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Inbound_Data" sheetId="3" state="visible" r:id="rId5"/>
    <sheet name="Bottleneck_Score" sheetId="4" state="visible" r:id="rId6"/>
    <sheet name="Process_Timeline" sheetId="5" state="visible" r:id="rId7"/>
    <sheet name="Heatmap" sheetId="6" state="visible" r:id="rId8"/>
    <sheet name="Vendor_Analysis" sheetId="7" state="visible" r:id="rId9"/>
    <sheet name="Warehouse_Shift" sheetId="8" state="visible" r:id="rId10"/>
    <sheet name="GRN_Ageing" sheetId="9" state="visible" r:id="rId11"/>
    <sheet name="Dock_Utilisation" sheetId="10" state="visible" r:id="rId12"/>
    <sheet name="Root_Cause" sheetId="11" state="visible" r:id="rId13"/>
    <sheet name="Decision_Model" sheetId="12" state="visible" r:id="rId14"/>
    <sheet name="SOP" sheetId="13" state="visible" r:id="rId15"/>
  </sheets>
  <definedNames>
    <definedName function="false" hidden="true" localSheetId="2" name="_xlnm._FilterDatabase" vbProcedure="false">Inbound_Data!$A$1:$AK$4001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SLA targets are assumed round numbers for a mid-size FMCG warehouse. Not taken from any real company.</t>
        </r>
      </text>
    </comment>
  </commentList>
</comments>
</file>

<file path=xl/sharedStrings.xml><?xml version="1.0" encoding="utf-8"?>
<sst xmlns="http://schemas.openxmlformats.org/spreadsheetml/2006/main" count="36422" uniqueCount="11233">
  <si>
    <t xml:space="preserve">Dock-to-Stock Bottleneck Analysis</t>
  </si>
  <si>
    <t xml:space="preserve">Simulated inbound dataset - 4,000 receipts - Jul to Sep 2026</t>
  </si>
  <si>
    <t xml:space="preserve">What this is</t>
  </si>
  <si>
    <t xml:space="preserve">A portfolio project that follows each inbound receipt from truck arrival to stock available in the system, and finds which step (or which wait between steps) holds stock back the most.</t>
  </si>
  <si>
    <t xml:space="preserve">IMPORTANT - data is simulated</t>
  </si>
  <si>
    <t xml:space="preserve">No real company data is used. The 4,000 receipts were generated by data/generate_dataset.py using lognormal timings and the assumptions listed on the Assumptions sheet. The findings show how the method works; they are not findings about a real warehouse.</t>
  </si>
  <si>
    <t xml:space="preserve">How to read it</t>
  </si>
  <si>
    <t xml:space="preserve">Start at Bottleneck_Score, then go through Process_Timeline, Heatmap, Vendor_Analysis, Warehouse_Shift, GRN_Ageing, Dock_Utilisation, Root_Cause, Decision_Model and finish with SOP.</t>
  </si>
  <si>
    <t xml:space="preserve">Sheets</t>
  </si>
  <si>
    <t xml:space="preserve">Assumptions (inputs) | Inbound_Data (the database: raw columns A-V, calculated columns W-AK) | one analysis sheet per output | Decision_Model (what-if) | SOP</t>
  </si>
  <si>
    <t xml:space="preserve">Colour legend</t>
  </si>
  <si>
    <t xml:space="preserve">Blue text on yellow = input you can change. Black = formula. Dark-blue header = raw data. Mid-blue header = calculated column.</t>
  </si>
  <si>
    <t xml:space="preserve">Change an assumption</t>
  </si>
  <si>
    <t xml:space="preserve">Edit SLA targets, score weights or priority cut-offs on the Assumptions sheet. Every score and table recalculates.</t>
  </si>
  <si>
    <t xml:space="preserve">Definitions</t>
  </si>
  <si>
    <t xml:space="preserve">Waiting = time a receipt sits between two steps (Gate Wait, Dock Wait, Unload-to-QC, QC-to-GRN, GRN-to-Putaway). Processing = time someone is actually working on it (Unloading, QC, GRN Processing, Putaway). Total Dock-to-Stock = Truck Arrival to Putaway Completed.</t>
  </si>
  <si>
    <t xml:space="preserve">Open receipts</t>
  </si>
  <si>
    <t xml:space="preserve">160 receipts have no putaway yet (Pending or On Hold). Steps they have not reached are blank, so they never distort the later averages. Their waiting time is tracked in GRN_Ageing.</t>
  </si>
  <si>
    <t xml:space="preserve">Shift</t>
  </si>
  <si>
    <t xml:space="preserve">Shift is taken from the truck arrival hour: A = 06:00-14:00, B = 14:00-22:00, C = 22:00-06:00.</t>
  </si>
  <si>
    <t xml:space="preserve">Assumptions &amp; Inputs</t>
  </si>
  <si>
    <t xml:space="preserve">Blue-on-yellow cells are inputs. Change them and the whole workbook recalculates.</t>
  </si>
  <si>
    <t xml:space="preserve">Segment</t>
  </si>
  <si>
    <t xml:space="preserve">Type</t>
  </si>
  <si>
    <t xml:space="preserve">SLA target (min)</t>
  </si>
  <si>
    <t xml:space="preserve">Data column</t>
  </si>
  <si>
    <t xml:space="preserve">Definition</t>
  </si>
  <si>
    <t xml:space="preserve">Gate Wait</t>
  </si>
  <si>
    <t xml:space="preserve">Waiting</t>
  </si>
  <si>
    <t xml:space="preserve">Y</t>
  </si>
  <si>
    <t xml:space="preserve">Truck Arrival -&gt; Dock Assigned</t>
  </si>
  <si>
    <t xml:space="preserve">Dock Wait</t>
  </si>
  <si>
    <t xml:space="preserve">Z</t>
  </si>
  <si>
    <t xml:space="preserve">Dock Assigned -&gt; Unloading Start</t>
  </si>
  <si>
    <t xml:space="preserve">Unloading</t>
  </si>
  <si>
    <t xml:space="preserve">Processing</t>
  </si>
  <si>
    <t xml:space="preserve">AA</t>
  </si>
  <si>
    <t xml:space="preserve">Unloading Start -&gt; Unloading End</t>
  </si>
  <si>
    <t xml:space="preserve">Unload-to-QC Wait</t>
  </si>
  <si>
    <t xml:space="preserve">AB</t>
  </si>
  <si>
    <t xml:space="preserve">Unloading End -&gt; QC Start</t>
  </si>
  <si>
    <t xml:space="preserve">QC</t>
  </si>
  <si>
    <t xml:space="preserve">AC</t>
  </si>
  <si>
    <t xml:space="preserve">QC Start -&gt; QC End</t>
  </si>
  <si>
    <t xml:space="preserve">QC-to-GRN Wait</t>
  </si>
  <si>
    <t xml:space="preserve">AD</t>
  </si>
  <si>
    <t xml:space="preserve">QC End -&gt; GRN Start</t>
  </si>
  <si>
    <t xml:space="preserve">GRN Processing</t>
  </si>
  <si>
    <t xml:space="preserve">AE</t>
  </si>
  <si>
    <t xml:space="preserve">GRN Start -&gt; GRN Completed</t>
  </si>
  <si>
    <t xml:space="preserve">GRN-to-Putaway Wait</t>
  </si>
  <si>
    <t xml:space="preserve">AF</t>
  </si>
  <si>
    <t xml:space="preserve">GRN Completed -&gt; Putaway Start</t>
  </si>
  <si>
    <t xml:space="preserve">Putaway</t>
  </si>
  <si>
    <t xml:space="preserve">AG</t>
  </si>
  <si>
    <t xml:space="preserve">Putaway Start -&gt; Putaway Completed</t>
  </si>
  <si>
    <t xml:space="preserve">Bottleneck Score parameters</t>
  </si>
  <si>
    <t xml:space="preserve">Weight: share of total delay</t>
  </si>
  <si>
    <t xml:space="preserve">Score = w1 x delay-share score + w2 x variability score + w3 x SLA-breach score</t>
  </si>
  <si>
    <t xml:space="preserve">Weight: variability (P90 / median)</t>
  </si>
  <si>
    <t xml:space="preserve">Weights should add up to 100%</t>
  </si>
  <si>
    <t xml:space="preserve">Weight: % of receipts breaching SLA</t>
  </si>
  <si>
    <t xml:space="preserve">Variability cap (P90/median ratio)</t>
  </si>
  <si>
    <t xml:space="preserve">A ratio at or above this scores 100 on variability</t>
  </si>
  <si>
    <t xml:space="preserve">Critical if score &gt;=</t>
  </si>
  <si>
    <t xml:space="preserve">Cut-offs are judgement calls; adjust to taste</t>
  </si>
  <si>
    <t xml:space="preserve">High if score &gt;=</t>
  </si>
  <si>
    <t xml:space="preserve">Medium if score &gt;=</t>
  </si>
  <si>
    <t xml:space="preserve">Below this = Low</t>
  </si>
  <si>
    <t xml:space="preserve">Target total dock-to-stock (min)</t>
  </si>
  <si>
    <t xml:space="preserve">Equals the sum of the nine segment SLAs (5 hours). Used for breach % on Warehouse_Shift</t>
  </si>
  <si>
    <t xml:space="preserve">Report date (as-of)</t>
  </si>
  <si>
    <t xml:space="preserve">Used to age open GRNs. Matches the generator</t>
  </si>
  <si>
    <t xml:space="preserve">Operating days in dataset</t>
  </si>
  <si>
    <t xml:space="preserve">Distinct truck-arrival dates in the dataset (no Sunday receiving)</t>
  </si>
  <si>
    <t xml:space="preserve">Dock hours available per day</t>
  </si>
  <si>
    <t xml:space="preserve">Docks assumed to run round the clock</t>
  </si>
  <si>
    <t xml:space="preserve">Docks in network</t>
  </si>
  <si>
    <t xml:space="preserve">2 docks per warehouse x 3 warehouses</t>
  </si>
  <si>
    <t xml:space="preserve">Weights check (should be 100%)</t>
  </si>
  <si>
    <t xml:space="preserve">Receipt ID</t>
  </si>
  <si>
    <t xml:space="preserve">PO Number</t>
  </si>
  <si>
    <t xml:space="preserve">Vendor</t>
  </si>
  <si>
    <t xml:space="preserve">Warehouse</t>
  </si>
  <si>
    <t xml:space="preserve">SKU</t>
  </si>
  <si>
    <t xml:space="preserve">Category</t>
  </si>
  <si>
    <t xml:space="preserve">Dock ID</t>
  </si>
  <si>
    <t xml:space="preserve">Truck Arrival</t>
  </si>
  <si>
    <t xml:space="preserve">Dock Assigned</t>
  </si>
  <si>
    <t xml:space="preserve">Unloading Start</t>
  </si>
  <si>
    <t xml:space="preserve">Unloading End</t>
  </si>
  <si>
    <t xml:space="preserve">QC Start</t>
  </si>
  <si>
    <t xml:space="preserve">QC End</t>
  </si>
  <si>
    <t xml:space="preserve">GRN Start</t>
  </si>
  <si>
    <t xml:space="preserve">GRN Completed</t>
  </si>
  <si>
    <t xml:space="preserve">Putaway Start</t>
  </si>
  <si>
    <t xml:space="preserve">Putaway Completed</t>
  </si>
  <si>
    <t xml:space="preserve">Quantity</t>
  </si>
  <si>
    <t xml:space="preserve">Short Quantity</t>
  </si>
  <si>
    <t xml:space="preserve">Damaged Quantity</t>
  </si>
  <si>
    <t xml:space="preserve">GRN Status</t>
  </si>
  <si>
    <t xml:space="preserve">Delay Cause</t>
  </si>
  <si>
    <t xml:space="preserve">Arrival Hour</t>
  </si>
  <si>
    <t xml:space="preserve">Gate Wait (min)</t>
  </si>
  <si>
    <t xml:space="preserve">Dock Wait (min)</t>
  </si>
  <si>
    <t xml:space="preserve">Unloading (min)</t>
  </si>
  <si>
    <t xml:space="preserve">Unload-to-QC Wait (min)</t>
  </si>
  <si>
    <t xml:space="preserve">QC (min)</t>
  </si>
  <si>
    <t xml:space="preserve">QC-to-GRN Wait (min)</t>
  </si>
  <si>
    <t xml:space="preserve">GRN Processing (min)</t>
  </si>
  <si>
    <t xml:space="preserve">GRN-to-Putaway Wait (min)</t>
  </si>
  <si>
    <t xml:space="preserve">Putaway (min)</t>
  </si>
  <si>
    <t xml:space="preserve">Total Dock-to-Stock (min)</t>
  </si>
  <si>
    <t xml:space="preserve">GRN Age (hrs)</t>
  </si>
  <si>
    <t xml:space="preserve">Worst SLA Ratio</t>
  </si>
  <si>
    <t xml:space="preserve">Primary Delay Stage</t>
  </si>
  <si>
    <t xml:space="preserve">RCPT-00001</t>
  </si>
  <si>
    <t xml:space="preserve">PO-26-77803</t>
  </si>
  <si>
    <t xml:space="preserve">Vendor 06</t>
  </si>
  <si>
    <t xml:space="preserve">Kalyan DC</t>
  </si>
  <si>
    <t xml:space="preserve">SKU-07-361</t>
  </si>
  <si>
    <t xml:space="preserve">Staples</t>
  </si>
  <si>
    <t xml:space="preserve">KLN-D1</t>
  </si>
  <si>
    <t xml:space="preserve">Completed - Discrepancy</t>
  </si>
  <si>
    <t xml:space="preserve">RCPT-00002</t>
  </si>
  <si>
    <t xml:space="preserve">PO-26-61546</t>
  </si>
  <si>
    <t xml:space="preserve">Vendor 10</t>
  </si>
  <si>
    <t xml:space="preserve">SKU-03-317</t>
  </si>
  <si>
    <t xml:space="preserve">Home Care</t>
  </si>
  <si>
    <t xml:space="preserve">KLN-D2</t>
  </si>
  <si>
    <t xml:space="preserve">Completed</t>
  </si>
  <si>
    <t xml:space="preserve">System</t>
  </si>
  <si>
    <t xml:space="preserve">RCPT-00003</t>
  </si>
  <si>
    <t xml:space="preserve">PO-26-59784</t>
  </si>
  <si>
    <t xml:space="preserve">Vendor 12</t>
  </si>
  <si>
    <t xml:space="preserve">Pimplas DC</t>
  </si>
  <si>
    <t xml:space="preserve">SKU-05-681</t>
  </si>
  <si>
    <t xml:space="preserve">Personal Care</t>
  </si>
  <si>
    <t xml:space="preserve">PMP-D2</t>
  </si>
  <si>
    <t xml:space="preserve">Space / Equipment</t>
  </si>
  <si>
    <t xml:space="preserve">RCPT-00004</t>
  </si>
  <si>
    <t xml:space="preserve">PO-26-75591</t>
  </si>
  <si>
    <t xml:space="preserve">Vendor 04</t>
  </si>
  <si>
    <t xml:space="preserve">SKU-03-104</t>
  </si>
  <si>
    <t xml:space="preserve">Manpower</t>
  </si>
  <si>
    <t xml:space="preserve">RCPT-00005</t>
  </si>
  <si>
    <t xml:space="preserve">PO-26-19735</t>
  </si>
  <si>
    <t xml:space="preserve">Bhiwandi DC</t>
  </si>
  <si>
    <t xml:space="preserve">SKU-04-688</t>
  </si>
  <si>
    <t xml:space="preserve">Packaging</t>
  </si>
  <si>
    <t xml:space="preserve">BHW-D2</t>
  </si>
  <si>
    <t xml:space="preserve">RCPT-00006</t>
  </si>
  <si>
    <t xml:space="preserve">PO-26-36274</t>
  </si>
  <si>
    <t xml:space="preserve">Vendor 11</t>
  </si>
  <si>
    <t xml:space="preserve">SKU-01-293</t>
  </si>
  <si>
    <t xml:space="preserve">Beverages</t>
  </si>
  <si>
    <t xml:space="preserve">Documentation Mismatch</t>
  </si>
  <si>
    <t xml:space="preserve">RCPT-00007</t>
  </si>
  <si>
    <t xml:space="preserve">PO-26-32694</t>
  </si>
  <si>
    <t xml:space="preserve">Vendor 05</t>
  </si>
  <si>
    <t xml:space="preserve">SKU-03-837</t>
  </si>
  <si>
    <t xml:space="preserve">RCPT-00008</t>
  </si>
  <si>
    <t xml:space="preserve">PO-26-91108</t>
  </si>
  <si>
    <t xml:space="preserve">SKU-01-312</t>
  </si>
  <si>
    <t xml:space="preserve">RCPT-00009</t>
  </si>
  <si>
    <t xml:space="preserve">PO-26-48414</t>
  </si>
  <si>
    <t xml:space="preserve">SKU-03-464</t>
  </si>
  <si>
    <t xml:space="preserve">BHW-D1</t>
  </si>
  <si>
    <t xml:space="preserve">RCPT-00010</t>
  </si>
  <si>
    <t xml:space="preserve">PO-26-81898</t>
  </si>
  <si>
    <t xml:space="preserve">Vendor 08</t>
  </si>
  <si>
    <t xml:space="preserve">SKU-02-707</t>
  </si>
  <si>
    <t xml:space="preserve">Dairy &amp; Frozen</t>
  </si>
  <si>
    <t xml:space="preserve">RCPT-00011</t>
  </si>
  <si>
    <t xml:space="preserve">PO-26-85314</t>
  </si>
  <si>
    <t xml:space="preserve">Vendor 02</t>
  </si>
  <si>
    <t xml:space="preserve">SKU-06-829</t>
  </si>
  <si>
    <t xml:space="preserve">Snacks</t>
  </si>
  <si>
    <t xml:space="preserve">PMP-D1</t>
  </si>
  <si>
    <t xml:space="preserve">RCPT-00012</t>
  </si>
  <si>
    <t xml:space="preserve">PO-26-60031</t>
  </si>
  <si>
    <t xml:space="preserve">SKU-05-867</t>
  </si>
  <si>
    <t xml:space="preserve">RCPT-00013</t>
  </si>
  <si>
    <t xml:space="preserve">PO-26-58211</t>
  </si>
  <si>
    <t xml:space="preserve">Vendor 07</t>
  </si>
  <si>
    <t xml:space="preserve">SKU-06-319</t>
  </si>
  <si>
    <t xml:space="preserve">RCPT-00014</t>
  </si>
  <si>
    <t xml:space="preserve">PO-26-55228</t>
  </si>
  <si>
    <t xml:space="preserve">SKU-06-872</t>
  </si>
  <si>
    <t xml:space="preserve">RCPT-00015</t>
  </si>
  <si>
    <t xml:space="preserve">PO-26-76463</t>
  </si>
  <si>
    <t xml:space="preserve">SKU-05-514</t>
  </si>
  <si>
    <t xml:space="preserve">RCPT-00016</t>
  </si>
  <si>
    <t xml:space="preserve">PO-26-71054</t>
  </si>
  <si>
    <t xml:space="preserve">SKU-06-498</t>
  </si>
  <si>
    <t xml:space="preserve">RCPT-00017</t>
  </si>
  <si>
    <t xml:space="preserve">PO-26-62930</t>
  </si>
  <si>
    <t xml:space="preserve">SKU-05-656</t>
  </si>
  <si>
    <t xml:space="preserve">RCPT-00018</t>
  </si>
  <si>
    <t xml:space="preserve">PO-26-32274</t>
  </si>
  <si>
    <t xml:space="preserve">SKU-07-983</t>
  </si>
  <si>
    <t xml:space="preserve">RCPT-00019</t>
  </si>
  <si>
    <t xml:space="preserve">PO-26-13774</t>
  </si>
  <si>
    <t xml:space="preserve">SKU-05-637</t>
  </si>
  <si>
    <t xml:space="preserve">RCPT-00020</t>
  </si>
  <si>
    <t xml:space="preserve">PO-26-71361</t>
  </si>
  <si>
    <t xml:space="preserve">SKU-07-402</t>
  </si>
  <si>
    <t xml:space="preserve">RCPT-00021</t>
  </si>
  <si>
    <t xml:space="preserve">PO-26-15597</t>
  </si>
  <si>
    <t xml:space="preserve">SKU-06-143</t>
  </si>
  <si>
    <t xml:space="preserve">RCPT-00022</t>
  </si>
  <si>
    <t xml:space="preserve">PO-26-53410</t>
  </si>
  <si>
    <t xml:space="preserve">SKU-02-883</t>
  </si>
  <si>
    <t xml:space="preserve">RCPT-00023</t>
  </si>
  <si>
    <t xml:space="preserve">PO-26-39899</t>
  </si>
  <si>
    <t xml:space="preserve">SKU-06-417</t>
  </si>
  <si>
    <t xml:space="preserve">RCPT-00024</t>
  </si>
  <si>
    <t xml:space="preserve">PO-26-45986</t>
  </si>
  <si>
    <t xml:space="preserve">Vendor 09</t>
  </si>
  <si>
    <t xml:space="preserve">SKU-05-831</t>
  </si>
  <si>
    <t xml:space="preserve">RCPT-00025</t>
  </si>
  <si>
    <t xml:space="preserve">PO-26-96952</t>
  </si>
  <si>
    <t xml:space="preserve">SKU-01-386</t>
  </si>
  <si>
    <t xml:space="preserve">RCPT-00026</t>
  </si>
  <si>
    <t xml:space="preserve">PO-26-67611</t>
  </si>
  <si>
    <t xml:space="preserve">SKU-02-191</t>
  </si>
  <si>
    <t xml:space="preserve">RCPT-00027</t>
  </si>
  <si>
    <t xml:space="preserve">PO-26-42036</t>
  </si>
  <si>
    <t xml:space="preserve">SKU-04-970</t>
  </si>
  <si>
    <t xml:space="preserve">RCPT-00028</t>
  </si>
  <si>
    <t xml:space="preserve">PO-26-85712</t>
  </si>
  <si>
    <t xml:space="preserve">SKU-01-175</t>
  </si>
  <si>
    <t xml:space="preserve">RCPT-00029</t>
  </si>
  <si>
    <t xml:space="preserve">PO-26-35658</t>
  </si>
  <si>
    <t xml:space="preserve">SKU-05-970</t>
  </si>
  <si>
    <t xml:space="preserve">RCPT-00030</t>
  </si>
  <si>
    <t xml:space="preserve">PO-26-89212</t>
  </si>
  <si>
    <t xml:space="preserve">SKU-01-280</t>
  </si>
  <si>
    <t xml:space="preserve">RCPT-00031</t>
  </si>
  <si>
    <t xml:space="preserve">PO-26-89007</t>
  </si>
  <si>
    <t xml:space="preserve">SKU-03-426</t>
  </si>
  <si>
    <t xml:space="preserve">RCPT-00032</t>
  </si>
  <si>
    <t xml:space="preserve">PO-26-82078</t>
  </si>
  <si>
    <t xml:space="preserve">SKU-01-241</t>
  </si>
  <si>
    <t xml:space="preserve">RCPT-00033</t>
  </si>
  <si>
    <t xml:space="preserve">PO-26-34955</t>
  </si>
  <si>
    <t xml:space="preserve">SKU-05-806</t>
  </si>
  <si>
    <t xml:space="preserve">RCPT-00034</t>
  </si>
  <si>
    <t xml:space="preserve">PO-26-45357</t>
  </si>
  <si>
    <t xml:space="preserve">SKU-02-152</t>
  </si>
  <si>
    <t xml:space="preserve">RCPT-00035</t>
  </si>
  <si>
    <t xml:space="preserve">PO-26-80307</t>
  </si>
  <si>
    <t xml:space="preserve">Vendor 03</t>
  </si>
  <si>
    <t xml:space="preserve">SKU-01-596</t>
  </si>
  <si>
    <t xml:space="preserve">RCPT-00036</t>
  </si>
  <si>
    <t xml:space="preserve">PO-26-95828</t>
  </si>
  <si>
    <t xml:space="preserve">SKU-06-976</t>
  </si>
  <si>
    <t xml:space="preserve">RCPT-00037</t>
  </si>
  <si>
    <t xml:space="preserve">PO-26-33638</t>
  </si>
  <si>
    <t xml:space="preserve">SKU-06-455</t>
  </si>
  <si>
    <t xml:space="preserve">RCPT-00038</t>
  </si>
  <si>
    <t xml:space="preserve">PO-26-93597</t>
  </si>
  <si>
    <t xml:space="preserve">SKU-04-273</t>
  </si>
  <si>
    <t xml:space="preserve">RCPT-00039</t>
  </si>
  <si>
    <t xml:space="preserve">PO-26-41414</t>
  </si>
  <si>
    <t xml:space="preserve">SKU-01-802</t>
  </si>
  <si>
    <t xml:space="preserve">RCPT-00040</t>
  </si>
  <si>
    <t xml:space="preserve">PO-26-37012</t>
  </si>
  <si>
    <t xml:space="preserve">SKU-01-653</t>
  </si>
  <si>
    <t xml:space="preserve">RCPT-00041</t>
  </si>
  <si>
    <t xml:space="preserve">PO-26-75784</t>
  </si>
  <si>
    <t xml:space="preserve">SKU-06-955</t>
  </si>
  <si>
    <t xml:space="preserve">RCPT-00042</t>
  </si>
  <si>
    <t xml:space="preserve">PO-26-30897</t>
  </si>
  <si>
    <t xml:space="preserve">SKU-01-489</t>
  </si>
  <si>
    <t xml:space="preserve">RCPT-00043</t>
  </si>
  <si>
    <t xml:space="preserve">PO-26-71680</t>
  </si>
  <si>
    <t xml:space="preserve">SKU-06-423</t>
  </si>
  <si>
    <t xml:space="preserve">RCPT-00044</t>
  </si>
  <si>
    <t xml:space="preserve">PO-26-88667</t>
  </si>
  <si>
    <t xml:space="preserve">SKU-05-391</t>
  </si>
  <si>
    <t xml:space="preserve">RCPT-00045</t>
  </si>
  <si>
    <t xml:space="preserve">PO-26-90539</t>
  </si>
  <si>
    <t xml:space="preserve">SKU-05-251</t>
  </si>
  <si>
    <t xml:space="preserve">RCPT-00046</t>
  </si>
  <si>
    <t xml:space="preserve">PO-26-95019</t>
  </si>
  <si>
    <t xml:space="preserve">Vendor 01</t>
  </si>
  <si>
    <t xml:space="preserve">SKU-07-593</t>
  </si>
  <si>
    <t xml:space="preserve">RCPT-00047</t>
  </si>
  <si>
    <t xml:space="preserve">PO-26-43106</t>
  </si>
  <si>
    <t xml:space="preserve">SKU-03-954</t>
  </si>
  <si>
    <t xml:space="preserve">RCPT-00048</t>
  </si>
  <si>
    <t xml:space="preserve">PO-26-24382</t>
  </si>
  <si>
    <t xml:space="preserve">SKU-02-689</t>
  </si>
  <si>
    <t xml:space="preserve">RCPT-00049</t>
  </si>
  <si>
    <t xml:space="preserve">PO-26-10931</t>
  </si>
  <si>
    <t xml:space="preserve">SKU-02-736</t>
  </si>
  <si>
    <t xml:space="preserve">RCPT-00050</t>
  </si>
  <si>
    <t xml:space="preserve">PO-26-74434</t>
  </si>
  <si>
    <t xml:space="preserve">SKU-02-758</t>
  </si>
  <si>
    <t xml:space="preserve">RCPT-00051</t>
  </si>
  <si>
    <t xml:space="preserve">PO-26-66260</t>
  </si>
  <si>
    <t xml:space="preserve">SKU-03-293</t>
  </si>
  <si>
    <t xml:space="preserve">RCPT-00052</t>
  </si>
  <si>
    <t xml:space="preserve">PO-26-68079</t>
  </si>
  <si>
    <t xml:space="preserve">SKU-02-805</t>
  </si>
  <si>
    <t xml:space="preserve">RCPT-00053</t>
  </si>
  <si>
    <t xml:space="preserve">PO-26-15431</t>
  </si>
  <si>
    <t xml:space="preserve">SKU-03-107</t>
  </si>
  <si>
    <t xml:space="preserve">RCPT-00054</t>
  </si>
  <si>
    <t xml:space="preserve">PO-26-25076</t>
  </si>
  <si>
    <t xml:space="preserve">SKU-01-504</t>
  </si>
  <si>
    <t xml:space="preserve">RCPT-00055</t>
  </si>
  <si>
    <t xml:space="preserve">PO-26-69893</t>
  </si>
  <si>
    <t xml:space="preserve">SKU-06-696</t>
  </si>
  <si>
    <t xml:space="preserve">RCPT-00056</t>
  </si>
  <si>
    <t xml:space="preserve">PO-26-23697</t>
  </si>
  <si>
    <t xml:space="preserve">SKU-02-249</t>
  </si>
  <si>
    <t xml:space="preserve">RCPT-00057</t>
  </si>
  <si>
    <t xml:space="preserve">PO-26-91568</t>
  </si>
  <si>
    <t xml:space="preserve">SKU-07-659</t>
  </si>
  <si>
    <t xml:space="preserve">RCPT-00058</t>
  </si>
  <si>
    <t xml:space="preserve">PO-26-30972</t>
  </si>
  <si>
    <t xml:space="preserve">SKU-04-162</t>
  </si>
  <si>
    <t xml:space="preserve">RCPT-00059</t>
  </si>
  <si>
    <t xml:space="preserve">PO-26-84771</t>
  </si>
  <si>
    <t xml:space="preserve">SKU-05-301</t>
  </si>
  <si>
    <t xml:space="preserve">RCPT-00060</t>
  </si>
  <si>
    <t xml:space="preserve">PO-26-53857</t>
  </si>
  <si>
    <t xml:space="preserve">SKU-01-787</t>
  </si>
  <si>
    <t xml:space="preserve">RCPT-00061</t>
  </si>
  <si>
    <t xml:space="preserve">PO-26-57166</t>
  </si>
  <si>
    <t xml:space="preserve">SKU-03-677</t>
  </si>
  <si>
    <t xml:space="preserve">None</t>
  </si>
  <si>
    <t xml:space="preserve">RCPT-00062</t>
  </si>
  <si>
    <t xml:space="preserve">PO-26-79450</t>
  </si>
  <si>
    <t xml:space="preserve">SKU-06-957</t>
  </si>
  <si>
    <t xml:space="preserve">RCPT-00063</t>
  </si>
  <si>
    <t xml:space="preserve">PO-26-27557</t>
  </si>
  <si>
    <t xml:space="preserve">SKU-03-238</t>
  </si>
  <si>
    <t xml:space="preserve">RCPT-00064</t>
  </si>
  <si>
    <t xml:space="preserve">PO-26-47876</t>
  </si>
  <si>
    <t xml:space="preserve">SKU-04-854</t>
  </si>
  <si>
    <t xml:space="preserve">RCPT-00065</t>
  </si>
  <si>
    <t xml:space="preserve">PO-26-68162</t>
  </si>
  <si>
    <t xml:space="preserve">SKU-02-463</t>
  </si>
  <si>
    <t xml:space="preserve">RCPT-00066</t>
  </si>
  <si>
    <t xml:space="preserve">PO-26-90320</t>
  </si>
  <si>
    <t xml:space="preserve">SKU-04-806</t>
  </si>
  <si>
    <t xml:space="preserve">RCPT-00067</t>
  </si>
  <si>
    <t xml:space="preserve">PO-26-38872</t>
  </si>
  <si>
    <t xml:space="preserve">SKU-01-379</t>
  </si>
  <si>
    <t xml:space="preserve">RCPT-00068</t>
  </si>
  <si>
    <t xml:space="preserve">PO-26-31923</t>
  </si>
  <si>
    <t xml:space="preserve">SKU-04-795</t>
  </si>
  <si>
    <t xml:space="preserve">RCPT-00069</t>
  </si>
  <si>
    <t xml:space="preserve">PO-26-36257</t>
  </si>
  <si>
    <t xml:space="preserve">SKU-03-876</t>
  </si>
  <si>
    <t xml:space="preserve">RCPT-00070</t>
  </si>
  <si>
    <t xml:space="preserve">PO-26-55287</t>
  </si>
  <si>
    <t xml:space="preserve">SKU-02-755</t>
  </si>
  <si>
    <t xml:space="preserve">RCPT-00071</t>
  </si>
  <si>
    <t xml:space="preserve">PO-26-18109</t>
  </si>
  <si>
    <t xml:space="preserve">SKU-03-362</t>
  </si>
  <si>
    <t xml:space="preserve">RCPT-00072</t>
  </si>
  <si>
    <t xml:space="preserve">PO-26-55565</t>
  </si>
  <si>
    <t xml:space="preserve">SKU-04-867</t>
  </si>
  <si>
    <t xml:space="preserve">RCPT-00073</t>
  </si>
  <si>
    <t xml:space="preserve">PO-26-33761</t>
  </si>
  <si>
    <t xml:space="preserve">SKU-06-353</t>
  </si>
  <si>
    <t xml:space="preserve">RCPT-00074</t>
  </si>
  <si>
    <t xml:space="preserve">PO-26-17064</t>
  </si>
  <si>
    <t xml:space="preserve">SKU-05-203</t>
  </si>
  <si>
    <t xml:space="preserve">RCPT-00075</t>
  </si>
  <si>
    <t xml:space="preserve">PO-26-45361</t>
  </si>
  <si>
    <t xml:space="preserve">SKU-06-778</t>
  </si>
  <si>
    <t xml:space="preserve">RCPT-00076</t>
  </si>
  <si>
    <t xml:space="preserve">PO-26-10325</t>
  </si>
  <si>
    <t xml:space="preserve">SKU-04-297</t>
  </si>
  <si>
    <t xml:space="preserve">RCPT-00077</t>
  </si>
  <si>
    <t xml:space="preserve">PO-26-62741</t>
  </si>
  <si>
    <t xml:space="preserve">SKU-07-115</t>
  </si>
  <si>
    <t xml:space="preserve">RCPT-00078</t>
  </si>
  <si>
    <t xml:space="preserve">PO-26-97064</t>
  </si>
  <si>
    <t xml:space="preserve">SKU-07-174</t>
  </si>
  <si>
    <t xml:space="preserve">RCPT-00079</t>
  </si>
  <si>
    <t xml:space="preserve">PO-26-59665</t>
  </si>
  <si>
    <t xml:space="preserve">SKU-06-746</t>
  </si>
  <si>
    <t xml:space="preserve">RCPT-00080</t>
  </si>
  <si>
    <t xml:space="preserve">PO-26-97917</t>
  </si>
  <si>
    <t xml:space="preserve">SKU-07-134</t>
  </si>
  <si>
    <t xml:space="preserve">RCPT-00081</t>
  </si>
  <si>
    <t xml:space="preserve">PO-26-40119</t>
  </si>
  <si>
    <t xml:space="preserve">SKU-03-142</t>
  </si>
  <si>
    <t xml:space="preserve">RCPT-00082</t>
  </si>
  <si>
    <t xml:space="preserve">PO-26-54911</t>
  </si>
  <si>
    <t xml:space="preserve">SKU-03-994</t>
  </si>
  <si>
    <t xml:space="preserve">RCPT-00083</t>
  </si>
  <si>
    <t xml:space="preserve">PO-26-96796</t>
  </si>
  <si>
    <t xml:space="preserve">SKU-06-150</t>
  </si>
  <si>
    <t xml:space="preserve">RCPT-00084</t>
  </si>
  <si>
    <t xml:space="preserve">PO-26-25489</t>
  </si>
  <si>
    <t xml:space="preserve">SKU-07-725</t>
  </si>
  <si>
    <t xml:space="preserve">RCPT-00085</t>
  </si>
  <si>
    <t xml:space="preserve">PO-26-23700</t>
  </si>
  <si>
    <t xml:space="preserve">SKU-01-541</t>
  </si>
  <si>
    <t xml:space="preserve">RCPT-00086</t>
  </si>
  <si>
    <t xml:space="preserve">PO-26-89565</t>
  </si>
  <si>
    <t xml:space="preserve">SKU-03-400</t>
  </si>
  <si>
    <t xml:space="preserve">RCPT-00087</t>
  </si>
  <si>
    <t xml:space="preserve">PO-26-15650</t>
  </si>
  <si>
    <t xml:space="preserve">SKU-04-961</t>
  </si>
  <si>
    <t xml:space="preserve">RCPT-00088</t>
  </si>
  <si>
    <t xml:space="preserve">PO-26-17200</t>
  </si>
  <si>
    <t xml:space="preserve">SKU-01-407</t>
  </si>
  <si>
    <t xml:space="preserve">RCPT-00089</t>
  </si>
  <si>
    <t xml:space="preserve">PO-26-64347</t>
  </si>
  <si>
    <t xml:space="preserve">SKU-03-246</t>
  </si>
  <si>
    <t xml:space="preserve">RCPT-00090</t>
  </si>
  <si>
    <t xml:space="preserve">PO-26-32690</t>
  </si>
  <si>
    <t xml:space="preserve">SKU-03-453</t>
  </si>
  <si>
    <t xml:space="preserve">RCPT-00091</t>
  </si>
  <si>
    <t xml:space="preserve">PO-26-62681</t>
  </si>
  <si>
    <t xml:space="preserve">SKU-06-373</t>
  </si>
  <si>
    <t xml:space="preserve">RCPT-00092</t>
  </si>
  <si>
    <t xml:space="preserve">PO-26-17602</t>
  </si>
  <si>
    <t xml:space="preserve">SKU-07-790</t>
  </si>
  <si>
    <t xml:space="preserve">RCPT-00093</t>
  </si>
  <si>
    <t xml:space="preserve">PO-26-55049</t>
  </si>
  <si>
    <t xml:space="preserve">SKU-02-712</t>
  </si>
  <si>
    <t xml:space="preserve">RCPT-00094</t>
  </si>
  <si>
    <t xml:space="preserve">PO-26-97783</t>
  </si>
  <si>
    <t xml:space="preserve">SKU-06-188</t>
  </si>
  <si>
    <t xml:space="preserve">RCPT-00095</t>
  </si>
  <si>
    <t xml:space="preserve">PO-26-52506</t>
  </si>
  <si>
    <t xml:space="preserve">SKU-03-902</t>
  </si>
  <si>
    <t xml:space="preserve">RCPT-00096</t>
  </si>
  <si>
    <t xml:space="preserve">PO-26-26120</t>
  </si>
  <si>
    <t xml:space="preserve">SKU-04-885</t>
  </si>
  <si>
    <t xml:space="preserve">RCPT-00097</t>
  </si>
  <si>
    <t xml:space="preserve">PO-26-38478</t>
  </si>
  <si>
    <t xml:space="preserve">SKU-06-545</t>
  </si>
  <si>
    <t xml:space="preserve">RCPT-00098</t>
  </si>
  <si>
    <t xml:space="preserve">PO-26-52113</t>
  </si>
  <si>
    <t xml:space="preserve">SKU-04-451</t>
  </si>
  <si>
    <t xml:space="preserve">RCPT-00099</t>
  </si>
  <si>
    <t xml:space="preserve">PO-26-49162</t>
  </si>
  <si>
    <t xml:space="preserve">SKU-04-547</t>
  </si>
  <si>
    <t xml:space="preserve">RCPT-00100</t>
  </si>
  <si>
    <t xml:space="preserve">PO-26-26706</t>
  </si>
  <si>
    <t xml:space="preserve">SKU-01-561</t>
  </si>
  <si>
    <t xml:space="preserve">RCPT-00101</t>
  </si>
  <si>
    <t xml:space="preserve">PO-26-12135</t>
  </si>
  <si>
    <t xml:space="preserve">SKU-06-379</t>
  </si>
  <si>
    <t xml:space="preserve">RCPT-00102</t>
  </si>
  <si>
    <t xml:space="preserve">PO-26-74942</t>
  </si>
  <si>
    <t xml:space="preserve">SKU-06-489</t>
  </si>
  <si>
    <t xml:space="preserve">RCPT-00103</t>
  </si>
  <si>
    <t xml:space="preserve">PO-26-28381</t>
  </si>
  <si>
    <t xml:space="preserve">SKU-02-439</t>
  </si>
  <si>
    <t xml:space="preserve">RCPT-00104</t>
  </si>
  <si>
    <t xml:space="preserve">PO-26-83385</t>
  </si>
  <si>
    <t xml:space="preserve">SKU-07-979</t>
  </si>
  <si>
    <t xml:space="preserve">RCPT-00105</t>
  </si>
  <si>
    <t xml:space="preserve">PO-26-46547</t>
  </si>
  <si>
    <t xml:space="preserve">SKU-04-226</t>
  </si>
  <si>
    <t xml:space="preserve">RCPT-00106</t>
  </si>
  <si>
    <t xml:space="preserve">PO-26-33832</t>
  </si>
  <si>
    <t xml:space="preserve">SKU-07-152</t>
  </si>
  <si>
    <t xml:space="preserve">RCPT-00107</t>
  </si>
  <si>
    <t xml:space="preserve">PO-26-60061</t>
  </si>
  <si>
    <t xml:space="preserve">SKU-04-209</t>
  </si>
  <si>
    <t xml:space="preserve">RCPT-00108</t>
  </si>
  <si>
    <t xml:space="preserve">PO-26-15454</t>
  </si>
  <si>
    <t xml:space="preserve">SKU-02-238</t>
  </si>
  <si>
    <t xml:space="preserve">RCPT-00109</t>
  </si>
  <si>
    <t xml:space="preserve">PO-26-74172</t>
  </si>
  <si>
    <t xml:space="preserve">SKU-07-760</t>
  </si>
  <si>
    <t xml:space="preserve">RCPT-00110</t>
  </si>
  <si>
    <t xml:space="preserve">PO-26-79000</t>
  </si>
  <si>
    <t xml:space="preserve">SKU-05-417</t>
  </si>
  <si>
    <t xml:space="preserve">RCPT-00111</t>
  </si>
  <si>
    <t xml:space="preserve">PO-26-90913</t>
  </si>
  <si>
    <t xml:space="preserve">SKU-01-535</t>
  </si>
  <si>
    <t xml:space="preserve">RCPT-00112</t>
  </si>
  <si>
    <t xml:space="preserve">PO-26-90783</t>
  </si>
  <si>
    <t xml:space="preserve">SKU-06-843</t>
  </si>
  <si>
    <t xml:space="preserve">RCPT-00113</t>
  </si>
  <si>
    <t xml:space="preserve">PO-26-66226</t>
  </si>
  <si>
    <t xml:space="preserve">SKU-06-798</t>
  </si>
  <si>
    <t xml:space="preserve">RCPT-00114</t>
  </si>
  <si>
    <t xml:space="preserve">PO-26-40225</t>
  </si>
  <si>
    <t xml:space="preserve">SKU-02-920</t>
  </si>
  <si>
    <t xml:space="preserve">RCPT-00115</t>
  </si>
  <si>
    <t xml:space="preserve">PO-26-23624</t>
  </si>
  <si>
    <t xml:space="preserve">SKU-03-682</t>
  </si>
  <si>
    <t xml:space="preserve">RCPT-00116</t>
  </si>
  <si>
    <t xml:space="preserve">PO-26-43806</t>
  </si>
  <si>
    <t xml:space="preserve">SKU-06-791</t>
  </si>
  <si>
    <t xml:space="preserve">RCPT-00117</t>
  </si>
  <si>
    <t xml:space="preserve">PO-26-63388</t>
  </si>
  <si>
    <t xml:space="preserve">SKU-03-103</t>
  </si>
  <si>
    <t xml:space="preserve">RCPT-00118</t>
  </si>
  <si>
    <t xml:space="preserve">PO-26-78395</t>
  </si>
  <si>
    <t xml:space="preserve">SKU-04-380</t>
  </si>
  <si>
    <t xml:space="preserve">RCPT-00119</t>
  </si>
  <si>
    <t xml:space="preserve">PO-26-60057</t>
  </si>
  <si>
    <t xml:space="preserve">SKU-05-552</t>
  </si>
  <si>
    <t xml:space="preserve">RCPT-00120</t>
  </si>
  <si>
    <t xml:space="preserve">PO-26-66375</t>
  </si>
  <si>
    <t xml:space="preserve">SKU-03-920</t>
  </si>
  <si>
    <t xml:space="preserve">RCPT-00121</t>
  </si>
  <si>
    <t xml:space="preserve">PO-26-80921</t>
  </si>
  <si>
    <t xml:space="preserve">SKU-02-594</t>
  </si>
  <si>
    <t xml:space="preserve">RCPT-00122</t>
  </si>
  <si>
    <t xml:space="preserve">PO-26-32160</t>
  </si>
  <si>
    <t xml:space="preserve">SKU-07-747</t>
  </si>
  <si>
    <t xml:space="preserve">RCPT-00123</t>
  </si>
  <si>
    <t xml:space="preserve">PO-26-87742</t>
  </si>
  <si>
    <t xml:space="preserve">SKU-05-223</t>
  </si>
  <si>
    <t xml:space="preserve">RCPT-00124</t>
  </si>
  <si>
    <t xml:space="preserve">PO-26-56015</t>
  </si>
  <si>
    <t xml:space="preserve">SKU-07-795</t>
  </si>
  <si>
    <t xml:space="preserve">RCPT-00125</t>
  </si>
  <si>
    <t xml:space="preserve">PO-26-23508</t>
  </si>
  <si>
    <t xml:space="preserve">SKU-06-959</t>
  </si>
  <si>
    <t xml:space="preserve">RCPT-00126</t>
  </si>
  <si>
    <t xml:space="preserve">PO-26-61119</t>
  </si>
  <si>
    <t xml:space="preserve">SKU-03-419</t>
  </si>
  <si>
    <t xml:space="preserve">RCPT-00127</t>
  </si>
  <si>
    <t xml:space="preserve">PO-26-27983</t>
  </si>
  <si>
    <t xml:space="preserve">SKU-01-817</t>
  </si>
  <si>
    <t xml:space="preserve">RCPT-00128</t>
  </si>
  <si>
    <t xml:space="preserve">PO-26-67338</t>
  </si>
  <si>
    <t xml:space="preserve">SKU-06-284</t>
  </si>
  <si>
    <t xml:space="preserve">RCPT-00129</t>
  </si>
  <si>
    <t xml:space="preserve">PO-26-62944</t>
  </si>
  <si>
    <t xml:space="preserve">SKU-03-908</t>
  </si>
  <si>
    <t xml:space="preserve">RCPT-00130</t>
  </si>
  <si>
    <t xml:space="preserve">PO-26-76223</t>
  </si>
  <si>
    <t xml:space="preserve">SKU-05-721</t>
  </si>
  <si>
    <t xml:space="preserve">RCPT-00131</t>
  </si>
  <si>
    <t xml:space="preserve">PO-26-72947</t>
  </si>
  <si>
    <t xml:space="preserve">SKU-07-636</t>
  </si>
  <si>
    <t xml:space="preserve">RCPT-00132</t>
  </si>
  <si>
    <t xml:space="preserve">PO-26-31668</t>
  </si>
  <si>
    <t xml:space="preserve">SKU-02-629</t>
  </si>
  <si>
    <t xml:space="preserve">RCPT-00133</t>
  </si>
  <si>
    <t xml:space="preserve">PO-26-78948</t>
  </si>
  <si>
    <t xml:space="preserve">SKU-02-848</t>
  </si>
  <si>
    <t xml:space="preserve">RCPT-00134</t>
  </si>
  <si>
    <t xml:space="preserve">PO-26-57122</t>
  </si>
  <si>
    <t xml:space="preserve">SKU-03-334</t>
  </si>
  <si>
    <t xml:space="preserve">RCPT-00135</t>
  </si>
  <si>
    <t xml:space="preserve">PO-26-22810</t>
  </si>
  <si>
    <t xml:space="preserve">SKU-01-262</t>
  </si>
  <si>
    <t xml:space="preserve">RCPT-00136</t>
  </si>
  <si>
    <t xml:space="preserve">PO-26-10821</t>
  </si>
  <si>
    <t xml:space="preserve">SKU-03-642</t>
  </si>
  <si>
    <t xml:space="preserve">RCPT-00137</t>
  </si>
  <si>
    <t xml:space="preserve">PO-26-80799</t>
  </si>
  <si>
    <t xml:space="preserve">SKU-05-868</t>
  </si>
  <si>
    <t xml:space="preserve">RCPT-00138</t>
  </si>
  <si>
    <t xml:space="preserve">PO-26-61066</t>
  </si>
  <si>
    <t xml:space="preserve">SKU-02-926</t>
  </si>
  <si>
    <t xml:space="preserve">RCPT-00139</t>
  </si>
  <si>
    <t xml:space="preserve">PO-26-90228</t>
  </si>
  <si>
    <t xml:space="preserve">SKU-01-927</t>
  </si>
  <si>
    <t xml:space="preserve">RCPT-00140</t>
  </si>
  <si>
    <t xml:space="preserve">PO-26-72273</t>
  </si>
  <si>
    <t xml:space="preserve">SKU-04-248</t>
  </si>
  <si>
    <t xml:space="preserve">RCPT-00141</t>
  </si>
  <si>
    <t xml:space="preserve">PO-26-99021</t>
  </si>
  <si>
    <t xml:space="preserve">SKU-07-117</t>
  </si>
  <si>
    <t xml:space="preserve">RCPT-00142</t>
  </si>
  <si>
    <t xml:space="preserve">PO-26-57313</t>
  </si>
  <si>
    <t xml:space="preserve">SKU-06-288</t>
  </si>
  <si>
    <t xml:space="preserve">RCPT-00143</t>
  </si>
  <si>
    <t xml:space="preserve">PO-26-63202</t>
  </si>
  <si>
    <t xml:space="preserve">SKU-01-676</t>
  </si>
  <si>
    <t xml:space="preserve">RCPT-00144</t>
  </si>
  <si>
    <t xml:space="preserve">PO-26-66334</t>
  </si>
  <si>
    <t xml:space="preserve">SKU-06-465</t>
  </si>
  <si>
    <t xml:space="preserve">RCPT-00145</t>
  </si>
  <si>
    <t xml:space="preserve">PO-26-11232</t>
  </si>
  <si>
    <t xml:space="preserve">SKU-07-185</t>
  </si>
  <si>
    <t xml:space="preserve">RCPT-00146</t>
  </si>
  <si>
    <t xml:space="preserve">PO-26-78820</t>
  </si>
  <si>
    <t xml:space="preserve">SKU-07-449</t>
  </si>
  <si>
    <t xml:space="preserve">RCPT-00147</t>
  </si>
  <si>
    <t xml:space="preserve">PO-26-97218</t>
  </si>
  <si>
    <t xml:space="preserve">RCPT-00148</t>
  </si>
  <si>
    <t xml:space="preserve">PO-26-28061</t>
  </si>
  <si>
    <t xml:space="preserve">SKU-07-147</t>
  </si>
  <si>
    <t xml:space="preserve">RCPT-00149</t>
  </si>
  <si>
    <t xml:space="preserve">PO-26-92322</t>
  </si>
  <si>
    <t xml:space="preserve">SKU-03-905</t>
  </si>
  <si>
    <t xml:space="preserve">RCPT-00150</t>
  </si>
  <si>
    <t xml:space="preserve">PO-26-53486</t>
  </si>
  <si>
    <t xml:space="preserve">SKU-07-463</t>
  </si>
  <si>
    <t xml:space="preserve">RCPT-00151</t>
  </si>
  <si>
    <t xml:space="preserve">PO-26-52704</t>
  </si>
  <si>
    <t xml:space="preserve">SKU-06-262</t>
  </si>
  <si>
    <t xml:space="preserve">RCPT-00152</t>
  </si>
  <si>
    <t xml:space="preserve">PO-26-66786</t>
  </si>
  <si>
    <t xml:space="preserve">SKU-03-450</t>
  </si>
  <si>
    <t xml:space="preserve">RCPT-00153</t>
  </si>
  <si>
    <t xml:space="preserve">PO-26-95202</t>
  </si>
  <si>
    <t xml:space="preserve">SKU-07-544</t>
  </si>
  <si>
    <t xml:space="preserve">RCPT-00154</t>
  </si>
  <si>
    <t xml:space="preserve">PO-26-13942</t>
  </si>
  <si>
    <t xml:space="preserve">SKU-07-808</t>
  </si>
  <si>
    <t xml:space="preserve">RCPT-00155</t>
  </si>
  <si>
    <t xml:space="preserve">PO-26-93937</t>
  </si>
  <si>
    <t xml:space="preserve">SKU-07-186</t>
  </si>
  <si>
    <t xml:space="preserve">RCPT-00156</t>
  </si>
  <si>
    <t xml:space="preserve">PO-26-51125</t>
  </si>
  <si>
    <t xml:space="preserve">SKU-07-521</t>
  </si>
  <si>
    <t xml:space="preserve">RCPT-00157</t>
  </si>
  <si>
    <t xml:space="preserve">PO-26-85306</t>
  </si>
  <si>
    <t xml:space="preserve">SKU-05-684</t>
  </si>
  <si>
    <t xml:space="preserve">RCPT-00158</t>
  </si>
  <si>
    <t xml:space="preserve">PO-26-24845</t>
  </si>
  <si>
    <t xml:space="preserve">SKU-07-826</t>
  </si>
  <si>
    <t xml:space="preserve">RCPT-00159</t>
  </si>
  <si>
    <t xml:space="preserve">PO-26-96561</t>
  </si>
  <si>
    <t xml:space="preserve">SKU-02-206</t>
  </si>
  <si>
    <t xml:space="preserve">RCPT-00160</t>
  </si>
  <si>
    <t xml:space="preserve">PO-26-14913</t>
  </si>
  <si>
    <t xml:space="preserve">SKU-03-202</t>
  </si>
  <si>
    <t xml:space="preserve">RCPT-00161</t>
  </si>
  <si>
    <t xml:space="preserve">PO-26-34872</t>
  </si>
  <si>
    <t xml:space="preserve">SKU-04-973</t>
  </si>
  <si>
    <t xml:space="preserve">RCPT-00162</t>
  </si>
  <si>
    <t xml:space="preserve">PO-26-35742</t>
  </si>
  <si>
    <t xml:space="preserve">SKU-06-937</t>
  </si>
  <si>
    <t xml:space="preserve">RCPT-00163</t>
  </si>
  <si>
    <t xml:space="preserve">PO-26-51755</t>
  </si>
  <si>
    <t xml:space="preserve">SKU-06-388</t>
  </si>
  <si>
    <t xml:space="preserve">RCPT-00164</t>
  </si>
  <si>
    <t xml:space="preserve">PO-26-75726</t>
  </si>
  <si>
    <t xml:space="preserve">SKU-03-533</t>
  </si>
  <si>
    <t xml:space="preserve">RCPT-00165</t>
  </si>
  <si>
    <t xml:space="preserve">PO-26-50691</t>
  </si>
  <si>
    <t xml:space="preserve">SKU-01-266</t>
  </si>
  <si>
    <t xml:space="preserve">RCPT-00166</t>
  </si>
  <si>
    <t xml:space="preserve">PO-26-58878</t>
  </si>
  <si>
    <t xml:space="preserve">SKU-06-813</t>
  </si>
  <si>
    <t xml:space="preserve">RCPT-00167</t>
  </si>
  <si>
    <t xml:space="preserve">PO-26-34720</t>
  </si>
  <si>
    <t xml:space="preserve">SKU-05-956</t>
  </si>
  <si>
    <t xml:space="preserve">RCPT-00168</t>
  </si>
  <si>
    <t xml:space="preserve">PO-26-70958</t>
  </si>
  <si>
    <t xml:space="preserve">SKU-05-559</t>
  </si>
  <si>
    <t xml:space="preserve">RCPT-00169</t>
  </si>
  <si>
    <t xml:space="preserve">PO-26-28511</t>
  </si>
  <si>
    <t xml:space="preserve">SKU-02-679</t>
  </si>
  <si>
    <t xml:space="preserve">RCPT-00170</t>
  </si>
  <si>
    <t xml:space="preserve">PO-26-21149</t>
  </si>
  <si>
    <t xml:space="preserve">SKU-06-704</t>
  </si>
  <si>
    <t xml:space="preserve">RCPT-00171</t>
  </si>
  <si>
    <t xml:space="preserve">PO-26-77729</t>
  </si>
  <si>
    <t xml:space="preserve">SKU-02-538</t>
  </si>
  <si>
    <t xml:space="preserve">RCPT-00172</t>
  </si>
  <si>
    <t xml:space="preserve">PO-26-53046</t>
  </si>
  <si>
    <t xml:space="preserve">SKU-05-487</t>
  </si>
  <si>
    <t xml:space="preserve">RCPT-00173</t>
  </si>
  <si>
    <t xml:space="preserve">PO-26-29502</t>
  </si>
  <si>
    <t xml:space="preserve">SKU-07-777</t>
  </si>
  <si>
    <t xml:space="preserve">RCPT-00174</t>
  </si>
  <si>
    <t xml:space="preserve">PO-26-91559</t>
  </si>
  <si>
    <t xml:space="preserve">SKU-05-382</t>
  </si>
  <si>
    <t xml:space="preserve">RCPT-00175</t>
  </si>
  <si>
    <t xml:space="preserve">PO-26-72408</t>
  </si>
  <si>
    <t xml:space="preserve">SKU-04-878</t>
  </si>
  <si>
    <t xml:space="preserve">RCPT-00176</t>
  </si>
  <si>
    <t xml:space="preserve">PO-26-33476</t>
  </si>
  <si>
    <t xml:space="preserve">SKU-07-464</t>
  </si>
  <si>
    <t xml:space="preserve">RCPT-00177</t>
  </si>
  <si>
    <t xml:space="preserve">PO-26-96852</t>
  </si>
  <si>
    <t xml:space="preserve">SKU-05-827</t>
  </si>
  <si>
    <t xml:space="preserve">RCPT-00178</t>
  </si>
  <si>
    <t xml:space="preserve">PO-26-88568</t>
  </si>
  <si>
    <t xml:space="preserve">SKU-05-511</t>
  </si>
  <si>
    <t xml:space="preserve">RCPT-00179</t>
  </si>
  <si>
    <t xml:space="preserve">PO-26-44123</t>
  </si>
  <si>
    <t xml:space="preserve">SKU-06-419</t>
  </si>
  <si>
    <t xml:space="preserve">RCPT-00180</t>
  </si>
  <si>
    <t xml:space="preserve">PO-26-25482</t>
  </si>
  <si>
    <t xml:space="preserve">SKU-01-206</t>
  </si>
  <si>
    <t xml:space="preserve">RCPT-00181</t>
  </si>
  <si>
    <t xml:space="preserve">PO-26-40560</t>
  </si>
  <si>
    <t xml:space="preserve">SKU-07-456</t>
  </si>
  <si>
    <t xml:space="preserve">RCPT-00182</t>
  </si>
  <si>
    <t xml:space="preserve">PO-26-79348</t>
  </si>
  <si>
    <t xml:space="preserve">SKU-03-727</t>
  </si>
  <si>
    <t xml:space="preserve">RCPT-00183</t>
  </si>
  <si>
    <t xml:space="preserve">PO-26-28199</t>
  </si>
  <si>
    <t xml:space="preserve">SKU-01-573</t>
  </si>
  <si>
    <t xml:space="preserve">RCPT-00184</t>
  </si>
  <si>
    <t xml:space="preserve">PO-26-74351</t>
  </si>
  <si>
    <t xml:space="preserve">SKU-07-647</t>
  </si>
  <si>
    <t xml:space="preserve">RCPT-00185</t>
  </si>
  <si>
    <t xml:space="preserve">PO-26-37500</t>
  </si>
  <si>
    <t xml:space="preserve">SKU-05-627</t>
  </si>
  <si>
    <t xml:space="preserve">RCPT-00186</t>
  </si>
  <si>
    <t xml:space="preserve">PO-26-29855</t>
  </si>
  <si>
    <t xml:space="preserve">SKU-06-505</t>
  </si>
  <si>
    <t xml:space="preserve">RCPT-00187</t>
  </si>
  <si>
    <t xml:space="preserve">PO-26-37323</t>
  </si>
  <si>
    <t xml:space="preserve">SKU-02-370</t>
  </si>
  <si>
    <t xml:space="preserve">RCPT-00188</t>
  </si>
  <si>
    <t xml:space="preserve">PO-26-73475</t>
  </si>
  <si>
    <t xml:space="preserve">SKU-01-258</t>
  </si>
  <si>
    <t xml:space="preserve">RCPT-00189</t>
  </si>
  <si>
    <t xml:space="preserve">PO-26-73522</t>
  </si>
  <si>
    <t xml:space="preserve">SKU-01-222</t>
  </si>
  <si>
    <t xml:space="preserve">RCPT-00190</t>
  </si>
  <si>
    <t xml:space="preserve">PO-26-86576</t>
  </si>
  <si>
    <t xml:space="preserve">SKU-04-756</t>
  </si>
  <si>
    <t xml:space="preserve">RCPT-00191</t>
  </si>
  <si>
    <t xml:space="preserve">PO-26-16136</t>
  </si>
  <si>
    <t xml:space="preserve">SKU-05-494</t>
  </si>
  <si>
    <t xml:space="preserve">RCPT-00192</t>
  </si>
  <si>
    <t xml:space="preserve">PO-26-72539</t>
  </si>
  <si>
    <t xml:space="preserve">SKU-04-167</t>
  </si>
  <si>
    <t xml:space="preserve">RCPT-00193</t>
  </si>
  <si>
    <t xml:space="preserve">PO-26-14409</t>
  </si>
  <si>
    <t xml:space="preserve">SKU-07-832</t>
  </si>
  <si>
    <t xml:space="preserve">RCPT-00194</t>
  </si>
  <si>
    <t xml:space="preserve">PO-26-13465</t>
  </si>
  <si>
    <t xml:space="preserve">SKU-05-436</t>
  </si>
  <si>
    <t xml:space="preserve">RCPT-00195</t>
  </si>
  <si>
    <t xml:space="preserve">PO-26-18015</t>
  </si>
  <si>
    <t xml:space="preserve">SKU-05-348</t>
  </si>
  <si>
    <t xml:space="preserve">RCPT-00196</t>
  </si>
  <si>
    <t xml:space="preserve">PO-26-84349</t>
  </si>
  <si>
    <t xml:space="preserve">SKU-06-523</t>
  </si>
  <si>
    <t xml:space="preserve">RCPT-00197</t>
  </si>
  <si>
    <t xml:space="preserve">PO-26-24597</t>
  </si>
  <si>
    <t xml:space="preserve">RCPT-00198</t>
  </si>
  <si>
    <t xml:space="preserve">PO-26-76626</t>
  </si>
  <si>
    <t xml:space="preserve">SKU-04-461</t>
  </si>
  <si>
    <t xml:space="preserve">RCPT-00199</t>
  </si>
  <si>
    <t xml:space="preserve">PO-26-70462</t>
  </si>
  <si>
    <t xml:space="preserve">SKU-07-346</t>
  </si>
  <si>
    <t xml:space="preserve">RCPT-00200</t>
  </si>
  <si>
    <t xml:space="preserve">PO-26-53754</t>
  </si>
  <si>
    <t xml:space="preserve">SKU-06-134</t>
  </si>
  <si>
    <t xml:space="preserve">RCPT-00201</t>
  </si>
  <si>
    <t xml:space="preserve">PO-26-69048</t>
  </si>
  <si>
    <t xml:space="preserve">SKU-03-648</t>
  </si>
  <si>
    <t xml:space="preserve">RCPT-00202</t>
  </si>
  <si>
    <t xml:space="preserve">PO-26-35058</t>
  </si>
  <si>
    <t xml:space="preserve">SKU-04-766</t>
  </si>
  <si>
    <t xml:space="preserve">RCPT-00203</t>
  </si>
  <si>
    <t xml:space="preserve">PO-26-47039</t>
  </si>
  <si>
    <t xml:space="preserve">SKU-05-955</t>
  </si>
  <si>
    <t xml:space="preserve">RCPT-00204</t>
  </si>
  <si>
    <t xml:space="preserve">PO-26-66632</t>
  </si>
  <si>
    <t xml:space="preserve">SKU-04-231</t>
  </si>
  <si>
    <t xml:space="preserve">RCPT-00205</t>
  </si>
  <si>
    <t xml:space="preserve">PO-26-23971</t>
  </si>
  <si>
    <t xml:space="preserve">SKU-03-261</t>
  </si>
  <si>
    <t xml:space="preserve">RCPT-00206</t>
  </si>
  <si>
    <t xml:space="preserve">PO-26-34015</t>
  </si>
  <si>
    <t xml:space="preserve">SKU-03-479</t>
  </si>
  <si>
    <t xml:space="preserve">RCPT-00207</t>
  </si>
  <si>
    <t xml:space="preserve">PO-26-18263</t>
  </si>
  <si>
    <t xml:space="preserve">SKU-04-800</t>
  </si>
  <si>
    <t xml:space="preserve">RCPT-00208</t>
  </si>
  <si>
    <t xml:space="preserve">PO-26-60653</t>
  </si>
  <si>
    <t xml:space="preserve">SKU-02-667</t>
  </si>
  <si>
    <t xml:space="preserve">RCPT-00209</t>
  </si>
  <si>
    <t xml:space="preserve">PO-26-89716</t>
  </si>
  <si>
    <t xml:space="preserve">SKU-01-697</t>
  </si>
  <si>
    <t xml:space="preserve">RCPT-00210</t>
  </si>
  <si>
    <t xml:space="preserve">PO-26-99670</t>
  </si>
  <si>
    <t xml:space="preserve">SKU-02-579</t>
  </si>
  <si>
    <t xml:space="preserve">RCPT-00211</t>
  </si>
  <si>
    <t xml:space="preserve">PO-26-16620</t>
  </si>
  <si>
    <t xml:space="preserve">SKU-04-987</t>
  </si>
  <si>
    <t xml:space="preserve">RCPT-00212</t>
  </si>
  <si>
    <t xml:space="preserve">PO-26-48886</t>
  </si>
  <si>
    <t xml:space="preserve">RCPT-00213</t>
  </si>
  <si>
    <t xml:space="preserve">PO-26-21934</t>
  </si>
  <si>
    <t xml:space="preserve">SKU-02-189</t>
  </si>
  <si>
    <t xml:space="preserve">RCPT-00214</t>
  </si>
  <si>
    <t xml:space="preserve">PO-26-86781</t>
  </si>
  <si>
    <t xml:space="preserve">SKU-07-529</t>
  </si>
  <si>
    <t xml:space="preserve">RCPT-00215</t>
  </si>
  <si>
    <t xml:space="preserve">PO-26-33979</t>
  </si>
  <si>
    <t xml:space="preserve">SKU-07-916</t>
  </si>
  <si>
    <t xml:space="preserve">RCPT-00216</t>
  </si>
  <si>
    <t xml:space="preserve">PO-26-45424</t>
  </si>
  <si>
    <t xml:space="preserve">RCPT-00217</t>
  </si>
  <si>
    <t xml:space="preserve">PO-26-66409</t>
  </si>
  <si>
    <t xml:space="preserve">SKU-01-825</t>
  </si>
  <si>
    <t xml:space="preserve">RCPT-00218</t>
  </si>
  <si>
    <t xml:space="preserve">PO-26-85162</t>
  </si>
  <si>
    <t xml:space="preserve">SKU-02-721</t>
  </si>
  <si>
    <t xml:space="preserve">RCPT-00219</t>
  </si>
  <si>
    <t xml:space="preserve">PO-26-79152</t>
  </si>
  <si>
    <t xml:space="preserve">SKU-06-914</t>
  </si>
  <si>
    <t xml:space="preserve">RCPT-00220</t>
  </si>
  <si>
    <t xml:space="preserve">PO-26-95017</t>
  </si>
  <si>
    <t xml:space="preserve">SKU-03-647</t>
  </si>
  <si>
    <t xml:space="preserve">RCPT-00221</t>
  </si>
  <si>
    <t xml:space="preserve">PO-26-31265</t>
  </si>
  <si>
    <t xml:space="preserve">SKU-01-775</t>
  </si>
  <si>
    <t xml:space="preserve">RCPT-00222</t>
  </si>
  <si>
    <t xml:space="preserve">PO-26-42287</t>
  </si>
  <si>
    <t xml:space="preserve">SKU-06-651</t>
  </si>
  <si>
    <t xml:space="preserve">RCPT-00223</t>
  </si>
  <si>
    <t xml:space="preserve">PO-26-35326</t>
  </si>
  <si>
    <t xml:space="preserve">SKU-01-352</t>
  </si>
  <si>
    <t xml:space="preserve">RCPT-00224</t>
  </si>
  <si>
    <t xml:space="preserve">PO-26-22738</t>
  </si>
  <si>
    <t xml:space="preserve">SKU-05-130</t>
  </si>
  <si>
    <t xml:space="preserve">RCPT-00225</t>
  </si>
  <si>
    <t xml:space="preserve">PO-26-28596</t>
  </si>
  <si>
    <t xml:space="preserve">SKU-04-474</t>
  </si>
  <si>
    <t xml:space="preserve">RCPT-00226</t>
  </si>
  <si>
    <t xml:space="preserve">PO-26-96033</t>
  </si>
  <si>
    <t xml:space="preserve">SKU-07-947</t>
  </si>
  <si>
    <t xml:space="preserve">RCPT-00227</t>
  </si>
  <si>
    <t xml:space="preserve">PO-26-76438</t>
  </si>
  <si>
    <t xml:space="preserve">SKU-05-197</t>
  </si>
  <si>
    <t xml:space="preserve">RCPT-00228</t>
  </si>
  <si>
    <t xml:space="preserve">PO-26-75667</t>
  </si>
  <si>
    <t xml:space="preserve">SKU-07-317</t>
  </si>
  <si>
    <t xml:space="preserve">RCPT-00229</t>
  </si>
  <si>
    <t xml:space="preserve">PO-26-31892</t>
  </si>
  <si>
    <t xml:space="preserve">SKU-07-101</t>
  </si>
  <si>
    <t xml:space="preserve">RCPT-00230</t>
  </si>
  <si>
    <t xml:space="preserve">PO-26-13284</t>
  </si>
  <si>
    <t xml:space="preserve">SKU-05-477</t>
  </si>
  <si>
    <t xml:space="preserve">RCPT-00231</t>
  </si>
  <si>
    <t xml:space="preserve">PO-26-50709</t>
  </si>
  <si>
    <t xml:space="preserve">SKU-04-951</t>
  </si>
  <si>
    <t xml:space="preserve">RCPT-00232</t>
  </si>
  <si>
    <t xml:space="preserve">PO-26-13095</t>
  </si>
  <si>
    <t xml:space="preserve">SKU-03-488</t>
  </si>
  <si>
    <t xml:space="preserve">RCPT-00233</t>
  </si>
  <si>
    <t xml:space="preserve">PO-26-52269</t>
  </si>
  <si>
    <t xml:space="preserve">SKU-01-843</t>
  </si>
  <si>
    <t xml:space="preserve">RCPT-00234</t>
  </si>
  <si>
    <t xml:space="preserve">PO-26-92534</t>
  </si>
  <si>
    <t xml:space="preserve">SKU-03-634</t>
  </si>
  <si>
    <t xml:space="preserve">RCPT-00235</t>
  </si>
  <si>
    <t xml:space="preserve">PO-26-21435</t>
  </si>
  <si>
    <t xml:space="preserve">SKU-07-173</t>
  </si>
  <si>
    <t xml:space="preserve">RCPT-00236</t>
  </si>
  <si>
    <t xml:space="preserve">PO-26-99306</t>
  </si>
  <si>
    <t xml:space="preserve">SKU-03-369</t>
  </si>
  <si>
    <t xml:space="preserve">RCPT-00237</t>
  </si>
  <si>
    <t xml:space="preserve">PO-26-76392</t>
  </si>
  <si>
    <t xml:space="preserve">SKU-07-508</t>
  </si>
  <si>
    <t xml:space="preserve">RCPT-00238</t>
  </si>
  <si>
    <t xml:space="preserve">PO-26-89988</t>
  </si>
  <si>
    <t xml:space="preserve">SKU-03-387</t>
  </si>
  <si>
    <t xml:space="preserve">RCPT-00239</t>
  </si>
  <si>
    <t xml:space="preserve">PO-26-71643</t>
  </si>
  <si>
    <t xml:space="preserve">SKU-06-359</t>
  </si>
  <si>
    <t xml:space="preserve">RCPT-00240</t>
  </si>
  <si>
    <t xml:space="preserve">PO-26-85223</t>
  </si>
  <si>
    <t xml:space="preserve">SKU-03-640</t>
  </si>
  <si>
    <t xml:space="preserve">RCPT-00241</t>
  </si>
  <si>
    <t xml:space="preserve">PO-26-75188</t>
  </si>
  <si>
    <t xml:space="preserve">SKU-04-367</t>
  </si>
  <si>
    <t xml:space="preserve">RCPT-00242</t>
  </si>
  <si>
    <t xml:space="preserve">PO-26-74621</t>
  </si>
  <si>
    <t xml:space="preserve">SKU-05-872</t>
  </si>
  <si>
    <t xml:space="preserve">RCPT-00243</t>
  </si>
  <si>
    <t xml:space="preserve">PO-26-55165</t>
  </si>
  <si>
    <t xml:space="preserve">SKU-01-904</t>
  </si>
  <si>
    <t xml:space="preserve">RCPT-00244</t>
  </si>
  <si>
    <t xml:space="preserve">PO-26-25344</t>
  </si>
  <si>
    <t xml:space="preserve">SKU-01-119</t>
  </si>
  <si>
    <t xml:space="preserve">RCPT-00245</t>
  </si>
  <si>
    <t xml:space="preserve">PO-26-74081</t>
  </si>
  <si>
    <t xml:space="preserve">SKU-01-992</t>
  </si>
  <si>
    <t xml:space="preserve">RCPT-00246</t>
  </si>
  <si>
    <t xml:space="preserve">PO-26-84788</t>
  </si>
  <si>
    <t xml:space="preserve">SKU-07-604</t>
  </si>
  <si>
    <t xml:space="preserve">RCPT-00247</t>
  </si>
  <si>
    <t xml:space="preserve">PO-26-34666</t>
  </si>
  <si>
    <t xml:space="preserve">SKU-06-479</t>
  </si>
  <si>
    <t xml:space="preserve">RCPT-00248</t>
  </si>
  <si>
    <t xml:space="preserve">PO-26-32749</t>
  </si>
  <si>
    <t xml:space="preserve">SKU-05-595</t>
  </si>
  <si>
    <t xml:space="preserve">RCPT-00249</t>
  </si>
  <si>
    <t xml:space="preserve">PO-26-35718</t>
  </si>
  <si>
    <t xml:space="preserve">SKU-04-832</t>
  </si>
  <si>
    <t xml:space="preserve">RCPT-00250</t>
  </si>
  <si>
    <t xml:space="preserve">PO-26-63524</t>
  </si>
  <si>
    <t xml:space="preserve">SKU-06-212</t>
  </si>
  <si>
    <t xml:space="preserve">RCPT-00251</t>
  </si>
  <si>
    <t xml:space="preserve">PO-26-34634</t>
  </si>
  <si>
    <t xml:space="preserve">SKU-05-249</t>
  </si>
  <si>
    <t xml:space="preserve">RCPT-00252</t>
  </si>
  <si>
    <t xml:space="preserve">PO-26-93038</t>
  </si>
  <si>
    <t xml:space="preserve">SKU-07-137</t>
  </si>
  <si>
    <t xml:space="preserve">RCPT-00253</t>
  </si>
  <si>
    <t xml:space="preserve">PO-26-68858</t>
  </si>
  <si>
    <t xml:space="preserve">SKU-01-791</t>
  </si>
  <si>
    <t xml:space="preserve">RCPT-00254</t>
  </si>
  <si>
    <t xml:space="preserve">PO-26-93366</t>
  </si>
  <si>
    <t xml:space="preserve">SKU-05-813</t>
  </si>
  <si>
    <t xml:space="preserve">RCPT-00255</t>
  </si>
  <si>
    <t xml:space="preserve">PO-26-78663</t>
  </si>
  <si>
    <t xml:space="preserve">SKU-06-145</t>
  </si>
  <si>
    <t xml:space="preserve">RCPT-00256</t>
  </si>
  <si>
    <t xml:space="preserve">PO-26-81794</t>
  </si>
  <si>
    <t xml:space="preserve">SKU-06-842</t>
  </si>
  <si>
    <t xml:space="preserve">RCPT-00257</t>
  </si>
  <si>
    <t xml:space="preserve">PO-26-72050</t>
  </si>
  <si>
    <t xml:space="preserve">SKU-06-407</t>
  </si>
  <si>
    <t xml:space="preserve">RCPT-00258</t>
  </si>
  <si>
    <t xml:space="preserve">PO-26-12691</t>
  </si>
  <si>
    <t xml:space="preserve">SKU-05-139</t>
  </si>
  <si>
    <t xml:space="preserve">RCPT-00259</t>
  </si>
  <si>
    <t xml:space="preserve">PO-26-18000</t>
  </si>
  <si>
    <t xml:space="preserve">SKU-07-611</t>
  </si>
  <si>
    <t xml:space="preserve">RCPT-00260</t>
  </si>
  <si>
    <t xml:space="preserve">PO-26-42375</t>
  </si>
  <si>
    <t xml:space="preserve">SKU-05-706</t>
  </si>
  <si>
    <t xml:space="preserve">RCPT-00261</t>
  </si>
  <si>
    <t xml:space="preserve">PO-26-27582</t>
  </si>
  <si>
    <t xml:space="preserve">SKU-05-156</t>
  </si>
  <si>
    <t xml:space="preserve">RCPT-00262</t>
  </si>
  <si>
    <t xml:space="preserve">PO-26-77122</t>
  </si>
  <si>
    <t xml:space="preserve">SKU-06-327</t>
  </si>
  <si>
    <t xml:space="preserve">RCPT-00263</t>
  </si>
  <si>
    <t xml:space="preserve">PO-26-61158</t>
  </si>
  <si>
    <t xml:space="preserve">RCPT-00264</t>
  </si>
  <si>
    <t xml:space="preserve">PO-26-20927</t>
  </si>
  <si>
    <t xml:space="preserve">SKU-04-310</t>
  </si>
  <si>
    <t xml:space="preserve">RCPT-00265</t>
  </si>
  <si>
    <t xml:space="preserve">PO-26-13272</t>
  </si>
  <si>
    <t xml:space="preserve">RCPT-00266</t>
  </si>
  <si>
    <t xml:space="preserve">PO-26-40052</t>
  </si>
  <si>
    <t xml:space="preserve">SKU-02-922</t>
  </si>
  <si>
    <t xml:space="preserve">RCPT-00267</t>
  </si>
  <si>
    <t xml:space="preserve">PO-26-56582</t>
  </si>
  <si>
    <t xml:space="preserve">SKU-01-527</t>
  </si>
  <si>
    <t xml:space="preserve">RCPT-00268</t>
  </si>
  <si>
    <t xml:space="preserve">PO-26-77177</t>
  </si>
  <si>
    <t xml:space="preserve">SKU-06-654</t>
  </si>
  <si>
    <t xml:space="preserve">RCPT-00269</t>
  </si>
  <si>
    <t xml:space="preserve">PO-26-44351</t>
  </si>
  <si>
    <t xml:space="preserve">SKU-07-292</t>
  </si>
  <si>
    <t xml:space="preserve">RCPT-00270</t>
  </si>
  <si>
    <t xml:space="preserve">PO-26-48954</t>
  </si>
  <si>
    <t xml:space="preserve">SKU-04-640</t>
  </si>
  <si>
    <t xml:space="preserve">RCPT-00271</t>
  </si>
  <si>
    <t xml:space="preserve">PO-26-11471</t>
  </si>
  <si>
    <t xml:space="preserve">SKU-04-385</t>
  </si>
  <si>
    <t xml:space="preserve">RCPT-00272</t>
  </si>
  <si>
    <t xml:space="preserve">PO-26-45929</t>
  </si>
  <si>
    <t xml:space="preserve">SKU-01-495</t>
  </si>
  <si>
    <t xml:space="preserve">RCPT-00273</t>
  </si>
  <si>
    <t xml:space="preserve">PO-26-68830</t>
  </si>
  <si>
    <t xml:space="preserve">SKU-03-252</t>
  </si>
  <si>
    <t xml:space="preserve">RCPT-00274</t>
  </si>
  <si>
    <t xml:space="preserve">PO-26-16617</t>
  </si>
  <si>
    <t xml:space="preserve">SKU-05-673</t>
  </si>
  <si>
    <t xml:space="preserve">RCPT-00275</t>
  </si>
  <si>
    <t xml:space="preserve">PO-26-22542</t>
  </si>
  <si>
    <t xml:space="preserve">RCPT-00276</t>
  </si>
  <si>
    <t xml:space="preserve">PO-26-46037</t>
  </si>
  <si>
    <t xml:space="preserve">SKU-03-471</t>
  </si>
  <si>
    <t xml:space="preserve">RCPT-00277</t>
  </si>
  <si>
    <t xml:space="preserve">PO-26-73387</t>
  </si>
  <si>
    <t xml:space="preserve">SKU-07-477</t>
  </si>
  <si>
    <t xml:space="preserve">RCPT-00278</t>
  </si>
  <si>
    <t xml:space="preserve">PO-26-91482</t>
  </si>
  <si>
    <t xml:space="preserve">SKU-05-438</t>
  </si>
  <si>
    <t xml:space="preserve">RCPT-00279</t>
  </si>
  <si>
    <t xml:space="preserve">PO-26-25841</t>
  </si>
  <si>
    <t xml:space="preserve">SKU-07-298</t>
  </si>
  <si>
    <t xml:space="preserve">RCPT-00280</t>
  </si>
  <si>
    <t xml:space="preserve">PO-26-96903</t>
  </si>
  <si>
    <t xml:space="preserve">SKU-04-208</t>
  </si>
  <si>
    <t xml:space="preserve">RCPT-00281</t>
  </si>
  <si>
    <t xml:space="preserve">PO-26-49750</t>
  </si>
  <si>
    <t xml:space="preserve">SKU-05-686</t>
  </si>
  <si>
    <t xml:space="preserve">RCPT-00282</t>
  </si>
  <si>
    <t xml:space="preserve">PO-26-29279</t>
  </si>
  <si>
    <t xml:space="preserve">SKU-03-940</t>
  </si>
  <si>
    <t xml:space="preserve">RCPT-00283</t>
  </si>
  <si>
    <t xml:space="preserve">PO-26-90199</t>
  </si>
  <si>
    <t xml:space="preserve">SKU-01-304</t>
  </si>
  <si>
    <t xml:space="preserve">RCPT-00284</t>
  </si>
  <si>
    <t xml:space="preserve">PO-26-79100</t>
  </si>
  <si>
    <t xml:space="preserve">SKU-04-200</t>
  </si>
  <si>
    <t xml:space="preserve">RCPT-00285</t>
  </si>
  <si>
    <t xml:space="preserve">PO-26-40570</t>
  </si>
  <si>
    <t xml:space="preserve">SKU-05-271</t>
  </si>
  <si>
    <t xml:space="preserve">RCPT-00286</t>
  </si>
  <si>
    <t xml:space="preserve">PO-26-55818</t>
  </si>
  <si>
    <t xml:space="preserve">SKU-02-367</t>
  </si>
  <si>
    <t xml:space="preserve">RCPT-00287</t>
  </si>
  <si>
    <t xml:space="preserve">PO-26-19083</t>
  </si>
  <si>
    <t xml:space="preserve">SKU-05-430</t>
  </si>
  <si>
    <t xml:space="preserve">RCPT-00288</t>
  </si>
  <si>
    <t xml:space="preserve">PO-26-25531</t>
  </si>
  <si>
    <t xml:space="preserve">SKU-07-369</t>
  </si>
  <si>
    <t xml:space="preserve">RCPT-00289</t>
  </si>
  <si>
    <t xml:space="preserve">PO-26-25771</t>
  </si>
  <si>
    <t xml:space="preserve">SKU-02-193</t>
  </si>
  <si>
    <t xml:space="preserve">RCPT-00290</t>
  </si>
  <si>
    <t xml:space="preserve">PO-26-72736</t>
  </si>
  <si>
    <t xml:space="preserve">SKU-06-776</t>
  </si>
  <si>
    <t xml:space="preserve">RCPT-00291</t>
  </si>
  <si>
    <t xml:space="preserve">PO-26-73917</t>
  </si>
  <si>
    <t xml:space="preserve">RCPT-00292</t>
  </si>
  <si>
    <t xml:space="preserve">PO-26-19386</t>
  </si>
  <si>
    <t xml:space="preserve">SKU-07-388</t>
  </si>
  <si>
    <t xml:space="preserve">RCPT-00293</t>
  </si>
  <si>
    <t xml:space="preserve">PO-26-42878</t>
  </si>
  <si>
    <t xml:space="preserve">SKU-06-787</t>
  </si>
  <si>
    <t xml:space="preserve">RCPT-00294</t>
  </si>
  <si>
    <t xml:space="preserve">PO-26-92840</t>
  </si>
  <si>
    <t xml:space="preserve">SKU-04-642</t>
  </si>
  <si>
    <t xml:space="preserve">RCPT-00295</t>
  </si>
  <si>
    <t xml:space="preserve">PO-26-60148</t>
  </si>
  <si>
    <t xml:space="preserve">SKU-02-255</t>
  </si>
  <si>
    <t xml:space="preserve">RCPT-00296</t>
  </si>
  <si>
    <t xml:space="preserve">PO-26-89167</t>
  </si>
  <si>
    <t xml:space="preserve">SKU-03-206</t>
  </si>
  <si>
    <t xml:space="preserve">RCPT-00297</t>
  </si>
  <si>
    <t xml:space="preserve">PO-26-56039</t>
  </si>
  <si>
    <t xml:space="preserve">SKU-07-649</t>
  </si>
  <si>
    <t xml:space="preserve">RCPT-00298</t>
  </si>
  <si>
    <t xml:space="preserve">PO-26-45043</t>
  </si>
  <si>
    <t xml:space="preserve">SKU-04-107</t>
  </si>
  <si>
    <t xml:space="preserve">RCPT-00299</t>
  </si>
  <si>
    <t xml:space="preserve">PO-26-56312</t>
  </si>
  <si>
    <t xml:space="preserve">SKU-04-373</t>
  </si>
  <si>
    <t xml:space="preserve">RCPT-00300</t>
  </si>
  <si>
    <t xml:space="preserve">PO-26-44993</t>
  </si>
  <si>
    <t xml:space="preserve">SKU-07-854</t>
  </si>
  <si>
    <t xml:space="preserve">RCPT-00301</t>
  </si>
  <si>
    <t xml:space="preserve">PO-26-35009</t>
  </si>
  <si>
    <t xml:space="preserve">SKU-06-393</t>
  </si>
  <si>
    <t xml:space="preserve">RCPT-00302</t>
  </si>
  <si>
    <t xml:space="preserve">PO-26-67476</t>
  </si>
  <si>
    <t xml:space="preserve">SKU-05-408</t>
  </si>
  <si>
    <t xml:space="preserve">RCPT-00303</t>
  </si>
  <si>
    <t xml:space="preserve">PO-26-47966</t>
  </si>
  <si>
    <t xml:space="preserve">SKU-01-242</t>
  </si>
  <si>
    <t xml:space="preserve">RCPT-00304</t>
  </si>
  <si>
    <t xml:space="preserve">PO-26-33992</t>
  </si>
  <si>
    <t xml:space="preserve">SKU-03-504</t>
  </si>
  <si>
    <t xml:space="preserve">RCPT-00305</t>
  </si>
  <si>
    <t xml:space="preserve">PO-26-13290</t>
  </si>
  <si>
    <t xml:space="preserve">SKU-02-306</t>
  </si>
  <si>
    <t xml:space="preserve">RCPT-00306</t>
  </si>
  <si>
    <t xml:space="preserve">PO-26-95810</t>
  </si>
  <si>
    <t xml:space="preserve">RCPT-00307</t>
  </si>
  <si>
    <t xml:space="preserve">PO-26-53607</t>
  </si>
  <si>
    <t xml:space="preserve">SKU-01-614</t>
  </si>
  <si>
    <t xml:space="preserve">RCPT-00308</t>
  </si>
  <si>
    <t xml:space="preserve">PO-26-80080</t>
  </si>
  <si>
    <t xml:space="preserve">SKU-05-113</t>
  </si>
  <si>
    <t xml:space="preserve">RCPT-00309</t>
  </si>
  <si>
    <t xml:space="preserve">PO-26-48445</t>
  </si>
  <si>
    <t xml:space="preserve">SKU-05-628</t>
  </si>
  <si>
    <t xml:space="preserve">RCPT-00310</t>
  </si>
  <si>
    <t xml:space="preserve">PO-26-12885</t>
  </si>
  <si>
    <t xml:space="preserve">SKU-02-279</t>
  </si>
  <si>
    <t xml:space="preserve">RCPT-00311</t>
  </si>
  <si>
    <t xml:space="preserve">PO-26-79201</t>
  </si>
  <si>
    <t xml:space="preserve">SKU-07-357</t>
  </si>
  <si>
    <t xml:space="preserve">RCPT-00312</t>
  </si>
  <si>
    <t xml:space="preserve">PO-26-51033</t>
  </si>
  <si>
    <t xml:space="preserve">SKU-04-174</t>
  </si>
  <si>
    <t xml:space="preserve">RCPT-00313</t>
  </si>
  <si>
    <t xml:space="preserve">PO-26-87321</t>
  </si>
  <si>
    <t xml:space="preserve">SKU-02-289</t>
  </si>
  <si>
    <t xml:space="preserve">RCPT-00314</t>
  </si>
  <si>
    <t xml:space="preserve">PO-26-81098</t>
  </si>
  <si>
    <t xml:space="preserve">SKU-07-426</t>
  </si>
  <si>
    <t xml:space="preserve">RCPT-00315</t>
  </si>
  <si>
    <t xml:space="preserve">PO-26-92559</t>
  </si>
  <si>
    <t xml:space="preserve">SKU-04-408</t>
  </si>
  <si>
    <t xml:space="preserve">RCPT-00316</t>
  </si>
  <si>
    <t xml:space="preserve">PO-26-49270</t>
  </si>
  <si>
    <t xml:space="preserve">SKU-02-982</t>
  </si>
  <si>
    <t xml:space="preserve">RCPT-00317</t>
  </si>
  <si>
    <t xml:space="preserve">PO-26-17212</t>
  </si>
  <si>
    <t xml:space="preserve">SKU-01-178</t>
  </si>
  <si>
    <t xml:space="preserve">RCPT-00318</t>
  </si>
  <si>
    <t xml:space="preserve">PO-26-77737</t>
  </si>
  <si>
    <t xml:space="preserve">SKU-06-533</t>
  </si>
  <si>
    <t xml:space="preserve">RCPT-00319</t>
  </si>
  <si>
    <t xml:space="preserve">PO-26-92889</t>
  </si>
  <si>
    <t xml:space="preserve">SKU-02-575</t>
  </si>
  <si>
    <t xml:space="preserve">RCPT-00320</t>
  </si>
  <si>
    <t xml:space="preserve">PO-26-76589</t>
  </si>
  <si>
    <t xml:space="preserve">SKU-05-980</t>
  </si>
  <si>
    <t xml:space="preserve">RCPT-00321</t>
  </si>
  <si>
    <t xml:space="preserve">PO-26-51184</t>
  </si>
  <si>
    <t xml:space="preserve">SKU-05-840</t>
  </si>
  <si>
    <t xml:space="preserve">RCPT-00322</t>
  </si>
  <si>
    <t xml:space="preserve">PO-26-49625</t>
  </si>
  <si>
    <t xml:space="preserve">SKU-02-653</t>
  </si>
  <si>
    <t xml:space="preserve">RCPT-00323</t>
  </si>
  <si>
    <t xml:space="preserve">PO-26-53805</t>
  </si>
  <si>
    <t xml:space="preserve">SKU-01-666</t>
  </si>
  <si>
    <t xml:space="preserve">RCPT-00324</t>
  </si>
  <si>
    <t xml:space="preserve">PO-26-21578</t>
  </si>
  <si>
    <t xml:space="preserve">SKU-06-910</t>
  </si>
  <si>
    <t xml:space="preserve">RCPT-00325</t>
  </si>
  <si>
    <t xml:space="preserve">PO-26-77732</t>
  </si>
  <si>
    <t xml:space="preserve">SKU-07-119</t>
  </si>
  <si>
    <t xml:space="preserve">RCPT-00326</t>
  </si>
  <si>
    <t xml:space="preserve">PO-26-76832</t>
  </si>
  <si>
    <t xml:space="preserve">SKU-07-810</t>
  </si>
  <si>
    <t xml:space="preserve">RCPT-00327</t>
  </si>
  <si>
    <t xml:space="preserve">PO-26-38251</t>
  </si>
  <si>
    <t xml:space="preserve">SKU-07-345</t>
  </si>
  <si>
    <t xml:space="preserve">RCPT-00328</t>
  </si>
  <si>
    <t xml:space="preserve">PO-26-94551</t>
  </si>
  <si>
    <t xml:space="preserve">SKU-07-664</t>
  </si>
  <si>
    <t xml:space="preserve">RCPT-00329</t>
  </si>
  <si>
    <t xml:space="preserve">PO-26-90299</t>
  </si>
  <si>
    <t xml:space="preserve">SKU-05-523</t>
  </si>
  <si>
    <t xml:space="preserve">RCPT-00330</t>
  </si>
  <si>
    <t xml:space="preserve">PO-26-50143</t>
  </si>
  <si>
    <t xml:space="preserve">SKU-01-515</t>
  </si>
  <si>
    <t xml:space="preserve">RCPT-00331</t>
  </si>
  <si>
    <t xml:space="preserve">PO-26-37049</t>
  </si>
  <si>
    <t xml:space="preserve">SKU-07-918</t>
  </si>
  <si>
    <t xml:space="preserve">RCPT-00332</t>
  </si>
  <si>
    <t xml:space="preserve">PO-26-49776</t>
  </si>
  <si>
    <t xml:space="preserve">SKU-06-891</t>
  </si>
  <si>
    <t xml:space="preserve">RCPT-00333</t>
  </si>
  <si>
    <t xml:space="preserve">PO-26-64567</t>
  </si>
  <si>
    <t xml:space="preserve">SKU-05-253</t>
  </si>
  <si>
    <t xml:space="preserve">RCPT-00334</t>
  </si>
  <si>
    <t xml:space="preserve">PO-26-21108</t>
  </si>
  <si>
    <t xml:space="preserve">RCPT-00335</t>
  </si>
  <si>
    <t xml:space="preserve">PO-26-61141</t>
  </si>
  <si>
    <t xml:space="preserve">SKU-04-166</t>
  </si>
  <si>
    <t xml:space="preserve">RCPT-00336</t>
  </si>
  <si>
    <t xml:space="preserve">PO-26-66322</t>
  </si>
  <si>
    <t xml:space="preserve">SKU-01-311</t>
  </si>
  <si>
    <t xml:space="preserve">RCPT-00337</t>
  </si>
  <si>
    <t xml:space="preserve">PO-26-49399</t>
  </si>
  <si>
    <t xml:space="preserve">SKU-03-576</t>
  </si>
  <si>
    <t xml:space="preserve">RCPT-00338</t>
  </si>
  <si>
    <t xml:space="preserve">PO-26-60068</t>
  </si>
  <si>
    <t xml:space="preserve">SKU-03-310</t>
  </si>
  <si>
    <t xml:space="preserve">RCPT-00339</t>
  </si>
  <si>
    <t xml:space="preserve">PO-26-22636</t>
  </si>
  <si>
    <t xml:space="preserve">SKU-05-602</t>
  </si>
  <si>
    <t xml:space="preserve">RCPT-00340</t>
  </si>
  <si>
    <t xml:space="preserve">PO-26-81788</t>
  </si>
  <si>
    <t xml:space="preserve">SKU-01-607</t>
  </si>
  <si>
    <t xml:space="preserve">RCPT-00341</t>
  </si>
  <si>
    <t xml:space="preserve">PO-26-93446</t>
  </si>
  <si>
    <t xml:space="preserve">SKU-05-982</t>
  </si>
  <si>
    <t xml:space="preserve">RCPT-00342</t>
  </si>
  <si>
    <t xml:space="preserve">PO-26-33104</t>
  </si>
  <si>
    <t xml:space="preserve">SKU-05-773</t>
  </si>
  <si>
    <t xml:space="preserve">RCPT-00343</t>
  </si>
  <si>
    <t xml:space="preserve">PO-26-76452</t>
  </si>
  <si>
    <t xml:space="preserve">SKU-06-586</t>
  </si>
  <si>
    <t xml:space="preserve">RCPT-00344</t>
  </si>
  <si>
    <t xml:space="preserve">PO-26-10665</t>
  </si>
  <si>
    <t xml:space="preserve">SKU-01-221</t>
  </si>
  <si>
    <t xml:space="preserve">RCPT-00345</t>
  </si>
  <si>
    <t xml:space="preserve">PO-26-33311</t>
  </si>
  <si>
    <t xml:space="preserve">SKU-05-115</t>
  </si>
  <si>
    <t xml:space="preserve">RCPT-00346</t>
  </si>
  <si>
    <t xml:space="preserve">PO-26-16727</t>
  </si>
  <si>
    <t xml:space="preserve">SKU-04-817</t>
  </si>
  <si>
    <t xml:space="preserve">RCPT-00347</t>
  </si>
  <si>
    <t xml:space="preserve">PO-26-92962</t>
  </si>
  <si>
    <t xml:space="preserve">SKU-06-701</t>
  </si>
  <si>
    <t xml:space="preserve">RCPT-00348</t>
  </si>
  <si>
    <t xml:space="preserve">PO-26-81344</t>
  </si>
  <si>
    <t xml:space="preserve">SKU-01-907</t>
  </si>
  <si>
    <t xml:space="preserve">RCPT-00349</t>
  </si>
  <si>
    <t xml:space="preserve">PO-26-37628</t>
  </si>
  <si>
    <t xml:space="preserve">SKU-01-284</t>
  </si>
  <si>
    <t xml:space="preserve">RCPT-00350</t>
  </si>
  <si>
    <t xml:space="preserve">PO-26-81874</t>
  </si>
  <si>
    <t xml:space="preserve">SKU-02-587</t>
  </si>
  <si>
    <t xml:space="preserve">RCPT-00351</t>
  </si>
  <si>
    <t xml:space="preserve">PO-26-45757</t>
  </si>
  <si>
    <t xml:space="preserve">RCPT-00352</t>
  </si>
  <si>
    <t xml:space="preserve">PO-26-95177</t>
  </si>
  <si>
    <t xml:space="preserve">SKU-03-414</t>
  </si>
  <si>
    <t xml:space="preserve">RCPT-00353</t>
  </si>
  <si>
    <t xml:space="preserve">PO-26-62658</t>
  </si>
  <si>
    <t xml:space="preserve">SKU-03-496</t>
  </si>
  <si>
    <t xml:space="preserve">RCPT-00354</t>
  </si>
  <si>
    <t xml:space="preserve">PO-26-17096</t>
  </si>
  <si>
    <t xml:space="preserve">SKU-02-801</t>
  </si>
  <si>
    <t xml:space="preserve">RCPT-00355</t>
  </si>
  <si>
    <t xml:space="preserve">PO-26-40944</t>
  </si>
  <si>
    <t xml:space="preserve">SKU-07-875</t>
  </si>
  <si>
    <t xml:space="preserve">RCPT-00356</t>
  </si>
  <si>
    <t xml:space="preserve">PO-26-54446</t>
  </si>
  <si>
    <t xml:space="preserve">SKU-01-532</t>
  </si>
  <si>
    <t xml:space="preserve">RCPT-00357</t>
  </si>
  <si>
    <t xml:space="preserve">PO-26-93720</t>
  </si>
  <si>
    <t xml:space="preserve">SKU-07-257</t>
  </si>
  <si>
    <t xml:space="preserve">RCPT-00358</t>
  </si>
  <si>
    <t xml:space="preserve">PO-26-13728</t>
  </si>
  <si>
    <t xml:space="preserve">SKU-05-878</t>
  </si>
  <si>
    <t xml:space="preserve">RCPT-00359</t>
  </si>
  <si>
    <t xml:space="preserve">PO-26-85856</t>
  </si>
  <si>
    <t xml:space="preserve">SKU-03-636</t>
  </si>
  <si>
    <t xml:space="preserve">RCPT-00360</t>
  </si>
  <si>
    <t xml:space="preserve">PO-26-49421</t>
  </si>
  <si>
    <t xml:space="preserve">SKU-06-497</t>
  </si>
  <si>
    <t xml:space="preserve">RCPT-00361</t>
  </si>
  <si>
    <t xml:space="preserve">PO-26-17418</t>
  </si>
  <si>
    <t xml:space="preserve">SKU-04-731</t>
  </si>
  <si>
    <t xml:space="preserve">RCPT-00362</t>
  </si>
  <si>
    <t xml:space="preserve">PO-26-76516</t>
  </si>
  <si>
    <t xml:space="preserve">SKU-03-436</t>
  </si>
  <si>
    <t xml:space="preserve">RCPT-00363</t>
  </si>
  <si>
    <t xml:space="preserve">PO-26-77559</t>
  </si>
  <si>
    <t xml:space="preserve">SKU-02-138</t>
  </si>
  <si>
    <t xml:space="preserve">RCPT-00364</t>
  </si>
  <si>
    <t xml:space="preserve">PO-26-29011</t>
  </si>
  <si>
    <t xml:space="preserve">RCPT-00365</t>
  </si>
  <si>
    <t xml:space="preserve">PO-26-81533</t>
  </si>
  <si>
    <t xml:space="preserve">SKU-07-526</t>
  </si>
  <si>
    <t xml:space="preserve">RCPT-00366</t>
  </si>
  <si>
    <t xml:space="preserve">PO-26-95637</t>
  </si>
  <si>
    <t xml:space="preserve">SKU-03-935</t>
  </si>
  <si>
    <t xml:space="preserve">RCPT-00367</t>
  </si>
  <si>
    <t xml:space="preserve">PO-26-35772</t>
  </si>
  <si>
    <t xml:space="preserve">SKU-04-711</t>
  </si>
  <si>
    <t xml:space="preserve">RCPT-00368</t>
  </si>
  <si>
    <t xml:space="preserve">PO-26-91896</t>
  </si>
  <si>
    <t xml:space="preserve">SKU-02-928</t>
  </si>
  <si>
    <t xml:space="preserve">RCPT-00369</t>
  </si>
  <si>
    <t xml:space="preserve">PO-26-79883</t>
  </si>
  <si>
    <t xml:space="preserve">SKU-02-660</t>
  </si>
  <si>
    <t xml:space="preserve">RCPT-00370</t>
  </si>
  <si>
    <t xml:space="preserve">PO-26-84218</t>
  </si>
  <si>
    <t xml:space="preserve">SKU-01-460</t>
  </si>
  <si>
    <t xml:space="preserve">RCPT-00371</t>
  </si>
  <si>
    <t xml:space="preserve">PO-26-33616</t>
  </si>
  <si>
    <t xml:space="preserve">SKU-03-195</t>
  </si>
  <si>
    <t xml:space="preserve">RCPT-00372</t>
  </si>
  <si>
    <t xml:space="preserve">PO-26-92359</t>
  </si>
  <si>
    <t xml:space="preserve">SKU-07-886</t>
  </si>
  <si>
    <t xml:space="preserve">RCPT-00373</t>
  </si>
  <si>
    <t xml:space="preserve">PO-26-65689</t>
  </si>
  <si>
    <t xml:space="preserve">SKU-07-129</t>
  </si>
  <si>
    <t xml:space="preserve">RCPT-00374</t>
  </si>
  <si>
    <t xml:space="preserve">PO-26-16990</t>
  </si>
  <si>
    <t xml:space="preserve">SKU-06-964</t>
  </si>
  <si>
    <t xml:space="preserve">RCPT-00375</t>
  </si>
  <si>
    <t xml:space="preserve">PO-26-79780</t>
  </si>
  <si>
    <t xml:space="preserve">SKU-06-295</t>
  </si>
  <si>
    <t xml:space="preserve">RCPT-00376</t>
  </si>
  <si>
    <t xml:space="preserve">PO-26-39553</t>
  </si>
  <si>
    <t xml:space="preserve">SKU-07-640</t>
  </si>
  <si>
    <t xml:space="preserve">RCPT-00377</t>
  </si>
  <si>
    <t xml:space="preserve">PO-26-38010</t>
  </si>
  <si>
    <t xml:space="preserve">SKU-01-315</t>
  </si>
  <si>
    <t xml:space="preserve">RCPT-00378</t>
  </si>
  <si>
    <t xml:space="preserve">PO-26-18629</t>
  </si>
  <si>
    <t xml:space="preserve">SKU-07-522</t>
  </si>
  <si>
    <t xml:space="preserve">RCPT-00379</t>
  </si>
  <si>
    <t xml:space="preserve">PO-26-37531</t>
  </si>
  <si>
    <t xml:space="preserve">SKU-03-637</t>
  </si>
  <si>
    <t xml:space="preserve">RCPT-00380</t>
  </si>
  <si>
    <t xml:space="preserve">PO-26-21241</t>
  </si>
  <si>
    <t xml:space="preserve">SKU-03-774</t>
  </si>
  <si>
    <t xml:space="preserve">RCPT-00381</t>
  </si>
  <si>
    <t xml:space="preserve">PO-26-53207</t>
  </si>
  <si>
    <t xml:space="preserve">SKU-03-121</t>
  </si>
  <si>
    <t xml:space="preserve">RCPT-00382</t>
  </si>
  <si>
    <t xml:space="preserve">PO-26-67820</t>
  </si>
  <si>
    <t xml:space="preserve">SKU-03-963</t>
  </si>
  <si>
    <t xml:space="preserve">RCPT-00383</t>
  </si>
  <si>
    <t xml:space="preserve">PO-26-14044</t>
  </si>
  <si>
    <t xml:space="preserve">SKU-05-345</t>
  </si>
  <si>
    <t xml:space="preserve">RCPT-00384</t>
  </si>
  <si>
    <t xml:space="preserve">PO-26-69754</t>
  </si>
  <si>
    <t xml:space="preserve">SKU-05-732</t>
  </si>
  <si>
    <t xml:space="preserve">RCPT-00385</t>
  </si>
  <si>
    <t xml:space="preserve">PO-26-12228</t>
  </si>
  <si>
    <t xml:space="preserve">SKU-05-309</t>
  </si>
  <si>
    <t xml:space="preserve">RCPT-00386</t>
  </si>
  <si>
    <t xml:space="preserve">PO-26-17279</t>
  </si>
  <si>
    <t xml:space="preserve">SKU-07-971</t>
  </si>
  <si>
    <t xml:space="preserve">RCPT-00387</t>
  </si>
  <si>
    <t xml:space="preserve">PO-26-25692</t>
  </si>
  <si>
    <t xml:space="preserve">SKU-05-851</t>
  </si>
  <si>
    <t xml:space="preserve">RCPT-00388</t>
  </si>
  <si>
    <t xml:space="preserve">PO-26-89563</t>
  </si>
  <si>
    <t xml:space="preserve">SKU-03-231</t>
  </si>
  <si>
    <t xml:space="preserve">RCPT-00389</t>
  </si>
  <si>
    <t xml:space="preserve">PO-26-66282</t>
  </si>
  <si>
    <t xml:space="preserve">SKU-02-419</t>
  </si>
  <si>
    <t xml:space="preserve">RCPT-00390</t>
  </si>
  <si>
    <t xml:space="preserve">PO-26-29989</t>
  </si>
  <si>
    <t xml:space="preserve">RCPT-00391</t>
  </si>
  <si>
    <t xml:space="preserve">PO-26-93169</t>
  </si>
  <si>
    <t xml:space="preserve">SKU-06-748</t>
  </si>
  <si>
    <t xml:space="preserve">RCPT-00392</t>
  </si>
  <si>
    <t xml:space="preserve">PO-26-58625</t>
  </si>
  <si>
    <t xml:space="preserve">SKU-06-917</t>
  </si>
  <si>
    <t xml:space="preserve">RCPT-00393</t>
  </si>
  <si>
    <t xml:space="preserve">PO-26-99490</t>
  </si>
  <si>
    <t xml:space="preserve">SKU-06-841</t>
  </si>
  <si>
    <t xml:space="preserve">RCPT-00394</t>
  </si>
  <si>
    <t xml:space="preserve">PO-26-63055</t>
  </si>
  <si>
    <t xml:space="preserve">SKU-03-373</t>
  </si>
  <si>
    <t xml:space="preserve">RCPT-00395</t>
  </si>
  <si>
    <t xml:space="preserve">PO-26-71624</t>
  </si>
  <si>
    <t xml:space="preserve">SKU-04-736</t>
  </si>
  <si>
    <t xml:space="preserve">RCPT-00396</t>
  </si>
  <si>
    <t xml:space="preserve">PO-26-71602</t>
  </si>
  <si>
    <t xml:space="preserve">SKU-05-909</t>
  </si>
  <si>
    <t xml:space="preserve">RCPT-00397</t>
  </si>
  <si>
    <t xml:space="preserve">PO-26-74961</t>
  </si>
  <si>
    <t xml:space="preserve">SKU-03-201</t>
  </si>
  <si>
    <t xml:space="preserve">RCPT-00398</t>
  </si>
  <si>
    <t xml:space="preserve">PO-26-44026</t>
  </si>
  <si>
    <t xml:space="preserve">SKU-05-290</t>
  </si>
  <si>
    <t xml:space="preserve">RCPT-00399</t>
  </si>
  <si>
    <t xml:space="preserve">PO-26-44111</t>
  </si>
  <si>
    <t xml:space="preserve">SKU-05-764</t>
  </si>
  <si>
    <t xml:space="preserve">RCPT-00400</t>
  </si>
  <si>
    <t xml:space="preserve">PO-26-56904</t>
  </si>
  <si>
    <t xml:space="preserve">SKU-07-442</t>
  </si>
  <si>
    <t xml:space="preserve">RCPT-00401</t>
  </si>
  <si>
    <t xml:space="preserve">PO-26-48734</t>
  </si>
  <si>
    <t xml:space="preserve">SKU-01-863</t>
  </si>
  <si>
    <t xml:space="preserve">RCPT-00402</t>
  </si>
  <si>
    <t xml:space="preserve">PO-26-84140</t>
  </si>
  <si>
    <t xml:space="preserve">SKU-04-880</t>
  </si>
  <si>
    <t xml:space="preserve">RCPT-00403</t>
  </si>
  <si>
    <t xml:space="preserve">PO-26-62281</t>
  </si>
  <si>
    <t xml:space="preserve">SKU-05-437</t>
  </si>
  <si>
    <t xml:space="preserve">RCPT-00404</t>
  </si>
  <si>
    <t xml:space="preserve">PO-26-45807</t>
  </si>
  <si>
    <t xml:space="preserve">SKU-07-994</t>
  </si>
  <si>
    <t xml:space="preserve">RCPT-00405</t>
  </si>
  <si>
    <t xml:space="preserve">PO-26-26452</t>
  </si>
  <si>
    <t xml:space="preserve">SKU-01-898</t>
  </si>
  <si>
    <t xml:space="preserve">RCPT-00406</t>
  </si>
  <si>
    <t xml:space="preserve">PO-26-11625</t>
  </si>
  <si>
    <t xml:space="preserve">RCPT-00407</t>
  </si>
  <si>
    <t xml:space="preserve">PO-26-32251</t>
  </si>
  <si>
    <t xml:space="preserve">SKU-05-719</t>
  </si>
  <si>
    <t xml:space="preserve">RCPT-00408</t>
  </si>
  <si>
    <t xml:space="preserve">PO-26-83377</t>
  </si>
  <si>
    <t xml:space="preserve">SKU-06-493</t>
  </si>
  <si>
    <t xml:space="preserve">RCPT-00409</t>
  </si>
  <si>
    <t xml:space="preserve">PO-26-75252</t>
  </si>
  <si>
    <t xml:space="preserve">SKU-02-738</t>
  </si>
  <si>
    <t xml:space="preserve">RCPT-00410</t>
  </si>
  <si>
    <t xml:space="preserve">PO-26-49011</t>
  </si>
  <si>
    <t xml:space="preserve">SKU-07-562</t>
  </si>
  <si>
    <t xml:space="preserve">RCPT-00411</t>
  </si>
  <si>
    <t xml:space="preserve">PO-26-31376</t>
  </si>
  <si>
    <t xml:space="preserve">SKU-03-591</t>
  </si>
  <si>
    <t xml:space="preserve">RCPT-00412</t>
  </si>
  <si>
    <t xml:space="preserve">PO-26-31248</t>
  </si>
  <si>
    <t xml:space="preserve">SKU-07-613</t>
  </si>
  <si>
    <t xml:space="preserve">RCPT-00413</t>
  </si>
  <si>
    <t xml:space="preserve">PO-26-37783</t>
  </si>
  <si>
    <t xml:space="preserve">SKU-05-444</t>
  </si>
  <si>
    <t xml:space="preserve">RCPT-00414</t>
  </si>
  <si>
    <t xml:space="preserve">PO-26-55238</t>
  </si>
  <si>
    <t xml:space="preserve">SKU-01-587</t>
  </si>
  <si>
    <t xml:space="preserve">RCPT-00415</t>
  </si>
  <si>
    <t xml:space="preserve">PO-26-39423</t>
  </si>
  <si>
    <t xml:space="preserve">SKU-01-388</t>
  </si>
  <si>
    <t xml:space="preserve">RCPT-00416</t>
  </si>
  <si>
    <t xml:space="preserve">PO-26-82915</t>
  </si>
  <si>
    <t xml:space="preserve">SKU-05-842</t>
  </si>
  <si>
    <t xml:space="preserve">RCPT-00417</t>
  </si>
  <si>
    <t xml:space="preserve">PO-26-17292</t>
  </si>
  <si>
    <t xml:space="preserve">RCPT-00418</t>
  </si>
  <si>
    <t xml:space="preserve">PO-26-58910</t>
  </si>
  <si>
    <t xml:space="preserve">SKU-07-389</t>
  </si>
  <si>
    <t xml:space="preserve">RCPT-00419</t>
  </si>
  <si>
    <t xml:space="preserve">PO-26-32769</t>
  </si>
  <si>
    <t xml:space="preserve">SKU-02-854</t>
  </si>
  <si>
    <t xml:space="preserve">RCPT-00420</t>
  </si>
  <si>
    <t xml:space="preserve">PO-26-62870</t>
  </si>
  <si>
    <t xml:space="preserve">SKU-05-571</t>
  </si>
  <si>
    <t xml:space="preserve">RCPT-00421</t>
  </si>
  <si>
    <t xml:space="preserve">PO-26-27650</t>
  </si>
  <si>
    <t xml:space="preserve">SKU-04-398</t>
  </si>
  <si>
    <t xml:space="preserve">RCPT-00422</t>
  </si>
  <si>
    <t xml:space="preserve">PO-26-82419</t>
  </si>
  <si>
    <t xml:space="preserve">SKU-06-397</t>
  </si>
  <si>
    <t xml:space="preserve">RCPT-00423</t>
  </si>
  <si>
    <t xml:space="preserve">PO-26-87409</t>
  </si>
  <si>
    <t xml:space="preserve">RCPT-00424</t>
  </si>
  <si>
    <t xml:space="preserve">PO-26-87616</t>
  </si>
  <si>
    <t xml:space="preserve">SKU-01-800</t>
  </si>
  <si>
    <t xml:space="preserve">RCPT-00425</t>
  </si>
  <si>
    <t xml:space="preserve">PO-26-45666</t>
  </si>
  <si>
    <t xml:space="preserve">SKU-05-750</t>
  </si>
  <si>
    <t xml:space="preserve">RCPT-00426</t>
  </si>
  <si>
    <t xml:space="preserve">PO-26-76049</t>
  </si>
  <si>
    <t xml:space="preserve">SKU-01-668</t>
  </si>
  <si>
    <t xml:space="preserve">RCPT-00427</t>
  </si>
  <si>
    <t xml:space="preserve">PO-26-47841</t>
  </si>
  <si>
    <t xml:space="preserve">RCPT-00428</t>
  </si>
  <si>
    <t xml:space="preserve">PO-26-36736</t>
  </si>
  <si>
    <t xml:space="preserve">SKU-07-398</t>
  </si>
  <si>
    <t xml:space="preserve">RCPT-00429</t>
  </si>
  <si>
    <t xml:space="preserve">PO-26-37047</t>
  </si>
  <si>
    <t xml:space="preserve">SKU-04-666</t>
  </si>
  <si>
    <t xml:space="preserve">RCPT-00430</t>
  </si>
  <si>
    <t xml:space="preserve">PO-26-79972</t>
  </si>
  <si>
    <t xml:space="preserve">SKU-05-323</t>
  </si>
  <si>
    <t xml:space="preserve">RCPT-00431</t>
  </si>
  <si>
    <t xml:space="preserve">PO-26-40144</t>
  </si>
  <si>
    <t xml:space="preserve">SKU-06-405</t>
  </si>
  <si>
    <t xml:space="preserve">RCPT-00432</t>
  </si>
  <si>
    <t xml:space="preserve">PO-26-85243</t>
  </si>
  <si>
    <t xml:space="preserve">SKU-03-447</t>
  </si>
  <si>
    <t xml:space="preserve">RCPT-00433</t>
  </si>
  <si>
    <t xml:space="preserve">PO-26-27605</t>
  </si>
  <si>
    <t xml:space="preserve">RCPT-00434</t>
  </si>
  <si>
    <t xml:space="preserve">PO-26-88312</t>
  </si>
  <si>
    <t xml:space="preserve">RCPT-00435</t>
  </si>
  <si>
    <t xml:space="preserve">PO-26-85295</t>
  </si>
  <si>
    <t xml:space="preserve">SKU-01-384</t>
  </si>
  <si>
    <t xml:space="preserve">RCPT-00436</t>
  </si>
  <si>
    <t xml:space="preserve">PO-26-59781</t>
  </si>
  <si>
    <t xml:space="preserve">SKU-06-447</t>
  </si>
  <si>
    <t xml:space="preserve">RCPT-00437</t>
  </si>
  <si>
    <t xml:space="preserve">PO-26-21660</t>
  </si>
  <si>
    <t xml:space="preserve">SKU-01-393</t>
  </si>
  <si>
    <t xml:space="preserve">RCPT-00438</t>
  </si>
  <si>
    <t xml:space="preserve">PO-26-30782</t>
  </si>
  <si>
    <t xml:space="preserve">SKU-05-974</t>
  </si>
  <si>
    <t xml:space="preserve">RCPT-00439</t>
  </si>
  <si>
    <t xml:space="preserve">PO-26-53879</t>
  </si>
  <si>
    <t xml:space="preserve">SKU-05-545</t>
  </si>
  <si>
    <t xml:space="preserve">RCPT-00440</t>
  </si>
  <si>
    <t xml:space="preserve">PO-26-40629</t>
  </si>
  <si>
    <t xml:space="preserve">SKU-01-124</t>
  </si>
  <si>
    <t xml:space="preserve">RCPT-00441</t>
  </si>
  <si>
    <t xml:space="preserve">PO-26-43792</t>
  </si>
  <si>
    <t xml:space="preserve">SKU-05-418</t>
  </si>
  <si>
    <t xml:space="preserve">RCPT-00442</t>
  </si>
  <si>
    <t xml:space="preserve">PO-26-99197</t>
  </si>
  <si>
    <t xml:space="preserve">SKU-06-805</t>
  </si>
  <si>
    <t xml:space="preserve">RCPT-00443</t>
  </si>
  <si>
    <t xml:space="preserve">PO-26-23111</t>
  </si>
  <si>
    <t xml:space="preserve">SKU-05-746</t>
  </si>
  <si>
    <t xml:space="preserve">RCPT-00444</t>
  </si>
  <si>
    <t xml:space="preserve">PO-26-29129</t>
  </si>
  <si>
    <t xml:space="preserve">SKU-05-265</t>
  </si>
  <si>
    <t xml:space="preserve">RCPT-00445</t>
  </si>
  <si>
    <t xml:space="preserve">PO-26-48462</t>
  </si>
  <si>
    <t xml:space="preserve">SKU-02-908</t>
  </si>
  <si>
    <t xml:space="preserve">RCPT-00446</t>
  </si>
  <si>
    <t xml:space="preserve">PO-26-50120</t>
  </si>
  <si>
    <t xml:space="preserve">SKU-02-533</t>
  </si>
  <si>
    <t xml:space="preserve">RCPT-00447</t>
  </si>
  <si>
    <t xml:space="preserve">PO-26-27075</t>
  </si>
  <si>
    <t xml:space="preserve">SKU-03-794</t>
  </si>
  <si>
    <t xml:space="preserve">RCPT-00448</t>
  </si>
  <si>
    <t xml:space="preserve">PO-26-71850</t>
  </si>
  <si>
    <t xml:space="preserve">RCPT-00449</t>
  </si>
  <si>
    <t xml:space="preserve">PO-26-54397</t>
  </si>
  <si>
    <t xml:space="preserve">SKU-01-595</t>
  </si>
  <si>
    <t xml:space="preserve">RCPT-00450</t>
  </si>
  <si>
    <t xml:space="preserve">PO-26-94645</t>
  </si>
  <si>
    <t xml:space="preserve">SKU-06-685</t>
  </si>
  <si>
    <t xml:space="preserve">RCPT-00451</t>
  </si>
  <si>
    <t xml:space="preserve">PO-26-86189</t>
  </si>
  <si>
    <t xml:space="preserve">SKU-07-713</t>
  </si>
  <si>
    <t xml:space="preserve">RCPT-00452</t>
  </si>
  <si>
    <t xml:space="preserve">PO-26-86053</t>
  </si>
  <si>
    <t xml:space="preserve">SKU-05-702</t>
  </si>
  <si>
    <t xml:space="preserve">RCPT-00453</t>
  </si>
  <si>
    <t xml:space="preserve">PO-26-18668</t>
  </si>
  <si>
    <t xml:space="preserve">SKU-06-906</t>
  </si>
  <si>
    <t xml:space="preserve">RCPT-00454</t>
  </si>
  <si>
    <t xml:space="preserve">PO-26-22025</t>
  </si>
  <si>
    <t xml:space="preserve">SKU-06-782</t>
  </si>
  <si>
    <t xml:space="preserve">RCPT-00455</t>
  </si>
  <si>
    <t xml:space="preserve">PO-26-38346</t>
  </si>
  <si>
    <t xml:space="preserve">SKU-06-632</t>
  </si>
  <si>
    <t xml:space="preserve">RCPT-00456</t>
  </si>
  <si>
    <t xml:space="preserve">PO-26-81661</t>
  </si>
  <si>
    <t xml:space="preserve">SKU-07-404</t>
  </si>
  <si>
    <t xml:space="preserve">RCPT-00457</t>
  </si>
  <si>
    <t xml:space="preserve">PO-26-60300</t>
  </si>
  <si>
    <t xml:space="preserve">SKU-03-148</t>
  </si>
  <si>
    <t xml:space="preserve">RCPT-00458</t>
  </si>
  <si>
    <t xml:space="preserve">PO-26-84426</t>
  </si>
  <si>
    <t xml:space="preserve">SKU-05-334</t>
  </si>
  <si>
    <t xml:space="preserve">RCPT-00459</t>
  </si>
  <si>
    <t xml:space="preserve">PO-26-20788</t>
  </si>
  <si>
    <t xml:space="preserve">SKU-03-367</t>
  </si>
  <si>
    <t xml:space="preserve">RCPT-00460</t>
  </si>
  <si>
    <t xml:space="preserve">PO-26-13651</t>
  </si>
  <si>
    <t xml:space="preserve">SKU-04-861</t>
  </si>
  <si>
    <t xml:space="preserve">RCPT-00461</t>
  </si>
  <si>
    <t xml:space="preserve">PO-26-56835</t>
  </si>
  <si>
    <t xml:space="preserve">RCPT-00462</t>
  </si>
  <si>
    <t xml:space="preserve">PO-26-12622</t>
  </si>
  <si>
    <t xml:space="preserve">SKU-07-114</t>
  </si>
  <si>
    <t xml:space="preserve">RCPT-00463</t>
  </si>
  <si>
    <t xml:space="preserve">PO-26-77129</t>
  </si>
  <si>
    <t xml:space="preserve">SKU-05-984</t>
  </si>
  <si>
    <t xml:space="preserve">RCPT-00464</t>
  </si>
  <si>
    <t xml:space="preserve">PO-26-99231</t>
  </si>
  <si>
    <t xml:space="preserve">SKU-01-508</t>
  </si>
  <si>
    <t xml:space="preserve">RCPT-00465</t>
  </si>
  <si>
    <t xml:space="preserve">PO-26-99234</t>
  </si>
  <si>
    <t xml:space="preserve">SKU-01-763</t>
  </si>
  <si>
    <t xml:space="preserve">RCPT-00466</t>
  </si>
  <si>
    <t xml:space="preserve">PO-26-58583</t>
  </si>
  <si>
    <t xml:space="preserve">SKU-07-165</t>
  </si>
  <si>
    <t xml:space="preserve">RCPT-00467</t>
  </si>
  <si>
    <t xml:space="preserve">PO-26-58814</t>
  </si>
  <si>
    <t xml:space="preserve">SKU-07-484</t>
  </si>
  <si>
    <t xml:space="preserve">RCPT-00468</t>
  </si>
  <si>
    <t xml:space="preserve">PO-26-77333</t>
  </si>
  <si>
    <t xml:space="preserve">SKU-03-887</t>
  </si>
  <si>
    <t xml:space="preserve">RCPT-00469</t>
  </si>
  <si>
    <t xml:space="preserve">PO-26-15902</t>
  </si>
  <si>
    <t xml:space="preserve">SKU-05-416</t>
  </si>
  <si>
    <t xml:space="preserve">RCPT-00470</t>
  </si>
  <si>
    <t xml:space="preserve">PO-26-49706</t>
  </si>
  <si>
    <t xml:space="preserve">SKU-01-520</t>
  </si>
  <si>
    <t xml:space="preserve">RCPT-00471</t>
  </si>
  <si>
    <t xml:space="preserve">PO-26-87326</t>
  </si>
  <si>
    <t xml:space="preserve">SKU-03-964</t>
  </si>
  <si>
    <t xml:space="preserve">RCPT-00472</t>
  </si>
  <si>
    <t xml:space="preserve">PO-26-43450</t>
  </si>
  <si>
    <t xml:space="preserve">SKU-05-201</t>
  </si>
  <si>
    <t xml:space="preserve">RCPT-00473</t>
  </si>
  <si>
    <t xml:space="preserve">PO-26-60188</t>
  </si>
  <si>
    <t xml:space="preserve">SKU-01-788</t>
  </si>
  <si>
    <t xml:space="preserve">RCPT-00474</t>
  </si>
  <si>
    <t xml:space="preserve">PO-26-33435</t>
  </si>
  <si>
    <t xml:space="preserve">RCPT-00475</t>
  </si>
  <si>
    <t xml:space="preserve">PO-26-50237</t>
  </si>
  <si>
    <t xml:space="preserve">SKU-03-284</t>
  </si>
  <si>
    <t xml:space="preserve">RCPT-00476</t>
  </si>
  <si>
    <t xml:space="preserve">PO-26-43788</t>
  </si>
  <si>
    <t xml:space="preserve">SKU-05-316</t>
  </si>
  <si>
    <t xml:space="preserve">RCPT-00477</t>
  </si>
  <si>
    <t xml:space="preserve">PO-26-58554</t>
  </si>
  <si>
    <t xml:space="preserve">SKU-03-526</t>
  </si>
  <si>
    <t xml:space="preserve">RCPT-00478</t>
  </si>
  <si>
    <t xml:space="preserve">PO-26-30141</t>
  </si>
  <si>
    <t xml:space="preserve">SKU-03-593</t>
  </si>
  <si>
    <t xml:space="preserve">RCPT-00479</t>
  </si>
  <si>
    <t xml:space="preserve">PO-26-47676</t>
  </si>
  <si>
    <t xml:space="preserve">SKU-04-303</t>
  </si>
  <si>
    <t xml:space="preserve">RCPT-00480</t>
  </si>
  <si>
    <t xml:space="preserve">PO-26-92327</t>
  </si>
  <si>
    <t xml:space="preserve">SKU-03-218</t>
  </si>
  <si>
    <t xml:space="preserve">RCPT-00481</t>
  </si>
  <si>
    <t xml:space="preserve">PO-26-50009</t>
  </si>
  <si>
    <t xml:space="preserve">SKU-02-989</t>
  </si>
  <si>
    <t xml:space="preserve">RCPT-00482</t>
  </si>
  <si>
    <t xml:space="preserve">PO-26-65987</t>
  </si>
  <si>
    <t xml:space="preserve">SKU-06-766</t>
  </si>
  <si>
    <t xml:space="preserve">RCPT-00483</t>
  </si>
  <si>
    <t xml:space="preserve">PO-26-81116</t>
  </si>
  <si>
    <t xml:space="preserve">SKU-06-614</t>
  </si>
  <si>
    <t xml:space="preserve">RCPT-00484</t>
  </si>
  <si>
    <t xml:space="preserve">PO-26-24999</t>
  </si>
  <si>
    <t xml:space="preserve">RCPT-00485</t>
  </si>
  <si>
    <t xml:space="preserve">PO-26-98405</t>
  </si>
  <si>
    <t xml:space="preserve">RCPT-00486</t>
  </si>
  <si>
    <t xml:space="preserve">PO-26-48662</t>
  </si>
  <si>
    <t xml:space="preserve">SKU-01-889</t>
  </si>
  <si>
    <t xml:space="preserve">RCPT-00487</t>
  </si>
  <si>
    <t xml:space="preserve">PO-26-63262</t>
  </si>
  <si>
    <t xml:space="preserve">SKU-07-379</t>
  </si>
  <si>
    <t xml:space="preserve">RCPT-00488</t>
  </si>
  <si>
    <t xml:space="preserve">PO-26-18550</t>
  </si>
  <si>
    <t xml:space="preserve">SKU-01-295</t>
  </si>
  <si>
    <t xml:space="preserve">RCPT-00489</t>
  </si>
  <si>
    <t xml:space="preserve">PO-26-91305</t>
  </si>
  <si>
    <t xml:space="preserve">SKU-03-577</t>
  </si>
  <si>
    <t xml:space="preserve">RCPT-00490</t>
  </si>
  <si>
    <t xml:space="preserve">PO-26-71861</t>
  </si>
  <si>
    <t xml:space="preserve">SKU-02-925</t>
  </si>
  <si>
    <t xml:space="preserve">RCPT-00491</t>
  </si>
  <si>
    <t xml:space="preserve">PO-26-92469</t>
  </si>
  <si>
    <t xml:space="preserve">SKU-05-561</t>
  </si>
  <si>
    <t xml:space="preserve">RCPT-00492</t>
  </si>
  <si>
    <t xml:space="preserve">PO-26-52803</t>
  </si>
  <si>
    <t xml:space="preserve">SKU-01-320</t>
  </si>
  <si>
    <t xml:space="preserve">RCPT-00493</t>
  </si>
  <si>
    <t xml:space="preserve">PO-26-90788</t>
  </si>
  <si>
    <t xml:space="preserve">SKU-01-298</t>
  </si>
  <si>
    <t xml:space="preserve">RCPT-00494</t>
  </si>
  <si>
    <t xml:space="preserve">PO-26-42198</t>
  </si>
  <si>
    <t xml:space="preserve">RCPT-00495</t>
  </si>
  <si>
    <t xml:space="preserve">PO-26-55708</t>
  </si>
  <si>
    <t xml:space="preserve">SKU-03-716</t>
  </si>
  <si>
    <t xml:space="preserve">RCPT-00496</t>
  </si>
  <si>
    <t xml:space="preserve">PO-26-54406</t>
  </si>
  <si>
    <t xml:space="preserve">SKU-02-698</t>
  </si>
  <si>
    <t xml:space="preserve">RCPT-00497</t>
  </si>
  <si>
    <t xml:space="preserve">PO-26-45208</t>
  </si>
  <si>
    <t xml:space="preserve">SKU-07-309</t>
  </si>
  <si>
    <t xml:space="preserve">RCPT-00498</t>
  </si>
  <si>
    <t xml:space="preserve">PO-26-95613</t>
  </si>
  <si>
    <t xml:space="preserve">RCPT-00499</t>
  </si>
  <si>
    <t xml:space="preserve">PO-26-53185</t>
  </si>
  <si>
    <t xml:space="preserve">SKU-06-983</t>
  </si>
  <si>
    <t xml:space="preserve">RCPT-00500</t>
  </si>
  <si>
    <t xml:space="preserve">PO-26-58573</t>
  </si>
  <si>
    <t xml:space="preserve">SKU-05-865</t>
  </si>
  <si>
    <t xml:space="preserve">RCPT-00501</t>
  </si>
  <si>
    <t xml:space="preserve">PO-26-61394</t>
  </si>
  <si>
    <t xml:space="preserve">SKU-07-841</t>
  </si>
  <si>
    <t xml:space="preserve">RCPT-00502</t>
  </si>
  <si>
    <t xml:space="preserve">PO-26-11047</t>
  </si>
  <si>
    <t xml:space="preserve">SKU-05-585</t>
  </si>
  <si>
    <t xml:space="preserve">RCPT-00503</t>
  </si>
  <si>
    <t xml:space="preserve">PO-26-48362</t>
  </si>
  <si>
    <t xml:space="preserve">SKU-06-502</t>
  </si>
  <si>
    <t xml:space="preserve">RCPT-00504</t>
  </si>
  <si>
    <t xml:space="preserve">PO-26-38828</t>
  </si>
  <si>
    <t xml:space="preserve">SKU-04-864</t>
  </si>
  <si>
    <t xml:space="preserve">RCPT-00505</t>
  </si>
  <si>
    <t xml:space="preserve">PO-26-29298</t>
  </si>
  <si>
    <t xml:space="preserve">SKU-03-429</t>
  </si>
  <si>
    <t xml:space="preserve">RCPT-00506</t>
  </si>
  <si>
    <t xml:space="preserve">PO-26-49572</t>
  </si>
  <si>
    <t xml:space="preserve">SKU-05-518</t>
  </si>
  <si>
    <t xml:space="preserve">RCPT-00507</t>
  </si>
  <si>
    <t xml:space="preserve">PO-26-17707</t>
  </si>
  <si>
    <t xml:space="preserve">SKU-05-258</t>
  </si>
  <si>
    <t xml:space="preserve">RCPT-00508</t>
  </si>
  <si>
    <t xml:space="preserve">PO-26-35064</t>
  </si>
  <si>
    <t xml:space="preserve">SKU-01-564</t>
  </si>
  <si>
    <t xml:space="preserve">RCPT-00509</t>
  </si>
  <si>
    <t xml:space="preserve">PO-26-21098</t>
  </si>
  <si>
    <t xml:space="preserve">SKU-07-175</t>
  </si>
  <si>
    <t xml:space="preserve">RCPT-00510</t>
  </si>
  <si>
    <t xml:space="preserve">PO-26-63566</t>
  </si>
  <si>
    <t xml:space="preserve">SKU-07-498</t>
  </si>
  <si>
    <t xml:space="preserve">RCPT-00511</t>
  </si>
  <si>
    <t xml:space="preserve">PO-26-88871</t>
  </si>
  <si>
    <t xml:space="preserve">RCPT-00512</t>
  </si>
  <si>
    <t xml:space="preserve">PO-26-71461</t>
  </si>
  <si>
    <t xml:space="preserve">SKU-05-257</t>
  </si>
  <si>
    <t xml:space="preserve">RCPT-00513</t>
  </si>
  <si>
    <t xml:space="preserve">PO-26-43852</t>
  </si>
  <si>
    <t xml:space="preserve">SKU-07-897</t>
  </si>
  <si>
    <t xml:space="preserve">RCPT-00514</t>
  </si>
  <si>
    <t xml:space="preserve">PO-26-37603</t>
  </si>
  <si>
    <t xml:space="preserve">RCPT-00515</t>
  </si>
  <si>
    <t xml:space="preserve">PO-26-38131</t>
  </si>
  <si>
    <t xml:space="preserve">SKU-03-548</t>
  </si>
  <si>
    <t xml:space="preserve">RCPT-00516</t>
  </si>
  <si>
    <t xml:space="preserve">PO-26-17022</t>
  </si>
  <si>
    <t xml:space="preserve">SKU-05-432</t>
  </si>
  <si>
    <t xml:space="preserve">RCPT-00517</t>
  </si>
  <si>
    <t xml:space="preserve">PO-26-61255</t>
  </si>
  <si>
    <t xml:space="preserve">SKU-06-904</t>
  </si>
  <si>
    <t xml:space="preserve">RCPT-00518</t>
  </si>
  <si>
    <t xml:space="preserve">PO-26-70805</t>
  </si>
  <si>
    <t xml:space="preserve">SKU-04-873</t>
  </si>
  <si>
    <t xml:space="preserve">RCPT-00519</t>
  </si>
  <si>
    <t xml:space="preserve">PO-26-74115</t>
  </si>
  <si>
    <t xml:space="preserve">SKU-05-953</t>
  </si>
  <si>
    <t xml:space="preserve">RCPT-00520</t>
  </si>
  <si>
    <t xml:space="preserve">PO-26-22537</t>
  </si>
  <si>
    <t xml:space="preserve">SKU-02-694</t>
  </si>
  <si>
    <t xml:space="preserve">RCPT-00521</t>
  </si>
  <si>
    <t xml:space="preserve">PO-26-28207</t>
  </si>
  <si>
    <t xml:space="preserve">SKU-04-630</t>
  </si>
  <si>
    <t xml:space="preserve">RCPT-00522</t>
  </si>
  <si>
    <t xml:space="preserve">PO-26-68752</t>
  </si>
  <si>
    <t xml:space="preserve">SKU-03-407</t>
  </si>
  <si>
    <t xml:space="preserve">RCPT-00523</t>
  </si>
  <si>
    <t xml:space="preserve">PO-26-33671</t>
  </si>
  <si>
    <t xml:space="preserve">SKU-01-328</t>
  </si>
  <si>
    <t xml:space="preserve">RCPT-00524</t>
  </si>
  <si>
    <t xml:space="preserve">PO-26-10041</t>
  </si>
  <si>
    <t xml:space="preserve">SKU-07-874</t>
  </si>
  <si>
    <t xml:space="preserve">RCPT-00525</t>
  </si>
  <si>
    <t xml:space="preserve">PO-26-44098</t>
  </si>
  <si>
    <t xml:space="preserve">SKU-03-834</t>
  </si>
  <si>
    <t xml:space="preserve">RCPT-00526</t>
  </si>
  <si>
    <t xml:space="preserve">PO-26-72137</t>
  </si>
  <si>
    <t xml:space="preserve">SKU-05-423</t>
  </si>
  <si>
    <t xml:space="preserve">RCPT-00527</t>
  </si>
  <si>
    <t xml:space="preserve">PO-26-43629</t>
  </si>
  <si>
    <t xml:space="preserve">SKU-03-296</t>
  </si>
  <si>
    <t xml:space="preserve">RCPT-00528</t>
  </si>
  <si>
    <t xml:space="preserve">PO-26-14681</t>
  </si>
  <si>
    <t xml:space="preserve">SKU-01-568</t>
  </si>
  <si>
    <t xml:space="preserve">RCPT-00529</t>
  </si>
  <si>
    <t xml:space="preserve">PO-26-57526</t>
  </si>
  <si>
    <t xml:space="preserve">RCPT-00530</t>
  </si>
  <si>
    <t xml:space="preserve">PO-26-58733</t>
  </si>
  <si>
    <t xml:space="preserve">SKU-03-871</t>
  </si>
  <si>
    <t xml:space="preserve">RCPT-00531</t>
  </si>
  <si>
    <t xml:space="preserve">PO-26-68788</t>
  </si>
  <si>
    <t xml:space="preserve">SKU-04-271</t>
  </si>
  <si>
    <t xml:space="preserve">RCPT-00532</t>
  </si>
  <si>
    <t xml:space="preserve">PO-26-25206</t>
  </si>
  <si>
    <t xml:space="preserve">SKU-01-739</t>
  </si>
  <si>
    <t xml:space="preserve">RCPT-00533</t>
  </si>
  <si>
    <t xml:space="preserve">PO-26-57925</t>
  </si>
  <si>
    <t xml:space="preserve">SKU-01-419</t>
  </si>
  <si>
    <t xml:space="preserve">RCPT-00534</t>
  </si>
  <si>
    <t xml:space="preserve">PO-26-66427</t>
  </si>
  <si>
    <t xml:space="preserve">SKU-04-611</t>
  </si>
  <si>
    <t xml:space="preserve">RCPT-00535</t>
  </si>
  <si>
    <t xml:space="preserve">PO-26-46792</t>
  </si>
  <si>
    <t xml:space="preserve">SKU-02-208</t>
  </si>
  <si>
    <t xml:space="preserve">RCPT-00536</t>
  </si>
  <si>
    <t xml:space="preserve">PO-26-26633</t>
  </si>
  <si>
    <t xml:space="preserve">SKU-03-129</t>
  </si>
  <si>
    <t xml:space="preserve">RCPT-00537</t>
  </si>
  <si>
    <t xml:space="preserve">PO-26-48504</t>
  </si>
  <si>
    <t xml:space="preserve">SKU-06-354</t>
  </si>
  <si>
    <t xml:space="preserve">RCPT-00538</t>
  </si>
  <si>
    <t xml:space="preserve">PO-26-33155</t>
  </si>
  <si>
    <t xml:space="preserve">SKU-03-743</t>
  </si>
  <si>
    <t xml:space="preserve">RCPT-00539</t>
  </si>
  <si>
    <t xml:space="preserve">PO-26-81948</t>
  </si>
  <si>
    <t xml:space="preserve">SKU-05-553</t>
  </si>
  <si>
    <t xml:space="preserve">RCPT-00540</t>
  </si>
  <si>
    <t xml:space="preserve">PO-26-53704</t>
  </si>
  <si>
    <t xml:space="preserve">SKU-06-436</t>
  </si>
  <si>
    <t xml:space="preserve">RCPT-00541</t>
  </si>
  <si>
    <t xml:space="preserve">PO-26-76186</t>
  </si>
  <si>
    <t xml:space="preserve">SKU-05-449</t>
  </si>
  <si>
    <t xml:space="preserve">RCPT-00542</t>
  </si>
  <si>
    <t xml:space="preserve">PO-26-30751</t>
  </si>
  <si>
    <t xml:space="preserve">SKU-05-162</t>
  </si>
  <si>
    <t xml:space="preserve">RCPT-00543</t>
  </si>
  <si>
    <t xml:space="preserve">PO-26-75054</t>
  </si>
  <si>
    <t xml:space="preserve">SKU-05-665</t>
  </si>
  <si>
    <t xml:space="preserve">RCPT-00544</t>
  </si>
  <si>
    <t xml:space="preserve">PO-26-39670</t>
  </si>
  <si>
    <t xml:space="preserve">SKU-06-428</t>
  </si>
  <si>
    <t xml:space="preserve">RCPT-00545</t>
  </si>
  <si>
    <t xml:space="preserve">PO-26-35101</t>
  </si>
  <si>
    <t xml:space="preserve">SKU-04-429</t>
  </si>
  <si>
    <t xml:space="preserve">RCPT-00546</t>
  </si>
  <si>
    <t xml:space="preserve">PO-26-29497</t>
  </si>
  <si>
    <t xml:space="preserve">RCPT-00547</t>
  </si>
  <si>
    <t xml:space="preserve">PO-26-33393</t>
  </si>
  <si>
    <t xml:space="preserve">SKU-03-611</t>
  </si>
  <si>
    <t xml:space="preserve">RCPT-00548</t>
  </si>
  <si>
    <t xml:space="preserve">PO-26-94135</t>
  </si>
  <si>
    <t xml:space="preserve">RCPT-00549</t>
  </si>
  <si>
    <t xml:space="preserve">PO-26-36046</t>
  </si>
  <si>
    <t xml:space="preserve">SKU-02-665</t>
  </si>
  <si>
    <t xml:space="preserve">RCPT-00550</t>
  </si>
  <si>
    <t xml:space="preserve">PO-26-58999</t>
  </si>
  <si>
    <t xml:space="preserve">SKU-04-141</t>
  </si>
  <si>
    <t xml:space="preserve">RCPT-00551</t>
  </si>
  <si>
    <t xml:space="preserve">PO-26-25532</t>
  </si>
  <si>
    <t xml:space="preserve">SKU-05-932</t>
  </si>
  <si>
    <t xml:space="preserve">RCPT-00552</t>
  </si>
  <si>
    <t xml:space="preserve">PO-26-37330</t>
  </si>
  <si>
    <t xml:space="preserve">SKU-03-581</t>
  </si>
  <si>
    <t xml:space="preserve">RCPT-00553</t>
  </si>
  <si>
    <t xml:space="preserve">PO-26-11533</t>
  </si>
  <si>
    <t xml:space="preserve">SKU-05-893</t>
  </si>
  <si>
    <t xml:space="preserve">RCPT-00554</t>
  </si>
  <si>
    <t xml:space="preserve">PO-26-98041</t>
  </si>
  <si>
    <t xml:space="preserve">SKU-06-971</t>
  </si>
  <si>
    <t xml:space="preserve">RCPT-00555</t>
  </si>
  <si>
    <t xml:space="preserve">PO-26-57435</t>
  </si>
  <si>
    <t xml:space="preserve">SKU-02-338</t>
  </si>
  <si>
    <t xml:space="preserve">RCPT-00556</t>
  </si>
  <si>
    <t xml:space="preserve">PO-26-97876</t>
  </si>
  <si>
    <t xml:space="preserve">SKU-03-854</t>
  </si>
  <si>
    <t xml:space="preserve">RCPT-00557</t>
  </si>
  <si>
    <t xml:space="preserve">PO-26-80667</t>
  </si>
  <si>
    <t xml:space="preserve">SKU-03-523</t>
  </si>
  <si>
    <t xml:space="preserve">RCPT-00558</t>
  </si>
  <si>
    <t xml:space="preserve">PO-26-98581</t>
  </si>
  <si>
    <t xml:space="preserve">SKU-07-749</t>
  </si>
  <si>
    <t xml:space="preserve">RCPT-00559</t>
  </si>
  <si>
    <t xml:space="preserve">PO-26-56121</t>
  </si>
  <si>
    <t xml:space="preserve">SKU-04-189</t>
  </si>
  <si>
    <t xml:space="preserve">RCPT-00560</t>
  </si>
  <si>
    <t xml:space="preserve">PO-26-52196</t>
  </si>
  <si>
    <t xml:space="preserve">SKU-06-315</t>
  </si>
  <si>
    <t xml:space="preserve">RCPT-00561</t>
  </si>
  <si>
    <t xml:space="preserve">PO-26-80174</t>
  </si>
  <si>
    <t xml:space="preserve">SKU-05-299</t>
  </si>
  <si>
    <t xml:space="preserve">RCPT-00562</t>
  </si>
  <si>
    <t xml:space="preserve">PO-26-35686</t>
  </si>
  <si>
    <t xml:space="preserve">RCPT-00563</t>
  </si>
  <si>
    <t xml:space="preserve">PO-26-20290</t>
  </si>
  <si>
    <t xml:space="preserve">SKU-03-364</t>
  </si>
  <si>
    <t xml:space="preserve">RCPT-00564</t>
  </si>
  <si>
    <t xml:space="preserve">PO-26-83531</t>
  </si>
  <si>
    <t xml:space="preserve">SKU-05-486</t>
  </si>
  <si>
    <t xml:space="preserve">RCPT-00565</t>
  </si>
  <si>
    <t xml:space="preserve">PO-26-45328</t>
  </si>
  <si>
    <t xml:space="preserve">SKU-05-957</t>
  </si>
  <si>
    <t xml:space="preserve">RCPT-00566</t>
  </si>
  <si>
    <t xml:space="preserve">PO-26-13869</t>
  </si>
  <si>
    <t xml:space="preserve">SKU-06-110</t>
  </si>
  <si>
    <t xml:space="preserve">RCPT-00567</t>
  </si>
  <si>
    <t xml:space="preserve">PO-26-37987</t>
  </si>
  <si>
    <t xml:space="preserve">SKU-03-779</t>
  </si>
  <si>
    <t xml:space="preserve">RCPT-00568</t>
  </si>
  <si>
    <t xml:space="preserve">PO-26-95112</t>
  </si>
  <si>
    <t xml:space="preserve">SKU-05-895</t>
  </si>
  <si>
    <t xml:space="preserve">RCPT-00569</t>
  </si>
  <si>
    <t xml:space="preserve">PO-26-78679</t>
  </si>
  <si>
    <t xml:space="preserve">SKU-01-906</t>
  </si>
  <si>
    <t xml:space="preserve">RCPT-00570</t>
  </si>
  <si>
    <t xml:space="preserve">PO-26-46745</t>
  </si>
  <si>
    <t xml:space="preserve">SKU-01-413</t>
  </si>
  <si>
    <t xml:space="preserve">RCPT-00571</t>
  </si>
  <si>
    <t xml:space="preserve">PO-26-67389</t>
  </si>
  <si>
    <t xml:space="preserve">SKU-04-368</t>
  </si>
  <si>
    <t xml:space="preserve">RCPT-00572</t>
  </si>
  <si>
    <t xml:space="preserve">PO-26-73507</t>
  </si>
  <si>
    <t xml:space="preserve">SKU-01-326</t>
  </si>
  <si>
    <t xml:space="preserve">RCPT-00573</t>
  </si>
  <si>
    <t xml:space="preserve">PO-26-66658</t>
  </si>
  <si>
    <t xml:space="preserve">SKU-03-872</t>
  </si>
  <si>
    <t xml:space="preserve">RCPT-00574</t>
  </si>
  <si>
    <t xml:space="preserve">PO-26-91258</t>
  </si>
  <si>
    <t xml:space="preserve">SKU-05-779</t>
  </si>
  <si>
    <t xml:space="preserve">RCPT-00575</t>
  </si>
  <si>
    <t xml:space="preserve">PO-26-98245</t>
  </si>
  <si>
    <t xml:space="preserve">SKU-07-794</t>
  </si>
  <si>
    <t xml:space="preserve">RCPT-00576</t>
  </si>
  <si>
    <t xml:space="preserve">PO-26-89160</t>
  </si>
  <si>
    <t xml:space="preserve">SKU-07-843</t>
  </si>
  <si>
    <t xml:space="preserve">RCPT-00577</t>
  </si>
  <si>
    <t xml:space="preserve">PO-26-40524</t>
  </si>
  <si>
    <t xml:space="preserve">SKU-01-230</t>
  </si>
  <si>
    <t xml:space="preserve">RCPT-00578</t>
  </si>
  <si>
    <t xml:space="preserve">PO-26-46159</t>
  </si>
  <si>
    <t xml:space="preserve">SKU-04-919</t>
  </si>
  <si>
    <t xml:space="preserve">RCPT-00579</t>
  </si>
  <si>
    <t xml:space="preserve">PO-26-55599</t>
  </si>
  <si>
    <t xml:space="preserve">RCPT-00580</t>
  </si>
  <si>
    <t xml:space="preserve">PO-26-62374</t>
  </si>
  <si>
    <t xml:space="preserve">SKU-06-795</t>
  </si>
  <si>
    <t xml:space="preserve">RCPT-00581</t>
  </si>
  <si>
    <t xml:space="preserve">PO-26-87883</t>
  </si>
  <si>
    <t xml:space="preserve">SKU-03-739</t>
  </si>
  <si>
    <t xml:space="preserve">RCPT-00582</t>
  </si>
  <si>
    <t xml:space="preserve">PO-26-75758</t>
  </si>
  <si>
    <t xml:space="preserve">SKU-07-429</t>
  </si>
  <si>
    <t xml:space="preserve">RCPT-00583</t>
  </si>
  <si>
    <t xml:space="preserve">PO-26-66247</t>
  </si>
  <si>
    <t xml:space="preserve">SKU-05-393</t>
  </si>
  <si>
    <t xml:space="preserve">RCPT-00584</t>
  </si>
  <si>
    <t xml:space="preserve">PO-26-87441</t>
  </si>
  <si>
    <t xml:space="preserve">SKU-02-676</t>
  </si>
  <si>
    <t xml:space="preserve">RCPT-00585</t>
  </si>
  <si>
    <t xml:space="preserve">PO-26-67472</t>
  </si>
  <si>
    <t xml:space="preserve">SKU-07-326</t>
  </si>
  <si>
    <t xml:space="preserve">RCPT-00586</t>
  </si>
  <si>
    <t xml:space="preserve">PO-26-42544</t>
  </si>
  <si>
    <t xml:space="preserve">RCPT-00587</t>
  </si>
  <si>
    <t xml:space="preserve">PO-26-11102</t>
  </si>
  <si>
    <t xml:space="preserve">SKU-03-991</t>
  </si>
  <si>
    <t xml:space="preserve">RCPT-00588</t>
  </si>
  <si>
    <t xml:space="preserve">PO-26-54162</t>
  </si>
  <si>
    <t xml:space="preserve">RCPT-00589</t>
  </si>
  <si>
    <t xml:space="preserve">PO-26-72829</t>
  </si>
  <si>
    <t xml:space="preserve">SKU-07-535</t>
  </si>
  <si>
    <t xml:space="preserve">RCPT-00590</t>
  </si>
  <si>
    <t xml:space="preserve">PO-26-70423</t>
  </si>
  <si>
    <t xml:space="preserve">RCPT-00591</t>
  </si>
  <si>
    <t xml:space="preserve">PO-26-47312</t>
  </si>
  <si>
    <t xml:space="preserve">SKU-05-413</t>
  </si>
  <si>
    <t xml:space="preserve">RCPT-00592</t>
  </si>
  <si>
    <t xml:space="preserve">PO-26-11679</t>
  </si>
  <si>
    <t xml:space="preserve">SKU-06-142</t>
  </si>
  <si>
    <t xml:space="preserve">RCPT-00593</t>
  </si>
  <si>
    <t xml:space="preserve">PO-26-35917</t>
  </si>
  <si>
    <t xml:space="preserve">SKU-01-420</t>
  </si>
  <si>
    <t xml:space="preserve">RCPT-00594</t>
  </si>
  <si>
    <t xml:space="preserve">PO-26-83858</t>
  </si>
  <si>
    <t xml:space="preserve">SKU-06-597</t>
  </si>
  <si>
    <t xml:space="preserve">RCPT-00595</t>
  </si>
  <si>
    <t xml:space="preserve">PO-26-26278</t>
  </si>
  <si>
    <t xml:space="preserve">SKU-04-655</t>
  </si>
  <si>
    <t xml:space="preserve">RCPT-00596</t>
  </si>
  <si>
    <t xml:space="preserve">PO-26-37645</t>
  </si>
  <si>
    <t xml:space="preserve">SKU-01-473</t>
  </si>
  <si>
    <t xml:space="preserve">RCPT-00597</t>
  </si>
  <si>
    <t xml:space="preserve">PO-26-38970</t>
  </si>
  <si>
    <t xml:space="preserve">SKU-03-679</t>
  </si>
  <si>
    <t xml:space="preserve">RCPT-00598</t>
  </si>
  <si>
    <t xml:space="preserve">PO-26-32944</t>
  </si>
  <si>
    <t xml:space="preserve">SKU-03-117</t>
  </si>
  <si>
    <t xml:space="preserve">RCPT-00599</t>
  </si>
  <si>
    <t xml:space="preserve">PO-26-55336</t>
  </si>
  <si>
    <t xml:space="preserve">SKU-01-878</t>
  </si>
  <si>
    <t xml:space="preserve">RCPT-00600</t>
  </si>
  <si>
    <t xml:space="preserve">PO-26-44894</t>
  </si>
  <si>
    <t xml:space="preserve">SKU-06-297</t>
  </si>
  <si>
    <t xml:space="preserve">RCPT-00601</t>
  </si>
  <si>
    <t xml:space="preserve">PO-26-63539</t>
  </si>
  <si>
    <t xml:space="preserve">SKU-07-690</t>
  </si>
  <si>
    <t xml:space="preserve">RCPT-00602</t>
  </si>
  <si>
    <t xml:space="preserve">PO-26-54085</t>
  </si>
  <si>
    <t xml:space="preserve">RCPT-00603</t>
  </si>
  <si>
    <t xml:space="preserve">PO-26-72436</t>
  </si>
  <si>
    <t xml:space="preserve">SKU-04-942</t>
  </si>
  <si>
    <t xml:space="preserve">RCPT-00604</t>
  </si>
  <si>
    <t xml:space="preserve">PO-26-13535</t>
  </si>
  <si>
    <t xml:space="preserve">SKU-04-464</t>
  </si>
  <si>
    <t xml:space="preserve">RCPT-00605</t>
  </si>
  <si>
    <t xml:space="preserve">PO-26-59550</t>
  </si>
  <si>
    <t xml:space="preserve">SKU-07-616</t>
  </si>
  <si>
    <t xml:space="preserve">RCPT-00606</t>
  </si>
  <si>
    <t xml:space="preserve">PO-26-75478</t>
  </si>
  <si>
    <t xml:space="preserve">SKU-01-467</t>
  </si>
  <si>
    <t xml:space="preserve">RCPT-00607</t>
  </si>
  <si>
    <t xml:space="preserve">PO-26-19280</t>
  </si>
  <si>
    <t xml:space="preserve">SKU-06-543</t>
  </si>
  <si>
    <t xml:space="preserve">RCPT-00608</t>
  </si>
  <si>
    <t xml:space="preserve">PO-26-59843</t>
  </si>
  <si>
    <t xml:space="preserve">SKU-01-830</t>
  </si>
  <si>
    <t xml:space="preserve">RCPT-00609</t>
  </si>
  <si>
    <t xml:space="preserve">PO-26-79620</t>
  </si>
  <si>
    <t xml:space="preserve">SKU-06-806</t>
  </si>
  <si>
    <t xml:space="preserve">RCPT-00610</t>
  </si>
  <si>
    <t xml:space="preserve">PO-26-93549</t>
  </si>
  <si>
    <t xml:space="preserve">SKU-05-219</t>
  </si>
  <si>
    <t xml:space="preserve">RCPT-00611</t>
  </si>
  <si>
    <t xml:space="preserve">PO-26-30793</t>
  </si>
  <si>
    <t xml:space="preserve">SKU-07-291</t>
  </si>
  <si>
    <t xml:space="preserve">RCPT-00612</t>
  </si>
  <si>
    <t xml:space="preserve">PO-26-33613</t>
  </si>
  <si>
    <t xml:space="preserve">SKU-05-404</t>
  </si>
  <si>
    <t xml:space="preserve">RCPT-00613</t>
  </si>
  <si>
    <t xml:space="preserve">PO-26-65142</t>
  </si>
  <si>
    <t xml:space="preserve">SKU-04-670</t>
  </si>
  <si>
    <t xml:space="preserve">RCPT-00614</t>
  </si>
  <si>
    <t xml:space="preserve">PO-26-34739</t>
  </si>
  <si>
    <t xml:space="preserve">RCPT-00615</t>
  </si>
  <si>
    <t xml:space="preserve">PO-26-19523</t>
  </si>
  <si>
    <t xml:space="preserve">SKU-02-459</t>
  </si>
  <si>
    <t xml:space="preserve">RCPT-00616</t>
  </si>
  <si>
    <t xml:space="preserve">PO-26-84312</t>
  </si>
  <si>
    <t xml:space="preserve">SKU-07-343</t>
  </si>
  <si>
    <t xml:space="preserve">RCPT-00617</t>
  </si>
  <si>
    <t xml:space="preserve">PO-26-96572</t>
  </si>
  <si>
    <t xml:space="preserve">SKU-05-220</t>
  </si>
  <si>
    <t xml:space="preserve">RCPT-00618</t>
  </si>
  <si>
    <t xml:space="preserve">PO-26-85479</t>
  </si>
  <si>
    <t xml:space="preserve">SKU-05-154</t>
  </si>
  <si>
    <t xml:space="preserve">RCPT-00619</t>
  </si>
  <si>
    <t xml:space="preserve">PO-26-78715</t>
  </si>
  <si>
    <t xml:space="preserve">RCPT-00620</t>
  </si>
  <si>
    <t xml:space="preserve">PO-26-32863</t>
  </si>
  <si>
    <t xml:space="preserve">SKU-06-848</t>
  </si>
  <si>
    <t xml:space="preserve">RCPT-00621</t>
  </si>
  <si>
    <t xml:space="preserve">PO-26-20843</t>
  </si>
  <si>
    <t xml:space="preserve">RCPT-00622</t>
  </si>
  <si>
    <t xml:space="preserve">PO-26-35999</t>
  </si>
  <si>
    <t xml:space="preserve">RCPT-00623</t>
  </si>
  <si>
    <t xml:space="preserve">PO-26-56740</t>
  </si>
  <si>
    <t xml:space="preserve">SKU-01-946</t>
  </si>
  <si>
    <t xml:space="preserve">RCPT-00624</t>
  </si>
  <si>
    <t xml:space="preserve">PO-26-76305</t>
  </si>
  <si>
    <t xml:space="preserve">RCPT-00625</t>
  </si>
  <si>
    <t xml:space="preserve">PO-26-57663</t>
  </si>
  <si>
    <t xml:space="preserve">SKU-06-596</t>
  </si>
  <si>
    <t xml:space="preserve">RCPT-00626</t>
  </si>
  <si>
    <t xml:space="preserve">PO-26-82852</t>
  </si>
  <si>
    <t xml:space="preserve">SKU-01-562</t>
  </si>
  <si>
    <t xml:space="preserve">RCPT-00627</t>
  </si>
  <si>
    <t xml:space="preserve">PO-26-94737</t>
  </si>
  <si>
    <t xml:space="preserve">SKU-05-471</t>
  </si>
  <si>
    <t xml:space="preserve">RCPT-00628</t>
  </si>
  <si>
    <t xml:space="preserve">PO-26-70002</t>
  </si>
  <si>
    <t xml:space="preserve">SKU-03-832</t>
  </si>
  <si>
    <t xml:space="preserve">RCPT-00629</t>
  </si>
  <si>
    <t xml:space="preserve">PO-26-92354</t>
  </si>
  <si>
    <t xml:space="preserve">SKU-05-904</t>
  </si>
  <si>
    <t xml:space="preserve">RCPT-00630</t>
  </si>
  <si>
    <t xml:space="preserve">PO-26-79747</t>
  </si>
  <si>
    <t xml:space="preserve">SKU-01-793</t>
  </si>
  <si>
    <t xml:space="preserve">RCPT-00631</t>
  </si>
  <si>
    <t xml:space="preserve">PO-26-86852</t>
  </si>
  <si>
    <t xml:space="preserve">SKU-05-279</t>
  </si>
  <si>
    <t xml:space="preserve">RCPT-00632</t>
  </si>
  <si>
    <t xml:space="preserve">PO-26-93762</t>
  </si>
  <si>
    <t xml:space="preserve">SKU-06-684</t>
  </si>
  <si>
    <t xml:space="preserve">RCPT-00633</t>
  </si>
  <si>
    <t xml:space="preserve">PO-26-71209</t>
  </si>
  <si>
    <t xml:space="preserve">SKU-07-172</t>
  </si>
  <si>
    <t xml:space="preserve">RCPT-00634</t>
  </si>
  <si>
    <t xml:space="preserve">PO-26-85836</t>
  </si>
  <si>
    <t xml:space="preserve">SKU-05-274</t>
  </si>
  <si>
    <t xml:space="preserve">RCPT-00635</t>
  </si>
  <si>
    <t xml:space="preserve">PO-26-10569</t>
  </si>
  <si>
    <t xml:space="preserve">SKU-02-390</t>
  </si>
  <si>
    <t xml:space="preserve">RCPT-00636</t>
  </si>
  <si>
    <t xml:space="preserve">PO-26-35442</t>
  </si>
  <si>
    <t xml:space="preserve">SKU-07-141</t>
  </si>
  <si>
    <t xml:space="preserve">RCPT-00637</t>
  </si>
  <si>
    <t xml:space="preserve">PO-26-50521</t>
  </si>
  <si>
    <t xml:space="preserve">SKU-03-178</t>
  </si>
  <si>
    <t xml:space="preserve">RCPT-00638</t>
  </si>
  <si>
    <t xml:space="preserve">PO-26-38312</t>
  </si>
  <si>
    <t xml:space="preserve">SKU-06-325</t>
  </si>
  <si>
    <t xml:space="preserve">RCPT-00639</t>
  </si>
  <si>
    <t xml:space="preserve">PO-26-27527</t>
  </si>
  <si>
    <t xml:space="preserve">RCPT-00640</t>
  </si>
  <si>
    <t xml:space="preserve">PO-26-46050</t>
  </si>
  <si>
    <t xml:space="preserve">SKU-07-225</t>
  </si>
  <si>
    <t xml:space="preserve">RCPT-00641</t>
  </si>
  <si>
    <t xml:space="preserve">PO-26-63897</t>
  </si>
  <si>
    <t xml:space="preserve">SKU-02-316</t>
  </si>
  <si>
    <t xml:space="preserve">RCPT-00642</t>
  </si>
  <si>
    <t xml:space="preserve">PO-26-79892</t>
  </si>
  <si>
    <t xml:space="preserve">SKU-02-464</t>
  </si>
  <si>
    <t xml:space="preserve">RCPT-00643</t>
  </si>
  <si>
    <t xml:space="preserve">PO-26-66539</t>
  </si>
  <si>
    <t xml:space="preserve">SKU-02-268</t>
  </si>
  <si>
    <t xml:space="preserve">RCPT-00644</t>
  </si>
  <si>
    <t xml:space="preserve">PO-26-66870</t>
  </si>
  <si>
    <t xml:space="preserve">SKU-07-959</t>
  </si>
  <si>
    <t xml:space="preserve">RCPT-00645</t>
  </si>
  <si>
    <t xml:space="preserve">PO-26-61351</t>
  </si>
  <si>
    <t xml:space="preserve">SKU-07-273</t>
  </si>
  <si>
    <t xml:space="preserve">RCPT-00646</t>
  </si>
  <si>
    <t xml:space="preserve">PO-26-52383</t>
  </si>
  <si>
    <t xml:space="preserve">SKU-02-375</t>
  </si>
  <si>
    <t xml:space="preserve">RCPT-00647</t>
  </si>
  <si>
    <t xml:space="preserve">PO-26-66962</t>
  </si>
  <si>
    <t xml:space="preserve">SKU-04-323</t>
  </si>
  <si>
    <t xml:space="preserve">RCPT-00648</t>
  </si>
  <si>
    <t xml:space="preserve">PO-26-65676</t>
  </si>
  <si>
    <t xml:space="preserve">SKU-01-429</t>
  </si>
  <si>
    <t xml:space="preserve">RCPT-00649</t>
  </si>
  <si>
    <t xml:space="preserve">PO-26-44009</t>
  </si>
  <si>
    <t xml:space="preserve">SKU-06-585</t>
  </si>
  <si>
    <t xml:space="preserve">RCPT-00650</t>
  </si>
  <si>
    <t xml:space="preserve">PO-26-67549</t>
  </si>
  <si>
    <t xml:space="preserve">SKU-01-408</t>
  </si>
  <si>
    <t xml:space="preserve">RCPT-00651</t>
  </si>
  <si>
    <t xml:space="preserve">PO-26-58601</t>
  </si>
  <si>
    <t xml:space="preserve">SKU-06-101</t>
  </si>
  <si>
    <t xml:space="preserve">RCPT-00652</t>
  </si>
  <si>
    <t xml:space="preserve">PO-26-18307</t>
  </si>
  <si>
    <t xml:space="preserve">RCPT-00653</t>
  </si>
  <si>
    <t xml:space="preserve">PO-26-18573</t>
  </si>
  <si>
    <t xml:space="preserve">RCPT-00654</t>
  </si>
  <si>
    <t xml:space="preserve">PO-26-63662</t>
  </si>
  <si>
    <t xml:space="preserve">RCPT-00655</t>
  </si>
  <si>
    <t xml:space="preserve">PO-26-22163</t>
  </si>
  <si>
    <t xml:space="preserve">RCPT-00656</t>
  </si>
  <si>
    <t xml:space="preserve">PO-26-51376</t>
  </si>
  <si>
    <t xml:space="preserve">SKU-02-940</t>
  </si>
  <si>
    <t xml:space="preserve">RCPT-00657</t>
  </si>
  <si>
    <t xml:space="preserve">PO-26-72703</t>
  </si>
  <si>
    <t xml:space="preserve">SKU-03-742</t>
  </si>
  <si>
    <t xml:space="preserve">RCPT-00658</t>
  </si>
  <si>
    <t xml:space="preserve">PO-26-73291</t>
  </si>
  <si>
    <t xml:space="preserve">RCPT-00659</t>
  </si>
  <si>
    <t xml:space="preserve">PO-26-18335</t>
  </si>
  <si>
    <t xml:space="preserve">SKU-07-556</t>
  </si>
  <si>
    <t xml:space="preserve">RCPT-00660</t>
  </si>
  <si>
    <t xml:space="preserve">PO-26-74716</t>
  </si>
  <si>
    <t xml:space="preserve">SKU-01-714</t>
  </si>
  <si>
    <t xml:space="preserve">RCPT-00661</t>
  </si>
  <si>
    <t xml:space="preserve">PO-26-99751</t>
  </si>
  <si>
    <t xml:space="preserve">SKU-05-517</t>
  </si>
  <si>
    <t xml:space="preserve">RCPT-00662</t>
  </si>
  <si>
    <t xml:space="preserve">PO-26-93581</t>
  </si>
  <si>
    <t xml:space="preserve">SKU-03-398</t>
  </si>
  <si>
    <t xml:space="preserve">RCPT-00663</t>
  </si>
  <si>
    <t xml:space="preserve">PO-26-83004</t>
  </si>
  <si>
    <t xml:space="preserve">SKU-05-641</t>
  </si>
  <si>
    <t xml:space="preserve">RCPT-00664</t>
  </si>
  <si>
    <t xml:space="preserve">PO-26-67181</t>
  </si>
  <si>
    <t xml:space="preserve">SKU-05-520</t>
  </si>
  <si>
    <t xml:space="preserve">RCPT-00665</t>
  </si>
  <si>
    <t xml:space="preserve">PO-26-94010</t>
  </si>
  <si>
    <t xml:space="preserve">SKU-02-368</t>
  </si>
  <si>
    <t xml:space="preserve">RCPT-00666</t>
  </si>
  <si>
    <t xml:space="preserve">PO-26-87632</t>
  </si>
  <si>
    <t xml:space="preserve">SKU-07-964</t>
  </si>
  <si>
    <t xml:space="preserve">RCPT-00667</t>
  </si>
  <si>
    <t xml:space="preserve">PO-26-78072</t>
  </si>
  <si>
    <t xml:space="preserve">SKU-02-202</t>
  </si>
  <si>
    <t xml:space="preserve">RCPT-00668</t>
  </si>
  <si>
    <t xml:space="preserve">PO-26-15426</t>
  </si>
  <si>
    <t xml:space="preserve">SKU-01-207</t>
  </si>
  <si>
    <t xml:space="preserve">RCPT-00669</t>
  </si>
  <si>
    <t xml:space="preserve">PO-26-88699</t>
  </si>
  <si>
    <t xml:space="preserve">SKU-01-556</t>
  </si>
  <si>
    <t xml:space="preserve">RCPT-00670</t>
  </si>
  <si>
    <t xml:space="preserve">PO-26-22199</t>
  </si>
  <si>
    <t xml:space="preserve">SKU-04-116</t>
  </si>
  <si>
    <t xml:space="preserve">RCPT-00671</t>
  </si>
  <si>
    <t xml:space="preserve">PO-26-61817</t>
  </si>
  <si>
    <t xml:space="preserve">SKU-07-879</t>
  </si>
  <si>
    <t xml:space="preserve">RCPT-00672</t>
  </si>
  <si>
    <t xml:space="preserve">PO-26-37002</t>
  </si>
  <si>
    <t xml:space="preserve">SKU-01-389</t>
  </si>
  <si>
    <t xml:space="preserve">RCPT-00673</t>
  </si>
  <si>
    <t xml:space="preserve">PO-26-29118</t>
  </si>
  <si>
    <t xml:space="preserve">SKU-01-537</t>
  </si>
  <si>
    <t xml:space="preserve">RCPT-00674</t>
  </si>
  <si>
    <t xml:space="preserve">PO-26-19805</t>
  </si>
  <si>
    <t xml:space="preserve">SKU-05-611</t>
  </si>
  <si>
    <t xml:space="preserve">RCPT-00675</t>
  </si>
  <si>
    <t xml:space="preserve">PO-26-53601</t>
  </si>
  <si>
    <t xml:space="preserve">SKU-02-351</t>
  </si>
  <si>
    <t xml:space="preserve">RCPT-00676</t>
  </si>
  <si>
    <t xml:space="preserve">PO-26-33805</t>
  </si>
  <si>
    <t xml:space="preserve">SKU-06-204</t>
  </si>
  <si>
    <t xml:space="preserve">RCPT-00677</t>
  </si>
  <si>
    <t xml:space="preserve">PO-26-36138</t>
  </si>
  <si>
    <t xml:space="preserve">SKU-06-289</t>
  </si>
  <si>
    <t xml:space="preserve">RCPT-00678</t>
  </si>
  <si>
    <t xml:space="preserve">PO-26-47924</t>
  </si>
  <si>
    <t xml:space="preserve">SKU-07-181</t>
  </si>
  <si>
    <t xml:space="preserve">RCPT-00679</t>
  </si>
  <si>
    <t xml:space="preserve">PO-26-83362</t>
  </si>
  <si>
    <t xml:space="preserve">SKU-02-159</t>
  </si>
  <si>
    <t xml:space="preserve">RCPT-00680</t>
  </si>
  <si>
    <t xml:space="preserve">PO-26-61528</t>
  </si>
  <si>
    <t xml:space="preserve">SKU-01-731</t>
  </si>
  <si>
    <t xml:space="preserve">RCPT-00681</t>
  </si>
  <si>
    <t xml:space="preserve">PO-26-25431</t>
  </si>
  <si>
    <t xml:space="preserve">SKU-04-931</t>
  </si>
  <si>
    <t xml:space="preserve">RCPT-00682</t>
  </si>
  <si>
    <t xml:space="preserve">PO-26-43789</t>
  </si>
  <si>
    <t xml:space="preserve">SKU-03-460</t>
  </si>
  <si>
    <t xml:space="preserve">RCPT-00683</t>
  </si>
  <si>
    <t xml:space="preserve">PO-26-97969</t>
  </si>
  <si>
    <t xml:space="preserve">SKU-07-394</t>
  </si>
  <si>
    <t xml:space="preserve">RCPT-00684</t>
  </si>
  <si>
    <t xml:space="preserve">PO-26-46647</t>
  </si>
  <si>
    <t xml:space="preserve">SKU-04-438</t>
  </si>
  <si>
    <t xml:space="preserve">RCPT-00685</t>
  </si>
  <si>
    <t xml:space="preserve">PO-26-27521</t>
  </si>
  <si>
    <t xml:space="preserve">SKU-07-907</t>
  </si>
  <si>
    <t xml:space="preserve">RCPT-00686</t>
  </si>
  <si>
    <t xml:space="preserve">PO-26-80618</t>
  </si>
  <si>
    <t xml:space="preserve">SKU-05-355</t>
  </si>
  <si>
    <t xml:space="preserve">RCPT-00687</t>
  </si>
  <si>
    <t xml:space="preserve">PO-26-42452</t>
  </si>
  <si>
    <t xml:space="preserve">SKU-07-949</t>
  </si>
  <si>
    <t xml:space="preserve">RCPT-00688</t>
  </si>
  <si>
    <t xml:space="preserve">PO-26-87982</t>
  </si>
  <si>
    <t xml:space="preserve">SKU-03-356</t>
  </si>
  <si>
    <t xml:space="preserve">RCPT-00689</t>
  </si>
  <si>
    <t xml:space="preserve">PO-26-81501</t>
  </si>
  <si>
    <t xml:space="preserve">SKU-01-499</t>
  </si>
  <si>
    <t xml:space="preserve">RCPT-00690</t>
  </si>
  <si>
    <t xml:space="preserve">PO-26-62696</t>
  </si>
  <si>
    <t xml:space="preserve">SKU-06-351</t>
  </si>
  <si>
    <t xml:space="preserve">RCPT-00691</t>
  </si>
  <si>
    <t xml:space="preserve">PO-26-52655</t>
  </si>
  <si>
    <t xml:space="preserve">SKU-07-479</t>
  </si>
  <si>
    <t xml:space="preserve">RCPT-00692</t>
  </si>
  <si>
    <t xml:space="preserve">PO-26-27506</t>
  </si>
  <si>
    <t xml:space="preserve">SKU-02-713</t>
  </si>
  <si>
    <t xml:space="preserve">RCPT-00693</t>
  </si>
  <si>
    <t xml:space="preserve">PO-26-71147</t>
  </si>
  <si>
    <t xml:space="preserve">SKU-01-383</t>
  </si>
  <si>
    <t xml:space="preserve">RCPT-00694</t>
  </si>
  <si>
    <t xml:space="preserve">PO-26-81620</t>
  </si>
  <si>
    <t xml:space="preserve">SKU-03-138</t>
  </si>
  <si>
    <t xml:space="preserve">RCPT-00695</t>
  </si>
  <si>
    <t xml:space="preserve">PO-26-35529</t>
  </si>
  <si>
    <t xml:space="preserve">SKU-04-673</t>
  </si>
  <si>
    <t xml:space="preserve">RCPT-00696</t>
  </si>
  <si>
    <t xml:space="preserve">PO-26-33068</t>
  </si>
  <si>
    <t xml:space="preserve">SKU-06-733</t>
  </si>
  <si>
    <t xml:space="preserve">RCPT-00697</t>
  </si>
  <si>
    <t xml:space="preserve">PO-26-34169</t>
  </si>
  <si>
    <t xml:space="preserve">SKU-05-292</t>
  </si>
  <si>
    <t xml:space="preserve">RCPT-00698</t>
  </si>
  <si>
    <t xml:space="preserve">PO-26-29675</t>
  </si>
  <si>
    <t xml:space="preserve">SKU-07-717</t>
  </si>
  <si>
    <t xml:space="preserve">RCPT-00699</t>
  </si>
  <si>
    <t xml:space="preserve">PO-26-12026</t>
  </si>
  <si>
    <t xml:space="preserve">SKU-06-403</t>
  </si>
  <si>
    <t xml:space="preserve">RCPT-00700</t>
  </si>
  <si>
    <t xml:space="preserve">PO-26-47108</t>
  </si>
  <si>
    <t xml:space="preserve">SKU-04-724</t>
  </si>
  <si>
    <t xml:space="preserve">RCPT-00701</t>
  </si>
  <si>
    <t xml:space="preserve">PO-26-59219</t>
  </si>
  <si>
    <t xml:space="preserve">SKU-06-364</t>
  </si>
  <si>
    <t xml:space="preserve">RCPT-00702</t>
  </si>
  <si>
    <t xml:space="preserve">PO-26-95229</t>
  </si>
  <si>
    <t xml:space="preserve">SKU-03-164</t>
  </si>
  <si>
    <t xml:space="preserve">RCPT-00703</t>
  </si>
  <si>
    <t xml:space="preserve">PO-26-39117</t>
  </si>
  <si>
    <t xml:space="preserve">RCPT-00704</t>
  </si>
  <si>
    <t xml:space="preserve">PO-26-80525</t>
  </si>
  <si>
    <t xml:space="preserve">SKU-07-179</t>
  </si>
  <si>
    <t xml:space="preserve">RCPT-00705</t>
  </si>
  <si>
    <t xml:space="preserve">PO-26-46219</t>
  </si>
  <si>
    <t xml:space="preserve">SKU-07-166</t>
  </si>
  <si>
    <t xml:space="preserve">RCPT-00706</t>
  </si>
  <si>
    <t xml:space="preserve">PO-26-94204</t>
  </si>
  <si>
    <t xml:space="preserve">RCPT-00707</t>
  </si>
  <si>
    <t xml:space="preserve">PO-26-16552</t>
  </si>
  <si>
    <t xml:space="preserve">SKU-01-575</t>
  </si>
  <si>
    <t xml:space="preserve">RCPT-00708</t>
  </si>
  <si>
    <t xml:space="preserve">PO-26-31500</t>
  </si>
  <si>
    <t xml:space="preserve">SKU-04-241</t>
  </si>
  <si>
    <t xml:space="preserve">RCPT-00709</t>
  </si>
  <si>
    <t xml:space="preserve">PO-26-17092</t>
  </si>
  <si>
    <t xml:space="preserve">SKU-07-182</t>
  </si>
  <si>
    <t xml:space="preserve">RCPT-00710</t>
  </si>
  <si>
    <t xml:space="preserve">PO-26-99762</t>
  </si>
  <si>
    <t xml:space="preserve">SKU-05-443</t>
  </si>
  <si>
    <t xml:space="preserve">RCPT-00711</t>
  </si>
  <si>
    <t xml:space="preserve">PO-26-56907</t>
  </si>
  <si>
    <t xml:space="preserve">SKU-02-804</t>
  </si>
  <si>
    <t xml:space="preserve">RCPT-00712</t>
  </si>
  <si>
    <t xml:space="preserve">PO-26-55147</t>
  </si>
  <si>
    <t xml:space="preserve">SKU-07-376</t>
  </si>
  <si>
    <t xml:space="preserve">RCPT-00713</t>
  </si>
  <si>
    <t xml:space="preserve">PO-26-93497</t>
  </si>
  <si>
    <t xml:space="preserve">SKU-01-477</t>
  </si>
  <si>
    <t xml:space="preserve">RCPT-00714</t>
  </si>
  <si>
    <t xml:space="preserve">PO-26-87336</t>
  </si>
  <si>
    <t xml:space="preserve">SKU-02-884</t>
  </si>
  <si>
    <t xml:space="preserve">RCPT-00715</t>
  </si>
  <si>
    <t xml:space="preserve">PO-26-22461</t>
  </si>
  <si>
    <t xml:space="preserve">SKU-05-761</t>
  </si>
  <si>
    <t xml:space="preserve">RCPT-00716</t>
  </si>
  <si>
    <t xml:space="preserve">PO-26-59862</t>
  </si>
  <si>
    <t xml:space="preserve">SKU-07-483</t>
  </si>
  <si>
    <t xml:space="preserve">RCPT-00717</t>
  </si>
  <si>
    <t xml:space="preserve">PO-26-71139</t>
  </si>
  <si>
    <t xml:space="preserve">SKU-05-217</t>
  </si>
  <si>
    <t xml:space="preserve">RCPT-00718</t>
  </si>
  <si>
    <t xml:space="preserve">PO-26-93246</t>
  </si>
  <si>
    <t xml:space="preserve">SKU-01-689</t>
  </si>
  <si>
    <t xml:space="preserve">RCPT-00719</t>
  </si>
  <si>
    <t xml:space="preserve">PO-26-20842</t>
  </si>
  <si>
    <t xml:space="preserve">SKU-06-620</t>
  </si>
  <si>
    <t xml:space="preserve">RCPT-00720</t>
  </si>
  <si>
    <t xml:space="preserve">PO-26-87335</t>
  </si>
  <si>
    <t xml:space="preserve">SKU-05-351</t>
  </si>
  <si>
    <t xml:space="preserve">RCPT-00721</t>
  </si>
  <si>
    <t xml:space="preserve">PO-26-70941</t>
  </si>
  <si>
    <t xml:space="preserve">SKU-07-271</t>
  </si>
  <si>
    <t xml:space="preserve">RCPT-00722</t>
  </si>
  <si>
    <t xml:space="preserve">PO-26-14254</t>
  </si>
  <si>
    <t xml:space="preserve">SKU-02-354</t>
  </si>
  <si>
    <t xml:space="preserve">RCPT-00723</t>
  </si>
  <si>
    <t xml:space="preserve">PO-26-82238</t>
  </si>
  <si>
    <t xml:space="preserve">SKU-01-621</t>
  </si>
  <si>
    <t xml:space="preserve">RCPT-00724</t>
  </si>
  <si>
    <t xml:space="preserve">PO-26-87480</t>
  </si>
  <si>
    <t xml:space="preserve">SKU-07-458</t>
  </si>
  <si>
    <t xml:space="preserve">RCPT-00725</t>
  </si>
  <si>
    <t xml:space="preserve">PO-26-85538</t>
  </si>
  <si>
    <t xml:space="preserve">RCPT-00726</t>
  </si>
  <si>
    <t xml:space="preserve">PO-26-18985</t>
  </si>
  <si>
    <t xml:space="preserve">SKU-05-801</t>
  </si>
  <si>
    <t xml:space="preserve">RCPT-00727</t>
  </si>
  <si>
    <t xml:space="preserve">PO-26-21185</t>
  </si>
  <si>
    <t xml:space="preserve">SKU-06-681</t>
  </si>
  <si>
    <t xml:space="preserve">RCPT-00728</t>
  </si>
  <si>
    <t xml:space="preserve">PO-26-31791</t>
  </si>
  <si>
    <t xml:space="preserve">SKU-02-837</t>
  </si>
  <si>
    <t xml:space="preserve">RCPT-00729</t>
  </si>
  <si>
    <t xml:space="preserve">PO-26-44575</t>
  </si>
  <si>
    <t xml:space="preserve">RCPT-00730</t>
  </si>
  <si>
    <t xml:space="preserve">PO-26-29143</t>
  </si>
  <si>
    <t xml:space="preserve">SKU-06-730</t>
  </si>
  <si>
    <t xml:space="preserve">RCPT-00731</t>
  </si>
  <si>
    <t xml:space="preserve">PO-26-18745</t>
  </si>
  <si>
    <t xml:space="preserve">RCPT-00732</t>
  </si>
  <si>
    <t xml:space="preserve">PO-26-55553</t>
  </si>
  <si>
    <t xml:space="preserve">SKU-02-422</t>
  </si>
  <si>
    <t xml:space="preserve">RCPT-00733</t>
  </si>
  <si>
    <t xml:space="preserve">PO-26-49076</t>
  </si>
  <si>
    <t xml:space="preserve">SKU-07-533</t>
  </si>
  <si>
    <t xml:space="preserve">RCPT-00734</t>
  </si>
  <si>
    <t xml:space="preserve">PO-26-49389</t>
  </si>
  <si>
    <t xml:space="preserve">SKU-01-358</t>
  </si>
  <si>
    <t xml:space="preserve">RCPT-00735</t>
  </si>
  <si>
    <t xml:space="preserve">PO-26-29602</t>
  </si>
  <si>
    <t xml:space="preserve">RCPT-00736</t>
  </si>
  <si>
    <t xml:space="preserve">PO-26-11423</t>
  </si>
  <si>
    <t xml:space="preserve">SKU-06-583</t>
  </si>
  <si>
    <t xml:space="preserve">RCPT-00737</t>
  </si>
  <si>
    <t xml:space="preserve">PO-26-47748</t>
  </si>
  <si>
    <t xml:space="preserve">SKU-04-330</t>
  </si>
  <si>
    <t xml:space="preserve">RCPT-00738</t>
  </si>
  <si>
    <t xml:space="preserve">PO-26-58669</t>
  </si>
  <si>
    <t xml:space="preserve">SKU-04-148</t>
  </si>
  <si>
    <t xml:space="preserve">RCPT-00739</t>
  </si>
  <si>
    <t xml:space="preserve">PO-26-95473</t>
  </si>
  <si>
    <t xml:space="preserve">SKU-06-750</t>
  </si>
  <si>
    <t xml:space="preserve">RCPT-00740</t>
  </si>
  <si>
    <t xml:space="preserve">PO-26-33330</t>
  </si>
  <si>
    <t xml:space="preserve">SKU-05-591</t>
  </si>
  <si>
    <t xml:space="preserve">RCPT-00741</t>
  </si>
  <si>
    <t xml:space="preserve">PO-26-39792</t>
  </si>
  <si>
    <t xml:space="preserve">SKU-02-945</t>
  </si>
  <si>
    <t xml:space="preserve">RCPT-00742</t>
  </si>
  <si>
    <t xml:space="preserve">PO-26-50549</t>
  </si>
  <si>
    <t xml:space="preserve">SKU-03-313</t>
  </si>
  <si>
    <t xml:space="preserve">RCPT-00743</t>
  </si>
  <si>
    <t xml:space="preserve">PO-26-68047</t>
  </si>
  <si>
    <t xml:space="preserve">SKU-06-960</t>
  </si>
  <si>
    <t xml:space="preserve">RCPT-00744</t>
  </si>
  <si>
    <t xml:space="preserve">PO-26-84062</t>
  </si>
  <si>
    <t xml:space="preserve">SKU-03-525</t>
  </si>
  <si>
    <t xml:space="preserve">RCPT-00745</t>
  </si>
  <si>
    <t xml:space="preserve">PO-26-19904</t>
  </si>
  <si>
    <t xml:space="preserve">SKU-06-816</t>
  </si>
  <si>
    <t xml:space="preserve">RCPT-00746</t>
  </si>
  <si>
    <t xml:space="preserve">PO-26-50491</t>
  </si>
  <si>
    <t xml:space="preserve">SKU-06-441</t>
  </si>
  <si>
    <t xml:space="preserve">RCPT-00747</t>
  </si>
  <si>
    <t xml:space="preserve">PO-26-26564</t>
  </si>
  <si>
    <t xml:space="preserve">SKU-01-459</t>
  </si>
  <si>
    <t xml:space="preserve">RCPT-00748</t>
  </si>
  <si>
    <t xml:space="preserve">PO-26-22603</t>
  </si>
  <si>
    <t xml:space="preserve">SKU-01-684</t>
  </si>
  <si>
    <t xml:space="preserve">RCPT-00749</t>
  </si>
  <si>
    <t xml:space="preserve">PO-26-17860</t>
  </si>
  <si>
    <t xml:space="preserve">SKU-02-265</t>
  </si>
  <si>
    <t xml:space="preserve">RCPT-00750</t>
  </si>
  <si>
    <t xml:space="preserve">PO-26-83432</t>
  </si>
  <si>
    <t xml:space="preserve">SKU-01-857</t>
  </si>
  <si>
    <t xml:space="preserve">RCPT-00751</t>
  </si>
  <si>
    <t xml:space="preserve">PO-26-49149</t>
  </si>
  <si>
    <t xml:space="preserve">SKU-03-339</t>
  </si>
  <si>
    <t xml:space="preserve">RCPT-00752</t>
  </si>
  <si>
    <t xml:space="preserve">PO-26-54471</t>
  </si>
  <si>
    <t xml:space="preserve">RCPT-00753</t>
  </si>
  <si>
    <t xml:space="preserve">PO-26-83566</t>
  </si>
  <si>
    <t xml:space="preserve">SKU-01-776</t>
  </si>
  <si>
    <t xml:space="preserve">RCPT-00754</t>
  </si>
  <si>
    <t xml:space="preserve">PO-26-35871</t>
  </si>
  <si>
    <t xml:space="preserve">SKU-01-443</t>
  </si>
  <si>
    <t xml:space="preserve">RCPT-00755</t>
  </si>
  <si>
    <t xml:space="preserve">PO-26-56274</t>
  </si>
  <si>
    <t xml:space="preserve">SKU-07-354</t>
  </si>
  <si>
    <t xml:space="preserve">RCPT-00756</t>
  </si>
  <si>
    <t xml:space="preserve">PO-26-39525</t>
  </si>
  <si>
    <t xml:space="preserve">RCPT-00757</t>
  </si>
  <si>
    <t xml:space="preserve">PO-26-67521</t>
  </si>
  <si>
    <t xml:space="preserve">SKU-03-352</t>
  </si>
  <si>
    <t xml:space="preserve">RCPT-00758</t>
  </si>
  <si>
    <t xml:space="preserve">PO-26-18797</t>
  </si>
  <si>
    <t xml:space="preserve">RCPT-00759</t>
  </si>
  <si>
    <t xml:space="preserve">PO-26-50663</t>
  </si>
  <si>
    <t xml:space="preserve">SKU-05-346</t>
  </si>
  <si>
    <t xml:space="preserve">RCPT-00760</t>
  </si>
  <si>
    <t xml:space="preserve">PO-26-56700</t>
  </si>
  <si>
    <t xml:space="preserve">RCPT-00761</t>
  </si>
  <si>
    <t xml:space="preserve">PO-26-65618</t>
  </si>
  <si>
    <t xml:space="preserve">SKU-05-388</t>
  </si>
  <si>
    <t xml:space="preserve">RCPT-00762</t>
  </si>
  <si>
    <t xml:space="preserve">PO-26-10297</t>
  </si>
  <si>
    <t xml:space="preserve">SKU-02-705</t>
  </si>
  <si>
    <t xml:space="preserve">RCPT-00763</t>
  </si>
  <si>
    <t xml:space="preserve">PO-26-86823</t>
  </si>
  <si>
    <t xml:space="preserve">SKU-06-589</t>
  </si>
  <si>
    <t xml:space="preserve">RCPT-00764</t>
  </si>
  <si>
    <t xml:space="preserve">PO-26-87303</t>
  </si>
  <si>
    <t xml:space="preserve">SKU-05-164</t>
  </si>
  <si>
    <t xml:space="preserve">RCPT-00765</t>
  </si>
  <si>
    <t xml:space="preserve">PO-26-34749</t>
  </si>
  <si>
    <t xml:space="preserve">SKU-01-725</t>
  </si>
  <si>
    <t xml:space="preserve">RCPT-00766</t>
  </si>
  <si>
    <t xml:space="preserve">PO-26-88771</t>
  </si>
  <si>
    <t xml:space="preserve">SKU-01-719</t>
  </si>
  <si>
    <t xml:space="preserve">RCPT-00767</t>
  </si>
  <si>
    <t xml:space="preserve">PO-26-49094</t>
  </si>
  <si>
    <t xml:space="preserve">SKU-06-449</t>
  </si>
  <si>
    <t xml:space="preserve">RCPT-00768</t>
  </si>
  <si>
    <t xml:space="preserve">PO-26-73910</t>
  </si>
  <si>
    <t xml:space="preserve">RCPT-00769</t>
  </si>
  <si>
    <t xml:space="preserve">PO-26-31961</t>
  </si>
  <si>
    <t xml:space="preserve">RCPT-00770</t>
  </si>
  <si>
    <t xml:space="preserve">PO-26-88533</t>
  </si>
  <si>
    <t xml:space="preserve">SKU-04-594</t>
  </si>
  <si>
    <t xml:space="preserve">RCPT-00771</t>
  </si>
  <si>
    <t xml:space="preserve">PO-26-28832</t>
  </si>
  <si>
    <t xml:space="preserve">SKU-02-846</t>
  </si>
  <si>
    <t xml:space="preserve">RCPT-00772</t>
  </si>
  <si>
    <t xml:space="preserve">PO-26-27541</t>
  </si>
  <si>
    <t xml:space="preserve">SKU-01-154</t>
  </si>
  <si>
    <t xml:space="preserve">RCPT-00773</t>
  </si>
  <si>
    <t xml:space="preserve">PO-26-72995</t>
  </si>
  <si>
    <t xml:space="preserve">SKU-07-278</t>
  </si>
  <si>
    <t xml:space="preserve">RCPT-00774</t>
  </si>
  <si>
    <t xml:space="preserve">PO-26-72450</t>
  </si>
  <si>
    <t xml:space="preserve">SKU-02-642</t>
  </si>
  <si>
    <t xml:space="preserve">RCPT-00775</t>
  </si>
  <si>
    <t xml:space="preserve">PO-26-74530</t>
  </si>
  <si>
    <t xml:space="preserve">SKU-01-649</t>
  </si>
  <si>
    <t xml:space="preserve">RCPT-00776</t>
  </si>
  <si>
    <t xml:space="preserve">PO-26-86719</t>
  </si>
  <si>
    <t xml:space="preserve">SKU-06-729</t>
  </si>
  <si>
    <t xml:space="preserve">RCPT-00777</t>
  </si>
  <si>
    <t xml:space="preserve">PO-26-72412</t>
  </si>
  <si>
    <t xml:space="preserve">SKU-03-599</t>
  </si>
  <si>
    <t xml:space="preserve">RCPT-00778</t>
  </si>
  <si>
    <t xml:space="preserve">PO-26-25606</t>
  </si>
  <si>
    <t xml:space="preserve">SKU-01-683</t>
  </si>
  <si>
    <t xml:space="preserve">RCPT-00779</t>
  </si>
  <si>
    <t xml:space="preserve">PO-26-87522</t>
  </si>
  <si>
    <t xml:space="preserve">SKU-03-513</t>
  </si>
  <si>
    <t xml:space="preserve">RCPT-00780</t>
  </si>
  <si>
    <t xml:space="preserve">PO-26-97858</t>
  </si>
  <si>
    <t xml:space="preserve">RCPT-00781</t>
  </si>
  <si>
    <t xml:space="preserve">PO-26-51511</t>
  </si>
  <si>
    <t xml:space="preserve">SKU-07-911</t>
  </si>
  <si>
    <t xml:space="preserve">RCPT-00782</t>
  </si>
  <si>
    <t xml:space="preserve">PO-26-70707</t>
  </si>
  <si>
    <t xml:space="preserve">SKU-04-424</t>
  </si>
  <si>
    <t xml:space="preserve">RCPT-00783</t>
  </si>
  <si>
    <t xml:space="preserve">PO-26-74818</t>
  </si>
  <si>
    <t xml:space="preserve">SKU-07-110</t>
  </si>
  <si>
    <t xml:space="preserve">RCPT-00784</t>
  </si>
  <si>
    <t xml:space="preserve">PO-26-16810</t>
  </si>
  <si>
    <t xml:space="preserve">SKU-02-666</t>
  </si>
  <si>
    <t xml:space="preserve">RCPT-00785</t>
  </si>
  <si>
    <t xml:space="preserve">PO-26-96946</t>
  </si>
  <si>
    <t xml:space="preserve">SKU-07-821</t>
  </si>
  <si>
    <t xml:space="preserve">RCPT-00786</t>
  </si>
  <si>
    <t xml:space="preserve">PO-26-14732</t>
  </si>
  <si>
    <t xml:space="preserve">SKU-04-381</t>
  </si>
  <si>
    <t xml:space="preserve">RCPT-00787</t>
  </si>
  <si>
    <t xml:space="preserve">PO-26-78520</t>
  </si>
  <si>
    <t xml:space="preserve">SKU-04-466</t>
  </si>
  <si>
    <t xml:space="preserve">RCPT-00788</t>
  </si>
  <si>
    <t xml:space="preserve">PO-26-64964</t>
  </si>
  <si>
    <t xml:space="preserve">SKU-02-960</t>
  </si>
  <si>
    <t xml:space="preserve">RCPT-00789</t>
  </si>
  <si>
    <t xml:space="preserve">PO-26-94261</t>
  </si>
  <si>
    <t xml:space="preserve">SKU-05-841</t>
  </si>
  <si>
    <t xml:space="preserve">RCPT-00790</t>
  </si>
  <si>
    <t xml:space="preserve">PO-26-93461</t>
  </si>
  <si>
    <t xml:space="preserve">SKU-07-783</t>
  </si>
  <si>
    <t xml:space="preserve">RCPT-00791</t>
  </si>
  <si>
    <t xml:space="preserve">PO-26-61012</t>
  </si>
  <si>
    <t xml:space="preserve">SKU-05-506</t>
  </si>
  <si>
    <t xml:space="preserve">RCPT-00792</t>
  </si>
  <si>
    <t xml:space="preserve">PO-26-96268</t>
  </si>
  <si>
    <t xml:space="preserve">SKU-07-219</t>
  </si>
  <si>
    <t xml:space="preserve">RCPT-00793</t>
  </si>
  <si>
    <t xml:space="preserve">PO-26-93691</t>
  </si>
  <si>
    <t xml:space="preserve">SKU-07-263</t>
  </si>
  <si>
    <t xml:space="preserve">RCPT-00794</t>
  </si>
  <si>
    <t xml:space="preserve">PO-26-37021</t>
  </si>
  <si>
    <t xml:space="preserve">SKU-06-852</t>
  </si>
  <si>
    <t xml:space="preserve">RCPT-00795</t>
  </si>
  <si>
    <t xml:space="preserve">PO-26-30455</t>
  </si>
  <si>
    <t xml:space="preserve">SKU-05-607</t>
  </si>
  <si>
    <t xml:space="preserve">RCPT-00796</t>
  </si>
  <si>
    <t xml:space="preserve">PO-26-43587</t>
  </si>
  <si>
    <t xml:space="preserve">SKU-01-481</t>
  </si>
  <si>
    <t xml:space="preserve">RCPT-00797</t>
  </si>
  <si>
    <t xml:space="preserve">PO-26-65070</t>
  </si>
  <si>
    <t xml:space="preserve">RCPT-00798</t>
  </si>
  <si>
    <t xml:space="preserve">PO-26-33515</t>
  </si>
  <si>
    <t xml:space="preserve">SKU-06-260</t>
  </si>
  <si>
    <t xml:space="preserve">RCPT-00799</t>
  </si>
  <si>
    <t xml:space="preserve">PO-26-11827</t>
  </si>
  <si>
    <t xml:space="preserve">SKU-04-197</t>
  </si>
  <si>
    <t xml:space="preserve">RCPT-00800</t>
  </si>
  <si>
    <t xml:space="preserve">PO-26-20506</t>
  </si>
  <si>
    <t xml:space="preserve">SKU-01-390</t>
  </si>
  <si>
    <t xml:space="preserve">RCPT-00801</t>
  </si>
  <si>
    <t xml:space="preserve">PO-26-37997</t>
  </si>
  <si>
    <t xml:space="preserve">SKU-07-895</t>
  </si>
  <si>
    <t xml:space="preserve">RCPT-00802</t>
  </si>
  <si>
    <t xml:space="preserve">PO-26-32219</t>
  </si>
  <si>
    <t xml:space="preserve">SKU-03-881</t>
  </si>
  <si>
    <t xml:space="preserve">RCPT-00803</t>
  </si>
  <si>
    <t xml:space="preserve">PO-26-72640</t>
  </si>
  <si>
    <t xml:space="preserve">SKU-07-660</t>
  </si>
  <si>
    <t xml:space="preserve">RCPT-00804</t>
  </si>
  <si>
    <t xml:space="preserve">PO-26-53621</t>
  </si>
  <si>
    <t xml:space="preserve">SKU-06-230</t>
  </si>
  <si>
    <t xml:space="preserve">RCPT-00805</t>
  </si>
  <si>
    <t xml:space="preserve">PO-26-45786</t>
  </si>
  <si>
    <t xml:space="preserve">SKU-04-839</t>
  </si>
  <si>
    <t xml:space="preserve">RCPT-00806</t>
  </si>
  <si>
    <t xml:space="preserve">PO-26-36572</t>
  </si>
  <si>
    <t xml:space="preserve">RCPT-00807</t>
  </si>
  <si>
    <t xml:space="preserve">PO-26-33555</t>
  </si>
  <si>
    <t xml:space="preserve">SKU-01-841</t>
  </si>
  <si>
    <t xml:space="preserve">RCPT-00808</t>
  </si>
  <si>
    <t xml:space="preserve">PO-26-11732</t>
  </si>
  <si>
    <t xml:space="preserve">RCPT-00809</t>
  </si>
  <si>
    <t xml:space="preserve">PO-26-91174</t>
  </si>
  <si>
    <t xml:space="preserve">SKU-05-210</t>
  </si>
  <si>
    <t xml:space="preserve">RCPT-00810</t>
  </si>
  <si>
    <t xml:space="preserve">PO-26-91877</t>
  </si>
  <si>
    <t xml:space="preserve">SKU-01-944</t>
  </si>
  <si>
    <t xml:space="preserve">RCPT-00811</t>
  </si>
  <si>
    <t xml:space="preserve">PO-26-50070</t>
  </si>
  <si>
    <t xml:space="preserve">SKU-07-457</t>
  </si>
  <si>
    <t xml:space="preserve">RCPT-00812</t>
  </si>
  <si>
    <t xml:space="preserve">PO-26-57558</t>
  </si>
  <si>
    <t xml:space="preserve">SKU-05-819</t>
  </si>
  <si>
    <t xml:space="preserve">RCPT-00813</t>
  </si>
  <si>
    <t xml:space="preserve">PO-26-74873</t>
  </si>
  <si>
    <t xml:space="preserve">SKU-01-615</t>
  </si>
  <si>
    <t xml:space="preserve">RCPT-00814</t>
  </si>
  <si>
    <t xml:space="preserve">PO-26-13707</t>
  </si>
  <si>
    <t xml:space="preserve">SKU-05-424</t>
  </si>
  <si>
    <t xml:space="preserve">RCPT-00815</t>
  </si>
  <si>
    <t xml:space="preserve">PO-26-25868</t>
  </si>
  <si>
    <t xml:space="preserve">SKU-07-835</t>
  </si>
  <si>
    <t xml:space="preserve">RCPT-00816</t>
  </si>
  <si>
    <t xml:space="preserve">PO-26-97837</t>
  </si>
  <si>
    <t xml:space="preserve">SKU-03-377</t>
  </si>
  <si>
    <t xml:space="preserve">RCPT-00817</t>
  </si>
  <si>
    <t xml:space="preserve">PO-26-78096</t>
  </si>
  <si>
    <t xml:space="preserve">SKU-06-369</t>
  </si>
  <si>
    <t xml:space="preserve">RCPT-00818</t>
  </si>
  <si>
    <t xml:space="preserve">PO-26-10561</t>
  </si>
  <si>
    <t xml:space="preserve">SKU-01-278</t>
  </si>
  <si>
    <t xml:space="preserve">RCPT-00819</t>
  </si>
  <si>
    <t xml:space="preserve">PO-26-59938</t>
  </si>
  <si>
    <t xml:space="preserve">SKU-05-966</t>
  </si>
  <si>
    <t xml:space="preserve">RCPT-00820</t>
  </si>
  <si>
    <t xml:space="preserve">PO-26-82609</t>
  </si>
  <si>
    <t xml:space="preserve">SKU-01-231</t>
  </si>
  <si>
    <t xml:space="preserve">RCPT-00821</t>
  </si>
  <si>
    <t xml:space="preserve">PO-26-22706</t>
  </si>
  <si>
    <t xml:space="preserve">SKU-07-138</t>
  </si>
  <si>
    <t xml:space="preserve">RCPT-00822</t>
  </si>
  <si>
    <t xml:space="preserve">PO-26-93131</t>
  </si>
  <si>
    <t xml:space="preserve">SKU-03-149</t>
  </si>
  <si>
    <t xml:space="preserve">RCPT-00823</t>
  </si>
  <si>
    <t xml:space="preserve">PO-26-24113</t>
  </si>
  <si>
    <t xml:space="preserve">SKU-02-614</t>
  </si>
  <si>
    <t xml:space="preserve">RCPT-00824</t>
  </si>
  <si>
    <t xml:space="preserve">PO-26-34728</t>
  </si>
  <si>
    <t xml:space="preserve">SKU-06-198</t>
  </si>
  <si>
    <t xml:space="preserve">RCPT-00825</t>
  </si>
  <si>
    <t xml:space="preserve">PO-26-57183</t>
  </si>
  <si>
    <t xml:space="preserve">SKU-05-683</t>
  </si>
  <si>
    <t xml:space="preserve">RCPT-00826</t>
  </si>
  <si>
    <t xml:space="preserve">PO-26-46349</t>
  </si>
  <si>
    <t xml:space="preserve">SKU-06-390</t>
  </si>
  <si>
    <t xml:space="preserve">RCPT-00827</t>
  </si>
  <si>
    <t xml:space="preserve">PO-26-80046</t>
  </si>
  <si>
    <t xml:space="preserve">SKU-01-617</t>
  </si>
  <si>
    <t xml:space="preserve">RCPT-00828</t>
  </si>
  <si>
    <t xml:space="preserve">PO-26-75336</t>
  </si>
  <si>
    <t xml:space="preserve">SKU-07-965</t>
  </si>
  <si>
    <t xml:space="preserve">RCPT-00829</t>
  </si>
  <si>
    <t xml:space="preserve">PO-26-63454</t>
  </si>
  <si>
    <t xml:space="preserve">SKU-01-153</t>
  </si>
  <si>
    <t xml:space="preserve">RCPT-00830</t>
  </si>
  <si>
    <t xml:space="preserve">PO-26-80602</t>
  </si>
  <si>
    <t xml:space="preserve">SKU-03-573</t>
  </si>
  <si>
    <t xml:space="preserve">RCPT-00831</t>
  </si>
  <si>
    <t xml:space="preserve">PO-26-91308</t>
  </si>
  <si>
    <t xml:space="preserve">RCPT-00832</t>
  </si>
  <si>
    <t xml:space="preserve">PO-26-43055</t>
  </si>
  <si>
    <t xml:space="preserve">SKU-03-114</t>
  </si>
  <si>
    <t xml:space="preserve">RCPT-00833</t>
  </si>
  <si>
    <t xml:space="preserve">PO-26-60407</t>
  </si>
  <si>
    <t xml:space="preserve">RCPT-00834</t>
  </si>
  <si>
    <t xml:space="preserve">PO-26-37096</t>
  </si>
  <si>
    <t xml:space="preserve">SKU-06-638</t>
  </si>
  <si>
    <t xml:space="preserve">RCPT-00835</t>
  </si>
  <si>
    <t xml:space="preserve">PO-26-87506</t>
  </si>
  <si>
    <t xml:space="preserve">SKU-04-589</t>
  </si>
  <si>
    <t xml:space="preserve">RCPT-00836</t>
  </si>
  <si>
    <t xml:space="preserve">PO-26-60450</t>
  </si>
  <si>
    <t xml:space="preserve">SKU-04-705</t>
  </si>
  <si>
    <t xml:space="preserve">RCPT-00837</t>
  </si>
  <si>
    <t xml:space="preserve">PO-26-55198</t>
  </si>
  <si>
    <t xml:space="preserve">SKU-05-428</t>
  </si>
  <si>
    <t xml:space="preserve">RCPT-00838</t>
  </si>
  <si>
    <t xml:space="preserve">PO-26-95009</t>
  </si>
  <si>
    <t xml:space="preserve">SKU-07-145</t>
  </si>
  <si>
    <t xml:space="preserve">RCPT-00839</t>
  </si>
  <si>
    <t xml:space="preserve">PO-26-74698</t>
  </si>
  <si>
    <t xml:space="preserve">SKU-04-842</t>
  </si>
  <si>
    <t xml:space="preserve">RCPT-00840</t>
  </si>
  <si>
    <t xml:space="preserve">PO-26-26872</t>
  </si>
  <si>
    <t xml:space="preserve">RCPT-00841</t>
  </si>
  <si>
    <t xml:space="preserve">PO-26-36110</t>
  </si>
  <si>
    <t xml:space="preserve">SKU-06-157</t>
  </si>
  <si>
    <t xml:space="preserve">RCPT-00842</t>
  </si>
  <si>
    <t xml:space="preserve">PO-26-28639</t>
  </si>
  <si>
    <t xml:space="preserve">SKU-04-290</t>
  </si>
  <si>
    <t xml:space="preserve">RCPT-00843</t>
  </si>
  <si>
    <t xml:space="preserve">PO-26-19273</t>
  </si>
  <si>
    <t xml:space="preserve">SKU-04-483</t>
  </si>
  <si>
    <t xml:space="preserve">RCPT-00844</t>
  </si>
  <si>
    <t xml:space="preserve">PO-26-18785</t>
  </si>
  <si>
    <t xml:space="preserve">RCPT-00845</t>
  </si>
  <si>
    <t xml:space="preserve">PO-26-54391</t>
  </si>
  <si>
    <t xml:space="preserve">RCPT-00846</t>
  </si>
  <si>
    <t xml:space="preserve">PO-26-93351</t>
  </si>
  <si>
    <t xml:space="preserve">SKU-03-624</t>
  </si>
  <si>
    <t xml:space="preserve">RCPT-00847</t>
  </si>
  <si>
    <t xml:space="preserve">PO-26-45333</t>
  </si>
  <si>
    <t xml:space="preserve">SKU-04-689</t>
  </si>
  <si>
    <t xml:space="preserve">RCPT-00848</t>
  </si>
  <si>
    <t xml:space="preserve">PO-26-70801</t>
  </si>
  <si>
    <t xml:space="preserve">SKU-01-152</t>
  </si>
  <si>
    <t xml:space="preserve">RCPT-00849</t>
  </si>
  <si>
    <t xml:space="preserve">PO-26-79296</t>
  </si>
  <si>
    <t xml:space="preserve">RCPT-00850</t>
  </si>
  <si>
    <t xml:space="preserve">PO-26-96861</t>
  </si>
  <si>
    <t xml:space="preserve">SKU-02-606</t>
  </si>
  <si>
    <t xml:space="preserve">RCPT-00851</t>
  </si>
  <si>
    <t xml:space="preserve">PO-26-25024</t>
  </si>
  <si>
    <t xml:space="preserve">SKU-06-826</t>
  </si>
  <si>
    <t xml:space="preserve">RCPT-00852</t>
  </si>
  <si>
    <t xml:space="preserve">PO-26-61029</t>
  </si>
  <si>
    <t xml:space="preserve">SKU-06-911</t>
  </si>
  <si>
    <t xml:space="preserve">RCPT-00853</t>
  </si>
  <si>
    <t xml:space="preserve">PO-26-50357</t>
  </si>
  <si>
    <t xml:space="preserve">SKU-03-401</t>
  </si>
  <si>
    <t xml:space="preserve">RCPT-00854</t>
  </si>
  <si>
    <t xml:space="preserve">PO-26-36139</t>
  </si>
  <si>
    <t xml:space="preserve">SKU-04-904</t>
  </si>
  <si>
    <t xml:space="preserve">RCPT-00855</t>
  </si>
  <si>
    <t xml:space="preserve">PO-26-16715</t>
  </si>
  <si>
    <t xml:space="preserve">SKU-03-569</t>
  </si>
  <si>
    <t xml:space="preserve">RCPT-00856</t>
  </si>
  <si>
    <t xml:space="preserve">PO-26-44410</t>
  </si>
  <si>
    <t xml:space="preserve">SKU-07-739</t>
  </si>
  <si>
    <t xml:space="preserve">RCPT-00857</t>
  </si>
  <si>
    <t xml:space="preserve">PO-26-11600</t>
  </si>
  <si>
    <t xml:space="preserve">SKU-02-627</t>
  </si>
  <si>
    <t xml:space="preserve">RCPT-00858</t>
  </si>
  <si>
    <t xml:space="preserve">PO-26-10537</t>
  </si>
  <si>
    <t xml:space="preserve">SKU-07-981</t>
  </si>
  <si>
    <t xml:space="preserve">RCPT-00859</t>
  </si>
  <si>
    <t xml:space="preserve">PO-26-14992</t>
  </si>
  <si>
    <t xml:space="preserve">RCPT-00860</t>
  </si>
  <si>
    <t xml:space="preserve">PO-26-28122</t>
  </si>
  <si>
    <t xml:space="preserve">SKU-05-600</t>
  </si>
  <si>
    <t xml:space="preserve">RCPT-00861</t>
  </si>
  <si>
    <t xml:space="preserve">PO-26-28866</t>
  </si>
  <si>
    <t xml:space="preserve">SKU-01-694</t>
  </si>
  <si>
    <t xml:space="preserve">RCPT-00862</t>
  </si>
  <si>
    <t xml:space="preserve">PO-26-18589</t>
  </si>
  <si>
    <t xml:space="preserve">SKU-01-574</t>
  </si>
  <si>
    <t xml:space="preserve">RCPT-00863</t>
  </si>
  <si>
    <t xml:space="preserve">PO-26-31211</t>
  </si>
  <si>
    <t xml:space="preserve">SKU-03-714</t>
  </si>
  <si>
    <t xml:space="preserve">RCPT-00864</t>
  </si>
  <si>
    <t xml:space="preserve">PO-26-92783</t>
  </si>
  <si>
    <t xml:space="preserve">SKU-06-102</t>
  </si>
  <si>
    <t xml:space="preserve">RCPT-00865</t>
  </si>
  <si>
    <t xml:space="preserve">PO-26-33032</t>
  </si>
  <si>
    <t xml:space="preserve">SKU-02-670</t>
  </si>
  <si>
    <t xml:space="preserve">RCPT-00866</t>
  </si>
  <si>
    <t xml:space="preserve">PO-26-86979</t>
  </si>
  <si>
    <t xml:space="preserve">SKU-07-639</t>
  </si>
  <si>
    <t xml:space="preserve">RCPT-00867</t>
  </si>
  <si>
    <t xml:space="preserve">PO-26-78869</t>
  </si>
  <si>
    <t xml:space="preserve">SKU-03-708</t>
  </si>
  <si>
    <t xml:space="preserve">RCPT-00868</t>
  </si>
  <si>
    <t xml:space="preserve">PO-26-72425</t>
  </si>
  <si>
    <t xml:space="preserve">SKU-06-641</t>
  </si>
  <si>
    <t xml:space="preserve">RCPT-00869</t>
  </si>
  <si>
    <t xml:space="preserve">PO-26-27540</t>
  </si>
  <si>
    <t xml:space="preserve">SKU-06-316</t>
  </si>
  <si>
    <t xml:space="preserve">RCPT-00870</t>
  </si>
  <si>
    <t xml:space="preserve">PO-26-29138</t>
  </si>
  <si>
    <t xml:space="preserve">RCPT-00871</t>
  </si>
  <si>
    <t xml:space="preserve">PO-26-59336</t>
  </si>
  <si>
    <t xml:space="preserve">SKU-05-307</t>
  </si>
  <si>
    <t xml:space="preserve">RCPT-00872</t>
  </si>
  <si>
    <t xml:space="preserve">PO-26-79113</t>
  </si>
  <si>
    <t xml:space="preserve">SKU-06-789</t>
  </si>
  <si>
    <t xml:space="preserve">RCPT-00873</t>
  </si>
  <si>
    <t xml:space="preserve">PO-26-22057</t>
  </si>
  <si>
    <t xml:space="preserve">SKU-07-323</t>
  </si>
  <si>
    <t xml:space="preserve">RCPT-00874</t>
  </si>
  <si>
    <t xml:space="preserve">PO-26-70450</t>
  </si>
  <si>
    <t xml:space="preserve">SKU-07-728</t>
  </si>
  <si>
    <t xml:space="preserve">RCPT-00875</t>
  </si>
  <si>
    <t xml:space="preserve">PO-26-77626</t>
  </si>
  <si>
    <t xml:space="preserve">SKU-07-337</t>
  </si>
  <si>
    <t xml:space="preserve">RCPT-00876</t>
  </si>
  <si>
    <t xml:space="preserve">PO-26-61176</t>
  </si>
  <si>
    <t xml:space="preserve">RCPT-00877</t>
  </si>
  <si>
    <t xml:space="preserve">PO-26-62636</t>
  </si>
  <si>
    <t xml:space="preserve">SKU-01-425</t>
  </si>
  <si>
    <t xml:space="preserve">RCPT-00878</t>
  </si>
  <si>
    <t xml:space="preserve">PO-26-90626</t>
  </si>
  <si>
    <t xml:space="preserve">RCPT-00879</t>
  </si>
  <si>
    <t xml:space="preserve">PO-26-63964</t>
  </si>
  <si>
    <t xml:space="preserve">SKU-06-324</t>
  </si>
  <si>
    <t xml:space="preserve">RCPT-00880</t>
  </si>
  <si>
    <t xml:space="preserve">PO-26-44137</t>
  </si>
  <si>
    <t xml:space="preserve">SKU-03-392</t>
  </si>
  <si>
    <t xml:space="preserve">RCPT-00881</t>
  </si>
  <si>
    <t xml:space="preserve">PO-26-49818</t>
  </si>
  <si>
    <t xml:space="preserve">SKU-06-969</t>
  </si>
  <si>
    <t xml:space="preserve">RCPT-00882</t>
  </si>
  <si>
    <t xml:space="preserve">PO-26-30773</t>
  </si>
  <si>
    <t xml:space="preserve">SKU-05-935</t>
  </si>
  <si>
    <t xml:space="preserve">RCPT-00883</t>
  </si>
  <si>
    <t xml:space="preserve">PO-26-93357</t>
  </si>
  <si>
    <t xml:space="preserve">SKU-03-175</t>
  </si>
  <si>
    <t xml:space="preserve">RCPT-00884</t>
  </si>
  <si>
    <t xml:space="preserve">PO-26-74040</t>
  </si>
  <si>
    <t xml:space="preserve">SKU-01-657</t>
  </si>
  <si>
    <t xml:space="preserve">RCPT-00885</t>
  </si>
  <si>
    <t xml:space="preserve">PO-26-95382</t>
  </si>
  <si>
    <t xml:space="preserve">SKU-03-862</t>
  </si>
  <si>
    <t xml:space="preserve">RCPT-00886</t>
  </si>
  <si>
    <t xml:space="preserve">PO-26-65154</t>
  </si>
  <si>
    <t xml:space="preserve">SKU-01-624</t>
  </si>
  <si>
    <t xml:space="preserve">RCPT-00887</t>
  </si>
  <si>
    <t xml:space="preserve">PO-26-89156</t>
  </si>
  <si>
    <t xml:space="preserve">SKU-06-420</t>
  </si>
  <si>
    <t xml:space="preserve">RCPT-00888</t>
  </si>
  <si>
    <t xml:space="preserve">PO-26-25527</t>
  </si>
  <si>
    <t xml:space="preserve">SKU-05-817</t>
  </si>
  <si>
    <t xml:space="preserve">RCPT-00889</t>
  </si>
  <si>
    <t xml:space="preserve">PO-26-93095</t>
  </si>
  <si>
    <t xml:space="preserve">SKU-07-646</t>
  </si>
  <si>
    <t xml:space="preserve">RCPT-00890</t>
  </si>
  <si>
    <t xml:space="preserve">PO-26-57530</t>
  </si>
  <si>
    <t xml:space="preserve">SKU-06-273</t>
  </si>
  <si>
    <t xml:space="preserve">RCPT-00891</t>
  </si>
  <si>
    <t xml:space="preserve">PO-26-14379</t>
  </si>
  <si>
    <t xml:space="preserve">SKU-07-384</t>
  </si>
  <si>
    <t xml:space="preserve">RCPT-00892</t>
  </si>
  <si>
    <t xml:space="preserve">PO-26-45674</t>
  </si>
  <si>
    <t xml:space="preserve">SKU-07-161</t>
  </si>
  <si>
    <t xml:space="preserve">RCPT-00893</t>
  </si>
  <si>
    <t xml:space="preserve">PO-26-76647</t>
  </si>
  <si>
    <t xml:space="preserve">SKU-03-910</t>
  </si>
  <si>
    <t xml:space="preserve">RCPT-00894</t>
  </si>
  <si>
    <t xml:space="preserve">PO-26-23866</t>
  </si>
  <si>
    <t xml:space="preserve">SKU-01-268</t>
  </si>
  <si>
    <t xml:space="preserve">RCPT-00895</t>
  </si>
  <si>
    <t xml:space="preserve">PO-26-31518</t>
  </si>
  <si>
    <t xml:space="preserve">RCPT-00896</t>
  </si>
  <si>
    <t xml:space="preserve">PO-26-90855</t>
  </si>
  <si>
    <t xml:space="preserve">SKU-02-932</t>
  </si>
  <si>
    <t xml:space="preserve">RCPT-00897</t>
  </si>
  <si>
    <t xml:space="preserve">PO-26-58079</t>
  </si>
  <si>
    <t xml:space="preserve">SKU-06-337</t>
  </si>
  <si>
    <t xml:space="preserve">RCPT-00898</t>
  </si>
  <si>
    <t xml:space="preserve">PO-26-59984</t>
  </si>
  <si>
    <t xml:space="preserve">SKU-06-675</t>
  </si>
  <si>
    <t xml:space="preserve">RCPT-00899</t>
  </si>
  <si>
    <t xml:space="preserve">PO-26-85989</t>
  </si>
  <si>
    <t xml:space="preserve">SKU-01-963</t>
  </si>
  <si>
    <t xml:space="preserve">RCPT-00900</t>
  </si>
  <si>
    <t xml:space="preserve">PO-26-92982</t>
  </si>
  <si>
    <t xml:space="preserve">RCPT-00901</t>
  </si>
  <si>
    <t xml:space="preserve">PO-26-50030</t>
  </si>
  <si>
    <t xml:space="preserve">SKU-06-421</t>
  </si>
  <si>
    <t xml:space="preserve">RCPT-00902</t>
  </si>
  <si>
    <t xml:space="preserve">PO-26-52907</t>
  </si>
  <si>
    <t xml:space="preserve">SKU-02-288</t>
  </si>
  <si>
    <t xml:space="preserve">RCPT-00903</t>
  </si>
  <si>
    <t xml:space="preserve">PO-26-62954</t>
  </si>
  <si>
    <t xml:space="preserve">SKU-04-326</t>
  </si>
  <si>
    <t xml:space="preserve">RCPT-00904</t>
  </si>
  <si>
    <t xml:space="preserve">PO-26-68695</t>
  </si>
  <si>
    <t xml:space="preserve">SKU-02-903</t>
  </si>
  <si>
    <t xml:space="preserve">RCPT-00905</t>
  </si>
  <si>
    <t xml:space="preserve">PO-26-38051</t>
  </si>
  <si>
    <t xml:space="preserve">SKU-03-366</t>
  </si>
  <si>
    <t xml:space="preserve">RCPT-00906</t>
  </si>
  <si>
    <t xml:space="preserve">PO-26-93385</t>
  </si>
  <si>
    <t xml:space="preserve">SKU-07-308</t>
  </si>
  <si>
    <t xml:space="preserve">RCPT-00907</t>
  </si>
  <si>
    <t xml:space="preserve">PO-26-81704</t>
  </si>
  <si>
    <t xml:space="preserve">RCPT-00908</t>
  </si>
  <si>
    <t xml:space="preserve">PO-26-32847</t>
  </si>
  <si>
    <t xml:space="preserve">SKU-01-778</t>
  </si>
  <si>
    <t xml:space="preserve">RCPT-00909</t>
  </si>
  <si>
    <t xml:space="preserve">PO-26-38825</t>
  </si>
  <si>
    <t xml:space="preserve">SKU-07-405</t>
  </si>
  <si>
    <t xml:space="preserve">RCPT-00910</t>
  </si>
  <si>
    <t xml:space="preserve">PO-26-43388</t>
  </si>
  <si>
    <t xml:space="preserve">SKU-07-160</t>
  </si>
  <si>
    <t xml:space="preserve">RCPT-00911</t>
  </si>
  <si>
    <t xml:space="preserve">PO-26-87603</t>
  </si>
  <si>
    <t xml:space="preserve">SKU-07-386</t>
  </si>
  <si>
    <t xml:space="preserve">RCPT-00912</t>
  </si>
  <si>
    <t xml:space="preserve">PO-26-47927</t>
  </si>
  <si>
    <t xml:space="preserve">SKU-05-884</t>
  </si>
  <si>
    <t xml:space="preserve">RCPT-00913</t>
  </si>
  <si>
    <t xml:space="preserve">PO-26-71232</t>
  </si>
  <si>
    <t xml:space="preserve">SKU-07-350</t>
  </si>
  <si>
    <t xml:space="preserve">RCPT-00914</t>
  </si>
  <si>
    <t xml:space="preserve">PO-26-85606</t>
  </si>
  <si>
    <t xml:space="preserve">SKU-07-830</t>
  </si>
  <si>
    <t xml:space="preserve">RCPT-00915</t>
  </si>
  <si>
    <t xml:space="preserve">PO-26-45218</t>
  </si>
  <si>
    <t xml:space="preserve">SKU-06-173</t>
  </si>
  <si>
    <t xml:space="preserve">RCPT-00916</t>
  </si>
  <si>
    <t xml:space="preserve">PO-26-27243</t>
  </si>
  <si>
    <t xml:space="preserve">SKU-05-401</t>
  </si>
  <si>
    <t xml:space="preserve">RCPT-00917</t>
  </si>
  <si>
    <t xml:space="preserve">PO-26-72275</t>
  </si>
  <si>
    <t xml:space="preserve">SKU-01-634</t>
  </si>
  <si>
    <t xml:space="preserve">RCPT-00918</t>
  </si>
  <si>
    <t xml:space="preserve">PO-26-16308</t>
  </si>
  <si>
    <t xml:space="preserve">SKU-02-106</t>
  </si>
  <si>
    <t xml:space="preserve">RCPT-00919</t>
  </si>
  <si>
    <t xml:space="preserve">PO-26-88540</t>
  </si>
  <si>
    <t xml:space="preserve">SKU-03-717</t>
  </si>
  <si>
    <t xml:space="preserve">RCPT-00920</t>
  </si>
  <si>
    <t xml:space="preserve">PO-26-59587</t>
  </si>
  <si>
    <t xml:space="preserve">SKU-07-996</t>
  </si>
  <si>
    <t xml:space="preserve">RCPT-00921</t>
  </si>
  <si>
    <t xml:space="preserve">PO-26-34299</t>
  </si>
  <si>
    <t xml:space="preserve">RCPT-00922</t>
  </si>
  <si>
    <t xml:space="preserve">PO-26-43856</t>
  </si>
  <si>
    <t xml:space="preserve">SKU-05-832</t>
  </si>
  <si>
    <t xml:space="preserve">RCPT-00923</t>
  </si>
  <si>
    <t xml:space="preserve">PO-26-59669</t>
  </si>
  <si>
    <t xml:space="preserve">SKU-07-245</t>
  </si>
  <si>
    <t xml:space="preserve">RCPT-00924</t>
  </si>
  <si>
    <t xml:space="preserve">PO-26-91179</t>
  </si>
  <si>
    <t xml:space="preserve">RCPT-00925</t>
  </si>
  <si>
    <t xml:space="preserve">PO-26-24340</t>
  </si>
  <si>
    <t xml:space="preserve">SKU-01-681</t>
  </si>
  <si>
    <t xml:space="preserve">RCPT-00926</t>
  </si>
  <si>
    <t xml:space="preserve">PO-26-20427</t>
  </si>
  <si>
    <t xml:space="preserve">RCPT-00927</t>
  </si>
  <si>
    <t xml:space="preserve">PO-26-28011</t>
  </si>
  <si>
    <t xml:space="preserve">SKU-01-899</t>
  </si>
  <si>
    <t xml:space="preserve">RCPT-00928</t>
  </si>
  <si>
    <t xml:space="preserve">PO-26-53651</t>
  </si>
  <si>
    <t xml:space="preserve">SKU-06-796</t>
  </si>
  <si>
    <t xml:space="preserve">RCPT-00929</t>
  </si>
  <si>
    <t xml:space="preserve">PO-26-94958</t>
  </si>
  <si>
    <t xml:space="preserve">SKU-02-979</t>
  </si>
  <si>
    <t xml:space="preserve">RCPT-00930</t>
  </si>
  <si>
    <t xml:space="preserve">PO-26-53935</t>
  </si>
  <si>
    <t xml:space="preserve">SKU-02-756</t>
  </si>
  <si>
    <t xml:space="preserve">RCPT-00931</t>
  </si>
  <si>
    <t xml:space="preserve">PO-26-73288</t>
  </si>
  <si>
    <t xml:space="preserve">SKU-05-903</t>
  </si>
  <si>
    <t xml:space="preserve">RCPT-00932</t>
  </si>
  <si>
    <t xml:space="preserve">PO-26-80897</t>
  </si>
  <si>
    <t xml:space="preserve">SKU-07-803</t>
  </si>
  <si>
    <t xml:space="preserve">RCPT-00933</t>
  </si>
  <si>
    <t xml:space="preserve">PO-26-31811</t>
  </si>
  <si>
    <t xml:space="preserve">SKU-04-223</t>
  </si>
  <si>
    <t xml:space="preserve">RCPT-00934</t>
  </si>
  <si>
    <t xml:space="preserve">PO-26-75618</t>
  </si>
  <si>
    <t xml:space="preserve">SKU-03-886</t>
  </si>
  <si>
    <t xml:space="preserve">RCPT-00935</t>
  </si>
  <si>
    <t xml:space="preserve">PO-26-74538</t>
  </si>
  <si>
    <t xml:space="preserve">RCPT-00936</t>
  </si>
  <si>
    <t xml:space="preserve">PO-26-90270</t>
  </si>
  <si>
    <t xml:space="preserve">RCPT-00937</t>
  </si>
  <si>
    <t xml:space="preserve">PO-26-51007</t>
  </si>
  <si>
    <t xml:space="preserve">RCPT-00938</t>
  </si>
  <si>
    <t xml:space="preserve">PO-26-24823</t>
  </si>
  <si>
    <t xml:space="preserve">SKU-04-477</t>
  </si>
  <si>
    <t xml:space="preserve">RCPT-00939</t>
  </si>
  <si>
    <t xml:space="preserve">PO-26-60110</t>
  </si>
  <si>
    <t xml:space="preserve">SKU-06-126</t>
  </si>
  <si>
    <t xml:space="preserve">RCPT-00940</t>
  </si>
  <si>
    <t xml:space="preserve">PO-26-84542</t>
  </si>
  <si>
    <t xml:space="preserve">SKU-07-107</t>
  </si>
  <si>
    <t xml:space="preserve">RCPT-00941</t>
  </si>
  <si>
    <t xml:space="preserve">PO-26-68169</t>
  </si>
  <si>
    <t xml:space="preserve">SKU-02-427</t>
  </si>
  <si>
    <t xml:space="preserve">RCPT-00942</t>
  </si>
  <si>
    <t xml:space="preserve">PO-26-26137</t>
  </si>
  <si>
    <t xml:space="preserve">RCPT-00943</t>
  </si>
  <si>
    <t xml:space="preserve">PO-26-42615</t>
  </si>
  <si>
    <t xml:space="preserve">SKU-01-376</t>
  </si>
  <si>
    <t xml:space="preserve">RCPT-00944</t>
  </si>
  <si>
    <t xml:space="preserve">PO-26-52969</t>
  </si>
  <si>
    <t xml:space="preserve">SKU-07-301</t>
  </si>
  <si>
    <t xml:space="preserve">RCPT-00945</t>
  </si>
  <si>
    <t xml:space="preserve">PO-26-64023</t>
  </si>
  <si>
    <t xml:space="preserve">SKU-07-707</t>
  </si>
  <si>
    <t xml:space="preserve">RCPT-00946</t>
  </si>
  <si>
    <t xml:space="preserve">PO-26-76833</t>
  </si>
  <si>
    <t xml:space="preserve">SKU-03-443</t>
  </si>
  <si>
    <t xml:space="preserve">RCPT-00947</t>
  </si>
  <si>
    <t xml:space="preserve">PO-26-23963</t>
  </si>
  <si>
    <t xml:space="preserve">SKU-01-984</t>
  </si>
  <si>
    <t xml:space="preserve">RCPT-00948</t>
  </si>
  <si>
    <t xml:space="preserve">PO-26-26835</t>
  </si>
  <si>
    <t xml:space="preserve">RCPT-00949</t>
  </si>
  <si>
    <t xml:space="preserve">PO-26-14597</t>
  </si>
  <si>
    <t xml:space="preserve">SKU-07-753</t>
  </si>
  <si>
    <t xml:space="preserve">RCPT-00950</t>
  </si>
  <si>
    <t xml:space="preserve">PO-26-18529</t>
  </si>
  <si>
    <t xml:space="preserve">SKU-07-848</t>
  </si>
  <si>
    <t xml:space="preserve">RCPT-00951</t>
  </si>
  <si>
    <t xml:space="preserve">PO-26-23426</t>
  </si>
  <si>
    <t xml:space="preserve">SKU-03-709</t>
  </si>
  <si>
    <t xml:space="preserve">RCPT-00952</t>
  </si>
  <si>
    <t xml:space="preserve">PO-26-58811</t>
  </si>
  <si>
    <t xml:space="preserve">RCPT-00953</t>
  </si>
  <si>
    <t xml:space="preserve">PO-26-63279</t>
  </si>
  <si>
    <t xml:space="preserve">RCPT-00954</t>
  </si>
  <si>
    <t xml:space="preserve">PO-26-61924</t>
  </si>
  <si>
    <t xml:space="preserve">SKU-04-552</t>
  </si>
  <si>
    <t xml:space="preserve">RCPT-00955</t>
  </si>
  <si>
    <t xml:space="preserve">PO-26-89056</t>
  </si>
  <si>
    <t xml:space="preserve">SKU-01-746</t>
  </si>
  <si>
    <t xml:space="preserve">RCPT-00956</t>
  </si>
  <si>
    <t xml:space="preserve">PO-26-47014</t>
  </si>
  <si>
    <t xml:space="preserve">SKU-05-581</t>
  </si>
  <si>
    <t xml:space="preserve">RCPT-00957</t>
  </si>
  <si>
    <t xml:space="preserve">PO-26-26961</t>
  </si>
  <si>
    <t xml:space="preserve">SKU-06-344</t>
  </si>
  <si>
    <t xml:space="preserve">RCPT-00958</t>
  </si>
  <si>
    <t xml:space="preserve">PO-26-79741</t>
  </si>
  <si>
    <t xml:space="preserve">SKU-01-163</t>
  </si>
  <si>
    <t xml:space="preserve">RCPT-00959</t>
  </si>
  <si>
    <t xml:space="preserve">PO-26-49009</t>
  </si>
  <si>
    <t xml:space="preserve">SKU-05-350</t>
  </si>
  <si>
    <t xml:space="preserve">RCPT-00960</t>
  </si>
  <si>
    <t xml:space="preserve">PO-26-76062</t>
  </si>
  <si>
    <t xml:space="preserve">SKU-01-902</t>
  </si>
  <si>
    <t xml:space="preserve">RCPT-00961</t>
  </si>
  <si>
    <t xml:space="preserve">PO-26-71446</t>
  </si>
  <si>
    <t xml:space="preserve">SKU-07-489</t>
  </si>
  <si>
    <t xml:space="preserve">RCPT-00962</t>
  </si>
  <si>
    <t xml:space="preserve">PO-26-94732</t>
  </si>
  <si>
    <t xml:space="preserve">SKU-07-917</t>
  </si>
  <si>
    <t xml:space="preserve">RCPT-00963</t>
  </si>
  <si>
    <t xml:space="preserve">PO-26-85015</t>
  </si>
  <si>
    <t xml:space="preserve">RCPT-00964</t>
  </si>
  <si>
    <t xml:space="preserve">PO-26-13843</t>
  </si>
  <si>
    <t xml:space="preserve">SKU-03-230</t>
  </si>
  <si>
    <t xml:space="preserve">RCPT-00965</t>
  </si>
  <si>
    <t xml:space="preserve">PO-26-40315</t>
  </si>
  <si>
    <t xml:space="preserve">SKU-03-295</t>
  </si>
  <si>
    <t xml:space="preserve">RCPT-00966</t>
  </si>
  <si>
    <t xml:space="preserve">PO-26-79195</t>
  </si>
  <si>
    <t xml:space="preserve">SKU-07-582</t>
  </si>
  <si>
    <t xml:space="preserve">RCPT-00967</t>
  </si>
  <si>
    <t xml:space="preserve">PO-26-20382</t>
  </si>
  <si>
    <t xml:space="preserve">SKU-05-902</t>
  </si>
  <si>
    <t xml:space="preserve">RCPT-00968</t>
  </si>
  <si>
    <t xml:space="preserve">PO-26-68680</t>
  </si>
  <si>
    <t xml:space="preserve">SKU-07-333</t>
  </si>
  <si>
    <t xml:space="preserve">RCPT-00969</t>
  </si>
  <si>
    <t xml:space="preserve">PO-26-19437</t>
  </si>
  <si>
    <t xml:space="preserve">SKU-07-546</t>
  </si>
  <si>
    <t xml:space="preserve">RCPT-00970</t>
  </si>
  <si>
    <t xml:space="preserve">PO-26-59947</t>
  </si>
  <si>
    <t xml:space="preserve">SKU-06-466</t>
  </si>
  <si>
    <t xml:space="preserve">RCPT-00971</t>
  </si>
  <si>
    <t xml:space="preserve">PO-26-71614</t>
  </si>
  <si>
    <t xml:space="preserve">RCPT-00972</t>
  </si>
  <si>
    <t xml:space="preserve">PO-26-91415</t>
  </si>
  <si>
    <t xml:space="preserve">SKU-07-583</t>
  </si>
  <si>
    <t xml:space="preserve">RCPT-00973</t>
  </si>
  <si>
    <t xml:space="preserve">PO-26-26339</t>
  </si>
  <si>
    <t xml:space="preserve">SKU-07-705</t>
  </si>
  <si>
    <t xml:space="preserve">RCPT-00974</t>
  </si>
  <si>
    <t xml:space="preserve">PO-26-21404</t>
  </si>
  <si>
    <t xml:space="preserve">SKU-06-676</t>
  </si>
  <si>
    <t xml:space="preserve">RCPT-00975</t>
  </si>
  <si>
    <t xml:space="preserve">PO-26-45299</t>
  </si>
  <si>
    <t xml:space="preserve">SKU-07-703</t>
  </si>
  <si>
    <t xml:space="preserve">RCPT-00976</t>
  </si>
  <si>
    <t xml:space="preserve">PO-26-94583</t>
  </si>
  <si>
    <t xml:space="preserve">SKU-06-821</t>
  </si>
  <si>
    <t xml:space="preserve">RCPT-00977</t>
  </si>
  <si>
    <t xml:space="preserve">PO-26-55071</t>
  </si>
  <si>
    <t xml:space="preserve">SKU-03-968</t>
  </si>
  <si>
    <t xml:space="preserve">RCPT-00978</t>
  </si>
  <si>
    <t xml:space="preserve">PO-26-38870</t>
  </si>
  <si>
    <t xml:space="preserve">SKU-05-960</t>
  </si>
  <si>
    <t xml:space="preserve">RCPT-00979</t>
  </si>
  <si>
    <t xml:space="preserve">PO-26-74894</t>
  </si>
  <si>
    <t xml:space="preserve">SKU-01-387</t>
  </si>
  <si>
    <t xml:space="preserve">RCPT-00980</t>
  </si>
  <si>
    <t xml:space="preserve">PO-26-23860</t>
  </si>
  <si>
    <t xml:space="preserve">SKU-05-221</t>
  </si>
  <si>
    <t xml:space="preserve">RCPT-00981</t>
  </si>
  <si>
    <t xml:space="preserve">PO-26-31063</t>
  </si>
  <si>
    <t xml:space="preserve">SKU-05-188</t>
  </si>
  <si>
    <t xml:space="preserve">RCPT-00982</t>
  </si>
  <si>
    <t xml:space="preserve">PO-26-33560</t>
  </si>
  <si>
    <t xml:space="preserve">SKU-05-802</t>
  </si>
  <si>
    <t xml:space="preserve">RCPT-00983</t>
  </si>
  <si>
    <t xml:space="preserve">PO-26-31016</t>
  </si>
  <si>
    <t xml:space="preserve">SKU-06-499</t>
  </si>
  <si>
    <t xml:space="preserve">RCPT-00984</t>
  </si>
  <si>
    <t xml:space="preserve">PO-26-41395</t>
  </si>
  <si>
    <t xml:space="preserve">SKU-07-543</t>
  </si>
  <si>
    <t xml:space="preserve">RCPT-00985</t>
  </si>
  <si>
    <t xml:space="preserve">PO-26-95544</t>
  </si>
  <si>
    <t xml:space="preserve">RCPT-00986</t>
  </si>
  <si>
    <t xml:space="preserve">PO-26-70812</t>
  </si>
  <si>
    <t xml:space="preserve">SKU-05-332</t>
  </si>
  <si>
    <t xml:space="preserve">RCPT-00987</t>
  </si>
  <si>
    <t xml:space="preserve">PO-26-18950</t>
  </si>
  <si>
    <t xml:space="preserve">SKU-06-591</t>
  </si>
  <si>
    <t xml:space="preserve">RCPT-00988</t>
  </si>
  <si>
    <t xml:space="preserve">PO-26-39011</t>
  </si>
  <si>
    <t xml:space="preserve">SKU-03-324</t>
  </si>
  <si>
    <t xml:space="preserve">RCPT-00989</t>
  </si>
  <si>
    <t xml:space="preserve">PO-26-38715</t>
  </si>
  <si>
    <t xml:space="preserve">SKU-02-611</t>
  </si>
  <si>
    <t xml:space="preserve">RCPT-00990</t>
  </si>
  <si>
    <t xml:space="preserve">PO-26-38812</t>
  </si>
  <si>
    <t xml:space="preserve">RCPT-00991</t>
  </si>
  <si>
    <t xml:space="preserve">PO-26-93740</t>
  </si>
  <si>
    <t xml:space="preserve">SKU-07-408</t>
  </si>
  <si>
    <t xml:space="preserve">RCPT-00992</t>
  </si>
  <si>
    <t xml:space="preserve">PO-26-93035</t>
  </si>
  <si>
    <t xml:space="preserve">RCPT-00993</t>
  </si>
  <si>
    <t xml:space="preserve">PO-26-14877</t>
  </si>
  <si>
    <t xml:space="preserve">SKU-01-956</t>
  </si>
  <si>
    <t xml:space="preserve">RCPT-00994</t>
  </si>
  <si>
    <t xml:space="preserve">PO-26-17505</t>
  </si>
  <si>
    <t xml:space="preserve">SKU-05-792</t>
  </si>
  <si>
    <t xml:space="preserve">RCPT-00995</t>
  </si>
  <si>
    <t xml:space="preserve">PO-26-22487</t>
  </si>
  <si>
    <t xml:space="preserve">SKU-05-256</t>
  </si>
  <si>
    <t xml:space="preserve">RCPT-00996</t>
  </si>
  <si>
    <t xml:space="preserve">PO-26-82683</t>
  </si>
  <si>
    <t xml:space="preserve">RCPT-00997</t>
  </si>
  <si>
    <t xml:space="preserve">PO-26-48321</t>
  </si>
  <si>
    <t xml:space="preserve">RCPT-00998</t>
  </si>
  <si>
    <t xml:space="preserve">PO-26-35266</t>
  </si>
  <si>
    <t xml:space="preserve">SKU-02-577</t>
  </si>
  <si>
    <t xml:space="preserve">RCPT-00999</t>
  </si>
  <si>
    <t xml:space="preserve">PO-26-19014</t>
  </si>
  <si>
    <t xml:space="preserve">SKU-01-446</t>
  </si>
  <si>
    <t xml:space="preserve">RCPT-01000</t>
  </si>
  <si>
    <t xml:space="preserve">PO-26-34028</t>
  </si>
  <si>
    <t xml:space="preserve">SKU-07-351</t>
  </si>
  <si>
    <t xml:space="preserve">RCPT-01001</t>
  </si>
  <si>
    <t xml:space="preserve">PO-26-45983</t>
  </si>
  <si>
    <t xml:space="preserve">SKU-03-584</t>
  </si>
  <si>
    <t xml:space="preserve">RCPT-01002</t>
  </si>
  <si>
    <t xml:space="preserve">PO-26-81450</t>
  </si>
  <si>
    <t xml:space="preserve">RCPT-01003</t>
  </si>
  <si>
    <t xml:space="preserve">PO-26-29889</t>
  </si>
  <si>
    <t xml:space="preserve">RCPT-01004</t>
  </si>
  <si>
    <t xml:space="preserve">PO-26-11384</t>
  </si>
  <si>
    <t xml:space="preserve">RCPT-01005</t>
  </si>
  <si>
    <t xml:space="preserve">PO-26-18694</t>
  </si>
  <si>
    <t xml:space="preserve">SKU-05-734</t>
  </si>
  <si>
    <t xml:space="preserve">RCPT-01006</t>
  </si>
  <si>
    <t xml:space="preserve">PO-26-99243</t>
  </si>
  <si>
    <t xml:space="preserve">SKU-06-311</t>
  </si>
  <si>
    <t xml:space="preserve">RCPT-01007</t>
  </si>
  <si>
    <t xml:space="preserve">PO-26-27717</t>
  </si>
  <si>
    <t xml:space="preserve">SKU-07-177</t>
  </si>
  <si>
    <t xml:space="preserve">RCPT-01008</t>
  </si>
  <si>
    <t xml:space="preserve">PO-26-54561</t>
  </si>
  <si>
    <t xml:space="preserve">RCPT-01009</t>
  </si>
  <si>
    <t xml:space="preserve">PO-26-54243</t>
  </si>
  <si>
    <t xml:space="preserve">SKU-03-948</t>
  </si>
  <si>
    <t xml:space="preserve">RCPT-01010</t>
  </si>
  <si>
    <t xml:space="preserve">PO-26-82080</t>
  </si>
  <si>
    <t xml:space="preserve">RCPT-01011</t>
  </si>
  <si>
    <t xml:space="preserve">PO-26-83647</t>
  </si>
  <si>
    <t xml:space="preserve">RCPT-01012</t>
  </si>
  <si>
    <t xml:space="preserve">PO-26-37591</t>
  </si>
  <si>
    <t xml:space="preserve">RCPT-01013</t>
  </si>
  <si>
    <t xml:space="preserve">PO-26-11678</t>
  </si>
  <si>
    <t xml:space="preserve">SKU-03-672</t>
  </si>
  <si>
    <t xml:space="preserve">RCPT-01014</t>
  </si>
  <si>
    <t xml:space="preserve">PO-26-60961</t>
  </si>
  <si>
    <t xml:space="preserve">SKU-02-379</t>
  </si>
  <si>
    <t xml:space="preserve">RCPT-01015</t>
  </si>
  <si>
    <t xml:space="preserve">PO-26-17838</t>
  </si>
  <si>
    <t xml:space="preserve">SKU-05-572</t>
  </si>
  <si>
    <t xml:space="preserve">RCPT-01016</t>
  </si>
  <si>
    <t xml:space="preserve">PO-26-79968</t>
  </si>
  <si>
    <t xml:space="preserve">RCPT-01017</t>
  </si>
  <si>
    <t xml:space="preserve">PO-26-66462</t>
  </si>
  <si>
    <t xml:space="preserve">SKU-06-322</t>
  </si>
  <si>
    <t xml:space="preserve">RCPT-01018</t>
  </si>
  <si>
    <t xml:space="preserve">PO-26-29605</t>
  </si>
  <si>
    <t xml:space="preserve">SKU-01-277</t>
  </si>
  <si>
    <t xml:space="preserve">RCPT-01019</t>
  </si>
  <si>
    <t xml:space="preserve">PO-26-15695</t>
  </si>
  <si>
    <t xml:space="preserve">SKU-07-439</t>
  </si>
  <si>
    <t xml:space="preserve">RCPT-01020</t>
  </si>
  <si>
    <t xml:space="preserve">PO-26-71674</t>
  </si>
  <si>
    <t xml:space="preserve">SKU-04-487</t>
  </si>
  <si>
    <t xml:space="preserve">RCPT-01021</t>
  </si>
  <si>
    <t xml:space="preserve">PO-26-18139</t>
  </si>
  <si>
    <t xml:space="preserve">SKU-05-541</t>
  </si>
  <si>
    <t xml:space="preserve">RCPT-01022</t>
  </si>
  <si>
    <t xml:space="preserve">PO-26-82381</t>
  </si>
  <si>
    <t xml:space="preserve">SKU-07-880</t>
  </si>
  <si>
    <t xml:space="preserve">RCPT-01023</t>
  </si>
  <si>
    <t xml:space="preserve">PO-26-20538</t>
  </si>
  <si>
    <t xml:space="preserve">SKU-02-148</t>
  </si>
  <si>
    <t xml:space="preserve">RCPT-01024</t>
  </si>
  <si>
    <t xml:space="preserve">PO-26-26645</t>
  </si>
  <si>
    <t xml:space="preserve">SKU-02-839</t>
  </si>
  <si>
    <t xml:space="preserve">RCPT-01025</t>
  </si>
  <si>
    <t xml:space="preserve">PO-26-73725</t>
  </si>
  <si>
    <t xml:space="preserve">SKU-07-424</t>
  </si>
  <si>
    <t xml:space="preserve">RCPT-01026</t>
  </si>
  <si>
    <t xml:space="preserve">PO-26-56845</t>
  </si>
  <si>
    <t xml:space="preserve">SKU-06-880</t>
  </si>
  <si>
    <t xml:space="preserve">RCPT-01027</t>
  </si>
  <si>
    <t xml:space="preserve">PO-26-53345</t>
  </si>
  <si>
    <t xml:space="preserve">SKU-02-474</t>
  </si>
  <si>
    <t xml:space="preserve">RCPT-01028</t>
  </si>
  <si>
    <t xml:space="preserve">PO-26-50091</t>
  </si>
  <si>
    <t xml:space="preserve">SKU-01-218</t>
  </si>
  <si>
    <t xml:space="preserve">RCPT-01029</t>
  </si>
  <si>
    <t xml:space="preserve">PO-26-88572</t>
  </si>
  <si>
    <t xml:space="preserve">SKU-05-542</t>
  </si>
  <si>
    <t xml:space="preserve">RCPT-01030</t>
  </si>
  <si>
    <t xml:space="preserve">PO-26-21231</t>
  </si>
  <si>
    <t xml:space="preserve">SKU-01-808</t>
  </si>
  <si>
    <t xml:space="preserve">RCPT-01031</t>
  </si>
  <si>
    <t xml:space="preserve">PO-26-84821</t>
  </si>
  <si>
    <t xml:space="preserve">RCPT-01032</t>
  </si>
  <si>
    <t xml:space="preserve">PO-26-17882</t>
  </si>
  <si>
    <t xml:space="preserve">SKU-02-144</t>
  </si>
  <si>
    <t xml:space="preserve">RCPT-01033</t>
  </si>
  <si>
    <t xml:space="preserve">PO-26-29615</t>
  </si>
  <si>
    <t xml:space="preserve">SKU-07-975</t>
  </si>
  <si>
    <t xml:space="preserve">RCPT-01034</t>
  </si>
  <si>
    <t xml:space="preserve">PO-26-63314</t>
  </si>
  <si>
    <t xml:space="preserve">SKU-07-774</t>
  </si>
  <si>
    <t xml:space="preserve">RCPT-01035</t>
  </si>
  <si>
    <t xml:space="preserve">PO-26-99979</t>
  </si>
  <si>
    <t xml:space="preserve">SKU-06-893</t>
  </si>
  <si>
    <t xml:space="preserve">RCPT-01036</t>
  </si>
  <si>
    <t xml:space="preserve">PO-26-66134</t>
  </si>
  <si>
    <t xml:space="preserve">SKU-06-930</t>
  </si>
  <si>
    <t xml:space="preserve">RCPT-01037</t>
  </si>
  <si>
    <t xml:space="preserve">PO-26-17801</t>
  </si>
  <si>
    <t xml:space="preserve">SKU-02-730</t>
  </si>
  <si>
    <t xml:space="preserve">RCPT-01038</t>
  </si>
  <si>
    <t xml:space="preserve">PO-26-15686</t>
  </si>
  <si>
    <t xml:space="preserve">RCPT-01039</t>
  </si>
  <si>
    <t xml:space="preserve">PO-26-40922</t>
  </si>
  <si>
    <t xml:space="preserve">SKU-02-978</t>
  </si>
  <si>
    <t xml:space="preserve">RCPT-01040</t>
  </si>
  <si>
    <t xml:space="preserve">PO-26-49452</t>
  </si>
  <si>
    <t xml:space="preserve">SKU-03-108</t>
  </si>
  <si>
    <t xml:space="preserve">RCPT-01041</t>
  </si>
  <si>
    <t xml:space="preserve">PO-26-30245</t>
  </si>
  <si>
    <t xml:space="preserve">SKU-01-395</t>
  </si>
  <si>
    <t xml:space="preserve">RCPT-01042</t>
  </si>
  <si>
    <t xml:space="preserve">PO-26-51902</t>
  </si>
  <si>
    <t xml:space="preserve">SKU-01-436</t>
  </si>
  <si>
    <t xml:space="preserve">RCPT-01043</t>
  </si>
  <si>
    <t xml:space="preserve">PO-26-90440</t>
  </si>
  <si>
    <t xml:space="preserve">SKU-02-372</t>
  </si>
  <si>
    <t xml:space="preserve">RCPT-01044</t>
  </si>
  <si>
    <t xml:space="preserve">PO-26-64393</t>
  </si>
  <si>
    <t xml:space="preserve">SKU-02-237</t>
  </si>
  <si>
    <t xml:space="preserve">RCPT-01045</t>
  </si>
  <si>
    <t xml:space="preserve">PO-26-82257</t>
  </si>
  <si>
    <t xml:space="preserve">SKU-01-517</t>
  </si>
  <si>
    <t xml:space="preserve">RCPT-01046</t>
  </si>
  <si>
    <t xml:space="preserve">PO-26-33007</t>
  </si>
  <si>
    <t xml:space="preserve">SKU-05-304</t>
  </si>
  <si>
    <t xml:space="preserve">RCPT-01047</t>
  </si>
  <si>
    <t xml:space="preserve">PO-26-76699</t>
  </si>
  <si>
    <t xml:space="preserve">SKU-03-712</t>
  </si>
  <si>
    <t xml:space="preserve">RCPT-01048</t>
  </si>
  <si>
    <t xml:space="preserve">PO-26-74879</t>
  </si>
  <si>
    <t xml:space="preserve">RCPT-01049</t>
  </si>
  <si>
    <t xml:space="preserve">PO-26-26826</t>
  </si>
  <si>
    <t xml:space="preserve">SKU-03-734</t>
  </si>
  <si>
    <t xml:space="preserve">RCPT-01050</t>
  </si>
  <si>
    <t xml:space="preserve">PO-26-96986</t>
  </si>
  <si>
    <t xml:space="preserve">SKU-01-652</t>
  </si>
  <si>
    <t xml:space="preserve">RCPT-01051</t>
  </si>
  <si>
    <t xml:space="preserve">PO-26-89764</t>
  </si>
  <si>
    <t xml:space="preserve">SKU-07-686</t>
  </si>
  <si>
    <t xml:space="preserve">RCPT-01052</t>
  </si>
  <si>
    <t xml:space="preserve">PO-26-51690</t>
  </si>
  <si>
    <t xml:space="preserve">SKU-06-413</t>
  </si>
  <si>
    <t xml:space="preserve">RCPT-01053</t>
  </si>
  <si>
    <t xml:space="preserve">PO-26-17999</t>
  </si>
  <si>
    <t xml:space="preserve">RCPT-01054</t>
  </si>
  <si>
    <t xml:space="preserve">PO-26-22399</t>
  </si>
  <si>
    <t xml:space="preserve">SKU-04-371</t>
  </si>
  <si>
    <t xml:space="preserve">RCPT-01055</t>
  </si>
  <si>
    <t xml:space="preserve">PO-26-71390</t>
  </si>
  <si>
    <t xml:space="preserve">SKU-02-295</t>
  </si>
  <si>
    <t xml:space="preserve">RCPT-01056</t>
  </si>
  <si>
    <t xml:space="preserve">PO-26-61111</t>
  </si>
  <si>
    <t xml:space="preserve">SKU-01-600</t>
  </si>
  <si>
    <t xml:space="preserve">RCPT-01057</t>
  </si>
  <si>
    <t xml:space="preserve">PO-26-20159</t>
  </si>
  <si>
    <t xml:space="preserve">SKU-06-381</t>
  </si>
  <si>
    <t xml:space="preserve">RCPT-01058</t>
  </si>
  <si>
    <t xml:space="preserve">PO-26-10626</t>
  </si>
  <si>
    <t xml:space="preserve">SKU-07-531</t>
  </si>
  <si>
    <t xml:space="preserve">RCPT-01059</t>
  </si>
  <si>
    <t xml:space="preserve">PO-26-66568</t>
  </si>
  <si>
    <t xml:space="preserve">SKU-05-490</t>
  </si>
  <si>
    <t xml:space="preserve">RCPT-01060</t>
  </si>
  <si>
    <t xml:space="preserve">PO-26-85772</t>
  </si>
  <si>
    <t xml:space="preserve">SKU-01-678</t>
  </si>
  <si>
    <t xml:space="preserve">RCPT-01061</t>
  </si>
  <si>
    <t xml:space="preserve">PO-26-83206</t>
  </si>
  <si>
    <t xml:space="preserve">SKU-06-427</t>
  </si>
  <si>
    <t xml:space="preserve">RCPT-01062</t>
  </si>
  <si>
    <t xml:space="preserve">PO-26-74181</t>
  </si>
  <si>
    <t xml:space="preserve">SKU-03-687</t>
  </si>
  <si>
    <t xml:space="preserve">RCPT-01063</t>
  </si>
  <si>
    <t xml:space="preserve">PO-26-76428</t>
  </si>
  <si>
    <t xml:space="preserve">SKU-02-699</t>
  </si>
  <si>
    <t xml:space="preserve">RCPT-01064</t>
  </si>
  <si>
    <t xml:space="preserve">PO-26-74947</t>
  </si>
  <si>
    <t xml:space="preserve">SKU-01-565</t>
  </si>
  <si>
    <t xml:space="preserve">RCPT-01065</t>
  </si>
  <si>
    <t xml:space="preserve">PO-26-59239</t>
  </si>
  <si>
    <t xml:space="preserve">SKU-06-700</t>
  </si>
  <si>
    <t xml:space="preserve">RCPT-01066</t>
  </si>
  <si>
    <t xml:space="preserve">PO-26-21015</t>
  </si>
  <si>
    <t xml:space="preserve">RCPT-01067</t>
  </si>
  <si>
    <t xml:space="preserve">PO-26-88087</t>
  </si>
  <si>
    <t xml:space="preserve">RCPT-01068</t>
  </si>
  <si>
    <t xml:space="preserve">PO-26-39273</t>
  </si>
  <si>
    <t xml:space="preserve">SKU-06-731</t>
  </si>
  <si>
    <t xml:space="preserve">RCPT-01069</t>
  </si>
  <si>
    <t xml:space="preserve">PO-26-90366</t>
  </si>
  <si>
    <t xml:space="preserve">SKU-06-769</t>
  </si>
  <si>
    <t xml:space="preserve">RCPT-01070</t>
  </si>
  <si>
    <t xml:space="preserve">PO-26-95078</t>
  </si>
  <si>
    <t xml:space="preserve">SKU-03-558</t>
  </si>
  <si>
    <t xml:space="preserve">RCPT-01071</t>
  </si>
  <si>
    <t xml:space="preserve">PO-26-79488</t>
  </si>
  <si>
    <t xml:space="preserve">SKU-01-430</t>
  </si>
  <si>
    <t xml:space="preserve">RCPT-01072</t>
  </si>
  <si>
    <t xml:space="preserve">PO-26-76658</t>
  </si>
  <si>
    <t xml:space="preserve">SKU-06-141</t>
  </si>
  <si>
    <t xml:space="preserve">RCPT-01073</t>
  </si>
  <si>
    <t xml:space="preserve">PO-26-53509</t>
  </si>
  <si>
    <t xml:space="preserve">SKU-01-131</t>
  </si>
  <si>
    <t xml:space="preserve">RCPT-01074</t>
  </si>
  <si>
    <t xml:space="preserve">PO-26-96879</t>
  </si>
  <si>
    <t xml:space="preserve">RCPT-01075</t>
  </si>
  <si>
    <t xml:space="preserve">PO-26-36729</t>
  </si>
  <si>
    <t xml:space="preserve">RCPT-01076</t>
  </si>
  <si>
    <t xml:space="preserve">PO-26-14825</t>
  </si>
  <si>
    <t xml:space="preserve">RCPT-01077</t>
  </si>
  <si>
    <t xml:space="preserve">PO-26-14623</t>
  </si>
  <si>
    <t xml:space="preserve">SKU-03-808</t>
  </si>
  <si>
    <t xml:space="preserve">RCPT-01078</t>
  </si>
  <si>
    <t xml:space="preserve">PO-26-57907</t>
  </si>
  <si>
    <t xml:space="preserve">SKU-03-606</t>
  </si>
  <si>
    <t xml:space="preserve">RCPT-01079</t>
  </si>
  <si>
    <t xml:space="preserve">PO-26-14518</t>
  </si>
  <si>
    <t xml:space="preserve">SKU-06-709</t>
  </si>
  <si>
    <t xml:space="preserve">RCPT-01080</t>
  </si>
  <si>
    <t xml:space="preserve">PO-26-66880</t>
  </si>
  <si>
    <t xml:space="preserve">SKU-04-503</t>
  </si>
  <si>
    <t xml:space="preserve">RCPT-01081</t>
  </si>
  <si>
    <t xml:space="preserve">PO-26-82205</t>
  </si>
  <si>
    <t xml:space="preserve">SKU-01-269</t>
  </si>
  <si>
    <t xml:space="preserve">RCPT-01082</t>
  </si>
  <si>
    <t xml:space="preserve">PO-26-94959</t>
  </si>
  <si>
    <t xml:space="preserve">SKU-01-784</t>
  </si>
  <si>
    <t xml:space="preserve">RCPT-01083</t>
  </si>
  <si>
    <t xml:space="preserve">PO-26-89756</t>
  </si>
  <si>
    <t xml:space="preserve">RCPT-01084</t>
  </si>
  <si>
    <t xml:space="preserve">PO-26-39315</t>
  </si>
  <si>
    <t xml:space="preserve">SKU-01-786</t>
  </si>
  <si>
    <t xml:space="preserve">RCPT-01085</t>
  </si>
  <si>
    <t xml:space="preserve">PO-26-18661</t>
  </si>
  <si>
    <t xml:space="preserve">SKU-07-819</t>
  </si>
  <si>
    <t xml:space="preserve">RCPT-01086</t>
  </si>
  <si>
    <t xml:space="preserve">PO-26-31568</t>
  </si>
  <si>
    <t xml:space="preserve">RCPT-01087</t>
  </si>
  <si>
    <t xml:space="preserve">PO-26-45467</t>
  </si>
  <si>
    <t xml:space="preserve">SKU-01-165</t>
  </si>
  <si>
    <t xml:space="preserve">RCPT-01088</t>
  </si>
  <si>
    <t xml:space="preserve">PO-26-71153</t>
  </si>
  <si>
    <t xml:space="preserve">RCPT-01089</t>
  </si>
  <si>
    <t xml:space="preserve">PO-26-90344</t>
  </si>
  <si>
    <t xml:space="preserve">SKU-06-948</t>
  </si>
  <si>
    <t xml:space="preserve">RCPT-01090</t>
  </si>
  <si>
    <t xml:space="preserve">PO-26-51988</t>
  </si>
  <si>
    <t xml:space="preserve">SKU-03-916</t>
  </si>
  <si>
    <t xml:space="preserve">RCPT-01091</t>
  </si>
  <si>
    <t xml:space="preserve">PO-26-54477</t>
  </si>
  <si>
    <t xml:space="preserve">SKU-03-135</t>
  </si>
  <si>
    <t xml:space="preserve">RCPT-01092</t>
  </si>
  <si>
    <t xml:space="preserve">PO-26-49915</t>
  </si>
  <si>
    <t xml:space="preserve">SKU-06-461</t>
  </si>
  <si>
    <t xml:space="preserve">RCPT-01093</t>
  </si>
  <si>
    <t xml:space="preserve">PO-26-41898</t>
  </si>
  <si>
    <t xml:space="preserve">SKU-04-268</t>
  </si>
  <si>
    <t xml:space="preserve">RCPT-01094</t>
  </si>
  <si>
    <t xml:space="preserve">PO-26-34047</t>
  </si>
  <si>
    <t xml:space="preserve">SKU-04-693</t>
  </si>
  <si>
    <t xml:space="preserve">RCPT-01095</t>
  </si>
  <si>
    <t xml:space="preserve">PO-26-90011</t>
  </si>
  <si>
    <t xml:space="preserve">SKU-05-651</t>
  </si>
  <si>
    <t xml:space="preserve">RCPT-01096</t>
  </si>
  <si>
    <t xml:space="preserve">PO-26-84222</t>
  </si>
  <si>
    <t xml:space="preserve">SKU-03-817</t>
  </si>
  <si>
    <t xml:space="preserve">RCPT-01097</t>
  </si>
  <si>
    <t xml:space="preserve">PO-26-78042</t>
  </si>
  <si>
    <t xml:space="preserve">SKU-07-525</t>
  </si>
  <si>
    <t xml:space="preserve">RCPT-01098</t>
  </si>
  <si>
    <t xml:space="preserve">PO-26-37680</t>
  </si>
  <si>
    <t xml:space="preserve">SKU-04-659</t>
  </si>
  <si>
    <t xml:space="preserve">RCPT-01099</t>
  </si>
  <si>
    <t xml:space="preserve">PO-26-87101</t>
  </si>
  <si>
    <t xml:space="preserve">SKU-01-639</t>
  </si>
  <si>
    <t xml:space="preserve">RCPT-01100</t>
  </si>
  <si>
    <t xml:space="preserve">PO-26-95874</t>
  </si>
  <si>
    <t xml:space="preserve">SKU-01-876</t>
  </si>
  <si>
    <t xml:space="preserve">RCPT-01101</t>
  </si>
  <si>
    <t xml:space="preserve">PO-26-67361</t>
  </si>
  <si>
    <t xml:space="preserve">SKU-01-507</t>
  </si>
  <si>
    <t xml:space="preserve">RCPT-01102</t>
  </si>
  <si>
    <t xml:space="preserve">PO-26-72813</t>
  </si>
  <si>
    <t xml:space="preserve">RCPT-01103</t>
  </si>
  <si>
    <t xml:space="preserve">PO-26-71020</t>
  </si>
  <si>
    <t xml:space="preserve">SKU-05-849</t>
  </si>
  <si>
    <t xml:space="preserve">RCPT-01104</t>
  </si>
  <si>
    <t xml:space="preserve">PO-26-78410</t>
  </si>
  <si>
    <t xml:space="preserve">SKU-03-304</t>
  </si>
  <si>
    <t xml:space="preserve">RCPT-01105</t>
  </si>
  <si>
    <t xml:space="preserve">PO-26-41605</t>
  </si>
  <si>
    <t xml:space="preserve">SKU-06-967</t>
  </si>
  <si>
    <t xml:space="preserve">RCPT-01106</t>
  </si>
  <si>
    <t xml:space="preserve">PO-26-31475</t>
  </si>
  <si>
    <t xml:space="preserve">SKU-01-964</t>
  </si>
  <si>
    <t xml:space="preserve">RCPT-01107</t>
  </si>
  <si>
    <t xml:space="preserve">PO-26-43448</t>
  </si>
  <si>
    <t xml:space="preserve">SKU-07-792</t>
  </si>
  <si>
    <t xml:space="preserve">RCPT-01108</t>
  </si>
  <si>
    <t xml:space="preserve">PO-26-91538</t>
  </si>
  <si>
    <t xml:space="preserve">RCPT-01109</t>
  </si>
  <si>
    <t xml:space="preserve">PO-26-96026</t>
  </si>
  <si>
    <t xml:space="preserve">RCPT-01110</t>
  </si>
  <si>
    <t xml:space="preserve">PO-26-54590</t>
  </si>
  <si>
    <t xml:space="preserve">SKU-03-942</t>
  </si>
  <si>
    <t xml:space="preserve">RCPT-01111</t>
  </si>
  <si>
    <t xml:space="preserve">PO-26-18646</t>
  </si>
  <si>
    <t xml:space="preserve">SKU-02-441</t>
  </si>
  <si>
    <t xml:space="preserve">RCPT-01112</t>
  </si>
  <si>
    <t xml:space="preserve">PO-26-11648</t>
  </si>
  <si>
    <t xml:space="preserve">SKU-02-312</t>
  </si>
  <si>
    <t xml:space="preserve">RCPT-01113</t>
  </si>
  <si>
    <t xml:space="preserve">PO-26-80066</t>
  </si>
  <si>
    <t xml:space="preserve">RCPT-01114</t>
  </si>
  <si>
    <t xml:space="preserve">PO-26-63137</t>
  </si>
  <si>
    <t xml:space="preserve">SKU-05-934</t>
  </si>
  <si>
    <t xml:space="preserve">RCPT-01115</t>
  </si>
  <si>
    <t xml:space="preserve">PO-26-38563</t>
  </si>
  <si>
    <t xml:space="preserve">SKU-02-813</t>
  </si>
  <si>
    <t xml:space="preserve">RCPT-01116</t>
  </si>
  <si>
    <t xml:space="preserve">PO-26-60388</t>
  </si>
  <si>
    <t xml:space="preserve">SKU-03-431</t>
  </si>
  <si>
    <t xml:space="preserve">RCPT-01117</t>
  </si>
  <si>
    <t xml:space="preserve">PO-26-82700</t>
  </si>
  <si>
    <t xml:space="preserve">SKU-06-808</t>
  </si>
  <si>
    <t xml:space="preserve">RCPT-01118</t>
  </si>
  <si>
    <t xml:space="preserve">PO-26-65293</t>
  </si>
  <si>
    <t xml:space="preserve">SKU-07-893</t>
  </si>
  <si>
    <t xml:space="preserve">RCPT-01119</t>
  </si>
  <si>
    <t xml:space="preserve">PO-26-95617</t>
  </si>
  <si>
    <t xml:space="preserve">SKU-01-107</t>
  </si>
  <si>
    <t xml:space="preserve">RCPT-01120</t>
  </si>
  <si>
    <t xml:space="preserve">PO-26-34068</t>
  </si>
  <si>
    <t xml:space="preserve">SKU-06-744</t>
  </si>
  <si>
    <t xml:space="preserve">RCPT-01121</t>
  </si>
  <si>
    <t xml:space="preserve">PO-26-28622</t>
  </si>
  <si>
    <t xml:space="preserve">SKU-03-728</t>
  </si>
  <si>
    <t xml:space="preserve">RCPT-01122</t>
  </si>
  <si>
    <t xml:space="preserve">PO-26-82841</t>
  </si>
  <si>
    <t xml:space="preserve">RCPT-01123</t>
  </si>
  <si>
    <t xml:space="preserve">PO-26-94668</t>
  </si>
  <si>
    <t xml:space="preserve">SKU-01-282</t>
  </si>
  <si>
    <t xml:space="preserve">RCPT-01124</t>
  </si>
  <si>
    <t xml:space="preserve">PO-26-64360</t>
  </si>
  <si>
    <t xml:space="preserve">RCPT-01125</t>
  </si>
  <si>
    <t xml:space="preserve">PO-26-54182</t>
  </si>
  <si>
    <t xml:space="preserve">SKU-06-579</t>
  </si>
  <si>
    <t xml:space="preserve">RCPT-01126</t>
  </si>
  <si>
    <t xml:space="preserve">PO-26-42896</t>
  </si>
  <si>
    <t xml:space="preserve">SKU-05-913</t>
  </si>
  <si>
    <t xml:space="preserve">RCPT-01127</t>
  </si>
  <si>
    <t xml:space="preserve">PO-26-16376</t>
  </si>
  <si>
    <t xml:space="preserve">SKU-03-770</t>
  </si>
  <si>
    <t xml:space="preserve">RCPT-01128</t>
  </si>
  <si>
    <t xml:space="preserve">PO-26-42523</t>
  </si>
  <si>
    <t xml:space="preserve">SKU-05-363</t>
  </si>
  <si>
    <t xml:space="preserve">RCPT-01129</t>
  </si>
  <si>
    <t xml:space="preserve">PO-26-84712</t>
  </si>
  <si>
    <t xml:space="preserve">SKU-02-961</t>
  </si>
  <si>
    <t xml:space="preserve">RCPT-01130</t>
  </si>
  <si>
    <t xml:space="preserve">PO-26-14618</t>
  </si>
  <si>
    <t xml:space="preserve">SKU-03-430</t>
  </si>
  <si>
    <t xml:space="preserve">RCPT-01131</t>
  </si>
  <si>
    <t xml:space="preserve">PO-26-62019</t>
  </si>
  <si>
    <t xml:space="preserve">SKU-02-132</t>
  </si>
  <si>
    <t xml:space="preserve">RCPT-01132</t>
  </si>
  <si>
    <t xml:space="preserve">PO-26-78381</t>
  </si>
  <si>
    <t xml:space="preserve">SKU-04-145</t>
  </si>
  <si>
    <t xml:space="preserve">RCPT-01133</t>
  </si>
  <si>
    <t xml:space="preserve">PO-26-73962</t>
  </si>
  <si>
    <t xml:space="preserve">SKU-01-394</t>
  </si>
  <si>
    <t xml:space="preserve">RCPT-01134</t>
  </si>
  <si>
    <t xml:space="preserve">PO-26-18552</t>
  </si>
  <si>
    <t xml:space="preserve">SKU-01-308</t>
  </si>
  <si>
    <t xml:space="preserve">RCPT-01135</t>
  </si>
  <si>
    <t xml:space="preserve">PO-26-43062</t>
  </si>
  <si>
    <t xml:space="preserve">SKU-05-155</t>
  </si>
  <si>
    <t xml:space="preserve">RCPT-01136</t>
  </si>
  <si>
    <t xml:space="preserve">PO-26-67198</t>
  </si>
  <si>
    <t xml:space="preserve">SKU-04-863</t>
  </si>
  <si>
    <t xml:space="preserve">RCPT-01137</t>
  </si>
  <si>
    <t xml:space="preserve">PO-26-91793</t>
  </si>
  <si>
    <t xml:space="preserve">SKU-06-793</t>
  </si>
  <si>
    <t xml:space="preserve">RCPT-01138</t>
  </si>
  <si>
    <t xml:space="preserve">PO-26-87752</t>
  </si>
  <si>
    <t xml:space="preserve">SKU-06-131</t>
  </si>
  <si>
    <t xml:space="preserve">RCPT-01139</t>
  </si>
  <si>
    <t xml:space="preserve">PO-26-37426</t>
  </si>
  <si>
    <t xml:space="preserve">SKU-04-254</t>
  </si>
  <si>
    <t xml:space="preserve">RCPT-01140</t>
  </si>
  <si>
    <t xml:space="preserve">PO-26-58682</t>
  </si>
  <si>
    <t xml:space="preserve">SKU-07-858</t>
  </si>
  <si>
    <t xml:space="preserve">RCPT-01141</t>
  </si>
  <si>
    <t xml:space="preserve">PO-26-65964</t>
  </si>
  <si>
    <t xml:space="preserve">SKU-07-211</t>
  </si>
  <si>
    <t xml:space="preserve">RCPT-01142</t>
  </si>
  <si>
    <t xml:space="preserve">PO-26-43676</t>
  </si>
  <si>
    <t xml:space="preserve">SKU-07-167</t>
  </si>
  <si>
    <t xml:space="preserve">RCPT-01143</t>
  </si>
  <si>
    <t xml:space="preserve">PO-26-68933</t>
  </si>
  <si>
    <t xml:space="preserve">SKU-01-186</t>
  </si>
  <si>
    <t xml:space="preserve">RCPT-01144</t>
  </si>
  <si>
    <t xml:space="preserve">PO-26-44440</t>
  </si>
  <si>
    <t xml:space="preserve">SKU-05-816</t>
  </si>
  <si>
    <t xml:space="preserve">RCPT-01145</t>
  </si>
  <si>
    <t xml:space="preserve">PO-26-57829</t>
  </si>
  <si>
    <t xml:space="preserve">SKU-01-738</t>
  </si>
  <si>
    <t xml:space="preserve">RCPT-01146</t>
  </si>
  <si>
    <t xml:space="preserve">PO-26-65577</t>
  </si>
  <si>
    <t xml:space="preserve">SKU-07-573</t>
  </si>
  <si>
    <t xml:space="preserve">RCPT-01147</t>
  </si>
  <si>
    <t xml:space="preserve">PO-26-79894</t>
  </si>
  <si>
    <t xml:space="preserve">SKU-06-181</t>
  </si>
  <si>
    <t xml:space="preserve">RCPT-01148</t>
  </si>
  <si>
    <t xml:space="preserve">PO-26-80392</t>
  </si>
  <si>
    <t xml:space="preserve">SKU-07-623</t>
  </si>
  <si>
    <t xml:space="preserve">RCPT-01149</t>
  </si>
  <si>
    <t xml:space="preserve">PO-26-82314</t>
  </si>
  <si>
    <t xml:space="preserve">SKU-05-502</t>
  </si>
  <si>
    <t xml:space="preserve">RCPT-01150</t>
  </si>
  <si>
    <t xml:space="preserve">PO-26-66253</t>
  </si>
  <si>
    <t xml:space="preserve">SKU-01-338</t>
  </si>
  <si>
    <t xml:space="preserve">RCPT-01151</t>
  </si>
  <si>
    <t xml:space="preserve">PO-26-90283</t>
  </si>
  <si>
    <t xml:space="preserve">SKU-01-244</t>
  </si>
  <si>
    <t xml:space="preserve">RCPT-01152</t>
  </si>
  <si>
    <t xml:space="preserve">PO-26-27755</t>
  </si>
  <si>
    <t xml:space="preserve">SKU-03-133</t>
  </si>
  <si>
    <t xml:space="preserve">RCPT-01153</t>
  </si>
  <si>
    <t xml:space="preserve">PO-26-11344</t>
  </si>
  <si>
    <t xml:space="preserve">SKU-01-667</t>
  </si>
  <si>
    <t xml:space="preserve">RCPT-01154</t>
  </si>
  <si>
    <t xml:space="preserve">PO-26-59353</t>
  </si>
  <si>
    <t xml:space="preserve">SKU-03-707</t>
  </si>
  <si>
    <t xml:space="preserve">RCPT-01155</t>
  </si>
  <si>
    <t xml:space="preserve">PO-26-23037</t>
  </si>
  <si>
    <t xml:space="preserve">SKU-01-229</t>
  </si>
  <si>
    <t xml:space="preserve">RCPT-01156</t>
  </si>
  <si>
    <t xml:space="preserve">PO-26-17194</t>
  </si>
  <si>
    <t xml:space="preserve">SKU-06-350</t>
  </si>
  <si>
    <t xml:space="preserve">RCPT-01157</t>
  </si>
  <si>
    <t xml:space="preserve">PO-26-53507</t>
  </si>
  <si>
    <t xml:space="preserve">SKU-01-309</t>
  </si>
  <si>
    <t xml:space="preserve">RCPT-01158</t>
  </si>
  <si>
    <t xml:space="preserve">PO-26-72586</t>
  </si>
  <si>
    <t xml:space="preserve">SKU-07-977</t>
  </si>
  <si>
    <t xml:space="preserve">RCPT-01159</t>
  </si>
  <si>
    <t xml:space="preserve">PO-26-50756</t>
  </si>
  <si>
    <t xml:space="preserve">SKU-01-870</t>
  </si>
  <si>
    <t xml:space="preserve">RCPT-01160</t>
  </si>
  <si>
    <t xml:space="preserve">PO-26-63246</t>
  </si>
  <si>
    <t xml:space="preserve">SKU-02-188</t>
  </si>
  <si>
    <t xml:space="preserve">RCPT-01161</t>
  </si>
  <si>
    <t xml:space="preserve">PO-26-25287</t>
  </si>
  <si>
    <t xml:space="preserve">SKU-01-115</t>
  </si>
  <si>
    <t xml:space="preserve">RCPT-01162</t>
  </si>
  <si>
    <t xml:space="preserve">PO-26-67780</t>
  </si>
  <si>
    <t xml:space="preserve">SKU-05-929</t>
  </si>
  <si>
    <t xml:space="preserve">RCPT-01163</t>
  </si>
  <si>
    <t xml:space="preserve">PO-26-60356</t>
  </si>
  <si>
    <t xml:space="preserve">SKU-07-131</t>
  </si>
  <si>
    <t xml:space="preserve">RCPT-01164</t>
  </si>
  <si>
    <t xml:space="preserve">PO-26-52542</t>
  </si>
  <si>
    <t xml:space="preserve">SKU-04-299</t>
  </si>
  <si>
    <t xml:space="preserve">RCPT-01165</t>
  </si>
  <si>
    <t xml:space="preserve">PO-26-67128</t>
  </si>
  <si>
    <t xml:space="preserve">SKU-03-759</t>
  </si>
  <si>
    <t xml:space="preserve">RCPT-01166</t>
  </si>
  <si>
    <t xml:space="preserve">PO-26-11127</t>
  </si>
  <si>
    <t xml:space="preserve">SKU-03-248</t>
  </si>
  <si>
    <t xml:space="preserve">RCPT-01167</t>
  </si>
  <si>
    <t xml:space="preserve">PO-26-10415</t>
  </si>
  <si>
    <t xml:space="preserve">SKU-03-290</t>
  </si>
  <si>
    <t xml:space="preserve">RCPT-01168</t>
  </si>
  <si>
    <t xml:space="preserve">PO-26-23893</t>
  </si>
  <si>
    <t xml:space="preserve">SKU-05-726</t>
  </si>
  <si>
    <t xml:space="preserve">RCPT-01169</t>
  </si>
  <si>
    <t xml:space="preserve">PO-26-63750</t>
  </si>
  <si>
    <t xml:space="preserve">RCPT-01170</t>
  </si>
  <si>
    <t xml:space="preserve">PO-26-11971</t>
  </si>
  <si>
    <t xml:space="preserve">SKU-04-669</t>
  </si>
  <si>
    <t xml:space="preserve">RCPT-01171</t>
  </si>
  <si>
    <t xml:space="preserve">PO-26-68817</t>
  </si>
  <si>
    <t xml:space="preserve">SKU-01-106</t>
  </si>
  <si>
    <t xml:space="preserve">RCPT-01172</t>
  </si>
  <si>
    <t xml:space="preserve">PO-26-31067</t>
  </si>
  <si>
    <t xml:space="preserve">SKU-01-962</t>
  </si>
  <si>
    <t xml:space="preserve">RCPT-01173</t>
  </si>
  <si>
    <t xml:space="preserve">PO-26-54696</t>
  </si>
  <si>
    <t xml:space="preserve">SKU-01-559</t>
  </si>
  <si>
    <t xml:space="preserve">RCPT-01174</t>
  </si>
  <si>
    <t xml:space="preserve">PO-26-35351</t>
  </si>
  <si>
    <t xml:space="preserve">SKU-01-597</t>
  </si>
  <si>
    <t xml:space="preserve">RCPT-01175</t>
  </si>
  <si>
    <t xml:space="preserve">PO-26-93065</t>
  </si>
  <si>
    <t xml:space="preserve">SKU-05-456</t>
  </si>
  <si>
    <t xml:space="preserve">RCPT-01176</t>
  </si>
  <si>
    <t xml:space="preserve">PO-26-98925</t>
  </si>
  <si>
    <t xml:space="preserve">SKU-06-575</t>
  </si>
  <si>
    <t xml:space="preserve">RCPT-01177</t>
  </si>
  <si>
    <t xml:space="preserve">PO-26-70797</t>
  </si>
  <si>
    <t xml:space="preserve">RCPT-01178</t>
  </si>
  <si>
    <t xml:space="preserve">PO-26-64612</t>
  </si>
  <si>
    <t xml:space="preserve">SKU-05-979</t>
  </si>
  <si>
    <t xml:space="preserve">RCPT-01179</t>
  </si>
  <si>
    <t xml:space="preserve">PO-26-46441</t>
  </si>
  <si>
    <t xml:space="preserve">SKU-05-193</t>
  </si>
  <si>
    <t xml:space="preserve">RCPT-01180</t>
  </si>
  <si>
    <t xml:space="preserve">PO-26-54384</t>
  </si>
  <si>
    <t xml:space="preserve">SKU-04-532</t>
  </si>
  <si>
    <t xml:space="preserve">RCPT-01181</t>
  </si>
  <si>
    <t xml:space="preserve">PO-26-59955</t>
  </si>
  <si>
    <t xml:space="preserve">SKU-03-997</t>
  </si>
  <si>
    <t xml:space="preserve">RCPT-01182</t>
  </si>
  <si>
    <t xml:space="preserve">PO-26-14522</t>
  </si>
  <si>
    <t xml:space="preserve">SKU-06-794</t>
  </si>
  <si>
    <t xml:space="preserve">RCPT-01183</t>
  </si>
  <si>
    <t xml:space="preserve">PO-26-37794</t>
  </si>
  <si>
    <t xml:space="preserve">SKU-07-149</t>
  </si>
  <si>
    <t xml:space="preserve">RCPT-01184</t>
  </si>
  <si>
    <t xml:space="preserve">PO-26-84889</t>
  </si>
  <si>
    <t xml:space="preserve">SKU-06-921</t>
  </si>
  <si>
    <t xml:space="preserve">RCPT-01185</t>
  </si>
  <si>
    <t xml:space="preserve">PO-26-90500</t>
  </si>
  <si>
    <t xml:space="preserve">SKU-05-298</t>
  </si>
  <si>
    <t xml:space="preserve">RCPT-01186</t>
  </si>
  <si>
    <t xml:space="preserve">PO-26-59380</t>
  </si>
  <si>
    <t xml:space="preserve">SKU-07-236</t>
  </si>
  <si>
    <t xml:space="preserve">RCPT-01187</t>
  </si>
  <si>
    <t xml:space="preserve">PO-26-71989</t>
  </si>
  <si>
    <t xml:space="preserve">SKU-06-225</t>
  </si>
  <si>
    <t xml:space="preserve">RCPT-01188</t>
  </si>
  <si>
    <t xml:space="preserve">PO-26-20415</t>
  </si>
  <si>
    <t xml:space="preserve">SKU-04-306</t>
  </si>
  <si>
    <t xml:space="preserve">RCPT-01189</t>
  </si>
  <si>
    <t xml:space="preserve">PO-26-63600</t>
  </si>
  <si>
    <t xml:space="preserve">SKU-02-798</t>
  </si>
  <si>
    <t xml:space="preserve">RCPT-01190</t>
  </si>
  <si>
    <t xml:space="preserve">PO-26-14256</t>
  </si>
  <si>
    <t xml:space="preserve">SKU-02-325</t>
  </si>
  <si>
    <t xml:space="preserve">RCPT-01191</t>
  </si>
  <si>
    <t xml:space="preserve">PO-26-68070</t>
  </si>
  <si>
    <t xml:space="preserve">SKU-06-355</t>
  </si>
  <si>
    <t xml:space="preserve">RCPT-01192</t>
  </si>
  <si>
    <t xml:space="preserve">PO-26-22241</t>
  </si>
  <si>
    <t xml:space="preserve">SKU-05-599</t>
  </si>
  <si>
    <t xml:space="preserve">RCPT-01193</t>
  </si>
  <si>
    <t xml:space="preserve">PO-26-19064</t>
  </si>
  <si>
    <t xml:space="preserve">SKU-06-120</t>
  </si>
  <si>
    <t xml:space="preserve">RCPT-01194</t>
  </si>
  <si>
    <t xml:space="preserve">PO-26-92367</t>
  </si>
  <si>
    <t xml:space="preserve">SKU-03-409</t>
  </si>
  <si>
    <t xml:space="preserve">RCPT-01195</t>
  </si>
  <si>
    <t xml:space="preserve">PO-26-85775</t>
  </si>
  <si>
    <t xml:space="preserve">SKU-02-576</t>
  </si>
  <si>
    <t xml:space="preserve">RCPT-01196</t>
  </si>
  <si>
    <t xml:space="preserve">PO-26-98207</t>
  </si>
  <si>
    <t xml:space="preserve">SKU-02-684</t>
  </si>
  <si>
    <t xml:space="preserve">RCPT-01197</t>
  </si>
  <si>
    <t xml:space="preserve">PO-26-55525</t>
  </si>
  <si>
    <t xml:space="preserve">SKU-06-314</t>
  </si>
  <si>
    <t xml:space="preserve">RCPT-01198</t>
  </si>
  <si>
    <t xml:space="preserve">PO-26-78335</t>
  </si>
  <si>
    <t xml:space="preserve">SKU-02-275</t>
  </si>
  <si>
    <t xml:space="preserve">RCPT-01199</t>
  </si>
  <si>
    <t xml:space="preserve">PO-26-22662</t>
  </si>
  <si>
    <t xml:space="preserve">SKU-01-656</t>
  </si>
  <si>
    <t xml:space="preserve">RCPT-01200</t>
  </si>
  <si>
    <t xml:space="preserve">PO-26-93485</t>
  </si>
  <si>
    <t xml:space="preserve">SKU-04-332</t>
  </si>
  <si>
    <t xml:space="preserve">RCPT-01201</t>
  </si>
  <si>
    <t xml:space="preserve">PO-26-91360</t>
  </si>
  <si>
    <t xml:space="preserve">SKU-07-501</t>
  </si>
  <si>
    <t xml:space="preserve">RCPT-01202</t>
  </si>
  <si>
    <t xml:space="preserve">PO-26-56599</t>
  </si>
  <si>
    <t xml:space="preserve">SKU-01-954</t>
  </si>
  <si>
    <t xml:space="preserve">RCPT-01203</t>
  </si>
  <si>
    <t xml:space="preserve">PO-26-39356</t>
  </si>
  <si>
    <t xml:space="preserve">SKU-01-177</t>
  </si>
  <si>
    <t xml:space="preserve">RCPT-01204</t>
  </si>
  <si>
    <t xml:space="preserve">PO-26-92606</t>
  </si>
  <si>
    <t xml:space="preserve">RCPT-01205</t>
  </si>
  <si>
    <t xml:space="preserve">PO-26-34069</t>
  </si>
  <si>
    <t xml:space="preserve">SKU-04-909</t>
  </si>
  <si>
    <t xml:space="preserve">RCPT-01206</t>
  </si>
  <si>
    <t xml:space="preserve">PO-26-83556</t>
  </si>
  <si>
    <t xml:space="preserve">RCPT-01207</t>
  </si>
  <si>
    <t xml:space="preserve">PO-26-87011</t>
  </si>
  <si>
    <t xml:space="preserve">SKU-06-303</t>
  </si>
  <si>
    <t xml:space="preserve">RCPT-01208</t>
  </si>
  <si>
    <t xml:space="preserve">PO-26-58309</t>
  </si>
  <si>
    <t xml:space="preserve">RCPT-01209</t>
  </si>
  <si>
    <t xml:space="preserve">PO-26-85745</t>
  </si>
  <si>
    <t xml:space="preserve">SKU-06-107</t>
  </si>
  <si>
    <t xml:space="preserve">RCPT-01210</t>
  </si>
  <si>
    <t xml:space="preserve">PO-26-48960</t>
  </si>
  <si>
    <t xml:space="preserve">SKU-03-462</t>
  </si>
  <si>
    <t xml:space="preserve">RCPT-01211</t>
  </si>
  <si>
    <t xml:space="preserve">PO-26-49390</t>
  </si>
  <si>
    <t xml:space="preserve">SKU-05-623</t>
  </si>
  <si>
    <t xml:space="preserve">RCPT-01212</t>
  </si>
  <si>
    <t xml:space="preserve">PO-26-51665</t>
  </si>
  <si>
    <t xml:space="preserve">RCPT-01213</t>
  </si>
  <si>
    <t xml:space="preserve">PO-26-60205</t>
  </si>
  <si>
    <t xml:space="preserve">SKU-05-844</t>
  </si>
  <si>
    <t xml:space="preserve">RCPT-01214</t>
  </si>
  <si>
    <t xml:space="preserve">PO-26-82755</t>
  </si>
  <si>
    <t xml:space="preserve">SKU-05-252</t>
  </si>
  <si>
    <t xml:space="preserve">RCPT-01215</t>
  </si>
  <si>
    <t xml:space="preserve">PO-26-34215</t>
  </si>
  <si>
    <t xml:space="preserve">SKU-02-542</t>
  </si>
  <si>
    <t xml:space="preserve">RCPT-01216</t>
  </si>
  <si>
    <t xml:space="preserve">PO-26-64179</t>
  </si>
  <si>
    <t xml:space="preserve">SKU-05-118</t>
  </si>
  <si>
    <t xml:space="preserve">RCPT-01217</t>
  </si>
  <si>
    <t xml:space="preserve">PO-26-93632</t>
  </si>
  <si>
    <t xml:space="preserve">SKU-03-863</t>
  </si>
  <si>
    <t xml:space="preserve">RCPT-01218</t>
  </si>
  <si>
    <t xml:space="preserve">PO-26-91986</t>
  </si>
  <si>
    <t xml:space="preserve">SKU-01-797</t>
  </si>
  <si>
    <t xml:space="preserve">RCPT-01219</t>
  </si>
  <si>
    <t xml:space="preserve">PO-26-79855</t>
  </si>
  <si>
    <t xml:space="preserve">RCPT-01220</t>
  </si>
  <si>
    <t xml:space="preserve">PO-26-38573</t>
  </si>
  <si>
    <t xml:space="preserve">SKU-01-909</t>
  </si>
  <si>
    <t xml:space="preserve">RCPT-01221</t>
  </si>
  <si>
    <t xml:space="preserve">PO-26-46495</t>
  </si>
  <si>
    <t xml:space="preserve">SKU-06-356</t>
  </si>
  <si>
    <t xml:space="preserve">RCPT-01222</t>
  </si>
  <si>
    <t xml:space="preserve">PO-26-11641</t>
  </si>
  <si>
    <t xml:space="preserve">SKU-05-853</t>
  </si>
  <si>
    <t xml:space="preserve">RCPT-01223</t>
  </si>
  <si>
    <t xml:space="preserve">PO-26-88537</t>
  </si>
  <si>
    <t xml:space="preserve">SKU-05-676</t>
  </si>
  <si>
    <t xml:space="preserve">RCPT-01224</t>
  </si>
  <si>
    <t xml:space="preserve">PO-26-62150</t>
  </si>
  <si>
    <t xml:space="preserve">SKU-02-687</t>
  </si>
  <si>
    <t xml:space="preserve">RCPT-01225</t>
  </si>
  <si>
    <t xml:space="preserve">PO-26-57543</t>
  </si>
  <si>
    <t xml:space="preserve">SKU-02-795</t>
  </si>
  <si>
    <t xml:space="preserve">RCPT-01226</t>
  </si>
  <si>
    <t xml:space="preserve">PO-26-88002</t>
  </si>
  <si>
    <t xml:space="preserve">SKU-03-315</t>
  </si>
  <si>
    <t xml:space="preserve">RCPT-01227</t>
  </si>
  <si>
    <t xml:space="preserve">PO-26-34833</t>
  </si>
  <si>
    <t xml:space="preserve">SKU-03-170</t>
  </si>
  <si>
    <t xml:space="preserve">RCPT-01228</t>
  </si>
  <si>
    <t xml:space="preserve">PO-26-78358</t>
  </si>
  <si>
    <t xml:space="preserve">RCPT-01229</t>
  </si>
  <si>
    <t xml:space="preserve">PO-26-38754</t>
  </si>
  <si>
    <t xml:space="preserve">SKU-07-650</t>
  </si>
  <si>
    <t xml:space="preserve">RCPT-01230</t>
  </si>
  <si>
    <t xml:space="preserve">PO-26-32905</t>
  </si>
  <si>
    <t xml:space="preserve">RCPT-01231</t>
  </si>
  <si>
    <t xml:space="preserve">PO-26-28910</t>
  </si>
  <si>
    <t xml:space="preserve">SKU-04-791</t>
  </si>
  <si>
    <t xml:space="preserve">RCPT-01232</t>
  </si>
  <si>
    <t xml:space="preserve">PO-26-33121</t>
  </si>
  <si>
    <t xml:space="preserve">SKU-02-769</t>
  </si>
  <si>
    <t xml:space="preserve">RCPT-01233</t>
  </si>
  <si>
    <t xml:space="preserve">PO-26-30179</t>
  </si>
  <si>
    <t xml:space="preserve">SKU-06-213</t>
  </si>
  <si>
    <t xml:space="preserve">RCPT-01234</t>
  </si>
  <si>
    <t xml:space="preserve">PO-26-62951</t>
  </si>
  <si>
    <t xml:space="preserve">SKU-07-237</t>
  </si>
  <si>
    <t xml:space="preserve">RCPT-01235</t>
  </si>
  <si>
    <t xml:space="preserve">PO-26-75043</t>
  </si>
  <si>
    <t xml:space="preserve">SKU-05-232</t>
  </si>
  <si>
    <t xml:space="preserve">RCPT-01236</t>
  </si>
  <si>
    <t xml:space="preserve">PO-26-14065</t>
  </si>
  <si>
    <t xml:space="preserve">SKU-07-425</t>
  </si>
  <si>
    <t xml:space="preserve">RCPT-01237</t>
  </si>
  <si>
    <t xml:space="preserve">PO-26-85524</t>
  </si>
  <si>
    <t xml:space="preserve">SKU-03-556</t>
  </si>
  <si>
    <t xml:space="preserve">RCPT-01238</t>
  </si>
  <si>
    <t xml:space="preserve">PO-26-78263</t>
  </si>
  <si>
    <t xml:space="preserve">SKU-01-717</t>
  </si>
  <si>
    <t xml:space="preserve">RCPT-01239</t>
  </si>
  <si>
    <t xml:space="preserve">PO-26-18773</t>
  </si>
  <si>
    <t xml:space="preserve">RCPT-01240</t>
  </si>
  <si>
    <t xml:space="preserve">PO-26-73876</t>
  </si>
  <si>
    <t xml:space="preserve">SKU-03-144</t>
  </si>
  <si>
    <t xml:space="preserve">RCPT-01241</t>
  </si>
  <si>
    <t xml:space="preserve">PO-26-36425</t>
  </si>
  <si>
    <t xml:space="preserve">SKU-04-482</t>
  </si>
  <si>
    <t xml:space="preserve">RCPT-01242</t>
  </si>
  <si>
    <t xml:space="preserve">PO-26-63155</t>
  </si>
  <si>
    <t xml:space="preserve">SKU-04-579</t>
  </si>
  <si>
    <t xml:space="preserve">RCPT-01243</t>
  </si>
  <si>
    <t xml:space="preserve">PO-26-78753</t>
  </si>
  <si>
    <t xml:space="preserve">SKU-06-879</t>
  </si>
  <si>
    <t xml:space="preserve">RCPT-01244</t>
  </si>
  <si>
    <t xml:space="preserve">PO-26-34077</t>
  </si>
  <si>
    <t xml:space="preserve">RCPT-01245</t>
  </si>
  <si>
    <t xml:space="preserve">PO-26-38359</t>
  </si>
  <si>
    <t xml:space="preserve">SKU-04-158</t>
  </si>
  <si>
    <t xml:space="preserve">RCPT-01246</t>
  </si>
  <si>
    <t xml:space="preserve">PO-26-16059</t>
  </si>
  <si>
    <t xml:space="preserve">RCPT-01247</t>
  </si>
  <si>
    <t xml:space="preserve">PO-26-73054</t>
  </si>
  <si>
    <t xml:space="preserve">SKU-02-761</t>
  </si>
  <si>
    <t xml:space="preserve">RCPT-01248</t>
  </si>
  <si>
    <t xml:space="preserve">PO-26-28395</t>
  </si>
  <si>
    <t xml:space="preserve">SKU-01-538</t>
  </si>
  <si>
    <t xml:space="preserve">RCPT-01249</t>
  </si>
  <si>
    <t xml:space="preserve">PO-26-85523</t>
  </si>
  <si>
    <t xml:space="preserve">SKU-01-835</t>
  </si>
  <si>
    <t xml:space="preserve">RCPT-01250</t>
  </si>
  <si>
    <t xml:space="preserve">PO-26-94359</t>
  </si>
  <si>
    <t xml:space="preserve">SKU-02-349</t>
  </si>
  <si>
    <t xml:space="preserve">RCPT-01251</t>
  </si>
  <si>
    <t xml:space="preserve">PO-26-40300</t>
  </si>
  <si>
    <t xml:space="preserve">SKU-06-445</t>
  </si>
  <si>
    <t xml:space="preserve">RCPT-01252</t>
  </si>
  <si>
    <t xml:space="preserve">PO-26-86171</t>
  </si>
  <si>
    <t xml:space="preserve">RCPT-01253</t>
  </si>
  <si>
    <t xml:space="preserve">PO-26-78704</t>
  </si>
  <si>
    <t xml:space="preserve">SKU-07-722</t>
  </si>
  <si>
    <t xml:space="preserve">RCPT-01254</t>
  </si>
  <si>
    <t xml:space="preserve">PO-26-96909</t>
  </si>
  <si>
    <t xml:space="preserve">SKU-07-870</t>
  </si>
  <si>
    <t xml:space="preserve">RCPT-01255</t>
  </si>
  <si>
    <t xml:space="preserve">PO-26-90119</t>
  </si>
  <si>
    <t xml:space="preserve">SKU-01-627</t>
  </si>
  <si>
    <t xml:space="preserve">RCPT-01256</t>
  </si>
  <si>
    <t xml:space="preserve">PO-26-69038</t>
  </si>
  <si>
    <t xml:space="preserve">RCPT-01257</t>
  </si>
  <si>
    <t xml:space="preserve">PO-26-45142</t>
  </si>
  <si>
    <t xml:space="preserve">RCPT-01258</t>
  </si>
  <si>
    <t xml:space="preserve">PO-26-18083</t>
  </si>
  <si>
    <t xml:space="preserve">SKU-03-300</t>
  </si>
  <si>
    <t xml:space="preserve">RCPT-01259</t>
  </si>
  <si>
    <t xml:space="preserve">PO-26-41016</t>
  </si>
  <si>
    <t xml:space="preserve">SKU-05-560</t>
  </si>
  <si>
    <t xml:space="preserve">RCPT-01260</t>
  </si>
  <si>
    <t xml:space="preserve">PO-26-37524</t>
  </si>
  <si>
    <t xml:space="preserve">SKU-01-421</t>
  </si>
  <si>
    <t xml:space="preserve">RCPT-01261</t>
  </si>
  <si>
    <t xml:space="preserve">PO-26-51103</t>
  </si>
  <si>
    <t xml:space="preserve">SKU-07-151</t>
  </si>
  <si>
    <t xml:space="preserve">RCPT-01262</t>
  </si>
  <si>
    <t xml:space="preserve">PO-26-36487</t>
  </si>
  <si>
    <t xml:space="preserve">RCPT-01263</t>
  </si>
  <si>
    <t xml:space="preserve">PO-26-49937</t>
  </si>
  <si>
    <t xml:space="preserve">SKU-07-827</t>
  </si>
  <si>
    <t xml:space="preserve">RCPT-01264</t>
  </si>
  <si>
    <t xml:space="preserve">PO-26-46202</t>
  </si>
  <si>
    <t xml:space="preserve">SKU-06-610</t>
  </si>
  <si>
    <t xml:space="preserve">RCPT-01265</t>
  </si>
  <si>
    <t xml:space="preserve">PO-26-17791</t>
  </si>
  <si>
    <t xml:space="preserve">SKU-01-150</t>
  </si>
  <si>
    <t xml:space="preserve">RCPT-01266</t>
  </si>
  <si>
    <t xml:space="preserve">PO-26-94970</t>
  </si>
  <si>
    <t xml:space="preserve">SKU-03-448</t>
  </si>
  <si>
    <t xml:space="preserve">RCPT-01267</t>
  </si>
  <si>
    <t xml:space="preserve">PO-26-37773</t>
  </si>
  <si>
    <t xml:space="preserve">SKU-06-361</t>
  </si>
  <si>
    <t xml:space="preserve">RCPT-01268</t>
  </si>
  <si>
    <t xml:space="preserve">PO-26-72566</t>
  </si>
  <si>
    <t xml:space="preserve">SKU-07-146</t>
  </si>
  <si>
    <t xml:space="preserve">RCPT-01269</t>
  </si>
  <si>
    <t xml:space="preserve">PO-26-47150</t>
  </si>
  <si>
    <t xml:space="preserve">SKU-07-468</t>
  </si>
  <si>
    <t xml:space="preserve">RCPT-01270</t>
  </si>
  <si>
    <t xml:space="preserve">PO-26-53304</t>
  </si>
  <si>
    <t xml:space="preserve">SKU-01-456</t>
  </si>
  <si>
    <t xml:space="preserve">RCPT-01271</t>
  </si>
  <si>
    <t xml:space="preserve">PO-26-39951</t>
  </si>
  <si>
    <t xml:space="preserve">SKU-03-549</t>
  </si>
  <si>
    <t xml:space="preserve">RCPT-01272</t>
  </si>
  <si>
    <t xml:space="preserve">PO-26-92769</t>
  </si>
  <si>
    <t xml:space="preserve">SKU-04-763</t>
  </si>
  <si>
    <t xml:space="preserve">RCPT-01273</t>
  </si>
  <si>
    <t xml:space="preserve">PO-26-93145</t>
  </si>
  <si>
    <t xml:space="preserve">SKU-07-579</t>
  </si>
  <si>
    <t xml:space="preserve">RCPT-01274</t>
  </si>
  <si>
    <t xml:space="preserve">PO-26-18259</t>
  </si>
  <si>
    <t xml:space="preserve">RCPT-01275</t>
  </si>
  <si>
    <t xml:space="preserve">PO-26-59047</t>
  </si>
  <si>
    <t xml:space="preserve">SKU-07-642</t>
  </si>
  <si>
    <t xml:space="preserve">RCPT-01276</t>
  </si>
  <si>
    <t xml:space="preserve">PO-26-76819</t>
  </si>
  <si>
    <t xml:space="preserve">SKU-01-273</t>
  </si>
  <si>
    <t xml:space="preserve">RCPT-01277</t>
  </si>
  <si>
    <t xml:space="preserve">PO-26-78000</t>
  </si>
  <si>
    <t xml:space="preserve">SKU-07-924</t>
  </si>
  <si>
    <t xml:space="preserve">RCPT-01278</t>
  </si>
  <si>
    <t xml:space="preserve">PO-26-34009</t>
  </si>
  <si>
    <t xml:space="preserve">SKU-05-642</t>
  </si>
  <si>
    <t xml:space="preserve">RCPT-01279</t>
  </si>
  <si>
    <t xml:space="preserve">PO-26-80168</t>
  </si>
  <si>
    <t xml:space="preserve">SKU-04-529</t>
  </si>
  <si>
    <t xml:space="preserve">RCPT-01280</t>
  </si>
  <si>
    <t xml:space="preserve">PO-26-81247</t>
  </si>
  <si>
    <t xml:space="preserve">RCPT-01281</t>
  </si>
  <si>
    <t xml:space="preserve">PO-26-60168</t>
  </si>
  <si>
    <t xml:space="preserve">SKU-03-686</t>
  </si>
  <si>
    <t xml:space="preserve">RCPT-01282</t>
  </si>
  <si>
    <t xml:space="preserve">PO-26-81230</t>
  </si>
  <si>
    <t xml:space="preserve">SKU-05-209</t>
  </si>
  <si>
    <t xml:space="preserve">RCPT-01283</t>
  </si>
  <si>
    <t xml:space="preserve">PO-26-30487</t>
  </si>
  <si>
    <t xml:space="preserve">SKU-02-180</t>
  </si>
  <si>
    <t xml:space="preserve">RCPT-01284</t>
  </si>
  <si>
    <t xml:space="preserve">PO-26-84135</t>
  </si>
  <si>
    <t xml:space="preserve">SKU-06-650</t>
  </si>
  <si>
    <t xml:space="preserve">RCPT-01285</t>
  </si>
  <si>
    <t xml:space="preserve">PO-26-59720</t>
  </si>
  <si>
    <t xml:space="preserve">SKU-05-856</t>
  </si>
  <si>
    <t xml:space="preserve">RCPT-01286</t>
  </si>
  <si>
    <t xml:space="preserve">PO-26-45626</t>
  </si>
  <si>
    <t xml:space="preserve">RCPT-01287</t>
  </si>
  <si>
    <t xml:space="preserve">PO-26-33320</t>
  </si>
  <si>
    <t xml:space="preserve">SKU-02-403</t>
  </si>
  <si>
    <t xml:space="preserve">RCPT-01288</t>
  </si>
  <si>
    <t xml:space="preserve">PO-26-28276</t>
  </si>
  <si>
    <t xml:space="preserve">SKU-06-646</t>
  </si>
  <si>
    <t xml:space="preserve">RCPT-01289</t>
  </si>
  <si>
    <t xml:space="preserve">PO-26-33168</t>
  </si>
  <si>
    <t xml:space="preserve">SKU-03-631</t>
  </si>
  <si>
    <t xml:space="preserve">RCPT-01290</t>
  </si>
  <si>
    <t xml:space="preserve">PO-26-20795</t>
  </si>
  <si>
    <t xml:space="preserve">RCPT-01291</t>
  </si>
  <si>
    <t xml:space="preserve">PO-26-91292</t>
  </si>
  <si>
    <t xml:space="preserve">RCPT-01292</t>
  </si>
  <si>
    <t xml:space="preserve">PO-26-75170</t>
  </si>
  <si>
    <t xml:space="preserve">SKU-02-244</t>
  </si>
  <si>
    <t xml:space="preserve">RCPT-01293</t>
  </si>
  <si>
    <t xml:space="preserve">PO-26-63320</t>
  </si>
  <si>
    <t xml:space="preserve">SKU-07-781</t>
  </si>
  <si>
    <t xml:space="preserve">RCPT-01294</t>
  </si>
  <si>
    <t xml:space="preserve">PO-26-61099</t>
  </si>
  <si>
    <t xml:space="preserve">SKU-06-892</t>
  </si>
  <si>
    <t xml:space="preserve">RCPT-01295</t>
  </si>
  <si>
    <t xml:space="preserve">PO-26-93690</t>
  </si>
  <si>
    <t xml:space="preserve">RCPT-01296</t>
  </si>
  <si>
    <t xml:space="preserve">PO-26-16697</t>
  </si>
  <si>
    <t xml:space="preserve">SKU-04-610</t>
  </si>
  <si>
    <t xml:space="preserve">RCPT-01297</t>
  </si>
  <si>
    <t xml:space="preserve">PO-26-19914</t>
  </si>
  <si>
    <t xml:space="preserve">SKU-04-505</t>
  </si>
  <si>
    <t xml:space="preserve">RCPT-01298</t>
  </si>
  <si>
    <t xml:space="preserve">PO-26-94260</t>
  </si>
  <si>
    <t xml:space="preserve">SKU-05-150</t>
  </si>
  <si>
    <t xml:space="preserve">RCPT-01299</t>
  </si>
  <si>
    <t xml:space="preserve">PO-26-63705</t>
  </si>
  <si>
    <t xml:space="preserve">RCPT-01300</t>
  </si>
  <si>
    <t xml:space="preserve">PO-26-91724</t>
  </si>
  <si>
    <t xml:space="preserve">SKU-02-363</t>
  </si>
  <si>
    <t xml:space="preserve">RCPT-01301</t>
  </si>
  <si>
    <t xml:space="preserve">PO-26-74476</t>
  </si>
  <si>
    <t xml:space="preserve">SKU-03-667</t>
  </si>
  <si>
    <t xml:space="preserve">RCPT-01302</t>
  </si>
  <si>
    <t xml:space="preserve">PO-26-95537</t>
  </si>
  <si>
    <t xml:space="preserve">SKU-04-807</t>
  </si>
  <si>
    <t xml:space="preserve">RCPT-01303</t>
  </si>
  <si>
    <t xml:space="preserve">PO-26-22839</t>
  </si>
  <si>
    <t xml:space="preserve">RCPT-01304</t>
  </si>
  <si>
    <t xml:space="preserve">PO-26-68464</t>
  </si>
  <si>
    <t xml:space="preserve">RCPT-01305</t>
  </si>
  <si>
    <t xml:space="preserve">PO-26-80761</t>
  </si>
  <si>
    <t xml:space="preserve">SKU-03-632</t>
  </si>
  <si>
    <t xml:space="preserve">RCPT-01306</t>
  </si>
  <si>
    <t xml:space="preserve">PO-26-82170</t>
  </si>
  <si>
    <t xml:space="preserve">SKU-01-704</t>
  </si>
  <si>
    <t xml:space="preserve">RCPT-01307</t>
  </si>
  <si>
    <t xml:space="preserve">PO-26-11976</t>
  </si>
  <si>
    <t xml:space="preserve">SKU-01-340</t>
  </si>
  <si>
    <t xml:space="preserve">RCPT-01308</t>
  </si>
  <si>
    <t xml:space="preserve">PO-26-10368</t>
  </si>
  <si>
    <t xml:space="preserve">SKU-01-251</t>
  </si>
  <si>
    <t xml:space="preserve">RCPT-01309</t>
  </si>
  <si>
    <t xml:space="preserve">PO-26-67869</t>
  </si>
  <si>
    <t xml:space="preserve">RCPT-01310</t>
  </si>
  <si>
    <t xml:space="preserve">PO-26-66973</t>
  </si>
  <si>
    <t xml:space="preserve">SKU-03-623</t>
  </si>
  <si>
    <t xml:space="preserve">RCPT-01311</t>
  </si>
  <si>
    <t xml:space="preserve">PO-26-39083</t>
  </si>
  <si>
    <t xml:space="preserve">SKU-03-368</t>
  </si>
  <si>
    <t xml:space="preserve">RCPT-01312</t>
  </si>
  <si>
    <t xml:space="preserve">PO-26-13452</t>
  </si>
  <si>
    <t xml:space="preserve">SKU-01-228</t>
  </si>
  <si>
    <t xml:space="preserve">RCPT-01313</t>
  </si>
  <si>
    <t xml:space="preserve">PO-26-13960</t>
  </si>
  <si>
    <t xml:space="preserve">SKU-05-501</t>
  </si>
  <si>
    <t xml:space="preserve">RCPT-01314</t>
  </si>
  <si>
    <t xml:space="preserve">PO-26-94051</t>
  </si>
  <si>
    <t xml:space="preserve">SKU-07-590</t>
  </si>
  <si>
    <t xml:space="preserve">RCPT-01315</t>
  </si>
  <si>
    <t xml:space="preserve">PO-26-41144</t>
  </si>
  <si>
    <t xml:space="preserve">SKU-02-234</t>
  </si>
  <si>
    <t xml:space="preserve">RCPT-01316</t>
  </si>
  <si>
    <t xml:space="preserve">PO-26-10612</t>
  </si>
  <si>
    <t xml:space="preserve">SKU-05-961</t>
  </si>
  <si>
    <t xml:space="preserve">RCPT-01317</t>
  </si>
  <si>
    <t xml:space="preserve">PO-26-17252</t>
  </si>
  <si>
    <t xml:space="preserve">SKU-06-742</t>
  </si>
  <si>
    <t xml:space="preserve">RCPT-01318</t>
  </si>
  <si>
    <t xml:space="preserve">PO-26-16459</t>
  </si>
  <si>
    <t xml:space="preserve">RCPT-01319</t>
  </si>
  <si>
    <t xml:space="preserve">PO-26-27041</t>
  </si>
  <si>
    <t xml:space="preserve">RCPT-01320</t>
  </si>
  <si>
    <t xml:space="preserve">PO-26-23065</t>
  </si>
  <si>
    <t xml:space="preserve">SKU-06-786</t>
  </si>
  <si>
    <t xml:space="preserve">RCPT-01321</t>
  </si>
  <si>
    <t xml:space="preserve">PO-26-94067</t>
  </si>
  <si>
    <t xml:space="preserve">RCPT-01322</t>
  </si>
  <si>
    <t xml:space="preserve">PO-26-66442</t>
  </si>
  <si>
    <t xml:space="preserve">SKU-02-704</t>
  </si>
  <si>
    <t xml:space="preserve">RCPT-01323</t>
  </si>
  <si>
    <t xml:space="preserve">PO-26-62499</t>
  </si>
  <si>
    <t xml:space="preserve">RCPT-01324</t>
  </si>
  <si>
    <t xml:space="preserve">PO-26-44120</t>
  </si>
  <si>
    <t xml:space="preserve">SKU-03-567</t>
  </si>
  <si>
    <t xml:space="preserve">RCPT-01325</t>
  </si>
  <si>
    <t xml:space="preserve">PO-26-46291</t>
  </si>
  <si>
    <t xml:space="preserve">SKU-05-630</t>
  </si>
  <si>
    <t xml:space="preserve">RCPT-01326</t>
  </si>
  <si>
    <t xml:space="preserve">PO-26-27110</t>
  </si>
  <si>
    <t xml:space="preserve">SKU-06-201</t>
  </si>
  <si>
    <t xml:space="preserve">RCPT-01327</t>
  </si>
  <si>
    <t xml:space="preserve">PO-26-39585</t>
  </si>
  <si>
    <t xml:space="preserve">SKU-03-643</t>
  </si>
  <si>
    <t xml:space="preserve">RCPT-01328</t>
  </si>
  <si>
    <t xml:space="preserve">PO-26-83159</t>
  </si>
  <si>
    <t xml:space="preserve">SKU-06-905</t>
  </si>
  <si>
    <t xml:space="preserve">RCPT-01329</t>
  </si>
  <si>
    <t xml:space="preserve">PO-26-55698</t>
  </si>
  <si>
    <t xml:space="preserve">SKU-07-890</t>
  </si>
  <si>
    <t xml:space="preserve">RCPT-01330</t>
  </si>
  <si>
    <t xml:space="preserve">PO-26-37430</t>
  </si>
  <si>
    <t xml:space="preserve">SKU-04-253</t>
  </si>
  <si>
    <t xml:space="preserve">RCPT-01331</t>
  </si>
  <si>
    <t xml:space="preserve">PO-26-85186</t>
  </si>
  <si>
    <t xml:space="preserve">SKU-03-996</t>
  </si>
  <si>
    <t xml:space="preserve">RCPT-01332</t>
  </si>
  <si>
    <t xml:space="preserve">PO-26-26855</t>
  </si>
  <si>
    <t xml:space="preserve">SKU-04-470</t>
  </si>
  <si>
    <t xml:space="preserve">RCPT-01333</t>
  </si>
  <si>
    <t xml:space="preserve">PO-26-76471</t>
  </si>
  <si>
    <t xml:space="preserve">SKU-06-275</t>
  </si>
  <si>
    <t xml:space="preserve">RCPT-01334</t>
  </si>
  <si>
    <t xml:space="preserve">PO-26-11361</t>
  </si>
  <si>
    <t xml:space="preserve">SKU-01-602</t>
  </si>
  <si>
    <t xml:space="preserve">RCPT-01335</t>
  </si>
  <si>
    <t xml:space="preserve">PO-26-33233</t>
  </si>
  <si>
    <t xml:space="preserve">SKU-05-528</t>
  </si>
  <si>
    <t xml:space="preserve">RCPT-01336</t>
  </si>
  <si>
    <t xml:space="preserve">PO-26-61149</t>
  </si>
  <si>
    <t xml:space="preserve">RCPT-01337</t>
  </si>
  <si>
    <t xml:space="preserve">PO-26-30136</t>
  </si>
  <si>
    <t xml:space="preserve">RCPT-01338</t>
  </si>
  <si>
    <t xml:space="preserve">PO-26-13797</t>
  </si>
  <si>
    <t xml:space="preserve">SKU-05-785</t>
  </si>
  <si>
    <t xml:space="preserve">RCPT-01339</t>
  </si>
  <si>
    <t xml:space="preserve">PO-26-76709</t>
  </si>
  <si>
    <t xml:space="preserve">RCPT-01340</t>
  </si>
  <si>
    <t xml:space="preserve">PO-26-52897</t>
  </si>
  <si>
    <t xml:space="preserve">SKU-07-516</t>
  </si>
  <si>
    <t xml:space="preserve">RCPT-01341</t>
  </si>
  <si>
    <t xml:space="preserve">PO-26-97534</t>
  </si>
  <si>
    <t xml:space="preserve">RCPT-01342</t>
  </si>
  <si>
    <t xml:space="preserve">PO-26-53114</t>
  </si>
  <si>
    <t xml:space="preserve">SKU-03-715</t>
  </si>
  <si>
    <t xml:space="preserve">RCPT-01343</t>
  </si>
  <si>
    <t xml:space="preserve">PO-26-83533</t>
  </si>
  <si>
    <t xml:space="preserve">SKU-01-728</t>
  </si>
  <si>
    <t xml:space="preserve">RCPT-01344</t>
  </si>
  <si>
    <t xml:space="preserve">PO-26-34418</t>
  </si>
  <si>
    <t xml:space="preserve">SKU-01-947</t>
  </si>
  <si>
    <t xml:space="preserve">RCPT-01345</t>
  </si>
  <si>
    <t xml:space="preserve">PO-26-34948</t>
  </si>
  <si>
    <t xml:space="preserve">SKU-03-865</t>
  </si>
  <si>
    <t xml:space="preserve">RCPT-01346</t>
  </si>
  <si>
    <t xml:space="preserve">PO-26-30684</t>
  </si>
  <si>
    <t xml:space="preserve">SKU-01-920</t>
  </si>
  <si>
    <t xml:space="preserve">RCPT-01347</t>
  </si>
  <si>
    <t xml:space="preserve">PO-26-25326</t>
  </si>
  <si>
    <t xml:space="preserve">SKU-01-839</t>
  </si>
  <si>
    <t xml:space="preserve">RCPT-01348</t>
  </si>
  <si>
    <t xml:space="preserve">PO-26-80696</t>
  </si>
  <si>
    <t xml:space="preserve">SKU-05-690</t>
  </si>
  <si>
    <t xml:space="preserve">RCPT-01349</t>
  </si>
  <si>
    <t xml:space="preserve">PO-26-48147</t>
  </si>
  <si>
    <t xml:space="preserve">SKU-01-118</t>
  </si>
  <si>
    <t xml:space="preserve">RCPT-01350</t>
  </si>
  <si>
    <t xml:space="preserve">PO-26-56289</t>
  </si>
  <si>
    <t xml:space="preserve">SKU-05-870</t>
  </si>
  <si>
    <t xml:space="preserve">RCPT-01351</t>
  </si>
  <si>
    <t xml:space="preserve">PO-26-32423</t>
  </si>
  <si>
    <t xml:space="preserve">RCPT-01352</t>
  </si>
  <si>
    <t xml:space="preserve">PO-26-87186</t>
  </si>
  <si>
    <t xml:space="preserve">SKU-07-427</t>
  </si>
  <si>
    <t xml:space="preserve">RCPT-01353</t>
  </si>
  <si>
    <t xml:space="preserve">PO-26-76741</t>
  </si>
  <si>
    <t xml:space="preserve">SKU-07-952</t>
  </si>
  <si>
    <t xml:space="preserve">RCPT-01354</t>
  </si>
  <si>
    <t xml:space="preserve">PO-26-71767</t>
  </si>
  <si>
    <t xml:space="preserve">SKU-03-560</t>
  </si>
  <si>
    <t xml:space="preserve">RCPT-01355</t>
  </si>
  <si>
    <t xml:space="preserve">PO-26-24039</t>
  </si>
  <si>
    <t xml:space="preserve">SKU-05-597</t>
  </si>
  <si>
    <t xml:space="preserve">RCPT-01356</t>
  </si>
  <si>
    <t xml:space="preserve">PO-26-85543</t>
  </si>
  <si>
    <t xml:space="preserve">SKU-06-386</t>
  </si>
  <si>
    <t xml:space="preserve">RCPT-01357</t>
  </si>
  <si>
    <t xml:space="preserve">PO-26-56871</t>
  </si>
  <si>
    <t xml:space="preserve">SKU-04-981</t>
  </si>
  <si>
    <t xml:space="preserve">RCPT-01358</t>
  </si>
  <si>
    <t xml:space="preserve">PO-26-42556</t>
  </si>
  <si>
    <t xml:space="preserve">SKU-07-436</t>
  </si>
  <si>
    <t xml:space="preserve">RCPT-01359</t>
  </si>
  <si>
    <t xml:space="preserve">PO-26-61264</t>
  </si>
  <si>
    <t xml:space="preserve">RCPT-01360</t>
  </si>
  <si>
    <t xml:space="preserve">PO-26-48730</t>
  </si>
  <si>
    <t xml:space="preserve">RCPT-01361</t>
  </si>
  <si>
    <t xml:space="preserve">PO-26-21711</t>
  </si>
  <si>
    <t xml:space="preserve">RCPT-01362</t>
  </si>
  <si>
    <t xml:space="preserve">PO-26-49615</t>
  </si>
  <si>
    <t xml:space="preserve">SKU-06-945</t>
  </si>
  <si>
    <t xml:space="preserve">RCPT-01363</t>
  </si>
  <si>
    <t xml:space="preserve">PO-26-51537</t>
  </si>
  <si>
    <t xml:space="preserve">SKU-02-509</t>
  </si>
  <si>
    <t xml:space="preserve">RCPT-01364</t>
  </si>
  <si>
    <t xml:space="preserve">PO-26-27588</t>
  </si>
  <si>
    <t xml:space="preserve">SKU-06-712</t>
  </si>
  <si>
    <t xml:space="preserve">RCPT-01365</t>
  </si>
  <si>
    <t xml:space="preserve">PO-26-10844</t>
  </si>
  <si>
    <t xml:space="preserve">SKU-01-866</t>
  </si>
  <si>
    <t xml:space="preserve">RCPT-01366</t>
  </si>
  <si>
    <t xml:space="preserve">PO-26-78020</t>
  </si>
  <si>
    <t xml:space="preserve">SKU-01-969</t>
  </si>
  <si>
    <t xml:space="preserve">RCPT-01367</t>
  </si>
  <si>
    <t xml:space="preserve">PO-26-82355</t>
  </si>
  <si>
    <t xml:space="preserve">SKU-05-360</t>
  </si>
  <si>
    <t xml:space="preserve">RCPT-01368</t>
  </si>
  <si>
    <t xml:space="preserve">PO-26-75003</t>
  </si>
  <si>
    <t xml:space="preserve">RCPT-01369</t>
  </si>
  <si>
    <t xml:space="preserve">PO-26-18476</t>
  </si>
  <si>
    <t xml:space="preserve">SKU-01-493</t>
  </si>
  <si>
    <t xml:space="preserve">RCPT-01370</t>
  </si>
  <si>
    <t xml:space="preserve">PO-26-22204</t>
  </si>
  <si>
    <t xml:space="preserve">SKU-01-533</t>
  </si>
  <si>
    <t xml:space="preserve">RCPT-01371</t>
  </si>
  <si>
    <t xml:space="preserve">PO-26-27384</t>
  </si>
  <si>
    <t xml:space="preserve">SKU-03-806</t>
  </si>
  <si>
    <t xml:space="preserve">RCPT-01372</t>
  </si>
  <si>
    <t xml:space="preserve">PO-26-58137</t>
  </si>
  <si>
    <t xml:space="preserve">SKU-06-981</t>
  </si>
  <si>
    <t xml:space="preserve">RCPT-01373</t>
  </si>
  <si>
    <t xml:space="preserve">PO-26-75653</t>
  </si>
  <si>
    <t xml:space="preserve">SKU-02-397</t>
  </si>
  <si>
    <t xml:space="preserve">RCPT-01374</t>
  </si>
  <si>
    <t xml:space="preserve">PO-26-90430</t>
  </si>
  <si>
    <t xml:space="preserve">RCPT-01375</t>
  </si>
  <si>
    <t xml:space="preserve">PO-26-59929</t>
  </si>
  <si>
    <t xml:space="preserve">SKU-05-466</t>
  </si>
  <si>
    <t xml:space="preserve">RCPT-01376</t>
  </si>
  <si>
    <t xml:space="preserve">PO-26-16057</t>
  </si>
  <si>
    <t xml:space="preserve">SKU-06-187</t>
  </si>
  <si>
    <t xml:space="preserve">RCPT-01377</t>
  </si>
  <si>
    <t xml:space="preserve">PO-26-19374</t>
  </si>
  <si>
    <t xml:space="preserve">SKU-03-891</t>
  </si>
  <si>
    <t xml:space="preserve">RCPT-01378</t>
  </si>
  <si>
    <t xml:space="preserve">PO-26-48396</t>
  </si>
  <si>
    <t xml:space="preserve">SKU-04-792</t>
  </si>
  <si>
    <t xml:space="preserve">RCPT-01379</t>
  </si>
  <si>
    <t xml:space="preserve">PO-26-13747</t>
  </si>
  <si>
    <t xml:space="preserve">SKU-07-416</t>
  </si>
  <si>
    <t xml:space="preserve">RCPT-01380</t>
  </si>
  <si>
    <t xml:space="preserve">PO-26-42981</t>
  </si>
  <si>
    <t xml:space="preserve">SKU-02-490</t>
  </si>
  <si>
    <t xml:space="preserve">RCPT-01381</t>
  </si>
  <si>
    <t xml:space="preserve">PO-26-62328</t>
  </si>
  <si>
    <t xml:space="preserve">SKU-07-591</t>
  </si>
  <si>
    <t xml:space="preserve">RCPT-01382</t>
  </si>
  <si>
    <t xml:space="preserve">PO-26-78404</t>
  </si>
  <si>
    <t xml:space="preserve">SKU-04-760</t>
  </si>
  <si>
    <t xml:space="preserve">RCPT-01383</t>
  </si>
  <si>
    <t xml:space="preserve">PO-26-70991</t>
  </si>
  <si>
    <t xml:space="preserve">SKU-04-160</t>
  </si>
  <si>
    <t xml:space="preserve">RCPT-01384</t>
  </si>
  <si>
    <t xml:space="preserve">PO-26-97480</t>
  </si>
  <si>
    <t xml:space="preserve">SKU-03-441</t>
  </si>
  <si>
    <t xml:space="preserve">RCPT-01385</t>
  </si>
  <si>
    <t xml:space="preserve">PO-26-13202</t>
  </si>
  <si>
    <t xml:space="preserve">SKU-06-954</t>
  </si>
  <si>
    <t xml:space="preserve">RCPT-01386</t>
  </si>
  <si>
    <t xml:space="preserve">PO-26-14486</t>
  </si>
  <si>
    <t xml:space="preserve">SKU-06-462</t>
  </si>
  <si>
    <t xml:space="preserve">RCPT-01387</t>
  </si>
  <si>
    <t xml:space="preserve">PO-26-87401</t>
  </si>
  <si>
    <t xml:space="preserve">SKU-04-695</t>
  </si>
  <si>
    <t xml:space="preserve">RCPT-01388</t>
  </si>
  <si>
    <t xml:space="preserve">PO-26-59409</t>
  </si>
  <si>
    <t xml:space="preserve">SKU-05-329</t>
  </si>
  <si>
    <t xml:space="preserve">RCPT-01389</t>
  </si>
  <si>
    <t xml:space="preserve">PO-26-34814</t>
  </si>
  <si>
    <t xml:space="preserve">SKU-06-965</t>
  </si>
  <si>
    <t xml:space="preserve">RCPT-01390</t>
  </si>
  <si>
    <t xml:space="preserve">PO-26-39807</t>
  </si>
  <si>
    <t xml:space="preserve">RCPT-01391</t>
  </si>
  <si>
    <t xml:space="preserve">PO-26-89322</t>
  </si>
  <si>
    <t xml:space="preserve">RCPT-01392</t>
  </si>
  <si>
    <t xml:space="preserve">PO-26-88441</t>
  </si>
  <si>
    <t xml:space="preserve">SKU-07-995</t>
  </si>
  <si>
    <t xml:space="preserve">RCPT-01393</t>
  </si>
  <si>
    <t xml:space="preserve">PO-26-19228</t>
  </si>
  <si>
    <t xml:space="preserve">RCPT-01394</t>
  </si>
  <si>
    <t xml:space="preserve">PO-26-52478</t>
  </si>
  <si>
    <t xml:space="preserve">SKU-05-273</t>
  </si>
  <si>
    <t xml:space="preserve">RCPT-01395</t>
  </si>
  <si>
    <t xml:space="preserve">PO-26-35122</t>
  </si>
  <si>
    <t xml:space="preserve">SKU-03-221</t>
  </si>
  <si>
    <t xml:space="preserve">RCPT-01396</t>
  </si>
  <si>
    <t xml:space="preserve">PO-26-27101</t>
  </si>
  <si>
    <t xml:space="preserve">SKU-05-366</t>
  </si>
  <si>
    <t xml:space="preserve">RCPT-01397</t>
  </si>
  <si>
    <t xml:space="preserve">PO-26-67605</t>
  </si>
  <si>
    <t xml:space="preserve">SKU-05-537</t>
  </si>
  <si>
    <t xml:space="preserve">RCPT-01398</t>
  </si>
  <si>
    <t xml:space="preserve">PO-26-32848</t>
  </si>
  <si>
    <t xml:space="preserve">RCPT-01399</t>
  </si>
  <si>
    <t xml:space="preserve">PO-26-22741</t>
  </si>
  <si>
    <t xml:space="preserve">SKU-06-113</t>
  </si>
  <si>
    <t xml:space="preserve">RCPT-01400</t>
  </si>
  <si>
    <t xml:space="preserve">PO-26-46632</t>
  </si>
  <si>
    <t xml:space="preserve">SKU-07-205</t>
  </si>
  <si>
    <t xml:space="preserve">RCPT-01401</t>
  </si>
  <si>
    <t xml:space="preserve">PO-26-47010</t>
  </si>
  <si>
    <t xml:space="preserve">SKU-01-604</t>
  </si>
  <si>
    <t xml:space="preserve">RCPT-01402</t>
  </si>
  <si>
    <t xml:space="preserve">PO-26-67183</t>
  </si>
  <si>
    <t xml:space="preserve">RCPT-01403</t>
  </si>
  <si>
    <t xml:space="preserve">PO-26-64873</t>
  </si>
  <si>
    <t xml:space="preserve">SKU-03-960</t>
  </si>
  <si>
    <t xml:space="preserve">RCPT-01404</t>
  </si>
  <si>
    <t xml:space="preserve">PO-26-10154</t>
  </si>
  <si>
    <t xml:space="preserve">SKU-03-338</t>
  </si>
  <si>
    <t xml:space="preserve">RCPT-01405</t>
  </si>
  <si>
    <t xml:space="preserve">PO-26-85967</t>
  </si>
  <si>
    <t xml:space="preserve">RCPT-01406</t>
  </si>
  <si>
    <t xml:space="preserve">PO-26-48313</t>
  </si>
  <si>
    <t xml:space="preserve">SKU-04-362</t>
  </si>
  <si>
    <t xml:space="preserve">RCPT-01407</t>
  </si>
  <si>
    <t xml:space="preserve">PO-26-95912</t>
  </si>
  <si>
    <t xml:space="preserve">SKU-01-412</t>
  </si>
  <si>
    <t xml:space="preserve">RCPT-01408</t>
  </si>
  <si>
    <t xml:space="preserve">PO-26-74852</t>
  </si>
  <si>
    <t xml:space="preserve">SKU-04-678</t>
  </si>
  <si>
    <t xml:space="preserve">RCPT-01409</t>
  </si>
  <si>
    <t xml:space="preserve">PO-26-42346</t>
  </si>
  <si>
    <t xml:space="preserve">SKU-02-357</t>
  </si>
  <si>
    <t xml:space="preserve">RCPT-01410</t>
  </si>
  <si>
    <t xml:space="preserve">PO-26-49780</t>
  </si>
  <si>
    <t xml:space="preserve">SKU-06-553</t>
  </si>
  <si>
    <t xml:space="preserve">RCPT-01411</t>
  </si>
  <si>
    <t xml:space="preserve">PO-26-84834</t>
  </si>
  <si>
    <t xml:space="preserve">RCPT-01412</t>
  </si>
  <si>
    <t xml:space="preserve">PO-26-96578</t>
  </si>
  <si>
    <t xml:space="preserve">RCPT-01413</t>
  </si>
  <si>
    <t xml:space="preserve">PO-26-25090</t>
  </si>
  <si>
    <t xml:space="preserve">SKU-06-913</t>
  </si>
  <si>
    <t xml:space="preserve">RCPT-01414</t>
  </si>
  <si>
    <t xml:space="preserve">PO-26-35235</t>
  </si>
  <si>
    <t xml:space="preserve">RCPT-01415</t>
  </si>
  <si>
    <t xml:space="preserve">PO-26-37227</t>
  </si>
  <si>
    <t xml:space="preserve">SKU-04-629</t>
  </si>
  <si>
    <t xml:space="preserve">RCPT-01416</t>
  </si>
  <si>
    <t xml:space="preserve">PO-26-22284</t>
  </si>
  <si>
    <t xml:space="preserve">SKU-07-178</t>
  </si>
  <si>
    <t xml:space="preserve">RCPT-01417</t>
  </si>
  <si>
    <t xml:space="preserve">PO-26-97043</t>
  </si>
  <si>
    <t xml:space="preserve">RCPT-01418</t>
  </si>
  <si>
    <t xml:space="preserve">PO-26-54785</t>
  </si>
  <si>
    <t xml:space="preserve">RCPT-01419</t>
  </si>
  <si>
    <t xml:space="preserve">PO-26-20865</t>
  </si>
  <si>
    <t xml:space="preserve">RCPT-01420</t>
  </si>
  <si>
    <t xml:space="preserve">PO-26-32246</t>
  </si>
  <si>
    <t xml:space="preserve">RCPT-01421</t>
  </si>
  <si>
    <t xml:space="preserve">PO-26-71110</t>
  </si>
  <si>
    <t xml:space="preserve">RCPT-01422</t>
  </si>
  <si>
    <t xml:space="preserve">PO-26-72308</t>
  </si>
  <si>
    <t xml:space="preserve">SKU-02-356</t>
  </si>
  <si>
    <t xml:space="preserve">RCPT-01423</t>
  </si>
  <si>
    <t xml:space="preserve">PO-26-11286</t>
  </si>
  <si>
    <t xml:space="preserve">RCPT-01424</t>
  </si>
  <si>
    <t xml:space="preserve">PO-26-31939</t>
  </si>
  <si>
    <t xml:space="preserve">RCPT-01425</t>
  </si>
  <si>
    <t xml:space="preserve">PO-26-67404</t>
  </si>
  <si>
    <t xml:space="preserve">SKU-03-187</t>
  </si>
  <si>
    <t xml:space="preserve">RCPT-01426</t>
  </si>
  <si>
    <t xml:space="preserve">PO-26-83753</t>
  </si>
  <si>
    <t xml:space="preserve">SKU-06-923</t>
  </si>
  <si>
    <t xml:space="preserve">RCPT-01427</t>
  </si>
  <si>
    <t xml:space="preserve">PO-26-93185</t>
  </si>
  <si>
    <t xml:space="preserve">SKU-04-851</t>
  </si>
  <si>
    <t xml:space="preserve">RCPT-01428</t>
  </si>
  <si>
    <t xml:space="preserve">PO-26-97031</t>
  </si>
  <si>
    <t xml:space="preserve">SKU-05-190</t>
  </si>
  <si>
    <t xml:space="preserve">RCPT-01429</t>
  </si>
  <si>
    <t xml:space="preserve">PO-26-28290</t>
  </si>
  <si>
    <t xml:space="preserve">SKU-01-753</t>
  </si>
  <si>
    <t xml:space="preserve">RCPT-01430</t>
  </si>
  <si>
    <t xml:space="preserve">PO-26-65938</t>
  </si>
  <si>
    <t xml:space="preserve">SKU-01-108</t>
  </si>
  <si>
    <t xml:space="preserve">RCPT-01431</t>
  </si>
  <si>
    <t xml:space="preserve">PO-26-69151</t>
  </si>
  <si>
    <t xml:space="preserve">SKU-04-218</t>
  </si>
  <si>
    <t xml:space="preserve">RCPT-01432</t>
  </si>
  <si>
    <t xml:space="preserve">PO-26-31748</t>
  </si>
  <si>
    <t xml:space="preserve">SKU-05-659</t>
  </si>
  <si>
    <t xml:space="preserve">RCPT-01433</t>
  </si>
  <si>
    <t xml:space="preserve">PO-26-93520</t>
  </si>
  <si>
    <t xml:space="preserve">SKU-05-583</t>
  </si>
  <si>
    <t xml:space="preserve">RCPT-01434</t>
  </si>
  <si>
    <t xml:space="preserve">PO-26-46153</t>
  </si>
  <si>
    <t xml:space="preserve">SKU-06-840</t>
  </si>
  <si>
    <t xml:space="preserve">RCPT-01435</t>
  </si>
  <si>
    <t xml:space="preserve">PO-26-39297</t>
  </si>
  <si>
    <t xml:space="preserve">SKU-01-661</t>
  </si>
  <si>
    <t xml:space="preserve">RCPT-01436</t>
  </si>
  <si>
    <t xml:space="preserve">PO-26-89145</t>
  </si>
  <si>
    <t xml:space="preserve">SKU-05-153</t>
  </si>
  <si>
    <t xml:space="preserve">RCPT-01437</t>
  </si>
  <si>
    <t xml:space="preserve">PO-26-69969</t>
  </si>
  <si>
    <t xml:space="preserve">SKU-05-877</t>
  </si>
  <si>
    <t xml:space="preserve">RCPT-01438</t>
  </si>
  <si>
    <t xml:space="preserve">PO-26-23912</t>
  </si>
  <si>
    <t xml:space="preserve">RCPT-01439</t>
  </si>
  <si>
    <t xml:space="preserve">PO-26-66816</t>
  </si>
  <si>
    <t xml:space="preserve">RCPT-01440</t>
  </si>
  <si>
    <t xml:space="preserve">PO-26-51849</t>
  </si>
  <si>
    <t xml:space="preserve">SKU-01-457</t>
  </si>
  <si>
    <t xml:space="preserve">RCPT-01441</t>
  </si>
  <si>
    <t xml:space="preserve">PO-26-69314</t>
  </si>
  <si>
    <t xml:space="preserve">SKU-07-201</t>
  </si>
  <si>
    <t xml:space="preserve">RCPT-01442</t>
  </si>
  <si>
    <t xml:space="preserve">PO-26-88184</t>
  </si>
  <si>
    <t xml:space="preserve">SKU-06-326</t>
  </si>
  <si>
    <t xml:space="preserve">RCPT-01443</t>
  </si>
  <si>
    <t xml:space="preserve">PO-26-50098</t>
  </si>
  <si>
    <t xml:space="preserve">SKU-05-331</t>
  </si>
  <si>
    <t xml:space="preserve">RCPT-01444</t>
  </si>
  <si>
    <t xml:space="preserve">PO-26-37970</t>
  </si>
  <si>
    <t xml:space="preserve">SKU-03-921</t>
  </si>
  <si>
    <t xml:space="preserve">RCPT-01445</t>
  </si>
  <si>
    <t xml:space="preserve">PO-26-15506</t>
  </si>
  <si>
    <t xml:space="preserve">RCPT-01446</t>
  </si>
  <si>
    <t xml:space="preserve">PO-26-74888</t>
  </si>
  <si>
    <t xml:space="preserve">SKU-01-605</t>
  </si>
  <si>
    <t xml:space="preserve">RCPT-01447</t>
  </si>
  <si>
    <t xml:space="preserve">PO-26-62536</t>
  </si>
  <si>
    <t xml:space="preserve">SKU-03-232</t>
  </si>
  <si>
    <t xml:space="preserve">RCPT-01448</t>
  </si>
  <si>
    <t xml:space="preserve">PO-26-93481</t>
  </si>
  <si>
    <t xml:space="preserve">SKU-03-211</t>
  </si>
  <si>
    <t xml:space="preserve">RCPT-01449</t>
  </si>
  <si>
    <t xml:space="preserve">PO-26-53286</t>
  </si>
  <si>
    <t xml:space="preserve">SKU-07-888</t>
  </si>
  <si>
    <t xml:space="preserve">RCPT-01450</t>
  </si>
  <si>
    <t xml:space="preserve">PO-26-76300</t>
  </si>
  <si>
    <t xml:space="preserve">SKU-07-450</t>
  </si>
  <si>
    <t xml:space="preserve">RCPT-01451</t>
  </si>
  <si>
    <t xml:space="preserve">PO-26-15091</t>
  </si>
  <si>
    <t xml:space="preserve">SKU-03-993</t>
  </si>
  <si>
    <t xml:space="preserve">RCPT-01452</t>
  </si>
  <si>
    <t xml:space="preserve">PO-26-59060</t>
  </si>
  <si>
    <t xml:space="preserve">SKU-03-302</t>
  </si>
  <si>
    <t xml:space="preserve">RCPT-01453</t>
  </si>
  <si>
    <t xml:space="preserve">PO-26-17969</t>
  </si>
  <si>
    <t xml:space="preserve">SKU-03-688</t>
  </si>
  <si>
    <t xml:space="preserve">RCPT-01454</t>
  </si>
  <si>
    <t xml:space="preserve">PO-26-76034</t>
  </si>
  <si>
    <t xml:space="preserve">SKU-01-116</t>
  </si>
  <si>
    <t xml:space="preserve">RCPT-01455</t>
  </si>
  <si>
    <t xml:space="preserve">PO-26-61875</t>
  </si>
  <si>
    <t xml:space="preserve">SKU-03-780</t>
  </si>
  <si>
    <t xml:space="preserve">RCPT-01456</t>
  </si>
  <si>
    <t xml:space="preserve">PO-26-99151</t>
  </si>
  <si>
    <t xml:space="preserve">SKU-03-875</t>
  </si>
  <si>
    <t xml:space="preserve">RCPT-01457</t>
  </si>
  <si>
    <t xml:space="preserve">PO-26-89939</t>
  </si>
  <si>
    <t xml:space="preserve">SKU-01-571</t>
  </si>
  <si>
    <t xml:space="preserve">RCPT-01458</t>
  </si>
  <si>
    <t xml:space="preserve">PO-26-82457</t>
  </si>
  <si>
    <t xml:space="preserve">SKU-03-737</t>
  </si>
  <si>
    <t xml:space="preserve">RCPT-01459</t>
  </si>
  <si>
    <t xml:space="preserve">PO-26-37688</t>
  </si>
  <si>
    <t xml:space="preserve">SKU-06-661</t>
  </si>
  <si>
    <t xml:space="preserve">RCPT-01460</t>
  </si>
  <si>
    <t xml:space="preserve">PO-26-19802</t>
  </si>
  <si>
    <t xml:space="preserve">SKU-07-549</t>
  </si>
  <si>
    <t xml:space="preserve">RCPT-01461</t>
  </si>
  <si>
    <t xml:space="preserve">PO-26-23097</t>
  </si>
  <si>
    <t xml:space="preserve">SKU-02-864</t>
  </si>
  <si>
    <t xml:space="preserve">RCPT-01462</t>
  </si>
  <si>
    <t xml:space="preserve">PO-26-93167</t>
  </si>
  <si>
    <t xml:space="preserve">RCPT-01463</t>
  </si>
  <si>
    <t xml:space="preserve">PO-26-18580</t>
  </si>
  <si>
    <t xml:space="preserve">SKU-06-896</t>
  </si>
  <si>
    <t xml:space="preserve">RCPT-01464</t>
  </si>
  <si>
    <t xml:space="preserve">PO-26-21732</t>
  </si>
  <si>
    <t xml:space="preserve">SKU-04-319</t>
  </si>
  <si>
    <t xml:space="preserve">RCPT-01465</t>
  </si>
  <si>
    <t xml:space="preserve">PO-26-18497</t>
  </si>
  <si>
    <t xml:space="preserve">SKU-07-393</t>
  </si>
  <si>
    <t xml:space="preserve">RCPT-01466</t>
  </si>
  <si>
    <t xml:space="preserve">PO-26-21226</t>
  </si>
  <si>
    <t xml:space="preserve">SKU-07-188</t>
  </si>
  <si>
    <t xml:space="preserve">RCPT-01467</t>
  </si>
  <si>
    <t xml:space="preserve">PO-26-89741</t>
  </si>
  <si>
    <t xml:space="preserve">SKU-07-816</t>
  </si>
  <si>
    <t xml:space="preserve">RCPT-01468</t>
  </si>
  <si>
    <t xml:space="preserve">PO-26-77066</t>
  </si>
  <si>
    <t xml:space="preserve">RCPT-01469</t>
  </si>
  <si>
    <t xml:space="preserve">PO-26-51791</t>
  </si>
  <si>
    <t xml:space="preserve">RCPT-01470</t>
  </si>
  <si>
    <t xml:space="preserve">PO-26-29335</t>
  </si>
  <si>
    <t xml:space="preserve">RCPT-01471</t>
  </si>
  <si>
    <t xml:space="preserve">PO-26-28856</t>
  </si>
  <si>
    <t xml:space="preserve">RCPT-01472</t>
  </si>
  <si>
    <t xml:space="preserve">PO-26-74756</t>
  </si>
  <si>
    <t xml:space="preserve">SKU-03-949</t>
  </si>
  <si>
    <t xml:space="preserve">RCPT-01473</t>
  </si>
  <si>
    <t xml:space="preserve">PO-26-62025</t>
  </si>
  <si>
    <t xml:space="preserve">SKU-01-363</t>
  </si>
  <si>
    <t xml:space="preserve">RCPT-01474</t>
  </si>
  <si>
    <t xml:space="preserve">PO-26-91716</t>
  </si>
  <si>
    <t xml:space="preserve">SKU-02-658</t>
  </si>
  <si>
    <t xml:space="preserve">RCPT-01475</t>
  </si>
  <si>
    <t xml:space="preserve">PO-26-41281</t>
  </si>
  <si>
    <t xml:space="preserve">RCPT-01476</t>
  </si>
  <si>
    <t xml:space="preserve">PO-26-67993</t>
  </si>
  <si>
    <t xml:space="preserve">RCPT-01477</t>
  </si>
  <si>
    <t xml:space="preserve">PO-26-46711</t>
  </si>
  <si>
    <t xml:space="preserve">SKU-02-308</t>
  </si>
  <si>
    <t xml:space="preserve">RCPT-01478</t>
  </si>
  <si>
    <t xml:space="preserve">PO-26-62528</t>
  </si>
  <si>
    <t xml:space="preserve">SKU-02-494</t>
  </si>
  <si>
    <t xml:space="preserve">RCPT-01479</t>
  </si>
  <si>
    <t xml:space="preserve">PO-26-75757</t>
  </si>
  <si>
    <t xml:space="preserve">SKU-05-882</t>
  </si>
  <si>
    <t xml:space="preserve">RCPT-01480</t>
  </si>
  <si>
    <t xml:space="preserve">PO-26-87921</t>
  </si>
  <si>
    <t xml:space="preserve">RCPT-01481</t>
  </si>
  <si>
    <t xml:space="preserve">PO-26-55154</t>
  </si>
  <si>
    <t xml:space="preserve">SKU-05-587</t>
  </si>
  <si>
    <t xml:space="preserve">RCPT-01482</t>
  </si>
  <si>
    <t xml:space="preserve">PO-26-73118</t>
  </si>
  <si>
    <t xml:space="preserve">SKU-01-910</t>
  </si>
  <si>
    <t xml:space="preserve">RCPT-01483</t>
  </si>
  <si>
    <t xml:space="preserve">PO-26-35244</t>
  </si>
  <si>
    <t xml:space="preserve">RCPT-01484</t>
  </si>
  <si>
    <t xml:space="preserve">PO-26-52633</t>
  </si>
  <si>
    <t xml:space="preserve">SKU-03-988</t>
  </si>
  <si>
    <t xml:space="preserve">RCPT-01485</t>
  </si>
  <si>
    <t xml:space="preserve">PO-26-20514</t>
  </si>
  <si>
    <t xml:space="preserve">SKU-07-813</t>
  </si>
  <si>
    <t xml:space="preserve">RCPT-01486</t>
  </si>
  <si>
    <t xml:space="preserve">PO-26-37646</t>
  </si>
  <si>
    <t xml:space="preserve">SKU-07-643</t>
  </si>
  <si>
    <t xml:space="preserve">RCPT-01487</t>
  </si>
  <si>
    <t xml:space="preserve">PO-26-89143</t>
  </si>
  <si>
    <t xml:space="preserve">SKU-07-734</t>
  </si>
  <si>
    <t xml:space="preserve">RCPT-01488</t>
  </si>
  <si>
    <t xml:space="preserve">PO-26-53373</t>
  </si>
  <si>
    <t xml:space="preserve">SKU-03-785</t>
  </si>
  <si>
    <t xml:space="preserve">RCPT-01489</t>
  </si>
  <si>
    <t xml:space="preserve">PO-26-65946</t>
  </si>
  <si>
    <t xml:space="preserve">SKU-01-777</t>
  </si>
  <si>
    <t xml:space="preserve">RCPT-01490</t>
  </si>
  <si>
    <t xml:space="preserve">PO-26-68183</t>
  </si>
  <si>
    <t xml:space="preserve">SKU-05-335</t>
  </si>
  <si>
    <t xml:space="preserve">RCPT-01491</t>
  </si>
  <si>
    <t xml:space="preserve">PO-26-34378</t>
  </si>
  <si>
    <t xml:space="preserve">SKU-04-391</t>
  </si>
  <si>
    <t xml:space="preserve">RCPT-01492</t>
  </si>
  <si>
    <t xml:space="preserve">PO-26-28451</t>
  </si>
  <si>
    <t xml:space="preserve">SKU-05-938</t>
  </si>
  <si>
    <t xml:space="preserve">RCPT-01493</t>
  </si>
  <si>
    <t xml:space="preserve">PO-26-37530</t>
  </si>
  <si>
    <t xml:space="preserve">RCPT-01494</t>
  </si>
  <si>
    <t xml:space="preserve">PO-26-84400</t>
  </si>
  <si>
    <t xml:space="preserve">SKU-04-748</t>
  </si>
  <si>
    <t xml:space="preserve">RCPT-01495</t>
  </si>
  <si>
    <t xml:space="preserve">PO-26-44582</t>
  </si>
  <si>
    <t xml:space="preserve">SKU-05-369</t>
  </si>
  <si>
    <t xml:space="preserve">RCPT-01496</t>
  </si>
  <si>
    <t xml:space="preserve">PO-26-65006</t>
  </si>
  <si>
    <t xml:space="preserve">SKU-03-417</t>
  </si>
  <si>
    <t xml:space="preserve">RCPT-01497</t>
  </si>
  <si>
    <t xml:space="preserve">PO-26-75427</t>
  </si>
  <si>
    <t xml:space="preserve">SKU-03-810</t>
  </si>
  <si>
    <t xml:space="preserve">RCPT-01498</t>
  </si>
  <si>
    <t xml:space="preserve">PO-26-74463</t>
  </si>
  <si>
    <t xml:space="preserve">RCPT-01499</t>
  </si>
  <si>
    <t xml:space="preserve">PO-26-66989</t>
  </si>
  <si>
    <t xml:space="preserve">RCPT-01500</t>
  </si>
  <si>
    <t xml:space="preserve">PO-26-61077</t>
  </si>
  <si>
    <t xml:space="preserve">SKU-03-658</t>
  </si>
  <si>
    <t xml:space="preserve">RCPT-01501</t>
  </si>
  <si>
    <t xml:space="preserve">PO-26-48706</t>
  </si>
  <si>
    <t xml:space="preserve">SKU-06-210</t>
  </si>
  <si>
    <t xml:space="preserve">RCPT-01502</t>
  </si>
  <si>
    <t xml:space="preserve">PO-26-16938</t>
  </si>
  <si>
    <t xml:space="preserve">SKU-07-370</t>
  </si>
  <si>
    <t xml:space="preserve">RCPT-01503</t>
  </si>
  <si>
    <t xml:space="preserve">PO-26-48352</t>
  </si>
  <si>
    <t xml:space="preserve">SKU-03-550</t>
  </si>
  <si>
    <t xml:space="preserve">RCPT-01504</t>
  </si>
  <si>
    <t xml:space="preserve">PO-26-34390</t>
  </si>
  <si>
    <t xml:space="preserve">SKU-05-854</t>
  </si>
  <si>
    <t xml:space="preserve">RCPT-01505</t>
  </si>
  <si>
    <t xml:space="preserve">PO-26-83945</t>
  </si>
  <si>
    <t xml:space="preserve">SKU-07-289</t>
  </si>
  <si>
    <t xml:space="preserve">RCPT-01506</t>
  </si>
  <si>
    <t xml:space="preserve">PO-26-39316</t>
  </si>
  <si>
    <t xml:space="preserve">SKU-01-470</t>
  </si>
  <si>
    <t xml:space="preserve">RCPT-01507</t>
  </si>
  <si>
    <t xml:space="preserve">PO-26-77644</t>
  </si>
  <si>
    <t xml:space="preserve">SKU-07-618</t>
  </si>
  <si>
    <t xml:space="preserve">RCPT-01508</t>
  </si>
  <si>
    <t xml:space="preserve">PO-26-84267</t>
  </si>
  <si>
    <t xml:space="preserve">SKU-07-325</t>
  </si>
  <si>
    <t xml:space="preserve">RCPT-01509</t>
  </si>
  <si>
    <t xml:space="preserve">PO-26-37140</t>
  </si>
  <si>
    <t xml:space="preserve">RCPT-01510</t>
  </si>
  <si>
    <t xml:space="preserve">PO-26-58206</t>
  </si>
  <si>
    <t xml:space="preserve">SKU-06-728</t>
  </si>
  <si>
    <t xml:space="preserve">RCPT-01511</t>
  </si>
  <si>
    <t xml:space="preserve">PO-26-28096</t>
  </si>
  <si>
    <t xml:space="preserve">SKU-05-343</t>
  </si>
  <si>
    <t xml:space="preserve">RCPT-01512</t>
  </si>
  <si>
    <t xml:space="preserve">PO-26-93101</t>
  </si>
  <si>
    <t xml:space="preserve">SKU-04-304</t>
  </si>
  <si>
    <t xml:space="preserve">RCPT-01513</t>
  </si>
  <si>
    <t xml:space="preserve">PO-26-60998</t>
  </si>
  <si>
    <t xml:space="preserve">SKU-03-932</t>
  </si>
  <si>
    <t xml:space="preserve">RCPT-01514</t>
  </si>
  <si>
    <t xml:space="preserve">PO-26-63575</t>
  </si>
  <si>
    <t xml:space="preserve">SKU-07-738</t>
  </si>
  <si>
    <t xml:space="preserve">RCPT-01515</t>
  </si>
  <si>
    <t xml:space="preserve">PO-26-84504</t>
  </si>
  <si>
    <t xml:space="preserve">SKU-05-495</t>
  </si>
  <si>
    <t xml:space="preserve">RCPT-01516</t>
  </si>
  <si>
    <t xml:space="preserve">PO-26-47619</t>
  </si>
  <si>
    <t xml:space="preserve">SKU-03-390</t>
  </si>
  <si>
    <t xml:space="preserve">RCPT-01517</t>
  </si>
  <si>
    <t xml:space="preserve">PO-26-20060</t>
  </si>
  <si>
    <t xml:space="preserve">SKU-07-578</t>
  </si>
  <si>
    <t xml:space="preserve">RCPT-01518</t>
  </si>
  <si>
    <t xml:space="preserve">PO-26-51242</t>
  </si>
  <si>
    <t xml:space="preserve">SKU-06-861</t>
  </si>
  <si>
    <t xml:space="preserve">RCPT-01519</t>
  </si>
  <si>
    <t xml:space="preserve">PO-26-66432</t>
  </si>
  <si>
    <t xml:space="preserve">SKU-02-742</t>
  </si>
  <si>
    <t xml:space="preserve">RCPT-01520</t>
  </si>
  <si>
    <t xml:space="preserve">PO-26-58408</t>
  </si>
  <si>
    <t xml:space="preserve">SKU-06-567</t>
  </si>
  <si>
    <t xml:space="preserve">RCPT-01521</t>
  </si>
  <si>
    <t xml:space="preserve">PO-26-16337</t>
  </si>
  <si>
    <t xml:space="preserve">SKU-01-673</t>
  </si>
  <si>
    <t xml:space="preserve">RCPT-01522</t>
  </si>
  <si>
    <t xml:space="preserve">PO-26-43603</t>
  </si>
  <si>
    <t xml:space="preserve">SKU-03-228</t>
  </si>
  <si>
    <t xml:space="preserve">RCPT-01523</t>
  </si>
  <si>
    <t xml:space="preserve">PO-26-19677</t>
  </si>
  <si>
    <t xml:space="preserve">RCPT-01524</t>
  </si>
  <si>
    <t xml:space="preserve">PO-26-81431</t>
  </si>
  <si>
    <t xml:space="preserve">RCPT-01525</t>
  </si>
  <si>
    <t xml:space="preserve">PO-26-32843</t>
  </si>
  <si>
    <t xml:space="preserve">RCPT-01526</t>
  </si>
  <si>
    <t xml:space="preserve">PO-26-47154</t>
  </si>
  <si>
    <t xml:space="preserve">SKU-03-909</t>
  </si>
  <si>
    <t xml:space="preserve">RCPT-01527</t>
  </si>
  <si>
    <t xml:space="preserve">PO-26-15409</t>
  </si>
  <si>
    <t xml:space="preserve">RCPT-01528</t>
  </si>
  <si>
    <t xml:space="preserve">PO-26-10158</t>
  </si>
  <si>
    <t xml:space="preserve">SKU-01-975</t>
  </si>
  <si>
    <t xml:space="preserve">RCPT-01529</t>
  </si>
  <si>
    <t xml:space="preserve">PO-26-29813</t>
  </si>
  <si>
    <t xml:space="preserve">SKU-06-899</t>
  </si>
  <si>
    <t xml:space="preserve">RCPT-01530</t>
  </si>
  <si>
    <t xml:space="preserve">PO-26-12777</t>
  </si>
  <si>
    <t xml:space="preserve">SKU-02-640</t>
  </si>
  <si>
    <t xml:space="preserve">RCPT-01531</t>
  </si>
  <si>
    <t xml:space="preserve">PO-26-73993</t>
  </si>
  <si>
    <t xml:space="preserve">SKU-03-216</t>
  </si>
  <si>
    <t xml:space="preserve">RCPT-01532</t>
  </si>
  <si>
    <t xml:space="preserve">PO-26-45669</t>
  </si>
  <si>
    <t xml:space="preserve">SKU-06-680</t>
  </si>
  <si>
    <t xml:space="preserve">RCPT-01533</t>
  </si>
  <si>
    <t xml:space="preserve">PO-26-32511</t>
  </si>
  <si>
    <t xml:space="preserve">RCPT-01534</t>
  </si>
  <si>
    <t xml:space="preserve">PO-26-24488</t>
  </si>
  <si>
    <t xml:space="preserve">RCPT-01535</t>
  </si>
  <si>
    <t xml:space="preserve">PO-26-92624</t>
  </si>
  <si>
    <t xml:space="preserve">SKU-05-347</t>
  </si>
  <si>
    <t xml:space="preserve">RCPT-01536</t>
  </si>
  <si>
    <t xml:space="preserve">PO-26-70240</t>
  </si>
  <si>
    <t xml:space="preserve">SKU-05-896</t>
  </si>
  <si>
    <t xml:space="preserve">RCPT-01537</t>
  </si>
  <si>
    <t xml:space="preserve">PO-26-73704</t>
  </si>
  <si>
    <t xml:space="preserve">SKU-02-923</t>
  </si>
  <si>
    <t xml:space="preserve">RCPT-01538</t>
  </si>
  <si>
    <t xml:space="preserve">PO-26-51797</t>
  </si>
  <si>
    <t xml:space="preserve">SKU-04-527</t>
  </si>
  <si>
    <t xml:space="preserve">RCPT-01539</t>
  </si>
  <si>
    <t xml:space="preserve">PO-26-45296</t>
  </si>
  <si>
    <t xml:space="preserve">SKU-02-970</t>
  </si>
  <si>
    <t xml:space="preserve">RCPT-01540</t>
  </si>
  <si>
    <t xml:space="preserve">PO-26-43618</t>
  </si>
  <si>
    <t xml:space="preserve">RCPT-01541</t>
  </si>
  <si>
    <t xml:space="preserve">PO-26-21555</t>
  </si>
  <si>
    <t xml:space="preserve">SKU-07-494</t>
  </si>
  <si>
    <t xml:space="preserve">RCPT-01542</t>
  </si>
  <si>
    <t xml:space="preserve">PO-26-91441</t>
  </si>
  <si>
    <t xml:space="preserve">SKU-02-924</t>
  </si>
  <si>
    <t xml:space="preserve">RCPT-01543</t>
  </si>
  <si>
    <t xml:space="preserve">PO-26-55471</t>
  </si>
  <si>
    <t xml:space="preserve">RCPT-01544</t>
  </si>
  <si>
    <t xml:space="preserve">PO-26-62557</t>
  </si>
  <si>
    <t xml:space="preserve">SKU-01-264</t>
  </si>
  <si>
    <t xml:space="preserve">RCPT-01545</t>
  </si>
  <si>
    <t xml:space="preserve">PO-26-43227</t>
  </si>
  <si>
    <t xml:space="preserve">SKU-07-250</t>
  </si>
  <si>
    <t xml:space="preserve">RCPT-01546</t>
  </si>
  <si>
    <t xml:space="preserve">PO-26-55819</t>
  </si>
  <si>
    <t xml:space="preserve">SKU-02-565</t>
  </si>
  <si>
    <t xml:space="preserve">RCPT-01547</t>
  </si>
  <si>
    <t xml:space="preserve">PO-26-98589</t>
  </si>
  <si>
    <t xml:space="preserve">SKU-07-693</t>
  </si>
  <si>
    <t xml:space="preserve">RCPT-01548</t>
  </si>
  <si>
    <t xml:space="preserve">PO-26-19447</t>
  </si>
  <si>
    <t xml:space="preserve">SKU-07-608</t>
  </si>
  <si>
    <t xml:space="preserve">RCPT-01549</t>
  </si>
  <si>
    <t xml:space="preserve">PO-26-75417</t>
  </si>
  <si>
    <t xml:space="preserve">SKU-07-143</t>
  </si>
  <si>
    <t xml:space="preserve">RCPT-01550</t>
  </si>
  <si>
    <t xml:space="preserve">PO-26-78055</t>
  </si>
  <si>
    <t xml:space="preserve">SKU-02-243</t>
  </si>
  <si>
    <t xml:space="preserve">RCPT-01551</t>
  </si>
  <si>
    <t xml:space="preserve">PO-26-27457</t>
  </si>
  <si>
    <t xml:space="preserve">SKU-06-170</t>
  </si>
  <si>
    <t xml:space="preserve">RCPT-01552</t>
  </si>
  <si>
    <t xml:space="preserve">PO-26-40564</t>
  </si>
  <si>
    <t xml:space="preserve">RCPT-01553</t>
  </si>
  <si>
    <t xml:space="preserve">PO-26-79745</t>
  </si>
  <si>
    <t xml:space="preserve">RCPT-01554</t>
  </si>
  <si>
    <t xml:space="preserve">PO-26-32748</t>
  </si>
  <si>
    <t xml:space="preserve">SKU-02-437</t>
  </si>
  <si>
    <t xml:space="preserve">RCPT-01555</t>
  </si>
  <si>
    <t xml:space="preserve">PO-26-55951</t>
  </si>
  <si>
    <t xml:space="preserve">RCPT-01556</t>
  </si>
  <si>
    <t xml:space="preserve">PO-26-32276</t>
  </si>
  <si>
    <t xml:space="preserve">SKU-07-973</t>
  </si>
  <si>
    <t xml:space="preserve">RCPT-01557</t>
  </si>
  <si>
    <t xml:space="preserve">PO-26-25973</t>
  </si>
  <si>
    <t xml:space="preserve">SKU-04-111</t>
  </si>
  <si>
    <t xml:space="preserve">RCPT-01558</t>
  </si>
  <si>
    <t xml:space="preserve">PO-26-36719</t>
  </si>
  <si>
    <t xml:space="preserve">SKU-03-894</t>
  </si>
  <si>
    <t xml:space="preserve">RCPT-01559</t>
  </si>
  <si>
    <t xml:space="preserve">PO-26-74180</t>
  </si>
  <si>
    <t xml:space="preserve">RCPT-01560</t>
  </si>
  <si>
    <t xml:space="preserve">PO-26-85999</t>
  </si>
  <si>
    <t xml:space="preserve">RCPT-01561</t>
  </si>
  <si>
    <t xml:space="preserve">PO-26-66077</t>
  </si>
  <si>
    <t xml:space="preserve">SKU-07-670</t>
  </si>
  <si>
    <t xml:space="preserve">RCPT-01562</t>
  </si>
  <si>
    <t xml:space="preserve">PO-26-48559</t>
  </si>
  <si>
    <t xml:space="preserve">RCPT-01563</t>
  </si>
  <si>
    <t xml:space="preserve">PO-26-58994</t>
  </si>
  <si>
    <t xml:space="preserve">SKU-07-375</t>
  </si>
  <si>
    <t xml:space="preserve">RCPT-01564</t>
  </si>
  <si>
    <t xml:space="preserve">PO-26-69256</t>
  </si>
  <si>
    <t xml:space="preserve">SKU-05-452</t>
  </si>
  <si>
    <t xml:space="preserve">RCPT-01565</t>
  </si>
  <si>
    <t xml:space="preserve">PO-26-43316</t>
  </si>
  <si>
    <t xml:space="preserve">RCPT-01566</t>
  </si>
  <si>
    <t xml:space="preserve">PO-26-83880</t>
  </si>
  <si>
    <t xml:space="preserve">RCPT-01567</t>
  </si>
  <si>
    <t xml:space="preserve">PO-26-27519</t>
  </si>
  <si>
    <t xml:space="preserve">SKU-06-577</t>
  </si>
  <si>
    <t xml:space="preserve">RCPT-01568</t>
  </si>
  <si>
    <t xml:space="preserve">PO-26-73315</t>
  </si>
  <si>
    <t xml:space="preserve">SKU-06-643</t>
  </si>
  <si>
    <t xml:space="preserve">RCPT-01569</t>
  </si>
  <si>
    <t xml:space="preserve">PO-26-13687</t>
  </si>
  <si>
    <t xml:space="preserve">SKU-01-210</t>
  </si>
  <si>
    <t xml:space="preserve">RCPT-01570</t>
  </si>
  <si>
    <t xml:space="preserve">PO-26-64120</t>
  </si>
  <si>
    <t xml:space="preserve">SKU-05-740</t>
  </si>
  <si>
    <t xml:space="preserve">RCPT-01571</t>
  </si>
  <si>
    <t xml:space="preserve">PO-26-87420</t>
  </si>
  <si>
    <t xml:space="preserve">SKU-05-383</t>
  </si>
  <si>
    <t xml:space="preserve">RCPT-01572</t>
  </si>
  <si>
    <t xml:space="preserve">PO-26-96575</t>
  </si>
  <si>
    <t xml:space="preserve">SKU-01-563</t>
  </si>
  <si>
    <t xml:space="preserve">RCPT-01573</t>
  </si>
  <si>
    <t xml:space="preserve">PO-26-94215</t>
  </si>
  <si>
    <t xml:space="preserve">SKU-01-908</t>
  </si>
  <si>
    <t xml:space="preserve">RCPT-01574</t>
  </si>
  <si>
    <t xml:space="preserve">PO-26-42892</t>
  </si>
  <si>
    <t xml:space="preserve">RCPT-01575</t>
  </si>
  <si>
    <t xml:space="preserve">PO-26-48397</t>
  </si>
  <si>
    <t xml:space="preserve">SKU-03-633</t>
  </si>
  <si>
    <t xml:space="preserve">RCPT-01576</t>
  </si>
  <si>
    <t xml:space="preserve">PO-26-15655</t>
  </si>
  <si>
    <t xml:space="preserve">SKU-05-910</t>
  </si>
  <si>
    <t xml:space="preserve">RCPT-01577</t>
  </si>
  <si>
    <t xml:space="preserve">PO-26-71780</t>
  </si>
  <si>
    <t xml:space="preserve">SKU-04-758</t>
  </si>
  <si>
    <t xml:space="preserve">RCPT-01578</t>
  </si>
  <si>
    <t xml:space="preserve">PO-26-36604</t>
  </si>
  <si>
    <t xml:space="preserve">SKU-06-439</t>
  </si>
  <si>
    <t xml:space="preserve">RCPT-01579</t>
  </si>
  <si>
    <t xml:space="preserve">PO-26-78591</t>
  </si>
  <si>
    <t xml:space="preserve">SKU-07-242</t>
  </si>
  <si>
    <t xml:space="preserve">RCPT-01580</t>
  </si>
  <si>
    <t xml:space="preserve">PO-26-60192</t>
  </si>
  <si>
    <t xml:space="preserve">SKU-06-484</t>
  </si>
  <si>
    <t xml:space="preserve">RCPT-01581</t>
  </si>
  <si>
    <t xml:space="preserve">PO-26-56359</t>
  </si>
  <si>
    <t xml:space="preserve">SKU-07-772</t>
  </si>
  <si>
    <t xml:space="preserve">RCPT-01582</t>
  </si>
  <si>
    <t xml:space="preserve">PO-26-11138</t>
  </si>
  <si>
    <t xml:space="preserve">SKU-06-472</t>
  </si>
  <si>
    <t xml:space="preserve">RCPT-01583</t>
  </si>
  <si>
    <t xml:space="preserve">PO-26-95581</t>
  </si>
  <si>
    <t xml:space="preserve">SKU-02-252</t>
  </si>
  <si>
    <t xml:space="preserve">RCPT-01584</t>
  </si>
  <si>
    <t xml:space="preserve">PO-26-26115</t>
  </si>
  <si>
    <t xml:space="preserve">SKU-04-142</t>
  </si>
  <si>
    <t xml:space="preserve">RCPT-01585</t>
  </si>
  <si>
    <t xml:space="preserve">PO-26-79574</t>
  </si>
  <si>
    <t xml:space="preserve">SKU-06-888</t>
  </si>
  <si>
    <t xml:space="preserve">RCPT-01586</t>
  </si>
  <si>
    <t xml:space="preserve">PO-26-56008</t>
  </si>
  <si>
    <t xml:space="preserve">SKU-06-309</t>
  </si>
  <si>
    <t xml:space="preserve">RCPT-01587</t>
  </si>
  <si>
    <t xml:space="preserve">PO-26-52474</t>
  </si>
  <si>
    <t xml:space="preserve">SKU-02-720</t>
  </si>
  <si>
    <t xml:space="preserve">RCPT-01588</t>
  </si>
  <si>
    <t xml:space="preserve">PO-26-53390</t>
  </si>
  <si>
    <t xml:space="preserve">SKU-07-852</t>
  </si>
  <si>
    <t xml:space="preserve">RCPT-01589</t>
  </si>
  <si>
    <t xml:space="preserve">PO-26-39641</t>
  </si>
  <si>
    <t xml:space="preserve">SKU-01-702</t>
  </si>
  <si>
    <t xml:space="preserve">RCPT-01590</t>
  </si>
  <si>
    <t xml:space="preserve">PO-26-50461</t>
  </si>
  <si>
    <t xml:space="preserve">SKU-06-138</t>
  </si>
  <si>
    <t xml:space="preserve">RCPT-01591</t>
  </si>
  <si>
    <t xml:space="preserve">PO-26-10507</t>
  </si>
  <si>
    <t xml:space="preserve">SKU-05-297</t>
  </si>
  <si>
    <t xml:space="preserve">RCPT-01592</t>
  </si>
  <si>
    <t xml:space="preserve">PO-26-39730</t>
  </si>
  <si>
    <t xml:space="preserve">SKU-03-188</t>
  </si>
  <si>
    <t xml:space="preserve">RCPT-01593</t>
  </si>
  <si>
    <t xml:space="preserve">PO-26-90224</t>
  </si>
  <si>
    <t xml:space="preserve">SKU-02-488</t>
  </si>
  <si>
    <t xml:space="preserve">RCPT-01594</t>
  </si>
  <si>
    <t xml:space="preserve">PO-26-59071</t>
  </si>
  <si>
    <t xml:space="preserve">SKU-06-873</t>
  </si>
  <si>
    <t xml:space="preserve">RCPT-01595</t>
  </si>
  <si>
    <t xml:space="preserve">PO-26-82988</t>
  </si>
  <si>
    <t xml:space="preserve">SKU-06-135</t>
  </si>
  <si>
    <t xml:space="preserve">RCPT-01596</t>
  </si>
  <si>
    <t xml:space="preserve">PO-26-24119</t>
  </si>
  <si>
    <t xml:space="preserve">RCPT-01597</t>
  </si>
  <si>
    <t xml:space="preserve">PO-26-35128</t>
  </si>
  <si>
    <t xml:space="preserve">SKU-07-411</t>
  </si>
  <si>
    <t xml:space="preserve">RCPT-01598</t>
  </si>
  <si>
    <t xml:space="preserve">PO-26-43465</t>
  </si>
  <si>
    <t xml:space="preserve">SKU-05-624</t>
  </si>
  <si>
    <t xml:space="preserve">RCPT-01599</t>
  </si>
  <si>
    <t xml:space="preserve">PO-26-68803</t>
  </si>
  <si>
    <t xml:space="preserve">RCPT-01600</t>
  </si>
  <si>
    <t xml:space="preserve">PO-26-28074</t>
  </si>
  <si>
    <t xml:space="preserve">SKU-03-664</t>
  </si>
  <si>
    <t xml:space="preserve">RCPT-01601</t>
  </si>
  <si>
    <t xml:space="preserve">PO-26-35119</t>
  </si>
  <si>
    <t xml:space="preserve">SKU-03-105</t>
  </si>
  <si>
    <t xml:space="preserve">RCPT-01602</t>
  </si>
  <si>
    <t xml:space="preserve">PO-26-52463</t>
  </si>
  <si>
    <t xml:space="preserve">SKU-07-473</t>
  </si>
  <si>
    <t xml:space="preserve">RCPT-01603</t>
  </si>
  <si>
    <t xml:space="preserve">PO-26-18098</t>
  </si>
  <si>
    <t xml:space="preserve">SKU-05-262</t>
  </si>
  <si>
    <t xml:space="preserve">RCPT-01604</t>
  </si>
  <si>
    <t xml:space="preserve">PO-26-51506</t>
  </si>
  <si>
    <t xml:space="preserve">SKU-02-409</t>
  </si>
  <si>
    <t xml:space="preserve">RCPT-01605</t>
  </si>
  <si>
    <t xml:space="preserve">PO-26-84792</t>
  </si>
  <si>
    <t xml:space="preserve">SKU-01-708</t>
  </si>
  <si>
    <t xml:space="preserve">RCPT-01606</t>
  </si>
  <si>
    <t xml:space="preserve">PO-26-26570</t>
  </si>
  <si>
    <t xml:space="preserve">SKU-01-865</t>
  </si>
  <si>
    <t xml:space="preserve">RCPT-01607</t>
  </si>
  <si>
    <t xml:space="preserve">PO-26-30345</t>
  </si>
  <si>
    <t xml:space="preserve">SKU-03-309</t>
  </si>
  <si>
    <t xml:space="preserve">RCPT-01608</t>
  </si>
  <si>
    <t xml:space="preserve">PO-26-82453</t>
  </si>
  <si>
    <t xml:space="preserve">SKU-03-438</t>
  </si>
  <si>
    <t xml:space="preserve">RCPT-01609</t>
  </si>
  <si>
    <t xml:space="preserve">PO-26-50484</t>
  </si>
  <si>
    <t xml:space="preserve">RCPT-01610</t>
  </si>
  <si>
    <t xml:space="preserve">PO-26-88100</t>
  </si>
  <si>
    <t xml:space="preserve">SKU-01-974</t>
  </si>
  <si>
    <t xml:space="preserve">RCPT-01611</t>
  </si>
  <si>
    <t xml:space="preserve">PO-26-11094</t>
  </si>
  <si>
    <t xml:space="preserve">SKU-05-596</t>
  </si>
  <si>
    <t xml:space="preserve">RCPT-01612</t>
  </si>
  <si>
    <t xml:space="preserve">PO-26-14759</t>
  </si>
  <si>
    <t xml:space="preserve">SKU-07-557</t>
  </si>
  <si>
    <t xml:space="preserve">RCPT-01613</t>
  </si>
  <si>
    <t xml:space="preserve">PO-26-61520</t>
  </si>
  <si>
    <t xml:space="preserve">SKU-03-503</t>
  </si>
  <si>
    <t xml:space="preserve">RCPT-01614</t>
  </si>
  <si>
    <t xml:space="preserve">PO-26-94884</t>
  </si>
  <si>
    <t xml:space="preserve">SKU-05-946</t>
  </si>
  <si>
    <t xml:space="preserve">RCPT-01615</t>
  </si>
  <si>
    <t xml:space="preserve">PO-26-20930</t>
  </si>
  <si>
    <t xml:space="preserve">SKU-07-480</t>
  </si>
  <si>
    <t xml:space="preserve">RCPT-01616</t>
  </si>
  <si>
    <t xml:space="preserve">PO-26-88876</t>
  </si>
  <si>
    <t xml:space="preserve">SKU-05-450</t>
  </si>
  <si>
    <t xml:space="preserve">RCPT-01617</t>
  </si>
  <si>
    <t xml:space="preserve">PO-26-68331</t>
  </si>
  <si>
    <t xml:space="preserve">RCPT-01618</t>
  </si>
  <si>
    <t xml:space="preserve">PO-26-37696</t>
  </si>
  <si>
    <t xml:space="preserve">SKU-05-871</t>
  </si>
  <si>
    <t xml:space="preserve">RCPT-01619</t>
  </si>
  <si>
    <t xml:space="preserve">PO-26-97153</t>
  </si>
  <si>
    <t xml:space="preserve">SKU-04-288</t>
  </si>
  <si>
    <t xml:space="preserve">RCPT-01620</t>
  </si>
  <si>
    <t xml:space="preserve">PO-26-35350</t>
  </si>
  <si>
    <t xml:space="preserve">SKU-05-107</t>
  </si>
  <si>
    <t xml:space="preserve">RCPT-01621</t>
  </si>
  <si>
    <t xml:space="preserve">PO-26-42618</t>
  </si>
  <si>
    <t xml:space="preserve">SKU-03-476</t>
  </si>
  <si>
    <t xml:space="preserve">RCPT-01622</t>
  </si>
  <si>
    <t xml:space="preserve">PO-26-19281</t>
  </si>
  <si>
    <t xml:space="preserve">SKU-01-546</t>
  </si>
  <si>
    <t xml:space="preserve">RCPT-01623</t>
  </si>
  <si>
    <t xml:space="preserve">PO-26-33290</t>
  </si>
  <si>
    <t xml:space="preserve">SKU-04-112</t>
  </si>
  <si>
    <t xml:space="preserve">RCPT-01624</t>
  </si>
  <si>
    <t xml:space="preserve">PO-26-28599</t>
  </si>
  <si>
    <t xml:space="preserve">SKU-07-597</t>
  </si>
  <si>
    <t xml:space="preserve">RCPT-01625</t>
  </si>
  <si>
    <t xml:space="preserve">PO-26-44063</t>
  </si>
  <si>
    <t xml:space="preserve">SKU-03-473</t>
  </si>
  <si>
    <t xml:space="preserve">RCPT-01626</t>
  </si>
  <si>
    <t xml:space="preserve">PO-26-77493</t>
  </si>
  <si>
    <t xml:space="preserve">SKU-05-671</t>
  </si>
  <si>
    <t xml:space="preserve">RCPT-01627</t>
  </si>
  <si>
    <t xml:space="preserve">PO-26-98177</t>
  </si>
  <si>
    <t xml:space="preserve">SKU-06-443</t>
  </si>
  <si>
    <t xml:space="preserve">RCPT-01628</t>
  </si>
  <si>
    <t xml:space="preserve">PO-26-49524</t>
  </si>
  <si>
    <t xml:space="preserve">RCPT-01629</t>
  </si>
  <si>
    <t xml:space="preserve">PO-26-30688</t>
  </si>
  <si>
    <t xml:space="preserve">RCPT-01630</t>
  </si>
  <si>
    <t xml:space="preserve">PO-26-68562</t>
  </si>
  <si>
    <t xml:space="preserve">SKU-02-618</t>
  </si>
  <si>
    <t xml:space="preserve">RCPT-01631</t>
  </si>
  <si>
    <t xml:space="preserve">PO-26-98969</t>
  </si>
  <si>
    <t xml:space="preserve">SKU-05-646</t>
  </si>
  <si>
    <t xml:space="preserve">RCPT-01632</t>
  </si>
  <si>
    <t xml:space="preserve">PO-26-85143</t>
  </si>
  <si>
    <t xml:space="preserve">RCPT-01633</t>
  </si>
  <si>
    <t xml:space="preserve">PO-26-96006</t>
  </si>
  <si>
    <t xml:space="preserve">SKU-01-806</t>
  </si>
  <si>
    <t xml:space="preserve">RCPT-01634</t>
  </si>
  <si>
    <t xml:space="preserve">PO-26-39917</t>
  </si>
  <si>
    <t xml:space="preserve">SKU-04-494</t>
  </si>
  <si>
    <t xml:space="preserve">RCPT-01635</t>
  </si>
  <si>
    <t xml:space="preserve">PO-26-21299</t>
  </si>
  <si>
    <t xml:space="preserve">SKU-03-271</t>
  </si>
  <si>
    <t xml:space="preserve">RCPT-01636</t>
  </si>
  <si>
    <t xml:space="preserve">PO-26-49853</t>
  </si>
  <si>
    <t xml:space="preserve">SKU-05-485</t>
  </si>
  <si>
    <t xml:space="preserve">RCPT-01637</t>
  </si>
  <si>
    <t xml:space="preserve">PO-26-66018</t>
  </si>
  <si>
    <t xml:space="preserve">SKU-06-514</t>
  </si>
  <si>
    <t xml:space="preserve">RCPT-01638</t>
  </si>
  <si>
    <t xml:space="preserve">PO-26-90231</t>
  </si>
  <si>
    <t xml:space="preserve">SKU-01-195</t>
  </si>
  <si>
    <t xml:space="preserve">RCPT-01639</t>
  </si>
  <si>
    <t xml:space="preserve">PO-26-49690</t>
  </si>
  <si>
    <t xml:space="preserve">SKU-01-921</t>
  </si>
  <si>
    <t xml:space="preserve">RCPT-01640</t>
  </si>
  <si>
    <t xml:space="preserve">PO-26-37827</t>
  </si>
  <si>
    <t xml:space="preserve">SKU-06-432</t>
  </si>
  <si>
    <t xml:space="preserve">RCPT-01641</t>
  </si>
  <si>
    <t xml:space="preserve">PO-26-97205</t>
  </si>
  <si>
    <t xml:space="preserve">SKU-05-908</t>
  </si>
  <si>
    <t xml:space="preserve">RCPT-01642</t>
  </si>
  <si>
    <t xml:space="preserve">PO-26-24076</t>
  </si>
  <si>
    <t xml:space="preserve">SKU-05-357</t>
  </si>
  <si>
    <t xml:space="preserve">RCPT-01643</t>
  </si>
  <si>
    <t xml:space="preserve">PO-26-45515</t>
  </si>
  <si>
    <t xml:space="preserve">SKU-03-333</t>
  </si>
  <si>
    <t xml:space="preserve">RCPT-01644</t>
  </si>
  <si>
    <t xml:space="preserve">PO-26-58693</t>
  </si>
  <si>
    <t xml:space="preserve">SKU-06-264</t>
  </si>
  <si>
    <t xml:space="preserve">RCPT-01645</t>
  </si>
  <si>
    <t xml:space="preserve">PO-26-38176</t>
  </si>
  <si>
    <t xml:space="preserve">SKU-02-298</t>
  </si>
  <si>
    <t xml:space="preserve">RCPT-01646</t>
  </si>
  <si>
    <t xml:space="preserve">PO-26-30889</t>
  </si>
  <si>
    <t xml:space="preserve">SKU-05-711</t>
  </si>
  <si>
    <t xml:space="preserve">RCPT-01647</t>
  </si>
  <si>
    <t xml:space="preserve">PO-26-11408</t>
  </si>
  <si>
    <t xml:space="preserve">SKU-02-297</t>
  </si>
  <si>
    <t xml:space="preserve">RCPT-01648</t>
  </si>
  <si>
    <t xml:space="preserve">PO-26-29167</t>
  </si>
  <si>
    <t xml:space="preserve">SKU-05-163</t>
  </si>
  <si>
    <t xml:space="preserve">RCPT-01649</t>
  </si>
  <si>
    <t xml:space="preserve">PO-26-66627</t>
  </si>
  <si>
    <t xml:space="preserve">SKU-06-629</t>
  </si>
  <si>
    <t xml:space="preserve">RCPT-01650</t>
  </si>
  <si>
    <t xml:space="preserve">PO-26-71550</t>
  </si>
  <si>
    <t xml:space="preserve">SKU-06-732</t>
  </si>
  <si>
    <t xml:space="preserve">RCPT-01651</t>
  </si>
  <si>
    <t xml:space="preserve">PO-26-63507</t>
  </si>
  <si>
    <t xml:space="preserve">SKU-01-854</t>
  </si>
  <si>
    <t xml:space="preserve">RCPT-01652</t>
  </si>
  <si>
    <t xml:space="preserve">PO-26-75158</t>
  </si>
  <si>
    <t xml:space="preserve">SKU-04-554</t>
  </si>
  <si>
    <t xml:space="preserve">RCPT-01653</t>
  </si>
  <si>
    <t xml:space="preserve">PO-26-28694</t>
  </si>
  <si>
    <t xml:space="preserve">SKU-06-318</t>
  </si>
  <si>
    <t xml:space="preserve">RCPT-01654</t>
  </si>
  <si>
    <t xml:space="preserve">PO-26-95683</t>
  </si>
  <si>
    <t xml:space="preserve">SKU-01-912</t>
  </si>
  <si>
    <t xml:space="preserve">RCPT-01655</t>
  </si>
  <si>
    <t xml:space="preserve">PO-26-86222</t>
  </si>
  <si>
    <t xml:space="preserve">SKU-07-677</t>
  </si>
  <si>
    <t xml:space="preserve">RCPT-01656</t>
  </si>
  <si>
    <t xml:space="preserve">PO-26-28756</t>
  </si>
  <si>
    <t xml:space="preserve">SKU-03-970</t>
  </si>
  <si>
    <t xml:space="preserve">RCPT-01657</t>
  </si>
  <si>
    <t xml:space="preserve">PO-26-15794</t>
  </si>
  <si>
    <t xml:space="preserve">SKU-06-738</t>
  </si>
  <si>
    <t xml:space="preserve">RCPT-01658</t>
  </si>
  <si>
    <t xml:space="preserve">PO-26-72081</t>
  </si>
  <si>
    <t xml:space="preserve">RCPT-01659</t>
  </si>
  <si>
    <t xml:space="preserve">PO-26-59077</t>
  </si>
  <si>
    <t xml:space="preserve">RCPT-01660</t>
  </si>
  <si>
    <t xml:space="preserve">PO-26-18583</t>
  </si>
  <si>
    <t xml:space="preserve">SKU-07-672</t>
  </si>
  <si>
    <t xml:space="preserve">RCPT-01661</t>
  </si>
  <si>
    <t xml:space="preserve">PO-26-82369</t>
  </si>
  <si>
    <t xml:space="preserve">SKU-05-180</t>
  </si>
  <si>
    <t xml:space="preserve">RCPT-01662</t>
  </si>
  <si>
    <t xml:space="preserve">PO-26-71751</t>
  </si>
  <si>
    <t xml:space="preserve">RCPT-01663</t>
  </si>
  <si>
    <t xml:space="preserve">PO-26-68388</t>
  </si>
  <si>
    <t xml:space="preserve">RCPT-01664</t>
  </si>
  <si>
    <t xml:space="preserve">PO-26-12083</t>
  </si>
  <si>
    <t xml:space="preserve">SKU-05-344</t>
  </si>
  <si>
    <t xml:space="preserve">RCPT-01665</t>
  </si>
  <si>
    <t xml:space="preserve">PO-26-56609</t>
  </si>
  <si>
    <t xml:space="preserve">SKU-03-505</t>
  </si>
  <si>
    <t xml:space="preserve">RCPT-01666</t>
  </si>
  <si>
    <t xml:space="preserve">PO-26-93428</t>
  </si>
  <si>
    <t xml:space="preserve">SKU-07-945</t>
  </si>
  <si>
    <t xml:space="preserve">RCPT-01667</t>
  </si>
  <si>
    <t xml:space="preserve">PO-26-51673</t>
  </si>
  <si>
    <t xml:space="preserve">SKU-01-330</t>
  </si>
  <si>
    <t xml:space="preserve">RCPT-01668</t>
  </si>
  <si>
    <t xml:space="preserve">PO-26-88420</t>
  </si>
  <si>
    <t xml:space="preserve">RCPT-01669</t>
  </si>
  <si>
    <t xml:space="preserve">PO-26-29185</t>
  </si>
  <si>
    <t xml:space="preserve">SKU-03-420</t>
  </si>
  <si>
    <t xml:space="preserve">RCPT-01670</t>
  </si>
  <si>
    <t xml:space="preserve">PO-26-21719</t>
  </si>
  <si>
    <t xml:space="preserve">SKU-07-216</t>
  </si>
  <si>
    <t xml:space="preserve">RCPT-01671</t>
  </si>
  <si>
    <t xml:space="preserve">PO-26-73845</t>
  </si>
  <si>
    <t xml:space="preserve">SKU-03-976</t>
  </si>
  <si>
    <t xml:space="preserve">RCPT-01672</t>
  </si>
  <si>
    <t xml:space="preserve">PO-26-43501</t>
  </si>
  <si>
    <t xml:space="preserve">SKU-05-524</t>
  </si>
  <si>
    <t xml:space="preserve">RCPT-01673</t>
  </si>
  <si>
    <t xml:space="preserve">PO-26-48939</t>
  </si>
  <si>
    <t xml:space="preserve">RCPT-01674</t>
  </si>
  <si>
    <t xml:space="preserve">PO-26-74342</t>
  </si>
  <si>
    <t xml:space="preserve">SKU-05-760</t>
  </si>
  <si>
    <t xml:space="preserve">RCPT-01675</t>
  </si>
  <si>
    <t xml:space="preserve">PO-26-60866</t>
  </si>
  <si>
    <t xml:space="preserve">SKU-03-395</t>
  </si>
  <si>
    <t xml:space="preserve">RCPT-01676</t>
  </si>
  <si>
    <t xml:space="preserve">PO-26-82035</t>
  </si>
  <si>
    <t xml:space="preserve">RCPT-01677</t>
  </si>
  <si>
    <t xml:space="preserve">PO-26-26762</t>
  </si>
  <si>
    <t xml:space="preserve">SKU-07-765</t>
  </si>
  <si>
    <t xml:space="preserve">RCPT-01678</t>
  </si>
  <si>
    <t xml:space="preserve">PO-26-69132</t>
  </si>
  <si>
    <t xml:space="preserve">RCPT-01679</t>
  </si>
  <si>
    <t xml:space="preserve">PO-26-66233</t>
  </si>
  <si>
    <t xml:space="preserve">SKU-06-946</t>
  </si>
  <si>
    <t xml:space="preserve">RCPT-01680</t>
  </si>
  <si>
    <t xml:space="preserve">PO-26-85944</t>
  </si>
  <si>
    <t xml:space="preserve">SKU-03-297</t>
  </si>
  <si>
    <t xml:space="preserve">RCPT-01681</t>
  </si>
  <si>
    <t xml:space="preserve">PO-26-84909</t>
  </si>
  <si>
    <t xml:space="preserve">SKU-05-680</t>
  </si>
  <si>
    <t xml:space="preserve">RCPT-01682</t>
  </si>
  <si>
    <t xml:space="preserve">PO-26-72060</t>
  </si>
  <si>
    <t xml:space="preserve">SKU-05-144</t>
  </si>
  <si>
    <t xml:space="preserve">RCPT-01683</t>
  </si>
  <si>
    <t xml:space="preserve">PO-26-53090</t>
  </si>
  <si>
    <t xml:space="preserve">SKU-02-791</t>
  </si>
  <si>
    <t xml:space="preserve">RCPT-01684</t>
  </si>
  <si>
    <t xml:space="preserve">PO-26-66935</t>
  </si>
  <si>
    <t xml:space="preserve">SKU-03-873</t>
  </si>
  <si>
    <t xml:space="preserve">RCPT-01685</t>
  </si>
  <si>
    <t xml:space="preserve">PO-26-40621</t>
  </si>
  <si>
    <t xml:space="preserve">SKU-04-305</t>
  </si>
  <si>
    <t xml:space="preserve">RCPT-01686</t>
  </si>
  <si>
    <t xml:space="preserve">PO-26-15073</t>
  </si>
  <si>
    <t xml:space="preserve">SKU-01-313</t>
  </si>
  <si>
    <t xml:space="preserve">RCPT-01687</t>
  </si>
  <si>
    <t xml:space="preserve">PO-26-52580</t>
  </si>
  <si>
    <t xml:space="preserve">SKU-06-268</t>
  </si>
  <si>
    <t xml:space="preserve">RCPT-01688</t>
  </si>
  <si>
    <t xml:space="preserve">PO-26-93237</t>
  </si>
  <si>
    <t xml:space="preserve">SKU-05-218</t>
  </si>
  <si>
    <t xml:space="preserve">RCPT-01689</t>
  </si>
  <si>
    <t xml:space="preserve">PO-26-42599</t>
  </si>
  <si>
    <t xml:space="preserve">SKU-04-996</t>
  </si>
  <si>
    <t xml:space="preserve">RCPT-01690</t>
  </si>
  <si>
    <t xml:space="preserve">PO-26-84787</t>
  </si>
  <si>
    <t xml:space="preserve">SKU-03-604</t>
  </si>
  <si>
    <t xml:space="preserve">RCPT-01691</t>
  </si>
  <si>
    <t xml:space="preserve">PO-26-83826</t>
  </si>
  <si>
    <t xml:space="preserve">RCPT-01692</t>
  </si>
  <si>
    <t xml:space="preserve">PO-26-11082</t>
  </si>
  <si>
    <t xml:space="preserve">SKU-03-176</t>
  </si>
  <si>
    <t xml:space="preserve">RCPT-01693</t>
  </si>
  <si>
    <t xml:space="preserve">PO-26-92511</t>
  </si>
  <si>
    <t xml:space="preserve">SKU-06-409</t>
  </si>
  <si>
    <t xml:space="preserve">RCPT-01694</t>
  </si>
  <si>
    <t xml:space="preserve">PO-26-40436</t>
  </si>
  <si>
    <t xml:space="preserve">SKU-05-783</t>
  </si>
  <si>
    <t xml:space="preserve">RCPT-01695</t>
  </si>
  <si>
    <t xml:space="preserve">PO-26-82804</t>
  </si>
  <si>
    <t xml:space="preserve">SKU-07-822</t>
  </si>
  <si>
    <t xml:space="preserve">RCPT-01696</t>
  </si>
  <si>
    <t xml:space="preserve">PO-26-81244</t>
  </si>
  <si>
    <t xml:space="preserve">SKU-06-662</t>
  </si>
  <si>
    <t xml:space="preserve">RCPT-01697</t>
  </si>
  <si>
    <t xml:space="preserve">PO-26-47798</t>
  </si>
  <si>
    <t xml:space="preserve">SKU-03-353</t>
  </si>
  <si>
    <t xml:space="preserve">RCPT-01698</t>
  </si>
  <si>
    <t xml:space="preserve">PO-26-52413</t>
  </si>
  <si>
    <t xml:space="preserve">RCPT-01699</t>
  </si>
  <si>
    <t xml:space="preserve">PO-26-65013</t>
  </si>
  <si>
    <t xml:space="preserve">SKU-07-148</t>
  </si>
  <si>
    <t xml:space="preserve">RCPT-01700</t>
  </si>
  <si>
    <t xml:space="preserve">PO-26-93617</t>
  </si>
  <si>
    <t xml:space="preserve">SKU-04-896</t>
  </si>
  <si>
    <t xml:space="preserve">RCPT-01701</t>
  </si>
  <si>
    <t xml:space="preserve">PO-26-52178</t>
  </si>
  <si>
    <t xml:space="preserve">SKU-01-723</t>
  </si>
  <si>
    <t xml:space="preserve">RCPT-01702</t>
  </si>
  <si>
    <t xml:space="preserve">PO-26-68414</t>
  </si>
  <si>
    <t xml:space="preserve">SKU-06-671</t>
  </si>
  <si>
    <t xml:space="preserve">RCPT-01703</t>
  </si>
  <si>
    <t xml:space="preserve">PO-26-11783</t>
  </si>
  <si>
    <t xml:space="preserve">SKU-06-584</t>
  </si>
  <si>
    <t xml:space="preserve">RCPT-01704</t>
  </si>
  <si>
    <t xml:space="preserve">PO-26-51246</t>
  </si>
  <si>
    <t xml:space="preserve">SKU-02-602</t>
  </si>
  <si>
    <t xml:space="preserve">RCPT-01705</t>
  </si>
  <si>
    <t xml:space="preserve">PO-26-15377</t>
  </si>
  <si>
    <t xml:space="preserve">SKU-04-147</t>
  </si>
  <si>
    <t xml:space="preserve">RCPT-01706</t>
  </si>
  <si>
    <t xml:space="preserve">PO-26-86206</t>
  </si>
  <si>
    <t xml:space="preserve">SKU-02-317</t>
  </si>
  <si>
    <t xml:space="preserve">RCPT-01707</t>
  </si>
  <si>
    <t xml:space="preserve">PO-26-26165</t>
  </si>
  <si>
    <t xml:space="preserve">SKU-06-480</t>
  </si>
  <si>
    <t xml:space="preserve">RCPT-01708</t>
  </si>
  <si>
    <t xml:space="preserve">PO-26-65775</t>
  </si>
  <si>
    <t xml:space="preserve">RCPT-01709</t>
  </si>
  <si>
    <t xml:space="preserve">PO-26-74324</t>
  </si>
  <si>
    <t xml:space="preserve">SKU-06-626</t>
  </si>
  <si>
    <t xml:space="preserve">RCPT-01710</t>
  </si>
  <si>
    <t xml:space="preserve">PO-26-12156</t>
  </si>
  <si>
    <t xml:space="preserve">SKU-07-435</t>
  </si>
  <si>
    <t xml:space="preserve">RCPT-01711</t>
  </si>
  <si>
    <t xml:space="preserve">PO-26-28525</t>
  </si>
  <si>
    <t xml:space="preserve">SKU-07-454</t>
  </si>
  <si>
    <t xml:space="preserve">RCPT-01712</t>
  </si>
  <si>
    <t xml:space="preserve">PO-26-32978</t>
  </si>
  <si>
    <t xml:space="preserve">RCPT-01713</t>
  </si>
  <si>
    <t xml:space="preserve">PO-26-62047</t>
  </si>
  <si>
    <t xml:space="preserve">SKU-07-139</t>
  </si>
  <si>
    <t xml:space="preserve">RCPT-01714</t>
  </si>
  <si>
    <t xml:space="preserve">PO-26-74113</t>
  </si>
  <si>
    <t xml:space="preserve">SKU-06-832</t>
  </si>
  <si>
    <t xml:space="preserve">RCPT-01715</t>
  </si>
  <si>
    <t xml:space="preserve">PO-26-99913</t>
  </si>
  <si>
    <t xml:space="preserve">SKU-01-942</t>
  </si>
  <si>
    <t xml:space="preserve">RCPT-01716</t>
  </si>
  <si>
    <t xml:space="preserve">PO-26-92808</t>
  </si>
  <si>
    <t xml:space="preserve">RCPT-01717</t>
  </si>
  <si>
    <t xml:space="preserve">PO-26-83526</t>
  </si>
  <si>
    <t xml:space="preserve">SKU-02-934</t>
  </si>
  <si>
    <t xml:space="preserve">RCPT-01718</t>
  </si>
  <si>
    <t xml:space="preserve">PO-26-12985</t>
  </si>
  <si>
    <t xml:space="preserve">SKU-03-652</t>
  </si>
  <si>
    <t xml:space="preserve">RCPT-01719</t>
  </si>
  <si>
    <t xml:space="preserve">PO-26-48530</t>
  </si>
  <si>
    <t xml:space="preserve">SKU-01-897</t>
  </si>
  <si>
    <t xml:space="preserve">RCPT-01720</t>
  </si>
  <si>
    <t xml:space="preserve">PO-26-22258</t>
  </si>
  <si>
    <t xml:space="preserve">SKU-05-478</t>
  </si>
  <si>
    <t xml:space="preserve">RCPT-01721</t>
  </si>
  <si>
    <t xml:space="preserve">PO-26-51287</t>
  </si>
  <si>
    <t xml:space="preserve">SKU-05-727</t>
  </si>
  <si>
    <t xml:space="preserve">RCPT-01722</t>
  </si>
  <si>
    <t xml:space="preserve">PO-26-53022</t>
  </si>
  <si>
    <t xml:space="preserve">SKU-07-377</t>
  </si>
  <si>
    <t xml:space="preserve">RCPT-01723</t>
  </si>
  <si>
    <t xml:space="preserve">PO-26-89437</t>
  </si>
  <si>
    <t xml:space="preserve">SKU-01-913</t>
  </si>
  <si>
    <t xml:space="preserve">RCPT-01724</t>
  </si>
  <si>
    <t xml:space="preserve">PO-26-53352</t>
  </si>
  <si>
    <t xml:space="preserve">SKU-04-768</t>
  </si>
  <si>
    <t xml:space="preserve">RCPT-01725</t>
  </si>
  <si>
    <t xml:space="preserve">PO-26-47066</t>
  </si>
  <si>
    <t xml:space="preserve">SKU-05-869</t>
  </si>
  <si>
    <t xml:space="preserve">RCPT-01726</t>
  </si>
  <si>
    <t xml:space="preserve">PO-26-82706</t>
  </si>
  <si>
    <t xml:space="preserve">SKU-03-118</t>
  </si>
  <si>
    <t xml:space="preserve">RCPT-01727</t>
  </si>
  <si>
    <t xml:space="preserve">PO-26-53774</t>
  </si>
  <si>
    <t xml:space="preserve">SKU-03-589</t>
  </si>
  <si>
    <t xml:space="preserve">RCPT-01728</t>
  </si>
  <si>
    <t xml:space="preserve">PO-26-12359</t>
  </si>
  <si>
    <t xml:space="preserve">SKU-05-636</t>
  </si>
  <si>
    <t xml:space="preserve">RCPT-01729</t>
  </si>
  <si>
    <t xml:space="preserve">PO-26-68484</t>
  </si>
  <si>
    <t xml:space="preserve">SKU-06-560</t>
  </si>
  <si>
    <t xml:space="preserve">RCPT-01730</t>
  </si>
  <si>
    <t xml:space="preserve">PO-26-60197</t>
  </si>
  <si>
    <t xml:space="preserve">SKU-02-504</t>
  </si>
  <si>
    <t xml:space="preserve">RCPT-01731</t>
  </si>
  <si>
    <t xml:space="preserve">PO-26-65524</t>
  </si>
  <si>
    <t xml:space="preserve">SKU-02-655</t>
  </si>
  <si>
    <t xml:space="preserve">RCPT-01732</t>
  </si>
  <si>
    <t xml:space="preserve">PO-26-32195</t>
  </si>
  <si>
    <t xml:space="preserve">SKU-01-300</t>
  </si>
  <si>
    <t xml:space="preserve">RCPT-01733</t>
  </si>
  <si>
    <t xml:space="preserve">PO-26-65996</t>
  </si>
  <si>
    <t xml:space="preserve">RCPT-01734</t>
  </si>
  <si>
    <t xml:space="preserve">PO-26-81180</t>
  </si>
  <si>
    <t xml:space="preserve">RCPT-01735</t>
  </si>
  <si>
    <t xml:space="preserve">PO-26-76672</t>
  </si>
  <si>
    <t xml:space="preserve">SKU-07-206</t>
  </si>
  <si>
    <t xml:space="preserve">RCPT-01736</t>
  </si>
  <si>
    <t xml:space="preserve">PO-26-92059</t>
  </si>
  <si>
    <t xml:space="preserve">SKU-04-901</t>
  </si>
  <si>
    <t xml:space="preserve">RCPT-01737</t>
  </si>
  <si>
    <t xml:space="preserve">PO-26-13175</t>
  </si>
  <si>
    <t xml:space="preserve">RCPT-01738</t>
  </si>
  <si>
    <t xml:space="preserve">PO-26-33106</t>
  </si>
  <si>
    <t xml:space="preserve">SKU-06-549</t>
  </si>
  <si>
    <t xml:space="preserve">RCPT-01739</t>
  </si>
  <si>
    <t xml:space="preserve">PO-26-63495</t>
  </si>
  <si>
    <t xml:space="preserve">SKU-06-541</t>
  </si>
  <si>
    <t xml:space="preserve">RCPT-01740</t>
  </si>
  <si>
    <t xml:space="preserve">PO-26-13026</t>
  </si>
  <si>
    <t xml:space="preserve">SKU-06-875</t>
  </si>
  <si>
    <t xml:space="preserve">RCPT-01741</t>
  </si>
  <si>
    <t xml:space="preserve">PO-26-76365</t>
  </si>
  <si>
    <t xml:space="preserve">SKU-03-177</t>
  </si>
  <si>
    <t xml:space="preserve">RCPT-01742</t>
  </si>
  <si>
    <t xml:space="preserve">PO-26-80454</t>
  </si>
  <si>
    <t xml:space="preserve">SKU-03-802</t>
  </si>
  <si>
    <t xml:space="preserve">RCPT-01743</t>
  </si>
  <si>
    <t xml:space="preserve">PO-26-31678</t>
  </si>
  <si>
    <t xml:space="preserve">SKU-06-950</t>
  </si>
  <si>
    <t xml:space="preserve">RCPT-01744</t>
  </si>
  <si>
    <t xml:space="preserve">PO-26-92689</t>
  </si>
  <si>
    <t xml:space="preserve">SKU-03-399</t>
  </si>
  <si>
    <t xml:space="preserve">RCPT-01745</t>
  </si>
  <si>
    <t xml:space="preserve">PO-26-32407</t>
  </si>
  <si>
    <t xml:space="preserve">RCPT-01746</t>
  </si>
  <si>
    <t xml:space="preserve">PO-26-95408</t>
  </si>
  <si>
    <t xml:space="preserve">SKU-03-540</t>
  </si>
  <si>
    <t xml:space="preserve">RCPT-01747</t>
  </si>
  <si>
    <t xml:space="preserve">PO-26-46325</t>
  </si>
  <si>
    <t xml:space="preserve">SKU-03-681</t>
  </si>
  <si>
    <t xml:space="preserve">RCPT-01748</t>
  </si>
  <si>
    <t xml:space="preserve">PO-26-43138</t>
  </si>
  <si>
    <t xml:space="preserve">SKU-07-988</t>
  </si>
  <si>
    <t xml:space="preserve">RCPT-01749</t>
  </si>
  <si>
    <t xml:space="preserve">PO-26-22601</t>
  </si>
  <si>
    <t xml:space="preserve">SKU-04-991</t>
  </si>
  <si>
    <t xml:space="preserve">RCPT-01750</t>
  </si>
  <si>
    <t xml:space="preserve">PO-26-71251</t>
  </si>
  <si>
    <t xml:space="preserve">SKU-04-459</t>
  </si>
  <si>
    <t xml:space="preserve">RCPT-01751</t>
  </si>
  <si>
    <t xml:space="preserve">PO-26-67972</t>
  </si>
  <si>
    <t xml:space="preserve">SKU-05-838</t>
  </si>
  <si>
    <t xml:space="preserve">RCPT-01752</t>
  </si>
  <si>
    <t xml:space="preserve">PO-26-58608</t>
  </si>
  <si>
    <t xml:space="preserve">RCPT-01753</t>
  </si>
  <si>
    <t xml:space="preserve">PO-26-20110</t>
  </si>
  <si>
    <t xml:space="preserve">SKU-02-171</t>
  </si>
  <si>
    <t xml:space="preserve">RCPT-01754</t>
  </si>
  <si>
    <t xml:space="preserve">PO-26-67796</t>
  </si>
  <si>
    <t xml:space="preserve">SKU-05-738</t>
  </si>
  <si>
    <t xml:space="preserve">RCPT-01755</t>
  </si>
  <si>
    <t xml:space="preserve">PO-26-25658</t>
  </si>
  <si>
    <t xml:space="preserve">SKU-01-747</t>
  </si>
  <si>
    <t xml:space="preserve">RCPT-01756</t>
  </si>
  <si>
    <t xml:space="preserve">PO-26-48250</t>
  </si>
  <si>
    <t xml:space="preserve">RCPT-01757</t>
  </si>
  <si>
    <t xml:space="preserve">PO-26-30588</t>
  </si>
  <si>
    <t xml:space="preserve">SKU-03-207</t>
  </si>
  <si>
    <t xml:space="preserve">RCPT-01758</t>
  </si>
  <si>
    <t xml:space="preserve">PO-26-59084</t>
  </si>
  <si>
    <t xml:space="preserve">SKU-05-131</t>
  </si>
  <si>
    <t xml:space="preserve">RCPT-01759</t>
  </si>
  <si>
    <t xml:space="preserve">PO-26-34995</t>
  </si>
  <si>
    <t xml:space="preserve">SKU-03-796</t>
  </si>
  <si>
    <t xml:space="preserve">RCPT-01760</t>
  </si>
  <si>
    <t xml:space="preserve">PO-26-93723</t>
  </si>
  <si>
    <t xml:space="preserve">RCPT-01761</t>
  </si>
  <si>
    <t xml:space="preserve">PO-26-57360</t>
  </si>
  <si>
    <t xml:space="preserve">SKU-02-342</t>
  </si>
  <si>
    <t xml:space="preserve">RCPT-01762</t>
  </si>
  <si>
    <t xml:space="preserve">PO-26-63171</t>
  </si>
  <si>
    <t xml:space="preserve">SKU-03-349</t>
  </si>
  <si>
    <t xml:space="preserve">RCPT-01763</t>
  </si>
  <si>
    <t xml:space="preserve">PO-26-15634</t>
  </si>
  <si>
    <t xml:space="preserve">SKU-03-413</t>
  </si>
  <si>
    <t xml:space="preserve">RCPT-01764</t>
  </si>
  <si>
    <t xml:space="preserve">PO-26-86899</t>
  </si>
  <si>
    <t xml:space="preserve">SKU-06-239</t>
  </si>
  <si>
    <t xml:space="preserve">RCPT-01765</t>
  </si>
  <si>
    <t xml:space="preserve">PO-26-87004</t>
  </si>
  <si>
    <t xml:space="preserve">SKU-05-848</t>
  </si>
  <si>
    <t xml:space="preserve">RCPT-01766</t>
  </si>
  <si>
    <t xml:space="preserve">PO-26-88155</t>
  </si>
  <si>
    <t xml:space="preserve">RCPT-01767</t>
  </si>
  <si>
    <t xml:space="preserve">PO-26-85528</t>
  </si>
  <si>
    <t xml:space="preserve">RCPT-01768</t>
  </si>
  <si>
    <t xml:space="preserve">PO-26-97125</t>
  </si>
  <si>
    <t xml:space="preserve">SKU-01-745</t>
  </si>
  <si>
    <t xml:space="preserve">RCPT-01769</t>
  </si>
  <si>
    <t xml:space="preserve">PO-26-11091</t>
  </si>
  <si>
    <t xml:space="preserve">RCPT-01770</t>
  </si>
  <si>
    <t xml:space="preserve">PO-26-55298</t>
  </si>
  <si>
    <t xml:space="preserve">SKU-06-257</t>
  </si>
  <si>
    <t xml:space="preserve">RCPT-01771</t>
  </si>
  <si>
    <t xml:space="preserve">PO-26-82442</t>
  </si>
  <si>
    <t xml:space="preserve">SKU-05-214</t>
  </si>
  <si>
    <t xml:space="preserve">RCPT-01772</t>
  </si>
  <si>
    <t xml:space="preserve">PO-26-17708</t>
  </si>
  <si>
    <t xml:space="preserve">SKU-03-978</t>
  </si>
  <si>
    <t xml:space="preserve">RCPT-01773</t>
  </si>
  <si>
    <t xml:space="preserve">PO-26-79772</t>
  </si>
  <si>
    <t xml:space="preserve">SKU-07-122</t>
  </si>
  <si>
    <t xml:space="preserve">RCPT-01774</t>
  </si>
  <si>
    <t xml:space="preserve">PO-26-40304</t>
  </si>
  <si>
    <t xml:space="preserve">SKU-01-622</t>
  </si>
  <si>
    <t xml:space="preserve">RCPT-01775</t>
  </si>
  <si>
    <t xml:space="preserve">PO-26-39322</t>
  </si>
  <si>
    <t xml:space="preserve">SKU-02-123</t>
  </si>
  <si>
    <t xml:space="preserve">RCPT-01776</t>
  </si>
  <si>
    <t xml:space="preserve">PO-26-83033</t>
  </si>
  <si>
    <t xml:space="preserve">RCPT-01777</t>
  </si>
  <si>
    <t xml:space="preserve">PO-26-30158</t>
  </si>
  <si>
    <t xml:space="preserve">SKU-04-828</t>
  </si>
  <si>
    <t xml:space="preserve">RCPT-01778</t>
  </si>
  <si>
    <t xml:space="preserve">PO-26-63700</t>
  </si>
  <si>
    <t xml:space="preserve">SKU-02-254</t>
  </si>
  <si>
    <t xml:space="preserve">RCPT-01779</t>
  </si>
  <si>
    <t xml:space="preserve">PO-26-41410</t>
  </si>
  <si>
    <t xml:space="preserve">SKU-06-531</t>
  </si>
  <si>
    <t xml:space="preserve">RCPT-01780</t>
  </si>
  <si>
    <t xml:space="preserve">PO-26-79522</t>
  </si>
  <si>
    <t xml:space="preserve">SKU-02-652</t>
  </si>
  <si>
    <t xml:space="preserve">RCPT-01781</t>
  </si>
  <si>
    <t xml:space="preserve">PO-26-80460</t>
  </si>
  <si>
    <t xml:space="preserve">RCPT-01782</t>
  </si>
  <si>
    <t xml:space="preserve">PO-26-75446</t>
  </si>
  <si>
    <t xml:space="preserve">SKU-02-557</t>
  </si>
  <si>
    <t xml:space="preserve">RCPT-01783</t>
  </si>
  <si>
    <t xml:space="preserve">PO-26-90020</t>
  </si>
  <si>
    <t xml:space="preserve">SKU-06-850</t>
  </si>
  <si>
    <t xml:space="preserve">RCPT-01784</t>
  </si>
  <si>
    <t xml:space="preserve">PO-26-50790</t>
  </si>
  <si>
    <t xml:space="preserve">SKU-03-592</t>
  </si>
  <si>
    <t xml:space="preserve">RCPT-01785</t>
  </si>
  <si>
    <t xml:space="preserve">PO-26-60795</t>
  </si>
  <si>
    <t xml:space="preserve">RCPT-01786</t>
  </si>
  <si>
    <t xml:space="preserve">PO-26-14071</t>
  </si>
  <si>
    <t xml:space="preserve">SKU-04-820</t>
  </si>
  <si>
    <t xml:space="preserve">RCPT-01787</t>
  </si>
  <si>
    <t xml:space="preserve">PO-26-78310</t>
  </si>
  <si>
    <t xml:space="preserve">SKU-07-960</t>
  </si>
  <si>
    <t xml:space="preserve">RCPT-01788</t>
  </si>
  <si>
    <t xml:space="preserve">PO-26-59619</t>
  </si>
  <si>
    <t xml:space="preserve">SKU-01-201</t>
  </si>
  <si>
    <t xml:space="preserve">RCPT-01789</t>
  </si>
  <si>
    <t xml:space="preserve">PO-26-25211</t>
  </si>
  <si>
    <t xml:space="preserve">SKU-06-103</t>
  </si>
  <si>
    <t xml:space="preserve">RCPT-01790</t>
  </si>
  <si>
    <t xml:space="preserve">PO-26-45463</t>
  </si>
  <si>
    <t xml:space="preserve">SKU-02-198</t>
  </si>
  <si>
    <t xml:space="preserve">RCPT-01791</t>
  </si>
  <si>
    <t xml:space="preserve">PO-26-68822</t>
  </si>
  <si>
    <t xml:space="preserve">SKU-06-246</t>
  </si>
  <si>
    <t xml:space="preserve">RCPT-01792</t>
  </si>
  <si>
    <t xml:space="preserve">PO-26-77309</t>
  </si>
  <si>
    <t xml:space="preserve">SKU-01-145</t>
  </si>
  <si>
    <t xml:space="preserve">RCPT-01793</t>
  </si>
  <si>
    <t xml:space="preserve">PO-26-54003</t>
  </si>
  <si>
    <t xml:space="preserve">RCPT-01794</t>
  </si>
  <si>
    <t xml:space="preserve">PO-26-86383</t>
  </si>
  <si>
    <t xml:space="preserve">SKU-06-529</t>
  </si>
  <si>
    <t xml:space="preserve">RCPT-01795</t>
  </si>
  <si>
    <t xml:space="preserve">PO-26-76642</t>
  </si>
  <si>
    <t xml:space="preserve">SKU-03-922</t>
  </si>
  <si>
    <t xml:space="preserve">RCPT-01796</t>
  </si>
  <si>
    <t xml:space="preserve">PO-26-71384</t>
  </si>
  <si>
    <t xml:space="preserve">RCPT-01797</t>
  </si>
  <si>
    <t xml:space="preserve">PO-26-43824</t>
  </si>
  <si>
    <t xml:space="preserve">SKU-01-734</t>
  </si>
  <si>
    <t xml:space="preserve">RCPT-01798</t>
  </si>
  <si>
    <t xml:space="preserve">PO-26-23824</t>
  </si>
  <si>
    <t xml:space="preserve">SKU-04-521</t>
  </si>
  <si>
    <t xml:space="preserve">RCPT-01799</t>
  </si>
  <si>
    <t xml:space="preserve">PO-26-96235</t>
  </si>
  <si>
    <t xml:space="preserve">RCPT-01800</t>
  </si>
  <si>
    <t xml:space="preserve">PO-26-21903</t>
  </si>
  <si>
    <t xml:space="preserve">SKU-02-808</t>
  </si>
  <si>
    <t xml:space="preserve">RCPT-01801</t>
  </si>
  <si>
    <t xml:space="preserve">PO-26-68440</t>
  </si>
  <si>
    <t xml:space="preserve">SKU-07-855</t>
  </si>
  <si>
    <t xml:space="preserve">RCPT-01802</t>
  </si>
  <si>
    <t xml:space="preserve">PO-26-29194</t>
  </si>
  <si>
    <t xml:space="preserve">RCPT-01803</t>
  </si>
  <si>
    <t xml:space="preserve">PO-26-24781</t>
  </si>
  <si>
    <t xml:space="preserve">RCPT-01804</t>
  </si>
  <si>
    <t xml:space="preserve">PO-26-90525</t>
  </si>
  <si>
    <t xml:space="preserve">SKU-02-765</t>
  </si>
  <si>
    <t xml:space="preserve">RCPT-01805</t>
  </si>
  <si>
    <t xml:space="preserve">PO-26-29838</t>
  </si>
  <si>
    <t xml:space="preserve">SKU-06-494</t>
  </si>
  <si>
    <t xml:space="preserve">RCPT-01806</t>
  </si>
  <si>
    <t xml:space="preserve">PO-26-62521</t>
  </si>
  <si>
    <t xml:space="preserve">SKU-01-583</t>
  </si>
  <si>
    <t xml:space="preserve">RCPT-01807</t>
  </si>
  <si>
    <t xml:space="preserve">PO-26-70379</t>
  </si>
  <si>
    <t xml:space="preserve">SKU-05-805</t>
  </si>
  <si>
    <t xml:space="preserve">RCPT-01808</t>
  </si>
  <si>
    <t xml:space="preserve">PO-26-46241</t>
  </si>
  <si>
    <t xml:space="preserve">SKU-04-769</t>
  </si>
  <si>
    <t xml:space="preserve">RCPT-01809</t>
  </si>
  <si>
    <t xml:space="preserve">PO-26-26034</t>
  </si>
  <si>
    <t xml:space="preserve">SKU-05-463</t>
  </si>
  <si>
    <t xml:space="preserve">RCPT-01810</t>
  </si>
  <si>
    <t xml:space="preserve">PO-26-51561</t>
  </si>
  <si>
    <t xml:space="preserve">SKU-03-666</t>
  </si>
  <si>
    <t xml:space="preserve">RCPT-01811</t>
  </si>
  <si>
    <t xml:space="preserve">PO-26-14529</t>
  </si>
  <si>
    <t xml:space="preserve">SKU-04-841</t>
  </si>
  <si>
    <t xml:space="preserve">RCPT-01812</t>
  </si>
  <si>
    <t xml:space="preserve">PO-26-61921</t>
  </si>
  <si>
    <t xml:space="preserve">SKU-07-222</t>
  </si>
  <si>
    <t xml:space="preserve">RCPT-01813</t>
  </si>
  <si>
    <t xml:space="preserve">PO-26-17235</t>
  </si>
  <si>
    <t xml:space="preserve">RCPT-01814</t>
  </si>
  <si>
    <t xml:space="preserve">PO-26-48535</t>
  </si>
  <si>
    <t xml:space="preserve">SKU-07-497</t>
  </si>
  <si>
    <t xml:space="preserve">RCPT-01815</t>
  </si>
  <si>
    <t xml:space="preserve">PO-26-86545</t>
  </si>
  <si>
    <t xml:space="preserve">SKU-06-874</t>
  </si>
  <si>
    <t xml:space="preserve">RCPT-01816</t>
  </si>
  <si>
    <t xml:space="preserve">PO-26-54387</t>
  </si>
  <si>
    <t xml:space="preserve">SKU-01-355</t>
  </si>
  <si>
    <t xml:space="preserve">RCPT-01817</t>
  </si>
  <si>
    <t xml:space="preserve">PO-26-36059</t>
  </si>
  <si>
    <t xml:space="preserve">SKU-05-311</t>
  </si>
  <si>
    <t xml:space="preserve">RCPT-01818</t>
  </si>
  <si>
    <t xml:space="preserve">PO-26-70977</t>
  </si>
  <si>
    <t xml:space="preserve">SKU-04-780</t>
  </si>
  <si>
    <t xml:space="preserve">RCPT-01819</t>
  </si>
  <si>
    <t xml:space="preserve">PO-26-21409</t>
  </si>
  <si>
    <t xml:space="preserve">SKU-02-671</t>
  </si>
  <si>
    <t xml:space="preserve">RCPT-01820</t>
  </si>
  <si>
    <t xml:space="preserve">PO-26-80845</t>
  </si>
  <si>
    <t xml:space="preserve">SKU-02-273</t>
  </si>
  <si>
    <t xml:space="preserve">RCPT-01821</t>
  </si>
  <si>
    <t xml:space="preserve">PO-26-51920</t>
  </si>
  <si>
    <t xml:space="preserve">RCPT-01822</t>
  </si>
  <si>
    <t xml:space="preserve">PO-26-89578</t>
  </si>
  <si>
    <t xml:space="preserve">SKU-05-340</t>
  </si>
  <si>
    <t xml:space="preserve">RCPT-01823</t>
  </si>
  <si>
    <t xml:space="preserve">PO-26-62002</t>
  </si>
  <si>
    <t xml:space="preserve">SKU-05-472</t>
  </si>
  <si>
    <t xml:space="preserve">RCPT-01824</t>
  </si>
  <si>
    <t xml:space="preserve">PO-26-93580</t>
  </si>
  <si>
    <t xml:space="preserve">SKU-04-993</t>
  </si>
  <si>
    <t xml:space="preserve">RCPT-01825</t>
  </si>
  <si>
    <t xml:space="preserve">PO-26-77613</t>
  </si>
  <si>
    <t xml:space="preserve">SKU-03-489</t>
  </si>
  <si>
    <t xml:space="preserve">RCPT-01826</t>
  </si>
  <si>
    <t xml:space="preserve">PO-26-56617</t>
  </si>
  <si>
    <t xml:space="preserve">SKU-03-930</t>
  </si>
  <si>
    <t xml:space="preserve">RCPT-01827</t>
  </si>
  <si>
    <t xml:space="preserve">PO-26-21686</t>
  </si>
  <si>
    <t xml:space="preserve">RCPT-01828</t>
  </si>
  <si>
    <t xml:space="preserve">PO-26-16554</t>
  </si>
  <si>
    <t xml:space="preserve">SKU-03-689</t>
  </si>
  <si>
    <t xml:space="preserve">RCPT-01829</t>
  </si>
  <si>
    <t xml:space="preserve">PO-26-86885</t>
  </si>
  <si>
    <t xml:space="preserve">SKU-02-299</t>
  </si>
  <si>
    <t xml:space="preserve">RCPT-01830</t>
  </si>
  <si>
    <t xml:space="preserve">PO-26-64283</t>
  </si>
  <si>
    <t xml:space="preserve">RCPT-01831</t>
  </si>
  <si>
    <t xml:space="preserve">PO-26-21327</t>
  </si>
  <si>
    <t xml:space="preserve">SKU-02-186</t>
  </si>
  <si>
    <t xml:space="preserve">RCPT-01832</t>
  </si>
  <si>
    <t xml:space="preserve">PO-26-80498</t>
  </si>
  <si>
    <t xml:space="preserve">SKU-07-724</t>
  </si>
  <si>
    <t xml:space="preserve">RCPT-01833</t>
  </si>
  <si>
    <t xml:space="preserve">PO-26-67199</t>
  </si>
  <si>
    <t xml:space="preserve">SKU-05-563</t>
  </si>
  <si>
    <t xml:space="preserve">RCPT-01834</t>
  </si>
  <si>
    <t xml:space="preserve">PO-26-85713</t>
  </si>
  <si>
    <t xml:space="preserve">SKU-03-992</t>
  </si>
  <si>
    <t xml:space="preserve">RCPT-01835</t>
  </si>
  <si>
    <t xml:space="preserve">PO-26-54309</t>
  </si>
  <si>
    <t xml:space="preserve">RCPT-01836</t>
  </si>
  <si>
    <t xml:space="preserve">PO-26-80070</t>
  </si>
  <si>
    <t xml:space="preserve">SKU-05-227</t>
  </si>
  <si>
    <t xml:space="preserve">RCPT-01837</t>
  </si>
  <si>
    <t xml:space="preserve">PO-26-42026</t>
  </si>
  <si>
    <t xml:space="preserve">SKU-05-977</t>
  </si>
  <si>
    <t xml:space="preserve">RCPT-01838</t>
  </si>
  <si>
    <t xml:space="preserve">PO-26-23052</t>
  </si>
  <si>
    <t xml:space="preserve">RCPT-01839</t>
  </si>
  <si>
    <t xml:space="preserve">PO-26-54216</t>
  </si>
  <si>
    <t xml:space="preserve">SKU-05-907</t>
  </si>
  <si>
    <t xml:space="preserve">RCPT-01840</t>
  </si>
  <si>
    <t xml:space="preserve">PO-26-31320</t>
  </si>
  <si>
    <t xml:space="preserve">SKU-07-881</t>
  </si>
  <si>
    <t xml:space="preserve">RCPT-01841</t>
  </si>
  <si>
    <t xml:space="preserve">PO-26-91141</t>
  </si>
  <si>
    <t xml:space="preserve">RCPT-01842</t>
  </si>
  <si>
    <t xml:space="preserve">PO-26-56821</t>
  </si>
  <si>
    <t xml:space="preserve">RCPT-01843</t>
  </si>
  <si>
    <t xml:space="preserve">PO-26-66200</t>
  </si>
  <si>
    <t xml:space="preserve">SKU-02-197</t>
  </si>
  <si>
    <t xml:space="preserve">RCPT-01844</t>
  </si>
  <si>
    <t xml:space="preserve">PO-26-32697</t>
  </si>
  <si>
    <t xml:space="preserve">SKU-01-257</t>
  </si>
  <si>
    <t xml:space="preserve">RCPT-01845</t>
  </si>
  <si>
    <t xml:space="preserve">PO-26-32616</t>
  </si>
  <si>
    <t xml:space="preserve">SKU-05-658</t>
  </si>
  <si>
    <t xml:space="preserve">RCPT-01846</t>
  </si>
  <si>
    <t xml:space="preserve">PO-26-59280</t>
  </si>
  <si>
    <t xml:space="preserve">SKU-05-994</t>
  </si>
  <si>
    <t xml:space="preserve">RCPT-01847</t>
  </si>
  <si>
    <t xml:space="preserve">PO-26-25956</t>
  </si>
  <si>
    <t xml:space="preserve">SKU-02-685</t>
  </si>
  <si>
    <t xml:space="preserve">RCPT-01848</t>
  </si>
  <si>
    <t xml:space="preserve">PO-26-58788</t>
  </si>
  <si>
    <t xml:space="preserve">SKU-04-703</t>
  </si>
  <si>
    <t xml:space="preserve">RCPT-01849</t>
  </si>
  <si>
    <t xml:space="preserve">PO-26-51674</t>
  </si>
  <si>
    <t xml:space="preserve">RCPT-01850</t>
  </si>
  <si>
    <t xml:space="preserve">PO-26-41097</t>
  </si>
  <si>
    <t xml:space="preserve">SKU-03-527</t>
  </si>
  <si>
    <t xml:space="preserve">RCPT-01851</t>
  </si>
  <si>
    <t xml:space="preserve">PO-26-43449</t>
  </si>
  <si>
    <t xml:space="preserve">RCPT-01852</t>
  </si>
  <si>
    <t xml:space="preserve">PO-26-78184</t>
  </si>
  <si>
    <t xml:space="preserve">RCPT-01853</t>
  </si>
  <si>
    <t xml:space="preserve">PO-26-43045</t>
  </si>
  <si>
    <t xml:space="preserve">RCPT-01854</t>
  </si>
  <si>
    <t xml:space="preserve">PO-26-54462</t>
  </si>
  <si>
    <t xml:space="preserve">SKU-07-980</t>
  </si>
  <si>
    <t xml:space="preserve">RCPT-01855</t>
  </si>
  <si>
    <t xml:space="preserve">PO-26-60788</t>
  </si>
  <si>
    <t xml:space="preserve">SKU-04-974</t>
  </si>
  <si>
    <t xml:space="preserve">RCPT-01856</t>
  </si>
  <si>
    <t xml:space="preserve">PO-26-38463</t>
  </si>
  <si>
    <t xml:space="preserve">SKU-03-346</t>
  </si>
  <si>
    <t xml:space="preserve">RCPT-01857</t>
  </si>
  <si>
    <t xml:space="preserve">PO-26-22528</t>
  </si>
  <si>
    <t xml:space="preserve">RCPT-01858</t>
  </si>
  <si>
    <t xml:space="preserve">PO-26-82409</t>
  </si>
  <si>
    <t xml:space="preserve">SKU-02-855</t>
  </si>
  <si>
    <t xml:space="preserve">RCPT-01859</t>
  </si>
  <si>
    <t xml:space="preserve">PO-26-54956</t>
  </si>
  <si>
    <t xml:space="preserve">SKU-06-132</t>
  </si>
  <si>
    <t xml:space="preserve">RCPT-01860</t>
  </si>
  <si>
    <t xml:space="preserve">PO-26-67992</t>
  </si>
  <si>
    <t xml:space="preserve">SKU-05-692</t>
  </si>
  <si>
    <t xml:space="preserve">RCPT-01861</t>
  </si>
  <si>
    <t xml:space="preserve">PO-26-45258</t>
  </si>
  <si>
    <t xml:space="preserve">RCPT-01862</t>
  </si>
  <si>
    <t xml:space="preserve">PO-26-54919</t>
  </si>
  <si>
    <t xml:space="preserve">SKU-04-958</t>
  </si>
  <si>
    <t xml:space="preserve">RCPT-01863</t>
  </si>
  <si>
    <t xml:space="preserve">PO-26-27105</t>
  </si>
  <si>
    <t xml:space="preserve">RCPT-01864</t>
  </si>
  <si>
    <t xml:space="preserve">PO-26-64289</t>
  </si>
  <si>
    <t xml:space="preserve">RCPT-01865</t>
  </si>
  <si>
    <t xml:space="preserve">PO-26-96627</t>
  </si>
  <si>
    <t xml:space="preserve">SKU-07-770</t>
  </si>
  <si>
    <t xml:space="preserve">RCPT-01866</t>
  </si>
  <si>
    <t xml:space="preserve">PO-26-16369</t>
  </si>
  <si>
    <t xml:space="preserve">SKU-07-150</t>
  </si>
  <si>
    <t xml:space="preserve">RCPT-01867</t>
  </si>
  <si>
    <t xml:space="preserve">PO-26-31127</t>
  </si>
  <si>
    <t xml:space="preserve">SKU-01-616</t>
  </si>
  <si>
    <t xml:space="preserve">RCPT-01868</t>
  </si>
  <si>
    <t xml:space="preserve">PO-26-43077</t>
  </si>
  <si>
    <t xml:space="preserve">SKU-03-126</t>
  </si>
  <si>
    <t xml:space="preserve">RCPT-01869</t>
  </si>
  <si>
    <t xml:space="preserve">PO-26-35023</t>
  </si>
  <si>
    <t xml:space="preserve">SKU-04-536</t>
  </si>
  <si>
    <t xml:space="preserve">RCPT-01870</t>
  </si>
  <si>
    <t xml:space="preserve">PO-26-41014</t>
  </si>
  <si>
    <t xml:space="preserve">SKU-07-742</t>
  </si>
  <si>
    <t xml:space="preserve">RCPT-01871</t>
  </si>
  <si>
    <t xml:space="preserve">PO-26-34406</t>
  </si>
  <si>
    <t xml:space="preserve">SKU-01-760</t>
  </si>
  <si>
    <t xml:space="preserve">RCPT-01872</t>
  </si>
  <si>
    <t xml:space="preserve">PO-26-22477</t>
  </si>
  <si>
    <t xml:space="preserve">RCPT-01873</t>
  </si>
  <si>
    <t xml:space="preserve">PO-26-12896</t>
  </si>
  <si>
    <t xml:space="preserve">RCPT-01874</t>
  </si>
  <si>
    <t xml:space="preserve">PO-26-51272</t>
  </si>
  <si>
    <t xml:space="preserve">SKU-02-567</t>
  </si>
  <si>
    <t xml:space="preserve">RCPT-01875</t>
  </si>
  <si>
    <t xml:space="preserve">PO-26-82679</t>
  </si>
  <si>
    <t xml:space="preserve">SKU-06-991</t>
  </si>
  <si>
    <t xml:space="preserve">RCPT-01876</t>
  </si>
  <si>
    <t xml:space="preserve">PO-26-10388</t>
  </si>
  <si>
    <t xml:space="preserve">RCPT-01877</t>
  </si>
  <si>
    <t xml:space="preserve">PO-26-25631</t>
  </si>
  <si>
    <t xml:space="preserve">SKU-07-322</t>
  </si>
  <si>
    <t xml:space="preserve">RCPT-01878</t>
  </si>
  <si>
    <t xml:space="preserve">PO-26-50375</t>
  </si>
  <si>
    <t xml:space="preserve">SKU-05-811</t>
  </si>
  <si>
    <t xml:space="preserve">RCPT-01879</t>
  </si>
  <si>
    <t xml:space="preserve">PO-26-43002</t>
  </si>
  <si>
    <t xml:space="preserve">SKU-05-434</t>
  </si>
  <si>
    <t xml:space="preserve">RCPT-01880</t>
  </si>
  <si>
    <t xml:space="preserve">PO-26-19482</t>
  </si>
  <si>
    <t xml:space="preserve">SKU-01-893</t>
  </si>
  <si>
    <t xml:space="preserve">RCPT-01881</t>
  </si>
  <si>
    <t xml:space="preserve">PO-26-86498</t>
  </si>
  <si>
    <t xml:space="preserve">SKU-06-866</t>
  </si>
  <si>
    <t xml:space="preserve">RCPT-01882</t>
  </si>
  <si>
    <t xml:space="preserve">PO-26-39540</t>
  </si>
  <si>
    <t xml:space="preserve">SKU-06-118</t>
  </si>
  <si>
    <t xml:space="preserve">RCPT-01883</t>
  </si>
  <si>
    <t xml:space="preserve">PO-26-53843</t>
  </si>
  <si>
    <t xml:space="preserve">RCPT-01884</t>
  </si>
  <si>
    <t xml:space="preserve">PO-26-58041</t>
  </si>
  <si>
    <t xml:space="preserve">SKU-02-799</t>
  </si>
  <si>
    <t xml:space="preserve">RCPT-01885</t>
  </si>
  <si>
    <t xml:space="preserve">PO-26-53914</t>
  </si>
  <si>
    <t xml:space="preserve">SKU-03-237</t>
  </si>
  <si>
    <t xml:space="preserve">RCPT-01886</t>
  </si>
  <si>
    <t xml:space="preserve">PO-26-19782</t>
  </si>
  <si>
    <t xml:space="preserve">SKU-06-217</t>
  </si>
  <si>
    <t xml:space="preserve">RCPT-01887</t>
  </si>
  <si>
    <t xml:space="preserve">PO-26-84461</t>
  </si>
  <si>
    <t xml:space="preserve">SKU-03-155</t>
  </si>
  <si>
    <t xml:space="preserve">RCPT-01888</t>
  </si>
  <si>
    <t xml:space="preserve">PO-26-99742</t>
  </si>
  <si>
    <t xml:space="preserve">SKU-01-406</t>
  </si>
  <si>
    <t xml:space="preserve">RCPT-01889</t>
  </si>
  <si>
    <t xml:space="preserve">PO-26-76659</t>
  </si>
  <si>
    <t xml:space="preserve">RCPT-01890</t>
  </si>
  <si>
    <t xml:space="preserve">PO-26-80994</t>
  </si>
  <si>
    <t xml:space="preserve">SKU-06-968</t>
  </si>
  <si>
    <t xml:space="preserve">RCPT-01891</t>
  </si>
  <si>
    <t xml:space="preserve">PO-26-98246</t>
  </si>
  <si>
    <t xml:space="preserve">SKU-04-725</t>
  </si>
  <si>
    <t xml:space="preserve">RCPT-01892</t>
  </si>
  <si>
    <t xml:space="preserve">PO-26-10700</t>
  </si>
  <si>
    <t xml:space="preserve">SKU-02-644</t>
  </si>
  <si>
    <t xml:space="preserve">RCPT-01893</t>
  </si>
  <si>
    <t xml:space="preserve">PO-26-77962</t>
  </si>
  <si>
    <t xml:space="preserve">RCPT-01894</t>
  </si>
  <si>
    <t xml:space="preserve">PO-26-30922</t>
  </si>
  <si>
    <t xml:space="preserve">SKU-06-154</t>
  </si>
  <si>
    <t xml:space="preserve">RCPT-01895</t>
  </si>
  <si>
    <t xml:space="preserve">PO-26-31565</t>
  </si>
  <si>
    <t xml:space="preserve">SKU-07-126</t>
  </si>
  <si>
    <t xml:space="preserve">RCPT-01896</t>
  </si>
  <si>
    <t xml:space="preserve">PO-26-49752</t>
  </si>
  <si>
    <t xml:space="preserve">SKU-06-171</t>
  </si>
  <si>
    <t xml:space="preserve">RCPT-01897</t>
  </si>
  <si>
    <t xml:space="preserve">PO-26-66240</t>
  </si>
  <si>
    <t xml:space="preserve">RCPT-01898</t>
  </si>
  <si>
    <t xml:space="preserve">PO-26-53746</t>
  </si>
  <si>
    <t xml:space="preserve">SKU-07-380</t>
  </si>
  <si>
    <t xml:space="preserve">RCPT-01899</t>
  </si>
  <si>
    <t xml:space="preserve">PO-26-81962</t>
  </si>
  <si>
    <t xml:space="preserve">SKU-01-403</t>
  </si>
  <si>
    <t xml:space="preserve">RCPT-01900</t>
  </si>
  <si>
    <t xml:space="preserve">PO-26-65608</t>
  </si>
  <si>
    <t xml:space="preserve">SKU-03-510</t>
  </si>
  <si>
    <t xml:space="preserve">RCPT-01901</t>
  </si>
  <si>
    <t xml:space="preserve">PO-26-81492</t>
  </si>
  <si>
    <t xml:space="preserve">RCPT-01902</t>
  </si>
  <si>
    <t xml:space="preserve">PO-26-99086</t>
  </si>
  <si>
    <t xml:space="preserve">SKU-07-967</t>
  </si>
  <si>
    <t xml:space="preserve">RCPT-01903</t>
  </si>
  <si>
    <t xml:space="preserve">PO-26-51723</t>
  </si>
  <si>
    <t xml:space="preserve">SKU-06-679</t>
  </si>
  <si>
    <t xml:space="preserve">RCPT-01904</t>
  </si>
  <si>
    <t xml:space="preserve">PO-26-97658</t>
  </si>
  <si>
    <t xml:space="preserve">SKU-02-732</t>
  </si>
  <si>
    <t xml:space="preserve">RCPT-01905</t>
  </si>
  <si>
    <t xml:space="preserve">PO-26-89791</t>
  </si>
  <si>
    <t xml:space="preserve">SKU-01-873</t>
  </si>
  <si>
    <t xml:space="preserve">RCPT-01906</t>
  </si>
  <si>
    <t xml:space="preserve">PO-26-58898</t>
  </si>
  <si>
    <t xml:space="preserve">RCPT-01907</t>
  </si>
  <si>
    <t xml:space="preserve">PO-26-20880</t>
  </si>
  <si>
    <t xml:space="preserve">SKU-04-471</t>
  </si>
  <si>
    <t xml:space="preserve">RCPT-01908</t>
  </si>
  <si>
    <t xml:space="preserve">PO-26-42571</t>
  </si>
  <si>
    <t xml:space="preserve">RCPT-01909</t>
  </si>
  <si>
    <t xml:space="preserve">PO-26-38876</t>
  </si>
  <si>
    <t xml:space="preserve">SKU-07-106</t>
  </si>
  <si>
    <t xml:space="preserve">RCPT-01910</t>
  </si>
  <si>
    <t xml:space="preserve">PO-26-24240</t>
  </si>
  <si>
    <t xml:space="preserve">SKU-01-398</t>
  </si>
  <si>
    <t xml:space="preserve">RCPT-01911</t>
  </si>
  <si>
    <t xml:space="preserve">PO-26-80879</t>
  </si>
  <si>
    <t xml:space="preserve">SKU-01-682</t>
  </si>
  <si>
    <t xml:space="preserve">RCPT-01912</t>
  </si>
  <si>
    <t xml:space="preserve">PO-26-83244</t>
  </si>
  <si>
    <t xml:space="preserve">SKU-02-331</t>
  </si>
  <si>
    <t xml:space="preserve">RCPT-01913</t>
  </si>
  <si>
    <t xml:space="preserve">PO-26-69725</t>
  </si>
  <si>
    <t xml:space="preserve">RCPT-01914</t>
  </si>
  <si>
    <t xml:space="preserve">PO-26-24371</t>
  </si>
  <si>
    <t xml:space="preserve">SKU-03-530</t>
  </si>
  <si>
    <t xml:space="preserve">RCPT-01915</t>
  </si>
  <si>
    <t xml:space="preserve">PO-26-57895</t>
  </si>
  <si>
    <t xml:space="preserve">SKU-02-973</t>
  </si>
  <si>
    <t xml:space="preserve">RCPT-01916</t>
  </si>
  <si>
    <t xml:space="preserve">PO-26-59814</t>
  </si>
  <si>
    <t xml:space="preserve">SKU-04-975</t>
  </si>
  <si>
    <t xml:space="preserve">RCPT-01917</t>
  </si>
  <si>
    <t xml:space="preserve">PO-26-40665</t>
  </si>
  <si>
    <t xml:space="preserve">SKU-03-574</t>
  </si>
  <si>
    <t xml:space="preserve">RCPT-01918</t>
  </si>
  <si>
    <t xml:space="preserve">PO-26-22395</t>
  </si>
  <si>
    <t xml:space="preserve">RCPT-01919</t>
  </si>
  <si>
    <t xml:space="preserve">PO-26-25483</t>
  </si>
  <si>
    <t xml:space="preserve">RCPT-01920</t>
  </si>
  <si>
    <t xml:space="preserve">PO-26-18466</t>
  </si>
  <si>
    <t xml:space="preserve">RCPT-01921</t>
  </si>
  <si>
    <t xml:space="preserve">PO-26-59248</t>
  </si>
  <si>
    <t xml:space="preserve">SKU-06-885</t>
  </si>
  <si>
    <t xml:space="preserve">RCPT-01922</t>
  </si>
  <si>
    <t xml:space="preserve">PO-26-49550</t>
  </si>
  <si>
    <t xml:space="preserve">RCPT-01923</t>
  </si>
  <si>
    <t xml:space="preserve">PO-26-51646</t>
  </si>
  <si>
    <t xml:space="preserve">SKU-07-342</t>
  </si>
  <si>
    <t xml:space="preserve">RCPT-01924</t>
  </si>
  <si>
    <t xml:space="preserve">PO-26-79989</t>
  </si>
  <si>
    <t xml:space="preserve">RCPT-01925</t>
  </si>
  <si>
    <t xml:space="preserve">PO-26-62646</t>
  </si>
  <si>
    <t xml:space="preserve">SKU-06-112</t>
  </si>
  <si>
    <t xml:space="preserve">RCPT-01926</t>
  </si>
  <si>
    <t xml:space="preserve">PO-26-36013</t>
  </si>
  <si>
    <t xml:space="preserve">SKU-01-466</t>
  </si>
  <si>
    <t xml:space="preserve">RCPT-01927</t>
  </si>
  <si>
    <t xml:space="preserve">PO-26-46023</t>
  </si>
  <si>
    <t xml:space="preserve">SKU-01-773</t>
  </si>
  <si>
    <t xml:space="preserve">RCPT-01928</t>
  </si>
  <si>
    <t xml:space="preserve">PO-26-69009</t>
  </si>
  <si>
    <t xml:space="preserve">RCPT-01929</t>
  </si>
  <si>
    <t xml:space="preserve">PO-26-35859</t>
  </si>
  <si>
    <t xml:space="preserve">SKU-01-713</t>
  </si>
  <si>
    <t xml:space="preserve">RCPT-01930</t>
  </si>
  <si>
    <t xml:space="preserve">PO-26-95671</t>
  </si>
  <si>
    <t xml:space="preserve">SKU-01-593</t>
  </si>
  <si>
    <t xml:space="preserve">RCPT-01931</t>
  </si>
  <si>
    <t xml:space="preserve">PO-26-23645</t>
  </si>
  <si>
    <t xml:space="preserve">SKU-05-891</t>
  </si>
  <si>
    <t xml:space="preserve">RCPT-01932</t>
  </si>
  <si>
    <t xml:space="preserve">PO-26-50971</t>
  </si>
  <si>
    <t xml:space="preserve">SKU-01-672</t>
  </si>
  <si>
    <t xml:space="preserve">RCPT-01933</t>
  </si>
  <si>
    <t xml:space="preserve">PO-26-71167</t>
  </si>
  <si>
    <t xml:space="preserve">RCPT-01934</t>
  </si>
  <si>
    <t xml:space="preserve">PO-26-52336</t>
  </si>
  <si>
    <t xml:space="preserve">SKU-01-891</t>
  </si>
  <si>
    <t xml:space="preserve">RCPT-01935</t>
  </si>
  <si>
    <t xml:space="preserve">PO-26-42310</t>
  </si>
  <si>
    <t xml:space="preserve">RCPT-01936</t>
  </si>
  <si>
    <t xml:space="preserve">PO-26-39515</t>
  </si>
  <si>
    <t xml:space="preserve">RCPT-01937</t>
  </si>
  <si>
    <t xml:space="preserve">PO-26-27878</t>
  </si>
  <si>
    <t xml:space="preserve">SKU-01-143</t>
  </si>
  <si>
    <t xml:space="preserve">RCPT-01938</t>
  </si>
  <si>
    <t xml:space="preserve">PO-26-56439</t>
  </si>
  <si>
    <t xml:space="preserve">SKU-07-651</t>
  </si>
  <si>
    <t xml:space="preserve">RCPT-01939</t>
  </si>
  <si>
    <t xml:space="preserve">PO-26-27782</t>
  </si>
  <si>
    <t xml:space="preserve">SKU-06-740</t>
  </si>
  <si>
    <t xml:space="preserve">RCPT-01940</t>
  </si>
  <si>
    <t xml:space="preserve">PO-26-60878</t>
  </si>
  <si>
    <t xml:space="preserve">RCPT-01941</t>
  </si>
  <si>
    <t xml:space="preserve">PO-26-92991</t>
  </si>
  <si>
    <t xml:space="preserve">SKU-06-271</t>
  </si>
  <si>
    <t xml:space="preserve">RCPT-01942</t>
  </si>
  <si>
    <t xml:space="preserve">PO-26-16636</t>
  </si>
  <si>
    <t xml:space="preserve">RCPT-01943</t>
  </si>
  <si>
    <t xml:space="preserve">PO-26-23492</t>
  </si>
  <si>
    <t xml:space="preserve">SKU-01-598</t>
  </si>
  <si>
    <t xml:space="preserve">RCPT-01944</t>
  </si>
  <si>
    <t xml:space="preserve">PO-26-70974</t>
  </si>
  <si>
    <t xml:space="preserve">SKU-05-108</t>
  </si>
  <si>
    <t xml:space="preserve">RCPT-01945</t>
  </si>
  <si>
    <t xml:space="preserve">PO-26-89554</t>
  </si>
  <si>
    <t xml:space="preserve">SKU-01-553</t>
  </si>
  <si>
    <t xml:space="preserve">RCPT-01946</t>
  </si>
  <si>
    <t xml:space="preserve">PO-26-39836</t>
  </si>
  <si>
    <t xml:space="preserve">SKU-04-182</t>
  </si>
  <si>
    <t xml:space="preserve">RCPT-01947</t>
  </si>
  <si>
    <t xml:space="preserve">PO-26-40566</t>
  </si>
  <si>
    <t xml:space="preserve">SKU-06-467</t>
  </si>
  <si>
    <t xml:space="preserve">RCPT-01948</t>
  </si>
  <si>
    <t xml:space="preserve">PO-26-38021</t>
  </si>
  <si>
    <t xml:space="preserve">SKU-01-468</t>
  </si>
  <si>
    <t xml:space="preserve">RCPT-01949</t>
  </si>
  <si>
    <t xml:space="preserve">PO-26-38205</t>
  </si>
  <si>
    <t xml:space="preserve">SKU-05-143</t>
  </si>
  <si>
    <t xml:space="preserve">RCPT-01950</t>
  </si>
  <si>
    <t xml:space="preserve">PO-26-16921</t>
  </si>
  <si>
    <t xml:space="preserve">RCPT-01951</t>
  </si>
  <si>
    <t xml:space="preserve">PO-26-33486</t>
  </si>
  <si>
    <t xml:space="preserve">SKU-04-644</t>
  </si>
  <si>
    <t xml:space="preserve">RCPT-01952</t>
  </si>
  <si>
    <t xml:space="preserve">PO-26-76329</t>
  </si>
  <si>
    <t xml:space="preserve">RCPT-01953</t>
  </si>
  <si>
    <t xml:space="preserve">PO-26-99615</t>
  </si>
  <si>
    <t xml:space="preserve">SKU-03-559</t>
  </si>
  <si>
    <t xml:space="preserve">RCPT-01954</t>
  </si>
  <si>
    <t xml:space="preserve">PO-26-19003</t>
  </si>
  <si>
    <t xml:space="preserve">SKU-03-264</t>
  </si>
  <si>
    <t xml:space="preserve">RCPT-01955</t>
  </si>
  <si>
    <t xml:space="preserve">PO-26-19235</t>
  </si>
  <si>
    <t xml:space="preserve">RCPT-01956</t>
  </si>
  <si>
    <t xml:space="preserve">PO-26-62131</t>
  </si>
  <si>
    <t xml:space="preserve">SKU-06-387</t>
  </si>
  <si>
    <t xml:space="preserve">RCPT-01957</t>
  </si>
  <si>
    <t xml:space="preserve">PO-26-45454</t>
  </si>
  <si>
    <t xml:space="preserve">SKU-07-695</t>
  </si>
  <si>
    <t xml:space="preserve">RCPT-01958</t>
  </si>
  <si>
    <t xml:space="preserve">PO-26-96824</t>
  </si>
  <si>
    <t xml:space="preserve">SKU-01-482</t>
  </si>
  <si>
    <t xml:space="preserve">RCPT-01959</t>
  </si>
  <si>
    <t xml:space="preserve">PO-26-66612</t>
  </si>
  <si>
    <t xml:space="preserve">SKU-06-973</t>
  </si>
  <si>
    <t xml:space="preserve">RCPT-01960</t>
  </si>
  <si>
    <t xml:space="preserve">PO-26-33917</t>
  </si>
  <si>
    <t xml:space="preserve">SKU-01-894</t>
  </si>
  <si>
    <t xml:space="preserve">RCPT-01961</t>
  </si>
  <si>
    <t xml:space="preserve">PO-26-83115</t>
  </si>
  <si>
    <t xml:space="preserve">SKU-03-936</t>
  </si>
  <si>
    <t xml:space="preserve">RCPT-01962</t>
  </si>
  <si>
    <t xml:space="preserve">PO-26-31517</t>
  </si>
  <si>
    <t xml:space="preserve">SKU-07-217</t>
  </si>
  <si>
    <t xml:space="preserve">RCPT-01963</t>
  </si>
  <si>
    <t xml:space="preserve">PO-26-25817</t>
  </si>
  <si>
    <t xml:space="preserve">RCPT-01964</t>
  </si>
  <si>
    <t xml:space="preserve">PO-26-56257</t>
  </si>
  <si>
    <t xml:space="preserve">SKU-07-116</t>
  </si>
  <si>
    <t xml:space="preserve">RCPT-01965</t>
  </si>
  <si>
    <t xml:space="preserve">PO-26-13713</t>
  </si>
  <si>
    <t xml:space="preserve">SKU-06-775</t>
  </si>
  <si>
    <t xml:space="preserve">RCPT-01966</t>
  </si>
  <si>
    <t xml:space="preserve">PO-26-30397</t>
  </si>
  <si>
    <t xml:space="preserve">SKU-04-571</t>
  </si>
  <si>
    <t xml:space="preserve">RCPT-01967</t>
  </si>
  <si>
    <t xml:space="preserve">PO-26-55153</t>
  </si>
  <si>
    <t xml:space="preserve">SKU-02-819</t>
  </si>
  <si>
    <t xml:space="preserve">RCPT-01968</t>
  </si>
  <si>
    <t xml:space="preserve">PO-26-26268</t>
  </si>
  <si>
    <t xml:space="preserve">SKU-05-515</t>
  </si>
  <si>
    <t xml:space="preserve">RCPT-01969</t>
  </si>
  <si>
    <t xml:space="preserve">PO-26-70684</t>
  </si>
  <si>
    <t xml:space="preserve">RCPT-01970</t>
  </si>
  <si>
    <t xml:space="preserve">PO-26-35520</t>
  </si>
  <si>
    <t xml:space="preserve">SKU-07-396</t>
  </si>
  <si>
    <t xml:space="preserve">RCPT-01971</t>
  </si>
  <si>
    <t xml:space="preserve">PO-26-36220</t>
  </si>
  <si>
    <t xml:space="preserve">SKU-04-468</t>
  </si>
  <si>
    <t xml:space="preserve">RCPT-01972</t>
  </si>
  <si>
    <t xml:space="preserve">PO-26-48546</t>
  </si>
  <si>
    <t xml:space="preserve">SKU-01-926</t>
  </si>
  <si>
    <t xml:space="preserve">RCPT-01973</t>
  </si>
  <si>
    <t xml:space="preserve">PO-26-45269</t>
  </si>
  <si>
    <t xml:space="preserve">SKU-03-269</t>
  </si>
  <si>
    <t xml:space="preserve">RCPT-01974</t>
  </si>
  <si>
    <t xml:space="preserve">PO-26-95964</t>
  </si>
  <si>
    <t xml:space="preserve">SKU-06-648</t>
  </si>
  <si>
    <t xml:space="preserve">RCPT-01975</t>
  </si>
  <si>
    <t xml:space="preserve">PO-26-19764</t>
  </si>
  <si>
    <t xml:space="preserve">SKU-02-780</t>
  </si>
  <si>
    <t xml:space="preserve">RCPT-01976</t>
  </si>
  <si>
    <t xml:space="preserve">PO-26-13575</t>
  </si>
  <si>
    <t xml:space="preserve">SKU-03-280</t>
  </si>
  <si>
    <t xml:space="preserve">RCPT-01977</t>
  </si>
  <si>
    <t xml:space="preserve">PO-26-53868</t>
  </si>
  <si>
    <t xml:space="preserve">SKU-04-654</t>
  </si>
  <si>
    <t xml:space="preserve">RCPT-01978</t>
  </si>
  <si>
    <t xml:space="preserve">PO-26-23038</t>
  </si>
  <si>
    <t xml:space="preserve">SKU-01-580</t>
  </si>
  <si>
    <t xml:space="preserve">RCPT-01979</t>
  </si>
  <si>
    <t xml:space="preserve">PO-26-73648</t>
  </si>
  <si>
    <t xml:space="preserve">RCPT-01980</t>
  </si>
  <si>
    <t xml:space="preserve">PO-26-34580</t>
  </si>
  <si>
    <t xml:space="preserve">RCPT-01981</t>
  </si>
  <si>
    <t xml:space="preserve">PO-26-23670</t>
  </si>
  <si>
    <t xml:space="preserve">SKU-01-957</t>
  </si>
  <si>
    <t xml:space="preserve">RCPT-01982</t>
  </si>
  <si>
    <t xml:space="preserve">PO-26-41380</t>
  </si>
  <si>
    <t xml:space="preserve">SKU-07-588</t>
  </si>
  <si>
    <t xml:space="preserve">RCPT-01983</t>
  </si>
  <si>
    <t xml:space="preserve">PO-26-82959</t>
  </si>
  <si>
    <t xml:space="preserve">SKU-01-453</t>
  </si>
  <si>
    <t xml:space="preserve">RCPT-01984</t>
  </si>
  <si>
    <t xml:space="preserve">PO-26-70827</t>
  </si>
  <si>
    <t xml:space="preserve">SKU-05-620</t>
  </si>
  <si>
    <t xml:space="preserve">RCPT-01985</t>
  </si>
  <si>
    <t xml:space="preserve">PO-26-93530</t>
  </si>
  <si>
    <t xml:space="preserve">RCPT-01986</t>
  </si>
  <si>
    <t xml:space="preserve">PO-26-61268</t>
  </si>
  <si>
    <t xml:space="preserve">SKU-05-109</t>
  </si>
  <si>
    <t xml:space="preserve">RCPT-01987</t>
  </si>
  <si>
    <t xml:space="preserve">PO-26-17313</t>
  </si>
  <si>
    <t xml:space="preserve">SKU-04-161</t>
  </si>
  <si>
    <t xml:space="preserve">RCPT-01988</t>
  </si>
  <si>
    <t xml:space="preserve">PO-26-22280</t>
  </si>
  <si>
    <t xml:space="preserve">SKU-05-239</t>
  </si>
  <si>
    <t xml:space="preserve">RCPT-01989</t>
  </si>
  <si>
    <t xml:space="preserve">PO-26-24650</t>
  </si>
  <si>
    <t xml:space="preserve">SKU-06-329</t>
  </si>
  <si>
    <t xml:space="preserve">RCPT-01990</t>
  </si>
  <si>
    <t xml:space="preserve">PO-26-97763</t>
  </si>
  <si>
    <t xml:space="preserve">SKU-07-635</t>
  </si>
  <si>
    <t xml:space="preserve">RCPT-01991</t>
  </si>
  <si>
    <t xml:space="preserve">PO-26-11594</t>
  </si>
  <si>
    <t xml:space="preserve">SKU-06-520</t>
  </si>
  <si>
    <t xml:space="preserve">RCPT-01992</t>
  </si>
  <si>
    <t xml:space="preserve">PO-26-31337</t>
  </si>
  <si>
    <t xml:space="preserve">SKU-06-615</t>
  </si>
  <si>
    <t xml:space="preserve">RCPT-01993</t>
  </si>
  <si>
    <t xml:space="preserve">PO-26-14644</t>
  </si>
  <si>
    <t xml:space="preserve">SKU-06-944</t>
  </si>
  <si>
    <t xml:space="preserve">RCPT-01994</t>
  </si>
  <si>
    <t xml:space="preserve">PO-26-47742</t>
  </si>
  <si>
    <t xml:space="preserve">SKU-01-114</t>
  </si>
  <si>
    <t xml:space="preserve">RCPT-01995</t>
  </si>
  <si>
    <t xml:space="preserve">PO-26-23995</t>
  </si>
  <si>
    <t xml:space="preserve">RCPT-01996</t>
  </si>
  <si>
    <t xml:space="preserve">PO-26-92156</t>
  </si>
  <si>
    <t xml:space="preserve">SKU-06-370</t>
  </si>
  <si>
    <t xml:space="preserve">RCPT-01997</t>
  </si>
  <si>
    <t xml:space="preserve">PO-26-64697</t>
  </si>
  <si>
    <t xml:space="preserve">SKU-07-559</t>
  </si>
  <si>
    <t xml:space="preserve">RCPT-01998</t>
  </si>
  <si>
    <t xml:space="preserve">PO-26-88730</t>
  </si>
  <si>
    <t xml:space="preserve">SKU-01-247</t>
  </si>
  <si>
    <t xml:space="preserve">RCPT-01999</t>
  </si>
  <si>
    <t xml:space="preserve">PO-26-79235</t>
  </si>
  <si>
    <t xml:space="preserve">RCPT-02000</t>
  </si>
  <si>
    <t xml:space="preserve">PO-26-94406</t>
  </si>
  <si>
    <t xml:space="preserve">SKU-03-314</t>
  </si>
  <si>
    <t xml:space="preserve">RCPT-02001</t>
  </si>
  <si>
    <t xml:space="preserve">PO-26-30675</t>
  </si>
  <si>
    <t xml:space="preserve">RCPT-02002</t>
  </si>
  <si>
    <t xml:space="preserve">PO-26-73468</t>
  </si>
  <si>
    <t xml:space="preserve">SKU-05-293</t>
  </si>
  <si>
    <t xml:space="preserve">RCPT-02003</t>
  </si>
  <si>
    <t xml:space="preserve">PO-26-84688</t>
  </si>
  <si>
    <t xml:space="preserve">SKU-06-902</t>
  </si>
  <si>
    <t xml:space="preserve">RCPT-02004</t>
  </si>
  <si>
    <t xml:space="preserve">PO-26-84872</t>
  </si>
  <si>
    <t xml:space="preserve">RCPT-02005</t>
  </si>
  <si>
    <t xml:space="preserve">PO-26-32977</t>
  </si>
  <si>
    <t xml:space="preserve">SKU-07-867</t>
  </si>
  <si>
    <t xml:space="preserve">RCPT-02006</t>
  </si>
  <si>
    <t xml:space="preserve">PO-26-85452</t>
  </si>
  <si>
    <t xml:space="preserve">SKU-01-928</t>
  </si>
  <si>
    <t xml:space="preserve">RCPT-02007</t>
  </si>
  <si>
    <t xml:space="preserve">PO-26-31772</t>
  </si>
  <si>
    <t xml:space="preserve">RCPT-02008</t>
  </si>
  <si>
    <t xml:space="preserve">PO-26-81845</t>
  </si>
  <si>
    <t xml:space="preserve">SKU-01-530</t>
  </si>
  <si>
    <t xml:space="preserve">RCPT-02009</t>
  </si>
  <si>
    <t xml:space="preserve">PO-26-53950</t>
  </si>
  <si>
    <t xml:space="preserve">SKU-06-160</t>
  </si>
  <si>
    <t xml:space="preserve">RCPT-02010</t>
  </si>
  <si>
    <t xml:space="preserve">PO-26-35939</t>
  </si>
  <si>
    <t xml:space="preserve">SKU-01-980</t>
  </si>
  <si>
    <t xml:space="preserve">RCPT-02011</t>
  </si>
  <si>
    <t xml:space="preserve">PO-26-81467</t>
  </si>
  <si>
    <t xml:space="preserve">SKU-06-165</t>
  </si>
  <si>
    <t xml:space="preserve">RCPT-02012</t>
  </si>
  <si>
    <t xml:space="preserve">PO-26-84759</t>
  </si>
  <si>
    <t xml:space="preserve">SKU-07-239</t>
  </si>
  <si>
    <t xml:space="preserve">RCPT-02013</t>
  </si>
  <si>
    <t xml:space="preserve">PO-26-70558</t>
  </si>
  <si>
    <t xml:space="preserve">RCPT-02014</t>
  </si>
  <si>
    <t xml:space="preserve">PO-26-33351</t>
  </si>
  <si>
    <t xml:space="preserve">SKU-04-455</t>
  </si>
  <si>
    <t xml:space="preserve">RCPT-02015</t>
  </si>
  <si>
    <t xml:space="preserve">PO-26-36764</t>
  </si>
  <si>
    <t xml:space="preserve">SKU-01-754</t>
  </si>
  <si>
    <t xml:space="preserve">RCPT-02016</t>
  </si>
  <si>
    <t xml:space="preserve">PO-26-59892</t>
  </si>
  <si>
    <t xml:space="preserve">RCPT-02017</t>
  </si>
  <si>
    <t xml:space="preserve">PO-26-61030</t>
  </si>
  <si>
    <t xml:space="preserve">SKU-07-254</t>
  </si>
  <si>
    <t xml:space="preserve">RCPT-02018</t>
  </si>
  <si>
    <t xml:space="preserve">PO-26-89531</t>
  </si>
  <si>
    <t xml:space="preserve">SKU-05-685</t>
  </si>
  <si>
    <t xml:space="preserve">RCPT-02019</t>
  </si>
  <si>
    <t xml:space="preserve">PO-26-73601</t>
  </si>
  <si>
    <t xml:space="preserve">RCPT-02020</t>
  </si>
  <si>
    <t xml:space="preserve">PO-26-72174</t>
  </si>
  <si>
    <t xml:space="preserve">RCPT-02021</t>
  </si>
  <si>
    <t xml:space="preserve">PO-26-43945</t>
  </si>
  <si>
    <t xml:space="preserve">RCPT-02022</t>
  </si>
  <si>
    <t xml:space="preserve">PO-26-25622</t>
  </si>
  <si>
    <t xml:space="preserve">SKU-06-196</t>
  </si>
  <si>
    <t xml:space="preserve">RCPT-02023</t>
  </si>
  <si>
    <t xml:space="preserve">PO-26-26294</t>
  </si>
  <si>
    <t xml:space="preserve">SKU-07-625</t>
  </si>
  <si>
    <t xml:space="preserve">RCPT-02024</t>
  </si>
  <si>
    <t xml:space="preserve">PO-26-49198</t>
  </si>
  <si>
    <t xml:space="preserve">SKU-06-182</t>
  </si>
  <si>
    <t xml:space="preserve">RCPT-02025</t>
  </si>
  <si>
    <t xml:space="preserve">PO-26-51009</t>
  </si>
  <si>
    <t xml:space="preserve">SKU-03-638</t>
  </si>
  <si>
    <t xml:space="preserve">RCPT-02026</t>
  </si>
  <si>
    <t xml:space="preserve">PO-26-57572</t>
  </si>
  <si>
    <t xml:space="preserve">SKU-07-761</t>
  </si>
  <si>
    <t xml:space="preserve">RCPT-02027</t>
  </si>
  <si>
    <t xml:space="preserve">PO-26-93211</t>
  </si>
  <si>
    <t xml:space="preserve">RCPT-02028</t>
  </si>
  <si>
    <t xml:space="preserve">PO-26-36848</t>
  </si>
  <si>
    <t xml:space="preserve">RCPT-02029</t>
  </si>
  <si>
    <t xml:space="preserve">PO-26-13982</t>
  </si>
  <si>
    <t xml:space="preserve">RCPT-02030</t>
  </si>
  <si>
    <t xml:space="preserve">PO-26-92691</t>
  </si>
  <si>
    <t xml:space="preserve">SKU-01-903</t>
  </si>
  <si>
    <t xml:space="preserve">RCPT-02031</t>
  </si>
  <si>
    <t xml:space="preserve">PO-26-75824</t>
  </si>
  <si>
    <t xml:space="preserve">SKU-05-931</t>
  </si>
  <si>
    <t xml:space="preserve">RCPT-02032</t>
  </si>
  <si>
    <t xml:space="preserve">PO-26-21874</t>
  </si>
  <si>
    <t xml:space="preserve">SKU-04-202</t>
  </si>
  <si>
    <t xml:space="preserve">RCPT-02033</t>
  </si>
  <si>
    <t xml:space="preserve">PO-26-33170</t>
  </si>
  <si>
    <t xml:space="preserve">SKU-07-889</t>
  </si>
  <si>
    <t xml:space="preserve">RCPT-02034</t>
  </si>
  <si>
    <t xml:space="preserve">PO-26-11842</t>
  </si>
  <si>
    <t xml:space="preserve">RCPT-02035</t>
  </si>
  <si>
    <t xml:space="preserve">PO-26-70244</t>
  </si>
  <si>
    <t xml:space="preserve">SKU-03-110</t>
  </si>
  <si>
    <t xml:space="preserve">RCPT-02036</t>
  </si>
  <si>
    <t xml:space="preserve">PO-26-78413</t>
  </si>
  <si>
    <t xml:space="preserve">SKU-02-215</t>
  </si>
  <si>
    <t xml:space="preserve">RCPT-02037</t>
  </si>
  <si>
    <t xml:space="preserve">PO-26-31879</t>
  </si>
  <si>
    <t xml:space="preserve">RCPT-02038</t>
  </si>
  <si>
    <t xml:space="preserve">PO-26-27253</t>
  </si>
  <si>
    <t xml:space="preserve">SKU-06-996</t>
  </si>
  <si>
    <t xml:space="preserve">RCPT-02039</t>
  </si>
  <si>
    <t xml:space="preserve">PO-26-25451</t>
  </si>
  <si>
    <t xml:space="preserve">SKU-03-585</t>
  </si>
  <si>
    <t xml:space="preserve">RCPT-02040</t>
  </si>
  <si>
    <t xml:space="preserve">PO-26-56982</t>
  </si>
  <si>
    <t xml:space="preserve">RCPT-02041</t>
  </si>
  <si>
    <t xml:space="preserve">PO-26-66093</t>
  </si>
  <si>
    <t xml:space="preserve">SKU-06-556</t>
  </si>
  <si>
    <t xml:space="preserve">RCPT-02042</t>
  </si>
  <si>
    <t xml:space="preserve">PO-26-44074</t>
  </si>
  <si>
    <t xml:space="preserve">SKU-07-503</t>
  </si>
  <si>
    <t xml:space="preserve">RCPT-02043</t>
  </si>
  <si>
    <t xml:space="preserve">PO-26-98273</t>
  </si>
  <si>
    <t xml:space="preserve">RCPT-02044</t>
  </si>
  <si>
    <t xml:space="preserve">PO-26-96267</t>
  </si>
  <si>
    <t xml:space="preserve">RCPT-02045</t>
  </si>
  <si>
    <t xml:space="preserve">PO-26-27747</t>
  </si>
  <si>
    <t xml:space="preserve">SKU-02-583</t>
  </si>
  <si>
    <t xml:space="preserve">RCPT-02046</t>
  </si>
  <si>
    <t xml:space="preserve">PO-26-82797</t>
  </si>
  <si>
    <t xml:space="preserve">SKU-06-774</t>
  </si>
  <si>
    <t xml:space="preserve">RCPT-02047</t>
  </si>
  <si>
    <t xml:space="preserve">PO-26-31659</t>
  </si>
  <si>
    <t xml:space="preserve">SKU-06-762</t>
  </si>
  <si>
    <t xml:space="preserve">RCPT-02048</t>
  </si>
  <si>
    <t xml:space="preserve">PO-26-10872</t>
  </si>
  <si>
    <t xml:space="preserve">SKU-03-254</t>
  </si>
  <si>
    <t xml:space="preserve">RCPT-02049</t>
  </si>
  <si>
    <t xml:space="preserve">PO-26-30885</t>
  </si>
  <si>
    <t xml:space="preserve">RCPT-02050</t>
  </si>
  <si>
    <t xml:space="preserve">PO-26-20190</t>
  </si>
  <si>
    <t xml:space="preserve">RCPT-02051</t>
  </si>
  <si>
    <t xml:space="preserve">PO-26-99446</t>
  </si>
  <si>
    <t xml:space="preserve">RCPT-02052</t>
  </si>
  <si>
    <t xml:space="preserve">PO-26-32395</t>
  </si>
  <si>
    <t xml:space="preserve">RCPT-02053</t>
  </si>
  <si>
    <t xml:space="preserve">PO-26-25572</t>
  </si>
  <si>
    <t xml:space="preserve">SKU-07-658</t>
  </si>
  <si>
    <t xml:space="preserve">RCPT-02054</t>
  </si>
  <si>
    <t xml:space="preserve">PO-26-74667</t>
  </si>
  <si>
    <t xml:space="preserve">SKU-01-319</t>
  </si>
  <si>
    <t xml:space="preserve">RCPT-02055</t>
  </si>
  <si>
    <t xml:space="preserve">PO-26-97487</t>
  </si>
  <si>
    <t xml:space="preserve">SKU-03-233</t>
  </si>
  <si>
    <t xml:space="preserve">RCPT-02056</t>
  </si>
  <si>
    <t xml:space="preserve">PO-26-80635</t>
  </si>
  <si>
    <t xml:space="preserve">SKU-07-610</t>
  </si>
  <si>
    <t xml:space="preserve">RCPT-02057</t>
  </si>
  <si>
    <t xml:space="preserve">PO-26-41865</t>
  </si>
  <si>
    <t xml:space="preserve">SKU-02-988</t>
  </si>
  <si>
    <t xml:space="preserve">RCPT-02058</t>
  </si>
  <si>
    <t xml:space="preserve">PO-26-45574</t>
  </si>
  <si>
    <t xml:space="preserve">RCPT-02059</t>
  </si>
  <si>
    <t xml:space="preserve">PO-26-15351</t>
  </si>
  <si>
    <t xml:space="preserve">SKU-01-718</t>
  </si>
  <si>
    <t xml:space="preserve">RCPT-02060</t>
  </si>
  <si>
    <t xml:space="preserve">PO-26-97492</t>
  </si>
  <si>
    <t xml:space="preserve">SKU-02-496</t>
  </si>
  <si>
    <t xml:space="preserve">RCPT-02061</t>
  </si>
  <si>
    <t xml:space="preserve">PO-26-23135</t>
  </si>
  <si>
    <t xml:space="preserve">RCPT-02062</t>
  </si>
  <si>
    <t xml:space="preserve">PO-26-77726</t>
  </si>
  <si>
    <t xml:space="preserve">RCPT-02063</t>
  </si>
  <si>
    <t xml:space="preserve">PO-26-30032</t>
  </si>
  <si>
    <t xml:space="preserve">SKU-01-506</t>
  </si>
  <si>
    <t xml:space="preserve">RCPT-02064</t>
  </si>
  <si>
    <t xml:space="preserve">PO-26-57622</t>
  </si>
  <si>
    <t xml:space="preserve">SKU-07-517</t>
  </si>
  <si>
    <t xml:space="preserve">RCPT-02065</t>
  </si>
  <si>
    <t xml:space="preserve">PO-26-89514</t>
  </si>
  <si>
    <t xml:space="preserve">SKU-06-176</t>
  </si>
  <si>
    <t xml:space="preserve">RCPT-02066</t>
  </si>
  <si>
    <t xml:space="preserve">PO-26-87590</t>
  </si>
  <si>
    <t xml:space="preserve">SKU-03-819</t>
  </si>
  <si>
    <t xml:space="preserve">RCPT-02067</t>
  </si>
  <si>
    <t xml:space="preserve">PO-26-24583</t>
  </si>
  <si>
    <t xml:space="preserve">SKU-02-911</t>
  </si>
  <si>
    <t xml:space="preserve">RCPT-02068</t>
  </si>
  <si>
    <t xml:space="preserve">PO-26-20234</t>
  </si>
  <si>
    <t xml:space="preserve">RCPT-02069</t>
  </si>
  <si>
    <t xml:space="preserve">PO-26-70772</t>
  </si>
  <si>
    <t xml:space="preserve">SKU-02-150</t>
  </si>
  <si>
    <t xml:space="preserve">RCPT-02070</t>
  </si>
  <si>
    <t xml:space="preserve">PO-26-43009</t>
  </si>
  <si>
    <t xml:space="preserve">SKU-06-686</t>
  </si>
  <si>
    <t xml:space="preserve">RCPT-02071</t>
  </si>
  <si>
    <t xml:space="preserve">PO-26-22593</t>
  </si>
  <si>
    <t xml:space="preserve">SKU-01-799</t>
  </si>
  <si>
    <t xml:space="preserve">RCPT-02072</t>
  </si>
  <si>
    <t xml:space="preserve">PO-26-21979</t>
  </si>
  <si>
    <t xml:space="preserve">RCPT-02073</t>
  </si>
  <si>
    <t xml:space="preserve">PO-26-50224</t>
  </si>
  <si>
    <t xml:space="preserve">RCPT-02074</t>
  </si>
  <si>
    <t xml:space="preserve">PO-26-21552</t>
  </si>
  <si>
    <t xml:space="preserve">RCPT-02075</t>
  </si>
  <si>
    <t xml:space="preserve">PO-26-41017</t>
  </si>
  <si>
    <t xml:space="preserve">SKU-06-745</t>
  </si>
  <si>
    <t xml:space="preserve">RCPT-02076</t>
  </si>
  <si>
    <t xml:space="preserve">PO-26-46177</t>
  </si>
  <si>
    <t xml:space="preserve">SKU-05-576</t>
  </si>
  <si>
    <t xml:space="preserve">RCPT-02077</t>
  </si>
  <si>
    <t xml:space="preserve">PO-26-81632</t>
  </si>
  <si>
    <t xml:space="preserve">SKU-04-539</t>
  </si>
  <si>
    <t xml:space="preserve">RCPT-02078</t>
  </si>
  <si>
    <t xml:space="preserve">PO-26-92720</t>
  </si>
  <si>
    <t xml:space="preserve">SKU-04-568</t>
  </si>
  <si>
    <t xml:space="preserve">RCPT-02079</t>
  </si>
  <si>
    <t xml:space="preserve">PO-26-19390</t>
  </si>
  <si>
    <t xml:space="preserve">SKU-02-507</t>
  </si>
  <si>
    <t xml:space="preserve">RCPT-02080</t>
  </si>
  <si>
    <t xml:space="preserve">PO-26-71236</t>
  </si>
  <si>
    <t xml:space="preserve">SKU-07-837</t>
  </si>
  <si>
    <t xml:space="preserve">RCPT-02081</t>
  </si>
  <si>
    <t xml:space="preserve">PO-26-41822</t>
  </si>
  <si>
    <t xml:space="preserve">SKU-06-998</t>
  </si>
  <si>
    <t xml:space="preserve">RCPT-02082</t>
  </si>
  <si>
    <t xml:space="preserve">PO-26-57484</t>
  </si>
  <si>
    <t xml:space="preserve">SKU-02-743</t>
  </si>
  <si>
    <t xml:space="preserve">RCPT-02083</t>
  </si>
  <si>
    <t xml:space="preserve">PO-26-96496</t>
  </si>
  <si>
    <t xml:space="preserve">SKU-01-996</t>
  </si>
  <si>
    <t xml:space="preserve">RCPT-02084</t>
  </si>
  <si>
    <t xml:space="preserve">PO-26-80280</t>
  </si>
  <si>
    <t xml:space="preserve">SKU-05-889</t>
  </si>
  <si>
    <t xml:space="preserve">RCPT-02085</t>
  </si>
  <si>
    <t xml:space="preserve">PO-26-86176</t>
  </si>
  <si>
    <t xml:space="preserve">RCPT-02086</t>
  </si>
  <si>
    <t xml:space="preserve">PO-26-81056</t>
  </si>
  <si>
    <t xml:space="preserve">SKU-01-475</t>
  </si>
  <si>
    <t xml:space="preserve">RCPT-02087</t>
  </si>
  <si>
    <t xml:space="preserve">PO-26-33777</t>
  </si>
  <si>
    <t xml:space="preserve">SKU-05-905</t>
  </si>
  <si>
    <t xml:space="preserve">RCPT-02088</t>
  </si>
  <si>
    <t xml:space="preserve">PO-26-57187</t>
  </si>
  <si>
    <t xml:space="preserve">RCPT-02089</t>
  </si>
  <si>
    <t xml:space="preserve">PO-26-96720</t>
  </si>
  <si>
    <t xml:space="preserve">SKU-06-105</t>
  </si>
  <si>
    <t xml:space="preserve">RCPT-02090</t>
  </si>
  <si>
    <t xml:space="preserve">PO-26-35173</t>
  </si>
  <si>
    <t xml:space="preserve">SKU-01-169</t>
  </si>
  <si>
    <t xml:space="preserve">RCPT-02091</t>
  </si>
  <si>
    <t xml:space="preserve">PO-26-56568</t>
  </si>
  <si>
    <t xml:space="preserve">SKU-05-640</t>
  </si>
  <si>
    <t xml:space="preserve">RCPT-02092</t>
  </si>
  <si>
    <t xml:space="preserve">PO-26-19061</t>
  </si>
  <si>
    <t xml:space="preserve">SKU-06-884</t>
  </si>
  <si>
    <t xml:space="preserve">RCPT-02093</t>
  </si>
  <si>
    <t xml:space="preserve">PO-26-41099</t>
  </si>
  <si>
    <t xml:space="preserve">RCPT-02094</t>
  </si>
  <si>
    <t xml:space="preserve">PO-26-78623</t>
  </si>
  <si>
    <t xml:space="preserve">SKU-01-900</t>
  </si>
  <si>
    <t xml:space="preserve">RCPT-02095</t>
  </si>
  <si>
    <t xml:space="preserve">PO-26-41758</t>
  </si>
  <si>
    <t xml:space="preserve">RCPT-02096</t>
  </si>
  <si>
    <t xml:space="preserve">PO-26-79677</t>
  </si>
  <si>
    <t xml:space="preserve">RCPT-02097</t>
  </si>
  <si>
    <t xml:space="preserve">PO-26-93298</t>
  </si>
  <si>
    <t xml:space="preserve">RCPT-02098</t>
  </si>
  <si>
    <t xml:space="preserve">PO-26-32786</t>
  </si>
  <si>
    <t xml:space="preserve">SKU-06-281</t>
  </si>
  <si>
    <t xml:space="preserve">RCPT-02099</t>
  </si>
  <si>
    <t xml:space="preserve">PO-26-16264</t>
  </si>
  <si>
    <t xml:space="preserve">SKU-05-644</t>
  </si>
  <si>
    <t xml:space="preserve">RCPT-02100</t>
  </si>
  <si>
    <t xml:space="preserve">PO-26-77170</t>
  </si>
  <si>
    <t xml:space="preserve">SKU-01-112</t>
  </si>
  <si>
    <t xml:space="preserve">RCPT-02101</t>
  </si>
  <si>
    <t xml:space="preserve">PO-26-87564</t>
  </si>
  <si>
    <t xml:space="preserve">SKU-03-512</t>
  </si>
  <si>
    <t xml:space="preserve">RCPT-02102</t>
  </si>
  <si>
    <t xml:space="preserve">PO-26-14614</t>
  </si>
  <si>
    <t xml:space="preserve">SKU-01-317</t>
  </si>
  <si>
    <t xml:space="preserve">RCPT-02103</t>
  </si>
  <si>
    <t xml:space="preserve">PO-26-38126</t>
  </si>
  <si>
    <t xml:space="preserve">SKU-04-865</t>
  </si>
  <si>
    <t xml:space="preserve">RCPT-02104</t>
  </si>
  <si>
    <t xml:space="preserve">PO-26-32704</t>
  </si>
  <si>
    <t xml:space="preserve">SKU-07-233</t>
  </si>
  <si>
    <t xml:space="preserve">RCPT-02105</t>
  </si>
  <si>
    <t xml:space="preserve">PO-26-77209</t>
  </si>
  <si>
    <t xml:space="preserve">SKU-06-714</t>
  </si>
  <si>
    <t xml:space="preserve">RCPT-02106</t>
  </si>
  <si>
    <t xml:space="preserve">PO-26-20797</t>
  </si>
  <si>
    <t xml:space="preserve">SKU-01-569</t>
  </si>
  <si>
    <t xml:space="preserve">RCPT-02107</t>
  </si>
  <si>
    <t xml:space="preserve">PO-26-46624</t>
  </si>
  <si>
    <t xml:space="preserve">SKU-06-815</t>
  </si>
  <si>
    <t xml:space="preserve">RCPT-02108</t>
  </si>
  <si>
    <t xml:space="preserve">PO-26-83627</t>
  </si>
  <si>
    <t xml:space="preserve">SKU-02-335</t>
  </si>
  <si>
    <t xml:space="preserve">RCPT-02109</t>
  </si>
  <si>
    <t xml:space="preserve">PO-26-44080</t>
  </si>
  <si>
    <t xml:space="preserve">SKU-03-168</t>
  </si>
  <si>
    <t xml:space="preserve">RCPT-02110</t>
  </si>
  <si>
    <t xml:space="preserve">PO-26-48746</t>
  </si>
  <si>
    <t xml:space="preserve">SKU-05-698</t>
  </si>
  <si>
    <t xml:space="preserve">RCPT-02111</t>
  </si>
  <si>
    <t xml:space="preserve">PO-26-43290</t>
  </si>
  <si>
    <t xml:space="preserve">SKU-05-286</t>
  </si>
  <si>
    <t xml:space="preserve">RCPT-02112</t>
  </si>
  <si>
    <t xml:space="preserve">PO-26-94543</t>
  </si>
  <si>
    <t xml:space="preserve">SKU-04-754</t>
  </si>
  <si>
    <t xml:space="preserve">RCPT-02113</t>
  </si>
  <si>
    <t xml:space="preserve">PO-26-11770</t>
  </si>
  <si>
    <t xml:space="preserve">SKU-05-639</t>
  </si>
  <si>
    <t xml:space="preserve">RCPT-02114</t>
  </si>
  <si>
    <t xml:space="preserve">PO-26-13851</t>
  </si>
  <si>
    <t xml:space="preserve">RCPT-02115</t>
  </si>
  <si>
    <t xml:space="preserve">PO-26-57734</t>
  </si>
  <si>
    <t xml:space="preserve">SKU-03-841</t>
  </si>
  <si>
    <t xml:space="preserve">RCPT-02116</t>
  </si>
  <si>
    <t xml:space="preserve">PO-26-10752</t>
  </si>
  <si>
    <t xml:space="preserve">SKU-06-287</t>
  </si>
  <si>
    <t xml:space="preserve">RCPT-02117</t>
  </si>
  <si>
    <t xml:space="preserve">PO-26-21904</t>
  </si>
  <si>
    <t xml:space="preserve">RCPT-02118</t>
  </si>
  <si>
    <t xml:space="preserve">PO-26-65954</t>
  </si>
  <si>
    <t xml:space="preserve">SKU-07-691</t>
  </si>
  <si>
    <t xml:space="preserve">RCPT-02119</t>
  </si>
  <si>
    <t xml:space="preserve">PO-26-40990</t>
  </si>
  <si>
    <t xml:space="preserve">RCPT-02120</t>
  </si>
  <si>
    <t xml:space="preserve">PO-26-59808</t>
  </si>
  <si>
    <t xml:space="preserve">SKU-05-577</t>
  </si>
  <si>
    <t xml:space="preserve">RCPT-02121</t>
  </si>
  <si>
    <t xml:space="preserve">PO-26-74421</t>
  </si>
  <si>
    <t xml:space="preserve">SKU-06-837</t>
  </si>
  <si>
    <t xml:space="preserve">RCPT-02122</t>
  </si>
  <si>
    <t xml:space="preserve">PO-26-49405</t>
  </si>
  <si>
    <t xml:space="preserve">SKU-01-454</t>
  </si>
  <si>
    <t xml:space="preserve">RCPT-02123</t>
  </si>
  <si>
    <t xml:space="preserve">PO-26-36802</t>
  </si>
  <si>
    <t xml:space="preserve">SKU-07-896</t>
  </si>
  <si>
    <t xml:space="preserve">RCPT-02124</t>
  </si>
  <si>
    <t xml:space="preserve">PO-26-87318</t>
  </si>
  <si>
    <t xml:space="preserve">SKU-07-985</t>
  </si>
  <si>
    <t xml:space="preserve">RCPT-02125</t>
  </si>
  <si>
    <t xml:space="preserve">PO-26-54428</t>
  </si>
  <si>
    <t xml:space="preserve">RCPT-02126</t>
  </si>
  <si>
    <t xml:space="preserve">PO-26-89890</t>
  </si>
  <si>
    <t xml:space="preserve">SKU-02-522</t>
  </si>
  <si>
    <t xml:space="preserve">RCPT-02127</t>
  </si>
  <si>
    <t xml:space="preserve">PO-26-67819</t>
  </si>
  <si>
    <t xml:space="preserve">SKU-03-234</t>
  </si>
  <si>
    <t xml:space="preserve">RCPT-02128</t>
  </si>
  <si>
    <t xml:space="preserve">PO-26-96136</t>
  </si>
  <si>
    <t xml:space="preserve">SKU-01-458</t>
  </si>
  <si>
    <t xml:space="preserve">RCPT-02129</t>
  </si>
  <si>
    <t xml:space="preserve">PO-26-78006</t>
  </si>
  <si>
    <t xml:space="preserve">SKU-06-644</t>
  </si>
  <si>
    <t xml:space="preserve">RCPT-02130</t>
  </si>
  <si>
    <t xml:space="preserve">PO-26-56107</t>
  </si>
  <si>
    <t xml:space="preserve">SKU-04-384</t>
  </si>
  <si>
    <t xml:space="preserve">RCPT-02131</t>
  </si>
  <si>
    <t xml:space="preserve">PO-26-78478</t>
  </si>
  <si>
    <t xml:space="preserve">SKU-03-382</t>
  </si>
  <si>
    <t xml:space="preserve">RCPT-02132</t>
  </si>
  <si>
    <t xml:space="preserve">PO-26-97989</t>
  </si>
  <si>
    <t xml:space="preserve">SKU-02-151</t>
  </si>
  <si>
    <t xml:space="preserve">RCPT-02133</t>
  </si>
  <si>
    <t xml:space="preserve">PO-26-99716</t>
  </si>
  <si>
    <t xml:space="preserve">SKU-02-421</t>
  </si>
  <si>
    <t xml:space="preserve">RCPT-02134</t>
  </si>
  <si>
    <t xml:space="preserve">PO-26-57701</t>
  </si>
  <si>
    <t xml:space="preserve">RCPT-02135</t>
  </si>
  <si>
    <t xml:space="preserve">PO-26-62415</t>
  </si>
  <si>
    <t xml:space="preserve">RCPT-02136</t>
  </si>
  <si>
    <t xml:space="preserve">PO-26-18817</t>
  </si>
  <si>
    <t xml:space="preserve">RCPT-02137</t>
  </si>
  <si>
    <t xml:space="preserve">PO-26-41287</t>
  </si>
  <si>
    <t xml:space="preserve">SKU-01-985</t>
  </si>
  <si>
    <t xml:space="preserve">RCPT-02138</t>
  </si>
  <si>
    <t xml:space="preserve">PO-26-18082</t>
  </si>
  <si>
    <t xml:space="preserve">SKU-01-647</t>
  </si>
  <si>
    <t xml:space="preserve">RCPT-02139</t>
  </si>
  <si>
    <t xml:space="preserve">PO-26-91713</t>
  </si>
  <si>
    <t xml:space="preserve">RCPT-02140</t>
  </si>
  <si>
    <t xml:space="preserve">PO-26-37785</t>
  </si>
  <si>
    <t xml:space="preserve">SKU-06-711</t>
  </si>
  <si>
    <t xml:space="preserve">RCPT-02141</t>
  </si>
  <si>
    <t xml:space="preserve">PO-26-54548</t>
  </si>
  <si>
    <t xml:space="preserve">SKU-07-381</t>
  </si>
  <si>
    <t xml:space="preserve">RCPT-02142</t>
  </si>
  <si>
    <t xml:space="preserve">PO-26-71493</t>
  </si>
  <si>
    <t xml:space="preserve">SKU-03-762</t>
  </si>
  <si>
    <t xml:space="preserve">RCPT-02143</t>
  </si>
  <si>
    <t xml:space="preserve">PO-26-65431</t>
  </si>
  <si>
    <t xml:space="preserve">RCPT-02144</t>
  </si>
  <si>
    <t xml:space="preserve">PO-26-38370</t>
  </si>
  <si>
    <t xml:space="preserve">SKU-01-353</t>
  </si>
  <si>
    <t xml:space="preserve">RCPT-02145</t>
  </si>
  <si>
    <t xml:space="preserve">PO-26-88250</t>
  </si>
  <si>
    <t xml:space="preserve">SKU-05-137</t>
  </si>
  <si>
    <t xml:space="preserve">RCPT-02146</t>
  </si>
  <si>
    <t xml:space="preserve">PO-26-26635</t>
  </si>
  <si>
    <t xml:space="preserve">SKU-01-951</t>
  </si>
  <si>
    <t xml:space="preserve">RCPT-02147</t>
  </si>
  <si>
    <t xml:space="preserve">PO-26-68727</t>
  </si>
  <si>
    <t xml:space="preserve">SKU-04-153</t>
  </si>
  <si>
    <t xml:space="preserve">RCPT-02148</t>
  </si>
  <si>
    <t xml:space="preserve">PO-26-67393</t>
  </si>
  <si>
    <t xml:space="preserve">SKU-01-474</t>
  </si>
  <si>
    <t xml:space="preserve">RCPT-02149</t>
  </si>
  <si>
    <t xml:space="preserve">PO-26-31425</t>
  </si>
  <si>
    <t xml:space="preserve">SKU-03-167</t>
  </si>
  <si>
    <t xml:space="preserve">RCPT-02150</t>
  </si>
  <si>
    <t xml:space="preserve">PO-26-36346</t>
  </si>
  <si>
    <t xml:space="preserve">RCPT-02151</t>
  </si>
  <si>
    <t xml:space="preserve">PO-26-52192</t>
  </si>
  <si>
    <t xml:space="preserve">SKU-07-708</t>
  </si>
  <si>
    <t xml:space="preserve">RCPT-02152</t>
  </si>
  <si>
    <t xml:space="preserve">PO-26-30280</t>
  </si>
  <si>
    <t xml:space="preserve">SKU-04-619</t>
  </si>
  <si>
    <t xml:space="preserve">RCPT-02153</t>
  </si>
  <si>
    <t xml:space="preserve">PO-26-53278</t>
  </si>
  <si>
    <t xml:space="preserve">SKU-01-271</t>
  </si>
  <si>
    <t xml:space="preserve">RCPT-02154</t>
  </si>
  <si>
    <t xml:space="preserve">PO-26-74112</t>
  </si>
  <si>
    <t xml:space="preserve">SKU-03-915</t>
  </si>
  <si>
    <t xml:space="preserve">RCPT-02155</t>
  </si>
  <si>
    <t xml:space="preserve">PO-26-12433</t>
  </si>
  <si>
    <t xml:space="preserve">SKU-01-173</t>
  </si>
  <si>
    <t xml:space="preserve">RCPT-02156</t>
  </si>
  <si>
    <t xml:space="preserve">PO-26-15768</t>
  </si>
  <si>
    <t xml:space="preserve">SKU-01-483</t>
  </si>
  <si>
    <t xml:space="preserve">RCPT-02157</t>
  </si>
  <si>
    <t xml:space="preserve">PO-26-73284</t>
  </si>
  <si>
    <t xml:space="preserve">SKU-03-990</t>
  </si>
  <si>
    <t xml:space="preserve">RCPT-02158</t>
  </si>
  <si>
    <t xml:space="preserve">PO-26-56255</t>
  </si>
  <si>
    <t xml:space="preserve">SKU-04-433</t>
  </si>
  <si>
    <t xml:space="preserve">RCPT-02159</t>
  </si>
  <si>
    <t xml:space="preserve">PO-26-96546</t>
  </si>
  <si>
    <t xml:space="preserve">SKU-03-741</t>
  </si>
  <si>
    <t xml:space="preserve">RCPT-02160</t>
  </si>
  <si>
    <t xml:space="preserve">PO-26-79667</t>
  </si>
  <si>
    <t xml:space="preserve">SKU-05-141</t>
  </si>
  <si>
    <t xml:space="preserve">RCPT-02161</t>
  </si>
  <si>
    <t xml:space="preserve">PO-26-54713</t>
  </si>
  <si>
    <t xml:space="preserve">SKU-07-641</t>
  </si>
  <si>
    <t xml:space="preserve">RCPT-02162</t>
  </si>
  <si>
    <t xml:space="preserve">PO-26-12461</t>
  </si>
  <si>
    <t xml:space="preserve">RCPT-02163</t>
  </si>
  <si>
    <t xml:space="preserve">PO-26-34865</t>
  </si>
  <si>
    <t xml:space="preserve">SKU-05-592</t>
  </si>
  <si>
    <t xml:space="preserve">RCPT-02164</t>
  </si>
  <si>
    <t xml:space="preserve">PO-26-46055</t>
  </si>
  <si>
    <t xml:space="preserve">SKU-02-610</t>
  </si>
  <si>
    <t xml:space="preserve">RCPT-02165</t>
  </si>
  <si>
    <t xml:space="preserve">PO-26-33316</t>
  </si>
  <si>
    <t xml:space="preserve">RCPT-02166</t>
  </si>
  <si>
    <t xml:space="preserve">PO-26-67375</t>
  </si>
  <si>
    <t xml:space="preserve">SKU-03-758</t>
  </si>
  <si>
    <t xml:space="preserve">RCPT-02167</t>
  </si>
  <si>
    <t xml:space="preserve">PO-26-28120</t>
  </si>
  <si>
    <t xml:space="preserve">SKU-07-653</t>
  </si>
  <si>
    <t xml:space="preserve">RCPT-02168</t>
  </si>
  <si>
    <t xml:space="preserve">PO-26-88634</t>
  </si>
  <si>
    <t xml:space="preserve">SKU-06-194</t>
  </si>
  <si>
    <t xml:space="preserve">RCPT-02169</t>
  </si>
  <si>
    <t xml:space="preserve">PO-26-59789</t>
  </si>
  <si>
    <t xml:space="preserve">SKU-07-132</t>
  </si>
  <si>
    <t xml:space="preserve">RCPT-02170</t>
  </si>
  <si>
    <t xml:space="preserve">PO-26-68392</t>
  </si>
  <si>
    <t xml:space="preserve">RCPT-02171</t>
  </si>
  <si>
    <t xml:space="preserve">PO-26-66985</t>
  </si>
  <si>
    <t xml:space="preserve">SKU-01-629</t>
  </si>
  <si>
    <t xml:space="preserve">RCPT-02172</t>
  </si>
  <si>
    <t xml:space="preserve">PO-26-30531</t>
  </si>
  <si>
    <t xml:space="preserve">SKU-03-601</t>
  </si>
  <si>
    <t xml:space="preserve">RCPT-02173</t>
  </si>
  <si>
    <t xml:space="preserve">PO-26-40670</t>
  </si>
  <si>
    <t xml:space="preserve">SKU-07-487</t>
  </si>
  <si>
    <t xml:space="preserve">RCPT-02174</t>
  </si>
  <si>
    <t xml:space="preserve">PO-26-41218</t>
  </si>
  <si>
    <t xml:space="preserve">SKU-05-723</t>
  </si>
  <si>
    <t xml:space="preserve">RCPT-02175</t>
  </si>
  <si>
    <t xml:space="preserve">PO-26-62038</t>
  </si>
  <si>
    <t xml:space="preserve">SKU-04-998</t>
  </si>
  <si>
    <t xml:space="preserve">RCPT-02176</t>
  </si>
  <si>
    <t xml:space="preserve">PO-26-53033</t>
  </si>
  <si>
    <t xml:space="preserve">RCPT-02177</t>
  </si>
  <si>
    <t xml:space="preserve">PO-26-45865</t>
  </si>
  <si>
    <t xml:space="preserve">SKU-01-536</t>
  </si>
  <si>
    <t xml:space="preserve">RCPT-02178</t>
  </si>
  <si>
    <t xml:space="preserve">PO-26-69164</t>
  </si>
  <si>
    <t xml:space="preserve">SKU-01-137</t>
  </si>
  <si>
    <t xml:space="preserve">RCPT-02179</t>
  </si>
  <si>
    <t xml:space="preserve">PO-26-58850</t>
  </si>
  <si>
    <t xml:space="preserve">SKU-03-803</t>
  </si>
  <si>
    <t xml:space="preserve">RCPT-02180</t>
  </si>
  <si>
    <t xml:space="preserve">PO-26-26682</t>
  </si>
  <si>
    <t xml:space="preserve">SKU-07-118</t>
  </si>
  <si>
    <t xml:space="preserve">RCPT-02181</t>
  </si>
  <si>
    <t xml:space="preserve">PO-26-98938</t>
  </si>
  <si>
    <t xml:space="preserve">SKU-05-835</t>
  </si>
  <si>
    <t xml:space="preserve">RCPT-02182</t>
  </si>
  <si>
    <t xml:space="preserve">PO-26-44435</t>
  </si>
  <si>
    <t xml:space="preserve">SKU-06-780</t>
  </si>
  <si>
    <t xml:space="preserve">RCPT-02183</t>
  </si>
  <si>
    <t xml:space="preserve">PO-26-24653</t>
  </si>
  <si>
    <t xml:space="preserve">SKU-06-146</t>
  </si>
  <si>
    <t xml:space="preserve">RCPT-02184</t>
  </si>
  <si>
    <t xml:space="preserve">PO-26-25319</t>
  </si>
  <si>
    <t xml:space="preserve">SKU-03-995</t>
  </si>
  <si>
    <t xml:space="preserve">RCPT-02185</t>
  </si>
  <si>
    <t xml:space="preserve">PO-26-27043</t>
  </si>
  <si>
    <t xml:space="preserve">RCPT-02186</t>
  </si>
  <si>
    <t xml:space="preserve">PO-26-12112</t>
  </si>
  <si>
    <t xml:space="preserve">SKU-05-429</t>
  </si>
  <si>
    <t xml:space="preserve">RCPT-02187</t>
  </si>
  <si>
    <t xml:space="preserve">PO-26-21336</t>
  </si>
  <si>
    <t xml:space="preserve">SKU-01-567</t>
  </si>
  <si>
    <t xml:space="preserve">RCPT-02188</t>
  </si>
  <si>
    <t xml:space="preserve">PO-26-29470</t>
  </si>
  <si>
    <t xml:space="preserve">RCPT-02189</t>
  </si>
  <si>
    <t xml:space="preserve">PO-26-45085</t>
  </si>
  <si>
    <t xml:space="preserve">SKU-06-845</t>
  </si>
  <si>
    <t xml:space="preserve">RCPT-02190</t>
  </si>
  <si>
    <t xml:space="preserve">PO-26-58732</t>
  </si>
  <si>
    <t xml:space="preserve">RCPT-02191</t>
  </si>
  <si>
    <t xml:space="preserve">PO-26-60121</t>
  </si>
  <si>
    <t xml:space="preserve">RCPT-02192</t>
  </si>
  <si>
    <t xml:space="preserve">PO-26-57756</t>
  </si>
  <si>
    <t xml:space="preserve">SKU-03-240</t>
  </si>
  <si>
    <t xml:space="preserve">RCPT-02193</t>
  </si>
  <si>
    <t xml:space="preserve">PO-26-21788</t>
  </si>
  <si>
    <t xml:space="preserve">RCPT-02194</t>
  </si>
  <si>
    <t xml:space="preserve">PO-26-28254</t>
  </si>
  <si>
    <t xml:space="preserve">SKU-05-945</t>
  </si>
  <si>
    <t xml:space="preserve">RCPT-02195</t>
  </si>
  <si>
    <t xml:space="preserve">PO-26-50731</t>
  </si>
  <si>
    <t xml:space="preserve">RCPT-02196</t>
  </si>
  <si>
    <t xml:space="preserve">PO-26-90710</t>
  </si>
  <si>
    <t xml:space="preserve">SKU-05-551</t>
  </si>
  <si>
    <t xml:space="preserve">RCPT-02197</t>
  </si>
  <si>
    <t xml:space="preserve">PO-26-23197</t>
  </si>
  <si>
    <t xml:space="preserve">RCPT-02198</t>
  </si>
  <si>
    <t xml:space="preserve">PO-26-21957</t>
  </si>
  <si>
    <t xml:space="preserve">SKU-07-968</t>
  </si>
  <si>
    <t xml:space="preserve">RCPT-02199</t>
  </si>
  <si>
    <t xml:space="preserve">PO-26-66423</t>
  </si>
  <si>
    <t xml:space="preserve">RCPT-02200</t>
  </si>
  <si>
    <t xml:space="preserve">PO-26-95141</t>
  </si>
  <si>
    <t xml:space="preserve">SKU-06-277</t>
  </si>
  <si>
    <t xml:space="preserve">RCPT-02201</t>
  </si>
  <si>
    <t xml:space="preserve">PO-26-86603</t>
  </si>
  <si>
    <t xml:space="preserve">SKU-07-169</t>
  </si>
  <si>
    <t xml:space="preserve">RCPT-02202</t>
  </si>
  <si>
    <t xml:space="preserve">PO-26-71587</t>
  </si>
  <si>
    <t xml:space="preserve">SKU-07-787</t>
  </si>
  <si>
    <t xml:space="preserve">RCPT-02203</t>
  </si>
  <si>
    <t xml:space="preserve">PO-26-94488</t>
  </si>
  <si>
    <t xml:space="preserve">SKU-05-318</t>
  </si>
  <si>
    <t xml:space="preserve">RCPT-02204</t>
  </si>
  <si>
    <t xml:space="preserve">PO-26-10596</t>
  </si>
  <si>
    <t xml:space="preserve">SKU-01-811</t>
  </si>
  <si>
    <t xml:space="preserve">RCPT-02205</t>
  </si>
  <si>
    <t xml:space="preserve">PO-26-71000</t>
  </si>
  <si>
    <t xml:space="preserve">SKU-06-572</t>
  </si>
  <si>
    <t xml:space="preserve">RCPT-02206</t>
  </si>
  <si>
    <t xml:space="preserve">PO-26-37882</t>
  </si>
  <si>
    <t xml:space="preserve">RCPT-02207</t>
  </si>
  <si>
    <t xml:space="preserve">PO-26-27442</t>
  </si>
  <si>
    <t xml:space="preserve">RCPT-02208</t>
  </si>
  <si>
    <t xml:space="preserve">PO-26-75644</t>
  </si>
  <si>
    <t xml:space="preserve">SKU-07-362</t>
  </si>
  <si>
    <t xml:space="preserve">RCPT-02209</t>
  </si>
  <si>
    <t xml:space="preserve">PO-26-77682</t>
  </si>
  <si>
    <t xml:space="preserve">SKU-07-594</t>
  </si>
  <si>
    <t xml:space="preserve">RCPT-02210</t>
  </si>
  <si>
    <t xml:space="preserve">PO-26-87635</t>
  </si>
  <si>
    <t xml:space="preserve">SKU-07-915</t>
  </si>
  <si>
    <t xml:space="preserve">RCPT-02211</t>
  </si>
  <si>
    <t xml:space="preserve">PO-26-97267</t>
  </si>
  <si>
    <t xml:space="preserve">SKU-02-424</t>
  </si>
  <si>
    <t xml:space="preserve">RCPT-02212</t>
  </si>
  <si>
    <t xml:space="preserve">PO-26-46424</t>
  </si>
  <si>
    <t xml:space="preserve">SKU-05-649</t>
  </si>
  <si>
    <t xml:space="preserve">RCPT-02213</t>
  </si>
  <si>
    <t xml:space="preserve">PO-26-17264</t>
  </si>
  <si>
    <t xml:space="preserve">SKU-06-342</t>
  </si>
  <si>
    <t xml:space="preserve">RCPT-02214</t>
  </si>
  <si>
    <t xml:space="preserve">PO-26-96793</t>
  </si>
  <si>
    <t xml:space="preserve">SKU-01-701</t>
  </si>
  <si>
    <t xml:space="preserve">RCPT-02215</t>
  </si>
  <si>
    <t xml:space="preserve">PO-26-54533</t>
  </si>
  <si>
    <t xml:space="preserve">SKU-05-743</t>
  </si>
  <si>
    <t xml:space="preserve">RCPT-02216</t>
  </si>
  <si>
    <t xml:space="preserve">PO-26-83683</t>
  </si>
  <si>
    <t xml:space="preserve">SKU-05-183</t>
  </si>
  <si>
    <t xml:space="preserve">RCPT-02217</t>
  </si>
  <si>
    <t xml:space="preserve">PO-26-14315</t>
  </si>
  <si>
    <t xml:space="preserve">SKU-01-318</t>
  </si>
  <si>
    <t xml:space="preserve">RCPT-02218</t>
  </si>
  <si>
    <t xml:space="preserve">PO-26-30468</t>
  </si>
  <si>
    <t xml:space="preserve">SKU-06-554</t>
  </si>
  <si>
    <t xml:space="preserve">RCPT-02219</t>
  </si>
  <si>
    <t xml:space="preserve">PO-26-33957</t>
  </si>
  <si>
    <t xml:space="preserve">RCPT-02220</t>
  </si>
  <si>
    <t xml:space="preserve">PO-26-69393</t>
  </si>
  <si>
    <t xml:space="preserve">RCPT-02221</t>
  </si>
  <si>
    <t xml:space="preserve">PO-26-36109</t>
  </si>
  <si>
    <t xml:space="preserve">SKU-04-252</t>
  </si>
  <si>
    <t xml:space="preserve">RCPT-02222</t>
  </si>
  <si>
    <t xml:space="preserve">PO-26-95975</t>
  </si>
  <si>
    <t xml:space="preserve">SKU-02-710</t>
  </si>
  <si>
    <t xml:space="preserve">RCPT-02223</t>
  </si>
  <si>
    <t xml:space="preserve">PO-26-64458</t>
  </si>
  <si>
    <t xml:space="preserve">SKU-06-282</t>
  </si>
  <si>
    <t xml:space="preserve">RCPT-02224</t>
  </si>
  <si>
    <t xml:space="preserve">PO-26-62442</t>
  </si>
  <si>
    <t xml:space="preserve">RCPT-02225</t>
  </si>
  <si>
    <t xml:space="preserve">PO-26-96536</t>
  </si>
  <si>
    <t xml:space="preserve">RCPT-02226</t>
  </si>
  <si>
    <t xml:space="preserve">PO-26-51026</t>
  </si>
  <si>
    <t xml:space="preserve">SKU-01-375</t>
  </si>
  <si>
    <t xml:space="preserve">RCPT-02227</t>
  </si>
  <si>
    <t xml:space="preserve">PO-26-59374</t>
  </si>
  <si>
    <t xml:space="preserve">SKU-07-743</t>
  </si>
  <si>
    <t xml:space="preserve">RCPT-02228</t>
  </si>
  <si>
    <t xml:space="preserve">PO-26-23555</t>
  </si>
  <si>
    <t xml:space="preserve">SKU-06-511</t>
  </si>
  <si>
    <t xml:space="preserve">RCPT-02229</t>
  </si>
  <si>
    <t xml:space="preserve">PO-26-54922</t>
  </si>
  <si>
    <t xml:space="preserve">SKU-06-608</t>
  </si>
  <si>
    <t xml:space="preserve">RCPT-02230</t>
  </si>
  <si>
    <t xml:space="preserve">PO-26-25380</t>
  </si>
  <si>
    <t xml:space="preserve">SKU-06-149</t>
  </si>
  <si>
    <t xml:space="preserve">RCPT-02231</t>
  </si>
  <si>
    <t xml:space="preserve">PO-26-61072</t>
  </si>
  <si>
    <t xml:space="preserve">RCPT-02232</t>
  </si>
  <si>
    <t xml:space="preserve">PO-26-26006</t>
  </si>
  <si>
    <t xml:space="preserve">RCPT-02233</t>
  </si>
  <si>
    <t xml:space="preserve">PO-26-43719</t>
  </si>
  <si>
    <t xml:space="preserve">RCPT-02234</t>
  </si>
  <si>
    <t xml:space="preserve">PO-26-47147</t>
  </si>
  <si>
    <t xml:space="preserve">SKU-07-563</t>
  </si>
  <si>
    <t xml:space="preserve">RCPT-02235</t>
  </si>
  <si>
    <t xml:space="preserve">PO-26-34578</t>
  </si>
  <si>
    <t xml:space="preserve">SKU-04-850</t>
  </si>
  <si>
    <t xml:space="preserve">RCPT-02236</t>
  </si>
  <si>
    <t xml:space="preserve">PO-26-69766</t>
  </si>
  <si>
    <t xml:space="preserve">SKU-06-205</t>
  </si>
  <si>
    <t xml:space="preserve">RCPT-02237</t>
  </si>
  <si>
    <t xml:space="preserve">PO-26-55834</t>
  </si>
  <si>
    <t xml:space="preserve">SKU-05-530</t>
  </si>
  <si>
    <t xml:space="preserve">RCPT-02238</t>
  </si>
  <si>
    <t xml:space="preserve">PO-26-35790</t>
  </si>
  <si>
    <t xml:space="preserve">SKU-03-424</t>
  </si>
  <si>
    <t xml:space="preserve">RCPT-02239</t>
  </si>
  <si>
    <t xml:space="preserve">PO-26-27792</t>
  </si>
  <si>
    <t xml:space="preserve">SKU-01-998</t>
  </si>
  <si>
    <t xml:space="preserve">RCPT-02240</t>
  </si>
  <si>
    <t xml:space="preserve">PO-26-69572</t>
  </si>
  <si>
    <t xml:space="preserve">SKU-06-947</t>
  </si>
  <si>
    <t xml:space="preserve">RCPT-02241</t>
  </si>
  <si>
    <t xml:space="preserve">PO-26-33453</t>
  </si>
  <si>
    <t xml:space="preserve">SKU-05-192</t>
  </si>
  <si>
    <t xml:space="preserve">RCPT-02242</t>
  </si>
  <si>
    <t xml:space="preserve">PO-26-91519</t>
  </si>
  <si>
    <t xml:space="preserve">SKU-06-694</t>
  </si>
  <si>
    <t xml:space="preserve">RCPT-02243</t>
  </si>
  <si>
    <t xml:space="preserve">PO-26-41420</t>
  </si>
  <si>
    <t xml:space="preserve">RCPT-02244</t>
  </si>
  <si>
    <t xml:space="preserve">PO-26-81942</t>
  </si>
  <si>
    <t xml:space="preserve">RCPT-02245</t>
  </si>
  <si>
    <t xml:space="preserve">PO-26-83524</t>
  </si>
  <si>
    <t xml:space="preserve">SKU-06-573</t>
  </si>
  <si>
    <t xml:space="preserve">RCPT-02246</t>
  </si>
  <si>
    <t xml:space="preserve">PO-26-62686</t>
  </si>
  <si>
    <t xml:space="preserve">SKU-06-726</t>
  </si>
  <si>
    <t xml:space="preserve">RCPT-02247</t>
  </si>
  <si>
    <t xml:space="preserve">PO-26-20397</t>
  </si>
  <si>
    <t xml:space="preserve">SKU-01-626</t>
  </si>
  <si>
    <t xml:space="preserve">RCPT-02248</t>
  </si>
  <si>
    <t xml:space="preserve">PO-26-85070</t>
  </si>
  <si>
    <t xml:space="preserve">RCPT-02249</t>
  </si>
  <si>
    <t xml:space="preserve">PO-26-48627</t>
  </si>
  <si>
    <t xml:space="preserve">SKU-07-565</t>
  </si>
  <si>
    <t xml:space="preserve">RCPT-02250</t>
  </si>
  <si>
    <t xml:space="preserve">PO-26-36912</t>
  </si>
  <si>
    <t xml:space="preserve">SKU-07-937</t>
  </si>
  <si>
    <t xml:space="preserve">RCPT-02251</t>
  </si>
  <si>
    <t xml:space="preserve">PO-26-82203</t>
  </si>
  <si>
    <t xml:space="preserve">SKU-05-605</t>
  </si>
  <si>
    <t xml:space="preserve">RCPT-02252</t>
  </si>
  <si>
    <t xml:space="preserve">PO-26-62379</t>
  </si>
  <si>
    <t xml:space="preserve">SKU-03-749</t>
  </si>
  <si>
    <t xml:space="preserve">RCPT-02253</t>
  </si>
  <si>
    <t xml:space="preserve">PO-26-68972</t>
  </si>
  <si>
    <t xml:space="preserve">RCPT-02254</t>
  </si>
  <si>
    <t xml:space="preserve">PO-26-64098</t>
  </si>
  <si>
    <t xml:space="preserve">SKU-01-584</t>
  </si>
  <si>
    <t xml:space="preserve">RCPT-02255</t>
  </si>
  <si>
    <t xml:space="preserve">PO-26-87300</t>
  </si>
  <si>
    <t xml:space="preserve">SKU-04-427</t>
  </si>
  <si>
    <t xml:space="preserve">RCPT-02256</t>
  </si>
  <si>
    <t xml:space="preserve">PO-26-24819</t>
  </si>
  <si>
    <t xml:space="preserve">SKU-05-713</t>
  </si>
  <si>
    <t xml:space="preserve">RCPT-02257</t>
  </si>
  <si>
    <t xml:space="preserve">PO-26-10662</t>
  </si>
  <si>
    <t xml:space="preserve">SKU-03-693</t>
  </si>
  <si>
    <t xml:space="preserve">RCPT-02258</t>
  </si>
  <si>
    <t xml:space="preserve">PO-26-31180</t>
  </si>
  <si>
    <t xml:space="preserve">RCPT-02259</t>
  </si>
  <si>
    <t xml:space="preserve">PO-26-63378</t>
  </si>
  <si>
    <t xml:space="preserve">SKU-01-299</t>
  </si>
  <si>
    <t xml:space="preserve">RCPT-02260</t>
  </si>
  <si>
    <t xml:space="preserve">PO-26-69114</t>
  </si>
  <si>
    <t xml:space="preserve">RCPT-02261</t>
  </si>
  <si>
    <t xml:space="preserve">PO-26-42731</t>
  </si>
  <si>
    <t xml:space="preserve">RCPT-02262</t>
  </si>
  <si>
    <t xml:space="preserve">PO-26-47681</t>
  </si>
  <si>
    <t xml:space="preserve">RCPT-02263</t>
  </si>
  <si>
    <t xml:space="preserve">PO-26-99981</t>
  </si>
  <si>
    <t xml:space="preserve">RCPT-02264</t>
  </si>
  <si>
    <t xml:space="preserve">PO-26-10982</t>
  </si>
  <si>
    <t xml:space="preserve">SKU-06-168</t>
  </si>
  <si>
    <t xml:space="preserve">RCPT-02265</t>
  </si>
  <si>
    <t xml:space="preserve">PO-26-54631</t>
  </si>
  <si>
    <t xml:space="preserve">SKU-04-737</t>
  </si>
  <si>
    <t xml:space="preserve">RCPT-02266</t>
  </si>
  <si>
    <t xml:space="preserve">PO-26-23043</t>
  </si>
  <si>
    <t xml:space="preserve">SKU-07-627</t>
  </si>
  <si>
    <t xml:space="preserve">RCPT-02267</t>
  </si>
  <si>
    <t xml:space="preserve">PO-26-60273</t>
  </si>
  <si>
    <t xml:space="preserve">RCPT-02268</t>
  </si>
  <si>
    <t xml:space="preserve">PO-26-38684</t>
  </si>
  <si>
    <t xml:space="preserve">SKU-06-453</t>
  </si>
  <si>
    <t xml:space="preserve">RCPT-02269</t>
  </si>
  <si>
    <t xml:space="preserve">PO-26-73627</t>
  </si>
  <si>
    <t xml:space="preserve">SKU-04-732</t>
  </si>
  <si>
    <t xml:space="preserve">RCPT-02270</t>
  </si>
  <si>
    <t xml:space="preserve">PO-26-65607</t>
  </si>
  <si>
    <t xml:space="preserve">SKU-01-881</t>
  </si>
  <si>
    <t xml:space="preserve">RCPT-02271</t>
  </si>
  <si>
    <t xml:space="preserve">PO-26-84028</t>
  </si>
  <si>
    <t xml:space="preserve">SKU-07-719</t>
  </si>
  <si>
    <t xml:space="preserve">RCPT-02272</t>
  </si>
  <si>
    <t xml:space="preserve">PO-26-11940</t>
  </si>
  <si>
    <t xml:space="preserve">RCPT-02273</t>
  </si>
  <si>
    <t xml:space="preserve">PO-26-14885</t>
  </si>
  <si>
    <t xml:space="preserve">RCPT-02274</t>
  </si>
  <si>
    <t xml:space="preserve">PO-26-54293</t>
  </si>
  <si>
    <t xml:space="preserve">SKU-04-121</t>
  </si>
  <si>
    <t xml:space="preserve">RCPT-02275</t>
  </si>
  <si>
    <t xml:space="preserve">PO-26-29861</t>
  </si>
  <si>
    <t xml:space="preserve">RCPT-02276</t>
  </si>
  <si>
    <t xml:space="preserve">PO-26-40079</t>
  </si>
  <si>
    <t xml:space="preserve">SKU-07-235</t>
  </si>
  <si>
    <t xml:space="preserve">RCPT-02277</t>
  </si>
  <si>
    <t xml:space="preserve">PO-26-51710</t>
  </si>
  <si>
    <t xml:space="preserve">RCPT-02278</t>
  </si>
  <si>
    <t xml:space="preserve">PO-26-77805</t>
  </si>
  <si>
    <t xml:space="preserve">RCPT-02279</t>
  </si>
  <si>
    <t xml:space="preserve">PO-26-99888</t>
  </si>
  <si>
    <t xml:space="preserve">RCPT-02280</t>
  </si>
  <si>
    <t xml:space="preserve">PO-26-66487</t>
  </si>
  <si>
    <t xml:space="preserve">RCPT-02281</t>
  </si>
  <si>
    <t xml:space="preserve">PO-26-96037</t>
  </si>
  <si>
    <t xml:space="preserve">SKU-04-886</t>
  </si>
  <si>
    <t xml:space="preserve">RCPT-02282</t>
  </si>
  <si>
    <t xml:space="preserve">PO-26-17723</t>
  </si>
  <si>
    <t xml:space="preserve">SKU-05-407</t>
  </si>
  <si>
    <t xml:space="preserve">RCPT-02283</t>
  </si>
  <si>
    <t xml:space="preserve">PO-26-20488</t>
  </si>
  <si>
    <t xml:space="preserve">SKU-04-874</t>
  </si>
  <si>
    <t xml:space="preserve">RCPT-02284</t>
  </si>
  <si>
    <t xml:space="preserve">PO-26-36397</t>
  </si>
  <si>
    <t xml:space="preserve">SKU-06-258</t>
  </si>
  <si>
    <t xml:space="preserve">RCPT-02285</t>
  </si>
  <si>
    <t xml:space="preserve">PO-26-90417</t>
  </si>
  <si>
    <t xml:space="preserve">RCPT-02286</t>
  </si>
  <si>
    <t xml:space="preserve">PO-26-36728</t>
  </si>
  <si>
    <t xml:space="preserve">SKU-03-327</t>
  </si>
  <si>
    <t xml:space="preserve">RCPT-02287</t>
  </si>
  <si>
    <t xml:space="preserve">PO-26-36521</t>
  </si>
  <si>
    <t xml:space="preserve">SKU-05-134</t>
  </si>
  <si>
    <t xml:space="preserve">RCPT-02288</t>
  </si>
  <si>
    <t xml:space="preserve">PO-26-46080</t>
  </si>
  <si>
    <t xml:space="preserve">SKU-07-156</t>
  </si>
  <si>
    <t xml:space="preserve">RCPT-02289</t>
  </si>
  <si>
    <t xml:space="preserve">PO-26-91200</t>
  </si>
  <si>
    <t xml:space="preserve">RCPT-02290</t>
  </si>
  <si>
    <t xml:space="preserve">PO-26-41765</t>
  </si>
  <si>
    <t xml:space="preserve">RCPT-02291</t>
  </si>
  <si>
    <t xml:space="preserve">PO-26-19881</t>
  </si>
  <si>
    <t xml:space="preserve">SKU-04-301</t>
  </si>
  <si>
    <t xml:space="preserve">RCPT-02292</t>
  </si>
  <si>
    <t xml:space="preserve">PO-26-88254</t>
  </si>
  <si>
    <t xml:space="preserve">SKU-04-245</t>
  </si>
  <si>
    <t xml:space="preserve">RCPT-02293</t>
  </si>
  <si>
    <t xml:space="preserve">PO-26-59606</t>
  </si>
  <si>
    <t xml:space="preserve">SKU-07-315</t>
  </si>
  <si>
    <t xml:space="preserve">RCPT-02294</t>
  </si>
  <si>
    <t xml:space="preserve">PO-26-88101</t>
  </si>
  <si>
    <t xml:space="preserve">SKU-07-766</t>
  </si>
  <si>
    <t xml:space="preserve">RCPT-02295</t>
  </si>
  <si>
    <t xml:space="preserve">PO-26-45300</t>
  </si>
  <si>
    <t xml:space="preserve">SKU-01-469</t>
  </si>
  <si>
    <t xml:space="preserve">RCPT-02296</t>
  </si>
  <si>
    <t xml:space="preserve">PO-26-30244</t>
  </si>
  <si>
    <t xml:space="preserve">RCPT-02297</t>
  </si>
  <si>
    <t xml:space="preserve">PO-26-96410</t>
  </si>
  <si>
    <t xml:space="preserve">SKU-02-802</t>
  </si>
  <si>
    <t xml:space="preserve">RCPT-02298</t>
  </si>
  <si>
    <t xml:space="preserve">PO-26-49166</t>
  </si>
  <si>
    <t xml:space="preserve">RCPT-02299</t>
  </si>
  <si>
    <t xml:space="preserve">PO-26-76364</t>
  </si>
  <si>
    <t xml:space="preserve">SKU-05-248</t>
  </si>
  <si>
    <t xml:space="preserve">RCPT-02300</t>
  </si>
  <si>
    <t xml:space="preserve">PO-26-34816</t>
  </si>
  <si>
    <t xml:space="preserve">SKU-06-640</t>
  </si>
  <si>
    <t xml:space="preserve">RCPT-02301</t>
  </si>
  <si>
    <t xml:space="preserve">PO-26-77826</t>
  </si>
  <si>
    <t xml:space="preserve">RCPT-02302</t>
  </si>
  <si>
    <t xml:space="preserve">PO-26-69892</t>
  </si>
  <si>
    <t xml:space="preserve">SKU-03-521</t>
  </si>
  <si>
    <t xml:space="preserve">RCPT-02303</t>
  </si>
  <si>
    <t xml:space="preserve">PO-26-48749</t>
  </si>
  <si>
    <t xml:space="preserve">RCPT-02304</t>
  </si>
  <si>
    <t xml:space="preserve">PO-26-74658</t>
  </si>
  <si>
    <t xml:space="preserve">SKU-03-890</t>
  </si>
  <si>
    <t xml:space="preserve">RCPT-02305</t>
  </si>
  <si>
    <t xml:space="preserve">PO-26-50277</t>
  </si>
  <si>
    <t xml:space="preserve">SKU-05-788</t>
  </si>
  <si>
    <t xml:space="preserve">RCPT-02306</t>
  </si>
  <si>
    <t xml:space="preserve">PO-26-47400</t>
  </si>
  <si>
    <t xml:space="preserve">SKU-05-425</t>
  </si>
  <si>
    <t xml:space="preserve">RCPT-02307</t>
  </si>
  <si>
    <t xml:space="preserve">PO-26-76669</t>
  </si>
  <si>
    <t xml:space="preserve">SKU-06-242</t>
  </si>
  <si>
    <t xml:space="preserve">RCPT-02308</t>
  </si>
  <si>
    <t xml:space="preserve">PO-26-95092</t>
  </si>
  <si>
    <t xml:space="preserve">SKU-06-710</t>
  </si>
  <si>
    <t xml:space="preserve">RCPT-02309</t>
  </si>
  <si>
    <t xml:space="preserve">PO-26-34483</t>
  </si>
  <si>
    <t xml:space="preserve">SKU-05-234</t>
  </si>
  <si>
    <t xml:space="preserve">RCPT-02310</t>
  </si>
  <si>
    <t xml:space="preserve">PO-26-35343</t>
  </si>
  <si>
    <t xml:space="preserve">SKU-07-433</t>
  </si>
  <si>
    <t xml:space="preserve">RCPT-02311</t>
  </si>
  <si>
    <t xml:space="preserve">PO-26-56831</t>
  </si>
  <si>
    <t xml:space="preserve">RCPT-02312</t>
  </si>
  <si>
    <t xml:space="preserve">PO-26-91983</t>
  </si>
  <si>
    <t xml:space="preserve">SKU-04-221</t>
  </si>
  <si>
    <t xml:space="preserve">RCPT-02313</t>
  </si>
  <si>
    <t xml:space="preserve">PO-26-86674</t>
  </si>
  <si>
    <t xml:space="preserve">SKU-03-904</t>
  </si>
  <si>
    <t xml:space="preserve">RCPT-02314</t>
  </si>
  <si>
    <t xml:space="preserve">PO-26-24675</t>
  </si>
  <si>
    <t xml:space="preserve">SKU-02-860</t>
  </si>
  <si>
    <t xml:space="preserve">RCPT-02315</t>
  </si>
  <si>
    <t xml:space="preserve">PO-26-16008</t>
  </si>
  <si>
    <t xml:space="preserve">SKU-02-852</t>
  </si>
  <si>
    <t xml:space="preserve">RCPT-02316</t>
  </si>
  <si>
    <t xml:space="preserve">PO-26-65033</t>
  </si>
  <si>
    <t xml:space="preserve">SKU-06-398</t>
  </si>
  <si>
    <t xml:space="preserve">RCPT-02317</t>
  </si>
  <si>
    <t xml:space="preserve">PO-26-50594</t>
  </si>
  <si>
    <t xml:space="preserve">SKU-05-339</t>
  </si>
  <si>
    <t xml:space="preserve">RCPT-02318</t>
  </si>
  <si>
    <t xml:space="preserve">PO-26-33923</t>
  </si>
  <si>
    <t xml:space="preserve">SKU-03-546</t>
  </si>
  <si>
    <t xml:space="preserve">RCPT-02319</t>
  </si>
  <si>
    <t xml:space="preserve">PO-26-67068</t>
  </si>
  <si>
    <t xml:space="preserve">SKU-06-474</t>
  </si>
  <si>
    <t xml:space="preserve">RCPT-02320</t>
  </si>
  <si>
    <t xml:space="preserve">PO-26-31875</t>
  </si>
  <si>
    <t xml:space="preserve">SKU-05-433</t>
  </si>
  <si>
    <t xml:space="preserve">RCPT-02321</t>
  </si>
  <si>
    <t xml:space="preserve">PO-26-70035</t>
  </si>
  <si>
    <t xml:space="preserve">RCPT-02322</t>
  </si>
  <si>
    <t xml:space="preserve">PO-26-15207</t>
  </si>
  <si>
    <t xml:space="preserve">RCPT-02323</t>
  </si>
  <si>
    <t xml:space="preserve">PO-26-80753</t>
  </si>
  <si>
    <t xml:space="preserve">SKU-02-391</t>
  </si>
  <si>
    <t xml:space="preserve">RCPT-02324</t>
  </si>
  <si>
    <t xml:space="preserve">PO-26-32903</t>
  </si>
  <si>
    <t xml:space="preserve">SKU-02-781</t>
  </si>
  <si>
    <t xml:space="preserve">RCPT-02325</t>
  </si>
  <si>
    <t xml:space="preserve">PO-26-84527</t>
  </si>
  <si>
    <t xml:space="preserve">SKU-04-954</t>
  </si>
  <si>
    <t xml:space="preserve">RCPT-02326</t>
  </si>
  <si>
    <t xml:space="preserve">PO-26-56778</t>
  </si>
  <si>
    <t xml:space="preserve">SKU-07-654</t>
  </si>
  <si>
    <t xml:space="preserve">RCPT-02327</t>
  </si>
  <si>
    <t xml:space="preserve">PO-26-38743</t>
  </si>
  <si>
    <t xml:space="preserve">SKU-05-710</t>
  </si>
  <si>
    <t xml:space="preserve">RCPT-02328</t>
  </si>
  <si>
    <t xml:space="preserve">PO-26-24315</t>
  </si>
  <si>
    <t xml:space="preserve">SKU-05-617</t>
  </si>
  <si>
    <t xml:space="preserve">RCPT-02329</t>
  </si>
  <si>
    <t xml:space="preserve">PO-26-63859</t>
  </si>
  <si>
    <t xml:space="preserve">RCPT-02330</t>
  </si>
  <si>
    <t xml:space="preserve">PO-26-17827</t>
  </si>
  <si>
    <t xml:space="preserve">SKU-04-128</t>
  </si>
  <si>
    <t xml:space="preserve">RCPT-02331</t>
  </si>
  <si>
    <t xml:space="preserve">PO-26-40953</t>
  </si>
  <si>
    <t xml:space="preserve">SKU-02-107</t>
  </si>
  <si>
    <t xml:space="preserve">RCPT-02332</t>
  </si>
  <si>
    <t xml:space="preserve">PO-26-73727</t>
  </si>
  <si>
    <t xml:space="preserve">SKU-04-501</t>
  </si>
  <si>
    <t xml:space="preserve">RCPT-02333</t>
  </si>
  <si>
    <t xml:space="preserve">PO-26-88595</t>
  </si>
  <si>
    <t xml:space="preserve">RCPT-02334</t>
  </si>
  <si>
    <t xml:space="preserve">PO-26-41705</t>
  </si>
  <si>
    <t xml:space="preserve">RCPT-02335</t>
  </si>
  <si>
    <t xml:space="preserve">PO-26-64693</t>
  </si>
  <si>
    <t xml:space="preserve">RCPT-02336</t>
  </si>
  <si>
    <t xml:space="preserve">PO-26-93555</t>
  </si>
  <si>
    <t xml:space="preserve">RCPT-02337</t>
  </si>
  <si>
    <t xml:space="preserve">PO-26-95580</t>
  </si>
  <si>
    <t xml:space="preserve">RCPT-02338</t>
  </si>
  <si>
    <t xml:space="preserve">PO-26-99754</t>
  </si>
  <si>
    <t xml:space="preserve">SKU-01-579</t>
  </si>
  <si>
    <t xml:space="preserve">RCPT-02339</t>
  </si>
  <si>
    <t xml:space="preserve">PO-26-88352</t>
  </si>
  <si>
    <t xml:space="preserve">SKU-05-654</t>
  </si>
  <si>
    <t xml:space="preserve">RCPT-02340</t>
  </si>
  <si>
    <t xml:space="preserve">PO-26-82245</t>
  </si>
  <si>
    <t xml:space="preserve">SKU-01-253</t>
  </si>
  <si>
    <t xml:space="preserve">RCPT-02341</t>
  </si>
  <si>
    <t xml:space="preserve">PO-26-53014</t>
  </si>
  <si>
    <t xml:space="preserve">SKU-07-829</t>
  </si>
  <si>
    <t xml:space="preserve">RCPT-02342</t>
  </si>
  <si>
    <t xml:space="preserve">PO-26-48404</t>
  </si>
  <si>
    <t xml:space="preserve">SKU-03-626</t>
  </si>
  <si>
    <t xml:space="preserve">RCPT-02343</t>
  </si>
  <si>
    <t xml:space="preserve">PO-26-91740</t>
  </si>
  <si>
    <t xml:space="preserve">RCPT-02344</t>
  </si>
  <si>
    <t xml:space="preserve">PO-26-67179</t>
  </si>
  <si>
    <t xml:space="preserve">SKU-03-179</t>
  </si>
  <si>
    <t xml:space="preserve">RCPT-02345</t>
  </si>
  <si>
    <t xml:space="preserve">PO-26-37472</t>
  </si>
  <si>
    <t xml:space="preserve">SKU-01-822</t>
  </si>
  <si>
    <t xml:space="preserve">RCPT-02346</t>
  </si>
  <si>
    <t xml:space="preserve">PO-26-46973</t>
  </si>
  <si>
    <t xml:space="preserve">SKU-01-578</t>
  </si>
  <si>
    <t xml:space="preserve">RCPT-02347</t>
  </si>
  <si>
    <t xml:space="preserve">PO-26-83894</t>
  </si>
  <si>
    <t xml:space="preserve">SKU-05-647</t>
  </si>
  <si>
    <t xml:space="preserve">RCPT-02348</t>
  </si>
  <si>
    <t xml:space="preserve">PO-26-90784</t>
  </si>
  <si>
    <t xml:space="preserve">SKU-01-123</t>
  </si>
  <si>
    <t xml:space="preserve">RCPT-02349</t>
  </si>
  <si>
    <t xml:space="preserve">PO-26-87919</t>
  </si>
  <si>
    <t xml:space="preserve">RCPT-02350</t>
  </si>
  <si>
    <t xml:space="preserve">PO-26-26935</t>
  </si>
  <si>
    <t xml:space="preserve">SKU-05-125</t>
  </si>
  <si>
    <t xml:space="preserve">RCPT-02351</t>
  </si>
  <si>
    <t xml:space="preserve">PO-26-78033</t>
  </si>
  <si>
    <t xml:space="preserve">SKU-03-403</t>
  </si>
  <si>
    <t xml:space="preserve">RCPT-02352</t>
  </si>
  <si>
    <t xml:space="preserve">PO-26-54718</t>
  </si>
  <si>
    <t xml:space="preserve">RCPT-02353</t>
  </si>
  <si>
    <t xml:space="preserve">PO-26-16477</t>
  </si>
  <si>
    <t xml:space="preserve">SKU-07-238</t>
  </si>
  <si>
    <t xml:space="preserve">RCPT-02354</t>
  </si>
  <si>
    <t xml:space="preserve">PO-26-12916</t>
  </si>
  <si>
    <t xml:space="preserve">SKU-01-887</t>
  </si>
  <si>
    <t xml:space="preserve">RCPT-02355</t>
  </si>
  <si>
    <t xml:space="preserve">PO-26-10992</t>
  </si>
  <si>
    <t xml:space="preserve">SKU-01-819</t>
  </si>
  <si>
    <t xml:space="preserve">RCPT-02356</t>
  </si>
  <si>
    <t xml:space="preserve">PO-26-85839</t>
  </si>
  <si>
    <t xml:space="preserve">RCPT-02357</t>
  </si>
  <si>
    <t xml:space="preserve">PO-26-78727</t>
  </si>
  <si>
    <t xml:space="preserve">SKU-05-368</t>
  </si>
  <si>
    <t xml:space="preserve">RCPT-02358</t>
  </si>
  <si>
    <t xml:space="preserve">PO-26-99984</t>
  </si>
  <si>
    <t xml:space="preserve">RCPT-02359</t>
  </si>
  <si>
    <t xml:space="preserve">PO-26-11463</t>
  </si>
  <si>
    <t xml:space="preserve">SKU-03-306</t>
  </si>
  <si>
    <t xml:space="preserve">RCPT-02360</t>
  </si>
  <si>
    <t xml:space="preserve">PO-26-19546</t>
  </si>
  <si>
    <t xml:space="preserve">SKU-07-400</t>
  </si>
  <si>
    <t xml:space="preserve">RCPT-02361</t>
  </si>
  <si>
    <t xml:space="preserve">PO-26-51813</t>
  </si>
  <si>
    <t xml:space="preserve">SKU-04-600</t>
  </si>
  <si>
    <t xml:space="preserve">RCPT-02362</t>
  </si>
  <si>
    <t xml:space="preserve">PO-26-25736</t>
  </si>
  <si>
    <t xml:space="preserve">SKU-03-625</t>
  </si>
  <si>
    <t xml:space="preserve">RCPT-02363</t>
  </si>
  <si>
    <t xml:space="preserve">PO-26-20079</t>
  </si>
  <si>
    <t xml:space="preserve">RCPT-02364</t>
  </si>
  <si>
    <t xml:space="preserve">PO-26-69371</t>
  </si>
  <si>
    <t xml:space="preserve">RCPT-02365</t>
  </si>
  <si>
    <t xml:space="preserve">PO-26-24563</t>
  </si>
  <si>
    <t xml:space="preserve">SKU-01-167</t>
  </si>
  <si>
    <t xml:space="preserve">RCPT-02366</t>
  </si>
  <si>
    <t xml:space="preserve">PO-26-23223</t>
  </si>
  <si>
    <t xml:space="preserve">SKU-07-502</t>
  </si>
  <si>
    <t xml:space="preserve">RCPT-02367</t>
  </si>
  <si>
    <t xml:space="preserve">PO-26-45141</t>
  </si>
  <si>
    <t xml:space="preserve">SKU-05-661</t>
  </si>
  <si>
    <t xml:space="preserve">RCPT-02368</t>
  </si>
  <si>
    <t xml:space="preserve">PO-26-15201</t>
  </si>
  <si>
    <t xml:space="preserve">SKU-01-134</t>
  </si>
  <si>
    <t xml:space="preserve">RCPT-02369</t>
  </si>
  <si>
    <t xml:space="preserve">PO-26-24477</t>
  </si>
  <si>
    <t xml:space="preserve">RCPT-02370</t>
  </si>
  <si>
    <t xml:space="preserve">PO-26-16991</t>
  </si>
  <si>
    <t xml:space="preserve">SKU-03-538</t>
  </si>
  <si>
    <t xml:space="preserve">RCPT-02371</t>
  </si>
  <si>
    <t xml:space="preserve">PO-26-36983</t>
  </si>
  <si>
    <t xml:space="preserve">SKU-04-219</t>
  </si>
  <si>
    <t xml:space="preserve">RCPT-02372</t>
  </si>
  <si>
    <t xml:space="preserve">PO-26-20590</t>
  </si>
  <si>
    <t xml:space="preserve">SKU-05-917</t>
  </si>
  <si>
    <t xml:space="preserve">RCPT-02373</t>
  </si>
  <si>
    <t xml:space="preserve">PO-26-23701</t>
  </si>
  <si>
    <t xml:space="preserve">RCPT-02374</t>
  </si>
  <si>
    <t xml:space="preserve">PO-26-58414</t>
  </si>
  <si>
    <t xml:space="preserve">SKU-06-592</t>
  </si>
  <si>
    <t xml:space="preserve">RCPT-02375</t>
  </si>
  <si>
    <t xml:space="preserve">PO-26-97431</t>
  </si>
  <si>
    <t xml:space="preserve">RCPT-02376</t>
  </si>
  <si>
    <t xml:space="preserve">PO-26-55786</t>
  </si>
  <si>
    <t xml:space="preserve">SKU-06-903</t>
  </si>
  <si>
    <t xml:space="preserve">RCPT-02377</t>
  </si>
  <si>
    <t xml:space="preserve">PO-26-12213</t>
  </si>
  <si>
    <t xml:space="preserve">SKU-02-469</t>
  </si>
  <si>
    <t xml:space="preserve">RCPT-02378</t>
  </si>
  <si>
    <t xml:space="preserve">PO-26-93908</t>
  </si>
  <si>
    <t xml:space="preserve">SKU-06-600</t>
  </si>
  <si>
    <t xml:space="preserve">RCPT-02379</t>
  </si>
  <si>
    <t xml:space="preserve">PO-26-78262</t>
  </si>
  <si>
    <t xml:space="preserve">RCPT-02380</t>
  </si>
  <si>
    <t xml:space="preserve">PO-26-57356</t>
  </si>
  <si>
    <t xml:space="preserve">SKU-05-374</t>
  </si>
  <si>
    <t xml:space="preserve">RCPT-02381</t>
  </si>
  <si>
    <t xml:space="preserve">PO-26-96241</t>
  </si>
  <si>
    <t xml:space="preserve">SKU-07-951</t>
  </si>
  <si>
    <t xml:space="preserve">RCPT-02382</t>
  </si>
  <si>
    <t xml:space="preserve">PO-26-74960</t>
  </si>
  <si>
    <t xml:space="preserve">RCPT-02383</t>
  </si>
  <si>
    <t xml:space="preserve">PO-26-36647</t>
  </si>
  <si>
    <t xml:space="preserve">SKU-05-114</t>
  </si>
  <si>
    <t xml:space="preserve">RCPT-02384</t>
  </si>
  <si>
    <t xml:space="preserve">PO-26-55383</t>
  </si>
  <si>
    <t xml:space="preserve">SKU-03-495</t>
  </si>
  <si>
    <t xml:space="preserve">RCPT-02385</t>
  </si>
  <si>
    <t xml:space="preserve">PO-26-75055</t>
  </si>
  <si>
    <t xml:space="preserve">SKU-07-108</t>
  </si>
  <si>
    <t xml:space="preserve">RCPT-02386</t>
  </si>
  <si>
    <t xml:space="preserve">PO-26-27288</t>
  </si>
  <si>
    <t xml:space="preserve">SKU-07-528</t>
  </si>
  <si>
    <t xml:space="preserve">RCPT-02387</t>
  </si>
  <si>
    <t xml:space="preserve">PO-26-97085</t>
  </si>
  <si>
    <t xml:space="preserve">SKU-05-464</t>
  </si>
  <si>
    <t xml:space="preserve">RCPT-02388</t>
  </si>
  <si>
    <t xml:space="preserve">PO-26-77061</t>
  </si>
  <si>
    <t xml:space="preserve">SKU-02-605</t>
  </si>
  <si>
    <t xml:space="preserve">RCPT-02389</t>
  </si>
  <si>
    <t xml:space="preserve">PO-26-89032</t>
  </si>
  <si>
    <t xml:space="preserve">SKU-03-208</t>
  </si>
  <si>
    <t xml:space="preserve">RCPT-02390</t>
  </si>
  <si>
    <t xml:space="preserve">PO-26-81250</t>
  </si>
  <si>
    <t xml:space="preserve">RCPT-02391</t>
  </si>
  <si>
    <t xml:space="preserve">PO-26-70601</t>
  </si>
  <si>
    <t xml:space="preserve">SKU-06-274</t>
  </si>
  <si>
    <t xml:space="preserve">RCPT-02392</t>
  </si>
  <si>
    <t xml:space="preserve">PO-26-73352</t>
  </si>
  <si>
    <t xml:space="preserve">SKU-03-847</t>
  </si>
  <si>
    <t xml:space="preserve">RCPT-02393</t>
  </si>
  <si>
    <t xml:space="preserve">PO-26-52761</t>
  </si>
  <si>
    <t xml:space="preserve">SKU-03-358</t>
  </si>
  <si>
    <t xml:space="preserve">RCPT-02394</t>
  </si>
  <si>
    <t xml:space="preserve">PO-26-89719</t>
  </si>
  <si>
    <t xml:space="preserve">SKU-07-716</t>
  </si>
  <si>
    <t xml:space="preserve">RCPT-02395</t>
  </si>
  <si>
    <t xml:space="preserve">PO-26-59921</t>
  </si>
  <si>
    <t xml:space="preserve">SKU-01-521</t>
  </si>
  <si>
    <t xml:space="preserve">RCPT-02396</t>
  </si>
  <si>
    <t xml:space="preserve">PO-26-61074</t>
  </si>
  <si>
    <t xml:space="preserve">SKU-01-410</t>
  </si>
  <si>
    <t xml:space="preserve">RCPT-02397</t>
  </si>
  <si>
    <t xml:space="preserve">PO-26-55031</t>
  </si>
  <si>
    <t xml:space="preserve">SKU-05-900</t>
  </si>
  <si>
    <t xml:space="preserve">RCPT-02398</t>
  </si>
  <si>
    <t xml:space="preserve">PO-26-45327</t>
  </si>
  <si>
    <t xml:space="preserve">RCPT-02399</t>
  </si>
  <si>
    <t xml:space="preserve">PO-26-18422</t>
  </si>
  <si>
    <t xml:space="preserve">SKU-01-479</t>
  </si>
  <si>
    <t xml:space="preserve">RCPT-02400</t>
  </si>
  <si>
    <t xml:space="preserve">PO-26-43090</t>
  </si>
  <si>
    <t xml:space="preserve">RCPT-02401</t>
  </si>
  <si>
    <t xml:space="preserve">PO-26-68602</t>
  </si>
  <si>
    <t xml:space="preserve">SKU-07-809</t>
  </si>
  <si>
    <t xml:space="preserve">RCPT-02402</t>
  </si>
  <si>
    <t xml:space="preserve">PO-26-12792</t>
  </si>
  <si>
    <t xml:space="preserve">SKU-02-617</t>
  </si>
  <si>
    <t xml:space="preserve">RCPT-02403</t>
  </si>
  <si>
    <t xml:space="preserve">PO-26-52190</t>
  </si>
  <si>
    <t xml:space="preserve">RCPT-02404</t>
  </si>
  <si>
    <t xml:space="preserve">PO-26-65743</t>
  </si>
  <si>
    <t xml:space="preserve">SKU-02-823</t>
  </si>
  <si>
    <t xml:space="preserve">RCPT-02405</t>
  </si>
  <si>
    <t xml:space="preserve">PO-26-25916</t>
  </si>
  <si>
    <t xml:space="preserve">SKU-02-858</t>
  </si>
  <si>
    <t xml:space="preserve">RCPT-02406</t>
  </si>
  <si>
    <t xml:space="preserve">PO-26-53105</t>
  </si>
  <si>
    <t xml:space="preserve">SKU-03-795</t>
  </si>
  <si>
    <t xml:space="preserve">RCPT-02407</t>
  </si>
  <si>
    <t xml:space="preserve">PO-26-50894</t>
  </si>
  <si>
    <t xml:space="preserve">SKU-04-866</t>
  </si>
  <si>
    <t xml:space="preserve">RCPT-02408</t>
  </si>
  <si>
    <t xml:space="preserve">PO-26-71593</t>
  </si>
  <si>
    <t xml:space="preserve">RCPT-02409</t>
  </si>
  <si>
    <t xml:space="preserve">PO-26-41867</t>
  </si>
  <si>
    <t xml:space="preserve">SKU-04-818</t>
  </si>
  <si>
    <t xml:space="preserve">RCPT-02410</t>
  </si>
  <si>
    <t xml:space="preserve">PO-26-17530</t>
  </si>
  <si>
    <t xml:space="preserve">SKU-04-723</t>
  </si>
  <si>
    <t xml:space="preserve">RCPT-02411</t>
  </si>
  <si>
    <t xml:space="preserve">PO-26-42486</t>
  </si>
  <si>
    <t xml:space="preserve">SKU-02-203</t>
  </si>
  <si>
    <t xml:space="preserve">RCPT-02412</t>
  </si>
  <si>
    <t xml:space="preserve">PO-26-61826</t>
  </si>
  <si>
    <t xml:space="preserve">RCPT-02413</t>
  </si>
  <si>
    <t xml:space="preserve">PO-26-42444</t>
  </si>
  <si>
    <t xml:space="preserve">RCPT-02414</t>
  </si>
  <si>
    <t xml:space="preserve">PO-26-32602</t>
  </si>
  <si>
    <t xml:space="preserve">SKU-05-997</t>
  </si>
  <si>
    <t xml:space="preserve">RCPT-02415</t>
  </si>
  <si>
    <t xml:space="preserve">PO-26-75615</t>
  </si>
  <si>
    <t xml:space="preserve">RCPT-02416</t>
  </si>
  <si>
    <t xml:space="preserve">PO-26-45209</t>
  </si>
  <si>
    <t xml:space="preserve">SKU-07-353</t>
  </si>
  <si>
    <t xml:space="preserve">RCPT-02417</t>
  </si>
  <si>
    <t xml:space="preserve">PO-26-95829</t>
  </si>
  <si>
    <t xml:space="preserve">SKU-04-706</t>
  </si>
  <si>
    <t xml:space="preserve">RCPT-02418</t>
  </si>
  <si>
    <t xml:space="preserve">PO-26-52084</t>
  </si>
  <si>
    <t xml:space="preserve">SKU-03-192</t>
  </si>
  <si>
    <t xml:space="preserve">RCPT-02419</t>
  </si>
  <si>
    <t xml:space="preserve">PO-26-89892</t>
  </si>
  <si>
    <t xml:space="preserve">SKU-07-476</t>
  </si>
  <si>
    <t xml:space="preserve">RCPT-02420</t>
  </si>
  <si>
    <t xml:space="preserve">PO-26-61300</t>
  </si>
  <si>
    <t xml:space="preserve">SKU-02-641</t>
  </si>
  <si>
    <t xml:space="preserve">RCPT-02421</t>
  </si>
  <si>
    <t xml:space="preserve">PO-26-21771</t>
  </si>
  <si>
    <t xml:space="preserve">RCPT-02422</t>
  </si>
  <si>
    <t xml:space="preserve">PO-26-80135</t>
  </si>
  <si>
    <t xml:space="preserve">SKU-01-103</t>
  </si>
  <si>
    <t xml:space="preserve">RCPT-02423</t>
  </si>
  <si>
    <t xml:space="preserve">PO-26-20168</t>
  </si>
  <si>
    <t xml:space="preserve">SKU-04-830</t>
  </si>
  <si>
    <t xml:space="preserve">RCPT-02424</t>
  </si>
  <si>
    <t xml:space="preserve">PO-26-19112</t>
  </si>
  <si>
    <t xml:space="preserve">SKU-07-532</t>
  </si>
  <si>
    <t xml:space="preserve">RCPT-02425</t>
  </si>
  <si>
    <t xml:space="preserve">PO-26-82435</t>
  </si>
  <si>
    <t xml:space="preserve">SKU-04-129</t>
  </si>
  <si>
    <t xml:space="preserve">RCPT-02426</t>
  </si>
  <si>
    <t xml:space="preserve">PO-26-26981</t>
  </si>
  <si>
    <t xml:space="preserve">RCPT-02427</t>
  </si>
  <si>
    <t xml:space="preserve">PO-26-29549</t>
  </si>
  <si>
    <t xml:space="preserve">SKU-06-878</t>
  </si>
  <si>
    <t xml:space="preserve">RCPT-02428</t>
  </si>
  <si>
    <t xml:space="preserve">PO-26-72683</t>
  </si>
  <si>
    <t xml:space="preserve">RCPT-02429</t>
  </si>
  <si>
    <t xml:space="preserve">PO-26-97604</t>
  </si>
  <si>
    <t xml:space="preserve">SKU-03-607</t>
  </si>
  <si>
    <t xml:space="preserve">RCPT-02430</t>
  </si>
  <si>
    <t xml:space="preserve">PO-26-35726</t>
  </si>
  <si>
    <t xml:space="preserve">RCPT-02431</t>
  </si>
  <si>
    <t xml:space="preserve">PO-26-53147</t>
  </si>
  <si>
    <t xml:space="preserve">SKU-06-631</t>
  </si>
  <si>
    <t xml:space="preserve">RCPT-02432</t>
  </si>
  <si>
    <t xml:space="preserve">PO-26-82137</t>
  </si>
  <si>
    <t xml:space="preserve">RCPT-02433</t>
  </si>
  <si>
    <t xml:space="preserve">PO-26-37449</t>
  </si>
  <si>
    <t xml:space="preserve">SKU-05-352</t>
  </si>
  <si>
    <t xml:space="preserve">RCPT-02434</t>
  </si>
  <si>
    <t xml:space="preserve">PO-26-76084</t>
  </si>
  <si>
    <t xml:space="preserve">RCPT-02435</t>
  </si>
  <si>
    <t xml:space="preserve">PO-26-42958</t>
  </si>
  <si>
    <t xml:space="preserve">RCPT-02436</t>
  </si>
  <si>
    <t xml:space="preserve">PO-26-70386</t>
  </si>
  <si>
    <t xml:space="preserve">RCPT-02437</t>
  </si>
  <si>
    <t xml:space="preserve">PO-26-28355</t>
  </si>
  <si>
    <t xml:space="preserve">SKU-05-614</t>
  </si>
  <si>
    <t xml:space="preserve">RCPT-02438</t>
  </si>
  <si>
    <t xml:space="preserve">PO-26-61198</t>
  </si>
  <si>
    <t xml:space="preserve">RCPT-02439</t>
  </si>
  <si>
    <t xml:space="preserve">PO-26-26920</t>
  </si>
  <si>
    <t xml:space="preserve">SKU-05-857</t>
  </si>
  <si>
    <t xml:space="preserve">RCPT-02440</t>
  </si>
  <si>
    <t xml:space="preserve">PO-26-71363</t>
  </si>
  <si>
    <t xml:space="preserve">SKU-07-929</t>
  </si>
  <si>
    <t xml:space="preserve">RCPT-02441</t>
  </si>
  <si>
    <t xml:space="preserve">PO-26-79434</t>
  </si>
  <si>
    <t xml:space="preserve">SKU-04-779</t>
  </si>
  <si>
    <t xml:space="preserve">RCPT-02442</t>
  </si>
  <si>
    <t xml:space="preserve">PO-26-98160</t>
  </si>
  <si>
    <t xml:space="preserve">RCPT-02443</t>
  </si>
  <si>
    <t xml:space="preserve">PO-26-49530</t>
  </si>
  <si>
    <t xml:space="preserve">RCPT-02444</t>
  </si>
  <si>
    <t xml:space="preserve">PO-26-94100</t>
  </si>
  <si>
    <t xml:space="preserve">SKU-02-559</t>
  </si>
  <si>
    <t xml:space="preserve">RCPT-02445</t>
  </si>
  <si>
    <t xml:space="preserve">PO-26-22822</t>
  </si>
  <si>
    <t xml:space="preserve">SKU-05-403</t>
  </si>
  <si>
    <t xml:space="preserve">RCPT-02446</t>
  </si>
  <si>
    <t xml:space="preserve">PO-26-89166</t>
  </si>
  <si>
    <t xml:space="preserve">SKU-01-496</t>
  </si>
  <si>
    <t xml:space="preserve">RCPT-02447</t>
  </si>
  <si>
    <t xml:space="preserve">PO-26-24784</t>
  </si>
  <si>
    <t xml:space="preserve">RCPT-02448</t>
  </si>
  <si>
    <t xml:space="preserve">PO-26-70190</t>
  </si>
  <si>
    <t xml:space="preserve">RCPT-02449</t>
  </si>
  <si>
    <t xml:space="preserve">PO-26-15587</t>
  </si>
  <si>
    <t xml:space="preserve">SKU-03-608</t>
  </si>
  <si>
    <t xml:space="preserve">RCPT-02450</t>
  </si>
  <si>
    <t xml:space="preserve">PO-26-66161</t>
  </si>
  <si>
    <t xml:space="preserve">SKU-02-874</t>
  </si>
  <si>
    <t xml:space="preserve">RCPT-02451</t>
  </si>
  <si>
    <t xml:space="preserve">PO-26-98720</t>
  </si>
  <si>
    <t xml:space="preserve">RCPT-02452</t>
  </si>
  <si>
    <t xml:space="preserve">PO-26-36337</t>
  </si>
  <si>
    <t xml:space="preserve">RCPT-02453</t>
  </si>
  <si>
    <t xml:space="preserve">PO-26-73300</t>
  </si>
  <si>
    <t xml:space="preserve">RCPT-02454</t>
  </si>
  <si>
    <t xml:space="preserve">PO-26-75183</t>
  </si>
  <si>
    <t xml:space="preserve">RCPT-02455</t>
  </si>
  <si>
    <t xml:space="preserve">PO-26-12716</t>
  </si>
  <si>
    <t xml:space="preserve">SKU-04-101</t>
  </si>
  <si>
    <t xml:space="preserve">RCPT-02456</t>
  </si>
  <si>
    <t xml:space="preserve">PO-26-35782</t>
  </si>
  <si>
    <t xml:space="preserve">SKU-03-109</t>
  </si>
  <si>
    <t xml:space="preserve">RCPT-02457</t>
  </si>
  <si>
    <t xml:space="preserve">PO-26-74496</t>
  </si>
  <si>
    <t xml:space="preserve">RCPT-02458</t>
  </si>
  <si>
    <t xml:space="preserve">PO-26-80106</t>
  </si>
  <si>
    <t xml:space="preserve">SKU-07-963</t>
  </si>
  <si>
    <t xml:space="preserve">RCPT-02459</t>
  </si>
  <si>
    <t xml:space="preserve">PO-26-56473</t>
  </si>
  <si>
    <t xml:space="preserve">SKU-04-899</t>
  </si>
  <si>
    <t xml:space="preserve">RCPT-02460</t>
  </si>
  <si>
    <t xml:space="preserve">PO-26-66913</t>
  </si>
  <si>
    <t xml:space="preserve">SKU-02-120</t>
  </si>
  <si>
    <t xml:space="preserve">RCPT-02461</t>
  </si>
  <si>
    <t xml:space="preserve">PO-26-85013</t>
  </si>
  <si>
    <t xml:space="preserve">SKU-07-898</t>
  </si>
  <si>
    <t xml:space="preserve">RCPT-02462</t>
  </si>
  <si>
    <t xml:space="preserve">PO-26-16002</t>
  </si>
  <si>
    <t xml:space="preserve">SKU-05-657</t>
  </si>
  <si>
    <t xml:space="preserve">RCPT-02463</t>
  </si>
  <si>
    <t xml:space="preserve">PO-26-30294</t>
  </si>
  <si>
    <t xml:space="preserve">SKU-03-391</t>
  </si>
  <si>
    <t xml:space="preserve">RCPT-02464</t>
  </si>
  <si>
    <t xml:space="preserve">PO-26-92276</t>
  </si>
  <si>
    <t xml:space="preserve">SKU-04-283</t>
  </si>
  <si>
    <t xml:space="preserve">RCPT-02465</t>
  </si>
  <si>
    <t xml:space="preserve">PO-26-43535</t>
  </si>
  <si>
    <t xml:space="preserve">SKU-02-648</t>
  </si>
  <si>
    <t xml:space="preserve">RCPT-02466</t>
  </si>
  <si>
    <t xml:space="preserve">PO-26-71857</t>
  </si>
  <si>
    <t xml:space="preserve">RCPT-02467</t>
  </si>
  <si>
    <t xml:space="preserve">PO-26-71358</t>
  </si>
  <si>
    <t xml:space="preserve">SKU-04-770</t>
  </si>
  <si>
    <t xml:space="preserve">RCPT-02468</t>
  </si>
  <si>
    <t xml:space="preserve">PO-26-78713</t>
  </si>
  <si>
    <t xml:space="preserve">SKU-07-286</t>
  </si>
  <si>
    <t xml:space="preserve">RCPT-02469</t>
  </si>
  <si>
    <t xml:space="preserve">PO-26-72143</t>
  </si>
  <si>
    <t xml:space="preserve">SKU-07-675</t>
  </si>
  <si>
    <t xml:space="preserve">RCPT-02470</t>
  </si>
  <si>
    <t xml:space="preserve">PO-26-41773</t>
  </si>
  <si>
    <t xml:space="preserve">SKU-06-953</t>
  </si>
  <si>
    <t xml:space="preserve">RCPT-02471</t>
  </si>
  <si>
    <t xml:space="preserve">PO-26-21488</t>
  </si>
  <si>
    <t xml:space="preserve">RCPT-02472</t>
  </si>
  <si>
    <t xml:space="preserve">PO-26-78422</t>
  </si>
  <si>
    <t xml:space="preserve">SKU-01-237</t>
  </si>
  <si>
    <t xml:space="preserve">RCPT-02473</t>
  </si>
  <si>
    <t xml:space="preserve">PO-26-13965</t>
  </si>
  <si>
    <t xml:space="preserve">SKU-06-571</t>
  </si>
  <si>
    <t xml:space="preserve">RCPT-02474</t>
  </si>
  <si>
    <t xml:space="preserve">PO-26-22041</t>
  </si>
  <si>
    <t xml:space="preserve">SKU-04-617</t>
  </si>
  <si>
    <t xml:space="preserve">RCPT-02475</t>
  </si>
  <si>
    <t xml:space="preserve">PO-26-82062</t>
  </si>
  <si>
    <t xml:space="preserve">SKU-06-562</t>
  </si>
  <si>
    <t xml:space="preserve">RCPT-02476</t>
  </si>
  <si>
    <t xml:space="preserve">PO-26-49798</t>
  </si>
  <si>
    <t xml:space="preserve">SKU-07-252</t>
  </si>
  <si>
    <t xml:space="preserve">RCPT-02477</t>
  </si>
  <si>
    <t xml:space="preserve">PO-26-55632</t>
  </si>
  <si>
    <t xml:space="preserve">SKU-03-827</t>
  </si>
  <si>
    <t xml:space="preserve">RCPT-02478</t>
  </si>
  <si>
    <t xml:space="preserve">PO-26-72180</t>
  </si>
  <si>
    <t xml:space="preserve">SKU-07-395</t>
  </si>
  <si>
    <t xml:space="preserve">RCPT-02479</t>
  </si>
  <si>
    <t xml:space="preserve">PO-26-21401</t>
  </si>
  <si>
    <t xml:space="preserve">RCPT-02480</t>
  </si>
  <si>
    <t xml:space="preserve">PO-26-80333</t>
  </si>
  <si>
    <t xml:space="preserve">SKU-05-901</t>
  </si>
  <si>
    <t xml:space="preserve">RCPT-02481</t>
  </si>
  <si>
    <t xml:space="preserve">PO-26-29790</t>
  </si>
  <si>
    <t xml:space="preserve">SKU-04-692</t>
  </si>
  <si>
    <t xml:space="preserve">RCPT-02482</t>
  </si>
  <si>
    <t xml:space="preserve">PO-26-18622</t>
  </si>
  <si>
    <t xml:space="preserve">SKU-01-831</t>
  </si>
  <si>
    <t xml:space="preserve">RCPT-02483</t>
  </si>
  <si>
    <t xml:space="preserve">PO-26-23936</t>
  </si>
  <si>
    <t xml:space="preserve">SKU-04-239</t>
  </si>
  <si>
    <t xml:space="preserve">RCPT-02484</t>
  </si>
  <si>
    <t xml:space="preserve">PO-26-22983</t>
  </si>
  <si>
    <t xml:space="preserve">SKU-07-340</t>
  </si>
  <si>
    <t xml:space="preserve">RCPT-02485</t>
  </si>
  <si>
    <t xml:space="preserve">PO-26-69468</t>
  </si>
  <si>
    <t xml:space="preserve">SKU-07-603</t>
  </si>
  <si>
    <t xml:space="preserve">RCPT-02486</t>
  </si>
  <si>
    <t xml:space="preserve">PO-26-48604</t>
  </si>
  <si>
    <t xml:space="preserve">SKU-03-477</t>
  </si>
  <si>
    <t xml:space="preserve">RCPT-02487</t>
  </si>
  <si>
    <t xml:space="preserve">PO-26-35610</t>
  </si>
  <si>
    <t xml:space="preserve">SKU-01-896</t>
  </si>
  <si>
    <t xml:space="preserve">RCPT-02488</t>
  </si>
  <si>
    <t xml:space="preserve">PO-26-75995</t>
  </si>
  <si>
    <t xml:space="preserve">SKU-07-957</t>
  </si>
  <si>
    <t xml:space="preserve">RCPT-02489</t>
  </si>
  <si>
    <t xml:space="preserve">PO-26-12727</t>
  </si>
  <si>
    <t xml:space="preserve">SKU-01-246</t>
  </si>
  <si>
    <t xml:space="preserve">RCPT-02490</t>
  </si>
  <si>
    <t xml:space="preserve">PO-26-79692</t>
  </si>
  <si>
    <t xml:space="preserve">RCPT-02491</t>
  </si>
  <si>
    <t xml:space="preserve">PO-26-42904</t>
  </si>
  <si>
    <t xml:space="preserve">SKU-03-870</t>
  </si>
  <si>
    <t xml:space="preserve">RCPT-02492</t>
  </si>
  <si>
    <t xml:space="preserve">PO-26-46565</t>
  </si>
  <si>
    <t xml:space="preserve">SKU-03-348</t>
  </si>
  <si>
    <t xml:space="preserve">RCPT-02493</t>
  </si>
  <si>
    <t xml:space="preserve">PO-26-45912</t>
  </si>
  <si>
    <t xml:space="preserve">SKU-05-174</t>
  </si>
  <si>
    <t xml:space="preserve">RCPT-02494</t>
  </si>
  <si>
    <t xml:space="preserve">PO-26-67277</t>
  </si>
  <si>
    <t xml:space="preserve">RCPT-02495</t>
  </si>
  <si>
    <t xml:space="preserve">PO-26-16808</t>
  </si>
  <si>
    <t xml:space="preserve">RCPT-02496</t>
  </si>
  <si>
    <t xml:space="preserve">PO-26-65265</t>
  </si>
  <si>
    <t xml:space="preserve">RCPT-02497</t>
  </si>
  <si>
    <t xml:space="preserve">PO-26-11858</t>
  </si>
  <si>
    <t xml:space="preserve">SKU-05-967</t>
  </si>
  <si>
    <t xml:space="preserve">RCPT-02498</t>
  </si>
  <si>
    <t xml:space="preserve">PO-26-71497</t>
  </si>
  <si>
    <t xml:space="preserve">SKU-02-309</t>
  </si>
  <si>
    <t xml:space="preserve">RCPT-02499</t>
  </si>
  <si>
    <t xml:space="preserve">PO-26-77408</t>
  </si>
  <si>
    <t xml:space="preserve">SKU-07-984</t>
  </si>
  <si>
    <t xml:space="preserve">RCPT-02500</t>
  </si>
  <si>
    <t xml:space="preserve">PO-26-91237</t>
  </si>
  <si>
    <t xml:space="preserve">SKU-02-596</t>
  </si>
  <si>
    <t xml:space="preserve">RCPT-02501</t>
  </si>
  <si>
    <t xml:space="preserve">PO-26-42767</t>
  </si>
  <si>
    <t xml:space="preserve">RCPT-02502</t>
  </si>
  <si>
    <t xml:space="preserve">PO-26-32194</t>
  </si>
  <si>
    <t xml:space="preserve">RCPT-02503</t>
  </si>
  <si>
    <t xml:space="preserve">PO-26-16680</t>
  </si>
  <si>
    <t xml:space="preserve">RCPT-02504</t>
  </si>
  <si>
    <t xml:space="preserve">PO-26-29076</t>
  </si>
  <si>
    <t xml:space="preserve">SKU-03-396</t>
  </si>
  <si>
    <t xml:space="preserve">RCPT-02505</t>
  </si>
  <si>
    <t xml:space="preserve">PO-26-38106</t>
  </si>
  <si>
    <t xml:space="preserve">RCPT-02506</t>
  </si>
  <si>
    <t xml:space="preserve">PO-26-47604</t>
  </si>
  <si>
    <t xml:space="preserve">RCPT-02507</t>
  </si>
  <si>
    <t xml:space="preserve">PO-26-87869</t>
  </si>
  <si>
    <t xml:space="preserve">RCPT-02508</t>
  </si>
  <si>
    <t xml:space="preserve">PO-26-54783</t>
  </si>
  <si>
    <t xml:space="preserve">SKU-02-723</t>
  </si>
  <si>
    <t xml:space="preserve">RCPT-02509</t>
  </si>
  <si>
    <t xml:space="preserve">PO-26-54986</t>
  </si>
  <si>
    <t xml:space="preserve">SKU-02-487</t>
  </si>
  <si>
    <t xml:space="preserve">RCPT-02510</t>
  </si>
  <si>
    <t xml:space="preserve">PO-26-17928</t>
  </si>
  <si>
    <t xml:space="preserve">SKU-02-350</t>
  </si>
  <si>
    <t xml:space="preserve">RCPT-02511</t>
  </si>
  <si>
    <t xml:space="preserve">PO-26-35456</t>
  </si>
  <si>
    <t xml:space="preserve">SKU-04-821</t>
  </si>
  <si>
    <t xml:space="preserve">RCPT-02512</t>
  </si>
  <si>
    <t xml:space="preserve">PO-26-86978</t>
  </si>
  <si>
    <t xml:space="preserve">SKU-04-656</t>
  </si>
  <si>
    <t xml:space="preserve">RCPT-02513</t>
  </si>
  <si>
    <t xml:space="preserve">PO-26-82192</t>
  </si>
  <si>
    <t xml:space="preserve">SKU-02-121</t>
  </si>
  <si>
    <t xml:space="preserve">RCPT-02514</t>
  </si>
  <si>
    <t xml:space="preserve">PO-26-68359</t>
  </si>
  <si>
    <t xml:space="preserve">RCPT-02515</t>
  </si>
  <si>
    <t xml:space="preserve">PO-26-50401</t>
  </si>
  <si>
    <t xml:space="preserve">SKU-05-496</t>
  </si>
  <si>
    <t xml:space="preserve">RCPT-02516</t>
  </si>
  <si>
    <t xml:space="preserve">PO-26-42751</t>
  </si>
  <si>
    <t xml:space="preserve">SKU-01-102</t>
  </si>
  <si>
    <t xml:space="preserve">RCPT-02517</t>
  </si>
  <si>
    <t xml:space="preserve">PO-26-99412</t>
  </si>
  <si>
    <t xml:space="preserve">SKU-03-641</t>
  </si>
  <si>
    <t xml:space="preserve">RCPT-02518</t>
  </si>
  <si>
    <t xml:space="preserve">PO-26-87871</t>
  </si>
  <si>
    <t xml:space="preserve">SKU-02-411</t>
  </si>
  <si>
    <t xml:space="preserve">RCPT-02519</t>
  </si>
  <si>
    <t xml:space="preserve">PO-26-68419</t>
  </si>
  <si>
    <t xml:space="preserve">SKU-05-833</t>
  </si>
  <si>
    <t xml:space="preserve">RCPT-02520</t>
  </si>
  <si>
    <t xml:space="preserve">PO-26-84829</t>
  </si>
  <si>
    <t xml:space="preserve">SKU-03-713</t>
  </si>
  <si>
    <t xml:space="preserve">RCPT-02521</t>
  </si>
  <si>
    <t xml:space="preserve">PO-26-89945</t>
  </si>
  <si>
    <t xml:space="preserve">SKU-01-324</t>
  </si>
  <si>
    <t xml:space="preserve">RCPT-02522</t>
  </si>
  <si>
    <t xml:space="preserve">PO-26-11866</t>
  </si>
  <si>
    <t xml:space="preserve">SKU-04-892</t>
  </si>
  <si>
    <t xml:space="preserve">RCPT-02523</t>
  </si>
  <si>
    <t xml:space="preserve">PO-26-87801</t>
  </si>
  <si>
    <t xml:space="preserve">RCPT-02524</t>
  </si>
  <si>
    <t xml:space="preserve">PO-26-23442</t>
  </si>
  <si>
    <t xml:space="preserve">SKU-02-413</t>
  </si>
  <si>
    <t xml:space="preserve">RCPT-02525</t>
  </si>
  <si>
    <t xml:space="preserve">PO-26-11720</t>
  </si>
  <si>
    <t xml:space="preserve">RCPT-02526</t>
  </si>
  <si>
    <t xml:space="preserve">PO-26-48526</t>
  </si>
  <si>
    <t xml:space="preserve">SKU-01-307</t>
  </si>
  <si>
    <t xml:space="preserve">RCPT-02527</t>
  </si>
  <si>
    <t xml:space="preserve">PO-26-15519</t>
  </si>
  <si>
    <t xml:space="preserve">RCPT-02528</t>
  </si>
  <si>
    <t xml:space="preserve">PO-26-71145</t>
  </si>
  <si>
    <t xml:space="preserve">SKU-03-820</t>
  </si>
  <si>
    <t xml:space="preserve">RCPT-02529</t>
  </si>
  <si>
    <t xml:space="preserve">PO-26-17657</t>
  </si>
  <si>
    <t xml:space="preserve">SKU-06-655</t>
  </si>
  <si>
    <t xml:space="preserve">RCPT-02530</t>
  </si>
  <si>
    <t xml:space="preserve">PO-26-19355</t>
  </si>
  <si>
    <t xml:space="preserve">SKU-03-130</t>
  </si>
  <si>
    <t xml:space="preserve">RCPT-02531</t>
  </si>
  <si>
    <t xml:space="preserve">PO-26-28139</t>
  </si>
  <si>
    <t xml:space="preserve">SKU-01-423</t>
  </si>
  <si>
    <t xml:space="preserve">RCPT-02532</t>
  </si>
  <si>
    <t xml:space="preserve">PO-26-74600</t>
  </si>
  <si>
    <t xml:space="preserve">RCPT-02533</t>
  </si>
  <si>
    <t xml:space="preserve">PO-26-74432</t>
  </si>
  <si>
    <t xml:space="preserve">SKU-05-565</t>
  </si>
  <si>
    <t xml:space="preserve">RCPT-02534</t>
  </si>
  <si>
    <t xml:space="preserve">PO-26-98695</t>
  </si>
  <si>
    <t xml:space="preserve">RCPT-02535</t>
  </si>
  <si>
    <t xml:space="preserve">PO-26-32272</t>
  </si>
  <si>
    <t xml:space="preserve">RCPT-02536</t>
  </si>
  <si>
    <t xml:space="preserve">PO-26-98633</t>
  </si>
  <si>
    <t xml:space="preserve">SKU-04-216</t>
  </si>
  <si>
    <t xml:space="preserve">RCPT-02537</t>
  </si>
  <si>
    <t xml:space="preserve">PO-26-43028</t>
  </si>
  <si>
    <t xml:space="preserve">SKU-04-181</t>
  </si>
  <si>
    <t xml:space="preserve">RCPT-02538</t>
  </si>
  <si>
    <t xml:space="preserve">PO-26-35282</t>
  </si>
  <si>
    <t xml:space="preserve">RCPT-02539</t>
  </si>
  <si>
    <t xml:space="preserve">PO-26-96955</t>
  </si>
  <si>
    <t xml:space="preserve">SKU-07-180</t>
  </si>
  <si>
    <t xml:space="preserve">RCPT-02540</t>
  </si>
  <si>
    <t xml:space="preserve">PO-26-68587</t>
  </si>
  <si>
    <t xml:space="preserve">SKU-01-780</t>
  </si>
  <si>
    <t xml:space="preserve">RCPT-02541</t>
  </si>
  <si>
    <t xml:space="preserve">PO-26-74786</t>
  </si>
  <si>
    <t xml:space="preserve">SKU-02-556</t>
  </si>
  <si>
    <t xml:space="preserve">RCPT-02542</t>
  </si>
  <si>
    <t xml:space="preserve">PO-26-60737</t>
  </si>
  <si>
    <t xml:space="preserve">RCPT-02543</t>
  </si>
  <si>
    <t xml:space="preserve">PO-26-22651</t>
  </si>
  <si>
    <t xml:space="preserve">SKU-01-935</t>
  </si>
  <si>
    <t xml:space="preserve">RCPT-02544</t>
  </si>
  <si>
    <t xml:space="preserve">PO-26-24655</t>
  </si>
  <si>
    <t xml:space="preserve">SKU-05-123</t>
  </si>
  <si>
    <t xml:space="preserve">RCPT-02545</t>
  </si>
  <si>
    <t xml:space="preserve">PO-26-92120</t>
  </si>
  <si>
    <t xml:space="preserve">RCPT-02546</t>
  </si>
  <si>
    <t xml:space="preserve">PO-26-40763</t>
  </si>
  <si>
    <t xml:space="preserve">SKU-03-380</t>
  </si>
  <si>
    <t xml:space="preserve">RCPT-02547</t>
  </si>
  <si>
    <t xml:space="preserve">PO-26-73334</t>
  </si>
  <si>
    <t xml:space="preserve">RCPT-02548</t>
  </si>
  <si>
    <t xml:space="preserve">PO-26-66426</t>
  </si>
  <si>
    <t xml:space="preserve">RCPT-02549</t>
  </si>
  <si>
    <t xml:space="preserve">PO-26-99805</t>
  </si>
  <si>
    <t xml:space="preserve">SKU-04-826</t>
  </si>
  <si>
    <t xml:space="preserve">RCPT-02550</t>
  </si>
  <si>
    <t xml:space="preserve">PO-26-21207</t>
  </si>
  <si>
    <t xml:space="preserve">RCPT-02551</t>
  </si>
  <si>
    <t xml:space="preserve">PO-26-27104</t>
  </si>
  <si>
    <t xml:space="preserve">SKU-03-590</t>
  </si>
  <si>
    <t xml:space="preserve">RCPT-02552</t>
  </si>
  <si>
    <t xml:space="preserve">PO-26-38577</t>
  </si>
  <si>
    <t xml:space="preserve">RCPT-02553</t>
  </si>
  <si>
    <t xml:space="preserve">PO-26-64696</t>
  </si>
  <si>
    <t xml:space="preserve">RCPT-02554</t>
  </si>
  <si>
    <t xml:space="preserve">PO-26-74397</t>
  </si>
  <si>
    <t xml:space="preserve">SKU-03-425</t>
  </si>
  <si>
    <t xml:space="preserve">RCPT-02555</t>
  </si>
  <si>
    <t xml:space="preserve">PO-26-19318</t>
  </si>
  <si>
    <t xml:space="preserve">RCPT-02556</t>
  </si>
  <si>
    <t xml:space="preserve">PO-26-88923</t>
  </si>
  <si>
    <t xml:space="preserve">RCPT-02557</t>
  </si>
  <si>
    <t xml:space="preserve">PO-26-63621</t>
  </si>
  <si>
    <t xml:space="preserve">SKU-01-120</t>
  </si>
  <si>
    <t xml:space="preserve">RCPT-02558</t>
  </si>
  <si>
    <t xml:space="preserve">PO-26-58168</t>
  </si>
  <si>
    <t xml:space="preserve">SKU-06-317</t>
  </si>
  <si>
    <t xml:space="preserve">RCPT-02559</t>
  </si>
  <si>
    <t xml:space="preserve">PO-26-20622</t>
  </si>
  <si>
    <t xml:space="preserve">RCPT-02560</t>
  </si>
  <si>
    <t xml:space="preserve">PO-26-71347</t>
  </si>
  <si>
    <t xml:space="preserve">RCPT-02561</t>
  </si>
  <si>
    <t xml:space="preserve">PO-26-70578</t>
  </si>
  <si>
    <t xml:space="preserve">RCPT-02562</t>
  </si>
  <si>
    <t xml:space="preserve">PO-26-22430</t>
  </si>
  <si>
    <t xml:space="preserve">RCPT-02563</t>
  </si>
  <si>
    <t xml:space="preserve">PO-26-53355</t>
  </si>
  <si>
    <t xml:space="preserve">SKU-05-300</t>
  </si>
  <si>
    <t xml:space="preserve">RCPT-02564</t>
  </si>
  <si>
    <t xml:space="preserve">PO-26-32201</t>
  </si>
  <si>
    <t xml:space="preserve">SKU-02-825</t>
  </si>
  <si>
    <t xml:space="preserve">RCPT-02565</t>
  </si>
  <si>
    <t xml:space="preserve">PO-26-86046</t>
  </si>
  <si>
    <t xml:space="preserve">SKU-02-589</t>
  </si>
  <si>
    <t xml:space="preserve">RCPT-02566</t>
  </si>
  <si>
    <t xml:space="preserve">PO-26-63318</t>
  </si>
  <si>
    <t xml:space="preserve">RCPT-02567</t>
  </si>
  <si>
    <t xml:space="preserve">PO-26-90671</t>
  </si>
  <si>
    <t xml:space="preserve">SKU-02-168</t>
  </si>
  <si>
    <t xml:space="preserve">RCPT-02568</t>
  </si>
  <si>
    <t xml:space="preserve">PO-26-15024</t>
  </si>
  <si>
    <t xml:space="preserve">RCPT-02569</t>
  </si>
  <si>
    <t xml:space="preserve">PO-26-78166</t>
  </si>
  <si>
    <t xml:space="preserve">SKU-06-298</t>
  </si>
  <si>
    <t xml:space="preserve">RCPT-02570</t>
  </si>
  <si>
    <t xml:space="preserve">PO-26-72125</t>
  </si>
  <si>
    <t xml:space="preserve">SKU-02-395</t>
  </si>
  <si>
    <t xml:space="preserve">RCPT-02571</t>
  </si>
  <si>
    <t xml:space="preserve">PO-26-82776</t>
  </si>
  <si>
    <t xml:space="preserve">SKU-05-178</t>
  </si>
  <si>
    <t xml:space="preserve">RCPT-02572</t>
  </si>
  <si>
    <t xml:space="preserve">PO-26-14664</t>
  </si>
  <si>
    <t xml:space="preserve">SKU-03-788</t>
  </si>
  <si>
    <t xml:space="preserve">RCPT-02573</t>
  </si>
  <si>
    <t xml:space="preserve">PO-26-92019</t>
  </si>
  <si>
    <t xml:space="preserve">SKU-07-103</t>
  </si>
  <si>
    <t xml:space="preserve">RCPT-02574</t>
  </si>
  <si>
    <t xml:space="preserve">PO-26-12684</t>
  </si>
  <si>
    <t xml:space="preserve">SKU-01-648</t>
  </si>
  <si>
    <t xml:space="preserve">RCPT-02575</t>
  </si>
  <si>
    <t xml:space="preserve">PO-26-97382</t>
  </si>
  <si>
    <t xml:space="preserve">SKU-01-687</t>
  </si>
  <si>
    <t xml:space="preserve">RCPT-02576</t>
  </si>
  <si>
    <t xml:space="preserve">PO-26-17044</t>
  </si>
  <si>
    <t xml:space="preserve">SKU-01-525</t>
  </si>
  <si>
    <t xml:space="preserve">RCPT-02577</t>
  </si>
  <si>
    <t xml:space="preserve">PO-26-46210</t>
  </si>
  <si>
    <t xml:space="preserve">SKU-06-492</t>
  </si>
  <si>
    <t xml:space="preserve">RCPT-02578</t>
  </si>
  <si>
    <t xml:space="preserve">PO-26-74340</t>
  </si>
  <si>
    <t xml:space="preserve">SKU-06-415</t>
  </si>
  <si>
    <t xml:space="preserve">RCPT-02579</t>
  </si>
  <si>
    <t xml:space="preserve">PO-26-90434</t>
  </si>
  <si>
    <t xml:space="preserve">SKU-03-725</t>
  </si>
  <si>
    <t xml:space="preserve">RCPT-02580</t>
  </si>
  <si>
    <t xml:space="preserve">PO-26-47208</t>
  </si>
  <si>
    <t xml:space="preserve">SKU-06-751</t>
  </si>
  <si>
    <t xml:space="preserve">RCPT-02581</t>
  </si>
  <si>
    <t xml:space="preserve">PO-26-85438</t>
  </si>
  <si>
    <t xml:space="preserve">RCPT-02582</t>
  </si>
  <si>
    <t xml:space="preserve">PO-26-93960</t>
  </si>
  <si>
    <t xml:space="preserve">RCPT-02583</t>
  </si>
  <si>
    <t xml:space="preserve">PO-26-17428</t>
  </si>
  <si>
    <t xml:space="preserve">RCPT-02584</t>
  </si>
  <si>
    <t xml:space="preserve">PO-26-36140</t>
  </si>
  <si>
    <t xml:space="preserve">RCPT-02585</t>
  </si>
  <si>
    <t xml:space="preserve">PO-26-53835</t>
  </si>
  <si>
    <t xml:space="preserve">SKU-05-132</t>
  </si>
  <si>
    <t xml:space="preserve">RCPT-02586</t>
  </si>
  <si>
    <t xml:space="preserve">PO-26-25070</t>
  </si>
  <si>
    <t xml:space="preserve">SKU-03-934</t>
  </si>
  <si>
    <t xml:space="preserve">RCPT-02587</t>
  </si>
  <si>
    <t xml:space="preserve">PO-26-50408</t>
  </si>
  <si>
    <t xml:space="preserve">RCPT-02588</t>
  </si>
  <si>
    <t xml:space="preserve">PO-26-68561</t>
  </si>
  <si>
    <t xml:space="preserve">SKU-05-668</t>
  </si>
  <si>
    <t xml:space="preserve">RCPT-02589</t>
  </si>
  <si>
    <t xml:space="preserve">PO-26-21244</t>
  </si>
  <si>
    <t xml:space="preserve">SKU-01-941</t>
  </si>
  <si>
    <t xml:space="preserve">RCPT-02590</t>
  </si>
  <si>
    <t xml:space="preserve">PO-26-47430</t>
  </si>
  <si>
    <t xml:space="preserve">SKU-04-698</t>
  </si>
  <si>
    <t xml:space="preserve">RCPT-02591</t>
  </si>
  <si>
    <t xml:space="preserve">PO-26-55627</t>
  </si>
  <si>
    <t xml:space="preserve">SKU-05-965</t>
  </si>
  <si>
    <t xml:space="preserve">RCPT-02592</t>
  </si>
  <si>
    <t xml:space="preserve">PO-26-78056</t>
  </si>
  <si>
    <t xml:space="preserve">SKU-07-364</t>
  </si>
  <si>
    <t xml:space="preserve">RCPT-02593</t>
  </si>
  <si>
    <t xml:space="preserve">PO-26-76615</t>
  </si>
  <si>
    <t xml:space="preserve">SKU-07-750</t>
  </si>
  <si>
    <t xml:space="preserve">RCPT-02594</t>
  </si>
  <si>
    <t xml:space="preserve">PO-26-54656</t>
  </si>
  <si>
    <t xml:space="preserve">RCPT-02595</t>
  </si>
  <si>
    <t xml:space="preserve">PO-26-11926</t>
  </si>
  <si>
    <t xml:space="preserve">RCPT-02596</t>
  </si>
  <si>
    <t xml:space="preserve">PO-26-44061</t>
  </si>
  <si>
    <t xml:space="preserve">RCPT-02597</t>
  </si>
  <si>
    <t xml:space="preserve">PO-26-31936</t>
  </si>
  <si>
    <t xml:space="preserve">RCPT-02598</t>
  </si>
  <si>
    <t xml:space="preserve">PO-26-42447</t>
  </si>
  <si>
    <t xml:space="preserve">RCPT-02599</t>
  </si>
  <si>
    <t xml:space="preserve">PO-26-38342</t>
  </si>
  <si>
    <t xml:space="preserve">SKU-02-353</t>
  </si>
  <si>
    <t xml:space="preserve">RCPT-02600</t>
  </si>
  <si>
    <t xml:space="preserve">PO-26-87253</t>
  </si>
  <si>
    <t xml:space="preserve">RCPT-02601</t>
  </si>
  <si>
    <t xml:space="preserve">PO-26-88342</t>
  </si>
  <si>
    <t xml:space="preserve">SKU-03-328</t>
  </si>
  <si>
    <t xml:space="preserve">RCPT-02602</t>
  </si>
  <si>
    <t xml:space="preserve">PO-26-22093</t>
  </si>
  <si>
    <t xml:space="preserve">RCPT-02603</t>
  </si>
  <si>
    <t xml:space="preserve">PO-26-21084</t>
  </si>
  <si>
    <t xml:space="preserve">SKU-02-332</t>
  </si>
  <si>
    <t xml:space="preserve">RCPT-02604</t>
  </si>
  <si>
    <t xml:space="preserve">PO-26-86409</t>
  </si>
  <si>
    <t xml:space="preserve">SKU-03-869</t>
  </si>
  <si>
    <t xml:space="preserve">RCPT-02605</t>
  </si>
  <si>
    <t xml:space="preserve">PO-26-68807</t>
  </si>
  <si>
    <t xml:space="preserve">RCPT-02606</t>
  </si>
  <si>
    <t xml:space="preserve">PO-26-93645</t>
  </si>
  <si>
    <t xml:space="preserve">RCPT-02607</t>
  </si>
  <si>
    <t xml:space="preserve">PO-26-50429</t>
  </si>
  <si>
    <t xml:space="preserve">SKU-03-733</t>
  </si>
  <si>
    <t xml:space="preserve">RCPT-02608</t>
  </si>
  <si>
    <t xml:space="preserve">PO-26-61769</t>
  </si>
  <si>
    <t xml:space="preserve">SKU-01-940</t>
  </si>
  <si>
    <t xml:space="preserve">RCPT-02609</t>
  </si>
  <si>
    <t xml:space="preserve">PO-26-89893</t>
  </si>
  <si>
    <t xml:space="preserve">SKU-03-612</t>
  </si>
  <si>
    <t xml:space="preserve">RCPT-02610</t>
  </si>
  <si>
    <t xml:space="preserve">PO-26-34641</t>
  </si>
  <si>
    <t xml:space="preserve">SKU-06-367</t>
  </si>
  <si>
    <t xml:space="preserve">RCPT-02611</t>
  </si>
  <si>
    <t xml:space="preserve">PO-26-14699</t>
  </si>
  <si>
    <t xml:space="preserve">RCPT-02612</t>
  </si>
  <si>
    <t xml:space="preserve">PO-26-58343</t>
  </si>
  <si>
    <t xml:space="preserve">SKU-03-943</t>
  </si>
  <si>
    <t xml:space="preserve">RCPT-02613</t>
  </si>
  <si>
    <t xml:space="preserve">PO-26-64785</t>
  </si>
  <si>
    <t xml:space="preserve">SKU-02-784</t>
  </si>
  <si>
    <t xml:space="preserve">RCPT-02614</t>
  </si>
  <si>
    <t xml:space="preserve">PO-26-84595</t>
  </si>
  <si>
    <t xml:space="preserve">SKU-03-472</t>
  </si>
  <si>
    <t xml:space="preserve">RCPT-02615</t>
  </si>
  <si>
    <t xml:space="preserve">PO-26-69227</t>
  </si>
  <si>
    <t xml:space="preserve">RCPT-02616</t>
  </si>
  <si>
    <t xml:space="preserve">PO-26-35335</t>
  </si>
  <si>
    <t xml:space="preserve">SKU-04-336</t>
  </si>
  <si>
    <t xml:space="preserve">RCPT-02617</t>
  </si>
  <si>
    <t xml:space="preserve">PO-26-83138</t>
  </si>
  <si>
    <t xml:space="preserve">SKU-03-840</t>
  </si>
  <si>
    <t xml:space="preserve">RCPT-02618</t>
  </si>
  <si>
    <t xml:space="preserve">PO-26-56790</t>
  </si>
  <si>
    <t xml:space="preserve">SKU-06-871</t>
  </si>
  <si>
    <t xml:space="preserve">RCPT-02619</t>
  </si>
  <si>
    <t xml:space="preserve">PO-26-18903</t>
  </si>
  <si>
    <t xml:space="preserve">RCPT-02620</t>
  </si>
  <si>
    <t xml:space="preserve">PO-26-16952</t>
  </si>
  <si>
    <t xml:space="preserve">RCPT-02621</t>
  </si>
  <si>
    <t xml:space="preserve">PO-26-11488</t>
  </si>
  <si>
    <t xml:space="preserve">SKU-02-473</t>
  </si>
  <si>
    <t xml:space="preserve">RCPT-02622</t>
  </si>
  <si>
    <t xml:space="preserve">PO-26-15165</t>
  </si>
  <si>
    <t xml:space="preserve">RCPT-02623</t>
  </si>
  <si>
    <t xml:space="preserve">PO-26-96837</t>
  </si>
  <si>
    <t xml:space="preserve">SKU-01-147</t>
  </si>
  <si>
    <t xml:space="preserve">RCPT-02624</t>
  </si>
  <si>
    <t xml:space="preserve">PO-26-26015</t>
  </si>
  <si>
    <t xml:space="preserve">SKU-01-464</t>
  </si>
  <si>
    <t xml:space="preserve">RCPT-02625</t>
  </si>
  <si>
    <t xml:space="preserve">PO-26-58128</t>
  </si>
  <si>
    <t xml:space="preserve">SKU-07-922</t>
  </si>
  <si>
    <t xml:space="preserve">RCPT-02626</t>
  </si>
  <si>
    <t xml:space="preserve">PO-26-88165</t>
  </si>
  <si>
    <t xml:space="preserve">RCPT-02627</t>
  </si>
  <si>
    <t xml:space="preserve">PO-26-48265</t>
  </si>
  <si>
    <t xml:space="preserve">RCPT-02628</t>
  </si>
  <si>
    <t xml:space="preserve">PO-26-15574</t>
  </si>
  <si>
    <t xml:space="preserve">SKU-05-952</t>
  </si>
  <si>
    <t xml:space="preserve">RCPT-02629</t>
  </si>
  <si>
    <t xml:space="preserve">PO-26-43873</t>
  </si>
  <si>
    <t xml:space="preserve">SKU-04-192</t>
  </si>
  <si>
    <t xml:space="preserve">RCPT-02630</t>
  </si>
  <si>
    <t xml:space="preserve">PO-26-45391</t>
  </si>
  <si>
    <t xml:space="preserve">SKU-02-505</t>
  </si>
  <si>
    <t xml:space="preserve">RCPT-02631</t>
  </si>
  <si>
    <t xml:space="preserve">PO-26-67020</t>
  </si>
  <si>
    <t xml:space="preserve">SKU-02-794</t>
  </si>
  <si>
    <t xml:space="preserve">RCPT-02632</t>
  </si>
  <si>
    <t xml:space="preserve">PO-26-91670</t>
  </si>
  <si>
    <t xml:space="preserve">SKU-07-447</t>
  </si>
  <si>
    <t xml:space="preserve">RCPT-02633</t>
  </si>
  <si>
    <t xml:space="preserve">PO-26-28979</t>
  </si>
  <si>
    <t xml:space="preserve">SKU-01-949</t>
  </si>
  <si>
    <t xml:space="preserve">RCPT-02634</t>
  </si>
  <si>
    <t xml:space="preserve">PO-26-10860</t>
  </si>
  <si>
    <t xml:space="preserve">RCPT-02635</t>
  </si>
  <si>
    <t xml:space="preserve">PO-26-73894</t>
  </si>
  <si>
    <t xml:space="preserve">RCPT-02636</t>
  </si>
  <si>
    <t xml:space="preserve">PO-26-68143</t>
  </si>
  <si>
    <t xml:space="preserve">SKU-05-532</t>
  </si>
  <si>
    <t xml:space="preserve">RCPT-02637</t>
  </si>
  <si>
    <t xml:space="preserve">PO-26-28601</t>
  </si>
  <si>
    <t xml:space="preserve">RCPT-02638</t>
  </si>
  <si>
    <t xml:space="preserve">PO-26-38395</t>
  </si>
  <si>
    <t xml:space="preserve">SKU-03-752</t>
  </si>
  <si>
    <t xml:space="preserve">RCPT-02639</t>
  </si>
  <si>
    <t xml:space="preserve">PO-26-12051</t>
  </si>
  <si>
    <t xml:space="preserve">RCPT-02640</t>
  </si>
  <si>
    <t xml:space="preserve">PO-26-13113</t>
  </si>
  <si>
    <t xml:space="preserve">SKU-07-622</t>
  </si>
  <si>
    <t xml:space="preserve">RCPT-02641</t>
  </si>
  <si>
    <t xml:space="preserve">PO-26-91280</t>
  </si>
  <si>
    <t xml:space="preserve">SKU-06-347</t>
  </si>
  <si>
    <t xml:space="preserve">RCPT-02642</t>
  </si>
  <si>
    <t xml:space="preserve">PO-26-39222</t>
  </si>
  <si>
    <t xml:space="preserve">SKU-01-952</t>
  </si>
  <si>
    <t xml:space="preserve">RCPT-02643</t>
  </si>
  <si>
    <t xml:space="preserve">PO-26-71060</t>
  </si>
  <si>
    <t xml:space="preserve">SKU-07-307</t>
  </si>
  <si>
    <t xml:space="preserve">RCPT-02644</t>
  </si>
  <si>
    <t xml:space="preserve">PO-26-56747</t>
  </si>
  <si>
    <t xml:space="preserve">RCPT-02645</t>
  </si>
  <si>
    <t xml:space="preserve">PO-26-81130</t>
  </si>
  <si>
    <t xml:space="preserve">RCPT-02646</t>
  </si>
  <si>
    <t xml:space="preserve">PO-26-74398</t>
  </si>
  <si>
    <t xml:space="preserve">RCPT-02647</t>
  </si>
  <si>
    <t xml:space="preserve">PO-26-94384</t>
  </si>
  <si>
    <t xml:space="preserve">RCPT-02648</t>
  </si>
  <si>
    <t xml:space="preserve">PO-26-57033</t>
  </si>
  <si>
    <t xml:space="preserve">SKU-02-358</t>
  </si>
  <si>
    <t xml:space="preserve">RCPT-02649</t>
  </si>
  <si>
    <t xml:space="preserve">PO-26-88470</t>
  </si>
  <si>
    <t xml:space="preserve">RCPT-02650</t>
  </si>
  <si>
    <t xml:space="preserve">PO-26-76246</t>
  </si>
  <si>
    <t xml:space="preserve">RCPT-02651</t>
  </si>
  <si>
    <t xml:space="preserve">PO-26-19937</t>
  </si>
  <si>
    <t xml:space="preserve">RCPT-02652</t>
  </si>
  <si>
    <t xml:space="preserve">PO-26-11124</t>
  </si>
  <si>
    <t xml:space="preserve">SKU-04-755</t>
  </si>
  <si>
    <t xml:space="preserve">RCPT-02653</t>
  </si>
  <si>
    <t xml:space="preserve">PO-26-64070</t>
  </si>
  <si>
    <t xml:space="preserve">RCPT-02654</t>
  </si>
  <si>
    <t xml:space="preserve">PO-26-86360</t>
  </si>
  <si>
    <t xml:space="preserve">SKU-03-842</t>
  </si>
  <si>
    <t xml:space="preserve">RCPT-02655</t>
  </si>
  <si>
    <t xml:space="preserve">PO-26-56503</t>
  </si>
  <si>
    <t xml:space="preserve">RCPT-02656</t>
  </si>
  <si>
    <t xml:space="preserve">PO-26-77204</t>
  </si>
  <si>
    <t xml:space="preserve">SKU-05-803</t>
  </si>
  <si>
    <t xml:space="preserve">RCPT-02657</t>
  </si>
  <si>
    <t xml:space="preserve">PO-26-79827</t>
  </si>
  <si>
    <t xml:space="preserve">RCPT-02658</t>
  </si>
  <si>
    <t xml:space="preserve">PO-26-69412</t>
  </si>
  <si>
    <t xml:space="preserve">SKU-07-232</t>
  </si>
  <si>
    <t xml:space="preserve">RCPT-02659</t>
  </si>
  <si>
    <t xml:space="preserve">PO-26-67017</t>
  </si>
  <si>
    <t xml:space="preserve">SKU-06-883</t>
  </si>
  <si>
    <t xml:space="preserve">RCPT-02660</t>
  </si>
  <si>
    <t xml:space="preserve">PO-26-31033</t>
  </si>
  <si>
    <t xml:space="preserve">RCPT-02661</t>
  </si>
  <si>
    <t xml:space="preserve">PO-26-37519</t>
  </si>
  <si>
    <t xml:space="preserve">SKU-01-377</t>
  </si>
  <si>
    <t xml:space="preserve">RCPT-02662</t>
  </si>
  <si>
    <t xml:space="preserve">PO-26-57154</t>
  </si>
  <si>
    <t xml:space="preserve">SKU-03-816</t>
  </si>
  <si>
    <t xml:space="preserve">RCPT-02663</t>
  </si>
  <si>
    <t xml:space="preserve">PO-26-70345</t>
  </si>
  <si>
    <t xml:space="preserve">RCPT-02664</t>
  </si>
  <si>
    <t xml:space="preserve">PO-26-98563</t>
  </si>
  <si>
    <t xml:space="preserve">RCPT-02665</t>
  </si>
  <si>
    <t xml:space="preserve">PO-26-33833</t>
  </si>
  <si>
    <t xml:space="preserve">RCPT-02666</t>
  </si>
  <si>
    <t xml:space="preserve">PO-26-45972</t>
  </si>
  <si>
    <t xml:space="preserve">SKU-06-530</t>
  </si>
  <si>
    <t xml:space="preserve">RCPT-02667</t>
  </si>
  <si>
    <t xml:space="preserve">PO-26-67654</t>
  </si>
  <si>
    <t xml:space="preserve">RCPT-02668</t>
  </si>
  <si>
    <t xml:space="preserve">PO-26-63455</t>
  </si>
  <si>
    <t xml:space="preserve">SKU-05-529</t>
  </si>
  <si>
    <t xml:space="preserve">RCPT-02669</t>
  </si>
  <si>
    <t xml:space="preserve">PO-26-74208</t>
  </si>
  <si>
    <t xml:space="preserve">RCPT-02670</t>
  </si>
  <si>
    <t xml:space="preserve">PO-26-47730</t>
  </si>
  <si>
    <t xml:space="preserve">RCPT-02671</t>
  </si>
  <si>
    <t xml:space="preserve">PO-26-35353</t>
  </si>
  <si>
    <t xml:space="preserve">RCPT-02672</t>
  </si>
  <si>
    <t xml:space="preserve">PO-26-83937</t>
  </si>
  <si>
    <t xml:space="preserve">RCPT-02673</t>
  </si>
  <si>
    <t xml:space="preserve">PO-26-10257</t>
  </si>
  <si>
    <t xml:space="preserve">SKU-01-696</t>
  </si>
  <si>
    <t xml:space="preserve">RCPT-02674</t>
  </si>
  <si>
    <t xml:space="preserve">PO-26-64209</t>
  </si>
  <si>
    <t xml:space="preserve">RCPT-02675</t>
  </si>
  <si>
    <t xml:space="preserve">PO-26-96435</t>
  </si>
  <si>
    <t xml:space="preserve">SKU-01-156</t>
  </si>
  <si>
    <t xml:space="preserve">RCPT-02676</t>
  </si>
  <si>
    <t xml:space="preserve">PO-26-84172</t>
  </si>
  <si>
    <t xml:space="preserve">RCPT-02677</t>
  </si>
  <si>
    <t xml:space="preserve">PO-26-91918</t>
  </si>
  <si>
    <t xml:space="preserve">SKU-02-276</t>
  </si>
  <si>
    <t xml:space="preserve">RCPT-02678</t>
  </si>
  <si>
    <t xml:space="preserve">PO-26-86076</t>
  </si>
  <si>
    <t xml:space="preserve">RCPT-02679</t>
  </si>
  <si>
    <t xml:space="preserve">PO-26-69632</t>
  </si>
  <si>
    <t xml:space="preserve">RCPT-02680</t>
  </si>
  <si>
    <t xml:space="preserve">PO-26-32672</t>
  </si>
  <si>
    <t xml:space="preserve">SKU-01-184</t>
  </si>
  <si>
    <t xml:space="preserve">RCPT-02681</t>
  </si>
  <si>
    <t xml:space="preserve">PO-26-40087</t>
  </si>
  <si>
    <t xml:space="preserve">SKU-07-437</t>
  </si>
  <si>
    <t xml:space="preserve">RCPT-02682</t>
  </si>
  <si>
    <t xml:space="preserve">PO-26-95657</t>
  </si>
  <si>
    <t xml:space="preserve">SKU-07-279</t>
  </si>
  <si>
    <t xml:space="preserve">RCPT-02683</t>
  </si>
  <si>
    <t xml:space="preserve">PO-26-72715</t>
  </si>
  <si>
    <t xml:space="preserve">SKU-03-929</t>
  </si>
  <si>
    <t xml:space="preserve">RCPT-02684</t>
  </si>
  <si>
    <t xml:space="preserve">PO-26-86145</t>
  </si>
  <si>
    <t xml:space="preserve">SKU-07-490</t>
  </si>
  <si>
    <t xml:space="preserve">RCPT-02685</t>
  </si>
  <si>
    <t xml:space="preserve">PO-26-99189</t>
  </si>
  <si>
    <t xml:space="preserve">RCPT-02686</t>
  </si>
  <si>
    <t xml:space="preserve">PO-26-38691</t>
  </si>
  <si>
    <t xml:space="preserve">SKU-01-164</t>
  </si>
  <si>
    <t xml:space="preserve">RCPT-02687</t>
  </si>
  <si>
    <t xml:space="preserve">PO-26-93323</t>
  </si>
  <si>
    <t xml:space="preserve">SKU-04-898</t>
  </si>
  <si>
    <t xml:space="preserve">RCPT-02688</t>
  </si>
  <si>
    <t xml:space="preserve">PO-26-85568</t>
  </si>
  <si>
    <t xml:space="preserve">RCPT-02689</t>
  </si>
  <si>
    <t xml:space="preserve">PO-26-79485</t>
  </si>
  <si>
    <t xml:space="preserve">SKU-07-459</t>
  </si>
  <si>
    <t xml:space="preserve">RCPT-02690</t>
  </si>
  <si>
    <t xml:space="preserve">PO-26-31502</t>
  </si>
  <si>
    <t xml:space="preserve">SKU-03-694</t>
  </si>
  <si>
    <t xml:space="preserve">RCPT-02691</t>
  </si>
  <si>
    <t xml:space="preserve">PO-26-93606</t>
  </si>
  <si>
    <t xml:space="preserve">RCPT-02692</t>
  </si>
  <si>
    <t xml:space="preserve">PO-26-49616</t>
  </si>
  <si>
    <t xml:space="preserve">SKU-05-608</t>
  </si>
  <si>
    <t xml:space="preserve">RCPT-02693</t>
  </si>
  <si>
    <t xml:space="preserve">PO-26-68013</t>
  </si>
  <si>
    <t xml:space="preserve">SKU-07-607</t>
  </si>
  <si>
    <t xml:space="preserve">RCPT-02694</t>
  </si>
  <si>
    <t xml:space="preserve">PO-26-41790</t>
  </si>
  <si>
    <t xml:space="preserve">SKU-02-431</t>
  </si>
  <si>
    <t xml:space="preserve">RCPT-02695</t>
  </si>
  <si>
    <t xml:space="preserve">PO-26-52412</t>
  </si>
  <si>
    <t xml:space="preserve">SKU-03-244</t>
  </si>
  <si>
    <t xml:space="preserve">RCPT-02696</t>
  </si>
  <si>
    <t xml:space="preserve">PO-26-59270</t>
  </si>
  <si>
    <t xml:space="preserve">SKU-06-992</t>
  </si>
  <si>
    <t xml:space="preserve">RCPT-02697</t>
  </si>
  <si>
    <t xml:space="preserve">PO-26-16027</t>
  </si>
  <si>
    <t xml:space="preserve">SKU-07-113</t>
  </si>
  <si>
    <t xml:space="preserve">RCPT-02698</t>
  </si>
  <si>
    <t xml:space="preserve">PO-26-80373</t>
  </si>
  <si>
    <t xml:space="preserve">SKU-02-283</t>
  </si>
  <si>
    <t xml:space="preserve">RCPT-02699</t>
  </si>
  <si>
    <t xml:space="preserve">PO-26-58167</t>
  </si>
  <si>
    <t xml:space="preserve">SKU-05-341</t>
  </si>
  <si>
    <t xml:space="preserve">RCPT-02700</t>
  </si>
  <si>
    <t xml:space="preserve">PO-26-64613</t>
  </si>
  <si>
    <t xml:space="preserve">RCPT-02701</t>
  </si>
  <si>
    <t xml:space="preserve">PO-26-26983</t>
  </si>
  <si>
    <t xml:space="preserve">SKU-04-146</t>
  </si>
  <si>
    <t xml:space="preserve">RCPT-02702</t>
  </si>
  <si>
    <t xml:space="preserve">PO-26-19311</t>
  </si>
  <si>
    <t xml:space="preserve">SKU-06-708</t>
  </si>
  <si>
    <t xml:space="preserve">RCPT-02703</t>
  </si>
  <si>
    <t xml:space="preserve">PO-26-70686</t>
  </si>
  <si>
    <t xml:space="preserve">RCPT-02704</t>
  </si>
  <si>
    <t xml:space="preserve">PO-26-52247</t>
  </si>
  <si>
    <t xml:space="preserve">SKU-06-276</t>
  </si>
  <si>
    <t xml:space="preserve">RCPT-02705</t>
  </si>
  <si>
    <t xml:space="preserve">PO-26-17454</t>
  </si>
  <si>
    <t xml:space="preserve">SKU-05-860</t>
  </si>
  <si>
    <t xml:space="preserve">RCPT-02706</t>
  </si>
  <si>
    <t xml:space="preserve">PO-26-23051</t>
  </si>
  <si>
    <t xml:space="preserve">SKU-04-394</t>
  </si>
  <si>
    <t xml:space="preserve">RCPT-02707</t>
  </si>
  <si>
    <t xml:space="preserve">PO-26-58813</t>
  </si>
  <si>
    <t xml:space="preserve">RCPT-02708</t>
  </si>
  <si>
    <t xml:space="preserve">PO-26-15185</t>
  </si>
  <si>
    <t xml:space="preserve">SKU-04-515</t>
  </si>
  <si>
    <t xml:space="preserve">RCPT-02709</t>
  </si>
  <si>
    <t xml:space="preserve">PO-26-34099</t>
  </si>
  <si>
    <t xml:space="preserve">RCPT-02710</t>
  </si>
  <si>
    <t xml:space="preserve">PO-26-20296</t>
  </si>
  <si>
    <t xml:space="preserve">SKU-03-823</t>
  </si>
  <si>
    <t xml:space="preserve">RCPT-02711</t>
  </si>
  <si>
    <t xml:space="preserve">PO-26-73943</t>
  </si>
  <si>
    <t xml:space="preserve">RCPT-02712</t>
  </si>
  <si>
    <t xml:space="preserve">PO-26-86121</t>
  </si>
  <si>
    <t xml:space="preserve">RCPT-02713</t>
  </si>
  <si>
    <t xml:space="preserve">PO-26-76188</t>
  </si>
  <si>
    <t xml:space="preserve">SKU-03-557</t>
  </si>
  <si>
    <t xml:space="preserve">RCPT-02714</t>
  </si>
  <si>
    <t xml:space="preserve">PO-26-51145</t>
  </si>
  <si>
    <t xml:space="preserve">RCPT-02715</t>
  </si>
  <si>
    <t xml:space="preserve">PO-26-15718</t>
  </si>
  <si>
    <t xml:space="preserve">SKU-03-497</t>
  </si>
  <si>
    <t xml:space="preserve">RCPT-02716</t>
  </si>
  <si>
    <t xml:space="preserve">PO-26-56577</t>
  </si>
  <si>
    <t xml:space="preserve">SKU-06-814</t>
  </si>
  <si>
    <t xml:space="preserve">RCPT-02717</t>
  </si>
  <si>
    <t xml:space="preserve">PO-26-48382</t>
  </si>
  <si>
    <t xml:space="preserve">RCPT-02718</t>
  </si>
  <si>
    <t xml:space="preserve">PO-26-13627</t>
  </si>
  <si>
    <t xml:space="preserve">SKU-07-407</t>
  </si>
  <si>
    <t xml:space="preserve">RCPT-02719</t>
  </si>
  <si>
    <t xml:space="preserve">PO-26-32723</t>
  </si>
  <si>
    <t xml:space="preserve">SKU-02-915</t>
  </si>
  <si>
    <t xml:space="preserve">RCPT-02720</t>
  </si>
  <si>
    <t xml:space="preserve">PO-26-61442</t>
  </si>
  <si>
    <t xml:space="preserve">SKU-04-574</t>
  </si>
  <si>
    <t xml:space="preserve">RCPT-02721</t>
  </si>
  <si>
    <t xml:space="preserve">PO-26-84097</t>
  </si>
  <si>
    <t xml:space="preserve">RCPT-02722</t>
  </si>
  <si>
    <t xml:space="preserve">PO-26-39546</t>
  </si>
  <si>
    <t xml:space="preserve">SKU-05-535</t>
  </si>
  <si>
    <t xml:space="preserve">RCPT-02723</t>
  </si>
  <si>
    <t xml:space="preserve">PO-26-56584</t>
  </si>
  <si>
    <t xml:space="preserve">SKU-01-686</t>
  </si>
  <si>
    <t xml:space="preserve">RCPT-02724</t>
  </si>
  <si>
    <t xml:space="preserve">PO-26-18956</t>
  </si>
  <si>
    <t xml:space="preserve">SKU-07-735</t>
  </si>
  <si>
    <t xml:space="preserve">RCPT-02725</t>
  </si>
  <si>
    <t xml:space="preserve">PO-26-53917</t>
  </si>
  <si>
    <t xml:space="preserve">SKU-07-863</t>
  </si>
  <si>
    <t xml:space="preserve">RCPT-02726</t>
  </si>
  <si>
    <t xml:space="preserve">PO-26-83113</t>
  </si>
  <si>
    <t xml:space="preserve">RCPT-02727</t>
  </si>
  <si>
    <t xml:space="preserve">PO-26-53051</t>
  </si>
  <si>
    <t xml:space="preserve">RCPT-02728</t>
  </si>
  <si>
    <t xml:space="preserve">PO-26-21215</t>
  </si>
  <si>
    <t xml:space="preserve">SKU-01-270</t>
  </si>
  <si>
    <t xml:space="preserve">RCPT-02729</t>
  </si>
  <si>
    <t xml:space="preserve">PO-26-45637</t>
  </si>
  <si>
    <t xml:space="preserve">SKU-05-367</t>
  </si>
  <si>
    <t xml:space="preserve">RCPT-02730</t>
  </si>
  <si>
    <t xml:space="preserve">PO-26-24514</t>
  </si>
  <si>
    <t xml:space="preserve">SKU-03-125</t>
  </si>
  <si>
    <t xml:space="preserve">RCPT-02731</t>
  </si>
  <si>
    <t xml:space="preserve">PO-26-18975</t>
  </si>
  <si>
    <t xml:space="preserve">SKU-05-653</t>
  </si>
  <si>
    <t xml:space="preserve">RCPT-02732</t>
  </si>
  <si>
    <t xml:space="preserve">PO-26-23804</t>
  </si>
  <si>
    <t xml:space="preserve">SKU-03-547</t>
  </si>
  <si>
    <t xml:space="preserve">RCPT-02733</t>
  </si>
  <si>
    <t xml:space="preserve">PO-26-19552</t>
  </si>
  <si>
    <t xml:space="preserve">SKU-07-555</t>
  </si>
  <si>
    <t xml:space="preserve">RCPT-02734</t>
  </si>
  <si>
    <t xml:space="preserve">PO-26-32551</t>
  </si>
  <si>
    <t xml:space="preserve">SKU-05-510</t>
  </si>
  <si>
    <t xml:space="preserve">RCPT-02735</t>
  </si>
  <si>
    <t xml:space="preserve">PO-26-25972</t>
  </si>
  <si>
    <t xml:space="preserve">RCPT-02736</t>
  </si>
  <si>
    <t xml:space="preserve">PO-26-10460</t>
  </si>
  <si>
    <t xml:space="preserve">SKU-06-639</t>
  </si>
  <si>
    <t xml:space="preserve">RCPT-02737</t>
  </si>
  <si>
    <t xml:space="preserve">PO-26-98513</t>
  </si>
  <si>
    <t xml:space="preserve">RCPT-02738</t>
  </si>
  <si>
    <t xml:space="preserve">PO-26-45416</t>
  </si>
  <si>
    <t xml:space="preserve">RCPT-02739</t>
  </si>
  <si>
    <t xml:space="preserve">PO-26-79168</t>
  </si>
  <si>
    <t xml:space="preserve">SKU-04-324</t>
  </si>
  <si>
    <t xml:space="preserve">RCPT-02740</t>
  </si>
  <si>
    <t xml:space="preserve">PO-26-52182</t>
  </si>
  <si>
    <t xml:space="preserve">SKU-04-550</t>
  </si>
  <si>
    <t xml:space="preserve">RCPT-02741</t>
  </si>
  <si>
    <t xml:space="preserve">PO-26-47095</t>
  </si>
  <si>
    <t xml:space="preserve">SKU-07-815</t>
  </si>
  <si>
    <t xml:space="preserve">RCPT-02742</t>
  </si>
  <si>
    <t xml:space="preserve">PO-26-99876</t>
  </si>
  <si>
    <t xml:space="preserve">RCPT-02743</t>
  </si>
  <si>
    <t xml:space="preserve">PO-26-25986</t>
  </si>
  <si>
    <t xml:space="preserve">SKU-01-238</t>
  </si>
  <si>
    <t xml:space="preserve">RCPT-02744</t>
  </si>
  <si>
    <t xml:space="preserve">PO-26-19524</t>
  </si>
  <si>
    <t xml:space="preserve">SKU-05-675</t>
  </si>
  <si>
    <t xml:space="preserve">RCPT-02745</t>
  </si>
  <si>
    <t xml:space="preserve">PO-26-10358</t>
  </si>
  <si>
    <t xml:space="preserve">SKU-04-342</t>
  </si>
  <si>
    <t xml:space="preserve">RCPT-02746</t>
  </si>
  <si>
    <t xml:space="preserve">PO-26-89163</t>
  </si>
  <si>
    <t xml:space="preserve">RCPT-02747</t>
  </si>
  <si>
    <t xml:space="preserve">PO-26-80377</t>
  </si>
  <si>
    <t xml:space="preserve">SKU-03-833</t>
  </si>
  <si>
    <t xml:space="preserve">RCPT-02748</t>
  </si>
  <si>
    <t xml:space="preserve">PO-26-14423</t>
  </si>
  <si>
    <t xml:space="preserve">SKU-03-481</t>
  </si>
  <si>
    <t xml:space="preserve">RCPT-02749</t>
  </si>
  <si>
    <t xml:space="preserve">PO-26-95387</t>
  </si>
  <si>
    <t xml:space="preserve">RCPT-02750</t>
  </si>
  <si>
    <t xml:space="preserve">PO-26-47041</t>
  </si>
  <si>
    <t xml:space="preserve">RCPT-02751</t>
  </si>
  <si>
    <t xml:space="preserve">PO-26-61436</t>
  </si>
  <si>
    <t xml:space="preserve">RCPT-02752</t>
  </si>
  <si>
    <t xml:space="preserve">PO-26-80281</t>
  </si>
  <si>
    <t xml:space="preserve">SKU-03-673</t>
  </si>
  <si>
    <t xml:space="preserve">RCPT-02753</t>
  </si>
  <si>
    <t xml:space="preserve">PO-26-27050</t>
  </si>
  <si>
    <t xml:space="preserve">SKU-02-957</t>
  </si>
  <si>
    <t xml:space="preserve">RCPT-02754</t>
  </si>
  <si>
    <t xml:space="preserve">PO-26-37678</t>
  </si>
  <si>
    <t xml:space="preserve">SKU-01-361</t>
  </si>
  <si>
    <t xml:space="preserve">RCPT-02755</t>
  </si>
  <si>
    <t xml:space="preserve">PO-26-11981</t>
  </si>
  <si>
    <t xml:space="preserve">RCPT-02756</t>
  </si>
  <si>
    <t xml:space="preserve">PO-26-27016</t>
  </si>
  <si>
    <t xml:space="preserve">SKU-03-977</t>
  </si>
  <si>
    <t xml:space="preserve">RCPT-02757</t>
  </si>
  <si>
    <t xml:space="preserve">PO-26-91503</t>
  </si>
  <si>
    <t xml:space="preserve">SKU-01-585</t>
  </si>
  <si>
    <t xml:space="preserve">RCPT-02758</t>
  </si>
  <si>
    <t xml:space="preserve">PO-26-59019</t>
  </si>
  <si>
    <t xml:space="preserve">RCPT-02759</t>
  </si>
  <si>
    <t xml:space="preserve">PO-26-78668</t>
  </si>
  <si>
    <t xml:space="preserve">SKU-07-261</t>
  </si>
  <si>
    <t xml:space="preserve">RCPT-02760</t>
  </si>
  <si>
    <t xml:space="preserve">PO-26-23434</t>
  </si>
  <si>
    <t xml:space="preserve">SKU-05-897</t>
  </si>
  <si>
    <t xml:space="preserve">RCPT-02761</t>
  </si>
  <si>
    <t xml:space="preserve">PO-26-18024</t>
  </si>
  <si>
    <t xml:space="preserve">RCPT-02762</t>
  </si>
  <si>
    <t xml:space="preserve">PO-26-76244</t>
  </si>
  <si>
    <t xml:space="preserve">SKU-05-189</t>
  </si>
  <si>
    <t xml:space="preserve">RCPT-02763</t>
  </si>
  <si>
    <t xml:space="preserve">PO-26-46734</t>
  </si>
  <si>
    <t xml:space="preserve">SKU-05-763</t>
  </si>
  <si>
    <t xml:space="preserve">RCPT-02764</t>
  </si>
  <si>
    <t xml:space="preserve">PO-26-67859</t>
  </si>
  <si>
    <t xml:space="preserve">RCPT-02765</t>
  </si>
  <si>
    <t xml:space="preserve">PO-26-11448</t>
  </si>
  <si>
    <t xml:space="preserve">SKU-07-976</t>
  </si>
  <si>
    <t xml:space="preserve">RCPT-02766</t>
  </si>
  <si>
    <t xml:space="preserve">PO-26-76777</t>
  </si>
  <si>
    <t xml:space="preserve">SKU-07-688</t>
  </si>
  <si>
    <t xml:space="preserve">RCPT-02767</t>
  </si>
  <si>
    <t xml:space="preserve">PO-26-14523</t>
  </si>
  <si>
    <t xml:space="preserve">SKU-02-971</t>
  </si>
  <si>
    <t xml:space="preserve">RCPT-02768</t>
  </si>
  <si>
    <t xml:space="preserve">PO-26-34825</t>
  </si>
  <si>
    <t xml:space="preserve">SKU-07-900</t>
  </si>
  <si>
    <t xml:space="preserve">RCPT-02769</t>
  </si>
  <si>
    <t xml:space="preserve">PO-26-37754</t>
  </si>
  <si>
    <t xml:space="preserve">SKU-01-619</t>
  </si>
  <si>
    <t xml:space="preserve">RCPT-02770</t>
  </si>
  <si>
    <t xml:space="preserve">PO-26-71217</t>
  </si>
  <si>
    <t xml:space="preserve">RCPT-02771</t>
  </si>
  <si>
    <t xml:space="preserve">PO-26-74453</t>
  </si>
  <si>
    <t xml:space="preserve">SKU-01-452</t>
  </si>
  <si>
    <t xml:space="preserve">RCPT-02772</t>
  </si>
  <si>
    <t xml:space="preserve">PO-26-45176</t>
  </si>
  <si>
    <t xml:space="preserve">SKU-05-855</t>
  </si>
  <si>
    <t xml:space="preserve">RCPT-02773</t>
  </si>
  <si>
    <t xml:space="preserve">PO-26-66675</t>
  </si>
  <si>
    <t xml:space="preserve">RCPT-02774</t>
  </si>
  <si>
    <t xml:space="preserve">PO-26-67274</t>
  </si>
  <si>
    <t xml:space="preserve">SKU-07-891</t>
  </si>
  <si>
    <t xml:space="preserve">RCPT-02775</t>
  </si>
  <si>
    <t xml:space="preserve">PO-26-79554</t>
  </si>
  <si>
    <t xml:space="preserve">RCPT-02776</t>
  </si>
  <si>
    <t xml:space="preserve">PO-26-66358</t>
  </si>
  <si>
    <t xml:space="preserve">SKU-07-972</t>
  </si>
  <si>
    <t xml:space="preserve">RCPT-02777</t>
  </si>
  <si>
    <t xml:space="preserve">PO-26-38387</t>
  </si>
  <si>
    <t xml:space="preserve">SKU-01-205</t>
  </si>
  <si>
    <t xml:space="preserve">RCPT-02778</t>
  </si>
  <si>
    <t xml:space="preserve">PO-26-71230</t>
  </si>
  <si>
    <t xml:space="preserve">SKU-05-371</t>
  </si>
  <si>
    <t xml:space="preserve">RCPT-02779</t>
  </si>
  <si>
    <t xml:space="preserve">PO-26-42034</t>
  </si>
  <si>
    <t xml:space="preserve">RCPT-02780</t>
  </si>
  <si>
    <t xml:space="preserve">PO-26-97341</t>
  </si>
  <si>
    <t xml:space="preserve">SKU-07-702</t>
  </si>
  <si>
    <t xml:space="preserve">RCPT-02781</t>
  </si>
  <si>
    <t xml:space="preserve">PO-26-46172</t>
  </si>
  <si>
    <t xml:space="preserve">SKU-01-220</t>
  </si>
  <si>
    <t xml:space="preserve">RCPT-02782</t>
  </si>
  <si>
    <t xml:space="preserve">PO-26-48738</t>
  </si>
  <si>
    <t xml:space="preserve">SKU-02-337</t>
  </si>
  <si>
    <t xml:space="preserve">RCPT-02783</t>
  </si>
  <si>
    <t xml:space="preserve">PO-26-22886</t>
  </si>
  <si>
    <t xml:space="preserve">SKU-07-155</t>
  </si>
  <si>
    <t xml:space="preserve">RCPT-02784</t>
  </si>
  <si>
    <t xml:space="preserve">PO-26-36867</t>
  </si>
  <si>
    <t xml:space="preserve">SKU-03-383</t>
  </si>
  <si>
    <t xml:space="preserve">RCPT-02785</t>
  </si>
  <si>
    <t xml:space="preserve">PO-26-84548</t>
  </si>
  <si>
    <t xml:space="preserve">SKU-04-963</t>
  </si>
  <si>
    <t xml:space="preserve">RCPT-02786</t>
  </si>
  <si>
    <t xml:space="preserve">PO-26-11800</t>
  </si>
  <si>
    <t xml:space="preserve">SKU-04-907</t>
  </si>
  <si>
    <t xml:space="preserve">RCPT-02787</t>
  </si>
  <si>
    <t xml:space="preserve">PO-26-95746</t>
  </si>
  <si>
    <t xml:space="preserve">SKU-01-385</t>
  </si>
  <si>
    <t xml:space="preserve">RCPT-02788</t>
  </si>
  <si>
    <t xml:space="preserve">PO-26-99718</t>
  </si>
  <si>
    <t xml:space="preserve">RCPT-02789</t>
  </si>
  <si>
    <t xml:space="preserve">PO-26-26860</t>
  </si>
  <si>
    <t xml:space="preserve">RCPT-02790</t>
  </si>
  <si>
    <t xml:space="preserve">PO-26-90307</t>
  </si>
  <si>
    <t xml:space="preserve">RCPT-02791</t>
  </si>
  <si>
    <t xml:space="preserve">PO-26-64194</t>
  </si>
  <si>
    <t xml:space="preserve">RCPT-02792</t>
  </si>
  <si>
    <t xml:space="preserve">PO-26-90079</t>
  </si>
  <si>
    <t xml:space="preserve">SKU-04-421</t>
  </si>
  <si>
    <t xml:space="preserve">RCPT-02793</t>
  </si>
  <si>
    <t xml:space="preserve">PO-26-64939</t>
  </si>
  <si>
    <t xml:space="preserve">SKU-01-558</t>
  </si>
  <si>
    <t xml:space="preserve">RCPT-02794</t>
  </si>
  <si>
    <t xml:space="preserve">PO-26-38722</t>
  </si>
  <si>
    <t xml:space="preserve">RCPT-02795</t>
  </si>
  <si>
    <t xml:space="preserve">PO-26-84035</t>
  </si>
  <si>
    <t xml:space="preserve">RCPT-02796</t>
  </si>
  <si>
    <t xml:space="preserve">PO-26-91493</t>
  </si>
  <si>
    <t xml:space="preserve">RCPT-02797</t>
  </si>
  <si>
    <t xml:space="preserve">PO-26-81580</t>
  </si>
  <si>
    <t xml:space="preserve">SKU-03-917</t>
  </si>
  <si>
    <t xml:space="preserve">RCPT-02798</t>
  </si>
  <si>
    <t xml:space="preserve">PO-26-26879</t>
  </si>
  <si>
    <t xml:space="preserve">RCPT-02799</t>
  </si>
  <si>
    <t xml:space="preserve">PO-26-95093</t>
  </si>
  <si>
    <t xml:space="preserve">RCPT-02800</t>
  </si>
  <si>
    <t xml:space="preserve">PO-26-98613</t>
  </si>
  <si>
    <t xml:space="preserve">RCPT-02801</t>
  </si>
  <si>
    <t xml:space="preserve">PO-26-27680</t>
  </si>
  <si>
    <t xml:space="preserve">SKU-02-485</t>
  </si>
  <si>
    <t xml:space="preserve">RCPT-02802</t>
  </si>
  <si>
    <t xml:space="preserve">PO-26-49925</t>
  </si>
  <si>
    <t xml:space="preserve">SKU-05-397</t>
  </si>
  <si>
    <t xml:space="preserve">RCPT-02803</t>
  </si>
  <si>
    <t xml:space="preserve">PO-26-83443</t>
  </si>
  <si>
    <t xml:space="preserve">SKU-01-279</t>
  </si>
  <si>
    <t xml:space="preserve">RCPT-02804</t>
  </si>
  <si>
    <t xml:space="preserve">PO-26-91001</t>
  </si>
  <si>
    <t xml:space="preserve">RCPT-02805</t>
  </si>
  <si>
    <t xml:space="preserve">PO-26-11750</t>
  </si>
  <si>
    <t xml:space="preserve">RCPT-02806</t>
  </si>
  <si>
    <t xml:space="preserve">PO-26-79049</t>
  </si>
  <si>
    <t xml:space="preserve">SKU-05-748</t>
  </si>
  <si>
    <t xml:space="preserve">RCPT-02807</t>
  </si>
  <si>
    <t xml:space="preserve">PO-26-34142</t>
  </si>
  <si>
    <t xml:space="preserve">RCPT-02808</t>
  </si>
  <si>
    <t xml:space="preserve">PO-26-22273</t>
  </si>
  <si>
    <t xml:space="preserve">RCPT-02809</t>
  </si>
  <si>
    <t xml:space="preserve">PO-26-44761</t>
  </si>
  <si>
    <t xml:space="preserve">SKU-06-824</t>
  </si>
  <si>
    <t xml:space="preserve">RCPT-02810</t>
  </si>
  <si>
    <t xml:space="preserve">PO-26-47524</t>
  </si>
  <si>
    <t xml:space="preserve">RCPT-02811</t>
  </si>
  <si>
    <t xml:space="preserve">PO-26-44089</t>
  </si>
  <si>
    <t xml:space="preserve">SKU-04-847</t>
  </si>
  <si>
    <t xml:space="preserve">RCPT-02812</t>
  </si>
  <si>
    <t xml:space="preserve">PO-26-16455</t>
  </si>
  <si>
    <t xml:space="preserve">SKU-01-766</t>
  </si>
  <si>
    <t xml:space="preserve">RCPT-02813</t>
  </si>
  <si>
    <t xml:space="preserve">PO-26-78846</t>
  </si>
  <si>
    <t xml:space="preserve">SKU-04-889</t>
  </si>
  <si>
    <t xml:space="preserve">RCPT-02814</t>
  </si>
  <si>
    <t xml:space="preserve">PO-26-31547</t>
  </si>
  <si>
    <t xml:space="preserve">SKU-04-950</t>
  </si>
  <si>
    <t xml:space="preserve">RCPT-02815</t>
  </si>
  <si>
    <t xml:space="preserve">PO-26-78052</t>
  </si>
  <si>
    <t xml:space="preserve">SKU-04-684</t>
  </si>
  <si>
    <t xml:space="preserve">RCPT-02816</t>
  </si>
  <si>
    <t xml:space="preserve">PO-26-94983</t>
  </si>
  <si>
    <t xml:space="preserve">RCPT-02817</t>
  </si>
  <si>
    <t xml:space="preserve">PO-26-59888</t>
  </si>
  <si>
    <t xml:space="preserve">SKU-04-563</t>
  </si>
  <si>
    <t xml:space="preserve">RCPT-02818</t>
  </si>
  <si>
    <t xml:space="preserve">PO-26-59405</t>
  </si>
  <si>
    <t xml:space="preserve">RCPT-02819</t>
  </si>
  <si>
    <t xml:space="preserve">PO-26-59399</t>
  </si>
  <si>
    <t xml:space="preserve">RCPT-02820</t>
  </si>
  <si>
    <t xml:space="preserve">PO-26-21004</t>
  </si>
  <si>
    <t xml:space="preserve">SKU-07-183</t>
  </si>
  <si>
    <t xml:space="preserve">RCPT-02821</t>
  </si>
  <si>
    <t xml:space="preserve">PO-26-45599</t>
  </si>
  <si>
    <t xml:space="preserve">SKU-02-271</t>
  </si>
  <si>
    <t xml:space="preserve">RCPT-02822</t>
  </si>
  <si>
    <t xml:space="preserve">PO-26-80472</t>
  </si>
  <si>
    <t xml:space="preserve">SKU-06-506</t>
  </si>
  <si>
    <t xml:space="preserve">RCPT-02823</t>
  </si>
  <si>
    <t xml:space="preserve">PO-26-78236</t>
  </si>
  <si>
    <t xml:space="preserve">RCPT-02824</t>
  </si>
  <si>
    <t xml:space="preserve">PO-26-91494</t>
  </si>
  <si>
    <t xml:space="preserve">SKU-03-267</t>
  </si>
  <si>
    <t xml:space="preserve">RCPT-02825</t>
  </si>
  <si>
    <t xml:space="preserve">PO-26-56547</t>
  </si>
  <si>
    <t xml:space="preserve">SKU-05-812</t>
  </si>
  <si>
    <t xml:space="preserve">RCPT-02826</t>
  </si>
  <si>
    <t xml:space="preserve">PO-26-14057</t>
  </si>
  <si>
    <t xml:space="preserve">RCPT-02827</t>
  </si>
  <si>
    <t xml:space="preserve">PO-26-35931</t>
  </si>
  <si>
    <t xml:space="preserve">RCPT-02828</t>
  </si>
  <si>
    <t xml:space="preserve">PO-26-69823</t>
  </si>
  <si>
    <t xml:space="preserve">SKU-06-777</t>
  </si>
  <si>
    <t xml:space="preserve">RCPT-02829</t>
  </si>
  <si>
    <t xml:space="preserve">PO-26-74528</t>
  </si>
  <si>
    <t xml:space="preserve">SKU-06-938</t>
  </si>
  <si>
    <t xml:space="preserve">RCPT-02830</t>
  </si>
  <si>
    <t xml:space="preserve">PO-26-10416</t>
  </si>
  <si>
    <t xml:space="preserve">RCPT-02831</t>
  </si>
  <si>
    <t xml:space="preserve">PO-26-85020</t>
  </si>
  <si>
    <t xml:space="preserve">SKU-03-340</t>
  </si>
  <si>
    <t xml:space="preserve">RCPT-02832</t>
  </si>
  <si>
    <t xml:space="preserve">PO-26-67516</t>
  </si>
  <si>
    <t xml:space="preserve">SKU-03-732</t>
  </si>
  <si>
    <t xml:space="preserve">RCPT-02833</t>
  </si>
  <si>
    <t xml:space="preserve">PO-26-29372</t>
  </si>
  <si>
    <t xml:space="preserve">RCPT-02834</t>
  </si>
  <si>
    <t xml:space="preserve">PO-26-54690</t>
  </si>
  <si>
    <t xml:space="preserve">SKU-05-198</t>
  </si>
  <si>
    <t xml:space="preserve">RCPT-02835</t>
  </si>
  <si>
    <t xml:space="preserve">PO-26-66456</t>
  </si>
  <si>
    <t xml:space="preserve">RCPT-02836</t>
  </si>
  <si>
    <t xml:space="preserve">PO-26-68892</t>
  </si>
  <si>
    <t xml:space="preserve">SKU-05-359</t>
  </si>
  <si>
    <t xml:space="preserve">RCPT-02837</t>
  </si>
  <si>
    <t xml:space="preserve">PO-26-57389</t>
  </si>
  <si>
    <t xml:space="preserve">SKU-02-170</t>
  </si>
  <si>
    <t xml:space="preserve">RCPT-02838</t>
  </si>
  <si>
    <t xml:space="preserve">PO-26-17655</t>
  </si>
  <si>
    <t xml:space="preserve">SKU-05-672</t>
  </si>
  <si>
    <t xml:space="preserve">RCPT-02839</t>
  </si>
  <si>
    <t xml:space="preserve">PO-26-40645</t>
  </si>
  <si>
    <t xml:space="preserve">SKU-06-767</t>
  </si>
  <si>
    <t xml:space="preserve">RCPT-02840</t>
  </si>
  <si>
    <t xml:space="preserve">PO-26-65753</t>
  </si>
  <si>
    <t xml:space="preserve">SKU-04-943</t>
  </si>
  <si>
    <t xml:space="preserve">RCPT-02841</t>
  </si>
  <si>
    <t xml:space="preserve">PO-26-35467</t>
  </si>
  <si>
    <t xml:space="preserve">SKU-05-250</t>
  </si>
  <si>
    <t xml:space="preserve">RCPT-02842</t>
  </si>
  <si>
    <t xml:space="preserve">PO-26-27122</t>
  </si>
  <si>
    <t xml:space="preserve">RCPT-02843</t>
  </si>
  <si>
    <t xml:space="preserve">PO-26-15590</t>
  </si>
  <si>
    <t xml:space="preserve">SKU-06-605</t>
  </si>
  <si>
    <t xml:space="preserve">RCPT-02844</t>
  </si>
  <si>
    <t xml:space="preserve">PO-26-45219</t>
  </si>
  <si>
    <t xml:space="preserve">SKU-07-285</t>
  </si>
  <si>
    <t xml:space="preserve">RCPT-02845</t>
  </si>
  <si>
    <t xml:space="preserve">PO-26-30755</t>
  </si>
  <si>
    <t xml:space="preserve">RCPT-02846</t>
  </si>
  <si>
    <t xml:space="preserve">PO-26-35692</t>
  </si>
  <si>
    <t xml:space="preserve">SKU-06-235</t>
  </si>
  <si>
    <t xml:space="preserve">RCPT-02847</t>
  </si>
  <si>
    <t xml:space="preserve">PO-26-32324</t>
  </si>
  <si>
    <t xml:space="preserve">SKU-07-467</t>
  </si>
  <si>
    <t xml:space="preserve">RCPT-02848</t>
  </si>
  <si>
    <t xml:space="preserve">PO-26-98493</t>
  </si>
  <si>
    <t xml:space="preserve">SKU-07-748</t>
  </si>
  <si>
    <t xml:space="preserve">RCPT-02849</t>
  </si>
  <si>
    <t xml:space="preserve">PO-26-99261</t>
  </si>
  <si>
    <t xml:space="preserve">SKU-06-602</t>
  </si>
  <si>
    <t xml:space="preserve">RCPT-02850</t>
  </si>
  <si>
    <t xml:space="preserve">PO-26-24944</t>
  </si>
  <si>
    <t xml:space="preserve">RCPT-02851</t>
  </si>
  <si>
    <t xml:space="preserve">PO-26-41810</t>
  </si>
  <si>
    <t xml:space="preserve">RCPT-02852</t>
  </si>
  <si>
    <t xml:space="preserve">PO-26-40806</t>
  </si>
  <si>
    <t xml:space="preserve">RCPT-02853</t>
  </si>
  <si>
    <t xml:space="preserve">PO-26-41858</t>
  </si>
  <si>
    <t xml:space="preserve">RCPT-02854</t>
  </si>
  <si>
    <t xml:space="preserve">PO-26-45432</t>
  </si>
  <si>
    <t xml:space="preserve">SKU-01-901</t>
  </si>
  <si>
    <t xml:space="preserve">RCPT-02855</t>
  </si>
  <si>
    <t xml:space="preserve">PO-26-37526</t>
  </si>
  <si>
    <t xml:space="preserve">RCPT-02856</t>
  </si>
  <si>
    <t xml:space="preserve">PO-26-61621</t>
  </si>
  <si>
    <t xml:space="preserve">SKU-07-768</t>
  </si>
  <si>
    <t xml:space="preserve">RCPT-02857</t>
  </si>
  <si>
    <t xml:space="preserve">PO-26-46016</t>
  </si>
  <si>
    <t xml:space="preserve">RCPT-02858</t>
  </si>
  <si>
    <t xml:space="preserve">PO-26-33931</t>
  </si>
  <si>
    <t xml:space="preserve">SKU-03-659</t>
  </si>
  <si>
    <t xml:space="preserve">RCPT-02859</t>
  </si>
  <si>
    <t xml:space="preserve">PO-26-88237</t>
  </si>
  <si>
    <t xml:space="preserve">SKU-05-687</t>
  </si>
  <si>
    <t xml:space="preserve">RCPT-02860</t>
  </si>
  <si>
    <t xml:space="preserve">PO-26-92682</t>
  </si>
  <si>
    <t xml:space="preserve">SKU-07-923</t>
  </si>
  <si>
    <t xml:space="preserve">RCPT-02861</t>
  </si>
  <si>
    <t xml:space="preserve">PO-26-72917</t>
  </si>
  <si>
    <t xml:space="preserve">RCPT-02862</t>
  </si>
  <si>
    <t xml:space="preserve">PO-26-19186</t>
  </si>
  <si>
    <t xml:space="preserve">RCPT-02863</t>
  </si>
  <si>
    <t xml:space="preserve">PO-26-79942</t>
  </si>
  <si>
    <t xml:space="preserve">SKU-05-958</t>
  </si>
  <si>
    <t xml:space="preserve">RCPT-02864</t>
  </si>
  <si>
    <t xml:space="preserve">PO-26-47033</t>
  </si>
  <si>
    <t xml:space="preserve">SKU-04-320</t>
  </si>
  <si>
    <t xml:space="preserve">RCPT-02865</t>
  </si>
  <si>
    <t xml:space="preserve">PO-26-36991</t>
  </si>
  <si>
    <t xml:space="preserve">RCPT-02866</t>
  </si>
  <si>
    <t xml:space="preserve">PO-26-33980</t>
  </si>
  <si>
    <t xml:space="preserve">SKU-06-894</t>
  </si>
  <si>
    <t xml:space="preserve">RCPT-02867</t>
  </si>
  <si>
    <t xml:space="preserve">PO-26-93604</t>
  </si>
  <si>
    <t xml:space="preserve">RCPT-02868</t>
  </si>
  <si>
    <t xml:space="preserve">PO-26-89040</t>
  </si>
  <si>
    <t xml:space="preserve">RCPT-02869</t>
  </si>
  <si>
    <t xml:space="preserve">PO-26-87451</t>
  </si>
  <si>
    <t xml:space="preserve">SKU-01-111</t>
  </si>
  <si>
    <t xml:space="preserve">RCPT-02870</t>
  </si>
  <si>
    <t xml:space="preserve">PO-26-40031</t>
  </si>
  <si>
    <t xml:space="preserve">SKU-01-445</t>
  </si>
  <si>
    <t xml:space="preserve">RCPT-02871</t>
  </si>
  <si>
    <t xml:space="preserve">PO-26-60332</t>
  </si>
  <si>
    <t xml:space="preserve">SKU-04-105</t>
  </si>
  <si>
    <t xml:space="preserve">RCPT-02872</t>
  </si>
  <si>
    <t xml:space="preserve">PO-26-27397</t>
  </si>
  <si>
    <t xml:space="preserve">SKU-05-758</t>
  </si>
  <si>
    <t xml:space="preserve">RCPT-02873</t>
  </si>
  <si>
    <t xml:space="preserve">PO-26-22379</t>
  </si>
  <si>
    <t xml:space="preserve">SKU-07-741</t>
  </si>
  <si>
    <t xml:space="preserve">RCPT-02874</t>
  </si>
  <si>
    <t xml:space="preserve">PO-26-71508</t>
  </si>
  <si>
    <t xml:space="preserve">SKU-06-508</t>
  </si>
  <si>
    <t xml:space="preserve">RCPT-02875</t>
  </si>
  <si>
    <t xml:space="preserve">PO-26-49101</t>
  </si>
  <si>
    <t xml:space="preserve">SKU-07-598</t>
  </si>
  <si>
    <t xml:space="preserve">RCPT-02876</t>
  </si>
  <si>
    <t xml:space="preserve">PO-26-56102</t>
  </si>
  <si>
    <t xml:space="preserve">SKU-04-722</t>
  </si>
  <si>
    <t xml:space="preserve">RCPT-02877</t>
  </si>
  <si>
    <t xml:space="preserve">PO-26-51063</t>
  </si>
  <si>
    <t xml:space="preserve">SKU-05-818</t>
  </si>
  <si>
    <t xml:space="preserve">RCPT-02878</t>
  </si>
  <si>
    <t xml:space="preserve">PO-26-68485</t>
  </si>
  <si>
    <t xml:space="preserve">RCPT-02879</t>
  </si>
  <si>
    <t xml:space="preserve">PO-26-97216</t>
  </si>
  <si>
    <t xml:space="preserve">RCPT-02880</t>
  </si>
  <si>
    <t xml:space="preserve">PO-26-73168</t>
  </si>
  <si>
    <t xml:space="preserve">SKU-03-469</t>
  </si>
  <si>
    <t xml:space="preserve">RCPT-02881</t>
  </si>
  <si>
    <t xml:space="preserve">PO-26-10092</t>
  </si>
  <si>
    <t xml:space="preserve">RCPT-02882</t>
  </si>
  <si>
    <t xml:space="preserve">PO-26-62084</t>
  </si>
  <si>
    <t xml:space="preserve">SKU-05-375</t>
  </si>
  <si>
    <t xml:space="preserve">RCPT-02883</t>
  </si>
  <si>
    <t xml:space="preserve">PO-26-37763</t>
  </si>
  <si>
    <t xml:space="preserve">SKU-06-678</t>
  </si>
  <si>
    <t xml:space="preserve">RCPT-02884</t>
  </si>
  <si>
    <t xml:space="preserve">PO-26-97311</t>
  </si>
  <si>
    <t xml:space="preserve">RCPT-02885</t>
  </si>
  <si>
    <t xml:space="preserve">PO-26-25521</t>
  </si>
  <si>
    <t xml:space="preserve">SKU-07-568</t>
  </si>
  <si>
    <t xml:space="preserve">RCPT-02886</t>
  </si>
  <si>
    <t xml:space="preserve">PO-26-53889</t>
  </si>
  <si>
    <t xml:space="preserve">SKU-07-304</t>
  </si>
  <si>
    <t xml:space="preserve">RCPT-02887</t>
  </si>
  <si>
    <t xml:space="preserve">PO-26-14384</t>
  </si>
  <si>
    <t xml:space="preserve">SKU-06-368</t>
  </si>
  <si>
    <t xml:space="preserve">RCPT-02888</t>
  </si>
  <si>
    <t xml:space="preserve">PO-26-10269</t>
  </si>
  <si>
    <t xml:space="preserve">RCPT-02889</t>
  </si>
  <si>
    <t xml:space="preserve">PO-26-95430</t>
  </si>
  <si>
    <t xml:space="preserve">RCPT-02890</t>
  </si>
  <si>
    <t xml:space="preserve">PO-26-66653</t>
  </si>
  <si>
    <t xml:space="preserve">SKU-04-938</t>
  </si>
  <si>
    <t xml:space="preserve">RCPT-02891</t>
  </si>
  <si>
    <t xml:space="preserve">PO-26-61902</t>
  </si>
  <si>
    <t xml:space="preserve">RCPT-02892</t>
  </si>
  <si>
    <t xml:space="preserve">PO-26-88307</t>
  </si>
  <si>
    <t xml:space="preserve">SKU-07-817</t>
  </si>
  <si>
    <t xml:space="preserve">RCPT-02893</t>
  </si>
  <si>
    <t xml:space="preserve">PO-26-51296</t>
  </si>
  <si>
    <t xml:space="preserve">SKU-05-285</t>
  </si>
  <si>
    <t xml:space="preserve">RCPT-02894</t>
  </si>
  <si>
    <t xml:space="preserve">PO-26-24302</t>
  </si>
  <si>
    <t xml:space="preserve">RCPT-02895</t>
  </si>
  <si>
    <t xml:space="preserve">PO-26-23964</t>
  </si>
  <si>
    <t xml:space="preserve">RCPT-02896</t>
  </si>
  <si>
    <t xml:space="preserve">PO-26-58918</t>
  </si>
  <si>
    <t xml:space="preserve">RCPT-02897</t>
  </si>
  <si>
    <t xml:space="preserve">PO-26-41554</t>
  </si>
  <si>
    <t xml:space="preserve">SKU-02-646</t>
  </si>
  <si>
    <t xml:space="preserve">RCPT-02898</t>
  </si>
  <si>
    <t xml:space="preserve">PO-26-83257</t>
  </si>
  <si>
    <t xml:space="preserve">RCPT-02899</t>
  </si>
  <si>
    <t xml:space="preserve">PO-26-80240</t>
  </si>
  <si>
    <t xml:space="preserve">SKU-07-159</t>
  </si>
  <si>
    <t xml:space="preserve">RCPT-02900</t>
  </si>
  <si>
    <t xml:space="preserve">PO-26-96404</t>
  </si>
  <si>
    <t xml:space="preserve">RCPT-02901</t>
  </si>
  <si>
    <t xml:space="preserve">PO-26-88367</t>
  </si>
  <si>
    <t xml:space="preserve">SKU-02-549</t>
  </si>
  <si>
    <t xml:space="preserve">RCPT-02902</t>
  </si>
  <si>
    <t xml:space="preserve">PO-26-10726</t>
  </si>
  <si>
    <t xml:space="preserve">SKU-03-622</t>
  </si>
  <si>
    <t xml:space="preserve">RCPT-02903</t>
  </si>
  <si>
    <t xml:space="preserve">PO-26-83270</t>
  </si>
  <si>
    <t xml:space="preserve">RCPT-02904</t>
  </si>
  <si>
    <t xml:space="preserve">PO-26-61890</t>
  </si>
  <si>
    <t xml:space="preserve">RCPT-02905</t>
  </si>
  <si>
    <t xml:space="preserve">PO-26-71336</t>
  </si>
  <si>
    <t xml:space="preserve">SKU-03-898</t>
  </si>
  <si>
    <t xml:space="preserve">RCPT-02906</t>
  </si>
  <si>
    <t xml:space="preserve">PO-26-96888</t>
  </si>
  <si>
    <t xml:space="preserve">SKU-06-552</t>
  </si>
  <si>
    <t xml:space="preserve">RCPT-02907</t>
  </si>
  <si>
    <t xml:space="preserve">PO-26-60009</t>
  </si>
  <si>
    <t xml:space="preserve">SKU-07-505</t>
  </si>
  <si>
    <t xml:space="preserve">RCPT-02908</t>
  </si>
  <si>
    <t xml:space="preserve">PO-26-77492</t>
  </si>
  <si>
    <t xml:space="preserve">SKU-06-380</t>
  </si>
  <si>
    <t xml:space="preserve">RCPT-02909</t>
  </si>
  <si>
    <t xml:space="preserve">PO-26-40365</t>
  </si>
  <si>
    <t xml:space="preserve">SKU-03-229</t>
  </si>
  <si>
    <t xml:space="preserve">RCPT-02910</t>
  </si>
  <si>
    <t xml:space="preserve">PO-26-96913</t>
  </si>
  <si>
    <t xml:space="preserve">RCPT-02911</t>
  </si>
  <si>
    <t xml:space="preserve">PO-26-82985</t>
  </si>
  <si>
    <t xml:space="preserve">SKU-03-698</t>
  </si>
  <si>
    <t xml:space="preserve">RCPT-02912</t>
  </si>
  <si>
    <t xml:space="preserve">PO-26-42758</t>
  </si>
  <si>
    <t xml:space="preserve">RCPT-02913</t>
  </si>
  <si>
    <t xml:space="preserve">PO-26-80913</t>
  </si>
  <si>
    <t xml:space="preserve">RCPT-02914</t>
  </si>
  <si>
    <t xml:space="preserve">PO-26-70482</t>
  </si>
  <si>
    <t xml:space="preserve">RCPT-02915</t>
  </si>
  <si>
    <t xml:space="preserve">PO-26-56619</t>
  </si>
  <si>
    <t xml:space="preserve">SKU-02-962</t>
  </si>
  <si>
    <t xml:space="preserve">RCPT-02916</t>
  </si>
  <si>
    <t xml:space="preserve">PO-26-90339</t>
  </si>
  <si>
    <t xml:space="preserve">RCPT-02917</t>
  </si>
  <si>
    <t xml:space="preserve">PO-26-37167</t>
  </si>
  <si>
    <t xml:space="preserve">SKU-04-131</t>
  </si>
  <si>
    <t xml:space="preserve">RCPT-02918</t>
  </si>
  <si>
    <t xml:space="preserve">PO-26-47556</t>
  </si>
  <si>
    <t xml:space="preserve">RCPT-02919</t>
  </si>
  <si>
    <t xml:space="preserve">PO-26-38528</t>
  </si>
  <si>
    <t xml:space="preserve">SKU-03-217</t>
  </si>
  <si>
    <t xml:space="preserve">RCPT-02920</t>
  </si>
  <si>
    <t xml:space="preserve">PO-26-16934</t>
  </si>
  <si>
    <t xml:space="preserve">RCPT-02921</t>
  </si>
  <si>
    <t xml:space="preserve">PO-26-58325</t>
  </si>
  <si>
    <t xml:space="preserve">RCPT-02922</t>
  </si>
  <si>
    <t xml:space="preserve">PO-26-94700</t>
  </si>
  <si>
    <t xml:space="preserve">SKU-01-126</t>
  </si>
  <si>
    <t xml:space="preserve">RCPT-02923</t>
  </si>
  <si>
    <t xml:space="preserve">PO-26-92871</t>
  </si>
  <si>
    <t xml:space="preserve">SKU-06-952</t>
  </si>
  <si>
    <t xml:space="preserve">RCPT-02924</t>
  </si>
  <si>
    <t xml:space="preserve">PO-26-52876</t>
  </si>
  <si>
    <t xml:space="preserve">SKU-02-156</t>
  </si>
  <si>
    <t xml:space="preserve">RCPT-02925</t>
  </si>
  <si>
    <t xml:space="preserve">PO-26-38994</t>
  </si>
  <si>
    <t xml:space="preserve">SKU-07-154</t>
  </si>
  <si>
    <t xml:space="preserve">RCPT-02926</t>
  </si>
  <si>
    <t xml:space="preserve">PO-26-68582</t>
  </si>
  <si>
    <t xml:space="preserve">SKU-04-603</t>
  </si>
  <si>
    <t xml:space="preserve">RCPT-02927</t>
  </si>
  <si>
    <t xml:space="preserve">PO-26-63114</t>
  </si>
  <si>
    <t xml:space="preserve">SKU-06-440</t>
  </si>
  <si>
    <t xml:space="preserve">RCPT-02928</t>
  </si>
  <si>
    <t xml:space="preserve">PO-26-98718</t>
  </si>
  <si>
    <t xml:space="preserve">SKU-04-317</t>
  </si>
  <si>
    <t xml:space="preserve">RCPT-02929</t>
  </si>
  <si>
    <t xml:space="preserve">PO-26-95872</t>
  </si>
  <si>
    <t xml:space="preserve">SKU-01-945</t>
  </si>
  <si>
    <t xml:space="preserve">RCPT-02930</t>
  </si>
  <si>
    <t xml:space="preserve">PO-26-54420</t>
  </si>
  <si>
    <t xml:space="preserve">RCPT-02931</t>
  </si>
  <si>
    <t xml:space="preserve">PO-26-31482</t>
  </si>
  <si>
    <t xml:space="preserve">SKU-02-343</t>
  </si>
  <si>
    <t xml:space="preserve">RCPT-02932</t>
  </si>
  <si>
    <t xml:space="preserve">PO-26-14774</t>
  </si>
  <si>
    <t xml:space="preserve">SKU-05-789</t>
  </si>
  <si>
    <t xml:space="preserve">RCPT-02933</t>
  </si>
  <si>
    <t xml:space="preserve">PO-26-88078</t>
  </si>
  <si>
    <t xml:space="preserve">SKU-01-872</t>
  </si>
  <si>
    <t xml:space="preserve">RCPT-02934</t>
  </si>
  <si>
    <t xml:space="preserve">PO-26-91892</t>
  </si>
  <si>
    <t xml:space="preserve">SKU-06-689</t>
  </si>
  <si>
    <t xml:space="preserve">RCPT-02935</t>
  </si>
  <si>
    <t xml:space="preserve">PO-26-19943</t>
  </si>
  <si>
    <t xml:space="preserve">SKU-06-568</t>
  </si>
  <si>
    <t xml:space="preserve">RCPT-02936</t>
  </si>
  <si>
    <t xml:space="preserve">PO-26-29847</t>
  </si>
  <si>
    <t xml:space="preserve">SKU-04-479</t>
  </si>
  <si>
    <t xml:space="preserve">RCPT-02937</t>
  </si>
  <si>
    <t xml:space="preserve">PO-26-14993</t>
  </si>
  <si>
    <t xml:space="preserve">RCPT-02938</t>
  </si>
  <si>
    <t xml:space="preserve">PO-26-76757</t>
  </si>
  <si>
    <t xml:space="preserve">SKU-06-683</t>
  </si>
  <si>
    <t xml:space="preserve">RCPT-02939</t>
  </si>
  <si>
    <t xml:space="preserve">PO-26-42516</t>
  </si>
  <si>
    <t xml:space="preserve">SKU-03-696</t>
  </si>
  <si>
    <t xml:space="preserve">RCPT-02940</t>
  </si>
  <si>
    <t xml:space="preserve">PO-26-56985</t>
  </si>
  <si>
    <t xml:space="preserve">SKU-01-988</t>
  </si>
  <si>
    <t xml:space="preserve">RCPT-02941</t>
  </si>
  <si>
    <t xml:space="preserve">PO-26-86453</t>
  </si>
  <si>
    <t xml:space="preserve">SKU-07-823</t>
  </si>
  <si>
    <t xml:space="preserve">RCPT-02942</t>
  </si>
  <si>
    <t xml:space="preserve">PO-26-67200</t>
  </si>
  <si>
    <t xml:space="preserve">SKU-01-795</t>
  </si>
  <si>
    <t xml:space="preserve">RCPT-02943</t>
  </si>
  <si>
    <t xml:space="preserve">PO-26-71119</t>
  </si>
  <si>
    <t xml:space="preserve">RCPT-02944</t>
  </si>
  <si>
    <t xml:space="preserve">PO-26-55422</t>
  </si>
  <si>
    <t xml:space="preserve">SKU-03-798</t>
  </si>
  <si>
    <t xml:space="preserve">RCPT-02945</t>
  </si>
  <si>
    <t xml:space="preserve">PO-26-96004</t>
  </si>
  <si>
    <t xml:space="preserve">RCPT-02946</t>
  </si>
  <si>
    <t xml:space="preserve">PO-26-48234</t>
  </si>
  <si>
    <t xml:space="preserve">RCPT-02947</t>
  </si>
  <si>
    <t xml:space="preserve">PO-26-55806</t>
  </si>
  <si>
    <t xml:space="preserve">SKU-01-455</t>
  </si>
  <si>
    <t xml:space="preserve">RCPT-02948</t>
  </si>
  <si>
    <t xml:space="preserve">PO-26-90988</t>
  </si>
  <si>
    <t xml:space="preserve">SKU-05-112</t>
  </si>
  <si>
    <t xml:space="preserve">RCPT-02949</t>
  </si>
  <si>
    <t xml:space="preserve">PO-26-71709</t>
  </si>
  <si>
    <t xml:space="preserve">RCPT-02950</t>
  </si>
  <si>
    <t xml:space="preserve">PO-26-33350</t>
  </si>
  <si>
    <t xml:space="preserve">SKU-05-376</t>
  </si>
  <si>
    <t xml:space="preserve">RCPT-02951</t>
  </si>
  <si>
    <t xml:space="preserve">PO-26-28030</t>
  </si>
  <si>
    <t xml:space="preserve">SKU-04-790</t>
  </si>
  <si>
    <t xml:space="preserve">RCPT-02952</t>
  </si>
  <si>
    <t xml:space="preserve">PO-26-23450</t>
  </si>
  <si>
    <t xml:space="preserve">SKU-01-190</t>
  </si>
  <si>
    <t xml:space="preserve">RCPT-02953</t>
  </si>
  <si>
    <t xml:space="preserve">PO-26-66118</t>
  </si>
  <si>
    <t xml:space="preserve">RCPT-02954</t>
  </si>
  <si>
    <t xml:space="preserve">PO-26-79122</t>
  </si>
  <si>
    <t xml:space="preserve">SKU-01-428</t>
  </si>
  <si>
    <t xml:space="preserve">RCPT-02955</t>
  </si>
  <si>
    <t xml:space="preserve">PO-26-84179</t>
  </si>
  <si>
    <t xml:space="preserve">SKU-01-183</t>
  </si>
  <si>
    <t xml:space="preserve">RCPT-02956</t>
  </si>
  <si>
    <t xml:space="preserve">PO-26-59327</t>
  </si>
  <si>
    <t xml:space="preserve">RCPT-02957</t>
  </si>
  <si>
    <t xml:space="preserve">PO-26-41003</t>
  </si>
  <si>
    <t xml:space="preserve">SKU-05-715</t>
  </si>
  <si>
    <t xml:space="preserve">RCPT-02958</t>
  </si>
  <si>
    <t xml:space="preserve">PO-26-80616</t>
  </si>
  <si>
    <t xml:space="preserve">RCPT-02959</t>
  </si>
  <si>
    <t xml:space="preserve">PO-26-66148</t>
  </si>
  <si>
    <t xml:space="preserve">RCPT-02960</t>
  </si>
  <si>
    <t xml:space="preserve">PO-26-13259</t>
  </si>
  <si>
    <t xml:space="preserve">SKU-01-215</t>
  </si>
  <si>
    <t xml:space="preserve">RCPT-02961</t>
  </si>
  <si>
    <t xml:space="preserve">PO-26-88736</t>
  </si>
  <si>
    <t xml:space="preserve">SKU-06-669</t>
  </si>
  <si>
    <t xml:space="preserve">RCPT-02962</t>
  </si>
  <si>
    <t xml:space="preserve">PO-26-60572</t>
  </si>
  <si>
    <t xml:space="preserve">SKU-03-150</t>
  </si>
  <si>
    <t xml:space="preserve">RCPT-02963</t>
  </si>
  <si>
    <t xml:space="preserve">PO-26-30360</t>
  </si>
  <si>
    <t xml:space="preserve">SKU-06-320</t>
  </si>
  <si>
    <t xml:space="preserve">RCPT-02964</t>
  </si>
  <si>
    <t xml:space="preserve">PO-26-96531</t>
  </si>
  <si>
    <t xml:space="preserve">SKU-04-668</t>
  </si>
  <si>
    <t xml:space="preserve">RCPT-02965</t>
  </si>
  <si>
    <t xml:space="preserve">PO-26-57605</t>
  </si>
  <si>
    <t xml:space="preserve">RCPT-02966</t>
  </si>
  <si>
    <t xml:space="preserve">PO-26-46643</t>
  </si>
  <si>
    <t xml:space="preserve">RCPT-02967</t>
  </si>
  <si>
    <t xml:space="preserve">PO-26-36358</t>
  </si>
  <si>
    <t xml:space="preserve">SKU-01-381</t>
  </si>
  <si>
    <t xml:space="preserve">RCPT-02968</t>
  </si>
  <si>
    <t xml:space="preserve">PO-26-43952</t>
  </si>
  <si>
    <t xml:space="preserve">RCPT-02969</t>
  </si>
  <si>
    <t xml:space="preserve">PO-26-96052</t>
  </si>
  <si>
    <t xml:space="preserve">SKU-05-718</t>
  </si>
  <si>
    <t xml:space="preserve">RCPT-02970</t>
  </si>
  <si>
    <t xml:space="preserve">PO-26-80888</t>
  </si>
  <si>
    <t xml:space="preserve">SKU-07-413</t>
  </si>
  <si>
    <t xml:space="preserve">RCPT-02971</t>
  </si>
  <si>
    <t xml:space="preserve">PO-26-42207</t>
  </si>
  <si>
    <t xml:space="preserve">SKU-06-153</t>
  </si>
  <si>
    <t xml:space="preserve">RCPT-02972</t>
  </si>
  <si>
    <t xml:space="preserve">PO-26-14390</t>
  </si>
  <si>
    <t xml:space="preserve">SKU-05-778</t>
  </si>
  <si>
    <t xml:space="preserve">RCPT-02973</t>
  </si>
  <si>
    <t xml:space="preserve">PO-26-14599</t>
  </si>
  <si>
    <t xml:space="preserve">RCPT-02974</t>
  </si>
  <si>
    <t xml:space="preserve">PO-26-87756</t>
  </si>
  <si>
    <t xml:space="preserve">RCPT-02975</t>
  </si>
  <si>
    <t xml:space="preserve">PO-26-49211</t>
  </si>
  <si>
    <t xml:space="preserve">RCPT-02976</t>
  </si>
  <si>
    <t xml:space="preserve">PO-26-35989</t>
  </si>
  <si>
    <t xml:space="preserve">SKU-02-460</t>
  </si>
  <si>
    <t xml:space="preserve">RCPT-02977</t>
  </si>
  <si>
    <t xml:space="preserve">PO-26-77070</t>
  </si>
  <si>
    <t xml:space="preserve">RCPT-02978</t>
  </si>
  <si>
    <t xml:space="preserve">PO-26-19596</t>
  </si>
  <si>
    <t xml:space="preserve">SKU-02-217</t>
  </si>
  <si>
    <t xml:space="preserve">RCPT-02979</t>
  </si>
  <si>
    <t xml:space="preserve">PO-26-18690</t>
  </si>
  <si>
    <t xml:space="preserve">RCPT-02980</t>
  </si>
  <si>
    <t xml:space="preserve">PO-26-47601</t>
  </si>
  <si>
    <t xml:space="preserve">SKU-04-759</t>
  </si>
  <si>
    <t xml:space="preserve">RCPT-02981</t>
  </si>
  <si>
    <t xml:space="preserve">PO-26-36066</t>
  </si>
  <si>
    <t xml:space="preserve">RCPT-02982</t>
  </si>
  <si>
    <t xml:space="preserve">PO-26-11570</t>
  </si>
  <si>
    <t xml:space="preserve">SKU-07-585</t>
  </si>
  <si>
    <t xml:space="preserve">RCPT-02983</t>
  </si>
  <si>
    <t xml:space="preserve">PO-26-32499</t>
  </si>
  <si>
    <t xml:space="preserve">SKU-05-562</t>
  </si>
  <si>
    <t xml:space="preserve">RCPT-02984</t>
  </si>
  <si>
    <t xml:space="preserve">PO-26-16270</t>
  </si>
  <si>
    <t xml:space="preserve">SKU-06-191</t>
  </si>
  <si>
    <t xml:space="preserve">RCPT-02985</t>
  </si>
  <si>
    <t xml:space="preserve">PO-26-52189</t>
  </si>
  <si>
    <t xml:space="preserve">SKU-01-636</t>
  </si>
  <si>
    <t xml:space="preserve">RCPT-02986</t>
  </si>
  <si>
    <t xml:space="preserve">PO-26-25238</t>
  </si>
  <si>
    <t xml:space="preserve">RCPT-02987</t>
  </si>
  <si>
    <t xml:space="preserve">PO-26-68594</t>
  </si>
  <si>
    <t xml:space="preserve">SKU-01-868</t>
  </si>
  <si>
    <t xml:space="preserve">RCPT-02988</t>
  </si>
  <si>
    <t xml:space="preserve">PO-26-27738</t>
  </si>
  <si>
    <t xml:space="preserve">RCPT-02989</t>
  </si>
  <si>
    <t xml:space="preserve">PO-26-29718</t>
  </si>
  <si>
    <t xml:space="preserve">RCPT-02990</t>
  </si>
  <si>
    <t xml:space="preserve">PO-26-66784</t>
  </si>
  <si>
    <t xml:space="preserve">RCPT-02991</t>
  </si>
  <si>
    <t xml:space="preserve">PO-26-72485</t>
  </si>
  <si>
    <t xml:space="preserve">SKU-03-379</t>
  </si>
  <si>
    <t xml:space="preserve">RCPT-02992</t>
  </si>
  <si>
    <t xml:space="preserve">PO-26-76262</t>
  </si>
  <si>
    <t xml:space="preserve">SKU-02-681</t>
  </si>
  <si>
    <t xml:space="preserve">RCPT-02993</t>
  </si>
  <si>
    <t xml:space="preserve">PO-26-70662</t>
  </si>
  <si>
    <t xml:space="preserve">SKU-05-199</t>
  </si>
  <si>
    <t xml:space="preserve">RCPT-02994</t>
  </si>
  <si>
    <t xml:space="preserve">PO-26-24928</t>
  </si>
  <si>
    <t xml:space="preserve">SKU-01-555</t>
  </si>
  <si>
    <t xml:space="preserve">RCPT-02995</t>
  </si>
  <si>
    <t xml:space="preserve">PO-26-74752</t>
  </si>
  <si>
    <t xml:space="preserve">RCPT-02996</t>
  </si>
  <si>
    <t xml:space="preserve">PO-26-19804</t>
  </si>
  <si>
    <t xml:space="preserve">RCPT-02997</t>
  </si>
  <si>
    <t xml:space="preserve">PO-26-34283</t>
  </si>
  <si>
    <t xml:space="preserve">SKU-03-134</t>
  </si>
  <si>
    <t xml:space="preserve">RCPT-02998</t>
  </si>
  <si>
    <t xml:space="preserve">PO-26-84782</t>
  </si>
  <si>
    <t xml:space="preserve">SKU-03-864</t>
  </si>
  <si>
    <t xml:space="preserve">RCPT-02999</t>
  </si>
  <si>
    <t xml:space="preserve">PO-26-83095</t>
  </si>
  <si>
    <t xml:space="preserve">RCPT-03000</t>
  </si>
  <si>
    <t xml:space="preserve">PO-26-52854</t>
  </si>
  <si>
    <t xml:space="preserve">SKU-05-797</t>
  </si>
  <si>
    <t xml:space="preserve">RCPT-03001</t>
  </si>
  <si>
    <t xml:space="preserve">PO-26-76755</t>
  </si>
  <si>
    <t xml:space="preserve">SKU-04-740</t>
  </si>
  <si>
    <t xml:space="preserve">RCPT-03002</t>
  </si>
  <si>
    <t xml:space="preserve">PO-26-14145</t>
  </si>
  <si>
    <t xml:space="preserve">SKU-06-928</t>
  </si>
  <si>
    <t xml:space="preserve">RCPT-03003</t>
  </si>
  <si>
    <t xml:space="preserve">PO-26-32528</t>
  </si>
  <si>
    <t xml:space="preserve">SKU-03-703</t>
  </si>
  <si>
    <t xml:space="preserve">RCPT-03004</t>
  </si>
  <si>
    <t xml:space="preserve">PO-26-37221</t>
  </si>
  <si>
    <t xml:space="preserve">RCPT-03005</t>
  </si>
  <si>
    <t xml:space="preserve">PO-26-67728</t>
  </si>
  <si>
    <t xml:space="preserve">SKU-07-332</t>
  </si>
  <si>
    <t xml:space="preserve">RCPT-03006</t>
  </si>
  <si>
    <t xml:space="preserve">PO-26-31606</t>
  </si>
  <si>
    <t xml:space="preserve">RCPT-03007</t>
  </si>
  <si>
    <t xml:space="preserve">PO-26-70581</t>
  </si>
  <si>
    <t xml:space="preserve">SKU-04-767</t>
  </si>
  <si>
    <t xml:space="preserve">RCPT-03008</t>
  </si>
  <si>
    <t xml:space="preserve">PO-26-90445</t>
  </si>
  <si>
    <t xml:space="preserve">SKU-03-839</t>
  </si>
  <si>
    <t xml:space="preserve">On Hold</t>
  </si>
  <si>
    <t xml:space="preserve">RCPT-03009</t>
  </si>
  <si>
    <t xml:space="preserve">PO-26-55550</t>
  </si>
  <si>
    <t xml:space="preserve">SKU-07-363</t>
  </si>
  <si>
    <t xml:space="preserve">RCPT-03010</t>
  </si>
  <si>
    <t xml:space="preserve">PO-26-78213</t>
  </si>
  <si>
    <t xml:space="preserve">SKU-06-402</t>
  </si>
  <si>
    <t xml:space="preserve">RCPT-03011</t>
  </si>
  <si>
    <t xml:space="preserve">PO-26-60478</t>
  </si>
  <si>
    <t xml:space="preserve">SKU-02-481</t>
  </si>
  <si>
    <t xml:space="preserve">RCPT-03012</t>
  </si>
  <si>
    <t xml:space="preserve">PO-26-30776</t>
  </si>
  <si>
    <t xml:space="preserve">SKU-05-995</t>
  </si>
  <si>
    <t xml:space="preserve">RCPT-03013</t>
  </si>
  <si>
    <t xml:space="preserve">PO-26-61950</t>
  </si>
  <si>
    <t xml:space="preserve">SKU-05-728</t>
  </si>
  <si>
    <t xml:space="preserve">RCPT-03014</t>
  </si>
  <si>
    <t xml:space="preserve">PO-26-68175</t>
  </si>
  <si>
    <t xml:space="preserve">RCPT-03015</t>
  </si>
  <si>
    <t xml:space="preserve">PO-26-47030</t>
  </si>
  <si>
    <t xml:space="preserve">SKU-01-378</t>
  </si>
  <si>
    <t xml:space="preserve">RCPT-03016</t>
  </si>
  <si>
    <t xml:space="preserve">PO-26-15946</t>
  </si>
  <si>
    <t xml:space="preserve">SKU-02-377</t>
  </si>
  <si>
    <t xml:space="preserve">RCPT-03017</t>
  </si>
  <si>
    <t xml:space="preserve">PO-26-95892</t>
  </si>
  <si>
    <t xml:space="preserve">SKU-03-897</t>
  </si>
  <si>
    <t xml:space="preserve">RCPT-03018</t>
  </si>
  <si>
    <t xml:space="preserve">PO-26-42999</t>
  </si>
  <si>
    <t xml:space="preserve">RCPT-03019</t>
  </si>
  <si>
    <t xml:space="preserve">PO-26-47246</t>
  </si>
  <si>
    <t xml:space="preserve">SKU-03-393</t>
  </si>
  <si>
    <t xml:space="preserve">RCPT-03020</t>
  </si>
  <si>
    <t xml:space="preserve">PO-26-59628</t>
  </si>
  <si>
    <t xml:space="preserve">SKU-03-465</t>
  </si>
  <si>
    <t xml:space="preserve">RCPT-03021</t>
  </si>
  <si>
    <t xml:space="preserve">PO-26-39304</t>
  </si>
  <si>
    <t xml:space="preserve">RCPT-03022</t>
  </si>
  <si>
    <t xml:space="preserve">PO-26-21884</t>
  </si>
  <si>
    <t xml:space="preserve">RCPT-03023</t>
  </si>
  <si>
    <t xml:space="preserve">PO-26-48171</t>
  </si>
  <si>
    <t xml:space="preserve">RCPT-03024</t>
  </si>
  <si>
    <t xml:space="preserve">PO-26-51983</t>
  </si>
  <si>
    <t xml:space="preserve">RCPT-03025</t>
  </si>
  <si>
    <t xml:space="preserve">PO-26-68477</t>
  </si>
  <si>
    <t xml:space="preserve">RCPT-03026</t>
  </si>
  <si>
    <t xml:space="preserve">PO-26-20372</t>
  </si>
  <si>
    <t xml:space="preserve">RCPT-03027</t>
  </si>
  <si>
    <t xml:space="preserve">PO-26-23825</t>
  </si>
  <si>
    <t xml:space="preserve">SKU-02-146</t>
  </si>
  <si>
    <t xml:space="preserve">RCPT-03028</t>
  </si>
  <si>
    <t xml:space="preserve">PO-26-58558</t>
  </si>
  <si>
    <t xml:space="preserve">RCPT-03029</t>
  </si>
  <si>
    <t xml:space="preserve">PO-26-10081</t>
  </si>
  <si>
    <t xml:space="preserve">SKU-04-328</t>
  </si>
  <si>
    <t xml:space="preserve">RCPT-03030</t>
  </si>
  <si>
    <t xml:space="preserve">PO-26-84346</t>
  </si>
  <si>
    <t xml:space="preserve">SKU-07-194</t>
  </si>
  <si>
    <t xml:space="preserve">RCPT-03031</t>
  </si>
  <si>
    <t xml:space="preserve">PO-26-63049</t>
  </si>
  <si>
    <t xml:space="preserve">SKU-02-792</t>
  </si>
  <si>
    <t xml:space="preserve">RCPT-03032</t>
  </si>
  <si>
    <t xml:space="preserve">PO-26-14337</t>
  </si>
  <si>
    <t xml:space="preserve">SKU-07-681</t>
  </si>
  <si>
    <t xml:space="preserve">RCPT-03033</t>
  </si>
  <si>
    <t xml:space="preserve">PO-26-82960</t>
  </si>
  <si>
    <t xml:space="preserve">SKU-02-185</t>
  </si>
  <si>
    <t xml:space="preserve">RCPT-03034</t>
  </si>
  <si>
    <t xml:space="preserve">PO-26-69083</t>
  </si>
  <si>
    <t xml:space="preserve">SKU-03-490</t>
  </si>
  <si>
    <t xml:space="preserve">RCPT-03035</t>
  </si>
  <si>
    <t xml:space="preserve">PO-26-96463</t>
  </si>
  <si>
    <t xml:space="preserve">SKU-07-887</t>
  </si>
  <si>
    <t xml:space="preserve">RCPT-03036</t>
  </si>
  <si>
    <t xml:space="preserve">PO-26-97134</t>
  </si>
  <si>
    <t xml:space="preserve">SKU-01-283</t>
  </si>
  <si>
    <t xml:space="preserve">RCPT-03037</t>
  </si>
  <si>
    <t xml:space="preserve">PO-26-26203</t>
  </si>
  <si>
    <t xml:space="preserve">SKU-01-638</t>
  </si>
  <si>
    <t xml:space="preserve">RCPT-03038</t>
  </si>
  <si>
    <t xml:space="preserve">PO-26-44668</t>
  </si>
  <si>
    <t xml:space="preserve">SKU-04-646</t>
  </si>
  <si>
    <t xml:space="preserve">RCPT-03039</t>
  </si>
  <si>
    <t xml:space="preserve">PO-26-97862</t>
  </si>
  <si>
    <t xml:space="preserve">SKU-02-816</t>
  </si>
  <si>
    <t xml:space="preserve">RCPT-03040</t>
  </si>
  <si>
    <t xml:space="preserve">PO-26-47640</t>
  </si>
  <si>
    <t xml:space="preserve">RCPT-03041</t>
  </si>
  <si>
    <t xml:space="preserve">PO-26-51269</t>
  </si>
  <si>
    <t xml:space="preserve">SKU-04-782</t>
  </si>
  <si>
    <t xml:space="preserve">RCPT-03042</t>
  </si>
  <si>
    <t xml:space="preserve">PO-26-40656</t>
  </si>
  <si>
    <t xml:space="preserve">RCPT-03043</t>
  </si>
  <si>
    <t xml:space="preserve">PO-26-14861</t>
  </si>
  <si>
    <t xml:space="preserve">SKU-03-776</t>
  </si>
  <si>
    <t xml:space="preserve">RCPT-03044</t>
  </si>
  <si>
    <t xml:space="preserve">PO-26-55638</t>
  </si>
  <si>
    <t xml:space="preserve">RCPT-03045</t>
  </si>
  <si>
    <t xml:space="preserve">PO-26-40500</t>
  </si>
  <si>
    <t xml:space="preserve">SKU-06-121</t>
  </si>
  <si>
    <t xml:space="preserve">RCPT-03046</t>
  </si>
  <si>
    <t xml:space="preserve">PO-26-25091</t>
  </si>
  <si>
    <t xml:space="preserve">SKU-02-181</t>
  </si>
  <si>
    <t xml:space="preserve">RCPT-03047</t>
  </si>
  <si>
    <t xml:space="preserve">PO-26-48458</t>
  </si>
  <si>
    <t xml:space="preserve">SKU-01-764</t>
  </si>
  <si>
    <t xml:space="preserve">RCPT-03048</t>
  </si>
  <si>
    <t xml:space="preserve">PO-26-92127</t>
  </si>
  <si>
    <t xml:space="preserve">RCPT-03049</t>
  </si>
  <si>
    <t xml:space="preserve">PO-26-13954</t>
  </si>
  <si>
    <t xml:space="preserve">SKU-05-709</t>
  </si>
  <si>
    <t xml:space="preserve">RCPT-03050</t>
  </si>
  <si>
    <t xml:space="preserve">PO-26-26704</t>
  </si>
  <si>
    <t xml:space="preserve">RCPT-03051</t>
  </si>
  <si>
    <t xml:space="preserve">PO-26-18525</t>
  </si>
  <si>
    <t xml:space="preserve">SKU-01-640</t>
  </si>
  <si>
    <t xml:space="preserve">RCPT-03052</t>
  </si>
  <si>
    <t xml:space="preserve">PO-26-54176</t>
  </si>
  <si>
    <t xml:space="preserve">SKU-03-989</t>
  </si>
  <si>
    <t xml:space="preserve">RCPT-03053</t>
  </si>
  <si>
    <t xml:space="preserve">PO-26-65456</t>
  </si>
  <si>
    <t xml:space="preserve">RCPT-03054</t>
  </si>
  <si>
    <t xml:space="preserve">PO-26-25884</t>
  </si>
  <si>
    <t xml:space="preserve">SKU-06-707</t>
  </si>
  <si>
    <t xml:space="preserve">RCPT-03055</t>
  </si>
  <si>
    <t xml:space="preserve">PO-26-18827</t>
  </si>
  <si>
    <t xml:space="preserve">RCPT-03056</t>
  </si>
  <si>
    <t xml:space="preserve">PO-26-49291</t>
  </si>
  <si>
    <t xml:space="preserve">SKU-04-558</t>
  </si>
  <si>
    <t xml:space="preserve">RCPT-03057</t>
  </si>
  <si>
    <t xml:space="preserve">PO-26-23748</t>
  </si>
  <si>
    <t xml:space="preserve">SKU-05-612</t>
  </si>
  <si>
    <t xml:space="preserve">RCPT-03058</t>
  </si>
  <si>
    <t xml:space="preserve">PO-26-44253</t>
  </si>
  <si>
    <t xml:space="preserve">SKU-01-339</t>
  </si>
  <si>
    <t xml:space="preserve">RCPT-03059</t>
  </si>
  <si>
    <t xml:space="preserve">PO-26-59442</t>
  </si>
  <si>
    <t xml:space="preserve">SKU-03-565</t>
  </si>
  <si>
    <t xml:space="preserve">RCPT-03060</t>
  </si>
  <si>
    <t xml:space="preserve">PO-26-24705</t>
  </si>
  <si>
    <t xml:space="preserve">SKU-03-163</t>
  </si>
  <si>
    <t xml:space="preserve">RCPT-03061</t>
  </si>
  <si>
    <t xml:space="preserve">PO-26-42557</t>
  </si>
  <si>
    <t xml:space="preserve">SKU-07-769</t>
  </si>
  <si>
    <t xml:space="preserve">RCPT-03062</t>
  </si>
  <si>
    <t xml:space="preserve">PO-26-42350</t>
  </si>
  <si>
    <t xml:space="preserve">SKU-04-994</t>
  </si>
  <si>
    <t xml:space="preserve">RCPT-03063</t>
  </si>
  <si>
    <t xml:space="preserve">PO-26-59666</t>
  </si>
  <si>
    <t xml:space="preserve">SKU-04-936</t>
  </si>
  <si>
    <t xml:space="preserve">RCPT-03064</t>
  </si>
  <si>
    <t xml:space="preserve">PO-26-19179</t>
  </si>
  <si>
    <t xml:space="preserve">SKU-01-733</t>
  </si>
  <si>
    <t xml:space="preserve">RCPT-03065</t>
  </si>
  <si>
    <t xml:space="preserve">PO-26-31504</t>
  </si>
  <si>
    <t xml:space="preserve">RCPT-03066</t>
  </si>
  <si>
    <t xml:space="preserve">PO-26-76359</t>
  </si>
  <si>
    <t xml:space="preserve">RCPT-03067</t>
  </si>
  <si>
    <t xml:space="preserve">PO-26-94070</t>
  </si>
  <si>
    <t xml:space="preserve">RCPT-03068</t>
  </si>
  <si>
    <t xml:space="preserve">PO-26-66665</t>
  </si>
  <si>
    <t xml:space="preserve">RCPT-03069</t>
  </si>
  <si>
    <t xml:space="preserve">PO-26-43530</t>
  </si>
  <si>
    <t xml:space="preserve">RCPT-03070</t>
  </si>
  <si>
    <t xml:space="preserve">PO-26-11468</t>
  </si>
  <si>
    <t xml:space="preserve">SKU-03-753</t>
  </si>
  <si>
    <t xml:space="preserve">RCPT-03071</t>
  </si>
  <si>
    <t xml:space="preserve">PO-26-32013</t>
  </si>
  <si>
    <t xml:space="preserve">SKU-05-950</t>
  </si>
  <si>
    <t xml:space="preserve">RCPT-03072</t>
  </si>
  <si>
    <t xml:space="preserve">PO-26-98608</t>
  </si>
  <si>
    <t xml:space="preserve">SKU-01-606</t>
  </si>
  <si>
    <t xml:space="preserve">RCPT-03073</t>
  </si>
  <si>
    <t xml:space="preserve">PO-26-74137</t>
  </si>
  <si>
    <t xml:space="preserve">SKU-05-264</t>
  </si>
  <si>
    <t xml:space="preserve">RCPT-03074</t>
  </si>
  <si>
    <t xml:space="preserve">PO-26-96154</t>
  </si>
  <si>
    <t xml:space="preserve">SKU-01-601</t>
  </si>
  <si>
    <t xml:space="preserve">RCPT-03075</t>
  </si>
  <si>
    <t xml:space="preserve">PO-26-37549</t>
  </si>
  <si>
    <t xml:space="preserve">SKU-03-914</t>
  </si>
  <si>
    <t xml:space="preserve">RCPT-03076</t>
  </si>
  <si>
    <t xml:space="preserve">PO-26-96977</t>
  </si>
  <si>
    <t xml:space="preserve">SKU-03-508</t>
  </si>
  <si>
    <t xml:space="preserve">RCPT-03077</t>
  </si>
  <si>
    <t xml:space="preserve">PO-26-56536</t>
  </si>
  <si>
    <t xml:space="preserve">RCPT-03078</t>
  </si>
  <si>
    <t xml:space="preserve">PO-26-66964</t>
  </si>
  <si>
    <t xml:space="preserve">SKU-03-836</t>
  </si>
  <si>
    <t xml:space="preserve">RCPT-03079</t>
  </si>
  <si>
    <t xml:space="preserve">PO-26-71480</t>
  </si>
  <si>
    <t xml:space="preserve">SKU-06-431</t>
  </si>
  <si>
    <t xml:space="preserve">RCPT-03080</t>
  </si>
  <si>
    <t xml:space="preserve">PO-26-57768</t>
  </si>
  <si>
    <t xml:space="preserve">SKU-02-768</t>
  </si>
  <si>
    <t xml:space="preserve">RCPT-03081</t>
  </si>
  <si>
    <t xml:space="preserve">PO-26-62780</t>
  </si>
  <si>
    <t xml:space="preserve">RCPT-03082</t>
  </si>
  <si>
    <t xml:space="preserve">PO-26-79988</t>
  </si>
  <si>
    <t xml:space="preserve">SKU-02-241</t>
  </si>
  <si>
    <t xml:space="preserve">RCPT-03083</t>
  </si>
  <si>
    <t xml:space="preserve">PO-26-83738</t>
  </si>
  <si>
    <t xml:space="preserve">RCPT-03084</t>
  </si>
  <si>
    <t xml:space="preserve">PO-26-86502</t>
  </si>
  <si>
    <t xml:space="preserve">SKU-04-523</t>
  </si>
  <si>
    <t xml:space="preserve">RCPT-03085</t>
  </si>
  <si>
    <t xml:space="preserve">PO-26-73850</t>
  </si>
  <si>
    <t xml:space="preserve">RCPT-03086</t>
  </si>
  <si>
    <t xml:space="preserve">PO-26-57554</t>
  </si>
  <si>
    <t xml:space="preserve">RCPT-03087</t>
  </si>
  <si>
    <t xml:space="preserve">PO-26-66684</t>
  </si>
  <si>
    <t xml:space="preserve">SKU-05-557</t>
  </si>
  <si>
    <t xml:space="preserve">RCPT-03088</t>
  </si>
  <si>
    <t xml:space="preserve">PO-26-99793</t>
  </si>
  <si>
    <t xml:space="preserve">SKU-03-680</t>
  </si>
  <si>
    <t xml:space="preserve">RCPT-03089</t>
  </si>
  <si>
    <t xml:space="preserve">PO-26-83155</t>
  </si>
  <si>
    <t xml:space="preserve">SKU-04-744</t>
  </si>
  <si>
    <t xml:space="preserve">RCPT-03090</t>
  </si>
  <si>
    <t xml:space="preserve">PO-26-16273</t>
  </si>
  <si>
    <t xml:space="preserve">SKU-06-357</t>
  </si>
  <si>
    <t xml:space="preserve">RCPT-03091</t>
  </si>
  <si>
    <t xml:space="preserve">PO-26-87910</t>
  </si>
  <si>
    <t xml:space="preserve">RCPT-03092</t>
  </si>
  <si>
    <t xml:space="preserve">PO-26-39489</t>
  </si>
  <si>
    <t xml:space="preserve">RCPT-03093</t>
  </si>
  <si>
    <t xml:space="preserve">PO-26-40486</t>
  </si>
  <si>
    <t xml:space="preserve">SKU-03-444</t>
  </si>
  <si>
    <t xml:space="preserve">RCPT-03094</t>
  </si>
  <si>
    <t xml:space="preserve">PO-26-49449</t>
  </si>
  <si>
    <t xml:space="preserve">RCPT-03095</t>
  </si>
  <si>
    <t xml:space="preserve">PO-26-69600</t>
  </si>
  <si>
    <t xml:space="preserve">RCPT-03096</t>
  </si>
  <si>
    <t xml:space="preserve">PO-26-60417</t>
  </si>
  <si>
    <t xml:space="preserve">RCPT-03097</t>
  </si>
  <si>
    <t xml:space="preserve">PO-26-43959</t>
  </si>
  <si>
    <t xml:space="preserve">RCPT-03098</t>
  </si>
  <si>
    <t xml:space="preserve">PO-26-59035</t>
  </si>
  <si>
    <t xml:space="preserve">SKU-07-682</t>
  </si>
  <si>
    <t xml:space="preserve">RCPT-03099</t>
  </si>
  <si>
    <t xml:space="preserve">PO-26-32290</t>
  </si>
  <si>
    <t xml:space="preserve">RCPT-03100</t>
  </si>
  <si>
    <t xml:space="preserve">PO-26-62144</t>
  </si>
  <si>
    <t xml:space="preserve">RCPT-03101</t>
  </si>
  <si>
    <t xml:space="preserve">PO-26-62833</t>
  </si>
  <si>
    <t xml:space="preserve">SKU-05-925</t>
  </si>
  <si>
    <t xml:space="preserve">RCPT-03102</t>
  </si>
  <si>
    <t xml:space="preserve">PO-26-54622</t>
  </si>
  <si>
    <t xml:space="preserve">SKU-05-263</t>
  </si>
  <si>
    <t xml:space="preserve">RCPT-03103</t>
  </si>
  <si>
    <t xml:space="preserve">PO-26-51953</t>
  </si>
  <si>
    <t xml:space="preserve">RCPT-03104</t>
  </si>
  <si>
    <t xml:space="preserve">PO-26-35512</t>
  </si>
  <si>
    <t xml:space="preserve">SKU-07-684</t>
  </si>
  <si>
    <t xml:space="preserve">RCPT-03105</t>
  </si>
  <si>
    <t xml:space="preserve">PO-26-51461</t>
  </si>
  <si>
    <t xml:space="preserve">RCPT-03106</t>
  </si>
  <si>
    <t xml:space="preserve">PO-26-54647</t>
  </si>
  <si>
    <t xml:space="preserve">SKU-05-944</t>
  </si>
  <si>
    <t xml:space="preserve">RCPT-03107</t>
  </si>
  <si>
    <t xml:space="preserve">PO-26-71645</t>
  </si>
  <si>
    <t xml:space="preserve">RCPT-03108</t>
  </si>
  <si>
    <t xml:space="preserve">PO-26-70750</t>
  </si>
  <si>
    <t xml:space="preserve">SKU-02-410</t>
  </si>
  <si>
    <t xml:space="preserve">RCPT-03109</t>
  </si>
  <si>
    <t xml:space="preserve">PO-26-15769</t>
  </si>
  <si>
    <t xml:space="preserve">SKU-06-476</t>
  </si>
  <si>
    <t xml:space="preserve">RCPT-03110</t>
  </si>
  <si>
    <t xml:space="preserve">PO-26-52987</t>
  </si>
  <si>
    <t xml:space="preserve">SKU-05-325</t>
  </si>
  <si>
    <t xml:space="preserve">RCPT-03111</t>
  </si>
  <si>
    <t xml:space="preserve">PO-26-34763</t>
  </si>
  <si>
    <t xml:space="preserve">SKU-07-164</t>
  </si>
  <si>
    <t xml:space="preserve">RCPT-03112</t>
  </si>
  <si>
    <t xml:space="preserve">PO-26-19791</t>
  </si>
  <si>
    <t xml:space="preserve">SKU-01-824</t>
  </si>
  <si>
    <t xml:space="preserve">RCPT-03113</t>
  </si>
  <si>
    <t xml:space="preserve">PO-26-32262</t>
  </si>
  <si>
    <t xml:space="preserve">SKU-01-437</t>
  </si>
  <si>
    <t xml:space="preserve">RCPT-03114</t>
  </si>
  <si>
    <t xml:space="preserve">PO-26-76457</t>
  </si>
  <si>
    <t xml:space="preserve">SKU-01-706</t>
  </si>
  <si>
    <t xml:space="preserve">RCPT-03115</t>
  </si>
  <si>
    <t xml:space="preserve">PO-26-22513</t>
  </si>
  <si>
    <t xml:space="preserve">RCPT-03116</t>
  </si>
  <si>
    <t xml:space="preserve">PO-26-54598</t>
  </si>
  <si>
    <t xml:space="preserve">RCPT-03117</t>
  </si>
  <si>
    <t xml:space="preserve">PO-26-62164</t>
  </si>
  <si>
    <t xml:space="preserve">SKU-06-961</t>
  </si>
  <si>
    <t xml:space="preserve">RCPT-03118</t>
  </si>
  <si>
    <t xml:space="preserve">PO-26-68525</t>
  </si>
  <si>
    <t xml:space="preserve">SKU-02-511</t>
  </si>
  <si>
    <t xml:space="preserve">RCPT-03119</t>
  </si>
  <si>
    <t xml:space="preserve">PO-26-44666</t>
  </si>
  <si>
    <t xml:space="preserve">SKU-04-713</t>
  </si>
  <si>
    <t xml:space="preserve">RCPT-03120</t>
  </si>
  <si>
    <t xml:space="preserve">PO-26-27244</t>
  </si>
  <si>
    <t xml:space="preserve">SKU-06-690</t>
  </si>
  <si>
    <t xml:space="preserve">RCPT-03121</t>
  </si>
  <si>
    <t xml:space="preserve">PO-26-65045</t>
  </si>
  <si>
    <t xml:space="preserve">RCPT-03122</t>
  </si>
  <si>
    <t xml:space="preserve">PO-26-31799</t>
  </si>
  <si>
    <t xml:space="preserve">RCPT-03123</t>
  </si>
  <si>
    <t xml:space="preserve">PO-26-55758</t>
  </si>
  <si>
    <t xml:space="preserve">SKU-07-534</t>
  </si>
  <si>
    <t xml:space="preserve">RCPT-03124</t>
  </si>
  <si>
    <t xml:space="preserve">PO-26-93292</t>
  </si>
  <si>
    <t xml:space="preserve">SKU-02-586</t>
  </si>
  <si>
    <t xml:space="preserve">RCPT-03125</t>
  </si>
  <si>
    <t xml:space="preserve">PO-26-58090</t>
  </si>
  <si>
    <t xml:space="preserve">RCPT-03126</t>
  </si>
  <si>
    <t xml:space="preserve">PO-26-46505</t>
  </si>
  <si>
    <t xml:space="preserve">RCPT-03127</t>
  </si>
  <si>
    <t xml:space="preserve">PO-26-80816</t>
  </si>
  <si>
    <t xml:space="preserve">RCPT-03128</t>
  </si>
  <si>
    <t xml:space="preserve">PO-26-98754</t>
  </si>
  <si>
    <t xml:space="preserve">RCPT-03129</t>
  </si>
  <si>
    <t xml:space="preserve">PO-26-25196</t>
  </si>
  <si>
    <t xml:space="preserve">SKU-03-456</t>
  </si>
  <si>
    <t xml:space="preserve">RCPT-03130</t>
  </si>
  <si>
    <t xml:space="preserve">PO-26-97731</t>
  </si>
  <si>
    <t xml:space="preserve">SKU-05-128</t>
  </si>
  <si>
    <t xml:space="preserve">RCPT-03131</t>
  </si>
  <si>
    <t xml:space="preserve">PO-26-86069</t>
  </si>
  <si>
    <t xml:space="preserve">SKU-04-834</t>
  </si>
  <si>
    <t xml:space="preserve">RCPT-03132</t>
  </si>
  <si>
    <t xml:space="preserve">PO-26-47695</t>
  </si>
  <si>
    <t xml:space="preserve">SKU-02-595</t>
  </si>
  <si>
    <t xml:space="preserve">RCPT-03133</t>
  </si>
  <si>
    <t xml:space="preserve">PO-26-80452</t>
  </si>
  <si>
    <t xml:space="preserve">SKU-04-916</t>
  </si>
  <si>
    <t xml:space="preserve">RCPT-03134</t>
  </si>
  <si>
    <t xml:space="preserve">PO-26-51039</t>
  </si>
  <si>
    <t xml:space="preserve">SKU-04-598</t>
  </si>
  <si>
    <t xml:space="preserve">RCPT-03135</t>
  </si>
  <si>
    <t xml:space="preserve">PO-26-74583</t>
  </si>
  <si>
    <t xml:space="preserve">SKU-01-875</t>
  </si>
  <si>
    <t xml:space="preserve">RCPT-03136</t>
  </si>
  <si>
    <t xml:space="preserve">PO-26-64290</t>
  </si>
  <si>
    <t xml:space="preserve">RCPT-03137</t>
  </si>
  <si>
    <t xml:space="preserve">PO-26-82026</t>
  </si>
  <si>
    <t xml:space="preserve">RCPT-03138</t>
  </si>
  <si>
    <t xml:space="preserve">PO-26-20006</t>
  </si>
  <si>
    <t xml:space="preserve">RCPT-03139</t>
  </si>
  <si>
    <t xml:space="preserve">PO-26-63823</t>
  </si>
  <si>
    <t xml:space="preserve">SKU-04-280</t>
  </si>
  <si>
    <t xml:space="preserve">RCPT-03140</t>
  </si>
  <si>
    <t xml:space="preserve">PO-26-58452</t>
  </si>
  <si>
    <t xml:space="preserve">SKU-02-404</t>
  </si>
  <si>
    <t xml:space="preserve">RCPT-03141</t>
  </si>
  <si>
    <t xml:space="preserve">PO-26-69941</t>
  </si>
  <si>
    <t xml:space="preserve">RCPT-03142</t>
  </si>
  <si>
    <t xml:space="preserve">PO-26-88689</t>
  </si>
  <si>
    <t xml:space="preserve">RCPT-03143</t>
  </si>
  <si>
    <t xml:space="preserve">PO-26-76814</t>
  </si>
  <si>
    <t xml:space="preserve">SKU-05-241</t>
  </si>
  <si>
    <t xml:space="preserve">RCPT-03144</t>
  </si>
  <si>
    <t xml:space="preserve">PO-26-86319</t>
  </si>
  <si>
    <t xml:space="preserve">RCPT-03145</t>
  </si>
  <si>
    <t xml:space="preserve">PO-26-68066</t>
  </si>
  <si>
    <t xml:space="preserve">SKU-06-435</t>
  </si>
  <si>
    <t xml:space="preserve">RCPT-03146</t>
  </si>
  <si>
    <t xml:space="preserve">PO-26-48312</t>
  </si>
  <si>
    <t xml:space="preserve">RCPT-03147</t>
  </si>
  <si>
    <t xml:space="preserve">PO-26-22326</t>
  </si>
  <si>
    <t xml:space="preserve">RCPT-03148</t>
  </si>
  <si>
    <t xml:space="preserve">PO-26-46730</t>
  </si>
  <si>
    <t xml:space="preserve">SKU-05-211</t>
  </si>
  <si>
    <t xml:space="preserve">RCPT-03149</t>
  </si>
  <si>
    <t xml:space="preserve">PO-26-34391</t>
  </si>
  <si>
    <t xml:space="preserve">RCPT-03150</t>
  </si>
  <si>
    <t xml:space="preserve">PO-26-12869</t>
  </si>
  <si>
    <t xml:space="preserve">RCPT-03151</t>
  </si>
  <si>
    <t xml:space="preserve">PO-26-73857</t>
  </si>
  <si>
    <t xml:space="preserve">SKU-03-484</t>
  </si>
  <si>
    <t xml:space="preserve">RCPT-03152</t>
  </si>
  <si>
    <t xml:space="preserve">PO-26-73508</t>
  </si>
  <si>
    <t xml:space="preserve">SKU-02-894</t>
  </si>
  <si>
    <t xml:space="preserve">RCPT-03153</t>
  </si>
  <si>
    <t xml:space="preserve">PO-26-69106</t>
  </si>
  <si>
    <t xml:space="preserve">SKU-01-155</t>
  </si>
  <si>
    <t xml:space="preserve">RCPT-03154</t>
  </si>
  <si>
    <t xml:space="preserve">PO-26-89299</t>
  </si>
  <si>
    <t xml:space="preserve">RCPT-03155</t>
  </si>
  <si>
    <t xml:space="preserve">PO-26-94777</t>
  </si>
  <si>
    <t xml:space="preserve">SKU-02-616</t>
  </si>
  <si>
    <t xml:space="preserve">RCPT-03156</t>
  </si>
  <si>
    <t xml:space="preserve">PO-26-47688</t>
  </si>
  <si>
    <t xml:space="preserve">RCPT-03157</t>
  </si>
  <si>
    <t xml:space="preserve">PO-26-69045</t>
  </si>
  <si>
    <t xml:space="preserve">SKU-02-486</t>
  </si>
  <si>
    <t xml:space="preserve">RCPT-03158</t>
  </si>
  <si>
    <t xml:space="preserve">PO-26-59567</t>
  </si>
  <si>
    <t xml:space="preserve">SKU-03-394</t>
  </si>
  <si>
    <t xml:space="preserve">RCPT-03159</t>
  </si>
  <si>
    <t xml:space="preserve">PO-26-54998</t>
  </si>
  <si>
    <t xml:space="preserve">SKU-06-487</t>
  </si>
  <si>
    <t xml:space="preserve">RCPT-03160</t>
  </si>
  <si>
    <t xml:space="preserve">PO-26-88043</t>
  </si>
  <si>
    <t xml:space="preserve">RCPT-03161</t>
  </si>
  <si>
    <t xml:space="preserve">PO-26-31365</t>
  </si>
  <si>
    <t xml:space="preserve">SKU-04-785</t>
  </si>
  <si>
    <t xml:space="preserve">RCPT-03162</t>
  </si>
  <si>
    <t xml:space="preserve">PO-26-88086</t>
  </si>
  <si>
    <t xml:space="preserve">SKU-01-869</t>
  </si>
  <si>
    <t xml:space="preserve">RCPT-03163</t>
  </si>
  <si>
    <t xml:space="preserve">PO-26-19216</t>
  </si>
  <si>
    <t xml:space="preserve">SKU-05-455</t>
  </si>
  <si>
    <t xml:space="preserve">RCPT-03164</t>
  </si>
  <si>
    <t xml:space="preserve">PO-26-20705</t>
  </si>
  <si>
    <t xml:space="preserve">RCPT-03165</t>
  </si>
  <si>
    <t xml:space="preserve">PO-26-33746</t>
  </si>
  <si>
    <t xml:space="preserve">RCPT-03166</t>
  </si>
  <si>
    <t xml:space="preserve">PO-26-76923</t>
  </si>
  <si>
    <t xml:space="preserve">RCPT-03167</t>
  </si>
  <si>
    <t xml:space="preserve">PO-26-75557</t>
  </si>
  <si>
    <t xml:space="preserve">SKU-04-714</t>
  </si>
  <si>
    <t xml:space="preserve">RCPT-03168</t>
  </si>
  <si>
    <t xml:space="preserve">PO-26-27465</t>
  </si>
  <si>
    <t xml:space="preserve">RCPT-03169</t>
  </si>
  <si>
    <t xml:space="preserve">PO-26-96302</t>
  </si>
  <si>
    <t xml:space="preserve">SKU-07-726</t>
  </si>
  <si>
    <t xml:space="preserve">RCPT-03170</t>
  </si>
  <si>
    <t xml:space="preserve">PO-26-36112</t>
  </si>
  <si>
    <t xml:space="preserve">RCPT-03171</t>
  </si>
  <si>
    <t xml:space="preserve">PO-26-26153</t>
  </si>
  <si>
    <t xml:space="preserve">RCPT-03172</t>
  </si>
  <si>
    <t xml:space="preserve">PO-26-82996</t>
  </si>
  <si>
    <t xml:space="preserve">RCPT-03173</t>
  </si>
  <si>
    <t xml:space="preserve">PO-26-41759</t>
  </si>
  <si>
    <t xml:space="preserve">SKU-06-104</t>
  </si>
  <si>
    <t xml:space="preserve">RCPT-03174</t>
  </si>
  <si>
    <t xml:space="preserve">PO-26-12428</t>
  </si>
  <si>
    <t xml:space="preserve">SKU-05-791</t>
  </si>
  <si>
    <t xml:space="preserve">RCPT-03175</t>
  </si>
  <si>
    <t xml:space="preserve">PO-26-84868</t>
  </si>
  <si>
    <t xml:space="preserve">SKU-02-952</t>
  </si>
  <si>
    <t xml:space="preserve">RCPT-03176</t>
  </si>
  <si>
    <t xml:space="preserve">PO-26-96109</t>
  </si>
  <si>
    <t xml:space="preserve">SKU-06-500</t>
  </si>
  <si>
    <t xml:space="preserve">RCPT-03177</t>
  </si>
  <si>
    <t xml:space="preserve">PO-26-43389</t>
  </si>
  <si>
    <t xml:space="preserve">RCPT-03178</t>
  </si>
  <si>
    <t xml:space="preserve">PO-26-85940</t>
  </si>
  <si>
    <t xml:space="preserve">RCPT-03179</t>
  </si>
  <si>
    <t xml:space="preserve">PO-26-95436</t>
  </si>
  <si>
    <t xml:space="preserve">RCPT-03180</t>
  </si>
  <si>
    <t xml:space="preserve">PO-26-86655</t>
  </si>
  <si>
    <t xml:space="preserve">RCPT-03181</t>
  </si>
  <si>
    <t xml:space="preserve">PO-26-35626</t>
  </si>
  <si>
    <t xml:space="preserve">SKU-07-266</t>
  </si>
  <si>
    <t xml:space="preserve">RCPT-03182</t>
  </si>
  <si>
    <t xml:space="preserve">PO-26-16747</t>
  </si>
  <si>
    <t xml:space="preserve">SKU-05-116</t>
  </si>
  <si>
    <t xml:space="preserve">RCPT-03183</t>
  </si>
  <si>
    <t xml:space="preserve">PO-26-36185</t>
  </si>
  <si>
    <t xml:space="preserve">SKU-06-672</t>
  </si>
  <si>
    <t xml:space="preserve">RCPT-03184</t>
  </si>
  <si>
    <t xml:space="preserve">PO-26-71684</t>
  </si>
  <si>
    <t xml:space="preserve">SKU-07-851</t>
  </si>
  <si>
    <t xml:space="preserve">RCPT-03185</t>
  </si>
  <si>
    <t xml:space="preserve">PO-26-34182</t>
  </si>
  <si>
    <t xml:space="preserve">SKU-06-635</t>
  </si>
  <si>
    <t xml:space="preserve">RCPT-03186</t>
  </si>
  <si>
    <t xml:space="preserve">PO-26-19333</t>
  </si>
  <si>
    <t xml:space="preserve">SKU-01-542</t>
  </si>
  <si>
    <t xml:space="preserve">RCPT-03187</t>
  </si>
  <si>
    <t xml:space="preserve">PO-26-64593</t>
  </si>
  <si>
    <t xml:space="preserve">RCPT-03188</t>
  </si>
  <si>
    <t xml:space="preserve">PO-26-50685</t>
  </si>
  <si>
    <t xml:space="preserve">RCPT-03189</t>
  </si>
  <si>
    <t xml:space="preserve">PO-26-81751</t>
  </si>
  <si>
    <t xml:space="preserve">RCPT-03190</t>
  </si>
  <si>
    <t xml:space="preserve">PO-26-21942</t>
  </si>
  <si>
    <t xml:space="preserve">SKU-04-106</t>
  </si>
  <si>
    <t xml:space="preserve">RCPT-03191</t>
  </si>
  <si>
    <t xml:space="preserve">PO-26-43823</t>
  </si>
  <si>
    <t xml:space="preserve">RCPT-03192</t>
  </si>
  <si>
    <t xml:space="preserve">PO-26-56612</t>
  </si>
  <si>
    <t xml:space="preserve">RCPT-03193</t>
  </si>
  <si>
    <t xml:space="preserve">PO-26-77176</t>
  </si>
  <si>
    <t xml:space="preserve">RCPT-03194</t>
  </si>
  <si>
    <t xml:space="preserve">PO-26-35515</t>
  </si>
  <si>
    <t xml:space="preserve">SKU-02-223</t>
  </si>
  <si>
    <t xml:space="preserve">RCPT-03195</t>
  </si>
  <si>
    <t xml:space="preserve">PO-26-56588</t>
  </si>
  <si>
    <t xml:space="preserve">RCPT-03196</t>
  </si>
  <si>
    <t xml:space="preserve">PO-26-95728</t>
  </si>
  <si>
    <t xml:space="preserve">RCPT-03197</t>
  </si>
  <si>
    <t xml:space="preserve">PO-26-11336</t>
  </si>
  <si>
    <t xml:space="preserve">SKU-02-905</t>
  </si>
  <si>
    <t xml:space="preserve">RCPT-03198</t>
  </si>
  <si>
    <t xml:space="preserve">PO-26-86757</t>
  </si>
  <si>
    <t xml:space="preserve">SKU-03-564</t>
  </si>
  <si>
    <t xml:space="preserve">RCPT-03199</t>
  </si>
  <si>
    <t xml:space="preserve">PO-26-86782</t>
  </si>
  <si>
    <t xml:space="preserve">SKU-04-195</t>
  </si>
  <si>
    <t xml:space="preserve">RCPT-03200</t>
  </si>
  <si>
    <t xml:space="preserve">PO-26-86639</t>
  </si>
  <si>
    <t xml:space="preserve">RCPT-03201</t>
  </si>
  <si>
    <t xml:space="preserve">PO-26-42455</t>
  </si>
  <si>
    <t xml:space="preserve">SKU-07-481</t>
  </si>
  <si>
    <t xml:space="preserve">RCPT-03202</t>
  </si>
  <si>
    <t xml:space="preserve">PO-26-95968</t>
  </si>
  <si>
    <t xml:space="preserve">RCPT-03203</t>
  </si>
  <si>
    <t xml:space="preserve">PO-26-76035</t>
  </si>
  <si>
    <t xml:space="preserve">RCPT-03204</t>
  </si>
  <si>
    <t xml:space="preserve">PO-26-94112</t>
  </si>
  <si>
    <t xml:space="preserve">SKU-07-824</t>
  </si>
  <si>
    <t xml:space="preserve">RCPT-03205</t>
  </si>
  <si>
    <t xml:space="preserve">PO-26-76697</t>
  </si>
  <si>
    <t xml:space="preserve">SKU-02-779</t>
  </si>
  <si>
    <t xml:space="preserve">RCPT-03206</t>
  </si>
  <si>
    <t xml:space="preserve">PO-26-25202</t>
  </si>
  <si>
    <t xml:space="preserve">SKU-07-990</t>
  </si>
  <si>
    <t xml:space="preserve">RCPT-03207</t>
  </si>
  <si>
    <t xml:space="preserve">PO-26-16352</t>
  </si>
  <si>
    <t xml:space="preserve">RCPT-03208</t>
  </si>
  <si>
    <t xml:space="preserve">PO-26-67661</t>
  </si>
  <si>
    <t xml:space="preserve">SKU-04-578</t>
  </si>
  <si>
    <t xml:space="preserve">RCPT-03209</t>
  </si>
  <si>
    <t xml:space="preserve">PO-26-86577</t>
  </si>
  <si>
    <t xml:space="preserve">RCPT-03210</t>
  </si>
  <si>
    <t xml:space="preserve">PO-26-17020</t>
  </si>
  <si>
    <t xml:space="preserve">SKU-03-857</t>
  </si>
  <si>
    <t xml:space="preserve">RCPT-03211</t>
  </si>
  <si>
    <t xml:space="preserve">PO-26-87390</t>
  </si>
  <si>
    <t xml:space="preserve">SKU-02-113</t>
  </si>
  <si>
    <t xml:space="preserve">RCPT-03212</t>
  </si>
  <si>
    <t xml:space="preserve">PO-26-77013</t>
  </si>
  <si>
    <t xml:space="preserve">RCPT-03213</t>
  </si>
  <si>
    <t xml:space="preserve">PO-26-27090</t>
  </si>
  <si>
    <t xml:space="preserve">RCPT-03214</t>
  </si>
  <si>
    <t xml:space="preserve">PO-26-65712</t>
  </si>
  <si>
    <t xml:space="preserve">SKU-07-209</t>
  </si>
  <si>
    <t xml:space="preserve">RCPT-03215</t>
  </si>
  <si>
    <t xml:space="preserve">PO-26-51950</t>
  </si>
  <si>
    <t xml:space="preserve">RCPT-03216</t>
  </si>
  <si>
    <t xml:space="preserve">PO-26-33760</t>
  </si>
  <si>
    <t xml:space="preserve">RCPT-03217</t>
  </si>
  <si>
    <t xml:space="preserve">PO-26-12856</t>
  </si>
  <si>
    <t xml:space="preserve">RCPT-03218</t>
  </si>
  <si>
    <t xml:space="preserve">PO-26-26322</t>
  </si>
  <si>
    <t xml:space="preserve">SKU-06-414</t>
  </si>
  <si>
    <t xml:space="preserve">RCPT-03219</t>
  </si>
  <si>
    <t xml:space="preserve">PO-26-43891</t>
  </si>
  <si>
    <t xml:space="preserve">SKU-04-609</t>
  </si>
  <si>
    <t xml:space="preserve">RCPT-03220</t>
  </si>
  <si>
    <t xml:space="preserve">PO-26-72012</t>
  </si>
  <si>
    <t xml:space="preserve">RCPT-03221</t>
  </si>
  <si>
    <t xml:space="preserve">PO-26-83687</t>
  </si>
  <si>
    <t xml:space="preserve">SKU-03-190</t>
  </si>
  <si>
    <t xml:space="preserve">RCPT-03222</t>
  </si>
  <si>
    <t xml:space="preserve">PO-26-88861</t>
  </si>
  <si>
    <t xml:space="preserve">SKU-05-716</t>
  </si>
  <si>
    <t xml:space="preserve">RCPT-03223</t>
  </si>
  <si>
    <t xml:space="preserve">PO-26-71623</t>
  </si>
  <si>
    <t xml:space="preserve">RCPT-03224</t>
  </si>
  <si>
    <t xml:space="preserve">PO-26-57070</t>
  </si>
  <si>
    <t xml:space="preserve">SKU-01-807</t>
  </si>
  <si>
    <t xml:space="preserve">RCPT-03225</t>
  </si>
  <si>
    <t xml:space="preserve">PO-26-91144</t>
  </si>
  <si>
    <t xml:space="preserve">RCPT-03226</t>
  </si>
  <si>
    <t xml:space="preserve">PO-26-68936</t>
  </si>
  <si>
    <t xml:space="preserve">SKU-01-505</t>
  </si>
  <si>
    <t xml:space="preserve">RCPT-03227</t>
  </si>
  <si>
    <t xml:space="preserve">PO-26-78203</t>
  </si>
  <si>
    <t xml:space="preserve">SKU-06-616</t>
  </si>
  <si>
    <t xml:space="preserve">RCPT-03228</t>
  </si>
  <si>
    <t xml:space="preserve">PO-26-34605</t>
  </si>
  <si>
    <t xml:space="preserve">SKU-05-244</t>
  </si>
  <si>
    <t xml:space="preserve">RCPT-03229</t>
  </si>
  <si>
    <t xml:space="preserve">PO-26-62165</t>
  </si>
  <si>
    <t xml:space="preserve">RCPT-03230</t>
  </si>
  <si>
    <t xml:space="preserve">PO-26-91049</t>
  </si>
  <si>
    <t xml:space="preserve">SKU-06-444</t>
  </si>
  <si>
    <t xml:space="preserve">RCPT-03231</t>
  </si>
  <si>
    <t xml:space="preserve">PO-26-18520</t>
  </si>
  <si>
    <t xml:space="preserve">RCPT-03232</t>
  </si>
  <si>
    <t xml:space="preserve">PO-26-73478</t>
  </si>
  <si>
    <t xml:space="preserve">SKU-07-595</t>
  </si>
  <si>
    <t xml:space="preserve">RCPT-03233</t>
  </si>
  <si>
    <t xml:space="preserve">PO-26-53328</t>
  </si>
  <si>
    <t xml:space="preserve">RCPT-03234</t>
  </si>
  <si>
    <t xml:space="preserve">PO-26-56564</t>
  </si>
  <si>
    <t xml:space="preserve">SKU-07-347</t>
  </si>
  <si>
    <t xml:space="preserve">RCPT-03235</t>
  </si>
  <si>
    <t xml:space="preserve">PO-26-17692</t>
  </si>
  <si>
    <t xml:space="preserve">RCPT-03236</t>
  </si>
  <si>
    <t xml:space="preserve">PO-26-20871</t>
  </si>
  <si>
    <t xml:space="preserve">SKU-07-378</t>
  </si>
  <si>
    <t xml:space="preserve">RCPT-03237</t>
  </si>
  <si>
    <t xml:space="preserve">PO-26-75425</t>
  </si>
  <si>
    <t xml:space="preserve">RCPT-03238</t>
  </si>
  <si>
    <t xml:space="preserve">PO-26-30901</t>
  </si>
  <si>
    <t xml:space="preserve">SKU-01-665</t>
  </si>
  <si>
    <t xml:space="preserve">RCPT-03239</t>
  </si>
  <si>
    <t xml:space="preserve">PO-26-47897</t>
  </si>
  <si>
    <t xml:space="preserve">RCPT-03240</t>
  </si>
  <si>
    <t xml:space="preserve">PO-26-37823</t>
  </si>
  <si>
    <t xml:space="preserve">RCPT-03241</t>
  </si>
  <si>
    <t xml:space="preserve">PO-26-41833</t>
  </si>
  <si>
    <t xml:space="preserve">RCPT-03242</t>
  </si>
  <si>
    <t xml:space="preserve">PO-26-39919</t>
  </si>
  <si>
    <t xml:space="preserve">SKU-05-926</t>
  </si>
  <si>
    <t xml:space="preserve">RCPT-03243</t>
  </si>
  <si>
    <t xml:space="preserve">PO-26-84241</t>
  </si>
  <si>
    <t xml:space="preserve">RCPT-03244</t>
  </si>
  <si>
    <t xml:space="preserve">PO-26-30413</t>
  </si>
  <si>
    <t xml:space="preserve">RCPT-03245</t>
  </si>
  <si>
    <t xml:space="preserve">PO-26-48042</t>
  </si>
  <si>
    <t xml:space="preserve">SKU-06-900</t>
  </si>
  <si>
    <t xml:space="preserve">RCPT-03246</t>
  </si>
  <si>
    <t xml:space="preserve">PO-26-29715</t>
  </si>
  <si>
    <t xml:space="preserve">RCPT-03247</t>
  </si>
  <si>
    <t xml:space="preserve">PO-26-35071</t>
  </si>
  <si>
    <t xml:space="preserve">RCPT-03248</t>
  </si>
  <si>
    <t xml:space="preserve">PO-26-16062</t>
  </si>
  <si>
    <t xml:space="preserve">SKU-03-376</t>
  </si>
  <si>
    <t xml:space="preserve">RCPT-03249</t>
  </si>
  <si>
    <t xml:space="preserve">PO-26-71514</t>
  </si>
  <si>
    <t xml:space="preserve">RCPT-03250</t>
  </si>
  <si>
    <t xml:space="preserve">PO-26-33803</t>
  </si>
  <si>
    <t xml:space="preserve">SKU-01-577</t>
  </si>
  <si>
    <t xml:space="preserve">RCPT-03251</t>
  </si>
  <si>
    <t xml:space="preserve">PO-26-32702</t>
  </si>
  <si>
    <t xml:space="preserve">RCPT-03252</t>
  </si>
  <si>
    <t xml:space="preserve">PO-26-84547</t>
  </si>
  <si>
    <t xml:space="preserve">SKU-07-586</t>
  </si>
  <si>
    <t xml:space="preserve">RCPT-03253</t>
  </si>
  <si>
    <t xml:space="preserve">PO-26-45594</t>
  </si>
  <si>
    <t xml:space="preserve">RCPT-03254</t>
  </si>
  <si>
    <t xml:space="preserve">PO-26-60338</t>
  </si>
  <si>
    <t xml:space="preserve">RCPT-03255</t>
  </si>
  <si>
    <t xml:space="preserve">PO-26-26133</t>
  </si>
  <si>
    <t xml:space="preserve">SKU-04-860</t>
  </si>
  <si>
    <t xml:space="preserve">RCPT-03256</t>
  </si>
  <si>
    <t xml:space="preserve">PO-26-77948</t>
  </si>
  <si>
    <t xml:space="preserve">RCPT-03257</t>
  </si>
  <si>
    <t xml:space="preserve">PO-26-97423</t>
  </si>
  <si>
    <t xml:space="preserve">RCPT-03258</t>
  </si>
  <si>
    <t xml:space="preserve">PO-26-50044</t>
  </si>
  <si>
    <t xml:space="preserve">RCPT-03259</t>
  </si>
  <si>
    <t xml:space="preserve">PO-26-17083</t>
  </si>
  <si>
    <t xml:space="preserve">RCPT-03260</t>
  </si>
  <si>
    <t xml:space="preserve">PO-26-12651</t>
  </si>
  <si>
    <t xml:space="preserve">RCPT-03261</t>
  </si>
  <si>
    <t xml:space="preserve">PO-26-27426</t>
  </si>
  <si>
    <t xml:space="preserve">SKU-04-170</t>
  </si>
  <si>
    <t xml:space="preserve">RCPT-03262</t>
  </si>
  <si>
    <t xml:space="preserve">PO-26-35199</t>
  </si>
  <si>
    <t xml:space="preserve">RCPT-03263</t>
  </si>
  <si>
    <t xml:space="preserve">PO-26-51568</t>
  </si>
  <si>
    <t xml:space="preserve">SKU-01-548</t>
  </si>
  <si>
    <t xml:space="preserve">RCPT-03264</t>
  </si>
  <si>
    <t xml:space="preserve">PO-26-96196</t>
  </si>
  <si>
    <t xml:space="preserve">SKU-06-627</t>
  </si>
  <si>
    <t xml:space="preserve">RCPT-03265</t>
  </si>
  <si>
    <t xml:space="preserve">PO-26-45640</t>
  </si>
  <si>
    <t xml:space="preserve">RCPT-03266</t>
  </si>
  <si>
    <t xml:space="preserve">PO-26-76886</t>
  </si>
  <si>
    <t xml:space="preserve">RCPT-03267</t>
  </si>
  <si>
    <t xml:space="preserve">PO-26-80964</t>
  </si>
  <si>
    <t xml:space="preserve">RCPT-03268</t>
  </si>
  <si>
    <t xml:space="preserve">PO-26-48374</t>
  </si>
  <si>
    <t xml:space="preserve">RCPT-03269</t>
  </si>
  <si>
    <t xml:space="preserve">PO-26-45605</t>
  </si>
  <si>
    <t xml:space="preserve">SKU-04-945</t>
  </si>
  <si>
    <t xml:space="preserve">RCPT-03270</t>
  </si>
  <si>
    <t xml:space="preserve">PO-26-95946</t>
  </si>
  <si>
    <t xml:space="preserve">SKU-06-698</t>
  </si>
  <si>
    <t xml:space="preserve">RCPT-03271</t>
  </si>
  <si>
    <t xml:space="preserve">PO-26-30709</t>
  </si>
  <si>
    <t xml:space="preserve">RCPT-03272</t>
  </si>
  <si>
    <t xml:space="preserve">PO-26-46964</t>
  </si>
  <si>
    <t xml:space="preserve">SKU-07-587</t>
  </si>
  <si>
    <t xml:space="preserve">RCPT-03273</t>
  </si>
  <si>
    <t xml:space="preserve">PO-26-72862</t>
  </si>
  <si>
    <t xml:space="preserve">RCPT-03274</t>
  </si>
  <si>
    <t xml:space="preserve">PO-26-89546</t>
  </si>
  <si>
    <t xml:space="preserve">SKU-01-291</t>
  </si>
  <si>
    <t xml:space="preserve">RCPT-03275</t>
  </si>
  <si>
    <t xml:space="preserve">PO-26-13667</t>
  </si>
  <si>
    <t xml:space="preserve">SKU-03-738</t>
  </si>
  <si>
    <t xml:space="preserve">RCPT-03276</t>
  </si>
  <si>
    <t xml:space="preserve">PO-26-35905</t>
  </si>
  <si>
    <t xml:space="preserve">SKU-07-801</t>
  </si>
  <si>
    <t xml:space="preserve">RCPT-03277</t>
  </si>
  <si>
    <t xml:space="preserve">PO-26-87195</t>
  </si>
  <si>
    <t xml:space="preserve">SKU-04-650</t>
  </si>
  <si>
    <t xml:space="preserve">RCPT-03278</t>
  </si>
  <si>
    <t xml:space="preserve">PO-26-99251</t>
  </si>
  <si>
    <t xml:space="preserve">RCPT-03279</t>
  </si>
  <si>
    <t xml:space="preserve">PO-26-97904</t>
  </si>
  <si>
    <t xml:space="preserve">SKU-04-764</t>
  </si>
  <si>
    <t xml:space="preserve">RCPT-03280</t>
  </si>
  <si>
    <t xml:space="preserve">PO-26-10575</t>
  </si>
  <si>
    <t xml:space="preserve">RCPT-03281</t>
  </si>
  <si>
    <t xml:space="preserve">PO-26-76352</t>
  </si>
  <si>
    <t xml:space="preserve">SKU-05-296</t>
  </si>
  <si>
    <t xml:space="preserve">RCPT-03282</t>
  </si>
  <si>
    <t xml:space="preserve">PO-26-23490</t>
  </si>
  <si>
    <t xml:space="preserve">SKU-03-151</t>
  </si>
  <si>
    <t xml:space="preserve">RCPT-03283</t>
  </si>
  <si>
    <t xml:space="preserve">PO-26-51667</t>
  </si>
  <si>
    <t xml:space="preserve">RCPT-03284</t>
  </si>
  <si>
    <t xml:space="preserve">PO-26-76375</t>
  </si>
  <si>
    <t xml:space="preserve">SKU-06-666</t>
  </si>
  <si>
    <t xml:space="preserve">RCPT-03285</t>
  </si>
  <si>
    <t xml:space="preserve">PO-26-48668</t>
  </si>
  <si>
    <t xml:space="preserve">RCPT-03286</t>
  </si>
  <si>
    <t xml:space="preserve">PO-26-26184</t>
  </si>
  <si>
    <t xml:space="preserve">RCPT-03287</t>
  </si>
  <si>
    <t xml:space="preserve">PO-26-70701</t>
  </si>
  <si>
    <t xml:space="preserve">SKU-07-417</t>
  </si>
  <si>
    <t xml:space="preserve">RCPT-03288</t>
  </si>
  <si>
    <t xml:space="preserve">PO-26-21301</t>
  </si>
  <si>
    <t xml:space="preserve">SKU-01-659</t>
  </si>
  <si>
    <t xml:space="preserve">RCPT-03289</t>
  </si>
  <si>
    <t xml:space="preserve">PO-26-74196</t>
  </si>
  <si>
    <t xml:space="preserve">SKU-03-485</t>
  </si>
  <si>
    <t xml:space="preserve">RCPT-03290</t>
  </si>
  <si>
    <t xml:space="preserve">PO-26-64079</t>
  </si>
  <si>
    <t xml:space="preserve">SKU-07-839</t>
  </si>
  <si>
    <t xml:space="preserve">RCPT-03291</t>
  </si>
  <si>
    <t xml:space="preserve">PO-26-31487</t>
  </si>
  <si>
    <t xml:space="preserve">SKU-07-208</t>
  </si>
  <si>
    <t xml:space="preserve">RCPT-03292</t>
  </si>
  <si>
    <t xml:space="preserve">PO-26-67918</t>
  </si>
  <si>
    <t xml:space="preserve">SKU-06-208</t>
  </si>
  <si>
    <t xml:space="preserve">RCPT-03293</t>
  </si>
  <si>
    <t xml:space="preserve">PO-26-20013</t>
  </si>
  <si>
    <t xml:space="preserve">RCPT-03294</t>
  </si>
  <si>
    <t xml:space="preserve">PO-26-12795</t>
  </si>
  <si>
    <t xml:space="preserve">SKU-07-421</t>
  </si>
  <si>
    <t xml:space="preserve">RCPT-03295</t>
  </si>
  <si>
    <t xml:space="preserve">PO-26-63802</t>
  </si>
  <si>
    <t xml:space="preserve">SKU-07-596</t>
  </si>
  <si>
    <t xml:space="preserve">RCPT-03296</t>
  </si>
  <si>
    <t xml:space="preserve">PO-26-37473</t>
  </si>
  <si>
    <t xml:space="preserve">RCPT-03297</t>
  </si>
  <si>
    <t xml:space="preserve">PO-26-95763</t>
  </si>
  <si>
    <t xml:space="preserve">RCPT-03298</t>
  </si>
  <si>
    <t xml:space="preserve">PO-26-78616</t>
  </si>
  <si>
    <t xml:space="preserve">RCPT-03299</t>
  </si>
  <si>
    <t xml:space="preserve">PO-26-12736</t>
  </si>
  <si>
    <t xml:space="preserve">SKU-01-176</t>
  </si>
  <si>
    <t xml:space="preserve">RCPT-03300</t>
  </si>
  <si>
    <t xml:space="preserve">PO-26-12217</t>
  </si>
  <si>
    <t xml:space="preserve">SKU-01-332</t>
  </si>
  <si>
    <t xml:space="preserve">RCPT-03301</t>
  </si>
  <si>
    <t xml:space="preserve">PO-26-59895</t>
  </si>
  <si>
    <t xml:space="preserve">RCPT-03302</t>
  </si>
  <si>
    <t xml:space="preserve">PO-26-54459</t>
  </si>
  <si>
    <t xml:space="preserve">SKU-01-239</t>
  </si>
  <si>
    <t xml:space="preserve">RCPT-03303</t>
  </si>
  <si>
    <t xml:space="preserve">PO-26-86003</t>
  </si>
  <si>
    <t xml:space="preserve">SKU-06-886</t>
  </si>
  <si>
    <t xml:space="preserve">RCPT-03304</t>
  </si>
  <si>
    <t xml:space="preserve">PO-26-22428</t>
  </si>
  <si>
    <t xml:space="preserve">SKU-06-378</t>
  </si>
  <si>
    <t xml:space="preserve">RCPT-03305</t>
  </si>
  <si>
    <t xml:space="preserve">PO-26-61002</t>
  </si>
  <si>
    <t xml:space="preserve">SKU-02-873</t>
  </si>
  <si>
    <t xml:space="preserve">RCPT-03306</t>
  </si>
  <si>
    <t xml:space="preserve">PO-26-18639</t>
  </si>
  <si>
    <t xml:space="preserve">SKU-07-520</t>
  </si>
  <si>
    <t xml:space="preserve">RCPT-03307</t>
  </si>
  <si>
    <t xml:space="preserve">PO-26-91219</t>
  </si>
  <si>
    <t xml:space="preserve">SKU-05-730</t>
  </si>
  <si>
    <t xml:space="preserve">RCPT-03308</t>
  </si>
  <si>
    <t xml:space="preserve">PO-26-59089</t>
  </si>
  <si>
    <t xml:space="preserve">SKU-05-993</t>
  </si>
  <si>
    <t xml:space="preserve">RCPT-03309</t>
  </si>
  <si>
    <t xml:space="preserve">PO-26-40152</t>
  </si>
  <si>
    <t xml:space="preserve">RCPT-03310</t>
  </si>
  <si>
    <t xml:space="preserve">PO-26-93309</t>
  </si>
  <si>
    <t xml:space="preserve">RCPT-03311</t>
  </si>
  <si>
    <t xml:space="preserve">PO-26-56157</t>
  </si>
  <si>
    <t xml:space="preserve">SKU-06-931</t>
  </si>
  <si>
    <t xml:space="preserve">RCPT-03312</t>
  </si>
  <si>
    <t xml:space="preserve">PO-26-53347</t>
  </si>
  <si>
    <t xml:space="preserve">SKU-02-232</t>
  </si>
  <si>
    <t xml:space="preserve">RCPT-03313</t>
  </si>
  <si>
    <t xml:space="preserve">PO-26-79174</t>
  </si>
  <si>
    <t xml:space="preserve">SKU-01-196</t>
  </si>
  <si>
    <t xml:space="preserve">RCPT-03314</t>
  </si>
  <si>
    <t xml:space="preserve">PO-26-93436</t>
  </si>
  <si>
    <t xml:space="preserve">SKU-06-148</t>
  </si>
  <si>
    <t xml:space="preserve">RCPT-03315</t>
  </si>
  <si>
    <t xml:space="preserve">PO-26-89685</t>
  </si>
  <si>
    <t xml:space="preserve">SKU-07-136</t>
  </si>
  <si>
    <t xml:space="preserve">RCPT-03316</t>
  </si>
  <si>
    <t xml:space="preserve">PO-26-34245</t>
  </si>
  <si>
    <t xml:space="preserve">RCPT-03317</t>
  </si>
  <si>
    <t xml:space="preserve">PO-26-78447</t>
  </si>
  <si>
    <t xml:space="preserve">SKU-04-753</t>
  </si>
  <si>
    <t xml:space="preserve">RCPT-03318</t>
  </si>
  <si>
    <t xml:space="preserve">PO-26-88141</t>
  </si>
  <si>
    <t xml:space="preserve">SKU-01-699</t>
  </si>
  <si>
    <t xml:space="preserve">RCPT-03319</t>
  </si>
  <si>
    <t xml:space="preserve">PO-26-79991</t>
  </si>
  <si>
    <t xml:space="preserve">SKU-01-418</t>
  </si>
  <si>
    <t xml:space="preserve">RCPT-03320</t>
  </si>
  <si>
    <t xml:space="preserve">PO-26-91516</t>
  </si>
  <si>
    <t xml:space="preserve">SKU-06-867</t>
  </si>
  <si>
    <t xml:space="preserve">RCPT-03321</t>
  </si>
  <si>
    <t xml:space="preserve">PO-26-32560</t>
  </si>
  <si>
    <t xml:space="preserve">RCPT-03322</t>
  </si>
  <si>
    <t xml:space="preserve">PO-26-39895</t>
  </si>
  <si>
    <t xml:space="preserve">SKU-06-451</t>
  </si>
  <si>
    <t xml:space="preserve">RCPT-03323</t>
  </si>
  <si>
    <t xml:space="preserve">PO-26-59757</t>
  </si>
  <si>
    <t xml:space="preserve">SKU-05-941</t>
  </si>
  <si>
    <t xml:space="preserve">RCPT-03324</t>
  </si>
  <si>
    <t xml:space="preserve">PO-26-80096</t>
  </si>
  <si>
    <t xml:space="preserve">SKU-02-919</t>
  </si>
  <si>
    <t xml:space="preserve">RCPT-03325</t>
  </si>
  <si>
    <t xml:space="preserve">PO-26-35073</t>
  </si>
  <si>
    <t xml:space="preserve">RCPT-03326</t>
  </si>
  <si>
    <t xml:space="preserve">PO-26-96034</t>
  </si>
  <si>
    <t xml:space="preserve">SKU-02-416</t>
  </si>
  <si>
    <t xml:space="preserve">RCPT-03327</t>
  </si>
  <si>
    <t xml:space="preserve">PO-26-49141</t>
  </si>
  <si>
    <t xml:space="preserve">SKU-03-809</t>
  </si>
  <si>
    <t xml:space="preserve">RCPT-03328</t>
  </si>
  <si>
    <t xml:space="preserve">PO-26-53837</t>
  </si>
  <si>
    <t xml:space="preserve">SKU-05-976</t>
  </si>
  <si>
    <t xml:space="preserve">RCPT-03329</t>
  </si>
  <si>
    <t xml:space="preserve">PO-26-90131</t>
  </si>
  <si>
    <t xml:space="preserve">SKU-05-462</t>
  </si>
  <si>
    <t xml:space="preserve">RCPT-03330</t>
  </si>
  <si>
    <t xml:space="preserve">PO-26-27659</t>
  </si>
  <si>
    <t xml:space="preserve">SKU-06-365</t>
  </si>
  <si>
    <t xml:space="preserve">RCPT-03331</t>
  </si>
  <si>
    <t xml:space="preserve">PO-26-96760</t>
  </si>
  <si>
    <t xml:space="preserve">RCPT-03332</t>
  </si>
  <si>
    <t xml:space="preserve">PO-26-66242</t>
  </si>
  <si>
    <t xml:space="preserve">SKU-05-582</t>
  </si>
  <si>
    <t xml:space="preserve">RCPT-03333</t>
  </si>
  <si>
    <t xml:space="preserve">PO-26-60007</t>
  </si>
  <si>
    <t xml:space="preserve">SKU-05-470</t>
  </si>
  <si>
    <t xml:space="preserve">RCPT-03334</t>
  </si>
  <si>
    <t xml:space="preserve">PO-26-43710</t>
  </si>
  <si>
    <t xml:space="preserve">RCPT-03335</t>
  </si>
  <si>
    <t xml:space="preserve">PO-26-17919</t>
  </si>
  <si>
    <t xml:space="preserve">RCPT-03336</t>
  </si>
  <si>
    <t xml:space="preserve">PO-26-55352</t>
  </si>
  <si>
    <t xml:space="preserve">SKU-07-814</t>
  </si>
  <si>
    <t xml:space="preserve">RCPT-03337</t>
  </si>
  <si>
    <t xml:space="preserve">PO-26-61210</t>
  </si>
  <si>
    <t xml:space="preserve">SKU-07-197</t>
  </si>
  <si>
    <t xml:space="preserve">RCPT-03338</t>
  </si>
  <si>
    <t xml:space="preserve">PO-26-74892</t>
  </si>
  <si>
    <t xml:space="preserve">RCPT-03339</t>
  </si>
  <si>
    <t xml:space="preserve">PO-26-24010</t>
  </si>
  <si>
    <t xml:space="preserve">RCPT-03340</t>
  </si>
  <si>
    <t xml:space="preserve">PO-26-49293</t>
  </si>
  <si>
    <t xml:space="preserve">SKU-06-724</t>
  </si>
  <si>
    <t xml:space="preserve">RCPT-03341</t>
  </si>
  <si>
    <t xml:space="preserve">PO-26-14207</t>
  </si>
  <si>
    <t xml:space="preserve">RCPT-03342</t>
  </si>
  <si>
    <t xml:space="preserve">PO-26-32329</t>
  </si>
  <si>
    <t xml:space="preserve">SKU-05-110</t>
  </si>
  <si>
    <t xml:space="preserve">RCPT-03343</t>
  </si>
  <si>
    <t xml:space="preserve">PO-26-30464</t>
  </si>
  <si>
    <t xml:space="preserve">SKU-06-456</t>
  </si>
  <si>
    <t xml:space="preserve">RCPT-03344</t>
  </si>
  <si>
    <t xml:space="preserve">PO-26-93836</t>
  </si>
  <si>
    <t xml:space="preserve">RCPT-03345</t>
  </si>
  <si>
    <t xml:space="preserve">PO-26-60269</t>
  </si>
  <si>
    <t xml:space="preserve">SKU-05-579</t>
  </si>
  <si>
    <t xml:space="preserve">RCPT-03346</t>
  </si>
  <si>
    <t xml:space="preserve">PO-26-18374</t>
  </si>
  <si>
    <t xml:space="preserve">SKU-05-306</t>
  </si>
  <si>
    <t xml:space="preserve">RCPT-03347</t>
  </si>
  <si>
    <t xml:space="preserve">PO-26-45840</t>
  </si>
  <si>
    <t xml:space="preserve">RCPT-03348</t>
  </si>
  <si>
    <t xml:space="preserve">PO-26-55370</t>
  </si>
  <si>
    <t xml:space="preserve">SKU-05-691</t>
  </si>
  <si>
    <t xml:space="preserve">RCPT-03349</t>
  </si>
  <si>
    <t xml:space="preserve">PO-26-38491</t>
  </si>
  <si>
    <t xml:space="preserve">RCPT-03350</t>
  </si>
  <si>
    <t xml:space="preserve">PO-26-12302</t>
  </si>
  <si>
    <t xml:space="preserve">RCPT-03351</t>
  </si>
  <si>
    <t xml:space="preserve">PO-26-20219</t>
  </si>
  <si>
    <t xml:space="preserve">RCPT-03352</t>
  </si>
  <si>
    <t xml:space="preserve">PO-26-23381</t>
  </si>
  <si>
    <t xml:space="preserve">RCPT-03353</t>
  </si>
  <si>
    <t xml:space="preserve">PO-26-71727</t>
  </si>
  <si>
    <t xml:space="preserve">SKU-03-818</t>
  </si>
  <si>
    <t xml:space="preserve">RCPT-03354</t>
  </si>
  <si>
    <t xml:space="preserve">PO-26-47905</t>
  </si>
  <si>
    <t xml:space="preserve">SKU-02-607</t>
  </si>
  <si>
    <t xml:space="preserve">RCPT-03355</t>
  </si>
  <si>
    <t xml:space="preserve">PO-26-26817</t>
  </si>
  <si>
    <t xml:space="preserve">RCPT-03356</t>
  </si>
  <si>
    <t xml:space="preserve">PO-26-70471</t>
  </si>
  <si>
    <t xml:space="preserve">SKU-03-665</t>
  </si>
  <si>
    <t xml:space="preserve">RCPT-03357</t>
  </si>
  <si>
    <t xml:space="preserve">PO-26-17393</t>
  </si>
  <si>
    <t xml:space="preserve">SKU-04-272</t>
  </si>
  <si>
    <t xml:space="preserve">RCPT-03358</t>
  </si>
  <si>
    <t xml:space="preserve">PO-26-24791</t>
  </si>
  <si>
    <t xml:space="preserve">SKU-04-291</t>
  </si>
  <si>
    <t xml:space="preserve">RCPT-03359</t>
  </si>
  <si>
    <t xml:space="preserve">PO-26-60274</t>
  </si>
  <si>
    <t xml:space="preserve">SKU-06-209</t>
  </si>
  <si>
    <t xml:space="preserve">RCPT-03360</t>
  </si>
  <si>
    <t xml:space="preserve">PO-26-95461</t>
  </si>
  <si>
    <t xml:space="preserve">SKU-02-369</t>
  </si>
  <si>
    <t xml:space="preserve">RCPT-03361</t>
  </si>
  <si>
    <t xml:space="preserve">PO-26-54942</t>
  </si>
  <si>
    <t xml:space="preserve">SKU-03-594</t>
  </si>
  <si>
    <t xml:space="preserve">RCPT-03362</t>
  </si>
  <si>
    <t xml:space="preserve">PO-26-94619</t>
  </si>
  <si>
    <t xml:space="preserve">SKU-02-580</t>
  </si>
  <si>
    <t xml:space="preserve">RCPT-03363</t>
  </si>
  <si>
    <t xml:space="preserve">PO-26-49478</t>
  </si>
  <si>
    <t xml:space="preserve">SKU-02-686</t>
  </si>
  <si>
    <t xml:space="preserve">RCPT-03364</t>
  </si>
  <si>
    <t xml:space="preserve">PO-26-56317</t>
  </si>
  <si>
    <t xml:space="preserve">RCPT-03365</t>
  </si>
  <si>
    <t xml:space="preserve">PO-26-14461</t>
  </si>
  <si>
    <t xml:space="preserve">RCPT-03366</t>
  </si>
  <si>
    <t xml:space="preserve">PO-26-44261</t>
  </si>
  <si>
    <t xml:space="preserve">SKU-04-178</t>
  </si>
  <si>
    <t xml:space="preserve">RCPT-03367</t>
  </si>
  <si>
    <t xml:space="preserve">PO-26-68592</t>
  </si>
  <si>
    <t xml:space="preserve">SKU-06-346</t>
  </si>
  <si>
    <t xml:space="preserve">RCPT-03368</t>
  </si>
  <si>
    <t xml:space="preserve">PO-26-87985</t>
  </si>
  <si>
    <t xml:space="preserve">SKU-04-802</t>
  </si>
  <si>
    <t xml:space="preserve">RCPT-03369</t>
  </si>
  <si>
    <t xml:space="preserve">PO-26-66674</t>
  </si>
  <si>
    <t xml:space="preserve">SKU-07-757</t>
  </si>
  <si>
    <t xml:space="preserve">RCPT-03370</t>
  </si>
  <si>
    <t xml:space="preserve">PO-26-46772</t>
  </si>
  <si>
    <t xml:space="preserve">RCPT-03371</t>
  </si>
  <si>
    <t xml:space="preserve">PO-26-15605</t>
  </si>
  <si>
    <t xml:space="preserve">SKU-01-290</t>
  </si>
  <si>
    <t xml:space="preserve">RCPT-03372</t>
  </si>
  <si>
    <t xml:space="preserve">PO-26-96452</t>
  </si>
  <si>
    <t xml:space="preserve">SKU-07-632</t>
  </si>
  <si>
    <t xml:space="preserve">RCPT-03373</t>
  </si>
  <si>
    <t xml:space="preserve">PO-26-76492</t>
  </si>
  <si>
    <t xml:space="preserve">RCPT-03374</t>
  </si>
  <si>
    <t xml:space="preserve">PO-26-27479</t>
  </si>
  <si>
    <t xml:space="preserve">SKU-06-599</t>
  </si>
  <si>
    <t xml:space="preserve">RCPT-03375</t>
  </si>
  <si>
    <t xml:space="preserve">PO-26-73656</t>
  </si>
  <si>
    <t xml:space="preserve">RCPT-03376</t>
  </si>
  <si>
    <t xml:space="preserve">PO-26-17925</t>
  </si>
  <si>
    <t xml:space="preserve">RCPT-03377</t>
  </si>
  <si>
    <t xml:space="preserve">PO-26-67133</t>
  </si>
  <si>
    <t xml:space="preserve">RCPT-03378</t>
  </si>
  <si>
    <t xml:space="preserve">PO-26-89046</t>
  </si>
  <si>
    <t xml:space="preserve">SKU-05-459</t>
  </si>
  <si>
    <t xml:space="preserve">RCPT-03379</t>
  </si>
  <si>
    <t xml:space="preserve">PO-26-22076</t>
  </si>
  <si>
    <t xml:space="preserve">RCPT-03380</t>
  </si>
  <si>
    <t xml:space="preserve">PO-26-40180</t>
  </si>
  <si>
    <t xml:space="preserve">SKU-06-779</t>
  </si>
  <si>
    <t xml:space="preserve">RCPT-03381</t>
  </si>
  <si>
    <t xml:space="preserve">PO-26-26279</t>
  </si>
  <si>
    <t xml:space="preserve">SKU-04-614</t>
  </si>
  <si>
    <t xml:space="preserve">RCPT-03382</t>
  </si>
  <si>
    <t xml:space="preserve">PO-26-14630</t>
  </si>
  <si>
    <t xml:space="preserve">RCPT-03383</t>
  </si>
  <si>
    <t xml:space="preserve">PO-26-77167</t>
  </si>
  <si>
    <t xml:space="preserve">RCPT-03384</t>
  </si>
  <si>
    <t xml:space="preserve">PO-26-11507</t>
  </si>
  <si>
    <t xml:space="preserve">SKU-07-799</t>
  </si>
  <si>
    <t xml:space="preserve">RCPT-03385</t>
  </si>
  <si>
    <t xml:space="preserve">PO-26-83191</t>
  </si>
  <si>
    <t xml:space="preserve">RCPT-03386</t>
  </si>
  <si>
    <t xml:space="preserve">PO-26-42647</t>
  </si>
  <si>
    <t xml:space="preserve">SKU-02-762</t>
  </si>
  <si>
    <t xml:space="preserve">RCPT-03387</t>
  </si>
  <si>
    <t xml:space="preserve">PO-26-73077</t>
  </si>
  <si>
    <t xml:space="preserve">RCPT-03388</t>
  </si>
  <si>
    <t xml:space="preserve">PO-26-89173</t>
  </si>
  <si>
    <t xml:space="preserve">SKU-05-160</t>
  </si>
  <si>
    <t xml:space="preserve">RCPT-03389</t>
  </si>
  <si>
    <t xml:space="preserve">PO-26-64650</t>
  </si>
  <si>
    <t xml:space="preserve">RCPT-03390</t>
  </si>
  <si>
    <t xml:space="preserve">PO-26-37528</t>
  </si>
  <si>
    <t xml:space="preserve">RCPT-03391</t>
  </si>
  <si>
    <t xml:space="preserve">PO-26-54973</t>
  </si>
  <si>
    <t xml:space="preserve">RCPT-03392</t>
  </si>
  <si>
    <t xml:space="preserve">PO-26-29217</t>
  </si>
  <si>
    <t xml:space="preserve">RCPT-03393</t>
  </si>
  <si>
    <t xml:space="preserve">PO-26-16627</t>
  </si>
  <si>
    <t xml:space="preserve">SKU-02-810</t>
  </si>
  <si>
    <t xml:space="preserve">RCPT-03394</t>
  </si>
  <si>
    <t xml:space="preserve">PO-26-87217</t>
  </si>
  <si>
    <t xml:space="preserve">SKU-07-668</t>
  </si>
  <si>
    <t xml:space="preserve">RCPT-03395</t>
  </si>
  <si>
    <t xml:space="preserve">PO-26-48123</t>
  </si>
  <si>
    <t xml:space="preserve">RCPT-03396</t>
  </si>
  <si>
    <t xml:space="preserve">PO-26-20385</t>
  </si>
  <si>
    <t xml:space="preserve">RCPT-03397</t>
  </si>
  <si>
    <t xml:space="preserve">PO-26-62059</t>
  </si>
  <si>
    <t xml:space="preserve">RCPT-03398</t>
  </si>
  <si>
    <t xml:space="preserve">PO-26-91867</t>
  </si>
  <si>
    <t xml:space="preserve">RCPT-03399</t>
  </si>
  <si>
    <t xml:space="preserve">PO-26-48784</t>
  </si>
  <si>
    <t xml:space="preserve">RCPT-03400</t>
  </si>
  <si>
    <t xml:space="preserve">PO-26-83809</t>
  </si>
  <si>
    <t xml:space="preserve">RCPT-03401</t>
  </si>
  <si>
    <t xml:space="preserve">PO-26-29162</t>
  </si>
  <si>
    <t xml:space="preserve">SKU-07-820</t>
  </si>
  <si>
    <t xml:space="preserve">RCPT-03402</t>
  </si>
  <si>
    <t xml:space="preserve">PO-26-35285</t>
  </si>
  <si>
    <t xml:space="preserve">RCPT-03403</t>
  </si>
  <si>
    <t xml:space="preserve">PO-26-52026</t>
  </si>
  <si>
    <t xml:space="preserve">RCPT-03404</t>
  </si>
  <si>
    <t xml:space="preserve">PO-26-53426</t>
  </si>
  <si>
    <t xml:space="preserve">RCPT-03405</t>
  </si>
  <si>
    <t xml:space="preserve">PO-26-72616</t>
  </si>
  <si>
    <t xml:space="preserve">RCPT-03406</t>
  </si>
  <si>
    <t xml:space="preserve">PO-26-10234</t>
  </si>
  <si>
    <t xml:space="preserve">RCPT-03407</t>
  </si>
  <si>
    <t xml:space="preserve">PO-26-13489</t>
  </si>
  <si>
    <t xml:space="preserve">SKU-02-383</t>
  </si>
  <si>
    <t xml:space="preserve">RCPT-03408</t>
  </si>
  <si>
    <t xml:space="preserve">PO-26-43834</t>
  </si>
  <si>
    <t xml:space="preserve">RCPT-03409</t>
  </si>
  <si>
    <t xml:space="preserve">PO-26-76924</t>
  </si>
  <si>
    <t xml:space="preserve">RCPT-03410</t>
  </si>
  <si>
    <t xml:space="preserve">PO-26-26521</t>
  </si>
  <si>
    <t xml:space="preserve">SKU-05-820</t>
  </si>
  <si>
    <t xml:space="preserve">RCPT-03411</t>
  </si>
  <si>
    <t xml:space="preserve">PO-26-27911</t>
  </si>
  <si>
    <t xml:space="preserve">SKU-06-401</t>
  </si>
  <si>
    <t xml:space="preserve">RCPT-03412</t>
  </si>
  <si>
    <t xml:space="preserve">PO-26-98055</t>
  </si>
  <si>
    <t xml:space="preserve">SKU-02-172</t>
  </si>
  <si>
    <t xml:space="preserve">RCPT-03413</t>
  </si>
  <si>
    <t xml:space="preserve">PO-26-15149</t>
  </si>
  <si>
    <t xml:space="preserve">RCPT-03414</t>
  </si>
  <si>
    <t xml:space="preserve">PO-26-80162</t>
  </si>
  <si>
    <t xml:space="preserve">RCPT-03415</t>
  </si>
  <si>
    <t xml:space="preserve">PO-26-97926</t>
  </si>
  <si>
    <t xml:space="preserve">RCPT-03416</t>
  </si>
  <si>
    <t xml:space="preserve">PO-26-35612</t>
  </si>
  <si>
    <t xml:space="preserve">SKU-07-617</t>
  </si>
  <si>
    <t xml:space="preserve">RCPT-03417</t>
  </si>
  <si>
    <t xml:space="preserve">PO-26-53298</t>
  </si>
  <si>
    <t xml:space="preserve">RCPT-03418</t>
  </si>
  <si>
    <t xml:space="preserve">PO-26-43162</t>
  </si>
  <si>
    <t xml:space="preserve">SKU-06-307</t>
  </si>
  <si>
    <t xml:space="preserve">RCPT-03419</t>
  </si>
  <si>
    <t xml:space="preserve">PO-26-15993</t>
  </si>
  <si>
    <t xml:space="preserve">RCPT-03420</t>
  </si>
  <si>
    <t xml:space="preserve">PO-26-80410</t>
  </si>
  <si>
    <t xml:space="preserve">SKU-06-199</t>
  </si>
  <si>
    <t xml:space="preserve">RCPT-03421</t>
  </si>
  <si>
    <t xml:space="preserve">PO-26-46038</t>
  </si>
  <si>
    <t xml:space="preserve">RCPT-03422</t>
  </si>
  <si>
    <t xml:space="preserve">PO-26-40577</t>
  </si>
  <si>
    <t xml:space="preserve">RCPT-03423</t>
  </si>
  <si>
    <t xml:space="preserve">PO-26-98249</t>
  </si>
  <si>
    <t xml:space="preserve">SKU-06-668</t>
  </si>
  <si>
    <t xml:space="preserve">RCPT-03424</t>
  </si>
  <si>
    <t xml:space="preserve">PO-26-42945</t>
  </si>
  <si>
    <t xml:space="preserve">SKU-03-580</t>
  </si>
  <si>
    <t xml:space="preserve">RCPT-03425</t>
  </si>
  <si>
    <t xml:space="preserve">PO-26-26619</t>
  </si>
  <si>
    <t xml:space="preserve">SKU-06-519</t>
  </si>
  <si>
    <t xml:space="preserve">RCPT-03426</t>
  </si>
  <si>
    <t xml:space="preserve">PO-26-66403</t>
  </si>
  <si>
    <t xml:space="preserve">SKU-03-198</t>
  </si>
  <si>
    <t xml:space="preserve">RCPT-03427</t>
  </si>
  <si>
    <t xml:space="preserve">PO-26-12883</t>
  </si>
  <si>
    <t xml:space="preserve">RCPT-03428</t>
  </si>
  <si>
    <t xml:space="preserve">PO-26-59461</t>
  </si>
  <si>
    <t xml:space="preserve">RCPT-03429</t>
  </si>
  <si>
    <t xml:space="preserve">PO-26-27103</t>
  </si>
  <si>
    <t xml:space="preserve">SKU-01-850</t>
  </si>
  <si>
    <t xml:space="preserve">RCPT-03430</t>
  </si>
  <si>
    <t xml:space="preserve">PO-26-13114</t>
  </si>
  <si>
    <t xml:space="preserve">SKU-01-334</t>
  </si>
  <si>
    <t xml:space="preserve">RCPT-03431</t>
  </si>
  <si>
    <t xml:space="preserve">PO-26-37753</t>
  </si>
  <si>
    <t xml:space="preserve">SKU-01-939</t>
  </si>
  <si>
    <t xml:space="preserve">RCPT-03432</t>
  </si>
  <si>
    <t xml:space="preserve">PO-26-61820</t>
  </si>
  <si>
    <t xml:space="preserve">SKU-01-322</t>
  </si>
  <si>
    <t xml:space="preserve">RCPT-03433</t>
  </si>
  <si>
    <t xml:space="preserve">PO-26-69158</t>
  </si>
  <si>
    <t xml:space="preserve">SKU-02-425</t>
  </si>
  <si>
    <t xml:space="preserve">RCPT-03434</t>
  </si>
  <si>
    <t xml:space="preserve">PO-26-67499</t>
  </si>
  <si>
    <t xml:space="preserve">RCPT-03435</t>
  </si>
  <si>
    <t xml:space="preserve">PO-26-10155</t>
  </si>
  <si>
    <t xml:space="preserve">RCPT-03436</t>
  </si>
  <si>
    <t xml:space="preserve">PO-26-34622</t>
  </si>
  <si>
    <t xml:space="preserve">SKU-04-233</t>
  </si>
  <si>
    <t xml:space="preserve">RCPT-03437</t>
  </si>
  <si>
    <t xml:space="preserve">PO-26-67977</t>
  </si>
  <si>
    <t xml:space="preserve">RCPT-03438</t>
  </si>
  <si>
    <t xml:space="preserve">PO-26-47087</t>
  </si>
  <si>
    <t xml:space="preserve">RCPT-03439</t>
  </si>
  <si>
    <t xml:space="preserve">PO-26-46477</t>
  </si>
  <si>
    <t xml:space="preserve">SKU-01-958</t>
  </si>
  <si>
    <t xml:space="preserve">RCPT-03440</t>
  </si>
  <si>
    <t xml:space="preserve">PO-26-70774</t>
  </si>
  <si>
    <t xml:space="preserve">RCPT-03441</t>
  </si>
  <si>
    <t xml:space="preserve">PO-26-95590</t>
  </si>
  <si>
    <t xml:space="preserve">RCPT-03442</t>
  </si>
  <si>
    <t xml:space="preserve">PO-26-62923</t>
  </si>
  <si>
    <t xml:space="preserve">RCPT-03443</t>
  </si>
  <si>
    <t xml:space="preserve">PO-26-59433</t>
  </si>
  <si>
    <t xml:space="preserve">SKU-04-286</t>
  </si>
  <si>
    <t xml:space="preserve">RCPT-03444</t>
  </si>
  <si>
    <t xml:space="preserve">PO-26-86401</t>
  </si>
  <si>
    <t xml:space="preserve">SKU-01-172</t>
  </si>
  <si>
    <t xml:space="preserve">RCPT-03445</t>
  </si>
  <si>
    <t xml:space="preserve">PO-26-57778</t>
  </si>
  <si>
    <t xml:space="preserve">RCPT-03446</t>
  </si>
  <si>
    <t xml:space="preserve">PO-26-42891</t>
  </si>
  <si>
    <t xml:space="preserve">RCPT-03447</t>
  </si>
  <si>
    <t xml:space="preserve">PO-26-98038</t>
  </si>
  <si>
    <t xml:space="preserve">SKU-05-386</t>
  </si>
  <si>
    <t xml:space="preserve">RCPT-03448</t>
  </si>
  <si>
    <t xml:space="preserve">PO-26-10611</t>
  </si>
  <si>
    <t xml:space="preserve">SKU-05-864</t>
  </si>
  <si>
    <t xml:space="preserve">RCPT-03449</t>
  </si>
  <si>
    <t xml:space="preserve">PO-26-70421</t>
  </si>
  <si>
    <t xml:space="preserve">RCPT-03450</t>
  </si>
  <si>
    <t xml:space="preserve">PO-26-10335</t>
  </si>
  <si>
    <t xml:space="preserve">SKU-06-438</t>
  </si>
  <si>
    <t xml:space="preserve">RCPT-03451</t>
  </si>
  <si>
    <t xml:space="preserve">PO-26-58288</t>
  </si>
  <si>
    <t xml:space="preserve">SKU-04-183</t>
  </si>
  <si>
    <t xml:space="preserve">RCPT-03452</t>
  </si>
  <si>
    <t xml:space="preserve">PO-26-35953</t>
  </si>
  <si>
    <t xml:space="preserve">SKU-05-943</t>
  </si>
  <si>
    <t xml:space="preserve">RCPT-03453</t>
  </si>
  <si>
    <t xml:space="preserve">PO-26-10817</t>
  </si>
  <si>
    <t xml:space="preserve">SKU-05-655</t>
  </si>
  <si>
    <t xml:space="preserve">RCPT-03454</t>
  </si>
  <si>
    <t xml:space="preserve">PO-26-82708</t>
  </si>
  <si>
    <t xml:space="preserve">SKU-03-889</t>
  </si>
  <si>
    <t xml:space="preserve">RCPT-03455</t>
  </si>
  <si>
    <t xml:space="preserve">PO-26-83586</t>
  </si>
  <si>
    <t xml:space="preserve">RCPT-03456</t>
  </si>
  <si>
    <t xml:space="preserve">PO-26-36429</t>
  </si>
  <si>
    <t xml:space="preserve">RCPT-03457</t>
  </si>
  <si>
    <t xml:space="preserve">PO-26-56884</t>
  </si>
  <si>
    <t xml:space="preserve">SKU-01-336</t>
  </si>
  <si>
    <t xml:space="preserve">RCPT-03458</t>
  </si>
  <si>
    <t xml:space="preserve">PO-26-87017</t>
  </si>
  <si>
    <t xml:space="preserve">SKU-02-359</t>
  </si>
  <si>
    <t xml:space="preserve">RCPT-03459</t>
  </si>
  <si>
    <t xml:space="preserve">PO-26-23147</t>
  </si>
  <si>
    <t xml:space="preserve">SKU-04-325</t>
  </si>
  <si>
    <t xml:space="preserve">RCPT-03460</t>
  </si>
  <si>
    <t xml:space="preserve">PO-26-27762</t>
  </si>
  <si>
    <t xml:space="preserve">RCPT-03461</t>
  </si>
  <si>
    <t xml:space="preserve">PO-26-64506</t>
  </si>
  <si>
    <t xml:space="preserve">RCPT-03462</t>
  </si>
  <si>
    <t xml:space="preserve">PO-26-30865</t>
  </si>
  <si>
    <t xml:space="preserve">RCPT-03463</t>
  </si>
  <si>
    <t xml:space="preserve">PO-26-39632</t>
  </si>
  <si>
    <t xml:space="preserve">SKU-06-561</t>
  </si>
  <si>
    <t xml:space="preserve">RCPT-03464</t>
  </si>
  <si>
    <t xml:space="preserve">PO-26-26446</t>
  </si>
  <si>
    <t xml:space="preserve">RCPT-03465</t>
  </si>
  <si>
    <t xml:space="preserve">PO-26-22443</t>
  </si>
  <si>
    <t xml:space="preserve">RCPT-03466</t>
  </si>
  <si>
    <t xml:space="preserve">PO-26-38074</t>
  </si>
  <si>
    <t xml:space="preserve">SKU-06-881</t>
  </si>
  <si>
    <t xml:space="preserve">RCPT-03467</t>
  </si>
  <si>
    <t xml:space="preserve">PO-26-10570</t>
  </si>
  <si>
    <t xml:space="preserve">RCPT-03468</t>
  </si>
  <si>
    <t xml:space="preserve">PO-26-68685</t>
  </si>
  <si>
    <t xml:space="preserve">SKU-02-320</t>
  </si>
  <si>
    <t xml:space="preserve">RCPT-03469</t>
  </si>
  <si>
    <t xml:space="preserve">PO-26-72571</t>
  </si>
  <si>
    <t xml:space="preserve">SKU-05-693</t>
  </si>
  <si>
    <t xml:space="preserve">RCPT-03470</t>
  </si>
  <si>
    <t xml:space="preserve">PO-26-16924</t>
  </si>
  <si>
    <t xml:space="preserve">RCPT-03471</t>
  </si>
  <si>
    <t xml:space="preserve">PO-26-92433</t>
  </si>
  <si>
    <t xml:space="preserve">RCPT-03472</t>
  </si>
  <si>
    <t xml:space="preserve">PO-26-74394</t>
  </si>
  <si>
    <t xml:space="preserve">RCPT-03473</t>
  </si>
  <si>
    <t xml:space="preserve">PO-26-55008</t>
  </si>
  <si>
    <t xml:space="preserve">RCPT-03474</t>
  </si>
  <si>
    <t xml:space="preserve">PO-26-38532</t>
  </si>
  <si>
    <t xml:space="preserve">RCPT-03475</t>
  </si>
  <si>
    <t xml:space="preserve">PO-26-16294</t>
  </si>
  <si>
    <t xml:space="preserve">SKU-06-385</t>
  </si>
  <si>
    <t xml:space="preserve">RCPT-03476</t>
  </si>
  <si>
    <t xml:space="preserve">PO-26-51088</t>
  </si>
  <si>
    <t xml:space="preserve">SKU-07-657</t>
  </si>
  <si>
    <t xml:space="preserve">RCPT-03477</t>
  </si>
  <si>
    <t xml:space="preserve">PO-26-63021</t>
  </si>
  <si>
    <t xml:space="preserve">SKU-06-699</t>
  </si>
  <si>
    <t xml:space="preserve">RCPT-03478</t>
  </si>
  <si>
    <t xml:space="preserve">PO-26-33195</t>
  </si>
  <si>
    <t xml:space="preserve">SKU-07-228</t>
  </si>
  <si>
    <t xml:space="preserve">RCPT-03479</t>
  </si>
  <si>
    <t xml:space="preserve">PO-26-60675</t>
  </si>
  <si>
    <t xml:space="preserve">RCPT-03480</t>
  </si>
  <si>
    <t xml:space="preserve">PO-26-16651</t>
  </si>
  <si>
    <t xml:space="preserve">SKU-05-454</t>
  </si>
  <si>
    <t xml:space="preserve">RCPT-03481</t>
  </si>
  <si>
    <t xml:space="preserve">PO-26-75342</t>
  </si>
  <si>
    <t xml:space="preserve">SKU-04-848</t>
  </si>
  <si>
    <t xml:space="preserve">RCPT-03482</t>
  </si>
  <si>
    <t xml:space="preserve">PO-26-32217</t>
  </si>
  <si>
    <t xml:space="preserve">SKU-05-547</t>
  </si>
  <si>
    <t xml:space="preserve">RCPT-03483</t>
  </si>
  <si>
    <t xml:space="preserve">PO-26-40328</t>
  </si>
  <si>
    <t xml:space="preserve">SKU-02-177</t>
  </si>
  <si>
    <t xml:space="preserve">RCPT-03484</t>
  </si>
  <si>
    <t xml:space="preserve">PO-26-74743</t>
  </si>
  <si>
    <t xml:space="preserve">SKU-03-617</t>
  </si>
  <si>
    <t xml:space="preserve">RCPT-03485</t>
  </si>
  <si>
    <t xml:space="preserve">PO-26-78688</t>
  </si>
  <si>
    <t xml:space="preserve">RCPT-03486</t>
  </si>
  <si>
    <t xml:space="preserve">PO-26-42744</t>
  </si>
  <si>
    <t xml:space="preserve">SKU-06-741</t>
  </si>
  <si>
    <t xml:space="preserve">RCPT-03487</t>
  </si>
  <si>
    <t xml:space="preserve">PO-26-38467</t>
  </si>
  <si>
    <t xml:space="preserve">SKU-07-368</t>
  </si>
  <si>
    <t xml:space="preserve">RCPT-03488</t>
  </si>
  <si>
    <t xml:space="preserve">PO-26-36668</t>
  </si>
  <si>
    <t xml:space="preserve">RCPT-03489</t>
  </si>
  <si>
    <t xml:space="preserve">PO-26-29897</t>
  </si>
  <si>
    <t xml:space="preserve">RCPT-03490</t>
  </si>
  <si>
    <t xml:space="preserve">PO-26-35943</t>
  </si>
  <si>
    <t xml:space="preserve">SKU-06-221</t>
  </si>
  <si>
    <t xml:space="preserve">RCPT-03491</t>
  </si>
  <si>
    <t xml:space="preserve">PO-26-72520</t>
  </si>
  <si>
    <t xml:space="preserve">RCPT-03492</t>
  </si>
  <si>
    <t xml:space="preserve">PO-26-79226</t>
  </si>
  <si>
    <t xml:space="preserve">SKU-01-288</t>
  </si>
  <si>
    <t xml:space="preserve">RCPT-03493</t>
  </si>
  <si>
    <t xml:space="preserve">PO-26-83027</t>
  </si>
  <si>
    <t xml:space="preserve">RCPT-03494</t>
  </si>
  <si>
    <t xml:space="preserve">PO-26-43624</t>
  </si>
  <si>
    <t xml:space="preserve">SKU-02-672</t>
  </si>
  <si>
    <t xml:space="preserve">RCPT-03495</t>
  </si>
  <si>
    <t xml:space="preserve">PO-26-78453</t>
  </si>
  <si>
    <t xml:space="preserve">RCPT-03496</t>
  </si>
  <si>
    <t xml:space="preserve">PO-26-77347</t>
  </si>
  <si>
    <t xml:space="preserve">RCPT-03497</t>
  </si>
  <si>
    <t xml:space="preserve">PO-26-59186</t>
  </si>
  <si>
    <t xml:space="preserve">RCPT-03498</t>
  </si>
  <si>
    <t xml:space="preserve">PO-26-77267</t>
  </si>
  <si>
    <t xml:space="preserve">RCPT-03499</t>
  </si>
  <si>
    <t xml:space="preserve">PO-26-18027</t>
  </si>
  <si>
    <t xml:space="preserve">SKU-07-566</t>
  </si>
  <si>
    <t xml:space="preserve">RCPT-03500</t>
  </si>
  <si>
    <t xml:space="preserve">PO-26-83291</t>
  </si>
  <si>
    <t xml:space="preserve">SKU-06-119</t>
  </si>
  <si>
    <t xml:space="preserve">RCPT-03501</t>
  </si>
  <si>
    <t xml:space="preserve">PO-26-84919</t>
  </si>
  <si>
    <t xml:space="preserve">SKU-01-128</t>
  </si>
  <si>
    <t xml:space="preserve">RCPT-03502</t>
  </si>
  <si>
    <t xml:space="preserve">PO-26-12478</t>
  </si>
  <si>
    <t xml:space="preserve">RCPT-03503</t>
  </si>
  <si>
    <t xml:space="preserve">PO-26-72518</t>
  </si>
  <si>
    <t xml:space="preserve">RCPT-03504</t>
  </si>
  <si>
    <t xml:space="preserve">PO-26-34705</t>
  </si>
  <si>
    <t xml:space="preserve">SKU-06-827</t>
  </si>
  <si>
    <t xml:space="preserve">RCPT-03505</t>
  </si>
  <si>
    <t xml:space="preserve">PO-26-45213</t>
  </si>
  <si>
    <t xml:space="preserve">SKU-03-182</t>
  </si>
  <si>
    <t xml:space="preserve">RCPT-03506</t>
  </si>
  <si>
    <t xml:space="preserve">PO-26-71576</t>
  </si>
  <si>
    <t xml:space="preserve">RCPT-03507</t>
  </si>
  <si>
    <t xml:space="preserve">PO-26-48713</t>
  </si>
  <si>
    <t xml:space="preserve">RCPT-03508</t>
  </si>
  <si>
    <t xml:space="preserve">PO-26-28943</t>
  </si>
  <si>
    <t xml:space="preserve">SKU-03-880</t>
  </si>
  <si>
    <t xml:space="preserve">RCPT-03509</t>
  </si>
  <si>
    <t xml:space="preserve">PO-26-34563</t>
  </si>
  <si>
    <t xml:space="preserve">RCPT-03510</t>
  </si>
  <si>
    <t xml:space="preserve">PO-26-73146</t>
  </si>
  <si>
    <t xml:space="preserve">SKU-01-523</t>
  </si>
  <si>
    <t xml:space="preserve">RCPT-03511</t>
  </si>
  <si>
    <t xml:space="preserve">PO-26-90776</t>
  </si>
  <si>
    <t xml:space="preserve">SKU-01-589</t>
  </si>
  <si>
    <t xml:space="preserve">RCPT-03512</t>
  </si>
  <si>
    <t xml:space="preserve">PO-26-68889</t>
  </si>
  <si>
    <t xml:space="preserve">RCPT-03513</t>
  </si>
  <si>
    <t xml:space="preserve">PO-26-60883</t>
  </si>
  <si>
    <t xml:space="preserve">SKU-02-491</t>
  </si>
  <si>
    <t xml:space="preserve">RCPT-03514</t>
  </si>
  <si>
    <t xml:space="preserve">PO-26-59917</t>
  </si>
  <si>
    <t xml:space="preserve">SKU-05-395</t>
  </si>
  <si>
    <t xml:space="preserve">RCPT-03515</t>
  </si>
  <si>
    <t xml:space="preserve">PO-26-26272</t>
  </si>
  <si>
    <t xml:space="preserve">SKU-03-782</t>
  </si>
  <si>
    <t xml:space="preserve">RCPT-03516</t>
  </si>
  <si>
    <t xml:space="preserve">PO-26-64852</t>
  </si>
  <si>
    <t xml:space="preserve">SKU-01-798</t>
  </si>
  <si>
    <t xml:space="preserve">RCPT-03517</t>
  </si>
  <si>
    <t xml:space="preserve">PO-26-31975</t>
  </si>
  <si>
    <t xml:space="preserve">RCPT-03518</t>
  </si>
  <si>
    <t xml:space="preserve">PO-26-54072</t>
  </si>
  <si>
    <t xml:space="preserve">SKU-04-307</t>
  </si>
  <si>
    <t xml:space="preserve">RCPT-03519</t>
  </si>
  <si>
    <t xml:space="preserve">PO-26-36672</t>
  </si>
  <si>
    <t xml:space="preserve">RCPT-03520</t>
  </si>
  <si>
    <t xml:space="preserve">PO-26-74566</t>
  </si>
  <si>
    <t xml:space="preserve">SKU-07-448</t>
  </si>
  <si>
    <t xml:space="preserve">RCPT-03521</t>
  </si>
  <si>
    <t xml:space="preserve">PO-26-63782</t>
  </si>
  <si>
    <t xml:space="preserve">SKU-07-696</t>
  </si>
  <si>
    <t xml:space="preserve">RCPT-03522</t>
  </si>
  <si>
    <t xml:space="preserve">PO-26-17752</t>
  </si>
  <si>
    <t xml:space="preserve">RCPT-03523</t>
  </si>
  <si>
    <t xml:space="preserve">PO-26-66994</t>
  </si>
  <si>
    <t xml:space="preserve">SKU-06-358</t>
  </si>
  <si>
    <t xml:space="preserve">RCPT-03524</t>
  </si>
  <si>
    <t xml:space="preserve">PO-26-25141</t>
  </si>
  <si>
    <t xml:space="preserve">SKU-04-813</t>
  </si>
  <si>
    <t xml:space="preserve">RCPT-03525</t>
  </si>
  <si>
    <t xml:space="preserve">PO-26-32477</t>
  </si>
  <si>
    <t xml:space="preserve">RCPT-03526</t>
  </si>
  <si>
    <t xml:space="preserve">PO-26-33159</t>
  </si>
  <si>
    <t xml:space="preserve">SKU-06-224</t>
  </si>
  <si>
    <t xml:space="preserve">RCPT-03527</t>
  </si>
  <si>
    <t xml:space="preserve">PO-26-95236</t>
  </si>
  <si>
    <t xml:space="preserve">RCPT-03528</t>
  </si>
  <si>
    <t xml:space="preserve">PO-26-65963</t>
  </si>
  <si>
    <t xml:space="preserve">RCPT-03529</t>
  </si>
  <si>
    <t xml:space="preserve">PO-26-32105</t>
  </si>
  <si>
    <t xml:space="preserve">SKU-03-849</t>
  </si>
  <si>
    <t xml:space="preserve">RCPT-03530</t>
  </si>
  <si>
    <t xml:space="preserve">PO-26-63584</t>
  </si>
  <si>
    <t xml:space="preserve">RCPT-03531</t>
  </si>
  <si>
    <t xml:space="preserve">PO-26-66774</t>
  </si>
  <si>
    <t xml:space="preserve">SKU-07-592</t>
  </si>
  <si>
    <t xml:space="preserve">RCPT-03532</t>
  </si>
  <si>
    <t xml:space="preserve">PO-26-63018</t>
  </si>
  <si>
    <t xml:space="preserve">SKU-02-117</t>
  </si>
  <si>
    <t xml:space="preserve">RCPT-03533</t>
  </si>
  <si>
    <t xml:space="preserve">PO-26-70461</t>
  </si>
  <si>
    <t xml:space="preserve">RCPT-03534</t>
  </si>
  <si>
    <t xml:space="preserve">PO-26-11714</t>
  </si>
  <si>
    <t xml:space="preserve">RCPT-03535</t>
  </si>
  <si>
    <t xml:space="preserve">PO-26-55894</t>
  </si>
  <si>
    <t xml:space="preserve">SKU-06-482</t>
  </si>
  <si>
    <t xml:space="preserve">RCPT-03536</t>
  </si>
  <si>
    <t xml:space="preserve">PO-26-85720</t>
  </si>
  <si>
    <t xml:space="preserve">RCPT-03537</t>
  </si>
  <si>
    <t xml:space="preserve">PO-26-83439</t>
  </si>
  <si>
    <t xml:space="preserve">RCPT-03538</t>
  </si>
  <si>
    <t xml:space="preserve">PO-26-87118</t>
  </si>
  <si>
    <t xml:space="preserve">SKU-01-707</t>
  </si>
  <si>
    <t xml:space="preserve">RCPT-03539</t>
  </si>
  <si>
    <t xml:space="preserve">PO-26-24523</t>
  </si>
  <si>
    <t xml:space="preserve">RCPT-03540</t>
  </si>
  <si>
    <t xml:space="preserve">PO-26-16122</t>
  </si>
  <si>
    <t xml:space="preserve">SKU-07-954</t>
  </si>
  <si>
    <t xml:space="preserve">RCPT-03541</t>
  </si>
  <si>
    <t xml:space="preserve">PO-26-28578</t>
  </si>
  <si>
    <t xml:space="preserve">RCPT-03542</t>
  </si>
  <si>
    <t xml:space="preserve">PO-26-49081</t>
  </si>
  <si>
    <t xml:space="preserve">SKU-05-753</t>
  </si>
  <si>
    <t xml:space="preserve">RCPT-03543</t>
  </si>
  <si>
    <t xml:space="preserve">PO-26-75223</t>
  </si>
  <si>
    <t xml:space="preserve">SKU-05-556</t>
  </si>
  <si>
    <t xml:space="preserve">RCPT-03544</t>
  </si>
  <si>
    <t xml:space="preserve">PO-26-43846</t>
  </si>
  <si>
    <t xml:space="preserve">RCPT-03545</t>
  </si>
  <si>
    <t xml:space="preserve">PO-26-17367</t>
  </si>
  <si>
    <t xml:space="preserve">SKU-06-897</t>
  </si>
  <si>
    <t xml:space="preserve">RCPT-03546</t>
  </si>
  <si>
    <t xml:space="preserve">PO-26-28330</t>
  </si>
  <si>
    <t xml:space="preserve">RCPT-03547</t>
  </si>
  <si>
    <t xml:space="preserve">PO-26-96906</t>
  </si>
  <si>
    <t xml:space="preserve">RCPT-03548</t>
  </si>
  <si>
    <t xml:space="preserve">PO-26-79597</t>
  </si>
  <si>
    <t xml:space="preserve">SKU-02-803</t>
  </si>
  <si>
    <t xml:space="preserve">RCPT-03549</t>
  </si>
  <si>
    <t xml:space="preserve">PO-26-75411</t>
  </si>
  <si>
    <t xml:space="preserve">RCPT-03550</t>
  </si>
  <si>
    <t xml:space="preserve">PO-26-23720</t>
  </si>
  <si>
    <t xml:space="preserve">SKU-07-936</t>
  </si>
  <si>
    <t xml:space="preserve">RCPT-03551</t>
  </si>
  <si>
    <t xml:space="preserve">PO-26-58054</t>
  </si>
  <si>
    <t xml:space="preserve">SKU-05-441</t>
  </si>
  <si>
    <t xml:space="preserve">RCPT-03552</t>
  </si>
  <si>
    <t xml:space="preserve">PO-26-20963</t>
  </si>
  <si>
    <t xml:space="preserve">RCPT-03553</t>
  </si>
  <si>
    <t xml:space="preserve">PO-26-54237</t>
  </si>
  <si>
    <t xml:space="preserve">RCPT-03554</t>
  </si>
  <si>
    <t xml:space="preserve">PO-26-34204</t>
  </si>
  <si>
    <t xml:space="preserve">SKU-06-442</t>
  </si>
  <si>
    <t xml:space="preserve">RCPT-03555</t>
  </si>
  <si>
    <t xml:space="preserve">PO-26-36388</t>
  </si>
  <si>
    <t xml:space="preserve">SKU-02-877</t>
  </si>
  <si>
    <t xml:space="preserve">RCPT-03556</t>
  </si>
  <si>
    <t xml:space="preserve">PO-26-20221</t>
  </si>
  <si>
    <t xml:space="preserve">RCPT-03557</t>
  </si>
  <si>
    <t xml:space="preserve">PO-26-23059</t>
  </si>
  <si>
    <t xml:space="preserve">SKU-07-184</t>
  </si>
  <si>
    <t xml:space="preserve">RCPT-03558</t>
  </si>
  <si>
    <t xml:space="preserve">PO-26-82321</t>
  </si>
  <si>
    <t xml:space="preserve">SKU-05-996</t>
  </si>
  <si>
    <t xml:space="preserve">RCPT-03559</t>
  </si>
  <si>
    <t xml:space="preserve">PO-26-73699</t>
  </si>
  <si>
    <t xml:space="preserve">SKU-05-787</t>
  </si>
  <si>
    <t xml:space="preserve">RCPT-03560</t>
  </si>
  <si>
    <t xml:space="preserve">PO-26-76590</t>
  </si>
  <si>
    <t xml:space="preserve">SKU-03-222</t>
  </si>
  <si>
    <t xml:space="preserve">RCPT-03561</t>
  </si>
  <si>
    <t xml:space="preserve">PO-26-65767</t>
  </si>
  <si>
    <t xml:space="preserve">RCPT-03562</t>
  </si>
  <si>
    <t xml:space="preserve">PO-26-98049</t>
  </si>
  <si>
    <t xml:space="preserve">RCPT-03563</t>
  </si>
  <si>
    <t xml:space="preserve">PO-26-54483</t>
  </si>
  <si>
    <t xml:space="preserve">RCPT-03564</t>
  </si>
  <si>
    <t xml:space="preserve">PO-26-96979</t>
  </si>
  <si>
    <t xml:space="preserve">RCPT-03565</t>
  </si>
  <si>
    <t xml:space="preserve">PO-26-45767</t>
  </si>
  <si>
    <t xml:space="preserve">SKU-02-706</t>
  </si>
  <si>
    <t xml:space="preserve">RCPT-03566</t>
  </si>
  <si>
    <t xml:space="preserve">PO-26-50476</t>
  </si>
  <si>
    <t xml:space="preserve">SKU-04-776</t>
  </si>
  <si>
    <t xml:space="preserve">RCPT-03567</t>
  </si>
  <si>
    <t xml:space="preserve">PO-26-87725</t>
  </si>
  <si>
    <t xml:space="preserve">RCPT-03568</t>
  </si>
  <si>
    <t xml:space="preserve">PO-26-95611</t>
  </si>
  <si>
    <t xml:space="preserve">SKU-01-135</t>
  </si>
  <si>
    <t xml:space="preserve">RCPT-03569</t>
  </si>
  <si>
    <t xml:space="preserve">PO-26-83693</t>
  </si>
  <si>
    <t xml:space="preserve">RCPT-03570</t>
  </si>
  <si>
    <t xml:space="preserve">PO-26-97706</t>
  </si>
  <si>
    <t xml:space="preserve">RCPT-03571</t>
  </si>
  <si>
    <t xml:space="preserve">PO-26-43808</t>
  </si>
  <si>
    <t xml:space="preserve">SKU-03-562</t>
  </si>
  <si>
    <t xml:space="preserve">RCPT-03572</t>
  </si>
  <si>
    <t xml:space="preserve">PO-26-44256</t>
  </si>
  <si>
    <t xml:space="preserve">RCPT-03573</t>
  </si>
  <si>
    <t xml:space="preserve">PO-26-79500</t>
  </si>
  <si>
    <t xml:space="preserve">SKU-06-823</t>
  </si>
  <si>
    <t xml:space="preserve">RCPT-03574</t>
  </si>
  <si>
    <t xml:space="preserve">PO-26-74066</t>
  </si>
  <si>
    <t xml:space="preserve">SKU-01-726</t>
  </si>
  <si>
    <t xml:space="preserve">RCPT-03575</t>
  </si>
  <si>
    <t xml:space="preserve">PO-26-51094</t>
  </si>
  <si>
    <t xml:space="preserve">SKU-01-121</t>
  </si>
  <si>
    <t xml:space="preserve">RCPT-03576</t>
  </si>
  <si>
    <t xml:space="preserve">PO-26-85106</t>
  </si>
  <si>
    <t xml:space="preserve">RCPT-03577</t>
  </si>
  <si>
    <t xml:space="preserve">PO-26-90824</t>
  </si>
  <si>
    <t xml:space="preserve">SKU-06-536</t>
  </si>
  <si>
    <t xml:space="preserve">RCPT-03578</t>
  </si>
  <si>
    <t xml:space="preserve">PO-26-73833</t>
  </si>
  <si>
    <t xml:space="preserve">SKU-06-721</t>
  </si>
  <si>
    <t xml:space="preserve">RCPT-03579</t>
  </si>
  <si>
    <t xml:space="preserve">PO-26-15464</t>
  </si>
  <si>
    <t xml:space="preserve">RCPT-03580</t>
  </si>
  <si>
    <t xml:space="preserve">PO-26-74974</t>
  </si>
  <si>
    <t xml:space="preserve">RCPT-03581</t>
  </si>
  <si>
    <t xml:space="preserve">PO-26-48775</t>
  </si>
  <si>
    <t xml:space="preserve">SKU-06-868</t>
  </si>
  <si>
    <t xml:space="preserve">RCPT-03582</t>
  </si>
  <si>
    <t xml:space="preserve">PO-26-65382</t>
  </si>
  <si>
    <t xml:space="preserve">SKU-04-887</t>
  </si>
  <si>
    <t xml:space="preserve">RCPT-03583</t>
  </si>
  <si>
    <t xml:space="preserve">PO-26-44302</t>
  </si>
  <si>
    <t xml:space="preserve">RCPT-03584</t>
  </si>
  <si>
    <t xml:space="preserve">PO-26-28867</t>
  </si>
  <si>
    <t xml:space="preserve">SKU-01-582</t>
  </si>
  <si>
    <t xml:space="preserve">RCPT-03585</t>
  </si>
  <si>
    <t xml:space="preserve">PO-26-39197</t>
  </si>
  <si>
    <t xml:space="preserve">RCPT-03586</t>
  </si>
  <si>
    <t xml:space="preserve">PO-26-36667</t>
  </si>
  <si>
    <t xml:space="preserve">SKU-01-303</t>
  </si>
  <si>
    <t xml:space="preserve">RCPT-03587</t>
  </si>
  <si>
    <t xml:space="preserve">PO-26-98072</t>
  </si>
  <si>
    <t xml:space="preserve">SKU-02-347</t>
  </si>
  <si>
    <t xml:space="preserve">RCPT-03588</t>
  </si>
  <si>
    <t xml:space="preserve">PO-26-60836</t>
  </si>
  <si>
    <t xml:space="preserve">SKU-06-245</t>
  </si>
  <si>
    <t xml:space="preserve">RCPT-03589</t>
  </si>
  <si>
    <t xml:space="preserve">PO-26-60582</t>
  </si>
  <si>
    <t xml:space="preserve">SKU-07-495</t>
  </si>
  <si>
    <t xml:space="preserve">RCPT-03590</t>
  </si>
  <si>
    <t xml:space="preserve">PO-26-33377</t>
  </si>
  <si>
    <t xml:space="preserve">RCPT-03591</t>
  </si>
  <si>
    <t xml:space="preserve">PO-26-69745</t>
  </si>
  <si>
    <t xml:space="preserve">SKU-01-751</t>
  </si>
  <si>
    <t xml:space="preserve">RCPT-03592</t>
  </si>
  <si>
    <t xml:space="preserve">PO-26-81388</t>
  </si>
  <si>
    <t xml:space="preserve">SKU-02-449</t>
  </si>
  <si>
    <t xml:space="preserve">RCPT-03593</t>
  </si>
  <si>
    <t xml:space="preserve">PO-26-67240</t>
  </si>
  <si>
    <t xml:space="preserve">SKU-03-169</t>
  </si>
  <si>
    <t xml:space="preserve">RCPT-03594</t>
  </si>
  <si>
    <t xml:space="preserve">PO-26-80986</t>
  </si>
  <si>
    <t xml:space="preserve">RCPT-03595</t>
  </si>
  <si>
    <t xml:space="preserve">PO-26-46372</t>
  </si>
  <si>
    <t xml:space="preserve">SKU-07-978</t>
  </si>
  <si>
    <t xml:space="preserve">RCPT-03596</t>
  </si>
  <si>
    <t xml:space="preserve">PO-26-15396</t>
  </si>
  <si>
    <t xml:space="preserve">RCPT-03597</t>
  </si>
  <si>
    <t xml:space="preserve">PO-26-48987</t>
  </si>
  <si>
    <t xml:space="preserve">RCPT-03598</t>
  </si>
  <si>
    <t xml:space="preserve">PO-26-86920</t>
  </si>
  <si>
    <t xml:space="preserve">RCPT-03599</t>
  </si>
  <si>
    <t xml:space="preserve">PO-26-30081</t>
  </si>
  <si>
    <t xml:space="preserve">RCPT-03600</t>
  </si>
  <si>
    <t xml:space="preserve">PO-26-33796</t>
  </si>
  <si>
    <t xml:space="preserve">SKU-03-551</t>
  </si>
  <si>
    <t xml:space="preserve">RCPT-03601</t>
  </si>
  <si>
    <t xml:space="preserve">PO-26-69399</t>
  </si>
  <si>
    <t xml:space="preserve">RCPT-03602</t>
  </si>
  <si>
    <t xml:space="preserve">PO-26-97560</t>
  </si>
  <si>
    <t xml:space="preserve">SKU-05-567</t>
  </si>
  <si>
    <t xml:space="preserve">RCPT-03603</t>
  </si>
  <si>
    <t xml:space="preserve">PO-26-91843</t>
  </si>
  <si>
    <t xml:space="preserve">SKU-03-903</t>
  </si>
  <si>
    <t xml:space="preserve">RCPT-03604</t>
  </si>
  <si>
    <t xml:space="preserve">PO-26-23810</t>
  </si>
  <si>
    <t xml:space="preserve">SKU-05-317</t>
  </si>
  <si>
    <t xml:space="preserve">RCPT-03605</t>
  </si>
  <si>
    <t xml:space="preserve">PO-26-69983</t>
  </si>
  <si>
    <t xml:space="preserve">SKU-03-461</t>
  </si>
  <si>
    <t xml:space="preserve">RCPT-03606</t>
  </si>
  <si>
    <t xml:space="preserve">PO-26-52366</t>
  </si>
  <si>
    <t xml:space="preserve">SKU-05-962</t>
  </si>
  <si>
    <t xml:space="preserve">RCPT-03607</t>
  </si>
  <si>
    <t xml:space="preserve">PO-26-26831</t>
  </si>
  <si>
    <t xml:space="preserve">SKU-02-303</t>
  </si>
  <si>
    <t xml:space="preserve">RCPT-03608</t>
  </si>
  <si>
    <t xml:space="preserve">PO-26-44041</t>
  </si>
  <si>
    <t xml:space="preserve">SKU-03-649</t>
  </si>
  <si>
    <t xml:space="preserve">RCPT-03609</t>
  </si>
  <si>
    <t xml:space="preserve">PO-26-15953</t>
  </si>
  <si>
    <t xml:space="preserve">SKU-01-700</t>
  </si>
  <si>
    <t xml:space="preserve">RCPT-03610</t>
  </si>
  <si>
    <t xml:space="preserve">PO-26-69119</t>
  </si>
  <si>
    <t xml:space="preserve">SKU-01-871</t>
  </si>
  <si>
    <t xml:space="preserve">RCPT-03611</t>
  </si>
  <si>
    <t xml:space="preserve">PO-26-90206</t>
  </si>
  <si>
    <t xml:space="preserve">RCPT-03612</t>
  </si>
  <si>
    <t xml:space="preserve">PO-26-24208</t>
  </si>
  <si>
    <t xml:space="preserve">SKU-04-556</t>
  </si>
  <si>
    <t xml:space="preserve">RCPT-03613</t>
  </si>
  <si>
    <t xml:space="preserve">PO-26-38426</t>
  </si>
  <si>
    <t xml:space="preserve">SKU-03-437</t>
  </si>
  <si>
    <t xml:space="preserve">RCPT-03614</t>
  </si>
  <si>
    <t xml:space="preserve">PO-26-86623</t>
  </si>
  <si>
    <t xml:space="preserve">SKU-03-509</t>
  </si>
  <si>
    <t xml:space="preserve">RCPT-03615</t>
  </si>
  <si>
    <t xml:space="preserve">PO-26-49638</t>
  </si>
  <si>
    <t xml:space="preserve">SKU-04-287</t>
  </si>
  <si>
    <t xml:space="preserve">RCPT-03616</t>
  </si>
  <si>
    <t xml:space="preserve">PO-26-90542</t>
  </si>
  <si>
    <t xml:space="preserve">RCPT-03617</t>
  </si>
  <si>
    <t xml:space="preserve">PO-26-75811</t>
  </si>
  <si>
    <t xml:space="preserve">RCPT-03618</t>
  </si>
  <si>
    <t xml:space="preserve">PO-26-91685</t>
  </si>
  <si>
    <t xml:space="preserve">RCPT-03619</t>
  </si>
  <si>
    <t xml:space="preserve">PO-26-60751</t>
  </si>
  <si>
    <t xml:space="preserve">SKU-02-872</t>
  </si>
  <si>
    <t xml:space="preserve">RCPT-03620</t>
  </si>
  <si>
    <t xml:space="preserve">PO-26-36553</t>
  </si>
  <si>
    <t xml:space="preserve">RCPT-03621</t>
  </si>
  <si>
    <t xml:space="preserve">PO-26-13711</t>
  </si>
  <si>
    <t xml:space="preserve">SKU-01-823</t>
  </si>
  <si>
    <t xml:space="preserve">RCPT-03622</t>
  </si>
  <si>
    <t xml:space="preserve">PO-26-98723</t>
  </si>
  <si>
    <t xml:space="preserve">RCPT-03623</t>
  </si>
  <si>
    <t xml:space="preserve">PO-26-27733</t>
  </si>
  <si>
    <t xml:space="preserve">RCPT-03624</t>
  </si>
  <si>
    <t xml:space="preserve">PO-26-37512</t>
  </si>
  <si>
    <t xml:space="preserve">RCPT-03625</t>
  </si>
  <si>
    <t xml:space="preserve">PO-26-64037</t>
  </si>
  <si>
    <t xml:space="preserve">SKU-07-227</t>
  </si>
  <si>
    <t xml:space="preserve">RCPT-03626</t>
  </si>
  <si>
    <t xml:space="preserve">PO-26-36041</t>
  </si>
  <si>
    <t xml:space="preserve">SKU-04-426</t>
  </si>
  <si>
    <t xml:space="preserve">RCPT-03627</t>
  </si>
  <si>
    <t xml:space="preserve">PO-26-16765</t>
  </si>
  <si>
    <t xml:space="preserve">RCPT-03628</t>
  </si>
  <si>
    <t xml:space="preserve">PO-26-40351</t>
  </si>
  <si>
    <t xml:space="preserve">SKU-07-909</t>
  </si>
  <si>
    <t xml:space="preserve">RCPT-03629</t>
  </si>
  <si>
    <t xml:space="preserve">PO-26-52164</t>
  </si>
  <si>
    <t xml:space="preserve">SKU-04-658</t>
  </si>
  <si>
    <t xml:space="preserve">RCPT-03630</t>
  </si>
  <si>
    <t xml:space="preserve">PO-26-95015</t>
  </si>
  <si>
    <t xml:space="preserve">RCPT-03631</t>
  </si>
  <si>
    <t xml:space="preserve">PO-26-48786</t>
  </si>
  <si>
    <t xml:space="preserve">RCPT-03632</t>
  </si>
  <si>
    <t xml:space="preserve">PO-26-10699</t>
  </si>
  <si>
    <t xml:space="preserve">SKU-05-776</t>
  </si>
  <si>
    <t xml:space="preserve">RCPT-03633</t>
  </si>
  <si>
    <t xml:space="preserve">PO-26-85597</t>
  </si>
  <si>
    <t xml:space="preserve">SKU-05-638</t>
  </si>
  <si>
    <t xml:space="preserve">RCPT-03634</t>
  </si>
  <si>
    <t xml:space="preserve">PO-26-70680</t>
  </si>
  <si>
    <t xml:space="preserve">SKU-06-565</t>
  </si>
  <si>
    <t xml:space="preserve">RCPT-03635</t>
  </si>
  <si>
    <t xml:space="preserve">PO-26-51490</t>
  </si>
  <si>
    <t xml:space="preserve">SKU-07-755</t>
  </si>
  <si>
    <t xml:space="preserve">RCPT-03636</t>
  </si>
  <si>
    <t xml:space="preserve">PO-26-21166</t>
  </si>
  <si>
    <t xml:space="preserve">RCPT-03637</t>
  </si>
  <si>
    <t xml:space="preserve">PO-26-91323</t>
  </si>
  <si>
    <t xml:space="preserve">SKU-06-705</t>
  </si>
  <si>
    <t xml:space="preserve">RCPT-03638</t>
  </si>
  <si>
    <t xml:space="preserve">PO-26-94767</t>
  </si>
  <si>
    <t xml:space="preserve">SKU-05-479</t>
  </si>
  <si>
    <t xml:space="preserve">RCPT-03639</t>
  </si>
  <si>
    <t xml:space="preserve">PO-26-57709</t>
  </si>
  <si>
    <t xml:space="preserve">SKU-04-430</t>
  </si>
  <si>
    <t xml:space="preserve">RCPT-03640</t>
  </si>
  <si>
    <t xml:space="preserve">PO-26-70137</t>
  </si>
  <si>
    <t xml:space="preserve">SKU-05-338</t>
  </si>
  <si>
    <t xml:space="preserve">RCPT-03641</t>
  </si>
  <si>
    <t xml:space="preserve">PO-26-68317</t>
  </si>
  <si>
    <t xml:space="preserve">RCPT-03642</t>
  </si>
  <si>
    <t xml:space="preserve">PO-26-41066</t>
  </si>
  <si>
    <t xml:space="preserve">SKU-05-427</t>
  </si>
  <si>
    <t xml:space="preserve">RCPT-03643</t>
  </si>
  <si>
    <t xml:space="preserve">PO-26-97368</t>
  </si>
  <si>
    <t xml:space="preserve">SKU-01-179</t>
  </si>
  <si>
    <t xml:space="preserve">RCPT-03644</t>
  </si>
  <si>
    <t xml:space="preserve">PO-26-89885</t>
  </si>
  <si>
    <t xml:space="preserve">SKU-07-609</t>
  </si>
  <si>
    <t xml:space="preserve">RCPT-03645</t>
  </si>
  <si>
    <t xml:space="preserve">PO-26-22250</t>
  </si>
  <si>
    <t xml:space="preserve">SKU-05-921</t>
  </si>
  <si>
    <t xml:space="preserve">RCPT-03646</t>
  </si>
  <si>
    <t xml:space="preserve">PO-26-24454</t>
  </si>
  <si>
    <t xml:space="preserve">RCPT-03647</t>
  </si>
  <si>
    <t xml:space="preserve">PO-26-82158</t>
  </si>
  <si>
    <t xml:space="preserve">RCPT-03648</t>
  </si>
  <si>
    <t xml:space="preserve">PO-26-52522</t>
  </si>
  <si>
    <t xml:space="preserve">SKU-07-873</t>
  </si>
  <si>
    <t xml:space="preserve">RCPT-03649</t>
  </si>
  <si>
    <t xml:space="preserve">PO-26-65240</t>
  </si>
  <si>
    <t xml:space="preserve">SKU-03-892</t>
  </si>
  <si>
    <t xml:space="preserve">RCPT-03650</t>
  </si>
  <si>
    <t xml:space="preserve">PO-26-42684</t>
  </si>
  <si>
    <t xml:space="preserve">SKU-04-188</t>
  </si>
  <si>
    <t xml:space="preserve">RCPT-03651</t>
  </si>
  <si>
    <t xml:space="preserve">PO-26-51226</t>
  </si>
  <si>
    <t xml:space="preserve">RCPT-03652</t>
  </si>
  <si>
    <t xml:space="preserve">PO-26-51994</t>
  </si>
  <si>
    <t xml:space="preserve">RCPT-03653</t>
  </si>
  <si>
    <t xml:space="preserve">PO-26-96097</t>
  </si>
  <si>
    <t xml:space="preserve">SKU-07-313</t>
  </si>
  <si>
    <t xml:space="preserve">RCPT-03654</t>
  </si>
  <si>
    <t xml:space="preserve">PO-26-69678</t>
  </si>
  <si>
    <t xml:space="preserve">RCPT-03655</t>
  </si>
  <si>
    <t xml:space="preserve">PO-26-75173</t>
  </si>
  <si>
    <t xml:space="preserve">RCPT-03656</t>
  </si>
  <si>
    <t xml:space="preserve">PO-26-19090</t>
  </si>
  <si>
    <t xml:space="preserve">RCPT-03657</t>
  </si>
  <si>
    <t xml:space="preserve">PO-26-62166</t>
  </si>
  <si>
    <t xml:space="preserve">RCPT-03658</t>
  </si>
  <si>
    <t xml:space="preserve">PO-26-36565</t>
  </si>
  <si>
    <t xml:space="preserve">SKU-03-491</t>
  </si>
  <si>
    <t xml:space="preserve">RCPT-03659</t>
  </si>
  <si>
    <t xml:space="preserve">PO-26-57636</t>
  </si>
  <si>
    <t xml:space="preserve">SKU-03-278</t>
  </si>
  <si>
    <t xml:space="preserve">RCPT-03660</t>
  </si>
  <si>
    <t xml:space="preserve">PO-26-15347</t>
  </si>
  <si>
    <t xml:space="preserve">SKU-06-424</t>
  </si>
  <si>
    <t xml:space="preserve">RCPT-03661</t>
  </si>
  <si>
    <t xml:space="preserve">PO-26-27419</t>
  </si>
  <si>
    <t xml:space="preserve">RCPT-03662</t>
  </si>
  <si>
    <t xml:space="preserve">PO-26-69310</t>
  </si>
  <si>
    <t xml:space="preserve">SKU-07-162</t>
  </si>
  <si>
    <t xml:space="preserve">RCPT-03663</t>
  </si>
  <si>
    <t xml:space="preserve">PO-26-81916</t>
  </si>
  <si>
    <t xml:space="preserve">RCPT-03664</t>
  </si>
  <si>
    <t xml:space="preserve">PO-26-18392</t>
  </si>
  <si>
    <t xml:space="preserve">SKU-04-452</t>
  </si>
  <si>
    <t xml:space="preserve">RCPT-03665</t>
  </si>
  <si>
    <t xml:space="preserve">PO-26-65020</t>
  </si>
  <si>
    <t xml:space="preserve">SKU-07-123</t>
  </si>
  <si>
    <t xml:space="preserve">RCPT-03666</t>
  </si>
  <si>
    <t xml:space="preserve">PO-26-45568</t>
  </si>
  <si>
    <t xml:space="preserve">RCPT-03667</t>
  </si>
  <si>
    <t xml:space="preserve">PO-26-82531</t>
  </si>
  <si>
    <t xml:space="preserve">RCPT-03668</t>
  </si>
  <si>
    <t xml:space="preserve">PO-26-27695</t>
  </si>
  <si>
    <t xml:space="preserve">RCPT-03669</t>
  </si>
  <si>
    <t xml:space="preserve">PO-26-29938</t>
  </si>
  <si>
    <t xml:space="preserve">SKU-01-296</t>
  </si>
  <si>
    <t xml:space="preserve">RCPT-03670</t>
  </si>
  <si>
    <t xml:space="preserve">PO-26-56594</t>
  </si>
  <si>
    <t xml:space="preserve">SKU-07-157</t>
  </si>
  <si>
    <t xml:space="preserve">RCPT-03671</t>
  </si>
  <si>
    <t xml:space="preserve">PO-26-93498</t>
  </si>
  <si>
    <t xml:space="preserve">SKU-05-888</t>
  </si>
  <si>
    <t xml:space="preserve">RCPT-03672</t>
  </si>
  <si>
    <t xml:space="preserve">PO-26-39251</t>
  </si>
  <si>
    <t xml:space="preserve">RCPT-03673</t>
  </si>
  <si>
    <t xml:space="preserve">PO-26-99074</t>
  </si>
  <si>
    <t xml:space="preserve">SKU-02-601</t>
  </si>
  <si>
    <t xml:space="preserve">RCPT-03674</t>
  </si>
  <si>
    <t xml:space="preserve">PO-26-71215</t>
  </si>
  <si>
    <t xml:space="preserve">SKU-07-356</t>
  </si>
  <si>
    <t xml:space="preserve">RCPT-03675</t>
  </si>
  <si>
    <t xml:space="preserve">PO-26-58784</t>
  </si>
  <si>
    <t xml:space="preserve">RCPT-03676</t>
  </si>
  <si>
    <t xml:space="preserve">PO-26-62314</t>
  </si>
  <si>
    <t xml:space="preserve">SKU-01-779</t>
  </si>
  <si>
    <t xml:space="preserve">RCPT-03677</t>
  </si>
  <si>
    <t xml:space="preserve">PO-26-28173</t>
  </si>
  <si>
    <t xml:space="preserve">RCPT-03678</t>
  </si>
  <si>
    <t xml:space="preserve">PO-26-76750</t>
  </si>
  <si>
    <t xml:space="preserve">RCPT-03679</t>
  </si>
  <si>
    <t xml:space="preserve">PO-26-46955</t>
  </si>
  <si>
    <t xml:space="preserve">RCPT-03680</t>
  </si>
  <si>
    <t xml:space="preserve">PO-26-54029</t>
  </si>
  <si>
    <t xml:space="preserve">SKU-05-446</t>
  </si>
  <si>
    <t xml:space="preserve">RCPT-03681</t>
  </si>
  <si>
    <t xml:space="preserve">PO-26-57626</t>
  </si>
  <si>
    <t xml:space="preserve">SKU-02-921</t>
  </si>
  <si>
    <t xml:space="preserve">RCPT-03682</t>
  </si>
  <si>
    <t xml:space="preserve">PO-26-86939</t>
  </si>
  <si>
    <t xml:space="preserve">SKU-01-834</t>
  </si>
  <si>
    <t xml:space="preserve">RCPT-03683</t>
  </si>
  <si>
    <t xml:space="preserve">PO-26-23779</t>
  </si>
  <si>
    <t xml:space="preserve">SKU-05-769</t>
  </si>
  <si>
    <t xml:space="preserve">RCPT-03684</t>
  </si>
  <si>
    <t xml:space="preserve">PO-26-13533</t>
  </si>
  <si>
    <t xml:space="preserve">RCPT-03685</t>
  </si>
  <si>
    <t xml:space="preserve">PO-26-62469</t>
  </si>
  <si>
    <t xml:space="preserve">SKU-03-331</t>
  </si>
  <si>
    <t xml:space="preserve">RCPT-03686</t>
  </si>
  <si>
    <t xml:space="preserve">PO-26-82064</t>
  </si>
  <si>
    <t xml:space="preserve">RCPT-03687</t>
  </si>
  <si>
    <t xml:space="preserve">PO-26-43376</t>
  </si>
  <si>
    <t xml:space="preserve">RCPT-03688</t>
  </si>
  <si>
    <t xml:space="preserve">PO-26-95187</t>
  </si>
  <si>
    <t xml:space="preserve">SKU-04-409</t>
  </si>
  <si>
    <t xml:space="preserve">RCPT-03689</t>
  </si>
  <si>
    <t xml:space="preserve">PO-26-33950</t>
  </si>
  <si>
    <t xml:space="preserve">SKU-01-227</t>
  </si>
  <si>
    <t xml:space="preserve">RCPT-03690</t>
  </si>
  <si>
    <t xml:space="preserve">PO-26-14615</t>
  </si>
  <si>
    <t xml:space="preserve">RCPT-03691</t>
  </si>
  <si>
    <t xml:space="preserve">PO-26-25915</t>
  </si>
  <si>
    <t xml:space="preserve">RCPT-03692</t>
  </si>
  <si>
    <t xml:space="preserve">PO-26-17070</t>
  </si>
  <si>
    <t xml:space="preserve">RCPT-03693</t>
  </si>
  <si>
    <t xml:space="preserve">PO-26-65933</t>
  </si>
  <si>
    <t xml:space="preserve">SKU-01-544</t>
  </si>
  <si>
    <t xml:space="preserve">RCPT-03694</t>
  </si>
  <si>
    <t xml:space="preserve">PO-26-75204</t>
  </si>
  <si>
    <t xml:space="preserve">SKU-02-737</t>
  </si>
  <si>
    <t xml:space="preserve">RCPT-03695</t>
  </si>
  <si>
    <t xml:space="preserve">PO-26-25201</t>
  </si>
  <si>
    <t xml:space="preserve">SKU-04-537</t>
  </si>
  <si>
    <t xml:space="preserve">RCPT-03696</t>
  </si>
  <si>
    <t xml:space="preserve">PO-26-96025</t>
  </si>
  <si>
    <t xml:space="preserve">RCPT-03697</t>
  </si>
  <si>
    <t xml:space="preserve">PO-26-73786</t>
  </si>
  <si>
    <t xml:space="preserve">RCPT-03698</t>
  </si>
  <si>
    <t xml:space="preserve">PO-26-47444</t>
  </si>
  <si>
    <t xml:space="preserve">RCPT-03699</t>
  </si>
  <si>
    <t xml:space="preserve">PO-26-24334</t>
  </si>
  <si>
    <t xml:space="preserve">RCPT-03700</t>
  </si>
  <si>
    <t xml:space="preserve">PO-26-47757</t>
  </si>
  <si>
    <t xml:space="preserve">RCPT-03701</t>
  </si>
  <si>
    <t xml:space="preserve">PO-26-41969</t>
  </si>
  <si>
    <t xml:space="preserve">SKU-03-501</t>
  </si>
  <si>
    <t xml:space="preserve">RCPT-03702</t>
  </si>
  <si>
    <t xml:space="preserve">PO-26-20496</t>
  </si>
  <si>
    <t xml:space="preserve">SKU-02-131</t>
  </si>
  <si>
    <t xml:space="preserve">RCPT-03703</t>
  </si>
  <si>
    <t xml:space="preserve">PO-26-41140</t>
  </si>
  <si>
    <t xml:space="preserve">RCPT-03704</t>
  </si>
  <si>
    <t xml:space="preserve">PO-26-99885</t>
  </si>
  <si>
    <t xml:space="preserve">SKU-07-121</t>
  </si>
  <si>
    <t xml:space="preserve">RCPT-03705</t>
  </si>
  <si>
    <t xml:space="preserve">PO-26-41224</t>
  </si>
  <si>
    <t xml:space="preserve">RCPT-03706</t>
  </si>
  <si>
    <t xml:space="preserve">PO-26-36971</t>
  </si>
  <si>
    <t xml:space="preserve">SKU-01-369</t>
  </si>
  <si>
    <t xml:space="preserve">RCPT-03707</t>
  </si>
  <si>
    <t xml:space="preserve">PO-26-57662</t>
  </si>
  <si>
    <t xml:space="preserve">RCPT-03708</t>
  </si>
  <si>
    <t xml:space="preserve">PO-26-16502</t>
  </si>
  <si>
    <t xml:space="preserve">RCPT-03709</t>
  </si>
  <si>
    <t xml:space="preserve">PO-26-19143</t>
  </si>
  <si>
    <t xml:space="preserve">RCPT-03710</t>
  </si>
  <si>
    <t xml:space="preserve">PO-26-81886</t>
  </si>
  <si>
    <t xml:space="preserve">RCPT-03711</t>
  </si>
  <si>
    <t xml:space="preserve">PO-26-40425</t>
  </si>
  <si>
    <t xml:space="preserve">SKU-07-302</t>
  </si>
  <si>
    <t xml:space="preserve">RCPT-03712</t>
  </si>
  <si>
    <t xml:space="preserve">PO-26-96660</t>
  </si>
  <si>
    <t xml:space="preserve">SKU-04-156</t>
  </si>
  <si>
    <t xml:space="preserve">RCPT-03713</t>
  </si>
  <si>
    <t xml:space="preserve">PO-26-15475</t>
  </si>
  <si>
    <t xml:space="preserve">SKU-05-270</t>
  </si>
  <si>
    <t xml:space="preserve">RCPT-03714</t>
  </si>
  <si>
    <t xml:space="preserve">PO-26-98929</t>
  </si>
  <si>
    <t xml:space="preserve">SKU-06-267</t>
  </si>
  <si>
    <t xml:space="preserve">RCPT-03715</t>
  </si>
  <si>
    <t xml:space="preserve">PO-26-98440</t>
  </si>
  <si>
    <t xml:space="preserve">RCPT-03716</t>
  </si>
  <si>
    <t xml:space="preserve">PO-26-25165</t>
  </si>
  <si>
    <t xml:space="preserve">SKU-01-759</t>
  </si>
  <si>
    <t xml:space="preserve">RCPT-03717</t>
  </si>
  <si>
    <t xml:space="preserve">PO-26-24577</t>
  </si>
  <si>
    <t xml:space="preserve">SKU-02-719</t>
  </si>
  <si>
    <t xml:space="preserve">RCPT-03718</t>
  </si>
  <si>
    <t xml:space="preserve">PO-26-50238</t>
  </si>
  <si>
    <t xml:space="preserve">RCPT-03719</t>
  </si>
  <si>
    <t xml:space="preserve">PO-26-15826</t>
  </si>
  <si>
    <t xml:space="preserve">RCPT-03720</t>
  </si>
  <si>
    <t xml:space="preserve">PO-26-40975</t>
  </si>
  <si>
    <t xml:space="preserve">RCPT-03721</t>
  </si>
  <si>
    <t xml:space="preserve">PO-26-17894</t>
  </si>
  <si>
    <t xml:space="preserve">RCPT-03722</t>
  </si>
  <si>
    <t xml:space="preserve">PO-26-85420</t>
  </si>
  <si>
    <t xml:space="preserve">RCPT-03723</t>
  </si>
  <si>
    <t xml:space="preserve">PO-26-31284</t>
  </si>
  <si>
    <t xml:space="preserve">RCPT-03724</t>
  </si>
  <si>
    <t xml:space="preserve">PO-26-64080</t>
  </si>
  <si>
    <t xml:space="preserve">RCPT-03725</t>
  </si>
  <si>
    <t xml:space="preserve">PO-26-70263</t>
  </si>
  <si>
    <t xml:space="preserve">SKU-07-372</t>
  </si>
  <si>
    <t xml:space="preserve">RCPT-03726</t>
  </si>
  <si>
    <t xml:space="preserve">PO-26-18579</t>
  </si>
  <si>
    <t xml:space="preserve">RCPT-03727</t>
  </si>
  <si>
    <t xml:space="preserve">PO-26-35306</t>
  </si>
  <si>
    <t xml:space="preserve">RCPT-03728</t>
  </si>
  <si>
    <t xml:space="preserve">PO-26-37772</t>
  </si>
  <si>
    <t xml:space="preserve">RCPT-03729</t>
  </si>
  <si>
    <t xml:space="preserve">PO-26-21655</t>
  </si>
  <si>
    <t xml:space="preserve">RCPT-03730</t>
  </si>
  <si>
    <t xml:space="preserve">PO-26-81960</t>
  </si>
  <si>
    <t xml:space="preserve">RCPT-03731</t>
  </si>
  <si>
    <t xml:space="preserve">PO-26-13587</t>
  </si>
  <si>
    <t xml:space="preserve">SKU-07-492</t>
  </si>
  <si>
    <t xml:space="preserve">RCPT-03732</t>
  </si>
  <si>
    <t xml:space="preserve">PO-26-45226</t>
  </si>
  <si>
    <t xml:space="preserve">SKU-05-781</t>
  </si>
  <si>
    <t xml:space="preserve">RCPT-03733</t>
  </si>
  <si>
    <t xml:space="preserve">PO-26-52129</t>
  </si>
  <si>
    <t xml:space="preserve">SKU-07-860</t>
  </si>
  <si>
    <t xml:space="preserve">RCPT-03734</t>
  </si>
  <si>
    <t xml:space="preserve">PO-26-13833</t>
  </si>
  <si>
    <t xml:space="preserve">SKU-01-858</t>
  </si>
  <si>
    <t xml:space="preserve">RCPT-03735</t>
  </si>
  <si>
    <t xml:space="preserve">PO-26-72847</t>
  </si>
  <si>
    <t xml:space="preserve">SKU-04-577</t>
  </si>
  <si>
    <t xml:space="preserve">RCPT-03736</t>
  </si>
  <si>
    <t xml:space="preserve">PO-26-28721</t>
  </si>
  <si>
    <t xml:space="preserve">RCPT-03737</t>
  </si>
  <si>
    <t xml:space="preserve">PO-26-13422</t>
  </si>
  <si>
    <t xml:space="preserve">RCPT-03738</t>
  </si>
  <si>
    <t xml:space="preserve">PO-26-51753</t>
  </si>
  <si>
    <t xml:space="preserve">SKU-03-277</t>
  </si>
  <si>
    <t xml:space="preserve">RCPT-03739</t>
  </si>
  <si>
    <t xml:space="preserve">PO-26-54197</t>
  </si>
  <si>
    <t xml:space="preserve">RCPT-03740</t>
  </si>
  <si>
    <t xml:space="preserve">PO-26-20441</t>
  </si>
  <si>
    <t xml:space="preserve">RCPT-03741</t>
  </si>
  <si>
    <t xml:space="preserve">PO-26-16340</t>
  </si>
  <si>
    <t xml:space="preserve">SKU-02-348</t>
  </si>
  <si>
    <t xml:space="preserve">RCPT-03742</t>
  </si>
  <si>
    <t xml:space="preserve">PO-26-95022</t>
  </si>
  <si>
    <t xml:space="preserve">RCPT-03743</t>
  </si>
  <si>
    <t xml:space="preserve">PO-26-40812</t>
  </si>
  <si>
    <t xml:space="preserve">RCPT-03744</t>
  </si>
  <si>
    <t xml:space="preserve">PO-26-76230</t>
  </si>
  <si>
    <t xml:space="preserve">RCPT-03745</t>
  </si>
  <si>
    <t xml:space="preserve">PO-26-48576</t>
  </si>
  <si>
    <t xml:space="preserve">SKU-03-265</t>
  </si>
  <si>
    <t xml:space="preserve">RCPT-03746</t>
  </si>
  <si>
    <t xml:space="preserve">PO-26-12375</t>
  </si>
  <si>
    <t xml:space="preserve">SKU-05-765</t>
  </si>
  <si>
    <t xml:space="preserve">RCPT-03747</t>
  </si>
  <si>
    <t xml:space="preserve">PO-26-79861</t>
  </si>
  <si>
    <t xml:space="preserve">SKU-07-953</t>
  </si>
  <si>
    <t xml:space="preserve">RCPT-03748</t>
  </si>
  <si>
    <t xml:space="preserve">PO-26-29690</t>
  </si>
  <si>
    <t xml:space="preserve">SKU-06-139</t>
  </si>
  <si>
    <t xml:space="preserve">RCPT-03749</t>
  </si>
  <si>
    <t xml:space="preserve">PO-26-97985</t>
  </si>
  <si>
    <t xml:space="preserve">SKU-07-941</t>
  </si>
  <si>
    <t xml:space="preserve">RCPT-03750</t>
  </si>
  <si>
    <t xml:space="preserve">PO-26-70037</t>
  </si>
  <si>
    <t xml:space="preserve">SKU-06-755</t>
  </si>
  <si>
    <t xml:space="preserve">RCPT-03751</t>
  </si>
  <si>
    <t xml:space="preserve">PO-26-19030</t>
  </si>
  <si>
    <t xml:space="preserve">SKU-04-265</t>
  </si>
  <si>
    <t xml:space="preserve">RCPT-03752</t>
  </si>
  <si>
    <t xml:space="preserve">PO-26-14240</t>
  </si>
  <si>
    <t xml:space="preserve">RCPT-03753</t>
  </si>
  <si>
    <t xml:space="preserve">PO-26-35936</t>
  </si>
  <si>
    <t xml:space="preserve">SKU-05-245</t>
  </si>
  <si>
    <t xml:space="preserve">RCPT-03754</t>
  </si>
  <si>
    <t xml:space="preserve">PO-26-28397</t>
  </si>
  <si>
    <t xml:space="preserve">RCPT-03755</t>
  </si>
  <si>
    <t xml:space="preserve">PO-26-61630</t>
  </si>
  <si>
    <t xml:space="preserve">SKU-06-363</t>
  </si>
  <si>
    <t xml:space="preserve">RCPT-03756</t>
  </si>
  <si>
    <t xml:space="preserve">PO-26-53522</t>
  </si>
  <si>
    <t xml:space="preserve">RCPT-03757</t>
  </si>
  <si>
    <t xml:space="preserve">PO-26-81507</t>
  </si>
  <si>
    <t xml:space="preserve">SKU-07-645</t>
  </si>
  <si>
    <t xml:space="preserve">RCPT-03758</t>
  </si>
  <si>
    <t xml:space="preserve">PO-26-33918</t>
  </si>
  <si>
    <t xml:space="preserve">RCPT-03759</t>
  </si>
  <si>
    <t xml:space="preserve">PO-26-94181</t>
  </si>
  <si>
    <t xml:space="preserve">SKU-07-486</t>
  </si>
  <si>
    <t xml:space="preserve">RCPT-03760</t>
  </si>
  <si>
    <t xml:space="preserve">PO-26-41924</t>
  </si>
  <si>
    <t xml:space="preserve">RCPT-03761</t>
  </si>
  <si>
    <t xml:space="preserve">PO-26-17289</t>
  </si>
  <si>
    <t xml:space="preserve">RCPT-03762</t>
  </si>
  <si>
    <t xml:space="preserve">PO-26-83534</t>
  </si>
  <si>
    <t xml:space="preserve">SKU-01-485</t>
  </si>
  <si>
    <t xml:space="preserve">RCPT-03763</t>
  </si>
  <si>
    <t xml:space="preserve">PO-26-91790</t>
  </si>
  <si>
    <t xml:space="preserve">SKU-01-981</t>
  </si>
  <si>
    <t xml:space="preserve">RCPT-03764</t>
  </si>
  <si>
    <t xml:space="preserve">PO-26-12964</t>
  </si>
  <si>
    <t xml:space="preserve">SKU-04-517</t>
  </si>
  <si>
    <t xml:space="preserve">RCPT-03765</t>
  </si>
  <si>
    <t xml:space="preserve">PO-26-13629</t>
  </si>
  <si>
    <t xml:space="preserve">RCPT-03766</t>
  </si>
  <si>
    <t xml:space="preserve">PO-26-22102</t>
  </si>
  <si>
    <t xml:space="preserve">RCPT-03767</t>
  </si>
  <si>
    <t xml:space="preserve">PO-26-12166</t>
  </si>
  <si>
    <t xml:space="preserve">RCPT-03768</t>
  </si>
  <si>
    <t xml:space="preserve">PO-26-48924</t>
  </si>
  <si>
    <t xml:space="preserve">RCPT-03769</t>
  </si>
  <si>
    <t xml:space="preserve">PO-26-97103</t>
  </si>
  <si>
    <t xml:space="preserve">SKU-06-978</t>
  </si>
  <si>
    <t xml:space="preserve">RCPT-03770</t>
  </si>
  <si>
    <t xml:space="preserve">PO-26-27539</t>
  </si>
  <si>
    <t xml:space="preserve">SKU-03-668</t>
  </si>
  <si>
    <t xml:space="preserve">RCPT-03771</t>
  </si>
  <si>
    <t xml:space="preserve">PO-26-11886</t>
  </si>
  <si>
    <t xml:space="preserve">SKU-04-478</t>
  </si>
  <si>
    <t xml:space="preserve">RCPT-03772</t>
  </si>
  <si>
    <t xml:space="preserve">PO-26-75157</t>
  </si>
  <si>
    <t xml:space="preserve">SKU-03-511</t>
  </si>
  <si>
    <t xml:space="preserve">RCPT-03773</t>
  </si>
  <si>
    <t xml:space="preserve">PO-26-87235</t>
  </si>
  <si>
    <t xml:space="preserve">RCPT-03774</t>
  </si>
  <si>
    <t xml:space="preserve">PO-26-97133</t>
  </si>
  <si>
    <t xml:space="preserve">SKU-01-198</t>
  </si>
  <si>
    <t xml:space="preserve">RCPT-03775</t>
  </si>
  <si>
    <t xml:space="preserve">PO-26-72744</t>
  </si>
  <si>
    <t xml:space="preserve">SKU-03-663</t>
  </si>
  <si>
    <t xml:space="preserve">RCPT-03776</t>
  </si>
  <si>
    <t xml:space="preserve">PO-26-71046</t>
  </si>
  <si>
    <t xml:space="preserve">RCPT-03777</t>
  </si>
  <si>
    <t xml:space="preserve">PO-26-53999</t>
  </si>
  <si>
    <t xml:space="preserve">RCPT-03778</t>
  </si>
  <si>
    <t xml:space="preserve">PO-26-60504</t>
  </si>
  <si>
    <t xml:space="preserve">SKU-07-200</t>
  </si>
  <si>
    <t xml:space="preserve">RCPT-03779</t>
  </si>
  <si>
    <t xml:space="preserve">PO-26-67752</t>
  </si>
  <si>
    <t xml:space="preserve">SKU-02-532</t>
  </si>
  <si>
    <t xml:space="preserve">RCPT-03780</t>
  </si>
  <si>
    <t xml:space="preserve">PO-26-61046</t>
  </si>
  <si>
    <t xml:space="preserve">SKU-03-947</t>
  </si>
  <si>
    <t xml:space="preserve">RCPT-03781</t>
  </si>
  <si>
    <t xml:space="preserve">PO-26-28181</t>
  </si>
  <si>
    <t xml:space="preserve">RCPT-03782</t>
  </si>
  <si>
    <t xml:space="preserve">PO-26-87611</t>
  </si>
  <si>
    <t xml:space="preserve">RCPT-03783</t>
  </si>
  <si>
    <t xml:space="preserve">PO-26-50788</t>
  </si>
  <si>
    <t xml:space="preserve">SKU-02-659</t>
  </si>
  <si>
    <t xml:space="preserve">RCPT-03784</t>
  </si>
  <si>
    <t xml:space="preserve">PO-26-63006</t>
  </si>
  <si>
    <t xml:space="preserve">RCPT-03785</t>
  </si>
  <si>
    <t xml:space="preserve">PO-26-78246</t>
  </si>
  <si>
    <t xml:space="preserve">SKU-02-503</t>
  </si>
  <si>
    <t xml:space="preserve">RCPT-03786</t>
  </si>
  <si>
    <t xml:space="preserve">PO-26-56472</t>
  </si>
  <si>
    <t xml:space="preserve">RCPT-03787</t>
  </si>
  <si>
    <t xml:space="preserve">PO-26-45889</t>
  </si>
  <si>
    <t xml:space="preserve">RCPT-03788</t>
  </si>
  <si>
    <t xml:space="preserve">PO-26-58318</t>
  </si>
  <si>
    <t xml:space="preserve">SKU-03-748</t>
  </si>
  <si>
    <t xml:space="preserve">RCPT-03789</t>
  </si>
  <si>
    <t xml:space="preserve">PO-26-92681</t>
  </si>
  <si>
    <t xml:space="preserve">RCPT-03790</t>
  </si>
  <si>
    <t xml:space="preserve">PO-26-16603</t>
  </si>
  <si>
    <t xml:space="preserve">SKU-06-229</t>
  </si>
  <si>
    <t xml:space="preserve">RCPT-03791</t>
  </si>
  <si>
    <t xml:space="preserve">PO-26-89476</t>
  </si>
  <si>
    <t xml:space="preserve">SKU-01-104</t>
  </si>
  <si>
    <t xml:space="preserve">RCPT-03792</t>
  </si>
  <si>
    <t xml:space="preserve">PO-26-58237</t>
  </si>
  <si>
    <t xml:space="preserve">SKU-01-966</t>
  </si>
  <si>
    <t xml:space="preserve">RCPT-03793</t>
  </si>
  <si>
    <t xml:space="preserve">PO-26-55945</t>
  </si>
  <si>
    <t xml:space="preserve">RCPT-03794</t>
  </si>
  <si>
    <t xml:space="preserve">PO-26-42992</t>
  </si>
  <si>
    <t xml:space="preserve">RCPT-03795</t>
  </si>
  <si>
    <t xml:space="preserve">PO-26-14140</t>
  </si>
  <si>
    <t xml:space="preserve">RCPT-03796</t>
  </si>
  <si>
    <t xml:space="preserve">PO-26-57046</t>
  </si>
  <si>
    <t xml:space="preserve">SKU-07-581</t>
  </si>
  <si>
    <t xml:space="preserve">RCPT-03797</t>
  </si>
  <si>
    <t xml:space="preserve">PO-26-70357</t>
  </si>
  <si>
    <t xml:space="preserve">SKU-04-680</t>
  </si>
  <si>
    <t xml:space="preserve">RCPT-03798</t>
  </si>
  <si>
    <t xml:space="preserve">PO-26-82935</t>
  </si>
  <si>
    <t xml:space="preserve">RCPT-03799</t>
  </si>
  <si>
    <t xml:space="preserve">PO-26-66500</t>
  </si>
  <si>
    <t xml:space="preserve">SKU-06-211</t>
  </si>
  <si>
    <t xml:space="preserve">RCPT-03800</t>
  </si>
  <si>
    <t xml:space="preserve">PO-26-56667</t>
  </si>
  <si>
    <t xml:space="preserve">SKU-06-587</t>
  </si>
  <si>
    <t xml:space="preserve">RCPT-03801</t>
  </si>
  <si>
    <t xml:space="preserve">PO-26-43379</t>
  </si>
  <si>
    <t xml:space="preserve">SKU-01-492</t>
  </si>
  <si>
    <t xml:space="preserve">RCPT-03802</t>
  </si>
  <si>
    <t xml:space="preserve">PO-26-46136</t>
  </si>
  <si>
    <t xml:space="preserve">SKU-07-605</t>
  </si>
  <si>
    <t xml:space="preserve">RCPT-03803</t>
  </si>
  <si>
    <t xml:space="preserve">PO-26-36275</t>
  </si>
  <si>
    <t xml:space="preserve">SKU-06-665</t>
  </si>
  <si>
    <t xml:space="preserve">RCPT-03804</t>
  </si>
  <si>
    <t xml:space="preserve">PO-26-31705</t>
  </si>
  <si>
    <t xml:space="preserve">RCPT-03805</t>
  </si>
  <si>
    <t xml:space="preserve">PO-26-21028</t>
  </si>
  <si>
    <t xml:space="preserve">SKU-06-483</t>
  </si>
  <si>
    <t xml:space="preserve">RCPT-03806</t>
  </si>
  <si>
    <t xml:space="preserve">PO-26-40379</t>
  </si>
  <si>
    <t xml:space="preserve">SKU-05-762</t>
  </si>
  <si>
    <t xml:space="preserve">RCPT-03807</t>
  </si>
  <si>
    <t xml:space="preserve">PO-26-18927</t>
  </si>
  <si>
    <t xml:space="preserve">RCPT-03808</t>
  </si>
  <si>
    <t xml:space="preserve">PO-26-78606</t>
  </si>
  <si>
    <t xml:space="preserve">SKU-02-333</t>
  </si>
  <si>
    <t xml:space="preserve">RCPT-03809</t>
  </si>
  <si>
    <t xml:space="preserve">PO-26-62138</t>
  </si>
  <si>
    <t xml:space="preserve">SKU-02-939</t>
  </si>
  <si>
    <t xml:space="preserve">RCPT-03810</t>
  </si>
  <si>
    <t xml:space="preserve">PO-26-81380</t>
  </si>
  <si>
    <t xml:space="preserve">SKU-07-908</t>
  </si>
  <si>
    <t xml:space="preserve">RCPT-03811</t>
  </si>
  <si>
    <t xml:space="preserve">PO-26-61831</t>
  </si>
  <si>
    <t xml:space="preserve">RCPT-03812</t>
  </si>
  <si>
    <t xml:space="preserve">PO-26-82040</t>
  </si>
  <si>
    <t xml:space="preserve">SKU-03-423</t>
  </si>
  <si>
    <t xml:space="preserve">RCPT-03813</t>
  </si>
  <si>
    <t xml:space="preserve">PO-26-66732</t>
  </si>
  <si>
    <t xml:space="preserve">SKU-03-812</t>
  </si>
  <si>
    <t xml:space="preserve">RCPT-03814</t>
  </si>
  <si>
    <t xml:space="preserve">PO-26-72482</t>
  </si>
  <si>
    <t xml:space="preserve">RCPT-03815</t>
  </si>
  <si>
    <t xml:space="preserve">PO-26-45352</t>
  </si>
  <si>
    <t xml:space="preserve">RCPT-03816</t>
  </si>
  <si>
    <t xml:space="preserve">PO-26-61286</t>
  </si>
  <si>
    <t xml:space="preserve">RCPT-03817</t>
  </si>
  <si>
    <t xml:space="preserve">PO-26-80906</t>
  </si>
  <si>
    <t xml:space="preserve">RCPT-03818</t>
  </si>
  <si>
    <t xml:space="preserve">PO-26-60540</t>
  </si>
  <si>
    <t xml:space="preserve">SKU-07-771</t>
  </si>
  <si>
    <t xml:space="preserve">RCPT-03819</t>
  </si>
  <si>
    <t xml:space="preserve">PO-26-31730</t>
  </si>
  <si>
    <t xml:space="preserve">RCPT-03820</t>
  </si>
  <si>
    <t xml:space="preserve">PO-26-65047</t>
  </si>
  <si>
    <t xml:space="preserve">SKU-01-449</t>
  </si>
  <si>
    <t xml:space="preserve">RCPT-03821</t>
  </si>
  <si>
    <t xml:space="preserve">PO-26-27727</t>
  </si>
  <si>
    <t xml:space="preserve">RCPT-03822</t>
  </si>
  <si>
    <t xml:space="preserve">PO-26-99455</t>
  </si>
  <si>
    <t xml:space="preserve">RCPT-03823</t>
  </si>
  <si>
    <t xml:space="preserve">PO-26-30015</t>
  </si>
  <si>
    <t xml:space="preserve">RCPT-03824</t>
  </si>
  <si>
    <t xml:space="preserve">PO-26-60050</t>
  </si>
  <si>
    <t xml:space="preserve">SKU-03-792</t>
  </si>
  <si>
    <t xml:space="preserve">RCPT-03825</t>
  </si>
  <si>
    <t xml:space="preserve">PO-26-54628</t>
  </si>
  <si>
    <t xml:space="preserve">RCPT-03826</t>
  </si>
  <si>
    <t xml:space="preserve">PO-26-39656</t>
  </si>
  <si>
    <t xml:space="preserve">SKU-03-906</t>
  </si>
  <si>
    <t xml:space="preserve">RCPT-03827</t>
  </si>
  <si>
    <t xml:space="preserve">PO-26-18116</t>
  </si>
  <si>
    <t xml:space="preserve">RCPT-03828</t>
  </si>
  <si>
    <t xml:space="preserve">PO-26-77976</t>
  </si>
  <si>
    <t xml:space="preserve">RCPT-03829</t>
  </si>
  <si>
    <t xml:space="preserve">PO-26-61516</t>
  </si>
  <si>
    <t xml:space="preserve">SKU-04-681</t>
  </si>
  <si>
    <t xml:space="preserve">RCPT-03830</t>
  </si>
  <si>
    <t xml:space="preserve">PO-26-36313</t>
  </si>
  <si>
    <t xml:space="preserve">SKU-03-354</t>
  </si>
  <si>
    <t xml:space="preserve">RCPT-03831</t>
  </si>
  <si>
    <t xml:space="preserve">PO-26-74886</t>
  </si>
  <si>
    <t xml:space="preserve">RCPT-03832</t>
  </si>
  <si>
    <t xml:space="preserve">PO-26-87155</t>
  </si>
  <si>
    <t xml:space="preserve">RCPT-03833</t>
  </si>
  <si>
    <t xml:space="preserve">PO-26-38474</t>
  </si>
  <si>
    <t xml:space="preserve">SKU-01-603</t>
  </si>
  <si>
    <t xml:space="preserve">RCPT-03834</t>
  </si>
  <si>
    <t xml:space="preserve">PO-26-48236</t>
  </si>
  <si>
    <t xml:space="preserve">RCPT-03835</t>
  </si>
  <si>
    <t xml:space="preserve">PO-26-40480</t>
  </si>
  <si>
    <t xml:space="preserve">SKU-03-160</t>
  </si>
  <si>
    <t xml:space="preserve">RCPT-03836</t>
  </si>
  <si>
    <t xml:space="preserve">PO-26-66631</t>
  </si>
  <si>
    <t xml:space="preserve">RCPT-03837</t>
  </si>
  <si>
    <t xml:space="preserve">PO-26-48355</t>
  </si>
  <si>
    <t xml:space="preserve">SKU-04-862</t>
  </si>
  <si>
    <t xml:space="preserve">RCPT-03838</t>
  </si>
  <si>
    <t xml:space="preserve">PO-26-72441</t>
  </si>
  <si>
    <t xml:space="preserve">RCPT-03839</t>
  </si>
  <si>
    <t xml:space="preserve">PO-26-66747</t>
  </si>
  <si>
    <t xml:space="preserve">RCPT-03840</t>
  </si>
  <si>
    <t xml:space="preserve">PO-26-14814</t>
  </si>
  <si>
    <t xml:space="preserve">RCPT-03841</t>
  </si>
  <si>
    <t xml:space="preserve">PO-26-37804</t>
  </si>
  <si>
    <t xml:space="preserve">SKU-05-196</t>
  </si>
  <si>
    <t xml:space="preserve">RCPT-03842</t>
  </si>
  <si>
    <t xml:space="preserve">PO-26-60576</t>
  </si>
  <si>
    <t xml:space="preserve">SKU-03-675</t>
  </si>
  <si>
    <t xml:space="preserve">RCPT-03843</t>
  </si>
  <si>
    <t xml:space="preserve">PO-26-62602</t>
  </si>
  <si>
    <t xml:space="preserve">SKU-01-424</t>
  </si>
  <si>
    <t xml:space="preserve">RCPT-03844</t>
  </si>
  <si>
    <t xml:space="preserve">PO-26-85201</t>
  </si>
  <si>
    <t xml:space="preserve">RCPT-03845</t>
  </si>
  <si>
    <t xml:space="preserve">PO-26-78260</t>
  </si>
  <si>
    <t xml:space="preserve">SKU-06-172</t>
  </si>
  <si>
    <t xml:space="preserve">RCPT-03846</t>
  </si>
  <si>
    <t xml:space="preserve">PO-26-16465</t>
  </si>
  <si>
    <t xml:space="preserve">RCPT-03847</t>
  </si>
  <si>
    <t xml:space="preserve">PO-26-98894</t>
  </si>
  <si>
    <t xml:space="preserve">SKU-06-124</t>
  </si>
  <si>
    <t xml:space="preserve">RCPT-03848</t>
  </si>
  <si>
    <t xml:space="preserve">PO-26-12097</t>
  </si>
  <si>
    <t xml:space="preserve">RCPT-03849</t>
  </si>
  <si>
    <t xml:space="preserve">PO-26-78905</t>
  </si>
  <si>
    <t xml:space="preserve">RCPT-03850</t>
  </si>
  <si>
    <t xml:space="preserve">PO-26-54240</t>
  </si>
  <si>
    <t xml:space="preserve">SKU-02-964</t>
  </si>
  <si>
    <t xml:space="preserve">RCPT-03851</t>
  </si>
  <si>
    <t xml:space="preserve">PO-26-76839</t>
  </si>
  <si>
    <t xml:space="preserve">RCPT-03852</t>
  </si>
  <si>
    <t xml:space="preserve">PO-26-82913</t>
  </si>
  <si>
    <t xml:space="preserve">RCPT-03853</t>
  </si>
  <si>
    <t xml:space="preserve">PO-26-24614</t>
  </si>
  <si>
    <t xml:space="preserve">RCPT-03854</t>
  </si>
  <si>
    <t xml:space="preserve">PO-26-73269</t>
  </si>
  <si>
    <t xml:space="preserve">RCPT-03855</t>
  </si>
  <si>
    <t xml:space="preserve">PO-26-16681</t>
  </si>
  <si>
    <t xml:space="preserve">RCPT-03856</t>
  </si>
  <si>
    <t xml:space="preserve">PO-26-58002</t>
  </si>
  <si>
    <t xml:space="preserve">SKU-02-711</t>
  </si>
  <si>
    <t xml:space="preserve">RCPT-03857</t>
  </si>
  <si>
    <t xml:space="preserve">PO-26-20295</t>
  </si>
  <si>
    <t xml:space="preserve">RCPT-03858</t>
  </si>
  <si>
    <t xml:space="preserve">PO-26-29609</t>
  </si>
  <si>
    <t xml:space="preserve">RCPT-03859</t>
  </si>
  <si>
    <t xml:space="preserve">PO-26-54067</t>
  </si>
  <si>
    <t xml:space="preserve">SKU-05-660</t>
  </si>
  <si>
    <t xml:space="preserve">RCPT-03860</t>
  </si>
  <si>
    <t xml:space="preserve">PO-26-25587</t>
  </si>
  <si>
    <t xml:space="preserve">RCPT-03861</t>
  </si>
  <si>
    <t xml:space="preserve">PO-26-33829</t>
  </si>
  <si>
    <t xml:space="preserve">RCPT-03862</t>
  </si>
  <si>
    <t xml:space="preserve">PO-26-97544</t>
  </si>
  <si>
    <t xml:space="preserve">RCPT-03863</t>
  </si>
  <si>
    <t xml:space="preserve">PO-26-83338</t>
  </si>
  <si>
    <t xml:space="preserve">SKU-02-142</t>
  </si>
  <si>
    <t xml:space="preserve">RCPT-03864</t>
  </si>
  <si>
    <t xml:space="preserve">PO-26-89690</t>
  </si>
  <si>
    <t xml:space="preserve">RCPT-03865</t>
  </si>
  <si>
    <t xml:space="preserve">PO-26-22771</t>
  </si>
  <si>
    <t xml:space="preserve">RCPT-03866</t>
  </si>
  <si>
    <t xml:space="preserve">PO-26-60076</t>
  </si>
  <si>
    <t xml:space="preserve">RCPT-03867</t>
  </si>
  <si>
    <t xml:space="preserve">PO-26-74308</t>
  </si>
  <si>
    <t xml:space="preserve">RCPT-03868</t>
  </si>
  <si>
    <t xml:space="preserve">PO-26-92894</t>
  </si>
  <si>
    <t xml:space="preserve">SKU-06-830</t>
  </si>
  <si>
    <t xml:space="preserve">RCPT-03869</t>
  </si>
  <si>
    <t xml:space="preserve">PO-26-12379</t>
  </si>
  <si>
    <t xml:space="preserve">SKU-04-295</t>
  </si>
  <si>
    <t xml:space="preserve">RCPT-03870</t>
  </si>
  <si>
    <t xml:space="preserve">PO-26-95286</t>
  </si>
  <si>
    <t xml:space="preserve">SKU-07-102</t>
  </si>
  <si>
    <t xml:space="preserve">RCPT-03871</t>
  </si>
  <si>
    <t xml:space="preserve">PO-26-19087</t>
  </si>
  <si>
    <t xml:space="preserve">SKU-01-349</t>
  </si>
  <si>
    <t xml:space="preserve">RCPT-03872</t>
  </si>
  <si>
    <t xml:space="preserve">PO-26-16678</t>
  </si>
  <si>
    <t xml:space="preserve">RCPT-03873</t>
  </si>
  <si>
    <t xml:space="preserve">PO-26-28548</t>
  </si>
  <si>
    <t xml:space="preserve">RCPT-03874</t>
  </si>
  <si>
    <t xml:space="preserve">PO-26-28790</t>
  </si>
  <si>
    <t xml:space="preserve">SKU-01-392</t>
  </si>
  <si>
    <t xml:space="preserve">RCPT-03875</t>
  </si>
  <si>
    <t xml:space="preserve">PO-26-12828</t>
  </si>
  <si>
    <t xml:space="preserve">SKU-05-834</t>
  </si>
  <si>
    <t xml:space="preserve">RCPT-03876</t>
  </si>
  <si>
    <t xml:space="preserve">PO-26-92746</t>
  </si>
  <si>
    <t xml:space="preserve">RCPT-03877</t>
  </si>
  <si>
    <t xml:space="preserve">PO-26-55320</t>
  </si>
  <si>
    <t xml:space="preserve">RCPT-03878</t>
  </si>
  <si>
    <t xml:space="preserve">PO-26-54130</t>
  </si>
  <si>
    <t xml:space="preserve">RCPT-03879</t>
  </si>
  <si>
    <t xml:space="preserve">PO-26-15604</t>
  </si>
  <si>
    <t xml:space="preserve">SKU-03-287</t>
  </si>
  <si>
    <t xml:space="preserve">RCPT-03880</t>
  </si>
  <si>
    <t xml:space="preserve">PO-26-22426</t>
  </si>
  <si>
    <t xml:space="preserve">RCPT-03881</t>
  </si>
  <si>
    <t xml:space="preserve">PO-26-39023</t>
  </si>
  <si>
    <t xml:space="preserve">RCPT-03882</t>
  </si>
  <si>
    <t xml:space="preserve">PO-26-58015</t>
  </si>
  <si>
    <t xml:space="preserve">RCPT-03883</t>
  </si>
  <si>
    <t xml:space="preserve">PO-26-97022</t>
  </si>
  <si>
    <t xml:space="preserve">RCPT-03884</t>
  </si>
  <si>
    <t xml:space="preserve">PO-26-59204</t>
  </si>
  <si>
    <t xml:space="preserve">SKU-03-587</t>
  </si>
  <si>
    <t xml:space="preserve">RCPT-03885</t>
  </si>
  <si>
    <t xml:space="preserve">PO-26-84828</t>
  </si>
  <si>
    <t xml:space="preserve">SKU-05-584</t>
  </si>
  <si>
    <t xml:space="preserve">RCPT-03886</t>
  </si>
  <si>
    <t xml:space="preserve">PO-26-60260</t>
  </si>
  <si>
    <t xml:space="preserve">SKU-07-834</t>
  </si>
  <si>
    <t xml:space="preserve">RCPT-03887</t>
  </si>
  <si>
    <t xml:space="preserve">PO-26-27648</t>
  </si>
  <si>
    <t xml:space="preserve">RCPT-03888</t>
  </si>
  <si>
    <t xml:space="preserve">PO-26-23886</t>
  </si>
  <si>
    <t xml:space="preserve">SKU-05-799</t>
  </si>
  <si>
    <t xml:space="preserve">RCPT-03889</t>
  </si>
  <si>
    <t xml:space="preserve">PO-26-37742</t>
  </si>
  <si>
    <t xml:space="preserve">RCPT-03890</t>
  </si>
  <si>
    <t xml:space="preserve">PO-26-93916</t>
  </si>
  <si>
    <t xml:space="preserve">SKU-02-301</t>
  </si>
  <si>
    <t xml:space="preserve">RCPT-03891</t>
  </si>
  <si>
    <t xml:space="preserve">PO-26-66668</t>
  </si>
  <si>
    <t xml:space="preserve">SKU-07-737</t>
  </si>
  <si>
    <t xml:space="preserve">RCPT-03892</t>
  </si>
  <si>
    <t xml:space="preserve">PO-26-31773</t>
  </si>
  <si>
    <t xml:space="preserve">RCPT-03893</t>
  </si>
  <si>
    <t xml:space="preserve">PO-26-30848</t>
  </si>
  <si>
    <t xml:space="preserve">RCPT-03894</t>
  </si>
  <si>
    <t xml:space="preserve">PO-26-50308</t>
  </si>
  <si>
    <t xml:space="preserve">SKU-07-624</t>
  </si>
  <si>
    <t xml:space="preserve">RCPT-03895</t>
  </si>
  <si>
    <t xml:space="preserve">PO-26-72478</t>
  </si>
  <si>
    <t xml:space="preserve">SKU-03-312</t>
  </si>
  <si>
    <t xml:space="preserve">RCPT-03896</t>
  </si>
  <si>
    <t xml:space="preserve">PO-26-35594</t>
  </si>
  <si>
    <t xml:space="preserve">SKU-06-781</t>
  </si>
  <si>
    <t xml:space="preserve">RCPT-03897</t>
  </si>
  <si>
    <t xml:space="preserve">PO-26-16595</t>
  </si>
  <si>
    <t xml:space="preserve">RCPT-03898</t>
  </si>
  <si>
    <t xml:space="preserve">PO-26-18131</t>
  </si>
  <si>
    <t xml:space="preserve">SKU-02-746</t>
  </si>
  <si>
    <t xml:space="preserve">RCPT-03899</t>
  </si>
  <si>
    <t xml:space="preserve">PO-26-24683</t>
  </si>
  <si>
    <t xml:space="preserve">RCPT-03900</t>
  </si>
  <si>
    <t xml:space="preserve">PO-26-70552</t>
  </si>
  <si>
    <t xml:space="preserve">RCPT-03901</t>
  </si>
  <si>
    <t xml:space="preserve">PO-26-94136</t>
  </si>
  <si>
    <t xml:space="preserve">SKU-03-270</t>
  </si>
  <si>
    <t xml:space="preserve">Pending</t>
  </si>
  <si>
    <t xml:space="preserve">RCPT-03902</t>
  </si>
  <si>
    <t xml:space="preserve">PO-26-80535</t>
  </si>
  <si>
    <t xml:space="preserve">SKU-03-535</t>
  </si>
  <si>
    <t xml:space="preserve">RCPT-03903</t>
  </si>
  <si>
    <t xml:space="preserve">PO-26-72202</t>
  </si>
  <si>
    <t xml:space="preserve">SKU-03-467</t>
  </si>
  <si>
    <t xml:space="preserve">RCPT-03904</t>
  </si>
  <si>
    <t xml:space="preserve">PO-26-12628</t>
  </si>
  <si>
    <t xml:space="preserve">SKU-04-845</t>
  </si>
  <si>
    <t xml:space="preserve">RCPT-03905</t>
  </si>
  <si>
    <t xml:space="preserve">PO-26-37656</t>
  </si>
  <si>
    <t xml:space="preserve">SKU-05-305</t>
  </si>
  <si>
    <t xml:space="preserve">RCPT-03906</t>
  </si>
  <si>
    <t xml:space="preserve">PO-26-97537</t>
  </si>
  <si>
    <t xml:space="preserve">RCPT-03907</t>
  </si>
  <si>
    <t xml:space="preserve">PO-26-24871</t>
  </si>
  <si>
    <t xml:space="preserve">RCPT-03908</t>
  </si>
  <si>
    <t xml:space="preserve">PO-26-47046</t>
  </si>
  <si>
    <t xml:space="preserve">SKU-06-607</t>
  </si>
  <si>
    <t xml:space="preserve">RCPT-03909</t>
  </si>
  <si>
    <t xml:space="preserve">PO-26-53201</t>
  </si>
  <si>
    <t xml:space="preserve">SKU-01-310</t>
  </si>
  <si>
    <t xml:space="preserve">RCPT-03910</t>
  </si>
  <si>
    <t xml:space="preserve">PO-26-77234</t>
  </si>
  <si>
    <t xml:space="preserve">SKU-02-468</t>
  </si>
  <si>
    <t xml:space="preserve">RCPT-03911</t>
  </si>
  <si>
    <t xml:space="preserve">PO-26-39590</t>
  </si>
  <si>
    <t xml:space="preserve">SKU-01-370</t>
  </si>
  <si>
    <t xml:space="preserve">RCPT-03912</t>
  </si>
  <si>
    <t xml:space="preserve">PO-26-93343</t>
  </si>
  <si>
    <t xml:space="preserve">SKU-06-237</t>
  </si>
  <si>
    <t xml:space="preserve">RCPT-03913</t>
  </si>
  <si>
    <t xml:space="preserve">PO-26-32591</t>
  </si>
  <si>
    <t xml:space="preserve">RCPT-03914</t>
  </si>
  <si>
    <t xml:space="preserve">PO-26-37226</t>
  </si>
  <si>
    <t xml:space="preserve">RCPT-03915</t>
  </si>
  <si>
    <t xml:space="preserve">PO-26-55399</t>
  </si>
  <si>
    <t xml:space="preserve">SKU-01-635</t>
  </si>
  <si>
    <t xml:space="preserve">RCPT-03916</t>
  </si>
  <si>
    <t xml:space="preserve">PO-26-97625</t>
  </si>
  <si>
    <t xml:space="preserve">SKU-01-765</t>
  </si>
  <si>
    <t xml:space="preserve">RCPT-03917</t>
  </si>
  <si>
    <t xml:space="preserve">PO-26-50572</t>
  </si>
  <si>
    <t xml:space="preserve">SKU-02-714</t>
  </si>
  <si>
    <t xml:space="preserve">RCPT-03918</t>
  </si>
  <si>
    <t xml:space="preserve">PO-26-33353</t>
  </si>
  <si>
    <t xml:space="preserve">SKU-06-106</t>
  </si>
  <si>
    <t xml:space="preserve">RCPT-03919</t>
  </si>
  <si>
    <t xml:space="preserve">PO-26-45646</t>
  </si>
  <si>
    <t xml:space="preserve">SKU-04-584</t>
  </si>
  <si>
    <t xml:space="preserve">RCPT-03920</t>
  </si>
  <si>
    <t xml:space="preserve">PO-26-96418</t>
  </si>
  <si>
    <t xml:space="preserve">RCPT-03921</t>
  </si>
  <si>
    <t xml:space="preserve">PO-26-81529</t>
  </si>
  <si>
    <t xml:space="preserve">RCPT-03922</t>
  </si>
  <si>
    <t xml:space="preserve">PO-26-82180</t>
  </si>
  <si>
    <t xml:space="preserve">SKU-05-231</t>
  </si>
  <si>
    <t xml:space="preserve">RCPT-03923</t>
  </si>
  <si>
    <t xml:space="preserve">PO-26-11365</t>
  </si>
  <si>
    <t xml:space="preserve">SKU-03-482</t>
  </si>
  <si>
    <t xml:space="preserve">RCPT-03924</t>
  </si>
  <si>
    <t xml:space="preserve">PO-26-65569</t>
  </si>
  <si>
    <t xml:space="preserve">SKU-04-602</t>
  </si>
  <si>
    <t xml:space="preserve">RCPT-03925</t>
  </si>
  <si>
    <t xml:space="preserve">PO-26-65884</t>
  </si>
  <si>
    <t xml:space="preserve">RCPT-03926</t>
  </si>
  <si>
    <t xml:space="preserve">PO-26-38639</t>
  </si>
  <si>
    <t xml:space="preserve">SKU-06-147</t>
  </si>
  <si>
    <t xml:space="preserve">RCPT-03927</t>
  </si>
  <si>
    <t xml:space="preserve">PO-26-13768</t>
  </si>
  <si>
    <t xml:space="preserve">RCPT-03928</t>
  </si>
  <si>
    <t xml:space="preserve">PO-26-23993</t>
  </si>
  <si>
    <t xml:space="preserve">SKU-04-386</t>
  </si>
  <si>
    <t xml:space="preserve">RCPT-03929</t>
  </si>
  <si>
    <t xml:space="preserve">PO-26-29670</t>
  </si>
  <si>
    <t xml:space="preserve">RCPT-03930</t>
  </si>
  <si>
    <t xml:space="preserve">PO-26-51400</t>
  </si>
  <si>
    <t xml:space="preserve">SKU-05-768</t>
  </si>
  <si>
    <t xml:space="preserve">RCPT-03931</t>
  </si>
  <si>
    <t xml:space="preserve">PO-26-47272</t>
  </si>
  <si>
    <t xml:space="preserve">RCPT-03932</t>
  </si>
  <si>
    <t xml:space="preserve">PO-26-36255</t>
  </si>
  <si>
    <t xml:space="preserve">SKU-01-510</t>
  </si>
  <si>
    <t xml:space="preserve">RCPT-03933</t>
  </si>
  <si>
    <t xml:space="preserve">PO-26-45814</t>
  </si>
  <si>
    <t xml:space="preserve">RCPT-03934</t>
  </si>
  <si>
    <t xml:space="preserve">PO-26-41289</t>
  </si>
  <si>
    <t xml:space="preserve">RCPT-03935</t>
  </si>
  <si>
    <t xml:space="preserve">PO-26-18345</t>
  </si>
  <si>
    <t xml:space="preserve">RCPT-03936</t>
  </si>
  <si>
    <t xml:space="preserve">PO-26-12398</t>
  </si>
  <si>
    <t xml:space="preserve">RCPT-03937</t>
  </si>
  <si>
    <t xml:space="preserve">PO-26-44275</t>
  </si>
  <si>
    <t xml:space="preserve">SKU-05-920</t>
  </si>
  <si>
    <t xml:space="preserve">RCPT-03938</t>
  </si>
  <si>
    <t xml:space="preserve">PO-26-98587</t>
  </si>
  <si>
    <t xml:space="preserve">SKU-07-656</t>
  </si>
  <si>
    <t xml:space="preserve">RCPT-03939</t>
  </si>
  <si>
    <t xml:space="preserve">PO-26-32576</t>
  </si>
  <si>
    <t xml:space="preserve">RCPT-03940</t>
  </si>
  <si>
    <t xml:space="preserve">PO-26-84139</t>
  </si>
  <si>
    <t xml:space="preserve">RCPT-03941</t>
  </si>
  <si>
    <t xml:space="preserve">PO-26-77496</t>
  </si>
  <si>
    <t xml:space="preserve">RCPT-03942</t>
  </si>
  <si>
    <t xml:space="preserve">PO-26-56499</t>
  </si>
  <si>
    <t xml:space="preserve">RCPT-03943</t>
  </si>
  <si>
    <t xml:space="preserve">PO-26-65586</t>
  </si>
  <si>
    <t xml:space="preserve">SKU-07-527</t>
  </si>
  <si>
    <t xml:space="preserve">RCPT-03944</t>
  </si>
  <si>
    <t xml:space="preserve">PO-26-46622</t>
  </si>
  <si>
    <t xml:space="preserve">RCPT-03945</t>
  </si>
  <si>
    <t xml:space="preserve">PO-26-31503</t>
  </si>
  <si>
    <t xml:space="preserve">RCPT-03946</t>
  </si>
  <si>
    <t xml:space="preserve">PO-26-89247</t>
  </si>
  <si>
    <t xml:space="preserve">RCPT-03947</t>
  </si>
  <si>
    <t xml:space="preserve">PO-26-64944</t>
  </si>
  <si>
    <t xml:space="preserve">SKU-07-226</t>
  </si>
  <si>
    <t xml:space="preserve">RCPT-03948</t>
  </si>
  <si>
    <t xml:space="preserve">PO-26-22624</t>
  </si>
  <si>
    <t xml:space="preserve">SKU-04-104</t>
  </si>
  <si>
    <t xml:space="preserve">RCPT-03949</t>
  </si>
  <si>
    <t xml:space="preserve">PO-26-81488</t>
  </si>
  <si>
    <t xml:space="preserve">SKU-05-697</t>
  </si>
  <si>
    <t xml:space="preserve">RCPT-03950</t>
  </si>
  <si>
    <t xml:space="preserve">PO-26-98786</t>
  </si>
  <si>
    <t xml:space="preserve">RCPT-03951</t>
  </si>
  <si>
    <t xml:space="preserve">PO-26-42303</t>
  </si>
  <si>
    <t xml:space="preserve">SKU-03-311</t>
  </si>
  <si>
    <t xml:space="preserve">RCPT-03952</t>
  </si>
  <si>
    <t xml:space="preserve">PO-26-45731</t>
  </si>
  <si>
    <t xml:space="preserve">SKU-02-844</t>
  </si>
  <si>
    <t xml:space="preserve">RCPT-03953</t>
  </si>
  <si>
    <t xml:space="preserve">PO-26-38605</t>
  </si>
  <si>
    <t xml:space="preserve">SKU-05-372</t>
  </si>
  <si>
    <t xml:space="preserve">RCPT-03954</t>
  </si>
  <si>
    <t xml:space="preserve">PO-26-20851</t>
  </si>
  <si>
    <t xml:space="preserve">SKU-04-976</t>
  </si>
  <si>
    <t xml:space="preserve">RCPT-03955</t>
  </si>
  <si>
    <t xml:space="preserve">PO-26-92197</t>
  </si>
  <si>
    <t xml:space="preserve">RCPT-03956</t>
  </si>
  <si>
    <t xml:space="preserve">PO-26-96139</t>
  </si>
  <si>
    <t xml:space="preserve">RCPT-03957</t>
  </si>
  <si>
    <t xml:space="preserve">PO-26-58843</t>
  </si>
  <si>
    <t xml:space="preserve">SKU-05-964</t>
  </si>
  <si>
    <t xml:space="preserve">RCPT-03958</t>
  </si>
  <si>
    <t xml:space="preserve">PO-26-59127</t>
  </si>
  <si>
    <t xml:space="preserve">SKU-06-578</t>
  </si>
  <si>
    <t xml:space="preserve">RCPT-03959</t>
  </si>
  <si>
    <t xml:space="preserve">PO-26-76279</t>
  </si>
  <si>
    <t xml:space="preserve">RCPT-03960</t>
  </si>
  <si>
    <t xml:space="preserve">PO-26-47816</t>
  </si>
  <si>
    <t xml:space="preserve">RCPT-03961</t>
  </si>
  <si>
    <t xml:space="preserve">PO-26-92250</t>
  </si>
  <si>
    <t xml:space="preserve">SKU-06-743</t>
  </si>
  <si>
    <t xml:space="preserve">RCPT-03962</t>
  </si>
  <si>
    <t xml:space="preserve">PO-26-95690</t>
  </si>
  <si>
    <t xml:space="preserve">SKU-04-143</t>
  </si>
  <si>
    <t xml:space="preserve">RCPT-03963</t>
  </si>
  <si>
    <t xml:space="preserve">PO-26-23382</t>
  </si>
  <si>
    <t xml:space="preserve">RCPT-03964</t>
  </si>
  <si>
    <t xml:space="preserve">PO-26-70076</t>
  </si>
  <si>
    <t xml:space="preserve">SKU-06-254</t>
  </si>
  <si>
    <t xml:space="preserve">RCPT-03965</t>
  </si>
  <si>
    <t xml:space="preserve">PO-26-25055</t>
  </si>
  <si>
    <t xml:space="preserve">RCPT-03966</t>
  </si>
  <si>
    <t xml:space="preserve">PO-26-10678</t>
  </si>
  <si>
    <t xml:space="preserve">SKU-07-576</t>
  </si>
  <si>
    <t xml:space="preserve">RCPT-03967</t>
  </si>
  <si>
    <t xml:space="preserve">PO-26-70218</t>
  </si>
  <si>
    <t xml:space="preserve">RCPT-03968</t>
  </si>
  <si>
    <t xml:space="preserve">PO-26-51545</t>
  </si>
  <si>
    <t xml:space="preserve">RCPT-03969</t>
  </si>
  <si>
    <t xml:space="preserve">PO-26-54439</t>
  </si>
  <si>
    <t xml:space="preserve">SKU-04-520</t>
  </si>
  <si>
    <t xml:space="preserve">RCPT-03970</t>
  </si>
  <si>
    <t xml:space="preserve">PO-26-27055</t>
  </si>
  <si>
    <t xml:space="preserve">SKU-02-931</t>
  </si>
  <si>
    <t xml:space="preserve">RCPT-03971</t>
  </si>
  <si>
    <t xml:space="preserve">PO-26-42672</t>
  </si>
  <si>
    <t xml:space="preserve">SKU-04-493</t>
  </si>
  <si>
    <t xml:space="preserve">RCPT-03972</t>
  </si>
  <si>
    <t xml:space="preserve">PO-26-13911</t>
  </si>
  <si>
    <t xml:space="preserve">SKU-05-493</t>
  </si>
  <si>
    <t xml:space="preserve">RCPT-03973</t>
  </si>
  <si>
    <t xml:space="preserve">PO-26-51374</t>
  </si>
  <si>
    <t xml:space="preserve">SKU-05-138</t>
  </si>
  <si>
    <t xml:space="preserve">RCPT-03974</t>
  </si>
  <si>
    <t xml:space="preserve">PO-26-17068</t>
  </si>
  <si>
    <t xml:space="preserve">SKU-06-296</t>
  </si>
  <si>
    <t xml:space="preserve">RCPT-03975</t>
  </si>
  <si>
    <t xml:space="preserve">PO-26-28849</t>
  </si>
  <si>
    <t xml:space="preserve">SKU-03-651</t>
  </si>
  <si>
    <t xml:space="preserve">RCPT-03976</t>
  </si>
  <si>
    <t xml:space="preserve">PO-26-35108</t>
  </si>
  <si>
    <t xml:space="preserve">SKU-07-338</t>
  </si>
  <si>
    <t xml:space="preserve">RCPT-03977</t>
  </si>
  <si>
    <t xml:space="preserve">PO-26-13420</t>
  </si>
  <si>
    <t xml:space="preserve">SKU-02-216</t>
  </si>
  <si>
    <t xml:space="preserve">RCPT-03978</t>
  </si>
  <si>
    <t xml:space="preserve">PO-26-87066</t>
  </si>
  <si>
    <t xml:space="preserve">RCPT-03979</t>
  </si>
  <si>
    <t xml:space="preserve">PO-26-50081</t>
  </si>
  <si>
    <t xml:space="preserve">SKU-04-613</t>
  </si>
  <si>
    <t xml:space="preserve">RCPT-03980</t>
  </si>
  <si>
    <t xml:space="preserve">PO-26-71388</t>
  </si>
  <si>
    <t xml:space="preserve">RCPT-03981</t>
  </si>
  <si>
    <t xml:space="preserve">PO-26-63260</t>
  </si>
  <si>
    <t xml:space="preserve">SKU-03-773</t>
  </si>
  <si>
    <t xml:space="preserve">RCPT-03982</t>
  </si>
  <si>
    <t xml:space="preserve">PO-26-76216</t>
  </si>
  <si>
    <t xml:space="preserve">RCPT-03983</t>
  </si>
  <si>
    <t xml:space="preserve">PO-26-57146</t>
  </si>
  <si>
    <t xml:space="preserve">SKU-02-190</t>
  </si>
  <si>
    <t xml:space="preserve">RCPT-03984</t>
  </si>
  <si>
    <t xml:space="preserve">PO-26-87713</t>
  </si>
  <si>
    <t xml:space="preserve">RCPT-03985</t>
  </si>
  <si>
    <t xml:space="preserve">PO-26-17841</t>
  </si>
  <si>
    <t xml:space="preserve">SKU-03-256</t>
  </si>
  <si>
    <t xml:space="preserve">RCPT-03986</t>
  </si>
  <si>
    <t xml:space="preserve">PO-26-64144</t>
  </si>
  <si>
    <t xml:space="preserve">RCPT-03987</t>
  </si>
  <si>
    <t xml:space="preserve">PO-26-55527</t>
  </si>
  <si>
    <t xml:space="preserve">SKU-03-882</t>
  </si>
  <si>
    <t xml:space="preserve">RCPT-03988</t>
  </si>
  <si>
    <t xml:space="preserve">PO-26-82274</t>
  </si>
  <si>
    <t xml:space="preserve">RCPT-03989</t>
  </si>
  <si>
    <t xml:space="preserve">PO-26-66991</t>
  </si>
  <si>
    <t xml:space="preserve">SKU-07-752</t>
  </si>
  <si>
    <t xml:space="preserve">RCPT-03990</t>
  </si>
  <si>
    <t xml:space="preserve">PO-26-65589</t>
  </si>
  <si>
    <t xml:space="preserve">SKU-06-924</t>
  </si>
  <si>
    <t xml:space="preserve">RCPT-03991</t>
  </si>
  <si>
    <t xml:space="preserve">PO-26-55648</t>
  </si>
  <si>
    <t xml:space="preserve">SKU-01-804</t>
  </si>
  <si>
    <t xml:space="preserve">RCPT-03992</t>
  </si>
  <si>
    <t xml:space="preserve">PO-26-81850</t>
  </si>
  <si>
    <t xml:space="preserve">SKU-02-843</t>
  </si>
  <si>
    <t xml:space="preserve">RCPT-03993</t>
  </si>
  <si>
    <t xml:space="preserve">PO-26-45397</t>
  </si>
  <si>
    <t xml:space="preserve">SKU-03-239</t>
  </si>
  <si>
    <t xml:space="preserve">RCPT-03994</t>
  </si>
  <si>
    <t xml:space="preserve">PO-26-21757</t>
  </si>
  <si>
    <t xml:space="preserve">SKU-02-880</t>
  </si>
  <si>
    <t xml:space="preserve">RCPT-03995</t>
  </si>
  <si>
    <t xml:space="preserve">PO-26-63390</t>
  </si>
  <si>
    <t xml:space="preserve">RCPT-03996</t>
  </si>
  <si>
    <t xml:space="preserve">PO-26-60399</t>
  </si>
  <si>
    <t xml:space="preserve">SKU-02-229</t>
  </si>
  <si>
    <t xml:space="preserve">RCPT-03997</t>
  </si>
  <si>
    <t xml:space="preserve">PO-26-98342</t>
  </si>
  <si>
    <t xml:space="preserve">RCPT-03998</t>
  </si>
  <si>
    <t xml:space="preserve">PO-26-95025</t>
  </si>
  <si>
    <t xml:space="preserve">SKU-05-771</t>
  </si>
  <si>
    <t xml:space="preserve">RCPT-03999</t>
  </si>
  <si>
    <t xml:space="preserve">PO-26-57296</t>
  </si>
  <si>
    <t xml:space="preserve">SKU-03-474</t>
  </si>
  <si>
    <t xml:space="preserve">RCPT-04000</t>
  </si>
  <si>
    <t xml:space="preserve">PO-26-45765</t>
  </si>
  <si>
    <t xml:space="preserve">Bottleneck Score</t>
  </si>
  <si>
    <t xml:space="preserve">Which step holds stock back the most? Each segment uses every receipt that has reached it. Score = weighted mix of delay share, variability and SLA breaches.</t>
  </si>
  <si>
    <t xml:space="preserve">Receipts</t>
  </si>
  <si>
    <t xml:space="preserve">Avg (min)</t>
  </si>
  <si>
    <t xml:space="preserve">Median (min)</t>
  </si>
  <si>
    <t xml:space="preserve">P90 (min)</t>
  </si>
  <si>
    <t xml:space="preserve">% of total delay</t>
  </si>
  <si>
    <t xml:space="preserve">Variability (P90/Median)</t>
  </si>
  <si>
    <t xml:space="preserve">SLA (min)</t>
  </si>
  <si>
    <t xml:space="preserve">% breaching SLA</t>
  </si>
  <si>
    <t xml:space="preserve">Delay-share score</t>
  </si>
  <si>
    <t xml:space="preserve">Variability score</t>
  </si>
  <si>
    <t xml:space="preserve">SLA-breach score</t>
  </si>
  <si>
    <t xml:space="preserve">Priority</t>
  </si>
  <si>
    <t xml:space="preserve">Headline numbers</t>
  </si>
  <si>
    <t xml:space="preserve">Average total dock-to-stock (min)</t>
  </si>
  <si>
    <t xml:space="preserve">Median total dock-to-stock (min)</t>
  </si>
  <si>
    <t xml:space="preserve">% of time spent WAITING (between steps)</t>
  </si>
  <si>
    <t xml:space="preserve">% of time spent on steps AFTER unloading</t>
  </si>
  <si>
    <t xml:space="preserve">Receipts over the total-time target</t>
  </si>
  <si>
    <t xml:space="preserve">Highest bottleneck score</t>
  </si>
  <si>
    <t xml:space="preserve">Second highest</t>
  </si>
  <si>
    <t xml:space="preserve">Process Timeline</t>
  </si>
  <si>
    <t xml:space="preserve">Average minutes at each step, laid end to end from truck arrival to stock available.</t>
  </si>
  <si>
    <t xml:space="preserve">Avg minutes</t>
  </si>
  <si>
    <t xml:space="preserve">Start (min from arrival)</t>
  </si>
  <si>
    <t xml:space="preserve">End (min from arrival)</t>
  </si>
  <si>
    <t xml:space="preserve">Hours from arrival (end)</t>
  </si>
  <si>
    <t xml:space="preserve">Total (sum of averages)</t>
  </si>
  <si>
    <t xml:space="preserve">Check: average of Total Dock-to-Stock column</t>
  </si>
  <si>
    <t xml:space="preserve">Tiny gap is expected: the first five segments also include the 160 open receipts that have already passed those steps</t>
  </si>
  <si>
    <t xml:space="preserve">Bottleneck Heatmap</t>
  </si>
  <si>
    <t xml:space="preserve">Average minutes per segment. Colours compare across each row (red = slowest group for that segment).</t>
  </si>
  <si>
    <t xml:space="preserve">By shift (arrival hour)</t>
  </si>
  <si>
    <t xml:space="preserve">Shift A</t>
  </si>
  <si>
    <t xml:space="preserve">Shift B</t>
  </si>
  <si>
    <t xml:space="preserve">Shift C</t>
  </si>
  <si>
    <t xml:space="preserve">By warehouse</t>
  </si>
  <si>
    <t xml:space="preserve">Vendor Delay Analysis</t>
  </si>
  <si>
    <t xml:space="preserve">Completed receipts for time metrics; all receipts for quantity metrics. Rank 1 = slowest.</t>
  </si>
  <si>
    <t xml:space="preserve">Avg total D2S (min)</t>
  </si>
  <si>
    <t xml:space="preserve">Avg gate wait</t>
  </si>
  <si>
    <t xml:space="preserve">Avg QC</t>
  </si>
  <si>
    <t xml:space="preserve">Avg QC-to-GRN wait</t>
  </si>
  <si>
    <t xml:space="preserve">Avg GRN processing</t>
  </si>
  <si>
    <t xml:space="preserve">Short % of qty</t>
  </si>
  <si>
    <t xml:space="preserve">Damaged % of qty</t>
  </si>
  <si>
    <t xml:space="preserve">% receipts with short/damage</t>
  </si>
  <si>
    <t xml:space="preserve">Rank (slowest = 1)</t>
  </si>
  <si>
    <t xml:space="preserve">Warehouse &amp; Shift Analysis</t>
  </si>
  <si>
    <t xml:space="preserve">Shift = arrival-hour shift (A 06-14, B 14-22, C 22-06).</t>
  </si>
  <si>
    <t xml:space="preserve">Receipts (count)</t>
  </si>
  <si>
    <t xml:space="preserve">All shifts</t>
  </si>
  <si>
    <t xml:space="preserve">Average total dock-to-stock (min), completed receipts</t>
  </si>
  <si>
    <t xml:space="preserve">Average QC-to-GRN wait (min)</t>
  </si>
  <si>
    <t xml:space="preserve">Average GRN processing (min)</t>
  </si>
  <si>
    <t xml:space="preserve">% of completed receipts over the total-time target (300 min)</t>
  </si>
  <si>
    <t xml:space="preserve">GRN Ageing</t>
  </si>
  <si>
    <t xml:space="preserve">Hours from Unloading End until GRN Completed (or until the report date, if the GRN is still open).</t>
  </si>
  <si>
    <t xml:space="preserve">Age bucket</t>
  </si>
  <si>
    <t xml:space="preserve">From (hrs)</t>
  </si>
  <si>
    <t xml:space="preserve">To (hrs)</t>
  </si>
  <si>
    <t xml:space="preserve">All receipts</t>
  </si>
  <si>
    <t xml:space="preserve">% of all</t>
  </si>
  <si>
    <t xml:space="preserve">Completed GRNs</t>
  </si>
  <si>
    <t xml:space="preserve">Open GRNs</t>
  </si>
  <si>
    <t xml:space="preserve">0-2 hrs</t>
  </si>
  <si>
    <t xml:space="preserve">2-6 hrs</t>
  </si>
  <si>
    <t xml:space="preserve">6-24 hrs</t>
  </si>
  <si>
    <t xml:space="preserve">24-72 hrs</t>
  </si>
  <si>
    <t xml:space="preserve">72+ hrs</t>
  </si>
  <si>
    <t xml:space="preserve">Total</t>
  </si>
  <si>
    <t xml:space="preserve">Open GRNs (no putaway yet)</t>
  </si>
  <si>
    <t xml:space="preserve">Avg age (hrs)</t>
  </si>
  <si>
    <t xml:space="preserve">Oldest (hrs)</t>
  </si>
  <si>
    <t xml:space="preserve">Share of receipts aged beyond 6 hours, by warehouse</t>
  </si>
  <si>
    <t xml:space="preserve">Aged &gt; 6 hrs</t>
  </si>
  <si>
    <t xml:space="preserve">% aged &gt; 6 hrs</t>
  </si>
  <si>
    <t xml:space="preserve">Dock Utilisation</t>
  </si>
  <si>
    <t xml:space="preserve">Utilisation = hours spent unloading / hours the dock was available. Dock load by hour is attributed to the arrival hour.</t>
  </si>
  <si>
    <t xml:space="preserve">Dock</t>
  </si>
  <si>
    <t xml:space="preserve">Unloading hours</t>
  </si>
  <si>
    <t xml:space="preserve">Available hours</t>
  </si>
  <si>
    <t xml:space="preserve">Utilisation %</t>
  </si>
  <si>
    <t xml:space="preserve">Avg gate wait (min)</t>
  </si>
  <si>
    <t xml:space="preserve">Avg dock wait (min)</t>
  </si>
  <si>
    <t xml:space="preserve">By arrival hour</t>
  </si>
  <si>
    <t xml:space="preserve">Hour</t>
  </si>
  <si>
    <t xml:space="preserve">Arrivals</t>
  </si>
  <si>
    <t xml:space="preserve">Avg unloading (min)</t>
  </si>
  <si>
    <t xml:space="preserve">Dock load %</t>
  </si>
  <si>
    <t xml:space="preserve">Root-Cause Matrix</t>
  </si>
  <si>
    <t xml:space="preserve">Receipts by the stage where they lost the most time (vs SLA) and the cause code logged for that delay. Simulated cause codes.</t>
  </si>
  <si>
    <t xml:space="preserve">Primary delay stage</t>
  </si>
  <si>
    <t xml:space="preserve">Top cause</t>
  </si>
  <si>
    <t xml:space="preserve">% of all receipts</t>
  </si>
  <si>
    <t xml:space="preserve">Open GRN (awaiting)</t>
  </si>
  <si>
    <t xml:space="preserve">Within SLA</t>
  </si>
  <si>
    <t xml:space="preserve">Note: 'Open GRN (awaiting)' rows are receipts with no putaway yet. 'None' is the cause code for receipts that met every SLA.</t>
  </si>
  <si>
    <t xml:space="preserve">Decision Model: which fix saves the most time?</t>
  </si>
  <si>
    <t xml:space="preserve">What-if: receipts that exceed a segment's SLA are brought down to the SLA. Receipts already inside the SLA are unchanged.</t>
  </si>
  <si>
    <t xml:space="preserve">Share of the excess over SLA that is actually removed</t>
  </si>
  <si>
    <t xml:space="preserve">100% = every receipt hits SLA. 50% = only half of the excess is removed. A more cautious assumption.</t>
  </si>
  <si>
    <t xml:space="preserve">Current avg (min)</t>
  </si>
  <si>
    <t xml:space="preserve">Avg if SLA is met (min)</t>
  </si>
  <si>
    <t xml:space="preserve">Minutes saved per receipt (100%)</t>
  </si>
  <si>
    <t xml:space="preserve">Minutes saved at chosen share</t>
  </si>
  <si>
    <t xml:space="preserve">% of total dock-to-stock time</t>
  </si>
  <si>
    <t xml:space="preserve">Receipt-hours gained over the period</t>
  </si>
  <si>
    <t xml:space="preserve">Rank (by minutes saved)</t>
  </si>
  <si>
    <t xml:space="preserve">Scenarios (average minutes, completed receipts)</t>
  </si>
  <si>
    <t xml:space="preserve">Scenario</t>
  </si>
  <si>
    <t xml:space="preserve">Minutes saved per receipt</t>
  </si>
  <si>
    <t xml:space="preserve">New avg dock-to-stock (min)</t>
  </si>
  <si>
    <t xml:space="preserve">Reduction in avg time</t>
  </si>
  <si>
    <t xml:space="preserve">Fix the top 1 segment</t>
  </si>
  <si>
    <t xml:space="preserve">Fix the top 2 segments</t>
  </si>
  <si>
    <t xml:space="preserve">Fix the top 3 segments</t>
  </si>
  <si>
    <t xml:space="preserve">Fix all nine segments</t>
  </si>
  <si>
    <t xml:space="preserve">How to read this: the model indicates how many minutes each fix could take off the average receipt, if the assumptions hold. It is not a measured saving.</t>
  </si>
  <si>
    <t xml:space="preserve">Assumptions: segments are independent (fixing one does not move work into another), the SLA is achievable, and the saving is the same across warehouses and shifts.</t>
  </si>
  <si>
    <t xml:space="preserve">Savings add up across segments because each receipt is capped one segment at a time. Real results will usually be smaller.</t>
  </si>
  <si>
    <t xml:space="preserve">Receipt-hours gained = minutes saved x receipts that reached the segment / 60. It is stock-available time, not labour cost.</t>
  </si>
  <si>
    <t xml:space="preserve">Recommended SOP: Inbound receipt release (QC to stock)</t>
  </si>
  <si>
    <t xml:space="preserve">Draft for discussion. Tied to the two highest-scoring bottlenecks on Bottleneck_Score.</t>
  </si>
  <si>
    <t xml:space="preserve">Top bottleneck right now:</t>
  </si>
  <si>
    <t xml:space="preserve">Second:</t>
  </si>
  <si>
    <t xml:space="preserve">#</t>
  </si>
  <si>
    <t xml:space="preserve">Rule</t>
  </si>
  <si>
    <t xml:space="preserve">Why (what the data shows)</t>
  </si>
  <si>
    <t xml:space="preserve">Owner</t>
  </si>
  <si>
    <t xml:space="preserve">Target</t>
  </si>
  <si>
    <t xml:space="preserve">GRN starts as soon as QC is released. No holding receipts for an end-of-shift batch.</t>
  </si>
  <si>
    <t xml:space="preserve">QC-to-GRN Wait is the biggest single wait and is worst on Shift C. Release tag or board makes the queue visible.</t>
  </si>
  <si>
    <t xml:space="preserve">Inbound supervisor</t>
  </si>
  <si>
    <t xml:space="preserve">QC-to-GRN wait &lt;= 30 min</t>
  </si>
  <si>
    <t xml:space="preserve">Check PO / invoice / ASN against the gate sheet BEFORE unloading starts.</t>
  </si>
  <si>
    <t xml:space="preserve">Documentation Mismatch is the top logged cause inside GRN Processing. Catch it at the gate, not at the GRN desk.</t>
  </si>
  <si>
    <t xml:space="preserve">Gate / dock clerk</t>
  </si>
  <si>
    <t xml:space="preserve">Mismatches flagged before unloading</t>
  </si>
  <si>
    <t xml:space="preserve">Minimum one GRN clerk on every shift in every warehouse; cover breaks in turns.</t>
  </si>
  <si>
    <t xml:space="preserve">Shift C and the Pimplas desk show the longest QC-to-GRN waits and GRN times (see Heatmap, Warehouse_Shift).</t>
  </si>
  <si>
    <t xml:space="preserve">Warehouse manager</t>
  </si>
  <si>
    <t xml:space="preserve">GRN processing &lt;= 45 min</t>
  </si>
  <si>
    <t xml:space="preserve">Discrepancy fast lane: post GRN for the accepted quantity, raise the short / damage note separately.</t>
  </si>
  <si>
    <t xml:space="preserve">Receipts with short or damaged stock take much longer in QC and GRN. Holding the whole receipt delays good stock.</t>
  </si>
  <si>
    <t xml:space="preserve">QC lead + inbound supervisor</t>
  </si>
  <si>
    <t xml:space="preserve">Open discrepancy GRNs &lt; 24 hrs</t>
  </si>
  <si>
    <t xml:space="preserve">Open-GRN escalation: &gt; 6 hrs to supervisor, &gt; 24 hrs to warehouse manager, On Hold reviewed every week.</t>
  </si>
  <si>
    <t xml:space="preserve">On Hold receipts are the long tail in GRN_Ageing.</t>
  </si>
  <si>
    <t xml:space="preserve">No GRN open &gt; 72 hrs without a named owner</t>
  </si>
  <si>
    <t xml:space="preserve">Appointment slots for vendors with the highest short / damage rate and longest gate waits.</t>
  </si>
  <si>
    <t xml:space="preserve">A few vendors drive most discrepancies (see Vendor_Analysis).</t>
  </si>
  <si>
    <t xml:space="preserve">Procurement + gate</t>
  </si>
  <si>
    <t xml:space="preserve">Gate wait &lt;= 30 min</t>
  </si>
  <si>
    <t xml:space="preserve">Daily dock-to-stock report: average, P90 and the slowest segment, per warehouse and shift.</t>
  </si>
  <si>
    <t xml:space="preserve">Averages hide the tail. P90 and the segment split show where to act.</t>
  </si>
  <si>
    <t xml:space="preserve">Reviewed every morning</t>
  </si>
  <si>
    <t xml:space="preserve">Review: check the same nine segments after 4 weeks of running the SOP and compare the Bottleneck Scores. Targets above are proposals, not measured results.</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</si>
</sst>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dd\-mmm\-yy\ hh:mm"/>
    <numFmt numFmtId="169" formatCode="0.00"/>
    <numFmt numFmtId="170" formatCode="#,##0"/>
    <numFmt numFmtId="171" formatCode="0.0%"/>
    <numFmt numFmtId="172" formatCode="@"/>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C00000"/>
      <name val="Arial"/>
      <family val="0"/>
      <charset val="1"/>
    </font>
    <font>
      <b val="true"/>
      <sz val="10"/>
      <color rgb="FFFFFFFF"/>
      <name val="Arial"/>
      <family val="0"/>
      <charset val="1"/>
    </font>
    <font>
      <sz val="10"/>
      <color rgb="FF0000FF"/>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2CC"/>
        <bgColor rgb="FFFFE699"/>
      </patternFill>
    </fill>
    <fill>
      <patternFill patternType="solid">
        <fgColor rgb="FF2E75B6"/>
        <bgColor rgb="FF4A7EB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false" indent="0" shrinkToFit="false"/>
      <protection locked="true" hidden="false"/>
    </xf>
    <xf numFmtId="171" fontId="6" fillId="0" borderId="0" xfId="0" applyFont="true" applyBorder="false" applyAlignment="true" applyProtection="false">
      <alignment horizontal="left" vertical="bottom" textRotation="0" wrapText="false" indent="0" shrinkToFit="false"/>
      <protection locked="true" hidden="false"/>
    </xf>
    <xf numFmtId="172" fontId="6" fillId="0" borderId="0" xfId="0" applyFont="true" applyBorder="false" applyAlignment="true" applyProtection="false">
      <alignment horizontal="left"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75B6"/>
          <bgColor rgb="FF000000"/>
        </patternFill>
      </fill>
    </dxf>
    <dxf>
      <font>
        <name val="Arial"/>
        <charset val="1"/>
        <family val="0"/>
        <b val="1"/>
        <color rgb="FFFFFFFF"/>
      </font>
      <fill>
        <patternFill>
          <bgColor rgb="FFF8696B"/>
        </patternFill>
      </fill>
    </dxf>
    <dxf>
      <fill>
        <patternFill>
          <bgColor rgb="FFF4B183"/>
        </patternFill>
      </fill>
    </dxf>
    <dxf>
      <fill>
        <patternFill>
          <bgColor rgb="FFFFE699"/>
        </patternFill>
      </fill>
    </dxf>
    <dxf>
      <fill>
        <patternFill>
          <bgColor rgb="FFC6E0B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CCFFFF"/>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183"/>
      <rgbColor rgb="FF2E75B6"/>
      <rgbColor rgb="FF4BACC6"/>
      <rgbColor rgb="FF9BBB59"/>
      <rgbColor rgb="FFFFCC00"/>
      <rgbColor rgb="FFFF9900"/>
      <rgbColor rgb="FFFF6600"/>
      <rgbColor rgb="FF8064A2"/>
      <rgbColor rgb="FF4F81BD"/>
      <rgbColor rgb="FF1F3864"/>
      <rgbColor rgb="FF4A7EBB"/>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Bottleneck Score by segment</a:t>
            </a:r>
          </a:p>
        </c:rich>
      </c:tx>
      <c:overlay val="0"/>
      <c:spPr>
        <a:noFill/>
        <a:ln w="0">
          <a:noFill/>
        </a:ln>
      </c:spPr>
    </c:title>
    <c:autoTitleDeleted val="0"/>
    <c:plotArea>
      <c:barChart>
        <c:barDir val="bar"/>
        <c:grouping val="clustered"/>
        <c:varyColors val="0"/>
        <c:ser>
          <c:idx val="0"/>
          <c:order val="0"/>
          <c:tx>
            <c:strRef>
              <c:f>Bottleneck_Score!N4</c:f>
              <c:strCache>
                <c:ptCount val="1"/>
                <c:pt idx="0">
                  <c:v>Bottleneck Score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Bottleneck_Score!$A$5:$A$13</c:f>
              <c:strCache>
                <c:ptCount val="9"/>
                <c:pt idx="0">
                  <c:v>Gate Wait</c:v>
                </c:pt>
                <c:pt idx="1">
                  <c:v>Dock Wait</c:v>
                </c:pt>
                <c:pt idx="2">
                  <c:v>Unloading</c:v>
                </c:pt>
                <c:pt idx="3">
                  <c:v>Unload-to-QC Wait</c:v>
                </c:pt>
                <c:pt idx="4">
                  <c:v>QC</c:v>
                </c:pt>
                <c:pt idx="5">
                  <c:v>QC-to-GRN Wait</c:v>
                </c:pt>
                <c:pt idx="6">
                  <c:v>GRN Processing</c:v>
                </c:pt>
                <c:pt idx="7">
                  <c:v>GRN-to-Putaway Wait</c:v>
                </c:pt>
                <c:pt idx="8">
                  <c:v>Putaway</c:v>
                </c:pt>
              </c:strCache>
            </c:strRef>
          </c:cat>
          <c:val>
            <c:numRef>
              <c:f>Bottleneck_Score!$N$5:$N$13</c:f>
              <c:numCache>
                <c:formatCode>0.0</c:formatCode>
                <c:ptCount val="9"/>
                <c:pt idx="0">
                  <c:v>56.2405952402957</c:v>
                </c:pt>
                <c:pt idx="1">
                  <c:v>26.102789965639</c:v>
                </c:pt>
                <c:pt idx="2">
                  <c:v>45.0185166044241</c:v>
                </c:pt>
                <c:pt idx="3">
                  <c:v>35.2479894033688</c:v>
                </c:pt>
                <c:pt idx="4">
                  <c:v>44.1166147848235</c:v>
                </c:pt>
                <c:pt idx="5">
                  <c:v>83.8230922387535</c:v>
                </c:pt>
                <c:pt idx="6">
                  <c:v>76.3026928191489</c:v>
                </c:pt>
                <c:pt idx="7">
                  <c:v>37.9903690198716</c:v>
                </c:pt>
                <c:pt idx="8">
                  <c:v>36.8492742207407</c:v>
                </c:pt>
              </c:numCache>
            </c:numRef>
          </c:val>
        </c:ser>
        <c:gapWidth val="150"/>
        <c:overlap val="0"/>
        <c:axId val="24030832"/>
        <c:axId val="40423396"/>
      </c:barChart>
      <c:catAx>
        <c:axId val="2403083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423396"/>
        <c:crosses val="autoZero"/>
        <c:auto val="1"/>
        <c:lblAlgn val="ctr"/>
        <c:lblOffset val="100"/>
        <c:noMultiLvlLbl val="0"/>
      </c:catAx>
      <c:valAx>
        <c:axId val="40423396"/>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Score (0-100)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308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timeline: truck arrival to stock available (min)</a:t>
            </a:r>
          </a:p>
        </c:rich>
      </c:tx>
      <c:overlay val="0"/>
      <c:spPr>
        <a:noFill/>
        <a:ln w="0">
          <a:noFill/>
        </a:ln>
      </c:spPr>
    </c:title>
    <c:autoTitleDeleted val="0"/>
    <c:plotArea>
      <c:barChart>
        <c:barDir val="bar"/>
        <c:grouping val="stacked"/>
        <c:varyColors val="0"/>
        <c:ser>
          <c:idx val="0"/>
          <c:order val="0"/>
          <c:tx>
            <c:strRef>
              <c:f>"Start"</c:f>
              <c:strCache>
                <c:ptCount val="1"/>
                <c:pt idx="0">
                  <c:v>Start</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Process_Timeline!$A$5:$A$13</c:f>
              <c:strCache>
                <c:ptCount val="9"/>
                <c:pt idx="0">
                  <c:v>Gate Wait</c:v>
                </c:pt>
                <c:pt idx="1">
                  <c:v>Dock Wait</c:v>
                </c:pt>
                <c:pt idx="2">
                  <c:v>Unloading</c:v>
                </c:pt>
                <c:pt idx="3">
                  <c:v>Unload-to-QC Wait</c:v>
                </c:pt>
                <c:pt idx="4">
                  <c:v>QC</c:v>
                </c:pt>
                <c:pt idx="5">
                  <c:v>QC-to-GRN Wait</c:v>
                </c:pt>
                <c:pt idx="6">
                  <c:v>GRN Processing</c:v>
                </c:pt>
                <c:pt idx="7">
                  <c:v>GRN-to-Putaway Wait</c:v>
                </c:pt>
                <c:pt idx="8">
                  <c:v>Putaway</c:v>
                </c:pt>
              </c:strCache>
            </c:strRef>
          </c:cat>
          <c:val>
            <c:numRef>
              <c:f>Process_Timeline!$D$5:$D$13</c:f>
              <c:numCache>
                <c:formatCode>0.0</c:formatCode>
                <c:ptCount val="9"/>
                <c:pt idx="0">
                  <c:v>0</c:v>
                </c:pt>
                <c:pt idx="1">
                  <c:v>36.036</c:v>
                </c:pt>
                <c:pt idx="2">
                  <c:v>45.74575</c:v>
                </c:pt>
                <c:pt idx="3">
                  <c:v>88.44825</c:v>
                </c:pt>
                <c:pt idx="4">
                  <c:v>102.87275</c:v>
                </c:pt>
                <c:pt idx="5">
                  <c:v>138.831</c:v>
                </c:pt>
                <c:pt idx="6">
                  <c:v>203.104697916667</c:v>
                </c:pt>
                <c:pt idx="7">
                  <c:v>268.131260416667</c:v>
                </c:pt>
                <c:pt idx="8">
                  <c:v>287.318760416667</c:v>
                </c:pt>
              </c:numCache>
            </c:numRef>
          </c:val>
        </c:ser>
        <c:ser>
          <c:idx val="1"/>
          <c:order val="1"/>
          <c:tx>
            <c:strRef>
              <c:f>"Minutes"</c:f>
              <c:strCache>
                <c:ptCount val="1"/>
                <c:pt idx="0">
                  <c:v>Minutes</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Process_Timeline!$A$5:$A$13</c:f>
              <c:strCache>
                <c:ptCount val="9"/>
                <c:pt idx="0">
                  <c:v>Gate Wait</c:v>
                </c:pt>
                <c:pt idx="1">
                  <c:v>Dock Wait</c:v>
                </c:pt>
                <c:pt idx="2">
                  <c:v>Unloading</c:v>
                </c:pt>
                <c:pt idx="3">
                  <c:v>Unload-to-QC Wait</c:v>
                </c:pt>
                <c:pt idx="4">
                  <c:v>QC</c:v>
                </c:pt>
                <c:pt idx="5">
                  <c:v>QC-to-GRN Wait</c:v>
                </c:pt>
                <c:pt idx="6">
                  <c:v>GRN Processing</c:v>
                </c:pt>
                <c:pt idx="7">
                  <c:v>GRN-to-Putaway Wait</c:v>
                </c:pt>
                <c:pt idx="8">
                  <c:v>Putaway</c:v>
                </c:pt>
              </c:strCache>
            </c:strRef>
          </c:cat>
          <c:val>
            <c:numRef>
              <c:f>Process_Timeline!$C$5:$C$13</c:f>
              <c:numCache>
                <c:formatCode>0.0</c:formatCode>
                <c:ptCount val="9"/>
                <c:pt idx="0">
                  <c:v>36.036</c:v>
                </c:pt>
                <c:pt idx="1">
                  <c:v>9.70975</c:v>
                </c:pt>
                <c:pt idx="2">
                  <c:v>42.7025</c:v>
                </c:pt>
                <c:pt idx="3">
                  <c:v>14.4245</c:v>
                </c:pt>
                <c:pt idx="4">
                  <c:v>35.95825</c:v>
                </c:pt>
                <c:pt idx="5">
                  <c:v>64.2736979166667</c:v>
                </c:pt>
                <c:pt idx="6">
                  <c:v>65.0265625</c:v>
                </c:pt>
                <c:pt idx="7">
                  <c:v>19.1875</c:v>
                </c:pt>
                <c:pt idx="8">
                  <c:v>27.29296875</c:v>
                </c:pt>
              </c:numCache>
            </c:numRef>
          </c:val>
        </c:ser>
        <c:gapWidth val="150"/>
        <c:overlap val="100"/>
        <c:axId val="24542559"/>
        <c:axId val="94645462"/>
      </c:barChart>
      <c:catAx>
        <c:axId val="2454255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645462"/>
        <c:crosses val="autoZero"/>
        <c:auto val="1"/>
        <c:lblAlgn val="ctr"/>
        <c:lblOffset val="100"/>
        <c:noMultiLvlLbl val="0"/>
      </c:catAx>
      <c:valAx>
        <c:axId val="9464546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5425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total dock-to-stock by vendor (min)</a:t>
            </a:r>
          </a:p>
        </c:rich>
      </c:tx>
      <c:overlay val="0"/>
      <c:spPr>
        <a:noFill/>
        <a:ln w="0">
          <a:noFill/>
        </a:ln>
      </c:spPr>
    </c:title>
    <c:autoTitleDeleted val="0"/>
    <c:plotArea>
      <c:barChart>
        <c:barDir val="col"/>
        <c:grouping val="clustered"/>
        <c:varyColors val="0"/>
        <c:ser>
          <c:idx val="0"/>
          <c:order val="0"/>
          <c:tx>
            <c:strRef>
              <c:f>Vendor_Analysis!C4</c:f>
              <c:strCache>
                <c:ptCount val="1"/>
                <c:pt idx="0">
                  <c:v>Avg total D2S (min)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Vendor_Analysis!$A$5:$A$16</c:f>
              <c:strCache>
                <c:ptCount val="12"/>
                <c:pt idx="0">
                  <c:v>Vendor 01</c:v>
                </c:pt>
                <c:pt idx="1">
                  <c:v>Vendor 02</c:v>
                </c:pt>
                <c:pt idx="2">
                  <c:v>Vendor 03</c:v>
                </c:pt>
                <c:pt idx="3">
                  <c:v>Vendor 04</c:v>
                </c:pt>
                <c:pt idx="4">
                  <c:v>Vendor 05</c:v>
                </c:pt>
                <c:pt idx="5">
                  <c:v>Vendor 06</c:v>
                </c:pt>
                <c:pt idx="6">
                  <c:v>Vendor 07</c:v>
                </c:pt>
                <c:pt idx="7">
                  <c:v>Vendor 08</c:v>
                </c:pt>
                <c:pt idx="8">
                  <c:v>Vendor 09</c:v>
                </c:pt>
                <c:pt idx="9">
                  <c:v>Vendor 10</c:v>
                </c:pt>
                <c:pt idx="10">
                  <c:v>Vendor 11</c:v>
                </c:pt>
                <c:pt idx="11">
                  <c:v>Vendor 12</c:v>
                </c:pt>
              </c:strCache>
            </c:strRef>
          </c:cat>
          <c:val>
            <c:numRef>
              <c:f>Vendor_Analysis!$C$5:$C$16</c:f>
              <c:numCache>
                <c:formatCode>0</c:formatCode>
                <c:ptCount val="12"/>
                <c:pt idx="0">
                  <c:v>306.089783281734</c:v>
                </c:pt>
                <c:pt idx="1">
                  <c:v>309.363636363636</c:v>
                </c:pt>
                <c:pt idx="2">
                  <c:v>340.298013245033</c:v>
                </c:pt>
                <c:pt idx="3">
                  <c:v>307</c:v>
                </c:pt>
                <c:pt idx="4">
                  <c:v>315.043209876543</c:v>
                </c:pt>
                <c:pt idx="5">
                  <c:v>300.101851851852</c:v>
                </c:pt>
                <c:pt idx="6">
                  <c:v>334.453947368421</c:v>
                </c:pt>
                <c:pt idx="7">
                  <c:v>308.366771159875</c:v>
                </c:pt>
                <c:pt idx="8">
                  <c:v>306.875757575758</c:v>
                </c:pt>
                <c:pt idx="9">
                  <c:v>311.075409836066</c:v>
                </c:pt>
                <c:pt idx="10">
                  <c:v>331.84126984127</c:v>
                </c:pt>
                <c:pt idx="11">
                  <c:v>311.465714285714</c:v>
                </c:pt>
              </c:numCache>
            </c:numRef>
          </c:val>
        </c:ser>
        <c:gapWidth val="150"/>
        <c:overlap val="0"/>
        <c:axId val="17477919"/>
        <c:axId val="3457093"/>
      </c:barChart>
      <c:catAx>
        <c:axId val="174779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7093"/>
        <c:crosses val="autoZero"/>
        <c:auto val="1"/>
        <c:lblAlgn val="ctr"/>
        <c:lblOffset val="100"/>
        <c:noMultiLvlLbl val="0"/>
      </c:catAx>
      <c:valAx>
        <c:axId val="3457093"/>
        <c:scaling>
          <c:orientation val="minMax"/>
          <c:min val="0"/>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4779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GRN ageing: receipts by age bucket</a:t>
            </a:r>
          </a:p>
        </c:rich>
      </c:tx>
      <c:overlay val="0"/>
      <c:spPr>
        <a:noFill/>
        <a:ln w="0">
          <a:noFill/>
        </a:ln>
      </c:spPr>
    </c:title>
    <c:autoTitleDeleted val="0"/>
    <c:plotArea>
      <c:barChart>
        <c:barDir val="col"/>
        <c:grouping val="clustered"/>
        <c:varyColors val="0"/>
        <c:ser>
          <c:idx val="0"/>
          <c:order val="0"/>
          <c:tx>
            <c:strRef>
              <c:f>GRN_Ageing!D4</c:f>
              <c:strCache>
                <c:ptCount val="1"/>
                <c:pt idx="0">
                  <c:v>All receipts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GRN_Ageing!$A$5:$A$9</c:f>
              <c:strCache>
                <c:ptCount val="5"/>
                <c:pt idx="0">
                  <c:v>0-2 hrs</c:v>
                </c:pt>
                <c:pt idx="1">
                  <c:v>2-6 hrs</c:v>
                </c:pt>
                <c:pt idx="2">
                  <c:v>6-24 hrs</c:v>
                </c:pt>
                <c:pt idx="3">
                  <c:v>24-72 hrs</c:v>
                </c:pt>
                <c:pt idx="4">
                  <c:v>72+ hrs</c:v>
                </c:pt>
              </c:strCache>
            </c:strRef>
          </c:cat>
          <c:val>
            <c:numRef>
              <c:f>GRN_Ageing!$D$5:$D$9</c:f>
              <c:numCache>
                <c:formatCode>#,##0</c:formatCode>
                <c:ptCount val="5"/>
                <c:pt idx="0">
                  <c:v>1078</c:v>
                </c:pt>
                <c:pt idx="1">
                  <c:v>2544</c:v>
                </c:pt>
                <c:pt idx="2">
                  <c:v>318</c:v>
                </c:pt>
                <c:pt idx="3">
                  <c:v>6</c:v>
                </c:pt>
                <c:pt idx="4">
                  <c:v>54</c:v>
                </c:pt>
              </c:numCache>
            </c:numRef>
          </c:val>
        </c:ser>
        <c:gapWidth val="150"/>
        <c:overlap val="0"/>
        <c:axId val="44685071"/>
        <c:axId val="42275359"/>
      </c:barChart>
      <c:catAx>
        <c:axId val="446850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275359"/>
        <c:crosses val="autoZero"/>
        <c:auto val="1"/>
        <c:lblAlgn val="ctr"/>
        <c:lblOffset val="100"/>
        <c:noMultiLvlLbl val="0"/>
      </c:catAx>
      <c:valAx>
        <c:axId val="42275359"/>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850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Arrivals vs average gate wait, by hour</a:t>
            </a:r>
          </a:p>
        </c:rich>
      </c:tx>
      <c:overlay val="0"/>
      <c:spPr>
        <a:noFill/>
        <a:ln w="0">
          <a:noFill/>
        </a:ln>
      </c:spPr>
    </c:title>
    <c:autoTitleDeleted val="0"/>
    <c:plotArea>
      <c:lineChart>
        <c:grouping val="standard"/>
        <c:varyColors val="0"/>
        <c:ser>
          <c:idx val="0"/>
          <c:order val="0"/>
          <c:tx>
            <c:strRef>
              <c:f>Dock_Utilisation!C14</c:f>
              <c:strCache>
                <c:ptCount val="1"/>
                <c:pt idx="0">
                  <c:v>Avg gate wait (min)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Dock_Utilisation!$A$15:$A$38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Dock_Utilisation!$C$15:$C$38</c:f>
              <c:numCache>
                <c:formatCode>0.0</c:formatCode>
                <c:ptCount val="24"/>
                <c:pt idx="0">
                  <c:v>19.2244897959184</c:v>
                </c:pt>
                <c:pt idx="1">
                  <c:v>14.8775510204082</c:v>
                </c:pt>
                <c:pt idx="2">
                  <c:v>17.9545454545455</c:v>
                </c:pt>
                <c:pt idx="3">
                  <c:v>23.3529411764706</c:v>
                </c:pt>
                <c:pt idx="4">
                  <c:v>16</c:v>
                </c:pt>
                <c:pt idx="5">
                  <c:v>19.2089552238806</c:v>
                </c:pt>
                <c:pt idx="6">
                  <c:v>25.7692307692308</c:v>
                </c:pt>
                <c:pt idx="7">
                  <c:v>31.3478260869565</c:v>
                </c:pt>
                <c:pt idx="8">
                  <c:v>37.6458333333333</c:v>
                </c:pt>
                <c:pt idx="9">
                  <c:v>31.5987261146497</c:v>
                </c:pt>
                <c:pt idx="10">
                  <c:v>47.6190476190476</c:v>
                </c:pt>
                <c:pt idx="11">
                  <c:v>55.7432432432432</c:v>
                </c:pt>
                <c:pt idx="12">
                  <c:v>53.385593220339</c:v>
                </c:pt>
                <c:pt idx="13">
                  <c:v>40.2218181818182</c:v>
                </c:pt>
                <c:pt idx="14">
                  <c:v>38.7426900584795</c:v>
                </c:pt>
                <c:pt idx="15">
                  <c:v>37.7220338983051</c:v>
                </c:pt>
                <c:pt idx="16">
                  <c:v>38.1490066225166</c:v>
                </c:pt>
                <c:pt idx="17">
                  <c:v>36.5154185022026</c:v>
                </c:pt>
                <c:pt idx="18">
                  <c:v>15.9774436090226</c:v>
                </c:pt>
                <c:pt idx="19">
                  <c:v>17.7946428571429</c:v>
                </c:pt>
                <c:pt idx="20">
                  <c:v>17.6756756756757</c:v>
                </c:pt>
                <c:pt idx="21">
                  <c:v>16.75</c:v>
                </c:pt>
                <c:pt idx="22">
                  <c:v>19.5238095238095</c:v>
                </c:pt>
                <c:pt idx="23">
                  <c:v>15.8620689655172</c:v>
                </c:pt>
              </c:numCache>
            </c:numRef>
          </c:val>
          <c:smooth val="1"/>
        </c:ser>
        <c:hiLowLines>
          <c:spPr>
            <a:ln w="0">
              <a:noFill/>
            </a:ln>
          </c:spPr>
        </c:hiLowLines>
        <c:marker val="0"/>
        <c:axId val="11778185"/>
        <c:axId val="96263673"/>
      </c:lineChart>
      <c:catAx>
        <c:axId val="1177818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Arrival hour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63673"/>
        <c:crosses val="autoZero"/>
        <c:auto val="1"/>
        <c:lblAlgn val="ctr"/>
        <c:lblOffset val="100"/>
        <c:noMultiLvlLbl val="0"/>
      </c:catAx>
      <c:valAx>
        <c:axId val="962636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7781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Delays by stage and logged cause</a:t>
            </a:r>
          </a:p>
        </c:rich>
      </c:tx>
      <c:overlay val="0"/>
      <c:spPr>
        <a:noFill/>
        <a:ln w="0">
          <a:noFill/>
        </a:ln>
      </c:spPr>
    </c:title>
    <c:autoTitleDeleted val="0"/>
    <c:plotArea>
      <c:barChart>
        <c:barDir val="bar"/>
        <c:grouping val="stacked"/>
        <c:varyColors val="0"/>
        <c:ser>
          <c:idx val="0"/>
          <c:order val="0"/>
          <c:tx>
            <c:strRef>
              <c:f>Root_Cause!B4</c:f>
              <c:strCache>
                <c:ptCount val="1"/>
                <c:pt idx="0">
                  <c:v>Manpower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Root_Cause!$A$5:$A$14</c:f>
              <c:strCache>
                <c:ptCount val="10"/>
                <c:pt idx="0">
                  <c:v>Gate Wait</c:v>
                </c:pt>
                <c:pt idx="1">
                  <c:v>Dock Wait</c:v>
                </c:pt>
                <c:pt idx="2">
                  <c:v>Unloading</c:v>
                </c:pt>
                <c:pt idx="3">
                  <c:v>Unload-to-QC Wait</c:v>
                </c:pt>
                <c:pt idx="4">
                  <c:v>QC</c:v>
                </c:pt>
                <c:pt idx="5">
                  <c:v>QC-to-GRN Wait</c:v>
                </c:pt>
                <c:pt idx="6">
                  <c:v>GRN Processing</c:v>
                </c:pt>
                <c:pt idx="7">
                  <c:v>GRN-to-Putaway Wait</c:v>
                </c:pt>
                <c:pt idx="8">
                  <c:v>Putaway</c:v>
                </c:pt>
                <c:pt idx="9">
                  <c:v>Open GRN (awaiting)</c:v>
                </c:pt>
              </c:strCache>
            </c:strRef>
          </c:cat>
          <c:val>
            <c:numRef>
              <c:f>Root_Cause!$B$5:$B$14</c:f>
              <c:numCache>
                <c:formatCode>#,##0</c:formatCode>
                <c:ptCount val="10"/>
                <c:pt idx="0">
                  <c:v>63</c:v>
                </c:pt>
                <c:pt idx="1">
                  <c:v>41</c:v>
                </c:pt>
                <c:pt idx="2">
                  <c:v>43</c:v>
                </c:pt>
                <c:pt idx="3">
                  <c:v>184</c:v>
                </c:pt>
                <c:pt idx="4">
                  <c:v>31</c:v>
                </c:pt>
                <c:pt idx="5">
                  <c:v>632</c:v>
                </c:pt>
                <c:pt idx="6">
                  <c:v>132</c:v>
                </c:pt>
                <c:pt idx="7">
                  <c:v>140</c:v>
                </c:pt>
                <c:pt idx="8">
                  <c:v>47</c:v>
                </c:pt>
                <c:pt idx="9">
                  <c:v>46</c:v>
                </c:pt>
              </c:numCache>
            </c:numRef>
          </c:val>
        </c:ser>
        <c:ser>
          <c:idx val="1"/>
          <c:order val="1"/>
          <c:tx>
            <c:strRef>
              <c:f>Root_Cause!C4</c:f>
              <c:strCache>
                <c:ptCount val="1"/>
                <c:pt idx="0">
                  <c:v>Documentation Mismatch</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Root_Cause!$A$5:$A$14</c:f>
              <c:strCache>
                <c:ptCount val="10"/>
                <c:pt idx="0">
                  <c:v>Gate Wait</c:v>
                </c:pt>
                <c:pt idx="1">
                  <c:v>Dock Wait</c:v>
                </c:pt>
                <c:pt idx="2">
                  <c:v>Unloading</c:v>
                </c:pt>
                <c:pt idx="3">
                  <c:v>Unload-to-QC Wait</c:v>
                </c:pt>
                <c:pt idx="4">
                  <c:v>QC</c:v>
                </c:pt>
                <c:pt idx="5">
                  <c:v>QC-to-GRN Wait</c:v>
                </c:pt>
                <c:pt idx="6">
                  <c:v>GRN Processing</c:v>
                </c:pt>
                <c:pt idx="7">
                  <c:v>GRN-to-Putaway Wait</c:v>
                </c:pt>
                <c:pt idx="8">
                  <c:v>Putaway</c:v>
                </c:pt>
                <c:pt idx="9">
                  <c:v>Open GRN (awaiting)</c:v>
                </c:pt>
              </c:strCache>
            </c:strRef>
          </c:cat>
          <c:val>
            <c:numRef>
              <c:f>Root_Cause!$C$5:$C$14</c:f>
              <c:numCache>
                <c:formatCode>#,##0</c:formatCode>
                <c:ptCount val="10"/>
                <c:pt idx="0">
                  <c:v>0</c:v>
                </c:pt>
                <c:pt idx="1">
                  <c:v>0</c:v>
                </c:pt>
                <c:pt idx="2">
                  <c:v>0</c:v>
                </c:pt>
                <c:pt idx="3">
                  <c:v>0</c:v>
                </c:pt>
                <c:pt idx="4">
                  <c:v>30</c:v>
                </c:pt>
                <c:pt idx="5">
                  <c:v>415</c:v>
                </c:pt>
                <c:pt idx="6">
                  <c:v>355</c:v>
                </c:pt>
                <c:pt idx="7">
                  <c:v>0</c:v>
                </c:pt>
                <c:pt idx="8">
                  <c:v>0</c:v>
                </c:pt>
                <c:pt idx="9">
                  <c:v>52</c:v>
                </c:pt>
              </c:numCache>
            </c:numRef>
          </c:val>
        </c:ser>
        <c:ser>
          <c:idx val="2"/>
          <c:order val="2"/>
          <c:tx>
            <c:strRef>
              <c:f>Root_Cause!D4</c:f>
              <c:strCache>
                <c:ptCount val="1"/>
                <c:pt idx="0">
                  <c:v>Vendor</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Root_Cause!$A$5:$A$14</c:f>
              <c:strCache>
                <c:ptCount val="10"/>
                <c:pt idx="0">
                  <c:v>Gate Wait</c:v>
                </c:pt>
                <c:pt idx="1">
                  <c:v>Dock Wait</c:v>
                </c:pt>
                <c:pt idx="2">
                  <c:v>Unloading</c:v>
                </c:pt>
                <c:pt idx="3">
                  <c:v>Unload-to-QC Wait</c:v>
                </c:pt>
                <c:pt idx="4">
                  <c:v>QC</c:v>
                </c:pt>
                <c:pt idx="5">
                  <c:v>QC-to-GRN Wait</c:v>
                </c:pt>
                <c:pt idx="6">
                  <c:v>GRN Processing</c:v>
                </c:pt>
                <c:pt idx="7">
                  <c:v>GRN-to-Putaway Wait</c:v>
                </c:pt>
                <c:pt idx="8">
                  <c:v>Putaway</c:v>
                </c:pt>
                <c:pt idx="9">
                  <c:v>Open GRN (awaiting)</c:v>
                </c:pt>
              </c:strCache>
            </c:strRef>
          </c:cat>
          <c:val>
            <c:numRef>
              <c:f>Root_Cause!$D$5:$D$14</c:f>
              <c:numCache>
                <c:formatCode>#,##0</c:formatCode>
                <c:ptCount val="10"/>
                <c:pt idx="0">
                  <c:v>194</c:v>
                </c:pt>
                <c:pt idx="1">
                  <c:v>0</c:v>
                </c:pt>
                <c:pt idx="2">
                  <c:v>29</c:v>
                </c:pt>
                <c:pt idx="3">
                  <c:v>0</c:v>
                </c:pt>
                <c:pt idx="4">
                  <c:v>74</c:v>
                </c:pt>
                <c:pt idx="5">
                  <c:v>51</c:v>
                </c:pt>
                <c:pt idx="6">
                  <c:v>38</c:v>
                </c:pt>
                <c:pt idx="7">
                  <c:v>0</c:v>
                </c:pt>
                <c:pt idx="8">
                  <c:v>0</c:v>
                </c:pt>
                <c:pt idx="9">
                  <c:v>28</c:v>
                </c:pt>
              </c:numCache>
            </c:numRef>
          </c:val>
        </c:ser>
        <c:ser>
          <c:idx val="3"/>
          <c:order val="3"/>
          <c:tx>
            <c:strRef>
              <c:f>Root_Cause!E4</c:f>
              <c:strCache>
                <c:ptCount val="1"/>
                <c:pt idx="0">
                  <c:v>System</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Root_Cause!$A$5:$A$14</c:f>
              <c:strCache>
                <c:ptCount val="10"/>
                <c:pt idx="0">
                  <c:v>Gate Wait</c:v>
                </c:pt>
                <c:pt idx="1">
                  <c:v>Dock Wait</c:v>
                </c:pt>
                <c:pt idx="2">
                  <c:v>Unloading</c:v>
                </c:pt>
                <c:pt idx="3">
                  <c:v>Unload-to-QC Wait</c:v>
                </c:pt>
                <c:pt idx="4">
                  <c:v>QC</c:v>
                </c:pt>
                <c:pt idx="5">
                  <c:v>QC-to-GRN Wait</c:v>
                </c:pt>
                <c:pt idx="6">
                  <c:v>GRN Processing</c:v>
                </c:pt>
                <c:pt idx="7">
                  <c:v>GRN-to-Putaway Wait</c:v>
                </c:pt>
                <c:pt idx="8">
                  <c:v>Putaway</c:v>
                </c:pt>
                <c:pt idx="9">
                  <c:v>Open GRN (awaiting)</c:v>
                </c:pt>
              </c:strCache>
            </c:strRef>
          </c:cat>
          <c:val>
            <c:numRef>
              <c:f>Root_Cause!$E$5:$E$14</c:f>
              <c:numCache>
                <c:formatCode>#,##0</c:formatCode>
                <c:ptCount val="10"/>
                <c:pt idx="0">
                  <c:v>0</c:v>
                </c:pt>
                <c:pt idx="1">
                  <c:v>0</c:v>
                </c:pt>
                <c:pt idx="2">
                  <c:v>0</c:v>
                </c:pt>
                <c:pt idx="3">
                  <c:v>0</c:v>
                </c:pt>
                <c:pt idx="4">
                  <c:v>0</c:v>
                </c:pt>
                <c:pt idx="5">
                  <c:v>292</c:v>
                </c:pt>
                <c:pt idx="6">
                  <c:v>218</c:v>
                </c:pt>
                <c:pt idx="7">
                  <c:v>0</c:v>
                </c:pt>
                <c:pt idx="8">
                  <c:v>0</c:v>
                </c:pt>
                <c:pt idx="9">
                  <c:v>34</c:v>
                </c:pt>
              </c:numCache>
            </c:numRef>
          </c:val>
        </c:ser>
        <c:ser>
          <c:idx val="4"/>
          <c:order val="4"/>
          <c:tx>
            <c:strRef>
              <c:f>Root_Cause!F4</c:f>
              <c:strCache>
                <c:ptCount val="1"/>
                <c:pt idx="0">
                  <c:v>Space / Equipment</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Root_Cause!$A$5:$A$14</c:f>
              <c:strCache>
                <c:ptCount val="10"/>
                <c:pt idx="0">
                  <c:v>Gate Wait</c:v>
                </c:pt>
                <c:pt idx="1">
                  <c:v>Dock Wait</c:v>
                </c:pt>
                <c:pt idx="2">
                  <c:v>Unloading</c:v>
                </c:pt>
                <c:pt idx="3">
                  <c:v>Unload-to-QC Wait</c:v>
                </c:pt>
                <c:pt idx="4">
                  <c:v>QC</c:v>
                </c:pt>
                <c:pt idx="5">
                  <c:v>QC-to-GRN Wait</c:v>
                </c:pt>
                <c:pt idx="6">
                  <c:v>GRN Processing</c:v>
                </c:pt>
                <c:pt idx="7">
                  <c:v>GRN-to-Putaway Wait</c:v>
                </c:pt>
                <c:pt idx="8">
                  <c:v>Putaway</c:v>
                </c:pt>
                <c:pt idx="9">
                  <c:v>Open GRN (awaiting)</c:v>
                </c:pt>
              </c:strCache>
            </c:strRef>
          </c:cat>
          <c:val>
            <c:numRef>
              <c:f>Root_Cause!$F$5:$F$14</c:f>
              <c:numCache>
                <c:formatCode>#,##0</c:formatCode>
                <c:ptCount val="10"/>
                <c:pt idx="0">
                  <c:v>375</c:v>
                </c:pt>
                <c:pt idx="1">
                  <c:v>61</c:v>
                </c:pt>
                <c:pt idx="2">
                  <c:v>9</c:v>
                </c:pt>
                <c:pt idx="3">
                  <c:v>116</c:v>
                </c:pt>
                <c:pt idx="4">
                  <c:v>0</c:v>
                </c:pt>
                <c:pt idx="5">
                  <c:v>0</c:v>
                </c:pt>
                <c:pt idx="6">
                  <c:v>0</c:v>
                </c:pt>
                <c:pt idx="7">
                  <c:v>149</c:v>
                </c:pt>
                <c:pt idx="8">
                  <c:v>35</c:v>
                </c:pt>
                <c:pt idx="9">
                  <c:v>0</c:v>
                </c:pt>
              </c:numCache>
            </c:numRef>
          </c:val>
        </c:ser>
        <c:gapWidth val="150"/>
        <c:overlap val="100"/>
        <c:axId val="12538171"/>
        <c:axId val="83866287"/>
      </c:barChart>
      <c:catAx>
        <c:axId val="1253817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866287"/>
        <c:crosses val="autoZero"/>
        <c:auto val="1"/>
        <c:lblAlgn val="ctr"/>
        <c:lblOffset val="100"/>
        <c:noMultiLvlLbl val="0"/>
      </c:catAx>
      <c:valAx>
        <c:axId val="8386628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5381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Minutes saved per receipt if each segment met its SLA (at chosen share)</a:t>
            </a:r>
          </a:p>
        </c:rich>
      </c:tx>
      <c:overlay val="0"/>
      <c:spPr>
        <a:noFill/>
        <a:ln w="0">
          <a:noFill/>
        </a:ln>
      </c:spPr>
    </c:title>
    <c:autoTitleDeleted val="0"/>
    <c:plotArea>
      <c:barChart>
        <c:barDir val="bar"/>
        <c:grouping val="clustered"/>
        <c:varyColors val="0"/>
        <c:ser>
          <c:idx val="0"/>
          <c:order val="0"/>
          <c:tx>
            <c:strRef>
              <c:f>Decision_Model!G6</c:f>
              <c:strCache>
                <c:ptCount val="1"/>
                <c:pt idx="0">
                  <c:v>Minutes saved at chosen share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Decision_Model!$A$7:$A$15</c:f>
              <c:strCache>
                <c:ptCount val="9"/>
                <c:pt idx="0">
                  <c:v>Gate Wait</c:v>
                </c:pt>
                <c:pt idx="1">
                  <c:v>Dock Wait</c:v>
                </c:pt>
                <c:pt idx="2">
                  <c:v>Unloading</c:v>
                </c:pt>
                <c:pt idx="3">
                  <c:v>Unload-to-QC Wait</c:v>
                </c:pt>
                <c:pt idx="4">
                  <c:v>QC</c:v>
                </c:pt>
                <c:pt idx="5">
                  <c:v>QC-to-GRN Wait</c:v>
                </c:pt>
                <c:pt idx="6">
                  <c:v>GRN Processing</c:v>
                </c:pt>
                <c:pt idx="7">
                  <c:v>GRN-to-Putaway Wait</c:v>
                </c:pt>
                <c:pt idx="8">
                  <c:v>Putaway</c:v>
                </c:pt>
              </c:strCache>
            </c:strRef>
          </c:cat>
          <c:val>
            <c:numRef>
              <c:f>Decision_Model!$G$7:$G$15</c:f>
              <c:numCache>
                <c:formatCode>0.0</c:formatCode>
                <c:ptCount val="9"/>
                <c:pt idx="0">
                  <c:v>6.806</c:v>
                </c:pt>
                <c:pt idx="1">
                  <c:v>0.477625</c:v>
                </c:pt>
                <c:pt idx="2">
                  <c:v>1.787125</c:v>
                </c:pt>
                <c:pt idx="3">
                  <c:v>1.61825</c:v>
                </c:pt>
                <c:pt idx="4">
                  <c:v>2.41275</c:v>
                </c:pt>
                <c:pt idx="5">
                  <c:v>19.4057291666667</c:v>
                </c:pt>
                <c:pt idx="6">
                  <c:v>14.3923177083333</c:v>
                </c:pt>
                <c:pt idx="7">
                  <c:v>2.05989583333333</c:v>
                </c:pt>
                <c:pt idx="8">
                  <c:v>1.26080729166667</c:v>
                </c:pt>
              </c:numCache>
            </c:numRef>
          </c:val>
        </c:ser>
        <c:gapWidth val="150"/>
        <c:overlap val="0"/>
        <c:axId val="99074612"/>
        <c:axId val="9580969"/>
      </c:barChart>
      <c:catAx>
        <c:axId val="9907461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80969"/>
        <c:crosses val="autoZero"/>
        <c:auto val="1"/>
        <c:lblAlgn val="ctr"/>
        <c:lblOffset val="100"/>
        <c:noMultiLvlLbl val="0"/>
      </c:catAx>
      <c:valAx>
        <c:axId val="958096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0746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_rels/drawing5.xml.rels><?xml version="1.0" encoding="UTF-8"?>
<Relationships xmlns="http://schemas.openxmlformats.org/package/2006/relationships"><Relationship Id="rId1" Type="http://schemas.openxmlformats.org/officeDocument/2006/relationships/chart" Target="../charts/chart4.xml"/>
</Relationships>
</file>

<file path=xl/drawings/_rels/drawing6.xml.rels><?xml version="1.0" encoding="UTF-8"?>
<Relationships xmlns="http://schemas.openxmlformats.org/package/2006/relationships"><Relationship Id="rId1" Type="http://schemas.openxmlformats.org/officeDocument/2006/relationships/chart" Target="../charts/chart5.xml"/>
</Relationships>
</file>

<file path=xl/drawings/_rels/drawing7.xml.rels><?xml version="1.0" encoding="UTF-8"?>
<Relationships xmlns="http://schemas.openxmlformats.org/package/2006/relationships"><Relationship Id="rId1" Type="http://schemas.openxmlformats.org/officeDocument/2006/relationships/chart" Target="../charts/chart6.xml"/>
</Relationships>
</file>

<file path=xl/drawings/_rels/drawing8.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130680</xdr:rowOff>
    </xdr:from>
    <xdr:to>
      <xdr:col>5</xdr:col>
      <xdr:colOff>417960</xdr:colOff>
      <xdr:row>40</xdr:row>
      <xdr:rowOff>131760</xdr:rowOff>
    </xdr:to>
    <xdr:graphicFrame>
      <xdr:nvGraphicFramePr>
        <xdr:cNvPr id="0" name="Chart 1"/>
        <xdr:cNvGraphicFramePr/>
      </xdr:nvGraphicFramePr>
      <xdr:xfrm>
        <a:off x="0" y="49338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130680</xdr:rowOff>
    </xdr:from>
    <xdr:to>
      <xdr:col>5</xdr:col>
      <xdr:colOff>151200</xdr:colOff>
      <xdr:row>36</xdr:row>
      <xdr:rowOff>110880</xdr:rowOff>
    </xdr:to>
    <xdr:graphicFrame>
      <xdr:nvGraphicFramePr>
        <xdr:cNvPr id="1" name="Chart 1"/>
        <xdr:cNvGraphicFramePr/>
      </xdr:nvGraphicFramePr>
      <xdr:xfrm>
        <a:off x="0" y="3638520"/>
        <a:ext cx="719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130680</xdr:rowOff>
    </xdr:from>
    <xdr:to>
      <xdr:col>8</xdr:col>
      <xdr:colOff>151200</xdr:colOff>
      <xdr:row>34</xdr:row>
      <xdr:rowOff>131760</xdr:rowOff>
    </xdr:to>
    <xdr:graphicFrame>
      <xdr:nvGraphicFramePr>
        <xdr:cNvPr id="2" name="Chart 1"/>
        <xdr:cNvGraphicFramePr/>
      </xdr:nvGraphicFramePr>
      <xdr:xfrm>
        <a:off x="0" y="379080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131040</xdr:rowOff>
    </xdr:from>
    <xdr:to>
      <xdr:col>17</xdr:col>
      <xdr:colOff>255960</xdr:colOff>
      <xdr:row>15</xdr:row>
      <xdr:rowOff>115200</xdr:rowOff>
    </xdr:to>
    <xdr:graphicFrame>
      <xdr:nvGraphicFramePr>
        <xdr:cNvPr id="3" name="Chart 1"/>
        <xdr:cNvGraphicFramePr/>
      </xdr:nvGraphicFramePr>
      <xdr:xfrm>
        <a:off x="822384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131040</xdr:rowOff>
    </xdr:from>
    <xdr:to>
      <xdr:col>18</xdr:col>
      <xdr:colOff>364680</xdr:colOff>
      <xdr:row>15</xdr:row>
      <xdr:rowOff>10080</xdr:rowOff>
    </xdr:to>
    <xdr:graphicFrame>
      <xdr:nvGraphicFramePr>
        <xdr:cNvPr id="4" name="Chart 1"/>
        <xdr:cNvGraphicFramePr/>
      </xdr:nvGraphicFramePr>
      <xdr:xfrm>
        <a:off x="8364960" y="5716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131040</xdr:rowOff>
    </xdr:from>
    <xdr:to>
      <xdr:col>8</xdr:col>
      <xdr:colOff>448200</xdr:colOff>
      <xdr:row>37</xdr:row>
      <xdr:rowOff>111240</xdr:rowOff>
    </xdr:to>
    <xdr:graphicFrame>
      <xdr:nvGraphicFramePr>
        <xdr:cNvPr id="5" name="Chart 1"/>
        <xdr:cNvGraphicFramePr/>
      </xdr:nvGraphicFramePr>
      <xdr:xfrm>
        <a:off x="0" y="398160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130680</xdr:rowOff>
    </xdr:from>
    <xdr:to>
      <xdr:col>6</xdr:col>
      <xdr:colOff>80640</xdr:colOff>
      <xdr:row>45</xdr:row>
      <xdr:rowOff>131760</xdr:rowOff>
    </xdr:to>
    <xdr:graphicFrame>
      <xdr:nvGraphicFramePr>
        <xdr:cNvPr id="6" name="Chart 1"/>
        <xdr:cNvGraphicFramePr/>
      </xdr:nvGraphicFramePr>
      <xdr:xfrm>
        <a:off x="0" y="62578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c r="B4" s="4" t="s">
        <v>3</v>
      </c>
    </row>
    <row r="5" customFormat="false" ht="48" hidden="false" customHeight="true" outlineLevel="0" collapsed="false">
      <c r="A5" s="5" t="s">
        <v>4</v>
      </c>
      <c r="B5" s="4" t="s">
        <v>5</v>
      </c>
    </row>
    <row r="6" customFormat="false" ht="48" hidden="false" customHeight="true" outlineLevel="0" collapsed="false">
      <c r="A6" s="3" t="s">
        <v>6</v>
      </c>
      <c r="B6" s="4" t="s">
        <v>7</v>
      </c>
    </row>
    <row r="7" customFormat="false" ht="48" hidden="false" customHeight="true" outlineLevel="0" collapsed="false">
      <c r="A7" s="3" t="s">
        <v>8</v>
      </c>
      <c r="B7" s="4" t="s">
        <v>9</v>
      </c>
    </row>
    <row r="8" customFormat="false" ht="48" hidden="false" customHeight="true" outlineLevel="0" collapsed="false">
      <c r="A8" s="3" t="s">
        <v>10</v>
      </c>
      <c r="B8" s="4" t="s">
        <v>11</v>
      </c>
    </row>
    <row r="9" customFormat="false" ht="48" hidden="false" customHeight="true" outlineLevel="0" collapsed="false">
      <c r="A9" s="3" t="s">
        <v>12</v>
      </c>
      <c r="B9" s="4" t="s">
        <v>13</v>
      </c>
    </row>
    <row r="10" customFormat="false" ht="48" hidden="false" customHeight="true" outlineLevel="0" collapsed="false">
      <c r="A10" s="3" t="s">
        <v>14</v>
      </c>
      <c r="B10" s="4" t="s">
        <v>15</v>
      </c>
    </row>
    <row r="11" customFormat="false" ht="48" hidden="false" customHeight="true" outlineLevel="0" collapsed="false">
      <c r="A11" s="3" t="s">
        <v>16</v>
      </c>
      <c r="B11" s="4" t="s">
        <v>17</v>
      </c>
    </row>
    <row r="12" customFormat="false" ht="48" hidden="false" customHeight="tru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8"/>
    <col collapsed="false" customWidth="true" hidden="false" outlineLevel="0" max="4" min="4" style="0" width="14"/>
    <col collapsed="false" customWidth="true" hidden="false" outlineLevel="0" max="5" min="5" style="0" width="40"/>
  </cols>
  <sheetData>
    <row r="1" customFormat="false" ht="19.7" hidden="false" customHeight="false" outlineLevel="0" collapsed="false">
      <c r="A1" s="1" t="s">
        <v>20</v>
      </c>
    </row>
    <row r="2" customFormat="false" ht="15" hidden="false" customHeight="false" outlineLevel="0" collapsed="false">
      <c r="A2" s="2" t="s">
        <v>21</v>
      </c>
    </row>
    <row r="4" customFormat="false" ht="31.5" hidden="false" customHeight="true" outlineLevel="0" collapsed="false">
      <c r="A4" s="6" t="s">
        <v>22</v>
      </c>
      <c r="B4" s="6" t="s">
        <v>23</v>
      </c>
      <c r="C4" s="6" t="s">
        <v>24</v>
      </c>
      <c r="D4" s="6" t="s">
        <v>25</v>
      </c>
      <c r="E4" s="6" t="s">
        <v>26</v>
      </c>
    </row>
    <row r="5" customFormat="false" ht="15" hidden="false" customHeight="false" outlineLevel="0" collapsed="false">
      <c r="A5" s="7" t="s">
        <v>27</v>
      </c>
      <c r="B5" s="7" t="s">
        <v>28</v>
      </c>
      <c r="C5" s="8" t="n">
        <v>30</v>
      </c>
      <c r="D5" s="7" t="s">
        <v>29</v>
      </c>
      <c r="E5" s="7" t="s">
        <v>30</v>
      </c>
    </row>
    <row r="6" customFormat="false" ht="15" hidden="false" customHeight="false" outlineLevel="0" collapsed="false">
      <c r="A6" s="7" t="s">
        <v>31</v>
      </c>
      <c r="B6" s="7" t="s">
        <v>28</v>
      </c>
      <c r="C6" s="8" t="n">
        <v>15</v>
      </c>
      <c r="D6" s="7" t="s">
        <v>32</v>
      </c>
      <c r="E6" s="7" t="s">
        <v>33</v>
      </c>
    </row>
    <row r="7" customFormat="false" ht="15" hidden="false" customHeight="false" outlineLevel="0" collapsed="false">
      <c r="A7" s="7" t="s">
        <v>34</v>
      </c>
      <c r="B7" s="7" t="s">
        <v>35</v>
      </c>
      <c r="C7" s="8" t="n">
        <v>60</v>
      </c>
      <c r="D7" s="7" t="s">
        <v>36</v>
      </c>
      <c r="E7" s="7" t="s">
        <v>37</v>
      </c>
    </row>
    <row r="8" customFormat="false" ht="15" hidden="false" customHeight="false" outlineLevel="0" collapsed="false">
      <c r="A8" s="7" t="s">
        <v>38</v>
      </c>
      <c r="B8" s="7" t="s">
        <v>28</v>
      </c>
      <c r="C8" s="8" t="n">
        <v>15</v>
      </c>
      <c r="D8" s="7" t="s">
        <v>39</v>
      </c>
      <c r="E8" s="7" t="s">
        <v>40</v>
      </c>
    </row>
    <row r="9" customFormat="false" ht="15" hidden="false" customHeight="false" outlineLevel="0" collapsed="false">
      <c r="A9" s="7" t="s">
        <v>41</v>
      </c>
      <c r="B9" s="7" t="s">
        <v>35</v>
      </c>
      <c r="C9" s="8" t="n">
        <v>45</v>
      </c>
      <c r="D9" s="7" t="s">
        <v>42</v>
      </c>
      <c r="E9" s="7" t="s">
        <v>43</v>
      </c>
    </row>
    <row r="10" customFormat="false" ht="15" hidden="false" customHeight="false" outlineLevel="0" collapsed="false">
      <c r="A10" s="7" t="s">
        <v>44</v>
      </c>
      <c r="B10" s="7" t="s">
        <v>28</v>
      </c>
      <c r="C10" s="8" t="n">
        <v>30</v>
      </c>
      <c r="D10" s="7" t="s">
        <v>45</v>
      </c>
      <c r="E10" s="7" t="s">
        <v>46</v>
      </c>
    </row>
    <row r="11" customFormat="false" ht="15" hidden="false" customHeight="false" outlineLevel="0" collapsed="false">
      <c r="A11" s="7" t="s">
        <v>47</v>
      </c>
      <c r="B11" s="7" t="s">
        <v>35</v>
      </c>
      <c r="C11" s="8" t="n">
        <v>45</v>
      </c>
      <c r="D11" s="7" t="s">
        <v>48</v>
      </c>
      <c r="E11" s="7" t="s">
        <v>49</v>
      </c>
    </row>
    <row r="12" customFormat="false" ht="15" hidden="false" customHeight="false" outlineLevel="0" collapsed="false">
      <c r="A12" s="7" t="s">
        <v>50</v>
      </c>
      <c r="B12" s="7" t="s">
        <v>28</v>
      </c>
      <c r="C12" s="8" t="n">
        <v>20</v>
      </c>
      <c r="D12" s="7" t="s">
        <v>51</v>
      </c>
      <c r="E12" s="7" t="s">
        <v>52</v>
      </c>
    </row>
    <row r="13" customFormat="false" ht="15" hidden="false" customHeight="false" outlineLevel="0" collapsed="false">
      <c r="A13" s="7" t="s">
        <v>53</v>
      </c>
      <c r="B13" s="7" t="s">
        <v>35</v>
      </c>
      <c r="C13" s="8" t="n">
        <v>40</v>
      </c>
      <c r="D13" s="7" t="s">
        <v>54</v>
      </c>
      <c r="E13" s="7" t="s">
        <v>55</v>
      </c>
    </row>
    <row r="16" customFormat="false" ht="15" hidden="false" customHeight="false" outlineLevel="0" collapsed="false">
      <c r="A16" s="9" t="s">
        <v>56</v>
      </c>
    </row>
    <row r="17" customFormat="false" ht="15" hidden="false" customHeight="false" outlineLevel="0" collapsed="false">
      <c r="A17" s="10" t="s">
        <v>57</v>
      </c>
      <c r="B17" s="11" t="n">
        <v>0.4</v>
      </c>
      <c r="C17" s="2" t="s">
        <v>58</v>
      </c>
    </row>
    <row r="18" customFormat="false" ht="15" hidden="false" customHeight="false" outlineLevel="0" collapsed="false">
      <c r="A18" s="10" t="s">
        <v>59</v>
      </c>
      <c r="B18" s="11" t="n">
        <v>0.3</v>
      </c>
      <c r="C18" s="2" t="s">
        <v>60</v>
      </c>
    </row>
    <row r="19" customFormat="false" ht="15" hidden="false" customHeight="false" outlineLevel="0" collapsed="false">
      <c r="A19" s="10" t="s">
        <v>61</v>
      </c>
      <c r="B19" s="11" t="n">
        <v>0.3</v>
      </c>
      <c r="C19" s="2"/>
    </row>
    <row r="20" customFormat="false" ht="15" hidden="false" customHeight="false" outlineLevel="0" collapsed="false">
      <c r="A20" s="10" t="s">
        <v>62</v>
      </c>
      <c r="B20" s="12" t="n">
        <v>4</v>
      </c>
      <c r="C20" s="2" t="s">
        <v>63</v>
      </c>
    </row>
    <row r="21" customFormat="false" ht="15" hidden="false" customHeight="false" outlineLevel="0" collapsed="false">
      <c r="A21" s="10" t="s">
        <v>64</v>
      </c>
      <c r="B21" s="13" t="n">
        <v>70</v>
      </c>
      <c r="C21" s="2" t="s">
        <v>65</v>
      </c>
    </row>
    <row r="22" customFormat="false" ht="15" hidden="false" customHeight="false" outlineLevel="0" collapsed="false">
      <c r="A22" s="10" t="s">
        <v>66</v>
      </c>
      <c r="B22" s="13" t="n">
        <v>50</v>
      </c>
      <c r="C22" s="2"/>
    </row>
    <row r="23" customFormat="false" ht="15" hidden="false" customHeight="false" outlineLevel="0" collapsed="false">
      <c r="A23" s="10" t="s">
        <v>67</v>
      </c>
      <c r="B23" s="13" t="n">
        <v>35</v>
      </c>
      <c r="C23" s="2" t="s">
        <v>68</v>
      </c>
    </row>
    <row r="24" customFormat="false" ht="15" hidden="false" customHeight="false" outlineLevel="0" collapsed="false">
      <c r="A24" s="10" t="s">
        <v>69</v>
      </c>
      <c r="B24" s="13" t="n">
        <v>300</v>
      </c>
      <c r="C24" s="2" t="s">
        <v>70</v>
      </c>
    </row>
    <row r="25" customFormat="false" ht="15" hidden="false" customHeight="false" outlineLevel="0" collapsed="false">
      <c r="A25" s="10" t="s">
        <v>71</v>
      </c>
      <c r="B25" s="14" t="n">
        <v>46297.3333333333</v>
      </c>
      <c r="C25" s="2" t="s">
        <v>72</v>
      </c>
    </row>
    <row r="26" customFormat="false" ht="15" hidden="false" customHeight="false" outlineLevel="0" collapsed="false">
      <c r="A26" s="10" t="s">
        <v>73</v>
      </c>
      <c r="B26" s="13" t="n">
        <v>81</v>
      </c>
      <c r="C26" s="2" t="s">
        <v>74</v>
      </c>
    </row>
    <row r="27" customFormat="false" ht="15" hidden="false" customHeight="false" outlineLevel="0" collapsed="false">
      <c r="A27" s="10" t="s">
        <v>75</v>
      </c>
      <c r="B27" s="13" t="n">
        <v>24</v>
      </c>
      <c r="C27" s="2" t="s">
        <v>76</v>
      </c>
    </row>
    <row r="28" customFormat="false" ht="15" hidden="false" customHeight="false" outlineLevel="0" collapsed="false">
      <c r="A28" s="10" t="s">
        <v>77</v>
      </c>
      <c r="B28" s="13" t="n">
        <v>6</v>
      </c>
      <c r="C28" s="2" t="s">
        <v>78</v>
      </c>
    </row>
    <row r="29" customFormat="false" ht="15" hidden="false" customHeight="false" outlineLevel="0" collapsed="false">
      <c r="A29" s="10" t="s">
        <v>79</v>
      </c>
      <c r="B29" s="15" t="n">
        <f aca="false">SUM(B17:B19)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5"/>
    <col collapsed="false" customWidth="true" hidden="false" outlineLevel="0" max="17" min="8" style="0" width="17"/>
    <col collapsed="false" customWidth="true" hidden="false" outlineLevel="0" max="20" min="18" style="0" width="15"/>
    <col collapsed="false" customWidth="true" hidden="false" outlineLevel="0" max="21" min="21" style="0" width="24"/>
    <col collapsed="false" customWidth="true" hidden="false" outlineLevel="0" max="22" min="22" style="0" width="22"/>
    <col collapsed="false" customWidth="true" hidden="false" outlineLevel="0" max="36" min="23" style="0" width="15"/>
    <col collapsed="false" customWidth="true" hidden="false" outlineLevel="0" max="37" min="37" style="0" width="26"/>
  </cols>
  <sheetData>
    <row r="1" customFormat="false" ht="36" hidden="false" customHeight="true" outlineLevel="0" collapsed="false">
      <c r="A1" s="6" t="s">
        <v>80</v>
      </c>
      <c r="B1" s="6" t="s">
        <v>81</v>
      </c>
      <c r="C1" s="6" t="s">
        <v>82</v>
      </c>
      <c r="D1" s="6" t="s">
        <v>83</v>
      </c>
      <c r="E1" s="6" t="s">
        <v>84</v>
      </c>
      <c r="F1" s="6" t="s">
        <v>85</v>
      </c>
      <c r="G1" s="6" t="s">
        <v>86</v>
      </c>
      <c r="H1" s="6" t="s">
        <v>87</v>
      </c>
      <c r="I1" s="6" t="s">
        <v>88</v>
      </c>
      <c r="J1" s="6" t="s">
        <v>89</v>
      </c>
      <c r="K1" s="6" t="s">
        <v>90</v>
      </c>
      <c r="L1" s="6" t="s">
        <v>91</v>
      </c>
      <c r="M1" s="6" t="s">
        <v>92</v>
      </c>
      <c r="N1" s="6" t="s">
        <v>93</v>
      </c>
      <c r="O1" s="6" t="s">
        <v>94</v>
      </c>
      <c r="P1" s="6" t="s">
        <v>95</v>
      </c>
      <c r="Q1" s="6" t="s">
        <v>96</v>
      </c>
      <c r="R1" s="6" t="s">
        <v>97</v>
      </c>
      <c r="S1" s="6" t="s">
        <v>98</v>
      </c>
      <c r="T1" s="6" t="s">
        <v>99</v>
      </c>
      <c r="U1" s="6" t="s">
        <v>100</v>
      </c>
      <c r="V1" s="6" t="s">
        <v>101</v>
      </c>
      <c r="W1" s="16" t="s">
        <v>18</v>
      </c>
      <c r="X1" s="16" t="s">
        <v>102</v>
      </c>
      <c r="Y1" s="16" t="s">
        <v>103</v>
      </c>
      <c r="Z1" s="16" t="s">
        <v>104</v>
      </c>
      <c r="AA1" s="16" t="s">
        <v>105</v>
      </c>
      <c r="AB1" s="16" t="s">
        <v>106</v>
      </c>
      <c r="AC1" s="16" t="s">
        <v>107</v>
      </c>
      <c r="AD1" s="16" t="s">
        <v>108</v>
      </c>
      <c r="AE1" s="16" t="s">
        <v>109</v>
      </c>
      <c r="AF1" s="16" t="s">
        <v>110</v>
      </c>
      <c r="AG1" s="16" t="s">
        <v>111</v>
      </c>
      <c r="AH1" s="16" t="s">
        <v>112</v>
      </c>
      <c r="AI1" s="16" t="s">
        <v>113</v>
      </c>
      <c r="AJ1" s="16" t="s">
        <v>114</v>
      </c>
      <c r="AK1" s="16" t="s">
        <v>115</v>
      </c>
    </row>
    <row r="2" customFormat="false" ht="15" hidden="false" customHeight="false" outlineLevel="0" collapsed="false">
      <c r="A2" s="0" t="s">
        <v>116</v>
      </c>
      <c r="B2" s="0" t="s">
        <v>117</v>
      </c>
      <c r="C2" s="0" t="s">
        <v>118</v>
      </c>
      <c r="D2" s="0" t="s">
        <v>119</v>
      </c>
      <c r="E2" s="0" t="s">
        <v>120</v>
      </c>
      <c r="F2" s="0" t="s">
        <v>121</v>
      </c>
      <c r="G2" s="0" t="s">
        <v>122</v>
      </c>
      <c r="H2" s="17" t="n">
        <v>46204.0215277778</v>
      </c>
      <c r="I2" s="17" t="n">
        <v>46204.0291666667</v>
      </c>
      <c r="J2" s="17" t="n">
        <v>46204.03125</v>
      </c>
      <c r="K2" s="17" t="n">
        <v>46204.0486111111</v>
      </c>
      <c r="L2" s="17" t="n">
        <v>46204.0590277778</v>
      </c>
      <c r="M2" s="17" t="n">
        <v>46204.0819444444</v>
      </c>
      <c r="N2" s="17" t="n">
        <v>46204.1576388889</v>
      </c>
      <c r="O2" s="17" t="n">
        <v>46204.3958333333</v>
      </c>
      <c r="P2" s="17" t="n">
        <v>46204.4083333333</v>
      </c>
      <c r="Q2" s="17" t="n">
        <v>46204.4159722222</v>
      </c>
      <c r="R2" s="0" t="n">
        <v>296</v>
      </c>
      <c r="S2" s="0" t="n">
        <v>17</v>
      </c>
      <c r="T2" s="0" t="n">
        <v>0</v>
      </c>
      <c r="U2" s="18" t="s">
        <v>123</v>
      </c>
      <c r="V2" s="18" t="s">
        <v>82</v>
      </c>
      <c r="W2" s="0" t="str">
        <f aca="false">IF(AND(X2&gt;=6,X2&lt;14),"A",IF(AND(X2&gt;=14,X2&lt;22),"B","C"))</f>
        <v>C</v>
      </c>
      <c r="X2" s="18" t="n">
        <f aca="false">HOUR(H2)</f>
        <v>0</v>
      </c>
      <c r="Y2" s="18" t="n">
        <f aca="false">ROUND((I2-H2)*1440,0)</f>
        <v>11</v>
      </c>
      <c r="Z2" s="18" t="n">
        <f aca="false">ROUND((J2-I2)*1440,0)</f>
        <v>3</v>
      </c>
      <c r="AA2" s="18" t="n">
        <f aca="false">ROUND((K2-J2)*1440,0)</f>
        <v>25</v>
      </c>
      <c r="AB2" s="18" t="n">
        <f aca="false">ROUND((L2-K2)*1440,0)</f>
        <v>15</v>
      </c>
      <c r="AC2" s="18" t="n">
        <f aca="false">ROUND((M2-L2)*1440,0)</f>
        <v>33</v>
      </c>
      <c r="AD2" s="18" t="n">
        <f aca="false">IF(N2="","",ROUND((N2-M2)*1440,0))</f>
        <v>109</v>
      </c>
      <c r="AE2" s="18" t="n">
        <f aca="false">IF(O2="","",ROUND((O2-N2)*1440,0))</f>
        <v>343</v>
      </c>
      <c r="AF2" s="18" t="n">
        <f aca="false">IF(P2="","",ROUND((P2-O2)*1440,0))</f>
        <v>18</v>
      </c>
      <c r="AG2" s="18" t="n">
        <f aca="false">IF(Q2="","",ROUND((Q2-P2)*1440,0))</f>
        <v>11</v>
      </c>
      <c r="AH2" s="18" t="n">
        <f aca="false">IF(Q2="","",ROUND((Q2-H2)*1440,0))</f>
        <v>568</v>
      </c>
      <c r="AI2" s="19" t="n">
        <f aca="false">ROUND(IF(O2="",Assumptions!$B$25-K2,O2-K2)*24,1)</f>
        <v>8.3</v>
      </c>
      <c r="AJ2" s="20" t="n">
        <f aca="false">ROUND(MAX(N(Y2)/Assumptions!$C$5, N(Z2)/Assumptions!$C$6, N(AA2)/Assumptions!$C$7, N(AB2)/Assumptions!$C$8, N(AC2)/Assumptions!$C$9, N(AD2)/Assumptions!$C$10, N(AE2)/Assumptions!$C$11, N(AF2)/Assumptions!$C$12, N(AG2)/Assumptions!$C$13),3)</f>
        <v>7.622</v>
      </c>
      <c r="AK2" s="0" t="str">
        <f aca="false">IF(OR(U2="Pending",U2="On Hold"),"Open GRN (awaiting)",IF(AJ2&lt;=1,"Within SLA",IF(ROUND(N(Y2)/Assumptions!$C$5,3)=AJ2,"Gate Wait",IF(ROUND(N(Z2)/Assumptions!$C$6,3)=AJ2,"Dock Wait",IF(ROUND(N(AA2)/Assumptions!$C$7,3)=AJ2,"Unloading",IF(ROUND(N(AB2)/Assumptions!$C$8,3)=AJ2,"Unload-to-QC Wait",IF(ROUND(N(AC2)/Assumptions!$C$9,3)=AJ2,"QC",IF(ROUND(N(AD2)/Assumptions!$C$10,3)=AJ2,"QC-to-GRN Wait",IF(ROUND(N(AE2)/Assumptions!$C$11,3)=AJ2,"GRN Processing",IF(ROUND(N(AF2)/Assumptions!$C$12,3)=AJ2,"GRN-to-Putaway Wait",IF(ROUND(N(AG2)/Assumptions!$C$13,3)=AJ2,"Putaway","Within SLA")))))))))))</f>
        <v>GRN Processing</v>
      </c>
    </row>
    <row r="3" customFormat="false" ht="15" hidden="false" customHeight="false" outlineLevel="0" collapsed="false">
      <c r="A3" s="0" t="s">
        <v>124</v>
      </c>
      <c r="B3" s="0" t="s">
        <v>125</v>
      </c>
      <c r="C3" s="0" t="s">
        <v>126</v>
      </c>
      <c r="D3" s="0" t="s">
        <v>119</v>
      </c>
      <c r="E3" s="0" t="s">
        <v>127</v>
      </c>
      <c r="F3" s="0" t="s">
        <v>128</v>
      </c>
      <c r="G3" s="0" t="s">
        <v>129</v>
      </c>
      <c r="H3" s="17" t="n">
        <v>46204.0541666667</v>
      </c>
      <c r="I3" s="17" t="n">
        <v>46204.0638888889</v>
      </c>
      <c r="J3" s="17" t="n">
        <v>46204.0694444445</v>
      </c>
      <c r="K3" s="17" t="n">
        <v>46204.1020833333</v>
      </c>
      <c r="L3" s="17" t="n">
        <v>46204.1090277778</v>
      </c>
      <c r="M3" s="17" t="n">
        <v>46204.11875</v>
      </c>
      <c r="N3" s="17" t="n">
        <v>46204.1465277778</v>
      </c>
      <c r="O3" s="17" t="n">
        <v>46204.1694444444</v>
      </c>
      <c r="P3" s="17" t="n">
        <v>46204.1798611111</v>
      </c>
      <c r="Q3" s="17" t="n">
        <v>46204.2118055556</v>
      </c>
      <c r="R3" s="0" t="n">
        <v>489</v>
      </c>
      <c r="S3" s="0" t="n">
        <v>0</v>
      </c>
      <c r="T3" s="0" t="n">
        <v>0</v>
      </c>
      <c r="U3" s="18" t="s">
        <v>130</v>
      </c>
      <c r="V3" s="18" t="s">
        <v>131</v>
      </c>
      <c r="W3" s="0" t="str">
        <f aca="false">IF(AND(X3&gt;=6,X3&lt;14),"A",IF(AND(X3&gt;=14,X3&lt;22),"B","C"))</f>
        <v>C</v>
      </c>
      <c r="X3" s="18" t="n">
        <f aca="false">HOUR(H3)</f>
        <v>1</v>
      </c>
      <c r="Y3" s="18" t="n">
        <f aca="false">ROUND((I3-H3)*1440,0)</f>
        <v>14</v>
      </c>
      <c r="Z3" s="18" t="n">
        <f aca="false">ROUND((J3-I3)*1440,0)</f>
        <v>8</v>
      </c>
      <c r="AA3" s="18" t="n">
        <f aca="false">ROUND((K3-J3)*1440,0)</f>
        <v>47</v>
      </c>
      <c r="AB3" s="18" t="n">
        <f aca="false">ROUND((L3-K3)*1440,0)</f>
        <v>10</v>
      </c>
      <c r="AC3" s="18" t="n">
        <f aca="false">ROUND((M3-L3)*1440,0)</f>
        <v>14</v>
      </c>
      <c r="AD3" s="18" t="n">
        <f aca="false">IF(N3="","",ROUND((N3-M3)*1440,0))</f>
        <v>40</v>
      </c>
      <c r="AE3" s="18" t="n">
        <f aca="false">IF(O3="","",ROUND((O3-N3)*1440,0))</f>
        <v>33</v>
      </c>
      <c r="AF3" s="18" t="n">
        <f aca="false">IF(P3="","",ROUND((P3-O3)*1440,0))</f>
        <v>15</v>
      </c>
      <c r="AG3" s="18" t="n">
        <f aca="false">IF(Q3="","",ROUND((Q3-P3)*1440,0))</f>
        <v>46</v>
      </c>
      <c r="AH3" s="18" t="n">
        <f aca="false">IF(Q3="","",ROUND((Q3-H3)*1440,0))</f>
        <v>227</v>
      </c>
      <c r="AI3" s="19" t="n">
        <f aca="false">ROUND(IF(O3="",Assumptions!$B$25-K3,O3-K3)*24,1)</f>
        <v>1.6</v>
      </c>
      <c r="AJ3" s="20" t="n">
        <f aca="false">ROUND(MAX(N(Y3)/Assumptions!$C$5, N(Z3)/Assumptions!$C$6, N(AA3)/Assumptions!$C$7, N(AB3)/Assumptions!$C$8, N(AC3)/Assumptions!$C$9, N(AD3)/Assumptions!$C$10, N(AE3)/Assumptions!$C$11, N(AF3)/Assumptions!$C$12, N(AG3)/Assumptions!$C$13),3)</f>
        <v>1.333</v>
      </c>
      <c r="AK3" s="0" t="str">
        <f aca="false">IF(OR(U3="Pending",U3="On Hold"),"Open GRN (awaiting)",IF(AJ3&lt;=1,"Within SLA",IF(ROUND(N(Y3)/Assumptions!$C$5,3)=AJ3,"Gate Wait",IF(ROUND(N(Z3)/Assumptions!$C$6,3)=AJ3,"Dock Wait",IF(ROUND(N(AA3)/Assumptions!$C$7,3)=AJ3,"Unloading",IF(ROUND(N(AB3)/Assumptions!$C$8,3)=AJ3,"Unload-to-QC Wait",IF(ROUND(N(AC3)/Assumptions!$C$9,3)=AJ3,"QC",IF(ROUND(N(AD3)/Assumptions!$C$10,3)=AJ3,"QC-to-GRN Wait",IF(ROUND(N(AE3)/Assumptions!$C$11,3)=AJ3,"GRN Processing",IF(ROUND(N(AF3)/Assumptions!$C$12,3)=AJ3,"GRN-to-Putaway Wait",IF(ROUND(N(AG3)/Assumptions!$C$13,3)=AJ3,"Putaway","Within SLA")))))))))))</f>
        <v>QC-to-GRN Wait</v>
      </c>
    </row>
    <row r="4" customFormat="false" ht="15" hidden="false" customHeight="false" outlineLevel="0" collapsed="false">
      <c r="A4" s="0" t="s">
        <v>132</v>
      </c>
      <c r="B4" s="0" t="s">
        <v>133</v>
      </c>
      <c r="C4" s="0" t="s">
        <v>134</v>
      </c>
      <c r="D4" s="0" t="s">
        <v>135</v>
      </c>
      <c r="E4" s="0" t="s">
        <v>136</v>
      </c>
      <c r="F4" s="0" t="s">
        <v>137</v>
      </c>
      <c r="G4" s="0" t="s">
        <v>138</v>
      </c>
      <c r="H4" s="17" t="n">
        <v>46204.0895833333</v>
      </c>
      <c r="I4" s="17" t="n">
        <v>46204.0972222222</v>
      </c>
      <c r="J4" s="17" t="n">
        <v>46204.1006944445</v>
      </c>
      <c r="K4" s="17" t="n">
        <v>46204.1229166667</v>
      </c>
      <c r="L4" s="17" t="n">
        <v>46204.1465277778</v>
      </c>
      <c r="M4" s="17" t="n">
        <v>46204.16875</v>
      </c>
      <c r="N4" s="17" t="n">
        <v>46204.1888888889</v>
      </c>
      <c r="O4" s="17" t="n">
        <v>46204.2569444445</v>
      </c>
      <c r="P4" s="17" t="n">
        <v>46204.2708333333</v>
      </c>
      <c r="Q4" s="17" t="n">
        <v>46204.2868055556</v>
      </c>
      <c r="R4" s="0" t="n">
        <v>741</v>
      </c>
      <c r="S4" s="0" t="n">
        <v>0</v>
      </c>
      <c r="T4" s="0" t="n">
        <v>0</v>
      </c>
      <c r="U4" s="18" t="s">
        <v>130</v>
      </c>
      <c r="V4" s="18" t="s">
        <v>139</v>
      </c>
      <c r="W4" s="0" t="str">
        <f aca="false">IF(AND(X4&gt;=6,X4&lt;14),"A",IF(AND(X4&gt;=14,X4&lt;22),"B","C"))</f>
        <v>C</v>
      </c>
      <c r="X4" s="18" t="n">
        <f aca="false">HOUR(H4)</f>
        <v>2</v>
      </c>
      <c r="Y4" s="18" t="n">
        <f aca="false">ROUND((I4-H4)*1440,0)</f>
        <v>11</v>
      </c>
      <c r="Z4" s="18" t="n">
        <f aca="false">ROUND((J4-I4)*1440,0)</f>
        <v>5</v>
      </c>
      <c r="AA4" s="18" t="n">
        <f aca="false">ROUND((K4-J4)*1440,0)</f>
        <v>32</v>
      </c>
      <c r="AB4" s="18" t="n">
        <f aca="false">ROUND((L4-K4)*1440,0)</f>
        <v>34</v>
      </c>
      <c r="AC4" s="18" t="n">
        <f aca="false">ROUND((M4-L4)*1440,0)</f>
        <v>32</v>
      </c>
      <c r="AD4" s="18" t="n">
        <f aca="false">IF(N4="","",ROUND((N4-M4)*1440,0))</f>
        <v>29</v>
      </c>
      <c r="AE4" s="18" t="n">
        <f aca="false">IF(O4="","",ROUND((O4-N4)*1440,0))</f>
        <v>98</v>
      </c>
      <c r="AF4" s="18" t="n">
        <f aca="false">IF(P4="","",ROUND((P4-O4)*1440,0))</f>
        <v>20</v>
      </c>
      <c r="AG4" s="18" t="n">
        <f aca="false">IF(Q4="","",ROUND((Q4-P4)*1440,0))</f>
        <v>23</v>
      </c>
      <c r="AH4" s="18" t="n">
        <f aca="false">IF(Q4="","",ROUND((Q4-H4)*1440,0))</f>
        <v>284</v>
      </c>
      <c r="AI4" s="19" t="n">
        <f aca="false">ROUND(IF(O4="",Assumptions!$B$25-K4,O4-K4)*24,1)</f>
        <v>3.2</v>
      </c>
      <c r="AJ4" s="20" t="n">
        <f aca="false">ROUND(MAX(N(Y4)/Assumptions!$C$5, N(Z4)/Assumptions!$C$6, N(AA4)/Assumptions!$C$7, N(AB4)/Assumptions!$C$8, N(AC4)/Assumptions!$C$9, N(AD4)/Assumptions!$C$10, N(AE4)/Assumptions!$C$11, N(AF4)/Assumptions!$C$12, N(AG4)/Assumptions!$C$13),3)</f>
        <v>2.267</v>
      </c>
      <c r="AK4" s="0" t="str">
        <f aca="false">IF(OR(U4="Pending",U4="On Hold"),"Open GRN (awaiting)",IF(AJ4&lt;=1,"Within SLA",IF(ROUND(N(Y4)/Assumptions!$C$5,3)=AJ4,"Gate Wait",IF(ROUND(N(Z4)/Assumptions!$C$6,3)=AJ4,"Dock Wait",IF(ROUND(N(AA4)/Assumptions!$C$7,3)=AJ4,"Unloading",IF(ROUND(N(AB4)/Assumptions!$C$8,3)=AJ4,"Unload-to-QC Wait",IF(ROUND(N(AC4)/Assumptions!$C$9,3)=AJ4,"QC",IF(ROUND(N(AD4)/Assumptions!$C$10,3)=AJ4,"QC-to-GRN Wait",IF(ROUND(N(AE4)/Assumptions!$C$11,3)=AJ4,"GRN Processing",IF(ROUND(N(AF4)/Assumptions!$C$12,3)=AJ4,"GRN-to-Putaway Wait",IF(ROUND(N(AG4)/Assumptions!$C$13,3)=AJ4,"Putaway","Within SLA")))))))))))</f>
        <v>Unload-to-QC Wait</v>
      </c>
    </row>
    <row r="5" customFormat="false" ht="15" hidden="false" customHeight="false" outlineLevel="0" collapsed="false">
      <c r="A5" s="0" t="s">
        <v>140</v>
      </c>
      <c r="B5" s="0" t="s">
        <v>141</v>
      </c>
      <c r="C5" s="0" t="s">
        <v>142</v>
      </c>
      <c r="D5" s="0" t="s">
        <v>119</v>
      </c>
      <c r="E5" s="0" t="s">
        <v>143</v>
      </c>
      <c r="F5" s="0" t="s">
        <v>128</v>
      </c>
      <c r="G5" s="0" t="s">
        <v>122</v>
      </c>
      <c r="H5" s="17" t="n">
        <v>46204.2909722222</v>
      </c>
      <c r="I5" s="17" t="n">
        <v>46204.3041666667</v>
      </c>
      <c r="J5" s="17" t="n">
        <v>46204.3069444444</v>
      </c>
      <c r="K5" s="17" t="n">
        <v>46204.3326388889</v>
      </c>
      <c r="L5" s="17" t="n">
        <v>46204.3479166667</v>
      </c>
      <c r="M5" s="17" t="n">
        <v>46204.3680555556</v>
      </c>
      <c r="N5" s="17" t="n">
        <v>46204.3736111111</v>
      </c>
      <c r="O5" s="17" t="n">
        <v>46204.3958333333</v>
      </c>
      <c r="P5" s="17" t="n">
        <v>46204.4013888889</v>
      </c>
      <c r="Q5" s="17" t="n">
        <v>46204.4069444445</v>
      </c>
      <c r="R5" s="0" t="n">
        <v>223</v>
      </c>
      <c r="S5" s="0" t="n">
        <v>0</v>
      </c>
      <c r="T5" s="0" t="n">
        <v>1</v>
      </c>
      <c r="U5" s="18" t="s">
        <v>123</v>
      </c>
      <c r="V5" s="18" t="s">
        <v>144</v>
      </c>
      <c r="W5" s="0" t="str">
        <f aca="false">IF(AND(X5&gt;=6,X5&lt;14),"A",IF(AND(X5&gt;=14,X5&lt;22),"B","C"))</f>
        <v>A</v>
      </c>
      <c r="X5" s="18" t="n">
        <f aca="false">HOUR(H5)</f>
        <v>6</v>
      </c>
      <c r="Y5" s="18" t="n">
        <f aca="false">ROUND((I5-H5)*1440,0)</f>
        <v>19</v>
      </c>
      <c r="Z5" s="18" t="n">
        <f aca="false">ROUND((J5-I5)*1440,0)</f>
        <v>4</v>
      </c>
      <c r="AA5" s="18" t="n">
        <f aca="false">ROUND((K5-J5)*1440,0)</f>
        <v>37</v>
      </c>
      <c r="AB5" s="18" t="n">
        <f aca="false">ROUND((L5-K5)*1440,0)</f>
        <v>22</v>
      </c>
      <c r="AC5" s="18" t="n">
        <f aca="false">ROUND((M5-L5)*1440,0)</f>
        <v>29</v>
      </c>
      <c r="AD5" s="18" t="n">
        <f aca="false">IF(N5="","",ROUND((N5-M5)*1440,0))</f>
        <v>8</v>
      </c>
      <c r="AE5" s="18" t="n">
        <f aca="false">IF(O5="","",ROUND((O5-N5)*1440,0))</f>
        <v>32</v>
      </c>
      <c r="AF5" s="18" t="n">
        <f aca="false">IF(P5="","",ROUND((P5-O5)*1440,0))</f>
        <v>8</v>
      </c>
      <c r="AG5" s="18" t="n">
        <f aca="false">IF(Q5="","",ROUND((Q5-P5)*1440,0))</f>
        <v>8</v>
      </c>
      <c r="AH5" s="18" t="n">
        <f aca="false">IF(Q5="","",ROUND((Q5-H5)*1440,0))</f>
        <v>167</v>
      </c>
      <c r="AI5" s="19" t="n">
        <f aca="false">ROUND(IF(O5="",Assumptions!$B$25-K5,O5-K5)*24,1)</f>
        <v>1.5</v>
      </c>
      <c r="AJ5" s="20" t="n">
        <f aca="false">ROUND(MAX(N(Y5)/Assumptions!$C$5, N(Z5)/Assumptions!$C$6, N(AA5)/Assumptions!$C$7, N(AB5)/Assumptions!$C$8, N(AC5)/Assumptions!$C$9, N(AD5)/Assumptions!$C$10, N(AE5)/Assumptions!$C$11, N(AF5)/Assumptions!$C$12, N(AG5)/Assumptions!$C$13),3)</f>
        <v>1.467</v>
      </c>
      <c r="AK5" s="0" t="str">
        <f aca="false">IF(OR(U5="Pending",U5="On Hold"),"Open GRN (awaiting)",IF(AJ5&lt;=1,"Within SLA",IF(ROUND(N(Y5)/Assumptions!$C$5,3)=AJ5,"Gate Wait",IF(ROUND(N(Z5)/Assumptions!$C$6,3)=AJ5,"Dock Wait",IF(ROUND(N(AA5)/Assumptions!$C$7,3)=AJ5,"Unloading",IF(ROUND(N(AB5)/Assumptions!$C$8,3)=AJ5,"Unload-to-QC Wait",IF(ROUND(N(AC5)/Assumptions!$C$9,3)=AJ5,"QC",IF(ROUND(N(AD5)/Assumptions!$C$10,3)=AJ5,"QC-to-GRN Wait",IF(ROUND(N(AE5)/Assumptions!$C$11,3)=AJ5,"GRN Processing",IF(ROUND(N(AF5)/Assumptions!$C$12,3)=AJ5,"GRN-to-Putaway Wait",IF(ROUND(N(AG5)/Assumptions!$C$13,3)=AJ5,"Putaway","Within SLA")))))))))))</f>
        <v>Unload-to-QC Wait</v>
      </c>
    </row>
    <row r="6" customFormat="false" ht="15" hidden="false" customHeight="false" outlineLevel="0" collapsed="false">
      <c r="A6" s="0" t="s">
        <v>145</v>
      </c>
      <c r="B6" s="0" t="s">
        <v>146</v>
      </c>
      <c r="C6" s="0" t="s">
        <v>134</v>
      </c>
      <c r="D6" s="0" t="s">
        <v>147</v>
      </c>
      <c r="E6" s="0" t="s">
        <v>148</v>
      </c>
      <c r="F6" s="0" t="s">
        <v>149</v>
      </c>
      <c r="G6" s="0" t="s">
        <v>150</v>
      </c>
      <c r="H6" s="17" t="n">
        <v>46204.3013888889</v>
      </c>
      <c r="I6" s="17" t="n">
        <v>46204.3138888889</v>
      </c>
      <c r="J6" s="17" t="n">
        <v>46204.3243055556</v>
      </c>
      <c r="K6" s="17" t="n">
        <v>46204.3465277778</v>
      </c>
      <c r="L6" s="17" t="n">
        <v>46204.3513888889</v>
      </c>
      <c r="M6" s="17" t="n">
        <v>46204.3798611111</v>
      </c>
      <c r="N6" s="17" t="n">
        <v>46204.3951388889</v>
      </c>
      <c r="O6" s="17" t="n">
        <v>46204.4041666667</v>
      </c>
      <c r="P6" s="17" t="n">
        <v>46204.4291666667</v>
      </c>
      <c r="Q6" s="17" t="n">
        <v>46204.4402777778</v>
      </c>
      <c r="R6" s="0" t="n">
        <v>891</v>
      </c>
      <c r="S6" s="0" t="n">
        <v>0</v>
      </c>
      <c r="T6" s="0" t="n">
        <v>0</v>
      </c>
      <c r="U6" s="18" t="s">
        <v>130</v>
      </c>
      <c r="V6" s="18" t="s">
        <v>139</v>
      </c>
      <c r="W6" s="0" t="str">
        <f aca="false">IF(AND(X6&gt;=6,X6&lt;14),"A",IF(AND(X6&gt;=14,X6&lt;22),"B","C"))</f>
        <v>A</v>
      </c>
      <c r="X6" s="18" t="n">
        <f aca="false">HOUR(H6)</f>
        <v>7</v>
      </c>
      <c r="Y6" s="18" t="n">
        <f aca="false">ROUND((I6-H6)*1440,0)</f>
        <v>18</v>
      </c>
      <c r="Z6" s="18" t="n">
        <f aca="false">ROUND((J6-I6)*1440,0)</f>
        <v>15</v>
      </c>
      <c r="AA6" s="18" t="n">
        <f aca="false">ROUND((K6-J6)*1440,0)</f>
        <v>32</v>
      </c>
      <c r="AB6" s="18" t="n">
        <f aca="false">ROUND((L6-K6)*1440,0)</f>
        <v>7</v>
      </c>
      <c r="AC6" s="18" t="n">
        <f aca="false">ROUND((M6-L6)*1440,0)</f>
        <v>41</v>
      </c>
      <c r="AD6" s="18" t="n">
        <f aca="false">IF(N6="","",ROUND((N6-M6)*1440,0))</f>
        <v>22</v>
      </c>
      <c r="AE6" s="18" t="n">
        <f aca="false">IF(O6="","",ROUND((O6-N6)*1440,0))</f>
        <v>13</v>
      </c>
      <c r="AF6" s="18" t="n">
        <f aca="false">IF(P6="","",ROUND((P6-O6)*1440,0))</f>
        <v>36</v>
      </c>
      <c r="AG6" s="18" t="n">
        <f aca="false">IF(Q6="","",ROUND((Q6-P6)*1440,0))</f>
        <v>16</v>
      </c>
      <c r="AH6" s="18" t="n">
        <f aca="false">IF(Q6="","",ROUND((Q6-H6)*1440,0))</f>
        <v>200</v>
      </c>
      <c r="AI6" s="19" t="n">
        <f aca="false">ROUND(IF(O6="",Assumptions!$B$25-K6,O6-K6)*24,1)</f>
        <v>1.4</v>
      </c>
      <c r="AJ6" s="20" t="n">
        <f aca="false">ROUND(MAX(N(Y6)/Assumptions!$C$5, N(Z6)/Assumptions!$C$6, N(AA6)/Assumptions!$C$7, N(AB6)/Assumptions!$C$8, N(AC6)/Assumptions!$C$9, N(AD6)/Assumptions!$C$10, N(AE6)/Assumptions!$C$11, N(AF6)/Assumptions!$C$12, N(AG6)/Assumptions!$C$13),3)</f>
        <v>1.8</v>
      </c>
      <c r="AK6" s="0" t="str">
        <f aca="false">IF(OR(U6="Pending",U6="On Hold"),"Open GRN (awaiting)",IF(AJ6&lt;=1,"Within SLA",IF(ROUND(N(Y6)/Assumptions!$C$5,3)=AJ6,"Gate Wait",IF(ROUND(N(Z6)/Assumptions!$C$6,3)=AJ6,"Dock Wait",IF(ROUND(N(AA6)/Assumptions!$C$7,3)=AJ6,"Unloading",IF(ROUND(N(AB6)/Assumptions!$C$8,3)=AJ6,"Unload-to-QC Wait",IF(ROUND(N(AC6)/Assumptions!$C$9,3)=AJ6,"QC",IF(ROUND(N(AD6)/Assumptions!$C$10,3)=AJ6,"QC-to-GRN Wait",IF(ROUND(N(AE6)/Assumptions!$C$11,3)=AJ6,"GRN Processing",IF(ROUND(N(AF6)/Assumptions!$C$12,3)=AJ6,"GRN-to-Putaway Wait",IF(ROUND(N(AG6)/Assumptions!$C$13,3)=AJ6,"Putaway","Within SLA")))))))))))</f>
        <v>GRN-to-Putaway Wait</v>
      </c>
    </row>
    <row r="7" customFormat="false" ht="15" hidden="false" customHeight="false" outlineLevel="0" collapsed="false">
      <c r="A7" s="0" t="s">
        <v>151</v>
      </c>
      <c r="B7" s="0" t="s">
        <v>152</v>
      </c>
      <c r="C7" s="0" t="s">
        <v>153</v>
      </c>
      <c r="D7" s="0" t="s">
        <v>119</v>
      </c>
      <c r="E7" s="0" t="s">
        <v>154</v>
      </c>
      <c r="F7" s="0" t="s">
        <v>155</v>
      </c>
      <c r="G7" s="0" t="s">
        <v>122</v>
      </c>
      <c r="H7" s="17" t="n">
        <v>46204.3097222222</v>
      </c>
      <c r="I7" s="17" t="n">
        <v>46204.3416666667</v>
      </c>
      <c r="J7" s="17" t="n">
        <v>46204.3493055556</v>
      </c>
      <c r="K7" s="17" t="n">
        <v>46204.3958333333</v>
      </c>
      <c r="L7" s="17" t="n">
        <v>46204.4083333333</v>
      </c>
      <c r="M7" s="17" t="n">
        <v>46204.4291666667</v>
      </c>
      <c r="N7" s="17" t="n">
        <v>46204.4847222222</v>
      </c>
      <c r="O7" s="17" t="n">
        <v>46204.5159722222</v>
      </c>
      <c r="P7" s="17" t="n">
        <v>46204.5333333333</v>
      </c>
      <c r="Q7" s="17" t="n">
        <v>46204.5666666667</v>
      </c>
      <c r="R7" s="0" t="n">
        <v>355</v>
      </c>
      <c r="S7" s="0" t="n">
        <v>0</v>
      </c>
      <c r="T7" s="0" t="n">
        <v>0</v>
      </c>
      <c r="U7" s="18" t="s">
        <v>130</v>
      </c>
      <c r="V7" s="18" t="s">
        <v>156</v>
      </c>
      <c r="W7" s="0" t="str">
        <f aca="false">IF(AND(X7&gt;=6,X7&lt;14),"A",IF(AND(X7&gt;=14,X7&lt;22),"B","C"))</f>
        <v>A</v>
      </c>
      <c r="X7" s="18" t="n">
        <f aca="false">HOUR(H7)</f>
        <v>7</v>
      </c>
      <c r="Y7" s="18" t="n">
        <f aca="false">ROUND((I7-H7)*1440,0)</f>
        <v>46</v>
      </c>
      <c r="Z7" s="18" t="n">
        <f aca="false">ROUND((J7-I7)*1440,0)</f>
        <v>11</v>
      </c>
      <c r="AA7" s="18" t="n">
        <f aca="false">ROUND((K7-J7)*1440,0)</f>
        <v>67</v>
      </c>
      <c r="AB7" s="18" t="n">
        <f aca="false">ROUND((L7-K7)*1440,0)</f>
        <v>18</v>
      </c>
      <c r="AC7" s="18" t="n">
        <f aca="false">ROUND((M7-L7)*1440,0)</f>
        <v>30</v>
      </c>
      <c r="AD7" s="18" t="n">
        <f aca="false">IF(N7="","",ROUND((N7-M7)*1440,0))</f>
        <v>80</v>
      </c>
      <c r="AE7" s="18" t="n">
        <f aca="false">IF(O7="","",ROUND((O7-N7)*1440,0))</f>
        <v>45</v>
      </c>
      <c r="AF7" s="18" t="n">
        <f aca="false">IF(P7="","",ROUND((P7-O7)*1440,0))</f>
        <v>25</v>
      </c>
      <c r="AG7" s="18" t="n">
        <f aca="false">IF(Q7="","",ROUND((Q7-P7)*1440,0))</f>
        <v>48</v>
      </c>
      <c r="AH7" s="18" t="n">
        <f aca="false">IF(Q7="","",ROUND((Q7-H7)*1440,0))</f>
        <v>370</v>
      </c>
      <c r="AI7" s="19" t="n">
        <f aca="false">ROUND(IF(O7="",Assumptions!$B$25-K7,O7-K7)*24,1)</f>
        <v>2.9</v>
      </c>
      <c r="AJ7" s="20" t="n">
        <f aca="false">ROUND(MAX(N(Y7)/Assumptions!$C$5, N(Z7)/Assumptions!$C$6, N(AA7)/Assumptions!$C$7, N(AB7)/Assumptions!$C$8, N(AC7)/Assumptions!$C$9, N(AD7)/Assumptions!$C$10, N(AE7)/Assumptions!$C$11, N(AF7)/Assumptions!$C$12, N(AG7)/Assumptions!$C$13),3)</f>
        <v>2.667</v>
      </c>
      <c r="AK7" s="0" t="str">
        <f aca="false">IF(OR(U7="Pending",U7="On Hold"),"Open GRN (awaiting)",IF(AJ7&lt;=1,"Within SLA",IF(ROUND(N(Y7)/Assumptions!$C$5,3)=AJ7,"Gate Wait",IF(ROUND(N(Z7)/Assumptions!$C$6,3)=AJ7,"Dock Wait",IF(ROUND(N(AA7)/Assumptions!$C$7,3)=AJ7,"Unloading",IF(ROUND(N(AB7)/Assumptions!$C$8,3)=AJ7,"Unload-to-QC Wait",IF(ROUND(N(AC7)/Assumptions!$C$9,3)=AJ7,"QC",IF(ROUND(N(AD7)/Assumptions!$C$10,3)=AJ7,"QC-to-GRN Wait",IF(ROUND(N(AE7)/Assumptions!$C$11,3)=AJ7,"GRN Processing",IF(ROUND(N(AF7)/Assumptions!$C$12,3)=AJ7,"GRN-to-Putaway Wait",IF(ROUND(N(AG7)/Assumptions!$C$13,3)=AJ7,"Putaway","Within SLA")))))))))))</f>
        <v>QC-to-GRN Wait</v>
      </c>
    </row>
    <row r="8" customFormat="false" ht="15" hidden="false" customHeight="false" outlineLevel="0" collapsed="false">
      <c r="A8" s="0" t="s">
        <v>157</v>
      </c>
      <c r="B8" s="0" t="s">
        <v>158</v>
      </c>
      <c r="C8" s="0" t="s">
        <v>159</v>
      </c>
      <c r="D8" s="0" t="s">
        <v>119</v>
      </c>
      <c r="E8" s="0" t="s">
        <v>160</v>
      </c>
      <c r="F8" s="0" t="s">
        <v>128</v>
      </c>
      <c r="G8" s="0" t="s">
        <v>129</v>
      </c>
      <c r="H8" s="17" t="n">
        <v>46204.3097222222</v>
      </c>
      <c r="I8" s="17" t="n">
        <v>46204.3180555556</v>
      </c>
      <c r="J8" s="17" t="n">
        <v>46204.3256944444</v>
      </c>
      <c r="K8" s="17" t="n">
        <v>46204.3659722222</v>
      </c>
      <c r="L8" s="17" t="n">
        <v>46204.3736111111</v>
      </c>
      <c r="M8" s="17" t="n">
        <v>46204.4020833333</v>
      </c>
      <c r="N8" s="17" t="n">
        <v>46204.6583333333</v>
      </c>
      <c r="O8" s="17" t="n">
        <v>46204.7284722222</v>
      </c>
      <c r="P8" s="17" t="n">
        <v>46204.7625</v>
      </c>
      <c r="Q8" s="17" t="n">
        <v>46204.7715277778</v>
      </c>
      <c r="R8" s="0" t="n">
        <v>1670</v>
      </c>
      <c r="S8" s="0" t="n">
        <v>0</v>
      </c>
      <c r="T8" s="0" t="n">
        <v>0</v>
      </c>
      <c r="U8" s="18" t="s">
        <v>130</v>
      </c>
      <c r="V8" s="18" t="s">
        <v>131</v>
      </c>
      <c r="W8" s="0" t="str">
        <f aca="false">IF(AND(X8&gt;=6,X8&lt;14),"A",IF(AND(X8&gt;=14,X8&lt;22),"B","C"))</f>
        <v>A</v>
      </c>
      <c r="X8" s="18" t="n">
        <f aca="false">HOUR(H8)</f>
        <v>7</v>
      </c>
      <c r="Y8" s="18" t="n">
        <f aca="false">ROUND((I8-H8)*1440,0)</f>
        <v>12</v>
      </c>
      <c r="Z8" s="18" t="n">
        <f aca="false">ROUND((J8-I8)*1440,0)</f>
        <v>11</v>
      </c>
      <c r="AA8" s="18" t="n">
        <f aca="false">ROUND((K8-J8)*1440,0)</f>
        <v>58</v>
      </c>
      <c r="AB8" s="18" t="n">
        <f aca="false">ROUND((L8-K8)*1440,0)</f>
        <v>11</v>
      </c>
      <c r="AC8" s="18" t="n">
        <f aca="false">ROUND((M8-L8)*1440,0)</f>
        <v>41</v>
      </c>
      <c r="AD8" s="18" t="n">
        <f aca="false">IF(N8="","",ROUND((N8-M8)*1440,0))</f>
        <v>369</v>
      </c>
      <c r="AE8" s="18" t="n">
        <f aca="false">IF(O8="","",ROUND((O8-N8)*1440,0))</f>
        <v>101</v>
      </c>
      <c r="AF8" s="18" t="n">
        <f aca="false">IF(P8="","",ROUND((P8-O8)*1440,0))</f>
        <v>49</v>
      </c>
      <c r="AG8" s="18" t="n">
        <f aca="false">IF(Q8="","",ROUND((Q8-P8)*1440,0))</f>
        <v>13</v>
      </c>
      <c r="AH8" s="18" t="n">
        <f aca="false">IF(Q8="","",ROUND((Q8-H8)*1440,0))</f>
        <v>665</v>
      </c>
      <c r="AI8" s="19" t="n">
        <f aca="false">ROUND(IF(O8="",Assumptions!$B$25-K8,O8-K8)*24,1)</f>
        <v>8.7</v>
      </c>
      <c r="AJ8" s="20" t="n">
        <f aca="false">ROUND(MAX(N(Y8)/Assumptions!$C$5, N(Z8)/Assumptions!$C$6, N(AA8)/Assumptions!$C$7, N(AB8)/Assumptions!$C$8, N(AC8)/Assumptions!$C$9, N(AD8)/Assumptions!$C$10, N(AE8)/Assumptions!$C$11, N(AF8)/Assumptions!$C$12, N(AG8)/Assumptions!$C$13),3)</f>
        <v>12.3</v>
      </c>
      <c r="AK8" s="0" t="str">
        <f aca="false">IF(OR(U8="Pending",U8="On Hold"),"Open GRN (awaiting)",IF(AJ8&lt;=1,"Within SLA",IF(ROUND(N(Y8)/Assumptions!$C$5,3)=AJ8,"Gate Wait",IF(ROUND(N(Z8)/Assumptions!$C$6,3)=AJ8,"Dock Wait",IF(ROUND(N(AA8)/Assumptions!$C$7,3)=AJ8,"Unloading",IF(ROUND(N(AB8)/Assumptions!$C$8,3)=AJ8,"Unload-to-QC Wait",IF(ROUND(N(AC8)/Assumptions!$C$9,3)=AJ8,"QC",IF(ROUND(N(AD8)/Assumptions!$C$10,3)=AJ8,"QC-to-GRN Wait",IF(ROUND(N(AE8)/Assumptions!$C$11,3)=AJ8,"GRN Processing",IF(ROUND(N(AF8)/Assumptions!$C$12,3)=AJ8,"GRN-to-Putaway Wait",IF(ROUND(N(AG8)/Assumptions!$C$13,3)=AJ8,"Putaway","Within SLA")))))))))))</f>
        <v>QC-to-GRN Wait</v>
      </c>
    </row>
    <row r="9" customFormat="false" ht="15" hidden="false" customHeight="false" outlineLevel="0" collapsed="false">
      <c r="A9" s="0" t="s">
        <v>161</v>
      </c>
      <c r="B9" s="0" t="s">
        <v>162</v>
      </c>
      <c r="C9" s="0" t="s">
        <v>153</v>
      </c>
      <c r="D9" s="0" t="s">
        <v>119</v>
      </c>
      <c r="E9" s="0" t="s">
        <v>163</v>
      </c>
      <c r="F9" s="0" t="s">
        <v>155</v>
      </c>
      <c r="G9" s="0" t="s">
        <v>129</v>
      </c>
      <c r="H9" s="17" t="n">
        <v>46204.3340277778</v>
      </c>
      <c r="I9" s="17" t="n">
        <v>46204.3472222222</v>
      </c>
      <c r="J9" s="17" t="n">
        <v>46204.3576388889</v>
      </c>
      <c r="K9" s="17" t="n">
        <v>46204.3888888889</v>
      </c>
      <c r="L9" s="17" t="n">
        <v>46204.3923611111</v>
      </c>
      <c r="M9" s="17" t="n">
        <v>46204.4243055556</v>
      </c>
      <c r="N9" s="17" t="n">
        <v>46204.5076388889</v>
      </c>
      <c r="O9" s="17" t="n">
        <v>46204.5625</v>
      </c>
      <c r="P9" s="17" t="n">
        <v>46204.5722222222</v>
      </c>
      <c r="Q9" s="17" t="n">
        <v>46204.5951388889</v>
      </c>
      <c r="R9" s="0" t="n">
        <v>729</v>
      </c>
      <c r="S9" s="0" t="n">
        <v>0</v>
      </c>
      <c r="T9" s="0" t="n">
        <v>0</v>
      </c>
      <c r="U9" s="18" t="s">
        <v>130</v>
      </c>
      <c r="V9" s="18" t="s">
        <v>144</v>
      </c>
      <c r="W9" s="0" t="str">
        <f aca="false">IF(AND(X9&gt;=6,X9&lt;14),"A",IF(AND(X9&gt;=14,X9&lt;22),"B","C"))</f>
        <v>A</v>
      </c>
      <c r="X9" s="18" t="n">
        <f aca="false">HOUR(H9)</f>
        <v>8</v>
      </c>
      <c r="Y9" s="18" t="n">
        <f aca="false">ROUND((I9-H9)*1440,0)</f>
        <v>19</v>
      </c>
      <c r="Z9" s="18" t="n">
        <f aca="false">ROUND((J9-I9)*1440,0)</f>
        <v>15</v>
      </c>
      <c r="AA9" s="18" t="n">
        <f aca="false">ROUND((K9-J9)*1440,0)</f>
        <v>45</v>
      </c>
      <c r="AB9" s="18" t="n">
        <f aca="false">ROUND((L9-K9)*1440,0)</f>
        <v>5</v>
      </c>
      <c r="AC9" s="18" t="n">
        <f aca="false">ROUND((M9-L9)*1440,0)</f>
        <v>46</v>
      </c>
      <c r="AD9" s="18" t="n">
        <f aca="false">IF(N9="","",ROUND((N9-M9)*1440,0))</f>
        <v>120</v>
      </c>
      <c r="AE9" s="18" t="n">
        <f aca="false">IF(O9="","",ROUND((O9-N9)*1440,0))</f>
        <v>79</v>
      </c>
      <c r="AF9" s="18" t="n">
        <f aca="false">IF(P9="","",ROUND((P9-O9)*1440,0))</f>
        <v>14</v>
      </c>
      <c r="AG9" s="18" t="n">
        <f aca="false">IF(Q9="","",ROUND((Q9-P9)*1440,0))</f>
        <v>33</v>
      </c>
      <c r="AH9" s="18" t="n">
        <f aca="false">IF(Q9="","",ROUND((Q9-H9)*1440,0))</f>
        <v>376</v>
      </c>
      <c r="AI9" s="19" t="n">
        <f aca="false">ROUND(IF(O9="",Assumptions!$B$25-K9,O9-K9)*24,1)</f>
        <v>4.2</v>
      </c>
      <c r="AJ9" s="20" t="n">
        <f aca="false">ROUND(MAX(N(Y9)/Assumptions!$C$5, N(Z9)/Assumptions!$C$6, N(AA9)/Assumptions!$C$7, N(AB9)/Assumptions!$C$8, N(AC9)/Assumptions!$C$9, N(AD9)/Assumptions!$C$10, N(AE9)/Assumptions!$C$11, N(AF9)/Assumptions!$C$12, N(AG9)/Assumptions!$C$13),3)</f>
        <v>4</v>
      </c>
      <c r="AK9" s="0" t="str">
        <f aca="false">IF(OR(U9="Pending",U9="On Hold"),"Open GRN (awaiting)",IF(AJ9&lt;=1,"Within SLA",IF(ROUND(N(Y9)/Assumptions!$C$5,3)=AJ9,"Gate Wait",IF(ROUND(N(Z9)/Assumptions!$C$6,3)=AJ9,"Dock Wait",IF(ROUND(N(AA9)/Assumptions!$C$7,3)=AJ9,"Unloading",IF(ROUND(N(AB9)/Assumptions!$C$8,3)=AJ9,"Unload-to-QC Wait",IF(ROUND(N(AC9)/Assumptions!$C$9,3)=AJ9,"QC",IF(ROUND(N(AD9)/Assumptions!$C$10,3)=AJ9,"QC-to-GRN Wait",IF(ROUND(N(AE9)/Assumptions!$C$11,3)=AJ9,"GRN Processing",IF(ROUND(N(AF9)/Assumptions!$C$12,3)=AJ9,"GRN-to-Putaway Wait",IF(ROUND(N(AG9)/Assumptions!$C$13,3)=AJ9,"Putaway","Within SLA")))))))))))</f>
        <v>QC-to-GRN Wait</v>
      </c>
    </row>
    <row r="10" customFormat="false" ht="15" hidden="false" customHeight="false" outlineLevel="0" collapsed="false">
      <c r="A10" s="0" t="s">
        <v>164</v>
      </c>
      <c r="B10" s="0" t="s">
        <v>165</v>
      </c>
      <c r="C10" s="0" t="s">
        <v>159</v>
      </c>
      <c r="D10" s="0" t="s">
        <v>147</v>
      </c>
      <c r="E10" s="0" t="s">
        <v>166</v>
      </c>
      <c r="F10" s="0" t="s">
        <v>128</v>
      </c>
      <c r="G10" s="0" t="s">
        <v>167</v>
      </c>
      <c r="H10" s="17" t="n">
        <v>46204.3354166667</v>
      </c>
      <c r="I10" s="17" t="n">
        <v>46204.3520833333</v>
      </c>
      <c r="J10" s="17" t="n">
        <v>46204.3576388889</v>
      </c>
      <c r="K10" s="17" t="n">
        <v>46204.4034722222</v>
      </c>
      <c r="L10" s="17" t="n">
        <v>46204.4069444445</v>
      </c>
      <c r="M10" s="17" t="n">
        <v>46204.4645833333</v>
      </c>
      <c r="N10" s="17" t="n">
        <v>46204.4861111111</v>
      </c>
      <c r="O10" s="17" t="n">
        <v>46204.5270833333</v>
      </c>
      <c r="P10" s="17" t="n">
        <v>46204.5388888889</v>
      </c>
      <c r="Q10" s="17" t="n">
        <v>46204.5458333333</v>
      </c>
      <c r="R10" s="0" t="n">
        <v>466</v>
      </c>
      <c r="S10" s="0" t="n">
        <v>0</v>
      </c>
      <c r="T10" s="0" t="n">
        <v>3</v>
      </c>
      <c r="U10" s="18" t="s">
        <v>123</v>
      </c>
      <c r="V10" s="18" t="s">
        <v>82</v>
      </c>
      <c r="W10" s="0" t="str">
        <f aca="false">IF(AND(X10&gt;=6,X10&lt;14),"A",IF(AND(X10&gt;=14,X10&lt;22),"B","C"))</f>
        <v>A</v>
      </c>
      <c r="X10" s="18" t="n">
        <f aca="false">HOUR(H10)</f>
        <v>8</v>
      </c>
      <c r="Y10" s="18" t="n">
        <f aca="false">ROUND((I10-H10)*1440,0)</f>
        <v>24</v>
      </c>
      <c r="Z10" s="18" t="n">
        <f aca="false">ROUND((J10-I10)*1440,0)</f>
        <v>8</v>
      </c>
      <c r="AA10" s="18" t="n">
        <f aca="false">ROUND((K10-J10)*1440,0)</f>
        <v>66</v>
      </c>
      <c r="AB10" s="18" t="n">
        <f aca="false">ROUND((L10-K10)*1440,0)</f>
        <v>5</v>
      </c>
      <c r="AC10" s="18" t="n">
        <f aca="false">ROUND((M10-L10)*1440,0)</f>
        <v>83</v>
      </c>
      <c r="AD10" s="18" t="n">
        <f aca="false">IF(N10="","",ROUND((N10-M10)*1440,0))</f>
        <v>31</v>
      </c>
      <c r="AE10" s="18" t="n">
        <f aca="false">IF(O10="","",ROUND((O10-N10)*1440,0))</f>
        <v>59</v>
      </c>
      <c r="AF10" s="18" t="n">
        <f aca="false">IF(P10="","",ROUND((P10-O10)*1440,0))</f>
        <v>17</v>
      </c>
      <c r="AG10" s="18" t="n">
        <f aca="false">IF(Q10="","",ROUND((Q10-P10)*1440,0))</f>
        <v>10</v>
      </c>
      <c r="AH10" s="18" t="n">
        <f aca="false">IF(Q10="","",ROUND((Q10-H10)*1440,0))</f>
        <v>303</v>
      </c>
      <c r="AI10" s="19" t="n">
        <f aca="false">ROUND(IF(O10="",Assumptions!$B$25-K10,O10-K10)*24,1)</f>
        <v>3</v>
      </c>
      <c r="AJ10" s="20" t="n">
        <f aca="false">ROUND(MAX(N(Y10)/Assumptions!$C$5, N(Z10)/Assumptions!$C$6, N(AA10)/Assumptions!$C$7, N(AB10)/Assumptions!$C$8, N(AC10)/Assumptions!$C$9, N(AD10)/Assumptions!$C$10, N(AE10)/Assumptions!$C$11, N(AF10)/Assumptions!$C$12, N(AG10)/Assumptions!$C$13),3)</f>
        <v>1.844</v>
      </c>
      <c r="AK10" s="0" t="str">
        <f aca="false">IF(OR(U10="Pending",U10="On Hold"),"Open GRN (awaiting)",IF(AJ10&lt;=1,"Within SLA",IF(ROUND(N(Y10)/Assumptions!$C$5,3)=AJ10,"Gate Wait",IF(ROUND(N(Z10)/Assumptions!$C$6,3)=AJ10,"Dock Wait",IF(ROUND(N(AA10)/Assumptions!$C$7,3)=AJ10,"Unloading",IF(ROUND(N(AB10)/Assumptions!$C$8,3)=AJ10,"Unload-to-QC Wait",IF(ROUND(N(AC10)/Assumptions!$C$9,3)=AJ10,"QC",IF(ROUND(N(AD10)/Assumptions!$C$10,3)=AJ10,"QC-to-GRN Wait",IF(ROUND(N(AE10)/Assumptions!$C$11,3)=AJ10,"GRN Processing",IF(ROUND(N(AF10)/Assumptions!$C$12,3)=AJ10,"GRN-to-Putaway Wait",IF(ROUND(N(AG10)/Assumptions!$C$13,3)=AJ10,"Putaway","Within SLA")))))))))))</f>
        <v>QC</v>
      </c>
    </row>
    <row r="11" customFormat="false" ht="15" hidden="false" customHeight="false" outlineLevel="0" collapsed="false">
      <c r="A11" s="0" t="s">
        <v>168</v>
      </c>
      <c r="B11" s="0" t="s">
        <v>169</v>
      </c>
      <c r="C11" s="0" t="s">
        <v>170</v>
      </c>
      <c r="D11" s="0" t="s">
        <v>147</v>
      </c>
      <c r="E11" s="0" t="s">
        <v>171</v>
      </c>
      <c r="F11" s="0" t="s">
        <v>172</v>
      </c>
      <c r="G11" s="0" t="s">
        <v>150</v>
      </c>
      <c r="H11" s="17" t="n">
        <v>46204.3368055556</v>
      </c>
      <c r="I11" s="17" t="n">
        <v>46204.3638888889</v>
      </c>
      <c r="J11" s="17" t="n">
        <v>46204.3756944445</v>
      </c>
      <c r="K11" s="17" t="n">
        <v>46204.3972222222</v>
      </c>
      <c r="L11" s="17" t="n">
        <v>46204.40625</v>
      </c>
      <c r="M11" s="17" t="n">
        <v>46204.4201388889</v>
      </c>
      <c r="N11" s="17" t="n">
        <v>46204.4236111111</v>
      </c>
      <c r="O11" s="17" t="n">
        <v>46204.4416666667</v>
      </c>
      <c r="P11" s="17" t="n">
        <v>46204.4506944444</v>
      </c>
      <c r="Q11" s="17" t="n">
        <v>46204.4631944444</v>
      </c>
      <c r="R11" s="0" t="n">
        <v>78</v>
      </c>
      <c r="S11" s="0" t="n">
        <v>0</v>
      </c>
      <c r="T11" s="0" t="n">
        <v>0</v>
      </c>
      <c r="U11" s="18" t="s">
        <v>130</v>
      </c>
      <c r="V11" s="18" t="s">
        <v>82</v>
      </c>
      <c r="W11" s="0" t="str">
        <f aca="false">IF(AND(X11&gt;=6,X11&lt;14),"A",IF(AND(X11&gt;=14,X11&lt;22),"B","C"))</f>
        <v>A</v>
      </c>
      <c r="X11" s="18" t="n">
        <f aca="false">HOUR(H11)</f>
        <v>8</v>
      </c>
      <c r="Y11" s="18" t="n">
        <f aca="false">ROUND((I11-H11)*1440,0)</f>
        <v>39</v>
      </c>
      <c r="Z11" s="18" t="n">
        <f aca="false">ROUND((J11-I11)*1440,0)</f>
        <v>17</v>
      </c>
      <c r="AA11" s="18" t="n">
        <f aca="false">ROUND((K11-J11)*1440,0)</f>
        <v>31</v>
      </c>
      <c r="AB11" s="18" t="n">
        <f aca="false">ROUND((L11-K11)*1440,0)</f>
        <v>13</v>
      </c>
      <c r="AC11" s="18" t="n">
        <f aca="false">ROUND((M11-L11)*1440,0)</f>
        <v>20</v>
      </c>
      <c r="AD11" s="18" t="n">
        <f aca="false">IF(N11="","",ROUND((N11-M11)*1440,0))</f>
        <v>5</v>
      </c>
      <c r="AE11" s="18" t="n">
        <f aca="false">IF(O11="","",ROUND((O11-N11)*1440,0))</f>
        <v>26</v>
      </c>
      <c r="AF11" s="18" t="n">
        <f aca="false">IF(P11="","",ROUND((P11-O11)*1440,0))</f>
        <v>13</v>
      </c>
      <c r="AG11" s="18" t="n">
        <f aca="false">IF(Q11="","",ROUND((Q11-P11)*1440,0))</f>
        <v>18</v>
      </c>
      <c r="AH11" s="18" t="n">
        <f aca="false">IF(Q11="","",ROUND((Q11-H11)*1440,0))</f>
        <v>182</v>
      </c>
      <c r="AI11" s="19" t="n">
        <f aca="false">ROUND(IF(O11="",Assumptions!$B$25-K11,O11-K11)*24,1)</f>
        <v>1.1</v>
      </c>
      <c r="AJ11" s="20" t="n">
        <f aca="false">ROUND(MAX(N(Y11)/Assumptions!$C$5, N(Z11)/Assumptions!$C$6, N(AA11)/Assumptions!$C$7, N(AB11)/Assumptions!$C$8, N(AC11)/Assumptions!$C$9, N(AD11)/Assumptions!$C$10, N(AE11)/Assumptions!$C$11, N(AF11)/Assumptions!$C$12, N(AG11)/Assumptions!$C$13),3)</f>
        <v>1.3</v>
      </c>
      <c r="AK11" s="0" t="str">
        <f aca="false">IF(OR(U11="Pending",U11="On Hold"),"Open GRN (awaiting)",IF(AJ11&lt;=1,"Within SLA",IF(ROUND(N(Y11)/Assumptions!$C$5,3)=AJ11,"Gate Wait",IF(ROUND(N(Z11)/Assumptions!$C$6,3)=AJ11,"Dock Wait",IF(ROUND(N(AA11)/Assumptions!$C$7,3)=AJ11,"Unloading",IF(ROUND(N(AB11)/Assumptions!$C$8,3)=AJ11,"Unload-to-QC Wait",IF(ROUND(N(AC11)/Assumptions!$C$9,3)=AJ11,"QC",IF(ROUND(N(AD11)/Assumptions!$C$10,3)=AJ11,"QC-to-GRN Wait",IF(ROUND(N(AE11)/Assumptions!$C$11,3)=AJ11,"GRN Processing",IF(ROUND(N(AF11)/Assumptions!$C$12,3)=AJ11,"GRN-to-Putaway Wait",IF(ROUND(N(AG11)/Assumptions!$C$13,3)=AJ11,"Putaway","Within SLA")))))))))))</f>
        <v>Gate Wait</v>
      </c>
    </row>
    <row r="12" customFormat="false" ht="15" hidden="false" customHeight="false" outlineLevel="0" collapsed="false">
      <c r="A12" s="0" t="s">
        <v>173</v>
      </c>
      <c r="B12" s="0" t="s">
        <v>174</v>
      </c>
      <c r="C12" s="0" t="s">
        <v>175</v>
      </c>
      <c r="D12" s="0" t="s">
        <v>135</v>
      </c>
      <c r="E12" s="0" t="s">
        <v>176</v>
      </c>
      <c r="F12" s="0" t="s">
        <v>177</v>
      </c>
      <c r="G12" s="0" t="s">
        <v>178</v>
      </c>
      <c r="H12" s="17" t="n">
        <v>46204.3409722222</v>
      </c>
      <c r="I12" s="17" t="n">
        <v>46204.3458333333</v>
      </c>
      <c r="J12" s="17" t="n">
        <v>46204.3569444444</v>
      </c>
      <c r="K12" s="17" t="n">
        <v>46204.3888888889</v>
      </c>
      <c r="L12" s="17" t="n">
        <v>46204.4423611111</v>
      </c>
      <c r="M12" s="17" t="n">
        <v>46204.4597222222</v>
      </c>
      <c r="N12" s="17" t="n">
        <v>46204.5263888889</v>
      </c>
      <c r="O12" s="17" t="n">
        <v>46204.5493055556</v>
      </c>
      <c r="P12" s="17" t="n">
        <v>46204.55625</v>
      </c>
      <c r="Q12" s="17" t="n">
        <v>46204.6118055556</v>
      </c>
      <c r="R12" s="0" t="n">
        <v>324</v>
      </c>
      <c r="S12" s="0" t="n">
        <v>0</v>
      </c>
      <c r="T12" s="0" t="n">
        <v>0</v>
      </c>
      <c r="U12" s="18" t="s">
        <v>130</v>
      </c>
      <c r="V12" s="18" t="s">
        <v>139</v>
      </c>
      <c r="W12" s="0" t="str">
        <f aca="false">IF(AND(X12&gt;=6,X12&lt;14),"A",IF(AND(X12&gt;=14,X12&lt;22),"B","C"))</f>
        <v>A</v>
      </c>
      <c r="X12" s="18" t="n">
        <f aca="false">HOUR(H12)</f>
        <v>8</v>
      </c>
      <c r="Y12" s="18" t="n">
        <f aca="false">ROUND((I12-H12)*1440,0)</f>
        <v>7</v>
      </c>
      <c r="Z12" s="18" t="n">
        <f aca="false">ROUND((J12-I12)*1440,0)</f>
        <v>16</v>
      </c>
      <c r="AA12" s="18" t="n">
        <f aca="false">ROUND((K12-J12)*1440,0)</f>
        <v>46</v>
      </c>
      <c r="AB12" s="18" t="n">
        <f aca="false">ROUND((L12-K12)*1440,0)</f>
        <v>77</v>
      </c>
      <c r="AC12" s="18" t="n">
        <f aca="false">ROUND((M12-L12)*1440,0)</f>
        <v>25</v>
      </c>
      <c r="AD12" s="18" t="n">
        <f aca="false">IF(N12="","",ROUND((N12-M12)*1440,0))</f>
        <v>96</v>
      </c>
      <c r="AE12" s="18" t="n">
        <f aca="false">IF(O12="","",ROUND((O12-N12)*1440,0))</f>
        <v>33</v>
      </c>
      <c r="AF12" s="18" t="n">
        <f aca="false">IF(P12="","",ROUND((P12-O12)*1440,0))</f>
        <v>10</v>
      </c>
      <c r="AG12" s="18" t="n">
        <f aca="false">IF(Q12="","",ROUND((Q12-P12)*1440,0))</f>
        <v>80</v>
      </c>
      <c r="AH12" s="18" t="n">
        <f aca="false">IF(Q12="","",ROUND((Q12-H12)*1440,0))</f>
        <v>390</v>
      </c>
      <c r="AI12" s="19" t="n">
        <f aca="false">ROUND(IF(O12="",Assumptions!$B$25-K12,O12-K12)*24,1)</f>
        <v>3.9</v>
      </c>
      <c r="AJ12" s="20" t="n">
        <f aca="false">ROUND(MAX(N(Y12)/Assumptions!$C$5, N(Z12)/Assumptions!$C$6, N(AA12)/Assumptions!$C$7, N(AB12)/Assumptions!$C$8, N(AC12)/Assumptions!$C$9, N(AD12)/Assumptions!$C$10, N(AE12)/Assumptions!$C$11, N(AF12)/Assumptions!$C$12, N(AG12)/Assumptions!$C$13),3)</f>
        <v>5.133</v>
      </c>
      <c r="AK12" s="0" t="str">
        <f aca="false">IF(OR(U12="Pending",U12="On Hold"),"Open GRN (awaiting)",IF(AJ12&lt;=1,"Within SLA",IF(ROUND(N(Y12)/Assumptions!$C$5,3)=AJ12,"Gate Wait",IF(ROUND(N(Z12)/Assumptions!$C$6,3)=AJ12,"Dock Wait",IF(ROUND(N(AA12)/Assumptions!$C$7,3)=AJ12,"Unloading",IF(ROUND(N(AB12)/Assumptions!$C$8,3)=AJ12,"Unload-to-QC Wait",IF(ROUND(N(AC12)/Assumptions!$C$9,3)=AJ12,"QC",IF(ROUND(N(AD12)/Assumptions!$C$10,3)=AJ12,"QC-to-GRN Wait",IF(ROUND(N(AE12)/Assumptions!$C$11,3)=AJ12,"GRN Processing",IF(ROUND(N(AF12)/Assumptions!$C$12,3)=AJ12,"GRN-to-Putaway Wait",IF(ROUND(N(AG12)/Assumptions!$C$13,3)=AJ12,"Putaway","Within SLA")))))))))))</f>
        <v>Unload-to-QC Wait</v>
      </c>
    </row>
    <row r="13" customFormat="false" ht="15" hidden="false" customHeight="false" outlineLevel="0" collapsed="false">
      <c r="A13" s="0" t="s">
        <v>179</v>
      </c>
      <c r="B13" s="0" t="s">
        <v>180</v>
      </c>
      <c r="C13" s="0" t="s">
        <v>142</v>
      </c>
      <c r="D13" s="0" t="s">
        <v>147</v>
      </c>
      <c r="E13" s="0" t="s">
        <v>181</v>
      </c>
      <c r="F13" s="0" t="s">
        <v>137</v>
      </c>
      <c r="G13" s="0" t="s">
        <v>167</v>
      </c>
      <c r="H13" s="17" t="n">
        <v>46204.3486111111</v>
      </c>
      <c r="I13" s="17" t="n">
        <v>46204.3680555556</v>
      </c>
      <c r="J13" s="17" t="n">
        <v>46204.3847222222</v>
      </c>
      <c r="K13" s="17" t="n">
        <v>46204.4159722222</v>
      </c>
      <c r="L13" s="17" t="n">
        <v>46204.4284722222</v>
      </c>
      <c r="M13" s="17" t="n">
        <v>46204.4638888889</v>
      </c>
      <c r="N13" s="17" t="n">
        <v>46204.50625</v>
      </c>
      <c r="O13" s="17" t="n">
        <v>46204.5208333333</v>
      </c>
      <c r="P13" s="17" t="n">
        <v>46204.5423611111</v>
      </c>
      <c r="Q13" s="17" t="n">
        <v>46204.55625</v>
      </c>
      <c r="R13" s="0" t="n">
        <v>401</v>
      </c>
      <c r="S13" s="0" t="n">
        <v>0</v>
      </c>
      <c r="T13" s="0" t="n">
        <v>0</v>
      </c>
      <c r="U13" s="18" t="s">
        <v>130</v>
      </c>
      <c r="V13" s="18" t="s">
        <v>131</v>
      </c>
      <c r="W13" s="0" t="str">
        <f aca="false">IF(AND(X13&gt;=6,X13&lt;14),"A",IF(AND(X13&gt;=14,X13&lt;22),"B","C"))</f>
        <v>A</v>
      </c>
      <c r="X13" s="18" t="n">
        <f aca="false">HOUR(H13)</f>
        <v>8</v>
      </c>
      <c r="Y13" s="18" t="n">
        <f aca="false">ROUND((I13-H13)*1440,0)</f>
        <v>28</v>
      </c>
      <c r="Z13" s="18" t="n">
        <f aca="false">ROUND((J13-I13)*1440,0)</f>
        <v>24</v>
      </c>
      <c r="AA13" s="18" t="n">
        <f aca="false">ROUND((K13-J13)*1440,0)</f>
        <v>45</v>
      </c>
      <c r="AB13" s="18" t="n">
        <f aca="false">ROUND((L13-K13)*1440,0)</f>
        <v>18</v>
      </c>
      <c r="AC13" s="18" t="n">
        <f aca="false">ROUND((M13-L13)*1440,0)</f>
        <v>51</v>
      </c>
      <c r="AD13" s="18" t="n">
        <f aca="false">IF(N13="","",ROUND((N13-M13)*1440,0))</f>
        <v>61</v>
      </c>
      <c r="AE13" s="18" t="n">
        <f aca="false">IF(O13="","",ROUND((O13-N13)*1440,0))</f>
        <v>21</v>
      </c>
      <c r="AF13" s="18" t="n">
        <f aca="false">IF(P13="","",ROUND((P13-O13)*1440,0))</f>
        <v>31</v>
      </c>
      <c r="AG13" s="18" t="n">
        <f aca="false">IF(Q13="","",ROUND((Q13-P13)*1440,0))</f>
        <v>20</v>
      </c>
      <c r="AH13" s="18" t="n">
        <f aca="false">IF(Q13="","",ROUND((Q13-H13)*1440,0))</f>
        <v>299</v>
      </c>
      <c r="AI13" s="19" t="n">
        <f aca="false">ROUND(IF(O13="",Assumptions!$B$25-K13,O13-K13)*24,1)</f>
        <v>2.5</v>
      </c>
      <c r="AJ13" s="20" t="n">
        <f aca="false">ROUND(MAX(N(Y13)/Assumptions!$C$5, N(Z13)/Assumptions!$C$6, N(AA13)/Assumptions!$C$7, N(AB13)/Assumptions!$C$8, N(AC13)/Assumptions!$C$9, N(AD13)/Assumptions!$C$10, N(AE13)/Assumptions!$C$11, N(AF13)/Assumptions!$C$12, N(AG13)/Assumptions!$C$13),3)</f>
        <v>2.033</v>
      </c>
      <c r="AK13" s="0" t="str">
        <f aca="false">IF(OR(U13="Pending",U13="On Hold"),"Open GRN (awaiting)",IF(AJ13&lt;=1,"Within SLA",IF(ROUND(N(Y13)/Assumptions!$C$5,3)=AJ13,"Gate Wait",IF(ROUND(N(Z13)/Assumptions!$C$6,3)=AJ13,"Dock Wait",IF(ROUND(N(AA13)/Assumptions!$C$7,3)=AJ13,"Unloading",IF(ROUND(N(AB13)/Assumptions!$C$8,3)=AJ13,"Unload-to-QC Wait",IF(ROUND(N(AC13)/Assumptions!$C$9,3)=AJ13,"QC",IF(ROUND(N(AD13)/Assumptions!$C$10,3)=AJ13,"QC-to-GRN Wait",IF(ROUND(N(AE13)/Assumptions!$C$11,3)=AJ13,"GRN Processing",IF(ROUND(N(AF13)/Assumptions!$C$12,3)=AJ13,"GRN-to-Putaway Wait",IF(ROUND(N(AG13)/Assumptions!$C$13,3)=AJ13,"Putaway","Within SLA")))))))))))</f>
        <v>QC-to-GRN Wait</v>
      </c>
    </row>
    <row r="14" customFormat="false" ht="15" hidden="false" customHeight="false" outlineLevel="0" collapsed="false">
      <c r="A14" s="0" t="s">
        <v>182</v>
      </c>
      <c r="B14" s="0" t="s">
        <v>183</v>
      </c>
      <c r="C14" s="0" t="s">
        <v>184</v>
      </c>
      <c r="D14" s="0" t="s">
        <v>147</v>
      </c>
      <c r="E14" s="0" t="s">
        <v>185</v>
      </c>
      <c r="F14" s="0" t="s">
        <v>177</v>
      </c>
      <c r="G14" s="0" t="s">
        <v>150</v>
      </c>
      <c r="H14" s="17" t="n">
        <v>46204.3527777778</v>
      </c>
      <c r="I14" s="17" t="n">
        <v>46204.4180555556</v>
      </c>
      <c r="J14" s="17" t="n">
        <v>46204.4298611111</v>
      </c>
      <c r="K14" s="17" t="n">
        <v>46204.4472222222</v>
      </c>
      <c r="L14" s="17" t="n">
        <v>46204.4583333333</v>
      </c>
      <c r="M14" s="17" t="n">
        <v>46204.5020833333</v>
      </c>
      <c r="N14" s="17" t="n">
        <v>46204.5138888889</v>
      </c>
      <c r="O14" s="17" t="n">
        <v>46204.63125</v>
      </c>
      <c r="P14" s="17" t="n">
        <v>46204.6472222222</v>
      </c>
      <c r="Q14" s="17" t="n">
        <v>46204.6784722222</v>
      </c>
      <c r="R14" s="0" t="n">
        <v>829</v>
      </c>
      <c r="S14" s="0" t="n">
        <v>0</v>
      </c>
      <c r="T14" s="0" t="n">
        <v>0</v>
      </c>
      <c r="U14" s="18" t="s">
        <v>130</v>
      </c>
      <c r="V14" s="18" t="s">
        <v>144</v>
      </c>
      <c r="W14" s="0" t="str">
        <f aca="false">IF(AND(X14&gt;=6,X14&lt;14),"A",IF(AND(X14&gt;=14,X14&lt;22),"B","C"))</f>
        <v>A</v>
      </c>
      <c r="X14" s="18" t="n">
        <f aca="false">HOUR(H14)</f>
        <v>8</v>
      </c>
      <c r="Y14" s="18" t="n">
        <f aca="false">ROUND((I14-H14)*1440,0)</f>
        <v>94</v>
      </c>
      <c r="Z14" s="18" t="n">
        <f aca="false">ROUND((J14-I14)*1440,0)</f>
        <v>17</v>
      </c>
      <c r="AA14" s="18" t="n">
        <f aca="false">ROUND((K14-J14)*1440,0)</f>
        <v>25</v>
      </c>
      <c r="AB14" s="18" t="n">
        <f aca="false">ROUND((L14-K14)*1440,0)</f>
        <v>16</v>
      </c>
      <c r="AC14" s="18" t="n">
        <f aca="false">ROUND((M14-L14)*1440,0)</f>
        <v>63</v>
      </c>
      <c r="AD14" s="18" t="n">
        <f aca="false">IF(N14="","",ROUND((N14-M14)*1440,0))</f>
        <v>17</v>
      </c>
      <c r="AE14" s="18" t="n">
        <f aca="false">IF(O14="","",ROUND((O14-N14)*1440,0))</f>
        <v>169</v>
      </c>
      <c r="AF14" s="18" t="n">
        <f aca="false">IF(P14="","",ROUND((P14-O14)*1440,0))</f>
        <v>23</v>
      </c>
      <c r="AG14" s="18" t="n">
        <f aca="false">IF(Q14="","",ROUND((Q14-P14)*1440,0))</f>
        <v>45</v>
      </c>
      <c r="AH14" s="18" t="n">
        <f aca="false">IF(Q14="","",ROUND((Q14-H14)*1440,0))</f>
        <v>469</v>
      </c>
      <c r="AI14" s="19" t="n">
        <f aca="false">ROUND(IF(O14="",Assumptions!$B$25-K14,O14-K14)*24,1)</f>
        <v>4.4</v>
      </c>
      <c r="AJ14" s="20" t="n">
        <f aca="false">ROUND(MAX(N(Y14)/Assumptions!$C$5, N(Z14)/Assumptions!$C$6, N(AA14)/Assumptions!$C$7, N(AB14)/Assumptions!$C$8, N(AC14)/Assumptions!$C$9, N(AD14)/Assumptions!$C$10, N(AE14)/Assumptions!$C$11, N(AF14)/Assumptions!$C$12, N(AG14)/Assumptions!$C$13),3)</f>
        <v>3.756</v>
      </c>
      <c r="AK14" s="0" t="str">
        <f aca="false">IF(OR(U14="Pending",U14="On Hold"),"Open GRN (awaiting)",IF(AJ14&lt;=1,"Within SLA",IF(ROUND(N(Y14)/Assumptions!$C$5,3)=AJ14,"Gate Wait",IF(ROUND(N(Z14)/Assumptions!$C$6,3)=AJ14,"Dock Wait",IF(ROUND(N(AA14)/Assumptions!$C$7,3)=AJ14,"Unloading",IF(ROUND(N(AB14)/Assumptions!$C$8,3)=AJ14,"Unload-to-QC Wait",IF(ROUND(N(AC14)/Assumptions!$C$9,3)=AJ14,"QC",IF(ROUND(N(AD14)/Assumptions!$C$10,3)=AJ14,"QC-to-GRN Wait",IF(ROUND(N(AE14)/Assumptions!$C$11,3)=AJ14,"GRN Processing",IF(ROUND(N(AF14)/Assumptions!$C$12,3)=AJ14,"GRN-to-Putaway Wait",IF(ROUND(N(AG14)/Assumptions!$C$13,3)=AJ14,"Putaway","Within SLA")))))))))))</f>
        <v>GRN Processing</v>
      </c>
    </row>
    <row r="15" customFormat="false" ht="15" hidden="false" customHeight="false" outlineLevel="0" collapsed="false">
      <c r="A15" s="0" t="s">
        <v>186</v>
      </c>
      <c r="B15" s="0" t="s">
        <v>187</v>
      </c>
      <c r="C15" s="0" t="s">
        <v>175</v>
      </c>
      <c r="D15" s="0" t="s">
        <v>135</v>
      </c>
      <c r="E15" s="0" t="s">
        <v>188</v>
      </c>
      <c r="F15" s="0" t="s">
        <v>177</v>
      </c>
      <c r="G15" s="0" t="s">
        <v>178</v>
      </c>
      <c r="H15" s="17" t="n">
        <v>46204.3583333333</v>
      </c>
      <c r="I15" s="17" t="n">
        <v>46204.3631944444</v>
      </c>
      <c r="J15" s="17" t="n">
        <v>46204.3666666667</v>
      </c>
      <c r="K15" s="17" t="n">
        <v>46204.3840277778</v>
      </c>
      <c r="L15" s="17" t="n">
        <v>46204.3923611111</v>
      </c>
      <c r="M15" s="17" t="n">
        <v>46204.4284722222</v>
      </c>
      <c r="N15" s="17" t="n">
        <v>46204.44375</v>
      </c>
      <c r="O15" s="17" t="n">
        <v>46204.4770833333</v>
      </c>
      <c r="P15" s="17" t="n">
        <v>46204.4895833333</v>
      </c>
      <c r="Q15" s="17" t="n">
        <v>46204.5006944445</v>
      </c>
      <c r="R15" s="0" t="n">
        <v>366</v>
      </c>
      <c r="S15" s="0" t="n">
        <v>0</v>
      </c>
      <c r="T15" s="0" t="n">
        <v>0</v>
      </c>
      <c r="U15" s="18" t="s">
        <v>130</v>
      </c>
      <c r="V15" s="18" t="s">
        <v>156</v>
      </c>
      <c r="W15" s="0" t="str">
        <f aca="false">IF(AND(X15&gt;=6,X15&lt;14),"A",IF(AND(X15&gt;=14,X15&lt;22),"B","C"))</f>
        <v>A</v>
      </c>
      <c r="X15" s="18" t="n">
        <f aca="false">HOUR(H15)</f>
        <v>8</v>
      </c>
      <c r="Y15" s="18" t="n">
        <f aca="false">ROUND((I15-H15)*1440,0)</f>
        <v>7</v>
      </c>
      <c r="Z15" s="18" t="n">
        <f aca="false">ROUND((J15-I15)*1440,0)</f>
        <v>5</v>
      </c>
      <c r="AA15" s="18" t="n">
        <f aca="false">ROUND((K15-J15)*1440,0)</f>
        <v>25</v>
      </c>
      <c r="AB15" s="18" t="n">
        <f aca="false">ROUND((L15-K15)*1440,0)</f>
        <v>12</v>
      </c>
      <c r="AC15" s="18" t="n">
        <f aca="false">ROUND((M15-L15)*1440,0)</f>
        <v>52</v>
      </c>
      <c r="AD15" s="18" t="n">
        <f aca="false">IF(N15="","",ROUND((N15-M15)*1440,0))</f>
        <v>22</v>
      </c>
      <c r="AE15" s="18" t="n">
        <f aca="false">IF(O15="","",ROUND((O15-N15)*1440,0))</f>
        <v>48</v>
      </c>
      <c r="AF15" s="18" t="n">
        <f aca="false">IF(P15="","",ROUND((P15-O15)*1440,0))</f>
        <v>18</v>
      </c>
      <c r="AG15" s="18" t="n">
        <f aca="false">IF(Q15="","",ROUND((Q15-P15)*1440,0))</f>
        <v>16</v>
      </c>
      <c r="AH15" s="18" t="n">
        <f aca="false">IF(Q15="","",ROUND((Q15-H15)*1440,0))</f>
        <v>205</v>
      </c>
      <c r="AI15" s="19" t="n">
        <f aca="false">ROUND(IF(O15="",Assumptions!$B$25-K15,O15-K15)*24,1)</f>
        <v>2.2</v>
      </c>
      <c r="AJ15" s="20" t="n">
        <f aca="false">ROUND(MAX(N(Y15)/Assumptions!$C$5, N(Z15)/Assumptions!$C$6, N(AA15)/Assumptions!$C$7, N(AB15)/Assumptions!$C$8, N(AC15)/Assumptions!$C$9, N(AD15)/Assumptions!$C$10, N(AE15)/Assumptions!$C$11, N(AF15)/Assumptions!$C$12, N(AG15)/Assumptions!$C$13),3)</f>
        <v>1.156</v>
      </c>
      <c r="AK15" s="0" t="str">
        <f aca="false">IF(OR(U15="Pending",U15="On Hold"),"Open GRN (awaiting)",IF(AJ15&lt;=1,"Within SLA",IF(ROUND(N(Y15)/Assumptions!$C$5,3)=AJ15,"Gate Wait",IF(ROUND(N(Z15)/Assumptions!$C$6,3)=AJ15,"Dock Wait",IF(ROUND(N(AA15)/Assumptions!$C$7,3)=AJ15,"Unloading",IF(ROUND(N(AB15)/Assumptions!$C$8,3)=AJ15,"Unload-to-QC Wait",IF(ROUND(N(AC15)/Assumptions!$C$9,3)=AJ15,"QC",IF(ROUND(N(AD15)/Assumptions!$C$10,3)=AJ15,"QC-to-GRN Wait",IF(ROUND(N(AE15)/Assumptions!$C$11,3)=AJ15,"GRN Processing",IF(ROUND(N(AF15)/Assumptions!$C$12,3)=AJ15,"GRN-to-Putaway Wait",IF(ROUND(N(AG15)/Assumptions!$C$13,3)=AJ15,"Putaway","Within SLA")))))))))))</f>
        <v>QC</v>
      </c>
    </row>
    <row r="16" customFormat="false" ht="15" hidden="false" customHeight="false" outlineLevel="0" collapsed="false">
      <c r="A16" s="0" t="s">
        <v>189</v>
      </c>
      <c r="B16" s="0" t="s">
        <v>190</v>
      </c>
      <c r="C16" s="0" t="s">
        <v>142</v>
      </c>
      <c r="D16" s="0" t="s">
        <v>147</v>
      </c>
      <c r="E16" s="0" t="s">
        <v>191</v>
      </c>
      <c r="F16" s="0" t="s">
        <v>137</v>
      </c>
      <c r="G16" s="0" t="s">
        <v>167</v>
      </c>
      <c r="H16" s="17" t="n">
        <v>46204.3590277778</v>
      </c>
      <c r="I16" s="17" t="n">
        <v>46204.3625</v>
      </c>
      <c r="J16" s="17" t="n">
        <v>46204.3659722222</v>
      </c>
      <c r="K16" s="17" t="n">
        <v>46204.3847222222</v>
      </c>
      <c r="L16" s="17" t="n">
        <v>46204.3951388889</v>
      </c>
      <c r="M16" s="17" t="n">
        <v>46204.4333333333</v>
      </c>
      <c r="N16" s="17" t="n">
        <v>46204.4381944445</v>
      </c>
      <c r="O16" s="17" t="n">
        <v>46204.5145833333</v>
      </c>
      <c r="P16" s="17" t="n">
        <v>46204.5298611111</v>
      </c>
      <c r="Q16" s="17" t="n">
        <v>46204.5423611111</v>
      </c>
      <c r="R16" s="0" t="n">
        <v>193</v>
      </c>
      <c r="S16" s="0" t="n">
        <v>0</v>
      </c>
      <c r="T16" s="0" t="n">
        <v>0</v>
      </c>
      <c r="U16" s="18" t="s">
        <v>130</v>
      </c>
      <c r="V16" s="18" t="s">
        <v>156</v>
      </c>
      <c r="W16" s="0" t="str">
        <f aca="false">IF(AND(X16&gt;=6,X16&lt;14),"A",IF(AND(X16&gt;=14,X16&lt;22),"B","C"))</f>
        <v>A</v>
      </c>
      <c r="X16" s="18" t="n">
        <f aca="false">HOUR(H16)</f>
        <v>8</v>
      </c>
      <c r="Y16" s="18" t="n">
        <f aca="false">ROUND((I16-H16)*1440,0)</f>
        <v>5</v>
      </c>
      <c r="Z16" s="18" t="n">
        <f aca="false">ROUND((J16-I16)*1440,0)</f>
        <v>5</v>
      </c>
      <c r="AA16" s="18" t="n">
        <f aca="false">ROUND((K16-J16)*1440,0)</f>
        <v>27</v>
      </c>
      <c r="AB16" s="18" t="n">
        <f aca="false">ROUND((L16-K16)*1440,0)</f>
        <v>15</v>
      </c>
      <c r="AC16" s="18" t="n">
        <f aca="false">ROUND((M16-L16)*1440,0)</f>
        <v>55</v>
      </c>
      <c r="AD16" s="18" t="n">
        <f aca="false">IF(N16="","",ROUND((N16-M16)*1440,0))</f>
        <v>7</v>
      </c>
      <c r="AE16" s="18" t="n">
        <f aca="false">IF(O16="","",ROUND((O16-N16)*1440,0))</f>
        <v>110</v>
      </c>
      <c r="AF16" s="18" t="n">
        <f aca="false">IF(P16="","",ROUND((P16-O16)*1440,0))</f>
        <v>22</v>
      </c>
      <c r="AG16" s="18" t="n">
        <f aca="false">IF(Q16="","",ROUND((Q16-P16)*1440,0))</f>
        <v>18</v>
      </c>
      <c r="AH16" s="18" t="n">
        <f aca="false">IF(Q16="","",ROUND((Q16-H16)*1440,0))</f>
        <v>264</v>
      </c>
      <c r="AI16" s="19" t="n">
        <f aca="false">ROUND(IF(O16="",Assumptions!$B$25-K16,O16-K16)*24,1)</f>
        <v>3.1</v>
      </c>
      <c r="AJ16" s="20" t="n">
        <f aca="false">ROUND(MAX(N(Y16)/Assumptions!$C$5, N(Z16)/Assumptions!$C$6, N(AA16)/Assumptions!$C$7, N(AB16)/Assumptions!$C$8, N(AC16)/Assumptions!$C$9, N(AD16)/Assumptions!$C$10, N(AE16)/Assumptions!$C$11, N(AF16)/Assumptions!$C$12, N(AG16)/Assumptions!$C$13),3)</f>
        <v>2.444</v>
      </c>
      <c r="AK16" s="0" t="str">
        <f aca="false">IF(OR(U16="Pending",U16="On Hold"),"Open GRN (awaiting)",IF(AJ16&lt;=1,"Within SLA",IF(ROUND(N(Y16)/Assumptions!$C$5,3)=AJ16,"Gate Wait",IF(ROUND(N(Z16)/Assumptions!$C$6,3)=AJ16,"Dock Wait",IF(ROUND(N(AA16)/Assumptions!$C$7,3)=AJ16,"Unloading",IF(ROUND(N(AB16)/Assumptions!$C$8,3)=AJ16,"Unload-to-QC Wait",IF(ROUND(N(AC16)/Assumptions!$C$9,3)=AJ16,"QC",IF(ROUND(N(AD16)/Assumptions!$C$10,3)=AJ16,"QC-to-GRN Wait",IF(ROUND(N(AE16)/Assumptions!$C$11,3)=AJ16,"GRN Processing",IF(ROUND(N(AF16)/Assumptions!$C$12,3)=AJ16,"GRN-to-Putaway Wait",IF(ROUND(N(AG16)/Assumptions!$C$13,3)=AJ16,"Putaway","Within SLA")))))))))))</f>
        <v>GRN Processing</v>
      </c>
    </row>
    <row r="17" customFormat="false" ht="15" hidden="false" customHeight="false" outlineLevel="0" collapsed="false">
      <c r="A17" s="0" t="s">
        <v>192</v>
      </c>
      <c r="B17" s="0" t="s">
        <v>193</v>
      </c>
      <c r="C17" s="0" t="s">
        <v>175</v>
      </c>
      <c r="D17" s="0" t="s">
        <v>135</v>
      </c>
      <c r="E17" s="0" t="s">
        <v>194</v>
      </c>
      <c r="F17" s="0" t="s">
        <v>177</v>
      </c>
      <c r="G17" s="0" t="s">
        <v>138</v>
      </c>
      <c r="H17" s="17" t="n">
        <v>46204.3666666667</v>
      </c>
      <c r="I17" s="17" t="n">
        <v>46204.3833333333</v>
      </c>
      <c r="J17" s="17" t="n">
        <v>46204.3881944444</v>
      </c>
      <c r="K17" s="17" t="n">
        <v>46204.4458333333</v>
      </c>
      <c r="L17" s="17" t="n">
        <v>46204.4506944444</v>
      </c>
      <c r="M17" s="17" t="n">
        <v>46204.475</v>
      </c>
      <c r="N17" s="17" t="n">
        <v>46204.5777777778</v>
      </c>
      <c r="O17" s="17" t="n">
        <v>46204.6368055556</v>
      </c>
      <c r="P17" s="17" t="n">
        <v>46204.64375</v>
      </c>
      <c r="Q17" s="17" t="n">
        <v>46204.6555555556</v>
      </c>
      <c r="R17" s="0" t="n">
        <v>600</v>
      </c>
      <c r="S17" s="0" t="n">
        <v>0</v>
      </c>
      <c r="T17" s="0" t="n">
        <v>0</v>
      </c>
      <c r="U17" s="18" t="s">
        <v>130</v>
      </c>
      <c r="V17" s="18" t="s">
        <v>144</v>
      </c>
      <c r="W17" s="0" t="str">
        <f aca="false">IF(AND(X17&gt;=6,X17&lt;14),"A",IF(AND(X17&gt;=14,X17&lt;22),"B","C"))</f>
        <v>A</v>
      </c>
      <c r="X17" s="18" t="n">
        <f aca="false">HOUR(H17)</f>
        <v>8</v>
      </c>
      <c r="Y17" s="18" t="n">
        <f aca="false">ROUND((I17-H17)*1440,0)</f>
        <v>24</v>
      </c>
      <c r="Z17" s="18" t="n">
        <f aca="false">ROUND((J17-I17)*1440,0)</f>
        <v>7</v>
      </c>
      <c r="AA17" s="18" t="n">
        <f aca="false">ROUND((K17-J17)*1440,0)</f>
        <v>83</v>
      </c>
      <c r="AB17" s="18" t="n">
        <f aca="false">ROUND((L17-K17)*1440,0)</f>
        <v>7</v>
      </c>
      <c r="AC17" s="18" t="n">
        <f aca="false">ROUND((M17-L17)*1440,0)</f>
        <v>35</v>
      </c>
      <c r="AD17" s="18" t="n">
        <f aca="false">IF(N17="","",ROUND((N17-M17)*1440,0))</f>
        <v>148</v>
      </c>
      <c r="AE17" s="18" t="n">
        <f aca="false">IF(O17="","",ROUND((O17-N17)*1440,0))</f>
        <v>85</v>
      </c>
      <c r="AF17" s="18" t="n">
        <f aca="false">IF(P17="","",ROUND((P17-O17)*1440,0))</f>
        <v>10</v>
      </c>
      <c r="AG17" s="18" t="n">
        <f aca="false">IF(Q17="","",ROUND((Q17-P17)*1440,0))</f>
        <v>17</v>
      </c>
      <c r="AH17" s="18" t="n">
        <f aca="false">IF(Q17="","",ROUND((Q17-H17)*1440,0))</f>
        <v>416</v>
      </c>
      <c r="AI17" s="19" t="n">
        <f aca="false">ROUND(IF(O17="",Assumptions!$B$25-K17,O17-K17)*24,1)</f>
        <v>4.6</v>
      </c>
      <c r="AJ17" s="20" t="n">
        <f aca="false">ROUND(MAX(N(Y17)/Assumptions!$C$5, N(Z17)/Assumptions!$C$6, N(AA17)/Assumptions!$C$7, N(AB17)/Assumptions!$C$8, N(AC17)/Assumptions!$C$9, N(AD17)/Assumptions!$C$10, N(AE17)/Assumptions!$C$11, N(AF17)/Assumptions!$C$12, N(AG17)/Assumptions!$C$13),3)</f>
        <v>4.933</v>
      </c>
      <c r="AK17" s="0" t="str">
        <f aca="false">IF(OR(U17="Pending",U17="On Hold"),"Open GRN (awaiting)",IF(AJ17&lt;=1,"Within SLA",IF(ROUND(N(Y17)/Assumptions!$C$5,3)=AJ17,"Gate Wait",IF(ROUND(N(Z17)/Assumptions!$C$6,3)=AJ17,"Dock Wait",IF(ROUND(N(AA17)/Assumptions!$C$7,3)=AJ17,"Unloading",IF(ROUND(N(AB17)/Assumptions!$C$8,3)=AJ17,"Unload-to-QC Wait",IF(ROUND(N(AC17)/Assumptions!$C$9,3)=AJ17,"QC",IF(ROUND(N(AD17)/Assumptions!$C$10,3)=AJ17,"QC-to-GRN Wait",IF(ROUND(N(AE17)/Assumptions!$C$11,3)=AJ17,"GRN Processing",IF(ROUND(N(AF17)/Assumptions!$C$12,3)=AJ17,"GRN-to-Putaway Wait",IF(ROUND(N(AG17)/Assumptions!$C$13,3)=AJ17,"Putaway","Within SLA")))))))))))</f>
        <v>QC-to-GRN Wait</v>
      </c>
    </row>
    <row r="18" customFormat="false" ht="15" hidden="false" customHeight="false" outlineLevel="0" collapsed="false">
      <c r="A18" s="0" t="s">
        <v>195</v>
      </c>
      <c r="B18" s="0" t="s">
        <v>196</v>
      </c>
      <c r="C18" s="0" t="s">
        <v>142</v>
      </c>
      <c r="D18" s="0" t="s">
        <v>119</v>
      </c>
      <c r="E18" s="0" t="s">
        <v>197</v>
      </c>
      <c r="F18" s="0" t="s">
        <v>137</v>
      </c>
      <c r="G18" s="0" t="s">
        <v>122</v>
      </c>
      <c r="H18" s="17" t="n">
        <v>46204.3840277778</v>
      </c>
      <c r="I18" s="17" t="n">
        <v>46204.3972222222</v>
      </c>
      <c r="J18" s="17" t="n">
        <v>46204.4020833333</v>
      </c>
      <c r="K18" s="17" t="n">
        <v>46204.4416666667</v>
      </c>
      <c r="L18" s="17" t="n">
        <v>46204.4548611111</v>
      </c>
      <c r="M18" s="17" t="n">
        <v>46204.4888888889</v>
      </c>
      <c r="N18" s="17" t="n">
        <v>46204.4965277778</v>
      </c>
      <c r="O18" s="17" t="n">
        <v>46204.5243055556</v>
      </c>
      <c r="P18" s="17" t="n">
        <v>46204.5381944445</v>
      </c>
      <c r="Q18" s="17" t="n">
        <v>46204.58125</v>
      </c>
      <c r="R18" s="0" t="n">
        <v>371</v>
      </c>
      <c r="S18" s="0" t="n">
        <v>0</v>
      </c>
      <c r="T18" s="0" t="n">
        <v>0</v>
      </c>
      <c r="U18" s="18" t="s">
        <v>130</v>
      </c>
      <c r="V18" s="18" t="s">
        <v>144</v>
      </c>
      <c r="W18" s="0" t="str">
        <f aca="false">IF(AND(X18&gt;=6,X18&lt;14),"A",IF(AND(X18&gt;=14,X18&lt;22),"B","C"))</f>
        <v>A</v>
      </c>
      <c r="X18" s="18" t="n">
        <f aca="false">HOUR(H18)</f>
        <v>9</v>
      </c>
      <c r="Y18" s="18" t="n">
        <f aca="false">ROUND((I18-H18)*1440,0)</f>
        <v>19</v>
      </c>
      <c r="Z18" s="18" t="n">
        <f aca="false">ROUND((J18-I18)*1440,0)</f>
        <v>7</v>
      </c>
      <c r="AA18" s="18" t="n">
        <f aca="false">ROUND((K18-J18)*1440,0)</f>
        <v>57</v>
      </c>
      <c r="AB18" s="18" t="n">
        <f aca="false">ROUND((L18-K18)*1440,0)</f>
        <v>19</v>
      </c>
      <c r="AC18" s="18" t="n">
        <f aca="false">ROUND((M18-L18)*1440,0)</f>
        <v>49</v>
      </c>
      <c r="AD18" s="18" t="n">
        <f aca="false">IF(N18="","",ROUND((N18-M18)*1440,0))</f>
        <v>11</v>
      </c>
      <c r="AE18" s="18" t="n">
        <f aca="false">IF(O18="","",ROUND((O18-N18)*1440,0))</f>
        <v>40</v>
      </c>
      <c r="AF18" s="18" t="n">
        <f aca="false">IF(P18="","",ROUND((P18-O18)*1440,0))</f>
        <v>20</v>
      </c>
      <c r="AG18" s="18" t="n">
        <f aca="false">IF(Q18="","",ROUND((Q18-P18)*1440,0))</f>
        <v>62</v>
      </c>
      <c r="AH18" s="18" t="n">
        <f aca="false">IF(Q18="","",ROUND((Q18-H18)*1440,0))</f>
        <v>284</v>
      </c>
      <c r="AI18" s="19" t="n">
        <f aca="false">ROUND(IF(O18="",Assumptions!$B$25-K18,O18-K18)*24,1)</f>
        <v>2</v>
      </c>
      <c r="AJ18" s="20" t="n">
        <f aca="false">ROUND(MAX(N(Y18)/Assumptions!$C$5, N(Z18)/Assumptions!$C$6, N(AA18)/Assumptions!$C$7, N(AB18)/Assumptions!$C$8, N(AC18)/Assumptions!$C$9, N(AD18)/Assumptions!$C$10, N(AE18)/Assumptions!$C$11, N(AF18)/Assumptions!$C$12, N(AG18)/Assumptions!$C$13),3)</f>
        <v>1.55</v>
      </c>
      <c r="AK18" s="0" t="str">
        <f aca="false">IF(OR(U18="Pending",U18="On Hold"),"Open GRN (awaiting)",IF(AJ18&lt;=1,"Within SLA",IF(ROUND(N(Y18)/Assumptions!$C$5,3)=AJ18,"Gate Wait",IF(ROUND(N(Z18)/Assumptions!$C$6,3)=AJ18,"Dock Wait",IF(ROUND(N(AA18)/Assumptions!$C$7,3)=AJ18,"Unloading",IF(ROUND(N(AB18)/Assumptions!$C$8,3)=AJ18,"Unload-to-QC Wait",IF(ROUND(N(AC18)/Assumptions!$C$9,3)=AJ18,"QC",IF(ROUND(N(AD18)/Assumptions!$C$10,3)=AJ18,"QC-to-GRN Wait",IF(ROUND(N(AE18)/Assumptions!$C$11,3)=AJ18,"GRN Processing",IF(ROUND(N(AF18)/Assumptions!$C$12,3)=AJ18,"GRN-to-Putaway Wait",IF(ROUND(N(AG18)/Assumptions!$C$13,3)=AJ18,"Putaway","Within SLA")))))))))))</f>
        <v>Putaway</v>
      </c>
    </row>
    <row r="19" customFormat="false" ht="15" hidden="false" customHeight="false" outlineLevel="0" collapsed="false">
      <c r="A19" s="0" t="s">
        <v>198</v>
      </c>
      <c r="B19" s="0" t="s">
        <v>199</v>
      </c>
      <c r="C19" s="0" t="s">
        <v>118</v>
      </c>
      <c r="D19" s="0" t="s">
        <v>147</v>
      </c>
      <c r="E19" s="0" t="s">
        <v>200</v>
      </c>
      <c r="F19" s="0" t="s">
        <v>121</v>
      </c>
      <c r="G19" s="0" t="s">
        <v>167</v>
      </c>
      <c r="H19" s="17" t="n">
        <v>46204.3881944444</v>
      </c>
      <c r="I19" s="17" t="n">
        <v>46204.4111111111</v>
      </c>
      <c r="J19" s="17" t="n">
        <v>46204.4180555556</v>
      </c>
      <c r="K19" s="17" t="n">
        <v>46204.4569444444</v>
      </c>
      <c r="L19" s="17" t="n">
        <v>46204.4631944444</v>
      </c>
      <c r="M19" s="17" t="n">
        <v>46204.5194444444</v>
      </c>
      <c r="N19" s="17" t="n">
        <v>46204.6048611111</v>
      </c>
      <c r="O19" s="17" t="n">
        <v>46204.625</v>
      </c>
      <c r="P19" s="17" t="n">
        <v>46204.6319444445</v>
      </c>
      <c r="Q19" s="17" t="n">
        <v>46204.6423611111</v>
      </c>
      <c r="R19" s="0" t="n">
        <v>2289</v>
      </c>
      <c r="S19" s="0" t="n">
        <v>0</v>
      </c>
      <c r="T19" s="0" t="n">
        <v>0</v>
      </c>
      <c r="U19" s="18" t="s">
        <v>130</v>
      </c>
      <c r="V19" s="18" t="s">
        <v>144</v>
      </c>
      <c r="W19" s="0" t="str">
        <f aca="false">IF(AND(X19&gt;=6,X19&lt;14),"A",IF(AND(X19&gt;=14,X19&lt;22),"B","C"))</f>
        <v>A</v>
      </c>
      <c r="X19" s="18" t="n">
        <f aca="false">HOUR(H19)</f>
        <v>9</v>
      </c>
      <c r="Y19" s="18" t="n">
        <f aca="false">ROUND((I19-H19)*1440,0)</f>
        <v>33</v>
      </c>
      <c r="Z19" s="18" t="n">
        <f aca="false">ROUND((J19-I19)*1440,0)</f>
        <v>10</v>
      </c>
      <c r="AA19" s="18" t="n">
        <f aca="false">ROUND((K19-J19)*1440,0)</f>
        <v>56</v>
      </c>
      <c r="AB19" s="18" t="n">
        <f aca="false">ROUND((L19-K19)*1440,0)</f>
        <v>9</v>
      </c>
      <c r="AC19" s="18" t="n">
        <f aca="false">ROUND((M19-L19)*1440,0)</f>
        <v>81</v>
      </c>
      <c r="AD19" s="18" t="n">
        <f aca="false">IF(N19="","",ROUND((N19-M19)*1440,0))</f>
        <v>123</v>
      </c>
      <c r="AE19" s="18" t="n">
        <f aca="false">IF(O19="","",ROUND((O19-N19)*1440,0))</f>
        <v>29</v>
      </c>
      <c r="AF19" s="18" t="n">
        <f aca="false">IF(P19="","",ROUND((P19-O19)*1440,0))</f>
        <v>10</v>
      </c>
      <c r="AG19" s="18" t="n">
        <f aca="false">IF(Q19="","",ROUND((Q19-P19)*1440,0))</f>
        <v>15</v>
      </c>
      <c r="AH19" s="18" t="n">
        <f aca="false">IF(Q19="","",ROUND((Q19-H19)*1440,0))</f>
        <v>366</v>
      </c>
      <c r="AI19" s="19" t="n">
        <f aca="false">ROUND(IF(O19="",Assumptions!$B$25-K19,O19-K19)*24,1)</f>
        <v>4</v>
      </c>
      <c r="AJ19" s="20" t="n">
        <f aca="false">ROUND(MAX(N(Y19)/Assumptions!$C$5, N(Z19)/Assumptions!$C$6, N(AA19)/Assumptions!$C$7, N(AB19)/Assumptions!$C$8, N(AC19)/Assumptions!$C$9, N(AD19)/Assumptions!$C$10, N(AE19)/Assumptions!$C$11, N(AF19)/Assumptions!$C$12, N(AG19)/Assumptions!$C$13),3)</f>
        <v>4.1</v>
      </c>
      <c r="AK19" s="0" t="str">
        <f aca="false">IF(OR(U19="Pending",U19="On Hold"),"Open GRN (awaiting)",IF(AJ19&lt;=1,"Within SLA",IF(ROUND(N(Y19)/Assumptions!$C$5,3)=AJ19,"Gate Wait",IF(ROUND(N(Z19)/Assumptions!$C$6,3)=AJ19,"Dock Wait",IF(ROUND(N(AA19)/Assumptions!$C$7,3)=AJ19,"Unloading",IF(ROUND(N(AB19)/Assumptions!$C$8,3)=AJ19,"Unload-to-QC Wait",IF(ROUND(N(AC19)/Assumptions!$C$9,3)=AJ19,"QC",IF(ROUND(N(AD19)/Assumptions!$C$10,3)=AJ19,"QC-to-GRN Wait",IF(ROUND(N(AE19)/Assumptions!$C$11,3)=AJ19,"GRN Processing",IF(ROUND(N(AF19)/Assumptions!$C$12,3)=AJ19,"GRN-to-Putaway Wait",IF(ROUND(N(AG19)/Assumptions!$C$13,3)=AJ19,"Putaway","Within SLA")))))))))))</f>
        <v>QC-to-GRN Wait</v>
      </c>
    </row>
    <row r="20" customFormat="false" ht="15" hidden="false" customHeight="false" outlineLevel="0" collapsed="false">
      <c r="A20" s="0" t="s">
        <v>201</v>
      </c>
      <c r="B20" s="0" t="s">
        <v>202</v>
      </c>
      <c r="C20" s="0" t="s">
        <v>142</v>
      </c>
      <c r="D20" s="0" t="s">
        <v>135</v>
      </c>
      <c r="E20" s="0" t="s">
        <v>203</v>
      </c>
      <c r="F20" s="0" t="s">
        <v>137</v>
      </c>
      <c r="G20" s="0" t="s">
        <v>138</v>
      </c>
      <c r="H20" s="17" t="n">
        <v>46204.3944444444</v>
      </c>
      <c r="I20" s="17" t="n">
        <v>46204.4145833333</v>
      </c>
      <c r="J20" s="17" t="n">
        <v>46204.4229166667</v>
      </c>
      <c r="K20" s="17" t="n">
        <v>46204.4527777778</v>
      </c>
      <c r="L20" s="17" t="n">
        <v>46204.4611111111</v>
      </c>
      <c r="M20" s="17" t="n">
        <v>46204.4861111111</v>
      </c>
      <c r="N20" s="17" t="n">
        <v>46204.5118055556</v>
      </c>
      <c r="O20" s="17" t="n">
        <v>46204.5215277778</v>
      </c>
      <c r="P20" s="17" t="n">
        <v>46204.53125</v>
      </c>
      <c r="Q20" s="17" t="n">
        <v>46204.54375</v>
      </c>
      <c r="R20" s="0" t="n">
        <v>226</v>
      </c>
      <c r="S20" s="0" t="n">
        <v>0</v>
      </c>
      <c r="T20" s="0" t="n">
        <v>0</v>
      </c>
      <c r="U20" s="18" t="s">
        <v>130</v>
      </c>
      <c r="V20" s="18" t="s">
        <v>131</v>
      </c>
      <c r="W20" s="0" t="str">
        <f aca="false">IF(AND(X20&gt;=6,X20&lt;14),"A",IF(AND(X20&gt;=14,X20&lt;22),"B","C"))</f>
        <v>A</v>
      </c>
      <c r="X20" s="18" t="n">
        <f aca="false">HOUR(H20)</f>
        <v>9</v>
      </c>
      <c r="Y20" s="18" t="n">
        <f aca="false">ROUND((I20-H20)*1440,0)</f>
        <v>29</v>
      </c>
      <c r="Z20" s="18" t="n">
        <f aca="false">ROUND((J20-I20)*1440,0)</f>
        <v>12</v>
      </c>
      <c r="AA20" s="18" t="n">
        <f aca="false">ROUND((K20-J20)*1440,0)</f>
        <v>43</v>
      </c>
      <c r="AB20" s="18" t="n">
        <f aca="false">ROUND((L20-K20)*1440,0)</f>
        <v>12</v>
      </c>
      <c r="AC20" s="18" t="n">
        <f aca="false">ROUND((M20-L20)*1440,0)</f>
        <v>36</v>
      </c>
      <c r="AD20" s="18" t="n">
        <f aca="false">IF(N20="","",ROUND((N20-M20)*1440,0))</f>
        <v>37</v>
      </c>
      <c r="AE20" s="18" t="n">
        <f aca="false">IF(O20="","",ROUND((O20-N20)*1440,0))</f>
        <v>14</v>
      </c>
      <c r="AF20" s="18" t="n">
        <f aca="false">IF(P20="","",ROUND((P20-O20)*1440,0))</f>
        <v>14</v>
      </c>
      <c r="AG20" s="18" t="n">
        <f aca="false">IF(Q20="","",ROUND((Q20-P20)*1440,0))</f>
        <v>18</v>
      </c>
      <c r="AH20" s="18" t="n">
        <f aca="false">IF(Q20="","",ROUND((Q20-H20)*1440,0))</f>
        <v>215</v>
      </c>
      <c r="AI20" s="19" t="n">
        <f aca="false">ROUND(IF(O20="",Assumptions!$B$25-K20,O20-K20)*24,1)</f>
        <v>1.7</v>
      </c>
      <c r="AJ20" s="20" t="n">
        <f aca="false">ROUND(MAX(N(Y20)/Assumptions!$C$5, N(Z20)/Assumptions!$C$6, N(AA20)/Assumptions!$C$7, N(AB20)/Assumptions!$C$8, N(AC20)/Assumptions!$C$9, N(AD20)/Assumptions!$C$10, N(AE20)/Assumptions!$C$11, N(AF20)/Assumptions!$C$12, N(AG20)/Assumptions!$C$13),3)</f>
        <v>1.233</v>
      </c>
      <c r="AK20" s="0" t="str">
        <f aca="false">IF(OR(U20="Pending",U20="On Hold"),"Open GRN (awaiting)",IF(AJ20&lt;=1,"Within SLA",IF(ROUND(N(Y20)/Assumptions!$C$5,3)=AJ20,"Gate Wait",IF(ROUND(N(Z20)/Assumptions!$C$6,3)=AJ20,"Dock Wait",IF(ROUND(N(AA20)/Assumptions!$C$7,3)=AJ20,"Unloading",IF(ROUND(N(AB20)/Assumptions!$C$8,3)=AJ20,"Unload-to-QC Wait",IF(ROUND(N(AC20)/Assumptions!$C$9,3)=AJ20,"QC",IF(ROUND(N(AD20)/Assumptions!$C$10,3)=AJ20,"QC-to-GRN Wait",IF(ROUND(N(AE20)/Assumptions!$C$11,3)=AJ20,"GRN Processing",IF(ROUND(N(AF20)/Assumptions!$C$12,3)=AJ20,"GRN-to-Putaway Wait",IF(ROUND(N(AG20)/Assumptions!$C$13,3)=AJ20,"Putaway","Within SLA")))))))))))</f>
        <v>QC-to-GRN Wait</v>
      </c>
    </row>
    <row r="21" customFormat="false" ht="15" hidden="false" customHeight="false" outlineLevel="0" collapsed="false">
      <c r="A21" s="0" t="s">
        <v>204</v>
      </c>
      <c r="B21" s="0" t="s">
        <v>205</v>
      </c>
      <c r="C21" s="0" t="s">
        <v>134</v>
      </c>
      <c r="D21" s="0" t="s">
        <v>119</v>
      </c>
      <c r="E21" s="0" t="s">
        <v>206</v>
      </c>
      <c r="F21" s="0" t="s">
        <v>121</v>
      </c>
      <c r="G21" s="0" t="s">
        <v>122</v>
      </c>
      <c r="H21" s="17" t="n">
        <v>46204.3986111111</v>
      </c>
      <c r="I21" s="17" t="n">
        <v>46204.4333333333</v>
      </c>
      <c r="J21" s="17" t="n">
        <v>46204.4375</v>
      </c>
      <c r="K21" s="17" t="n">
        <v>46204.4569444444</v>
      </c>
      <c r="L21" s="17" t="n">
        <v>46204.4597222222</v>
      </c>
      <c r="M21" s="17" t="n">
        <v>46204.4729166667</v>
      </c>
      <c r="N21" s="17" t="n">
        <v>46204.5590277778</v>
      </c>
      <c r="O21" s="17" t="n">
        <v>46204.5972222222</v>
      </c>
      <c r="P21" s="17" t="n">
        <v>46204.6166666667</v>
      </c>
      <c r="Q21" s="17" t="n">
        <v>46204.6291666667</v>
      </c>
      <c r="R21" s="0" t="n">
        <v>264</v>
      </c>
      <c r="S21" s="0" t="n">
        <v>0</v>
      </c>
      <c r="T21" s="0" t="n">
        <v>0</v>
      </c>
      <c r="U21" s="18" t="s">
        <v>130</v>
      </c>
      <c r="V21" s="18" t="s">
        <v>144</v>
      </c>
      <c r="W21" s="0" t="str">
        <f aca="false">IF(AND(X21&gt;=6,X21&lt;14),"A",IF(AND(X21&gt;=14,X21&lt;22),"B","C"))</f>
        <v>A</v>
      </c>
      <c r="X21" s="18" t="n">
        <f aca="false">HOUR(H21)</f>
        <v>9</v>
      </c>
      <c r="Y21" s="18" t="n">
        <f aca="false">ROUND((I21-H21)*1440,0)</f>
        <v>50</v>
      </c>
      <c r="Z21" s="18" t="n">
        <f aca="false">ROUND((J21-I21)*1440,0)</f>
        <v>6</v>
      </c>
      <c r="AA21" s="18" t="n">
        <f aca="false">ROUND((K21-J21)*1440,0)</f>
        <v>28</v>
      </c>
      <c r="AB21" s="18" t="n">
        <f aca="false">ROUND((L21-K21)*1440,0)</f>
        <v>4</v>
      </c>
      <c r="AC21" s="18" t="n">
        <f aca="false">ROUND((M21-L21)*1440,0)</f>
        <v>19</v>
      </c>
      <c r="AD21" s="18" t="n">
        <f aca="false">IF(N21="","",ROUND((N21-M21)*1440,0))</f>
        <v>124</v>
      </c>
      <c r="AE21" s="18" t="n">
        <f aca="false">IF(O21="","",ROUND((O21-N21)*1440,0))</f>
        <v>55</v>
      </c>
      <c r="AF21" s="18" t="n">
        <f aca="false">IF(P21="","",ROUND((P21-O21)*1440,0))</f>
        <v>28</v>
      </c>
      <c r="AG21" s="18" t="n">
        <f aca="false">IF(Q21="","",ROUND((Q21-P21)*1440,0))</f>
        <v>18</v>
      </c>
      <c r="AH21" s="18" t="n">
        <f aca="false">IF(Q21="","",ROUND((Q21-H21)*1440,0))</f>
        <v>332</v>
      </c>
      <c r="AI21" s="19" t="n">
        <f aca="false">ROUND(IF(O21="",Assumptions!$B$25-K21,O21-K21)*24,1)</f>
        <v>3.4</v>
      </c>
      <c r="AJ21" s="20" t="n">
        <f aca="false">ROUND(MAX(N(Y21)/Assumptions!$C$5, N(Z21)/Assumptions!$C$6, N(AA21)/Assumptions!$C$7, N(AB21)/Assumptions!$C$8, N(AC21)/Assumptions!$C$9, N(AD21)/Assumptions!$C$10, N(AE21)/Assumptions!$C$11, N(AF21)/Assumptions!$C$12, N(AG21)/Assumptions!$C$13),3)</f>
        <v>4.133</v>
      </c>
      <c r="AK21" s="0" t="str">
        <f aca="false">IF(OR(U21="Pending",U21="On Hold"),"Open GRN (awaiting)",IF(AJ21&lt;=1,"Within SLA",IF(ROUND(N(Y21)/Assumptions!$C$5,3)=AJ21,"Gate Wait",IF(ROUND(N(Z21)/Assumptions!$C$6,3)=AJ21,"Dock Wait",IF(ROUND(N(AA21)/Assumptions!$C$7,3)=AJ21,"Unloading",IF(ROUND(N(AB21)/Assumptions!$C$8,3)=AJ21,"Unload-to-QC Wait",IF(ROUND(N(AC21)/Assumptions!$C$9,3)=AJ21,"QC",IF(ROUND(N(AD21)/Assumptions!$C$10,3)=AJ21,"QC-to-GRN Wait",IF(ROUND(N(AE21)/Assumptions!$C$11,3)=AJ21,"GRN Processing",IF(ROUND(N(AF21)/Assumptions!$C$12,3)=AJ21,"GRN-to-Putaway Wait",IF(ROUND(N(AG21)/Assumptions!$C$13,3)=AJ21,"Putaway","Within SLA")))))))))))</f>
        <v>QC-to-GRN Wait</v>
      </c>
    </row>
    <row r="22" customFormat="false" ht="15" hidden="false" customHeight="false" outlineLevel="0" collapsed="false">
      <c r="A22" s="0" t="s">
        <v>207</v>
      </c>
      <c r="B22" s="0" t="s">
        <v>208</v>
      </c>
      <c r="C22" s="0" t="s">
        <v>184</v>
      </c>
      <c r="D22" s="0" t="s">
        <v>119</v>
      </c>
      <c r="E22" s="0" t="s">
        <v>209</v>
      </c>
      <c r="F22" s="0" t="s">
        <v>177</v>
      </c>
      <c r="G22" s="0" t="s">
        <v>122</v>
      </c>
      <c r="H22" s="17" t="n">
        <v>46204.4048611111</v>
      </c>
      <c r="I22" s="17" t="n">
        <v>46204.4069444445</v>
      </c>
      <c r="J22" s="17" t="n">
        <v>46204.4125</v>
      </c>
      <c r="K22" s="17" t="n">
        <v>46204.4243055556</v>
      </c>
      <c r="L22" s="17" t="n">
        <v>46204.4305555556</v>
      </c>
      <c r="M22" s="17" t="n">
        <v>46204.4652777778</v>
      </c>
      <c r="N22" s="17" t="n">
        <v>46204.475</v>
      </c>
      <c r="O22" s="17" t="n">
        <v>46204.5194444444</v>
      </c>
      <c r="P22" s="17" t="n">
        <v>46204.5236111111</v>
      </c>
      <c r="Q22" s="17" t="n">
        <v>46204.5333333333</v>
      </c>
      <c r="R22" s="0" t="n">
        <v>169</v>
      </c>
      <c r="S22" s="0" t="n">
        <v>0</v>
      </c>
      <c r="T22" s="0" t="n">
        <v>0</v>
      </c>
      <c r="U22" s="18" t="s">
        <v>130</v>
      </c>
      <c r="V22" s="18" t="s">
        <v>131</v>
      </c>
      <c r="W22" s="0" t="str">
        <f aca="false">IF(AND(X22&gt;=6,X22&lt;14),"A",IF(AND(X22&gt;=14,X22&lt;22),"B","C"))</f>
        <v>A</v>
      </c>
      <c r="X22" s="18" t="n">
        <f aca="false">HOUR(H22)</f>
        <v>9</v>
      </c>
      <c r="Y22" s="18" t="n">
        <f aca="false">ROUND((I22-H22)*1440,0)</f>
        <v>3</v>
      </c>
      <c r="Z22" s="18" t="n">
        <f aca="false">ROUND((J22-I22)*1440,0)</f>
        <v>8</v>
      </c>
      <c r="AA22" s="18" t="n">
        <f aca="false">ROUND((K22-J22)*1440,0)</f>
        <v>17</v>
      </c>
      <c r="AB22" s="18" t="n">
        <f aca="false">ROUND((L22-K22)*1440,0)</f>
        <v>9</v>
      </c>
      <c r="AC22" s="18" t="n">
        <f aca="false">ROUND((M22-L22)*1440,0)</f>
        <v>50</v>
      </c>
      <c r="AD22" s="18" t="n">
        <f aca="false">IF(N22="","",ROUND((N22-M22)*1440,0))</f>
        <v>14</v>
      </c>
      <c r="AE22" s="18" t="n">
        <f aca="false">IF(O22="","",ROUND((O22-N22)*1440,0))</f>
        <v>64</v>
      </c>
      <c r="AF22" s="18" t="n">
        <f aca="false">IF(P22="","",ROUND((P22-O22)*1440,0))</f>
        <v>6</v>
      </c>
      <c r="AG22" s="18" t="n">
        <f aca="false">IF(Q22="","",ROUND((Q22-P22)*1440,0))</f>
        <v>14</v>
      </c>
      <c r="AH22" s="18" t="n">
        <f aca="false">IF(Q22="","",ROUND((Q22-H22)*1440,0))</f>
        <v>185</v>
      </c>
      <c r="AI22" s="19" t="n">
        <f aca="false">ROUND(IF(O22="",Assumptions!$B$25-K22,O22-K22)*24,1)</f>
        <v>2.3</v>
      </c>
      <c r="AJ22" s="20" t="n">
        <f aca="false">ROUND(MAX(N(Y22)/Assumptions!$C$5, N(Z22)/Assumptions!$C$6, N(AA22)/Assumptions!$C$7, N(AB22)/Assumptions!$C$8, N(AC22)/Assumptions!$C$9, N(AD22)/Assumptions!$C$10, N(AE22)/Assumptions!$C$11, N(AF22)/Assumptions!$C$12, N(AG22)/Assumptions!$C$13),3)</f>
        <v>1.422</v>
      </c>
      <c r="AK22" s="0" t="str">
        <f aca="false">IF(OR(U22="Pending",U22="On Hold"),"Open GRN (awaiting)",IF(AJ22&lt;=1,"Within SLA",IF(ROUND(N(Y22)/Assumptions!$C$5,3)=AJ22,"Gate Wait",IF(ROUND(N(Z22)/Assumptions!$C$6,3)=AJ22,"Dock Wait",IF(ROUND(N(AA22)/Assumptions!$C$7,3)=AJ22,"Unloading",IF(ROUND(N(AB22)/Assumptions!$C$8,3)=AJ22,"Unload-to-QC Wait",IF(ROUND(N(AC22)/Assumptions!$C$9,3)=AJ22,"QC",IF(ROUND(N(AD22)/Assumptions!$C$10,3)=AJ22,"QC-to-GRN Wait",IF(ROUND(N(AE22)/Assumptions!$C$11,3)=AJ22,"GRN Processing",IF(ROUND(N(AF22)/Assumptions!$C$12,3)=AJ22,"GRN-to-Putaway Wait",IF(ROUND(N(AG22)/Assumptions!$C$13,3)=AJ22,"Putaway","Within SLA")))))))))))</f>
        <v>GRN Processing</v>
      </c>
    </row>
    <row r="23" customFormat="false" ht="15" hidden="false" customHeight="false" outlineLevel="0" collapsed="false">
      <c r="A23" s="0" t="s">
        <v>210</v>
      </c>
      <c r="B23" s="0" t="s">
        <v>211</v>
      </c>
      <c r="C23" s="0" t="s">
        <v>170</v>
      </c>
      <c r="D23" s="0" t="s">
        <v>147</v>
      </c>
      <c r="E23" s="0" t="s">
        <v>212</v>
      </c>
      <c r="F23" s="0" t="s">
        <v>172</v>
      </c>
      <c r="G23" s="0" t="s">
        <v>167</v>
      </c>
      <c r="H23" s="17" t="n">
        <v>46204.4277777778</v>
      </c>
      <c r="I23" s="17" t="n">
        <v>46204.5256944444</v>
      </c>
      <c r="J23" s="17" t="n">
        <v>46204.5451388889</v>
      </c>
      <c r="K23" s="17" t="n">
        <v>46204.5527777778</v>
      </c>
      <c r="L23" s="17" t="n">
        <v>46204.5638888889</v>
      </c>
      <c r="M23" s="17" t="n">
        <v>46204.5972222222</v>
      </c>
      <c r="N23" s="17" t="n">
        <v>46204.6152777778</v>
      </c>
      <c r="O23" s="17" t="n">
        <v>46204.6680555556</v>
      </c>
      <c r="P23" s="17" t="n">
        <v>46204.6979166667</v>
      </c>
      <c r="Q23" s="17" t="n">
        <v>46204.7055555556</v>
      </c>
      <c r="R23" s="0" t="n">
        <v>284</v>
      </c>
      <c r="S23" s="0" t="n">
        <v>0</v>
      </c>
      <c r="T23" s="0" t="n">
        <v>0</v>
      </c>
      <c r="U23" s="18" t="s">
        <v>130</v>
      </c>
      <c r="V23" s="18" t="s">
        <v>139</v>
      </c>
      <c r="W23" s="0" t="str">
        <f aca="false">IF(AND(X23&gt;=6,X23&lt;14),"A",IF(AND(X23&gt;=14,X23&lt;22),"B","C"))</f>
        <v>A</v>
      </c>
      <c r="X23" s="18" t="n">
        <f aca="false">HOUR(H23)</f>
        <v>10</v>
      </c>
      <c r="Y23" s="18" t="n">
        <f aca="false">ROUND((I23-H23)*1440,0)</f>
        <v>141</v>
      </c>
      <c r="Z23" s="18" t="n">
        <f aca="false">ROUND((J23-I23)*1440,0)</f>
        <v>28</v>
      </c>
      <c r="AA23" s="18" t="n">
        <f aca="false">ROUND((K23-J23)*1440,0)</f>
        <v>11</v>
      </c>
      <c r="AB23" s="18" t="n">
        <f aca="false">ROUND((L23-K23)*1440,0)</f>
        <v>16</v>
      </c>
      <c r="AC23" s="18" t="n">
        <f aca="false">ROUND((M23-L23)*1440,0)</f>
        <v>48</v>
      </c>
      <c r="AD23" s="18" t="n">
        <f aca="false">IF(N23="","",ROUND((N23-M23)*1440,0))</f>
        <v>26</v>
      </c>
      <c r="AE23" s="18" t="n">
        <f aca="false">IF(O23="","",ROUND((O23-N23)*1440,0))</f>
        <v>76</v>
      </c>
      <c r="AF23" s="18" t="n">
        <f aca="false">IF(P23="","",ROUND((P23-O23)*1440,0))</f>
        <v>43</v>
      </c>
      <c r="AG23" s="18" t="n">
        <f aca="false">IF(Q23="","",ROUND((Q23-P23)*1440,0))</f>
        <v>11</v>
      </c>
      <c r="AH23" s="18" t="n">
        <f aca="false">IF(Q23="","",ROUND((Q23-H23)*1440,0))</f>
        <v>400</v>
      </c>
      <c r="AI23" s="19" t="n">
        <f aca="false">ROUND(IF(O23="",Assumptions!$B$25-K23,O23-K23)*24,1)</f>
        <v>2.8</v>
      </c>
      <c r="AJ23" s="20" t="n">
        <f aca="false">ROUND(MAX(N(Y23)/Assumptions!$C$5, N(Z23)/Assumptions!$C$6, N(AA23)/Assumptions!$C$7, N(AB23)/Assumptions!$C$8, N(AC23)/Assumptions!$C$9, N(AD23)/Assumptions!$C$10, N(AE23)/Assumptions!$C$11, N(AF23)/Assumptions!$C$12, N(AG23)/Assumptions!$C$13),3)</f>
        <v>4.7</v>
      </c>
      <c r="AK23" s="0" t="str">
        <f aca="false">IF(OR(U23="Pending",U23="On Hold"),"Open GRN (awaiting)",IF(AJ23&lt;=1,"Within SLA",IF(ROUND(N(Y23)/Assumptions!$C$5,3)=AJ23,"Gate Wait",IF(ROUND(N(Z23)/Assumptions!$C$6,3)=AJ23,"Dock Wait",IF(ROUND(N(AA23)/Assumptions!$C$7,3)=AJ23,"Unloading",IF(ROUND(N(AB23)/Assumptions!$C$8,3)=AJ23,"Unload-to-QC Wait",IF(ROUND(N(AC23)/Assumptions!$C$9,3)=AJ23,"QC",IF(ROUND(N(AD23)/Assumptions!$C$10,3)=AJ23,"QC-to-GRN Wait",IF(ROUND(N(AE23)/Assumptions!$C$11,3)=AJ23,"GRN Processing",IF(ROUND(N(AF23)/Assumptions!$C$12,3)=AJ23,"GRN-to-Putaway Wait",IF(ROUND(N(AG23)/Assumptions!$C$13,3)=AJ23,"Putaway","Within SLA")))))))))))</f>
        <v>Gate Wait</v>
      </c>
    </row>
    <row r="24" customFormat="false" ht="15" hidden="false" customHeight="false" outlineLevel="0" collapsed="false">
      <c r="A24" s="0" t="s">
        <v>213</v>
      </c>
      <c r="B24" s="0" t="s">
        <v>214</v>
      </c>
      <c r="C24" s="0" t="s">
        <v>175</v>
      </c>
      <c r="D24" s="0" t="s">
        <v>147</v>
      </c>
      <c r="E24" s="0" t="s">
        <v>215</v>
      </c>
      <c r="F24" s="0" t="s">
        <v>177</v>
      </c>
      <c r="G24" s="0" t="s">
        <v>167</v>
      </c>
      <c r="H24" s="17" t="n">
        <v>46204.4375</v>
      </c>
      <c r="I24" s="17" t="n">
        <v>46204.5048611111</v>
      </c>
      <c r="J24" s="17" t="n">
        <v>46204.5152777778</v>
      </c>
      <c r="K24" s="17" t="n">
        <v>46204.5277777778</v>
      </c>
      <c r="L24" s="17" t="n">
        <v>46204.5479166667</v>
      </c>
      <c r="M24" s="17" t="n">
        <v>46204.5729166667</v>
      </c>
      <c r="N24" s="17" t="n">
        <v>46204.6527777778</v>
      </c>
      <c r="O24" s="17" t="n">
        <v>46204.7125</v>
      </c>
      <c r="P24" s="17" t="n">
        <v>46204.7256944445</v>
      </c>
      <c r="Q24" s="17" t="n">
        <v>46204.7368055556</v>
      </c>
      <c r="R24" s="0" t="n">
        <v>93</v>
      </c>
      <c r="S24" s="0" t="n">
        <v>0</v>
      </c>
      <c r="T24" s="0" t="n">
        <v>0</v>
      </c>
      <c r="U24" s="18" t="s">
        <v>130</v>
      </c>
      <c r="V24" s="18" t="s">
        <v>131</v>
      </c>
      <c r="W24" s="0" t="str">
        <f aca="false">IF(AND(X24&gt;=6,X24&lt;14),"A",IF(AND(X24&gt;=14,X24&lt;22),"B","C"))</f>
        <v>A</v>
      </c>
      <c r="X24" s="18" t="n">
        <f aca="false">HOUR(H24)</f>
        <v>10</v>
      </c>
      <c r="Y24" s="18" t="n">
        <f aca="false">ROUND((I24-H24)*1440,0)</f>
        <v>97</v>
      </c>
      <c r="Z24" s="18" t="n">
        <f aca="false">ROUND((J24-I24)*1440,0)</f>
        <v>15</v>
      </c>
      <c r="AA24" s="18" t="n">
        <f aca="false">ROUND((K24-J24)*1440,0)</f>
        <v>18</v>
      </c>
      <c r="AB24" s="18" t="n">
        <f aca="false">ROUND((L24-K24)*1440,0)</f>
        <v>29</v>
      </c>
      <c r="AC24" s="18" t="n">
        <f aca="false">ROUND((M24-L24)*1440,0)</f>
        <v>36</v>
      </c>
      <c r="AD24" s="18" t="n">
        <f aca="false">IF(N24="","",ROUND((N24-M24)*1440,0))</f>
        <v>115</v>
      </c>
      <c r="AE24" s="18" t="n">
        <f aca="false">IF(O24="","",ROUND((O24-N24)*1440,0))</f>
        <v>86</v>
      </c>
      <c r="AF24" s="18" t="n">
        <f aca="false">IF(P24="","",ROUND((P24-O24)*1440,0))</f>
        <v>19</v>
      </c>
      <c r="AG24" s="18" t="n">
        <f aca="false">IF(Q24="","",ROUND((Q24-P24)*1440,0))</f>
        <v>16</v>
      </c>
      <c r="AH24" s="18" t="n">
        <f aca="false">IF(Q24="","",ROUND((Q24-H24)*1440,0))</f>
        <v>431</v>
      </c>
      <c r="AI24" s="19" t="n">
        <f aca="false">ROUND(IF(O24="",Assumptions!$B$25-K24,O24-K24)*24,1)</f>
        <v>4.4</v>
      </c>
      <c r="AJ24" s="20" t="n">
        <f aca="false">ROUND(MAX(N(Y24)/Assumptions!$C$5, N(Z24)/Assumptions!$C$6, N(AA24)/Assumptions!$C$7, N(AB24)/Assumptions!$C$8, N(AC24)/Assumptions!$C$9, N(AD24)/Assumptions!$C$10, N(AE24)/Assumptions!$C$11, N(AF24)/Assumptions!$C$12, N(AG24)/Assumptions!$C$13),3)</f>
        <v>3.833</v>
      </c>
      <c r="AK24" s="0" t="str">
        <f aca="false">IF(OR(U24="Pending",U24="On Hold"),"Open GRN (awaiting)",IF(AJ24&lt;=1,"Within SLA",IF(ROUND(N(Y24)/Assumptions!$C$5,3)=AJ24,"Gate Wait",IF(ROUND(N(Z24)/Assumptions!$C$6,3)=AJ24,"Dock Wait",IF(ROUND(N(AA24)/Assumptions!$C$7,3)=AJ24,"Unloading",IF(ROUND(N(AB24)/Assumptions!$C$8,3)=AJ24,"Unload-to-QC Wait",IF(ROUND(N(AC24)/Assumptions!$C$9,3)=AJ24,"QC",IF(ROUND(N(AD24)/Assumptions!$C$10,3)=AJ24,"QC-to-GRN Wait",IF(ROUND(N(AE24)/Assumptions!$C$11,3)=AJ24,"GRN Processing",IF(ROUND(N(AF24)/Assumptions!$C$12,3)=AJ24,"GRN-to-Putaway Wait",IF(ROUND(N(AG24)/Assumptions!$C$13,3)=AJ24,"Putaway","Within SLA")))))))))))</f>
        <v>QC-to-GRN Wait</v>
      </c>
    </row>
    <row r="25" customFormat="false" ht="15" hidden="false" customHeight="false" outlineLevel="0" collapsed="false">
      <c r="A25" s="0" t="s">
        <v>216</v>
      </c>
      <c r="B25" s="0" t="s">
        <v>217</v>
      </c>
      <c r="C25" s="0" t="s">
        <v>218</v>
      </c>
      <c r="D25" s="0" t="s">
        <v>147</v>
      </c>
      <c r="E25" s="0" t="s">
        <v>219</v>
      </c>
      <c r="F25" s="0" t="s">
        <v>137</v>
      </c>
      <c r="G25" s="0" t="s">
        <v>150</v>
      </c>
      <c r="H25" s="17" t="n">
        <v>46204.44375</v>
      </c>
      <c r="I25" s="17" t="n">
        <v>46204.4631944444</v>
      </c>
      <c r="J25" s="17" t="n">
        <v>46204.48125</v>
      </c>
      <c r="K25" s="17" t="n">
        <v>46204.4979166667</v>
      </c>
      <c r="L25" s="17" t="n">
        <v>46204.5173611111</v>
      </c>
      <c r="M25" s="17" t="n">
        <v>46204.5284722222</v>
      </c>
      <c r="N25" s="17" t="n">
        <v>46204.5458333333</v>
      </c>
      <c r="O25" s="17" t="n">
        <v>46204.5791666667</v>
      </c>
      <c r="P25" s="17" t="n">
        <v>46204.5854166667</v>
      </c>
      <c r="Q25" s="17" t="n">
        <v>46204.5951388889</v>
      </c>
      <c r="R25" s="0" t="n">
        <v>339</v>
      </c>
      <c r="S25" s="0" t="n">
        <v>0</v>
      </c>
      <c r="T25" s="0" t="n">
        <v>0</v>
      </c>
      <c r="U25" s="18" t="s">
        <v>130</v>
      </c>
      <c r="V25" s="18" t="s">
        <v>144</v>
      </c>
      <c r="W25" s="0" t="str">
        <f aca="false">IF(AND(X25&gt;=6,X25&lt;14),"A",IF(AND(X25&gt;=14,X25&lt;22),"B","C"))</f>
        <v>A</v>
      </c>
      <c r="X25" s="18" t="n">
        <f aca="false">HOUR(H25)</f>
        <v>10</v>
      </c>
      <c r="Y25" s="18" t="n">
        <f aca="false">ROUND((I25-H25)*1440,0)</f>
        <v>28</v>
      </c>
      <c r="Z25" s="18" t="n">
        <f aca="false">ROUND((J25-I25)*1440,0)</f>
        <v>26</v>
      </c>
      <c r="AA25" s="18" t="n">
        <f aca="false">ROUND((K25-J25)*1440,0)</f>
        <v>24</v>
      </c>
      <c r="AB25" s="18" t="n">
        <f aca="false">ROUND((L25-K25)*1440,0)</f>
        <v>28</v>
      </c>
      <c r="AC25" s="18" t="n">
        <f aca="false">ROUND((M25-L25)*1440,0)</f>
        <v>16</v>
      </c>
      <c r="AD25" s="18" t="n">
        <f aca="false">IF(N25="","",ROUND((N25-M25)*1440,0))</f>
        <v>25</v>
      </c>
      <c r="AE25" s="18" t="n">
        <f aca="false">IF(O25="","",ROUND((O25-N25)*1440,0))</f>
        <v>48</v>
      </c>
      <c r="AF25" s="18" t="n">
        <f aca="false">IF(P25="","",ROUND((P25-O25)*1440,0))</f>
        <v>9</v>
      </c>
      <c r="AG25" s="18" t="n">
        <f aca="false">IF(Q25="","",ROUND((Q25-P25)*1440,0))</f>
        <v>14</v>
      </c>
      <c r="AH25" s="18" t="n">
        <f aca="false">IF(Q25="","",ROUND((Q25-H25)*1440,0))</f>
        <v>218</v>
      </c>
      <c r="AI25" s="19" t="n">
        <f aca="false">ROUND(IF(O25="",Assumptions!$B$25-K25,O25-K25)*24,1)</f>
        <v>2</v>
      </c>
      <c r="AJ25" s="20" t="n">
        <f aca="false">ROUND(MAX(N(Y25)/Assumptions!$C$5, N(Z25)/Assumptions!$C$6, N(AA25)/Assumptions!$C$7, N(AB25)/Assumptions!$C$8, N(AC25)/Assumptions!$C$9, N(AD25)/Assumptions!$C$10, N(AE25)/Assumptions!$C$11, N(AF25)/Assumptions!$C$12, N(AG25)/Assumptions!$C$13),3)</f>
        <v>1.867</v>
      </c>
      <c r="AK25" s="0" t="str">
        <f aca="false">IF(OR(U25="Pending",U25="On Hold"),"Open GRN (awaiting)",IF(AJ25&lt;=1,"Within SLA",IF(ROUND(N(Y25)/Assumptions!$C$5,3)=AJ25,"Gate Wait",IF(ROUND(N(Z25)/Assumptions!$C$6,3)=AJ25,"Dock Wait",IF(ROUND(N(AA25)/Assumptions!$C$7,3)=AJ25,"Unloading",IF(ROUND(N(AB25)/Assumptions!$C$8,3)=AJ25,"Unload-to-QC Wait",IF(ROUND(N(AC25)/Assumptions!$C$9,3)=AJ25,"QC",IF(ROUND(N(AD25)/Assumptions!$C$10,3)=AJ25,"QC-to-GRN Wait",IF(ROUND(N(AE25)/Assumptions!$C$11,3)=AJ25,"GRN Processing",IF(ROUND(N(AF25)/Assumptions!$C$12,3)=AJ25,"GRN-to-Putaway Wait",IF(ROUND(N(AG25)/Assumptions!$C$13,3)=AJ25,"Putaway","Within SLA")))))))))))</f>
        <v>Unload-to-QC Wait</v>
      </c>
    </row>
    <row r="26" customFormat="false" ht="15" hidden="false" customHeight="false" outlineLevel="0" collapsed="false">
      <c r="A26" s="0" t="s">
        <v>220</v>
      </c>
      <c r="B26" s="0" t="s">
        <v>221</v>
      </c>
      <c r="C26" s="0" t="s">
        <v>134</v>
      </c>
      <c r="D26" s="0" t="s">
        <v>147</v>
      </c>
      <c r="E26" s="0" t="s">
        <v>222</v>
      </c>
      <c r="F26" s="0" t="s">
        <v>155</v>
      </c>
      <c r="G26" s="0" t="s">
        <v>167</v>
      </c>
      <c r="H26" s="17" t="n">
        <v>46204.4444444445</v>
      </c>
      <c r="I26" s="17" t="n">
        <v>46204.4916666667</v>
      </c>
      <c r="J26" s="17" t="n">
        <v>46204.49375</v>
      </c>
      <c r="K26" s="17" t="n">
        <v>46204.5236111111</v>
      </c>
      <c r="L26" s="17" t="n">
        <v>46204.5291666667</v>
      </c>
      <c r="M26" s="17" t="n">
        <v>46204.54375</v>
      </c>
      <c r="N26" s="17" t="n">
        <v>46204.6631944445</v>
      </c>
      <c r="O26" s="17" t="n">
        <v>46204.6923611111</v>
      </c>
      <c r="P26" s="17" t="n">
        <v>46204.7020833333</v>
      </c>
      <c r="Q26" s="17" t="n">
        <v>46204.7194444445</v>
      </c>
      <c r="R26" s="0" t="n">
        <v>419</v>
      </c>
      <c r="S26" s="0" t="n">
        <v>0</v>
      </c>
      <c r="T26" s="0" t="n">
        <v>0</v>
      </c>
      <c r="U26" s="18" t="s">
        <v>130</v>
      </c>
      <c r="V26" s="18" t="s">
        <v>131</v>
      </c>
      <c r="W26" s="0" t="str">
        <f aca="false">IF(AND(X26&gt;=6,X26&lt;14),"A",IF(AND(X26&gt;=14,X26&lt;22),"B","C"))</f>
        <v>A</v>
      </c>
      <c r="X26" s="18" t="n">
        <f aca="false">HOUR(H26)</f>
        <v>10</v>
      </c>
      <c r="Y26" s="18" t="n">
        <f aca="false">ROUND((I26-H26)*1440,0)</f>
        <v>68</v>
      </c>
      <c r="Z26" s="18" t="n">
        <f aca="false">ROUND((J26-I26)*1440,0)</f>
        <v>3</v>
      </c>
      <c r="AA26" s="18" t="n">
        <f aca="false">ROUND((K26-J26)*1440,0)</f>
        <v>43</v>
      </c>
      <c r="AB26" s="18" t="n">
        <f aca="false">ROUND((L26-K26)*1440,0)</f>
        <v>8</v>
      </c>
      <c r="AC26" s="18" t="n">
        <f aca="false">ROUND((M26-L26)*1440,0)</f>
        <v>21</v>
      </c>
      <c r="AD26" s="18" t="n">
        <f aca="false">IF(N26="","",ROUND((N26-M26)*1440,0))</f>
        <v>172</v>
      </c>
      <c r="AE26" s="18" t="n">
        <f aca="false">IF(O26="","",ROUND((O26-N26)*1440,0))</f>
        <v>42</v>
      </c>
      <c r="AF26" s="18" t="n">
        <f aca="false">IF(P26="","",ROUND((P26-O26)*1440,0))</f>
        <v>14</v>
      </c>
      <c r="AG26" s="18" t="n">
        <f aca="false">IF(Q26="","",ROUND((Q26-P26)*1440,0))</f>
        <v>25</v>
      </c>
      <c r="AH26" s="18" t="n">
        <f aca="false">IF(Q26="","",ROUND((Q26-H26)*1440,0))</f>
        <v>396</v>
      </c>
      <c r="AI26" s="19" t="n">
        <f aca="false">ROUND(IF(O26="",Assumptions!$B$25-K26,O26-K26)*24,1)</f>
        <v>4.1</v>
      </c>
      <c r="AJ26" s="20" t="n">
        <f aca="false">ROUND(MAX(N(Y26)/Assumptions!$C$5, N(Z26)/Assumptions!$C$6, N(AA26)/Assumptions!$C$7, N(AB26)/Assumptions!$C$8, N(AC26)/Assumptions!$C$9, N(AD26)/Assumptions!$C$10, N(AE26)/Assumptions!$C$11, N(AF26)/Assumptions!$C$12, N(AG26)/Assumptions!$C$13),3)</f>
        <v>5.733</v>
      </c>
      <c r="AK26" s="0" t="str">
        <f aca="false">IF(OR(U26="Pending",U26="On Hold"),"Open GRN (awaiting)",IF(AJ26&lt;=1,"Within SLA",IF(ROUND(N(Y26)/Assumptions!$C$5,3)=AJ26,"Gate Wait",IF(ROUND(N(Z26)/Assumptions!$C$6,3)=AJ26,"Dock Wait",IF(ROUND(N(AA26)/Assumptions!$C$7,3)=AJ26,"Unloading",IF(ROUND(N(AB26)/Assumptions!$C$8,3)=AJ26,"Unload-to-QC Wait",IF(ROUND(N(AC26)/Assumptions!$C$9,3)=AJ26,"QC",IF(ROUND(N(AD26)/Assumptions!$C$10,3)=AJ26,"QC-to-GRN Wait",IF(ROUND(N(AE26)/Assumptions!$C$11,3)=AJ26,"GRN Processing",IF(ROUND(N(AF26)/Assumptions!$C$12,3)=AJ26,"GRN-to-Putaway Wait",IF(ROUND(N(AG26)/Assumptions!$C$13,3)=AJ26,"Putaway","Within SLA")))))))))))</f>
        <v>QC-to-GRN Wait</v>
      </c>
    </row>
    <row r="27" customFormat="false" ht="15" hidden="false" customHeight="false" outlineLevel="0" collapsed="false">
      <c r="A27" s="0" t="s">
        <v>223</v>
      </c>
      <c r="B27" s="0" t="s">
        <v>224</v>
      </c>
      <c r="C27" s="0" t="s">
        <v>170</v>
      </c>
      <c r="D27" s="0" t="s">
        <v>135</v>
      </c>
      <c r="E27" s="0" t="s">
        <v>225</v>
      </c>
      <c r="F27" s="0" t="s">
        <v>172</v>
      </c>
      <c r="G27" s="0" t="s">
        <v>138</v>
      </c>
      <c r="H27" s="17" t="n">
        <v>46204.4534722222</v>
      </c>
      <c r="I27" s="17" t="n">
        <v>46204.4791666667</v>
      </c>
      <c r="J27" s="17" t="n">
        <v>46204.4875</v>
      </c>
      <c r="K27" s="17" t="n">
        <v>46204.5145833333</v>
      </c>
      <c r="L27" s="17" t="n">
        <v>46204.5319444445</v>
      </c>
      <c r="M27" s="17" t="n">
        <v>46204.5888888889</v>
      </c>
      <c r="N27" s="17" t="n">
        <v>46204.6152777778</v>
      </c>
      <c r="O27" s="17" t="n">
        <v>46204.6458333333</v>
      </c>
      <c r="P27" s="17" t="n">
        <v>46204.6548611111</v>
      </c>
      <c r="Q27" s="17" t="n">
        <v>46204.6673611111</v>
      </c>
      <c r="R27" s="0" t="n">
        <v>195</v>
      </c>
      <c r="S27" s="0" t="n">
        <v>0</v>
      </c>
      <c r="T27" s="0" t="n">
        <v>0</v>
      </c>
      <c r="U27" s="18" t="s">
        <v>130</v>
      </c>
      <c r="V27" s="18" t="s">
        <v>144</v>
      </c>
      <c r="W27" s="0" t="str">
        <f aca="false">IF(AND(X27&gt;=6,X27&lt;14),"A",IF(AND(X27&gt;=14,X27&lt;22),"B","C"))</f>
        <v>A</v>
      </c>
      <c r="X27" s="18" t="n">
        <f aca="false">HOUR(H27)</f>
        <v>10</v>
      </c>
      <c r="Y27" s="18" t="n">
        <f aca="false">ROUND((I27-H27)*1440,0)</f>
        <v>37</v>
      </c>
      <c r="Z27" s="18" t="n">
        <f aca="false">ROUND((J27-I27)*1440,0)</f>
        <v>12</v>
      </c>
      <c r="AA27" s="18" t="n">
        <f aca="false">ROUND((K27-J27)*1440,0)</f>
        <v>39</v>
      </c>
      <c r="AB27" s="18" t="n">
        <f aca="false">ROUND((L27-K27)*1440,0)</f>
        <v>25</v>
      </c>
      <c r="AC27" s="18" t="n">
        <f aca="false">ROUND((M27-L27)*1440,0)</f>
        <v>82</v>
      </c>
      <c r="AD27" s="18" t="n">
        <f aca="false">IF(N27="","",ROUND((N27-M27)*1440,0))</f>
        <v>38</v>
      </c>
      <c r="AE27" s="18" t="n">
        <f aca="false">IF(O27="","",ROUND((O27-N27)*1440,0))</f>
        <v>44</v>
      </c>
      <c r="AF27" s="18" t="n">
        <f aca="false">IF(P27="","",ROUND((P27-O27)*1440,0))</f>
        <v>13</v>
      </c>
      <c r="AG27" s="18" t="n">
        <f aca="false">IF(Q27="","",ROUND((Q27-P27)*1440,0))</f>
        <v>18</v>
      </c>
      <c r="AH27" s="18" t="n">
        <f aca="false">IF(Q27="","",ROUND((Q27-H27)*1440,0))</f>
        <v>308</v>
      </c>
      <c r="AI27" s="19" t="n">
        <f aca="false">ROUND(IF(O27="",Assumptions!$B$25-K27,O27-K27)*24,1)</f>
        <v>3.2</v>
      </c>
      <c r="AJ27" s="20" t="n">
        <f aca="false">ROUND(MAX(N(Y27)/Assumptions!$C$5, N(Z27)/Assumptions!$C$6, N(AA27)/Assumptions!$C$7, N(AB27)/Assumptions!$C$8, N(AC27)/Assumptions!$C$9, N(AD27)/Assumptions!$C$10, N(AE27)/Assumptions!$C$11, N(AF27)/Assumptions!$C$12, N(AG27)/Assumptions!$C$13),3)</f>
        <v>1.822</v>
      </c>
      <c r="AK27" s="0" t="str">
        <f aca="false">IF(OR(U27="Pending",U27="On Hold"),"Open GRN (awaiting)",IF(AJ27&lt;=1,"Within SLA",IF(ROUND(N(Y27)/Assumptions!$C$5,3)=AJ27,"Gate Wait",IF(ROUND(N(Z27)/Assumptions!$C$6,3)=AJ27,"Dock Wait",IF(ROUND(N(AA27)/Assumptions!$C$7,3)=AJ27,"Unloading",IF(ROUND(N(AB27)/Assumptions!$C$8,3)=AJ27,"Unload-to-QC Wait",IF(ROUND(N(AC27)/Assumptions!$C$9,3)=AJ27,"QC",IF(ROUND(N(AD27)/Assumptions!$C$10,3)=AJ27,"QC-to-GRN Wait",IF(ROUND(N(AE27)/Assumptions!$C$11,3)=AJ27,"GRN Processing",IF(ROUND(N(AF27)/Assumptions!$C$12,3)=AJ27,"GRN-to-Putaway Wait",IF(ROUND(N(AG27)/Assumptions!$C$13,3)=AJ27,"Putaway","Within SLA")))))))))))</f>
        <v>QC</v>
      </c>
    </row>
    <row r="28" customFormat="false" ht="15" hidden="false" customHeight="false" outlineLevel="0" collapsed="false">
      <c r="A28" s="0" t="s">
        <v>226</v>
      </c>
      <c r="B28" s="0" t="s">
        <v>227</v>
      </c>
      <c r="C28" s="0" t="s">
        <v>126</v>
      </c>
      <c r="D28" s="0" t="s">
        <v>147</v>
      </c>
      <c r="E28" s="0" t="s">
        <v>228</v>
      </c>
      <c r="F28" s="0" t="s">
        <v>149</v>
      </c>
      <c r="G28" s="0" t="s">
        <v>167</v>
      </c>
      <c r="H28" s="17" t="n">
        <v>46204.45625</v>
      </c>
      <c r="I28" s="17" t="n">
        <v>46204.4756944445</v>
      </c>
      <c r="J28" s="17" t="n">
        <v>46204.48125</v>
      </c>
      <c r="K28" s="17" t="n">
        <v>46204.5041666667</v>
      </c>
      <c r="L28" s="17" t="n">
        <v>46204.5083333333</v>
      </c>
      <c r="M28" s="17" t="n">
        <v>46204.5305555556</v>
      </c>
      <c r="N28" s="17" t="n">
        <v>46204.5625</v>
      </c>
      <c r="O28" s="17" t="n">
        <v>46204.5729166667</v>
      </c>
      <c r="P28" s="17" t="n">
        <v>46204.5854166667</v>
      </c>
      <c r="Q28" s="17" t="n">
        <v>46204.5958333333</v>
      </c>
      <c r="R28" s="0" t="n">
        <v>197</v>
      </c>
      <c r="S28" s="0" t="n">
        <v>0</v>
      </c>
      <c r="T28" s="0" t="n">
        <v>0</v>
      </c>
      <c r="U28" s="18" t="s">
        <v>130</v>
      </c>
      <c r="V28" s="18" t="s">
        <v>144</v>
      </c>
      <c r="W28" s="0" t="str">
        <f aca="false">IF(AND(X28&gt;=6,X28&lt;14),"A",IF(AND(X28&gt;=14,X28&lt;22),"B","C"))</f>
        <v>A</v>
      </c>
      <c r="X28" s="18" t="n">
        <f aca="false">HOUR(H28)</f>
        <v>10</v>
      </c>
      <c r="Y28" s="18" t="n">
        <f aca="false">ROUND((I28-H28)*1440,0)</f>
        <v>28</v>
      </c>
      <c r="Z28" s="18" t="n">
        <f aca="false">ROUND((J28-I28)*1440,0)</f>
        <v>8</v>
      </c>
      <c r="AA28" s="18" t="n">
        <f aca="false">ROUND((K28-J28)*1440,0)</f>
        <v>33</v>
      </c>
      <c r="AB28" s="18" t="n">
        <f aca="false">ROUND((L28-K28)*1440,0)</f>
        <v>6</v>
      </c>
      <c r="AC28" s="18" t="n">
        <f aca="false">ROUND((M28-L28)*1440,0)</f>
        <v>32</v>
      </c>
      <c r="AD28" s="18" t="n">
        <f aca="false">IF(N28="","",ROUND((N28-M28)*1440,0))</f>
        <v>46</v>
      </c>
      <c r="AE28" s="18" t="n">
        <f aca="false">IF(O28="","",ROUND((O28-N28)*1440,0))</f>
        <v>15</v>
      </c>
      <c r="AF28" s="18" t="n">
        <f aca="false">IF(P28="","",ROUND((P28-O28)*1440,0))</f>
        <v>18</v>
      </c>
      <c r="AG28" s="18" t="n">
        <f aca="false">IF(Q28="","",ROUND((Q28-P28)*1440,0))</f>
        <v>15</v>
      </c>
      <c r="AH28" s="18" t="n">
        <f aca="false">IF(Q28="","",ROUND((Q28-H28)*1440,0))</f>
        <v>201</v>
      </c>
      <c r="AI28" s="19" t="n">
        <f aca="false">ROUND(IF(O28="",Assumptions!$B$25-K28,O28-K28)*24,1)</f>
        <v>1.6</v>
      </c>
      <c r="AJ28" s="20" t="n">
        <f aca="false">ROUND(MAX(N(Y28)/Assumptions!$C$5, N(Z28)/Assumptions!$C$6, N(AA28)/Assumptions!$C$7, N(AB28)/Assumptions!$C$8, N(AC28)/Assumptions!$C$9, N(AD28)/Assumptions!$C$10, N(AE28)/Assumptions!$C$11, N(AF28)/Assumptions!$C$12, N(AG28)/Assumptions!$C$13),3)</f>
        <v>1.533</v>
      </c>
      <c r="AK28" s="0" t="str">
        <f aca="false">IF(OR(U28="Pending",U28="On Hold"),"Open GRN (awaiting)",IF(AJ28&lt;=1,"Within SLA",IF(ROUND(N(Y28)/Assumptions!$C$5,3)=AJ28,"Gate Wait",IF(ROUND(N(Z28)/Assumptions!$C$6,3)=AJ28,"Dock Wait",IF(ROUND(N(AA28)/Assumptions!$C$7,3)=AJ28,"Unloading",IF(ROUND(N(AB28)/Assumptions!$C$8,3)=AJ28,"Unload-to-QC Wait",IF(ROUND(N(AC28)/Assumptions!$C$9,3)=AJ28,"QC",IF(ROUND(N(AD28)/Assumptions!$C$10,3)=AJ28,"QC-to-GRN Wait",IF(ROUND(N(AE28)/Assumptions!$C$11,3)=AJ28,"GRN Processing",IF(ROUND(N(AF28)/Assumptions!$C$12,3)=AJ28,"GRN-to-Putaway Wait",IF(ROUND(N(AG28)/Assumptions!$C$13,3)=AJ28,"Putaway","Within SLA")))))))))))</f>
        <v>QC-to-GRN Wait</v>
      </c>
    </row>
    <row r="29" customFormat="false" ht="15" hidden="false" customHeight="false" outlineLevel="0" collapsed="false">
      <c r="A29" s="0" t="s">
        <v>229</v>
      </c>
      <c r="B29" s="0" t="s">
        <v>230</v>
      </c>
      <c r="C29" s="0" t="s">
        <v>153</v>
      </c>
      <c r="D29" s="0" t="s">
        <v>147</v>
      </c>
      <c r="E29" s="0" t="s">
        <v>231</v>
      </c>
      <c r="F29" s="0" t="s">
        <v>155</v>
      </c>
      <c r="G29" s="0" t="s">
        <v>167</v>
      </c>
      <c r="H29" s="17" t="n">
        <v>46204.4708333333</v>
      </c>
      <c r="I29" s="17" t="n">
        <v>46204.6166666667</v>
      </c>
      <c r="J29" s="17" t="n">
        <v>46204.6215277778</v>
      </c>
      <c r="K29" s="17" t="n">
        <v>46204.65625</v>
      </c>
      <c r="L29" s="17" t="n">
        <v>46204.6638888889</v>
      </c>
      <c r="M29" s="17" t="n">
        <v>46204.6875</v>
      </c>
      <c r="N29" s="17" t="n">
        <v>46204.7243055556</v>
      </c>
      <c r="O29" s="17" t="n">
        <v>46204.7756944444</v>
      </c>
      <c r="P29" s="17" t="n">
        <v>46204.7826388889</v>
      </c>
      <c r="Q29" s="17" t="n">
        <v>46204.8013888889</v>
      </c>
      <c r="R29" s="0" t="n">
        <v>524</v>
      </c>
      <c r="S29" s="0" t="n">
        <v>0</v>
      </c>
      <c r="T29" s="0" t="n">
        <v>0</v>
      </c>
      <c r="U29" s="18" t="s">
        <v>130</v>
      </c>
      <c r="V29" s="18" t="s">
        <v>139</v>
      </c>
      <c r="W29" s="0" t="str">
        <f aca="false">IF(AND(X29&gt;=6,X29&lt;14),"A",IF(AND(X29&gt;=14,X29&lt;22),"B","C"))</f>
        <v>A</v>
      </c>
      <c r="X29" s="18" t="n">
        <f aca="false">HOUR(H29)</f>
        <v>11</v>
      </c>
      <c r="Y29" s="18" t="n">
        <f aca="false">ROUND((I29-H29)*1440,0)</f>
        <v>210</v>
      </c>
      <c r="Z29" s="18" t="n">
        <f aca="false">ROUND((J29-I29)*1440,0)</f>
        <v>7</v>
      </c>
      <c r="AA29" s="18" t="n">
        <f aca="false">ROUND((K29-J29)*1440,0)</f>
        <v>50</v>
      </c>
      <c r="AB29" s="18" t="n">
        <f aca="false">ROUND((L29-K29)*1440,0)</f>
        <v>11</v>
      </c>
      <c r="AC29" s="18" t="n">
        <f aca="false">ROUND((M29-L29)*1440,0)</f>
        <v>34</v>
      </c>
      <c r="AD29" s="18" t="n">
        <f aca="false">IF(N29="","",ROUND((N29-M29)*1440,0))</f>
        <v>53</v>
      </c>
      <c r="AE29" s="18" t="n">
        <f aca="false">IF(O29="","",ROUND((O29-N29)*1440,0))</f>
        <v>74</v>
      </c>
      <c r="AF29" s="18" t="n">
        <f aca="false">IF(P29="","",ROUND((P29-O29)*1440,0))</f>
        <v>10</v>
      </c>
      <c r="AG29" s="18" t="n">
        <f aca="false">IF(Q29="","",ROUND((Q29-P29)*1440,0))</f>
        <v>27</v>
      </c>
      <c r="AH29" s="18" t="n">
        <f aca="false">IF(Q29="","",ROUND((Q29-H29)*1440,0))</f>
        <v>476</v>
      </c>
      <c r="AI29" s="19" t="n">
        <f aca="false">ROUND(IF(O29="",Assumptions!$B$25-K29,O29-K29)*24,1)</f>
        <v>2.9</v>
      </c>
      <c r="AJ29" s="20" t="n">
        <f aca="false">ROUND(MAX(N(Y29)/Assumptions!$C$5, N(Z29)/Assumptions!$C$6, N(AA29)/Assumptions!$C$7, N(AB29)/Assumptions!$C$8, N(AC29)/Assumptions!$C$9, N(AD29)/Assumptions!$C$10, N(AE29)/Assumptions!$C$11, N(AF29)/Assumptions!$C$12, N(AG29)/Assumptions!$C$13),3)</f>
        <v>7</v>
      </c>
      <c r="AK29" s="0" t="str">
        <f aca="false">IF(OR(U29="Pending",U29="On Hold"),"Open GRN (awaiting)",IF(AJ29&lt;=1,"Within SLA",IF(ROUND(N(Y29)/Assumptions!$C$5,3)=AJ29,"Gate Wait",IF(ROUND(N(Z29)/Assumptions!$C$6,3)=AJ29,"Dock Wait",IF(ROUND(N(AA29)/Assumptions!$C$7,3)=AJ29,"Unloading",IF(ROUND(N(AB29)/Assumptions!$C$8,3)=AJ29,"Unload-to-QC Wait",IF(ROUND(N(AC29)/Assumptions!$C$9,3)=AJ29,"QC",IF(ROUND(N(AD29)/Assumptions!$C$10,3)=AJ29,"QC-to-GRN Wait",IF(ROUND(N(AE29)/Assumptions!$C$11,3)=AJ29,"GRN Processing",IF(ROUND(N(AF29)/Assumptions!$C$12,3)=AJ29,"GRN-to-Putaway Wait",IF(ROUND(N(AG29)/Assumptions!$C$13,3)=AJ29,"Putaway","Within SLA")))))))))))</f>
        <v>Gate Wait</v>
      </c>
    </row>
    <row r="30" customFormat="false" ht="15" hidden="false" customHeight="false" outlineLevel="0" collapsed="false">
      <c r="A30" s="0" t="s">
        <v>232</v>
      </c>
      <c r="B30" s="0" t="s">
        <v>233</v>
      </c>
      <c r="C30" s="0" t="s">
        <v>218</v>
      </c>
      <c r="D30" s="0" t="s">
        <v>147</v>
      </c>
      <c r="E30" s="0" t="s">
        <v>234</v>
      </c>
      <c r="F30" s="0" t="s">
        <v>137</v>
      </c>
      <c r="G30" s="0" t="s">
        <v>150</v>
      </c>
      <c r="H30" s="17" t="n">
        <v>46204.4847222222</v>
      </c>
      <c r="I30" s="17" t="n">
        <v>46204.5055555556</v>
      </c>
      <c r="J30" s="17" t="n">
        <v>46204.5083333333</v>
      </c>
      <c r="K30" s="17" t="n">
        <v>46204.5854166667</v>
      </c>
      <c r="L30" s="17" t="n">
        <v>46204.5986111111</v>
      </c>
      <c r="M30" s="17" t="n">
        <v>46204.6194444444</v>
      </c>
      <c r="N30" s="17" t="n">
        <v>46204.6243055556</v>
      </c>
      <c r="O30" s="17" t="n">
        <v>46204.6375</v>
      </c>
      <c r="P30" s="17" t="n">
        <v>46204.6534722222</v>
      </c>
      <c r="Q30" s="17" t="n">
        <v>46204.6777777778</v>
      </c>
      <c r="R30" s="0" t="n">
        <v>1067</v>
      </c>
      <c r="S30" s="0" t="n">
        <v>0</v>
      </c>
      <c r="T30" s="0" t="n">
        <v>0</v>
      </c>
      <c r="U30" s="18" t="s">
        <v>130</v>
      </c>
      <c r="V30" s="18" t="s">
        <v>82</v>
      </c>
      <c r="W30" s="0" t="str">
        <f aca="false">IF(AND(X30&gt;=6,X30&lt;14),"A",IF(AND(X30&gt;=14,X30&lt;22),"B","C"))</f>
        <v>A</v>
      </c>
      <c r="X30" s="18" t="n">
        <f aca="false">HOUR(H30)</f>
        <v>11</v>
      </c>
      <c r="Y30" s="18" t="n">
        <f aca="false">ROUND((I30-H30)*1440,0)</f>
        <v>30</v>
      </c>
      <c r="Z30" s="18" t="n">
        <f aca="false">ROUND((J30-I30)*1440,0)</f>
        <v>4</v>
      </c>
      <c r="AA30" s="18" t="n">
        <f aca="false">ROUND((K30-J30)*1440,0)</f>
        <v>111</v>
      </c>
      <c r="AB30" s="18" t="n">
        <f aca="false">ROUND((L30-K30)*1440,0)</f>
        <v>19</v>
      </c>
      <c r="AC30" s="18" t="n">
        <f aca="false">ROUND((M30-L30)*1440,0)</f>
        <v>30</v>
      </c>
      <c r="AD30" s="18" t="n">
        <f aca="false">IF(N30="","",ROUND((N30-M30)*1440,0))</f>
        <v>7</v>
      </c>
      <c r="AE30" s="18" t="n">
        <f aca="false">IF(O30="","",ROUND((O30-N30)*1440,0))</f>
        <v>19</v>
      </c>
      <c r="AF30" s="18" t="n">
        <f aca="false">IF(P30="","",ROUND((P30-O30)*1440,0))</f>
        <v>23</v>
      </c>
      <c r="AG30" s="18" t="n">
        <f aca="false">IF(Q30="","",ROUND((Q30-P30)*1440,0))</f>
        <v>35</v>
      </c>
      <c r="AH30" s="18" t="n">
        <f aca="false">IF(Q30="","",ROUND((Q30-H30)*1440,0))</f>
        <v>278</v>
      </c>
      <c r="AI30" s="19" t="n">
        <f aca="false">ROUND(IF(O30="",Assumptions!$B$25-K30,O30-K30)*24,1)</f>
        <v>1.3</v>
      </c>
      <c r="AJ30" s="20" t="n">
        <f aca="false">ROUND(MAX(N(Y30)/Assumptions!$C$5, N(Z30)/Assumptions!$C$6, N(AA30)/Assumptions!$C$7, N(AB30)/Assumptions!$C$8, N(AC30)/Assumptions!$C$9, N(AD30)/Assumptions!$C$10, N(AE30)/Assumptions!$C$11, N(AF30)/Assumptions!$C$12, N(AG30)/Assumptions!$C$13),3)</f>
        <v>1.85</v>
      </c>
      <c r="AK30" s="0" t="str">
        <f aca="false">IF(OR(U30="Pending",U30="On Hold"),"Open GRN (awaiting)",IF(AJ30&lt;=1,"Within SLA",IF(ROUND(N(Y30)/Assumptions!$C$5,3)=AJ30,"Gate Wait",IF(ROUND(N(Z30)/Assumptions!$C$6,3)=AJ30,"Dock Wait",IF(ROUND(N(AA30)/Assumptions!$C$7,3)=AJ30,"Unloading",IF(ROUND(N(AB30)/Assumptions!$C$8,3)=AJ30,"Unload-to-QC Wait",IF(ROUND(N(AC30)/Assumptions!$C$9,3)=AJ30,"QC",IF(ROUND(N(AD30)/Assumptions!$C$10,3)=AJ30,"QC-to-GRN Wait",IF(ROUND(N(AE30)/Assumptions!$C$11,3)=AJ30,"GRN Processing",IF(ROUND(N(AF30)/Assumptions!$C$12,3)=AJ30,"GRN-to-Putaway Wait",IF(ROUND(N(AG30)/Assumptions!$C$13,3)=AJ30,"Putaway","Within SLA")))))))))))</f>
        <v>Unloading</v>
      </c>
    </row>
    <row r="31" customFormat="false" ht="15" hidden="false" customHeight="false" outlineLevel="0" collapsed="false">
      <c r="A31" s="0" t="s">
        <v>235</v>
      </c>
      <c r="B31" s="0" t="s">
        <v>236</v>
      </c>
      <c r="C31" s="0" t="s">
        <v>153</v>
      </c>
      <c r="D31" s="0" t="s">
        <v>135</v>
      </c>
      <c r="E31" s="0" t="s">
        <v>237</v>
      </c>
      <c r="F31" s="0" t="s">
        <v>155</v>
      </c>
      <c r="G31" s="0" t="s">
        <v>138</v>
      </c>
      <c r="H31" s="17" t="n">
        <v>46204.4875</v>
      </c>
      <c r="I31" s="17" t="n">
        <v>46204.5416666667</v>
      </c>
      <c r="J31" s="17" t="n">
        <v>46204.5465277778</v>
      </c>
      <c r="K31" s="17" t="n">
        <v>46204.5618055556</v>
      </c>
      <c r="L31" s="17" t="n">
        <v>46204.5673611111</v>
      </c>
      <c r="M31" s="17" t="n">
        <v>46204.6083333333</v>
      </c>
      <c r="N31" s="17" t="n">
        <v>46204.7076388889</v>
      </c>
      <c r="O31" s="17" t="n">
        <v>46204.76875</v>
      </c>
      <c r="P31" s="17" t="n">
        <v>46204.7777777778</v>
      </c>
      <c r="Q31" s="17" t="n">
        <v>46204.7979166667</v>
      </c>
      <c r="R31" s="0" t="n">
        <v>145</v>
      </c>
      <c r="S31" s="0" t="n">
        <v>0</v>
      </c>
      <c r="T31" s="0" t="n">
        <v>1</v>
      </c>
      <c r="U31" s="18" t="s">
        <v>123</v>
      </c>
      <c r="V31" s="18" t="s">
        <v>156</v>
      </c>
      <c r="W31" s="0" t="str">
        <f aca="false">IF(AND(X31&gt;=6,X31&lt;14),"A",IF(AND(X31&gt;=14,X31&lt;22),"B","C"))</f>
        <v>A</v>
      </c>
      <c r="X31" s="18" t="n">
        <f aca="false">HOUR(H31)</f>
        <v>11</v>
      </c>
      <c r="Y31" s="18" t="n">
        <f aca="false">ROUND((I31-H31)*1440,0)</f>
        <v>78</v>
      </c>
      <c r="Z31" s="18" t="n">
        <f aca="false">ROUND((J31-I31)*1440,0)</f>
        <v>7</v>
      </c>
      <c r="AA31" s="18" t="n">
        <f aca="false">ROUND((K31-J31)*1440,0)</f>
        <v>22</v>
      </c>
      <c r="AB31" s="18" t="n">
        <f aca="false">ROUND((L31-K31)*1440,0)</f>
        <v>8</v>
      </c>
      <c r="AC31" s="18" t="n">
        <f aca="false">ROUND((M31-L31)*1440,0)</f>
        <v>59</v>
      </c>
      <c r="AD31" s="18" t="n">
        <f aca="false">IF(N31="","",ROUND((N31-M31)*1440,0))</f>
        <v>143</v>
      </c>
      <c r="AE31" s="18" t="n">
        <f aca="false">IF(O31="","",ROUND((O31-N31)*1440,0))</f>
        <v>88</v>
      </c>
      <c r="AF31" s="18" t="n">
        <f aca="false">IF(P31="","",ROUND((P31-O31)*1440,0))</f>
        <v>13</v>
      </c>
      <c r="AG31" s="18" t="n">
        <f aca="false">IF(Q31="","",ROUND((Q31-P31)*1440,0))</f>
        <v>29</v>
      </c>
      <c r="AH31" s="18" t="n">
        <f aca="false">IF(Q31="","",ROUND((Q31-H31)*1440,0))</f>
        <v>447</v>
      </c>
      <c r="AI31" s="19" t="n">
        <f aca="false">ROUND(IF(O31="",Assumptions!$B$25-K31,O31-K31)*24,1)</f>
        <v>5</v>
      </c>
      <c r="AJ31" s="20" t="n">
        <f aca="false">ROUND(MAX(N(Y31)/Assumptions!$C$5, N(Z31)/Assumptions!$C$6, N(AA31)/Assumptions!$C$7, N(AB31)/Assumptions!$C$8, N(AC31)/Assumptions!$C$9, N(AD31)/Assumptions!$C$10, N(AE31)/Assumptions!$C$11, N(AF31)/Assumptions!$C$12, N(AG31)/Assumptions!$C$13),3)</f>
        <v>4.767</v>
      </c>
      <c r="AK31" s="0" t="str">
        <f aca="false">IF(OR(U31="Pending",U31="On Hold"),"Open GRN (awaiting)",IF(AJ31&lt;=1,"Within SLA",IF(ROUND(N(Y31)/Assumptions!$C$5,3)=AJ31,"Gate Wait",IF(ROUND(N(Z31)/Assumptions!$C$6,3)=AJ31,"Dock Wait",IF(ROUND(N(AA31)/Assumptions!$C$7,3)=AJ31,"Unloading",IF(ROUND(N(AB31)/Assumptions!$C$8,3)=AJ31,"Unload-to-QC Wait",IF(ROUND(N(AC31)/Assumptions!$C$9,3)=AJ31,"QC",IF(ROUND(N(AD31)/Assumptions!$C$10,3)=AJ31,"QC-to-GRN Wait",IF(ROUND(N(AE31)/Assumptions!$C$11,3)=AJ31,"GRN Processing",IF(ROUND(N(AF31)/Assumptions!$C$12,3)=AJ31,"GRN-to-Putaway Wait",IF(ROUND(N(AG31)/Assumptions!$C$13,3)=AJ31,"Putaway","Within SLA")))))))))))</f>
        <v>QC-to-GRN Wait</v>
      </c>
    </row>
    <row r="32" customFormat="false" ht="15" hidden="false" customHeight="false" outlineLevel="0" collapsed="false">
      <c r="A32" s="0" t="s">
        <v>238</v>
      </c>
      <c r="B32" s="0" t="s">
        <v>239</v>
      </c>
      <c r="C32" s="0" t="s">
        <v>159</v>
      </c>
      <c r="D32" s="0" t="s">
        <v>135</v>
      </c>
      <c r="E32" s="0" t="s">
        <v>240</v>
      </c>
      <c r="F32" s="0" t="s">
        <v>128</v>
      </c>
      <c r="G32" s="0" t="s">
        <v>138</v>
      </c>
      <c r="H32" s="17" t="n">
        <v>46204.5118055556</v>
      </c>
      <c r="I32" s="17" t="n">
        <v>46204.5305555556</v>
      </c>
      <c r="J32" s="17" t="n">
        <v>46204.5347222222</v>
      </c>
      <c r="K32" s="17" t="n">
        <v>46204.5555555556</v>
      </c>
      <c r="L32" s="17" t="n">
        <v>46204.5631944445</v>
      </c>
      <c r="M32" s="17" t="n">
        <v>46204.5784722222</v>
      </c>
      <c r="N32" s="17" t="n">
        <v>46204.6326388889</v>
      </c>
      <c r="O32" s="17" t="n">
        <v>46204.6527777778</v>
      </c>
      <c r="P32" s="17" t="n">
        <v>46204.6638888889</v>
      </c>
      <c r="Q32" s="17" t="n">
        <v>46204.6722222222</v>
      </c>
      <c r="R32" s="0" t="n">
        <v>243</v>
      </c>
      <c r="S32" s="0" t="n">
        <v>0</v>
      </c>
      <c r="T32" s="0" t="n">
        <v>0</v>
      </c>
      <c r="U32" s="18" t="s">
        <v>130</v>
      </c>
      <c r="V32" s="18" t="s">
        <v>131</v>
      </c>
      <c r="W32" s="0" t="str">
        <f aca="false">IF(AND(X32&gt;=6,X32&lt;14),"A",IF(AND(X32&gt;=14,X32&lt;22),"B","C"))</f>
        <v>A</v>
      </c>
      <c r="X32" s="18" t="n">
        <f aca="false">HOUR(H32)</f>
        <v>12</v>
      </c>
      <c r="Y32" s="18" t="n">
        <f aca="false">ROUND((I32-H32)*1440,0)</f>
        <v>27</v>
      </c>
      <c r="Z32" s="18" t="n">
        <f aca="false">ROUND((J32-I32)*1440,0)</f>
        <v>6</v>
      </c>
      <c r="AA32" s="18" t="n">
        <f aca="false">ROUND((K32-J32)*1440,0)</f>
        <v>30</v>
      </c>
      <c r="AB32" s="18" t="n">
        <f aca="false">ROUND((L32-K32)*1440,0)</f>
        <v>11</v>
      </c>
      <c r="AC32" s="18" t="n">
        <f aca="false">ROUND((M32-L32)*1440,0)</f>
        <v>22</v>
      </c>
      <c r="AD32" s="18" t="n">
        <f aca="false">IF(N32="","",ROUND((N32-M32)*1440,0))</f>
        <v>78</v>
      </c>
      <c r="AE32" s="18" t="n">
        <f aca="false">IF(O32="","",ROUND((O32-N32)*1440,0))</f>
        <v>29</v>
      </c>
      <c r="AF32" s="18" t="n">
        <f aca="false">IF(P32="","",ROUND((P32-O32)*1440,0))</f>
        <v>16</v>
      </c>
      <c r="AG32" s="18" t="n">
        <f aca="false">IF(Q32="","",ROUND((Q32-P32)*1440,0))</f>
        <v>12</v>
      </c>
      <c r="AH32" s="18" t="n">
        <f aca="false">IF(Q32="","",ROUND((Q32-H32)*1440,0))</f>
        <v>231</v>
      </c>
      <c r="AI32" s="19" t="n">
        <f aca="false">ROUND(IF(O32="",Assumptions!$B$25-K32,O32-K32)*24,1)</f>
        <v>2.3</v>
      </c>
      <c r="AJ32" s="20" t="n">
        <f aca="false">ROUND(MAX(N(Y32)/Assumptions!$C$5, N(Z32)/Assumptions!$C$6, N(AA32)/Assumptions!$C$7, N(AB32)/Assumptions!$C$8, N(AC32)/Assumptions!$C$9, N(AD32)/Assumptions!$C$10, N(AE32)/Assumptions!$C$11, N(AF32)/Assumptions!$C$12, N(AG32)/Assumptions!$C$13),3)</f>
        <v>2.6</v>
      </c>
      <c r="AK32" s="0" t="str">
        <f aca="false">IF(OR(U32="Pending",U32="On Hold"),"Open GRN (awaiting)",IF(AJ32&lt;=1,"Within SLA",IF(ROUND(N(Y32)/Assumptions!$C$5,3)=AJ32,"Gate Wait",IF(ROUND(N(Z32)/Assumptions!$C$6,3)=AJ32,"Dock Wait",IF(ROUND(N(AA32)/Assumptions!$C$7,3)=AJ32,"Unloading",IF(ROUND(N(AB32)/Assumptions!$C$8,3)=AJ32,"Unload-to-QC Wait",IF(ROUND(N(AC32)/Assumptions!$C$9,3)=AJ32,"QC",IF(ROUND(N(AD32)/Assumptions!$C$10,3)=AJ32,"QC-to-GRN Wait",IF(ROUND(N(AE32)/Assumptions!$C$11,3)=AJ32,"GRN Processing",IF(ROUND(N(AF32)/Assumptions!$C$12,3)=AJ32,"GRN-to-Putaway Wait",IF(ROUND(N(AG32)/Assumptions!$C$13,3)=AJ32,"Putaway","Within SLA")))))))))))</f>
        <v>QC-to-GRN Wait</v>
      </c>
    </row>
    <row r="33" customFormat="false" ht="15" hidden="false" customHeight="false" outlineLevel="0" collapsed="false">
      <c r="A33" s="0" t="s">
        <v>241</v>
      </c>
      <c r="B33" s="0" t="s">
        <v>242</v>
      </c>
      <c r="C33" s="0" t="s">
        <v>153</v>
      </c>
      <c r="D33" s="0" t="s">
        <v>147</v>
      </c>
      <c r="E33" s="0" t="s">
        <v>243</v>
      </c>
      <c r="F33" s="0" t="s">
        <v>155</v>
      </c>
      <c r="G33" s="0" t="s">
        <v>167</v>
      </c>
      <c r="H33" s="17" t="n">
        <v>46204.5152777778</v>
      </c>
      <c r="I33" s="17" t="n">
        <v>46204.53125</v>
      </c>
      <c r="J33" s="17" t="n">
        <v>46204.5354166667</v>
      </c>
      <c r="K33" s="17" t="n">
        <v>46204.56875</v>
      </c>
      <c r="L33" s="17" t="n">
        <v>46204.5770833333</v>
      </c>
      <c r="M33" s="17" t="n">
        <v>46204.6076388889</v>
      </c>
      <c r="N33" s="17" t="n">
        <v>46204.6381944444</v>
      </c>
      <c r="O33" s="17" t="n">
        <v>46204.6798611111</v>
      </c>
      <c r="P33" s="17" t="n">
        <v>46204.6923611111</v>
      </c>
      <c r="Q33" s="17" t="n">
        <v>46204.7298611111</v>
      </c>
      <c r="R33" s="0" t="n">
        <v>587</v>
      </c>
      <c r="S33" s="0" t="n">
        <v>0</v>
      </c>
      <c r="T33" s="0" t="n">
        <v>21</v>
      </c>
      <c r="U33" s="18" t="s">
        <v>123</v>
      </c>
      <c r="V33" s="18" t="s">
        <v>156</v>
      </c>
      <c r="W33" s="0" t="str">
        <f aca="false">IF(AND(X33&gt;=6,X33&lt;14),"A",IF(AND(X33&gt;=14,X33&lt;22),"B","C"))</f>
        <v>A</v>
      </c>
      <c r="X33" s="18" t="n">
        <f aca="false">HOUR(H33)</f>
        <v>12</v>
      </c>
      <c r="Y33" s="18" t="n">
        <f aca="false">ROUND((I33-H33)*1440,0)</f>
        <v>23</v>
      </c>
      <c r="Z33" s="18" t="n">
        <f aca="false">ROUND((J33-I33)*1440,0)</f>
        <v>6</v>
      </c>
      <c r="AA33" s="18" t="n">
        <f aca="false">ROUND((K33-J33)*1440,0)</f>
        <v>48</v>
      </c>
      <c r="AB33" s="18" t="n">
        <f aca="false">ROUND((L33-K33)*1440,0)</f>
        <v>12</v>
      </c>
      <c r="AC33" s="18" t="n">
        <f aca="false">ROUND((M33-L33)*1440,0)</f>
        <v>44</v>
      </c>
      <c r="AD33" s="18" t="n">
        <f aca="false">IF(N33="","",ROUND((N33-M33)*1440,0))</f>
        <v>44</v>
      </c>
      <c r="AE33" s="18" t="n">
        <f aca="false">IF(O33="","",ROUND((O33-N33)*1440,0))</f>
        <v>60</v>
      </c>
      <c r="AF33" s="18" t="n">
        <f aca="false">IF(P33="","",ROUND((P33-O33)*1440,0))</f>
        <v>18</v>
      </c>
      <c r="AG33" s="18" t="n">
        <f aca="false">IF(Q33="","",ROUND((Q33-P33)*1440,0))</f>
        <v>54</v>
      </c>
      <c r="AH33" s="18" t="n">
        <f aca="false">IF(Q33="","",ROUND((Q33-H33)*1440,0))</f>
        <v>309</v>
      </c>
      <c r="AI33" s="19" t="n">
        <f aca="false">ROUND(IF(O33="",Assumptions!$B$25-K33,O33-K33)*24,1)</f>
        <v>2.7</v>
      </c>
      <c r="AJ33" s="20" t="n">
        <f aca="false">ROUND(MAX(N(Y33)/Assumptions!$C$5, N(Z33)/Assumptions!$C$6, N(AA33)/Assumptions!$C$7, N(AB33)/Assumptions!$C$8, N(AC33)/Assumptions!$C$9, N(AD33)/Assumptions!$C$10, N(AE33)/Assumptions!$C$11, N(AF33)/Assumptions!$C$12, N(AG33)/Assumptions!$C$13),3)</f>
        <v>1.467</v>
      </c>
      <c r="AK33" s="0" t="str">
        <f aca="false">IF(OR(U33="Pending",U33="On Hold"),"Open GRN (awaiting)",IF(AJ33&lt;=1,"Within SLA",IF(ROUND(N(Y33)/Assumptions!$C$5,3)=AJ33,"Gate Wait",IF(ROUND(N(Z33)/Assumptions!$C$6,3)=AJ33,"Dock Wait",IF(ROUND(N(AA33)/Assumptions!$C$7,3)=AJ33,"Unloading",IF(ROUND(N(AB33)/Assumptions!$C$8,3)=AJ33,"Unload-to-QC Wait",IF(ROUND(N(AC33)/Assumptions!$C$9,3)=AJ33,"QC",IF(ROUND(N(AD33)/Assumptions!$C$10,3)=AJ33,"QC-to-GRN Wait",IF(ROUND(N(AE33)/Assumptions!$C$11,3)=AJ33,"GRN Processing",IF(ROUND(N(AF33)/Assumptions!$C$12,3)=AJ33,"GRN-to-Putaway Wait",IF(ROUND(N(AG33)/Assumptions!$C$13,3)=AJ33,"Putaway","Within SLA")))))))))))</f>
        <v>QC-to-GRN Wait</v>
      </c>
    </row>
    <row r="34" customFormat="false" ht="15" hidden="false" customHeight="false" outlineLevel="0" collapsed="false">
      <c r="A34" s="0" t="s">
        <v>244</v>
      </c>
      <c r="B34" s="0" t="s">
        <v>245</v>
      </c>
      <c r="C34" s="0" t="s">
        <v>218</v>
      </c>
      <c r="D34" s="0" t="s">
        <v>135</v>
      </c>
      <c r="E34" s="0" t="s">
        <v>246</v>
      </c>
      <c r="F34" s="0" t="s">
        <v>137</v>
      </c>
      <c r="G34" s="0" t="s">
        <v>178</v>
      </c>
      <c r="H34" s="17" t="n">
        <v>46204.5402777778</v>
      </c>
      <c r="I34" s="17" t="n">
        <v>46204.59375</v>
      </c>
      <c r="J34" s="17" t="n">
        <v>46204.5986111111</v>
      </c>
      <c r="K34" s="17" t="n">
        <v>46204.6076388889</v>
      </c>
      <c r="L34" s="17" t="n">
        <v>46204.6194444444</v>
      </c>
      <c r="M34" s="17" t="n">
        <v>46204.6361111111</v>
      </c>
      <c r="N34" s="17" t="n">
        <v>46204.6590277778</v>
      </c>
      <c r="O34" s="17" t="n">
        <v>46204.6888888889</v>
      </c>
      <c r="P34" s="17" t="n">
        <v>46204.6979166667</v>
      </c>
      <c r="Q34" s="17" t="n">
        <v>46204.7597222222</v>
      </c>
      <c r="R34" s="0" t="n">
        <v>311</v>
      </c>
      <c r="S34" s="0" t="n">
        <v>0</v>
      </c>
      <c r="T34" s="0" t="n">
        <v>0</v>
      </c>
      <c r="U34" s="18" t="s">
        <v>130</v>
      </c>
      <c r="V34" s="18" t="s">
        <v>82</v>
      </c>
      <c r="W34" s="0" t="str">
        <f aca="false">IF(AND(X34&gt;=6,X34&lt;14),"A",IF(AND(X34&gt;=14,X34&lt;22),"B","C"))</f>
        <v>A</v>
      </c>
      <c r="X34" s="18" t="n">
        <f aca="false">HOUR(H34)</f>
        <v>12</v>
      </c>
      <c r="Y34" s="18" t="n">
        <f aca="false">ROUND((I34-H34)*1440,0)</f>
        <v>77</v>
      </c>
      <c r="Z34" s="18" t="n">
        <f aca="false">ROUND((J34-I34)*1440,0)</f>
        <v>7</v>
      </c>
      <c r="AA34" s="18" t="n">
        <f aca="false">ROUND((K34-J34)*1440,0)</f>
        <v>13</v>
      </c>
      <c r="AB34" s="18" t="n">
        <f aca="false">ROUND((L34-K34)*1440,0)</f>
        <v>17</v>
      </c>
      <c r="AC34" s="18" t="n">
        <f aca="false">ROUND((M34-L34)*1440,0)</f>
        <v>24</v>
      </c>
      <c r="AD34" s="18" t="n">
        <f aca="false">IF(N34="","",ROUND((N34-M34)*1440,0))</f>
        <v>33</v>
      </c>
      <c r="AE34" s="18" t="n">
        <f aca="false">IF(O34="","",ROUND((O34-N34)*1440,0))</f>
        <v>43</v>
      </c>
      <c r="AF34" s="18" t="n">
        <f aca="false">IF(P34="","",ROUND((P34-O34)*1440,0))</f>
        <v>13</v>
      </c>
      <c r="AG34" s="18" t="n">
        <f aca="false">IF(Q34="","",ROUND((Q34-P34)*1440,0))</f>
        <v>89</v>
      </c>
      <c r="AH34" s="18" t="n">
        <f aca="false">IF(Q34="","",ROUND((Q34-H34)*1440,0))</f>
        <v>316</v>
      </c>
      <c r="AI34" s="19" t="n">
        <f aca="false">ROUND(IF(O34="",Assumptions!$B$25-K34,O34-K34)*24,1)</f>
        <v>2</v>
      </c>
      <c r="AJ34" s="20" t="n">
        <f aca="false">ROUND(MAX(N(Y34)/Assumptions!$C$5, N(Z34)/Assumptions!$C$6, N(AA34)/Assumptions!$C$7, N(AB34)/Assumptions!$C$8, N(AC34)/Assumptions!$C$9, N(AD34)/Assumptions!$C$10, N(AE34)/Assumptions!$C$11, N(AF34)/Assumptions!$C$12, N(AG34)/Assumptions!$C$13),3)</f>
        <v>2.567</v>
      </c>
      <c r="AK34" s="0" t="str">
        <f aca="false">IF(OR(U34="Pending",U34="On Hold"),"Open GRN (awaiting)",IF(AJ34&lt;=1,"Within SLA",IF(ROUND(N(Y34)/Assumptions!$C$5,3)=AJ34,"Gate Wait",IF(ROUND(N(Z34)/Assumptions!$C$6,3)=AJ34,"Dock Wait",IF(ROUND(N(AA34)/Assumptions!$C$7,3)=AJ34,"Unloading",IF(ROUND(N(AB34)/Assumptions!$C$8,3)=AJ34,"Unload-to-QC Wait",IF(ROUND(N(AC34)/Assumptions!$C$9,3)=AJ34,"QC",IF(ROUND(N(AD34)/Assumptions!$C$10,3)=AJ34,"QC-to-GRN Wait",IF(ROUND(N(AE34)/Assumptions!$C$11,3)=AJ34,"GRN Processing",IF(ROUND(N(AF34)/Assumptions!$C$12,3)=AJ34,"GRN-to-Putaway Wait",IF(ROUND(N(AG34)/Assumptions!$C$13,3)=AJ34,"Putaway","Within SLA")))))))))))</f>
        <v>Gate Wait</v>
      </c>
    </row>
    <row r="35" customFormat="false" ht="15" hidden="false" customHeight="false" outlineLevel="0" collapsed="false">
      <c r="A35" s="0" t="s">
        <v>247</v>
      </c>
      <c r="B35" s="0" t="s">
        <v>248</v>
      </c>
      <c r="C35" s="0" t="s">
        <v>170</v>
      </c>
      <c r="D35" s="0" t="s">
        <v>147</v>
      </c>
      <c r="E35" s="0" t="s">
        <v>249</v>
      </c>
      <c r="F35" s="0" t="s">
        <v>172</v>
      </c>
      <c r="G35" s="0" t="s">
        <v>150</v>
      </c>
      <c r="H35" s="17" t="n">
        <v>46204.56875</v>
      </c>
      <c r="I35" s="17" t="n">
        <v>46204.5930555556</v>
      </c>
      <c r="J35" s="17" t="n">
        <v>46204.5958333333</v>
      </c>
      <c r="K35" s="17" t="n">
        <v>46204.6354166667</v>
      </c>
      <c r="L35" s="17" t="n">
        <v>46204.6451388889</v>
      </c>
      <c r="M35" s="17" t="n">
        <v>46204.6625</v>
      </c>
      <c r="N35" s="17" t="n">
        <v>46204.7048611111</v>
      </c>
      <c r="O35" s="17" t="n">
        <v>46204.7243055556</v>
      </c>
      <c r="P35" s="17" t="n">
        <v>46204.7291666667</v>
      </c>
      <c r="Q35" s="17" t="n">
        <v>46204.7444444444</v>
      </c>
      <c r="R35" s="0" t="n">
        <v>244</v>
      </c>
      <c r="S35" s="0" t="n">
        <v>0</v>
      </c>
      <c r="T35" s="0" t="n">
        <v>0</v>
      </c>
      <c r="U35" s="18" t="s">
        <v>130</v>
      </c>
      <c r="V35" s="18" t="s">
        <v>156</v>
      </c>
      <c r="W35" s="0" t="str">
        <f aca="false">IF(AND(X35&gt;=6,X35&lt;14),"A",IF(AND(X35&gt;=14,X35&lt;22),"B","C"))</f>
        <v>A</v>
      </c>
      <c r="X35" s="18" t="n">
        <f aca="false">HOUR(H35)</f>
        <v>13</v>
      </c>
      <c r="Y35" s="18" t="n">
        <f aca="false">ROUND((I35-H35)*1440,0)</f>
        <v>35</v>
      </c>
      <c r="Z35" s="18" t="n">
        <f aca="false">ROUND((J35-I35)*1440,0)</f>
        <v>4</v>
      </c>
      <c r="AA35" s="18" t="n">
        <f aca="false">ROUND((K35-J35)*1440,0)</f>
        <v>57</v>
      </c>
      <c r="AB35" s="18" t="n">
        <f aca="false">ROUND((L35-K35)*1440,0)</f>
        <v>14</v>
      </c>
      <c r="AC35" s="18" t="n">
        <f aca="false">ROUND((M35-L35)*1440,0)</f>
        <v>25</v>
      </c>
      <c r="AD35" s="18" t="n">
        <f aca="false">IF(N35="","",ROUND((N35-M35)*1440,0))</f>
        <v>61</v>
      </c>
      <c r="AE35" s="18" t="n">
        <f aca="false">IF(O35="","",ROUND((O35-N35)*1440,0))</f>
        <v>28</v>
      </c>
      <c r="AF35" s="18" t="n">
        <f aca="false">IF(P35="","",ROUND((P35-O35)*1440,0))</f>
        <v>7</v>
      </c>
      <c r="AG35" s="18" t="n">
        <f aca="false">IF(Q35="","",ROUND((Q35-P35)*1440,0))</f>
        <v>22</v>
      </c>
      <c r="AH35" s="18" t="n">
        <f aca="false">IF(Q35="","",ROUND((Q35-H35)*1440,0))</f>
        <v>253</v>
      </c>
      <c r="AI35" s="19" t="n">
        <f aca="false">ROUND(IF(O35="",Assumptions!$B$25-K35,O35-K35)*24,1)</f>
        <v>2.1</v>
      </c>
      <c r="AJ35" s="20" t="n">
        <f aca="false">ROUND(MAX(N(Y35)/Assumptions!$C$5, N(Z35)/Assumptions!$C$6, N(AA35)/Assumptions!$C$7, N(AB35)/Assumptions!$C$8, N(AC35)/Assumptions!$C$9, N(AD35)/Assumptions!$C$10, N(AE35)/Assumptions!$C$11, N(AF35)/Assumptions!$C$12, N(AG35)/Assumptions!$C$13),3)</f>
        <v>2.033</v>
      </c>
      <c r="AK35" s="0" t="str">
        <f aca="false">IF(OR(U35="Pending",U35="On Hold"),"Open GRN (awaiting)",IF(AJ35&lt;=1,"Within SLA",IF(ROUND(N(Y35)/Assumptions!$C$5,3)=AJ35,"Gate Wait",IF(ROUND(N(Z35)/Assumptions!$C$6,3)=AJ35,"Dock Wait",IF(ROUND(N(AA35)/Assumptions!$C$7,3)=AJ35,"Unloading",IF(ROUND(N(AB35)/Assumptions!$C$8,3)=AJ35,"Unload-to-QC Wait",IF(ROUND(N(AC35)/Assumptions!$C$9,3)=AJ35,"QC",IF(ROUND(N(AD35)/Assumptions!$C$10,3)=AJ35,"QC-to-GRN Wait",IF(ROUND(N(AE35)/Assumptions!$C$11,3)=AJ35,"GRN Processing",IF(ROUND(N(AF35)/Assumptions!$C$12,3)=AJ35,"GRN-to-Putaway Wait",IF(ROUND(N(AG35)/Assumptions!$C$13,3)=AJ35,"Putaway","Within SLA")))))))))))</f>
        <v>QC-to-GRN Wait</v>
      </c>
    </row>
    <row r="36" customFormat="false" ht="15" hidden="false" customHeight="false" outlineLevel="0" collapsed="false">
      <c r="A36" s="0" t="s">
        <v>250</v>
      </c>
      <c r="B36" s="0" t="s">
        <v>251</v>
      </c>
      <c r="C36" s="0" t="s">
        <v>252</v>
      </c>
      <c r="D36" s="0" t="s">
        <v>147</v>
      </c>
      <c r="E36" s="0" t="s">
        <v>253</v>
      </c>
      <c r="F36" s="0" t="s">
        <v>155</v>
      </c>
      <c r="G36" s="0" t="s">
        <v>150</v>
      </c>
      <c r="H36" s="17" t="n">
        <v>46204.58125</v>
      </c>
      <c r="I36" s="17" t="n">
        <v>46204.6520833333</v>
      </c>
      <c r="J36" s="17" t="n">
        <v>46204.6576388889</v>
      </c>
      <c r="K36" s="17" t="n">
        <v>46204.7076388889</v>
      </c>
      <c r="L36" s="17" t="n">
        <v>46204.7277777778</v>
      </c>
      <c r="M36" s="17" t="n">
        <v>46204.7576388889</v>
      </c>
      <c r="N36" s="17" t="n">
        <v>46204.775</v>
      </c>
      <c r="O36" s="17" t="n">
        <v>46204.8159722222</v>
      </c>
      <c r="P36" s="17" t="n">
        <v>46204.8201388889</v>
      </c>
      <c r="Q36" s="17" t="n">
        <v>46204.8458333333</v>
      </c>
      <c r="R36" s="0" t="n">
        <v>1046</v>
      </c>
      <c r="S36" s="0" t="n">
        <v>0</v>
      </c>
      <c r="T36" s="0" t="n">
        <v>0</v>
      </c>
      <c r="U36" s="18" t="s">
        <v>130</v>
      </c>
      <c r="V36" s="18" t="s">
        <v>144</v>
      </c>
      <c r="W36" s="0" t="str">
        <f aca="false">IF(AND(X36&gt;=6,X36&lt;14),"A",IF(AND(X36&gt;=14,X36&lt;22),"B","C"))</f>
        <v>A</v>
      </c>
      <c r="X36" s="18" t="n">
        <f aca="false">HOUR(H36)</f>
        <v>13</v>
      </c>
      <c r="Y36" s="18" t="n">
        <f aca="false">ROUND((I36-H36)*1440,0)</f>
        <v>102</v>
      </c>
      <c r="Z36" s="18" t="n">
        <f aca="false">ROUND((J36-I36)*1440,0)</f>
        <v>8</v>
      </c>
      <c r="AA36" s="18" t="n">
        <f aca="false">ROUND((K36-J36)*1440,0)</f>
        <v>72</v>
      </c>
      <c r="AB36" s="18" t="n">
        <f aca="false">ROUND((L36-K36)*1440,0)</f>
        <v>29</v>
      </c>
      <c r="AC36" s="18" t="n">
        <f aca="false">ROUND((M36-L36)*1440,0)</f>
        <v>43</v>
      </c>
      <c r="AD36" s="18" t="n">
        <f aca="false">IF(N36="","",ROUND((N36-M36)*1440,0))</f>
        <v>25</v>
      </c>
      <c r="AE36" s="18" t="n">
        <f aca="false">IF(O36="","",ROUND((O36-N36)*1440,0))</f>
        <v>59</v>
      </c>
      <c r="AF36" s="18" t="n">
        <f aca="false">IF(P36="","",ROUND((P36-O36)*1440,0))</f>
        <v>6</v>
      </c>
      <c r="AG36" s="18" t="n">
        <f aca="false">IF(Q36="","",ROUND((Q36-P36)*1440,0))</f>
        <v>37</v>
      </c>
      <c r="AH36" s="18" t="n">
        <f aca="false">IF(Q36="","",ROUND((Q36-H36)*1440,0))</f>
        <v>381</v>
      </c>
      <c r="AI36" s="19" t="n">
        <f aca="false">ROUND(IF(O36="",Assumptions!$B$25-K36,O36-K36)*24,1)</f>
        <v>2.6</v>
      </c>
      <c r="AJ36" s="20" t="n">
        <f aca="false">ROUND(MAX(N(Y36)/Assumptions!$C$5, N(Z36)/Assumptions!$C$6, N(AA36)/Assumptions!$C$7, N(AB36)/Assumptions!$C$8, N(AC36)/Assumptions!$C$9, N(AD36)/Assumptions!$C$10, N(AE36)/Assumptions!$C$11, N(AF36)/Assumptions!$C$12, N(AG36)/Assumptions!$C$13),3)</f>
        <v>3.4</v>
      </c>
      <c r="AK36" s="0" t="str">
        <f aca="false">IF(OR(U36="Pending",U36="On Hold"),"Open GRN (awaiting)",IF(AJ36&lt;=1,"Within SLA",IF(ROUND(N(Y36)/Assumptions!$C$5,3)=AJ36,"Gate Wait",IF(ROUND(N(Z36)/Assumptions!$C$6,3)=AJ36,"Dock Wait",IF(ROUND(N(AA36)/Assumptions!$C$7,3)=AJ36,"Unloading",IF(ROUND(N(AB36)/Assumptions!$C$8,3)=AJ36,"Unload-to-QC Wait",IF(ROUND(N(AC36)/Assumptions!$C$9,3)=AJ36,"QC",IF(ROUND(N(AD36)/Assumptions!$C$10,3)=AJ36,"QC-to-GRN Wait",IF(ROUND(N(AE36)/Assumptions!$C$11,3)=AJ36,"GRN Processing",IF(ROUND(N(AF36)/Assumptions!$C$12,3)=AJ36,"GRN-to-Putaway Wait",IF(ROUND(N(AG36)/Assumptions!$C$13,3)=AJ36,"Putaway","Within SLA")))))))))))</f>
        <v>Gate Wait</v>
      </c>
    </row>
    <row r="37" customFormat="false" ht="15" hidden="false" customHeight="false" outlineLevel="0" collapsed="false">
      <c r="A37" s="0" t="s">
        <v>254</v>
      </c>
      <c r="B37" s="0" t="s">
        <v>255</v>
      </c>
      <c r="C37" s="0" t="s">
        <v>184</v>
      </c>
      <c r="D37" s="0" t="s">
        <v>147</v>
      </c>
      <c r="E37" s="0" t="s">
        <v>256</v>
      </c>
      <c r="F37" s="0" t="s">
        <v>177</v>
      </c>
      <c r="G37" s="0" t="s">
        <v>150</v>
      </c>
      <c r="H37" s="17" t="n">
        <v>46204.59375</v>
      </c>
      <c r="I37" s="17" t="n">
        <v>46204.6263888889</v>
      </c>
      <c r="J37" s="17" t="n">
        <v>46204.6333333333</v>
      </c>
      <c r="K37" s="17" t="n">
        <v>46204.6506944444</v>
      </c>
      <c r="L37" s="17" t="n">
        <v>46204.65625</v>
      </c>
      <c r="M37" s="17" t="n">
        <v>46204.6819444444</v>
      </c>
      <c r="N37" s="17" t="n">
        <v>46204.7361111111</v>
      </c>
      <c r="O37" s="17" t="n">
        <v>46204.75625</v>
      </c>
      <c r="P37" s="17" t="n">
        <v>46204.7625</v>
      </c>
      <c r="Q37" s="17" t="n">
        <v>46204.7736111111</v>
      </c>
      <c r="R37" s="0" t="n">
        <v>160</v>
      </c>
      <c r="S37" s="0" t="n">
        <v>0</v>
      </c>
      <c r="T37" s="0" t="n">
        <v>0</v>
      </c>
      <c r="U37" s="18" t="s">
        <v>130</v>
      </c>
      <c r="V37" s="18" t="s">
        <v>131</v>
      </c>
      <c r="W37" s="0" t="str">
        <f aca="false">IF(AND(X37&gt;=6,X37&lt;14),"A",IF(AND(X37&gt;=14,X37&lt;22),"B","C"))</f>
        <v>B</v>
      </c>
      <c r="X37" s="18" t="n">
        <f aca="false">HOUR(H37)</f>
        <v>14</v>
      </c>
      <c r="Y37" s="18" t="n">
        <f aca="false">ROUND((I37-H37)*1440,0)</f>
        <v>47</v>
      </c>
      <c r="Z37" s="18" t="n">
        <f aca="false">ROUND((J37-I37)*1440,0)</f>
        <v>10</v>
      </c>
      <c r="AA37" s="18" t="n">
        <f aca="false">ROUND((K37-J37)*1440,0)</f>
        <v>25</v>
      </c>
      <c r="AB37" s="18" t="n">
        <f aca="false">ROUND((L37-K37)*1440,0)</f>
        <v>8</v>
      </c>
      <c r="AC37" s="18" t="n">
        <f aca="false">ROUND((M37-L37)*1440,0)</f>
        <v>37</v>
      </c>
      <c r="AD37" s="18" t="n">
        <f aca="false">IF(N37="","",ROUND((N37-M37)*1440,0))</f>
        <v>78</v>
      </c>
      <c r="AE37" s="18" t="n">
        <f aca="false">IF(O37="","",ROUND((O37-N37)*1440,0))</f>
        <v>29</v>
      </c>
      <c r="AF37" s="18" t="n">
        <f aca="false">IF(P37="","",ROUND((P37-O37)*1440,0))</f>
        <v>9</v>
      </c>
      <c r="AG37" s="18" t="n">
        <f aca="false">IF(Q37="","",ROUND((Q37-P37)*1440,0))</f>
        <v>16</v>
      </c>
      <c r="AH37" s="18" t="n">
        <f aca="false">IF(Q37="","",ROUND((Q37-H37)*1440,0))</f>
        <v>259</v>
      </c>
      <c r="AI37" s="19" t="n">
        <f aca="false">ROUND(IF(O37="",Assumptions!$B$25-K37,O37-K37)*24,1)</f>
        <v>2.5</v>
      </c>
      <c r="AJ37" s="20" t="n">
        <f aca="false">ROUND(MAX(N(Y37)/Assumptions!$C$5, N(Z37)/Assumptions!$C$6, N(AA37)/Assumptions!$C$7, N(AB37)/Assumptions!$C$8, N(AC37)/Assumptions!$C$9, N(AD37)/Assumptions!$C$10, N(AE37)/Assumptions!$C$11, N(AF37)/Assumptions!$C$12, N(AG37)/Assumptions!$C$13),3)</f>
        <v>2.6</v>
      </c>
      <c r="AK37" s="0" t="str">
        <f aca="false">IF(OR(U37="Pending",U37="On Hold"),"Open GRN (awaiting)",IF(AJ37&lt;=1,"Within SLA",IF(ROUND(N(Y37)/Assumptions!$C$5,3)=AJ37,"Gate Wait",IF(ROUND(N(Z37)/Assumptions!$C$6,3)=AJ37,"Dock Wait",IF(ROUND(N(AA37)/Assumptions!$C$7,3)=AJ37,"Unloading",IF(ROUND(N(AB37)/Assumptions!$C$8,3)=AJ37,"Unload-to-QC Wait",IF(ROUND(N(AC37)/Assumptions!$C$9,3)=AJ37,"QC",IF(ROUND(N(AD37)/Assumptions!$C$10,3)=AJ37,"QC-to-GRN Wait",IF(ROUND(N(AE37)/Assumptions!$C$11,3)=AJ37,"GRN Processing",IF(ROUND(N(AF37)/Assumptions!$C$12,3)=AJ37,"GRN-to-Putaway Wait",IF(ROUND(N(AG37)/Assumptions!$C$13,3)=AJ37,"Putaway","Within SLA")))))))))))</f>
        <v>QC-to-GRN Wait</v>
      </c>
    </row>
    <row r="38" customFormat="false" ht="15" hidden="false" customHeight="false" outlineLevel="0" collapsed="false">
      <c r="A38" s="0" t="s">
        <v>257</v>
      </c>
      <c r="B38" s="0" t="s">
        <v>258</v>
      </c>
      <c r="C38" s="0" t="s">
        <v>175</v>
      </c>
      <c r="D38" s="0" t="s">
        <v>147</v>
      </c>
      <c r="E38" s="0" t="s">
        <v>259</v>
      </c>
      <c r="F38" s="0" t="s">
        <v>177</v>
      </c>
      <c r="G38" s="0" t="s">
        <v>150</v>
      </c>
      <c r="H38" s="17" t="n">
        <v>46204.5979166667</v>
      </c>
      <c r="I38" s="17" t="n">
        <v>46204.6173611111</v>
      </c>
      <c r="J38" s="17" t="n">
        <v>46204.6236111111</v>
      </c>
      <c r="K38" s="17" t="n">
        <v>46204.6548611111</v>
      </c>
      <c r="L38" s="17" t="n">
        <v>46204.6625</v>
      </c>
      <c r="M38" s="17" t="n">
        <v>46204.6895833333</v>
      </c>
      <c r="N38" s="17" t="n">
        <v>46204.7666666667</v>
      </c>
      <c r="O38" s="17" t="n">
        <v>46204.8305555556</v>
      </c>
      <c r="P38" s="17" t="n">
        <v>46204.8465277778</v>
      </c>
      <c r="Q38" s="17" t="n">
        <v>46204.8673611111</v>
      </c>
      <c r="R38" s="0" t="n">
        <v>349</v>
      </c>
      <c r="S38" s="0" t="n">
        <v>0</v>
      </c>
      <c r="T38" s="0" t="n">
        <v>0</v>
      </c>
      <c r="U38" s="18" t="s">
        <v>130</v>
      </c>
      <c r="V38" s="18" t="s">
        <v>144</v>
      </c>
      <c r="W38" s="0" t="str">
        <f aca="false">IF(AND(X38&gt;=6,X38&lt;14),"A",IF(AND(X38&gt;=14,X38&lt;22),"B","C"))</f>
        <v>B</v>
      </c>
      <c r="X38" s="18" t="n">
        <f aca="false">HOUR(H38)</f>
        <v>14</v>
      </c>
      <c r="Y38" s="18" t="n">
        <f aca="false">ROUND((I38-H38)*1440,0)</f>
        <v>28</v>
      </c>
      <c r="Z38" s="18" t="n">
        <f aca="false">ROUND((J38-I38)*1440,0)</f>
        <v>9</v>
      </c>
      <c r="AA38" s="18" t="n">
        <f aca="false">ROUND((K38-J38)*1440,0)</f>
        <v>45</v>
      </c>
      <c r="AB38" s="18" t="n">
        <f aca="false">ROUND((L38-K38)*1440,0)</f>
        <v>11</v>
      </c>
      <c r="AC38" s="18" t="n">
        <f aca="false">ROUND((M38-L38)*1440,0)</f>
        <v>39</v>
      </c>
      <c r="AD38" s="18" t="n">
        <f aca="false">IF(N38="","",ROUND((N38-M38)*1440,0))</f>
        <v>111</v>
      </c>
      <c r="AE38" s="18" t="n">
        <f aca="false">IF(O38="","",ROUND((O38-N38)*1440,0))</f>
        <v>92</v>
      </c>
      <c r="AF38" s="18" t="n">
        <f aca="false">IF(P38="","",ROUND((P38-O38)*1440,0))</f>
        <v>23</v>
      </c>
      <c r="AG38" s="18" t="n">
        <f aca="false">IF(Q38="","",ROUND((Q38-P38)*1440,0))</f>
        <v>30</v>
      </c>
      <c r="AH38" s="18" t="n">
        <f aca="false">IF(Q38="","",ROUND((Q38-H38)*1440,0))</f>
        <v>388</v>
      </c>
      <c r="AI38" s="19" t="n">
        <f aca="false">ROUND(IF(O38="",Assumptions!$B$25-K38,O38-K38)*24,1)</f>
        <v>4.2</v>
      </c>
      <c r="AJ38" s="20" t="n">
        <f aca="false">ROUND(MAX(N(Y38)/Assumptions!$C$5, N(Z38)/Assumptions!$C$6, N(AA38)/Assumptions!$C$7, N(AB38)/Assumptions!$C$8, N(AC38)/Assumptions!$C$9, N(AD38)/Assumptions!$C$10, N(AE38)/Assumptions!$C$11, N(AF38)/Assumptions!$C$12, N(AG38)/Assumptions!$C$13),3)</f>
        <v>3.7</v>
      </c>
      <c r="AK38" s="0" t="str">
        <f aca="false">IF(OR(U38="Pending",U38="On Hold"),"Open GRN (awaiting)",IF(AJ38&lt;=1,"Within SLA",IF(ROUND(N(Y38)/Assumptions!$C$5,3)=AJ38,"Gate Wait",IF(ROUND(N(Z38)/Assumptions!$C$6,3)=AJ38,"Dock Wait",IF(ROUND(N(AA38)/Assumptions!$C$7,3)=AJ38,"Unloading",IF(ROUND(N(AB38)/Assumptions!$C$8,3)=AJ38,"Unload-to-QC Wait",IF(ROUND(N(AC38)/Assumptions!$C$9,3)=AJ38,"QC",IF(ROUND(N(AD38)/Assumptions!$C$10,3)=AJ38,"QC-to-GRN Wait",IF(ROUND(N(AE38)/Assumptions!$C$11,3)=AJ38,"GRN Processing",IF(ROUND(N(AF38)/Assumptions!$C$12,3)=AJ38,"GRN-to-Putaway Wait",IF(ROUND(N(AG38)/Assumptions!$C$13,3)=AJ38,"Putaway","Within SLA")))))))))))</f>
        <v>QC-to-GRN Wait</v>
      </c>
    </row>
    <row r="39" customFormat="false" ht="15" hidden="false" customHeight="false" outlineLevel="0" collapsed="false">
      <c r="A39" s="0" t="s">
        <v>260</v>
      </c>
      <c r="B39" s="0" t="s">
        <v>261</v>
      </c>
      <c r="C39" s="0" t="s">
        <v>134</v>
      </c>
      <c r="D39" s="0" t="s">
        <v>135</v>
      </c>
      <c r="E39" s="0" t="s">
        <v>262</v>
      </c>
      <c r="F39" s="0" t="s">
        <v>149</v>
      </c>
      <c r="G39" s="0" t="s">
        <v>178</v>
      </c>
      <c r="H39" s="17" t="n">
        <v>46204.6131944444</v>
      </c>
      <c r="I39" s="17" t="n">
        <v>46204.6409722222</v>
      </c>
      <c r="J39" s="17" t="n">
        <v>46204.6430555556</v>
      </c>
      <c r="K39" s="17" t="n">
        <v>46204.6722222222</v>
      </c>
      <c r="L39" s="17" t="n">
        <v>46204.6881944445</v>
      </c>
      <c r="M39" s="17" t="n">
        <v>46204.7006944444</v>
      </c>
      <c r="N39" s="17" t="n">
        <v>46204.7958333333</v>
      </c>
      <c r="O39" s="17" t="n">
        <v>46204.8576388889</v>
      </c>
      <c r="P39" s="17" t="n">
        <v>46204.8708333333</v>
      </c>
      <c r="Q39" s="17" t="n">
        <v>46204.8868055556</v>
      </c>
      <c r="R39" s="0" t="n">
        <v>1477</v>
      </c>
      <c r="S39" s="0" t="n">
        <v>0</v>
      </c>
      <c r="T39" s="0" t="n">
        <v>0</v>
      </c>
      <c r="U39" s="18" t="s">
        <v>130</v>
      </c>
      <c r="V39" s="18" t="s">
        <v>156</v>
      </c>
      <c r="W39" s="0" t="str">
        <f aca="false">IF(AND(X39&gt;=6,X39&lt;14),"A",IF(AND(X39&gt;=14,X39&lt;22),"B","C"))</f>
        <v>B</v>
      </c>
      <c r="X39" s="18" t="n">
        <f aca="false">HOUR(H39)</f>
        <v>14</v>
      </c>
      <c r="Y39" s="18" t="n">
        <f aca="false">ROUND((I39-H39)*1440,0)</f>
        <v>40</v>
      </c>
      <c r="Z39" s="18" t="n">
        <f aca="false">ROUND((J39-I39)*1440,0)</f>
        <v>3</v>
      </c>
      <c r="AA39" s="18" t="n">
        <f aca="false">ROUND((K39-J39)*1440,0)</f>
        <v>42</v>
      </c>
      <c r="AB39" s="18" t="n">
        <f aca="false">ROUND((L39-K39)*1440,0)</f>
        <v>23</v>
      </c>
      <c r="AC39" s="18" t="n">
        <f aca="false">ROUND((M39-L39)*1440,0)</f>
        <v>18</v>
      </c>
      <c r="AD39" s="18" t="n">
        <f aca="false">IF(N39="","",ROUND((N39-M39)*1440,0))</f>
        <v>137</v>
      </c>
      <c r="AE39" s="18" t="n">
        <f aca="false">IF(O39="","",ROUND((O39-N39)*1440,0))</f>
        <v>89</v>
      </c>
      <c r="AF39" s="18" t="n">
        <f aca="false">IF(P39="","",ROUND((P39-O39)*1440,0))</f>
        <v>19</v>
      </c>
      <c r="AG39" s="18" t="n">
        <f aca="false">IF(Q39="","",ROUND((Q39-P39)*1440,0))</f>
        <v>23</v>
      </c>
      <c r="AH39" s="18" t="n">
        <f aca="false">IF(Q39="","",ROUND((Q39-H39)*1440,0))</f>
        <v>394</v>
      </c>
      <c r="AI39" s="19" t="n">
        <f aca="false">ROUND(IF(O39="",Assumptions!$B$25-K39,O39-K39)*24,1)</f>
        <v>4.5</v>
      </c>
      <c r="AJ39" s="20" t="n">
        <f aca="false">ROUND(MAX(N(Y39)/Assumptions!$C$5, N(Z39)/Assumptions!$C$6, N(AA39)/Assumptions!$C$7, N(AB39)/Assumptions!$C$8, N(AC39)/Assumptions!$C$9, N(AD39)/Assumptions!$C$10, N(AE39)/Assumptions!$C$11, N(AF39)/Assumptions!$C$12, N(AG39)/Assumptions!$C$13),3)</f>
        <v>4.567</v>
      </c>
      <c r="AK39" s="0" t="str">
        <f aca="false">IF(OR(U39="Pending",U39="On Hold"),"Open GRN (awaiting)",IF(AJ39&lt;=1,"Within SLA",IF(ROUND(N(Y39)/Assumptions!$C$5,3)=AJ39,"Gate Wait",IF(ROUND(N(Z39)/Assumptions!$C$6,3)=AJ39,"Dock Wait",IF(ROUND(N(AA39)/Assumptions!$C$7,3)=AJ39,"Unloading",IF(ROUND(N(AB39)/Assumptions!$C$8,3)=AJ39,"Unload-to-QC Wait",IF(ROUND(N(AC39)/Assumptions!$C$9,3)=AJ39,"QC",IF(ROUND(N(AD39)/Assumptions!$C$10,3)=AJ39,"QC-to-GRN Wait",IF(ROUND(N(AE39)/Assumptions!$C$11,3)=AJ39,"GRN Processing",IF(ROUND(N(AF39)/Assumptions!$C$12,3)=AJ39,"GRN-to-Putaway Wait",IF(ROUND(N(AG39)/Assumptions!$C$13,3)=AJ39,"Putaway","Within SLA")))))))))))</f>
        <v>QC-to-GRN Wait</v>
      </c>
    </row>
    <row r="40" customFormat="false" ht="15" hidden="false" customHeight="false" outlineLevel="0" collapsed="false">
      <c r="A40" s="0" t="s">
        <v>263</v>
      </c>
      <c r="B40" s="0" t="s">
        <v>264</v>
      </c>
      <c r="C40" s="0" t="s">
        <v>252</v>
      </c>
      <c r="D40" s="0" t="s">
        <v>119</v>
      </c>
      <c r="E40" s="0" t="s">
        <v>265</v>
      </c>
      <c r="F40" s="0" t="s">
        <v>155</v>
      </c>
      <c r="G40" s="0" t="s">
        <v>122</v>
      </c>
      <c r="H40" s="17" t="n">
        <v>46204.61875</v>
      </c>
      <c r="I40" s="17" t="n">
        <v>46204.6951388889</v>
      </c>
      <c r="J40" s="17" t="n">
        <v>46204.7006944444</v>
      </c>
      <c r="K40" s="17" t="n">
        <v>46204.7736111111</v>
      </c>
      <c r="L40" s="17" t="n">
        <v>46204.7798611111</v>
      </c>
      <c r="M40" s="17" t="n">
        <v>46204.79375</v>
      </c>
      <c r="N40" s="17" t="n">
        <v>46204.8027777778</v>
      </c>
      <c r="O40" s="17" t="n">
        <v>46204.9694444445</v>
      </c>
      <c r="P40" s="17" t="n">
        <v>46204.9875</v>
      </c>
      <c r="Q40" s="17" t="n">
        <v>46205.0020833333</v>
      </c>
      <c r="R40" s="0" t="n">
        <v>477</v>
      </c>
      <c r="S40" s="0" t="n">
        <v>0</v>
      </c>
      <c r="T40" s="0" t="n">
        <v>0</v>
      </c>
      <c r="U40" s="18" t="s">
        <v>130</v>
      </c>
      <c r="V40" s="18" t="s">
        <v>144</v>
      </c>
      <c r="W40" s="0" t="str">
        <f aca="false">IF(AND(X40&gt;=6,X40&lt;14),"A",IF(AND(X40&gt;=14,X40&lt;22),"B","C"))</f>
        <v>B</v>
      </c>
      <c r="X40" s="18" t="n">
        <f aca="false">HOUR(H40)</f>
        <v>14</v>
      </c>
      <c r="Y40" s="18" t="n">
        <f aca="false">ROUND((I40-H40)*1440,0)</f>
        <v>110</v>
      </c>
      <c r="Z40" s="18" t="n">
        <f aca="false">ROUND((J40-I40)*1440,0)</f>
        <v>8</v>
      </c>
      <c r="AA40" s="18" t="n">
        <f aca="false">ROUND((K40-J40)*1440,0)</f>
        <v>105</v>
      </c>
      <c r="AB40" s="18" t="n">
        <f aca="false">ROUND((L40-K40)*1440,0)</f>
        <v>9</v>
      </c>
      <c r="AC40" s="18" t="n">
        <f aca="false">ROUND((M40-L40)*1440,0)</f>
        <v>20</v>
      </c>
      <c r="AD40" s="18" t="n">
        <f aca="false">IF(N40="","",ROUND((N40-M40)*1440,0))</f>
        <v>13</v>
      </c>
      <c r="AE40" s="18" t="n">
        <f aca="false">IF(O40="","",ROUND((O40-N40)*1440,0))</f>
        <v>240</v>
      </c>
      <c r="AF40" s="18" t="n">
        <f aca="false">IF(P40="","",ROUND((P40-O40)*1440,0))</f>
        <v>26</v>
      </c>
      <c r="AG40" s="18" t="n">
        <f aca="false">IF(Q40="","",ROUND((Q40-P40)*1440,0))</f>
        <v>21</v>
      </c>
      <c r="AH40" s="18" t="n">
        <f aca="false">IF(Q40="","",ROUND((Q40-H40)*1440,0))</f>
        <v>552</v>
      </c>
      <c r="AI40" s="19" t="n">
        <f aca="false">ROUND(IF(O40="",Assumptions!$B$25-K40,O40-K40)*24,1)</f>
        <v>4.7</v>
      </c>
      <c r="AJ40" s="20" t="n">
        <f aca="false">ROUND(MAX(N(Y40)/Assumptions!$C$5, N(Z40)/Assumptions!$C$6, N(AA40)/Assumptions!$C$7, N(AB40)/Assumptions!$C$8, N(AC40)/Assumptions!$C$9, N(AD40)/Assumptions!$C$10, N(AE40)/Assumptions!$C$11, N(AF40)/Assumptions!$C$12, N(AG40)/Assumptions!$C$13),3)</f>
        <v>5.333</v>
      </c>
      <c r="AK40" s="0" t="str">
        <f aca="false">IF(OR(U40="Pending",U40="On Hold"),"Open GRN (awaiting)",IF(AJ40&lt;=1,"Within SLA",IF(ROUND(N(Y40)/Assumptions!$C$5,3)=AJ40,"Gate Wait",IF(ROUND(N(Z40)/Assumptions!$C$6,3)=AJ40,"Dock Wait",IF(ROUND(N(AA40)/Assumptions!$C$7,3)=AJ40,"Unloading",IF(ROUND(N(AB40)/Assumptions!$C$8,3)=AJ40,"Unload-to-QC Wait",IF(ROUND(N(AC40)/Assumptions!$C$9,3)=AJ40,"QC",IF(ROUND(N(AD40)/Assumptions!$C$10,3)=AJ40,"QC-to-GRN Wait",IF(ROUND(N(AE40)/Assumptions!$C$11,3)=AJ40,"GRN Processing",IF(ROUND(N(AF40)/Assumptions!$C$12,3)=AJ40,"GRN-to-Putaway Wait",IF(ROUND(N(AG40)/Assumptions!$C$13,3)=AJ40,"Putaway","Within SLA")))))))))))</f>
        <v>GRN Processing</v>
      </c>
    </row>
    <row r="41" customFormat="false" ht="15" hidden="false" customHeight="false" outlineLevel="0" collapsed="false">
      <c r="A41" s="0" t="s">
        <v>266</v>
      </c>
      <c r="B41" s="0" t="s">
        <v>267</v>
      </c>
      <c r="C41" s="0" t="s">
        <v>153</v>
      </c>
      <c r="D41" s="0" t="s">
        <v>135</v>
      </c>
      <c r="E41" s="0" t="s">
        <v>268</v>
      </c>
      <c r="F41" s="0" t="s">
        <v>155</v>
      </c>
      <c r="G41" s="0" t="s">
        <v>138</v>
      </c>
      <c r="H41" s="17" t="n">
        <v>46204.63125</v>
      </c>
      <c r="I41" s="17" t="n">
        <v>46204.6493055556</v>
      </c>
      <c r="J41" s="17" t="n">
        <v>46204.6548611111</v>
      </c>
      <c r="K41" s="17" t="n">
        <v>46204.68125</v>
      </c>
      <c r="L41" s="17" t="n">
        <v>46204.6993055556</v>
      </c>
      <c r="M41" s="17" t="n">
        <v>46204.7423611111</v>
      </c>
      <c r="N41" s="17" t="n">
        <v>46204.8083333333</v>
      </c>
      <c r="O41" s="17" t="n">
        <v>46204.8569444444</v>
      </c>
      <c r="P41" s="17" t="n">
        <v>46204.8659722222</v>
      </c>
      <c r="Q41" s="17" t="n">
        <v>46204.8791666667</v>
      </c>
      <c r="R41" s="0" t="n">
        <v>187</v>
      </c>
      <c r="S41" s="0" t="n">
        <v>0</v>
      </c>
      <c r="T41" s="0" t="n">
        <v>3</v>
      </c>
      <c r="U41" s="18" t="s">
        <v>123</v>
      </c>
      <c r="V41" s="18" t="s">
        <v>144</v>
      </c>
      <c r="W41" s="0" t="str">
        <f aca="false">IF(AND(X41&gt;=6,X41&lt;14),"A",IF(AND(X41&gt;=14,X41&lt;22),"B","C"))</f>
        <v>B</v>
      </c>
      <c r="X41" s="18" t="n">
        <f aca="false">HOUR(H41)</f>
        <v>15</v>
      </c>
      <c r="Y41" s="18" t="n">
        <f aca="false">ROUND((I41-H41)*1440,0)</f>
        <v>26</v>
      </c>
      <c r="Z41" s="18" t="n">
        <f aca="false">ROUND((J41-I41)*1440,0)</f>
        <v>8</v>
      </c>
      <c r="AA41" s="18" t="n">
        <f aca="false">ROUND((K41-J41)*1440,0)</f>
        <v>38</v>
      </c>
      <c r="AB41" s="18" t="n">
        <f aca="false">ROUND((L41-K41)*1440,0)</f>
        <v>26</v>
      </c>
      <c r="AC41" s="18" t="n">
        <f aca="false">ROUND((M41-L41)*1440,0)</f>
        <v>62</v>
      </c>
      <c r="AD41" s="18" t="n">
        <f aca="false">IF(N41="","",ROUND((N41-M41)*1440,0))</f>
        <v>95</v>
      </c>
      <c r="AE41" s="18" t="n">
        <f aca="false">IF(O41="","",ROUND((O41-N41)*1440,0))</f>
        <v>70</v>
      </c>
      <c r="AF41" s="18" t="n">
        <f aca="false">IF(P41="","",ROUND((P41-O41)*1440,0))</f>
        <v>13</v>
      </c>
      <c r="AG41" s="18" t="n">
        <f aca="false">IF(Q41="","",ROUND((Q41-P41)*1440,0))</f>
        <v>19</v>
      </c>
      <c r="AH41" s="18" t="n">
        <f aca="false">IF(Q41="","",ROUND((Q41-H41)*1440,0))</f>
        <v>357</v>
      </c>
      <c r="AI41" s="19" t="n">
        <f aca="false">ROUND(IF(O41="",Assumptions!$B$25-K41,O41-K41)*24,1)</f>
        <v>4.2</v>
      </c>
      <c r="AJ41" s="20" t="n">
        <f aca="false">ROUND(MAX(N(Y41)/Assumptions!$C$5, N(Z41)/Assumptions!$C$6, N(AA41)/Assumptions!$C$7, N(AB41)/Assumptions!$C$8, N(AC41)/Assumptions!$C$9, N(AD41)/Assumptions!$C$10, N(AE41)/Assumptions!$C$11, N(AF41)/Assumptions!$C$12, N(AG41)/Assumptions!$C$13),3)</f>
        <v>3.167</v>
      </c>
      <c r="AK41" s="0" t="str">
        <f aca="false">IF(OR(U41="Pending",U41="On Hold"),"Open GRN (awaiting)",IF(AJ41&lt;=1,"Within SLA",IF(ROUND(N(Y41)/Assumptions!$C$5,3)=AJ41,"Gate Wait",IF(ROUND(N(Z41)/Assumptions!$C$6,3)=AJ41,"Dock Wait",IF(ROUND(N(AA41)/Assumptions!$C$7,3)=AJ41,"Unloading",IF(ROUND(N(AB41)/Assumptions!$C$8,3)=AJ41,"Unload-to-QC Wait",IF(ROUND(N(AC41)/Assumptions!$C$9,3)=AJ41,"QC",IF(ROUND(N(AD41)/Assumptions!$C$10,3)=AJ41,"QC-to-GRN Wait",IF(ROUND(N(AE41)/Assumptions!$C$11,3)=AJ41,"GRN Processing",IF(ROUND(N(AF41)/Assumptions!$C$12,3)=AJ41,"GRN-to-Putaway Wait",IF(ROUND(N(AG41)/Assumptions!$C$13,3)=AJ41,"Putaway","Within SLA")))))))))))</f>
        <v>QC-to-GRN Wait</v>
      </c>
    </row>
    <row r="42" customFormat="false" ht="15" hidden="false" customHeight="false" outlineLevel="0" collapsed="false">
      <c r="A42" s="0" t="s">
        <v>269</v>
      </c>
      <c r="B42" s="0" t="s">
        <v>270</v>
      </c>
      <c r="C42" s="0" t="s">
        <v>175</v>
      </c>
      <c r="D42" s="0" t="s">
        <v>135</v>
      </c>
      <c r="E42" s="0" t="s">
        <v>271</v>
      </c>
      <c r="F42" s="0" t="s">
        <v>177</v>
      </c>
      <c r="G42" s="0" t="s">
        <v>178</v>
      </c>
      <c r="H42" s="17" t="n">
        <v>46204.6527777778</v>
      </c>
      <c r="I42" s="17" t="n">
        <v>46204.6770833333</v>
      </c>
      <c r="J42" s="17" t="n">
        <v>46204.6805555556</v>
      </c>
      <c r="K42" s="17" t="n">
        <v>46204.7104166667</v>
      </c>
      <c r="L42" s="17" t="n">
        <v>46204.7229166667</v>
      </c>
      <c r="M42" s="17" t="n">
        <v>46204.7791666667</v>
      </c>
      <c r="N42" s="17" t="n">
        <v>46204.8083333333</v>
      </c>
      <c r="O42" s="17" t="n">
        <v>46204.8458333333</v>
      </c>
      <c r="P42" s="17" t="n">
        <v>46204.8534722222</v>
      </c>
      <c r="Q42" s="17" t="n">
        <v>46204.8736111111</v>
      </c>
      <c r="R42" s="0" t="n">
        <v>287</v>
      </c>
      <c r="S42" s="0" t="n">
        <v>0</v>
      </c>
      <c r="T42" s="0" t="n">
        <v>0</v>
      </c>
      <c r="U42" s="18" t="s">
        <v>130</v>
      </c>
      <c r="V42" s="18" t="s">
        <v>144</v>
      </c>
      <c r="W42" s="0" t="str">
        <f aca="false">IF(AND(X42&gt;=6,X42&lt;14),"A",IF(AND(X42&gt;=14,X42&lt;22),"B","C"))</f>
        <v>B</v>
      </c>
      <c r="X42" s="18" t="n">
        <f aca="false">HOUR(H42)</f>
        <v>15</v>
      </c>
      <c r="Y42" s="18" t="n">
        <f aca="false">ROUND((I42-H42)*1440,0)</f>
        <v>35</v>
      </c>
      <c r="Z42" s="18" t="n">
        <f aca="false">ROUND((J42-I42)*1440,0)</f>
        <v>5</v>
      </c>
      <c r="AA42" s="18" t="n">
        <f aca="false">ROUND((K42-J42)*1440,0)</f>
        <v>43</v>
      </c>
      <c r="AB42" s="18" t="n">
        <f aca="false">ROUND((L42-K42)*1440,0)</f>
        <v>18</v>
      </c>
      <c r="AC42" s="18" t="n">
        <f aca="false">ROUND((M42-L42)*1440,0)</f>
        <v>81</v>
      </c>
      <c r="AD42" s="18" t="n">
        <f aca="false">IF(N42="","",ROUND((N42-M42)*1440,0))</f>
        <v>42</v>
      </c>
      <c r="AE42" s="18" t="n">
        <f aca="false">IF(O42="","",ROUND((O42-N42)*1440,0))</f>
        <v>54</v>
      </c>
      <c r="AF42" s="18" t="n">
        <f aca="false">IF(P42="","",ROUND((P42-O42)*1440,0))</f>
        <v>11</v>
      </c>
      <c r="AG42" s="18" t="n">
        <f aca="false">IF(Q42="","",ROUND((Q42-P42)*1440,0))</f>
        <v>29</v>
      </c>
      <c r="AH42" s="18" t="n">
        <f aca="false">IF(Q42="","",ROUND((Q42-H42)*1440,0))</f>
        <v>318</v>
      </c>
      <c r="AI42" s="19" t="n">
        <f aca="false">ROUND(IF(O42="",Assumptions!$B$25-K42,O42-K42)*24,1)</f>
        <v>3.3</v>
      </c>
      <c r="AJ42" s="20" t="n">
        <f aca="false">ROUND(MAX(N(Y42)/Assumptions!$C$5, N(Z42)/Assumptions!$C$6, N(AA42)/Assumptions!$C$7, N(AB42)/Assumptions!$C$8, N(AC42)/Assumptions!$C$9, N(AD42)/Assumptions!$C$10, N(AE42)/Assumptions!$C$11, N(AF42)/Assumptions!$C$12, N(AG42)/Assumptions!$C$13),3)</f>
        <v>1.8</v>
      </c>
      <c r="AK42" s="0" t="str">
        <f aca="false">IF(OR(U42="Pending",U42="On Hold"),"Open GRN (awaiting)",IF(AJ42&lt;=1,"Within SLA",IF(ROUND(N(Y42)/Assumptions!$C$5,3)=AJ42,"Gate Wait",IF(ROUND(N(Z42)/Assumptions!$C$6,3)=AJ42,"Dock Wait",IF(ROUND(N(AA42)/Assumptions!$C$7,3)=AJ42,"Unloading",IF(ROUND(N(AB42)/Assumptions!$C$8,3)=AJ42,"Unload-to-QC Wait",IF(ROUND(N(AC42)/Assumptions!$C$9,3)=AJ42,"QC",IF(ROUND(N(AD42)/Assumptions!$C$10,3)=AJ42,"QC-to-GRN Wait",IF(ROUND(N(AE42)/Assumptions!$C$11,3)=AJ42,"GRN Processing",IF(ROUND(N(AF42)/Assumptions!$C$12,3)=AJ42,"GRN-to-Putaway Wait",IF(ROUND(N(AG42)/Assumptions!$C$13,3)=AJ42,"Putaway","Within SLA")))))))))))</f>
        <v>QC</v>
      </c>
    </row>
    <row r="43" customFormat="false" ht="15" hidden="false" customHeight="false" outlineLevel="0" collapsed="false">
      <c r="A43" s="0" t="s">
        <v>272</v>
      </c>
      <c r="B43" s="0" t="s">
        <v>273</v>
      </c>
      <c r="C43" s="0" t="s">
        <v>252</v>
      </c>
      <c r="D43" s="0" t="s">
        <v>119</v>
      </c>
      <c r="E43" s="0" t="s">
        <v>274</v>
      </c>
      <c r="F43" s="0" t="s">
        <v>155</v>
      </c>
      <c r="G43" s="0" t="s">
        <v>122</v>
      </c>
      <c r="H43" s="17" t="n">
        <v>46204.65625</v>
      </c>
      <c r="I43" s="17" t="n">
        <v>46204.6729166667</v>
      </c>
      <c r="J43" s="17" t="n">
        <v>46204.6798611111</v>
      </c>
      <c r="K43" s="17" t="n">
        <v>46204.7319444444</v>
      </c>
      <c r="L43" s="17" t="n">
        <v>46204.7340277778</v>
      </c>
      <c r="M43" s="17" t="n">
        <v>46204.7444444444</v>
      </c>
      <c r="N43" s="17" t="n">
        <v>46204.8555555556</v>
      </c>
      <c r="O43" s="17" t="n">
        <v>46204.8798611111</v>
      </c>
      <c r="P43" s="17" t="n">
        <v>46204.9166666667</v>
      </c>
      <c r="Q43" s="17" t="n">
        <v>46204.9597222222</v>
      </c>
      <c r="R43" s="0" t="n">
        <v>1745</v>
      </c>
      <c r="S43" s="0" t="n">
        <v>0</v>
      </c>
      <c r="T43" s="0" t="n">
        <v>0</v>
      </c>
      <c r="U43" s="18" t="s">
        <v>130</v>
      </c>
      <c r="V43" s="18" t="s">
        <v>156</v>
      </c>
      <c r="W43" s="0" t="str">
        <f aca="false">IF(AND(X43&gt;=6,X43&lt;14),"A",IF(AND(X43&gt;=14,X43&lt;22),"B","C"))</f>
        <v>B</v>
      </c>
      <c r="X43" s="18" t="n">
        <f aca="false">HOUR(H43)</f>
        <v>15</v>
      </c>
      <c r="Y43" s="18" t="n">
        <f aca="false">ROUND((I43-H43)*1440,0)</f>
        <v>24</v>
      </c>
      <c r="Z43" s="18" t="n">
        <f aca="false">ROUND((J43-I43)*1440,0)</f>
        <v>10</v>
      </c>
      <c r="AA43" s="18" t="n">
        <f aca="false">ROUND((K43-J43)*1440,0)</f>
        <v>75</v>
      </c>
      <c r="AB43" s="18" t="n">
        <f aca="false">ROUND((L43-K43)*1440,0)</f>
        <v>3</v>
      </c>
      <c r="AC43" s="18" t="n">
        <f aca="false">ROUND((M43-L43)*1440,0)</f>
        <v>15</v>
      </c>
      <c r="AD43" s="18" t="n">
        <f aca="false">IF(N43="","",ROUND((N43-M43)*1440,0))</f>
        <v>160</v>
      </c>
      <c r="AE43" s="18" t="n">
        <f aca="false">IF(O43="","",ROUND((O43-N43)*1440,0))</f>
        <v>35</v>
      </c>
      <c r="AF43" s="18" t="n">
        <f aca="false">IF(P43="","",ROUND((P43-O43)*1440,0))</f>
        <v>53</v>
      </c>
      <c r="AG43" s="18" t="n">
        <f aca="false">IF(Q43="","",ROUND((Q43-P43)*1440,0))</f>
        <v>62</v>
      </c>
      <c r="AH43" s="18" t="n">
        <f aca="false">IF(Q43="","",ROUND((Q43-H43)*1440,0))</f>
        <v>437</v>
      </c>
      <c r="AI43" s="19" t="n">
        <f aca="false">ROUND(IF(O43="",Assumptions!$B$25-K43,O43-K43)*24,1)</f>
        <v>3.6</v>
      </c>
      <c r="AJ43" s="20" t="n">
        <f aca="false">ROUND(MAX(N(Y43)/Assumptions!$C$5, N(Z43)/Assumptions!$C$6, N(AA43)/Assumptions!$C$7, N(AB43)/Assumptions!$C$8, N(AC43)/Assumptions!$C$9, N(AD43)/Assumptions!$C$10, N(AE43)/Assumptions!$C$11, N(AF43)/Assumptions!$C$12, N(AG43)/Assumptions!$C$13),3)</f>
        <v>5.333</v>
      </c>
      <c r="AK43" s="0" t="str">
        <f aca="false">IF(OR(U43="Pending",U43="On Hold"),"Open GRN (awaiting)",IF(AJ43&lt;=1,"Within SLA",IF(ROUND(N(Y43)/Assumptions!$C$5,3)=AJ43,"Gate Wait",IF(ROUND(N(Z43)/Assumptions!$C$6,3)=AJ43,"Dock Wait",IF(ROUND(N(AA43)/Assumptions!$C$7,3)=AJ43,"Unloading",IF(ROUND(N(AB43)/Assumptions!$C$8,3)=AJ43,"Unload-to-QC Wait",IF(ROUND(N(AC43)/Assumptions!$C$9,3)=AJ43,"QC",IF(ROUND(N(AD43)/Assumptions!$C$10,3)=AJ43,"QC-to-GRN Wait",IF(ROUND(N(AE43)/Assumptions!$C$11,3)=AJ43,"GRN Processing",IF(ROUND(N(AF43)/Assumptions!$C$12,3)=AJ43,"GRN-to-Putaway Wait",IF(ROUND(N(AG43)/Assumptions!$C$13,3)=AJ43,"Putaway","Within SLA")))))))))))</f>
        <v>QC-to-GRN Wait</v>
      </c>
    </row>
    <row r="44" customFormat="false" ht="15" hidden="false" customHeight="false" outlineLevel="0" collapsed="false">
      <c r="A44" s="0" t="s">
        <v>275</v>
      </c>
      <c r="B44" s="0" t="s">
        <v>276</v>
      </c>
      <c r="C44" s="0" t="s">
        <v>184</v>
      </c>
      <c r="D44" s="0" t="s">
        <v>119</v>
      </c>
      <c r="E44" s="0" t="s">
        <v>277</v>
      </c>
      <c r="F44" s="0" t="s">
        <v>177</v>
      </c>
      <c r="G44" s="0" t="s">
        <v>129</v>
      </c>
      <c r="H44" s="17" t="n">
        <v>46204.6743055556</v>
      </c>
      <c r="I44" s="17" t="n">
        <v>46204.69375</v>
      </c>
      <c r="J44" s="17" t="n">
        <v>46204.6972222222</v>
      </c>
      <c r="K44" s="17" t="n">
        <v>46204.7395833333</v>
      </c>
      <c r="L44" s="17" t="n">
        <v>46204.7569444445</v>
      </c>
      <c r="M44" s="17" t="n">
        <v>46204.7916666667</v>
      </c>
      <c r="N44" s="17" t="n">
        <v>46204.8152777778</v>
      </c>
      <c r="O44" s="17" t="n">
        <v>46204.8715277778</v>
      </c>
      <c r="P44" s="17" t="n">
        <v>46204.8902777778</v>
      </c>
      <c r="Q44" s="17" t="n">
        <v>46204.9097222222</v>
      </c>
      <c r="R44" s="0" t="n">
        <v>1029</v>
      </c>
      <c r="S44" s="0" t="n">
        <v>0</v>
      </c>
      <c r="T44" s="0" t="n">
        <v>0</v>
      </c>
      <c r="U44" s="18" t="s">
        <v>130</v>
      </c>
      <c r="V44" s="18" t="s">
        <v>131</v>
      </c>
      <c r="W44" s="0" t="str">
        <f aca="false">IF(AND(X44&gt;=6,X44&lt;14),"A",IF(AND(X44&gt;=14,X44&lt;22),"B","C"))</f>
        <v>B</v>
      </c>
      <c r="X44" s="18" t="n">
        <f aca="false">HOUR(H44)</f>
        <v>16</v>
      </c>
      <c r="Y44" s="18" t="n">
        <f aca="false">ROUND((I44-H44)*1440,0)</f>
        <v>28</v>
      </c>
      <c r="Z44" s="18" t="n">
        <f aca="false">ROUND((J44-I44)*1440,0)</f>
        <v>5</v>
      </c>
      <c r="AA44" s="18" t="n">
        <f aca="false">ROUND((K44-J44)*1440,0)</f>
        <v>61</v>
      </c>
      <c r="AB44" s="18" t="n">
        <f aca="false">ROUND((L44-K44)*1440,0)</f>
        <v>25</v>
      </c>
      <c r="AC44" s="18" t="n">
        <f aca="false">ROUND((M44-L44)*1440,0)</f>
        <v>50</v>
      </c>
      <c r="AD44" s="18" t="n">
        <f aca="false">IF(N44="","",ROUND((N44-M44)*1440,0))</f>
        <v>34</v>
      </c>
      <c r="AE44" s="18" t="n">
        <f aca="false">IF(O44="","",ROUND((O44-N44)*1440,0))</f>
        <v>81</v>
      </c>
      <c r="AF44" s="18" t="n">
        <f aca="false">IF(P44="","",ROUND((P44-O44)*1440,0))</f>
        <v>27</v>
      </c>
      <c r="AG44" s="18" t="n">
        <f aca="false">IF(Q44="","",ROUND((Q44-P44)*1440,0))</f>
        <v>28</v>
      </c>
      <c r="AH44" s="18" t="n">
        <f aca="false">IF(Q44="","",ROUND((Q44-H44)*1440,0))</f>
        <v>339</v>
      </c>
      <c r="AI44" s="19" t="n">
        <f aca="false">ROUND(IF(O44="",Assumptions!$B$25-K44,O44-K44)*24,1)</f>
        <v>3.2</v>
      </c>
      <c r="AJ44" s="20" t="n">
        <f aca="false">ROUND(MAX(N(Y44)/Assumptions!$C$5, N(Z44)/Assumptions!$C$6, N(AA44)/Assumptions!$C$7, N(AB44)/Assumptions!$C$8, N(AC44)/Assumptions!$C$9, N(AD44)/Assumptions!$C$10, N(AE44)/Assumptions!$C$11, N(AF44)/Assumptions!$C$12, N(AG44)/Assumptions!$C$13),3)</f>
        <v>1.8</v>
      </c>
      <c r="AK44" s="0" t="str">
        <f aca="false">IF(OR(U44="Pending",U44="On Hold"),"Open GRN (awaiting)",IF(AJ44&lt;=1,"Within SLA",IF(ROUND(N(Y44)/Assumptions!$C$5,3)=AJ44,"Gate Wait",IF(ROUND(N(Z44)/Assumptions!$C$6,3)=AJ44,"Dock Wait",IF(ROUND(N(AA44)/Assumptions!$C$7,3)=AJ44,"Unloading",IF(ROUND(N(AB44)/Assumptions!$C$8,3)=AJ44,"Unload-to-QC Wait",IF(ROUND(N(AC44)/Assumptions!$C$9,3)=AJ44,"QC",IF(ROUND(N(AD44)/Assumptions!$C$10,3)=AJ44,"QC-to-GRN Wait",IF(ROUND(N(AE44)/Assumptions!$C$11,3)=AJ44,"GRN Processing",IF(ROUND(N(AF44)/Assumptions!$C$12,3)=AJ44,"GRN-to-Putaway Wait",IF(ROUND(N(AG44)/Assumptions!$C$13,3)=AJ44,"Putaway","Within SLA")))))))))))</f>
        <v>GRN Processing</v>
      </c>
    </row>
    <row r="45" customFormat="false" ht="15" hidden="false" customHeight="false" outlineLevel="0" collapsed="false">
      <c r="A45" s="0" t="s">
        <v>278</v>
      </c>
      <c r="B45" s="0" t="s">
        <v>279</v>
      </c>
      <c r="C45" s="0" t="s">
        <v>142</v>
      </c>
      <c r="D45" s="0" t="s">
        <v>119</v>
      </c>
      <c r="E45" s="0" t="s">
        <v>280</v>
      </c>
      <c r="F45" s="0" t="s">
        <v>137</v>
      </c>
      <c r="G45" s="0" t="s">
        <v>129</v>
      </c>
      <c r="H45" s="17" t="n">
        <v>46204.7006944444</v>
      </c>
      <c r="I45" s="17" t="n">
        <v>46204.7597222222</v>
      </c>
      <c r="J45" s="17" t="n">
        <v>46204.7673611111</v>
      </c>
      <c r="K45" s="17" t="n">
        <v>46204.7916666667</v>
      </c>
      <c r="L45" s="17" t="n">
        <v>46204.8048611111</v>
      </c>
      <c r="M45" s="17" t="n">
        <v>46204.8243055556</v>
      </c>
      <c r="N45" s="17" t="n">
        <v>46204.8513888889</v>
      </c>
      <c r="O45" s="17" t="n">
        <v>46204.8722222222</v>
      </c>
      <c r="P45" s="17" t="n">
        <v>46204.8868055556</v>
      </c>
      <c r="Q45" s="17" t="n">
        <v>46204.8986111111</v>
      </c>
      <c r="R45" s="0" t="n">
        <v>297</v>
      </c>
      <c r="S45" s="0" t="n">
        <v>0</v>
      </c>
      <c r="T45" s="0" t="n">
        <v>0</v>
      </c>
      <c r="U45" s="18" t="s">
        <v>130</v>
      </c>
      <c r="V45" s="18" t="s">
        <v>139</v>
      </c>
      <c r="W45" s="0" t="str">
        <f aca="false">IF(AND(X45&gt;=6,X45&lt;14),"A",IF(AND(X45&gt;=14,X45&lt;22),"B","C"))</f>
        <v>B</v>
      </c>
      <c r="X45" s="18" t="n">
        <f aca="false">HOUR(H45)</f>
        <v>16</v>
      </c>
      <c r="Y45" s="18" t="n">
        <f aca="false">ROUND((I45-H45)*1440,0)</f>
        <v>85</v>
      </c>
      <c r="Z45" s="18" t="n">
        <f aca="false">ROUND((J45-I45)*1440,0)</f>
        <v>11</v>
      </c>
      <c r="AA45" s="18" t="n">
        <f aca="false">ROUND((K45-J45)*1440,0)</f>
        <v>35</v>
      </c>
      <c r="AB45" s="18" t="n">
        <f aca="false">ROUND((L45-K45)*1440,0)</f>
        <v>19</v>
      </c>
      <c r="AC45" s="18" t="n">
        <f aca="false">ROUND((M45-L45)*1440,0)</f>
        <v>28</v>
      </c>
      <c r="AD45" s="18" t="n">
        <f aca="false">IF(N45="","",ROUND((N45-M45)*1440,0))</f>
        <v>39</v>
      </c>
      <c r="AE45" s="18" t="n">
        <f aca="false">IF(O45="","",ROUND((O45-N45)*1440,0))</f>
        <v>30</v>
      </c>
      <c r="AF45" s="18" t="n">
        <f aca="false">IF(P45="","",ROUND((P45-O45)*1440,0))</f>
        <v>21</v>
      </c>
      <c r="AG45" s="18" t="n">
        <f aca="false">IF(Q45="","",ROUND((Q45-P45)*1440,0))</f>
        <v>17</v>
      </c>
      <c r="AH45" s="18" t="n">
        <f aca="false">IF(Q45="","",ROUND((Q45-H45)*1440,0))</f>
        <v>285</v>
      </c>
      <c r="AI45" s="19" t="n">
        <f aca="false">ROUND(IF(O45="",Assumptions!$B$25-K45,O45-K45)*24,1)</f>
        <v>1.9</v>
      </c>
      <c r="AJ45" s="20" t="n">
        <f aca="false">ROUND(MAX(N(Y45)/Assumptions!$C$5, N(Z45)/Assumptions!$C$6, N(AA45)/Assumptions!$C$7, N(AB45)/Assumptions!$C$8, N(AC45)/Assumptions!$C$9, N(AD45)/Assumptions!$C$10, N(AE45)/Assumptions!$C$11, N(AF45)/Assumptions!$C$12, N(AG45)/Assumptions!$C$13),3)</f>
        <v>2.833</v>
      </c>
      <c r="AK45" s="0" t="str">
        <f aca="false">IF(OR(U45="Pending",U45="On Hold"),"Open GRN (awaiting)",IF(AJ45&lt;=1,"Within SLA",IF(ROUND(N(Y45)/Assumptions!$C$5,3)=AJ45,"Gate Wait",IF(ROUND(N(Z45)/Assumptions!$C$6,3)=AJ45,"Dock Wait",IF(ROUND(N(AA45)/Assumptions!$C$7,3)=AJ45,"Unloading",IF(ROUND(N(AB45)/Assumptions!$C$8,3)=AJ45,"Unload-to-QC Wait",IF(ROUND(N(AC45)/Assumptions!$C$9,3)=AJ45,"QC",IF(ROUND(N(AD45)/Assumptions!$C$10,3)=AJ45,"QC-to-GRN Wait",IF(ROUND(N(AE45)/Assumptions!$C$11,3)=AJ45,"GRN Processing",IF(ROUND(N(AF45)/Assumptions!$C$12,3)=AJ45,"GRN-to-Putaway Wait",IF(ROUND(N(AG45)/Assumptions!$C$13,3)=AJ45,"Putaway","Within SLA")))))))))))</f>
        <v>Gate Wait</v>
      </c>
    </row>
    <row r="46" customFormat="false" ht="15" hidden="false" customHeight="false" outlineLevel="0" collapsed="false">
      <c r="A46" s="0" t="s">
        <v>281</v>
      </c>
      <c r="B46" s="0" t="s">
        <v>282</v>
      </c>
      <c r="C46" s="0" t="s">
        <v>218</v>
      </c>
      <c r="D46" s="0" t="s">
        <v>119</v>
      </c>
      <c r="E46" s="0" t="s">
        <v>283</v>
      </c>
      <c r="F46" s="0" t="s">
        <v>137</v>
      </c>
      <c r="G46" s="0" t="s">
        <v>129</v>
      </c>
      <c r="H46" s="17" t="n">
        <v>46204.7270833333</v>
      </c>
      <c r="I46" s="17" t="n">
        <v>46204.7527777778</v>
      </c>
      <c r="J46" s="17" t="n">
        <v>46204.75625</v>
      </c>
      <c r="K46" s="17" t="n">
        <v>46204.7673611111</v>
      </c>
      <c r="L46" s="17" t="n">
        <v>46204.7729166667</v>
      </c>
      <c r="M46" s="17" t="n">
        <v>46204.7875</v>
      </c>
      <c r="N46" s="17" t="n">
        <v>46204.8013888889</v>
      </c>
      <c r="O46" s="17" t="n">
        <v>46204.8104166667</v>
      </c>
      <c r="P46" s="17" t="n">
        <v>46204.8222222222</v>
      </c>
      <c r="Q46" s="17" t="n">
        <v>46204.8347222222</v>
      </c>
      <c r="R46" s="0" t="n">
        <v>220</v>
      </c>
      <c r="S46" s="0" t="n">
        <v>0</v>
      </c>
      <c r="T46" s="0" t="n">
        <v>0</v>
      </c>
      <c r="U46" s="18" t="s">
        <v>130</v>
      </c>
      <c r="V46" s="18" t="s">
        <v>139</v>
      </c>
      <c r="W46" s="0" t="str">
        <f aca="false">IF(AND(X46&gt;=6,X46&lt;14),"A",IF(AND(X46&gt;=14,X46&lt;22),"B","C"))</f>
        <v>B</v>
      </c>
      <c r="X46" s="18" t="n">
        <f aca="false">HOUR(H46)</f>
        <v>17</v>
      </c>
      <c r="Y46" s="18" t="n">
        <f aca="false">ROUND((I46-H46)*1440,0)</f>
        <v>37</v>
      </c>
      <c r="Z46" s="18" t="n">
        <f aca="false">ROUND((J46-I46)*1440,0)</f>
        <v>5</v>
      </c>
      <c r="AA46" s="18" t="n">
        <f aca="false">ROUND((K46-J46)*1440,0)</f>
        <v>16</v>
      </c>
      <c r="AB46" s="18" t="n">
        <f aca="false">ROUND((L46-K46)*1440,0)</f>
        <v>8</v>
      </c>
      <c r="AC46" s="18" t="n">
        <f aca="false">ROUND((M46-L46)*1440,0)</f>
        <v>21</v>
      </c>
      <c r="AD46" s="18" t="n">
        <f aca="false">IF(N46="","",ROUND((N46-M46)*1440,0))</f>
        <v>20</v>
      </c>
      <c r="AE46" s="18" t="n">
        <f aca="false">IF(O46="","",ROUND((O46-N46)*1440,0))</f>
        <v>13</v>
      </c>
      <c r="AF46" s="18" t="n">
        <f aca="false">IF(P46="","",ROUND((P46-O46)*1440,0))</f>
        <v>17</v>
      </c>
      <c r="AG46" s="18" t="n">
        <f aca="false">IF(Q46="","",ROUND((Q46-P46)*1440,0))</f>
        <v>18</v>
      </c>
      <c r="AH46" s="18" t="n">
        <f aca="false">IF(Q46="","",ROUND((Q46-H46)*1440,0))</f>
        <v>155</v>
      </c>
      <c r="AI46" s="19" t="n">
        <f aca="false">ROUND(IF(O46="",Assumptions!$B$25-K46,O46-K46)*24,1)</f>
        <v>1</v>
      </c>
      <c r="AJ46" s="20" t="n">
        <f aca="false">ROUND(MAX(N(Y46)/Assumptions!$C$5, N(Z46)/Assumptions!$C$6, N(AA46)/Assumptions!$C$7, N(AB46)/Assumptions!$C$8, N(AC46)/Assumptions!$C$9, N(AD46)/Assumptions!$C$10, N(AE46)/Assumptions!$C$11, N(AF46)/Assumptions!$C$12, N(AG46)/Assumptions!$C$13),3)</f>
        <v>1.233</v>
      </c>
      <c r="AK46" s="0" t="str">
        <f aca="false">IF(OR(U46="Pending",U46="On Hold"),"Open GRN (awaiting)",IF(AJ46&lt;=1,"Within SLA",IF(ROUND(N(Y46)/Assumptions!$C$5,3)=AJ46,"Gate Wait",IF(ROUND(N(Z46)/Assumptions!$C$6,3)=AJ46,"Dock Wait",IF(ROUND(N(AA46)/Assumptions!$C$7,3)=AJ46,"Unloading",IF(ROUND(N(AB46)/Assumptions!$C$8,3)=AJ46,"Unload-to-QC Wait",IF(ROUND(N(AC46)/Assumptions!$C$9,3)=AJ46,"QC",IF(ROUND(N(AD46)/Assumptions!$C$10,3)=AJ46,"QC-to-GRN Wait",IF(ROUND(N(AE46)/Assumptions!$C$11,3)=AJ46,"GRN Processing",IF(ROUND(N(AF46)/Assumptions!$C$12,3)=AJ46,"GRN-to-Putaway Wait",IF(ROUND(N(AG46)/Assumptions!$C$13,3)=AJ46,"Putaway","Within SLA")))))))))))</f>
        <v>Gate Wait</v>
      </c>
    </row>
    <row r="47" customFormat="false" ht="15" hidden="false" customHeight="false" outlineLevel="0" collapsed="false">
      <c r="A47" s="0" t="s">
        <v>284</v>
      </c>
      <c r="B47" s="0" t="s">
        <v>285</v>
      </c>
      <c r="C47" s="0" t="s">
        <v>286</v>
      </c>
      <c r="D47" s="0" t="s">
        <v>147</v>
      </c>
      <c r="E47" s="0" t="s">
        <v>287</v>
      </c>
      <c r="F47" s="0" t="s">
        <v>121</v>
      </c>
      <c r="G47" s="0" t="s">
        <v>167</v>
      </c>
      <c r="H47" s="17" t="n">
        <v>46204.7291666667</v>
      </c>
      <c r="I47" s="17" t="n">
        <v>46204.7625</v>
      </c>
      <c r="J47" s="17" t="n">
        <v>46204.7694444444</v>
      </c>
      <c r="K47" s="17" t="n">
        <v>46204.8041666667</v>
      </c>
      <c r="L47" s="17" t="n">
        <v>46204.8215277778</v>
      </c>
      <c r="M47" s="17" t="n">
        <v>46204.8409722222</v>
      </c>
      <c r="N47" s="17" t="n">
        <v>46204.8729166667</v>
      </c>
      <c r="O47" s="17" t="n">
        <v>46204.8798611111</v>
      </c>
      <c r="P47" s="17" t="n">
        <v>46204.9229166667</v>
      </c>
      <c r="Q47" s="17" t="n">
        <v>46204.9361111111</v>
      </c>
      <c r="R47" s="0" t="n">
        <v>361</v>
      </c>
      <c r="S47" s="0" t="n">
        <v>0</v>
      </c>
      <c r="T47" s="0" t="n">
        <v>0</v>
      </c>
      <c r="U47" s="18" t="s">
        <v>130</v>
      </c>
      <c r="V47" s="18" t="s">
        <v>139</v>
      </c>
      <c r="W47" s="0" t="str">
        <f aca="false">IF(AND(X47&gt;=6,X47&lt;14),"A",IF(AND(X47&gt;=14,X47&lt;22),"B","C"))</f>
        <v>B</v>
      </c>
      <c r="X47" s="18" t="n">
        <f aca="false">HOUR(H47)</f>
        <v>17</v>
      </c>
      <c r="Y47" s="18" t="n">
        <f aca="false">ROUND((I47-H47)*1440,0)</f>
        <v>48</v>
      </c>
      <c r="Z47" s="18" t="n">
        <f aca="false">ROUND((J47-I47)*1440,0)</f>
        <v>10</v>
      </c>
      <c r="AA47" s="18" t="n">
        <f aca="false">ROUND((K47-J47)*1440,0)</f>
        <v>50</v>
      </c>
      <c r="AB47" s="18" t="n">
        <f aca="false">ROUND((L47-K47)*1440,0)</f>
        <v>25</v>
      </c>
      <c r="AC47" s="18" t="n">
        <f aca="false">ROUND((M47-L47)*1440,0)</f>
        <v>28</v>
      </c>
      <c r="AD47" s="18" t="n">
        <f aca="false">IF(N47="","",ROUND((N47-M47)*1440,0))</f>
        <v>46</v>
      </c>
      <c r="AE47" s="18" t="n">
        <f aca="false">IF(O47="","",ROUND((O47-N47)*1440,0))</f>
        <v>10</v>
      </c>
      <c r="AF47" s="18" t="n">
        <f aca="false">IF(P47="","",ROUND((P47-O47)*1440,0))</f>
        <v>62</v>
      </c>
      <c r="AG47" s="18" t="n">
        <f aca="false">IF(Q47="","",ROUND((Q47-P47)*1440,0))</f>
        <v>19</v>
      </c>
      <c r="AH47" s="18" t="n">
        <f aca="false">IF(Q47="","",ROUND((Q47-H47)*1440,0))</f>
        <v>298</v>
      </c>
      <c r="AI47" s="19" t="n">
        <f aca="false">ROUND(IF(O47="",Assumptions!$B$25-K47,O47-K47)*24,1)</f>
        <v>1.8</v>
      </c>
      <c r="AJ47" s="20" t="n">
        <f aca="false">ROUND(MAX(N(Y47)/Assumptions!$C$5, N(Z47)/Assumptions!$C$6, N(AA47)/Assumptions!$C$7, N(AB47)/Assumptions!$C$8, N(AC47)/Assumptions!$C$9, N(AD47)/Assumptions!$C$10, N(AE47)/Assumptions!$C$11, N(AF47)/Assumptions!$C$12, N(AG47)/Assumptions!$C$13),3)</f>
        <v>3.1</v>
      </c>
      <c r="AK47" s="0" t="str">
        <f aca="false">IF(OR(U47="Pending",U47="On Hold"),"Open GRN (awaiting)",IF(AJ47&lt;=1,"Within SLA",IF(ROUND(N(Y47)/Assumptions!$C$5,3)=AJ47,"Gate Wait",IF(ROUND(N(Z47)/Assumptions!$C$6,3)=AJ47,"Dock Wait",IF(ROUND(N(AA47)/Assumptions!$C$7,3)=AJ47,"Unloading",IF(ROUND(N(AB47)/Assumptions!$C$8,3)=AJ47,"Unload-to-QC Wait",IF(ROUND(N(AC47)/Assumptions!$C$9,3)=AJ47,"QC",IF(ROUND(N(AD47)/Assumptions!$C$10,3)=AJ47,"QC-to-GRN Wait",IF(ROUND(N(AE47)/Assumptions!$C$11,3)=AJ47,"GRN Processing",IF(ROUND(N(AF47)/Assumptions!$C$12,3)=AJ47,"GRN-to-Putaway Wait",IF(ROUND(N(AG47)/Assumptions!$C$13,3)=AJ47,"Putaway","Within SLA")))))))))))</f>
        <v>GRN-to-Putaway Wait</v>
      </c>
    </row>
    <row r="48" customFormat="false" ht="15" hidden="false" customHeight="false" outlineLevel="0" collapsed="false">
      <c r="A48" s="0" t="s">
        <v>288</v>
      </c>
      <c r="B48" s="0" t="s">
        <v>289</v>
      </c>
      <c r="C48" s="0" t="s">
        <v>159</v>
      </c>
      <c r="D48" s="0" t="s">
        <v>135</v>
      </c>
      <c r="E48" s="0" t="s">
        <v>290</v>
      </c>
      <c r="F48" s="0" t="s">
        <v>128</v>
      </c>
      <c r="G48" s="0" t="s">
        <v>178</v>
      </c>
      <c r="H48" s="17" t="n">
        <v>46204.7354166667</v>
      </c>
      <c r="I48" s="17" t="n">
        <v>46204.7451388889</v>
      </c>
      <c r="J48" s="17" t="n">
        <v>46204.7569444445</v>
      </c>
      <c r="K48" s="17" t="n">
        <v>46204.7770833333</v>
      </c>
      <c r="L48" s="17" t="n">
        <v>46204.7826388889</v>
      </c>
      <c r="M48" s="17" t="n">
        <v>46204.8083333333</v>
      </c>
      <c r="N48" s="17" t="n">
        <v>46204.8701388889</v>
      </c>
      <c r="O48" s="17" t="n">
        <v>46204.8944444444</v>
      </c>
      <c r="P48" s="17" t="n">
        <v>46204.9034722222</v>
      </c>
      <c r="Q48" s="17" t="n">
        <v>46204.9347222222</v>
      </c>
      <c r="R48" s="0" t="n">
        <v>891</v>
      </c>
      <c r="S48" s="0" t="n">
        <v>0</v>
      </c>
      <c r="T48" s="0" t="n">
        <v>0</v>
      </c>
      <c r="U48" s="18" t="s">
        <v>130</v>
      </c>
      <c r="V48" s="18" t="s">
        <v>156</v>
      </c>
      <c r="W48" s="0" t="str">
        <f aca="false">IF(AND(X48&gt;=6,X48&lt;14),"A",IF(AND(X48&gt;=14,X48&lt;22),"B","C"))</f>
        <v>B</v>
      </c>
      <c r="X48" s="18" t="n">
        <f aca="false">HOUR(H48)</f>
        <v>17</v>
      </c>
      <c r="Y48" s="18" t="n">
        <f aca="false">ROUND((I48-H48)*1440,0)</f>
        <v>14</v>
      </c>
      <c r="Z48" s="18" t="n">
        <f aca="false">ROUND((J48-I48)*1440,0)</f>
        <v>17</v>
      </c>
      <c r="AA48" s="18" t="n">
        <f aca="false">ROUND((K48-J48)*1440,0)</f>
        <v>29</v>
      </c>
      <c r="AB48" s="18" t="n">
        <f aca="false">ROUND((L48-K48)*1440,0)</f>
        <v>8</v>
      </c>
      <c r="AC48" s="18" t="n">
        <f aca="false">ROUND((M48-L48)*1440,0)</f>
        <v>37</v>
      </c>
      <c r="AD48" s="18" t="n">
        <f aca="false">IF(N48="","",ROUND((N48-M48)*1440,0))</f>
        <v>89</v>
      </c>
      <c r="AE48" s="18" t="n">
        <f aca="false">IF(O48="","",ROUND((O48-N48)*1440,0))</f>
        <v>35</v>
      </c>
      <c r="AF48" s="18" t="n">
        <f aca="false">IF(P48="","",ROUND((P48-O48)*1440,0))</f>
        <v>13</v>
      </c>
      <c r="AG48" s="18" t="n">
        <f aca="false">IF(Q48="","",ROUND((Q48-P48)*1440,0))</f>
        <v>45</v>
      </c>
      <c r="AH48" s="18" t="n">
        <f aca="false">IF(Q48="","",ROUND((Q48-H48)*1440,0))</f>
        <v>287</v>
      </c>
      <c r="AI48" s="19" t="n">
        <f aca="false">ROUND(IF(O48="",Assumptions!$B$25-K48,O48-K48)*24,1)</f>
        <v>2.8</v>
      </c>
      <c r="AJ48" s="20" t="n">
        <f aca="false">ROUND(MAX(N(Y48)/Assumptions!$C$5, N(Z48)/Assumptions!$C$6, N(AA48)/Assumptions!$C$7, N(AB48)/Assumptions!$C$8, N(AC48)/Assumptions!$C$9, N(AD48)/Assumptions!$C$10, N(AE48)/Assumptions!$C$11, N(AF48)/Assumptions!$C$12, N(AG48)/Assumptions!$C$13),3)</f>
        <v>2.967</v>
      </c>
      <c r="AK48" s="0" t="str">
        <f aca="false">IF(OR(U48="Pending",U48="On Hold"),"Open GRN (awaiting)",IF(AJ48&lt;=1,"Within SLA",IF(ROUND(N(Y48)/Assumptions!$C$5,3)=AJ48,"Gate Wait",IF(ROUND(N(Z48)/Assumptions!$C$6,3)=AJ48,"Dock Wait",IF(ROUND(N(AA48)/Assumptions!$C$7,3)=AJ48,"Unloading",IF(ROUND(N(AB48)/Assumptions!$C$8,3)=AJ48,"Unload-to-QC Wait",IF(ROUND(N(AC48)/Assumptions!$C$9,3)=AJ48,"QC",IF(ROUND(N(AD48)/Assumptions!$C$10,3)=AJ48,"QC-to-GRN Wait",IF(ROUND(N(AE48)/Assumptions!$C$11,3)=AJ48,"GRN Processing",IF(ROUND(N(AF48)/Assumptions!$C$12,3)=AJ48,"GRN-to-Putaway Wait",IF(ROUND(N(AG48)/Assumptions!$C$13,3)=AJ48,"Putaway","Within SLA")))))))))))</f>
        <v>QC-to-GRN Wait</v>
      </c>
    </row>
    <row r="49" customFormat="false" ht="15" hidden="false" customHeight="false" outlineLevel="0" collapsed="false">
      <c r="A49" s="0" t="s">
        <v>291</v>
      </c>
      <c r="B49" s="0" t="s">
        <v>292</v>
      </c>
      <c r="C49" s="0" t="s">
        <v>170</v>
      </c>
      <c r="D49" s="0" t="s">
        <v>135</v>
      </c>
      <c r="E49" s="0" t="s">
        <v>293</v>
      </c>
      <c r="F49" s="0" t="s">
        <v>172</v>
      </c>
      <c r="G49" s="0" t="s">
        <v>178</v>
      </c>
      <c r="H49" s="17" t="n">
        <v>46204.7756944444</v>
      </c>
      <c r="I49" s="17" t="n">
        <v>46204.8076388889</v>
      </c>
      <c r="J49" s="17" t="n">
        <v>46204.8152777778</v>
      </c>
      <c r="K49" s="17" t="n">
        <v>46204.8479166667</v>
      </c>
      <c r="L49" s="17" t="n">
        <v>46204.8534722222</v>
      </c>
      <c r="M49" s="17" t="n">
        <v>46204.875</v>
      </c>
      <c r="N49" s="17" t="n">
        <v>46204.9923611111</v>
      </c>
      <c r="O49" s="17" t="n">
        <v>46205.0583333333</v>
      </c>
      <c r="P49" s="17" t="n">
        <v>46205.0743055556</v>
      </c>
      <c r="Q49" s="17" t="n">
        <v>46205.0833333333</v>
      </c>
      <c r="R49" s="0" t="n">
        <v>587</v>
      </c>
      <c r="S49" s="0" t="n">
        <v>0</v>
      </c>
      <c r="T49" s="0" t="n">
        <v>17</v>
      </c>
      <c r="U49" s="18" t="s">
        <v>123</v>
      </c>
      <c r="V49" s="18" t="s">
        <v>156</v>
      </c>
      <c r="W49" s="0" t="str">
        <f aca="false">IF(AND(X49&gt;=6,X49&lt;14),"A",IF(AND(X49&gt;=14,X49&lt;22),"B","C"))</f>
        <v>B</v>
      </c>
      <c r="X49" s="18" t="n">
        <f aca="false">HOUR(H49)</f>
        <v>18</v>
      </c>
      <c r="Y49" s="18" t="n">
        <f aca="false">ROUND((I49-H49)*1440,0)</f>
        <v>46</v>
      </c>
      <c r="Z49" s="18" t="n">
        <f aca="false">ROUND((J49-I49)*1440,0)</f>
        <v>11</v>
      </c>
      <c r="AA49" s="18" t="n">
        <f aca="false">ROUND((K49-J49)*1440,0)</f>
        <v>47</v>
      </c>
      <c r="AB49" s="18" t="n">
        <f aca="false">ROUND((L49-K49)*1440,0)</f>
        <v>8</v>
      </c>
      <c r="AC49" s="18" t="n">
        <f aca="false">ROUND((M49-L49)*1440,0)</f>
        <v>31</v>
      </c>
      <c r="AD49" s="18" t="n">
        <f aca="false">IF(N49="","",ROUND((N49-M49)*1440,0))</f>
        <v>169</v>
      </c>
      <c r="AE49" s="18" t="n">
        <f aca="false">IF(O49="","",ROUND((O49-N49)*1440,0))</f>
        <v>95</v>
      </c>
      <c r="AF49" s="18" t="n">
        <f aca="false">IF(P49="","",ROUND((P49-O49)*1440,0))</f>
        <v>23</v>
      </c>
      <c r="AG49" s="18" t="n">
        <f aca="false">IF(Q49="","",ROUND((Q49-P49)*1440,0))</f>
        <v>13</v>
      </c>
      <c r="AH49" s="18" t="n">
        <f aca="false">IF(Q49="","",ROUND((Q49-H49)*1440,0))</f>
        <v>443</v>
      </c>
      <c r="AI49" s="19" t="n">
        <f aca="false">ROUND(IF(O49="",Assumptions!$B$25-K49,O49-K49)*24,1)</f>
        <v>5</v>
      </c>
      <c r="AJ49" s="20" t="n">
        <f aca="false">ROUND(MAX(N(Y49)/Assumptions!$C$5, N(Z49)/Assumptions!$C$6, N(AA49)/Assumptions!$C$7, N(AB49)/Assumptions!$C$8, N(AC49)/Assumptions!$C$9, N(AD49)/Assumptions!$C$10, N(AE49)/Assumptions!$C$11, N(AF49)/Assumptions!$C$12, N(AG49)/Assumptions!$C$13),3)</f>
        <v>5.633</v>
      </c>
      <c r="AK49" s="0" t="str">
        <f aca="false">IF(OR(U49="Pending",U49="On Hold"),"Open GRN (awaiting)",IF(AJ49&lt;=1,"Within SLA",IF(ROUND(N(Y49)/Assumptions!$C$5,3)=AJ49,"Gate Wait",IF(ROUND(N(Z49)/Assumptions!$C$6,3)=AJ49,"Dock Wait",IF(ROUND(N(AA49)/Assumptions!$C$7,3)=AJ49,"Unloading",IF(ROUND(N(AB49)/Assumptions!$C$8,3)=AJ49,"Unload-to-QC Wait",IF(ROUND(N(AC49)/Assumptions!$C$9,3)=AJ49,"QC",IF(ROUND(N(AD49)/Assumptions!$C$10,3)=AJ49,"QC-to-GRN Wait",IF(ROUND(N(AE49)/Assumptions!$C$11,3)=AJ49,"GRN Processing",IF(ROUND(N(AF49)/Assumptions!$C$12,3)=AJ49,"GRN-to-Putaway Wait",IF(ROUND(N(AG49)/Assumptions!$C$13,3)=AJ49,"Putaway","Within SLA")))))))))))</f>
        <v>QC-to-GRN Wait</v>
      </c>
    </row>
    <row r="50" customFormat="false" ht="15" hidden="false" customHeight="false" outlineLevel="0" collapsed="false">
      <c r="A50" s="0" t="s">
        <v>294</v>
      </c>
      <c r="B50" s="0" t="s">
        <v>295</v>
      </c>
      <c r="C50" s="0" t="s">
        <v>159</v>
      </c>
      <c r="D50" s="0" t="s">
        <v>147</v>
      </c>
      <c r="E50" s="0" t="s">
        <v>296</v>
      </c>
      <c r="F50" s="0" t="s">
        <v>172</v>
      </c>
      <c r="G50" s="0" t="s">
        <v>167</v>
      </c>
      <c r="H50" s="17" t="n">
        <v>46204.7763888889</v>
      </c>
      <c r="I50" s="17" t="n">
        <v>46204.78125</v>
      </c>
      <c r="J50" s="17" t="n">
        <v>46204.7854166667</v>
      </c>
      <c r="K50" s="17" t="n">
        <v>46204.8006944444</v>
      </c>
      <c r="L50" s="17" t="n">
        <v>46204.8090277778</v>
      </c>
      <c r="M50" s="17" t="n">
        <v>46204.8354166667</v>
      </c>
      <c r="N50" s="17" t="n">
        <v>46204.85625</v>
      </c>
      <c r="O50" s="17" t="n">
        <v>46204.9736111111</v>
      </c>
      <c r="P50" s="17" t="n">
        <v>46204.98125</v>
      </c>
      <c r="Q50" s="17" t="n">
        <v>46205.0236111111</v>
      </c>
      <c r="R50" s="0" t="n">
        <v>52</v>
      </c>
      <c r="S50" s="0" t="n">
        <v>0</v>
      </c>
      <c r="T50" s="0" t="n">
        <v>0</v>
      </c>
      <c r="U50" s="18" t="s">
        <v>130</v>
      </c>
      <c r="V50" s="18" t="s">
        <v>156</v>
      </c>
      <c r="W50" s="0" t="str">
        <f aca="false">IF(AND(X50&gt;=6,X50&lt;14),"A",IF(AND(X50&gt;=14,X50&lt;22),"B","C"))</f>
        <v>B</v>
      </c>
      <c r="X50" s="18" t="n">
        <f aca="false">HOUR(H50)</f>
        <v>18</v>
      </c>
      <c r="Y50" s="18" t="n">
        <f aca="false">ROUND((I50-H50)*1440,0)</f>
        <v>7</v>
      </c>
      <c r="Z50" s="18" t="n">
        <f aca="false">ROUND((J50-I50)*1440,0)</f>
        <v>6</v>
      </c>
      <c r="AA50" s="18" t="n">
        <f aca="false">ROUND((K50-J50)*1440,0)</f>
        <v>22</v>
      </c>
      <c r="AB50" s="18" t="n">
        <f aca="false">ROUND((L50-K50)*1440,0)</f>
        <v>12</v>
      </c>
      <c r="AC50" s="18" t="n">
        <f aca="false">ROUND((M50-L50)*1440,0)</f>
        <v>38</v>
      </c>
      <c r="AD50" s="18" t="n">
        <f aca="false">IF(N50="","",ROUND((N50-M50)*1440,0))</f>
        <v>30</v>
      </c>
      <c r="AE50" s="18" t="n">
        <f aca="false">IF(O50="","",ROUND((O50-N50)*1440,0))</f>
        <v>169</v>
      </c>
      <c r="AF50" s="18" t="n">
        <f aca="false">IF(P50="","",ROUND((P50-O50)*1440,0))</f>
        <v>11</v>
      </c>
      <c r="AG50" s="18" t="n">
        <f aca="false">IF(Q50="","",ROUND((Q50-P50)*1440,0))</f>
        <v>61</v>
      </c>
      <c r="AH50" s="18" t="n">
        <f aca="false">IF(Q50="","",ROUND((Q50-H50)*1440,0))</f>
        <v>356</v>
      </c>
      <c r="AI50" s="19" t="n">
        <f aca="false">ROUND(IF(O50="",Assumptions!$B$25-K50,O50-K50)*24,1)</f>
        <v>4.2</v>
      </c>
      <c r="AJ50" s="20" t="n">
        <f aca="false">ROUND(MAX(N(Y50)/Assumptions!$C$5, N(Z50)/Assumptions!$C$6, N(AA50)/Assumptions!$C$7, N(AB50)/Assumptions!$C$8, N(AC50)/Assumptions!$C$9, N(AD50)/Assumptions!$C$10, N(AE50)/Assumptions!$C$11, N(AF50)/Assumptions!$C$12, N(AG50)/Assumptions!$C$13),3)</f>
        <v>3.756</v>
      </c>
      <c r="AK50" s="0" t="str">
        <f aca="false">IF(OR(U50="Pending",U50="On Hold"),"Open GRN (awaiting)",IF(AJ50&lt;=1,"Within SLA",IF(ROUND(N(Y50)/Assumptions!$C$5,3)=AJ50,"Gate Wait",IF(ROUND(N(Z50)/Assumptions!$C$6,3)=AJ50,"Dock Wait",IF(ROUND(N(AA50)/Assumptions!$C$7,3)=AJ50,"Unloading",IF(ROUND(N(AB50)/Assumptions!$C$8,3)=AJ50,"Unload-to-QC Wait",IF(ROUND(N(AC50)/Assumptions!$C$9,3)=AJ50,"QC",IF(ROUND(N(AD50)/Assumptions!$C$10,3)=AJ50,"QC-to-GRN Wait",IF(ROUND(N(AE50)/Assumptions!$C$11,3)=AJ50,"GRN Processing",IF(ROUND(N(AF50)/Assumptions!$C$12,3)=AJ50,"GRN-to-Putaway Wait",IF(ROUND(N(AG50)/Assumptions!$C$13,3)=AJ50,"Putaway","Within SLA")))))))))))</f>
        <v>GRN Processing</v>
      </c>
    </row>
    <row r="51" customFormat="false" ht="15" hidden="false" customHeight="false" outlineLevel="0" collapsed="false">
      <c r="A51" s="0" t="s">
        <v>297</v>
      </c>
      <c r="B51" s="0" t="s">
        <v>298</v>
      </c>
      <c r="C51" s="0" t="s">
        <v>170</v>
      </c>
      <c r="D51" s="0" t="s">
        <v>119</v>
      </c>
      <c r="E51" s="0" t="s">
        <v>299</v>
      </c>
      <c r="F51" s="0" t="s">
        <v>172</v>
      </c>
      <c r="G51" s="0" t="s">
        <v>129</v>
      </c>
      <c r="H51" s="17" t="n">
        <v>46204.7840277778</v>
      </c>
      <c r="I51" s="17" t="n">
        <v>46204.7916666667</v>
      </c>
      <c r="J51" s="17" t="n">
        <v>46204.7944444444</v>
      </c>
      <c r="K51" s="17" t="n">
        <v>46204.8465277778</v>
      </c>
      <c r="L51" s="17" t="n">
        <v>46204.8541666667</v>
      </c>
      <c r="M51" s="17" t="n">
        <v>46204.86875</v>
      </c>
      <c r="N51" s="17" t="n">
        <v>46204.8833333333</v>
      </c>
      <c r="O51" s="17" t="n">
        <v>46205.0208333333</v>
      </c>
      <c r="P51" s="17" t="n">
        <v>46205.03125</v>
      </c>
      <c r="Q51" s="17" t="n">
        <v>46205.0520833333</v>
      </c>
      <c r="R51" s="0" t="n">
        <v>427</v>
      </c>
      <c r="S51" s="0" t="n">
        <v>0</v>
      </c>
      <c r="T51" s="0" t="n">
        <v>0</v>
      </c>
      <c r="U51" s="18" t="s">
        <v>130</v>
      </c>
      <c r="V51" s="18" t="s">
        <v>144</v>
      </c>
      <c r="W51" s="0" t="str">
        <f aca="false">IF(AND(X51&gt;=6,X51&lt;14),"A",IF(AND(X51&gt;=14,X51&lt;22),"B","C"))</f>
        <v>B</v>
      </c>
      <c r="X51" s="18" t="n">
        <f aca="false">HOUR(H51)</f>
        <v>18</v>
      </c>
      <c r="Y51" s="18" t="n">
        <f aca="false">ROUND((I51-H51)*1440,0)</f>
        <v>11</v>
      </c>
      <c r="Z51" s="18" t="n">
        <f aca="false">ROUND((J51-I51)*1440,0)</f>
        <v>4</v>
      </c>
      <c r="AA51" s="18" t="n">
        <f aca="false">ROUND((K51-J51)*1440,0)</f>
        <v>75</v>
      </c>
      <c r="AB51" s="18" t="n">
        <f aca="false">ROUND((L51-K51)*1440,0)</f>
        <v>11</v>
      </c>
      <c r="AC51" s="18" t="n">
        <f aca="false">ROUND((M51-L51)*1440,0)</f>
        <v>21</v>
      </c>
      <c r="AD51" s="18" t="n">
        <f aca="false">IF(N51="","",ROUND((N51-M51)*1440,0))</f>
        <v>21</v>
      </c>
      <c r="AE51" s="18" t="n">
        <f aca="false">IF(O51="","",ROUND((O51-N51)*1440,0))</f>
        <v>198</v>
      </c>
      <c r="AF51" s="18" t="n">
        <f aca="false">IF(P51="","",ROUND((P51-O51)*1440,0))</f>
        <v>15</v>
      </c>
      <c r="AG51" s="18" t="n">
        <f aca="false">IF(Q51="","",ROUND((Q51-P51)*1440,0))</f>
        <v>30</v>
      </c>
      <c r="AH51" s="18" t="n">
        <f aca="false">IF(Q51="","",ROUND((Q51-H51)*1440,0))</f>
        <v>386</v>
      </c>
      <c r="AI51" s="19" t="n">
        <f aca="false">ROUND(IF(O51="",Assumptions!$B$25-K51,O51-K51)*24,1)</f>
        <v>4.2</v>
      </c>
      <c r="AJ51" s="20" t="n">
        <f aca="false">ROUND(MAX(N(Y51)/Assumptions!$C$5, N(Z51)/Assumptions!$C$6, N(AA51)/Assumptions!$C$7, N(AB51)/Assumptions!$C$8, N(AC51)/Assumptions!$C$9, N(AD51)/Assumptions!$C$10, N(AE51)/Assumptions!$C$11, N(AF51)/Assumptions!$C$12, N(AG51)/Assumptions!$C$13),3)</f>
        <v>4.4</v>
      </c>
      <c r="AK51" s="0" t="str">
        <f aca="false">IF(OR(U51="Pending",U51="On Hold"),"Open GRN (awaiting)",IF(AJ51&lt;=1,"Within SLA",IF(ROUND(N(Y51)/Assumptions!$C$5,3)=AJ51,"Gate Wait",IF(ROUND(N(Z51)/Assumptions!$C$6,3)=AJ51,"Dock Wait",IF(ROUND(N(AA51)/Assumptions!$C$7,3)=AJ51,"Unloading",IF(ROUND(N(AB51)/Assumptions!$C$8,3)=AJ51,"Unload-to-QC Wait",IF(ROUND(N(AC51)/Assumptions!$C$9,3)=AJ51,"QC",IF(ROUND(N(AD51)/Assumptions!$C$10,3)=AJ51,"QC-to-GRN Wait",IF(ROUND(N(AE51)/Assumptions!$C$11,3)=AJ51,"GRN Processing",IF(ROUND(N(AF51)/Assumptions!$C$12,3)=AJ51,"GRN-to-Putaway Wait",IF(ROUND(N(AG51)/Assumptions!$C$13,3)=AJ51,"Putaway","Within SLA")))))))))))</f>
        <v>GRN Processing</v>
      </c>
    </row>
    <row r="52" customFormat="false" ht="15" hidden="false" customHeight="false" outlineLevel="0" collapsed="false">
      <c r="A52" s="0" t="s">
        <v>300</v>
      </c>
      <c r="B52" s="0" t="s">
        <v>301</v>
      </c>
      <c r="C52" s="0" t="s">
        <v>159</v>
      </c>
      <c r="D52" s="0" t="s">
        <v>135</v>
      </c>
      <c r="E52" s="0" t="s">
        <v>302</v>
      </c>
      <c r="F52" s="0" t="s">
        <v>128</v>
      </c>
      <c r="G52" s="0" t="s">
        <v>178</v>
      </c>
      <c r="H52" s="17" t="n">
        <v>46204.7979166667</v>
      </c>
      <c r="I52" s="17" t="n">
        <v>46204.8069444444</v>
      </c>
      <c r="J52" s="17" t="n">
        <v>46204.8256944444</v>
      </c>
      <c r="K52" s="17" t="n">
        <v>46204.8881944444</v>
      </c>
      <c r="L52" s="17" t="n">
        <v>46204.9</v>
      </c>
      <c r="M52" s="17" t="n">
        <v>46204.9270833333</v>
      </c>
      <c r="N52" s="17" t="n">
        <v>46204.9409722222</v>
      </c>
      <c r="O52" s="17" t="n">
        <v>46204.9611111111</v>
      </c>
      <c r="P52" s="17" t="n">
        <v>46204.9708333333</v>
      </c>
      <c r="Q52" s="17" t="n">
        <v>46205.0111111111</v>
      </c>
      <c r="R52" s="0" t="n">
        <v>3000</v>
      </c>
      <c r="S52" s="0" t="n">
        <v>0</v>
      </c>
      <c r="T52" s="0" t="n">
        <v>0</v>
      </c>
      <c r="U52" s="18" t="s">
        <v>130</v>
      </c>
      <c r="V52" s="18" t="s">
        <v>139</v>
      </c>
      <c r="W52" s="0" t="str">
        <f aca="false">IF(AND(X52&gt;=6,X52&lt;14),"A",IF(AND(X52&gt;=14,X52&lt;22),"B","C"))</f>
        <v>B</v>
      </c>
      <c r="X52" s="18" t="n">
        <f aca="false">HOUR(H52)</f>
        <v>19</v>
      </c>
      <c r="Y52" s="18" t="n">
        <f aca="false">ROUND((I52-H52)*1440,0)</f>
        <v>13</v>
      </c>
      <c r="Z52" s="18" t="n">
        <f aca="false">ROUND((J52-I52)*1440,0)</f>
        <v>27</v>
      </c>
      <c r="AA52" s="18" t="n">
        <f aca="false">ROUND((K52-J52)*1440,0)</f>
        <v>90</v>
      </c>
      <c r="AB52" s="18" t="n">
        <f aca="false">ROUND((L52-K52)*1440,0)</f>
        <v>17</v>
      </c>
      <c r="AC52" s="18" t="n">
        <f aca="false">ROUND((M52-L52)*1440,0)</f>
        <v>39</v>
      </c>
      <c r="AD52" s="18" t="n">
        <f aca="false">IF(N52="","",ROUND((N52-M52)*1440,0))</f>
        <v>20</v>
      </c>
      <c r="AE52" s="18" t="n">
        <f aca="false">IF(O52="","",ROUND((O52-N52)*1440,0))</f>
        <v>29</v>
      </c>
      <c r="AF52" s="18" t="n">
        <f aca="false">IF(P52="","",ROUND((P52-O52)*1440,0))</f>
        <v>14</v>
      </c>
      <c r="AG52" s="18" t="n">
        <f aca="false">IF(Q52="","",ROUND((Q52-P52)*1440,0))</f>
        <v>58</v>
      </c>
      <c r="AH52" s="18" t="n">
        <f aca="false">IF(Q52="","",ROUND((Q52-H52)*1440,0))</f>
        <v>307</v>
      </c>
      <c r="AI52" s="19" t="n">
        <f aca="false">ROUND(IF(O52="",Assumptions!$B$25-K52,O52-K52)*24,1)</f>
        <v>1.8</v>
      </c>
      <c r="AJ52" s="20" t="n">
        <f aca="false">ROUND(MAX(N(Y52)/Assumptions!$C$5, N(Z52)/Assumptions!$C$6, N(AA52)/Assumptions!$C$7, N(AB52)/Assumptions!$C$8, N(AC52)/Assumptions!$C$9, N(AD52)/Assumptions!$C$10, N(AE52)/Assumptions!$C$11, N(AF52)/Assumptions!$C$12, N(AG52)/Assumptions!$C$13),3)</f>
        <v>1.8</v>
      </c>
      <c r="AK52" s="0" t="str">
        <f aca="false">IF(OR(U52="Pending",U52="On Hold"),"Open GRN (awaiting)",IF(AJ52&lt;=1,"Within SLA",IF(ROUND(N(Y52)/Assumptions!$C$5,3)=AJ52,"Gate Wait",IF(ROUND(N(Z52)/Assumptions!$C$6,3)=AJ52,"Dock Wait",IF(ROUND(N(AA52)/Assumptions!$C$7,3)=AJ52,"Unloading",IF(ROUND(N(AB52)/Assumptions!$C$8,3)=AJ52,"Unload-to-QC Wait",IF(ROUND(N(AC52)/Assumptions!$C$9,3)=AJ52,"QC",IF(ROUND(N(AD52)/Assumptions!$C$10,3)=AJ52,"QC-to-GRN Wait",IF(ROUND(N(AE52)/Assumptions!$C$11,3)=AJ52,"GRN Processing",IF(ROUND(N(AF52)/Assumptions!$C$12,3)=AJ52,"GRN-to-Putaway Wait",IF(ROUND(N(AG52)/Assumptions!$C$13,3)=AJ52,"Putaway","Within SLA")))))))))))</f>
        <v>Dock Wait</v>
      </c>
    </row>
    <row r="53" customFormat="false" ht="15" hidden="false" customHeight="false" outlineLevel="0" collapsed="false">
      <c r="A53" s="0" t="s">
        <v>303</v>
      </c>
      <c r="B53" s="0" t="s">
        <v>304</v>
      </c>
      <c r="C53" s="0" t="s">
        <v>170</v>
      </c>
      <c r="D53" s="0" t="s">
        <v>147</v>
      </c>
      <c r="E53" s="0" t="s">
        <v>305</v>
      </c>
      <c r="F53" s="0" t="s">
        <v>172</v>
      </c>
      <c r="G53" s="0" t="s">
        <v>167</v>
      </c>
      <c r="H53" s="17" t="n">
        <v>46204.8277777778</v>
      </c>
      <c r="I53" s="17" t="n">
        <v>46204.8472222222</v>
      </c>
      <c r="J53" s="17" t="n">
        <v>46204.8569444444</v>
      </c>
      <c r="K53" s="17" t="n">
        <v>46204.8875</v>
      </c>
      <c r="L53" s="17" t="n">
        <v>46204.8979166667</v>
      </c>
      <c r="M53" s="17" t="n">
        <v>46204.9159722222</v>
      </c>
      <c r="N53" s="17" t="n">
        <v>46204.9201388889</v>
      </c>
      <c r="O53" s="17" t="n">
        <v>46204.9604166667</v>
      </c>
      <c r="P53" s="17" t="n">
        <v>46204.9652777778</v>
      </c>
      <c r="Q53" s="17" t="n">
        <v>46204.9895833333</v>
      </c>
      <c r="R53" s="0" t="n">
        <v>1094</v>
      </c>
      <c r="S53" s="0" t="n">
        <v>0</v>
      </c>
      <c r="T53" s="0" t="n">
        <v>0</v>
      </c>
      <c r="U53" s="18" t="s">
        <v>130</v>
      </c>
      <c r="V53" s="18" t="s">
        <v>156</v>
      </c>
      <c r="W53" s="0" t="str">
        <f aca="false">IF(AND(X53&gt;=6,X53&lt;14),"A",IF(AND(X53&gt;=14,X53&lt;22),"B","C"))</f>
        <v>B</v>
      </c>
      <c r="X53" s="18" t="n">
        <f aca="false">HOUR(H53)</f>
        <v>19</v>
      </c>
      <c r="Y53" s="18" t="n">
        <f aca="false">ROUND((I53-H53)*1440,0)</f>
        <v>28</v>
      </c>
      <c r="Z53" s="18" t="n">
        <f aca="false">ROUND((J53-I53)*1440,0)</f>
        <v>14</v>
      </c>
      <c r="AA53" s="18" t="n">
        <f aca="false">ROUND((K53-J53)*1440,0)</f>
        <v>44</v>
      </c>
      <c r="AB53" s="18" t="n">
        <f aca="false">ROUND((L53-K53)*1440,0)</f>
        <v>15</v>
      </c>
      <c r="AC53" s="18" t="n">
        <f aca="false">ROUND((M53-L53)*1440,0)</f>
        <v>26</v>
      </c>
      <c r="AD53" s="18" t="n">
        <f aca="false">IF(N53="","",ROUND((N53-M53)*1440,0))</f>
        <v>6</v>
      </c>
      <c r="AE53" s="18" t="n">
        <f aca="false">IF(O53="","",ROUND((O53-N53)*1440,0))</f>
        <v>58</v>
      </c>
      <c r="AF53" s="18" t="n">
        <f aca="false">IF(P53="","",ROUND((P53-O53)*1440,0))</f>
        <v>7</v>
      </c>
      <c r="AG53" s="18" t="n">
        <f aca="false">IF(Q53="","",ROUND((Q53-P53)*1440,0))</f>
        <v>35</v>
      </c>
      <c r="AH53" s="18" t="n">
        <f aca="false">IF(Q53="","",ROUND((Q53-H53)*1440,0))</f>
        <v>233</v>
      </c>
      <c r="AI53" s="19" t="n">
        <f aca="false">ROUND(IF(O53="",Assumptions!$B$25-K53,O53-K53)*24,1)</f>
        <v>1.8</v>
      </c>
      <c r="AJ53" s="20" t="n">
        <f aca="false">ROUND(MAX(N(Y53)/Assumptions!$C$5, N(Z53)/Assumptions!$C$6, N(AA53)/Assumptions!$C$7, N(AB53)/Assumptions!$C$8, N(AC53)/Assumptions!$C$9, N(AD53)/Assumptions!$C$10, N(AE53)/Assumptions!$C$11, N(AF53)/Assumptions!$C$12, N(AG53)/Assumptions!$C$13),3)</f>
        <v>1.289</v>
      </c>
      <c r="AK53" s="0" t="str">
        <f aca="false">IF(OR(U53="Pending",U53="On Hold"),"Open GRN (awaiting)",IF(AJ53&lt;=1,"Within SLA",IF(ROUND(N(Y53)/Assumptions!$C$5,3)=AJ53,"Gate Wait",IF(ROUND(N(Z53)/Assumptions!$C$6,3)=AJ53,"Dock Wait",IF(ROUND(N(AA53)/Assumptions!$C$7,3)=AJ53,"Unloading",IF(ROUND(N(AB53)/Assumptions!$C$8,3)=AJ53,"Unload-to-QC Wait",IF(ROUND(N(AC53)/Assumptions!$C$9,3)=AJ53,"QC",IF(ROUND(N(AD53)/Assumptions!$C$10,3)=AJ53,"QC-to-GRN Wait",IF(ROUND(N(AE53)/Assumptions!$C$11,3)=AJ53,"GRN Processing",IF(ROUND(N(AF53)/Assumptions!$C$12,3)=AJ53,"GRN-to-Putaway Wait",IF(ROUND(N(AG53)/Assumptions!$C$13,3)=AJ53,"Putaway","Within SLA")))))))))))</f>
        <v>GRN Processing</v>
      </c>
    </row>
    <row r="54" customFormat="false" ht="15" hidden="false" customHeight="false" outlineLevel="0" collapsed="false">
      <c r="A54" s="0" t="s">
        <v>306</v>
      </c>
      <c r="B54" s="0" t="s">
        <v>307</v>
      </c>
      <c r="C54" s="0" t="s">
        <v>159</v>
      </c>
      <c r="D54" s="0" t="s">
        <v>147</v>
      </c>
      <c r="E54" s="0" t="s">
        <v>308</v>
      </c>
      <c r="F54" s="0" t="s">
        <v>128</v>
      </c>
      <c r="G54" s="0" t="s">
        <v>167</v>
      </c>
      <c r="H54" s="17" t="n">
        <v>46204.8395833333</v>
      </c>
      <c r="I54" s="17" t="n">
        <v>46204.8472222222</v>
      </c>
      <c r="J54" s="17" t="n">
        <v>46204.8527777778</v>
      </c>
      <c r="K54" s="17" t="n">
        <v>46204.8722222222</v>
      </c>
      <c r="L54" s="17" t="n">
        <v>46204.875</v>
      </c>
      <c r="M54" s="17" t="n">
        <v>46204.89375</v>
      </c>
      <c r="N54" s="17" t="n">
        <v>46204.9486111111</v>
      </c>
      <c r="O54" s="17" t="n">
        <v>46204.9701388889</v>
      </c>
      <c r="P54" s="17" t="n">
        <v>46204.9798611111</v>
      </c>
      <c r="Q54" s="17" t="n">
        <v>46204.9944444444</v>
      </c>
      <c r="R54" s="0" t="n">
        <v>151</v>
      </c>
      <c r="S54" s="0" t="n">
        <v>0</v>
      </c>
      <c r="T54" s="0" t="n">
        <v>0</v>
      </c>
      <c r="U54" s="18" t="s">
        <v>130</v>
      </c>
      <c r="V54" s="18" t="s">
        <v>144</v>
      </c>
      <c r="W54" s="0" t="str">
        <f aca="false">IF(AND(X54&gt;=6,X54&lt;14),"A",IF(AND(X54&gt;=14,X54&lt;22),"B","C"))</f>
        <v>B</v>
      </c>
      <c r="X54" s="18" t="n">
        <f aca="false">HOUR(H54)</f>
        <v>20</v>
      </c>
      <c r="Y54" s="18" t="n">
        <f aca="false">ROUND((I54-H54)*1440,0)</f>
        <v>11</v>
      </c>
      <c r="Z54" s="18" t="n">
        <f aca="false">ROUND((J54-I54)*1440,0)</f>
        <v>8</v>
      </c>
      <c r="AA54" s="18" t="n">
        <f aca="false">ROUND((K54-J54)*1440,0)</f>
        <v>28</v>
      </c>
      <c r="AB54" s="18" t="n">
        <f aca="false">ROUND((L54-K54)*1440,0)</f>
        <v>4</v>
      </c>
      <c r="AC54" s="18" t="n">
        <f aca="false">ROUND((M54-L54)*1440,0)</f>
        <v>27</v>
      </c>
      <c r="AD54" s="18" t="n">
        <f aca="false">IF(N54="","",ROUND((N54-M54)*1440,0))</f>
        <v>79</v>
      </c>
      <c r="AE54" s="18" t="n">
        <f aca="false">IF(O54="","",ROUND((O54-N54)*1440,0))</f>
        <v>31</v>
      </c>
      <c r="AF54" s="18" t="n">
        <f aca="false">IF(P54="","",ROUND((P54-O54)*1440,0))</f>
        <v>14</v>
      </c>
      <c r="AG54" s="18" t="n">
        <f aca="false">IF(Q54="","",ROUND((Q54-P54)*1440,0))</f>
        <v>21</v>
      </c>
      <c r="AH54" s="18" t="n">
        <f aca="false">IF(Q54="","",ROUND((Q54-H54)*1440,0))</f>
        <v>223</v>
      </c>
      <c r="AI54" s="19" t="n">
        <f aca="false">ROUND(IF(O54="",Assumptions!$B$25-K54,O54-K54)*24,1)</f>
        <v>2.4</v>
      </c>
      <c r="AJ54" s="20" t="n">
        <f aca="false">ROUND(MAX(N(Y54)/Assumptions!$C$5, N(Z54)/Assumptions!$C$6, N(AA54)/Assumptions!$C$7, N(AB54)/Assumptions!$C$8, N(AC54)/Assumptions!$C$9, N(AD54)/Assumptions!$C$10, N(AE54)/Assumptions!$C$11, N(AF54)/Assumptions!$C$12, N(AG54)/Assumptions!$C$13),3)</f>
        <v>2.633</v>
      </c>
      <c r="AK54" s="0" t="str">
        <f aca="false">IF(OR(U54="Pending",U54="On Hold"),"Open GRN (awaiting)",IF(AJ54&lt;=1,"Within SLA",IF(ROUND(N(Y54)/Assumptions!$C$5,3)=AJ54,"Gate Wait",IF(ROUND(N(Z54)/Assumptions!$C$6,3)=AJ54,"Dock Wait",IF(ROUND(N(AA54)/Assumptions!$C$7,3)=AJ54,"Unloading",IF(ROUND(N(AB54)/Assumptions!$C$8,3)=AJ54,"Unload-to-QC Wait",IF(ROUND(N(AC54)/Assumptions!$C$9,3)=AJ54,"QC",IF(ROUND(N(AD54)/Assumptions!$C$10,3)=AJ54,"QC-to-GRN Wait",IF(ROUND(N(AE54)/Assumptions!$C$11,3)=AJ54,"GRN Processing",IF(ROUND(N(AF54)/Assumptions!$C$12,3)=AJ54,"GRN-to-Putaway Wait",IF(ROUND(N(AG54)/Assumptions!$C$13,3)=AJ54,"Putaway","Within SLA")))))))))))</f>
        <v>QC-to-GRN Wait</v>
      </c>
    </row>
    <row r="55" customFormat="false" ht="15" hidden="false" customHeight="false" outlineLevel="0" collapsed="false">
      <c r="A55" s="0" t="s">
        <v>309</v>
      </c>
      <c r="B55" s="0" t="s">
        <v>310</v>
      </c>
      <c r="C55" s="0" t="s">
        <v>153</v>
      </c>
      <c r="D55" s="0" t="s">
        <v>119</v>
      </c>
      <c r="E55" s="0" t="s">
        <v>311</v>
      </c>
      <c r="F55" s="0" t="s">
        <v>155</v>
      </c>
      <c r="G55" s="0" t="s">
        <v>122</v>
      </c>
      <c r="H55" s="17" t="n">
        <v>46204.8798611111</v>
      </c>
      <c r="I55" s="17" t="n">
        <v>46204.8854166667</v>
      </c>
      <c r="J55" s="17" t="n">
        <v>46204.9013888889</v>
      </c>
      <c r="K55" s="17" t="n">
        <v>46204.9263888889</v>
      </c>
      <c r="L55" s="17" t="n">
        <v>46204.9319444444</v>
      </c>
      <c r="M55" s="17" t="n">
        <v>46204.9597222222</v>
      </c>
      <c r="N55" s="17" t="n">
        <v>46204.9645833333</v>
      </c>
      <c r="O55" s="17" t="n">
        <v>46205.0402777778</v>
      </c>
      <c r="P55" s="17" t="n">
        <v>46205.05625</v>
      </c>
      <c r="Q55" s="17" t="n">
        <v>46205.0881944444</v>
      </c>
      <c r="R55" s="0" t="n">
        <v>1128</v>
      </c>
      <c r="S55" s="0" t="n">
        <v>0</v>
      </c>
      <c r="T55" s="0" t="n">
        <v>0</v>
      </c>
      <c r="U55" s="18" t="s">
        <v>130</v>
      </c>
      <c r="V55" s="18" t="s">
        <v>131</v>
      </c>
      <c r="W55" s="0" t="str">
        <f aca="false">IF(AND(X55&gt;=6,X55&lt;14),"A",IF(AND(X55&gt;=14,X55&lt;22),"B","C"))</f>
        <v>B</v>
      </c>
      <c r="X55" s="18" t="n">
        <f aca="false">HOUR(H55)</f>
        <v>21</v>
      </c>
      <c r="Y55" s="18" t="n">
        <f aca="false">ROUND((I55-H55)*1440,0)</f>
        <v>8</v>
      </c>
      <c r="Z55" s="18" t="n">
        <f aca="false">ROUND((J55-I55)*1440,0)</f>
        <v>23</v>
      </c>
      <c r="AA55" s="18" t="n">
        <f aca="false">ROUND((K55-J55)*1440,0)</f>
        <v>36</v>
      </c>
      <c r="AB55" s="18" t="n">
        <f aca="false">ROUND((L55-K55)*1440,0)</f>
        <v>8</v>
      </c>
      <c r="AC55" s="18" t="n">
        <f aca="false">ROUND((M55-L55)*1440,0)</f>
        <v>40</v>
      </c>
      <c r="AD55" s="18" t="n">
        <f aca="false">IF(N55="","",ROUND((N55-M55)*1440,0))</f>
        <v>7</v>
      </c>
      <c r="AE55" s="18" t="n">
        <f aca="false">IF(O55="","",ROUND((O55-N55)*1440,0))</f>
        <v>109</v>
      </c>
      <c r="AF55" s="18" t="n">
        <f aca="false">IF(P55="","",ROUND((P55-O55)*1440,0))</f>
        <v>23</v>
      </c>
      <c r="AG55" s="18" t="n">
        <f aca="false">IF(Q55="","",ROUND((Q55-P55)*1440,0))</f>
        <v>46</v>
      </c>
      <c r="AH55" s="18" t="n">
        <f aca="false">IF(Q55="","",ROUND((Q55-H55)*1440,0))</f>
        <v>300</v>
      </c>
      <c r="AI55" s="19" t="n">
        <f aca="false">ROUND(IF(O55="",Assumptions!$B$25-K55,O55-K55)*24,1)</f>
        <v>2.7</v>
      </c>
      <c r="AJ55" s="20" t="n">
        <f aca="false">ROUND(MAX(N(Y55)/Assumptions!$C$5, N(Z55)/Assumptions!$C$6, N(AA55)/Assumptions!$C$7, N(AB55)/Assumptions!$C$8, N(AC55)/Assumptions!$C$9, N(AD55)/Assumptions!$C$10, N(AE55)/Assumptions!$C$11, N(AF55)/Assumptions!$C$12, N(AG55)/Assumptions!$C$13),3)</f>
        <v>2.422</v>
      </c>
      <c r="AK55" s="0" t="str">
        <f aca="false">IF(OR(U55="Pending",U55="On Hold"),"Open GRN (awaiting)",IF(AJ55&lt;=1,"Within SLA",IF(ROUND(N(Y55)/Assumptions!$C$5,3)=AJ55,"Gate Wait",IF(ROUND(N(Z55)/Assumptions!$C$6,3)=AJ55,"Dock Wait",IF(ROUND(N(AA55)/Assumptions!$C$7,3)=AJ55,"Unloading",IF(ROUND(N(AB55)/Assumptions!$C$8,3)=AJ55,"Unload-to-QC Wait",IF(ROUND(N(AC55)/Assumptions!$C$9,3)=AJ55,"QC",IF(ROUND(N(AD55)/Assumptions!$C$10,3)=AJ55,"QC-to-GRN Wait",IF(ROUND(N(AE55)/Assumptions!$C$11,3)=AJ55,"GRN Processing",IF(ROUND(N(AF55)/Assumptions!$C$12,3)=AJ55,"GRN-to-Putaway Wait",IF(ROUND(N(AG55)/Assumptions!$C$13,3)=AJ55,"Putaway","Within SLA")))))))))))</f>
        <v>GRN Processing</v>
      </c>
    </row>
    <row r="56" customFormat="false" ht="15" hidden="false" customHeight="false" outlineLevel="0" collapsed="false">
      <c r="A56" s="0" t="s">
        <v>312</v>
      </c>
      <c r="B56" s="0" t="s">
        <v>313</v>
      </c>
      <c r="C56" s="0" t="s">
        <v>175</v>
      </c>
      <c r="D56" s="0" t="s">
        <v>135</v>
      </c>
      <c r="E56" s="0" t="s">
        <v>314</v>
      </c>
      <c r="F56" s="0" t="s">
        <v>177</v>
      </c>
      <c r="G56" s="0" t="s">
        <v>138</v>
      </c>
      <c r="H56" s="17" t="n">
        <v>46205.00625</v>
      </c>
      <c r="I56" s="17" t="n">
        <v>46205.0159722222</v>
      </c>
      <c r="J56" s="17" t="n">
        <v>46205.0208333333</v>
      </c>
      <c r="K56" s="17" t="n">
        <v>46205.0965277778</v>
      </c>
      <c r="L56" s="17" t="n">
        <v>46205.1104166667</v>
      </c>
      <c r="M56" s="17" t="n">
        <v>46205.13125</v>
      </c>
      <c r="N56" s="17" t="n">
        <v>46205.2013888889</v>
      </c>
      <c r="O56" s="17" t="n">
        <v>46205.2493055556</v>
      </c>
      <c r="P56" s="17" t="n">
        <v>46205.2659722222</v>
      </c>
      <c r="Q56" s="17" t="n">
        <v>46205.2777777778</v>
      </c>
      <c r="R56" s="0" t="n">
        <v>610</v>
      </c>
      <c r="S56" s="0" t="n">
        <v>0</v>
      </c>
      <c r="T56" s="0" t="n">
        <v>0</v>
      </c>
      <c r="U56" s="18" t="s">
        <v>130</v>
      </c>
      <c r="V56" s="18" t="s">
        <v>131</v>
      </c>
      <c r="W56" s="0" t="str">
        <f aca="false">IF(AND(X56&gt;=6,X56&lt;14),"A",IF(AND(X56&gt;=14,X56&lt;22),"B","C"))</f>
        <v>C</v>
      </c>
      <c r="X56" s="18" t="n">
        <f aca="false">HOUR(H56)</f>
        <v>0</v>
      </c>
      <c r="Y56" s="18" t="n">
        <f aca="false">ROUND((I56-H56)*1440,0)</f>
        <v>14</v>
      </c>
      <c r="Z56" s="18" t="n">
        <f aca="false">ROUND((J56-I56)*1440,0)</f>
        <v>7</v>
      </c>
      <c r="AA56" s="18" t="n">
        <f aca="false">ROUND((K56-J56)*1440,0)</f>
        <v>109</v>
      </c>
      <c r="AB56" s="18" t="n">
        <f aca="false">ROUND((L56-K56)*1440,0)</f>
        <v>20</v>
      </c>
      <c r="AC56" s="18" t="n">
        <f aca="false">ROUND((M56-L56)*1440,0)</f>
        <v>30</v>
      </c>
      <c r="AD56" s="18" t="n">
        <f aca="false">IF(N56="","",ROUND((N56-M56)*1440,0))</f>
        <v>101</v>
      </c>
      <c r="AE56" s="18" t="n">
        <f aca="false">IF(O56="","",ROUND((O56-N56)*1440,0))</f>
        <v>69</v>
      </c>
      <c r="AF56" s="18" t="n">
        <f aca="false">IF(P56="","",ROUND((P56-O56)*1440,0))</f>
        <v>24</v>
      </c>
      <c r="AG56" s="18" t="n">
        <f aca="false">IF(Q56="","",ROUND((Q56-P56)*1440,0))</f>
        <v>17</v>
      </c>
      <c r="AH56" s="18" t="n">
        <f aca="false">IF(Q56="","",ROUND((Q56-H56)*1440,0))</f>
        <v>391</v>
      </c>
      <c r="AI56" s="19" t="n">
        <f aca="false">ROUND(IF(O56="",Assumptions!$B$25-K56,O56-K56)*24,1)</f>
        <v>3.7</v>
      </c>
      <c r="AJ56" s="20" t="n">
        <f aca="false">ROUND(MAX(N(Y56)/Assumptions!$C$5, N(Z56)/Assumptions!$C$6, N(AA56)/Assumptions!$C$7, N(AB56)/Assumptions!$C$8, N(AC56)/Assumptions!$C$9, N(AD56)/Assumptions!$C$10, N(AE56)/Assumptions!$C$11, N(AF56)/Assumptions!$C$12, N(AG56)/Assumptions!$C$13),3)</f>
        <v>3.367</v>
      </c>
      <c r="AK56" s="0" t="str">
        <f aca="false">IF(OR(U56="Pending",U56="On Hold"),"Open GRN (awaiting)",IF(AJ56&lt;=1,"Within SLA",IF(ROUND(N(Y56)/Assumptions!$C$5,3)=AJ56,"Gate Wait",IF(ROUND(N(Z56)/Assumptions!$C$6,3)=AJ56,"Dock Wait",IF(ROUND(N(AA56)/Assumptions!$C$7,3)=AJ56,"Unloading",IF(ROUND(N(AB56)/Assumptions!$C$8,3)=AJ56,"Unload-to-QC Wait",IF(ROUND(N(AC56)/Assumptions!$C$9,3)=AJ56,"QC",IF(ROUND(N(AD56)/Assumptions!$C$10,3)=AJ56,"QC-to-GRN Wait",IF(ROUND(N(AE56)/Assumptions!$C$11,3)=AJ56,"GRN Processing",IF(ROUND(N(AF56)/Assumptions!$C$12,3)=AJ56,"GRN-to-Putaway Wait",IF(ROUND(N(AG56)/Assumptions!$C$13,3)=AJ56,"Putaway","Within SLA")))))))))))</f>
        <v>QC-to-GRN Wait</v>
      </c>
    </row>
    <row r="57" customFormat="false" ht="15" hidden="false" customHeight="false" outlineLevel="0" collapsed="false">
      <c r="A57" s="0" t="s">
        <v>315</v>
      </c>
      <c r="B57" s="0" t="s">
        <v>316</v>
      </c>
      <c r="C57" s="0" t="s">
        <v>170</v>
      </c>
      <c r="D57" s="0" t="s">
        <v>135</v>
      </c>
      <c r="E57" s="0" t="s">
        <v>317</v>
      </c>
      <c r="F57" s="0" t="s">
        <v>172</v>
      </c>
      <c r="G57" s="0" t="s">
        <v>178</v>
      </c>
      <c r="H57" s="17" t="n">
        <v>46205.0597222222</v>
      </c>
      <c r="I57" s="17" t="n">
        <v>46205.0701388889</v>
      </c>
      <c r="J57" s="17" t="n">
        <v>46205.0854166667</v>
      </c>
      <c r="K57" s="17" t="n">
        <v>46205.1243055556</v>
      </c>
      <c r="L57" s="17" t="n">
        <v>46205.1416666667</v>
      </c>
      <c r="M57" s="17" t="n">
        <v>46205.1569444445</v>
      </c>
      <c r="N57" s="17" t="n">
        <v>46205.1909722222</v>
      </c>
      <c r="O57" s="17" t="n">
        <v>46205.2298611111</v>
      </c>
      <c r="P57" s="17" t="n">
        <v>46205.2402777778</v>
      </c>
      <c r="Q57" s="17" t="n">
        <v>46205.2506944445</v>
      </c>
      <c r="R57" s="0" t="n">
        <v>502</v>
      </c>
      <c r="S57" s="0" t="n">
        <v>0</v>
      </c>
      <c r="T57" s="0" t="n">
        <v>0</v>
      </c>
      <c r="U57" s="18" t="s">
        <v>130</v>
      </c>
      <c r="V57" s="18" t="s">
        <v>144</v>
      </c>
      <c r="W57" s="0" t="str">
        <f aca="false">IF(AND(X57&gt;=6,X57&lt;14),"A",IF(AND(X57&gt;=14,X57&lt;22),"B","C"))</f>
        <v>C</v>
      </c>
      <c r="X57" s="18" t="n">
        <f aca="false">HOUR(H57)</f>
        <v>1</v>
      </c>
      <c r="Y57" s="18" t="n">
        <f aca="false">ROUND((I57-H57)*1440,0)</f>
        <v>15</v>
      </c>
      <c r="Z57" s="18" t="n">
        <f aca="false">ROUND((J57-I57)*1440,0)</f>
        <v>22</v>
      </c>
      <c r="AA57" s="18" t="n">
        <f aca="false">ROUND((K57-J57)*1440,0)</f>
        <v>56</v>
      </c>
      <c r="AB57" s="18" t="n">
        <f aca="false">ROUND((L57-K57)*1440,0)</f>
        <v>25</v>
      </c>
      <c r="AC57" s="18" t="n">
        <f aca="false">ROUND((M57-L57)*1440,0)</f>
        <v>22</v>
      </c>
      <c r="AD57" s="18" t="n">
        <f aca="false">IF(N57="","",ROUND((N57-M57)*1440,0))</f>
        <v>49</v>
      </c>
      <c r="AE57" s="18" t="n">
        <f aca="false">IF(O57="","",ROUND((O57-N57)*1440,0))</f>
        <v>56</v>
      </c>
      <c r="AF57" s="18" t="n">
        <f aca="false">IF(P57="","",ROUND((P57-O57)*1440,0))</f>
        <v>15</v>
      </c>
      <c r="AG57" s="18" t="n">
        <f aca="false">IF(Q57="","",ROUND((Q57-P57)*1440,0))</f>
        <v>15</v>
      </c>
      <c r="AH57" s="18" t="n">
        <f aca="false">IF(Q57="","",ROUND((Q57-H57)*1440,0))</f>
        <v>275</v>
      </c>
      <c r="AI57" s="19" t="n">
        <f aca="false">ROUND(IF(O57="",Assumptions!$B$25-K57,O57-K57)*24,1)</f>
        <v>2.5</v>
      </c>
      <c r="AJ57" s="20" t="n">
        <f aca="false">ROUND(MAX(N(Y57)/Assumptions!$C$5, N(Z57)/Assumptions!$C$6, N(AA57)/Assumptions!$C$7, N(AB57)/Assumptions!$C$8, N(AC57)/Assumptions!$C$9, N(AD57)/Assumptions!$C$10, N(AE57)/Assumptions!$C$11, N(AF57)/Assumptions!$C$12, N(AG57)/Assumptions!$C$13),3)</f>
        <v>1.667</v>
      </c>
      <c r="AK57" s="0" t="str">
        <f aca="false">IF(OR(U57="Pending",U57="On Hold"),"Open GRN (awaiting)",IF(AJ57&lt;=1,"Within SLA",IF(ROUND(N(Y57)/Assumptions!$C$5,3)=AJ57,"Gate Wait",IF(ROUND(N(Z57)/Assumptions!$C$6,3)=AJ57,"Dock Wait",IF(ROUND(N(AA57)/Assumptions!$C$7,3)=AJ57,"Unloading",IF(ROUND(N(AB57)/Assumptions!$C$8,3)=AJ57,"Unload-to-QC Wait",IF(ROUND(N(AC57)/Assumptions!$C$9,3)=AJ57,"QC",IF(ROUND(N(AD57)/Assumptions!$C$10,3)=AJ57,"QC-to-GRN Wait",IF(ROUND(N(AE57)/Assumptions!$C$11,3)=AJ57,"GRN Processing",IF(ROUND(N(AF57)/Assumptions!$C$12,3)=AJ57,"GRN-to-Putaway Wait",IF(ROUND(N(AG57)/Assumptions!$C$13,3)=AJ57,"Putaway","Within SLA")))))))))))</f>
        <v>Unload-to-QC Wait</v>
      </c>
    </row>
    <row r="58" customFormat="false" ht="15" hidden="false" customHeight="false" outlineLevel="0" collapsed="false">
      <c r="A58" s="0" t="s">
        <v>318</v>
      </c>
      <c r="B58" s="0" t="s">
        <v>319</v>
      </c>
      <c r="C58" s="0" t="s">
        <v>118</v>
      </c>
      <c r="D58" s="0" t="s">
        <v>147</v>
      </c>
      <c r="E58" s="0" t="s">
        <v>320</v>
      </c>
      <c r="F58" s="0" t="s">
        <v>121</v>
      </c>
      <c r="G58" s="0" t="s">
        <v>167</v>
      </c>
      <c r="H58" s="17" t="n">
        <v>46205.1069444444</v>
      </c>
      <c r="I58" s="17" t="n">
        <v>46205.1131944444</v>
      </c>
      <c r="J58" s="17" t="n">
        <v>46205.1201388889</v>
      </c>
      <c r="K58" s="17" t="n">
        <v>46205.1479166667</v>
      </c>
      <c r="L58" s="17" t="n">
        <v>46205.15625</v>
      </c>
      <c r="M58" s="17" t="n">
        <v>46205.1763888889</v>
      </c>
      <c r="N58" s="17" t="n">
        <v>46205.2645833333</v>
      </c>
      <c r="O58" s="17" t="n">
        <v>46205.2854166667</v>
      </c>
      <c r="P58" s="17" t="n">
        <v>46205.3555555556</v>
      </c>
      <c r="Q58" s="17" t="n">
        <v>46205.3659722222</v>
      </c>
      <c r="R58" s="0" t="n">
        <v>1387</v>
      </c>
      <c r="S58" s="0" t="n">
        <v>0</v>
      </c>
      <c r="T58" s="0" t="n">
        <v>0</v>
      </c>
      <c r="U58" s="18" t="s">
        <v>130</v>
      </c>
      <c r="V58" s="18" t="s">
        <v>139</v>
      </c>
      <c r="W58" s="0" t="str">
        <f aca="false">IF(AND(X58&gt;=6,X58&lt;14),"A",IF(AND(X58&gt;=14,X58&lt;22),"B","C"))</f>
        <v>C</v>
      </c>
      <c r="X58" s="18" t="n">
        <f aca="false">HOUR(H58)</f>
        <v>2</v>
      </c>
      <c r="Y58" s="18" t="n">
        <f aca="false">ROUND((I58-H58)*1440,0)</f>
        <v>9</v>
      </c>
      <c r="Z58" s="18" t="n">
        <f aca="false">ROUND((J58-I58)*1440,0)</f>
        <v>10</v>
      </c>
      <c r="AA58" s="18" t="n">
        <f aca="false">ROUND((K58-J58)*1440,0)</f>
        <v>40</v>
      </c>
      <c r="AB58" s="18" t="n">
        <f aca="false">ROUND((L58-K58)*1440,0)</f>
        <v>12</v>
      </c>
      <c r="AC58" s="18" t="n">
        <f aca="false">ROUND((M58-L58)*1440,0)</f>
        <v>29</v>
      </c>
      <c r="AD58" s="18" t="n">
        <f aca="false">IF(N58="","",ROUND((N58-M58)*1440,0))</f>
        <v>127</v>
      </c>
      <c r="AE58" s="18" t="n">
        <f aca="false">IF(O58="","",ROUND((O58-N58)*1440,0))</f>
        <v>30</v>
      </c>
      <c r="AF58" s="18" t="n">
        <f aca="false">IF(P58="","",ROUND((P58-O58)*1440,0))</f>
        <v>101</v>
      </c>
      <c r="AG58" s="18" t="n">
        <f aca="false">IF(Q58="","",ROUND((Q58-P58)*1440,0))</f>
        <v>15</v>
      </c>
      <c r="AH58" s="18" t="n">
        <f aca="false">IF(Q58="","",ROUND((Q58-H58)*1440,0))</f>
        <v>373</v>
      </c>
      <c r="AI58" s="19" t="n">
        <f aca="false">ROUND(IF(O58="",Assumptions!$B$25-K58,O58-K58)*24,1)</f>
        <v>3.3</v>
      </c>
      <c r="AJ58" s="20" t="n">
        <f aca="false">ROUND(MAX(N(Y58)/Assumptions!$C$5, N(Z58)/Assumptions!$C$6, N(AA58)/Assumptions!$C$7, N(AB58)/Assumptions!$C$8, N(AC58)/Assumptions!$C$9, N(AD58)/Assumptions!$C$10, N(AE58)/Assumptions!$C$11, N(AF58)/Assumptions!$C$12, N(AG58)/Assumptions!$C$13),3)</f>
        <v>5.05</v>
      </c>
      <c r="AK58" s="0" t="str">
        <f aca="false">IF(OR(U58="Pending",U58="On Hold"),"Open GRN (awaiting)",IF(AJ58&lt;=1,"Within SLA",IF(ROUND(N(Y58)/Assumptions!$C$5,3)=AJ58,"Gate Wait",IF(ROUND(N(Z58)/Assumptions!$C$6,3)=AJ58,"Dock Wait",IF(ROUND(N(AA58)/Assumptions!$C$7,3)=AJ58,"Unloading",IF(ROUND(N(AB58)/Assumptions!$C$8,3)=AJ58,"Unload-to-QC Wait",IF(ROUND(N(AC58)/Assumptions!$C$9,3)=AJ58,"QC",IF(ROUND(N(AD58)/Assumptions!$C$10,3)=AJ58,"QC-to-GRN Wait",IF(ROUND(N(AE58)/Assumptions!$C$11,3)=AJ58,"GRN Processing",IF(ROUND(N(AF58)/Assumptions!$C$12,3)=AJ58,"GRN-to-Putaway Wait",IF(ROUND(N(AG58)/Assumptions!$C$13,3)=AJ58,"Putaway","Within SLA")))))))))))</f>
        <v>GRN-to-Putaway Wait</v>
      </c>
    </row>
    <row r="59" customFormat="false" ht="15" hidden="false" customHeight="false" outlineLevel="0" collapsed="false">
      <c r="A59" s="0" t="s">
        <v>321</v>
      </c>
      <c r="B59" s="0" t="s">
        <v>322</v>
      </c>
      <c r="C59" s="0" t="s">
        <v>134</v>
      </c>
      <c r="D59" s="0" t="s">
        <v>135</v>
      </c>
      <c r="E59" s="0" t="s">
        <v>323</v>
      </c>
      <c r="F59" s="0" t="s">
        <v>149</v>
      </c>
      <c r="G59" s="0" t="s">
        <v>138</v>
      </c>
      <c r="H59" s="17" t="n">
        <v>46205.14375</v>
      </c>
      <c r="I59" s="17" t="n">
        <v>46205.1520833333</v>
      </c>
      <c r="J59" s="17" t="n">
        <v>46205.1583333333</v>
      </c>
      <c r="K59" s="17" t="n">
        <v>46205.1861111111</v>
      </c>
      <c r="L59" s="17" t="n">
        <v>46205.20625</v>
      </c>
      <c r="M59" s="17" t="n">
        <v>46205.2270833333</v>
      </c>
      <c r="N59" s="17" t="n">
        <v>46205.3145833333</v>
      </c>
      <c r="O59" s="17" t="n">
        <v>46205.3784722222</v>
      </c>
      <c r="P59" s="17" t="n">
        <v>46205.3923611111</v>
      </c>
      <c r="Q59" s="17" t="n">
        <v>46205.4048611111</v>
      </c>
      <c r="R59" s="0" t="n">
        <v>1105</v>
      </c>
      <c r="S59" s="0" t="n">
        <v>0</v>
      </c>
      <c r="T59" s="0" t="n">
        <v>0</v>
      </c>
      <c r="U59" s="18" t="s">
        <v>130</v>
      </c>
      <c r="V59" s="18" t="s">
        <v>131</v>
      </c>
      <c r="W59" s="0" t="str">
        <f aca="false">IF(AND(X59&gt;=6,X59&lt;14),"A",IF(AND(X59&gt;=14,X59&lt;22),"B","C"))</f>
        <v>C</v>
      </c>
      <c r="X59" s="18" t="n">
        <f aca="false">HOUR(H59)</f>
        <v>3</v>
      </c>
      <c r="Y59" s="18" t="n">
        <f aca="false">ROUND((I59-H59)*1440,0)</f>
        <v>12</v>
      </c>
      <c r="Z59" s="18" t="n">
        <f aca="false">ROUND((J59-I59)*1440,0)</f>
        <v>9</v>
      </c>
      <c r="AA59" s="18" t="n">
        <f aca="false">ROUND((K59-J59)*1440,0)</f>
        <v>40</v>
      </c>
      <c r="AB59" s="18" t="n">
        <f aca="false">ROUND((L59-K59)*1440,0)</f>
        <v>29</v>
      </c>
      <c r="AC59" s="18" t="n">
        <f aca="false">ROUND((M59-L59)*1440,0)</f>
        <v>30</v>
      </c>
      <c r="AD59" s="18" t="n">
        <f aca="false">IF(N59="","",ROUND((N59-M59)*1440,0))</f>
        <v>126</v>
      </c>
      <c r="AE59" s="18" t="n">
        <f aca="false">IF(O59="","",ROUND((O59-N59)*1440,0))</f>
        <v>92</v>
      </c>
      <c r="AF59" s="18" t="n">
        <f aca="false">IF(P59="","",ROUND((P59-O59)*1440,0))</f>
        <v>20</v>
      </c>
      <c r="AG59" s="18" t="n">
        <f aca="false">IF(Q59="","",ROUND((Q59-P59)*1440,0))</f>
        <v>18</v>
      </c>
      <c r="AH59" s="18" t="n">
        <f aca="false">IF(Q59="","",ROUND((Q59-H59)*1440,0))</f>
        <v>376</v>
      </c>
      <c r="AI59" s="19" t="n">
        <f aca="false">ROUND(IF(O59="",Assumptions!$B$25-K59,O59-K59)*24,1)</f>
        <v>4.6</v>
      </c>
      <c r="AJ59" s="20" t="n">
        <f aca="false">ROUND(MAX(N(Y59)/Assumptions!$C$5, N(Z59)/Assumptions!$C$6, N(AA59)/Assumptions!$C$7, N(AB59)/Assumptions!$C$8, N(AC59)/Assumptions!$C$9, N(AD59)/Assumptions!$C$10, N(AE59)/Assumptions!$C$11, N(AF59)/Assumptions!$C$12, N(AG59)/Assumptions!$C$13),3)</f>
        <v>4.2</v>
      </c>
      <c r="AK59" s="0" t="str">
        <f aca="false">IF(OR(U59="Pending",U59="On Hold"),"Open GRN (awaiting)",IF(AJ59&lt;=1,"Within SLA",IF(ROUND(N(Y59)/Assumptions!$C$5,3)=AJ59,"Gate Wait",IF(ROUND(N(Z59)/Assumptions!$C$6,3)=AJ59,"Dock Wait",IF(ROUND(N(AA59)/Assumptions!$C$7,3)=AJ59,"Unloading",IF(ROUND(N(AB59)/Assumptions!$C$8,3)=AJ59,"Unload-to-QC Wait",IF(ROUND(N(AC59)/Assumptions!$C$9,3)=AJ59,"QC",IF(ROUND(N(AD59)/Assumptions!$C$10,3)=AJ59,"QC-to-GRN Wait",IF(ROUND(N(AE59)/Assumptions!$C$11,3)=AJ59,"GRN Processing",IF(ROUND(N(AF59)/Assumptions!$C$12,3)=AJ59,"GRN-to-Putaway Wait",IF(ROUND(N(AG59)/Assumptions!$C$13,3)=AJ59,"Putaway","Within SLA")))))))))))</f>
        <v>QC-to-GRN Wait</v>
      </c>
    </row>
    <row r="60" customFormat="false" ht="15" hidden="false" customHeight="false" outlineLevel="0" collapsed="false">
      <c r="A60" s="0" t="s">
        <v>324</v>
      </c>
      <c r="B60" s="0" t="s">
        <v>325</v>
      </c>
      <c r="C60" s="0" t="s">
        <v>142</v>
      </c>
      <c r="D60" s="0" t="s">
        <v>135</v>
      </c>
      <c r="E60" s="0" t="s">
        <v>326</v>
      </c>
      <c r="F60" s="0" t="s">
        <v>137</v>
      </c>
      <c r="G60" s="0" t="s">
        <v>178</v>
      </c>
      <c r="H60" s="17" t="n">
        <v>46205.2020833333</v>
      </c>
      <c r="I60" s="17" t="n">
        <v>46205.2201388889</v>
      </c>
      <c r="J60" s="17" t="n">
        <v>46205.2361111111</v>
      </c>
      <c r="K60" s="17" t="n">
        <v>46205.2513888889</v>
      </c>
      <c r="L60" s="17" t="n">
        <v>46205.2625</v>
      </c>
      <c r="M60" s="17" t="n">
        <v>46205.2708333333</v>
      </c>
      <c r="N60" s="17" t="n">
        <v>46205.325</v>
      </c>
      <c r="O60" s="17" t="n">
        <v>46205.3951388889</v>
      </c>
      <c r="P60" s="17" t="n">
        <v>46205.4034722222</v>
      </c>
      <c r="Q60" s="17" t="n">
        <v>46205.4145833333</v>
      </c>
      <c r="R60" s="0" t="n">
        <v>57</v>
      </c>
      <c r="S60" s="0" t="n">
        <v>0</v>
      </c>
      <c r="T60" s="0" t="n">
        <v>0</v>
      </c>
      <c r="U60" s="18" t="s">
        <v>130</v>
      </c>
      <c r="V60" s="18" t="s">
        <v>156</v>
      </c>
      <c r="W60" s="0" t="str">
        <f aca="false">IF(AND(X60&gt;=6,X60&lt;14),"A",IF(AND(X60&gt;=14,X60&lt;22),"B","C"))</f>
        <v>C</v>
      </c>
      <c r="X60" s="18" t="n">
        <f aca="false">HOUR(H60)</f>
        <v>4</v>
      </c>
      <c r="Y60" s="18" t="n">
        <f aca="false">ROUND((I60-H60)*1440,0)</f>
        <v>26</v>
      </c>
      <c r="Z60" s="18" t="n">
        <f aca="false">ROUND((J60-I60)*1440,0)</f>
        <v>23</v>
      </c>
      <c r="AA60" s="18" t="n">
        <f aca="false">ROUND((K60-J60)*1440,0)</f>
        <v>22</v>
      </c>
      <c r="AB60" s="18" t="n">
        <f aca="false">ROUND((L60-K60)*1440,0)</f>
        <v>16</v>
      </c>
      <c r="AC60" s="18" t="n">
        <f aca="false">ROUND((M60-L60)*1440,0)</f>
        <v>12</v>
      </c>
      <c r="AD60" s="18" t="n">
        <f aca="false">IF(N60="","",ROUND((N60-M60)*1440,0))</f>
        <v>78</v>
      </c>
      <c r="AE60" s="18" t="n">
        <f aca="false">IF(O60="","",ROUND((O60-N60)*1440,0))</f>
        <v>101</v>
      </c>
      <c r="AF60" s="18" t="n">
        <f aca="false">IF(P60="","",ROUND((P60-O60)*1440,0))</f>
        <v>12</v>
      </c>
      <c r="AG60" s="18" t="n">
        <f aca="false">IF(Q60="","",ROUND((Q60-P60)*1440,0))</f>
        <v>16</v>
      </c>
      <c r="AH60" s="18" t="n">
        <f aca="false">IF(Q60="","",ROUND((Q60-H60)*1440,0))</f>
        <v>306</v>
      </c>
      <c r="AI60" s="19" t="n">
        <f aca="false">ROUND(IF(O60="",Assumptions!$B$25-K60,O60-K60)*24,1)</f>
        <v>3.5</v>
      </c>
      <c r="AJ60" s="20" t="n">
        <f aca="false">ROUND(MAX(N(Y60)/Assumptions!$C$5, N(Z60)/Assumptions!$C$6, N(AA60)/Assumptions!$C$7, N(AB60)/Assumptions!$C$8, N(AC60)/Assumptions!$C$9, N(AD60)/Assumptions!$C$10, N(AE60)/Assumptions!$C$11, N(AF60)/Assumptions!$C$12, N(AG60)/Assumptions!$C$13),3)</f>
        <v>2.6</v>
      </c>
      <c r="AK60" s="0" t="str">
        <f aca="false">IF(OR(U60="Pending",U60="On Hold"),"Open GRN (awaiting)",IF(AJ60&lt;=1,"Within SLA",IF(ROUND(N(Y60)/Assumptions!$C$5,3)=AJ60,"Gate Wait",IF(ROUND(N(Z60)/Assumptions!$C$6,3)=AJ60,"Dock Wait",IF(ROUND(N(AA60)/Assumptions!$C$7,3)=AJ60,"Unloading",IF(ROUND(N(AB60)/Assumptions!$C$8,3)=AJ60,"Unload-to-QC Wait",IF(ROUND(N(AC60)/Assumptions!$C$9,3)=AJ60,"QC",IF(ROUND(N(AD60)/Assumptions!$C$10,3)=AJ60,"QC-to-GRN Wait",IF(ROUND(N(AE60)/Assumptions!$C$11,3)=AJ60,"GRN Processing",IF(ROUND(N(AF60)/Assumptions!$C$12,3)=AJ60,"GRN-to-Putaway Wait",IF(ROUND(N(AG60)/Assumptions!$C$13,3)=AJ60,"Putaway","Within SLA")))))))))))</f>
        <v>QC-to-GRN Wait</v>
      </c>
    </row>
    <row r="61" customFormat="false" ht="15" hidden="false" customHeight="false" outlineLevel="0" collapsed="false">
      <c r="A61" s="0" t="s">
        <v>327</v>
      </c>
      <c r="B61" s="0" t="s">
        <v>328</v>
      </c>
      <c r="C61" s="0" t="s">
        <v>126</v>
      </c>
      <c r="D61" s="0" t="s">
        <v>135</v>
      </c>
      <c r="E61" s="0" t="s">
        <v>329</v>
      </c>
      <c r="F61" s="0" t="s">
        <v>155</v>
      </c>
      <c r="G61" s="0" t="s">
        <v>178</v>
      </c>
      <c r="H61" s="17" t="n">
        <v>46205.2166666667</v>
      </c>
      <c r="I61" s="17" t="n">
        <v>46205.2395833333</v>
      </c>
      <c r="J61" s="17" t="n">
        <v>46205.2513888889</v>
      </c>
      <c r="K61" s="17" t="n">
        <v>46205.2791666667</v>
      </c>
      <c r="L61" s="17" t="n">
        <v>46205.2895833333</v>
      </c>
      <c r="M61" s="17" t="n">
        <v>46205.3041666667</v>
      </c>
      <c r="N61" s="17" t="n">
        <v>46205.3277777778</v>
      </c>
      <c r="O61" s="17" t="n">
        <v>46205.3631944444</v>
      </c>
      <c r="P61" s="17" t="n">
        <v>46205.3763888889</v>
      </c>
      <c r="Q61" s="17" t="n">
        <v>46205.4006944444</v>
      </c>
      <c r="R61" s="0" t="n">
        <v>465</v>
      </c>
      <c r="S61" s="0" t="n">
        <v>0</v>
      </c>
      <c r="T61" s="0" t="n">
        <v>0</v>
      </c>
      <c r="U61" s="18" t="s">
        <v>130</v>
      </c>
      <c r="V61" s="18" t="s">
        <v>144</v>
      </c>
      <c r="W61" s="0" t="str">
        <f aca="false">IF(AND(X61&gt;=6,X61&lt;14),"A",IF(AND(X61&gt;=14,X61&lt;22),"B","C"))</f>
        <v>C</v>
      </c>
      <c r="X61" s="18" t="n">
        <f aca="false">HOUR(H61)</f>
        <v>5</v>
      </c>
      <c r="Y61" s="18" t="n">
        <f aca="false">ROUND((I61-H61)*1440,0)</f>
        <v>33</v>
      </c>
      <c r="Z61" s="18" t="n">
        <f aca="false">ROUND((J61-I61)*1440,0)</f>
        <v>17</v>
      </c>
      <c r="AA61" s="18" t="n">
        <f aca="false">ROUND((K61-J61)*1440,0)</f>
        <v>40</v>
      </c>
      <c r="AB61" s="18" t="n">
        <f aca="false">ROUND((L61-K61)*1440,0)</f>
        <v>15</v>
      </c>
      <c r="AC61" s="18" t="n">
        <f aca="false">ROUND((M61-L61)*1440,0)</f>
        <v>21</v>
      </c>
      <c r="AD61" s="18" t="n">
        <f aca="false">IF(N61="","",ROUND((N61-M61)*1440,0))</f>
        <v>34</v>
      </c>
      <c r="AE61" s="18" t="n">
        <f aca="false">IF(O61="","",ROUND((O61-N61)*1440,0))</f>
        <v>51</v>
      </c>
      <c r="AF61" s="18" t="n">
        <f aca="false">IF(P61="","",ROUND((P61-O61)*1440,0))</f>
        <v>19</v>
      </c>
      <c r="AG61" s="18" t="n">
        <f aca="false">IF(Q61="","",ROUND((Q61-P61)*1440,0))</f>
        <v>35</v>
      </c>
      <c r="AH61" s="18" t="n">
        <f aca="false">IF(Q61="","",ROUND((Q61-H61)*1440,0))</f>
        <v>265</v>
      </c>
      <c r="AI61" s="19" t="n">
        <f aca="false">ROUND(IF(O61="",Assumptions!$B$25-K61,O61-K61)*24,1)</f>
        <v>2</v>
      </c>
      <c r="AJ61" s="20" t="n">
        <f aca="false">ROUND(MAX(N(Y61)/Assumptions!$C$5, N(Z61)/Assumptions!$C$6, N(AA61)/Assumptions!$C$7, N(AB61)/Assumptions!$C$8, N(AC61)/Assumptions!$C$9, N(AD61)/Assumptions!$C$10, N(AE61)/Assumptions!$C$11, N(AF61)/Assumptions!$C$12, N(AG61)/Assumptions!$C$13),3)</f>
        <v>1.133</v>
      </c>
      <c r="AK61" s="0" t="str">
        <f aca="false">IF(OR(U61="Pending",U61="On Hold"),"Open GRN (awaiting)",IF(AJ61&lt;=1,"Within SLA",IF(ROUND(N(Y61)/Assumptions!$C$5,3)=AJ61,"Gate Wait",IF(ROUND(N(Z61)/Assumptions!$C$6,3)=AJ61,"Dock Wait",IF(ROUND(N(AA61)/Assumptions!$C$7,3)=AJ61,"Unloading",IF(ROUND(N(AB61)/Assumptions!$C$8,3)=AJ61,"Unload-to-QC Wait",IF(ROUND(N(AC61)/Assumptions!$C$9,3)=AJ61,"QC",IF(ROUND(N(AD61)/Assumptions!$C$10,3)=AJ61,"QC-to-GRN Wait",IF(ROUND(N(AE61)/Assumptions!$C$11,3)=AJ61,"GRN Processing",IF(ROUND(N(AF61)/Assumptions!$C$12,3)=AJ61,"GRN-to-Putaway Wait",IF(ROUND(N(AG61)/Assumptions!$C$13,3)=AJ61,"Putaway","Within SLA")))))))))))</f>
        <v>Dock Wait</v>
      </c>
    </row>
    <row r="62" customFormat="false" ht="15" hidden="false" customHeight="false" outlineLevel="0" collapsed="false">
      <c r="A62" s="0" t="s">
        <v>330</v>
      </c>
      <c r="B62" s="0" t="s">
        <v>331</v>
      </c>
      <c r="C62" s="0" t="s">
        <v>126</v>
      </c>
      <c r="D62" s="0" t="s">
        <v>147</v>
      </c>
      <c r="E62" s="0" t="s">
        <v>332</v>
      </c>
      <c r="F62" s="0" t="s">
        <v>128</v>
      </c>
      <c r="G62" s="0" t="s">
        <v>167</v>
      </c>
      <c r="H62" s="17" t="n">
        <v>46205.2951388889</v>
      </c>
      <c r="I62" s="17" t="n">
        <v>46205.3</v>
      </c>
      <c r="J62" s="17" t="n">
        <v>46205.3034722222</v>
      </c>
      <c r="K62" s="17" t="n">
        <v>46205.3236111111</v>
      </c>
      <c r="L62" s="17" t="n">
        <v>46205.3326388889</v>
      </c>
      <c r="M62" s="17" t="n">
        <v>46205.3444444445</v>
      </c>
      <c r="N62" s="17" t="n">
        <v>46205.3645833333</v>
      </c>
      <c r="O62" s="17" t="n">
        <v>46205.3805555556</v>
      </c>
      <c r="P62" s="17" t="n">
        <v>46205.3909722222</v>
      </c>
      <c r="Q62" s="17" t="n">
        <v>46205.4020833333</v>
      </c>
      <c r="R62" s="0" t="n">
        <v>398</v>
      </c>
      <c r="S62" s="0" t="n">
        <v>0</v>
      </c>
      <c r="T62" s="0" t="n">
        <v>0</v>
      </c>
      <c r="U62" s="18" t="s">
        <v>130</v>
      </c>
      <c r="V62" s="18" t="s">
        <v>333</v>
      </c>
      <c r="W62" s="0" t="str">
        <f aca="false">IF(AND(X62&gt;=6,X62&lt;14),"A",IF(AND(X62&gt;=14,X62&lt;22),"B","C"))</f>
        <v>A</v>
      </c>
      <c r="X62" s="18" t="n">
        <f aca="false">HOUR(H62)</f>
        <v>7</v>
      </c>
      <c r="Y62" s="18" t="n">
        <f aca="false">ROUND((I62-H62)*1440,0)</f>
        <v>7</v>
      </c>
      <c r="Z62" s="18" t="n">
        <f aca="false">ROUND((J62-I62)*1440,0)</f>
        <v>5</v>
      </c>
      <c r="AA62" s="18" t="n">
        <f aca="false">ROUND((K62-J62)*1440,0)</f>
        <v>29</v>
      </c>
      <c r="AB62" s="18" t="n">
        <f aca="false">ROUND((L62-K62)*1440,0)</f>
        <v>13</v>
      </c>
      <c r="AC62" s="18" t="n">
        <f aca="false">ROUND((M62-L62)*1440,0)</f>
        <v>17</v>
      </c>
      <c r="AD62" s="18" t="n">
        <f aca="false">IF(N62="","",ROUND((N62-M62)*1440,0))</f>
        <v>29</v>
      </c>
      <c r="AE62" s="18" t="n">
        <f aca="false">IF(O62="","",ROUND((O62-N62)*1440,0))</f>
        <v>23</v>
      </c>
      <c r="AF62" s="18" t="n">
        <f aca="false">IF(P62="","",ROUND((P62-O62)*1440,0))</f>
        <v>15</v>
      </c>
      <c r="AG62" s="18" t="n">
        <f aca="false">IF(Q62="","",ROUND((Q62-P62)*1440,0))</f>
        <v>16</v>
      </c>
      <c r="AH62" s="18" t="n">
        <f aca="false">IF(Q62="","",ROUND((Q62-H62)*1440,0))</f>
        <v>154</v>
      </c>
      <c r="AI62" s="19" t="n">
        <f aca="false">ROUND(IF(O62="",Assumptions!$B$25-K62,O62-K62)*24,1)</f>
        <v>1.4</v>
      </c>
      <c r="AJ62" s="20" t="n">
        <f aca="false">ROUND(MAX(N(Y62)/Assumptions!$C$5, N(Z62)/Assumptions!$C$6, N(AA62)/Assumptions!$C$7, N(AB62)/Assumptions!$C$8, N(AC62)/Assumptions!$C$9, N(AD62)/Assumptions!$C$10, N(AE62)/Assumptions!$C$11, N(AF62)/Assumptions!$C$12, N(AG62)/Assumptions!$C$13),3)</f>
        <v>0.967</v>
      </c>
      <c r="AK62" s="0" t="str">
        <f aca="false">IF(OR(U62="Pending",U62="On Hold"),"Open GRN (awaiting)",IF(AJ62&lt;=1,"Within SLA",IF(ROUND(N(Y62)/Assumptions!$C$5,3)=AJ62,"Gate Wait",IF(ROUND(N(Z62)/Assumptions!$C$6,3)=AJ62,"Dock Wait",IF(ROUND(N(AA62)/Assumptions!$C$7,3)=AJ62,"Unloading",IF(ROUND(N(AB62)/Assumptions!$C$8,3)=AJ62,"Unload-to-QC Wait",IF(ROUND(N(AC62)/Assumptions!$C$9,3)=AJ62,"QC",IF(ROUND(N(AD62)/Assumptions!$C$10,3)=AJ62,"QC-to-GRN Wait",IF(ROUND(N(AE62)/Assumptions!$C$11,3)=AJ62,"GRN Processing",IF(ROUND(N(AF62)/Assumptions!$C$12,3)=AJ62,"GRN-to-Putaway Wait",IF(ROUND(N(AG62)/Assumptions!$C$13,3)=AJ62,"Putaway","Within SLA")))))))))))</f>
        <v>Within SLA</v>
      </c>
    </row>
    <row r="63" customFormat="false" ht="15" hidden="false" customHeight="false" outlineLevel="0" collapsed="false">
      <c r="A63" s="0" t="s">
        <v>334</v>
      </c>
      <c r="B63" s="0" t="s">
        <v>335</v>
      </c>
      <c r="C63" s="0" t="s">
        <v>184</v>
      </c>
      <c r="D63" s="0" t="s">
        <v>147</v>
      </c>
      <c r="E63" s="0" t="s">
        <v>336</v>
      </c>
      <c r="F63" s="0" t="s">
        <v>177</v>
      </c>
      <c r="G63" s="0" t="s">
        <v>167</v>
      </c>
      <c r="H63" s="17" t="n">
        <v>46205.3076388889</v>
      </c>
      <c r="I63" s="17" t="n">
        <v>46205.3840277778</v>
      </c>
      <c r="J63" s="17" t="n">
        <v>46205.3958333333</v>
      </c>
      <c r="K63" s="17" t="n">
        <v>46205.4138888889</v>
      </c>
      <c r="L63" s="17" t="n">
        <v>46205.4270833333</v>
      </c>
      <c r="M63" s="17" t="n">
        <v>46205.4444444445</v>
      </c>
      <c r="N63" s="17" t="n">
        <v>46205.4465277778</v>
      </c>
      <c r="O63" s="17" t="n">
        <v>46205.4638888889</v>
      </c>
      <c r="P63" s="17" t="n">
        <v>46205.4722222222</v>
      </c>
      <c r="Q63" s="17" t="n">
        <v>46205.4854166667</v>
      </c>
      <c r="R63" s="0" t="n">
        <v>122</v>
      </c>
      <c r="S63" s="0" t="n">
        <v>0</v>
      </c>
      <c r="T63" s="0" t="n">
        <v>0</v>
      </c>
      <c r="U63" s="18" t="s">
        <v>130</v>
      </c>
      <c r="V63" s="18" t="s">
        <v>139</v>
      </c>
      <c r="W63" s="0" t="str">
        <f aca="false">IF(AND(X63&gt;=6,X63&lt;14),"A",IF(AND(X63&gt;=14,X63&lt;22),"B","C"))</f>
        <v>A</v>
      </c>
      <c r="X63" s="18" t="n">
        <f aca="false">HOUR(H63)</f>
        <v>7</v>
      </c>
      <c r="Y63" s="18" t="n">
        <f aca="false">ROUND((I63-H63)*1440,0)</f>
        <v>110</v>
      </c>
      <c r="Z63" s="18" t="n">
        <f aca="false">ROUND((J63-I63)*1440,0)</f>
        <v>17</v>
      </c>
      <c r="AA63" s="18" t="n">
        <f aca="false">ROUND((K63-J63)*1440,0)</f>
        <v>26</v>
      </c>
      <c r="AB63" s="18" t="n">
        <f aca="false">ROUND((L63-K63)*1440,0)</f>
        <v>19</v>
      </c>
      <c r="AC63" s="18" t="n">
        <f aca="false">ROUND((M63-L63)*1440,0)</f>
        <v>25</v>
      </c>
      <c r="AD63" s="18" t="n">
        <f aca="false">IF(N63="","",ROUND((N63-M63)*1440,0))</f>
        <v>3</v>
      </c>
      <c r="AE63" s="18" t="n">
        <f aca="false">IF(O63="","",ROUND((O63-N63)*1440,0))</f>
        <v>25</v>
      </c>
      <c r="AF63" s="18" t="n">
        <f aca="false">IF(P63="","",ROUND((P63-O63)*1440,0))</f>
        <v>12</v>
      </c>
      <c r="AG63" s="18" t="n">
        <f aca="false">IF(Q63="","",ROUND((Q63-P63)*1440,0))</f>
        <v>19</v>
      </c>
      <c r="AH63" s="18" t="n">
        <f aca="false">IF(Q63="","",ROUND((Q63-H63)*1440,0))</f>
        <v>256</v>
      </c>
      <c r="AI63" s="19" t="n">
        <f aca="false">ROUND(IF(O63="",Assumptions!$B$25-K63,O63-K63)*24,1)</f>
        <v>1.2</v>
      </c>
      <c r="AJ63" s="20" t="n">
        <f aca="false">ROUND(MAX(N(Y63)/Assumptions!$C$5, N(Z63)/Assumptions!$C$6, N(AA63)/Assumptions!$C$7, N(AB63)/Assumptions!$C$8, N(AC63)/Assumptions!$C$9, N(AD63)/Assumptions!$C$10, N(AE63)/Assumptions!$C$11, N(AF63)/Assumptions!$C$12, N(AG63)/Assumptions!$C$13),3)</f>
        <v>3.667</v>
      </c>
      <c r="AK63" s="0" t="str">
        <f aca="false">IF(OR(U63="Pending",U63="On Hold"),"Open GRN (awaiting)",IF(AJ63&lt;=1,"Within SLA",IF(ROUND(N(Y63)/Assumptions!$C$5,3)=AJ63,"Gate Wait",IF(ROUND(N(Z63)/Assumptions!$C$6,3)=AJ63,"Dock Wait",IF(ROUND(N(AA63)/Assumptions!$C$7,3)=AJ63,"Unloading",IF(ROUND(N(AB63)/Assumptions!$C$8,3)=AJ63,"Unload-to-QC Wait",IF(ROUND(N(AC63)/Assumptions!$C$9,3)=AJ63,"QC",IF(ROUND(N(AD63)/Assumptions!$C$10,3)=AJ63,"QC-to-GRN Wait",IF(ROUND(N(AE63)/Assumptions!$C$11,3)=AJ63,"GRN Processing",IF(ROUND(N(AF63)/Assumptions!$C$12,3)=AJ63,"GRN-to-Putaway Wait",IF(ROUND(N(AG63)/Assumptions!$C$13,3)=AJ63,"Putaway","Within SLA")))))))))))</f>
        <v>Gate Wait</v>
      </c>
    </row>
    <row r="64" customFormat="false" ht="15" hidden="false" customHeight="false" outlineLevel="0" collapsed="false">
      <c r="A64" s="0" t="s">
        <v>337</v>
      </c>
      <c r="B64" s="0" t="s">
        <v>338</v>
      </c>
      <c r="C64" s="0" t="s">
        <v>159</v>
      </c>
      <c r="D64" s="0" t="s">
        <v>147</v>
      </c>
      <c r="E64" s="0" t="s">
        <v>339</v>
      </c>
      <c r="F64" s="0" t="s">
        <v>128</v>
      </c>
      <c r="G64" s="0" t="s">
        <v>150</v>
      </c>
      <c r="H64" s="17" t="n">
        <v>46205.3125</v>
      </c>
      <c r="I64" s="17" t="n">
        <v>46205.3368055556</v>
      </c>
      <c r="J64" s="17" t="n">
        <v>46205.3388888889</v>
      </c>
      <c r="K64" s="17" t="n">
        <v>46205.35</v>
      </c>
      <c r="L64" s="17" t="n">
        <v>46205.3576388889</v>
      </c>
      <c r="M64" s="17" t="n">
        <v>46205.4</v>
      </c>
      <c r="N64" s="17" t="n">
        <v>46205.4361111111</v>
      </c>
      <c r="O64" s="17" t="n">
        <v>46205.4756944445</v>
      </c>
      <c r="P64" s="17" t="n">
        <v>46205.4944444444</v>
      </c>
      <c r="Q64" s="17" t="n">
        <v>46205.50625</v>
      </c>
      <c r="R64" s="0" t="n">
        <v>220</v>
      </c>
      <c r="S64" s="0" t="n">
        <v>0</v>
      </c>
      <c r="T64" s="0" t="n">
        <v>0</v>
      </c>
      <c r="U64" s="18" t="s">
        <v>130</v>
      </c>
      <c r="V64" s="18" t="s">
        <v>131</v>
      </c>
      <c r="W64" s="0" t="str">
        <f aca="false">IF(AND(X64&gt;=6,X64&lt;14),"A",IF(AND(X64&gt;=14,X64&lt;22),"B","C"))</f>
        <v>A</v>
      </c>
      <c r="X64" s="18" t="n">
        <f aca="false">HOUR(H64)</f>
        <v>7</v>
      </c>
      <c r="Y64" s="18" t="n">
        <f aca="false">ROUND((I64-H64)*1440,0)</f>
        <v>35</v>
      </c>
      <c r="Z64" s="18" t="n">
        <f aca="false">ROUND((J64-I64)*1440,0)</f>
        <v>3</v>
      </c>
      <c r="AA64" s="18" t="n">
        <f aca="false">ROUND((K64-J64)*1440,0)</f>
        <v>16</v>
      </c>
      <c r="AB64" s="18" t="n">
        <f aca="false">ROUND((L64-K64)*1440,0)</f>
        <v>11</v>
      </c>
      <c r="AC64" s="18" t="n">
        <f aca="false">ROUND((M64-L64)*1440,0)</f>
        <v>61</v>
      </c>
      <c r="AD64" s="18" t="n">
        <f aca="false">IF(N64="","",ROUND((N64-M64)*1440,0))</f>
        <v>52</v>
      </c>
      <c r="AE64" s="18" t="n">
        <f aca="false">IF(O64="","",ROUND((O64-N64)*1440,0))</f>
        <v>57</v>
      </c>
      <c r="AF64" s="18" t="n">
        <f aca="false">IF(P64="","",ROUND((P64-O64)*1440,0))</f>
        <v>27</v>
      </c>
      <c r="AG64" s="18" t="n">
        <f aca="false">IF(Q64="","",ROUND((Q64-P64)*1440,0))</f>
        <v>17</v>
      </c>
      <c r="AH64" s="18" t="n">
        <f aca="false">IF(Q64="","",ROUND((Q64-H64)*1440,0))</f>
        <v>279</v>
      </c>
      <c r="AI64" s="19" t="n">
        <f aca="false">ROUND(IF(O64="",Assumptions!$B$25-K64,O64-K64)*24,1)</f>
        <v>3</v>
      </c>
      <c r="AJ64" s="20" t="n">
        <f aca="false">ROUND(MAX(N(Y64)/Assumptions!$C$5, N(Z64)/Assumptions!$C$6, N(AA64)/Assumptions!$C$7, N(AB64)/Assumptions!$C$8, N(AC64)/Assumptions!$C$9, N(AD64)/Assumptions!$C$10, N(AE64)/Assumptions!$C$11, N(AF64)/Assumptions!$C$12, N(AG64)/Assumptions!$C$13),3)</f>
        <v>1.733</v>
      </c>
      <c r="AK64" s="0" t="str">
        <f aca="false">IF(OR(U64="Pending",U64="On Hold"),"Open GRN (awaiting)",IF(AJ64&lt;=1,"Within SLA",IF(ROUND(N(Y64)/Assumptions!$C$5,3)=AJ64,"Gate Wait",IF(ROUND(N(Z64)/Assumptions!$C$6,3)=AJ64,"Dock Wait",IF(ROUND(N(AA64)/Assumptions!$C$7,3)=AJ64,"Unloading",IF(ROUND(N(AB64)/Assumptions!$C$8,3)=AJ64,"Unload-to-QC Wait",IF(ROUND(N(AC64)/Assumptions!$C$9,3)=AJ64,"QC",IF(ROUND(N(AD64)/Assumptions!$C$10,3)=AJ64,"QC-to-GRN Wait",IF(ROUND(N(AE64)/Assumptions!$C$11,3)=AJ64,"GRN Processing",IF(ROUND(N(AF64)/Assumptions!$C$12,3)=AJ64,"GRN-to-Putaway Wait",IF(ROUND(N(AG64)/Assumptions!$C$13,3)=AJ64,"Putaway","Within SLA")))))))))))</f>
        <v>QC-to-GRN Wait</v>
      </c>
    </row>
    <row r="65" customFormat="false" ht="15" hidden="false" customHeight="false" outlineLevel="0" collapsed="false">
      <c r="A65" s="0" t="s">
        <v>340</v>
      </c>
      <c r="B65" s="0" t="s">
        <v>341</v>
      </c>
      <c r="C65" s="0" t="s">
        <v>159</v>
      </c>
      <c r="D65" s="0" t="s">
        <v>135</v>
      </c>
      <c r="E65" s="0" t="s">
        <v>342</v>
      </c>
      <c r="F65" s="0" t="s">
        <v>149</v>
      </c>
      <c r="G65" s="0" t="s">
        <v>138</v>
      </c>
      <c r="H65" s="17" t="n">
        <v>46205.3333333333</v>
      </c>
      <c r="I65" s="17" t="n">
        <v>46205.3375</v>
      </c>
      <c r="J65" s="17" t="n">
        <v>46205.3479166667</v>
      </c>
      <c r="K65" s="17" t="n">
        <v>46205.3784722222</v>
      </c>
      <c r="L65" s="17" t="n">
        <v>46205.38125</v>
      </c>
      <c r="M65" s="17" t="n">
        <v>46205.3979166667</v>
      </c>
      <c r="N65" s="17" t="n">
        <v>46205.4118055556</v>
      </c>
      <c r="O65" s="17" t="n">
        <v>46205.4854166667</v>
      </c>
      <c r="P65" s="17" t="n">
        <v>46205.49375</v>
      </c>
      <c r="Q65" s="17" t="n">
        <v>46205.5034722222</v>
      </c>
      <c r="R65" s="0" t="n">
        <v>91</v>
      </c>
      <c r="S65" s="0" t="n">
        <v>0</v>
      </c>
      <c r="T65" s="0" t="n">
        <v>0</v>
      </c>
      <c r="U65" s="18" t="s">
        <v>130</v>
      </c>
      <c r="V65" s="18" t="s">
        <v>144</v>
      </c>
      <c r="W65" s="0" t="str">
        <f aca="false">IF(AND(X65&gt;=6,X65&lt;14),"A",IF(AND(X65&gt;=14,X65&lt;22),"B","C"))</f>
        <v>A</v>
      </c>
      <c r="X65" s="18" t="n">
        <f aca="false">HOUR(H65)</f>
        <v>8</v>
      </c>
      <c r="Y65" s="18" t="n">
        <f aca="false">ROUND((I65-H65)*1440,0)</f>
        <v>6</v>
      </c>
      <c r="Z65" s="18" t="n">
        <f aca="false">ROUND((J65-I65)*1440,0)</f>
        <v>15</v>
      </c>
      <c r="AA65" s="18" t="n">
        <f aca="false">ROUND((K65-J65)*1440,0)</f>
        <v>44</v>
      </c>
      <c r="AB65" s="18" t="n">
        <f aca="false">ROUND((L65-K65)*1440,0)</f>
        <v>4</v>
      </c>
      <c r="AC65" s="18" t="n">
        <f aca="false">ROUND((M65-L65)*1440,0)</f>
        <v>24</v>
      </c>
      <c r="AD65" s="18" t="n">
        <f aca="false">IF(N65="","",ROUND((N65-M65)*1440,0))</f>
        <v>20</v>
      </c>
      <c r="AE65" s="18" t="n">
        <f aca="false">IF(O65="","",ROUND((O65-N65)*1440,0))</f>
        <v>106</v>
      </c>
      <c r="AF65" s="18" t="n">
        <f aca="false">IF(P65="","",ROUND((P65-O65)*1440,0))</f>
        <v>12</v>
      </c>
      <c r="AG65" s="18" t="n">
        <f aca="false">IF(Q65="","",ROUND((Q65-P65)*1440,0))</f>
        <v>14</v>
      </c>
      <c r="AH65" s="18" t="n">
        <f aca="false">IF(Q65="","",ROUND((Q65-H65)*1440,0))</f>
        <v>245</v>
      </c>
      <c r="AI65" s="19" t="n">
        <f aca="false">ROUND(IF(O65="",Assumptions!$B$25-K65,O65-K65)*24,1)</f>
        <v>2.6</v>
      </c>
      <c r="AJ65" s="20" t="n">
        <f aca="false">ROUND(MAX(N(Y65)/Assumptions!$C$5, N(Z65)/Assumptions!$C$6, N(AA65)/Assumptions!$C$7, N(AB65)/Assumptions!$C$8, N(AC65)/Assumptions!$C$9, N(AD65)/Assumptions!$C$10, N(AE65)/Assumptions!$C$11, N(AF65)/Assumptions!$C$12, N(AG65)/Assumptions!$C$13),3)</f>
        <v>2.356</v>
      </c>
      <c r="AK65" s="0" t="str">
        <f aca="false">IF(OR(U65="Pending",U65="On Hold"),"Open GRN (awaiting)",IF(AJ65&lt;=1,"Within SLA",IF(ROUND(N(Y65)/Assumptions!$C$5,3)=AJ65,"Gate Wait",IF(ROUND(N(Z65)/Assumptions!$C$6,3)=AJ65,"Dock Wait",IF(ROUND(N(AA65)/Assumptions!$C$7,3)=AJ65,"Unloading",IF(ROUND(N(AB65)/Assumptions!$C$8,3)=AJ65,"Unload-to-QC Wait",IF(ROUND(N(AC65)/Assumptions!$C$9,3)=AJ65,"QC",IF(ROUND(N(AD65)/Assumptions!$C$10,3)=AJ65,"QC-to-GRN Wait",IF(ROUND(N(AE65)/Assumptions!$C$11,3)=AJ65,"GRN Processing",IF(ROUND(N(AF65)/Assumptions!$C$12,3)=AJ65,"GRN-to-Putaway Wait",IF(ROUND(N(AG65)/Assumptions!$C$13,3)=AJ65,"Putaway","Within SLA")))))))))))</f>
        <v>GRN Processing</v>
      </c>
    </row>
    <row r="66" customFormat="false" ht="15" hidden="false" customHeight="false" outlineLevel="0" collapsed="false">
      <c r="A66" s="0" t="s">
        <v>343</v>
      </c>
      <c r="B66" s="0" t="s">
        <v>344</v>
      </c>
      <c r="C66" s="0" t="s">
        <v>170</v>
      </c>
      <c r="D66" s="0" t="s">
        <v>119</v>
      </c>
      <c r="E66" s="0" t="s">
        <v>345</v>
      </c>
      <c r="F66" s="0" t="s">
        <v>172</v>
      </c>
      <c r="G66" s="0" t="s">
        <v>129</v>
      </c>
      <c r="H66" s="17" t="n">
        <v>46205.3520833333</v>
      </c>
      <c r="I66" s="17" t="n">
        <v>46205.3708333333</v>
      </c>
      <c r="J66" s="17" t="n">
        <v>46205.3791666667</v>
      </c>
      <c r="K66" s="17" t="n">
        <v>46205.4173611111</v>
      </c>
      <c r="L66" s="17" t="n">
        <v>46205.4270833333</v>
      </c>
      <c r="M66" s="17" t="n">
        <v>46205.4416666667</v>
      </c>
      <c r="N66" s="17" t="n">
        <v>46205.4833333333</v>
      </c>
      <c r="O66" s="17" t="n">
        <v>46205.70625</v>
      </c>
      <c r="P66" s="17" t="n">
        <v>46205.7152777778</v>
      </c>
      <c r="Q66" s="17" t="n">
        <v>46205.7354166667</v>
      </c>
      <c r="R66" s="0" t="n">
        <v>829</v>
      </c>
      <c r="S66" s="0" t="n">
        <v>0</v>
      </c>
      <c r="T66" s="0" t="n">
        <v>0</v>
      </c>
      <c r="U66" s="18" t="s">
        <v>130</v>
      </c>
      <c r="V66" s="18" t="s">
        <v>131</v>
      </c>
      <c r="W66" s="0" t="str">
        <f aca="false">IF(AND(X66&gt;=6,X66&lt;14),"A",IF(AND(X66&gt;=14,X66&lt;22),"B","C"))</f>
        <v>A</v>
      </c>
      <c r="X66" s="18" t="n">
        <f aca="false">HOUR(H66)</f>
        <v>8</v>
      </c>
      <c r="Y66" s="18" t="n">
        <f aca="false">ROUND((I66-H66)*1440,0)</f>
        <v>27</v>
      </c>
      <c r="Z66" s="18" t="n">
        <f aca="false">ROUND((J66-I66)*1440,0)</f>
        <v>12</v>
      </c>
      <c r="AA66" s="18" t="n">
        <f aca="false">ROUND((K66-J66)*1440,0)</f>
        <v>55</v>
      </c>
      <c r="AB66" s="18" t="n">
        <f aca="false">ROUND((L66-K66)*1440,0)</f>
        <v>14</v>
      </c>
      <c r="AC66" s="18" t="n">
        <f aca="false">ROUND((M66-L66)*1440,0)</f>
        <v>21</v>
      </c>
      <c r="AD66" s="18" t="n">
        <f aca="false">IF(N66="","",ROUND((N66-M66)*1440,0))</f>
        <v>60</v>
      </c>
      <c r="AE66" s="18" t="n">
        <f aca="false">IF(O66="","",ROUND((O66-N66)*1440,0))</f>
        <v>321</v>
      </c>
      <c r="AF66" s="18" t="n">
        <f aca="false">IF(P66="","",ROUND((P66-O66)*1440,0))</f>
        <v>13</v>
      </c>
      <c r="AG66" s="18" t="n">
        <f aca="false">IF(Q66="","",ROUND((Q66-P66)*1440,0))</f>
        <v>29</v>
      </c>
      <c r="AH66" s="18" t="n">
        <f aca="false">IF(Q66="","",ROUND((Q66-H66)*1440,0))</f>
        <v>552</v>
      </c>
      <c r="AI66" s="19" t="n">
        <f aca="false">ROUND(IF(O66="",Assumptions!$B$25-K66,O66-K66)*24,1)</f>
        <v>6.9</v>
      </c>
      <c r="AJ66" s="20" t="n">
        <f aca="false">ROUND(MAX(N(Y66)/Assumptions!$C$5, N(Z66)/Assumptions!$C$6, N(AA66)/Assumptions!$C$7, N(AB66)/Assumptions!$C$8, N(AC66)/Assumptions!$C$9, N(AD66)/Assumptions!$C$10, N(AE66)/Assumptions!$C$11, N(AF66)/Assumptions!$C$12, N(AG66)/Assumptions!$C$13),3)</f>
        <v>7.133</v>
      </c>
      <c r="AK66" s="0" t="str">
        <f aca="false">IF(OR(U66="Pending",U66="On Hold"),"Open GRN (awaiting)",IF(AJ66&lt;=1,"Within SLA",IF(ROUND(N(Y66)/Assumptions!$C$5,3)=AJ66,"Gate Wait",IF(ROUND(N(Z66)/Assumptions!$C$6,3)=AJ66,"Dock Wait",IF(ROUND(N(AA66)/Assumptions!$C$7,3)=AJ66,"Unloading",IF(ROUND(N(AB66)/Assumptions!$C$8,3)=AJ66,"Unload-to-QC Wait",IF(ROUND(N(AC66)/Assumptions!$C$9,3)=AJ66,"QC",IF(ROUND(N(AD66)/Assumptions!$C$10,3)=AJ66,"QC-to-GRN Wait",IF(ROUND(N(AE66)/Assumptions!$C$11,3)=AJ66,"GRN Processing",IF(ROUND(N(AF66)/Assumptions!$C$12,3)=AJ66,"GRN-to-Putaway Wait",IF(ROUND(N(AG66)/Assumptions!$C$13,3)=AJ66,"Putaway","Within SLA")))))))))))</f>
        <v>GRN Processing</v>
      </c>
    </row>
    <row r="67" customFormat="false" ht="15" hidden="false" customHeight="false" outlineLevel="0" collapsed="false">
      <c r="A67" s="0" t="s">
        <v>346</v>
      </c>
      <c r="B67" s="0" t="s">
        <v>347</v>
      </c>
      <c r="C67" s="0" t="s">
        <v>170</v>
      </c>
      <c r="D67" s="0" t="s">
        <v>147</v>
      </c>
      <c r="E67" s="0" t="s">
        <v>348</v>
      </c>
      <c r="F67" s="0" t="s">
        <v>149</v>
      </c>
      <c r="G67" s="0" t="s">
        <v>167</v>
      </c>
      <c r="H67" s="17" t="n">
        <v>46205.3527777778</v>
      </c>
      <c r="I67" s="17" t="n">
        <v>46205.3590277778</v>
      </c>
      <c r="J67" s="17" t="n">
        <v>46205.3708333333</v>
      </c>
      <c r="K67" s="17" t="n">
        <v>46205.4090277778</v>
      </c>
      <c r="L67" s="17" t="n">
        <v>46205.4125</v>
      </c>
      <c r="M67" s="17" t="n">
        <v>46205.4236111111</v>
      </c>
      <c r="N67" s="17" t="n">
        <v>46205.4701388889</v>
      </c>
      <c r="O67" s="17" t="n">
        <v>46205.4777777778</v>
      </c>
      <c r="P67" s="17" t="n">
        <v>46205.4909722222</v>
      </c>
      <c r="Q67" s="17" t="n">
        <v>46205.5083333333</v>
      </c>
      <c r="R67" s="0" t="n">
        <v>1318</v>
      </c>
      <c r="S67" s="0" t="n">
        <v>0</v>
      </c>
      <c r="T67" s="0" t="n">
        <v>0</v>
      </c>
      <c r="U67" s="18" t="s">
        <v>130</v>
      </c>
      <c r="V67" s="18" t="s">
        <v>144</v>
      </c>
      <c r="W67" s="0" t="str">
        <f aca="false">IF(AND(X67&gt;=6,X67&lt;14),"A",IF(AND(X67&gt;=14,X67&lt;22),"B","C"))</f>
        <v>A</v>
      </c>
      <c r="X67" s="18" t="n">
        <f aca="false">HOUR(H67)</f>
        <v>8</v>
      </c>
      <c r="Y67" s="18" t="n">
        <f aca="false">ROUND((I67-H67)*1440,0)</f>
        <v>9</v>
      </c>
      <c r="Z67" s="18" t="n">
        <f aca="false">ROUND((J67-I67)*1440,0)</f>
        <v>17</v>
      </c>
      <c r="AA67" s="18" t="n">
        <f aca="false">ROUND((K67-J67)*1440,0)</f>
        <v>55</v>
      </c>
      <c r="AB67" s="18" t="n">
        <f aca="false">ROUND((L67-K67)*1440,0)</f>
        <v>5</v>
      </c>
      <c r="AC67" s="18" t="n">
        <f aca="false">ROUND((M67-L67)*1440,0)</f>
        <v>16</v>
      </c>
      <c r="AD67" s="18" t="n">
        <f aca="false">IF(N67="","",ROUND((N67-M67)*1440,0))</f>
        <v>67</v>
      </c>
      <c r="AE67" s="18" t="n">
        <f aca="false">IF(O67="","",ROUND((O67-N67)*1440,0))</f>
        <v>11</v>
      </c>
      <c r="AF67" s="18" t="n">
        <f aca="false">IF(P67="","",ROUND((P67-O67)*1440,0))</f>
        <v>19</v>
      </c>
      <c r="AG67" s="18" t="n">
        <f aca="false">IF(Q67="","",ROUND((Q67-P67)*1440,0))</f>
        <v>25</v>
      </c>
      <c r="AH67" s="18" t="n">
        <f aca="false">IF(Q67="","",ROUND((Q67-H67)*1440,0))</f>
        <v>224</v>
      </c>
      <c r="AI67" s="19" t="n">
        <f aca="false">ROUND(IF(O67="",Assumptions!$B$25-K67,O67-K67)*24,1)</f>
        <v>1.7</v>
      </c>
      <c r="AJ67" s="20" t="n">
        <f aca="false">ROUND(MAX(N(Y67)/Assumptions!$C$5, N(Z67)/Assumptions!$C$6, N(AA67)/Assumptions!$C$7, N(AB67)/Assumptions!$C$8, N(AC67)/Assumptions!$C$9, N(AD67)/Assumptions!$C$10, N(AE67)/Assumptions!$C$11, N(AF67)/Assumptions!$C$12, N(AG67)/Assumptions!$C$13),3)</f>
        <v>2.233</v>
      </c>
      <c r="AK67" s="0" t="str">
        <f aca="false">IF(OR(U67="Pending",U67="On Hold"),"Open GRN (awaiting)",IF(AJ67&lt;=1,"Within SLA",IF(ROUND(N(Y67)/Assumptions!$C$5,3)=AJ67,"Gate Wait",IF(ROUND(N(Z67)/Assumptions!$C$6,3)=AJ67,"Dock Wait",IF(ROUND(N(AA67)/Assumptions!$C$7,3)=AJ67,"Unloading",IF(ROUND(N(AB67)/Assumptions!$C$8,3)=AJ67,"Unload-to-QC Wait",IF(ROUND(N(AC67)/Assumptions!$C$9,3)=AJ67,"QC",IF(ROUND(N(AD67)/Assumptions!$C$10,3)=AJ67,"QC-to-GRN Wait",IF(ROUND(N(AE67)/Assumptions!$C$11,3)=AJ67,"GRN Processing",IF(ROUND(N(AF67)/Assumptions!$C$12,3)=AJ67,"GRN-to-Putaway Wait",IF(ROUND(N(AG67)/Assumptions!$C$13,3)=AJ67,"Putaway","Within SLA")))))))))))</f>
        <v>QC-to-GRN Wait</v>
      </c>
    </row>
    <row r="68" customFormat="false" ht="15" hidden="false" customHeight="false" outlineLevel="0" collapsed="false">
      <c r="A68" s="0" t="s">
        <v>349</v>
      </c>
      <c r="B68" s="0" t="s">
        <v>350</v>
      </c>
      <c r="C68" s="0" t="s">
        <v>153</v>
      </c>
      <c r="D68" s="0" t="s">
        <v>147</v>
      </c>
      <c r="E68" s="0" t="s">
        <v>351</v>
      </c>
      <c r="F68" s="0" t="s">
        <v>155</v>
      </c>
      <c r="G68" s="0" t="s">
        <v>167</v>
      </c>
      <c r="H68" s="17" t="n">
        <v>46205.3534722222</v>
      </c>
      <c r="I68" s="17" t="n">
        <v>46205.4333333333</v>
      </c>
      <c r="J68" s="17" t="n">
        <v>46205.4347222222</v>
      </c>
      <c r="K68" s="17" t="n">
        <v>46205.4604166667</v>
      </c>
      <c r="L68" s="17" t="n">
        <v>46205.4784722222</v>
      </c>
      <c r="M68" s="17" t="n">
        <v>46205.5034722222</v>
      </c>
      <c r="N68" s="17" t="n">
        <v>46205.5222222222</v>
      </c>
      <c r="O68" s="17" t="n">
        <v>46205.5645833333</v>
      </c>
      <c r="P68" s="17" t="n">
        <v>46205.5743055556</v>
      </c>
      <c r="Q68" s="17" t="n">
        <v>46205.5854166667</v>
      </c>
      <c r="R68" s="0" t="n">
        <v>524</v>
      </c>
      <c r="S68" s="0" t="n">
        <v>0</v>
      </c>
      <c r="T68" s="0" t="n">
        <v>4</v>
      </c>
      <c r="U68" s="18" t="s">
        <v>123</v>
      </c>
      <c r="V68" s="18" t="s">
        <v>82</v>
      </c>
      <c r="W68" s="0" t="str">
        <f aca="false">IF(AND(X68&gt;=6,X68&lt;14),"A",IF(AND(X68&gt;=14,X68&lt;22),"B","C"))</f>
        <v>A</v>
      </c>
      <c r="X68" s="18" t="n">
        <f aca="false">HOUR(H68)</f>
        <v>8</v>
      </c>
      <c r="Y68" s="18" t="n">
        <f aca="false">ROUND((I68-H68)*1440,0)</f>
        <v>115</v>
      </c>
      <c r="Z68" s="18" t="n">
        <f aca="false">ROUND((J68-I68)*1440,0)</f>
        <v>2</v>
      </c>
      <c r="AA68" s="18" t="n">
        <f aca="false">ROUND((K68-J68)*1440,0)</f>
        <v>37</v>
      </c>
      <c r="AB68" s="18" t="n">
        <f aca="false">ROUND((L68-K68)*1440,0)</f>
        <v>26</v>
      </c>
      <c r="AC68" s="18" t="n">
        <f aca="false">ROUND((M68-L68)*1440,0)</f>
        <v>36</v>
      </c>
      <c r="AD68" s="18" t="n">
        <f aca="false">IF(N68="","",ROUND((N68-M68)*1440,0))</f>
        <v>27</v>
      </c>
      <c r="AE68" s="18" t="n">
        <f aca="false">IF(O68="","",ROUND((O68-N68)*1440,0))</f>
        <v>61</v>
      </c>
      <c r="AF68" s="18" t="n">
        <f aca="false">IF(P68="","",ROUND((P68-O68)*1440,0))</f>
        <v>14</v>
      </c>
      <c r="AG68" s="18" t="n">
        <f aca="false">IF(Q68="","",ROUND((Q68-P68)*1440,0))</f>
        <v>16</v>
      </c>
      <c r="AH68" s="18" t="n">
        <f aca="false">IF(Q68="","",ROUND((Q68-H68)*1440,0))</f>
        <v>334</v>
      </c>
      <c r="AI68" s="19" t="n">
        <f aca="false">ROUND(IF(O68="",Assumptions!$B$25-K68,O68-K68)*24,1)</f>
        <v>2.5</v>
      </c>
      <c r="AJ68" s="20" t="n">
        <f aca="false">ROUND(MAX(N(Y68)/Assumptions!$C$5, N(Z68)/Assumptions!$C$6, N(AA68)/Assumptions!$C$7, N(AB68)/Assumptions!$C$8, N(AC68)/Assumptions!$C$9, N(AD68)/Assumptions!$C$10, N(AE68)/Assumptions!$C$11, N(AF68)/Assumptions!$C$12, N(AG68)/Assumptions!$C$13),3)</f>
        <v>3.833</v>
      </c>
      <c r="AK68" s="0" t="str">
        <f aca="false">IF(OR(U68="Pending",U68="On Hold"),"Open GRN (awaiting)",IF(AJ68&lt;=1,"Within SLA",IF(ROUND(N(Y68)/Assumptions!$C$5,3)=AJ68,"Gate Wait",IF(ROUND(N(Z68)/Assumptions!$C$6,3)=AJ68,"Dock Wait",IF(ROUND(N(AA68)/Assumptions!$C$7,3)=AJ68,"Unloading",IF(ROUND(N(AB68)/Assumptions!$C$8,3)=AJ68,"Unload-to-QC Wait",IF(ROUND(N(AC68)/Assumptions!$C$9,3)=AJ68,"QC",IF(ROUND(N(AD68)/Assumptions!$C$10,3)=AJ68,"QC-to-GRN Wait",IF(ROUND(N(AE68)/Assumptions!$C$11,3)=AJ68,"GRN Processing",IF(ROUND(N(AF68)/Assumptions!$C$12,3)=AJ68,"GRN-to-Putaway Wait",IF(ROUND(N(AG68)/Assumptions!$C$13,3)=AJ68,"Putaway","Within SLA")))))))))))</f>
        <v>Gate Wait</v>
      </c>
    </row>
    <row r="69" customFormat="false" ht="15" hidden="false" customHeight="false" outlineLevel="0" collapsed="false">
      <c r="A69" s="0" t="s">
        <v>352</v>
      </c>
      <c r="B69" s="0" t="s">
        <v>353</v>
      </c>
      <c r="C69" s="0" t="s">
        <v>134</v>
      </c>
      <c r="D69" s="0" t="s">
        <v>147</v>
      </c>
      <c r="E69" s="0" t="s">
        <v>354</v>
      </c>
      <c r="F69" s="0" t="s">
        <v>149</v>
      </c>
      <c r="G69" s="0" t="s">
        <v>150</v>
      </c>
      <c r="H69" s="17" t="n">
        <v>46205.3791666667</v>
      </c>
      <c r="I69" s="17" t="n">
        <v>46205.3923611111</v>
      </c>
      <c r="J69" s="17" t="n">
        <v>46205.3972222222</v>
      </c>
      <c r="K69" s="17" t="n">
        <v>46205.4229166667</v>
      </c>
      <c r="L69" s="17" t="n">
        <v>46205.4277777778</v>
      </c>
      <c r="M69" s="17" t="n">
        <v>46205.4395833333</v>
      </c>
      <c r="N69" s="17" t="n">
        <v>46205.4506944444</v>
      </c>
      <c r="O69" s="17" t="n">
        <v>46205.4590277778</v>
      </c>
      <c r="P69" s="17" t="n">
        <v>46205.4708333333</v>
      </c>
      <c r="Q69" s="17" t="n">
        <v>46205.4854166667</v>
      </c>
      <c r="R69" s="0" t="n">
        <v>155</v>
      </c>
      <c r="S69" s="0" t="n">
        <v>0</v>
      </c>
      <c r="T69" s="0" t="n">
        <v>0</v>
      </c>
      <c r="U69" s="18" t="s">
        <v>130</v>
      </c>
      <c r="V69" s="18" t="s">
        <v>333</v>
      </c>
      <c r="W69" s="0" t="str">
        <f aca="false">IF(AND(X69&gt;=6,X69&lt;14),"A",IF(AND(X69&gt;=14,X69&lt;22),"B","C"))</f>
        <v>A</v>
      </c>
      <c r="X69" s="18" t="n">
        <f aca="false">HOUR(H69)</f>
        <v>9</v>
      </c>
      <c r="Y69" s="18" t="n">
        <f aca="false">ROUND((I69-H69)*1440,0)</f>
        <v>19</v>
      </c>
      <c r="Z69" s="18" t="n">
        <f aca="false">ROUND((J69-I69)*1440,0)</f>
        <v>7</v>
      </c>
      <c r="AA69" s="18" t="n">
        <f aca="false">ROUND((K69-J69)*1440,0)</f>
        <v>37</v>
      </c>
      <c r="AB69" s="18" t="n">
        <f aca="false">ROUND((L69-K69)*1440,0)</f>
        <v>7</v>
      </c>
      <c r="AC69" s="18" t="n">
        <f aca="false">ROUND((M69-L69)*1440,0)</f>
        <v>17</v>
      </c>
      <c r="AD69" s="18" t="n">
        <f aca="false">IF(N69="","",ROUND((N69-M69)*1440,0))</f>
        <v>16</v>
      </c>
      <c r="AE69" s="18" t="n">
        <f aca="false">IF(O69="","",ROUND((O69-N69)*1440,0))</f>
        <v>12</v>
      </c>
      <c r="AF69" s="18" t="n">
        <f aca="false">IF(P69="","",ROUND((P69-O69)*1440,0))</f>
        <v>17</v>
      </c>
      <c r="AG69" s="18" t="n">
        <f aca="false">IF(Q69="","",ROUND((Q69-P69)*1440,0))</f>
        <v>21</v>
      </c>
      <c r="AH69" s="18" t="n">
        <f aca="false">IF(Q69="","",ROUND((Q69-H69)*1440,0))</f>
        <v>153</v>
      </c>
      <c r="AI69" s="19" t="n">
        <f aca="false">ROUND(IF(O69="",Assumptions!$B$25-K69,O69-K69)*24,1)</f>
        <v>0.9</v>
      </c>
      <c r="AJ69" s="20" t="n">
        <f aca="false">ROUND(MAX(N(Y69)/Assumptions!$C$5, N(Z69)/Assumptions!$C$6, N(AA69)/Assumptions!$C$7, N(AB69)/Assumptions!$C$8, N(AC69)/Assumptions!$C$9, N(AD69)/Assumptions!$C$10, N(AE69)/Assumptions!$C$11, N(AF69)/Assumptions!$C$12, N(AG69)/Assumptions!$C$13),3)</f>
        <v>0.85</v>
      </c>
      <c r="AK69" s="0" t="str">
        <f aca="false">IF(OR(U69="Pending",U69="On Hold"),"Open GRN (awaiting)",IF(AJ69&lt;=1,"Within SLA",IF(ROUND(N(Y69)/Assumptions!$C$5,3)=AJ69,"Gate Wait",IF(ROUND(N(Z69)/Assumptions!$C$6,3)=AJ69,"Dock Wait",IF(ROUND(N(AA69)/Assumptions!$C$7,3)=AJ69,"Unloading",IF(ROUND(N(AB69)/Assumptions!$C$8,3)=AJ69,"Unload-to-QC Wait",IF(ROUND(N(AC69)/Assumptions!$C$9,3)=AJ69,"QC",IF(ROUND(N(AD69)/Assumptions!$C$10,3)=AJ69,"QC-to-GRN Wait",IF(ROUND(N(AE69)/Assumptions!$C$11,3)=AJ69,"GRN Processing",IF(ROUND(N(AF69)/Assumptions!$C$12,3)=AJ69,"GRN-to-Putaway Wait",IF(ROUND(N(AG69)/Assumptions!$C$13,3)=AJ69,"Putaway","Within SLA")))))))))))</f>
        <v>Within SLA</v>
      </c>
    </row>
    <row r="70" customFormat="false" ht="15" hidden="false" customHeight="false" outlineLevel="0" collapsed="false">
      <c r="A70" s="0" t="s">
        <v>355</v>
      </c>
      <c r="B70" s="0" t="s">
        <v>356</v>
      </c>
      <c r="C70" s="0" t="s">
        <v>126</v>
      </c>
      <c r="D70" s="0" t="s">
        <v>119</v>
      </c>
      <c r="E70" s="0" t="s">
        <v>357</v>
      </c>
      <c r="F70" s="0" t="s">
        <v>128</v>
      </c>
      <c r="G70" s="0" t="s">
        <v>129</v>
      </c>
      <c r="H70" s="17" t="n">
        <v>46205.4159722222</v>
      </c>
      <c r="I70" s="17" t="n">
        <v>46205.4277777778</v>
      </c>
      <c r="J70" s="17" t="n">
        <v>46205.4340277778</v>
      </c>
      <c r="K70" s="17" t="n">
        <v>46205.4652777778</v>
      </c>
      <c r="L70" s="17" t="n">
        <v>46205.4777777778</v>
      </c>
      <c r="M70" s="17" t="n">
        <v>46205.4944444444</v>
      </c>
      <c r="N70" s="17" t="n">
        <v>46205.5138888889</v>
      </c>
      <c r="O70" s="17" t="n">
        <v>46205.5534722222</v>
      </c>
      <c r="P70" s="17" t="n">
        <v>46205.5694444445</v>
      </c>
      <c r="Q70" s="17" t="n">
        <v>46205.5826388889</v>
      </c>
      <c r="R70" s="0" t="n">
        <v>123</v>
      </c>
      <c r="S70" s="0" t="n">
        <v>0</v>
      </c>
      <c r="T70" s="0" t="n">
        <v>0</v>
      </c>
      <c r="U70" s="18" t="s">
        <v>130</v>
      </c>
      <c r="V70" s="18" t="s">
        <v>144</v>
      </c>
      <c r="W70" s="0" t="str">
        <f aca="false">IF(AND(X70&gt;=6,X70&lt;14),"A",IF(AND(X70&gt;=14,X70&lt;22),"B","C"))</f>
        <v>A</v>
      </c>
      <c r="X70" s="18" t="n">
        <f aca="false">HOUR(H70)</f>
        <v>9</v>
      </c>
      <c r="Y70" s="18" t="n">
        <f aca="false">ROUND((I70-H70)*1440,0)</f>
        <v>17</v>
      </c>
      <c r="Z70" s="18" t="n">
        <f aca="false">ROUND((J70-I70)*1440,0)</f>
        <v>9</v>
      </c>
      <c r="AA70" s="18" t="n">
        <f aca="false">ROUND((K70-J70)*1440,0)</f>
        <v>45</v>
      </c>
      <c r="AB70" s="18" t="n">
        <f aca="false">ROUND((L70-K70)*1440,0)</f>
        <v>18</v>
      </c>
      <c r="AC70" s="18" t="n">
        <f aca="false">ROUND((M70-L70)*1440,0)</f>
        <v>24</v>
      </c>
      <c r="AD70" s="18" t="n">
        <f aca="false">IF(N70="","",ROUND((N70-M70)*1440,0))</f>
        <v>28</v>
      </c>
      <c r="AE70" s="18" t="n">
        <f aca="false">IF(O70="","",ROUND((O70-N70)*1440,0))</f>
        <v>57</v>
      </c>
      <c r="AF70" s="18" t="n">
        <f aca="false">IF(P70="","",ROUND((P70-O70)*1440,0))</f>
        <v>23</v>
      </c>
      <c r="AG70" s="18" t="n">
        <f aca="false">IF(Q70="","",ROUND((Q70-P70)*1440,0))</f>
        <v>19</v>
      </c>
      <c r="AH70" s="18" t="n">
        <f aca="false">IF(Q70="","",ROUND((Q70-H70)*1440,0))</f>
        <v>240</v>
      </c>
      <c r="AI70" s="19" t="n">
        <f aca="false">ROUND(IF(O70="",Assumptions!$B$25-K70,O70-K70)*24,1)</f>
        <v>2.1</v>
      </c>
      <c r="AJ70" s="20" t="n">
        <f aca="false">ROUND(MAX(N(Y70)/Assumptions!$C$5, N(Z70)/Assumptions!$C$6, N(AA70)/Assumptions!$C$7, N(AB70)/Assumptions!$C$8, N(AC70)/Assumptions!$C$9, N(AD70)/Assumptions!$C$10, N(AE70)/Assumptions!$C$11, N(AF70)/Assumptions!$C$12, N(AG70)/Assumptions!$C$13),3)</f>
        <v>1.267</v>
      </c>
      <c r="AK70" s="0" t="str">
        <f aca="false">IF(OR(U70="Pending",U70="On Hold"),"Open GRN (awaiting)",IF(AJ70&lt;=1,"Within SLA",IF(ROUND(N(Y70)/Assumptions!$C$5,3)=AJ70,"Gate Wait",IF(ROUND(N(Z70)/Assumptions!$C$6,3)=AJ70,"Dock Wait",IF(ROUND(N(AA70)/Assumptions!$C$7,3)=AJ70,"Unloading",IF(ROUND(N(AB70)/Assumptions!$C$8,3)=AJ70,"Unload-to-QC Wait",IF(ROUND(N(AC70)/Assumptions!$C$9,3)=AJ70,"QC",IF(ROUND(N(AD70)/Assumptions!$C$10,3)=AJ70,"QC-to-GRN Wait",IF(ROUND(N(AE70)/Assumptions!$C$11,3)=AJ70,"GRN Processing",IF(ROUND(N(AF70)/Assumptions!$C$12,3)=AJ70,"GRN-to-Putaway Wait",IF(ROUND(N(AG70)/Assumptions!$C$13,3)=AJ70,"Putaway","Within SLA")))))))))))</f>
        <v>GRN Processing</v>
      </c>
    </row>
    <row r="71" customFormat="false" ht="15" hidden="false" customHeight="false" outlineLevel="0" collapsed="false">
      <c r="A71" s="0" t="s">
        <v>358</v>
      </c>
      <c r="B71" s="0" t="s">
        <v>359</v>
      </c>
      <c r="C71" s="0" t="s">
        <v>170</v>
      </c>
      <c r="D71" s="0" t="s">
        <v>147</v>
      </c>
      <c r="E71" s="0" t="s">
        <v>360</v>
      </c>
      <c r="F71" s="0" t="s">
        <v>172</v>
      </c>
      <c r="G71" s="0" t="s">
        <v>167</v>
      </c>
      <c r="H71" s="17" t="n">
        <v>46205.4375</v>
      </c>
      <c r="I71" s="17" t="n">
        <v>46205.4548611111</v>
      </c>
      <c r="J71" s="17" t="n">
        <v>46205.4666666667</v>
      </c>
      <c r="K71" s="17" t="n">
        <v>46205.4958333333</v>
      </c>
      <c r="L71" s="17" t="n">
        <v>46205.5090277778</v>
      </c>
      <c r="M71" s="17" t="n">
        <v>46205.5222222222</v>
      </c>
      <c r="N71" s="17" t="n">
        <v>46205.6493055556</v>
      </c>
      <c r="O71" s="17" t="n">
        <v>46205.6909722222</v>
      </c>
      <c r="P71" s="17" t="n">
        <v>46205.7215277778</v>
      </c>
      <c r="Q71" s="17" t="n">
        <v>46205.7340277778</v>
      </c>
      <c r="R71" s="0" t="n">
        <v>296</v>
      </c>
      <c r="S71" s="0" t="n">
        <v>0</v>
      </c>
      <c r="T71" s="0" t="n">
        <v>0</v>
      </c>
      <c r="U71" s="18" t="s">
        <v>130</v>
      </c>
      <c r="V71" s="18" t="s">
        <v>156</v>
      </c>
      <c r="W71" s="0" t="str">
        <f aca="false">IF(AND(X71&gt;=6,X71&lt;14),"A",IF(AND(X71&gt;=14,X71&lt;22),"B","C"))</f>
        <v>A</v>
      </c>
      <c r="X71" s="18" t="n">
        <f aca="false">HOUR(H71)</f>
        <v>10</v>
      </c>
      <c r="Y71" s="18" t="n">
        <f aca="false">ROUND((I71-H71)*1440,0)</f>
        <v>25</v>
      </c>
      <c r="Z71" s="18" t="n">
        <f aca="false">ROUND((J71-I71)*1440,0)</f>
        <v>17</v>
      </c>
      <c r="AA71" s="18" t="n">
        <f aca="false">ROUND((K71-J71)*1440,0)</f>
        <v>42</v>
      </c>
      <c r="AB71" s="18" t="n">
        <f aca="false">ROUND((L71-K71)*1440,0)</f>
        <v>19</v>
      </c>
      <c r="AC71" s="18" t="n">
        <f aca="false">ROUND((M71-L71)*1440,0)</f>
        <v>19</v>
      </c>
      <c r="AD71" s="18" t="n">
        <f aca="false">IF(N71="","",ROUND((N71-M71)*1440,0))</f>
        <v>183</v>
      </c>
      <c r="AE71" s="18" t="n">
        <f aca="false">IF(O71="","",ROUND((O71-N71)*1440,0))</f>
        <v>60</v>
      </c>
      <c r="AF71" s="18" t="n">
        <f aca="false">IF(P71="","",ROUND((P71-O71)*1440,0))</f>
        <v>44</v>
      </c>
      <c r="AG71" s="18" t="n">
        <f aca="false">IF(Q71="","",ROUND((Q71-P71)*1440,0))</f>
        <v>18</v>
      </c>
      <c r="AH71" s="18" t="n">
        <f aca="false">IF(Q71="","",ROUND((Q71-H71)*1440,0))</f>
        <v>427</v>
      </c>
      <c r="AI71" s="19" t="n">
        <f aca="false">ROUND(IF(O71="",Assumptions!$B$25-K71,O71-K71)*24,1)</f>
        <v>4.7</v>
      </c>
      <c r="AJ71" s="20" t="n">
        <f aca="false">ROUND(MAX(N(Y71)/Assumptions!$C$5, N(Z71)/Assumptions!$C$6, N(AA71)/Assumptions!$C$7, N(AB71)/Assumptions!$C$8, N(AC71)/Assumptions!$C$9, N(AD71)/Assumptions!$C$10, N(AE71)/Assumptions!$C$11, N(AF71)/Assumptions!$C$12, N(AG71)/Assumptions!$C$13),3)</f>
        <v>6.1</v>
      </c>
      <c r="AK71" s="0" t="str">
        <f aca="false">IF(OR(U71="Pending",U71="On Hold"),"Open GRN (awaiting)",IF(AJ71&lt;=1,"Within SLA",IF(ROUND(N(Y71)/Assumptions!$C$5,3)=AJ71,"Gate Wait",IF(ROUND(N(Z71)/Assumptions!$C$6,3)=AJ71,"Dock Wait",IF(ROUND(N(AA71)/Assumptions!$C$7,3)=AJ71,"Unloading",IF(ROUND(N(AB71)/Assumptions!$C$8,3)=AJ71,"Unload-to-QC Wait",IF(ROUND(N(AC71)/Assumptions!$C$9,3)=AJ71,"QC",IF(ROUND(N(AD71)/Assumptions!$C$10,3)=AJ71,"QC-to-GRN Wait",IF(ROUND(N(AE71)/Assumptions!$C$11,3)=AJ71,"GRN Processing",IF(ROUND(N(AF71)/Assumptions!$C$12,3)=AJ71,"GRN-to-Putaway Wait",IF(ROUND(N(AG71)/Assumptions!$C$13,3)=AJ71,"Putaway","Within SLA")))))))))))</f>
        <v>QC-to-GRN Wait</v>
      </c>
    </row>
    <row r="72" customFormat="false" ht="15" hidden="false" customHeight="false" outlineLevel="0" collapsed="false">
      <c r="A72" s="0" t="s">
        <v>361</v>
      </c>
      <c r="B72" s="0" t="s">
        <v>362</v>
      </c>
      <c r="C72" s="0" t="s">
        <v>126</v>
      </c>
      <c r="D72" s="0" t="s">
        <v>135</v>
      </c>
      <c r="E72" s="0" t="s">
        <v>363</v>
      </c>
      <c r="F72" s="0" t="s">
        <v>128</v>
      </c>
      <c r="G72" s="0" t="s">
        <v>138</v>
      </c>
      <c r="H72" s="17" t="n">
        <v>46205.4479166667</v>
      </c>
      <c r="I72" s="17" t="n">
        <v>46205.4631944444</v>
      </c>
      <c r="J72" s="17" t="n">
        <v>46205.4680555556</v>
      </c>
      <c r="K72" s="17" t="n">
        <v>46205.4881944444</v>
      </c>
      <c r="L72" s="17" t="n">
        <v>46205.4916666667</v>
      </c>
      <c r="M72" s="17" t="n">
        <v>46205.5069444445</v>
      </c>
      <c r="N72" s="17" t="n">
        <v>46205.5284722222</v>
      </c>
      <c r="O72" s="17" t="n">
        <v>46205.5659722222</v>
      </c>
      <c r="P72" s="17" t="n">
        <v>46205.58125</v>
      </c>
      <c r="Q72" s="17" t="n">
        <v>46205.5951388889</v>
      </c>
      <c r="R72" s="0" t="n">
        <v>293</v>
      </c>
      <c r="S72" s="0" t="n">
        <v>0</v>
      </c>
      <c r="T72" s="0" t="n">
        <v>0</v>
      </c>
      <c r="U72" s="18" t="s">
        <v>130</v>
      </c>
      <c r="V72" s="18" t="s">
        <v>156</v>
      </c>
      <c r="W72" s="0" t="str">
        <f aca="false">IF(AND(X72&gt;=6,X72&lt;14),"A",IF(AND(X72&gt;=14,X72&lt;22),"B","C"))</f>
        <v>A</v>
      </c>
      <c r="X72" s="18" t="n">
        <f aca="false">HOUR(H72)</f>
        <v>10</v>
      </c>
      <c r="Y72" s="18" t="n">
        <f aca="false">ROUND((I72-H72)*1440,0)</f>
        <v>22</v>
      </c>
      <c r="Z72" s="18" t="n">
        <f aca="false">ROUND((J72-I72)*1440,0)</f>
        <v>7</v>
      </c>
      <c r="AA72" s="18" t="n">
        <f aca="false">ROUND((K72-J72)*1440,0)</f>
        <v>29</v>
      </c>
      <c r="AB72" s="18" t="n">
        <f aca="false">ROUND((L72-K72)*1440,0)</f>
        <v>5</v>
      </c>
      <c r="AC72" s="18" t="n">
        <f aca="false">ROUND((M72-L72)*1440,0)</f>
        <v>22</v>
      </c>
      <c r="AD72" s="18" t="n">
        <f aca="false">IF(N72="","",ROUND((N72-M72)*1440,0))</f>
        <v>31</v>
      </c>
      <c r="AE72" s="18" t="n">
        <f aca="false">IF(O72="","",ROUND((O72-N72)*1440,0))</f>
        <v>54</v>
      </c>
      <c r="AF72" s="18" t="n">
        <f aca="false">IF(P72="","",ROUND((P72-O72)*1440,0))</f>
        <v>22</v>
      </c>
      <c r="AG72" s="18" t="n">
        <f aca="false">IF(Q72="","",ROUND((Q72-P72)*1440,0))</f>
        <v>20</v>
      </c>
      <c r="AH72" s="18" t="n">
        <f aca="false">IF(Q72="","",ROUND((Q72-H72)*1440,0))</f>
        <v>212</v>
      </c>
      <c r="AI72" s="19" t="n">
        <f aca="false">ROUND(IF(O72="",Assumptions!$B$25-K72,O72-K72)*24,1)</f>
        <v>1.9</v>
      </c>
      <c r="AJ72" s="20" t="n">
        <f aca="false">ROUND(MAX(N(Y72)/Assumptions!$C$5, N(Z72)/Assumptions!$C$6, N(AA72)/Assumptions!$C$7, N(AB72)/Assumptions!$C$8, N(AC72)/Assumptions!$C$9, N(AD72)/Assumptions!$C$10, N(AE72)/Assumptions!$C$11, N(AF72)/Assumptions!$C$12, N(AG72)/Assumptions!$C$13),3)</f>
        <v>1.2</v>
      </c>
      <c r="AK72" s="0" t="str">
        <f aca="false">IF(OR(U72="Pending",U72="On Hold"),"Open GRN (awaiting)",IF(AJ72&lt;=1,"Within SLA",IF(ROUND(N(Y72)/Assumptions!$C$5,3)=AJ72,"Gate Wait",IF(ROUND(N(Z72)/Assumptions!$C$6,3)=AJ72,"Dock Wait",IF(ROUND(N(AA72)/Assumptions!$C$7,3)=AJ72,"Unloading",IF(ROUND(N(AB72)/Assumptions!$C$8,3)=AJ72,"Unload-to-QC Wait",IF(ROUND(N(AC72)/Assumptions!$C$9,3)=AJ72,"QC",IF(ROUND(N(AD72)/Assumptions!$C$10,3)=AJ72,"QC-to-GRN Wait",IF(ROUND(N(AE72)/Assumptions!$C$11,3)=AJ72,"GRN Processing",IF(ROUND(N(AF72)/Assumptions!$C$12,3)=AJ72,"GRN-to-Putaway Wait",IF(ROUND(N(AG72)/Assumptions!$C$13,3)=AJ72,"Putaway","Within SLA")))))))))))</f>
        <v>GRN Processing</v>
      </c>
    </row>
    <row r="73" customFormat="false" ht="15" hidden="false" customHeight="false" outlineLevel="0" collapsed="false">
      <c r="A73" s="0" t="s">
        <v>364</v>
      </c>
      <c r="B73" s="0" t="s">
        <v>365</v>
      </c>
      <c r="C73" s="0" t="s">
        <v>134</v>
      </c>
      <c r="D73" s="0" t="s">
        <v>147</v>
      </c>
      <c r="E73" s="0" t="s">
        <v>366</v>
      </c>
      <c r="F73" s="0" t="s">
        <v>149</v>
      </c>
      <c r="G73" s="0" t="s">
        <v>150</v>
      </c>
      <c r="H73" s="17" t="n">
        <v>46205.4486111111</v>
      </c>
      <c r="I73" s="17" t="n">
        <v>46205.5166666667</v>
      </c>
      <c r="J73" s="17" t="n">
        <v>46205.5222222222</v>
      </c>
      <c r="K73" s="17" t="n">
        <v>46205.5472222222</v>
      </c>
      <c r="L73" s="17" t="n">
        <v>46205.5541666667</v>
      </c>
      <c r="M73" s="17" t="n">
        <v>46205.5743055556</v>
      </c>
      <c r="N73" s="17" t="n">
        <v>46205.5881944444</v>
      </c>
      <c r="O73" s="17" t="n">
        <v>46205.6298611111</v>
      </c>
      <c r="P73" s="17" t="n">
        <v>46205.6493055556</v>
      </c>
      <c r="Q73" s="17" t="n">
        <v>46205.6576388889</v>
      </c>
      <c r="R73" s="0" t="n">
        <v>1043</v>
      </c>
      <c r="S73" s="0" t="n">
        <v>0</v>
      </c>
      <c r="T73" s="0" t="n">
        <v>0</v>
      </c>
      <c r="U73" s="18" t="s">
        <v>130</v>
      </c>
      <c r="V73" s="18" t="s">
        <v>82</v>
      </c>
      <c r="W73" s="0" t="str">
        <f aca="false">IF(AND(X73&gt;=6,X73&lt;14),"A",IF(AND(X73&gt;=14,X73&lt;22),"B","C"))</f>
        <v>A</v>
      </c>
      <c r="X73" s="18" t="n">
        <f aca="false">HOUR(H73)</f>
        <v>10</v>
      </c>
      <c r="Y73" s="18" t="n">
        <f aca="false">ROUND((I73-H73)*1440,0)</f>
        <v>98</v>
      </c>
      <c r="Z73" s="18" t="n">
        <f aca="false">ROUND((J73-I73)*1440,0)</f>
        <v>8</v>
      </c>
      <c r="AA73" s="18" t="n">
        <f aca="false">ROUND((K73-J73)*1440,0)</f>
        <v>36</v>
      </c>
      <c r="AB73" s="18" t="n">
        <f aca="false">ROUND((L73-K73)*1440,0)</f>
        <v>10</v>
      </c>
      <c r="AC73" s="18" t="n">
        <f aca="false">ROUND((M73-L73)*1440,0)</f>
        <v>29</v>
      </c>
      <c r="AD73" s="18" t="n">
        <f aca="false">IF(N73="","",ROUND((N73-M73)*1440,0))</f>
        <v>20</v>
      </c>
      <c r="AE73" s="18" t="n">
        <f aca="false">IF(O73="","",ROUND((O73-N73)*1440,0))</f>
        <v>60</v>
      </c>
      <c r="AF73" s="18" t="n">
        <f aca="false">IF(P73="","",ROUND((P73-O73)*1440,0))</f>
        <v>28</v>
      </c>
      <c r="AG73" s="18" t="n">
        <f aca="false">IF(Q73="","",ROUND((Q73-P73)*1440,0))</f>
        <v>12</v>
      </c>
      <c r="AH73" s="18" t="n">
        <f aca="false">IF(Q73="","",ROUND((Q73-H73)*1440,0))</f>
        <v>301</v>
      </c>
      <c r="AI73" s="19" t="n">
        <f aca="false">ROUND(IF(O73="",Assumptions!$B$25-K73,O73-K73)*24,1)</f>
        <v>2</v>
      </c>
      <c r="AJ73" s="20" t="n">
        <f aca="false">ROUND(MAX(N(Y73)/Assumptions!$C$5, N(Z73)/Assumptions!$C$6, N(AA73)/Assumptions!$C$7, N(AB73)/Assumptions!$C$8, N(AC73)/Assumptions!$C$9, N(AD73)/Assumptions!$C$10, N(AE73)/Assumptions!$C$11, N(AF73)/Assumptions!$C$12, N(AG73)/Assumptions!$C$13),3)</f>
        <v>3.267</v>
      </c>
      <c r="AK73" s="0" t="str">
        <f aca="false">IF(OR(U73="Pending",U73="On Hold"),"Open GRN (awaiting)",IF(AJ73&lt;=1,"Within SLA",IF(ROUND(N(Y73)/Assumptions!$C$5,3)=AJ73,"Gate Wait",IF(ROUND(N(Z73)/Assumptions!$C$6,3)=AJ73,"Dock Wait",IF(ROUND(N(AA73)/Assumptions!$C$7,3)=AJ73,"Unloading",IF(ROUND(N(AB73)/Assumptions!$C$8,3)=AJ73,"Unload-to-QC Wait",IF(ROUND(N(AC73)/Assumptions!$C$9,3)=AJ73,"QC",IF(ROUND(N(AD73)/Assumptions!$C$10,3)=AJ73,"QC-to-GRN Wait",IF(ROUND(N(AE73)/Assumptions!$C$11,3)=AJ73,"GRN Processing",IF(ROUND(N(AF73)/Assumptions!$C$12,3)=AJ73,"GRN-to-Putaway Wait",IF(ROUND(N(AG73)/Assumptions!$C$13,3)=AJ73,"Putaway","Within SLA")))))))))))</f>
        <v>Gate Wait</v>
      </c>
    </row>
    <row r="74" customFormat="false" ht="15" hidden="false" customHeight="false" outlineLevel="0" collapsed="false">
      <c r="A74" s="0" t="s">
        <v>367</v>
      </c>
      <c r="B74" s="0" t="s">
        <v>368</v>
      </c>
      <c r="C74" s="0" t="s">
        <v>170</v>
      </c>
      <c r="D74" s="0" t="s">
        <v>135</v>
      </c>
      <c r="E74" s="0" t="s">
        <v>369</v>
      </c>
      <c r="F74" s="0" t="s">
        <v>177</v>
      </c>
      <c r="G74" s="0" t="s">
        <v>138</v>
      </c>
      <c r="H74" s="17" t="n">
        <v>46205.4590277778</v>
      </c>
      <c r="I74" s="17" t="n">
        <v>46205.4756944445</v>
      </c>
      <c r="J74" s="17" t="n">
        <v>46205.4833333333</v>
      </c>
      <c r="K74" s="17" t="n">
        <v>46205.50625</v>
      </c>
      <c r="L74" s="17" t="n">
        <v>46205.5236111111</v>
      </c>
      <c r="M74" s="17" t="n">
        <v>46205.54375</v>
      </c>
      <c r="N74" s="17" t="n">
        <v>46205.6458333333</v>
      </c>
      <c r="O74" s="17" t="n">
        <v>46205.7305555556</v>
      </c>
      <c r="P74" s="17" t="n">
        <v>46205.7513888889</v>
      </c>
      <c r="Q74" s="17" t="n">
        <v>46205.7604166667</v>
      </c>
      <c r="R74" s="0" t="n">
        <v>422</v>
      </c>
      <c r="S74" s="0" t="n">
        <v>0</v>
      </c>
      <c r="T74" s="0" t="n">
        <v>0</v>
      </c>
      <c r="U74" s="18" t="s">
        <v>130</v>
      </c>
      <c r="V74" s="18" t="s">
        <v>144</v>
      </c>
      <c r="W74" s="0" t="str">
        <f aca="false">IF(AND(X74&gt;=6,X74&lt;14),"A",IF(AND(X74&gt;=14,X74&lt;22),"B","C"))</f>
        <v>A</v>
      </c>
      <c r="X74" s="18" t="n">
        <f aca="false">HOUR(H74)</f>
        <v>11</v>
      </c>
      <c r="Y74" s="18" t="n">
        <f aca="false">ROUND((I74-H74)*1440,0)</f>
        <v>24</v>
      </c>
      <c r="Z74" s="18" t="n">
        <f aca="false">ROUND((J74-I74)*1440,0)</f>
        <v>11</v>
      </c>
      <c r="AA74" s="18" t="n">
        <f aca="false">ROUND((K74-J74)*1440,0)</f>
        <v>33</v>
      </c>
      <c r="AB74" s="18" t="n">
        <f aca="false">ROUND((L74-K74)*1440,0)</f>
        <v>25</v>
      </c>
      <c r="AC74" s="18" t="n">
        <f aca="false">ROUND((M74-L74)*1440,0)</f>
        <v>29</v>
      </c>
      <c r="AD74" s="18" t="n">
        <f aca="false">IF(N74="","",ROUND((N74-M74)*1440,0))</f>
        <v>147</v>
      </c>
      <c r="AE74" s="18" t="n">
        <f aca="false">IF(O74="","",ROUND((O74-N74)*1440,0))</f>
        <v>122</v>
      </c>
      <c r="AF74" s="18" t="n">
        <f aca="false">IF(P74="","",ROUND((P74-O74)*1440,0))</f>
        <v>30</v>
      </c>
      <c r="AG74" s="18" t="n">
        <f aca="false">IF(Q74="","",ROUND((Q74-P74)*1440,0))</f>
        <v>13</v>
      </c>
      <c r="AH74" s="18" t="n">
        <f aca="false">IF(Q74="","",ROUND((Q74-H74)*1440,0))</f>
        <v>434</v>
      </c>
      <c r="AI74" s="19" t="n">
        <f aca="false">ROUND(IF(O74="",Assumptions!$B$25-K74,O74-K74)*24,1)</f>
        <v>5.4</v>
      </c>
      <c r="AJ74" s="20" t="n">
        <f aca="false">ROUND(MAX(N(Y74)/Assumptions!$C$5, N(Z74)/Assumptions!$C$6, N(AA74)/Assumptions!$C$7, N(AB74)/Assumptions!$C$8, N(AC74)/Assumptions!$C$9, N(AD74)/Assumptions!$C$10, N(AE74)/Assumptions!$C$11, N(AF74)/Assumptions!$C$12, N(AG74)/Assumptions!$C$13),3)</f>
        <v>4.9</v>
      </c>
      <c r="AK74" s="0" t="str">
        <f aca="false">IF(OR(U74="Pending",U74="On Hold"),"Open GRN (awaiting)",IF(AJ74&lt;=1,"Within SLA",IF(ROUND(N(Y74)/Assumptions!$C$5,3)=AJ74,"Gate Wait",IF(ROUND(N(Z74)/Assumptions!$C$6,3)=AJ74,"Dock Wait",IF(ROUND(N(AA74)/Assumptions!$C$7,3)=AJ74,"Unloading",IF(ROUND(N(AB74)/Assumptions!$C$8,3)=AJ74,"Unload-to-QC Wait",IF(ROUND(N(AC74)/Assumptions!$C$9,3)=AJ74,"QC",IF(ROUND(N(AD74)/Assumptions!$C$10,3)=AJ74,"QC-to-GRN Wait",IF(ROUND(N(AE74)/Assumptions!$C$11,3)=AJ74,"GRN Processing",IF(ROUND(N(AF74)/Assumptions!$C$12,3)=AJ74,"GRN-to-Putaway Wait",IF(ROUND(N(AG74)/Assumptions!$C$13,3)=AJ74,"Putaway","Within SLA")))))))))))</f>
        <v>QC-to-GRN Wait</v>
      </c>
    </row>
    <row r="75" customFormat="false" ht="15" hidden="false" customHeight="false" outlineLevel="0" collapsed="false">
      <c r="A75" s="0" t="s">
        <v>370</v>
      </c>
      <c r="B75" s="0" t="s">
        <v>371</v>
      </c>
      <c r="C75" s="0" t="s">
        <v>218</v>
      </c>
      <c r="D75" s="0" t="s">
        <v>119</v>
      </c>
      <c r="E75" s="0" t="s">
        <v>372</v>
      </c>
      <c r="F75" s="0" t="s">
        <v>137</v>
      </c>
      <c r="G75" s="0" t="s">
        <v>129</v>
      </c>
      <c r="H75" s="17" t="n">
        <v>46205.46875</v>
      </c>
      <c r="I75" s="17" t="n">
        <v>46205.49375</v>
      </c>
      <c r="J75" s="17" t="n">
        <v>46205.4972222222</v>
      </c>
      <c r="K75" s="17" t="n">
        <v>46205.5402777778</v>
      </c>
      <c r="L75" s="17" t="n">
        <v>46205.5472222222</v>
      </c>
      <c r="M75" s="17" t="n">
        <v>46205.5708333333</v>
      </c>
      <c r="N75" s="17" t="n">
        <v>46205.5979166667</v>
      </c>
      <c r="O75" s="17" t="n">
        <v>46205.6229166667</v>
      </c>
      <c r="P75" s="17" t="n">
        <v>46205.6347222222</v>
      </c>
      <c r="Q75" s="17" t="n">
        <v>46205.6548611111</v>
      </c>
      <c r="R75" s="0" t="n">
        <v>493</v>
      </c>
      <c r="S75" s="0" t="n">
        <v>0</v>
      </c>
      <c r="T75" s="0" t="n">
        <v>3</v>
      </c>
      <c r="U75" s="18" t="s">
        <v>123</v>
      </c>
      <c r="V75" s="18" t="s">
        <v>144</v>
      </c>
      <c r="W75" s="0" t="str">
        <f aca="false">IF(AND(X75&gt;=6,X75&lt;14),"A",IF(AND(X75&gt;=14,X75&lt;22),"B","C"))</f>
        <v>A</v>
      </c>
      <c r="X75" s="18" t="n">
        <f aca="false">HOUR(H75)</f>
        <v>11</v>
      </c>
      <c r="Y75" s="18" t="n">
        <f aca="false">ROUND((I75-H75)*1440,0)</f>
        <v>36</v>
      </c>
      <c r="Z75" s="18" t="n">
        <f aca="false">ROUND((J75-I75)*1440,0)</f>
        <v>5</v>
      </c>
      <c r="AA75" s="18" t="n">
        <f aca="false">ROUND((K75-J75)*1440,0)</f>
        <v>62</v>
      </c>
      <c r="AB75" s="18" t="n">
        <f aca="false">ROUND((L75-K75)*1440,0)</f>
        <v>10</v>
      </c>
      <c r="AC75" s="18" t="n">
        <f aca="false">ROUND((M75-L75)*1440,0)</f>
        <v>34</v>
      </c>
      <c r="AD75" s="18" t="n">
        <f aca="false">IF(N75="","",ROUND((N75-M75)*1440,0))</f>
        <v>39</v>
      </c>
      <c r="AE75" s="18" t="n">
        <f aca="false">IF(O75="","",ROUND((O75-N75)*1440,0))</f>
        <v>36</v>
      </c>
      <c r="AF75" s="18" t="n">
        <f aca="false">IF(P75="","",ROUND((P75-O75)*1440,0))</f>
        <v>17</v>
      </c>
      <c r="AG75" s="18" t="n">
        <f aca="false">IF(Q75="","",ROUND((Q75-P75)*1440,0))</f>
        <v>29</v>
      </c>
      <c r="AH75" s="18" t="n">
        <f aca="false">IF(Q75="","",ROUND((Q75-H75)*1440,0))</f>
        <v>268</v>
      </c>
      <c r="AI75" s="19" t="n">
        <f aca="false">ROUND(IF(O75="",Assumptions!$B$25-K75,O75-K75)*24,1)</f>
        <v>2</v>
      </c>
      <c r="AJ75" s="20" t="n">
        <f aca="false">ROUND(MAX(N(Y75)/Assumptions!$C$5, N(Z75)/Assumptions!$C$6, N(AA75)/Assumptions!$C$7, N(AB75)/Assumptions!$C$8, N(AC75)/Assumptions!$C$9, N(AD75)/Assumptions!$C$10, N(AE75)/Assumptions!$C$11, N(AF75)/Assumptions!$C$12, N(AG75)/Assumptions!$C$13),3)</f>
        <v>1.3</v>
      </c>
      <c r="AK75" s="0" t="str">
        <f aca="false">IF(OR(U75="Pending",U75="On Hold"),"Open GRN (awaiting)",IF(AJ75&lt;=1,"Within SLA",IF(ROUND(N(Y75)/Assumptions!$C$5,3)=AJ75,"Gate Wait",IF(ROUND(N(Z75)/Assumptions!$C$6,3)=AJ75,"Dock Wait",IF(ROUND(N(AA75)/Assumptions!$C$7,3)=AJ75,"Unloading",IF(ROUND(N(AB75)/Assumptions!$C$8,3)=AJ75,"Unload-to-QC Wait",IF(ROUND(N(AC75)/Assumptions!$C$9,3)=AJ75,"QC",IF(ROUND(N(AD75)/Assumptions!$C$10,3)=AJ75,"QC-to-GRN Wait",IF(ROUND(N(AE75)/Assumptions!$C$11,3)=AJ75,"GRN Processing",IF(ROUND(N(AF75)/Assumptions!$C$12,3)=AJ75,"GRN-to-Putaway Wait",IF(ROUND(N(AG75)/Assumptions!$C$13,3)=AJ75,"Putaway","Within SLA")))))))))))</f>
        <v>QC-to-GRN Wait</v>
      </c>
    </row>
    <row r="76" customFormat="false" ht="15" hidden="false" customHeight="false" outlineLevel="0" collapsed="false">
      <c r="A76" s="0" t="s">
        <v>373</v>
      </c>
      <c r="B76" s="0" t="s">
        <v>374</v>
      </c>
      <c r="C76" s="0" t="s">
        <v>184</v>
      </c>
      <c r="D76" s="0" t="s">
        <v>135</v>
      </c>
      <c r="E76" s="0" t="s">
        <v>375</v>
      </c>
      <c r="F76" s="0" t="s">
        <v>177</v>
      </c>
      <c r="G76" s="0" t="s">
        <v>138</v>
      </c>
      <c r="H76" s="17" t="n">
        <v>46205.4833333333</v>
      </c>
      <c r="I76" s="17" t="n">
        <v>46205.5208333333</v>
      </c>
      <c r="J76" s="17" t="n">
        <v>46205.5256944444</v>
      </c>
      <c r="K76" s="17" t="n">
        <v>46205.5368055556</v>
      </c>
      <c r="L76" s="17" t="n">
        <v>46205.5395833333</v>
      </c>
      <c r="M76" s="17" t="n">
        <v>46205.5770833333</v>
      </c>
      <c r="N76" s="17" t="n">
        <v>46205.5881944444</v>
      </c>
      <c r="O76" s="17" t="n">
        <v>46205.6895833333</v>
      </c>
      <c r="P76" s="17" t="n">
        <v>46205.7055555556</v>
      </c>
      <c r="Q76" s="17" t="n">
        <v>46205.7138888889</v>
      </c>
      <c r="R76" s="0" t="n">
        <v>343</v>
      </c>
      <c r="S76" s="0" t="n">
        <v>0</v>
      </c>
      <c r="T76" s="0" t="n">
        <v>5</v>
      </c>
      <c r="U76" s="18" t="s">
        <v>123</v>
      </c>
      <c r="V76" s="18" t="s">
        <v>156</v>
      </c>
      <c r="W76" s="0" t="str">
        <f aca="false">IF(AND(X76&gt;=6,X76&lt;14),"A",IF(AND(X76&gt;=14,X76&lt;22),"B","C"))</f>
        <v>A</v>
      </c>
      <c r="X76" s="18" t="n">
        <f aca="false">HOUR(H76)</f>
        <v>11</v>
      </c>
      <c r="Y76" s="18" t="n">
        <f aca="false">ROUND((I76-H76)*1440,0)</f>
        <v>54</v>
      </c>
      <c r="Z76" s="18" t="n">
        <f aca="false">ROUND((J76-I76)*1440,0)</f>
        <v>7</v>
      </c>
      <c r="AA76" s="18" t="n">
        <f aca="false">ROUND((K76-J76)*1440,0)</f>
        <v>16</v>
      </c>
      <c r="AB76" s="18" t="n">
        <f aca="false">ROUND((L76-K76)*1440,0)</f>
        <v>4</v>
      </c>
      <c r="AC76" s="18" t="n">
        <f aca="false">ROUND((M76-L76)*1440,0)</f>
        <v>54</v>
      </c>
      <c r="AD76" s="18" t="n">
        <f aca="false">IF(N76="","",ROUND((N76-M76)*1440,0))</f>
        <v>16</v>
      </c>
      <c r="AE76" s="18" t="n">
        <f aca="false">IF(O76="","",ROUND((O76-N76)*1440,0))</f>
        <v>146</v>
      </c>
      <c r="AF76" s="18" t="n">
        <f aca="false">IF(P76="","",ROUND((P76-O76)*1440,0))</f>
        <v>23</v>
      </c>
      <c r="AG76" s="18" t="n">
        <f aca="false">IF(Q76="","",ROUND((Q76-P76)*1440,0))</f>
        <v>12</v>
      </c>
      <c r="AH76" s="18" t="n">
        <f aca="false">IF(Q76="","",ROUND((Q76-H76)*1440,0))</f>
        <v>332</v>
      </c>
      <c r="AI76" s="19" t="n">
        <f aca="false">ROUND(IF(O76="",Assumptions!$B$25-K76,O76-K76)*24,1)</f>
        <v>3.7</v>
      </c>
      <c r="AJ76" s="20" t="n">
        <f aca="false">ROUND(MAX(N(Y76)/Assumptions!$C$5, N(Z76)/Assumptions!$C$6, N(AA76)/Assumptions!$C$7, N(AB76)/Assumptions!$C$8, N(AC76)/Assumptions!$C$9, N(AD76)/Assumptions!$C$10, N(AE76)/Assumptions!$C$11, N(AF76)/Assumptions!$C$12, N(AG76)/Assumptions!$C$13),3)</f>
        <v>3.244</v>
      </c>
      <c r="AK76" s="0" t="str">
        <f aca="false">IF(OR(U76="Pending",U76="On Hold"),"Open GRN (awaiting)",IF(AJ76&lt;=1,"Within SLA",IF(ROUND(N(Y76)/Assumptions!$C$5,3)=AJ76,"Gate Wait",IF(ROUND(N(Z76)/Assumptions!$C$6,3)=AJ76,"Dock Wait",IF(ROUND(N(AA76)/Assumptions!$C$7,3)=AJ76,"Unloading",IF(ROUND(N(AB76)/Assumptions!$C$8,3)=AJ76,"Unload-to-QC Wait",IF(ROUND(N(AC76)/Assumptions!$C$9,3)=AJ76,"QC",IF(ROUND(N(AD76)/Assumptions!$C$10,3)=AJ76,"QC-to-GRN Wait",IF(ROUND(N(AE76)/Assumptions!$C$11,3)=AJ76,"GRN Processing",IF(ROUND(N(AF76)/Assumptions!$C$12,3)=AJ76,"GRN-to-Putaway Wait",IF(ROUND(N(AG76)/Assumptions!$C$13,3)=AJ76,"Putaway","Within SLA")))))))))))</f>
        <v>GRN Processing</v>
      </c>
    </row>
    <row r="77" customFormat="false" ht="15" hidden="false" customHeight="false" outlineLevel="0" collapsed="false">
      <c r="A77" s="0" t="s">
        <v>376</v>
      </c>
      <c r="B77" s="0" t="s">
        <v>377</v>
      </c>
      <c r="C77" s="0" t="s">
        <v>286</v>
      </c>
      <c r="D77" s="0" t="s">
        <v>135</v>
      </c>
      <c r="E77" s="0" t="s">
        <v>378</v>
      </c>
      <c r="F77" s="0" t="s">
        <v>149</v>
      </c>
      <c r="G77" s="0" t="s">
        <v>138</v>
      </c>
      <c r="H77" s="17" t="n">
        <v>46205.4868055556</v>
      </c>
      <c r="I77" s="17" t="n">
        <v>46205.4930555556</v>
      </c>
      <c r="J77" s="17" t="n">
        <v>46205.5055555556</v>
      </c>
      <c r="K77" s="17" t="n">
        <v>46205.5284722222</v>
      </c>
      <c r="L77" s="17" t="n">
        <v>46205.5444444444</v>
      </c>
      <c r="M77" s="17" t="n">
        <v>46205.5638888889</v>
      </c>
      <c r="N77" s="17" t="n">
        <v>46205.6756944444</v>
      </c>
      <c r="O77" s="17" t="n">
        <v>46205.73125</v>
      </c>
      <c r="P77" s="17" t="n">
        <v>46205.7430555556</v>
      </c>
      <c r="Q77" s="17" t="n">
        <v>46205.7548611111</v>
      </c>
      <c r="R77" s="0" t="n">
        <v>518</v>
      </c>
      <c r="S77" s="0" t="n">
        <v>0</v>
      </c>
      <c r="T77" s="0" t="n">
        <v>0</v>
      </c>
      <c r="U77" s="18" t="s">
        <v>130</v>
      </c>
      <c r="V77" s="18" t="s">
        <v>131</v>
      </c>
      <c r="W77" s="0" t="str">
        <f aca="false">IF(AND(X77&gt;=6,X77&lt;14),"A",IF(AND(X77&gt;=14,X77&lt;22),"B","C"))</f>
        <v>A</v>
      </c>
      <c r="X77" s="18" t="n">
        <f aca="false">HOUR(H77)</f>
        <v>11</v>
      </c>
      <c r="Y77" s="18" t="n">
        <f aca="false">ROUND((I77-H77)*1440,0)</f>
        <v>9</v>
      </c>
      <c r="Z77" s="18" t="n">
        <f aca="false">ROUND((J77-I77)*1440,0)</f>
        <v>18</v>
      </c>
      <c r="AA77" s="18" t="n">
        <f aca="false">ROUND((K77-J77)*1440,0)</f>
        <v>33</v>
      </c>
      <c r="AB77" s="18" t="n">
        <f aca="false">ROUND((L77-K77)*1440,0)</f>
        <v>23</v>
      </c>
      <c r="AC77" s="18" t="n">
        <f aca="false">ROUND((M77-L77)*1440,0)</f>
        <v>28</v>
      </c>
      <c r="AD77" s="18" t="n">
        <f aca="false">IF(N77="","",ROUND((N77-M77)*1440,0))</f>
        <v>161</v>
      </c>
      <c r="AE77" s="18" t="n">
        <f aca="false">IF(O77="","",ROUND((O77-N77)*1440,0))</f>
        <v>80</v>
      </c>
      <c r="AF77" s="18" t="n">
        <f aca="false">IF(P77="","",ROUND((P77-O77)*1440,0))</f>
        <v>17</v>
      </c>
      <c r="AG77" s="18" t="n">
        <f aca="false">IF(Q77="","",ROUND((Q77-P77)*1440,0))</f>
        <v>17</v>
      </c>
      <c r="AH77" s="18" t="n">
        <f aca="false">IF(Q77="","",ROUND((Q77-H77)*1440,0))</f>
        <v>386</v>
      </c>
      <c r="AI77" s="19" t="n">
        <f aca="false">ROUND(IF(O77="",Assumptions!$B$25-K77,O77-K77)*24,1)</f>
        <v>4.9</v>
      </c>
      <c r="AJ77" s="20" t="n">
        <f aca="false">ROUND(MAX(N(Y77)/Assumptions!$C$5, N(Z77)/Assumptions!$C$6, N(AA77)/Assumptions!$C$7, N(AB77)/Assumptions!$C$8, N(AC77)/Assumptions!$C$9, N(AD77)/Assumptions!$C$10, N(AE77)/Assumptions!$C$11, N(AF77)/Assumptions!$C$12, N(AG77)/Assumptions!$C$13),3)</f>
        <v>5.367</v>
      </c>
      <c r="AK77" s="0" t="str">
        <f aca="false">IF(OR(U77="Pending",U77="On Hold"),"Open GRN (awaiting)",IF(AJ77&lt;=1,"Within SLA",IF(ROUND(N(Y77)/Assumptions!$C$5,3)=AJ77,"Gate Wait",IF(ROUND(N(Z77)/Assumptions!$C$6,3)=AJ77,"Dock Wait",IF(ROUND(N(AA77)/Assumptions!$C$7,3)=AJ77,"Unloading",IF(ROUND(N(AB77)/Assumptions!$C$8,3)=AJ77,"Unload-to-QC Wait",IF(ROUND(N(AC77)/Assumptions!$C$9,3)=AJ77,"QC",IF(ROUND(N(AD77)/Assumptions!$C$10,3)=AJ77,"QC-to-GRN Wait",IF(ROUND(N(AE77)/Assumptions!$C$11,3)=AJ77,"GRN Processing",IF(ROUND(N(AF77)/Assumptions!$C$12,3)=AJ77,"GRN-to-Putaway Wait",IF(ROUND(N(AG77)/Assumptions!$C$13,3)=AJ77,"Putaway","Within SLA")))))))))))</f>
        <v>QC-to-GRN Wait</v>
      </c>
    </row>
    <row r="78" customFormat="false" ht="15" hidden="false" customHeight="false" outlineLevel="0" collapsed="false">
      <c r="A78" s="0" t="s">
        <v>379</v>
      </c>
      <c r="B78" s="0" t="s">
        <v>380</v>
      </c>
      <c r="C78" s="0" t="s">
        <v>286</v>
      </c>
      <c r="D78" s="0" t="s">
        <v>147</v>
      </c>
      <c r="E78" s="0" t="s">
        <v>381</v>
      </c>
      <c r="F78" s="0" t="s">
        <v>121</v>
      </c>
      <c r="G78" s="0" t="s">
        <v>150</v>
      </c>
      <c r="H78" s="17" t="n">
        <v>46205.4888888889</v>
      </c>
      <c r="I78" s="17" t="n">
        <v>46205.5298611111</v>
      </c>
      <c r="J78" s="17" t="n">
        <v>46205.5333333333</v>
      </c>
      <c r="K78" s="17" t="n">
        <v>46205.5611111111</v>
      </c>
      <c r="L78" s="17" t="n">
        <v>46205.5638888889</v>
      </c>
      <c r="M78" s="17" t="n">
        <v>46205.5881944444</v>
      </c>
      <c r="N78" s="17" t="n">
        <v>46205.6770833333</v>
      </c>
      <c r="O78" s="17" t="n">
        <v>46205.6895833333</v>
      </c>
      <c r="P78" s="17" t="n">
        <v>46205.7104166667</v>
      </c>
      <c r="Q78" s="17" t="n">
        <v>46205.7291666667</v>
      </c>
      <c r="R78" s="0" t="n">
        <v>913</v>
      </c>
      <c r="S78" s="0" t="n">
        <v>0</v>
      </c>
      <c r="T78" s="0" t="n">
        <v>0</v>
      </c>
      <c r="U78" s="18" t="s">
        <v>130</v>
      </c>
      <c r="V78" s="18" t="s">
        <v>144</v>
      </c>
      <c r="W78" s="0" t="str">
        <f aca="false">IF(AND(X78&gt;=6,X78&lt;14),"A",IF(AND(X78&gt;=14,X78&lt;22),"B","C"))</f>
        <v>A</v>
      </c>
      <c r="X78" s="18" t="n">
        <f aca="false">HOUR(H78)</f>
        <v>11</v>
      </c>
      <c r="Y78" s="18" t="n">
        <f aca="false">ROUND((I78-H78)*1440,0)</f>
        <v>59</v>
      </c>
      <c r="Z78" s="18" t="n">
        <f aca="false">ROUND((J78-I78)*1440,0)</f>
        <v>5</v>
      </c>
      <c r="AA78" s="18" t="n">
        <f aca="false">ROUND((K78-J78)*1440,0)</f>
        <v>40</v>
      </c>
      <c r="AB78" s="18" t="n">
        <f aca="false">ROUND((L78-K78)*1440,0)</f>
        <v>4</v>
      </c>
      <c r="AC78" s="18" t="n">
        <f aca="false">ROUND((M78-L78)*1440,0)</f>
        <v>35</v>
      </c>
      <c r="AD78" s="18" t="n">
        <f aca="false">IF(N78="","",ROUND((N78-M78)*1440,0))</f>
        <v>128</v>
      </c>
      <c r="AE78" s="18" t="n">
        <f aca="false">IF(O78="","",ROUND((O78-N78)*1440,0))</f>
        <v>18</v>
      </c>
      <c r="AF78" s="18" t="n">
        <f aca="false">IF(P78="","",ROUND((P78-O78)*1440,0))</f>
        <v>30</v>
      </c>
      <c r="AG78" s="18" t="n">
        <f aca="false">IF(Q78="","",ROUND((Q78-P78)*1440,0))</f>
        <v>27</v>
      </c>
      <c r="AH78" s="18" t="n">
        <f aca="false">IF(Q78="","",ROUND((Q78-H78)*1440,0))</f>
        <v>346</v>
      </c>
      <c r="AI78" s="19" t="n">
        <f aca="false">ROUND(IF(O78="",Assumptions!$B$25-K78,O78-K78)*24,1)</f>
        <v>3.1</v>
      </c>
      <c r="AJ78" s="20" t="n">
        <f aca="false">ROUND(MAX(N(Y78)/Assumptions!$C$5, N(Z78)/Assumptions!$C$6, N(AA78)/Assumptions!$C$7, N(AB78)/Assumptions!$C$8, N(AC78)/Assumptions!$C$9, N(AD78)/Assumptions!$C$10, N(AE78)/Assumptions!$C$11, N(AF78)/Assumptions!$C$12, N(AG78)/Assumptions!$C$13),3)</f>
        <v>4.267</v>
      </c>
      <c r="AK78" s="0" t="str">
        <f aca="false">IF(OR(U78="Pending",U78="On Hold"),"Open GRN (awaiting)",IF(AJ78&lt;=1,"Within SLA",IF(ROUND(N(Y78)/Assumptions!$C$5,3)=AJ78,"Gate Wait",IF(ROUND(N(Z78)/Assumptions!$C$6,3)=AJ78,"Dock Wait",IF(ROUND(N(AA78)/Assumptions!$C$7,3)=AJ78,"Unloading",IF(ROUND(N(AB78)/Assumptions!$C$8,3)=AJ78,"Unload-to-QC Wait",IF(ROUND(N(AC78)/Assumptions!$C$9,3)=AJ78,"QC",IF(ROUND(N(AD78)/Assumptions!$C$10,3)=AJ78,"QC-to-GRN Wait",IF(ROUND(N(AE78)/Assumptions!$C$11,3)=AJ78,"GRN Processing",IF(ROUND(N(AF78)/Assumptions!$C$12,3)=AJ78,"GRN-to-Putaway Wait",IF(ROUND(N(AG78)/Assumptions!$C$13,3)=AJ78,"Putaway","Within SLA")))))))))))</f>
        <v>QC-to-GRN Wait</v>
      </c>
    </row>
    <row r="79" customFormat="false" ht="15" hidden="false" customHeight="false" outlineLevel="0" collapsed="false">
      <c r="A79" s="0" t="s">
        <v>382</v>
      </c>
      <c r="B79" s="0" t="s">
        <v>383</v>
      </c>
      <c r="C79" s="0" t="s">
        <v>118</v>
      </c>
      <c r="D79" s="0" t="s">
        <v>135</v>
      </c>
      <c r="E79" s="0" t="s">
        <v>384</v>
      </c>
      <c r="F79" s="0" t="s">
        <v>121</v>
      </c>
      <c r="G79" s="0" t="s">
        <v>138</v>
      </c>
      <c r="H79" s="17" t="n">
        <v>46205.4909722222</v>
      </c>
      <c r="I79" s="17" t="n">
        <v>46205.5368055556</v>
      </c>
      <c r="J79" s="17" t="n">
        <v>46205.5402777778</v>
      </c>
      <c r="K79" s="17" t="n">
        <v>46205.5638888889</v>
      </c>
      <c r="L79" s="17" t="n">
        <v>46205.5847222222</v>
      </c>
      <c r="M79" s="17" t="n">
        <v>46205.6083333333</v>
      </c>
      <c r="N79" s="17" t="n">
        <v>46205.6201388889</v>
      </c>
      <c r="O79" s="17" t="n">
        <v>46205.64375</v>
      </c>
      <c r="P79" s="17" t="n">
        <v>46205.6645833333</v>
      </c>
      <c r="Q79" s="17" t="n">
        <v>46205.6756944444</v>
      </c>
      <c r="R79" s="0" t="n">
        <v>974</v>
      </c>
      <c r="S79" s="0" t="n">
        <v>0</v>
      </c>
      <c r="T79" s="0" t="n">
        <v>0</v>
      </c>
      <c r="U79" s="18" t="s">
        <v>130</v>
      </c>
      <c r="V79" s="18" t="s">
        <v>139</v>
      </c>
      <c r="W79" s="0" t="str">
        <f aca="false">IF(AND(X79&gt;=6,X79&lt;14),"A",IF(AND(X79&gt;=14,X79&lt;22),"B","C"))</f>
        <v>A</v>
      </c>
      <c r="X79" s="18" t="n">
        <f aca="false">HOUR(H79)</f>
        <v>11</v>
      </c>
      <c r="Y79" s="18" t="n">
        <f aca="false">ROUND((I79-H79)*1440,0)</f>
        <v>66</v>
      </c>
      <c r="Z79" s="18" t="n">
        <f aca="false">ROUND((J79-I79)*1440,0)</f>
        <v>5</v>
      </c>
      <c r="AA79" s="18" t="n">
        <f aca="false">ROUND((K79-J79)*1440,0)</f>
        <v>34</v>
      </c>
      <c r="AB79" s="18" t="n">
        <f aca="false">ROUND((L79-K79)*1440,0)</f>
        <v>30</v>
      </c>
      <c r="AC79" s="18" t="n">
        <f aca="false">ROUND((M79-L79)*1440,0)</f>
        <v>34</v>
      </c>
      <c r="AD79" s="18" t="n">
        <f aca="false">IF(N79="","",ROUND((N79-M79)*1440,0))</f>
        <v>17</v>
      </c>
      <c r="AE79" s="18" t="n">
        <f aca="false">IF(O79="","",ROUND((O79-N79)*1440,0))</f>
        <v>34</v>
      </c>
      <c r="AF79" s="18" t="n">
        <f aca="false">IF(P79="","",ROUND((P79-O79)*1440,0))</f>
        <v>30</v>
      </c>
      <c r="AG79" s="18" t="n">
        <f aca="false">IF(Q79="","",ROUND((Q79-P79)*1440,0))</f>
        <v>16</v>
      </c>
      <c r="AH79" s="18" t="n">
        <f aca="false">IF(Q79="","",ROUND((Q79-H79)*1440,0))</f>
        <v>266</v>
      </c>
      <c r="AI79" s="19" t="n">
        <f aca="false">ROUND(IF(O79="",Assumptions!$B$25-K79,O79-K79)*24,1)</f>
        <v>1.9</v>
      </c>
      <c r="AJ79" s="20" t="n">
        <f aca="false">ROUND(MAX(N(Y79)/Assumptions!$C$5, N(Z79)/Assumptions!$C$6, N(AA79)/Assumptions!$C$7, N(AB79)/Assumptions!$C$8, N(AC79)/Assumptions!$C$9, N(AD79)/Assumptions!$C$10, N(AE79)/Assumptions!$C$11, N(AF79)/Assumptions!$C$12, N(AG79)/Assumptions!$C$13),3)</f>
        <v>2.2</v>
      </c>
      <c r="AK79" s="0" t="str">
        <f aca="false">IF(OR(U79="Pending",U79="On Hold"),"Open GRN (awaiting)",IF(AJ79&lt;=1,"Within SLA",IF(ROUND(N(Y79)/Assumptions!$C$5,3)=AJ79,"Gate Wait",IF(ROUND(N(Z79)/Assumptions!$C$6,3)=AJ79,"Dock Wait",IF(ROUND(N(AA79)/Assumptions!$C$7,3)=AJ79,"Unloading",IF(ROUND(N(AB79)/Assumptions!$C$8,3)=AJ79,"Unload-to-QC Wait",IF(ROUND(N(AC79)/Assumptions!$C$9,3)=AJ79,"QC",IF(ROUND(N(AD79)/Assumptions!$C$10,3)=AJ79,"QC-to-GRN Wait",IF(ROUND(N(AE79)/Assumptions!$C$11,3)=AJ79,"GRN Processing",IF(ROUND(N(AF79)/Assumptions!$C$12,3)=AJ79,"GRN-to-Putaway Wait",IF(ROUND(N(AG79)/Assumptions!$C$13,3)=AJ79,"Putaway","Within SLA")))))))))))</f>
        <v>Gate Wait</v>
      </c>
    </row>
    <row r="80" customFormat="false" ht="15" hidden="false" customHeight="false" outlineLevel="0" collapsed="false">
      <c r="A80" s="0" t="s">
        <v>385</v>
      </c>
      <c r="B80" s="0" t="s">
        <v>386</v>
      </c>
      <c r="C80" s="0" t="s">
        <v>184</v>
      </c>
      <c r="D80" s="0" t="s">
        <v>147</v>
      </c>
      <c r="E80" s="0" t="s">
        <v>387</v>
      </c>
      <c r="F80" s="0" t="s">
        <v>177</v>
      </c>
      <c r="G80" s="0" t="s">
        <v>167</v>
      </c>
      <c r="H80" s="17" t="n">
        <v>46205.4979166667</v>
      </c>
      <c r="I80" s="17" t="n">
        <v>46205.5770833333</v>
      </c>
      <c r="J80" s="17" t="n">
        <v>46205.5847222222</v>
      </c>
      <c r="K80" s="17" t="n">
        <v>46205.6548611111</v>
      </c>
      <c r="L80" s="17" t="n">
        <v>46205.6611111111</v>
      </c>
      <c r="M80" s="17" t="n">
        <v>46205.6722222222</v>
      </c>
      <c r="N80" s="17" t="n">
        <v>46205.7006944444</v>
      </c>
      <c r="O80" s="17" t="n">
        <v>46205.7777777778</v>
      </c>
      <c r="P80" s="17" t="n">
        <v>46205.7854166667</v>
      </c>
      <c r="Q80" s="17" t="n">
        <v>46205.8027777778</v>
      </c>
      <c r="R80" s="0" t="n">
        <v>2774</v>
      </c>
      <c r="S80" s="0" t="n">
        <v>0</v>
      </c>
      <c r="T80" s="0" t="n">
        <v>0</v>
      </c>
      <c r="U80" s="18" t="s">
        <v>130</v>
      </c>
      <c r="V80" s="18" t="s">
        <v>144</v>
      </c>
      <c r="W80" s="0" t="str">
        <f aca="false">IF(AND(X80&gt;=6,X80&lt;14),"A",IF(AND(X80&gt;=14,X80&lt;22),"B","C"))</f>
        <v>A</v>
      </c>
      <c r="X80" s="18" t="n">
        <f aca="false">HOUR(H80)</f>
        <v>11</v>
      </c>
      <c r="Y80" s="18" t="n">
        <f aca="false">ROUND((I80-H80)*1440,0)</f>
        <v>114</v>
      </c>
      <c r="Z80" s="18" t="n">
        <f aca="false">ROUND((J80-I80)*1440,0)</f>
        <v>11</v>
      </c>
      <c r="AA80" s="18" t="n">
        <f aca="false">ROUND((K80-J80)*1440,0)</f>
        <v>101</v>
      </c>
      <c r="AB80" s="18" t="n">
        <f aca="false">ROUND((L80-K80)*1440,0)</f>
        <v>9</v>
      </c>
      <c r="AC80" s="18" t="n">
        <f aca="false">ROUND((M80-L80)*1440,0)</f>
        <v>16</v>
      </c>
      <c r="AD80" s="18" t="n">
        <f aca="false">IF(N80="","",ROUND((N80-M80)*1440,0))</f>
        <v>41</v>
      </c>
      <c r="AE80" s="18" t="n">
        <f aca="false">IF(O80="","",ROUND((O80-N80)*1440,0))</f>
        <v>111</v>
      </c>
      <c r="AF80" s="18" t="n">
        <f aca="false">IF(P80="","",ROUND((P80-O80)*1440,0))</f>
        <v>11</v>
      </c>
      <c r="AG80" s="18" t="n">
        <f aca="false">IF(Q80="","",ROUND((Q80-P80)*1440,0))</f>
        <v>25</v>
      </c>
      <c r="AH80" s="18" t="n">
        <f aca="false">IF(Q80="","",ROUND((Q80-H80)*1440,0))</f>
        <v>439</v>
      </c>
      <c r="AI80" s="19" t="n">
        <f aca="false">ROUND(IF(O80="",Assumptions!$B$25-K80,O80-K80)*24,1)</f>
        <v>3</v>
      </c>
      <c r="AJ80" s="20" t="n">
        <f aca="false">ROUND(MAX(N(Y80)/Assumptions!$C$5, N(Z80)/Assumptions!$C$6, N(AA80)/Assumptions!$C$7, N(AB80)/Assumptions!$C$8, N(AC80)/Assumptions!$C$9, N(AD80)/Assumptions!$C$10, N(AE80)/Assumptions!$C$11, N(AF80)/Assumptions!$C$12, N(AG80)/Assumptions!$C$13),3)</f>
        <v>3.8</v>
      </c>
      <c r="AK80" s="0" t="str">
        <f aca="false">IF(OR(U80="Pending",U80="On Hold"),"Open GRN (awaiting)",IF(AJ80&lt;=1,"Within SLA",IF(ROUND(N(Y80)/Assumptions!$C$5,3)=AJ80,"Gate Wait",IF(ROUND(N(Z80)/Assumptions!$C$6,3)=AJ80,"Dock Wait",IF(ROUND(N(AA80)/Assumptions!$C$7,3)=AJ80,"Unloading",IF(ROUND(N(AB80)/Assumptions!$C$8,3)=AJ80,"Unload-to-QC Wait",IF(ROUND(N(AC80)/Assumptions!$C$9,3)=AJ80,"QC",IF(ROUND(N(AD80)/Assumptions!$C$10,3)=AJ80,"QC-to-GRN Wait",IF(ROUND(N(AE80)/Assumptions!$C$11,3)=AJ80,"GRN Processing",IF(ROUND(N(AF80)/Assumptions!$C$12,3)=AJ80,"GRN-to-Putaway Wait",IF(ROUND(N(AG80)/Assumptions!$C$13,3)=AJ80,"Putaway","Within SLA")))))))))))</f>
        <v>Gate Wait</v>
      </c>
    </row>
    <row r="81" customFormat="false" ht="15" hidden="false" customHeight="false" outlineLevel="0" collapsed="false">
      <c r="A81" s="0" t="s">
        <v>388</v>
      </c>
      <c r="B81" s="0" t="s">
        <v>389</v>
      </c>
      <c r="C81" s="0" t="s">
        <v>286</v>
      </c>
      <c r="D81" s="0" t="s">
        <v>119</v>
      </c>
      <c r="E81" s="0" t="s">
        <v>390</v>
      </c>
      <c r="F81" s="0" t="s">
        <v>121</v>
      </c>
      <c r="G81" s="0" t="s">
        <v>129</v>
      </c>
      <c r="H81" s="17" t="n">
        <v>46205.54375</v>
      </c>
      <c r="I81" s="17" t="n">
        <v>46205.5694444445</v>
      </c>
      <c r="J81" s="17" t="n">
        <v>46205.5777777778</v>
      </c>
      <c r="K81" s="17" t="n">
        <v>46205.6222222222</v>
      </c>
      <c r="L81" s="17" t="n">
        <v>46205.6305555556</v>
      </c>
      <c r="M81" s="17" t="n">
        <v>46205.6513888889</v>
      </c>
      <c r="N81" s="17" t="n">
        <v>46205.6604166667</v>
      </c>
      <c r="O81" s="17" t="n">
        <v>46205.7097222222</v>
      </c>
      <c r="P81" s="17" t="n">
        <v>46205.7208333333</v>
      </c>
      <c r="Q81" s="17" t="n">
        <v>46205.7625</v>
      </c>
      <c r="R81" s="0" t="n">
        <v>1040</v>
      </c>
      <c r="S81" s="0" t="n">
        <v>0</v>
      </c>
      <c r="T81" s="0" t="n">
        <v>0</v>
      </c>
      <c r="U81" s="18" t="s">
        <v>130</v>
      </c>
      <c r="V81" s="18" t="s">
        <v>144</v>
      </c>
      <c r="W81" s="0" t="str">
        <f aca="false">IF(AND(X81&gt;=6,X81&lt;14),"A",IF(AND(X81&gt;=14,X81&lt;22),"B","C"))</f>
        <v>A</v>
      </c>
      <c r="X81" s="18" t="n">
        <f aca="false">HOUR(H81)</f>
        <v>13</v>
      </c>
      <c r="Y81" s="18" t="n">
        <f aca="false">ROUND((I81-H81)*1440,0)</f>
        <v>37</v>
      </c>
      <c r="Z81" s="18" t="n">
        <f aca="false">ROUND((J81-I81)*1440,0)</f>
        <v>12</v>
      </c>
      <c r="AA81" s="18" t="n">
        <f aca="false">ROUND((K81-J81)*1440,0)</f>
        <v>64</v>
      </c>
      <c r="AB81" s="18" t="n">
        <f aca="false">ROUND((L81-K81)*1440,0)</f>
        <v>12</v>
      </c>
      <c r="AC81" s="18" t="n">
        <f aca="false">ROUND((M81-L81)*1440,0)</f>
        <v>30</v>
      </c>
      <c r="AD81" s="18" t="n">
        <f aca="false">IF(N81="","",ROUND((N81-M81)*1440,0))</f>
        <v>13</v>
      </c>
      <c r="AE81" s="18" t="n">
        <f aca="false">IF(O81="","",ROUND((O81-N81)*1440,0))</f>
        <v>71</v>
      </c>
      <c r="AF81" s="18" t="n">
        <f aca="false">IF(P81="","",ROUND((P81-O81)*1440,0))</f>
        <v>16</v>
      </c>
      <c r="AG81" s="18" t="n">
        <f aca="false">IF(Q81="","",ROUND((Q81-P81)*1440,0))</f>
        <v>60</v>
      </c>
      <c r="AH81" s="18" t="n">
        <f aca="false">IF(Q81="","",ROUND((Q81-H81)*1440,0))</f>
        <v>315</v>
      </c>
      <c r="AI81" s="19" t="n">
        <f aca="false">ROUND(IF(O81="",Assumptions!$B$25-K81,O81-K81)*24,1)</f>
        <v>2.1</v>
      </c>
      <c r="AJ81" s="20" t="n">
        <f aca="false">ROUND(MAX(N(Y81)/Assumptions!$C$5, N(Z81)/Assumptions!$C$6, N(AA81)/Assumptions!$C$7, N(AB81)/Assumptions!$C$8, N(AC81)/Assumptions!$C$9, N(AD81)/Assumptions!$C$10, N(AE81)/Assumptions!$C$11, N(AF81)/Assumptions!$C$12, N(AG81)/Assumptions!$C$13),3)</f>
        <v>1.578</v>
      </c>
      <c r="AK81" s="0" t="str">
        <f aca="false">IF(OR(U81="Pending",U81="On Hold"),"Open GRN (awaiting)",IF(AJ81&lt;=1,"Within SLA",IF(ROUND(N(Y81)/Assumptions!$C$5,3)=AJ81,"Gate Wait",IF(ROUND(N(Z81)/Assumptions!$C$6,3)=AJ81,"Dock Wait",IF(ROUND(N(AA81)/Assumptions!$C$7,3)=AJ81,"Unloading",IF(ROUND(N(AB81)/Assumptions!$C$8,3)=AJ81,"Unload-to-QC Wait",IF(ROUND(N(AC81)/Assumptions!$C$9,3)=AJ81,"QC",IF(ROUND(N(AD81)/Assumptions!$C$10,3)=AJ81,"QC-to-GRN Wait",IF(ROUND(N(AE81)/Assumptions!$C$11,3)=AJ81,"GRN Processing",IF(ROUND(N(AF81)/Assumptions!$C$12,3)=AJ81,"GRN-to-Putaway Wait",IF(ROUND(N(AG81)/Assumptions!$C$13,3)=AJ81,"Putaway","Within SLA")))))))))))</f>
        <v>GRN Processing</v>
      </c>
    </row>
    <row r="82" customFormat="false" ht="15" hidden="false" customHeight="false" outlineLevel="0" collapsed="false">
      <c r="A82" s="0" t="s">
        <v>391</v>
      </c>
      <c r="B82" s="0" t="s">
        <v>392</v>
      </c>
      <c r="C82" s="0" t="s">
        <v>126</v>
      </c>
      <c r="D82" s="0" t="s">
        <v>147</v>
      </c>
      <c r="E82" s="0" t="s">
        <v>393</v>
      </c>
      <c r="F82" s="0" t="s">
        <v>128</v>
      </c>
      <c r="G82" s="0" t="s">
        <v>167</v>
      </c>
      <c r="H82" s="17" t="n">
        <v>46205.5479166667</v>
      </c>
      <c r="I82" s="17" t="n">
        <v>46205.6743055556</v>
      </c>
      <c r="J82" s="17" t="n">
        <v>46205.6791666667</v>
      </c>
      <c r="K82" s="17" t="n">
        <v>46205.7125</v>
      </c>
      <c r="L82" s="17" t="n">
        <v>46205.7201388889</v>
      </c>
      <c r="M82" s="17" t="n">
        <v>46205.7368055556</v>
      </c>
      <c r="N82" s="17" t="n">
        <v>46205.7708333333</v>
      </c>
      <c r="O82" s="17" t="n">
        <v>46205.78125</v>
      </c>
      <c r="P82" s="17" t="n">
        <v>46205.7909722222</v>
      </c>
      <c r="Q82" s="17" t="n">
        <v>46205.8</v>
      </c>
      <c r="R82" s="0" t="n">
        <v>537</v>
      </c>
      <c r="S82" s="0" t="n">
        <v>0</v>
      </c>
      <c r="T82" s="0" t="n">
        <v>0</v>
      </c>
      <c r="U82" s="18" t="s">
        <v>130</v>
      </c>
      <c r="V82" s="18" t="s">
        <v>82</v>
      </c>
      <c r="W82" s="0" t="str">
        <f aca="false">IF(AND(X82&gt;=6,X82&lt;14),"A",IF(AND(X82&gt;=14,X82&lt;22),"B","C"))</f>
        <v>A</v>
      </c>
      <c r="X82" s="18" t="n">
        <f aca="false">HOUR(H82)</f>
        <v>13</v>
      </c>
      <c r="Y82" s="18" t="n">
        <f aca="false">ROUND((I82-H82)*1440,0)</f>
        <v>182</v>
      </c>
      <c r="Z82" s="18" t="n">
        <f aca="false">ROUND((J82-I82)*1440,0)</f>
        <v>7</v>
      </c>
      <c r="AA82" s="18" t="n">
        <f aca="false">ROUND((K82-J82)*1440,0)</f>
        <v>48</v>
      </c>
      <c r="AB82" s="18" t="n">
        <f aca="false">ROUND((L82-K82)*1440,0)</f>
        <v>11</v>
      </c>
      <c r="AC82" s="18" t="n">
        <f aca="false">ROUND((M82-L82)*1440,0)</f>
        <v>24</v>
      </c>
      <c r="AD82" s="18" t="n">
        <f aca="false">IF(N82="","",ROUND((N82-M82)*1440,0))</f>
        <v>49</v>
      </c>
      <c r="AE82" s="18" t="n">
        <f aca="false">IF(O82="","",ROUND((O82-N82)*1440,0))</f>
        <v>15</v>
      </c>
      <c r="AF82" s="18" t="n">
        <f aca="false">IF(P82="","",ROUND((P82-O82)*1440,0))</f>
        <v>14</v>
      </c>
      <c r="AG82" s="18" t="n">
        <f aca="false">IF(Q82="","",ROUND((Q82-P82)*1440,0))</f>
        <v>13</v>
      </c>
      <c r="AH82" s="18" t="n">
        <f aca="false">IF(Q82="","",ROUND((Q82-H82)*1440,0))</f>
        <v>363</v>
      </c>
      <c r="AI82" s="19" t="n">
        <f aca="false">ROUND(IF(O82="",Assumptions!$B$25-K82,O82-K82)*24,1)</f>
        <v>1.7</v>
      </c>
      <c r="AJ82" s="20" t="n">
        <f aca="false">ROUND(MAX(N(Y82)/Assumptions!$C$5, N(Z82)/Assumptions!$C$6, N(AA82)/Assumptions!$C$7, N(AB82)/Assumptions!$C$8, N(AC82)/Assumptions!$C$9, N(AD82)/Assumptions!$C$10, N(AE82)/Assumptions!$C$11, N(AF82)/Assumptions!$C$12, N(AG82)/Assumptions!$C$13),3)</f>
        <v>6.067</v>
      </c>
      <c r="AK82" s="0" t="str">
        <f aca="false">IF(OR(U82="Pending",U82="On Hold"),"Open GRN (awaiting)",IF(AJ82&lt;=1,"Within SLA",IF(ROUND(N(Y82)/Assumptions!$C$5,3)=AJ82,"Gate Wait",IF(ROUND(N(Z82)/Assumptions!$C$6,3)=AJ82,"Dock Wait",IF(ROUND(N(AA82)/Assumptions!$C$7,3)=AJ82,"Unloading",IF(ROUND(N(AB82)/Assumptions!$C$8,3)=AJ82,"Unload-to-QC Wait",IF(ROUND(N(AC82)/Assumptions!$C$9,3)=AJ82,"QC",IF(ROUND(N(AD82)/Assumptions!$C$10,3)=AJ82,"QC-to-GRN Wait",IF(ROUND(N(AE82)/Assumptions!$C$11,3)=AJ82,"GRN Processing",IF(ROUND(N(AF82)/Assumptions!$C$12,3)=AJ82,"GRN-to-Putaway Wait",IF(ROUND(N(AG82)/Assumptions!$C$13,3)=AJ82,"Putaway","Within SLA")))))))))))</f>
        <v>Gate Wait</v>
      </c>
    </row>
    <row r="83" customFormat="false" ht="15" hidden="false" customHeight="false" outlineLevel="0" collapsed="false">
      <c r="A83" s="0" t="s">
        <v>394</v>
      </c>
      <c r="B83" s="0" t="s">
        <v>395</v>
      </c>
      <c r="C83" s="0" t="s">
        <v>286</v>
      </c>
      <c r="D83" s="0" t="s">
        <v>119</v>
      </c>
      <c r="E83" s="0" t="s">
        <v>396</v>
      </c>
      <c r="F83" s="0" t="s">
        <v>128</v>
      </c>
      <c r="G83" s="0" t="s">
        <v>122</v>
      </c>
      <c r="H83" s="17" t="n">
        <v>46205.5791666667</v>
      </c>
      <c r="I83" s="17" t="n">
        <v>46205.6159722222</v>
      </c>
      <c r="J83" s="17" t="n">
        <v>46205.6243055556</v>
      </c>
      <c r="K83" s="17" t="n">
        <v>46205.6597222222</v>
      </c>
      <c r="L83" s="17" t="n">
        <v>46205.6638888889</v>
      </c>
      <c r="M83" s="17" t="n">
        <v>46205.6729166667</v>
      </c>
      <c r="N83" s="17" t="n">
        <v>46205.6951388889</v>
      </c>
      <c r="O83" s="17" t="n">
        <v>46205.9270833333</v>
      </c>
      <c r="P83" s="17" t="n">
        <v>46205.9506944444</v>
      </c>
      <c r="Q83" s="17" t="n">
        <v>46205.9625</v>
      </c>
      <c r="R83" s="0" t="n">
        <v>258</v>
      </c>
      <c r="S83" s="0" t="n">
        <v>0</v>
      </c>
      <c r="T83" s="0" t="n">
        <v>0</v>
      </c>
      <c r="U83" s="18" t="s">
        <v>130</v>
      </c>
      <c r="V83" s="18" t="s">
        <v>131</v>
      </c>
      <c r="W83" s="0" t="str">
        <f aca="false">IF(AND(X83&gt;=6,X83&lt;14),"A",IF(AND(X83&gt;=14,X83&lt;22),"B","C"))</f>
        <v>A</v>
      </c>
      <c r="X83" s="18" t="n">
        <f aca="false">HOUR(H83)</f>
        <v>13</v>
      </c>
      <c r="Y83" s="18" t="n">
        <f aca="false">ROUND((I83-H83)*1440,0)</f>
        <v>53</v>
      </c>
      <c r="Z83" s="18" t="n">
        <f aca="false">ROUND((J83-I83)*1440,0)</f>
        <v>12</v>
      </c>
      <c r="AA83" s="18" t="n">
        <f aca="false">ROUND((K83-J83)*1440,0)</f>
        <v>51</v>
      </c>
      <c r="AB83" s="18" t="n">
        <f aca="false">ROUND((L83-K83)*1440,0)</f>
        <v>6</v>
      </c>
      <c r="AC83" s="18" t="n">
        <f aca="false">ROUND((M83-L83)*1440,0)</f>
        <v>13</v>
      </c>
      <c r="AD83" s="18" t="n">
        <f aca="false">IF(N83="","",ROUND((N83-M83)*1440,0))</f>
        <v>32</v>
      </c>
      <c r="AE83" s="18" t="n">
        <f aca="false">IF(O83="","",ROUND((O83-N83)*1440,0))</f>
        <v>334</v>
      </c>
      <c r="AF83" s="18" t="n">
        <f aca="false">IF(P83="","",ROUND((P83-O83)*1440,0))</f>
        <v>34</v>
      </c>
      <c r="AG83" s="18" t="n">
        <f aca="false">IF(Q83="","",ROUND((Q83-P83)*1440,0))</f>
        <v>17</v>
      </c>
      <c r="AH83" s="18" t="n">
        <f aca="false">IF(Q83="","",ROUND((Q83-H83)*1440,0))</f>
        <v>552</v>
      </c>
      <c r="AI83" s="19" t="n">
        <f aca="false">ROUND(IF(O83="",Assumptions!$B$25-K83,O83-K83)*24,1)</f>
        <v>6.4</v>
      </c>
      <c r="AJ83" s="20" t="n">
        <f aca="false">ROUND(MAX(N(Y83)/Assumptions!$C$5, N(Z83)/Assumptions!$C$6, N(AA83)/Assumptions!$C$7, N(AB83)/Assumptions!$C$8, N(AC83)/Assumptions!$C$9, N(AD83)/Assumptions!$C$10, N(AE83)/Assumptions!$C$11, N(AF83)/Assumptions!$C$12, N(AG83)/Assumptions!$C$13),3)</f>
        <v>7.422</v>
      </c>
      <c r="AK83" s="0" t="str">
        <f aca="false">IF(OR(U83="Pending",U83="On Hold"),"Open GRN (awaiting)",IF(AJ83&lt;=1,"Within SLA",IF(ROUND(N(Y83)/Assumptions!$C$5,3)=AJ83,"Gate Wait",IF(ROUND(N(Z83)/Assumptions!$C$6,3)=AJ83,"Dock Wait",IF(ROUND(N(AA83)/Assumptions!$C$7,3)=AJ83,"Unloading",IF(ROUND(N(AB83)/Assumptions!$C$8,3)=AJ83,"Unload-to-QC Wait",IF(ROUND(N(AC83)/Assumptions!$C$9,3)=AJ83,"QC",IF(ROUND(N(AD83)/Assumptions!$C$10,3)=AJ83,"QC-to-GRN Wait",IF(ROUND(N(AE83)/Assumptions!$C$11,3)=AJ83,"GRN Processing",IF(ROUND(N(AF83)/Assumptions!$C$12,3)=AJ83,"GRN-to-Putaway Wait",IF(ROUND(N(AG83)/Assumptions!$C$13,3)=AJ83,"Putaway","Within SLA")))))))))))</f>
        <v>GRN Processing</v>
      </c>
    </row>
    <row r="84" customFormat="false" ht="15" hidden="false" customHeight="false" outlineLevel="0" collapsed="false">
      <c r="A84" s="0" t="s">
        <v>397</v>
      </c>
      <c r="B84" s="0" t="s">
        <v>398</v>
      </c>
      <c r="C84" s="0" t="s">
        <v>175</v>
      </c>
      <c r="D84" s="0" t="s">
        <v>119</v>
      </c>
      <c r="E84" s="0" t="s">
        <v>399</v>
      </c>
      <c r="F84" s="0" t="s">
        <v>177</v>
      </c>
      <c r="G84" s="0" t="s">
        <v>129</v>
      </c>
      <c r="H84" s="17" t="n">
        <v>46205.5902777778</v>
      </c>
      <c r="I84" s="17" t="n">
        <v>46205.6284722222</v>
      </c>
      <c r="J84" s="17" t="n">
        <v>46205.6319444445</v>
      </c>
      <c r="K84" s="17" t="n">
        <v>46205.6520833333</v>
      </c>
      <c r="L84" s="17" t="n">
        <v>46205.6590277778</v>
      </c>
      <c r="M84" s="17" t="n">
        <v>46205.6777777778</v>
      </c>
      <c r="N84" s="17" t="n">
        <v>46205.7013888889</v>
      </c>
      <c r="O84" s="17" t="n">
        <v>46205.7611111111</v>
      </c>
      <c r="P84" s="17" t="n">
        <v>46205.7833333333</v>
      </c>
      <c r="Q84" s="17" t="n">
        <v>46205.7986111111</v>
      </c>
      <c r="R84" s="0" t="n">
        <v>465</v>
      </c>
      <c r="S84" s="0" t="n">
        <v>0</v>
      </c>
      <c r="T84" s="0" t="n">
        <v>0</v>
      </c>
      <c r="U84" s="18" t="s">
        <v>130</v>
      </c>
      <c r="V84" s="18" t="s">
        <v>156</v>
      </c>
      <c r="W84" s="0" t="str">
        <f aca="false">IF(AND(X84&gt;=6,X84&lt;14),"A",IF(AND(X84&gt;=14,X84&lt;22),"B","C"))</f>
        <v>B</v>
      </c>
      <c r="X84" s="18" t="n">
        <f aca="false">HOUR(H84)</f>
        <v>14</v>
      </c>
      <c r="Y84" s="18" t="n">
        <f aca="false">ROUND((I84-H84)*1440,0)</f>
        <v>55</v>
      </c>
      <c r="Z84" s="18" t="n">
        <f aca="false">ROUND((J84-I84)*1440,0)</f>
        <v>5</v>
      </c>
      <c r="AA84" s="18" t="n">
        <f aca="false">ROUND((K84-J84)*1440,0)</f>
        <v>29</v>
      </c>
      <c r="AB84" s="18" t="n">
        <f aca="false">ROUND((L84-K84)*1440,0)</f>
        <v>10</v>
      </c>
      <c r="AC84" s="18" t="n">
        <f aca="false">ROUND((M84-L84)*1440,0)</f>
        <v>27</v>
      </c>
      <c r="AD84" s="18" t="n">
        <f aca="false">IF(N84="","",ROUND((N84-M84)*1440,0))</f>
        <v>34</v>
      </c>
      <c r="AE84" s="18" t="n">
        <f aca="false">IF(O84="","",ROUND((O84-N84)*1440,0))</f>
        <v>86</v>
      </c>
      <c r="AF84" s="18" t="n">
        <f aca="false">IF(P84="","",ROUND((P84-O84)*1440,0))</f>
        <v>32</v>
      </c>
      <c r="AG84" s="18" t="n">
        <f aca="false">IF(Q84="","",ROUND((Q84-P84)*1440,0))</f>
        <v>22</v>
      </c>
      <c r="AH84" s="18" t="n">
        <f aca="false">IF(Q84="","",ROUND((Q84-H84)*1440,0))</f>
        <v>300</v>
      </c>
      <c r="AI84" s="19" t="n">
        <f aca="false">ROUND(IF(O84="",Assumptions!$B$25-K84,O84-K84)*24,1)</f>
        <v>2.6</v>
      </c>
      <c r="AJ84" s="20" t="n">
        <f aca="false">ROUND(MAX(N(Y84)/Assumptions!$C$5, N(Z84)/Assumptions!$C$6, N(AA84)/Assumptions!$C$7, N(AB84)/Assumptions!$C$8, N(AC84)/Assumptions!$C$9, N(AD84)/Assumptions!$C$10, N(AE84)/Assumptions!$C$11, N(AF84)/Assumptions!$C$12, N(AG84)/Assumptions!$C$13),3)</f>
        <v>1.911</v>
      </c>
      <c r="AK84" s="0" t="str">
        <f aca="false">IF(OR(U84="Pending",U84="On Hold"),"Open GRN (awaiting)",IF(AJ84&lt;=1,"Within SLA",IF(ROUND(N(Y84)/Assumptions!$C$5,3)=AJ84,"Gate Wait",IF(ROUND(N(Z84)/Assumptions!$C$6,3)=AJ84,"Dock Wait",IF(ROUND(N(AA84)/Assumptions!$C$7,3)=AJ84,"Unloading",IF(ROUND(N(AB84)/Assumptions!$C$8,3)=AJ84,"Unload-to-QC Wait",IF(ROUND(N(AC84)/Assumptions!$C$9,3)=AJ84,"QC",IF(ROUND(N(AD84)/Assumptions!$C$10,3)=AJ84,"QC-to-GRN Wait",IF(ROUND(N(AE84)/Assumptions!$C$11,3)=AJ84,"GRN Processing",IF(ROUND(N(AF84)/Assumptions!$C$12,3)=AJ84,"GRN-to-Putaway Wait",IF(ROUND(N(AG84)/Assumptions!$C$13,3)=AJ84,"Putaway","Within SLA")))))))))))</f>
        <v>GRN Processing</v>
      </c>
    </row>
    <row r="85" customFormat="false" ht="15" hidden="false" customHeight="false" outlineLevel="0" collapsed="false">
      <c r="A85" s="0" t="s">
        <v>400</v>
      </c>
      <c r="B85" s="0" t="s">
        <v>401</v>
      </c>
      <c r="C85" s="0" t="s">
        <v>286</v>
      </c>
      <c r="D85" s="0" t="s">
        <v>147</v>
      </c>
      <c r="E85" s="0" t="s">
        <v>402</v>
      </c>
      <c r="F85" s="0" t="s">
        <v>121</v>
      </c>
      <c r="G85" s="0" t="s">
        <v>150</v>
      </c>
      <c r="H85" s="17" t="n">
        <v>46205.6104166667</v>
      </c>
      <c r="I85" s="17" t="n">
        <v>46205.6534722222</v>
      </c>
      <c r="J85" s="17" t="n">
        <v>46205.6611111111</v>
      </c>
      <c r="K85" s="17" t="n">
        <v>46205.6909722222</v>
      </c>
      <c r="L85" s="17" t="n">
        <v>46205.7020833333</v>
      </c>
      <c r="M85" s="17" t="n">
        <v>46205.7416666667</v>
      </c>
      <c r="N85" s="17" t="n">
        <v>46205.7666666667</v>
      </c>
      <c r="O85" s="17" t="n">
        <v>46205.7965277778</v>
      </c>
      <c r="P85" s="17" t="n">
        <v>46205.8368055556</v>
      </c>
      <c r="Q85" s="17" t="n">
        <v>46205.8583333333</v>
      </c>
      <c r="R85" s="0" t="n">
        <v>668</v>
      </c>
      <c r="S85" s="0" t="n">
        <v>0</v>
      </c>
      <c r="T85" s="0" t="n">
        <v>0</v>
      </c>
      <c r="U85" s="18" t="s">
        <v>130</v>
      </c>
      <c r="V85" s="18" t="s">
        <v>139</v>
      </c>
      <c r="W85" s="0" t="str">
        <f aca="false">IF(AND(X85&gt;=6,X85&lt;14),"A",IF(AND(X85&gt;=14,X85&lt;22),"B","C"))</f>
        <v>B</v>
      </c>
      <c r="X85" s="18" t="n">
        <f aca="false">HOUR(H85)</f>
        <v>14</v>
      </c>
      <c r="Y85" s="18" t="n">
        <f aca="false">ROUND((I85-H85)*1440,0)</f>
        <v>62</v>
      </c>
      <c r="Z85" s="18" t="n">
        <f aca="false">ROUND((J85-I85)*1440,0)</f>
        <v>11</v>
      </c>
      <c r="AA85" s="18" t="n">
        <f aca="false">ROUND((K85-J85)*1440,0)</f>
        <v>43</v>
      </c>
      <c r="AB85" s="18" t="n">
        <f aca="false">ROUND((L85-K85)*1440,0)</f>
        <v>16</v>
      </c>
      <c r="AC85" s="18" t="n">
        <f aca="false">ROUND((M85-L85)*1440,0)</f>
        <v>57</v>
      </c>
      <c r="AD85" s="18" t="n">
        <f aca="false">IF(N85="","",ROUND((N85-M85)*1440,0))</f>
        <v>36</v>
      </c>
      <c r="AE85" s="18" t="n">
        <f aca="false">IF(O85="","",ROUND((O85-N85)*1440,0))</f>
        <v>43</v>
      </c>
      <c r="AF85" s="18" t="n">
        <f aca="false">IF(P85="","",ROUND((P85-O85)*1440,0))</f>
        <v>58</v>
      </c>
      <c r="AG85" s="18" t="n">
        <f aca="false">IF(Q85="","",ROUND((Q85-P85)*1440,0))</f>
        <v>31</v>
      </c>
      <c r="AH85" s="18" t="n">
        <f aca="false">IF(Q85="","",ROUND((Q85-H85)*1440,0))</f>
        <v>357</v>
      </c>
      <c r="AI85" s="19" t="n">
        <f aca="false">ROUND(IF(O85="",Assumptions!$B$25-K85,O85-K85)*24,1)</f>
        <v>2.5</v>
      </c>
      <c r="AJ85" s="20" t="n">
        <f aca="false">ROUND(MAX(N(Y85)/Assumptions!$C$5, N(Z85)/Assumptions!$C$6, N(AA85)/Assumptions!$C$7, N(AB85)/Assumptions!$C$8, N(AC85)/Assumptions!$C$9, N(AD85)/Assumptions!$C$10, N(AE85)/Assumptions!$C$11, N(AF85)/Assumptions!$C$12, N(AG85)/Assumptions!$C$13),3)</f>
        <v>2.9</v>
      </c>
      <c r="AK85" s="0" t="str">
        <f aca="false">IF(OR(U85="Pending",U85="On Hold"),"Open GRN (awaiting)",IF(AJ85&lt;=1,"Within SLA",IF(ROUND(N(Y85)/Assumptions!$C$5,3)=AJ85,"Gate Wait",IF(ROUND(N(Z85)/Assumptions!$C$6,3)=AJ85,"Dock Wait",IF(ROUND(N(AA85)/Assumptions!$C$7,3)=AJ85,"Unloading",IF(ROUND(N(AB85)/Assumptions!$C$8,3)=AJ85,"Unload-to-QC Wait",IF(ROUND(N(AC85)/Assumptions!$C$9,3)=AJ85,"QC",IF(ROUND(N(AD85)/Assumptions!$C$10,3)=AJ85,"QC-to-GRN Wait",IF(ROUND(N(AE85)/Assumptions!$C$11,3)=AJ85,"GRN Processing",IF(ROUND(N(AF85)/Assumptions!$C$12,3)=AJ85,"GRN-to-Putaway Wait",IF(ROUND(N(AG85)/Assumptions!$C$13,3)=AJ85,"Putaway","Within SLA")))))))))))</f>
        <v>GRN-to-Putaway Wait</v>
      </c>
    </row>
    <row r="86" customFormat="false" ht="15" hidden="false" customHeight="false" outlineLevel="0" collapsed="false">
      <c r="A86" s="0" t="s">
        <v>403</v>
      </c>
      <c r="B86" s="0" t="s">
        <v>404</v>
      </c>
      <c r="C86" s="0" t="s">
        <v>153</v>
      </c>
      <c r="D86" s="0" t="s">
        <v>135</v>
      </c>
      <c r="E86" s="0" t="s">
        <v>405</v>
      </c>
      <c r="F86" s="0" t="s">
        <v>155</v>
      </c>
      <c r="G86" s="0" t="s">
        <v>138</v>
      </c>
      <c r="H86" s="17" t="n">
        <v>46205.6118055556</v>
      </c>
      <c r="I86" s="17" t="n">
        <v>46205.6194444444</v>
      </c>
      <c r="J86" s="17" t="n">
        <v>46205.6263888889</v>
      </c>
      <c r="K86" s="17" t="n">
        <v>46205.6625</v>
      </c>
      <c r="L86" s="17" t="n">
        <v>46205.6722222222</v>
      </c>
      <c r="M86" s="17" t="n">
        <v>46205.7</v>
      </c>
      <c r="N86" s="17" t="n">
        <v>46205.8138888889</v>
      </c>
      <c r="O86" s="17" t="n">
        <v>46205.8368055556</v>
      </c>
      <c r="P86" s="17" t="n">
        <v>46205.8472222222</v>
      </c>
      <c r="Q86" s="17" t="n">
        <v>46205.8611111111</v>
      </c>
      <c r="R86" s="0" t="n">
        <v>639</v>
      </c>
      <c r="S86" s="0" t="n">
        <v>0</v>
      </c>
      <c r="T86" s="0" t="n">
        <v>21</v>
      </c>
      <c r="U86" s="18" t="s">
        <v>123</v>
      </c>
      <c r="V86" s="18" t="s">
        <v>144</v>
      </c>
      <c r="W86" s="0" t="str">
        <f aca="false">IF(AND(X86&gt;=6,X86&lt;14),"A",IF(AND(X86&gt;=14,X86&lt;22),"B","C"))</f>
        <v>B</v>
      </c>
      <c r="X86" s="18" t="n">
        <f aca="false">HOUR(H86)</f>
        <v>14</v>
      </c>
      <c r="Y86" s="18" t="n">
        <f aca="false">ROUND((I86-H86)*1440,0)</f>
        <v>11</v>
      </c>
      <c r="Z86" s="18" t="n">
        <f aca="false">ROUND((J86-I86)*1440,0)</f>
        <v>10</v>
      </c>
      <c r="AA86" s="18" t="n">
        <f aca="false">ROUND((K86-J86)*1440,0)</f>
        <v>52</v>
      </c>
      <c r="AB86" s="18" t="n">
        <f aca="false">ROUND((L86-K86)*1440,0)</f>
        <v>14</v>
      </c>
      <c r="AC86" s="18" t="n">
        <f aca="false">ROUND((M86-L86)*1440,0)</f>
        <v>40</v>
      </c>
      <c r="AD86" s="18" t="n">
        <f aca="false">IF(N86="","",ROUND((N86-M86)*1440,0))</f>
        <v>164</v>
      </c>
      <c r="AE86" s="18" t="n">
        <f aca="false">IF(O86="","",ROUND((O86-N86)*1440,0))</f>
        <v>33</v>
      </c>
      <c r="AF86" s="18" t="n">
        <f aca="false">IF(P86="","",ROUND((P86-O86)*1440,0))</f>
        <v>15</v>
      </c>
      <c r="AG86" s="18" t="n">
        <f aca="false">IF(Q86="","",ROUND((Q86-P86)*1440,0))</f>
        <v>20</v>
      </c>
      <c r="AH86" s="18" t="n">
        <f aca="false">IF(Q86="","",ROUND((Q86-H86)*1440,0))</f>
        <v>359</v>
      </c>
      <c r="AI86" s="19" t="n">
        <f aca="false">ROUND(IF(O86="",Assumptions!$B$25-K86,O86-K86)*24,1)</f>
        <v>4.2</v>
      </c>
      <c r="AJ86" s="20" t="n">
        <f aca="false">ROUND(MAX(N(Y86)/Assumptions!$C$5, N(Z86)/Assumptions!$C$6, N(AA86)/Assumptions!$C$7, N(AB86)/Assumptions!$C$8, N(AC86)/Assumptions!$C$9, N(AD86)/Assumptions!$C$10, N(AE86)/Assumptions!$C$11, N(AF86)/Assumptions!$C$12, N(AG86)/Assumptions!$C$13),3)</f>
        <v>5.467</v>
      </c>
      <c r="AK86" s="0" t="str">
        <f aca="false">IF(OR(U86="Pending",U86="On Hold"),"Open GRN (awaiting)",IF(AJ86&lt;=1,"Within SLA",IF(ROUND(N(Y86)/Assumptions!$C$5,3)=AJ86,"Gate Wait",IF(ROUND(N(Z86)/Assumptions!$C$6,3)=AJ86,"Dock Wait",IF(ROUND(N(AA86)/Assumptions!$C$7,3)=AJ86,"Unloading",IF(ROUND(N(AB86)/Assumptions!$C$8,3)=AJ86,"Unload-to-QC Wait",IF(ROUND(N(AC86)/Assumptions!$C$9,3)=AJ86,"QC",IF(ROUND(N(AD86)/Assumptions!$C$10,3)=AJ86,"QC-to-GRN Wait",IF(ROUND(N(AE86)/Assumptions!$C$11,3)=AJ86,"GRN Processing",IF(ROUND(N(AF86)/Assumptions!$C$12,3)=AJ86,"GRN-to-Putaway Wait",IF(ROUND(N(AG86)/Assumptions!$C$13,3)=AJ86,"Putaway","Within SLA")))))))))))</f>
        <v>QC-to-GRN Wait</v>
      </c>
    </row>
    <row r="87" customFormat="false" ht="15" hidden="false" customHeight="false" outlineLevel="0" collapsed="false">
      <c r="A87" s="0" t="s">
        <v>406</v>
      </c>
      <c r="B87" s="0" t="s">
        <v>407</v>
      </c>
      <c r="C87" s="0" t="s">
        <v>159</v>
      </c>
      <c r="D87" s="0" t="s">
        <v>119</v>
      </c>
      <c r="E87" s="0" t="s">
        <v>408</v>
      </c>
      <c r="F87" s="0" t="s">
        <v>128</v>
      </c>
      <c r="G87" s="0" t="s">
        <v>122</v>
      </c>
      <c r="H87" s="17" t="n">
        <v>46205.6229166667</v>
      </c>
      <c r="I87" s="17" t="n">
        <v>46205.6569444445</v>
      </c>
      <c r="J87" s="17" t="n">
        <v>46205.6611111111</v>
      </c>
      <c r="K87" s="17" t="n">
        <v>46205.7125</v>
      </c>
      <c r="L87" s="17" t="n">
        <v>46205.7395833333</v>
      </c>
      <c r="M87" s="17" t="n">
        <v>46205.7520833333</v>
      </c>
      <c r="N87" s="17" t="n">
        <v>46205.7736111111</v>
      </c>
      <c r="O87" s="17" t="n">
        <v>46205.7840277778</v>
      </c>
      <c r="P87" s="17" t="n">
        <v>46205.7902777778</v>
      </c>
      <c r="Q87" s="17" t="n">
        <v>46205.8138888889</v>
      </c>
      <c r="R87" s="0" t="n">
        <v>795</v>
      </c>
      <c r="S87" s="0" t="n">
        <v>0</v>
      </c>
      <c r="T87" s="0" t="n">
        <v>0</v>
      </c>
      <c r="U87" s="18" t="s">
        <v>130</v>
      </c>
      <c r="V87" s="18" t="s">
        <v>144</v>
      </c>
      <c r="W87" s="0" t="str">
        <f aca="false">IF(AND(X87&gt;=6,X87&lt;14),"A",IF(AND(X87&gt;=14,X87&lt;22),"B","C"))</f>
        <v>B</v>
      </c>
      <c r="X87" s="18" t="n">
        <f aca="false">HOUR(H87)</f>
        <v>14</v>
      </c>
      <c r="Y87" s="18" t="n">
        <f aca="false">ROUND((I87-H87)*1440,0)</f>
        <v>49</v>
      </c>
      <c r="Z87" s="18" t="n">
        <f aca="false">ROUND((J87-I87)*1440,0)</f>
        <v>6</v>
      </c>
      <c r="AA87" s="18" t="n">
        <f aca="false">ROUND((K87-J87)*1440,0)</f>
        <v>74</v>
      </c>
      <c r="AB87" s="18" t="n">
        <f aca="false">ROUND((L87-K87)*1440,0)</f>
        <v>39</v>
      </c>
      <c r="AC87" s="18" t="n">
        <f aca="false">ROUND((M87-L87)*1440,0)</f>
        <v>18</v>
      </c>
      <c r="AD87" s="18" t="n">
        <f aca="false">IF(N87="","",ROUND((N87-M87)*1440,0))</f>
        <v>31</v>
      </c>
      <c r="AE87" s="18" t="n">
        <f aca="false">IF(O87="","",ROUND((O87-N87)*1440,0))</f>
        <v>15</v>
      </c>
      <c r="AF87" s="18" t="n">
        <f aca="false">IF(P87="","",ROUND((P87-O87)*1440,0))</f>
        <v>9</v>
      </c>
      <c r="AG87" s="18" t="n">
        <f aca="false">IF(Q87="","",ROUND((Q87-P87)*1440,0))</f>
        <v>34</v>
      </c>
      <c r="AH87" s="18" t="n">
        <f aca="false">IF(Q87="","",ROUND((Q87-H87)*1440,0))</f>
        <v>275</v>
      </c>
      <c r="AI87" s="19" t="n">
        <f aca="false">ROUND(IF(O87="",Assumptions!$B$25-K87,O87-K87)*24,1)</f>
        <v>1.7</v>
      </c>
      <c r="AJ87" s="20" t="n">
        <f aca="false">ROUND(MAX(N(Y87)/Assumptions!$C$5, N(Z87)/Assumptions!$C$6, N(AA87)/Assumptions!$C$7, N(AB87)/Assumptions!$C$8, N(AC87)/Assumptions!$C$9, N(AD87)/Assumptions!$C$10, N(AE87)/Assumptions!$C$11, N(AF87)/Assumptions!$C$12, N(AG87)/Assumptions!$C$13),3)</f>
        <v>2.6</v>
      </c>
      <c r="AK87" s="0" t="str">
        <f aca="false">IF(OR(U87="Pending",U87="On Hold"),"Open GRN (awaiting)",IF(AJ87&lt;=1,"Within SLA",IF(ROUND(N(Y87)/Assumptions!$C$5,3)=AJ87,"Gate Wait",IF(ROUND(N(Z87)/Assumptions!$C$6,3)=AJ87,"Dock Wait",IF(ROUND(N(AA87)/Assumptions!$C$7,3)=AJ87,"Unloading",IF(ROUND(N(AB87)/Assumptions!$C$8,3)=AJ87,"Unload-to-QC Wait",IF(ROUND(N(AC87)/Assumptions!$C$9,3)=AJ87,"QC",IF(ROUND(N(AD87)/Assumptions!$C$10,3)=AJ87,"QC-to-GRN Wait",IF(ROUND(N(AE87)/Assumptions!$C$11,3)=AJ87,"GRN Processing",IF(ROUND(N(AF87)/Assumptions!$C$12,3)=AJ87,"GRN-to-Putaway Wait",IF(ROUND(N(AG87)/Assumptions!$C$13,3)=AJ87,"Putaway","Within SLA")))))))))))</f>
        <v>Unload-to-QC Wait</v>
      </c>
    </row>
    <row r="88" customFormat="false" ht="15" hidden="false" customHeight="false" outlineLevel="0" collapsed="false">
      <c r="A88" s="0" t="s">
        <v>409</v>
      </c>
      <c r="B88" s="0" t="s">
        <v>410</v>
      </c>
      <c r="C88" s="0" t="s">
        <v>134</v>
      </c>
      <c r="D88" s="0" t="s">
        <v>135</v>
      </c>
      <c r="E88" s="0" t="s">
        <v>411</v>
      </c>
      <c r="F88" s="0" t="s">
        <v>149</v>
      </c>
      <c r="G88" s="0" t="s">
        <v>178</v>
      </c>
      <c r="H88" s="17" t="n">
        <v>46205.6368055556</v>
      </c>
      <c r="I88" s="17" t="n">
        <v>46205.6465277778</v>
      </c>
      <c r="J88" s="17" t="n">
        <v>46205.6513888889</v>
      </c>
      <c r="K88" s="17" t="n">
        <v>46205.6673611111</v>
      </c>
      <c r="L88" s="17" t="n">
        <v>46205.6722222222</v>
      </c>
      <c r="M88" s="17" t="n">
        <v>46205.7027777778</v>
      </c>
      <c r="N88" s="17" t="n">
        <v>46205.7833333333</v>
      </c>
      <c r="O88" s="17" t="n">
        <v>46205.7888888889</v>
      </c>
      <c r="P88" s="17" t="n">
        <v>46205.7965277778</v>
      </c>
      <c r="Q88" s="17" t="n">
        <v>46205.8298611111</v>
      </c>
      <c r="R88" s="0" t="n">
        <v>538</v>
      </c>
      <c r="S88" s="0" t="n">
        <v>0</v>
      </c>
      <c r="T88" s="0" t="n">
        <v>0</v>
      </c>
      <c r="U88" s="18" t="s">
        <v>130</v>
      </c>
      <c r="V88" s="18" t="s">
        <v>144</v>
      </c>
      <c r="W88" s="0" t="str">
        <f aca="false">IF(AND(X88&gt;=6,X88&lt;14),"A",IF(AND(X88&gt;=14,X88&lt;22),"B","C"))</f>
        <v>B</v>
      </c>
      <c r="X88" s="18" t="n">
        <f aca="false">HOUR(H88)</f>
        <v>15</v>
      </c>
      <c r="Y88" s="18" t="n">
        <f aca="false">ROUND((I88-H88)*1440,0)</f>
        <v>14</v>
      </c>
      <c r="Z88" s="18" t="n">
        <f aca="false">ROUND((J88-I88)*1440,0)</f>
        <v>7</v>
      </c>
      <c r="AA88" s="18" t="n">
        <f aca="false">ROUND((K88-J88)*1440,0)</f>
        <v>23</v>
      </c>
      <c r="AB88" s="18" t="n">
        <f aca="false">ROUND((L88-K88)*1440,0)</f>
        <v>7</v>
      </c>
      <c r="AC88" s="18" t="n">
        <f aca="false">ROUND((M88-L88)*1440,0)</f>
        <v>44</v>
      </c>
      <c r="AD88" s="18" t="n">
        <f aca="false">IF(N88="","",ROUND((N88-M88)*1440,0))</f>
        <v>116</v>
      </c>
      <c r="AE88" s="18" t="n">
        <f aca="false">IF(O88="","",ROUND((O88-N88)*1440,0))</f>
        <v>8</v>
      </c>
      <c r="AF88" s="18" t="n">
        <f aca="false">IF(P88="","",ROUND((P88-O88)*1440,0))</f>
        <v>11</v>
      </c>
      <c r="AG88" s="18" t="n">
        <f aca="false">IF(Q88="","",ROUND((Q88-P88)*1440,0))</f>
        <v>48</v>
      </c>
      <c r="AH88" s="18" t="n">
        <f aca="false">IF(Q88="","",ROUND((Q88-H88)*1440,0))</f>
        <v>278</v>
      </c>
      <c r="AI88" s="19" t="n">
        <f aca="false">ROUND(IF(O88="",Assumptions!$B$25-K88,O88-K88)*24,1)</f>
        <v>2.9</v>
      </c>
      <c r="AJ88" s="20" t="n">
        <f aca="false">ROUND(MAX(N(Y88)/Assumptions!$C$5, N(Z88)/Assumptions!$C$6, N(AA88)/Assumptions!$C$7, N(AB88)/Assumptions!$C$8, N(AC88)/Assumptions!$C$9, N(AD88)/Assumptions!$C$10, N(AE88)/Assumptions!$C$11, N(AF88)/Assumptions!$C$12, N(AG88)/Assumptions!$C$13),3)</f>
        <v>3.867</v>
      </c>
      <c r="AK88" s="0" t="str">
        <f aca="false">IF(OR(U88="Pending",U88="On Hold"),"Open GRN (awaiting)",IF(AJ88&lt;=1,"Within SLA",IF(ROUND(N(Y88)/Assumptions!$C$5,3)=AJ88,"Gate Wait",IF(ROUND(N(Z88)/Assumptions!$C$6,3)=AJ88,"Dock Wait",IF(ROUND(N(AA88)/Assumptions!$C$7,3)=AJ88,"Unloading",IF(ROUND(N(AB88)/Assumptions!$C$8,3)=AJ88,"Unload-to-QC Wait",IF(ROUND(N(AC88)/Assumptions!$C$9,3)=AJ88,"QC",IF(ROUND(N(AD88)/Assumptions!$C$10,3)=AJ88,"QC-to-GRN Wait",IF(ROUND(N(AE88)/Assumptions!$C$11,3)=AJ88,"GRN Processing",IF(ROUND(N(AF88)/Assumptions!$C$12,3)=AJ88,"GRN-to-Putaway Wait",IF(ROUND(N(AG88)/Assumptions!$C$13,3)=AJ88,"Putaway","Within SLA")))))))))))</f>
        <v>QC-to-GRN Wait</v>
      </c>
    </row>
    <row r="89" customFormat="false" ht="15" hidden="false" customHeight="false" outlineLevel="0" collapsed="false">
      <c r="A89" s="0" t="s">
        <v>412</v>
      </c>
      <c r="B89" s="0" t="s">
        <v>413</v>
      </c>
      <c r="C89" s="0" t="s">
        <v>252</v>
      </c>
      <c r="D89" s="0" t="s">
        <v>119</v>
      </c>
      <c r="E89" s="0" t="s">
        <v>414</v>
      </c>
      <c r="F89" s="0" t="s">
        <v>155</v>
      </c>
      <c r="G89" s="0" t="s">
        <v>129</v>
      </c>
      <c r="H89" s="17" t="n">
        <v>46205.6444444444</v>
      </c>
      <c r="I89" s="17" t="n">
        <v>46205.6576388889</v>
      </c>
      <c r="J89" s="17" t="n">
        <v>46205.6680555556</v>
      </c>
      <c r="K89" s="17" t="n">
        <v>46205.7375</v>
      </c>
      <c r="L89" s="17" t="n">
        <v>46205.7444444444</v>
      </c>
      <c r="M89" s="17" t="n">
        <v>46205.7659722222</v>
      </c>
      <c r="N89" s="17" t="n">
        <v>46205.7826388889</v>
      </c>
      <c r="O89" s="17" t="n">
        <v>46205.8048611111</v>
      </c>
      <c r="P89" s="17" t="n">
        <v>46205.8361111111</v>
      </c>
      <c r="Q89" s="17" t="n">
        <v>46205.8479166667</v>
      </c>
      <c r="R89" s="0" t="n">
        <v>762</v>
      </c>
      <c r="S89" s="0" t="n">
        <v>0</v>
      </c>
      <c r="T89" s="0" t="n">
        <v>0</v>
      </c>
      <c r="U89" s="18" t="s">
        <v>130</v>
      </c>
      <c r="V89" s="18" t="s">
        <v>144</v>
      </c>
      <c r="W89" s="0" t="str">
        <f aca="false">IF(AND(X89&gt;=6,X89&lt;14),"A",IF(AND(X89&gt;=14,X89&lt;22),"B","C"))</f>
        <v>B</v>
      </c>
      <c r="X89" s="18" t="n">
        <f aca="false">HOUR(H89)</f>
        <v>15</v>
      </c>
      <c r="Y89" s="18" t="n">
        <f aca="false">ROUND((I89-H89)*1440,0)</f>
        <v>19</v>
      </c>
      <c r="Z89" s="18" t="n">
        <f aca="false">ROUND((J89-I89)*1440,0)</f>
        <v>15</v>
      </c>
      <c r="AA89" s="18" t="n">
        <f aca="false">ROUND((K89-J89)*1440,0)</f>
        <v>100</v>
      </c>
      <c r="AB89" s="18" t="n">
        <f aca="false">ROUND((L89-K89)*1440,0)</f>
        <v>10</v>
      </c>
      <c r="AC89" s="18" t="n">
        <f aca="false">ROUND((M89-L89)*1440,0)</f>
        <v>31</v>
      </c>
      <c r="AD89" s="18" t="n">
        <f aca="false">IF(N89="","",ROUND((N89-M89)*1440,0))</f>
        <v>24</v>
      </c>
      <c r="AE89" s="18" t="n">
        <f aca="false">IF(O89="","",ROUND((O89-N89)*1440,0))</f>
        <v>32</v>
      </c>
      <c r="AF89" s="18" t="n">
        <f aca="false">IF(P89="","",ROUND((P89-O89)*1440,0))</f>
        <v>45</v>
      </c>
      <c r="AG89" s="18" t="n">
        <f aca="false">IF(Q89="","",ROUND((Q89-P89)*1440,0))</f>
        <v>17</v>
      </c>
      <c r="AH89" s="18" t="n">
        <f aca="false">IF(Q89="","",ROUND((Q89-H89)*1440,0))</f>
        <v>293</v>
      </c>
      <c r="AI89" s="19" t="n">
        <f aca="false">ROUND(IF(O89="",Assumptions!$B$25-K89,O89-K89)*24,1)</f>
        <v>1.6</v>
      </c>
      <c r="AJ89" s="20" t="n">
        <f aca="false">ROUND(MAX(N(Y89)/Assumptions!$C$5, N(Z89)/Assumptions!$C$6, N(AA89)/Assumptions!$C$7, N(AB89)/Assumptions!$C$8, N(AC89)/Assumptions!$C$9, N(AD89)/Assumptions!$C$10, N(AE89)/Assumptions!$C$11, N(AF89)/Assumptions!$C$12, N(AG89)/Assumptions!$C$13),3)</f>
        <v>2.25</v>
      </c>
      <c r="AK89" s="0" t="str">
        <f aca="false">IF(OR(U89="Pending",U89="On Hold"),"Open GRN (awaiting)",IF(AJ89&lt;=1,"Within SLA",IF(ROUND(N(Y89)/Assumptions!$C$5,3)=AJ89,"Gate Wait",IF(ROUND(N(Z89)/Assumptions!$C$6,3)=AJ89,"Dock Wait",IF(ROUND(N(AA89)/Assumptions!$C$7,3)=AJ89,"Unloading",IF(ROUND(N(AB89)/Assumptions!$C$8,3)=AJ89,"Unload-to-QC Wait",IF(ROUND(N(AC89)/Assumptions!$C$9,3)=AJ89,"QC",IF(ROUND(N(AD89)/Assumptions!$C$10,3)=AJ89,"QC-to-GRN Wait",IF(ROUND(N(AE89)/Assumptions!$C$11,3)=AJ89,"GRN Processing",IF(ROUND(N(AF89)/Assumptions!$C$12,3)=AJ89,"GRN-to-Putaway Wait",IF(ROUND(N(AG89)/Assumptions!$C$13,3)=AJ89,"Putaway","Within SLA")))))))))))</f>
        <v>GRN-to-Putaway Wait</v>
      </c>
    </row>
    <row r="90" customFormat="false" ht="15" hidden="false" customHeight="false" outlineLevel="0" collapsed="false">
      <c r="A90" s="0" t="s">
        <v>415</v>
      </c>
      <c r="B90" s="0" t="s">
        <v>416</v>
      </c>
      <c r="C90" s="0" t="s">
        <v>126</v>
      </c>
      <c r="D90" s="0" t="s">
        <v>147</v>
      </c>
      <c r="E90" s="0" t="s">
        <v>417</v>
      </c>
      <c r="F90" s="0" t="s">
        <v>128</v>
      </c>
      <c r="G90" s="0" t="s">
        <v>167</v>
      </c>
      <c r="H90" s="17" t="n">
        <v>46205.6555555556</v>
      </c>
      <c r="I90" s="17" t="n">
        <v>46205.7590277778</v>
      </c>
      <c r="J90" s="17" t="n">
        <v>46205.76875</v>
      </c>
      <c r="K90" s="17" t="n">
        <v>46205.7951388889</v>
      </c>
      <c r="L90" s="17" t="n">
        <v>46205.8256944444</v>
      </c>
      <c r="M90" s="17" t="n">
        <v>46205.8375</v>
      </c>
      <c r="N90" s="17" t="n">
        <v>46205.8423611111</v>
      </c>
      <c r="O90" s="17" t="n">
        <v>46205.9590277778</v>
      </c>
      <c r="P90" s="17" t="n">
        <v>46205.975</v>
      </c>
      <c r="Q90" s="17" t="n">
        <v>46205.9826388889</v>
      </c>
      <c r="R90" s="0" t="n">
        <v>813</v>
      </c>
      <c r="S90" s="0" t="n">
        <v>0</v>
      </c>
      <c r="T90" s="0" t="n">
        <v>0</v>
      </c>
      <c r="U90" s="18" t="s">
        <v>130</v>
      </c>
      <c r="V90" s="18" t="s">
        <v>82</v>
      </c>
      <c r="W90" s="0" t="str">
        <f aca="false">IF(AND(X90&gt;=6,X90&lt;14),"A",IF(AND(X90&gt;=14,X90&lt;22),"B","C"))</f>
        <v>B</v>
      </c>
      <c r="X90" s="18" t="n">
        <f aca="false">HOUR(H90)</f>
        <v>15</v>
      </c>
      <c r="Y90" s="18" t="n">
        <f aca="false">ROUND((I90-H90)*1440,0)</f>
        <v>149</v>
      </c>
      <c r="Z90" s="18" t="n">
        <f aca="false">ROUND((J90-I90)*1440,0)</f>
        <v>14</v>
      </c>
      <c r="AA90" s="18" t="n">
        <f aca="false">ROUND((K90-J90)*1440,0)</f>
        <v>38</v>
      </c>
      <c r="AB90" s="18" t="n">
        <f aca="false">ROUND((L90-K90)*1440,0)</f>
        <v>44</v>
      </c>
      <c r="AC90" s="18" t="n">
        <f aca="false">ROUND((M90-L90)*1440,0)</f>
        <v>17</v>
      </c>
      <c r="AD90" s="18" t="n">
        <f aca="false">IF(N90="","",ROUND((N90-M90)*1440,0))</f>
        <v>7</v>
      </c>
      <c r="AE90" s="18" t="n">
        <f aca="false">IF(O90="","",ROUND((O90-N90)*1440,0))</f>
        <v>168</v>
      </c>
      <c r="AF90" s="18" t="n">
        <f aca="false">IF(P90="","",ROUND((P90-O90)*1440,0))</f>
        <v>23</v>
      </c>
      <c r="AG90" s="18" t="n">
        <f aca="false">IF(Q90="","",ROUND((Q90-P90)*1440,0))</f>
        <v>11</v>
      </c>
      <c r="AH90" s="18" t="n">
        <f aca="false">IF(Q90="","",ROUND((Q90-H90)*1440,0))</f>
        <v>471</v>
      </c>
      <c r="AI90" s="19" t="n">
        <f aca="false">ROUND(IF(O90="",Assumptions!$B$25-K90,O90-K90)*24,1)</f>
        <v>3.9</v>
      </c>
      <c r="AJ90" s="20" t="n">
        <f aca="false">ROUND(MAX(N(Y90)/Assumptions!$C$5, N(Z90)/Assumptions!$C$6, N(AA90)/Assumptions!$C$7, N(AB90)/Assumptions!$C$8, N(AC90)/Assumptions!$C$9, N(AD90)/Assumptions!$C$10, N(AE90)/Assumptions!$C$11, N(AF90)/Assumptions!$C$12, N(AG90)/Assumptions!$C$13),3)</f>
        <v>4.967</v>
      </c>
      <c r="AK90" s="0" t="str">
        <f aca="false">IF(OR(U90="Pending",U90="On Hold"),"Open GRN (awaiting)",IF(AJ90&lt;=1,"Within SLA",IF(ROUND(N(Y90)/Assumptions!$C$5,3)=AJ90,"Gate Wait",IF(ROUND(N(Z90)/Assumptions!$C$6,3)=AJ90,"Dock Wait",IF(ROUND(N(AA90)/Assumptions!$C$7,3)=AJ90,"Unloading",IF(ROUND(N(AB90)/Assumptions!$C$8,3)=AJ90,"Unload-to-QC Wait",IF(ROUND(N(AC90)/Assumptions!$C$9,3)=AJ90,"QC",IF(ROUND(N(AD90)/Assumptions!$C$10,3)=AJ90,"QC-to-GRN Wait",IF(ROUND(N(AE90)/Assumptions!$C$11,3)=AJ90,"GRN Processing",IF(ROUND(N(AF90)/Assumptions!$C$12,3)=AJ90,"GRN-to-Putaway Wait",IF(ROUND(N(AG90)/Assumptions!$C$13,3)=AJ90,"Putaway","Within SLA")))))))))))</f>
        <v>Gate Wait</v>
      </c>
    </row>
    <row r="91" customFormat="false" ht="15" hidden="false" customHeight="false" outlineLevel="0" collapsed="false">
      <c r="A91" s="0" t="s">
        <v>418</v>
      </c>
      <c r="B91" s="0" t="s">
        <v>419</v>
      </c>
      <c r="C91" s="0" t="s">
        <v>159</v>
      </c>
      <c r="D91" s="0" t="s">
        <v>119</v>
      </c>
      <c r="E91" s="0" t="s">
        <v>420</v>
      </c>
      <c r="F91" s="0" t="s">
        <v>128</v>
      </c>
      <c r="G91" s="0" t="s">
        <v>129</v>
      </c>
      <c r="H91" s="17" t="n">
        <v>46205.6645833333</v>
      </c>
      <c r="I91" s="17" t="n">
        <v>46205.6756944444</v>
      </c>
      <c r="J91" s="17" t="n">
        <v>46205.6833333333</v>
      </c>
      <c r="K91" s="17" t="n">
        <v>46205.76875</v>
      </c>
      <c r="L91" s="17" t="n">
        <v>46205.7847222222</v>
      </c>
      <c r="M91" s="17" t="n">
        <v>46205.8055555556</v>
      </c>
      <c r="N91" s="17" t="n">
        <v>46205.8368055556</v>
      </c>
      <c r="O91" s="17" t="n">
        <v>46205.8527777778</v>
      </c>
      <c r="P91" s="17" t="n">
        <v>46205.8833333333</v>
      </c>
      <c r="Q91" s="17" t="n">
        <v>46205.8986111111</v>
      </c>
      <c r="R91" s="0" t="n">
        <v>439</v>
      </c>
      <c r="S91" s="0" t="n">
        <v>0</v>
      </c>
      <c r="T91" s="0" t="n">
        <v>0</v>
      </c>
      <c r="U91" s="18" t="s">
        <v>130</v>
      </c>
      <c r="V91" s="18" t="s">
        <v>139</v>
      </c>
      <c r="W91" s="0" t="str">
        <f aca="false">IF(AND(X91&gt;=6,X91&lt;14),"A",IF(AND(X91&gt;=14,X91&lt;22),"B","C"))</f>
        <v>B</v>
      </c>
      <c r="X91" s="18" t="n">
        <f aca="false">HOUR(H91)</f>
        <v>15</v>
      </c>
      <c r="Y91" s="18" t="n">
        <f aca="false">ROUND((I91-H91)*1440,0)</f>
        <v>16</v>
      </c>
      <c r="Z91" s="18" t="n">
        <f aca="false">ROUND((J91-I91)*1440,0)</f>
        <v>11</v>
      </c>
      <c r="AA91" s="18" t="n">
        <f aca="false">ROUND((K91-J91)*1440,0)</f>
        <v>123</v>
      </c>
      <c r="AB91" s="18" t="n">
        <f aca="false">ROUND((L91-K91)*1440,0)</f>
        <v>23</v>
      </c>
      <c r="AC91" s="18" t="n">
        <f aca="false">ROUND((M91-L91)*1440,0)</f>
        <v>30</v>
      </c>
      <c r="AD91" s="18" t="n">
        <f aca="false">IF(N91="","",ROUND((N91-M91)*1440,0))</f>
        <v>45</v>
      </c>
      <c r="AE91" s="18" t="n">
        <f aca="false">IF(O91="","",ROUND((O91-N91)*1440,0))</f>
        <v>23</v>
      </c>
      <c r="AF91" s="18" t="n">
        <f aca="false">IF(P91="","",ROUND((P91-O91)*1440,0))</f>
        <v>44</v>
      </c>
      <c r="AG91" s="18" t="n">
        <f aca="false">IF(Q91="","",ROUND((Q91-P91)*1440,0))</f>
        <v>22</v>
      </c>
      <c r="AH91" s="18" t="n">
        <f aca="false">IF(Q91="","",ROUND((Q91-H91)*1440,0))</f>
        <v>337</v>
      </c>
      <c r="AI91" s="19" t="n">
        <f aca="false">ROUND(IF(O91="",Assumptions!$B$25-K91,O91-K91)*24,1)</f>
        <v>2</v>
      </c>
      <c r="AJ91" s="20" t="n">
        <f aca="false">ROUND(MAX(N(Y91)/Assumptions!$C$5, N(Z91)/Assumptions!$C$6, N(AA91)/Assumptions!$C$7, N(AB91)/Assumptions!$C$8, N(AC91)/Assumptions!$C$9, N(AD91)/Assumptions!$C$10, N(AE91)/Assumptions!$C$11, N(AF91)/Assumptions!$C$12, N(AG91)/Assumptions!$C$13),3)</f>
        <v>2.2</v>
      </c>
      <c r="AK91" s="0" t="str">
        <f aca="false">IF(OR(U91="Pending",U91="On Hold"),"Open GRN (awaiting)",IF(AJ91&lt;=1,"Within SLA",IF(ROUND(N(Y91)/Assumptions!$C$5,3)=AJ91,"Gate Wait",IF(ROUND(N(Z91)/Assumptions!$C$6,3)=AJ91,"Dock Wait",IF(ROUND(N(AA91)/Assumptions!$C$7,3)=AJ91,"Unloading",IF(ROUND(N(AB91)/Assumptions!$C$8,3)=AJ91,"Unload-to-QC Wait",IF(ROUND(N(AC91)/Assumptions!$C$9,3)=AJ91,"QC",IF(ROUND(N(AD91)/Assumptions!$C$10,3)=AJ91,"QC-to-GRN Wait",IF(ROUND(N(AE91)/Assumptions!$C$11,3)=AJ91,"GRN Processing",IF(ROUND(N(AF91)/Assumptions!$C$12,3)=AJ91,"GRN-to-Putaway Wait",IF(ROUND(N(AG91)/Assumptions!$C$13,3)=AJ91,"Putaway","Within SLA")))))))))))</f>
        <v>GRN-to-Putaway Wait</v>
      </c>
    </row>
    <row r="92" customFormat="false" ht="15" hidden="false" customHeight="false" outlineLevel="0" collapsed="false">
      <c r="A92" s="0" t="s">
        <v>421</v>
      </c>
      <c r="B92" s="0" t="s">
        <v>422</v>
      </c>
      <c r="C92" s="0" t="s">
        <v>175</v>
      </c>
      <c r="D92" s="0" t="s">
        <v>119</v>
      </c>
      <c r="E92" s="0" t="s">
        <v>423</v>
      </c>
      <c r="F92" s="0" t="s">
        <v>177</v>
      </c>
      <c r="G92" s="0" t="s">
        <v>129</v>
      </c>
      <c r="H92" s="17" t="n">
        <v>46205.6694444444</v>
      </c>
      <c r="I92" s="17" t="n">
        <v>46205.6881944445</v>
      </c>
      <c r="J92" s="17" t="n">
        <v>46205.6944444445</v>
      </c>
      <c r="K92" s="17" t="n">
        <v>46205.7861111111</v>
      </c>
      <c r="L92" s="17" t="n">
        <v>46205.825</v>
      </c>
      <c r="M92" s="17" t="n">
        <v>46205.8493055556</v>
      </c>
      <c r="N92" s="17" t="n">
        <v>46205.8638888889</v>
      </c>
      <c r="O92" s="17" t="n">
        <v>46205.8986111111</v>
      </c>
      <c r="P92" s="17" t="n">
        <v>46205.9201388889</v>
      </c>
      <c r="Q92" s="17" t="n">
        <v>46205.9277777778</v>
      </c>
      <c r="R92" s="0" t="n">
        <v>515</v>
      </c>
      <c r="S92" s="0" t="n">
        <v>0</v>
      </c>
      <c r="T92" s="0" t="n">
        <v>0</v>
      </c>
      <c r="U92" s="18" t="s">
        <v>130</v>
      </c>
      <c r="V92" s="18" t="s">
        <v>144</v>
      </c>
      <c r="W92" s="0" t="str">
        <f aca="false">IF(AND(X92&gt;=6,X92&lt;14),"A",IF(AND(X92&gt;=14,X92&lt;22),"B","C"))</f>
        <v>B</v>
      </c>
      <c r="X92" s="18" t="n">
        <f aca="false">HOUR(H92)</f>
        <v>16</v>
      </c>
      <c r="Y92" s="18" t="n">
        <f aca="false">ROUND((I92-H92)*1440,0)</f>
        <v>27</v>
      </c>
      <c r="Z92" s="18" t="n">
        <f aca="false">ROUND((J92-I92)*1440,0)</f>
        <v>9</v>
      </c>
      <c r="AA92" s="18" t="n">
        <f aca="false">ROUND((K92-J92)*1440,0)</f>
        <v>132</v>
      </c>
      <c r="AB92" s="18" t="n">
        <f aca="false">ROUND((L92-K92)*1440,0)</f>
        <v>56</v>
      </c>
      <c r="AC92" s="18" t="n">
        <f aca="false">ROUND((M92-L92)*1440,0)</f>
        <v>35</v>
      </c>
      <c r="AD92" s="18" t="n">
        <f aca="false">IF(N92="","",ROUND((N92-M92)*1440,0))</f>
        <v>21</v>
      </c>
      <c r="AE92" s="18" t="n">
        <f aca="false">IF(O92="","",ROUND((O92-N92)*1440,0))</f>
        <v>50</v>
      </c>
      <c r="AF92" s="18" t="n">
        <f aca="false">IF(P92="","",ROUND((P92-O92)*1440,0))</f>
        <v>31</v>
      </c>
      <c r="AG92" s="18" t="n">
        <f aca="false">IF(Q92="","",ROUND((Q92-P92)*1440,0))</f>
        <v>11</v>
      </c>
      <c r="AH92" s="18" t="n">
        <f aca="false">IF(Q92="","",ROUND((Q92-H92)*1440,0))</f>
        <v>372</v>
      </c>
      <c r="AI92" s="19" t="n">
        <f aca="false">ROUND(IF(O92="",Assumptions!$B$25-K92,O92-K92)*24,1)</f>
        <v>2.7</v>
      </c>
      <c r="AJ92" s="20" t="n">
        <f aca="false">ROUND(MAX(N(Y92)/Assumptions!$C$5, N(Z92)/Assumptions!$C$6, N(AA92)/Assumptions!$C$7, N(AB92)/Assumptions!$C$8, N(AC92)/Assumptions!$C$9, N(AD92)/Assumptions!$C$10, N(AE92)/Assumptions!$C$11, N(AF92)/Assumptions!$C$12, N(AG92)/Assumptions!$C$13),3)</f>
        <v>3.733</v>
      </c>
      <c r="AK92" s="0" t="str">
        <f aca="false">IF(OR(U92="Pending",U92="On Hold"),"Open GRN (awaiting)",IF(AJ92&lt;=1,"Within SLA",IF(ROUND(N(Y92)/Assumptions!$C$5,3)=AJ92,"Gate Wait",IF(ROUND(N(Z92)/Assumptions!$C$6,3)=AJ92,"Dock Wait",IF(ROUND(N(AA92)/Assumptions!$C$7,3)=AJ92,"Unloading",IF(ROUND(N(AB92)/Assumptions!$C$8,3)=AJ92,"Unload-to-QC Wait",IF(ROUND(N(AC92)/Assumptions!$C$9,3)=AJ92,"QC",IF(ROUND(N(AD92)/Assumptions!$C$10,3)=AJ92,"QC-to-GRN Wait",IF(ROUND(N(AE92)/Assumptions!$C$11,3)=AJ92,"GRN Processing",IF(ROUND(N(AF92)/Assumptions!$C$12,3)=AJ92,"GRN-to-Putaway Wait",IF(ROUND(N(AG92)/Assumptions!$C$13,3)=AJ92,"Putaway","Within SLA")))))))))))</f>
        <v>Unload-to-QC Wait</v>
      </c>
    </row>
    <row r="93" customFormat="false" ht="15" hidden="false" customHeight="false" outlineLevel="0" collapsed="false">
      <c r="A93" s="0" t="s">
        <v>424</v>
      </c>
      <c r="B93" s="0" t="s">
        <v>425</v>
      </c>
      <c r="C93" s="0" t="s">
        <v>118</v>
      </c>
      <c r="D93" s="0" t="s">
        <v>119</v>
      </c>
      <c r="E93" s="0" t="s">
        <v>426</v>
      </c>
      <c r="F93" s="0" t="s">
        <v>121</v>
      </c>
      <c r="G93" s="0" t="s">
        <v>129</v>
      </c>
      <c r="H93" s="17" t="n">
        <v>46205.6840277778</v>
      </c>
      <c r="I93" s="17" t="n">
        <v>46205.7013888889</v>
      </c>
      <c r="J93" s="17" t="n">
        <v>46205.7215277778</v>
      </c>
      <c r="K93" s="17" t="n">
        <v>46205.7402777778</v>
      </c>
      <c r="L93" s="17" t="n">
        <v>46205.7479166667</v>
      </c>
      <c r="M93" s="17" t="n">
        <v>46205.78125</v>
      </c>
      <c r="N93" s="17" t="n">
        <v>46205.93125</v>
      </c>
      <c r="O93" s="17" t="n">
        <v>46205.9548611111</v>
      </c>
      <c r="P93" s="17" t="n">
        <v>46205.9784722222</v>
      </c>
      <c r="Q93" s="17" t="n">
        <v>46206.0013888889</v>
      </c>
      <c r="R93" s="0" t="n">
        <v>225</v>
      </c>
      <c r="S93" s="0" t="n">
        <v>0</v>
      </c>
      <c r="T93" s="0" t="n">
        <v>1</v>
      </c>
      <c r="U93" s="18" t="s">
        <v>123</v>
      </c>
      <c r="V93" s="18" t="s">
        <v>144</v>
      </c>
      <c r="W93" s="0" t="str">
        <f aca="false">IF(AND(X93&gt;=6,X93&lt;14),"A",IF(AND(X93&gt;=14,X93&lt;22),"B","C"))</f>
        <v>B</v>
      </c>
      <c r="X93" s="18" t="n">
        <f aca="false">HOUR(H93)</f>
        <v>16</v>
      </c>
      <c r="Y93" s="18" t="n">
        <f aca="false">ROUND((I93-H93)*1440,0)</f>
        <v>25</v>
      </c>
      <c r="Z93" s="18" t="n">
        <f aca="false">ROUND((J93-I93)*1440,0)</f>
        <v>29</v>
      </c>
      <c r="AA93" s="18" t="n">
        <f aca="false">ROUND((K93-J93)*1440,0)</f>
        <v>27</v>
      </c>
      <c r="AB93" s="18" t="n">
        <f aca="false">ROUND((L93-K93)*1440,0)</f>
        <v>11</v>
      </c>
      <c r="AC93" s="18" t="n">
        <f aca="false">ROUND((M93-L93)*1440,0)</f>
        <v>48</v>
      </c>
      <c r="AD93" s="18" t="n">
        <f aca="false">IF(N93="","",ROUND((N93-M93)*1440,0))</f>
        <v>216</v>
      </c>
      <c r="AE93" s="18" t="n">
        <f aca="false">IF(O93="","",ROUND((O93-N93)*1440,0))</f>
        <v>34</v>
      </c>
      <c r="AF93" s="18" t="n">
        <f aca="false">IF(P93="","",ROUND((P93-O93)*1440,0))</f>
        <v>34</v>
      </c>
      <c r="AG93" s="18" t="n">
        <f aca="false">IF(Q93="","",ROUND((Q93-P93)*1440,0))</f>
        <v>33</v>
      </c>
      <c r="AH93" s="18" t="n">
        <f aca="false">IF(Q93="","",ROUND((Q93-H93)*1440,0))</f>
        <v>457</v>
      </c>
      <c r="AI93" s="19" t="n">
        <f aca="false">ROUND(IF(O93="",Assumptions!$B$25-K93,O93-K93)*24,1)</f>
        <v>5.2</v>
      </c>
      <c r="AJ93" s="20" t="n">
        <f aca="false">ROUND(MAX(N(Y93)/Assumptions!$C$5, N(Z93)/Assumptions!$C$6, N(AA93)/Assumptions!$C$7, N(AB93)/Assumptions!$C$8, N(AC93)/Assumptions!$C$9, N(AD93)/Assumptions!$C$10, N(AE93)/Assumptions!$C$11, N(AF93)/Assumptions!$C$12, N(AG93)/Assumptions!$C$13),3)</f>
        <v>7.2</v>
      </c>
      <c r="AK93" s="0" t="str">
        <f aca="false">IF(OR(U93="Pending",U93="On Hold"),"Open GRN (awaiting)",IF(AJ93&lt;=1,"Within SLA",IF(ROUND(N(Y93)/Assumptions!$C$5,3)=AJ93,"Gate Wait",IF(ROUND(N(Z93)/Assumptions!$C$6,3)=AJ93,"Dock Wait",IF(ROUND(N(AA93)/Assumptions!$C$7,3)=AJ93,"Unloading",IF(ROUND(N(AB93)/Assumptions!$C$8,3)=AJ93,"Unload-to-QC Wait",IF(ROUND(N(AC93)/Assumptions!$C$9,3)=AJ93,"QC",IF(ROUND(N(AD93)/Assumptions!$C$10,3)=AJ93,"QC-to-GRN Wait",IF(ROUND(N(AE93)/Assumptions!$C$11,3)=AJ93,"GRN Processing",IF(ROUND(N(AF93)/Assumptions!$C$12,3)=AJ93,"GRN-to-Putaway Wait",IF(ROUND(N(AG93)/Assumptions!$C$13,3)=AJ93,"Putaway","Within SLA")))))))))))</f>
        <v>QC-to-GRN Wait</v>
      </c>
    </row>
    <row r="94" customFormat="false" ht="15" hidden="false" customHeight="false" outlineLevel="0" collapsed="false">
      <c r="A94" s="0" t="s">
        <v>427</v>
      </c>
      <c r="B94" s="0" t="s">
        <v>428</v>
      </c>
      <c r="C94" s="0" t="s">
        <v>170</v>
      </c>
      <c r="D94" s="0" t="s">
        <v>147</v>
      </c>
      <c r="E94" s="0" t="s">
        <v>429</v>
      </c>
      <c r="F94" s="0" t="s">
        <v>172</v>
      </c>
      <c r="G94" s="0" t="s">
        <v>167</v>
      </c>
      <c r="H94" s="17" t="n">
        <v>46205.6930555556</v>
      </c>
      <c r="I94" s="17" t="n">
        <v>46205.7145833333</v>
      </c>
      <c r="J94" s="17" t="n">
        <v>46205.7263888889</v>
      </c>
      <c r="K94" s="17" t="n">
        <v>46205.7666666667</v>
      </c>
      <c r="L94" s="17" t="n">
        <v>46205.7805555556</v>
      </c>
      <c r="M94" s="17" t="n">
        <v>46205.7888888889</v>
      </c>
      <c r="N94" s="17" t="n">
        <v>46205.7972222222</v>
      </c>
      <c r="O94" s="17" t="n">
        <v>46205.8465277778</v>
      </c>
      <c r="P94" s="17" t="n">
        <v>46205.8541666667</v>
      </c>
      <c r="Q94" s="17" t="n">
        <v>46205.8701388889</v>
      </c>
      <c r="R94" s="0" t="n">
        <v>295</v>
      </c>
      <c r="S94" s="0" t="n">
        <v>0</v>
      </c>
      <c r="T94" s="0" t="n">
        <v>0</v>
      </c>
      <c r="U94" s="18" t="s">
        <v>130</v>
      </c>
      <c r="V94" s="18" t="s">
        <v>156</v>
      </c>
      <c r="W94" s="0" t="str">
        <f aca="false">IF(AND(X94&gt;=6,X94&lt;14),"A",IF(AND(X94&gt;=14,X94&lt;22),"B","C"))</f>
        <v>B</v>
      </c>
      <c r="X94" s="18" t="n">
        <f aca="false">HOUR(H94)</f>
        <v>16</v>
      </c>
      <c r="Y94" s="18" t="n">
        <f aca="false">ROUND((I94-H94)*1440,0)</f>
        <v>31</v>
      </c>
      <c r="Z94" s="18" t="n">
        <f aca="false">ROUND((J94-I94)*1440,0)</f>
        <v>17</v>
      </c>
      <c r="AA94" s="18" t="n">
        <f aca="false">ROUND((K94-J94)*1440,0)</f>
        <v>58</v>
      </c>
      <c r="AB94" s="18" t="n">
        <f aca="false">ROUND((L94-K94)*1440,0)</f>
        <v>20</v>
      </c>
      <c r="AC94" s="18" t="n">
        <f aca="false">ROUND((M94-L94)*1440,0)</f>
        <v>12</v>
      </c>
      <c r="AD94" s="18" t="n">
        <f aca="false">IF(N94="","",ROUND((N94-M94)*1440,0))</f>
        <v>12</v>
      </c>
      <c r="AE94" s="18" t="n">
        <f aca="false">IF(O94="","",ROUND((O94-N94)*1440,0))</f>
        <v>71</v>
      </c>
      <c r="AF94" s="18" t="n">
        <f aca="false">IF(P94="","",ROUND((P94-O94)*1440,0))</f>
        <v>11</v>
      </c>
      <c r="AG94" s="18" t="n">
        <f aca="false">IF(Q94="","",ROUND((Q94-P94)*1440,0))</f>
        <v>23</v>
      </c>
      <c r="AH94" s="18" t="n">
        <f aca="false">IF(Q94="","",ROUND((Q94-H94)*1440,0))</f>
        <v>255</v>
      </c>
      <c r="AI94" s="19" t="n">
        <f aca="false">ROUND(IF(O94="",Assumptions!$B$25-K94,O94-K94)*24,1)</f>
        <v>1.9</v>
      </c>
      <c r="AJ94" s="20" t="n">
        <f aca="false">ROUND(MAX(N(Y94)/Assumptions!$C$5, N(Z94)/Assumptions!$C$6, N(AA94)/Assumptions!$C$7, N(AB94)/Assumptions!$C$8, N(AC94)/Assumptions!$C$9, N(AD94)/Assumptions!$C$10, N(AE94)/Assumptions!$C$11, N(AF94)/Assumptions!$C$12, N(AG94)/Assumptions!$C$13),3)</f>
        <v>1.578</v>
      </c>
      <c r="AK94" s="0" t="str">
        <f aca="false">IF(OR(U94="Pending",U94="On Hold"),"Open GRN (awaiting)",IF(AJ94&lt;=1,"Within SLA",IF(ROUND(N(Y94)/Assumptions!$C$5,3)=AJ94,"Gate Wait",IF(ROUND(N(Z94)/Assumptions!$C$6,3)=AJ94,"Dock Wait",IF(ROUND(N(AA94)/Assumptions!$C$7,3)=AJ94,"Unloading",IF(ROUND(N(AB94)/Assumptions!$C$8,3)=AJ94,"Unload-to-QC Wait",IF(ROUND(N(AC94)/Assumptions!$C$9,3)=AJ94,"QC",IF(ROUND(N(AD94)/Assumptions!$C$10,3)=AJ94,"QC-to-GRN Wait",IF(ROUND(N(AE94)/Assumptions!$C$11,3)=AJ94,"GRN Processing",IF(ROUND(N(AF94)/Assumptions!$C$12,3)=AJ94,"GRN-to-Putaway Wait",IF(ROUND(N(AG94)/Assumptions!$C$13,3)=AJ94,"Putaway","Within SLA")))))))))))</f>
        <v>GRN Processing</v>
      </c>
    </row>
    <row r="95" customFormat="false" ht="15" hidden="false" customHeight="false" outlineLevel="0" collapsed="false">
      <c r="A95" s="0" t="s">
        <v>430</v>
      </c>
      <c r="B95" s="0" t="s">
        <v>431</v>
      </c>
      <c r="C95" s="0" t="s">
        <v>184</v>
      </c>
      <c r="D95" s="0" t="s">
        <v>135</v>
      </c>
      <c r="E95" s="0" t="s">
        <v>432</v>
      </c>
      <c r="F95" s="0" t="s">
        <v>177</v>
      </c>
      <c r="G95" s="0" t="s">
        <v>178</v>
      </c>
      <c r="H95" s="17" t="n">
        <v>46205.6951388889</v>
      </c>
      <c r="I95" s="17" t="n">
        <v>46205.7604166667</v>
      </c>
      <c r="J95" s="17" t="n">
        <v>46205.7645833333</v>
      </c>
      <c r="K95" s="17" t="n">
        <v>46205.7993055556</v>
      </c>
      <c r="L95" s="17" t="n">
        <v>46205.80625</v>
      </c>
      <c r="M95" s="17" t="n">
        <v>46205.8284722222</v>
      </c>
      <c r="N95" s="17" t="n">
        <v>46205.8902777778</v>
      </c>
      <c r="O95" s="17" t="n">
        <v>46205.9152777778</v>
      </c>
      <c r="P95" s="17" t="n">
        <v>46205.9333333333</v>
      </c>
      <c r="Q95" s="17" t="n">
        <v>46205.9472222222</v>
      </c>
      <c r="R95" s="0" t="n">
        <v>319</v>
      </c>
      <c r="S95" s="0" t="n">
        <v>0</v>
      </c>
      <c r="T95" s="0" t="n">
        <v>0</v>
      </c>
      <c r="U95" s="18" t="s">
        <v>130</v>
      </c>
      <c r="V95" s="18" t="s">
        <v>139</v>
      </c>
      <c r="W95" s="0" t="str">
        <f aca="false">IF(AND(X95&gt;=6,X95&lt;14),"A",IF(AND(X95&gt;=14,X95&lt;22),"B","C"))</f>
        <v>B</v>
      </c>
      <c r="X95" s="18" t="n">
        <f aca="false">HOUR(H95)</f>
        <v>16</v>
      </c>
      <c r="Y95" s="18" t="n">
        <f aca="false">ROUND((I95-H95)*1440,0)</f>
        <v>94</v>
      </c>
      <c r="Z95" s="18" t="n">
        <f aca="false">ROUND((J95-I95)*1440,0)</f>
        <v>6</v>
      </c>
      <c r="AA95" s="18" t="n">
        <f aca="false">ROUND((K95-J95)*1440,0)</f>
        <v>50</v>
      </c>
      <c r="AB95" s="18" t="n">
        <f aca="false">ROUND((L95-K95)*1440,0)</f>
        <v>10</v>
      </c>
      <c r="AC95" s="18" t="n">
        <f aca="false">ROUND((M95-L95)*1440,0)</f>
        <v>32</v>
      </c>
      <c r="AD95" s="18" t="n">
        <f aca="false">IF(N95="","",ROUND((N95-M95)*1440,0))</f>
        <v>89</v>
      </c>
      <c r="AE95" s="18" t="n">
        <f aca="false">IF(O95="","",ROUND((O95-N95)*1440,0))</f>
        <v>36</v>
      </c>
      <c r="AF95" s="18" t="n">
        <f aca="false">IF(P95="","",ROUND((P95-O95)*1440,0))</f>
        <v>26</v>
      </c>
      <c r="AG95" s="18" t="n">
        <f aca="false">IF(Q95="","",ROUND((Q95-P95)*1440,0))</f>
        <v>20</v>
      </c>
      <c r="AH95" s="18" t="n">
        <f aca="false">IF(Q95="","",ROUND((Q95-H95)*1440,0))</f>
        <v>363</v>
      </c>
      <c r="AI95" s="19" t="n">
        <f aca="false">ROUND(IF(O95="",Assumptions!$B$25-K95,O95-K95)*24,1)</f>
        <v>2.8</v>
      </c>
      <c r="AJ95" s="20" t="n">
        <f aca="false">ROUND(MAX(N(Y95)/Assumptions!$C$5, N(Z95)/Assumptions!$C$6, N(AA95)/Assumptions!$C$7, N(AB95)/Assumptions!$C$8, N(AC95)/Assumptions!$C$9, N(AD95)/Assumptions!$C$10, N(AE95)/Assumptions!$C$11, N(AF95)/Assumptions!$C$12, N(AG95)/Assumptions!$C$13),3)</f>
        <v>3.133</v>
      </c>
      <c r="AK95" s="0" t="str">
        <f aca="false">IF(OR(U95="Pending",U95="On Hold"),"Open GRN (awaiting)",IF(AJ95&lt;=1,"Within SLA",IF(ROUND(N(Y95)/Assumptions!$C$5,3)=AJ95,"Gate Wait",IF(ROUND(N(Z95)/Assumptions!$C$6,3)=AJ95,"Dock Wait",IF(ROUND(N(AA95)/Assumptions!$C$7,3)=AJ95,"Unloading",IF(ROUND(N(AB95)/Assumptions!$C$8,3)=AJ95,"Unload-to-QC Wait",IF(ROUND(N(AC95)/Assumptions!$C$9,3)=AJ95,"QC",IF(ROUND(N(AD95)/Assumptions!$C$10,3)=AJ95,"QC-to-GRN Wait",IF(ROUND(N(AE95)/Assumptions!$C$11,3)=AJ95,"GRN Processing",IF(ROUND(N(AF95)/Assumptions!$C$12,3)=AJ95,"GRN-to-Putaway Wait",IF(ROUND(N(AG95)/Assumptions!$C$13,3)=AJ95,"Putaway","Within SLA")))))))))))</f>
        <v>Gate Wait</v>
      </c>
    </row>
    <row r="96" customFormat="false" ht="15" hidden="false" customHeight="false" outlineLevel="0" collapsed="false">
      <c r="A96" s="0" t="s">
        <v>433</v>
      </c>
      <c r="B96" s="0" t="s">
        <v>434</v>
      </c>
      <c r="C96" s="0" t="s">
        <v>126</v>
      </c>
      <c r="D96" s="0" t="s">
        <v>135</v>
      </c>
      <c r="E96" s="0" t="s">
        <v>435</v>
      </c>
      <c r="F96" s="0" t="s">
        <v>128</v>
      </c>
      <c r="G96" s="0" t="s">
        <v>138</v>
      </c>
      <c r="H96" s="17" t="n">
        <v>46205.7020833333</v>
      </c>
      <c r="I96" s="17" t="n">
        <v>46205.7055555556</v>
      </c>
      <c r="J96" s="17" t="n">
        <v>46205.7319444444</v>
      </c>
      <c r="K96" s="17" t="n">
        <v>46205.7611111111</v>
      </c>
      <c r="L96" s="17" t="n">
        <v>46205.7743055556</v>
      </c>
      <c r="M96" s="17" t="n">
        <v>46205.7881944445</v>
      </c>
      <c r="N96" s="17" t="n">
        <v>46205.7986111111</v>
      </c>
      <c r="O96" s="17" t="n">
        <v>46205.8423611111</v>
      </c>
      <c r="P96" s="17" t="n">
        <v>46205.8458333333</v>
      </c>
      <c r="Q96" s="17" t="n">
        <v>46205.8604166667</v>
      </c>
      <c r="R96" s="0" t="n">
        <v>413</v>
      </c>
      <c r="S96" s="0" t="n">
        <v>0</v>
      </c>
      <c r="T96" s="0" t="n">
        <v>0</v>
      </c>
      <c r="U96" s="18" t="s">
        <v>130</v>
      </c>
      <c r="V96" s="18" t="s">
        <v>139</v>
      </c>
      <c r="W96" s="0" t="str">
        <f aca="false">IF(AND(X96&gt;=6,X96&lt;14),"A",IF(AND(X96&gt;=14,X96&lt;22),"B","C"))</f>
        <v>B</v>
      </c>
      <c r="X96" s="18" t="n">
        <f aca="false">HOUR(H96)</f>
        <v>16</v>
      </c>
      <c r="Y96" s="18" t="n">
        <f aca="false">ROUND((I96-H96)*1440,0)</f>
        <v>5</v>
      </c>
      <c r="Z96" s="18" t="n">
        <f aca="false">ROUND((J96-I96)*1440,0)</f>
        <v>38</v>
      </c>
      <c r="AA96" s="18" t="n">
        <f aca="false">ROUND((K96-J96)*1440,0)</f>
        <v>42</v>
      </c>
      <c r="AB96" s="18" t="n">
        <f aca="false">ROUND((L96-K96)*1440,0)</f>
        <v>19</v>
      </c>
      <c r="AC96" s="18" t="n">
        <f aca="false">ROUND((M96-L96)*1440,0)</f>
        <v>20</v>
      </c>
      <c r="AD96" s="18" t="n">
        <f aca="false">IF(N96="","",ROUND((N96-M96)*1440,0))</f>
        <v>15</v>
      </c>
      <c r="AE96" s="18" t="n">
        <f aca="false">IF(O96="","",ROUND((O96-N96)*1440,0))</f>
        <v>63</v>
      </c>
      <c r="AF96" s="18" t="n">
        <f aca="false">IF(P96="","",ROUND((P96-O96)*1440,0))</f>
        <v>5</v>
      </c>
      <c r="AG96" s="18" t="n">
        <f aca="false">IF(Q96="","",ROUND((Q96-P96)*1440,0))</f>
        <v>21</v>
      </c>
      <c r="AH96" s="18" t="n">
        <f aca="false">IF(Q96="","",ROUND((Q96-H96)*1440,0))</f>
        <v>228</v>
      </c>
      <c r="AI96" s="19" t="n">
        <f aca="false">ROUND(IF(O96="",Assumptions!$B$25-K96,O96-K96)*24,1)</f>
        <v>2</v>
      </c>
      <c r="AJ96" s="20" t="n">
        <f aca="false">ROUND(MAX(N(Y96)/Assumptions!$C$5, N(Z96)/Assumptions!$C$6, N(AA96)/Assumptions!$C$7, N(AB96)/Assumptions!$C$8, N(AC96)/Assumptions!$C$9, N(AD96)/Assumptions!$C$10, N(AE96)/Assumptions!$C$11, N(AF96)/Assumptions!$C$12, N(AG96)/Assumptions!$C$13),3)</f>
        <v>2.533</v>
      </c>
      <c r="AK96" s="0" t="str">
        <f aca="false">IF(OR(U96="Pending",U96="On Hold"),"Open GRN (awaiting)",IF(AJ96&lt;=1,"Within SLA",IF(ROUND(N(Y96)/Assumptions!$C$5,3)=AJ96,"Gate Wait",IF(ROUND(N(Z96)/Assumptions!$C$6,3)=AJ96,"Dock Wait",IF(ROUND(N(AA96)/Assumptions!$C$7,3)=AJ96,"Unloading",IF(ROUND(N(AB96)/Assumptions!$C$8,3)=AJ96,"Unload-to-QC Wait",IF(ROUND(N(AC96)/Assumptions!$C$9,3)=AJ96,"QC",IF(ROUND(N(AD96)/Assumptions!$C$10,3)=AJ96,"QC-to-GRN Wait",IF(ROUND(N(AE96)/Assumptions!$C$11,3)=AJ96,"GRN Processing",IF(ROUND(N(AF96)/Assumptions!$C$12,3)=AJ96,"GRN-to-Putaway Wait",IF(ROUND(N(AG96)/Assumptions!$C$13,3)=AJ96,"Putaway","Within SLA")))))))))))</f>
        <v>Dock Wait</v>
      </c>
    </row>
    <row r="97" customFormat="false" ht="15" hidden="false" customHeight="false" outlineLevel="0" collapsed="false">
      <c r="A97" s="0" t="s">
        <v>436</v>
      </c>
      <c r="B97" s="0" t="s">
        <v>437</v>
      </c>
      <c r="C97" s="0" t="s">
        <v>134</v>
      </c>
      <c r="D97" s="0" t="s">
        <v>119</v>
      </c>
      <c r="E97" s="0" t="s">
        <v>438</v>
      </c>
      <c r="F97" s="0" t="s">
        <v>149</v>
      </c>
      <c r="G97" s="0" t="s">
        <v>122</v>
      </c>
      <c r="H97" s="17" t="n">
        <v>46205.7034722222</v>
      </c>
      <c r="I97" s="17" t="n">
        <v>46205.7125</v>
      </c>
      <c r="J97" s="17" t="n">
        <v>46205.7166666667</v>
      </c>
      <c r="K97" s="17" t="n">
        <v>46205.7479166667</v>
      </c>
      <c r="L97" s="17" t="n">
        <v>46205.7527777778</v>
      </c>
      <c r="M97" s="17" t="n">
        <v>46205.7743055556</v>
      </c>
      <c r="N97" s="17" t="n">
        <v>46205.7854166667</v>
      </c>
      <c r="O97" s="17" t="n">
        <v>46205.79375</v>
      </c>
      <c r="P97" s="17" t="n">
        <v>46205.8118055556</v>
      </c>
      <c r="Q97" s="17" t="n">
        <v>46205.8263888889</v>
      </c>
      <c r="R97" s="0" t="n">
        <v>622</v>
      </c>
      <c r="S97" s="0" t="n">
        <v>0</v>
      </c>
      <c r="T97" s="0" t="n">
        <v>0</v>
      </c>
      <c r="U97" s="18" t="s">
        <v>130</v>
      </c>
      <c r="V97" s="18" t="s">
        <v>139</v>
      </c>
      <c r="W97" s="0" t="str">
        <f aca="false">IF(AND(X97&gt;=6,X97&lt;14),"A",IF(AND(X97&gt;=14,X97&lt;22),"B","C"))</f>
        <v>B</v>
      </c>
      <c r="X97" s="18" t="n">
        <f aca="false">HOUR(H97)</f>
        <v>16</v>
      </c>
      <c r="Y97" s="18" t="n">
        <f aca="false">ROUND((I97-H97)*1440,0)</f>
        <v>13</v>
      </c>
      <c r="Z97" s="18" t="n">
        <f aca="false">ROUND((J97-I97)*1440,0)</f>
        <v>6</v>
      </c>
      <c r="AA97" s="18" t="n">
        <f aca="false">ROUND((K97-J97)*1440,0)</f>
        <v>45</v>
      </c>
      <c r="AB97" s="18" t="n">
        <f aca="false">ROUND((L97-K97)*1440,0)</f>
        <v>7</v>
      </c>
      <c r="AC97" s="18" t="n">
        <f aca="false">ROUND((M97-L97)*1440,0)</f>
        <v>31</v>
      </c>
      <c r="AD97" s="18" t="n">
        <f aca="false">IF(N97="","",ROUND((N97-M97)*1440,0))</f>
        <v>16</v>
      </c>
      <c r="AE97" s="18" t="n">
        <f aca="false">IF(O97="","",ROUND((O97-N97)*1440,0))</f>
        <v>12</v>
      </c>
      <c r="AF97" s="18" t="n">
        <f aca="false">IF(P97="","",ROUND((P97-O97)*1440,0))</f>
        <v>26</v>
      </c>
      <c r="AG97" s="18" t="n">
        <f aca="false">IF(Q97="","",ROUND((Q97-P97)*1440,0))</f>
        <v>21</v>
      </c>
      <c r="AH97" s="18" t="n">
        <f aca="false">IF(Q97="","",ROUND((Q97-H97)*1440,0))</f>
        <v>177</v>
      </c>
      <c r="AI97" s="19" t="n">
        <f aca="false">ROUND(IF(O97="",Assumptions!$B$25-K97,O97-K97)*24,1)</f>
        <v>1.1</v>
      </c>
      <c r="AJ97" s="20" t="n">
        <f aca="false">ROUND(MAX(N(Y97)/Assumptions!$C$5, N(Z97)/Assumptions!$C$6, N(AA97)/Assumptions!$C$7, N(AB97)/Assumptions!$C$8, N(AC97)/Assumptions!$C$9, N(AD97)/Assumptions!$C$10, N(AE97)/Assumptions!$C$11, N(AF97)/Assumptions!$C$12, N(AG97)/Assumptions!$C$13),3)</f>
        <v>1.3</v>
      </c>
      <c r="AK97" s="0" t="str">
        <f aca="false">IF(OR(U97="Pending",U97="On Hold"),"Open GRN (awaiting)",IF(AJ97&lt;=1,"Within SLA",IF(ROUND(N(Y97)/Assumptions!$C$5,3)=AJ97,"Gate Wait",IF(ROUND(N(Z97)/Assumptions!$C$6,3)=AJ97,"Dock Wait",IF(ROUND(N(AA97)/Assumptions!$C$7,3)=AJ97,"Unloading",IF(ROUND(N(AB97)/Assumptions!$C$8,3)=AJ97,"Unload-to-QC Wait",IF(ROUND(N(AC97)/Assumptions!$C$9,3)=AJ97,"QC",IF(ROUND(N(AD97)/Assumptions!$C$10,3)=AJ97,"QC-to-GRN Wait",IF(ROUND(N(AE97)/Assumptions!$C$11,3)=AJ97,"GRN Processing",IF(ROUND(N(AF97)/Assumptions!$C$12,3)=AJ97,"GRN-to-Putaway Wait",IF(ROUND(N(AG97)/Assumptions!$C$13,3)=AJ97,"Putaway","Within SLA")))))))))))</f>
        <v>GRN-to-Putaway Wait</v>
      </c>
    </row>
    <row r="98" customFormat="false" ht="15" hidden="false" customHeight="false" outlineLevel="0" collapsed="false">
      <c r="A98" s="0" t="s">
        <v>439</v>
      </c>
      <c r="B98" s="0" t="s">
        <v>440</v>
      </c>
      <c r="C98" s="0" t="s">
        <v>175</v>
      </c>
      <c r="D98" s="0" t="s">
        <v>147</v>
      </c>
      <c r="E98" s="0" t="s">
        <v>441</v>
      </c>
      <c r="F98" s="0" t="s">
        <v>177</v>
      </c>
      <c r="G98" s="0" t="s">
        <v>167</v>
      </c>
      <c r="H98" s="17" t="n">
        <v>46205.7159722222</v>
      </c>
      <c r="I98" s="17" t="n">
        <v>46205.7652777778</v>
      </c>
      <c r="J98" s="17" t="n">
        <v>46205.7743055556</v>
      </c>
      <c r="K98" s="17" t="n">
        <v>46205.7951388889</v>
      </c>
      <c r="L98" s="17" t="n">
        <v>46205.8125</v>
      </c>
      <c r="M98" s="17" t="n">
        <v>46205.8326388889</v>
      </c>
      <c r="N98" s="17" t="n">
        <v>46205.8819444445</v>
      </c>
      <c r="O98" s="17" t="n">
        <v>46205.94375</v>
      </c>
      <c r="P98" s="17" t="n">
        <v>46205.9763888889</v>
      </c>
      <c r="Q98" s="17" t="n">
        <v>46205.9909722222</v>
      </c>
      <c r="R98" s="0" t="n">
        <v>204</v>
      </c>
      <c r="S98" s="0" t="n">
        <v>0</v>
      </c>
      <c r="T98" s="0" t="n">
        <v>0</v>
      </c>
      <c r="U98" s="18" t="s">
        <v>130</v>
      </c>
      <c r="V98" s="18" t="s">
        <v>82</v>
      </c>
      <c r="W98" s="0" t="str">
        <f aca="false">IF(AND(X98&gt;=6,X98&lt;14),"A",IF(AND(X98&gt;=14,X98&lt;22),"B","C"))</f>
        <v>B</v>
      </c>
      <c r="X98" s="18" t="n">
        <f aca="false">HOUR(H98)</f>
        <v>17</v>
      </c>
      <c r="Y98" s="18" t="n">
        <f aca="false">ROUND((I98-H98)*1440,0)</f>
        <v>71</v>
      </c>
      <c r="Z98" s="18" t="n">
        <f aca="false">ROUND((J98-I98)*1440,0)</f>
        <v>13</v>
      </c>
      <c r="AA98" s="18" t="n">
        <f aca="false">ROUND((K98-J98)*1440,0)</f>
        <v>30</v>
      </c>
      <c r="AB98" s="18" t="n">
        <f aca="false">ROUND((L98-K98)*1440,0)</f>
        <v>25</v>
      </c>
      <c r="AC98" s="18" t="n">
        <f aca="false">ROUND((M98-L98)*1440,0)</f>
        <v>29</v>
      </c>
      <c r="AD98" s="18" t="n">
        <f aca="false">IF(N98="","",ROUND((N98-M98)*1440,0))</f>
        <v>71</v>
      </c>
      <c r="AE98" s="18" t="n">
        <f aca="false">IF(O98="","",ROUND((O98-N98)*1440,0))</f>
        <v>89</v>
      </c>
      <c r="AF98" s="18" t="n">
        <f aca="false">IF(P98="","",ROUND((P98-O98)*1440,0))</f>
        <v>47</v>
      </c>
      <c r="AG98" s="18" t="n">
        <f aca="false">IF(Q98="","",ROUND((Q98-P98)*1440,0))</f>
        <v>21</v>
      </c>
      <c r="AH98" s="18" t="n">
        <f aca="false">IF(Q98="","",ROUND((Q98-H98)*1440,0))</f>
        <v>396</v>
      </c>
      <c r="AI98" s="19" t="n">
        <f aca="false">ROUND(IF(O98="",Assumptions!$B$25-K98,O98-K98)*24,1)</f>
        <v>3.6</v>
      </c>
      <c r="AJ98" s="20" t="n">
        <f aca="false">ROUND(MAX(N(Y98)/Assumptions!$C$5, N(Z98)/Assumptions!$C$6, N(AA98)/Assumptions!$C$7, N(AB98)/Assumptions!$C$8, N(AC98)/Assumptions!$C$9, N(AD98)/Assumptions!$C$10, N(AE98)/Assumptions!$C$11, N(AF98)/Assumptions!$C$12, N(AG98)/Assumptions!$C$13),3)</f>
        <v>2.367</v>
      </c>
      <c r="AK98" s="0" t="str">
        <f aca="false">IF(OR(U98="Pending",U98="On Hold"),"Open GRN (awaiting)",IF(AJ98&lt;=1,"Within SLA",IF(ROUND(N(Y98)/Assumptions!$C$5,3)=AJ98,"Gate Wait",IF(ROUND(N(Z98)/Assumptions!$C$6,3)=AJ98,"Dock Wait",IF(ROUND(N(AA98)/Assumptions!$C$7,3)=AJ98,"Unloading",IF(ROUND(N(AB98)/Assumptions!$C$8,3)=AJ98,"Unload-to-QC Wait",IF(ROUND(N(AC98)/Assumptions!$C$9,3)=AJ98,"QC",IF(ROUND(N(AD98)/Assumptions!$C$10,3)=AJ98,"QC-to-GRN Wait",IF(ROUND(N(AE98)/Assumptions!$C$11,3)=AJ98,"GRN Processing",IF(ROUND(N(AF98)/Assumptions!$C$12,3)=AJ98,"GRN-to-Putaway Wait",IF(ROUND(N(AG98)/Assumptions!$C$13,3)=AJ98,"Putaway","Within SLA")))))))))))</f>
        <v>Gate Wait</v>
      </c>
    </row>
    <row r="99" customFormat="false" ht="15" hidden="false" customHeight="false" outlineLevel="0" collapsed="false">
      <c r="A99" s="0" t="s">
        <v>442</v>
      </c>
      <c r="B99" s="0" t="s">
        <v>443</v>
      </c>
      <c r="C99" s="0" t="s">
        <v>134</v>
      </c>
      <c r="D99" s="0" t="s">
        <v>119</v>
      </c>
      <c r="E99" s="0" t="s">
        <v>444</v>
      </c>
      <c r="F99" s="0" t="s">
        <v>149</v>
      </c>
      <c r="G99" s="0" t="s">
        <v>129</v>
      </c>
      <c r="H99" s="17" t="n">
        <v>46205.7430555556</v>
      </c>
      <c r="I99" s="17" t="n">
        <v>46205.7472222222</v>
      </c>
      <c r="J99" s="17" t="n">
        <v>46205.7506944445</v>
      </c>
      <c r="K99" s="17" t="n">
        <v>46205.8006944444</v>
      </c>
      <c r="L99" s="17" t="n">
        <v>46205.8298611111</v>
      </c>
      <c r="M99" s="17" t="n">
        <v>46205.85</v>
      </c>
      <c r="N99" s="17" t="n">
        <v>46205.8652777778</v>
      </c>
      <c r="O99" s="17" t="n">
        <v>46206.0409722222</v>
      </c>
      <c r="P99" s="17" t="n">
        <v>46206.0548611111</v>
      </c>
      <c r="Q99" s="17" t="n">
        <v>46206.0659722222</v>
      </c>
      <c r="R99" s="0" t="n">
        <v>1046</v>
      </c>
      <c r="S99" s="0" t="n">
        <v>0</v>
      </c>
      <c r="T99" s="0" t="n">
        <v>0</v>
      </c>
      <c r="U99" s="18" t="s">
        <v>130</v>
      </c>
      <c r="V99" s="18" t="s">
        <v>144</v>
      </c>
      <c r="W99" s="0" t="str">
        <f aca="false">IF(AND(X99&gt;=6,X99&lt;14),"A",IF(AND(X99&gt;=14,X99&lt;22),"B","C"))</f>
        <v>B</v>
      </c>
      <c r="X99" s="18" t="n">
        <f aca="false">HOUR(H99)</f>
        <v>17</v>
      </c>
      <c r="Y99" s="18" t="n">
        <f aca="false">ROUND((I99-H99)*1440,0)</f>
        <v>6</v>
      </c>
      <c r="Z99" s="18" t="n">
        <f aca="false">ROUND((J99-I99)*1440,0)</f>
        <v>5</v>
      </c>
      <c r="AA99" s="18" t="n">
        <f aca="false">ROUND((K99-J99)*1440,0)</f>
        <v>72</v>
      </c>
      <c r="AB99" s="18" t="n">
        <f aca="false">ROUND((L99-K99)*1440,0)</f>
        <v>42</v>
      </c>
      <c r="AC99" s="18" t="n">
        <f aca="false">ROUND((M99-L99)*1440,0)</f>
        <v>29</v>
      </c>
      <c r="AD99" s="18" t="n">
        <f aca="false">IF(N99="","",ROUND((N99-M99)*1440,0))</f>
        <v>22</v>
      </c>
      <c r="AE99" s="18" t="n">
        <f aca="false">IF(O99="","",ROUND((O99-N99)*1440,0))</f>
        <v>253</v>
      </c>
      <c r="AF99" s="18" t="n">
        <f aca="false">IF(P99="","",ROUND((P99-O99)*1440,0))</f>
        <v>20</v>
      </c>
      <c r="AG99" s="18" t="n">
        <f aca="false">IF(Q99="","",ROUND((Q99-P99)*1440,0))</f>
        <v>16</v>
      </c>
      <c r="AH99" s="18" t="n">
        <f aca="false">IF(Q99="","",ROUND((Q99-H99)*1440,0))</f>
        <v>465</v>
      </c>
      <c r="AI99" s="19" t="n">
        <f aca="false">ROUND(IF(O99="",Assumptions!$B$25-K99,O99-K99)*24,1)</f>
        <v>5.8</v>
      </c>
      <c r="AJ99" s="20" t="n">
        <f aca="false">ROUND(MAX(N(Y99)/Assumptions!$C$5, N(Z99)/Assumptions!$C$6, N(AA99)/Assumptions!$C$7, N(AB99)/Assumptions!$C$8, N(AC99)/Assumptions!$C$9, N(AD99)/Assumptions!$C$10, N(AE99)/Assumptions!$C$11, N(AF99)/Assumptions!$C$12, N(AG99)/Assumptions!$C$13),3)</f>
        <v>5.622</v>
      </c>
      <c r="AK99" s="0" t="str">
        <f aca="false">IF(OR(U99="Pending",U99="On Hold"),"Open GRN (awaiting)",IF(AJ99&lt;=1,"Within SLA",IF(ROUND(N(Y99)/Assumptions!$C$5,3)=AJ99,"Gate Wait",IF(ROUND(N(Z99)/Assumptions!$C$6,3)=AJ99,"Dock Wait",IF(ROUND(N(AA99)/Assumptions!$C$7,3)=AJ99,"Unloading",IF(ROUND(N(AB99)/Assumptions!$C$8,3)=AJ99,"Unload-to-QC Wait",IF(ROUND(N(AC99)/Assumptions!$C$9,3)=AJ99,"QC",IF(ROUND(N(AD99)/Assumptions!$C$10,3)=AJ99,"QC-to-GRN Wait",IF(ROUND(N(AE99)/Assumptions!$C$11,3)=AJ99,"GRN Processing",IF(ROUND(N(AF99)/Assumptions!$C$12,3)=AJ99,"GRN-to-Putaway Wait",IF(ROUND(N(AG99)/Assumptions!$C$13,3)=AJ99,"Putaway","Within SLA")))))))))))</f>
        <v>GRN Processing</v>
      </c>
    </row>
    <row r="100" customFormat="false" ht="15" hidden="false" customHeight="false" outlineLevel="0" collapsed="false">
      <c r="A100" s="0" t="s">
        <v>445</v>
      </c>
      <c r="B100" s="0" t="s">
        <v>446</v>
      </c>
      <c r="C100" s="0" t="s">
        <v>159</v>
      </c>
      <c r="D100" s="0" t="s">
        <v>119</v>
      </c>
      <c r="E100" s="0" t="s">
        <v>447</v>
      </c>
      <c r="F100" s="0" t="s">
        <v>149</v>
      </c>
      <c r="G100" s="0" t="s">
        <v>122</v>
      </c>
      <c r="H100" s="17" t="n">
        <v>46205.7583333333</v>
      </c>
      <c r="I100" s="17" t="n">
        <v>46205.7701388889</v>
      </c>
      <c r="J100" s="17" t="n">
        <v>46205.78125</v>
      </c>
      <c r="K100" s="17" t="n">
        <v>46205.80625</v>
      </c>
      <c r="L100" s="17" t="n">
        <v>46205.8402777778</v>
      </c>
      <c r="M100" s="17" t="n">
        <v>46205.8590277778</v>
      </c>
      <c r="N100" s="17" t="n">
        <v>46205.9270833333</v>
      </c>
      <c r="O100" s="17" t="n">
        <v>46205.9465277778</v>
      </c>
      <c r="P100" s="17" t="n">
        <v>46205.9611111111</v>
      </c>
      <c r="Q100" s="17" t="n">
        <v>46205.9826388889</v>
      </c>
      <c r="R100" s="0" t="n">
        <v>250</v>
      </c>
      <c r="S100" s="0" t="n">
        <v>0</v>
      </c>
      <c r="T100" s="0" t="n">
        <v>0</v>
      </c>
      <c r="U100" s="18" t="s">
        <v>130</v>
      </c>
      <c r="V100" s="18" t="s">
        <v>144</v>
      </c>
      <c r="W100" s="0" t="str">
        <f aca="false">IF(AND(X100&gt;=6,X100&lt;14),"A",IF(AND(X100&gt;=14,X100&lt;22),"B","C"))</f>
        <v>B</v>
      </c>
      <c r="X100" s="18" t="n">
        <f aca="false">HOUR(H100)</f>
        <v>18</v>
      </c>
      <c r="Y100" s="18" t="n">
        <f aca="false">ROUND((I100-H100)*1440,0)</f>
        <v>17</v>
      </c>
      <c r="Z100" s="18" t="n">
        <f aca="false">ROUND((J100-I100)*1440,0)</f>
        <v>16</v>
      </c>
      <c r="AA100" s="18" t="n">
        <f aca="false">ROUND((K100-J100)*1440,0)</f>
        <v>36</v>
      </c>
      <c r="AB100" s="18" t="n">
        <f aca="false">ROUND((L100-K100)*1440,0)</f>
        <v>49</v>
      </c>
      <c r="AC100" s="18" t="n">
        <f aca="false">ROUND((M100-L100)*1440,0)</f>
        <v>27</v>
      </c>
      <c r="AD100" s="18" t="n">
        <f aca="false">IF(N100="","",ROUND((N100-M100)*1440,0))</f>
        <v>98</v>
      </c>
      <c r="AE100" s="18" t="n">
        <f aca="false">IF(O100="","",ROUND((O100-N100)*1440,0))</f>
        <v>28</v>
      </c>
      <c r="AF100" s="18" t="n">
        <f aca="false">IF(P100="","",ROUND((P100-O100)*1440,0))</f>
        <v>21</v>
      </c>
      <c r="AG100" s="18" t="n">
        <f aca="false">IF(Q100="","",ROUND((Q100-P100)*1440,0))</f>
        <v>31</v>
      </c>
      <c r="AH100" s="18" t="n">
        <f aca="false">IF(Q100="","",ROUND((Q100-H100)*1440,0))</f>
        <v>323</v>
      </c>
      <c r="AI100" s="19" t="n">
        <f aca="false">ROUND(IF(O100="",Assumptions!$B$25-K100,O100-K100)*24,1)</f>
        <v>3.4</v>
      </c>
      <c r="AJ100" s="20" t="n">
        <f aca="false">ROUND(MAX(N(Y100)/Assumptions!$C$5, N(Z100)/Assumptions!$C$6, N(AA100)/Assumptions!$C$7, N(AB100)/Assumptions!$C$8, N(AC100)/Assumptions!$C$9, N(AD100)/Assumptions!$C$10, N(AE100)/Assumptions!$C$11, N(AF100)/Assumptions!$C$12, N(AG100)/Assumptions!$C$13),3)</f>
        <v>3.267</v>
      </c>
      <c r="AK100" s="0" t="str">
        <f aca="false">IF(OR(U100="Pending",U100="On Hold"),"Open GRN (awaiting)",IF(AJ100&lt;=1,"Within SLA",IF(ROUND(N(Y100)/Assumptions!$C$5,3)=AJ100,"Gate Wait",IF(ROUND(N(Z100)/Assumptions!$C$6,3)=AJ100,"Dock Wait",IF(ROUND(N(AA100)/Assumptions!$C$7,3)=AJ100,"Unloading",IF(ROUND(N(AB100)/Assumptions!$C$8,3)=AJ100,"Unload-to-QC Wait",IF(ROUND(N(AC100)/Assumptions!$C$9,3)=AJ100,"QC",IF(ROUND(N(AD100)/Assumptions!$C$10,3)=AJ100,"QC-to-GRN Wait",IF(ROUND(N(AE100)/Assumptions!$C$11,3)=AJ100,"GRN Processing",IF(ROUND(N(AF100)/Assumptions!$C$12,3)=AJ100,"GRN-to-Putaway Wait",IF(ROUND(N(AG100)/Assumptions!$C$13,3)=AJ100,"Putaway","Within SLA")))))))))))</f>
        <v>Unload-to-QC Wait</v>
      </c>
    </row>
    <row r="101" customFormat="false" ht="15" hidden="false" customHeight="false" outlineLevel="0" collapsed="false">
      <c r="A101" s="0" t="s">
        <v>448</v>
      </c>
      <c r="B101" s="0" t="s">
        <v>449</v>
      </c>
      <c r="C101" s="0" t="s">
        <v>175</v>
      </c>
      <c r="D101" s="0" t="s">
        <v>135</v>
      </c>
      <c r="E101" s="0" t="s">
        <v>450</v>
      </c>
      <c r="F101" s="0" t="s">
        <v>155</v>
      </c>
      <c r="G101" s="0" t="s">
        <v>138</v>
      </c>
      <c r="H101" s="17" t="n">
        <v>46205.7625</v>
      </c>
      <c r="I101" s="17" t="n">
        <v>46205.7708333333</v>
      </c>
      <c r="J101" s="17" t="n">
        <v>46205.7798611111</v>
      </c>
      <c r="K101" s="17" t="n">
        <v>46205.8048611111</v>
      </c>
      <c r="L101" s="17" t="n">
        <v>46205.8159722222</v>
      </c>
      <c r="M101" s="17" t="n">
        <v>46205.8305555556</v>
      </c>
      <c r="N101" s="17" t="n">
        <v>46205.8611111111</v>
      </c>
      <c r="O101" s="17" t="n">
        <v>46205.90625</v>
      </c>
      <c r="P101" s="17" t="n">
        <v>46205.9243055556</v>
      </c>
      <c r="Q101" s="17" t="n">
        <v>46205.9368055556</v>
      </c>
      <c r="R101" s="0" t="n">
        <v>274</v>
      </c>
      <c r="S101" s="0" t="n">
        <v>0</v>
      </c>
      <c r="T101" s="0" t="n">
        <v>0</v>
      </c>
      <c r="U101" s="18" t="s">
        <v>130</v>
      </c>
      <c r="V101" s="18" t="s">
        <v>156</v>
      </c>
      <c r="W101" s="0" t="str">
        <f aca="false">IF(AND(X101&gt;=6,X101&lt;14),"A",IF(AND(X101&gt;=14,X101&lt;22),"B","C"))</f>
        <v>B</v>
      </c>
      <c r="X101" s="18" t="n">
        <f aca="false">HOUR(H101)</f>
        <v>18</v>
      </c>
      <c r="Y101" s="18" t="n">
        <f aca="false">ROUND((I101-H101)*1440,0)</f>
        <v>12</v>
      </c>
      <c r="Z101" s="18" t="n">
        <f aca="false">ROUND((J101-I101)*1440,0)</f>
        <v>13</v>
      </c>
      <c r="AA101" s="18" t="n">
        <f aca="false">ROUND((K101-J101)*1440,0)</f>
        <v>36</v>
      </c>
      <c r="AB101" s="18" t="n">
        <f aca="false">ROUND((L101-K101)*1440,0)</f>
        <v>16</v>
      </c>
      <c r="AC101" s="18" t="n">
        <f aca="false">ROUND((M101-L101)*1440,0)</f>
        <v>21</v>
      </c>
      <c r="AD101" s="18" t="n">
        <f aca="false">IF(N101="","",ROUND((N101-M101)*1440,0))</f>
        <v>44</v>
      </c>
      <c r="AE101" s="18" t="n">
        <f aca="false">IF(O101="","",ROUND((O101-N101)*1440,0))</f>
        <v>65</v>
      </c>
      <c r="AF101" s="18" t="n">
        <f aca="false">IF(P101="","",ROUND((P101-O101)*1440,0))</f>
        <v>26</v>
      </c>
      <c r="AG101" s="18" t="n">
        <f aca="false">IF(Q101="","",ROUND((Q101-P101)*1440,0))</f>
        <v>18</v>
      </c>
      <c r="AH101" s="18" t="n">
        <f aca="false">IF(Q101="","",ROUND((Q101-H101)*1440,0))</f>
        <v>251</v>
      </c>
      <c r="AI101" s="19" t="n">
        <f aca="false">ROUND(IF(O101="",Assumptions!$B$25-K101,O101-K101)*24,1)</f>
        <v>2.4</v>
      </c>
      <c r="AJ101" s="20" t="n">
        <f aca="false">ROUND(MAX(N(Y101)/Assumptions!$C$5, N(Z101)/Assumptions!$C$6, N(AA101)/Assumptions!$C$7, N(AB101)/Assumptions!$C$8, N(AC101)/Assumptions!$C$9, N(AD101)/Assumptions!$C$10, N(AE101)/Assumptions!$C$11, N(AF101)/Assumptions!$C$12, N(AG101)/Assumptions!$C$13),3)</f>
        <v>1.467</v>
      </c>
      <c r="AK101" s="0" t="str">
        <f aca="false">IF(OR(U101="Pending",U101="On Hold"),"Open GRN (awaiting)",IF(AJ101&lt;=1,"Within SLA",IF(ROUND(N(Y101)/Assumptions!$C$5,3)=AJ101,"Gate Wait",IF(ROUND(N(Z101)/Assumptions!$C$6,3)=AJ101,"Dock Wait",IF(ROUND(N(AA101)/Assumptions!$C$7,3)=AJ101,"Unloading",IF(ROUND(N(AB101)/Assumptions!$C$8,3)=AJ101,"Unload-to-QC Wait",IF(ROUND(N(AC101)/Assumptions!$C$9,3)=AJ101,"QC",IF(ROUND(N(AD101)/Assumptions!$C$10,3)=AJ101,"QC-to-GRN Wait",IF(ROUND(N(AE101)/Assumptions!$C$11,3)=AJ101,"GRN Processing",IF(ROUND(N(AF101)/Assumptions!$C$12,3)=AJ101,"GRN-to-Putaway Wait",IF(ROUND(N(AG101)/Assumptions!$C$13,3)=AJ101,"Putaway","Within SLA")))))))))))</f>
        <v>QC-to-GRN Wait</v>
      </c>
    </row>
    <row r="102" customFormat="false" ht="15" hidden="false" customHeight="false" outlineLevel="0" collapsed="false">
      <c r="A102" s="0" t="s">
        <v>451</v>
      </c>
      <c r="B102" s="0" t="s">
        <v>452</v>
      </c>
      <c r="C102" s="0" t="s">
        <v>184</v>
      </c>
      <c r="D102" s="0" t="s">
        <v>119</v>
      </c>
      <c r="E102" s="0" t="s">
        <v>453</v>
      </c>
      <c r="F102" s="0" t="s">
        <v>177</v>
      </c>
      <c r="G102" s="0" t="s">
        <v>129</v>
      </c>
      <c r="H102" s="17" t="n">
        <v>46205.7659722222</v>
      </c>
      <c r="I102" s="17" t="n">
        <v>46205.7805555556</v>
      </c>
      <c r="J102" s="17" t="n">
        <v>46205.7888888889</v>
      </c>
      <c r="K102" s="17" t="n">
        <v>46205.8090277778</v>
      </c>
      <c r="L102" s="17" t="n">
        <v>46205.8138888889</v>
      </c>
      <c r="M102" s="17" t="n">
        <v>46205.8381944444</v>
      </c>
      <c r="N102" s="17" t="n">
        <v>46205.8604166667</v>
      </c>
      <c r="O102" s="17" t="n">
        <v>46205.8791666667</v>
      </c>
      <c r="P102" s="17" t="n">
        <v>46205.9173611111</v>
      </c>
      <c r="Q102" s="17" t="n">
        <v>46205.9256944444</v>
      </c>
      <c r="R102" s="0" t="n">
        <v>114</v>
      </c>
      <c r="S102" s="0" t="n">
        <v>0</v>
      </c>
      <c r="T102" s="0" t="n">
        <v>0</v>
      </c>
      <c r="U102" s="18" t="s">
        <v>130</v>
      </c>
      <c r="V102" s="18" t="s">
        <v>139</v>
      </c>
      <c r="W102" s="0" t="str">
        <f aca="false">IF(AND(X102&gt;=6,X102&lt;14),"A",IF(AND(X102&gt;=14,X102&lt;22),"B","C"))</f>
        <v>B</v>
      </c>
      <c r="X102" s="18" t="n">
        <f aca="false">HOUR(H102)</f>
        <v>18</v>
      </c>
      <c r="Y102" s="18" t="n">
        <f aca="false">ROUND((I102-H102)*1440,0)</f>
        <v>21</v>
      </c>
      <c r="Z102" s="18" t="n">
        <f aca="false">ROUND((J102-I102)*1440,0)</f>
        <v>12</v>
      </c>
      <c r="AA102" s="18" t="n">
        <f aca="false">ROUND((K102-J102)*1440,0)</f>
        <v>29</v>
      </c>
      <c r="AB102" s="18" t="n">
        <f aca="false">ROUND((L102-K102)*1440,0)</f>
        <v>7</v>
      </c>
      <c r="AC102" s="18" t="n">
        <f aca="false">ROUND((M102-L102)*1440,0)</f>
        <v>35</v>
      </c>
      <c r="AD102" s="18" t="n">
        <f aca="false">IF(N102="","",ROUND((N102-M102)*1440,0))</f>
        <v>32</v>
      </c>
      <c r="AE102" s="18" t="n">
        <f aca="false">IF(O102="","",ROUND((O102-N102)*1440,0))</f>
        <v>27</v>
      </c>
      <c r="AF102" s="18" t="n">
        <f aca="false">IF(P102="","",ROUND((P102-O102)*1440,0))</f>
        <v>55</v>
      </c>
      <c r="AG102" s="18" t="n">
        <f aca="false">IF(Q102="","",ROUND((Q102-P102)*1440,0))</f>
        <v>12</v>
      </c>
      <c r="AH102" s="18" t="n">
        <f aca="false">IF(Q102="","",ROUND((Q102-H102)*1440,0))</f>
        <v>230</v>
      </c>
      <c r="AI102" s="19" t="n">
        <f aca="false">ROUND(IF(O102="",Assumptions!$B$25-K102,O102-K102)*24,1)</f>
        <v>1.7</v>
      </c>
      <c r="AJ102" s="20" t="n">
        <f aca="false">ROUND(MAX(N(Y102)/Assumptions!$C$5, N(Z102)/Assumptions!$C$6, N(AA102)/Assumptions!$C$7, N(AB102)/Assumptions!$C$8, N(AC102)/Assumptions!$C$9, N(AD102)/Assumptions!$C$10, N(AE102)/Assumptions!$C$11, N(AF102)/Assumptions!$C$12, N(AG102)/Assumptions!$C$13),3)</f>
        <v>2.75</v>
      </c>
      <c r="AK102" s="0" t="str">
        <f aca="false">IF(OR(U102="Pending",U102="On Hold"),"Open GRN (awaiting)",IF(AJ102&lt;=1,"Within SLA",IF(ROUND(N(Y102)/Assumptions!$C$5,3)=AJ102,"Gate Wait",IF(ROUND(N(Z102)/Assumptions!$C$6,3)=AJ102,"Dock Wait",IF(ROUND(N(AA102)/Assumptions!$C$7,3)=AJ102,"Unloading",IF(ROUND(N(AB102)/Assumptions!$C$8,3)=AJ102,"Unload-to-QC Wait",IF(ROUND(N(AC102)/Assumptions!$C$9,3)=AJ102,"QC",IF(ROUND(N(AD102)/Assumptions!$C$10,3)=AJ102,"QC-to-GRN Wait",IF(ROUND(N(AE102)/Assumptions!$C$11,3)=AJ102,"GRN Processing",IF(ROUND(N(AF102)/Assumptions!$C$12,3)=AJ102,"GRN-to-Putaway Wait",IF(ROUND(N(AG102)/Assumptions!$C$13,3)=AJ102,"Putaway","Within SLA")))))))))))</f>
        <v>GRN-to-Putaway Wait</v>
      </c>
    </row>
    <row r="103" customFormat="false" ht="15" hidden="false" customHeight="false" outlineLevel="0" collapsed="false">
      <c r="A103" s="0" t="s">
        <v>454</v>
      </c>
      <c r="B103" s="0" t="s">
        <v>455</v>
      </c>
      <c r="C103" s="0" t="s">
        <v>286</v>
      </c>
      <c r="D103" s="0" t="s">
        <v>119</v>
      </c>
      <c r="E103" s="0" t="s">
        <v>456</v>
      </c>
      <c r="F103" s="0" t="s">
        <v>177</v>
      </c>
      <c r="G103" s="0" t="s">
        <v>129</v>
      </c>
      <c r="H103" s="17" t="n">
        <v>46205.7694444444</v>
      </c>
      <c r="I103" s="17" t="n">
        <v>46205.8131944445</v>
      </c>
      <c r="J103" s="17" t="n">
        <v>46205.81875</v>
      </c>
      <c r="K103" s="17" t="n">
        <v>46205.8666666667</v>
      </c>
      <c r="L103" s="17" t="n">
        <v>46205.8770833333</v>
      </c>
      <c r="M103" s="17" t="n">
        <v>46205.9111111111</v>
      </c>
      <c r="N103" s="17" t="n">
        <v>46205.925</v>
      </c>
      <c r="O103" s="17" t="n">
        <v>46205.9402777778</v>
      </c>
      <c r="P103" s="17" t="n">
        <v>46205.9548611111</v>
      </c>
      <c r="Q103" s="17" t="n">
        <v>46205.9805555556</v>
      </c>
      <c r="R103" s="0" t="n">
        <v>291</v>
      </c>
      <c r="S103" s="0" t="n">
        <v>0</v>
      </c>
      <c r="T103" s="0" t="n">
        <v>0</v>
      </c>
      <c r="U103" s="18" t="s">
        <v>130</v>
      </c>
      <c r="V103" s="18" t="s">
        <v>139</v>
      </c>
      <c r="W103" s="0" t="str">
        <f aca="false">IF(AND(X103&gt;=6,X103&lt;14),"A",IF(AND(X103&gt;=14,X103&lt;22),"B","C"))</f>
        <v>B</v>
      </c>
      <c r="X103" s="18" t="n">
        <f aca="false">HOUR(H103)</f>
        <v>18</v>
      </c>
      <c r="Y103" s="18" t="n">
        <f aca="false">ROUND((I103-H103)*1440,0)</f>
        <v>63</v>
      </c>
      <c r="Z103" s="18" t="n">
        <f aca="false">ROUND((J103-I103)*1440,0)</f>
        <v>8</v>
      </c>
      <c r="AA103" s="18" t="n">
        <f aca="false">ROUND((K103-J103)*1440,0)</f>
        <v>69</v>
      </c>
      <c r="AB103" s="18" t="n">
        <f aca="false">ROUND((L103-K103)*1440,0)</f>
        <v>15</v>
      </c>
      <c r="AC103" s="18" t="n">
        <f aca="false">ROUND((M103-L103)*1440,0)</f>
        <v>49</v>
      </c>
      <c r="AD103" s="18" t="n">
        <f aca="false">IF(N103="","",ROUND((N103-M103)*1440,0))</f>
        <v>20</v>
      </c>
      <c r="AE103" s="18" t="n">
        <f aca="false">IF(O103="","",ROUND((O103-N103)*1440,0))</f>
        <v>22</v>
      </c>
      <c r="AF103" s="18" t="n">
        <f aca="false">IF(P103="","",ROUND((P103-O103)*1440,0))</f>
        <v>21</v>
      </c>
      <c r="AG103" s="18" t="n">
        <f aca="false">IF(Q103="","",ROUND((Q103-P103)*1440,0))</f>
        <v>37</v>
      </c>
      <c r="AH103" s="18" t="n">
        <f aca="false">IF(Q103="","",ROUND((Q103-H103)*1440,0))</f>
        <v>304</v>
      </c>
      <c r="AI103" s="19" t="n">
        <f aca="false">ROUND(IF(O103="",Assumptions!$B$25-K103,O103-K103)*24,1)</f>
        <v>1.8</v>
      </c>
      <c r="AJ103" s="20" t="n">
        <f aca="false">ROUND(MAX(N(Y103)/Assumptions!$C$5, N(Z103)/Assumptions!$C$6, N(AA103)/Assumptions!$C$7, N(AB103)/Assumptions!$C$8, N(AC103)/Assumptions!$C$9, N(AD103)/Assumptions!$C$10, N(AE103)/Assumptions!$C$11, N(AF103)/Assumptions!$C$12, N(AG103)/Assumptions!$C$13),3)</f>
        <v>2.1</v>
      </c>
      <c r="AK103" s="0" t="str">
        <f aca="false">IF(OR(U103="Pending",U103="On Hold"),"Open GRN (awaiting)",IF(AJ103&lt;=1,"Within SLA",IF(ROUND(N(Y103)/Assumptions!$C$5,3)=AJ103,"Gate Wait",IF(ROUND(N(Z103)/Assumptions!$C$6,3)=AJ103,"Dock Wait",IF(ROUND(N(AA103)/Assumptions!$C$7,3)=AJ103,"Unloading",IF(ROUND(N(AB103)/Assumptions!$C$8,3)=AJ103,"Unload-to-QC Wait",IF(ROUND(N(AC103)/Assumptions!$C$9,3)=AJ103,"QC",IF(ROUND(N(AD103)/Assumptions!$C$10,3)=AJ103,"QC-to-GRN Wait",IF(ROUND(N(AE103)/Assumptions!$C$11,3)=AJ103,"GRN Processing",IF(ROUND(N(AF103)/Assumptions!$C$12,3)=AJ103,"GRN-to-Putaway Wait",IF(ROUND(N(AG103)/Assumptions!$C$13,3)=AJ103,"Putaway","Within SLA")))))))))))</f>
        <v>Gate Wait</v>
      </c>
    </row>
    <row r="104" customFormat="false" ht="15" hidden="false" customHeight="false" outlineLevel="0" collapsed="false">
      <c r="A104" s="0" t="s">
        <v>457</v>
      </c>
      <c r="B104" s="0" t="s">
        <v>458</v>
      </c>
      <c r="C104" s="0" t="s">
        <v>170</v>
      </c>
      <c r="D104" s="0" t="s">
        <v>147</v>
      </c>
      <c r="E104" s="0" t="s">
        <v>459</v>
      </c>
      <c r="F104" s="0" t="s">
        <v>172</v>
      </c>
      <c r="G104" s="0" t="s">
        <v>167</v>
      </c>
      <c r="H104" s="17" t="n">
        <v>46205.7875</v>
      </c>
      <c r="I104" s="17" t="n">
        <v>46205.8041666667</v>
      </c>
      <c r="J104" s="17" t="n">
        <v>46205.8111111111</v>
      </c>
      <c r="K104" s="17" t="n">
        <v>46205.8256944444</v>
      </c>
      <c r="L104" s="17" t="n">
        <v>46205.8347222222</v>
      </c>
      <c r="M104" s="17" t="n">
        <v>46205.8673611111</v>
      </c>
      <c r="N104" s="17" t="n">
        <v>46205.8763888889</v>
      </c>
      <c r="O104" s="17" t="n">
        <v>46205.9069444445</v>
      </c>
      <c r="P104" s="17" t="n">
        <v>46205.9319444444</v>
      </c>
      <c r="Q104" s="17" t="n">
        <v>46205.9395833333</v>
      </c>
      <c r="R104" s="0" t="n">
        <v>196</v>
      </c>
      <c r="S104" s="0" t="n">
        <v>0</v>
      </c>
      <c r="T104" s="0" t="n">
        <v>0</v>
      </c>
      <c r="U104" s="18" t="s">
        <v>130</v>
      </c>
      <c r="V104" s="18" t="s">
        <v>144</v>
      </c>
      <c r="W104" s="0" t="str">
        <f aca="false">IF(AND(X104&gt;=6,X104&lt;14),"A",IF(AND(X104&gt;=14,X104&lt;22),"B","C"))</f>
        <v>B</v>
      </c>
      <c r="X104" s="18" t="n">
        <f aca="false">HOUR(H104)</f>
        <v>18</v>
      </c>
      <c r="Y104" s="18" t="n">
        <f aca="false">ROUND((I104-H104)*1440,0)</f>
        <v>24</v>
      </c>
      <c r="Z104" s="18" t="n">
        <f aca="false">ROUND((J104-I104)*1440,0)</f>
        <v>10</v>
      </c>
      <c r="AA104" s="18" t="n">
        <f aca="false">ROUND((K104-J104)*1440,0)</f>
        <v>21</v>
      </c>
      <c r="AB104" s="18" t="n">
        <f aca="false">ROUND((L104-K104)*1440,0)</f>
        <v>13</v>
      </c>
      <c r="AC104" s="18" t="n">
        <f aca="false">ROUND((M104-L104)*1440,0)</f>
        <v>47</v>
      </c>
      <c r="AD104" s="18" t="n">
        <f aca="false">IF(N104="","",ROUND((N104-M104)*1440,0))</f>
        <v>13</v>
      </c>
      <c r="AE104" s="18" t="n">
        <f aca="false">IF(O104="","",ROUND((O104-N104)*1440,0))</f>
        <v>44</v>
      </c>
      <c r="AF104" s="18" t="n">
        <f aca="false">IF(P104="","",ROUND((P104-O104)*1440,0))</f>
        <v>36</v>
      </c>
      <c r="AG104" s="18" t="n">
        <f aca="false">IF(Q104="","",ROUND((Q104-P104)*1440,0))</f>
        <v>11</v>
      </c>
      <c r="AH104" s="18" t="n">
        <f aca="false">IF(Q104="","",ROUND((Q104-H104)*1440,0))</f>
        <v>219</v>
      </c>
      <c r="AI104" s="19" t="n">
        <f aca="false">ROUND(IF(O104="",Assumptions!$B$25-K104,O104-K104)*24,1)</f>
        <v>2</v>
      </c>
      <c r="AJ104" s="20" t="n">
        <f aca="false">ROUND(MAX(N(Y104)/Assumptions!$C$5, N(Z104)/Assumptions!$C$6, N(AA104)/Assumptions!$C$7, N(AB104)/Assumptions!$C$8, N(AC104)/Assumptions!$C$9, N(AD104)/Assumptions!$C$10, N(AE104)/Assumptions!$C$11, N(AF104)/Assumptions!$C$12, N(AG104)/Assumptions!$C$13),3)</f>
        <v>1.8</v>
      </c>
      <c r="AK104" s="0" t="str">
        <f aca="false">IF(OR(U104="Pending",U104="On Hold"),"Open GRN (awaiting)",IF(AJ104&lt;=1,"Within SLA",IF(ROUND(N(Y104)/Assumptions!$C$5,3)=AJ104,"Gate Wait",IF(ROUND(N(Z104)/Assumptions!$C$6,3)=AJ104,"Dock Wait",IF(ROUND(N(AA104)/Assumptions!$C$7,3)=AJ104,"Unloading",IF(ROUND(N(AB104)/Assumptions!$C$8,3)=AJ104,"Unload-to-QC Wait",IF(ROUND(N(AC104)/Assumptions!$C$9,3)=AJ104,"QC",IF(ROUND(N(AD104)/Assumptions!$C$10,3)=AJ104,"QC-to-GRN Wait",IF(ROUND(N(AE104)/Assumptions!$C$11,3)=AJ104,"GRN Processing",IF(ROUND(N(AF104)/Assumptions!$C$12,3)=AJ104,"GRN-to-Putaway Wait",IF(ROUND(N(AG104)/Assumptions!$C$13,3)=AJ104,"Putaway","Within SLA")))))))))))</f>
        <v>GRN-to-Putaway Wait</v>
      </c>
    </row>
    <row r="105" customFormat="false" ht="15" hidden="false" customHeight="false" outlineLevel="0" collapsed="false">
      <c r="A105" s="0" t="s">
        <v>460</v>
      </c>
      <c r="B105" s="0" t="s">
        <v>461</v>
      </c>
      <c r="C105" s="0" t="s">
        <v>286</v>
      </c>
      <c r="D105" s="0" t="s">
        <v>119</v>
      </c>
      <c r="E105" s="0" t="s">
        <v>462</v>
      </c>
      <c r="F105" s="0" t="s">
        <v>121</v>
      </c>
      <c r="G105" s="0" t="s">
        <v>129</v>
      </c>
      <c r="H105" s="17" t="n">
        <v>46205.8138888889</v>
      </c>
      <c r="I105" s="17" t="n">
        <v>46205.8361111111</v>
      </c>
      <c r="J105" s="17" t="n">
        <v>46205.8388888889</v>
      </c>
      <c r="K105" s="17" t="n">
        <v>46205.88125</v>
      </c>
      <c r="L105" s="17" t="n">
        <v>46205.8895833333</v>
      </c>
      <c r="M105" s="17" t="n">
        <v>46205.9027777778</v>
      </c>
      <c r="N105" s="17" t="n">
        <v>46205.925</v>
      </c>
      <c r="O105" s="17" t="n">
        <v>46205.9972222222</v>
      </c>
      <c r="P105" s="17" t="n">
        <v>46206.0118055556</v>
      </c>
      <c r="Q105" s="17" t="n">
        <v>46206.0208333333</v>
      </c>
      <c r="R105" s="0" t="n">
        <v>350</v>
      </c>
      <c r="S105" s="0" t="n">
        <v>0</v>
      </c>
      <c r="T105" s="0" t="n">
        <v>0</v>
      </c>
      <c r="U105" s="18" t="s">
        <v>130</v>
      </c>
      <c r="V105" s="18" t="s">
        <v>156</v>
      </c>
      <c r="W105" s="0" t="str">
        <f aca="false">IF(AND(X105&gt;=6,X105&lt;14),"A",IF(AND(X105&gt;=14,X105&lt;22),"B","C"))</f>
        <v>B</v>
      </c>
      <c r="X105" s="18" t="n">
        <f aca="false">HOUR(H105)</f>
        <v>19</v>
      </c>
      <c r="Y105" s="18" t="n">
        <f aca="false">ROUND((I105-H105)*1440,0)</f>
        <v>32</v>
      </c>
      <c r="Z105" s="18" t="n">
        <f aca="false">ROUND((J105-I105)*1440,0)</f>
        <v>4</v>
      </c>
      <c r="AA105" s="18" t="n">
        <f aca="false">ROUND((K105-J105)*1440,0)</f>
        <v>61</v>
      </c>
      <c r="AB105" s="18" t="n">
        <f aca="false">ROUND((L105-K105)*1440,0)</f>
        <v>12</v>
      </c>
      <c r="AC105" s="18" t="n">
        <f aca="false">ROUND((M105-L105)*1440,0)</f>
        <v>19</v>
      </c>
      <c r="AD105" s="18" t="n">
        <f aca="false">IF(N105="","",ROUND((N105-M105)*1440,0))</f>
        <v>32</v>
      </c>
      <c r="AE105" s="18" t="n">
        <f aca="false">IF(O105="","",ROUND((O105-N105)*1440,0))</f>
        <v>104</v>
      </c>
      <c r="AF105" s="18" t="n">
        <f aca="false">IF(P105="","",ROUND((P105-O105)*1440,0))</f>
        <v>21</v>
      </c>
      <c r="AG105" s="18" t="n">
        <f aca="false">IF(Q105="","",ROUND((Q105-P105)*1440,0))</f>
        <v>13</v>
      </c>
      <c r="AH105" s="18" t="n">
        <f aca="false">IF(Q105="","",ROUND((Q105-H105)*1440,0))</f>
        <v>298</v>
      </c>
      <c r="AI105" s="19" t="n">
        <f aca="false">ROUND(IF(O105="",Assumptions!$B$25-K105,O105-K105)*24,1)</f>
        <v>2.8</v>
      </c>
      <c r="AJ105" s="20" t="n">
        <f aca="false">ROUND(MAX(N(Y105)/Assumptions!$C$5, N(Z105)/Assumptions!$C$6, N(AA105)/Assumptions!$C$7, N(AB105)/Assumptions!$C$8, N(AC105)/Assumptions!$C$9, N(AD105)/Assumptions!$C$10, N(AE105)/Assumptions!$C$11, N(AF105)/Assumptions!$C$12, N(AG105)/Assumptions!$C$13),3)</f>
        <v>2.311</v>
      </c>
      <c r="AK105" s="0" t="str">
        <f aca="false">IF(OR(U105="Pending",U105="On Hold"),"Open GRN (awaiting)",IF(AJ105&lt;=1,"Within SLA",IF(ROUND(N(Y105)/Assumptions!$C$5,3)=AJ105,"Gate Wait",IF(ROUND(N(Z105)/Assumptions!$C$6,3)=AJ105,"Dock Wait",IF(ROUND(N(AA105)/Assumptions!$C$7,3)=AJ105,"Unloading",IF(ROUND(N(AB105)/Assumptions!$C$8,3)=AJ105,"Unload-to-QC Wait",IF(ROUND(N(AC105)/Assumptions!$C$9,3)=AJ105,"QC",IF(ROUND(N(AD105)/Assumptions!$C$10,3)=AJ105,"QC-to-GRN Wait",IF(ROUND(N(AE105)/Assumptions!$C$11,3)=AJ105,"GRN Processing",IF(ROUND(N(AF105)/Assumptions!$C$12,3)=AJ105,"GRN-to-Putaway Wait",IF(ROUND(N(AG105)/Assumptions!$C$13,3)=AJ105,"Putaway","Within SLA")))))))))))</f>
        <v>GRN Processing</v>
      </c>
    </row>
    <row r="106" customFormat="false" ht="15" hidden="false" customHeight="false" outlineLevel="0" collapsed="false">
      <c r="A106" s="0" t="s">
        <v>463</v>
      </c>
      <c r="B106" s="0" t="s">
        <v>464</v>
      </c>
      <c r="C106" s="0" t="s">
        <v>142</v>
      </c>
      <c r="D106" s="0" t="s">
        <v>135</v>
      </c>
      <c r="E106" s="0" t="s">
        <v>465</v>
      </c>
      <c r="F106" s="0" t="s">
        <v>149</v>
      </c>
      <c r="G106" s="0" t="s">
        <v>138</v>
      </c>
      <c r="H106" s="17" t="n">
        <v>46205.8729166667</v>
      </c>
      <c r="I106" s="17" t="n">
        <v>46205.88125</v>
      </c>
      <c r="J106" s="17" t="n">
        <v>46205.8861111111</v>
      </c>
      <c r="K106" s="17" t="n">
        <v>46205.8958333333</v>
      </c>
      <c r="L106" s="17" t="n">
        <v>46205.9076388889</v>
      </c>
      <c r="M106" s="17" t="n">
        <v>46205.9243055556</v>
      </c>
      <c r="N106" s="17" t="n">
        <v>46205.9361111111</v>
      </c>
      <c r="O106" s="17" t="n">
        <v>46205.9590277778</v>
      </c>
      <c r="P106" s="17" t="n">
        <v>46205.9715277778</v>
      </c>
      <c r="Q106" s="17" t="n">
        <v>46205.9881944444</v>
      </c>
      <c r="R106" s="0" t="n">
        <v>330</v>
      </c>
      <c r="S106" s="0" t="n">
        <v>0</v>
      </c>
      <c r="T106" s="0" t="n">
        <v>0</v>
      </c>
      <c r="U106" s="18" t="s">
        <v>130</v>
      </c>
      <c r="V106" s="18" t="s">
        <v>139</v>
      </c>
      <c r="W106" s="0" t="str">
        <f aca="false">IF(AND(X106&gt;=6,X106&lt;14),"A",IF(AND(X106&gt;=14,X106&lt;22),"B","C"))</f>
        <v>B</v>
      </c>
      <c r="X106" s="18" t="n">
        <f aca="false">HOUR(H106)</f>
        <v>20</v>
      </c>
      <c r="Y106" s="18" t="n">
        <f aca="false">ROUND((I106-H106)*1440,0)</f>
        <v>12</v>
      </c>
      <c r="Z106" s="18" t="n">
        <f aca="false">ROUND((J106-I106)*1440,0)</f>
        <v>7</v>
      </c>
      <c r="AA106" s="18" t="n">
        <f aca="false">ROUND((K106-J106)*1440,0)</f>
        <v>14</v>
      </c>
      <c r="AB106" s="18" t="n">
        <f aca="false">ROUND((L106-K106)*1440,0)</f>
        <v>17</v>
      </c>
      <c r="AC106" s="18" t="n">
        <f aca="false">ROUND((M106-L106)*1440,0)</f>
        <v>24</v>
      </c>
      <c r="AD106" s="18" t="n">
        <f aca="false">IF(N106="","",ROUND((N106-M106)*1440,0))</f>
        <v>17</v>
      </c>
      <c r="AE106" s="18" t="n">
        <f aca="false">IF(O106="","",ROUND((O106-N106)*1440,0))</f>
        <v>33</v>
      </c>
      <c r="AF106" s="18" t="n">
        <f aca="false">IF(P106="","",ROUND((P106-O106)*1440,0))</f>
        <v>18</v>
      </c>
      <c r="AG106" s="18" t="n">
        <f aca="false">IF(Q106="","",ROUND((Q106-P106)*1440,0))</f>
        <v>24</v>
      </c>
      <c r="AH106" s="18" t="n">
        <f aca="false">IF(Q106="","",ROUND((Q106-H106)*1440,0))</f>
        <v>166</v>
      </c>
      <c r="AI106" s="19" t="n">
        <f aca="false">ROUND(IF(O106="",Assumptions!$B$25-K106,O106-K106)*24,1)</f>
        <v>1.5</v>
      </c>
      <c r="AJ106" s="20" t="n">
        <f aca="false">ROUND(MAX(N(Y106)/Assumptions!$C$5, N(Z106)/Assumptions!$C$6, N(AA106)/Assumptions!$C$7, N(AB106)/Assumptions!$C$8, N(AC106)/Assumptions!$C$9, N(AD106)/Assumptions!$C$10, N(AE106)/Assumptions!$C$11, N(AF106)/Assumptions!$C$12, N(AG106)/Assumptions!$C$13),3)</f>
        <v>1.133</v>
      </c>
      <c r="AK106" s="0" t="str">
        <f aca="false">IF(OR(U106="Pending",U106="On Hold"),"Open GRN (awaiting)",IF(AJ106&lt;=1,"Within SLA",IF(ROUND(N(Y106)/Assumptions!$C$5,3)=AJ106,"Gate Wait",IF(ROUND(N(Z106)/Assumptions!$C$6,3)=AJ106,"Dock Wait",IF(ROUND(N(AA106)/Assumptions!$C$7,3)=AJ106,"Unloading",IF(ROUND(N(AB106)/Assumptions!$C$8,3)=AJ106,"Unload-to-QC Wait",IF(ROUND(N(AC106)/Assumptions!$C$9,3)=AJ106,"QC",IF(ROUND(N(AD106)/Assumptions!$C$10,3)=AJ106,"QC-to-GRN Wait",IF(ROUND(N(AE106)/Assumptions!$C$11,3)=AJ106,"GRN Processing",IF(ROUND(N(AF106)/Assumptions!$C$12,3)=AJ106,"GRN-to-Putaway Wait",IF(ROUND(N(AG106)/Assumptions!$C$13,3)=AJ106,"Putaway","Within SLA")))))))))))</f>
        <v>Unload-to-QC Wait</v>
      </c>
    </row>
    <row r="107" customFormat="false" ht="15" hidden="false" customHeight="false" outlineLevel="0" collapsed="false">
      <c r="A107" s="0" t="s">
        <v>466</v>
      </c>
      <c r="B107" s="0" t="s">
        <v>467</v>
      </c>
      <c r="C107" s="0" t="s">
        <v>286</v>
      </c>
      <c r="D107" s="0" t="s">
        <v>135</v>
      </c>
      <c r="E107" s="0" t="s">
        <v>468</v>
      </c>
      <c r="F107" s="0" t="s">
        <v>121</v>
      </c>
      <c r="G107" s="0" t="s">
        <v>178</v>
      </c>
      <c r="H107" s="17" t="n">
        <v>46206.0319444445</v>
      </c>
      <c r="I107" s="17" t="n">
        <v>46206.0458333333</v>
      </c>
      <c r="J107" s="17" t="n">
        <v>46206.0583333333</v>
      </c>
      <c r="K107" s="17" t="n">
        <v>46206.0972222222</v>
      </c>
      <c r="L107" s="17" t="n">
        <v>46206.10625</v>
      </c>
      <c r="M107" s="17" t="n">
        <v>46206.1180555556</v>
      </c>
      <c r="N107" s="17" t="n">
        <v>46206.1506944444</v>
      </c>
      <c r="O107" s="17" t="n">
        <v>46206.1770833333</v>
      </c>
      <c r="P107" s="17" t="n">
        <v>46206.1819444444</v>
      </c>
      <c r="Q107" s="17" t="n">
        <v>46206.1916666667</v>
      </c>
      <c r="R107" s="0" t="n">
        <v>317</v>
      </c>
      <c r="S107" s="0" t="n">
        <v>0</v>
      </c>
      <c r="T107" s="0" t="n">
        <v>0</v>
      </c>
      <c r="U107" s="18" t="s">
        <v>130</v>
      </c>
      <c r="V107" s="18" t="s">
        <v>156</v>
      </c>
      <c r="W107" s="0" t="str">
        <f aca="false">IF(AND(X107&gt;=6,X107&lt;14),"A",IF(AND(X107&gt;=14,X107&lt;22),"B","C"))</f>
        <v>C</v>
      </c>
      <c r="X107" s="18" t="n">
        <f aca="false">HOUR(H107)</f>
        <v>0</v>
      </c>
      <c r="Y107" s="18" t="n">
        <f aca="false">ROUND((I107-H107)*1440,0)</f>
        <v>20</v>
      </c>
      <c r="Z107" s="18" t="n">
        <f aca="false">ROUND((J107-I107)*1440,0)</f>
        <v>18</v>
      </c>
      <c r="AA107" s="18" t="n">
        <f aca="false">ROUND((K107-J107)*1440,0)</f>
        <v>56</v>
      </c>
      <c r="AB107" s="18" t="n">
        <f aca="false">ROUND((L107-K107)*1440,0)</f>
        <v>13</v>
      </c>
      <c r="AC107" s="18" t="n">
        <f aca="false">ROUND((M107-L107)*1440,0)</f>
        <v>17</v>
      </c>
      <c r="AD107" s="18" t="n">
        <f aca="false">IF(N107="","",ROUND((N107-M107)*1440,0))</f>
        <v>47</v>
      </c>
      <c r="AE107" s="18" t="n">
        <f aca="false">IF(O107="","",ROUND((O107-N107)*1440,0))</f>
        <v>38</v>
      </c>
      <c r="AF107" s="18" t="n">
        <f aca="false">IF(P107="","",ROUND((P107-O107)*1440,0))</f>
        <v>7</v>
      </c>
      <c r="AG107" s="18" t="n">
        <f aca="false">IF(Q107="","",ROUND((Q107-P107)*1440,0))</f>
        <v>14</v>
      </c>
      <c r="AH107" s="18" t="n">
        <f aca="false">IF(Q107="","",ROUND((Q107-H107)*1440,0))</f>
        <v>230</v>
      </c>
      <c r="AI107" s="19" t="n">
        <f aca="false">ROUND(IF(O107="",Assumptions!$B$25-K107,O107-K107)*24,1)</f>
        <v>1.9</v>
      </c>
      <c r="AJ107" s="20" t="n">
        <f aca="false">ROUND(MAX(N(Y107)/Assumptions!$C$5, N(Z107)/Assumptions!$C$6, N(AA107)/Assumptions!$C$7, N(AB107)/Assumptions!$C$8, N(AC107)/Assumptions!$C$9, N(AD107)/Assumptions!$C$10, N(AE107)/Assumptions!$C$11, N(AF107)/Assumptions!$C$12, N(AG107)/Assumptions!$C$13),3)</f>
        <v>1.567</v>
      </c>
      <c r="AK107" s="0" t="str">
        <f aca="false">IF(OR(U107="Pending",U107="On Hold"),"Open GRN (awaiting)",IF(AJ107&lt;=1,"Within SLA",IF(ROUND(N(Y107)/Assumptions!$C$5,3)=AJ107,"Gate Wait",IF(ROUND(N(Z107)/Assumptions!$C$6,3)=AJ107,"Dock Wait",IF(ROUND(N(AA107)/Assumptions!$C$7,3)=AJ107,"Unloading",IF(ROUND(N(AB107)/Assumptions!$C$8,3)=AJ107,"Unload-to-QC Wait",IF(ROUND(N(AC107)/Assumptions!$C$9,3)=AJ107,"QC",IF(ROUND(N(AD107)/Assumptions!$C$10,3)=AJ107,"QC-to-GRN Wait",IF(ROUND(N(AE107)/Assumptions!$C$11,3)=AJ107,"GRN Processing",IF(ROUND(N(AF107)/Assumptions!$C$12,3)=AJ107,"GRN-to-Putaway Wait",IF(ROUND(N(AG107)/Assumptions!$C$13,3)=AJ107,"Putaway","Within SLA")))))))))))</f>
        <v>QC-to-GRN Wait</v>
      </c>
    </row>
    <row r="108" customFormat="false" ht="15" hidden="false" customHeight="false" outlineLevel="0" collapsed="false">
      <c r="A108" s="0" t="s">
        <v>469</v>
      </c>
      <c r="B108" s="0" t="s">
        <v>470</v>
      </c>
      <c r="C108" s="0" t="s">
        <v>134</v>
      </c>
      <c r="D108" s="0" t="s">
        <v>147</v>
      </c>
      <c r="E108" s="0" t="s">
        <v>471</v>
      </c>
      <c r="F108" s="0" t="s">
        <v>149</v>
      </c>
      <c r="G108" s="0" t="s">
        <v>167</v>
      </c>
      <c r="H108" s="17" t="n">
        <v>46206.0534722222</v>
      </c>
      <c r="I108" s="17" t="n">
        <v>46206.0673611111</v>
      </c>
      <c r="J108" s="17" t="n">
        <v>46206.0729166667</v>
      </c>
      <c r="K108" s="17" t="n">
        <v>46206.0951388889</v>
      </c>
      <c r="L108" s="17" t="n">
        <v>46206.1048611111</v>
      </c>
      <c r="M108" s="17" t="n">
        <v>46206.1333333333</v>
      </c>
      <c r="N108" s="17" t="n">
        <v>46206.1770833333</v>
      </c>
      <c r="O108" s="17" t="n">
        <v>46206.18125</v>
      </c>
      <c r="P108" s="17" t="n">
        <v>46206.1909722222</v>
      </c>
      <c r="Q108" s="17" t="n">
        <v>46206.2173611111</v>
      </c>
      <c r="R108" s="0" t="n">
        <v>739</v>
      </c>
      <c r="S108" s="0" t="n">
        <v>0</v>
      </c>
      <c r="T108" s="0" t="n">
        <v>0</v>
      </c>
      <c r="U108" s="18" t="s">
        <v>130</v>
      </c>
      <c r="V108" s="18" t="s">
        <v>144</v>
      </c>
      <c r="W108" s="0" t="str">
        <f aca="false">IF(AND(X108&gt;=6,X108&lt;14),"A",IF(AND(X108&gt;=14,X108&lt;22),"B","C"))</f>
        <v>C</v>
      </c>
      <c r="X108" s="18" t="n">
        <f aca="false">HOUR(H108)</f>
        <v>1</v>
      </c>
      <c r="Y108" s="18" t="n">
        <f aca="false">ROUND((I108-H108)*1440,0)</f>
        <v>20</v>
      </c>
      <c r="Z108" s="18" t="n">
        <f aca="false">ROUND((J108-I108)*1440,0)</f>
        <v>8</v>
      </c>
      <c r="AA108" s="18" t="n">
        <f aca="false">ROUND((K108-J108)*1440,0)</f>
        <v>32</v>
      </c>
      <c r="AB108" s="18" t="n">
        <f aca="false">ROUND((L108-K108)*1440,0)</f>
        <v>14</v>
      </c>
      <c r="AC108" s="18" t="n">
        <f aca="false">ROUND((M108-L108)*1440,0)</f>
        <v>41</v>
      </c>
      <c r="AD108" s="18" t="n">
        <f aca="false">IF(N108="","",ROUND((N108-M108)*1440,0))</f>
        <v>63</v>
      </c>
      <c r="AE108" s="18" t="n">
        <f aca="false">IF(O108="","",ROUND((O108-N108)*1440,0))</f>
        <v>6</v>
      </c>
      <c r="AF108" s="18" t="n">
        <f aca="false">IF(P108="","",ROUND((P108-O108)*1440,0))</f>
        <v>14</v>
      </c>
      <c r="AG108" s="18" t="n">
        <f aca="false">IF(Q108="","",ROUND((Q108-P108)*1440,0))</f>
        <v>38</v>
      </c>
      <c r="AH108" s="18" t="n">
        <f aca="false">IF(Q108="","",ROUND((Q108-H108)*1440,0))</f>
        <v>236</v>
      </c>
      <c r="AI108" s="19" t="n">
        <f aca="false">ROUND(IF(O108="",Assumptions!$B$25-K108,O108-K108)*24,1)</f>
        <v>2.1</v>
      </c>
      <c r="AJ108" s="20" t="n">
        <f aca="false">ROUND(MAX(N(Y108)/Assumptions!$C$5, N(Z108)/Assumptions!$C$6, N(AA108)/Assumptions!$C$7, N(AB108)/Assumptions!$C$8, N(AC108)/Assumptions!$C$9, N(AD108)/Assumptions!$C$10, N(AE108)/Assumptions!$C$11, N(AF108)/Assumptions!$C$12, N(AG108)/Assumptions!$C$13),3)</f>
        <v>2.1</v>
      </c>
      <c r="AK108" s="0" t="str">
        <f aca="false">IF(OR(U108="Pending",U108="On Hold"),"Open GRN (awaiting)",IF(AJ108&lt;=1,"Within SLA",IF(ROUND(N(Y108)/Assumptions!$C$5,3)=AJ108,"Gate Wait",IF(ROUND(N(Z108)/Assumptions!$C$6,3)=AJ108,"Dock Wait",IF(ROUND(N(AA108)/Assumptions!$C$7,3)=AJ108,"Unloading",IF(ROUND(N(AB108)/Assumptions!$C$8,3)=AJ108,"Unload-to-QC Wait",IF(ROUND(N(AC108)/Assumptions!$C$9,3)=AJ108,"QC",IF(ROUND(N(AD108)/Assumptions!$C$10,3)=AJ108,"QC-to-GRN Wait",IF(ROUND(N(AE108)/Assumptions!$C$11,3)=AJ108,"GRN Processing",IF(ROUND(N(AF108)/Assumptions!$C$12,3)=AJ108,"GRN-to-Putaway Wait",IF(ROUND(N(AG108)/Assumptions!$C$13,3)=AJ108,"Putaway","Within SLA")))))))))))</f>
        <v>QC-to-GRN Wait</v>
      </c>
    </row>
    <row r="109" customFormat="false" ht="15" hidden="false" customHeight="false" outlineLevel="0" collapsed="false">
      <c r="A109" s="0" t="s">
        <v>472</v>
      </c>
      <c r="B109" s="0" t="s">
        <v>473</v>
      </c>
      <c r="C109" s="0" t="s">
        <v>170</v>
      </c>
      <c r="D109" s="0" t="s">
        <v>135</v>
      </c>
      <c r="E109" s="0" t="s">
        <v>474</v>
      </c>
      <c r="F109" s="0" t="s">
        <v>172</v>
      </c>
      <c r="G109" s="0" t="s">
        <v>138</v>
      </c>
      <c r="H109" s="17" t="n">
        <v>46206.2666666667</v>
      </c>
      <c r="I109" s="17" t="n">
        <v>46206.30625</v>
      </c>
      <c r="J109" s="17" t="n">
        <v>46206.3194444445</v>
      </c>
      <c r="K109" s="17" t="n">
        <v>46206.35625</v>
      </c>
      <c r="L109" s="17" t="n">
        <v>46206.36875</v>
      </c>
      <c r="M109" s="17" t="n">
        <v>46206.3986111111</v>
      </c>
      <c r="N109" s="17" t="n">
        <v>46206.4229166667</v>
      </c>
      <c r="O109" s="17" t="n">
        <v>46206.4909722222</v>
      </c>
      <c r="P109" s="17" t="n">
        <v>46206.5104166667</v>
      </c>
      <c r="Q109" s="17" t="n">
        <v>46206.5354166667</v>
      </c>
      <c r="R109" s="0" t="n">
        <v>350</v>
      </c>
      <c r="S109" s="0" t="n">
        <v>0</v>
      </c>
      <c r="T109" s="0" t="n">
        <v>0</v>
      </c>
      <c r="U109" s="18" t="s">
        <v>130</v>
      </c>
      <c r="V109" s="18" t="s">
        <v>156</v>
      </c>
      <c r="W109" s="0" t="str">
        <f aca="false">IF(AND(X109&gt;=6,X109&lt;14),"A",IF(AND(X109&gt;=14,X109&lt;22),"B","C"))</f>
        <v>A</v>
      </c>
      <c r="X109" s="18" t="n">
        <f aca="false">HOUR(H109)</f>
        <v>6</v>
      </c>
      <c r="Y109" s="18" t="n">
        <f aca="false">ROUND((I109-H109)*1440,0)</f>
        <v>57</v>
      </c>
      <c r="Z109" s="18" t="n">
        <f aca="false">ROUND((J109-I109)*1440,0)</f>
        <v>19</v>
      </c>
      <c r="AA109" s="18" t="n">
        <f aca="false">ROUND((K109-J109)*1440,0)</f>
        <v>53</v>
      </c>
      <c r="AB109" s="18" t="n">
        <f aca="false">ROUND((L109-K109)*1440,0)</f>
        <v>18</v>
      </c>
      <c r="AC109" s="18" t="n">
        <f aca="false">ROUND((M109-L109)*1440,0)</f>
        <v>43</v>
      </c>
      <c r="AD109" s="18" t="n">
        <f aca="false">IF(N109="","",ROUND((N109-M109)*1440,0))</f>
        <v>35</v>
      </c>
      <c r="AE109" s="18" t="n">
        <f aca="false">IF(O109="","",ROUND((O109-N109)*1440,0))</f>
        <v>98</v>
      </c>
      <c r="AF109" s="18" t="n">
        <f aca="false">IF(P109="","",ROUND((P109-O109)*1440,0))</f>
        <v>28</v>
      </c>
      <c r="AG109" s="18" t="n">
        <f aca="false">IF(Q109="","",ROUND((Q109-P109)*1440,0))</f>
        <v>36</v>
      </c>
      <c r="AH109" s="18" t="n">
        <f aca="false">IF(Q109="","",ROUND((Q109-H109)*1440,0))</f>
        <v>387</v>
      </c>
      <c r="AI109" s="19" t="n">
        <f aca="false">ROUND(IF(O109="",Assumptions!$B$25-K109,O109-K109)*24,1)</f>
        <v>3.2</v>
      </c>
      <c r="AJ109" s="20" t="n">
        <f aca="false">ROUND(MAX(N(Y109)/Assumptions!$C$5, N(Z109)/Assumptions!$C$6, N(AA109)/Assumptions!$C$7, N(AB109)/Assumptions!$C$8, N(AC109)/Assumptions!$C$9, N(AD109)/Assumptions!$C$10, N(AE109)/Assumptions!$C$11, N(AF109)/Assumptions!$C$12, N(AG109)/Assumptions!$C$13),3)</f>
        <v>2.178</v>
      </c>
      <c r="AK109" s="0" t="str">
        <f aca="false">IF(OR(U109="Pending",U109="On Hold"),"Open GRN (awaiting)",IF(AJ109&lt;=1,"Within SLA",IF(ROUND(N(Y109)/Assumptions!$C$5,3)=AJ109,"Gate Wait",IF(ROUND(N(Z109)/Assumptions!$C$6,3)=AJ109,"Dock Wait",IF(ROUND(N(AA109)/Assumptions!$C$7,3)=AJ109,"Unloading",IF(ROUND(N(AB109)/Assumptions!$C$8,3)=AJ109,"Unload-to-QC Wait",IF(ROUND(N(AC109)/Assumptions!$C$9,3)=AJ109,"QC",IF(ROUND(N(AD109)/Assumptions!$C$10,3)=AJ109,"QC-to-GRN Wait",IF(ROUND(N(AE109)/Assumptions!$C$11,3)=AJ109,"GRN Processing",IF(ROUND(N(AF109)/Assumptions!$C$12,3)=AJ109,"GRN-to-Putaway Wait",IF(ROUND(N(AG109)/Assumptions!$C$13,3)=AJ109,"Putaway","Within SLA")))))))))))</f>
        <v>GRN Processing</v>
      </c>
    </row>
    <row r="110" customFormat="false" ht="15" hidden="false" customHeight="false" outlineLevel="0" collapsed="false">
      <c r="A110" s="0" t="s">
        <v>475</v>
      </c>
      <c r="B110" s="0" t="s">
        <v>476</v>
      </c>
      <c r="C110" s="0" t="s">
        <v>118</v>
      </c>
      <c r="D110" s="0" t="s">
        <v>119</v>
      </c>
      <c r="E110" s="0" t="s">
        <v>477</v>
      </c>
      <c r="F110" s="0" t="s">
        <v>121</v>
      </c>
      <c r="G110" s="0" t="s">
        <v>129</v>
      </c>
      <c r="H110" s="17" t="n">
        <v>46206.3013888889</v>
      </c>
      <c r="I110" s="17" t="n">
        <v>46206.3111111111</v>
      </c>
      <c r="J110" s="17" t="n">
        <v>46206.3152777778</v>
      </c>
      <c r="K110" s="17" t="n">
        <v>46206.3347222222</v>
      </c>
      <c r="L110" s="17" t="n">
        <v>46206.3395833333</v>
      </c>
      <c r="M110" s="17" t="n">
        <v>46206.3923611111</v>
      </c>
      <c r="N110" s="17" t="n">
        <v>46206.4291666667</v>
      </c>
      <c r="O110" s="17" t="n">
        <v>46206.44375</v>
      </c>
      <c r="P110" s="17" t="n">
        <v>46206.4604166667</v>
      </c>
      <c r="Q110" s="17" t="n">
        <v>46206.4805555556</v>
      </c>
      <c r="R110" s="0" t="n">
        <v>91</v>
      </c>
      <c r="S110" s="0" t="n">
        <v>0</v>
      </c>
      <c r="T110" s="0" t="n">
        <v>0</v>
      </c>
      <c r="U110" s="18" t="s">
        <v>130</v>
      </c>
      <c r="V110" s="18" t="s">
        <v>156</v>
      </c>
      <c r="W110" s="0" t="str">
        <f aca="false">IF(AND(X110&gt;=6,X110&lt;14),"A",IF(AND(X110&gt;=14,X110&lt;22),"B","C"))</f>
        <v>A</v>
      </c>
      <c r="X110" s="18" t="n">
        <f aca="false">HOUR(H110)</f>
        <v>7</v>
      </c>
      <c r="Y110" s="18" t="n">
        <f aca="false">ROUND((I110-H110)*1440,0)</f>
        <v>14</v>
      </c>
      <c r="Z110" s="18" t="n">
        <f aca="false">ROUND((J110-I110)*1440,0)</f>
        <v>6</v>
      </c>
      <c r="AA110" s="18" t="n">
        <f aca="false">ROUND((K110-J110)*1440,0)</f>
        <v>28</v>
      </c>
      <c r="AB110" s="18" t="n">
        <f aca="false">ROUND((L110-K110)*1440,0)</f>
        <v>7</v>
      </c>
      <c r="AC110" s="18" t="n">
        <f aca="false">ROUND((M110-L110)*1440,0)</f>
        <v>76</v>
      </c>
      <c r="AD110" s="18" t="n">
        <f aca="false">IF(N110="","",ROUND((N110-M110)*1440,0))</f>
        <v>53</v>
      </c>
      <c r="AE110" s="18" t="n">
        <f aca="false">IF(O110="","",ROUND((O110-N110)*1440,0))</f>
        <v>21</v>
      </c>
      <c r="AF110" s="18" t="n">
        <f aca="false">IF(P110="","",ROUND((P110-O110)*1440,0))</f>
        <v>24</v>
      </c>
      <c r="AG110" s="18" t="n">
        <f aca="false">IF(Q110="","",ROUND((Q110-P110)*1440,0))</f>
        <v>29</v>
      </c>
      <c r="AH110" s="18" t="n">
        <f aca="false">IF(Q110="","",ROUND((Q110-H110)*1440,0))</f>
        <v>258</v>
      </c>
      <c r="AI110" s="19" t="n">
        <f aca="false">ROUND(IF(O110="",Assumptions!$B$25-K110,O110-K110)*24,1)</f>
        <v>2.6</v>
      </c>
      <c r="AJ110" s="20" t="n">
        <f aca="false">ROUND(MAX(N(Y110)/Assumptions!$C$5, N(Z110)/Assumptions!$C$6, N(AA110)/Assumptions!$C$7, N(AB110)/Assumptions!$C$8, N(AC110)/Assumptions!$C$9, N(AD110)/Assumptions!$C$10, N(AE110)/Assumptions!$C$11, N(AF110)/Assumptions!$C$12, N(AG110)/Assumptions!$C$13),3)</f>
        <v>1.767</v>
      </c>
      <c r="AK110" s="0" t="str">
        <f aca="false">IF(OR(U110="Pending",U110="On Hold"),"Open GRN (awaiting)",IF(AJ110&lt;=1,"Within SLA",IF(ROUND(N(Y110)/Assumptions!$C$5,3)=AJ110,"Gate Wait",IF(ROUND(N(Z110)/Assumptions!$C$6,3)=AJ110,"Dock Wait",IF(ROUND(N(AA110)/Assumptions!$C$7,3)=AJ110,"Unloading",IF(ROUND(N(AB110)/Assumptions!$C$8,3)=AJ110,"Unload-to-QC Wait",IF(ROUND(N(AC110)/Assumptions!$C$9,3)=AJ110,"QC",IF(ROUND(N(AD110)/Assumptions!$C$10,3)=AJ110,"QC-to-GRN Wait",IF(ROUND(N(AE110)/Assumptions!$C$11,3)=AJ110,"GRN Processing",IF(ROUND(N(AF110)/Assumptions!$C$12,3)=AJ110,"GRN-to-Putaway Wait",IF(ROUND(N(AG110)/Assumptions!$C$13,3)=AJ110,"Putaway","Within SLA")))))))))))</f>
        <v>QC-to-GRN Wait</v>
      </c>
    </row>
    <row r="111" customFormat="false" ht="15" hidden="false" customHeight="false" outlineLevel="0" collapsed="false">
      <c r="A111" s="0" t="s">
        <v>478</v>
      </c>
      <c r="B111" s="0" t="s">
        <v>479</v>
      </c>
      <c r="C111" s="0" t="s">
        <v>218</v>
      </c>
      <c r="D111" s="0" t="s">
        <v>119</v>
      </c>
      <c r="E111" s="0" t="s">
        <v>480</v>
      </c>
      <c r="F111" s="0" t="s">
        <v>137</v>
      </c>
      <c r="G111" s="0" t="s">
        <v>129</v>
      </c>
      <c r="H111" s="17" t="n">
        <v>46206.3090277778</v>
      </c>
      <c r="I111" s="17" t="n">
        <v>46206.31875</v>
      </c>
      <c r="J111" s="17" t="n">
        <v>46206.3222222222</v>
      </c>
      <c r="K111" s="17" t="n">
        <v>46206.3402777778</v>
      </c>
      <c r="L111" s="17" t="n">
        <v>46206.3465277778</v>
      </c>
      <c r="M111" s="17" t="n">
        <v>46206.3763888889</v>
      </c>
      <c r="N111" s="17" t="n">
        <v>46206.3986111111</v>
      </c>
      <c r="O111" s="17" t="n">
        <v>46206.6826388889</v>
      </c>
      <c r="P111" s="17" t="n">
        <v>46206.6916666667</v>
      </c>
      <c r="Q111" s="17" t="n">
        <v>46206.7104166667</v>
      </c>
      <c r="R111" s="0" t="n">
        <v>262</v>
      </c>
      <c r="S111" s="0" t="n">
        <v>0</v>
      </c>
      <c r="T111" s="0" t="n">
        <v>0</v>
      </c>
      <c r="U111" s="18" t="s">
        <v>130</v>
      </c>
      <c r="V111" s="18" t="s">
        <v>131</v>
      </c>
      <c r="W111" s="0" t="str">
        <f aca="false">IF(AND(X111&gt;=6,X111&lt;14),"A",IF(AND(X111&gt;=14,X111&lt;22),"B","C"))</f>
        <v>A</v>
      </c>
      <c r="X111" s="18" t="n">
        <f aca="false">HOUR(H111)</f>
        <v>7</v>
      </c>
      <c r="Y111" s="18" t="n">
        <f aca="false">ROUND((I111-H111)*1440,0)</f>
        <v>14</v>
      </c>
      <c r="Z111" s="18" t="n">
        <f aca="false">ROUND((J111-I111)*1440,0)</f>
        <v>5</v>
      </c>
      <c r="AA111" s="18" t="n">
        <f aca="false">ROUND((K111-J111)*1440,0)</f>
        <v>26</v>
      </c>
      <c r="AB111" s="18" t="n">
        <f aca="false">ROUND((L111-K111)*1440,0)</f>
        <v>9</v>
      </c>
      <c r="AC111" s="18" t="n">
        <f aca="false">ROUND((M111-L111)*1440,0)</f>
        <v>43</v>
      </c>
      <c r="AD111" s="18" t="n">
        <f aca="false">IF(N111="","",ROUND((N111-M111)*1440,0))</f>
        <v>32</v>
      </c>
      <c r="AE111" s="18" t="n">
        <f aca="false">IF(O111="","",ROUND((O111-N111)*1440,0))</f>
        <v>409</v>
      </c>
      <c r="AF111" s="18" t="n">
        <f aca="false">IF(P111="","",ROUND((P111-O111)*1440,0))</f>
        <v>13</v>
      </c>
      <c r="AG111" s="18" t="n">
        <f aca="false">IF(Q111="","",ROUND((Q111-P111)*1440,0))</f>
        <v>27</v>
      </c>
      <c r="AH111" s="18" t="n">
        <f aca="false">IF(Q111="","",ROUND((Q111-H111)*1440,0))</f>
        <v>578</v>
      </c>
      <c r="AI111" s="19" t="n">
        <f aca="false">ROUND(IF(O111="",Assumptions!$B$25-K111,O111-K111)*24,1)</f>
        <v>8.2</v>
      </c>
      <c r="AJ111" s="20" t="n">
        <f aca="false">ROUND(MAX(N(Y111)/Assumptions!$C$5, N(Z111)/Assumptions!$C$6, N(AA111)/Assumptions!$C$7, N(AB111)/Assumptions!$C$8, N(AC111)/Assumptions!$C$9, N(AD111)/Assumptions!$C$10, N(AE111)/Assumptions!$C$11, N(AF111)/Assumptions!$C$12, N(AG111)/Assumptions!$C$13),3)</f>
        <v>9.089</v>
      </c>
      <c r="AK111" s="0" t="str">
        <f aca="false">IF(OR(U111="Pending",U111="On Hold"),"Open GRN (awaiting)",IF(AJ111&lt;=1,"Within SLA",IF(ROUND(N(Y111)/Assumptions!$C$5,3)=AJ111,"Gate Wait",IF(ROUND(N(Z111)/Assumptions!$C$6,3)=AJ111,"Dock Wait",IF(ROUND(N(AA111)/Assumptions!$C$7,3)=AJ111,"Unloading",IF(ROUND(N(AB111)/Assumptions!$C$8,3)=AJ111,"Unload-to-QC Wait",IF(ROUND(N(AC111)/Assumptions!$C$9,3)=AJ111,"QC",IF(ROUND(N(AD111)/Assumptions!$C$10,3)=AJ111,"QC-to-GRN Wait",IF(ROUND(N(AE111)/Assumptions!$C$11,3)=AJ111,"GRN Processing",IF(ROUND(N(AF111)/Assumptions!$C$12,3)=AJ111,"GRN-to-Putaway Wait",IF(ROUND(N(AG111)/Assumptions!$C$13,3)=AJ111,"Putaway","Within SLA")))))))))))</f>
        <v>GRN Processing</v>
      </c>
    </row>
    <row r="112" customFormat="false" ht="15" hidden="false" customHeight="false" outlineLevel="0" collapsed="false">
      <c r="A112" s="0" t="s">
        <v>481</v>
      </c>
      <c r="B112" s="0" t="s">
        <v>482</v>
      </c>
      <c r="C112" s="0" t="s">
        <v>153</v>
      </c>
      <c r="D112" s="0" t="s">
        <v>119</v>
      </c>
      <c r="E112" s="0" t="s">
        <v>483</v>
      </c>
      <c r="F112" s="0" t="s">
        <v>155</v>
      </c>
      <c r="G112" s="0" t="s">
        <v>129</v>
      </c>
      <c r="H112" s="17" t="n">
        <v>46206.3263888889</v>
      </c>
      <c r="I112" s="17" t="n">
        <v>46206.3395833333</v>
      </c>
      <c r="J112" s="17" t="n">
        <v>46206.3416666667</v>
      </c>
      <c r="K112" s="17" t="n">
        <v>46206.3645833333</v>
      </c>
      <c r="L112" s="17" t="n">
        <v>46206.36875</v>
      </c>
      <c r="M112" s="17" t="n">
        <v>46206.3944444444</v>
      </c>
      <c r="N112" s="17" t="n">
        <v>46206.44375</v>
      </c>
      <c r="O112" s="17" t="n">
        <v>46206.5284722222</v>
      </c>
      <c r="P112" s="17" t="n">
        <v>46206.5395833333</v>
      </c>
      <c r="Q112" s="17" t="n">
        <v>46206.55</v>
      </c>
      <c r="R112" s="0" t="n">
        <v>361</v>
      </c>
      <c r="S112" s="0" t="n">
        <v>21</v>
      </c>
      <c r="T112" s="0" t="n">
        <v>0</v>
      </c>
      <c r="U112" s="18" t="s">
        <v>123</v>
      </c>
      <c r="V112" s="18" t="s">
        <v>82</v>
      </c>
      <c r="W112" s="0" t="str">
        <f aca="false">IF(AND(X112&gt;=6,X112&lt;14),"A",IF(AND(X112&gt;=14,X112&lt;22),"B","C"))</f>
        <v>A</v>
      </c>
      <c r="X112" s="18" t="n">
        <f aca="false">HOUR(H112)</f>
        <v>7</v>
      </c>
      <c r="Y112" s="18" t="n">
        <f aca="false">ROUND((I112-H112)*1440,0)</f>
        <v>19</v>
      </c>
      <c r="Z112" s="18" t="n">
        <f aca="false">ROUND((J112-I112)*1440,0)</f>
        <v>3</v>
      </c>
      <c r="AA112" s="18" t="n">
        <f aca="false">ROUND((K112-J112)*1440,0)</f>
        <v>33</v>
      </c>
      <c r="AB112" s="18" t="n">
        <f aca="false">ROUND((L112-K112)*1440,0)</f>
        <v>6</v>
      </c>
      <c r="AC112" s="18" t="n">
        <f aca="false">ROUND((M112-L112)*1440,0)</f>
        <v>37</v>
      </c>
      <c r="AD112" s="18" t="n">
        <f aca="false">IF(N112="","",ROUND((N112-M112)*1440,0))</f>
        <v>71</v>
      </c>
      <c r="AE112" s="18" t="n">
        <f aca="false">IF(O112="","",ROUND((O112-N112)*1440,0))</f>
        <v>122</v>
      </c>
      <c r="AF112" s="18" t="n">
        <f aca="false">IF(P112="","",ROUND((P112-O112)*1440,0))</f>
        <v>16</v>
      </c>
      <c r="AG112" s="18" t="n">
        <f aca="false">IF(Q112="","",ROUND((Q112-P112)*1440,0))</f>
        <v>15</v>
      </c>
      <c r="AH112" s="18" t="n">
        <f aca="false">IF(Q112="","",ROUND((Q112-H112)*1440,0))</f>
        <v>322</v>
      </c>
      <c r="AI112" s="19" t="n">
        <f aca="false">ROUND(IF(O112="",Assumptions!$B$25-K112,O112-K112)*24,1)</f>
        <v>3.9</v>
      </c>
      <c r="AJ112" s="20" t="n">
        <f aca="false">ROUND(MAX(N(Y112)/Assumptions!$C$5, N(Z112)/Assumptions!$C$6, N(AA112)/Assumptions!$C$7, N(AB112)/Assumptions!$C$8, N(AC112)/Assumptions!$C$9, N(AD112)/Assumptions!$C$10, N(AE112)/Assumptions!$C$11, N(AF112)/Assumptions!$C$12, N(AG112)/Assumptions!$C$13),3)</f>
        <v>2.711</v>
      </c>
      <c r="AK112" s="0" t="str">
        <f aca="false">IF(OR(U112="Pending",U112="On Hold"),"Open GRN (awaiting)",IF(AJ112&lt;=1,"Within SLA",IF(ROUND(N(Y112)/Assumptions!$C$5,3)=AJ112,"Gate Wait",IF(ROUND(N(Z112)/Assumptions!$C$6,3)=AJ112,"Dock Wait",IF(ROUND(N(AA112)/Assumptions!$C$7,3)=AJ112,"Unloading",IF(ROUND(N(AB112)/Assumptions!$C$8,3)=AJ112,"Unload-to-QC Wait",IF(ROUND(N(AC112)/Assumptions!$C$9,3)=AJ112,"QC",IF(ROUND(N(AD112)/Assumptions!$C$10,3)=AJ112,"QC-to-GRN Wait",IF(ROUND(N(AE112)/Assumptions!$C$11,3)=AJ112,"GRN Processing",IF(ROUND(N(AF112)/Assumptions!$C$12,3)=AJ112,"GRN-to-Putaway Wait",IF(ROUND(N(AG112)/Assumptions!$C$13,3)=AJ112,"Putaway","Within SLA")))))))))))</f>
        <v>GRN Processing</v>
      </c>
    </row>
    <row r="113" customFormat="false" ht="15" hidden="false" customHeight="false" outlineLevel="0" collapsed="false">
      <c r="A113" s="0" t="s">
        <v>484</v>
      </c>
      <c r="B113" s="0" t="s">
        <v>485</v>
      </c>
      <c r="C113" s="0" t="s">
        <v>175</v>
      </c>
      <c r="D113" s="0" t="s">
        <v>135</v>
      </c>
      <c r="E113" s="0" t="s">
        <v>486</v>
      </c>
      <c r="F113" s="0" t="s">
        <v>177</v>
      </c>
      <c r="G113" s="0" t="s">
        <v>138</v>
      </c>
      <c r="H113" s="17" t="n">
        <v>46206.3444444445</v>
      </c>
      <c r="I113" s="17" t="n">
        <v>46206.3541666667</v>
      </c>
      <c r="J113" s="17" t="n">
        <v>46206.3569444444</v>
      </c>
      <c r="K113" s="17" t="n">
        <v>46206.3861111111</v>
      </c>
      <c r="L113" s="17" t="n">
        <v>46206.39375</v>
      </c>
      <c r="M113" s="17" t="n">
        <v>46206.4125</v>
      </c>
      <c r="N113" s="17" t="n">
        <v>46206.4604166667</v>
      </c>
      <c r="O113" s="17" t="n">
        <v>46206.49375</v>
      </c>
      <c r="P113" s="17" t="n">
        <v>46206.5055555556</v>
      </c>
      <c r="Q113" s="17" t="n">
        <v>46206.5118055556</v>
      </c>
      <c r="R113" s="0" t="n">
        <v>158</v>
      </c>
      <c r="S113" s="0" t="n">
        <v>0</v>
      </c>
      <c r="T113" s="0" t="n">
        <v>0</v>
      </c>
      <c r="U113" s="18" t="s">
        <v>130</v>
      </c>
      <c r="V113" s="18" t="s">
        <v>144</v>
      </c>
      <c r="W113" s="0" t="str">
        <f aca="false">IF(AND(X113&gt;=6,X113&lt;14),"A",IF(AND(X113&gt;=14,X113&lt;22),"B","C"))</f>
        <v>A</v>
      </c>
      <c r="X113" s="18" t="n">
        <f aca="false">HOUR(H113)</f>
        <v>8</v>
      </c>
      <c r="Y113" s="18" t="n">
        <f aca="false">ROUND((I113-H113)*1440,0)</f>
        <v>14</v>
      </c>
      <c r="Z113" s="18" t="n">
        <f aca="false">ROUND((J113-I113)*1440,0)</f>
        <v>4</v>
      </c>
      <c r="AA113" s="18" t="n">
        <f aca="false">ROUND((K113-J113)*1440,0)</f>
        <v>42</v>
      </c>
      <c r="AB113" s="18" t="n">
        <f aca="false">ROUND((L113-K113)*1440,0)</f>
        <v>11</v>
      </c>
      <c r="AC113" s="18" t="n">
        <f aca="false">ROUND((M113-L113)*1440,0)</f>
        <v>27</v>
      </c>
      <c r="AD113" s="18" t="n">
        <f aca="false">IF(N113="","",ROUND((N113-M113)*1440,0))</f>
        <v>69</v>
      </c>
      <c r="AE113" s="18" t="n">
        <f aca="false">IF(O113="","",ROUND((O113-N113)*1440,0))</f>
        <v>48</v>
      </c>
      <c r="AF113" s="18" t="n">
        <f aca="false">IF(P113="","",ROUND((P113-O113)*1440,0))</f>
        <v>17</v>
      </c>
      <c r="AG113" s="18" t="n">
        <f aca="false">IF(Q113="","",ROUND((Q113-P113)*1440,0))</f>
        <v>9</v>
      </c>
      <c r="AH113" s="18" t="n">
        <f aca="false">IF(Q113="","",ROUND((Q113-H113)*1440,0))</f>
        <v>241</v>
      </c>
      <c r="AI113" s="19" t="n">
        <f aca="false">ROUND(IF(O113="",Assumptions!$B$25-K113,O113-K113)*24,1)</f>
        <v>2.6</v>
      </c>
      <c r="AJ113" s="20" t="n">
        <f aca="false">ROUND(MAX(N(Y113)/Assumptions!$C$5, N(Z113)/Assumptions!$C$6, N(AA113)/Assumptions!$C$7, N(AB113)/Assumptions!$C$8, N(AC113)/Assumptions!$C$9, N(AD113)/Assumptions!$C$10, N(AE113)/Assumptions!$C$11, N(AF113)/Assumptions!$C$12, N(AG113)/Assumptions!$C$13),3)</f>
        <v>2.3</v>
      </c>
      <c r="AK113" s="0" t="str">
        <f aca="false">IF(OR(U113="Pending",U113="On Hold"),"Open GRN (awaiting)",IF(AJ113&lt;=1,"Within SLA",IF(ROUND(N(Y113)/Assumptions!$C$5,3)=AJ113,"Gate Wait",IF(ROUND(N(Z113)/Assumptions!$C$6,3)=AJ113,"Dock Wait",IF(ROUND(N(AA113)/Assumptions!$C$7,3)=AJ113,"Unloading",IF(ROUND(N(AB113)/Assumptions!$C$8,3)=AJ113,"Unload-to-QC Wait",IF(ROUND(N(AC113)/Assumptions!$C$9,3)=AJ113,"QC",IF(ROUND(N(AD113)/Assumptions!$C$10,3)=AJ113,"QC-to-GRN Wait",IF(ROUND(N(AE113)/Assumptions!$C$11,3)=AJ113,"GRN Processing",IF(ROUND(N(AF113)/Assumptions!$C$12,3)=AJ113,"GRN-to-Putaway Wait",IF(ROUND(N(AG113)/Assumptions!$C$13,3)=AJ113,"Putaway","Within SLA")))))))))))</f>
        <v>QC-to-GRN Wait</v>
      </c>
    </row>
    <row r="114" customFormat="false" ht="15" hidden="false" customHeight="false" outlineLevel="0" collapsed="false">
      <c r="A114" s="0" t="s">
        <v>487</v>
      </c>
      <c r="B114" s="0" t="s">
        <v>488</v>
      </c>
      <c r="C114" s="0" t="s">
        <v>175</v>
      </c>
      <c r="D114" s="0" t="s">
        <v>135</v>
      </c>
      <c r="E114" s="0" t="s">
        <v>489</v>
      </c>
      <c r="F114" s="0" t="s">
        <v>177</v>
      </c>
      <c r="G114" s="0" t="s">
        <v>178</v>
      </c>
      <c r="H114" s="17" t="n">
        <v>46206.3652777778</v>
      </c>
      <c r="I114" s="17" t="n">
        <v>46206.3847222222</v>
      </c>
      <c r="J114" s="17" t="n">
        <v>46206.3923611111</v>
      </c>
      <c r="K114" s="17" t="n">
        <v>46206.4131944445</v>
      </c>
      <c r="L114" s="17" t="n">
        <v>46206.4284722222</v>
      </c>
      <c r="M114" s="17" t="n">
        <v>46206.4659722222</v>
      </c>
      <c r="N114" s="17" t="n">
        <v>46206.575</v>
      </c>
      <c r="O114" s="17" t="n">
        <v>46206.6277777778</v>
      </c>
      <c r="P114" s="17" t="n">
        <v>46206.6527777778</v>
      </c>
      <c r="Q114" s="17" t="n">
        <v>46206.6590277778</v>
      </c>
      <c r="R114" s="0" t="n">
        <v>423</v>
      </c>
      <c r="S114" s="0" t="n">
        <v>0</v>
      </c>
      <c r="T114" s="0" t="n">
        <v>0</v>
      </c>
      <c r="U114" s="18" t="s">
        <v>130</v>
      </c>
      <c r="V114" s="18" t="s">
        <v>144</v>
      </c>
      <c r="W114" s="0" t="str">
        <f aca="false">IF(AND(X114&gt;=6,X114&lt;14),"A",IF(AND(X114&gt;=14,X114&lt;22),"B","C"))</f>
        <v>A</v>
      </c>
      <c r="X114" s="18" t="n">
        <f aca="false">HOUR(H114)</f>
        <v>8</v>
      </c>
      <c r="Y114" s="18" t="n">
        <f aca="false">ROUND((I114-H114)*1440,0)</f>
        <v>28</v>
      </c>
      <c r="Z114" s="18" t="n">
        <f aca="false">ROUND((J114-I114)*1440,0)</f>
        <v>11</v>
      </c>
      <c r="AA114" s="18" t="n">
        <f aca="false">ROUND((K114-J114)*1440,0)</f>
        <v>30</v>
      </c>
      <c r="AB114" s="18" t="n">
        <f aca="false">ROUND((L114-K114)*1440,0)</f>
        <v>22</v>
      </c>
      <c r="AC114" s="18" t="n">
        <f aca="false">ROUND((M114-L114)*1440,0)</f>
        <v>54</v>
      </c>
      <c r="AD114" s="18" t="n">
        <f aca="false">IF(N114="","",ROUND((N114-M114)*1440,0))</f>
        <v>157</v>
      </c>
      <c r="AE114" s="18" t="n">
        <f aca="false">IF(O114="","",ROUND((O114-N114)*1440,0))</f>
        <v>76</v>
      </c>
      <c r="AF114" s="18" t="n">
        <f aca="false">IF(P114="","",ROUND((P114-O114)*1440,0))</f>
        <v>36</v>
      </c>
      <c r="AG114" s="18" t="n">
        <f aca="false">IF(Q114="","",ROUND((Q114-P114)*1440,0))</f>
        <v>9</v>
      </c>
      <c r="AH114" s="18" t="n">
        <f aca="false">IF(Q114="","",ROUND((Q114-H114)*1440,0))</f>
        <v>423</v>
      </c>
      <c r="AI114" s="19" t="n">
        <f aca="false">ROUND(IF(O114="",Assumptions!$B$25-K114,O114-K114)*24,1)</f>
        <v>5.2</v>
      </c>
      <c r="AJ114" s="20" t="n">
        <f aca="false">ROUND(MAX(N(Y114)/Assumptions!$C$5, N(Z114)/Assumptions!$C$6, N(AA114)/Assumptions!$C$7, N(AB114)/Assumptions!$C$8, N(AC114)/Assumptions!$C$9, N(AD114)/Assumptions!$C$10, N(AE114)/Assumptions!$C$11, N(AF114)/Assumptions!$C$12, N(AG114)/Assumptions!$C$13),3)</f>
        <v>5.233</v>
      </c>
      <c r="AK114" s="0" t="str">
        <f aca="false">IF(OR(U114="Pending",U114="On Hold"),"Open GRN (awaiting)",IF(AJ114&lt;=1,"Within SLA",IF(ROUND(N(Y114)/Assumptions!$C$5,3)=AJ114,"Gate Wait",IF(ROUND(N(Z114)/Assumptions!$C$6,3)=AJ114,"Dock Wait",IF(ROUND(N(AA114)/Assumptions!$C$7,3)=AJ114,"Unloading",IF(ROUND(N(AB114)/Assumptions!$C$8,3)=AJ114,"Unload-to-QC Wait",IF(ROUND(N(AC114)/Assumptions!$C$9,3)=AJ114,"QC",IF(ROUND(N(AD114)/Assumptions!$C$10,3)=AJ114,"QC-to-GRN Wait",IF(ROUND(N(AE114)/Assumptions!$C$11,3)=AJ114,"GRN Processing",IF(ROUND(N(AF114)/Assumptions!$C$12,3)=AJ114,"GRN-to-Putaway Wait",IF(ROUND(N(AG114)/Assumptions!$C$13,3)=AJ114,"Putaway","Within SLA")))))))))))</f>
        <v>QC-to-GRN Wait</v>
      </c>
    </row>
    <row r="115" customFormat="false" ht="15" hidden="false" customHeight="false" outlineLevel="0" collapsed="false">
      <c r="A115" s="0" t="s">
        <v>490</v>
      </c>
      <c r="B115" s="0" t="s">
        <v>491</v>
      </c>
      <c r="C115" s="0" t="s">
        <v>170</v>
      </c>
      <c r="D115" s="0" t="s">
        <v>119</v>
      </c>
      <c r="E115" s="0" t="s">
        <v>492</v>
      </c>
      <c r="F115" s="0" t="s">
        <v>172</v>
      </c>
      <c r="G115" s="0" t="s">
        <v>129</v>
      </c>
      <c r="H115" s="17" t="n">
        <v>46206.3729166667</v>
      </c>
      <c r="I115" s="17" t="n">
        <v>46206.3902777778</v>
      </c>
      <c r="J115" s="17" t="n">
        <v>46206.3986111111</v>
      </c>
      <c r="K115" s="17" t="n">
        <v>46206.4277777778</v>
      </c>
      <c r="L115" s="17" t="n">
        <v>46206.4395833333</v>
      </c>
      <c r="M115" s="17" t="n">
        <v>46206.4729166667</v>
      </c>
      <c r="N115" s="17" t="n">
        <v>46206.4875</v>
      </c>
      <c r="O115" s="17" t="n">
        <v>46206.5013888889</v>
      </c>
      <c r="P115" s="17" t="n">
        <v>46206.51875</v>
      </c>
      <c r="Q115" s="17" t="n">
        <v>46206.53125</v>
      </c>
      <c r="R115" s="0" t="n">
        <v>385</v>
      </c>
      <c r="S115" s="0" t="n">
        <v>0</v>
      </c>
      <c r="T115" s="0" t="n">
        <v>0</v>
      </c>
      <c r="U115" s="18" t="s">
        <v>130</v>
      </c>
      <c r="V115" s="18" t="s">
        <v>139</v>
      </c>
      <c r="W115" s="0" t="str">
        <f aca="false">IF(AND(X115&gt;=6,X115&lt;14),"A",IF(AND(X115&gt;=14,X115&lt;22),"B","C"))</f>
        <v>A</v>
      </c>
      <c r="X115" s="18" t="n">
        <f aca="false">HOUR(H115)</f>
        <v>8</v>
      </c>
      <c r="Y115" s="18" t="n">
        <f aca="false">ROUND((I115-H115)*1440,0)</f>
        <v>25</v>
      </c>
      <c r="Z115" s="18" t="n">
        <f aca="false">ROUND((J115-I115)*1440,0)</f>
        <v>12</v>
      </c>
      <c r="AA115" s="18" t="n">
        <f aca="false">ROUND((K115-J115)*1440,0)</f>
        <v>42</v>
      </c>
      <c r="AB115" s="18" t="n">
        <f aca="false">ROUND((L115-K115)*1440,0)</f>
        <v>17</v>
      </c>
      <c r="AC115" s="18" t="n">
        <f aca="false">ROUND((M115-L115)*1440,0)</f>
        <v>48</v>
      </c>
      <c r="AD115" s="18" t="n">
        <f aca="false">IF(N115="","",ROUND((N115-M115)*1440,0))</f>
        <v>21</v>
      </c>
      <c r="AE115" s="18" t="n">
        <f aca="false">IF(O115="","",ROUND((O115-N115)*1440,0))</f>
        <v>20</v>
      </c>
      <c r="AF115" s="18" t="n">
        <f aca="false">IF(P115="","",ROUND((P115-O115)*1440,0))</f>
        <v>25</v>
      </c>
      <c r="AG115" s="18" t="n">
        <f aca="false">IF(Q115="","",ROUND((Q115-P115)*1440,0))</f>
        <v>18</v>
      </c>
      <c r="AH115" s="18" t="n">
        <f aca="false">IF(Q115="","",ROUND((Q115-H115)*1440,0))</f>
        <v>228</v>
      </c>
      <c r="AI115" s="19" t="n">
        <f aca="false">ROUND(IF(O115="",Assumptions!$B$25-K115,O115-K115)*24,1)</f>
        <v>1.8</v>
      </c>
      <c r="AJ115" s="20" t="n">
        <f aca="false">ROUND(MAX(N(Y115)/Assumptions!$C$5, N(Z115)/Assumptions!$C$6, N(AA115)/Assumptions!$C$7, N(AB115)/Assumptions!$C$8, N(AC115)/Assumptions!$C$9, N(AD115)/Assumptions!$C$10, N(AE115)/Assumptions!$C$11, N(AF115)/Assumptions!$C$12, N(AG115)/Assumptions!$C$13),3)</f>
        <v>1.25</v>
      </c>
      <c r="AK115" s="0" t="str">
        <f aca="false">IF(OR(U115="Pending",U115="On Hold"),"Open GRN (awaiting)",IF(AJ115&lt;=1,"Within SLA",IF(ROUND(N(Y115)/Assumptions!$C$5,3)=AJ115,"Gate Wait",IF(ROUND(N(Z115)/Assumptions!$C$6,3)=AJ115,"Dock Wait",IF(ROUND(N(AA115)/Assumptions!$C$7,3)=AJ115,"Unloading",IF(ROUND(N(AB115)/Assumptions!$C$8,3)=AJ115,"Unload-to-QC Wait",IF(ROUND(N(AC115)/Assumptions!$C$9,3)=AJ115,"QC",IF(ROUND(N(AD115)/Assumptions!$C$10,3)=AJ115,"QC-to-GRN Wait",IF(ROUND(N(AE115)/Assumptions!$C$11,3)=AJ115,"GRN Processing",IF(ROUND(N(AF115)/Assumptions!$C$12,3)=AJ115,"GRN-to-Putaway Wait",IF(ROUND(N(AG115)/Assumptions!$C$13,3)=AJ115,"Putaway","Within SLA")))))))))))</f>
        <v>GRN-to-Putaway Wait</v>
      </c>
    </row>
    <row r="116" customFormat="false" ht="15" hidden="false" customHeight="false" outlineLevel="0" collapsed="false">
      <c r="A116" s="0" t="s">
        <v>493</v>
      </c>
      <c r="B116" s="0" t="s">
        <v>494</v>
      </c>
      <c r="C116" s="0" t="s">
        <v>126</v>
      </c>
      <c r="D116" s="0" t="s">
        <v>135</v>
      </c>
      <c r="E116" s="0" t="s">
        <v>495</v>
      </c>
      <c r="F116" s="0" t="s">
        <v>128</v>
      </c>
      <c r="G116" s="0" t="s">
        <v>138</v>
      </c>
      <c r="H116" s="17" t="n">
        <v>46206.3743055556</v>
      </c>
      <c r="I116" s="17" t="n">
        <v>46206.3930555556</v>
      </c>
      <c r="J116" s="17" t="n">
        <v>46206.3979166667</v>
      </c>
      <c r="K116" s="17" t="n">
        <v>46206.4284722222</v>
      </c>
      <c r="L116" s="17" t="n">
        <v>46206.4333333333</v>
      </c>
      <c r="M116" s="17" t="n">
        <v>46206.4493055556</v>
      </c>
      <c r="N116" s="17" t="n">
        <v>46206.4652777778</v>
      </c>
      <c r="O116" s="17" t="n">
        <v>46206.5618055556</v>
      </c>
      <c r="P116" s="17" t="n">
        <v>46206.5729166667</v>
      </c>
      <c r="Q116" s="17" t="n">
        <v>46206.5902777778</v>
      </c>
      <c r="R116" s="0" t="n">
        <v>1940</v>
      </c>
      <c r="S116" s="0" t="n">
        <v>0</v>
      </c>
      <c r="T116" s="0" t="n">
        <v>0</v>
      </c>
      <c r="U116" s="18" t="s">
        <v>130</v>
      </c>
      <c r="V116" s="18" t="s">
        <v>156</v>
      </c>
      <c r="W116" s="0" t="str">
        <f aca="false">IF(AND(X116&gt;=6,X116&lt;14),"A",IF(AND(X116&gt;=14,X116&lt;22),"B","C"))</f>
        <v>A</v>
      </c>
      <c r="X116" s="18" t="n">
        <f aca="false">HOUR(H116)</f>
        <v>8</v>
      </c>
      <c r="Y116" s="18" t="n">
        <f aca="false">ROUND((I116-H116)*1440,0)</f>
        <v>27</v>
      </c>
      <c r="Z116" s="18" t="n">
        <f aca="false">ROUND((J116-I116)*1440,0)</f>
        <v>7</v>
      </c>
      <c r="AA116" s="18" t="n">
        <f aca="false">ROUND((K116-J116)*1440,0)</f>
        <v>44</v>
      </c>
      <c r="AB116" s="18" t="n">
        <f aca="false">ROUND((L116-K116)*1440,0)</f>
        <v>7</v>
      </c>
      <c r="AC116" s="18" t="n">
        <f aca="false">ROUND((M116-L116)*1440,0)</f>
        <v>23</v>
      </c>
      <c r="AD116" s="18" t="n">
        <f aca="false">IF(N116="","",ROUND((N116-M116)*1440,0))</f>
        <v>23</v>
      </c>
      <c r="AE116" s="18" t="n">
        <f aca="false">IF(O116="","",ROUND((O116-N116)*1440,0))</f>
        <v>139</v>
      </c>
      <c r="AF116" s="18" t="n">
        <f aca="false">IF(P116="","",ROUND((P116-O116)*1440,0))</f>
        <v>16</v>
      </c>
      <c r="AG116" s="18" t="n">
        <f aca="false">IF(Q116="","",ROUND((Q116-P116)*1440,0))</f>
        <v>25</v>
      </c>
      <c r="AH116" s="18" t="n">
        <f aca="false">IF(Q116="","",ROUND((Q116-H116)*1440,0))</f>
        <v>311</v>
      </c>
      <c r="AI116" s="19" t="n">
        <f aca="false">ROUND(IF(O116="",Assumptions!$B$25-K116,O116-K116)*24,1)</f>
        <v>3.2</v>
      </c>
      <c r="AJ116" s="20" t="n">
        <f aca="false">ROUND(MAX(N(Y116)/Assumptions!$C$5, N(Z116)/Assumptions!$C$6, N(AA116)/Assumptions!$C$7, N(AB116)/Assumptions!$C$8, N(AC116)/Assumptions!$C$9, N(AD116)/Assumptions!$C$10, N(AE116)/Assumptions!$C$11, N(AF116)/Assumptions!$C$12, N(AG116)/Assumptions!$C$13),3)</f>
        <v>3.089</v>
      </c>
      <c r="AK116" s="0" t="str">
        <f aca="false">IF(OR(U116="Pending",U116="On Hold"),"Open GRN (awaiting)",IF(AJ116&lt;=1,"Within SLA",IF(ROUND(N(Y116)/Assumptions!$C$5,3)=AJ116,"Gate Wait",IF(ROUND(N(Z116)/Assumptions!$C$6,3)=AJ116,"Dock Wait",IF(ROUND(N(AA116)/Assumptions!$C$7,3)=AJ116,"Unloading",IF(ROUND(N(AB116)/Assumptions!$C$8,3)=AJ116,"Unload-to-QC Wait",IF(ROUND(N(AC116)/Assumptions!$C$9,3)=AJ116,"QC",IF(ROUND(N(AD116)/Assumptions!$C$10,3)=AJ116,"QC-to-GRN Wait",IF(ROUND(N(AE116)/Assumptions!$C$11,3)=AJ116,"GRN Processing",IF(ROUND(N(AF116)/Assumptions!$C$12,3)=AJ116,"GRN-to-Putaway Wait",IF(ROUND(N(AG116)/Assumptions!$C$13,3)=AJ116,"Putaway","Within SLA")))))))))))</f>
        <v>GRN Processing</v>
      </c>
    </row>
    <row r="117" customFormat="false" ht="15" hidden="false" customHeight="false" outlineLevel="0" collapsed="false">
      <c r="A117" s="0" t="s">
        <v>496</v>
      </c>
      <c r="B117" s="0" t="s">
        <v>497</v>
      </c>
      <c r="C117" s="0" t="s">
        <v>175</v>
      </c>
      <c r="D117" s="0" t="s">
        <v>147</v>
      </c>
      <c r="E117" s="0" t="s">
        <v>498</v>
      </c>
      <c r="F117" s="0" t="s">
        <v>177</v>
      </c>
      <c r="G117" s="0" t="s">
        <v>167</v>
      </c>
      <c r="H117" s="17" t="n">
        <v>46206.3944444444</v>
      </c>
      <c r="I117" s="17" t="n">
        <v>46206.4243055556</v>
      </c>
      <c r="J117" s="17" t="n">
        <v>46206.4263888889</v>
      </c>
      <c r="K117" s="17" t="n">
        <v>46206.4604166667</v>
      </c>
      <c r="L117" s="17" t="n">
        <v>46206.4659722222</v>
      </c>
      <c r="M117" s="17" t="n">
        <v>46206.4930555556</v>
      </c>
      <c r="N117" s="17" t="n">
        <v>46206.5027777778</v>
      </c>
      <c r="O117" s="17" t="n">
        <v>46206.5604166667</v>
      </c>
      <c r="P117" s="17" t="n">
        <v>46206.5701388889</v>
      </c>
      <c r="Q117" s="17" t="n">
        <v>46206.5833333333</v>
      </c>
      <c r="R117" s="0" t="n">
        <v>610</v>
      </c>
      <c r="S117" s="0" t="n">
        <v>0</v>
      </c>
      <c r="T117" s="0" t="n">
        <v>0</v>
      </c>
      <c r="U117" s="18" t="s">
        <v>130</v>
      </c>
      <c r="V117" s="18" t="s">
        <v>144</v>
      </c>
      <c r="W117" s="0" t="str">
        <f aca="false">IF(AND(X117&gt;=6,X117&lt;14),"A",IF(AND(X117&gt;=14,X117&lt;22),"B","C"))</f>
        <v>A</v>
      </c>
      <c r="X117" s="18" t="n">
        <f aca="false">HOUR(H117)</f>
        <v>9</v>
      </c>
      <c r="Y117" s="18" t="n">
        <f aca="false">ROUND((I117-H117)*1440,0)</f>
        <v>43</v>
      </c>
      <c r="Z117" s="18" t="n">
        <f aca="false">ROUND((J117-I117)*1440,0)</f>
        <v>3</v>
      </c>
      <c r="AA117" s="18" t="n">
        <f aca="false">ROUND((K117-J117)*1440,0)</f>
        <v>49</v>
      </c>
      <c r="AB117" s="18" t="n">
        <f aca="false">ROUND((L117-K117)*1440,0)</f>
        <v>8</v>
      </c>
      <c r="AC117" s="18" t="n">
        <f aca="false">ROUND((M117-L117)*1440,0)</f>
        <v>39</v>
      </c>
      <c r="AD117" s="18" t="n">
        <f aca="false">IF(N117="","",ROUND((N117-M117)*1440,0))</f>
        <v>14</v>
      </c>
      <c r="AE117" s="18" t="n">
        <f aca="false">IF(O117="","",ROUND((O117-N117)*1440,0))</f>
        <v>83</v>
      </c>
      <c r="AF117" s="18" t="n">
        <f aca="false">IF(P117="","",ROUND((P117-O117)*1440,0))</f>
        <v>14</v>
      </c>
      <c r="AG117" s="18" t="n">
        <f aca="false">IF(Q117="","",ROUND((Q117-P117)*1440,0))</f>
        <v>19</v>
      </c>
      <c r="AH117" s="18" t="n">
        <f aca="false">IF(Q117="","",ROUND((Q117-H117)*1440,0))</f>
        <v>272</v>
      </c>
      <c r="AI117" s="19" t="n">
        <f aca="false">ROUND(IF(O117="",Assumptions!$B$25-K117,O117-K117)*24,1)</f>
        <v>2.4</v>
      </c>
      <c r="AJ117" s="20" t="n">
        <f aca="false">ROUND(MAX(N(Y117)/Assumptions!$C$5, N(Z117)/Assumptions!$C$6, N(AA117)/Assumptions!$C$7, N(AB117)/Assumptions!$C$8, N(AC117)/Assumptions!$C$9, N(AD117)/Assumptions!$C$10, N(AE117)/Assumptions!$C$11, N(AF117)/Assumptions!$C$12, N(AG117)/Assumptions!$C$13),3)</f>
        <v>1.844</v>
      </c>
      <c r="AK117" s="0" t="str">
        <f aca="false">IF(OR(U117="Pending",U117="On Hold"),"Open GRN (awaiting)",IF(AJ117&lt;=1,"Within SLA",IF(ROUND(N(Y117)/Assumptions!$C$5,3)=AJ117,"Gate Wait",IF(ROUND(N(Z117)/Assumptions!$C$6,3)=AJ117,"Dock Wait",IF(ROUND(N(AA117)/Assumptions!$C$7,3)=AJ117,"Unloading",IF(ROUND(N(AB117)/Assumptions!$C$8,3)=AJ117,"Unload-to-QC Wait",IF(ROUND(N(AC117)/Assumptions!$C$9,3)=AJ117,"QC",IF(ROUND(N(AD117)/Assumptions!$C$10,3)=AJ117,"QC-to-GRN Wait",IF(ROUND(N(AE117)/Assumptions!$C$11,3)=AJ117,"GRN Processing",IF(ROUND(N(AF117)/Assumptions!$C$12,3)=AJ117,"GRN-to-Putaway Wait",IF(ROUND(N(AG117)/Assumptions!$C$13,3)=AJ117,"Putaway","Within SLA")))))))))))</f>
        <v>GRN Processing</v>
      </c>
    </row>
    <row r="118" customFormat="false" ht="15" hidden="false" customHeight="false" outlineLevel="0" collapsed="false">
      <c r="A118" s="0" t="s">
        <v>499</v>
      </c>
      <c r="B118" s="0" t="s">
        <v>500</v>
      </c>
      <c r="C118" s="0" t="s">
        <v>159</v>
      </c>
      <c r="D118" s="0" t="s">
        <v>119</v>
      </c>
      <c r="E118" s="0" t="s">
        <v>501</v>
      </c>
      <c r="F118" s="0" t="s">
        <v>128</v>
      </c>
      <c r="G118" s="0" t="s">
        <v>129</v>
      </c>
      <c r="H118" s="17" t="n">
        <v>46206.4152777778</v>
      </c>
      <c r="I118" s="17" t="n">
        <v>46206.4347222222</v>
      </c>
      <c r="J118" s="17" t="n">
        <v>46206.4381944445</v>
      </c>
      <c r="K118" s="17" t="n">
        <v>46206.4708333333</v>
      </c>
      <c r="L118" s="17" t="n">
        <v>46206.4784722222</v>
      </c>
      <c r="M118" s="17" t="n">
        <v>46206.5305555556</v>
      </c>
      <c r="N118" s="17" t="n">
        <v>46206.55</v>
      </c>
      <c r="O118" s="17" t="n">
        <v>46206.6034722222</v>
      </c>
      <c r="P118" s="17" t="n">
        <v>46206.6104166667</v>
      </c>
      <c r="Q118" s="17" t="n">
        <v>46206.6263888889</v>
      </c>
      <c r="R118" s="0" t="n">
        <v>137</v>
      </c>
      <c r="S118" s="0" t="n">
        <v>0</v>
      </c>
      <c r="T118" s="0" t="n">
        <v>3</v>
      </c>
      <c r="U118" s="18" t="s">
        <v>123</v>
      </c>
      <c r="V118" s="18" t="s">
        <v>156</v>
      </c>
      <c r="W118" s="0" t="str">
        <f aca="false">IF(AND(X118&gt;=6,X118&lt;14),"A",IF(AND(X118&gt;=14,X118&lt;22),"B","C"))</f>
        <v>A</v>
      </c>
      <c r="X118" s="18" t="n">
        <f aca="false">HOUR(H118)</f>
        <v>9</v>
      </c>
      <c r="Y118" s="18" t="n">
        <f aca="false">ROUND((I118-H118)*1440,0)</f>
        <v>28</v>
      </c>
      <c r="Z118" s="18" t="n">
        <f aca="false">ROUND((J118-I118)*1440,0)</f>
        <v>5</v>
      </c>
      <c r="AA118" s="18" t="n">
        <f aca="false">ROUND((K118-J118)*1440,0)</f>
        <v>47</v>
      </c>
      <c r="AB118" s="18" t="n">
        <f aca="false">ROUND((L118-K118)*1440,0)</f>
        <v>11</v>
      </c>
      <c r="AC118" s="18" t="n">
        <f aca="false">ROUND((M118-L118)*1440,0)</f>
        <v>75</v>
      </c>
      <c r="AD118" s="18" t="n">
        <f aca="false">IF(N118="","",ROUND((N118-M118)*1440,0))</f>
        <v>28</v>
      </c>
      <c r="AE118" s="18" t="n">
        <f aca="false">IF(O118="","",ROUND((O118-N118)*1440,0))</f>
        <v>77</v>
      </c>
      <c r="AF118" s="18" t="n">
        <f aca="false">IF(P118="","",ROUND((P118-O118)*1440,0))</f>
        <v>10</v>
      </c>
      <c r="AG118" s="18" t="n">
        <f aca="false">IF(Q118="","",ROUND((Q118-P118)*1440,0))</f>
        <v>23</v>
      </c>
      <c r="AH118" s="18" t="n">
        <f aca="false">IF(Q118="","",ROUND((Q118-H118)*1440,0))</f>
        <v>304</v>
      </c>
      <c r="AI118" s="19" t="n">
        <f aca="false">ROUND(IF(O118="",Assumptions!$B$25-K118,O118-K118)*24,1)</f>
        <v>3.2</v>
      </c>
      <c r="AJ118" s="20" t="n">
        <f aca="false">ROUND(MAX(N(Y118)/Assumptions!$C$5, N(Z118)/Assumptions!$C$6, N(AA118)/Assumptions!$C$7, N(AB118)/Assumptions!$C$8, N(AC118)/Assumptions!$C$9, N(AD118)/Assumptions!$C$10, N(AE118)/Assumptions!$C$11, N(AF118)/Assumptions!$C$12, N(AG118)/Assumptions!$C$13),3)</f>
        <v>1.711</v>
      </c>
      <c r="AK118" s="0" t="str">
        <f aca="false">IF(OR(U118="Pending",U118="On Hold"),"Open GRN (awaiting)",IF(AJ118&lt;=1,"Within SLA",IF(ROUND(N(Y118)/Assumptions!$C$5,3)=AJ118,"Gate Wait",IF(ROUND(N(Z118)/Assumptions!$C$6,3)=AJ118,"Dock Wait",IF(ROUND(N(AA118)/Assumptions!$C$7,3)=AJ118,"Unloading",IF(ROUND(N(AB118)/Assumptions!$C$8,3)=AJ118,"Unload-to-QC Wait",IF(ROUND(N(AC118)/Assumptions!$C$9,3)=AJ118,"QC",IF(ROUND(N(AD118)/Assumptions!$C$10,3)=AJ118,"QC-to-GRN Wait",IF(ROUND(N(AE118)/Assumptions!$C$11,3)=AJ118,"GRN Processing",IF(ROUND(N(AF118)/Assumptions!$C$12,3)=AJ118,"GRN-to-Putaway Wait",IF(ROUND(N(AG118)/Assumptions!$C$13,3)=AJ118,"Putaway","Within SLA")))))))))))</f>
        <v>GRN Processing</v>
      </c>
    </row>
    <row r="119" customFormat="false" ht="15" hidden="false" customHeight="false" outlineLevel="0" collapsed="false">
      <c r="A119" s="0" t="s">
        <v>502</v>
      </c>
      <c r="B119" s="0" t="s">
        <v>503</v>
      </c>
      <c r="C119" s="0" t="s">
        <v>126</v>
      </c>
      <c r="D119" s="0" t="s">
        <v>147</v>
      </c>
      <c r="E119" s="0" t="s">
        <v>504</v>
      </c>
      <c r="F119" s="0" t="s">
        <v>149</v>
      </c>
      <c r="G119" s="0" t="s">
        <v>167</v>
      </c>
      <c r="H119" s="17" t="n">
        <v>46206.4215277778</v>
      </c>
      <c r="I119" s="17" t="n">
        <v>46206.4333333333</v>
      </c>
      <c r="J119" s="17" t="n">
        <v>46206.4361111111</v>
      </c>
      <c r="K119" s="17" t="n">
        <v>46206.4909722222</v>
      </c>
      <c r="L119" s="17" t="n">
        <v>46206.49375</v>
      </c>
      <c r="M119" s="17" t="n">
        <v>46206.5243055556</v>
      </c>
      <c r="N119" s="17" t="n">
        <v>46206.55625</v>
      </c>
      <c r="O119" s="17" t="n">
        <v>46206.5854166667</v>
      </c>
      <c r="P119" s="17" t="n">
        <v>46206.59375</v>
      </c>
      <c r="Q119" s="17" t="n">
        <v>46206.6298611111</v>
      </c>
      <c r="R119" s="0" t="n">
        <v>949</v>
      </c>
      <c r="S119" s="0" t="n">
        <v>0</v>
      </c>
      <c r="T119" s="0" t="n">
        <v>0</v>
      </c>
      <c r="U119" s="18" t="s">
        <v>130</v>
      </c>
      <c r="V119" s="18" t="s">
        <v>156</v>
      </c>
      <c r="W119" s="0" t="str">
        <f aca="false">IF(AND(X119&gt;=6,X119&lt;14),"A",IF(AND(X119&gt;=14,X119&lt;22),"B","C"))</f>
        <v>A</v>
      </c>
      <c r="X119" s="18" t="n">
        <f aca="false">HOUR(H119)</f>
        <v>10</v>
      </c>
      <c r="Y119" s="18" t="n">
        <f aca="false">ROUND((I119-H119)*1440,0)</f>
        <v>17</v>
      </c>
      <c r="Z119" s="18" t="n">
        <f aca="false">ROUND((J119-I119)*1440,0)</f>
        <v>4</v>
      </c>
      <c r="AA119" s="18" t="n">
        <f aca="false">ROUND((K119-J119)*1440,0)</f>
        <v>79</v>
      </c>
      <c r="AB119" s="18" t="n">
        <f aca="false">ROUND((L119-K119)*1440,0)</f>
        <v>4</v>
      </c>
      <c r="AC119" s="18" t="n">
        <f aca="false">ROUND((M119-L119)*1440,0)</f>
        <v>44</v>
      </c>
      <c r="AD119" s="18" t="n">
        <f aca="false">IF(N119="","",ROUND((N119-M119)*1440,0))</f>
        <v>46</v>
      </c>
      <c r="AE119" s="18" t="n">
        <f aca="false">IF(O119="","",ROUND((O119-N119)*1440,0))</f>
        <v>42</v>
      </c>
      <c r="AF119" s="18" t="n">
        <f aca="false">IF(P119="","",ROUND((P119-O119)*1440,0))</f>
        <v>12</v>
      </c>
      <c r="AG119" s="18" t="n">
        <f aca="false">IF(Q119="","",ROUND((Q119-P119)*1440,0))</f>
        <v>52</v>
      </c>
      <c r="AH119" s="18" t="n">
        <f aca="false">IF(Q119="","",ROUND((Q119-H119)*1440,0))</f>
        <v>300</v>
      </c>
      <c r="AI119" s="19" t="n">
        <f aca="false">ROUND(IF(O119="",Assumptions!$B$25-K119,O119-K119)*24,1)</f>
        <v>2.3</v>
      </c>
      <c r="AJ119" s="20" t="n">
        <f aca="false">ROUND(MAX(N(Y119)/Assumptions!$C$5, N(Z119)/Assumptions!$C$6, N(AA119)/Assumptions!$C$7, N(AB119)/Assumptions!$C$8, N(AC119)/Assumptions!$C$9, N(AD119)/Assumptions!$C$10, N(AE119)/Assumptions!$C$11, N(AF119)/Assumptions!$C$12, N(AG119)/Assumptions!$C$13),3)</f>
        <v>1.533</v>
      </c>
      <c r="AK119" s="0" t="str">
        <f aca="false">IF(OR(U119="Pending",U119="On Hold"),"Open GRN (awaiting)",IF(AJ119&lt;=1,"Within SLA",IF(ROUND(N(Y119)/Assumptions!$C$5,3)=AJ119,"Gate Wait",IF(ROUND(N(Z119)/Assumptions!$C$6,3)=AJ119,"Dock Wait",IF(ROUND(N(AA119)/Assumptions!$C$7,3)=AJ119,"Unloading",IF(ROUND(N(AB119)/Assumptions!$C$8,3)=AJ119,"Unload-to-QC Wait",IF(ROUND(N(AC119)/Assumptions!$C$9,3)=AJ119,"QC",IF(ROUND(N(AD119)/Assumptions!$C$10,3)=AJ119,"QC-to-GRN Wait",IF(ROUND(N(AE119)/Assumptions!$C$11,3)=AJ119,"GRN Processing",IF(ROUND(N(AF119)/Assumptions!$C$12,3)=AJ119,"GRN-to-Putaway Wait",IF(ROUND(N(AG119)/Assumptions!$C$13,3)=AJ119,"Putaway","Within SLA")))))))))))</f>
        <v>QC-to-GRN Wait</v>
      </c>
    </row>
    <row r="120" customFormat="false" ht="15" hidden="false" customHeight="false" outlineLevel="0" collapsed="false">
      <c r="A120" s="0" t="s">
        <v>505</v>
      </c>
      <c r="B120" s="0" t="s">
        <v>506</v>
      </c>
      <c r="C120" s="0" t="s">
        <v>142</v>
      </c>
      <c r="D120" s="0" t="s">
        <v>147</v>
      </c>
      <c r="E120" s="0" t="s">
        <v>507</v>
      </c>
      <c r="F120" s="0" t="s">
        <v>137</v>
      </c>
      <c r="G120" s="0" t="s">
        <v>150</v>
      </c>
      <c r="H120" s="17" t="n">
        <v>46206.4243055556</v>
      </c>
      <c r="I120" s="17" t="n">
        <v>46206.4319444444</v>
      </c>
      <c r="J120" s="17" t="n">
        <v>46206.4416666667</v>
      </c>
      <c r="K120" s="17" t="n">
        <v>46206.4826388889</v>
      </c>
      <c r="L120" s="17" t="n">
        <v>46206.4965277778</v>
      </c>
      <c r="M120" s="17" t="n">
        <v>46206.5180555556</v>
      </c>
      <c r="N120" s="17" t="n">
        <v>46206.5708333333</v>
      </c>
      <c r="O120" s="17" t="n">
        <v>46206.5868055556</v>
      </c>
      <c r="P120" s="17" t="n">
        <v>46206.5965277778</v>
      </c>
      <c r="Q120" s="17" t="n">
        <v>46206.6076388889</v>
      </c>
      <c r="R120" s="0" t="n">
        <v>698</v>
      </c>
      <c r="S120" s="0" t="n">
        <v>0</v>
      </c>
      <c r="T120" s="0" t="n">
        <v>0</v>
      </c>
      <c r="U120" s="18" t="s">
        <v>130</v>
      </c>
      <c r="V120" s="18" t="s">
        <v>156</v>
      </c>
      <c r="W120" s="0" t="str">
        <f aca="false">IF(AND(X120&gt;=6,X120&lt;14),"A",IF(AND(X120&gt;=14,X120&lt;22),"B","C"))</f>
        <v>A</v>
      </c>
      <c r="X120" s="18" t="n">
        <f aca="false">HOUR(H120)</f>
        <v>10</v>
      </c>
      <c r="Y120" s="18" t="n">
        <f aca="false">ROUND((I120-H120)*1440,0)</f>
        <v>11</v>
      </c>
      <c r="Z120" s="18" t="n">
        <f aca="false">ROUND((J120-I120)*1440,0)</f>
        <v>14</v>
      </c>
      <c r="AA120" s="18" t="n">
        <f aca="false">ROUND((K120-J120)*1440,0)</f>
        <v>59</v>
      </c>
      <c r="AB120" s="18" t="n">
        <f aca="false">ROUND((L120-K120)*1440,0)</f>
        <v>20</v>
      </c>
      <c r="AC120" s="18" t="n">
        <f aca="false">ROUND((M120-L120)*1440,0)</f>
        <v>31</v>
      </c>
      <c r="AD120" s="18" t="n">
        <f aca="false">IF(N120="","",ROUND((N120-M120)*1440,0))</f>
        <v>76</v>
      </c>
      <c r="AE120" s="18" t="n">
        <f aca="false">IF(O120="","",ROUND((O120-N120)*1440,0))</f>
        <v>23</v>
      </c>
      <c r="AF120" s="18" t="n">
        <f aca="false">IF(P120="","",ROUND((P120-O120)*1440,0))</f>
        <v>14</v>
      </c>
      <c r="AG120" s="18" t="n">
        <f aca="false">IF(Q120="","",ROUND((Q120-P120)*1440,0))</f>
        <v>16</v>
      </c>
      <c r="AH120" s="18" t="n">
        <f aca="false">IF(Q120="","",ROUND((Q120-H120)*1440,0))</f>
        <v>264</v>
      </c>
      <c r="AI120" s="19" t="n">
        <f aca="false">ROUND(IF(O120="",Assumptions!$B$25-K120,O120-K120)*24,1)</f>
        <v>2.5</v>
      </c>
      <c r="AJ120" s="20" t="n">
        <f aca="false">ROUND(MAX(N(Y120)/Assumptions!$C$5, N(Z120)/Assumptions!$C$6, N(AA120)/Assumptions!$C$7, N(AB120)/Assumptions!$C$8, N(AC120)/Assumptions!$C$9, N(AD120)/Assumptions!$C$10, N(AE120)/Assumptions!$C$11, N(AF120)/Assumptions!$C$12, N(AG120)/Assumptions!$C$13),3)</f>
        <v>2.533</v>
      </c>
      <c r="AK120" s="0" t="str">
        <f aca="false">IF(OR(U120="Pending",U120="On Hold"),"Open GRN (awaiting)",IF(AJ120&lt;=1,"Within SLA",IF(ROUND(N(Y120)/Assumptions!$C$5,3)=AJ120,"Gate Wait",IF(ROUND(N(Z120)/Assumptions!$C$6,3)=AJ120,"Dock Wait",IF(ROUND(N(AA120)/Assumptions!$C$7,3)=AJ120,"Unloading",IF(ROUND(N(AB120)/Assumptions!$C$8,3)=AJ120,"Unload-to-QC Wait",IF(ROUND(N(AC120)/Assumptions!$C$9,3)=AJ120,"QC",IF(ROUND(N(AD120)/Assumptions!$C$10,3)=AJ120,"QC-to-GRN Wait",IF(ROUND(N(AE120)/Assumptions!$C$11,3)=AJ120,"GRN Processing",IF(ROUND(N(AF120)/Assumptions!$C$12,3)=AJ120,"GRN-to-Putaway Wait",IF(ROUND(N(AG120)/Assumptions!$C$13,3)=AJ120,"Putaway","Within SLA")))))))))))</f>
        <v>QC-to-GRN Wait</v>
      </c>
    </row>
    <row r="121" customFormat="false" ht="15" hidden="false" customHeight="false" outlineLevel="0" collapsed="false">
      <c r="A121" s="0" t="s">
        <v>508</v>
      </c>
      <c r="B121" s="0" t="s">
        <v>509</v>
      </c>
      <c r="C121" s="0" t="s">
        <v>159</v>
      </c>
      <c r="D121" s="0" t="s">
        <v>135</v>
      </c>
      <c r="E121" s="0" t="s">
        <v>510</v>
      </c>
      <c r="F121" s="0" t="s">
        <v>128</v>
      </c>
      <c r="G121" s="0" t="s">
        <v>178</v>
      </c>
      <c r="H121" s="17" t="n">
        <v>46206.4263888889</v>
      </c>
      <c r="I121" s="17" t="n">
        <v>46206.4652777778</v>
      </c>
      <c r="J121" s="17" t="n">
        <v>46206.4736111111</v>
      </c>
      <c r="K121" s="17" t="n">
        <v>46206.5041666667</v>
      </c>
      <c r="L121" s="17" t="n">
        <v>46206.5138888889</v>
      </c>
      <c r="M121" s="17" t="n">
        <v>46206.5548611111</v>
      </c>
      <c r="N121" s="17" t="n">
        <v>46206.6395833333</v>
      </c>
      <c r="O121" s="17" t="n">
        <v>46206.6833333333</v>
      </c>
      <c r="P121" s="17" t="n">
        <v>46206.7236111111</v>
      </c>
      <c r="Q121" s="17" t="n">
        <v>46206.7361111111</v>
      </c>
      <c r="R121" s="0" t="n">
        <v>449</v>
      </c>
      <c r="S121" s="0" t="n">
        <v>0</v>
      </c>
      <c r="T121" s="0" t="n">
        <v>1</v>
      </c>
      <c r="U121" s="18" t="s">
        <v>123</v>
      </c>
      <c r="V121" s="18" t="s">
        <v>156</v>
      </c>
      <c r="W121" s="0" t="str">
        <f aca="false">IF(AND(X121&gt;=6,X121&lt;14),"A",IF(AND(X121&gt;=14,X121&lt;22),"B","C"))</f>
        <v>A</v>
      </c>
      <c r="X121" s="18" t="n">
        <f aca="false">HOUR(H121)</f>
        <v>10</v>
      </c>
      <c r="Y121" s="18" t="n">
        <f aca="false">ROUND((I121-H121)*1440,0)</f>
        <v>56</v>
      </c>
      <c r="Z121" s="18" t="n">
        <f aca="false">ROUND((J121-I121)*1440,0)</f>
        <v>12</v>
      </c>
      <c r="AA121" s="18" t="n">
        <f aca="false">ROUND((K121-J121)*1440,0)</f>
        <v>44</v>
      </c>
      <c r="AB121" s="18" t="n">
        <f aca="false">ROUND((L121-K121)*1440,0)</f>
        <v>14</v>
      </c>
      <c r="AC121" s="18" t="n">
        <f aca="false">ROUND((M121-L121)*1440,0)</f>
        <v>59</v>
      </c>
      <c r="AD121" s="18" t="n">
        <f aca="false">IF(N121="","",ROUND((N121-M121)*1440,0))</f>
        <v>122</v>
      </c>
      <c r="AE121" s="18" t="n">
        <f aca="false">IF(O121="","",ROUND((O121-N121)*1440,0))</f>
        <v>63</v>
      </c>
      <c r="AF121" s="18" t="n">
        <f aca="false">IF(P121="","",ROUND((P121-O121)*1440,0))</f>
        <v>58</v>
      </c>
      <c r="AG121" s="18" t="n">
        <f aca="false">IF(Q121="","",ROUND((Q121-P121)*1440,0))</f>
        <v>18</v>
      </c>
      <c r="AH121" s="18" t="n">
        <f aca="false">IF(Q121="","",ROUND((Q121-H121)*1440,0))</f>
        <v>446</v>
      </c>
      <c r="AI121" s="19" t="n">
        <f aca="false">ROUND(IF(O121="",Assumptions!$B$25-K121,O121-K121)*24,1)</f>
        <v>4.3</v>
      </c>
      <c r="AJ121" s="20" t="n">
        <f aca="false">ROUND(MAX(N(Y121)/Assumptions!$C$5, N(Z121)/Assumptions!$C$6, N(AA121)/Assumptions!$C$7, N(AB121)/Assumptions!$C$8, N(AC121)/Assumptions!$C$9, N(AD121)/Assumptions!$C$10, N(AE121)/Assumptions!$C$11, N(AF121)/Assumptions!$C$12, N(AG121)/Assumptions!$C$13),3)</f>
        <v>4.067</v>
      </c>
      <c r="AK121" s="0" t="str">
        <f aca="false">IF(OR(U121="Pending",U121="On Hold"),"Open GRN (awaiting)",IF(AJ121&lt;=1,"Within SLA",IF(ROUND(N(Y121)/Assumptions!$C$5,3)=AJ121,"Gate Wait",IF(ROUND(N(Z121)/Assumptions!$C$6,3)=AJ121,"Dock Wait",IF(ROUND(N(AA121)/Assumptions!$C$7,3)=AJ121,"Unloading",IF(ROUND(N(AB121)/Assumptions!$C$8,3)=AJ121,"Unload-to-QC Wait",IF(ROUND(N(AC121)/Assumptions!$C$9,3)=AJ121,"QC",IF(ROUND(N(AD121)/Assumptions!$C$10,3)=AJ121,"QC-to-GRN Wait",IF(ROUND(N(AE121)/Assumptions!$C$11,3)=AJ121,"GRN Processing",IF(ROUND(N(AF121)/Assumptions!$C$12,3)=AJ121,"GRN-to-Putaway Wait",IF(ROUND(N(AG121)/Assumptions!$C$13,3)=AJ121,"Putaway","Within SLA")))))))))))</f>
        <v>QC-to-GRN Wait</v>
      </c>
    </row>
    <row r="122" customFormat="false" ht="15" hidden="false" customHeight="false" outlineLevel="0" collapsed="false">
      <c r="A122" s="0" t="s">
        <v>511</v>
      </c>
      <c r="B122" s="0" t="s">
        <v>512</v>
      </c>
      <c r="C122" s="0" t="s">
        <v>184</v>
      </c>
      <c r="D122" s="0" t="s">
        <v>147</v>
      </c>
      <c r="E122" s="0" t="s">
        <v>513</v>
      </c>
      <c r="F122" s="0" t="s">
        <v>172</v>
      </c>
      <c r="G122" s="0" t="s">
        <v>150</v>
      </c>
      <c r="H122" s="17" t="n">
        <v>46206.4402777778</v>
      </c>
      <c r="I122" s="17" t="n">
        <v>46206.5256944444</v>
      </c>
      <c r="J122" s="17" t="n">
        <v>46206.5284722222</v>
      </c>
      <c r="K122" s="17" t="n">
        <v>46206.5423611111</v>
      </c>
      <c r="L122" s="17" t="n">
        <v>46206.5604166667</v>
      </c>
      <c r="M122" s="17" t="n">
        <v>46206.6006944445</v>
      </c>
      <c r="N122" s="17" t="n">
        <v>46206.6277777778</v>
      </c>
      <c r="O122" s="17" t="n">
        <v>46206.6784722222</v>
      </c>
      <c r="P122" s="17" t="n">
        <v>46206.68125</v>
      </c>
      <c r="Q122" s="17" t="n">
        <v>46206.6951388889</v>
      </c>
      <c r="R122" s="0" t="n">
        <v>283</v>
      </c>
      <c r="S122" s="0" t="n">
        <v>10</v>
      </c>
      <c r="T122" s="0" t="n">
        <v>0</v>
      </c>
      <c r="U122" s="18" t="s">
        <v>123</v>
      </c>
      <c r="V122" s="18" t="s">
        <v>139</v>
      </c>
      <c r="W122" s="0" t="str">
        <f aca="false">IF(AND(X122&gt;=6,X122&lt;14),"A",IF(AND(X122&gt;=14,X122&lt;22),"B","C"))</f>
        <v>A</v>
      </c>
      <c r="X122" s="18" t="n">
        <f aca="false">HOUR(H122)</f>
        <v>10</v>
      </c>
      <c r="Y122" s="18" t="n">
        <f aca="false">ROUND((I122-H122)*1440,0)</f>
        <v>123</v>
      </c>
      <c r="Z122" s="18" t="n">
        <f aca="false">ROUND((J122-I122)*1440,0)</f>
        <v>4</v>
      </c>
      <c r="AA122" s="18" t="n">
        <f aca="false">ROUND((K122-J122)*1440,0)</f>
        <v>20</v>
      </c>
      <c r="AB122" s="18" t="n">
        <f aca="false">ROUND((L122-K122)*1440,0)</f>
        <v>26</v>
      </c>
      <c r="AC122" s="18" t="n">
        <f aca="false">ROUND((M122-L122)*1440,0)</f>
        <v>58</v>
      </c>
      <c r="AD122" s="18" t="n">
        <f aca="false">IF(N122="","",ROUND((N122-M122)*1440,0))</f>
        <v>39</v>
      </c>
      <c r="AE122" s="18" t="n">
        <f aca="false">IF(O122="","",ROUND((O122-N122)*1440,0))</f>
        <v>73</v>
      </c>
      <c r="AF122" s="18" t="n">
        <f aca="false">IF(P122="","",ROUND((P122-O122)*1440,0))</f>
        <v>4</v>
      </c>
      <c r="AG122" s="18" t="n">
        <f aca="false">IF(Q122="","",ROUND((Q122-P122)*1440,0))</f>
        <v>20</v>
      </c>
      <c r="AH122" s="18" t="n">
        <f aca="false">IF(Q122="","",ROUND((Q122-H122)*1440,0))</f>
        <v>367</v>
      </c>
      <c r="AI122" s="19" t="n">
        <f aca="false">ROUND(IF(O122="",Assumptions!$B$25-K122,O122-K122)*24,1)</f>
        <v>3.3</v>
      </c>
      <c r="AJ122" s="20" t="n">
        <f aca="false">ROUND(MAX(N(Y122)/Assumptions!$C$5, N(Z122)/Assumptions!$C$6, N(AA122)/Assumptions!$C$7, N(AB122)/Assumptions!$C$8, N(AC122)/Assumptions!$C$9, N(AD122)/Assumptions!$C$10, N(AE122)/Assumptions!$C$11, N(AF122)/Assumptions!$C$12, N(AG122)/Assumptions!$C$13),3)</f>
        <v>4.1</v>
      </c>
      <c r="AK122" s="0" t="str">
        <f aca="false">IF(OR(U122="Pending",U122="On Hold"),"Open GRN (awaiting)",IF(AJ122&lt;=1,"Within SLA",IF(ROUND(N(Y122)/Assumptions!$C$5,3)=AJ122,"Gate Wait",IF(ROUND(N(Z122)/Assumptions!$C$6,3)=AJ122,"Dock Wait",IF(ROUND(N(AA122)/Assumptions!$C$7,3)=AJ122,"Unloading",IF(ROUND(N(AB122)/Assumptions!$C$8,3)=AJ122,"Unload-to-QC Wait",IF(ROUND(N(AC122)/Assumptions!$C$9,3)=AJ122,"QC",IF(ROUND(N(AD122)/Assumptions!$C$10,3)=AJ122,"QC-to-GRN Wait",IF(ROUND(N(AE122)/Assumptions!$C$11,3)=AJ122,"GRN Processing",IF(ROUND(N(AF122)/Assumptions!$C$12,3)=AJ122,"GRN-to-Putaway Wait",IF(ROUND(N(AG122)/Assumptions!$C$13,3)=AJ122,"Putaway","Within SLA")))))))))))</f>
        <v>Gate Wait</v>
      </c>
    </row>
    <row r="123" customFormat="false" ht="15" hidden="false" customHeight="false" outlineLevel="0" collapsed="false">
      <c r="A123" s="0" t="s">
        <v>514</v>
      </c>
      <c r="B123" s="0" t="s">
        <v>515</v>
      </c>
      <c r="C123" s="0" t="s">
        <v>286</v>
      </c>
      <c r="D123" s="0" t="s">
        <v>119</v>
      </c>
      <c r="E123" s="0" t="s">
        <v>516</v>
      </c>
      <c r="F123" s="0" t="s">
        <v>121</v>
      </c>
      <c r="G123" s="0" t="s">
        <v>122</v>
      </c>
      <c r="H123" s="17" t="n">
        <v>46206.4472222222</v>
      </c>
      <c r="I123" s="17" t="n">
        <v>46206.4722222222</v>
      </c>
      <c r="J123" s="17" t="n">
        <v>46206.4805555556</v>
      </c>
      <c r="K123" s="17" t="n">
        <v>46206.5145833333</v>
      </c>
      <c r="L123" s="17" t="n">
        <v>46206.5180555556</v>
      </c>
      <c r="M123" s="17" t="n">
        <v>46206.5541666667</v>
      </c>
      <c r="N123" s="17" t="n">
        <v>46206.6763888889</v>
      </c>
      <c r="O123" s="17" t="n">
        <v>46206.7076388889</v>
      </c>
      <c r="P123" s="17" t="n">
        <v>46206.7208333333</v>
      </c>
      <c r="Q123" s="17" t="n">
        <v>46206.7416666667</v>
      </c>
      <c r="R123" s="0" t="n">
        <v>887</v>
      </c>
      <c r="S123" s="0" t="n">
        <v>0</v>
      </c>
      <c r="T123" s="0" t="n">
        <v>0</v>
      </c>
      <c r="U123" s="18" t="s">
        <v>130</v>
      </c>
      <c r="V123" s="18" t="s">
        <v>144</v>
      </c>
      <c r="W123" s="0" t="str">
        <f aca="false">IF(AND(X123&gt;=6,X123&lt;14),"A",IF(AND(X123&gt;=14,X123&lt;22),"B","C"))</f>
        <v>A</v>
      </c>
      <c r="X123" s="18" t="n">
        <f aca="false">HOUR(H123)</f>
        <v>10</v>
      </c>
      <c r="Y123" s="18" t="n">
        <f aca="false">ROUND((I123-H123)*1440,0)</f>
        <v>36</v>
      </c>
      <c r="Z123" s="18" t="n">
        <f aca="false">ROUND((J123-I123)*1440,0)</f>
        <v>12</v>
      </c>
      <c r="AA123" s="18" t="n">
        <f aca="false">ROUND((K123-J123)*1440,0)</f>
        <v>49</v>
      </c>
      <c r="AB123" s="18" t="n">
        <f aca="false">ROUND((L123-K123)*1440,0)</f>
        <v>5</v>
      </c>
      <c r="AC123" s="18" t="n">
        <f aca="false">ROUND((M123-L123)*1440,0)</f>
        <v>52</v>
      </c>
      <c r="AD123" s="18" t="n">
        <f aca="false">IF(N123="","",ROUND((N123-M123)*1440,0))</f>
        <v>176</v>
      </c>
      <c r="AE123" s="18" t="n">
        <f aca="false">IF(O123="","",ROUND((O123-N123)*1440,0))</f>
        <v>45</v>
      </c>
      <c r="AF123" s="18" t="n">
        <f aca="false">IF(P123="","",ROUND((P123-O123)*1440,0))</f>
        <v>19</v>
      </c>
      <c r="AG123" s="18" t="n">
        <f aca="false">IF(Q123="","",ROUND((Q123-P123)*1440,0))</f>
        <v>30</v>
      </c>
      <c r="AH123" s="18" t="n">
        <f aca="false">IF(Q123="","",ROUND((Q123-H123)*1440,0))</f>
        <v>424</v>
      </c>
      <c r="AI123" s="19" t="n">
        <f aca="false">ROUND(IF(O123="",Assumptions!$B$25-K123,O123-K123)*24,1)</f>
        <v>4.6</v>
      </c>
      <c r="AJ123" s="20" t="n">
        <f aca="false">ROUND(MAX(N(Y123)/Assumptions!$C$5, N(Z123)/Assumptions!$C$6, N(AA123)/Assumptions!$C$7, N(AB123)/Assumptions!$C$8, N(AC123)/Assumptions!$C$9, N(AD123)/Assumptions!$C$10, N(AE123)/Assumptions!$C$11, N(AF123)/Assumptions!$C$12, N(AG123)/Assumptions!$C$13),3)</f>
        <v>5.867</v>
      </c>
      <c r="AK123" s="0" t="str">
        <f aca="false">IF(OR(U123="Pending",U123="On Hold"),"Open GRN (awaiting)",IF(AJ123&lt;=1,"Within SLA",IF(ROUND(N(Y123)/Assumptions!$C$5,3)=AJ123,"Gate Wait",IF(ROUND(N(Z123)/Assumptions!$C$6,3)=AJ123,"Dock Wait",IF(ROUND(N(AA123)/Assumptions!$C$7,3)=AJ123,"Unloading",IF(ROUND(N(AB123)/Assumptions!$C$8,3)=AJ123,"Unload-to-QC Wait",IF(ROUND(N(AC123)/Assumptions!$C$9,3)=AJ123,"QC",IF(ROUND(N(AD123)/Assumptions!$C$10,3)=AJ123,"QC-to-GRN Wait",IF(ROUND(N(AE123)/Assumptions!$C$11,3)=AJ123,"GRN Processing",IF(ROUND(N(AF123)/Assumptions!$C$12,3)=AJ123,"GRN-to-Putaway Wait",IF(ROUND(N(AG123)/Assumptions!$C$13,3)=AJ123,"Putaway","Within SLA")))))))))))</f>
        <v>QC-to-GRN Wait</v>
      </c>
    </row>
    <row r="124" customFormat="false" ht="15" hidden="false" customHeight="false" outlineLevel="0" collapsed="false">
      <c r="A124" s="0" t="s">
        <v>517</v>
      </c>
      <c r="B124" s="0" t="s">
        <v>518</v>
      </c>
      <c r="C124" s="0" t="s">
        <v>218</v>
      </c>
      <c r="D124" s="0" t="s">
        <v>135</v>
      </c>
      <c r="E124" s="0" t="s">
        <v>519</v>
      </c>
      <c r="F124" s="0" t="s">
        <v>137</v>
      </c>
      <c r="G124" s="0" t="s">
        <v>178</v>
      </c>
      <c r="H124" s="17" t="n">
        <v>46206.4625</v>
      </c>
      <c r="I124" s="17" t="n">
        <v>46206.475</v>
      </c>
      <c r="J124" s="17" t="n">
        <v>46206.4854166667</v>
      </c>
      <c r="K124" s="17" t="n">
        <v>46206.5256944444</v>
      </c>
      <c r="L124" s="17" t="n">
        <v>46206.5305555556</v>
      </c>
      <c r="M124" s="17" t="n">
        <v>46206.5597222222</v>
      </c>
      <c r="N124" s="17" t="n">
        <v>46206.58125</v>
      </c>
      <c r="O124" s="17" t="n">
        <v>46206.6180555556</v>
      </c>
      <c r="P124" s="17" t="n">
        <v>46206.6458333333</v>
      </c>
      <c r="Q124" s="17" t="n">
        <v>46206.6576388889</v>
      </c>
      <c r="R124" s="0" t="n">
        <v>377</v>
      </c>
      <c r="S124" s="0" t="n">
        <v>0</v>
      </c>
      <c r="T124" s="0" t="n">
        <v>0</v>
      </c>
      <c r="U124" s="18" t="s">
        <v>130</v>
      </c>
      <c r="V124" s="18" t="s">
        <v>139</v>
      </c>
      <c r="W124" s="0" t="str">
        <f aca="false">IF(AND(X124&gt;=6,X124&lt;14),"A",IF(AND(X124&gt;=14,X124&lt;22),"B","C"))</f>
        <v>A</v>
      </c>
      <c r="X124" s="18" t="n">
        <f aca="false">HOUR(H124)</f>
        <v>11</v>
      </c>
      <c r="Y124" s="18" t="n">
        <f aca="false">ROUND((I124-H124)*1440,0)</f>
        <v>18</v>
      </c>
      <c r="Z124" s="18" t="n">
        <f aca="false">ROUND((J124-I124)*1440,0)</f>
        <v>15</v>
      </c>
      <c r="AA124" s="18" t="n">
        <f aca="false">ROUND((K124-J124)*1440,0)</f>
        <v>58</v>
      </c>
      <c r="AB124" s="18" t="n">
        <f aca="false">ROUND((L124-K124)*1440,0)</f>
        <v>7</v>
      </c>
      <c r="AC124" s="18" t="n">
        <f aca="false">ROUND((M124-L124)*1440,0)</f>
        <v>42</v>
      </c>
      <c r="AD124" s="18" t="n">
        <f aca="false">IF(N124="","",ROUND((N124-M124)*1440,0))</f>
        <v>31</v>
      </c>
      <c r="AE124" s="18" t="n">
        <f aca="false">IF(O124="","",ROUND((O124-N124)*1440,0))</f>
        <v>53</v>
      </c>
      <c r="AF124" s="18" t="n">
        <f aca="false">IF(P124="","",ROUND((P124-O124)*1440,0))</f>
        <v>40</v>
      </c>
      <c r="AG124" s="18" t="n">
        <f aca="false">IF(Q124="","",ROUND((Q124-P124)*1440,0))</f>
        <v>17</v>
      </c>
      <c r="AH124" s="18" t="n">
        <f aca="false">IF(Q124="","",ROUND((Q124-H124)*1440,0))</f>
        <v>281</v>
      </c>
      <c r="AI124" s="19" t="n">
        <f aca="false">ROUND(IF(O124="",Assumptions!$B$25-K124,O124-K124)*24,1)</f>
        <v>2.2</v>
      </c>
      <c r="AJ124" s="20" t="n">
        <f aca="false">ROUND(MAX(N(Y124)/Assumptions!$C$5, N(Z124)/Assumptions!$C$6, N(AA124)/Assumptions!$C$7, N(AB124)/Assumptions!$C$8, N(AC124)/Assumptions!$C$9, N(AD124)/Assumptions!$C$10, N(AE124)/Assumptions!$C$11, N(AF124)/Assumptions!$C$12, N(AG124)/Assumptions!$C$13),3)</f>
        <v>2</v>
      </c>
      <c r="AK124" s="0" t="str">
        <f aca="false">IF(OR(U124="Pending",U124="On Hold"),"Open GRN (awaiting)",IF(AJ124&lt;=1,"Within SLA",IF(ROUND(N(Y124)/Assumptions!$C$5,3)=AJ124,"Gate Wait",IF(ROUND(N(Z124)/Assumptions!$C$6,3)=AJ124,"Dock Wait",IF(ROUND(N(AA124)/Assumptions!$C$7,3)=AJ124,"Unloading",IF(ROUND(N(AB124)/Assumptions!$C$8,3)=AJ124,"Unload-to-QC Wait",IF(ROUND(N(AC124)/Assumptions!$C$9,3)=AJ124,"QC",IF(ROUND(N(AD124)/Assumptions!$C$10,3)=AJ124,"QC-to-GRN Wait",IF(ROUND(N(AE124)/Assumptions!$C$11,3)=AJ124,"GRN Processing",IF(ROUND(N(AF124)/Assumptions!$C$12,3)=AJ124,"GRN-to-Putaway Wait",IF(ROUND(N(AG124)/Assumptions!$C$13,3)=AJ124,"Putaway","Within SLA")))))))))))</f>
        <v>GRN-to-Putaway Wait</v>
      </c>
    </row>
    <row r="125" customFormat="false" ht="15" hidden="false" customHeight="false" outlineLevel="0" collapsed="false">
      <c r="A125" s="0" t="s">
        <v>520</v>
      </c>
      <c r="B125" s="0" t="s">
        <v>521</v>
      </c>
      <c r="C125" s="0" t="s">
        <v>286</v>
      </c>
      <c r="D125" s="0" t="s">
        <v>119</v>
      </c>
      <c r="E125" s="0" t="s">
        <v>522</v>
      </c>
      <c r="F125" s="0" t="s">
        <v>121</v>
      </c>
      <c r="G125" s="0" t="s">
        <v>129</v>
      </c>
      <c r="H125" s="17" t="n">
        <v>46206.4673611111</v>
      </c>
      <c r="I125" s="17" t="n">
        <v>46206.5125</v>
      </c>
      <c r="J125" s="17" t="n">
        <v>46206.5173611111</v>
      </c>
      <c r="K125" s="17" t="n">
        <v>46206.5618055556</v>
      </c>
      <c r="L125" s="17" t="n">
        <v>46206.5756944444</v>
      </c>
      <c r="M125" s="17" t="n">
        <v>46206.61875</v>
      </c>
      <c r="N125" s="17" t="n">
        <v>46206.6458333333</v>
      </c>
      <c r="O125" s="17" t="n">
        <v>46206.7236111111</v>
      </c>
      <c r="P125" s="17" t="n">
        <v>46206.7326388889</v>
      </c>
      <c r="Q125" s="17" t="n">
        <v>46206.7541666667</v>
      </c>
      <c r="R125" s="0" t="n">
        <v>591</v>
      </c>
      <c r="S125" s="0" t="n">
        <v>0</v>
      </c>
      <c r="T125" s="0" t="n">
        <v>0</v>
      </c>
      <c r="U125" s="18" t="s">
        <v>130</v>
      </c>
      <c r="V125" s="18" t="s">
        <v>156</v>
      </c>
      <c r="W125" s="0" t="str">
        <f aca="false">IF(AND(X125&gt;=6,X125&lt;14),"A",IF(AND(X125&gt;=14,X125&lt;22),"B","C"))</f>
        <v>A</v>
      </c>
      <c r="X125" s="18" t="n">
        <f aca="false">HOUR(H125)</f>
        <v>11</v>
      </c>
      <c r="Y125" s="18" t="n">
        <f aca="false">ROUND((I125-H125)*1440,0)</f>
        <v>65</v>
      </c>
      <c r="Z125" s="18" t="n">
        <f aca="false">ROUND((J125-I125)*1440,0)</f>
        <v>7</v>
      </c>
      <c r="AA125" s="18" t="n">
        <f aca="false">ROUND((K125-J125)*1440,0)</f>
        <v>64</v>
      </c>
      <c r="AB125" s="18" t="n">
        <f aca="false">ROUND((L125-K125)*1440,0)</f>
        <v>20</v>
      </c>
      <c r="AC125" s="18" t="n">
        <f aca="false">ROUND((M125-L125)*1440,0)</f>
        <v>62</v>
      </c>
      <c r="AD125" s="18" t="n">
        <f aca="false">IF(N125="","",ROUND((N125-M125)*1440,0))</f>
        <v>39</v>
      </c>
      <c r="AE125" s="18" t="n">
        <f aca="false">IF(O125="","",ROUND((O125-N125)*1440,0))</f>
        <v>112</v>
      </c>
      <c r="AF125" s="18" t="n">
        <f aca="false">IF(P125="","",ROUND((P125-O125)*1440,0))</f>
        <v>13</v>
      </c>
      <c r="AG125" s="18" t="n">
        <f aca="false">IF(Q125="","",ROUND((Q125-P125)*1440,0))</f>
        <v>31</v>
      </c>
      <c r="AH125" s="18" t="n">
        <f aca="false">IF(Q125="","",ROUND((Q125-H125)*1440,0))</f>
        <v>413</v>
      </c>
      <c r="AI125" s="19" t="n">
        <f aca="false">ROUND(IF(O125="",Assumptions!$B$25-K125,O125-K125)*24,1)</f>
        <v>3.9</v>
      </c>
      <c r="AJ125" s="20" t="n">
        <f aca="false">ROUND(MAX(N(Y125)/Assumptions!$C$5, N(Z125)/Assumptions!$C$6, N(AA125)/Assumptions!$C$7, N(AB125)/Assumptions!$C$8, N(AC125)/Assumptions!$C$9, N(AD125)/Assumptions!$C$10, N(AE125)/Assumptions!$C$11, N(AF125)/Assumptions!$C$12, N(AG125)/Assumptions!$C$13),3)</f>
        <v>2.489</v>
      </c>
      <c r="AK125" s="0" t="str">
        <f aca="false">IF(OR(U125="Pending",U125="On Hold"),"Open GRN (awaiting)",IF(AJ125&lt;=1,"Within SLA",IF(ROUND(N(Y125)/Assumptions!$C$5,3)=AJ125,"Gate Wait",IF(ROUND(N(Z125)/Assumptions!$C$6,3)=AJ125,"Dock Wait",IF(ROUND(N(AA125)/Assumptions!$C$7,3)=AJ125,"Unloading",IF(ROUND(N(AB125)/Assumptions!$C$8,3)=AJ125,"Unload-to-QC Wait",IF(ROUND(N(AC125)/Assumptions!$C$9,3)=AJ125,"QC",IF(ROUND(N(AD125)/Assumptions!$C$10,3)=AJ125,"QC-to-GRN Wait",IF(ROUND(N(AE125)/Assumptions!$C$11,3)=AJ125,"GRN Processing",IF(ROUND(N(AF125)/Assumptions!$C$12,3)=AJ125,"GRN-to-Putaway Wait",IF(ROUND(N(AG125)/Assumptions!$C$13,3)=AJ125,"Putaway","Within SLA")))))))))))</f>
        <v>GRN Processing</v>
      </c>
    </row>
    <row r="126" customFormat="false" ht="15" hidden="false" customHeight="false" outlineLevel="0" collapsed="false">
      <c r="A126" s="0" t="s">
        <v>523</v>
      </c>
      <c r="B126" s="0" t="s">
        <v>524</v>
      </c>
      <c r="C126" s="0" t="s">
        <v>184</v>
      </c>
      <c r="D126" s="0" t="s">
        <v>135</v>
      </c>
      <c r="E126" s="0" t="s">
        <v>525</v>
      </c>
      <c r="F126" s="0" t="s">
        <v>177</v>
      </c>
      <c r="G126" s="0" t="s">
        <v>178</v>
      </c>
      <c r="H126" s="17" t="n">
        <v>46206.49375</v>
      </c>
      <c r="I126" s="17" t="n">
        <v>46206.5270833333</v>
      </c>
      <c r="J126" s="17" t="n">
        <v>46206.5326388889</v>
      </c>
      <c r="K126" s="17" t="n">
        <v>46206.5590277778</v>
      </c>
      <c r="L126" s="17" t="n">
        <v>46206.5826388889</v>
      </c>
      <c r="M126" s="17" t="n">
        <v>46206.5881944444</v>
      </c>
      <c r="N126" s="17" t="n">
        <v>46206.5993055556</v>
      </c>
      <c r="O126" s="17" t="n">
        <v>46206.6215277778</v>
      </c>
      <c r="P126" s="17" t="n">
        <v>46206.6277777778</v>
      </c>
      <c r="Q126" s="17" t="n">
        <v>46206.6659722222</v>
      </c>
      <c r="R126" s="0" t="n">
        <v>1185</v>
      </c>
      <c r="S126" s="0" t="n">
        <v>0</v>
      </c>
      <c r="T126" s="0" t="n">
        <v>0</v>
      </c>
      <c r="U126" s="18" t="s">
        <v>130</v>
      </c>
      <c r="V126" s="18" t="s">
        <v>144</v>
      </c>
      <c r="W126" s="0" t="str">
        <f aca="false">IF(AND(X126&gt;=6,X126&lt;14),"A",IF(AND(X126&gt;=14,X126&lt;22),"B","C"))</f>
        <v>A</v>
      </c>
      <c r="X126" s="18" t="n">
        <f aca="false">HOUR(H126)</f>
        <v>11</v>
      </c>
      <c r="Y126" s="18" t="n">
        <f aca="false">ROUND((I126-H126)*1440,0)</f>
        <v>48</v>
      </c>
      <c r="Z126" s="18" t="n">
        <f aca="false">ROUND((J126-I126)*1440,0)</f>
        <v>8</v>
      </c>
      <c r="AA126" s="18" t="n">
        <f aca="false">ROUND((K126-J126)*1440,0)</f>
        <v>38</v>
      </c>
      <c r="AB126" s="18" t="n">
        <f aca="false">ROUND((L126-K126)*1440,0)</f>
        <v>34</v>
      </c>
      <c r="AC126" s="18" t="n">
        <f aca="false">ROUND((M126-L126)*1440,0)</f>
        <v>8</v>
      </c>
      <c r="AD126" s="18" t="n">
        <f aca="false">IF(N126="","",ROUND((N126-M126)*1440,0))</f>
        <v>16</v>
      </c>
      <c r="AE126" s="18" t="n">
        <f aca="false">IF(O126="","",ROUND((O126-N126)*1440,0))</f>
        <v>32</v>
      </c>
      <c r="AF126" s="18" t="n">
        <f aca="false">IF(P126="","",ROUND((P126-O126)*1440,0))</f>
        <v>9</v>
      </c>
      <c r="AG126" s="18" t="n">
        <f aca="false">IF(Q126="","",ROUND((Q126-P126)*1440,0))</f>
        <v>55</v>
      </c>
      <c r="AH126" s="18" t="n">
        <f aca="false">IF(Q126="","",ROUND((Q126-H126)*1440,0))</f>
        <v>248</v>
      </c>
      <c r="AI126" s="19" t="n">
        <f aca="false">ROUND(IF(O126="",Assumptions!$B$25-K126,O126-K126)*24,1)</f>
        <v>1.5</v>
      </c>
      <c r="AJ126" s="20" t="n">
        <f aca="false">ROUND(MAX(N(Y126)/Assumptions!$C$5, N(Z126)/Assumptions!$C$6, N(AA126)/Assumptions!$C$7, N(AB126)/Assumptions!$C$8, N(AC126)/Assumptions!$C$9, N(AD126)/Assumptions!$C$10, N(AE126)/Assumptions!$C$11, N(AF126)/Assumptions!$C$12, N(AG126)/Assumptions!$C$13),3)</f>
        <v>2.267</v>
      </c>
      <c r="AK126" s="0" t="str">
        <f aca="false">IF(OR(U126="Pending",U126="On Hold"),"Open GRN (awaiting)",IF(AJ126&lt;=1,"Within SLA",IF(ROUND(N(Y126)/Assumptions!$C$5,3)=AJ126,"Gate Wait",IF(ROUND(N(Z126)/Assumptions!$C$6,3)=AJ126,"Dock Wait",IF(ROUND(N(AA126)/Assumptions!$C$7,3)=AJ126,"Unloading",IF(ROUND(N(AB126)/Assumptions!$C$8,3)=AJ126,"Unload-to-QC Wait",IF(ROUND(N(AC126)/Assumptions!$C$9,3)=AJ126,"QC",IF(ROUND(N(AD126)/Assumptions!$C$10,3)=AJ126,"QC-to-GRN Wait",IF(ROUND(N(AE126)/Assumptions!$C$11,3)=AJ126,"GRN Processing",IF(ROUND(N(AF126)/Assumptions!$C$12,3)=AJ126,"GRN-to-Putaway Wait",IF(ROUND(N(AG126)/Assumptions!$C$13,3)=AJ126,"Putaway","Within SLA")))))))))))</f>
        <v>Unload-to-QC Wait</v>
      </c>
    </row>
    <row r="127" customFormat="false" ht="15" hidden="false" customHeight="false" outlineLevel="0" collapsed="false">
      <c r="A127" s="0" t="s">
        <v>526</v>
      </c>
      <c r="B127" s="0" t="s">
        <v>527</v>
      </c>
      <c r="C127" s="0" t="s">
        <v>159</v>
      </c>
      <c r="D127" s="0" t="s">
        <v>119</v>
      </c>
      <c r="E127" s="0" t="s">
        <v>528</v>
      </c>
      <c r="F127" s="0" t="s">
        <v>128</v>
      </c>
      <c r="G127" s="0" t="s">
        <v>122</v>
      </c>
      <c r="H127" s="17" t="n">
        <v>46206.5048611111</v>
      </c>
      <c r="I127" s="17" t="n">
        <v>46206.53125</v>
      </c>
      <c r="J127" s="17" t="n">
        <v>46206.5451388889</v>
      </c>
      <c r="K127" s="17" t="n">
        <v>46206.5645833333</v>
      </c>
      <c r="L127" s="17" t="n">
        <v>46206.5694444445</v>
      </c>
      <c r="M127" s="17" t="n">
        <v>46206.5875</v>
      </c>
      <c r="N127" s="17" t="n">
        <v>46206.6472222222</v>
      </c>
      <c r="O127" s="17" t="n">
        <v>46206.6541666667</v>
      </c>
      <c r="P127" s="17" t="n">
        <v>46206.6618055556</v>
      </c>
      <c r="Q127" s="17" t="n">
        <v>46206.6722222222</v>
      </c>
      <c r="R127" s="0" t="n">
        <v>475</v>
      </c>
      <c r="S127" s="0" t="n">
        <v>0</v>
      </c>
      <c r="T127" s="0" t="n">
        <v>0</v>
      </c>
      <c r="U127" s="18" t="s">
        <v>130</v>
      </c>
      <c r="V127" s="18" t="s">
        <v>144</v>
      </c>
      <c r="W127" s="0" t="str">
        <f aca="false">IF(AND(X127&gt;=6,X127&lt;14),"A",IF(AND(X127&gt;=14,X127&lt;22),"B","C"))</f>
        <v>A</v>
      </c>
      <c r="X127" s="18" t="n">
        <f aca="false">HOUR(H127)</f>
        <v>12</v>
      </c>
      <c r="Y127" s="18" t="n">
        <f aca="false">ROUND((I127-H127)*1440,0)</f>
        <v>38</v>
      </c>
      <c r="Z127" s="18" t="n">
        <f aca="false">ROUND((J127-I127)*1440,0)</f>
        <v>20</v>
      </c>
      <c r="AA127" s="18" t="n">
        <f aca="false">ROUND((K127-J127)*1440,0)</f>
        <v>28</v>
      </c>
      <c r="AB127" s="18" t="n">
        <f aca="false">ROUND((L127-K127)*1440,0)</f>
        <v>7</v>
      </c>
      <c r="AC127" s="18" t="n">
        <f aca="false">ROUND((M127-L127)*1440,0)</f>
        <v>26</v>
      </c>
      <c r="AD127" s="18" t="n">
        <f aca="false">IF(N127="","",ROUND((N127-M127)*1440,0))</f>
        <v>86</v>
      </c>
      <c r="AE127" s="18" t="n">
        <f aca="false">IF(O127="","",ROUND((O127-N127)*1440,0))</f>
        <v>10</v>
      </c>
      <c r="AF127" s="18" t="n">
        <f aca="false">IF(P127="","",ROUND((P127-O127)*1440,0))</f>
        <v>11</v>
      </c>
      <c r="AG127" s="18" t="n">
        <f aca="false">IF(Q127="","",ROUND((Q127-P127)*1440,0))</f>
        <v>15</v>
      </c>
      <c r="AH127" s="18" t="n">
        <f aca="false">IF(Q127="","",ROUND((Q127-H127)*1440,0))</f>
        <v>241</v>
      </c>
      <c r="AI127" s="19" t="n">
        <f aca="false">ROUND(IF(O127="",Assumptions!$B$25-K127,O127-K127)*24,1)</f>
        <v>2.2</v>
      </c>
      <c r="AJ127" s="20" t="n">
        <f aca="false">ROUND(MAX(N(Y127)/Assumptions!$C$5, N(Z127)/Assumptions!$C$6, N(AA127)/Assumptions!$C$7, N(AB127)/Assumptions!$C$8, N(AC127)/Assumptions!$C$9, N(AD127)/Assumptions!$C$10, N(AE127)/Assumptions!$C$11, N(AF127)/Assumptions!$C$12, N(AG127)/Assumptions!$C$13),3)</f>
        <v>2.867</v>
      </c>
      <c r="AK127" s="0" t="str">
        <f aca="false">IF(OR(U127="Pending",U127="On Hold"),"Open GRN (awaiting)",IF(AJ127&lt;=1,"Within SLA",IF(ROUND(N(Y127)/Assumptions!$C$5,3)=AJ127,"Gate Wait",IF(ROUND(N(Z127)/Assumptions!$C$6,3)=AJ127,"Dock Wait",IF(ROUND(N(AA127)/Assumptions!$C$7,3)=AJ127,"Unloading",IF(ROUND(N(AB127)/Assumptions!$C$8,3)=AJ127,"Unload-to-QC Wait",IF(ROUND(N(AC127)/Assumptions!$C$9,3)=AJ127,"QC",IF(ROUND(N(AD127)/Assumptions!$C$10,3)=AJ127,"QC-to-GRN Wait",IF(ROUND(N(AE127)/Assumptions!$C$11,3)=AJ127,"GRN Processing",IF(ROUND(N(AF127)/Assumptions!$C$12,3)=AJ127,"GRN-to-Putaway Wait",IF(ROUND(N(AG127)/Assumptions!$C$13,3)=AJ127,"Putaway","Within SLA")))))))))))</f>
        <v>QC-to-GRN Wait</v>
      </c>
    </row>
    <row r="128" customFormat="false" ht="15" hidden="false" customHeight="false" outlineLevel="0" collapsed="false">
      <c r="A128" s="0" t="s">
        <v>529</v>
      </c>
      <c r="B128" s="0" t="s">
        <v>530</v>
      </c>
      <c r="C128" s="0" t="s">
        <v>153</v>
      </c>
      <c r="D128" s="0" t="s">
        <v>147</v>
      </c>
      <c r="E128" s="0" t="s">
        <v>531</v>
      </c>
      <c r="F128" s="0" t="s">
        <v>155</v>
      </c>
      <c r="G128" s="0" t="s">
        <v>167</v>
      </c>
      <c r="H128" s="17" t="n">
        <v>46206.5340277778</v>
      </c>
      <c r="I128" s="17" t="n">
        <v>46206.6104166667</v>
      </c>
      <c r="J128" s="17" t="n">
        <v>46206.6173611111</v>
      </c>
      <c r="K128" s="17" t="n">
        <v>46206.6381944444</v>
      </c>
      <c r="L128" s="17" t="n">
        <v>46206.66875</v>
      </c>
      <c r="M128" s="17" t="n">
        <v>46206.6930555556</v>
      </c>
      <c r="N128" s="17" t="n">
        <v>46206.71875</v>
      </c>
      <c r="O128" s="17" t="n">
        <v>46206.7472222222</v>
      </c>
      <c r="P128" s="17" t="n">
        <v>46206.7625</v>
      </c>
      <c r="Q128" s="17" t="n">
        <v>46206.7930555556</v>
      </c>
      <c r="R128" s="0" t="n">
        <v>835</v>
      </c>
      <c r="S128" s="0" t="n">
        <v>0</v>
      </c>
      <c r="T128" s="0" t="n">
        <v>0</v>
      </c>
      <c r="U128" s="18" t="s">
        <v>130</v>
      </c>
      <c r="V128" s="18" t="s">
        <v>139</v>
      </c>
      <c r="W128" s="0" t="str">
        <f aca="false">IF(AND(X128&gt;=6,X128&lt;14),"A",IF(AND(X128&gt;=14,X128&lt;22),"B","C"))</f>
        <v>A</v>
      </c>
      <c r="X128" s="18" t="n">
        <f aca="false">HOUR(H128)</f>
        <v>12</v>
      </c>
      <c r="Y128" s="18" t="n">
        <f aca="false">ROUND((I128-H128)*1440,0)</f>
        <v>110</v>
      </c>
      <c r="Z128" s="18" t="n">
        <f aca="false">ROUND((J128-I128)*1440,0)</f>
        <v>10</v>
      </c>
      <c r="AA128" s="18" t="n">
        <f aca="false">ROUND((K128-J128)*1440,0)</f>
        <v>30</v>
      </c>
      <c r="AB128" s="18" t="n">
        <f aca="false">ROUND((L128-K128)*1440,0)</f>
        <v>44</v>
      </c>
      <c r="AC128" s="18" t="n">
        <f aca="false">ROUND((M128-L128)*1440,0)</f>
        <v>35</v>
      </c>
      <c r="AD128" s="18" t="n">
        <f aca="false">IF(N128="","",ROUND((N128-M128)*1440,0))</f>
        <v>37</v>
      </c>
      <c r="AE128" s="18" t="n">
        <f aca="false">IF(O128="","",ROUND((O128-N128)*1440,0))</f>
        <v>41</v>
      </c>
      <c r="AF128" s="18" t="n">
        <f aca="false">IF(P128="","",ROUND((P128-O128)*1440,0))</f>
        <v>22</v>
      </c>
      <c r="AG128" s="18" t="n">
        <f aca="false">IF(Q128="","",ROUND((Q128-P128)*1440,0))</f>
        <v>44</v>
      </c>
      <c r="AH128" s="18" t="n">
        <f aca="false">IF(Q128="","",ROUND((Q128-H128)*1440,0))</f>
        <v>373</v>
      </c>
      <c r="AI128" s="19" t="n">
        <f aca="false">ROUND(IF(O128="",Assumptions!$B$25-K128,O128-K128)*24,1)</f>
        <v>2.6</v>
      </c>
      <c r="AJ128" s="20" t="n">
        <f aca="false">ROUND(MAX(N(Y128)/Assumptions!$C$5, N(Z128)/Assumptions!$C$6, N(AA128)/Assumptions!$C$7, N(AB128)/Assumptions!$C$8, N(AC128)/Assumptions!$C$9, N(AD128)/Assumptions!$C$10, N(AE128)/Assumptions!$C$11, N(AF128)/Assumptions!$C$12, N(AG128)/Assumptions!$C$13),3)</f>
        <v>3.667</v>
      </c>
      <c r="AK128" s="0" t="str">
        <f aca="false">IF(OR(U128="Pending",U128="On Hold"),"Open GRN (awaiting)",IF(AJ128&lt;=1,"Within SLA",IF(ROUND(N(Y128)/Assumptions!$C$5,3)=AJ128,"Gate Wait",IF(ROUND(N(Z128)/Assumptions!$C$6,3)=AJ128,"Dock Wait",IF(ROUND(N(AA128)/Assumptions!$C$7,3)=AJ128,"Unloading",IF(ROUND(N(AB128)/Assumptions!$C$8,3)=AJ128,"Unload-to-QC Wait",IF(ROUND(N(AC128)/Assumptions!$C$9,3)=AJ128,"QC",IF(ROUND(N(AD128)/Assumptions!$C$10,3)=AJ128,"QC-to-GRN Wait",IF(ROUND(N(AE128)/Assumptions!$C$11,3)=AJ128,"GRN Processing",IF(ROUND(N(AF128)/Assumptions!$C$12,3)=AJ128,"GRN-to-Putaway Wait",IF(ROUND(N(AG128)/Assumptions!$C$13,3)=AJ128,"Putaway","Within SLA")))))))))))</f>
        <v>Gate Wait</v>
      </c>
    </row>
    <row r="129" customFormat="false" ht="15" hidden="false" customHeight="false" outlineLevel="0" collapsed="false">
      <c r="A129" s="0" t="s">
        <v>532</v>
      </c>
      <c r="B129" s="0" t="s">
        <v>533</v>
      </c>
      <c r="C129" s="0" t="s">
        <v>175</v>
      </c>
      <c r="D129" s="0" t="s">
        <v>135</v>
      </c>
      <c r="E129" s="0" t="s">
        <v>534</v>
      </c>
      <c r="F129" s="0" t="s">
        <v>177</v>
      </c>
      <c r="G129" s="0" t="s">
        <v>138</v>
      </c>
      <c r="H129" s="17" t="n">
        <v>46206.5520833333</v>
      </c>
      <c r="I129" s="17" t="n">
        <v>46206.5972222222</v>
      </c>
      <c r="J129" s="17" t="n">
        <v>46206.6027777778</v>
      </c>
      <c r="K129" s="17" t="n">
        <v>46206.63125</v>
      </c>
      <c r="L129" s="17" t="n">
        <v>46206.6368055556</v>
      </c>
      <c r="M129" s="17" t="n">
        <v>46206.6416666667</v>
      </c>
      <c r="N129" s="17" t="n">
        <v>46206.7222222222</v>
      </c>
      <c r="O129" s="17" t="n">
        <v>46206.7576388889</v>
      </c>
      <c r="P129" s="17" t="n">
        <v>46206.7638888889</v>
      </c>
      <c r="Q129" s="17" t="n">
        <v>46206.8138888889</v>
      </c>
      <c r="R129" s="0" t="n">
        <v>499</v>
      </c>
      <c r="S129" s="0" t="n">
        <v>0</v>
      </c>
      <c r="T129" s="0" t="n">
        <v>0</v>
      </c>
      <c r="U129" s="18" t="s">
        <v>130</v>
      </c>
      <c r="V129" s="18" t="s">
        <v>144</v>
      </c>
      <c r="W129" s="0" t="str">
        <f aca="false">IF(AND(X129&gt;=6,X129&lt;14),"A",IF(AND(X129&gt;=14,X129&lt;22),"B","C"))</f>
        <v>A</v>
      </c>
      <c r="X129" s="18" t="n">
        <f aca="false">HOUR(H129)</f>
        <v>13</v>
      </c>
      <c r="Y129" s="18" t="n">
        <f aca="false">ROUND((I129-H129)*1440,0)</f>
        <v>65</v>
      </c>
      <c r="Z129" s="18" t="n">
        <f aca="false">ROUND((J129-I129)*1440,0)</f>
        <v>8</v>
      </c>
      <c r="AA129" s="18" t="n">
        <f aca="false">ROUND((K129-J129)*1440,0)</f>
        <v>41</v>
      </c>
      <c r="AB129" s="18" t="n">
        <f aca="false">ROUND((L129-K129)*1440,0)</f>
        <v>8</v>
      </c>
      <c r="AC129" s="18" t="n">
        <f aca="false">ROUND((M129-L129)*1440,0)</f>
        <v>7</v>
      </c>
      <c r="AD129" s="18" t="n">
        <f aca="false">IF(N129="","",ROUND((N129-M129)*1440,0))</f>
        <v>116</v>
      </c>
      <c r="AE129" s="18" t="n">
        <f aca="false">IF(O129="","",ROUND((O129-N129)*1440,0))</f>
        <v>51</v>
      </c>
      <c r="AF129" s="18" t="n">
        <f aca="false">IF(P129="","",ROUND((P129-O129)*1440,0))</f>
        <v>9</v>
      </c>
      <c r="AG129" s="18" t="n">
        <f aca="false">IF(Q129="","",ROUND((Q129-P129)*1440,0))</f>
        <v>72</v>
      </c>
      <c r="AH129" s="18" t="n">
        <f aca="false">IF(Q129="","",ROUND((Q129-H129)*1440,0))</f>
        <v>377</v>
      </c>
      <c r="AI129" s="19" t="n">
        <f aca="false">ROUND(IF(O129="",Assumptions!$B$25-K129,O129-K129)*24,1)</f>
        <v>3</v>
      </c>
      <c r="AJ129" s="20" t="n">
        <f aca="false">ROUND(MAX(N(Y129)/Assumptions!$C$5, N(Z129)/Assumptions!$C$6, N(AA129)/Assumptions!$C$7, N(AB129)/Assumptions!$C$8, N(AC129)/Assumptions!$C$9, N(AD129)/Assumptions!$C$10, N(AE129)/Assumptions!$C$11, N(AF129)/Assumptions!$C$12, N(AG129)/Assumptions!$C$13),3)</f>
        <v>3.867</v>
      </c>
      <c r="AK129" s="0" t="str">
        <f aca="false">IF(OR(U129="Pending",U129="On Hold"),"Open GRN (awaiting)",IF(AJ129&lt;=1,"Within SLA",IF(ROUND(N(Y129)/Assumptions!$C$5,3)=AJ129,"Gate Wait",IF(ROUND(N(Z129)/Assumptions!$C$6,3)=AJ129,"Dock Wait",IF(ROUND(N(AA129)/Assumptions!$C$7,3)=AJ129,"Unloading",IF(ROUND(N(AB129)/Assumptions!$C$8,3)=AJ129,"Unload-to-QC Wait",IF(ROUND(N(AC129)/Assumptions!$C$9,3)=AJ129,"QC",IF(ROUND(N(AD129)/Assumptions!$C$10,3)=AJ129,"QC-to-GRN Wait",IF(ROUND(N(AE129)/Assumptions!$C$11,3)=AJ129,"GRN Processing",IF(ROUND(N(AF129)/Assumptions!$C$12,3)=AJ129,"GRN-to-Putaway Wait",IF(ROUND(N(AG129)/Assumptions!$C$13,3)=AJ129,"Putaway","Within SLA")))))))))))</f>
        <v>QC-to-GRN Wait</v>
      </c>
    </row>
    <row r="130" customFormat="false" ht="15" hidden="false" customHeight="false" outlineLevel="0" collapsed="false">
      <c r="A130" s="0" t="s">
        <v>535</v>
      </c>
      <c r="B130" s="0" t="s">
        <v>536</v>
      </c>
      <c r="C130" s="0" t="s">
        <v>286</v>
      </c>
      <c r="D130" s="0" t="s">
        <v>147</v>
      </c>
      <c r="E130" s="0" t="s">
        <v>537</v>
      </c>
      <c r="F130" s="0" t="s">
        <v>128</v>
      </c>
      <c r="G130" s="0" t="s">
        <v>167</v>
      </c>
      <c r="H130" s="17" t="n">
        <v>46206.5541666667</v>
      </c>
      <c r="I130" s="17" t="n">
        <v>46206.5659722222</v>
      </c>
      <c r="J130" s="17" t="n">
        <v>46206.56875</v>
      </c>
      <c r="K130" s="17" t="n">
        <v>46206.6083333333</v>
      </c>
      <c r="L130" s="17" t="n">
        <v>46206.6152777778</v>
      </c>
      <c r="M130" s="17" t="n">
        <v>46206.6604166667</v>
      </c>
      <c r="N130" s="17" t="n">
        <v>46206.6791666667</v>
      </c>
      <c r="O130" s="17" t="n">
        <v>46206.7069444444</v>
      </c>
      <c r="P130" s="17" t="n">
        <v>46206.7118055556</v>
      </c>
      <c r="Q130" s="17" t="n">
        <v>46206.7284722222</v>
      </c>
      <c r="R130" s="0" t="n">
        <v>1035</v>
      </c>
      <c r="S130" s="0" t="n">
        <v>0</v>
      </c>
      <c r="T130" s="0" t="n">
        <v>0</v>
      </c>
      <c r="U130" s="18" t="s">
        <v>130</v>
      </c>
      <c r="V130" s="18" t="s">
        <v>144</v>
      </c>
      <c r="W130" s="0" t="str">
        <f aca="false">IF(AND(X130&gt;=6,X130&lt;14),"A",IF(AND(X130&gt;=14,X130&lt;22),"B","C"))</f>
        <v>A</v>
      </c>
      <c r="X130" s="18" t="n">
        <f aca="false">HOUR(H130)</f>
        <v>13</v>
      </c>
      <c r="Y130" s="18" t="n">
        <f aca="false">ROUND((I130-H130)*1440,0)</f>
        <v>17</v>
      </c>
      <c r="Z130" s="18" t="n">
        <f aca="false">ROUND((J130-I130)*1440,0)</f>
        <v>4</v>
      </c>
      <c r="AA130" s="18" t="n">
        <f aca="false">ROUND((K130-J130)*1440,0)</f>
        <v>57</v>
      </c>
      <c r="AB130" s="18" t="n">
        <f aca="false">ROUND((L130-K130)*1440,0)</f>
        <v>10</v>
      </c>
      <c r="AC130" s="18" t="n">
        <f aca="false">ROUND((M130-L130)*1440,0)</f>
        <v>65</v>
      </c>
      <c r="AD130" s="18" t="n">
        <f aca="false">IF(N130="","",ROUND((N130-M130)*1440,0))</f>
        <v>27</v>
      </c>
      <c r="AE130" s="18" t="n">
        <f aca="false">IF(O130="","",ROUND((O130-N130)*1440,0))</f>
        <v>40</v>
      </c>
      <c r="AF130" s="18" t="n">
        <f aca="false">IF(P130="","",ROUND((P130-O130)*1440,0))</f>
        <v>7</v>
      </c>
      <c r="AG130" s="18" t="n">
        <f aca="false">IF(Q130="","",ROUND((Q130-P130)*1440,0))</f>
        <v>24</v>
      </c>
      <c r="AH130" s="18" t="n">
        <f aca="false">IF(Q130="","",ROUND((Q130-H130)*1440,0))</f>
        <v>251</v>
      </c>
      <c r="AI130" s="19" t="n">
        <f aca="false">ROUND(IF(O130="",Assumptions!$B$25-K130,O130-K130)*24,1)</f>
        <v>2.4</v>
      </c>
      <c r="AJ130" s="20" t="n">
        <f aca="false">ROUND(MAX(N(Y130)/Assumptions!$C$5, N(Z130)/Assumptions!$C$6, N(AA130)/Assumptions!$C$7, N(AB130)/Assumptions!$C$8, N(AC130)/Assumptions!$C$9, N(AD130)/Assumptions!$C$10, N(AE130)/Assumptions!$C$11, N(AF130)/Assumptions!$C$12, N(AG130)/Assumptions!$C$13),3)</f>
        <v>1.444</v>
      </c>
      <c r="AK130" s="0" t="str">
        <f aca="false">IF(OR(U130="Pending",U130="On Hold"),"Open GRN (awaiting)",IF(AJ130&lt;=1,"Within SLA",IF(ROUND(N(Y130)/Assumptions!$C$5,3)=AJ130,"Gate Wait",IF(ROUND(N(Z130)/Assumptions!$C$6,3)=AJ130,"Dock Wait",IF(ROUND(N(AA130)/Assumptions!$C$7,3)=AJ130,"Unloading",IF(ROUND(N(AB130)/Assumptions!$C$8,3)=AJ130,"Unload-to-QC Wait",IF(ROUND(N(AC130)/Assumptions!$C$9,3)=AJ130,"QC",IF(ROUND(N(AD130)/Assumptions!$C$10,3)=AJ130,"QC-to-GRN Wait",IF(ROUND(N(AE130)/Assumptions!$C$11,3)=AJ130,"GRN Processing",IF(ROUND(N(AF130)/Assumptions!$C$12,3)=AJ130,"GRN-to-Putaway Wait",IF(ROUND(N(AG130)/Assumptions!$C$13,3)=AJ130,"Putaway","Within SLA")))))))))))</f>
        <v>QC</v>
      </c>
    </row>
    <row r="131" customFormat="false" ht="15" hidden="false" customHeight="false" outlineLevel="0" collapsed="false">
      <c r="A131" s="0" t="s">
        <v>538</v>
      </c>
      <c r="B131" s="0" t="s">
        <v>539</v>
      </c>
      <c r="C131" s="0" t="s">
        <v>142</v>
      </c>
      <c r="D131" s="0" t="s">
        <v>119</v>
      </c>
      <c r="E131" s="0" t="s">
        <v>540</v>
      </c>
      <c r="F131" s="0" t="s">
        <v>137</v>
      </c>
      <c r="G131" s="0" t="s">
        <v>122</v>
      </c>
      <c r="H131" s="17" t="n">
        <v>46206.5583333333</v>
      </c>
      <c r="I131" s="17" t="n">
        <v>46206.5652777778</v>
      </c>
      <c r="J131" s="17" t="n">
        <v>46206.5736111111</v>
      </c>
      <c r="K131" s="17" t="n">
        <v>46206.5972222222</v>
      </c>
      <c r="L131" s="17" t="n">
        <v>46206.6104166667</v>
      </c>
      <c r="M131" s="17" t="n">
        <v>46206.625</v>
      </c>
      <c r="N131" s="17" t="n">
        <v>46206.6666666667</v>
      </c>
      <c r="O131" s="17" t="n">
        <v>46206.675</v>
      </c>
      <c r="P131" s="17" t="n">
        <v>46206.6902777778</v>
      </c>
      <c r="Q131" s="17" t="n">
        <v>46206.7111111111</v>
      </c>
      <c r="R131" s="0" t="n">
        <v>235</v>
      </c>
      <c r="S131" s="0" t="n">
        <v>0</v>
      </c>
      <c r="T131" s="0" t="n">
        <v>0</v>
      </c>
      <c r="U131" s="18" t="s">
        <v>130</v>
      </c>
      <c r="V131" s="18" t="s">
        <v>144</v>
      </c>
      <c r="W131" s="0" t="str">
        <f aca="false">IF(AND(X131&gt;=6,X131&lt;14),"A",IF(AND(X131&gt;=14,X131&lt;22),"B","C"))</f>
        <v>A</v>
      </c>
      <c r="X131" s="18" t="n">
        <f aca="false">HOUR(H131)</f>
        <v>13</v>
      </c>
      <c r="Y131" s="18" t="n">
        <f aca="false">ROUND((I131-H131)*1440,0)</f>
        <v>10</v>
      </c>
      <c r="Z131" s="18" t="n">
        <f aca="false">ROUND((J131-I131)*1440,0)</f>
        <v>12</v>
      </c>
      <c r="AA131" s="18" t="n">
        <f aca="false">ROUND((K131-J131)*1440,0)</f>
        <v>34</v>
      </c>
      <c r="AB131" s="18" t="n">
        <f aca="false">ROUND((L131-K131)*1440,0)</f>
        <v>19</v>
      </c>
      <c r="AC131" s="18" t="n">
        <f aca="false">ROUND((M131-L131)*1440,0)</f>
        <v>21</v>
      </c>
      <c r="AD131" s="18" t="n">
        <f aca="false">IF(N131="","",ROUND((N131-M131)*1440,0))</f>
        <v>60</v>
      </c>
      <c r="AE131" s="18" t="n">
        <f aca="false">IF(O131="","",ROUND((O131-N131)*1440,0))</f>
        <v>12</v>
      </c>
      <c r="AF131" s="18" t="n">
        <f aca="false">IF(P131="","",ROUND((P131-O131)*1440,0))</f>
        <v>22</v>
      </c>
      <c r="AG131" s="18" t="n">
        <f aca="false">IF(Q131="","",ROUND((Q131-P131)*1440,0))</f>
        <v>30</v>
      </c>
      <c r="AH131" s="18" t="n">
        <f aca="false">IF(Q131="","",ROUND((Q131-H131)*1440,0))</f>
        <v>220</v>
      </c>
      <c r="AI131" s="19" t="n">
        <f aca="false">ROUND(IF(O131="",Assumptions!$B$25-K131,O131-K131)*24,1)</f>
        <v>1.9</v>
      </c>
      <c r="AJ131" s="20" t="n">
        <f aca="false">ROUND(MAX(N(Y131)/Assumptions!$C$5, N(Z131)/Assumptions!$C$6, N(AA131)/Assumptions!$C$7, N(AB131)/Assumptions!$C$8, N(AC131)/Assumptions!$C$9, N(AD131)/Assumptions!$C$10, N(AE131)/Assumptions!$C$11, N(AF131)/Assumptions!$C$12, N(AG131)/Assumptions!$C$13),3)</f>
        <v>2</v>
      </c>
      <c r="AK131" s="0" t="str">
        <f aca="false">IF(OR(U131="Pending",U131="On Hold"),"Open GRN (awaiting)",IF(AJ131&lt;=1,"Within SLA",IF(ROUND(N(Y131)/Assumptions!$C$5,3)=AJ131,"Gate Wait",IF(ROUND(N(Z131)/Assumptions!$C$6,3)=AJ131,"Dock Wait",IF(ROUND(N(AA131)/Assumptions!$C$7,3)=AJ131,"Unloading",IF(ROUND(N(AB131)/Assumptions!$C$8,3)=AJ131,"Unload-to-QC Wait",IF(ROUND(N(AC131)/Assumptions!$C$9,3)=AJ131,"QC",IF(ROUND(N(AD131)/Assumptions!$C$10,3)=AJ131,"QC-to-GRN Wait",IF(ROUND(N(AE131)/Assumptions!$C$11,3)=AJ131,"GRN Processing",IF(ROUND(N(AF131)/Assumptions!$C$12,3)=AJ131,"GRN-to-Putaway Wait",IF(ROUND(N(AG131)/Assumptions!$C$13,3)=AJ131,"Putaway","Within SLA")))))))))))</f>
        <v>QC-to-GRN Wait</v>
      </c>
    </row>
    <row r="132" customFormat="false" ht="15" hidden="false" customHeight="false" outlineLevel="0" collapsed="false">
      <c r="A132" s="0" t="s">
        <v>541</v>
      </c>
      <c r="B132" s="0" t="s">
        <v>542</v>
      </c>
      <c r="C132" s="0" t="s">
        <v>286</v>
      </c>
      <c r="D132" s="0" t="s">
        <v>147</v>
      </c>
      <c r="E132" s="0" t="s">
        <v>543</v>
      </c>
      <c r="F132" s="0" t="s">
        <v>121</v>
      </c>
      <c r="G132" s="0" t="s">
        <v>167</v>
      </c>
      <c r="H132" s="17" t="n">
        <v>46206.5645833333</v>
      </c>
      <c r="I132" s="17" t="n">
        <v>46206.5763888889</v>
      </c>
      <c r="J132" s="17" t="n">
        <v>46206.5881944444</v>
      </c>
      <c r="K132" s="17" t="n">
        <v>46206.6104166667</v>
      </c>
      <c r="L132" s="17" t="n">
        <v>46206.6180555556</v>
      </c>
      <c r="M132" s="17" t="n">
        <v>46206.6430555556</v>
      </c>
      <c r="N132" s="17" t="n">
        <v>46206.6645833333</v>
      </c>
      <c r="O132" s="17" t="n">
        <v>46206.7041666667</v>
      </c>
      <c r="P132" s="17" t="n">
        <v>46206.7166666667</v>
      </c>
      <c r="Q132" s="17" t="n">
        <v>46206.7284722222</v>
      </c>
      <c r="R132" s="0" t="n">
        <v>171</v>
      </c>
      <c r="S132" s="0" t="n">
        <v>0</v>
      </c>
      <c r="T132" s="0" t="n">
        <v>0</v>
      </c>
      <c r="U132" s="18" t="s">
        <v>130</v>
      </c>
      <c r="V132" s="18" t="s">
        <v>144</v>
      </c>
      <c r="W132" s="0" t="str">
        <f aca="false">IF(AND(X132&gt;=6,X132&lt;14),"A",IF(AND(X132&gt;=14,X132&lt;22),"B","C"))</f>
        <v>A</v>
      </c>
      <c r="X132" s="18" t="n">
        <f aca="false">HOUR(H132)</f>
        <v>13</v>
      </c>
      <c r="Y132" s="18" t="n">
        <f aca="false">ROUND((I132-H132)*1440,0)</f>
        <v>17</v>
      </c>
      <c r="Z132" s="18" t="n">
        <f aca="false">ROUND((J132-I132)*1440,0)</f>
        <v>17</v>
      </c>
      <c r="AA132" s="18" t="n">
        <f aca="false">ROUND((K132-J132)*1440,0)</f>
        <v>32</v>
      </c>
      <c r="AB132" s="18" t="n">
        <f aca="false">ROUND((L132-K132)*1440,0)</f>
        <v>11</v>
      </c>
      <c r="AC132" s="18" t="n">
        <f aca="false">ROUND((M132-L132)*1440,0)</f>
        <v>36</v>
      </c>
      <c r="AD132" s="18" t="n">
        <f aca="false">IF(N132="","",ROUND((N132-M132)*1440,0))</f>
        <v>31</v>
      </c>
      <c r="AE132" s="18" t="n">
        <f aca="false">IF(O132="","",ROUND((O132-N132)*1440,0))</f>
        <v>57</v>
      </c>
      <c r="AF132" s="18" t="n">
        <f aca="false">IF(P132="","",ROUND((P132-O132)*1440,0))</f>
        <v>18</v>
      </c>
      <c r="AG132" s="18" t="n">
        <f aca="false">IF(Q132="","",ROUND((Q132-P132)*1440,0))</f>
        <v>17</v>
      </c>
      <c r="AH132" s="18" t="n">
        <f aca="false">IF(Q132="","",ROUND((Q132-H132)*1440,0))</f>
        <v>236</v>
      </c>
      <c r="AI132" s="19" t="n">
        <f aca="false">ROUND(IF(O132="",Assumptions!$B$25-K132,O132-K132)*24,1)</f>
        <v>2.3</v>
      </c>
      <c r="AJ132" s="20" t="n">
        <f aca="false">ROUND(MAX(N(Y132)/Assumptions!$C$5, N(Z132)/Assumptions!$C$6, N(AA132)/Assumptions!$C$7, N(AB132)/Assumptions!$C$8, N(AC132)/Assumptions!$C$9, N(AD132)/Assumptions!$C$10, N(AE132)/Assumptions!$C$11, N(AF132)/Assumptions!$C$12, N(AG132)/Assumptions!$C$13),3)</f>
        <v>1.267</v>
      </c>
      <c r="AK132" s="0" t="str">
        <f aca="false">IF(OR(U132="Pending",U132="On Hold"),"Open GRN (awaiting)",IF(AJ132&lt;=1,"Within SLA",IF(ROUND(N(Y132)/Assumptions!$C$5,3)=AJ132,"Gate Wait",IF(ROUND(N(Z132)/Assumptions!$C$6,3)=AJ132,"Dock Wait",IF(ROUND(N(AA132)/Assumptions!$C$7,3)=AJ132,"Unloading",IF(ROUND(N(AB132)/Assumptions!$C$8,3)=AJ132,"Unload-to-QC Wait",IF(ROUND(N(AC132)/Assumptions!$C$9,3)=AJ132,"QC",IF(ROUND(N(AD132)/Assumptions!$C$10,3)=AJ132,"QC-to-GRN Wait",IF(ROUND(N(AE132)/Assumptions!$C$11,3)=AJ132,"GRN Processing",IF(ROUND(N(AF132)/Assumptions!$C$12,3)=AJ132,"GRN-to-Putaway Wait",IF(ROUND(N(AG132)/Assumptions!$C$13,3)=AJ132,"Putaway","Within SLA")))))))))))</f>
        <v>GRN Processing</v>
      </c>
    </row>
    <row r="133" customFormat="false" ht="15" hidden="false" customHeight="false" outlineLevel="0" collapsed="false">
      <c r="A133" s="0" t="s">
        <v>544</v>
      </c>
      <c r="B133" s="0" t="s">
        <v>545</v>
      </c>
      <c r="C133" s="0" t="s">
        <v>170</v>
      </c>
      <c r="D133" s="0" t="s">
        <v>119</v>
      </c>
      <c r="E133" s="0" t="s">
        <v>546</v>
      </c>
      <c r="F133" s="0" t="s">
        <v>172</v>
      </c>
      <c r="G133" s="0" t="s">
        <v>129</v>
      </c>
      <c r="H133" s="17" t="n">
        <v>46206.5736111111</v>
      </c>
      <c r="I133" s="17" t="n">
        <v>46206.5826388889</v>
      </c>
      <c r="J133" s="17" t="n">
        <v>46206.5923611111</v>
      </c>
      <c r="K133" s="17" t="n">
        <v>46206.6236111111</v>
      </c>
      <c r="L133" s="17" t="n">
        <v>46206.6319444445</v>
      </c>
      <c r="M133" s="17" t="n">
        <v>46206.6548611111</v>
      </c>
      <c r="N133" s="17" t="n">
        <v>46206.66875</v>
      </c>
      <c r="O133" s="17" t="n">
        <v>46206.7048611111</v>
      </c>
      <c r="P133" s="17" t="n">
        <v>46206.7180555556</v>
      </c>
      <c r="Q133" s="17" t="n">
        <v>46206.7833333333</v>
      </c>
      <c r="R133" s="0" t="n">
        <v>453</v>
      </c>
      <c r="S133" s="0" t="n">
        <v>0</v>
      </c>
      <c r="T133" s="0" t="n">
        <v>0</v>
      </c>
      <c r="U133" s="18" t="s">
        <v>130</v>
      </c>
      <c r="V133" s="18" t="s">
        <v>144</v>
      </c>
      <c r="W133" s="0" t="str">
        <f aca="false">IF(AND(X133&gt;=6,X133&lt;14),"A",IF(AND(X133&gt;=14,X133&lt;22),"B","C"))</f>
        <v>A</v>
      </c>
      <c r="X133" s="18" t="n">
        <f aca="false">HOUR(H133)</f>
        <v>13</v>
      </c>
      <c r="Y133" s="18" t="n">
        <f aca="false">ROUND((I133-H133)*1440,0)</f>
        <v>13</v>
      </c>
      <c r="Z133" s="18" t="n">
        <f aca="false">ROUND((J133-I133)*1440,0)</f>
        <v>14</v>
      </c>
      <c r="AA133" s="18" t="n">
        <f aca="false">ROUND((K133-J133)*1440,0)</f>
        <v>45</v>
      </c>
      <c r="AB133" s="18" t="n">
        <f aca="false">ROUND((L133-K133)*1440,0)</f>
        <v>12</v>
      </c>
      <c r="AC133" s="18" t="n">
        <f aca="false">ROUND((M133-L133)*1440,0)</f>
        <v>33</v>
      </c>
      <c r="AD133" s="18" t="n">
        <f aca="false">IF(N133="","",ROUND((N133-M133)*1440,0))</f>
        <v>20</v>
      </c>
      <c r="AE133" s="18" t="n">
        <f aca="false">IF(O133="","",ROUND((O133-N133)*1440,0))</f>
        <v>52</v>
      </c>
      <c r="AF133" s="18" t="n">
        <f aca="false">IF(P133="","",ROUND((P133-O133)*1440,0))</f>
        <v>19</v>
      </c>
      <c r="AG133" s="18" t="n">
        <f aca="false">IF(Q133="","",ROUND((Q133-P133)*1440,0))</f>
        <v>94</v>
      </c>
      <c r="AH133" s="18" t="n">
        <f aca="false">IF(Q133="","",ROUND((Q133-H133)*1440,0))</f>
        <v>302</v>
      </c>
      <c r="AI133" s="19" t="n">
        <f aca="false">ROUND(IF(O133="",Assumptions!$B$25-K133,O133-K133)*24,1)</f>
        <v>2</v>
      </c>
      <c r="AJ133" s="20" t="n">
        <f aca="false">ROUND(MAX(N(Y133)/Assumptions!$C$5, N(Z133)/Assumptions!$C$6, N(AA133)/Assumptions!$C$7, N(AB133)/Assumptions!$C$8, N(AC133)/Assumptions!$C$9, N(AD133)/Assumptions!$C$10, N(AE133)/Assumptions!$C$11, N(AF133)/Assumptions!$C$12, N(AG133)/Assumptions!$C$13),3)</f>
        <v>2.35</v>
      </c>
      <c r="AK133" s="0" t="str">
        <f aca="false">IF(OR(U133="Pending",U133="On Hold"),"Open GRN (awaiting)",IF(AJ133&lt;=1,"Within SLA",IF(ROUND(N(Y133)/Assumptions!$C$5,3)=AJ133,"Gate Wait",IF(ROUND(N(Z133)/Assumptions!$C$6,3)=AJ133,"Dock Wait",IF(ROUND(N(AA133)/Assumptions!$C$7,3)=AJ133,"Unloading",IF(ROUND(N(AB133)/Assumptions!$C$8,3)=AJ133,"Unload-to-QC Wait",IF(ROUND(N(AC133)/Assumptions!$C$9,3)=AJ133,"QC",IF(ROUND(N(AD133)/Assumptions!$C$10,3)=AJ133,"QC-to-GRN Wait",IF(ROUND(N(AE133)/Assumptions!$C$11,3)=AJ133,"GRN Processing",IF(ROUND(N(AF133)/Assumptions!$C$12,3)=AJ133,"GRN-to-Putaway Wait",IF(ROUND(N(AG133)/Assumptions!$C$13,3)=AJ133,"Putaway","Within SLA")))))))))))</f>
        <v>Putaway</v>
      </c>
    </row>
    <row r="134" customFormat="false" ht="15" hidden="false" customHeight="false" outlineLevel="0" collapsed="false">
      <c r="A134" s="0" t="s">
        <v>547</v>
      </c>
      <c r="B134" s="0" t="s">
        <v>548</v>
      </c>
      <c r="C134" s="0" t="s">
        <v>170</v>
      </c>
      <c r="D134" s="0" t="s">
        <v>147</v>
      </c>
      <c r="E134" s="0" t="s">
        <v>549</v>
      </c>
      <c r="F134" s="0" t="s">
        <v>172</v>
      </c>
      <c r="G134" s="0" t="s">
        <v>167</v>
      </c>
      <c r="H134" s="17" t="n">
        <v>46206.5798611111</v>
      </c>
      <c r="I134" s="17" t="n">
        <v>46206.6090277778</v>
      </c>
      <c r="J134" s="17" t="n">
        <v>46206.6125</v>
      </c>
      <c r="K134" s="17" t="n">
        <v>46206.6305555556</v>
      </c>
      <c r="L134" s="17" t="n">
        <v>46206.6388888889</v>
      </c>
      <c r="M134" s="17" t="n">
        <v>46206.6458333333</v>
      </c>
      <c r="N134" s="17" t="n">
        <v>46206.7034722222</v>
      </c>
      <c r="O134" s="17" t="n">
        <v>46206.7215277778</v>
      </c>
      <c r="P134" s="17" t="n">
        <v>46206.7354166667</v>
      </c>
      <c r="Q134" s="17" t="n">
        <v>46206.7555555556</v>
      </c>
      <c r="R134" s="0" t="n">
        <v>332</v>
      </c>
      <c r="S134" s="0" t="n">
        <v>0</v>
      </c>
      <c r="T134" s="0" t="n">
        <v>0</v>
      </c>
      <c r="U134" s="18" t="s">
        <v>130</v>
      </c>
      <c r="V134" s="18" t="s">
        <v>131</v>
      </c>
      <c r="W134" s="0" t="str">
        <f aca="false">IF(AND(X134&gt;=6,X134&lt;14),"A",IF(AND(X134&gt;=14,X134&lt;22),"B","C"))</f>
        <v>A</v>
      </c>
      <c r="X134" s="18" t="n">
        <f aca="false">HOUR(H134)</f>
        <v>13</v>
      </c>
      <c r="Y134" s="18" t="n">
        <f aca="false">ROUND((I134-H134)*1440,0)</f>
        <v>42</v>
      </c>
      <c r="Z134" s="18" t="n">
        <f aca="false">ROUND((J134-I134)*1440,0)</f>
        <v>5</v>
      </c>
      <c r="AA134" s="18" t="n">
        <f aca="false">ROUND((K134-J134)*1440,0)</f>
        <v>26</v>
      </c>
      <c r="AB134" s="18" t="n">
        <f aca="false">ROUND((L134-K134)*1440,0)</f>
        <v>12</v>
      </c>
      <c r="AC134" s="18" t="n">
        <f aca="false">ROUND((M134-L134)*1440,0)</f>
        <v>10</v>
      </c>
      <c r="AD134" s="18" t="n">
        <f aca="false">IF(N134="","",ROUND((N134-M134)*1440,0))</f>
        <v>83</v>
      </c>
      <c r="AE134" s="18" t="n">
        <f aca="false">IF(O134="","",ROUND((O134-N134)*1440,0))</f>
        <v>26</v>
      </c>
      <c r="AF134" s="18" t="n">
        <f aca="false">IF(P134="","",ROUND((P134-O134)*1440,0))</f>
        <v>20</v>
      </c>
      <c r="AG134" s="18" t="n">
        <f aca="false">IF(Q134="","",ROUND((Q134-P134)*1440,0))</f>
        <v>29</v>
      </c>
      <c r="AH134" s="18" t="n">
        <f aca="false">IF(Q134="","",ROUND((Q134-H134)*1440,0))</f>
        <v>253</v>
      </c>
      <c r="AI134" s="19" t="n">
        <f aca="false">ROUND(IF(O134="",Assumptions!$B$25-K134,O134-K134)*24,1)</f>
        <v>2.2</v>
      </c>
      <c r="AJ134" s="20" t="n">
        <f aca="false">ROUND(MAX(N(Y134)/Assumptions!$C$5, N(Z134)/Assumptions!$C$6, N(AA134)/Assumptions!$C$7, N(AB134)/Assumptions!$C$8, N(AC134)/Assumptions!$C$9, N(AD134)/Assumptions!$C$10, N(AE134)/Assumptions!$C$11, N(AF134)/Assumptions!$C$12, N(AG134)/Assumptions!$C$13),3)</f>
        <v>2.767</v>
      </c>
      <c r="AK134" s="0" t="str">
        <f aca="false">IF(OR(U134="Pending",U134="On Hold"),"Open GRN (awaiting)",IF(AJ134&lt;=1,"Within SLA",IF(ROUND(N(Y134)/Assumptions!$C$5,3)=AJ134,"Gate Wait",IF(ROUND(N(Z134)/Assumptions!$C$6,3)=AJ134,"Dock Wait",IF(ROUND(N(AA134)/Assumptions!$C$7,3)=AJ134,"Unloading",IF(ROUND(N(AB134)/Assumptions!$C$8,3)=AJ134,"Unload-to-QC Wait",IF(ROUND(N(AC134)/Assumptions!$C$9,3)=AJ134,"QC",IF(ROUND(N(AD134)/Assumptions!$C$10,3)=AJ134,"QC-to-GRN Wait",IF(ROUND(N(AE134)/Assumptions!$C$11,3)=AJ134,"GRN Processing",IF(ROUND(N(AF134)/Assumptions!$C$12,3)=AJ134,"GRN-to-Putaway Wait",IF(ROUND(N(AG134)/Assumptions!$C$13,3)=AJ134,"Putaway","Within SLA")))))))))))</f>
        <v>QC-to-GRN Wait</v>
      </c>
    </row>
    <row r="135" customFormat="false" ht="15" hidden="false" customHeight="false" outlineLevel="0" collapsed="false">
      <c r="A135" s="0" t="s">
        <v>550</v>
      </c>
      <c r="B135" s="0" t="s">
        <v>551</v>
      </c>
      <c r="C135" s="0" t="s">
        <v>126</v>
      </c>
      <c r="D135" s="0" t="s">
        <v>119</v>
      </c>
      <c r="E135" s="0" t="s">
        <v>552</v>
      </c>
      <c r="F135" s="0" t="s">
        <v>128</v>
      </c>
      <c r="G135" s="0" t="s">
        <v>129</v>
      </c>
      <c r="H135" s="17" t="n">
        <v>46206.5875</v>
      </c>
      <c r="I135" s="17" t="n">
        <v>46206.6263888889</v>
      </c>
      <c r="J135" s="17" t="n">
        <v>46206.6423611111</v>
      </c>
      <c r="K135" s="17" t="n">
        <v>46206.6756944444</v>
      </c>
      <c r="L135" s="17" t="n">
        <v>46206.68125</v>
      </c>
      <c r="M135" s="17" t="n">
        <v>46206.7006944444</v>
      </c>
      <c r="N135" s="17" t="n">
        <v>46206.71875</v>
      </c>
      <c r="O135" s="17" t="n">
        <v>46206.7409722222</v>
      </c>
      <c r="P135" s="17" t="n">
        <v>46206.7576388889</v>
      </c>
      <c r="Q135" s="17" t="n">
        <v>46206.7777777778</v>
      </c>
      <c r="R135" s="0" t="n">
        <v>548</v>
      </c>
      <c r="S135" s="0" t="n">
        <v>0</v>
      </c>
      <c r="T135" s="0" t="n">
        <v>0</v>
      </c>
      <c r="U135" s="18" t="s">
        <v>130</v>
      </c>
      <c r="V135" s="18" t="s">
        <v>144</v>
      </c>
      <c r="W135" s="0" t="str">
        <f aca="false">IF(AND(X135&gt;=6,X135&lt;14),"A",IF(AND(X135&gt;=14,X135&lt;22),"B","C"))</f>
        <v>B</v>
      </c>
      <c r="X135" s="18" t="n">
        <f aca="false">HOUR(H135)</f>
        <v>14</v>
      </c>
      <c r="Y135" s="18" t="n">
        <f aca="false">ROUND((I135-H135)*1440,0)</f>
        <v>56</v>
      </c>
      <c r="Z135" s="18" t="n">
        <f aca="false">ROUND((J135-I135)*1440,0)</f>
        <v>23</v>
      </c>
      <c r="AA135" s="18" t="n">
        <f aca="false">ROUND((K135-J135)*1440,0)</f>
        <v>48</v>
      </c>
      <c r="AB135" s="18" t="n">
        <f aca="false">ROUND((L135-K135)*1440,0)</f>
        <v>8</v>
      </c>
      <c r="AC135" s="18" t="n">
        <f aca="false">ROUND((M135-L135)*1440,0)</f>
        <v>28</v>
      </c>
      <c r="AD135" s="18" t="n">
        <f aca="false">IF(N135="","",ROUND((N135-M135)*1440,0))</f>
        <v>26</v>
      </c>
      <c r="AE135" s="18" t="n">
        <f aca="false">IF(O135="","",ROUND((O135-N135)*1440,0))</f>
        <v>32</v>
      </c>
      <c r="AF135" s="18" t="n">
        <f aca="false">IF(P135="","",ROUND((P135-O135)*1440,0))</f>
        <v>24</v>
      </c>
      <c r="AG135" s="18" t="n">
        <f aca="false">IF(Q135="","",ROUND((Q135-P135)*1440,0))</f>
        <v>29</v>
      </c>
      <c r="AH135" s="18" t="n">
        <f aca="false">IF(Q135="","",ROUND((Q135-H135)*1440,0))</f>
        <v>274</v>
      </c>
      <c r="AI135" s="19" t="n">
        <f aca="false">ROUND(IF(O135="",Assumptions!$B$25-K135,O135-K135)*24,1)</f>
        <v>1.6</v>
      </c>
      <c r="AJ135" s="20" t="n">
        <f aca="false">ROUND(MAX(N(Y135)/Assumptions!$C$5, N(Z135)/Assumptions!$C$6, N(AA135)/Assumptions!$C$7, N(AB135)/Assumptions!$C$8, N(AC135)/Assumptions!$C$9, N(AD135)/Assumptions!$C$10, N(AE135)/Assumptions!$C$11, N(AF135)/Assumptions!$C$12, N(AG135)/Assumptions!$C$13),3)</f>
        <v>1.867</v>
      </c>
      <c r="AK135" s="0" t="str">
        <f aca="false">IF(OR(U135="Pending",U135="On Hold"),"Open GRN (awaiting)",IF(AJ135&lt;=1,"Within SLA",IF(ROUND(N(Y135)/Assumptions!$C$5,3)=AJ135,"Gate Wait",IF(ROUND(N(Z135)/Assumptions!$C$6,3)=AJ135,"Dock Wait",IF(ROUND(N(AA135)/Assumptions!$C$7,3)=AJ135,"Unloading",IF(ROUND(N(AB135)/Assumptions!$C$8,3)=AJ135,"Unload-to-QC Wait",IF(ROUND(N(AC135)/Assumptions!$C$9,3)=AJ135,"QC",IF(ROUND(N(AD135)/Assumptions!$C$10,3)=AJ135,"QC-to-GRN Wait",IF(ROUND(N(AE135)/Assumptions!$C$11,3)=AJ135,"GRN Processing",IF(ROUND(N(AF135)/Assumptions!$C$12,3)=AJ135,"GRN-to-Putaway Wait",IF(ROUND(N(AG135)/Assumptions!$C$13,3)=AJ135,"Putaway","Within SLA")))))))))))</f>
        <v>Gate Wait</v>
      </c>
    </row>
    <row r="136" customFormat="false" ht="15" hidden="false" customHeight="false" outlineLevel="0" collapsed="false">
      <c r="A136" s="0" t="s">
        <v>553</v>
      </c>
      <c r="B136" s="0" t="s">
        <v>554</v>
      </c>
      <c r="C136" s="0" t="s">
        <v>184</v>
      </c>
      <c r="D136" s="0" t="s">
        <v>135</v>
      </c>
      <c r="E136" s="0" t="s">
        <v>555</v>
      </c>
      <c r="F136" s="0" t="s">
        <v>155</v>
      </c>
      <c r="G136" s="0" t="s">
        <v>178</v>
      </c>
      <c r="H136" s="17" t="n">
        <v>46206.5902777778</v>
      </c>
      <c r="I136" s="17" t="n">
        <v>46206.6090277778</v>
      </c>
      <c r="J136" s="17" t="n">
        <v>46206.6201388889</v>
      </c>
      <c r="K136" s="17" t="n">
        <v>46206.6361111111</v>
      </c>
      <c r="L136" s="17" t="n">
        <v>46206.6402777778</v>
      </c>
      <c r="M136" s="17" t="n">
        <v>46206.6645833333</v>
      </c>
      <c r="N136" s="17" t="n">
        <v>46206.7166666667</v>
      </c>
      <c r="O136" s="17" t="n">
        <v>46206.7368055556</v>
      </c>
      <c r="P136" s="17" t="n">
        <v>46206.7618055556</v>
      </c>
      <c r="Q136" s="17" t="n">
        <v>46206.8020833333</v>
      </c>
      <c r="R136" s="0" t="n">
        <v>270</v>
      </c>
      <c r="S136" s="0" t="n">
        <v>0</v>
      </c>
      <c r="T136" s="0" t="n">
        <v>0</v>
      </c>
      <c r="U136" s="18" t="s">
        <v>130</v>
      </c>
      <c r="V136" s="18" t="s">
        <v>131</v>
      </c>
      <c r="W136" s="0" t="str">
        <f aca="false">IF(AND(X136&gt;=6,X136&lt;14),"A",IF(AND(X136&gt;=14,X136&lt;22),"B","C"))</f>
        <v>B</v>
      </c>
      <c r="X136" s="18" t="n">
        <f aca="false">HOUR(H136)</f>
        <v>14</v>
      </c>
      <c r="Y136" s="18" t="n">
        <f aca="false">ROUND((I136-H136)*1440,0)</f>
        <v>27</v>
      </c>
      <c r="Z136" s="18" t="n">
        <f aca="false">ROUND((J136-I136)*1440,0)</f>
        <v>16</v>
      </c>
      <c r="AA136" s="18" t="n">
        <f aca="false">ROUND((K136-J136)*1440,0)</f>
        <v>23</v>
      </c>
      <c r="AB136" s="18" t="n">
        <f aca="false">ROUND((L136-K136)*1440,0)</f>
        <v>6</v>
      </c>
      <c r="AC136" s="18" t="n">
        <f aca="false">ROUND((M136-L136)*1440,0)</f>
        <v>35</v>
      </c>
      <c r="AD136" s="18" t="n">
        <f aca="false">IF(N136="","",ROUND((N136-M136)*1440,0))</f>
        <v>75</v>
      </c>
      <c r="AE136" s="18" t="n">
        <f aca="false">IF(O136="","",ROUND((O136-N136)*1440,0))</f>
        <v>29</v>
      </c>
      <c r="AF136" s="18" t="n">
        <f aca="false">IF(P136="","",ROUND((P136-O136)*1440,0))</f>
        <v>36</v>
      </c>
      <c r="AG136" s="18" t="n">
        <f aca="false">IF(Q136="","",ROUND((Q136-P136)*1440,0))</f>
        <v>58</v>
      </c>
      <c r="AH136" s="18" t="n">
        <f aca="false">IF(Q136="","",ROUND((Q136-H136)*1440,0))</f>
        <v>305</v>
      </c>
      <c r="AI136" s="19" t="n">
        <f aca="false">ROUND(IF(O136="",Assumptions!$B$25-K136,O136-K136)*24,1)</f>
        <v>2.4</v>
      </c>
      <c r="AJ136" s="20" t="n">
        <f aca="false">ROUND(MAX(N(Y136)/Assumptions!$C$5, N(Z136)/Assumptions!$C$6, N(AA136)/Assumptions!$C$7, N(AB136)/Assumptions!$C$8, N(AC136)/Assumptions!$C$9, N(AD136)/Assumptions!$C$10, N(AE136)/Assumptions!$C$11, N(AF136)/Assumptions!$C$12, N(AG136)/Assumptions!$C$13),3)</f>
        <v>2.5</v>
      </c>
      <c r="AK136" s="0" t="str">
        <f aca="false">IF(OR(U136="Pending",U136="On Hold"),"Open GRN (awaiting)",IF(AJ136&lt;=1,"Within SLA",IF(ROUND(N(Y136)/Assumptions!$C$5,3)=AJ136,"Gate Wait",IF(ROUND(N(Z136)/Assumptions!$C$6,3)=AJ136,"Dock Wait",IF(ROUND(N(AA136)/Assumptions!$C$7,3)=AJ136,"Unloading",IF(ROUND(N(AB136)/Assumptions!$C$8,3)=AJ136,"Unload-to-QC Wait",IF(ROUND(N(AC136)/Assumptions!$C$9,3)=AJ136,"QC",IF(ROUND(N(AD136)/Assumptions!$C$10,3)=AJ136,"QC-to-GRN Wait",IF(ROUND(N(AE136)/Assumptions!$C$11,3)=AJ136,"GRN Processing",IF(ROUND(N(AF136)/Assumptions!$C$12,3)=AJ136,"GRN-to-Putaway Wait",IF(ROUND(N(AG136)/Assumptions!$C$13,3)=AJ136,"Putaway","Within SLA")))))))))))</f>
        <v>QC-to-GRN Wait</v>
      </c>
    </row>
    <row r="137" customFormat="false" ht="15" hidden="false" customHeight="false" outlineLevel="0" collapsed="false">
      <c r="A137" s="0" t="s">
        <v>556</v>
      </c>
      <c r="B137" s="0" t="s">
        <v>557</v>
      </c>
      <c r="C137" s="0" t="s">
        <v>142</v>
      </c>
      <c r="D137" s="0" t="s">
        <v>147</v>
      </c>
      <c r="E137" s="0" t="s">
        <v>558</v>
      </c>
      <c r="F137" s="0" t="s">
        <v>128</v>
      </c>
      <c r="G137" s="0" t="s">
        <v>150</v>
      </c>
      <c r="H137" s="17" t="n">
        <v>46206.6097222222</v>
      </c>
      <c r="I137" s="17" t="n">
        <v>46206.6180555556</v>
      </c>
      <c r="J137" s="17" t="n">
        <v>46206.6194444444</v>
      </c>
      <c r="K137" s="17" t="n">
        <v>46206.6479166667</v>
      </c>
      <c r="L137" s="17" t="n">
        <v>46206.6527777778</v>
      </c>
      <c r="M137" s="17" t="n">
        <v>46206.6638888889</v>
      </c>
      <c r="N137" s="17" t="n">
        <v>46206.7083333333</v>
      </c>
      <c r="O137" s="17" t="n">
        <v>46206.7423611111</v>
      </c>
      <c r="P137" s="17" t="n">
        <v>46206.7722222222</v>
      </c>
      <c r="Q137" s="17" t="n">
        <v>46206.7944444444</v>
      </c>
      <c r="R137" s="0" t="n">
        <v>596</v>
      </c>
      <c r="S137" s="0" t="n">
        <v>0</v>
      </c>
      <c r="T137" s="0" t="n">
        <v>0</v>
      </c>
      <c r="U137" s="18" t="s">
        <v>130</v>
      </c>
      <c r="V137" s="18" t="s">
        <v>144</v>
      </c>
      <c r="W137" s="0" t="str">
        <f aca="false">IF(AND(X137&gt;=6,X137&lt;14),"A",IF(AND(X137&gt;=14,X137&lt;22),"B","C"))</f>
        <v>B</v>
      </c>
      <c r="X137" s="18" t="n">
        <f aca="false">HOUR(H137)</f>
        <v>14</v>
      </c>
      <c r="Y137" s="18" t="n">
        <f aca="false">ROUND((I137-H137)*1440,0)</f>
        <v>12</v>
      </c>
      <c r="Z137" s="18" t="n">
        <f aca="false">ROUND((J137-I137)*1440,0)</f>
        <v>2</v>
      </c>
      <c r="AA137" s="18" t="n">
        <f aca="false">ROUND((K137-J137)*1440,0)</f>
        <v>41</v>
      </c>
      <c r="AB137" s="18" t="n">
        <f aca="false">ROUND((L137-K137)*1440,0)</f>
        <v>7</v>
      </c>
      <c r="AC137" s="18" t="n">
        <f aca="false">ROUND((M137-L137)*1440,0)</f>
        <v>16</v>
      </c>
      <c r="AD137" s="18" t="n">
        <f aca="false">IF(N137="","",ROUND((N137-M137)*1440,0))</f>
        <v>64</v>
      </c>
      <c r="AE137" s="18" t="n">
        <f aca="false">IF(O137="","",ROUND((O137-N137)*1440,0))</f>
        <v>49</v>
      </c>
      <c r="AF137" s="18" t="n">
        <f aca="false">IF(P137="","",ROUND((P137-O137)*1440,0))</f>
        <v>43</v>
      </c>
      <c r="AG137" s="18" t="n">
        <f aca="false">IF(Q137="","",ROUND((Q137-P137)*1440,0))</f>
        <v>32</v>
      </c>
      <c r="AH137" s="18" t="n">
        <f aca="false">IF(Q137="","",ROUND((Q137-H137)*1440,0))</f>
        <v>266</v>
      </c>
      <c r="AI137" s="19" t="n">
        <f aca="false">ROUND(IF(O137="",Assumptions!$B$25-K137,O137-K137)*24,1)</f>
        <v>2.3</v>
      </c>
      <c r="AJ137" s="20" t="n">
        <f aca="false">ROUND(MAX(N(Y137)/Assumptions!$C$5, N(Z137)/Assumptions!$C$6, N(AA137)/Assumptions!$C$7, N(AB137)/Assumptions!$C$8, N(AC137)/Assumptions!$C$9, N(AD137)/Assumptions!$C$10, N(AE137)/Assumptions!$C$11, N(AF137)/Assumptions!$C$12, N(AG137)/Assumptions!$C$13),3)</f>
        <v>2.15</v>
      </c>
      <c r="AK137" s="0" t="str">
        <f aca="false">IF(OR(U137="Pending",U137="On Hold"),"Open GRN (awaiting)",IF(AJ137&lt;=1,"Within SLA",IF(ROUND(N(Y137)/Assumptions!$C$5,3)=AJ137,"Gate Wait",IF(ROUND(N(Z137)/Assumptions!$C$6,3)=AJ137,"Dock Wait",IF(ROUND(N(AA137)/Assumptions!$C$7,3)=AJ137,"Unloading",IF(ROUND(N(AB137)/Assumptions!$C$8,3)=AJ137,"Unload-to-QC Wait",IF(ROUND(N(AC137)/Assumptions!$C$9,3)=AJ137,"QC",IF(ROUND(N(AD137)/Assumptions!$C$10,3)=AJ137,"QC-to-GRN Wait",IF(ROUND(N(AE137)/Assumptions!$C$11,3)=AJ137,"GRN Processing",IF(ROUND(N(AF137)/Assumptions!$C$12,3)=AJ137,"GRN-to-Putaway Wait",IF(ROUND(N(AG137)/Assumptions!$C$13,3)=AJ137,"Putaway","Within SLA")))))))))))</f>
        <v>GRN-to-Putaway Wait</v>
      </c>
    </row>
    <row r="138" customFormat="false" ht="15" hidden="false" customHeight="false" outlineLevel="0" collapsed="false">
      <c r="A138" s="0" t="s">
        <v>559</v>
      </c>
      <c r="B138" s="0" t="s">
        <v>560</v>
      </c>
      <c r="C138" s="0" t="s">
        <v>142</v>
      </c>
      <c r="D138" s="0" t="s">
        <v>119</v>
      </c>
      <c r="E138" s="0" t="s">
        <v>561</v>
      </c>
      <c r="F138" s="0" t="s">
        <v>137</v>
      </c>
      <c r="G138" s="0" t="s">
        <v>129</v>
      </c>
      <c r="H138" s="17" t="n">
        <v>46206.6333333333</v>
      </c>
      <c r="I138" s="17" t="n">
        <v>46206.6506944444</v>
      </c>
      <c r="J138" s="17" t="n">
        <v>46206.6576388889</v>
      </c>
      <c r="K138" s="17" t="n">
        <v>46206.7020833333</v>
      </c>
      <c r="L138" s="17" t="n">
        <v>46206.7090277778</v>
      </c>
      <c r="M138" s="17" t="n">
        <v>46206.7375</v>
      </c>
      <c r="N138" s="17" t="n">
        <v>46206.7638888889</v>
      </c>
      <c r="O138" s="17" t="n">
        <v>46206.8652777778</v>
      </c>
      <c r="P138" s="17" t="n">
        <v>46206.8722222222</v>
      </c>
      <c r="Q138" s="17" t="n">
        <v>46206.8944444444</v>
      </c>
      <c r="R138" s="0" t="n">
        <v>345</v>
      </c>
      <c r="S138" s="0" t="n">
        <v>27</v>
      </c>
      <c r="T138" s="0" t="n">
        <v>0</v>
      </c>
      <c r="U138" s="18" t="s">
        <v>123</v>
      </c>
      <c r="V138" s="18" t="s">
        <v>82</v>
      </c>
      <c r="W138" s="0" t="str">
        <f aca="false">IF(AND(X138&gt;=6,X138&lt;14),"A",IF(AND(X138&gt;=14,X138&lt;22),"B","C"))</f>
        <v>B</v>
      </c>
      <c r="X138" s="18" t="n">
        <f aca="false">HOUR(H138)</f>
        <v>15</v>
      </c>
      <c r="Y138" s="18" t="n">
        <f aca="false">ROUND((I138-H138)*1440,0)</f>
        <v>25</v>
      </c>
      <c r="Z138" s="18" t="n">
        <f aca="false">ROUND((J138-I138)*1440,0)</f>
        <v>10</v>
      </c>
      <c r="AA138" s="18" t="n">
        <f aca="false">ROUND((K138-J138)*1440,0)</f>
        <v>64</v>
      </c>
      <c r="AB138" s="18" t="n">
        <f aca="false">ROUND((L138-K138)*1440,0)</f>
        <v>10</v>
      </c>
      <c r="AC138" s="18" t="n">
        <f aca="false">ROUND((M138-L138)*1440,0)</f>
        <v>41</v>
      </c>
      <c r="AD138" s="18" t="n">
        <f aca="false">IF(N138="","",ROUND((N138-M138)*1440,0))</f>
        <v>38</v>
      </c>
      <c r="AE138" s="18" t="n">
        <f aca="false">IF(O138="","",ROUND((O138-N138)*1440,0))</f>
        <v>146</v>
      </c>
      <c r="AF138" s="18" t="n">
        <f aca="false">IF(P138="","",ROUND((P138-O138)*1440,0))</f>
        <v>10</v>
      </c>
      <c r="AG138" s="18" t="n">
        <f aca="false">IF(Q138="","",ROUND((Q138-P138)*1440,0))</f>
        <v>32</v>
      </c>
      <c r="AH138" s="18" t="n">
        <f aca="false">IF(Q138="","",ROUND((Q138-H138)*1440,0))</f>
        <v>376</v>
      </c>
      <c r="AI138" s="19" t="n">
        <f aca="false">ROUND(IF(O138="",Assumptions!$B$25-K138,O138-K138)*24,1)</f>
        <v>3.9</v>
      </c>
      <c r="AJ138" s="20" t="n">
        <f aca="false">ROUND(MAX(N(Y138)/Assumptions!$C$5, N(Z138)/Assumptions!$C$6, N(AA138)/Assumptions!$C$7, N(AB138)/Assumptions!$C$8, N(AC138)/Assumptions!$C$9, N(AD138)/Assumptions!$C$10, N(AE138)/Assumptions!$C$11, N(AF138)/Assumptions!$C$12, N(AG138)/Assumptions!$C$13),3)</f>
        <v>3.244</v>
      </c>
      <c r="AK138" s="0" t="str">
        <f aca="false">IF(OR(U138="Pending",U138="On Hold"),"Open GRN (awaiting)",IF(AJ138&lt;=1,"Within SLA",IF(ROUND(N(Y138)/Assumptions!$C$5,3)=AJ138,"Gate Wait",IF(ROUND(N(Z138)/Assumptions!$C$6,3)=AJ138,"Dock Wait",IF(ROUND(N(AA138)/Assumptions!$C$7,3)=AJ138,"Unloading",IF(ROUND(N(AB138)/Assumptions!$C$8,3)=AJ138,"Unload-to-QC Wait",IF(ROUND(N(AC138)/Assumptions!$C$9,3)=AJ138,"QC",IF(ROUND(N(AD138)/Assumptions!$C$10,3)=AJ138,"QC-to-GRN Wait",IF(ROUND(N(AE138)/Assumptions!$C$11,3)=AJ138,"GRN Processing",IF(ROUND(N(AF138)/Assumptions!$C$12,3)=AJ138,"GRN-to-Putaway Wait",IF(ROUND(N(AG138)/Assumptions!$C$13,3)=AJ138,"Putaway","Within SLA")))))))))))</f>
        <v>GRN Processing</v>
      </c>
    </row>
    <row r="139" customFormat="false" ht="15" hidden="false" customHeight="false" outlineLevel="0" collapsed="false">
      <c r="A139" s="0" t="s">
        <v>562</v>
      </c>
      <c r="B139" s="0" t="s">
        <v>563</v>
      </c>
      <c r="C139" s="0" t="s">
        <v>170</v>
      </c>
      <c r="D139" s="0" t="s">
        <v>147</v>
      </c>
      <c r="E139" s="0" t="s">
        <v>564</v>
      </c>
      <c r="F139" s="0" t="s">
        <v>172</v>
      </c>
      <c r="G139" s="0" t="s">
        <v>150</v>
      </c>
      <c r="H139" s="17" t="n">
        <v>46206.6486111111</v>
      </c>
      <c r="I139" s="17" t="n">
        <v>46206.7333333333</v>
      </c>
      <c r="J139" s="17" t="n">
        <v>46206.7354166667</v>
      </c>
      <c r="K139" s="17" t="n">
        <v>46206.7493055556</v>
      </c>
      <c r="L139" s="17" t="n">
        <v>46206.7625</v>
      </c>
      <c r="M139" s="17" t="n">
        <v>46206.7798611111</v>
      </c>
      <c r="N139" s="17" t="n">
        <v>46206.8152777778</v>
      </c>
      <c r="O139" s="17" t="n">
        <v>46206.8416666667</v>
      </c>
      <c r="P139" s="17" t="n">
        <v>46206.8520833333</v>
      </c>
      <c r="Q139" s="17" t="n">
        <v>46206.8645833333</v>
      </c>
      <c r="R139" s="0" t="n">
        <v>206</v>
      </c>
      <c r="S139" s="0" t="n">
        <v>0</v>
      </c>
      <c r="T139" s="0" t="n">
        <v>0</v>
      </c>
      <c r="U139" s="18" t="s">
        <v>130</v>
      </c>
      <c r="V139" s="18" t="s">
        <v>139</v>
      </c>
      <c r="W139" s="0" t="str">
        <f aca="false">IF(AND(X139&gt;=6,X139&lt;14),"A",IF(AND(X139&gt;=14,X139&lt;22),"B","C"))</f>
        <v>B</v>
      </c>
      <c r="X139" s="18" t="n">
        <f aca="false">HOUR(H139)</f>
        <v>15</v>
      </c>
      <c r="Y139" s="18" t="n">
        <f aca="false">ROUND((I139-H139)*1440,0)</f>
        <v>122</v>
      </c>
      <c r="Z139" s="18" t="n">
        <f aca="false">ROUND((J139-I139)*1440,0)</f>
        <v>3</v>
      </c>
      <c r="AA139" s="18" t="n">
        <f aca="false">ROUND((K139-J139)*1440,0)</f>
        <v>20</v>
      </c>
      <c r="AB139" s="18" t="n">
        <f aca="false">ROUND((L139-K139)*1440,0)</f>
        <v>19</v>
      </c>
      <c r="AC139" s="18" t="n">
        <f aca="false">ROUND((M139-L139)*1440,0)</f>
        <v>25</v>
      </c>
      <c r="AD139" s="18" t="n">
        <f aca="false">IF(N139="","",ROUND((N139-M139)*1440,0))</f>
        <v>51</v>
      </c>
      <c r="AE139" s="18" t="n">
        <f aca="false">IF(O139="","",ROUND((O139-N139)*1440,0))</f>
        <v>38</v>
      </c>
      <c r="AF139" s="18" t="n">
        <f aca="false">IF(P139="","",ROUND((P139-O139)*1440,0))</f>
        <v>15</v>
      </c>
      <c r="AG139" s="18" t="n">
        <f aca="false">IF(Q139="","",ROUND((Q139-P139)*1440,0))</f>
        <v>18</v>
      </c>
      <c r="AH139" s="18" t="n">
        <f aca="false">IF(Q139="","",ROUND((Q139-H139)*1440,0))</f>
        <v>311</v>
      </c>
      <c r="AI139" s="19" t="n">
        <f aca="false">ROUND(IF(O139="",Assumptions!$B$25-K139,O139-K139)*24,1)</f>
        <v>2.2</v>
      </c>
      <c r="AJ139" s="20" t="n">
        <f aca="false">ROUND(MAX(N(Y139)/Assumptions!$C$5, N(Z139)/Assumptions!$C$6, N(AA139)/Assumptions!$C$7, N(AB139)/Assumptions!$C$8, N(AC139)/Assumptions!$C$9, N(AD139)/Assumptions!$C$10, N(AE139)/Assumptions!$C$11, N(AF139)/Assumptions!$C$12, N(AG139)/Assumptions!$C$13),3)</f>
        <v>4.067</v>
      </c>
      <c r="AK139" s="0" t="str">
        <f aca="false">IF(OR(U139="Pending",U139="On Hold"),"Open GRN (awaiting)",IF(AJ139&lt;=1,"Within SLA",IF(ROUND(N(Y139)/Assumptions!$C$5,3)=AJ139,"Gate Wait",IF(ROUND(N(Z139)/Assumptions!$C$6,3)=AJ139,"Dock Wait",IF(ROUND(N(AA139)/Assumptions!$C$7,3)=AJ139,"Unloading",IF(ROUND(N(AB139)/Assumptions!$C$8,3)=AJ139,"Unload-to-QC Wait",IF(ROUND(N(AC139)/Assumptions!$C$9,3)=AJ139,"QC",IF(ROUND(N(AD139)/Assumptions!$C$10,3)=AJ139,"QC-to-GRN Wait",IF(ROUND(N(AE139)/Assumptions!$C$11,3)=AJ139,"GRN Processing",IF(ROUND(N(AF139)/Assumptions!$C$12,3)=AJ139,"GRN-to-Putaway Wait",IF(ROUND(N(AG139)/Assumptions!$C$13,3)=AJ139,"Putaway","Within SLA")))))))))))</f>
        <v>Gate Wait</v>
      </c>
    </row>
    <row r="140" customFormat="false" ht="15" hidden="false" customHeight="false" outlineLevel="0" collapsed="false">
      <c r="A140" s="0" t="s">
        <v>565</v>
      </c>
      <c r="B140" s="0" t="s">
        <v>566</v>
      </c>
      <c r="C140" s="0" t="s">
        <v>252</v>
      </c>
      <c r="D140" s="0" t="s">
        <v>119</v>
      </c>
      <c r="E140" s="0" t="s">
        <v>567</v>
      </c>
      <c r="F140" s="0" t="s">
        <v>155</v>
      </c>
      <c r="G140" s="0" t="s">
        <v>122</v>
      </c>
      <c r="H140" s="17" t="n">
        <v>46206.6701388889</v>
      </c>
      <c r="I140" s="17" t="n">
        <v>46206.6833333333</v>
      </c>
      <c r="J140" s="17" t="n">
        <v>46206.6847222222</v>
      </c>
      <c r="K140" s="17" t="n">
        <v>46206.7243055556</v>
      </c>
      <c r="L140" s="17" t="n">
        <v>46206.7319444444</v>
      </c>
      <c r="M140" s="17" t="n">
        <v>46206.7604166667</v>
      </c>
      <c r="N140" s="17" t="n">
        <v>46206.7819444445</v>
      </c>
      <c r="O140" s="17" t="n">
        <v>46206.9229166667</v>
      </c>
      <c r="P140" s="17" t="n">
        <v>46206.9416666667</v>
      </c>
      <c r="Q140" s="17" t="n">
        <v>46206.9506944444</v>
      </c>
      <c r="R140" s="0" t="n">
        <v>246</v>
      </c>
      <c r="S140" s="0" t="n">
        <v>0</v>
      </c>
      <c r="T140" s="0" t="n">
        <v>3</v>
      </c>
      <c r="U140" s="18" t="s">
        <v>123</v>
      </c>
      <c r="V140" s="18" t="s">
        <v>156</v>
      </c>
      <c r="W140" s="0" t="str">
        <f aca="false">IF(AND(X140&gt;=6,X140&lt;14),"A",IF(AND(X140&gt;=14,X140&lt;22),"B","C"))</f>
        <v>B</v>
      </c>
      <c r="X140" s="18" t="n">
        <f aca="false">HOUR(H140)</f>
        <v>16</v>
      </c>
      <c r="Y140" s="18" t="n">
        <f aca="false">ROUND((I140-H140)*1440,0)</f>
        <v>19</v>
      </c>
      <c r="Z140" s="18" t="n">
        <f aca="false">ROUND((J140-I140)*1440,0)</f>
        <v>2</v>
      </c>
      <c r="AA140" s="18" t="n">
        <f aca="false">ROUND((K140-J140)*1440,0)</f>
        <v>57</v>
      </c>
      <c r="AB140" s="18" t="n">
        <f aca="false">ROUND((L140-K140)*1440,0)</f>
        <v>11</v>
      </c>
      <c r="AC140" s="18" t="n">
        <f aca="false">ROUND((M140-L140)*1440,0)</f>
        <v>41</v>
      </c>
      <c r="AD140" s="18" t="n">
        <f aca="false">IF(N140="","",ROUND((N140-M140)*1440,0))</f>
        <v>31</v>
      </c>
      <c r="AE140" s="18" t="n">
        <f aca="false">IF(O140="","",ROUND((O140-N140)*1440,0))</f>
        <v>203</v>
      </c>
      <c r="AF140" s="18" t="n">
        <f aca="false">IF(P140="","",ROUND((P140-O140)*1440,0))</f>
        <v>27</v>
      </c>
      <c r="AG140" s="18" t="n">
        <f aca="false">IF(Q140="","",ROUND((Q140-P140)*1440,0))</f>
        <v>13</v>
      </c>
      <c r="AH140" s="18" t="n">
        <f aca="false">IF(Q140="","",ROUND((Q140-H140)*1440,0))</f>
        <v>404</v>
      </c>
      <c r="AI140" s="19" t="n">
        <f aca="false">ROUND(IF(O140="",Assumptions!$B$25-K140,O140-K140)*24,1)</f>
        <v>4.8</v>
      </c>
      <c r="AJ140" s="20" t="n">
        <f aca="false">ROUND(MAX(N(Y140)/Assumptions!$C$5, N(Z140)/Assumptions!$C$6, N(AA140)/Assumptions!$C$7, N(AB140)/Assumptions!$C$8, N(AC140)/Assumptions!$C$9, N(AD140)/Assumptions!$C$10, N(AE140)/Assumptions!$C$11, N(AF140)/Assumptions!$C$12, N(AG140)/Assumptions!$C$13),3)</f>
        <v>4.511</v>
      </c>
      <c r="AK140" s="0" t="str">
        <f aca="false">IF(OR(U140="Pending",U140="On Hold"),"Open GRN (awaiting)",IF(AJ140&lt;=1,"Within SLA",IF(ROUND(N(Y140)/Assumptions!$C$5,3)=AJ140,"Gate Wait",IF(ROUND(N(Z140)/Assumptions!$C$6,3)=AJ140,"Dock Wait",IF(ROUND(N(AA140)/Assumptions!$C$7,3)=AJ140,"Unloading",IF(ROUND(N(AB140)/Assumptions!$C$8,3)=AJ140,"Unload-to-QC Wait",IF(ROUND(N(AC140)/Assumptions!$C$9,3)=AJ140,"QC",IF(ROUND(N(AD140)/Assumptions!$C$10,3)=AJ140,"QC-to-GRN Wait",IF(ROUND(N(AE140)/Assumptions!$C$11,3)=AJ140,"GRN Processing",IF(ROUND(N(AF140)/Assumptions!$C$12,3)=AJ140,"GRN-to-Putaway Wait",IF(ROUND(N(AG140)/Assumptions!$C$13,3)=AJ140,"Putaway","Within SLA")))))))))))</f>
        <v>GRN Processing</v>
      </c>
    </row>
    <row r="141" customFormat="false" ht="15" hidden="false" customHeight="false" outlineLevel="0" collapsed="false">
      <c r="A141" s="0" t="s">
        <v>568</v>
      </c>
      <c r="B141" s="0" t="s">
        <v>569</v>
      </c>
      <c r="C141" s="0" t="s">
        <v>134</v>
      </c>
      <c r="D141" s="0" t="s">
        <v>147</v>
      </c>
      <c r="E141" s="0" t="s">
        <v>570</v>
      </c>
      <c r="F141" s="0" t="s">
        <v>149</v>
      </c>
      <c r="G141" s="0" t="s">
        <v>167</v>
      </c>
      <c r="H141" s="17" t="n">
        <v>46206.69375</v>
      </c>
      <c r="I141" s="17" t="n">
        <v>46206.7076388889</v>
      </c>
      <c r="J141" s="17" t="n">
        <v>46206.7229166667</v>
      </c>
      <c r="K141" s="17" t="n">
        <v>46206.7666666667</v>
      </c>
      <c r="L141" s="17" t="n">
        <v>46206.7736111111</v>
      </c>
      <c r="M141" s="17" t="n">
        <v>46206.7840277778</v>
      </c>
      <c r="N141" s="17" t="n">
        <v>46206.9263888889</v>
      </c>
      <c r="O141" s="17" t="n">
        <v>46206.9673611111</v>
      </c>
      <c r="P141" s="17" t="n">
        <v>46206.9819444444</v>
      </c>
      <c r="Q141" s="17" t="n">
        <v>46206.9972222222</v>
      </c>
      <c r="R141" s="0" t="n">
        <v>214</v>
      </c>
      <c r="S141" s="0" t="n">
        <v>0</v>
      </c>
      <c r="T141" s="0" t="n">
        <v>0</v>
      </c>
      <c r="U141" s="18" t="s">
        <v>130</v>
      </c>
      <c r="V141" s="18" t="s">
        <v>131</v>
      </c>
      <c r="W141" s="0" t="str">
        <f aca="false">IF(AND(X141&gt;=6,X141&lt;14),"A",IF(AND(X141&gt;=14,X141&lt;22),"B","C"))</f>
        <v>B</v>
      </c>
      <c r="X141" s="18" t="n">
        <f aca="false">HOUR(H141)</f>
        <v>16</v>
      </c>
      <c r="Y141" s="18" t="n">
        <f aca="false">ROUND((I141-H141)*1440,0)</f>
        <v>20</v>
      </c>
      <c r="Z141" s="18" t="n">
        <f aca="false">ROUND((J141-I141)*1440,0)</f>
        <v>22</v>
      </c>
      <c r="AA141" s="18" t="n">
        <f aca="false">ROUND((K141-J141)*1440,0)</f>
        <v>63</v>
      </c>
      <c r="AB141" s="18" t="n">
        <f aca="false">ROUND((L141-K141)*1440,0)</f>
        <v>10</v>
      </c>
      <c r="AC141" s="18" t="n">
        <f aca="false">ROUND((M141-L141)*1440,0)</f>
        <v>15</v>
      </c>
      <c r="AD141" s="18" t="n">
        <f aca="false">IF(N141="","",ROUND((N141-M141)*1440,0))</f>
        <v>205</v>
      </c>
      <c r="AE141" s="18" t="n">
        <f aca="false">IF(O141="","",ROUND((O141-N141)*1440,0))</f>
        <v>59</v>
      </c>
      <c r="AF141" s="18" t="n">
        <f aca="false">IF(P141="","",ROUND((P141-O141)*1440,0))</f>
        <v>21</v>
      </c>
      <c r="AG141" s="18" t="n">
        <f aca="false">IF(Q141="","",ROUND((Q141-P141)*1440,0))</f>
        <v>22</v>
      </c>
      <c r="AH141" s="18" t="n">
        <f aca="false">IF(Q141="","",ROUND((Q141-H141)*1440,0))</f>
        <v>437</v>
      </c>
      <c r="AI141" s="19" t="n">
        <f aca="false">ROUND(IF(O141="",Assumptions!$B$25-K141,O141-K141)*24,1)</f>
        <v>4.8</v>
      </c>
      <c r="AJ141" s="20" t="n">
        <f aca="false">ROUND(MAX(N(Y141)/Assumptions!$C$5, N(Z141)/Assumptions!$C$6, N(AA141)/Assumptions!$C$7, N(AB141)/Assumptions!$C$8, N(AC141)/Assumptions!$C$9, N(AD141)/Assumptions!$C$10, N(AE141)/Assumptions!$C$11, N(AF141)/Assumptions!$C$12, N(AG141)/Assumptions!$C$13),3)</f>
        <v>6.833</v>
      </c>
      <c r="AK141" s="0" t="str">
        <f aca="false">IF(OR(U141="Pending",U141="On Hold"),"Open GRN (awaiting)",IF(AJ141&lt;=1,"Within SLA",IF(ROUND(N(Y141)/Assumptions!$C$5,3)=AJ141,"Gate Wait",IF(ROUND(N(Z141)/Assumptions!$C$6,3)=AJ141,"Dock Wait",IF(ROUND(N(AA141)/Assumptions!$C$7,3)=AJ141,"Unloading",IF(ROUND(N(AB141)/Assumptions!$C$8,3)=AJ141,"Unload-to-QC Wait",IF(ROUND(N(AC141)/Assumptions!$C$9,3)=AJ141,"QC",IF(ROUND(N(AD141)/Assumptions!$C$10,3)=AJ141,"QC-to-GRN Wait",IF(ROUND(N(AE141)/Assumptions!$C$11,3)=AJ141,"GRN Processing",IF(ROUND(N(AF141)/Assumptions!$C$12,3)=AJ141,"GRN-to-Putaway Wait",IF(ROUND(N(AG141)/Assumptions!$C$13,3)=AJ141,"Putaway","Within SLA")))))))))))</f>
        <v>QC-to-GRN Wait</v>
      </c>
    </row>
    <row r="142" customFormat="false" ht="15" hidden="false" customHeight="false" outlineLevel="0" collapsed="false">
      <c r="A142" s="0" t="s">
        <v>571</v>
      </c>
      <c r="B142" s="0" t="s">
        <v>572</v>
      </c>
      <c r="C142" s="0" t="s">
        <v>286</v>
      </c>
      <c r="D142" s="0" t="s">
        <v>135</v>
      </c>
      <c r="E142" s="0" t="s">
        <v>573</v>
      </c>
      <c r="F142" s="0" t="s">
        <v>121</v>
      </c>
      <c r="G142" s="0" t="s">
        <v>178</v>
      </c>
      <c r="H142" s="17" t="n">
        <v>46206.69375</v>
      </c>
      <c r="I142" s="17" t="n">
        <v>46206.7340277778</v>
      </c>
      <c r="J142" s="17" t="n">
        <v>46206.7361111111</v>
      </c>
      <c r="K142" s="17" t="n">
        <v>46206.75</v>
      </c>
      <c r="L142" s="17" t="n">
        <v>46206.7541666667</v>
      </c>
      <c r="M142" s="17" t="n">
        <v>46206.7875</v>
      </c>
      <c r="N142" s="17" t="n">
        <v>46206.8159722222</v>
      </c>
      <c r="O142" s="17" t="n">
        <v>46206.8576388889</v>
      </c>
      <c r="P142" s="17" t="n">
        <v>46206.8638888889</v>
      </c>
      <c r="Q142" s="17" t="n">
        <v>46206.8743055556</v>
      </c>
      <c r="R142" s="0" t="n">
        <v>359</v>
      </c>
      <c r="S142" s="0" t="n">
        <v>11</v>
      </c>
      <c r="T142" s="0" t="n">
        <v>0</v>
      </c>
      <c r="U142" s="18" t="s">
        <v>123</v>
      </c>
      <c r="V142" s="18" t="s">
        <v>82</v>
      </c>
      <c r="W142" s="0" t="str">
        <f aca="false">IF(AND(X142&gt;=6,X142&lt;14),"A",IF(AND(X142&gt;=14,X142&lt;22),"B","C"))</f>
        <v>B</v>
      </c>
      <c r="X142" s="18" t="n">
        <f aca="false">HOUR(H142)</f>
        <v>16</v>
      </c>
      <c r="Y142" s="18" t="n">
        <f aca="false">ROUND((I142-H142)*1440,0)</f>
        <v>58</v>
      </c>
      <c r="Z142" s="18" t="n">
        <f aca="false">ROUND((J142-I142)*1440,0)</f>
        <v>3</v>
      </c>
      <c r="AA142" s="18" t="n">
        <f aca="false">ROUND((K142-J142)*1440,0)</f>
        <v>20</v>
      </c>
      <c r="AB142" s="18" t="n">
        <f aca="false">ROUND((L142-K142)*1440,0)</f>
        <v>6</v>
      </c>
      <c r="AC142" s="18" t="n">
        <f aca="false">ROUND((M142-L142)*1440,0)</f>
        <v>48</v>
      </c>
      <c r="AD142" s="18" t="n">
        <f aca="false">IF(N142="","",ROUND((N142-M142)*1440,0))</f>
        <v>41</v>
      </c>
      <c r="AE142" s="18" t="n">
        <f aca="false">IF(O142="","",ROUND((O142-N142)*1440,0))</f>
        <v>60</v>
      </c>
      <c r="AF142" s="18" t="n">
        <f aca="false">IF(P142="","",ROUND((P142-O142)*1440,0))</f>
        <v>9</v>
      </c>
      <c r="AG142" s="18" t="n">
        <f aca="false">IF(Q142="","",ROUND((Q142-P142)*1440,0))</f>
        <v>15</v>
      </c>
      <c r="AH142" s="18" t="n">
        <f aca="false">IF(Q142="","",ROUND((Q142-H142)*1440,0))</f>
        <v>260</v>
      </c>
      <c r="AI142" s="19" t="n">
        <f aca="false">ROUND(IF(O142="",Assumptions!$B$25-K142,O142-K142)*24,1)</f>
        <v>2.6</v>
      </c>
      <c r="AJ142" s="20" t="n">
        <f aca="false">ROUND(MAX(N(Y142)/Assumptions!$C$5, N(Z142)/Assumptions!$C$6, N(AA142)/Assumptions!$C$7, N(AB142)/Assumptions!$C$8, N(AC142)/Assumptions!$C$9, N(AD142)/Assumptions!$C$10, N(AE142)/Assumptions!$C$11, N(AF142)/Assumptions!$C$12, N(AG142)/Assumptions!$C$13),3)</f>
        <v>1.933</v>
      </c>
      <c r="AK142" s="0" t="str">
        <f aca="false">IF(OR(U142="Pending",U142="On Hold"),"Open GRN (awaiting)",IF(AJ142&lt;=1,"Within SLA",IF(ROUND(N(Y142)/Assumptions!$C$5,3)=AJ142,"Gate Wait",IF(ROUND(N(Z142)/Assumptions!$C$6,3)=AJ142,"Dock Wait",IF(ROUND(N(AA142)/Assumptions!$C$7,3)=AJ142,"Unloading",IF(ROUND(N(AB142)/Assumptions!$C$8,3)=AJ142,"Unload-to-QC Wait",IF(ROUND(N(AC142)/Assumptions!$C$9,3)=AJ142,"QC",IF(ROUND(N(AD142)/Assumptions!$C$10,3)=AJ142,"QC-to-GRN Wait",IF(ROUND(N(AE142)/Assumptions!$C$11,3)=AJ142,"GRN Processing",IF(ROUND(N(AF142)/Assumptions!$C$12,3)=AJ142,"GRN-to-Putaway Wait",IF(ROUND(N(AG142)/Assumptions!$C$13,3)=AJ142,"Putaway","Within SLA")))))))))))</f>
        <v>Gate Wait</v>
      </c>
    </row>
    <row r="143" customFormat="false" ht="15" hidden="false" customHeight="false" outlineLevel="0" collapsed="false">
      <c r="A143" s="0" t="s">
        <v>574</v>
      </c>
      <c r="B143" s="0" t="s">
        <v>575</v>
      </c>
      <c r="C143" s="0" t="s">
        <v>175</v>
      </c>
      <c r="D143" s="0" t="s">
        <v>135</v>
      </c>
      <c r="E143" s="0" t="s">
        <v>576</v>
      </c>
      <c r="F143" s="0" t="s">
        <v>177</v>
      </c>
      <c r="G143" s="0" t="s">
        <v>138</v>
      </c>
      <c r="H143" s="17" t="n">
        <v>46206.6951388889</v>
      </c>
      <c r="I143" s="17" t="n">
        <v>46206.7090277778</v>
      </c>
      <c r="J143" s="17" t="n">
        <v>46206.7263888889</v>
      </c>
      <c r="K143" s="17" t="n">
        <v>46206.7666666667</v>
      </c>
      <c r="L143" s="17" t="n">
        <v>46206.7854166667</v>
      </c>
      <c r="M143" s="17" t="n">
        <v>46206.7923611111</v>
      </c>
      <c r="N143" s="17" t="n">
        <v>46206.8513888889</v>
      </c>
      <c r="O143" s="17" t="n">
        <v>46206.8986111111</v>
      </c>
      <c r="P143" s="17" t="n">
        <v>46206.9041666667</v>
      </c>
      <c r="Q143" s="17" t="n">
        <v>46206.9145833333</v>
      </c>
      <c r="R143" s="0" t="n">
        <v>467</v>
      </c>
      <c r="S143" s="0" t="n">
        <v>0</v>
      </c>
      <c r="T143" s="0" t="n">
        <v>0</v>
      </c>
      <c r="U143" s="18" t="s">
        <v>130</v>
      </c>
      <c r="V143" s="18" t="s">
        <v>131</v>
      </c>
      <c r="W143" s="0" t="str">
        <f aca="false">IF(AND(X143&gt;=6,X143&lt;14),"A",IF(AND(X143&gt;=14,X143&lt;22),"B","C"))</f>
        <v>B</v>
      </c>
      <c r="X143" s="18" t="n">
        <f aca="false">HOUR(H143)</f>
        <v>16</v>
      </c>
      <c r="Y143" s="18" t="n">
        <f aca="false">ROUND((I143-H143)*1440,0)</f>
        <v>20</v>
      </c>
      <c r="Z143" s="18" t="n">
        <f aca="false">ROUND((J143-I143)*1440,0)</f>
        <v>25</v>
      </c>
      <c r="AA143" s="18" t="n">
        <f aca="false">ROUND((K143-J143)*1440,0)</f>
        <v>58</v>
      </c>
      <c r="AB143" s="18" t="n">
        <f aca="false">ROUND((L143-K143)*1440,0)</f>
        <v>27</v>
      </c>
      <c r="AC143" s="18" t="n">
        <f aca="false">ROUND((M143-L143)*1440,0)</f>
        <v>10</v>
      </c>
      <c r="AD143" s="18" t="n">
        <f aca="false">IF(N143="","",ROUND((N143-M143)*1440,0))</f>
        <v>85</v>
      </c>
      <c r="AE143" s="18" t="n">
        <f aca="false">IF(O143="","",ROUND((O143-N143)*1440,0))</f>
        <v>68</v>
      </c>
      <c r="AF143" s="18" t="n">
        <f aca="false">IF(P143="","",ROUND((P143-O143)*1440,0))</f>
        <v>8</v>
      </c>
      <c r="AG143" s="18" t="n">
        <f aca="false">IF(Q143="","",ROUND((Q143-P143)*1440,0))</f>
        <v>15</v>
      </c>
      <c r="AH143" s="18" t="n">
        <f aca="false">IF(Q143="","",ROUND((Q143-H143)*1440,0))</f>
        <v>316</v>
      </c>
      <c r="AI143" s="19" t="n">
        <f aca="false">ROUND(IF(O143="",Assumptions!$B$25-K143,O143-K143)*24,1)</f>
        <v>3.2</v>
      </c>
      <c r="AJ143" s="20" t="n">
        <f aca="false">ROUND(MAX(N(Y143)/Assumptions!$C$5, N(Z143)/Assumptions!$C$6, N(AA143)/Assumptions!$C$7, N(AB143)/Assumptions!$C$8, N(AC143)/Assumptions!$C$9, N(AD143)/Assumptions!$C$10, N(AE143)/Assumptions!$C$11, N(AF143)/Assumptions!$C$12, N(AG143)/Assumptions!$C$13),3)</f>
        <v>2.833</v>
      </c>
      <c r="AK143" s="0" t="str">
        <f aca="false">IF(OR(U143="Pending",U143="On Hold"),"Open GRN (awaiting)",IF(AJ143&lt;=1,"Within SLA",IF(ROUND(N(Y143)/Assumptions!$C$5,3)=AJ143,"Gate Wait",IF(ROUND(N(Z143)/Assumptions!$C$6,3)=AJ143,"Dock Wait",IF(ROUND(N(AA143)/Assumptions!$C$7,3)=AJ143,"Unloading",IF(ROUND(N(AB143)/Assumptions!$C$8,3)=AJ143,"Unload-to-QC Wait",IF(ROUND(N(AC143)/Assumptions!$C$9,3)=AJ143,"QC",IF(ROUND(N(AD143)/Assumptions!$C$10,3)=AJ143,"QC-to-GRN Wait",IF(ROUND(N(AE143)/Assumptions!$C$11,3)=AJ143,"GRN Processing",IF(ROUND(N(AF143)/Assumptions!$C$12,3)=AJ143,"GRN-to-Putaway Wait",IF(ROUND(N(AG143)/Assumptions!$C$13,3)=AJ143,"Putaway","Within SLA")))))))))))</f>
        <v>QC-to-GRN Wait</v>
      </c>
    </row>
    <row r="144" customFormat="false" ht="15" hidden="false" customHeight="false" outlineLevel="0" collapsed="false">
      <c r="A144" s="0" t="s">
        <v>577</v>
      </c>
      <c r="B144" s="0" t="s">
        <v>578</v>
      </c>
      <c r="C144" s="0" t="s">
        <v>252</v>
      </c>
      <c r="D144" s="0" t="s">
        <v>147</v>
      </c>
      <c r="E144" s="0" t="s">
        <v>579</v>
      </c>
      <c r="F144" s="0" t="s">
        <v>155</v>
      </c>
      <c r="G144" s="0" t="s">
        <v>167</v>
      </c>
      <c r="H144" s="17" t="n">
        <v>46206.7402777778</v>
      </c>
      <c r="I144" s="17" t="n">
        <v>46206.8104166667</v>
      </c>
      <c r="J144" s="17" t="n">
        <v>46206.8138888889</v>
      </c>
      <c r="K144" s="17" t="n">
        <v>46206.8395833333</v>
      </c>
      <c r="L144" s="17" t="n">
        <v>46206.8458333333</v>
      </c>
      <c r="M144" s="17" t="n">
        <v>46206.8555555556</v>
      </c>
      <c r="N144" s="17" t="n">
        <v>46206.9020833333</v>
      </c>
      <c r="O144" s="17" t="n">
        <v>46207.1833333333</v>
      </c>
      <c r="P144" s="17" t="n">
        <v>46207.1965277778</v>
      </c>
      <c r="Q144" s="17" t="n">
        <v>46207.26875</v>
      </c>
      <c r="R144" s="0" t="n">
        <v>372</v>
      </c>
      <c r="S144" s="0" t="n">
        <v>19</v>
      </c>
      <c r="T144" s="0" t="n">
        <v>0</v>
      </c>
      <c r="U144" s="18" t="s">
        <v>123</v>
      </c>
      <c r="V144" s="18" t="s">
        <v>156</v>
      </c>
      <c r="W144" s="0" t="str">
        <f aca="false">IF(AND(X144&gt;=6,X144&lt;14),"A",IF(AND(X144&gt;=14,X144&lt;22),"B","C"))</f>
        <v>B</v>
      </c>
      <c r="X144" s="18" t="n">
        <f aca="false">HOUR(H144)</f>
        <v>17</v>
      </c>
      <c r="Y144" s="18" t="n">
        <f aca="false">ROUND((I144-H144)*1440,0)</f>
        <v>101</v>
      </c>
      <c r="Z144" s="18" t="n">
        <f aca="false">ROUND((J144-I144)*1440,0)</f>
        <v>5</v>
      </c>
      <c r="AA144" s="18" t="n">
        <f aca="false">ROUND((K144-J144)*1440,0)</f>
        <v>37</v>
      </c>
      <c r="AB144" s="18" t="n">
        <f aca="false">ROUND((L144-K144)*1440,0)</f>
        <v>9</v>
      </c>
      <c r="AC144" s="18" t="n">
        <f aca="false">ROUND((M144-L144)*1440,0)</f>
        <v>14</v>
      </c>
      <c r="AD144" s="18" t="n">
        <f aca="false">IF(N144="","",ROUND((N144-M144)*1440,0))</f>
        <v>67</v>
      </c>
      <c r="AE144" s="18" t="n">
        <f aca="false">IF(O144="","",ROUND((O144-N144)*1440,0))</f>
        <v>405</v>
      </c>
      <c r="AF144" s="18" t="n">
        <f aca="false">IF(P144="","",ROUND((P144-O144)*1440,0))</f>
        <v>19</v>
      </c>
      <c r="AG144" s="18" t="n">
        <f aca="false">IF(Q144="","",ROUND((Q144-P144)*1440,0))</f>
        <v>104</v>
      </c>
      <c r="AH144" s="18" t="n">
        <f aca="false">IF(Q144="","",ROUND((Q144-H144)*1440,0))</f>
        <v>761</v>
      </c>
      <c r="AI144" s="19" t="n">
        <f aca="false">ROUND(IF(O144="",Assumptions!$B$25-K144,O144-K144)*24,1)</f>
        <v>8.3</v>
      </c>
      <c r="AJ144" s="20" t="n">
        <f aca="false">ROUND(MAX(N(Y144)/Assumptions!$C$5, N(Z144)/Assumptions!$C$6, N(AA144)/Assumptions!$C$7, N(AB144)/Assumptions!$C$8, N(AC144)/Assumptions!$C$9, N(AD144)/Assumptions!$C$10, N(AE144)/Assumptions!$C$11, N(AF144)/Assumptions!$C$12, N(AG144)/Assumptions!$C$13),3)</f>
        <v>9</v>
      </c>
      <c r="AK144" s="0" t="str">
        <f aca="false">IF(OR(U144="Pending",U144="On Hold"),"Open GRN (awaiting)",IF(AJ144&lt;=1,"Within SLA",IF(ROUND(N(Y144)/Assumptions!$C$5,3)=AJ144,"Gate Wait",IF(ROUND(N(Z144)/Assumptions!$C$6,3)=AJ144,"Dock Wait",IF(ROUND(N(AA144)/Assumptions!$C$7,3)=AJ144,"Unloading",IF(ROUND(N(AB144)/Assumptions!$C$8,3)=AJ144,"Unload-to-QC Wait",IF(ROUND(N(AC144)/Assumptions!$C$9,3)=AJ144,"QC",IF(ROUND(N(AD144)/Assumptions!$C$10,3)=AJ144,"QC-to-GRN Wait",IF(ROUND(N(AE144)/Assumptions!$C$11,3)=AJ144,"GRN Processing",IF(ROUND(N(AF144)/Assumptions!$C$12,3)=AJ144,"GRN-to-Putaway Wait",IF(ROUND(N(AG144)/Assumptions!$C$13,3)=AJ144,"Putaway","Within SLA")))))))))))</f>
        <v>GRN Processing</v>
      </c>
    </row>
    <row r="145" customFormat="false" ht="15" hidden="false" customHeight="false" outlineLevel="0" collapsed="false">
      <c r="A145" s="0" t="s">
        <v>580</v>
      </c>
      <c r="B145" s="0" t="s">
        <v>581</v>
      </c>
      <c r="C145" s="0" t="s">
        <v>286</v>
      </c>
      <c r="D145" s="0" t="s">
        <v>147</v>
      </c>
      <c r="E145" s="0" t="s">
        <v>582</v>
      </c>
      <c r="F145" s="0" t="s">
        <v>177</v>
      </c>
      <c r="G145" s="0" t="s">
        <v>150</v>
      </c>
      <c r="H145" s="17" t="n">
        <v>46206.7465277778</v>
      </c>
      <c r="I145" s="17" t="n">
        <v>46206.7555555556</v>
      </c>
      <c r="J145" s="17" t="n">
        <v>46206.7611111111</v>
      </c>
      <c r="K145" s="17" t="n">
        <v>46206.8090277778</v>
      </c>
      <c r="L145" s="17" t="n">
        <v>46206.8229166667</v>
      </c>
      <c r="M145" s="17" t="n">
        <v>46206.8395833333</v>
      </c>
      <c r="N145" s="17" t="n">
        <v>46206.8638888889</v>
      </c>
      <c r="O145" s="17" t="n">
        <v>46206.8736111111</v>
      </c>
      <c r="P145" s="17" t="n">
        <v>46206.88125</v>
      </c>
      <c r="Q145" s="17" t="n">
        <v>46206.8965277778</v>
      </c>
      <c r="R145" s="0" t="n">
        <v>583</v>
      </c>
      <c r="S145" s="0" t="n">
        <v>0</v>
      </c>
      <c r="T145" s="0" t="n">
        <v>0</v>
      </c>
      <c r="U145" s="18" t="s">
        <v>130</v>
      </c>
      <c r="V145" s="18" t="s">
        <v>144</v>
      </c>
      <c r="W145" s="0" t="str">
        <f aca="false">IF(AND(X145&gt;=6,X145&lt;14),"A",IF(AND(X145&gt;=14,X145&lt;22),"B","C"))</f>
        <v>B</v>
      </c>
      <c r="X145" s="18" t="n">
        <f aca="false">HOUR(H145)</f>
        <v>17</v>
      </c>
      <c r="Y145" s="18" t="n">
        <f aca="false">ROUND((I145-H145)*1440,0)</f>
        <v>13</v>
      </c>
      <c r="Z145" s="18" t="n">
        <f aca="false">ROUND((J145-I145)*1440,0)</f>
        <v>8</v>
      </c>
      <c r="AA145" s="18" t="n">
        <f aca="false">ROUND((K145-J145)*1440,0)</f>
        <v>69</v>
      </c>
      <c r="AB145" s="18" t="n">
        <f aca="false">ROUND((L145-K145)*1440,0)</f>
        <v>20</v>
      </c>
      <c r="AC145" s="18" t="n">
        <f aca="false">ROUND((M145-L145)*1440,0)</f>
        <v>24</v>
      </c>
      <c r="AD145" s="18" t="n">
        <f aca="false">IF(N145="","",ROUND((N145-M145)*1440,0))</f>
        <v>35</v>
      </c>
      <c r="AE145" s="18" t="n">
        <f aca="false">IF(O145="","",ROUND((O145-N145)*1440,0))</f>
        <v>14</v>
      </c>
      <c r="AF145" s="18" t="n">
        <f aca="false">IF(P145="","",ROUND((P145-O145)*1440,0))</f>
        <v>11</v>
      </c>
      <c r="AG145" s="18" t="n">
        <f aca="false">IF(Q145="","",ROUND((Q145-P145)*1440,0))</f>
        <v>22</v>
      </c>
      <c r="AH145" s="18" t="n">
        <f aca="false">IF(Q145="","",ROUND((Q145-H145)*1440,0))</f>
        <v>216</v>
      </c>
      <c r="AI145" s="19" t="n">
        <f aca="false">ROUND(IF(O145="",Assumptions!$B$25-K145,O145-K145)*24,1)</f>
        <v>1.6</v>
      </c>
      <c r="AJ145" s="20" t="n">
        <f aca="false">ROUND(MAX(N(Y145)/Assumptions!$C$5, N(Z145)/Assumptions!$C$6, N(AA145)/Assumptions!$C$7, N(AB145)/Assumptions!$C$8, N(AC145)/Assumptions!$C$9, N(AD145)/Assumptions!$C$10, N(AE145)/Assumptions!$C$11, N(AF145)/Assumptions!$C$12, N(AG145)/Assumptions!$C$13),3)</f>
        <v>1.333</v>
      </c>
      <c r="AK145" s="0" t="str">
        <f aca="false">IF(OR(U145="Pending",U145="On Hold"),"Open GRN (awaiting)",IF(AJ145&lt;=1,"Within SLA",IF(ROUND(N(Y145)/Assumptions!$C$5,3)=AJ145,"Gate Wait",IF(ROUND(N(Z145)/Assumptions!$C$6,3)=AJ145,"Dock Wait",IF(ROUND(N(AA145)/Assumptions!$C$7,3)=AJ145,"Unloading",IF(ROUND(N(AB145)/Assumptions!$C$8,3)=AJ145,"Unload-to-QC Wait",IF(ROUND(N(AC145)/Assumptions!$C$9,3)=AJ145,"QC",IF(ROUND(N(AD145)/Assumptions!$C$10,3)=AJ145,"QC-to-GRN Wait",IF(ROUND(N(AE145)/Assumptions!$C$11,3)=AJ145,"GRN Processing",IF(ROUND(N(AF145)/Assumptions!$C$12,3)=AJ145,"GRN-to-Putaway Wait",IF(ROUND(N(AG145)/Assumptions!$C$13,3)=AJ145,"Putaway","Within SLA")))))))))))</f>
        <v>Unload-to-QC Wait</v>
      </c>
    </row>
    <row r="146" customFormat="false" ht="15" hidden="false" customHeight="false" outlineLevel="0" collapsed="false">
      <c r="A146" s="0" t="s">
        <v>583</v>
      </c>
      <c r="B146" s="0" t="s">
        <v>584</v>
      </c>
      <c r="C146" s="0" t="s">
        <v>134</v>
      </c>
      <c r="D146" s="0" t="s">
        <v>135</v>
      </c>
      <c r="E146" s="0" t="s">
        <v>585</v>
      </c>
      <c r="F146" s="0" t="s">
        <v>121</v>
      </c>
      <c r="G146" s="0" t="s">
        <v>138</v>
      </c>
      <c r="H146" s="17" t="n">
        <v>46206.7645833333</v>
      </c>
      <c r="I146" s="17" t="n">
        <v>46206.7715277778</v>
      </c>
      <c r="J146" s="17" t="n">
        <v>46206.7743055556</v>
      </c>
      <c r="K146" s="17" t="n">
        <v>46206.7895833333</v>
      </c>
      <c r="L146" s="17" t="n">
        <v>46206.79375</v>
      </c>
      <c r="M146" s="17" t="n">
        <v>46206.8347222222</v>
      </c>
      <c r="N146" s="17" t="n">
        <v>46206.8798611111</v>
      </c>
      <c r="O146" s="17" t="n">
        <v>46206.9381944445</v>
      </c>
      <c r="P146" s="17" t="n">
        <v>46206.95625</v>
      </c>
      <c r="Q146" s="17" t="n">
        <v>46206.9715277778</v>
      </c>
      <c r="R146" s="0" t="n">
        <v>423</v>
      </c>
      <c r="S146" s="0" t="n">
        <v>0</v>
      </c>
      <c r="T146" s="0" t="n">
        <v>0</v>
      </c>
      <c r="U146" s="18" t="s">
        <v>130</v>
      </c>
      <c r="V146" s="18" t="s">
        <v>156</v>
      </c>
      <c r="W146" s="0" t="str">
        <f aca="false">IF(AND(X146&gt;=6,X146&lt;14),"A",IF(AND(X146&gt;=14,X146&lt;22),"B","C"))</f>
        <v>B</v>
      </c>
      <c r="X146" s="18" t="n">
        <f aca="false">HOUR(H146)</f>
        <v>18</v>
      </c>
      <c r="Y146" s="18" t="n">
        <f aca="false">ROUND((I146-H146)*1440,0)</f>
        <v>10</v>
      </c>
      <c r="Z146" s="18" t="n">
        <f aca="false">ROUND((J146-I146)*1440,0)</f>
        <v>4</v>
      </c>
      <c r="AA146" s="18" t="n">
        <f aca="false">ROUND((K146-J146)*1440,0)</f>
        <v>22</v>
      </c>
      <c r="AB146" s="18" t="n">
        <f aca="false">ROUND((L146-K146)*1440,0)</f>
        <v>6</v>
      </c>
      <c r="AC146" s="18" t="n">
        <f aca="false">ROUND((M146-L146)*1440,0)</f>
        <v>59</v>
      </c>
      <c r="AD146" s="18" t="n">
        <f aca="false">IF(N146="","",ROUND((N146-M146)*1440,0))</f>
        <v>65</v>
      </c>
      <c r="AE146" s="18" t="n">
        <f aca="false">IF(O146="","",ROUND((O146-N146)*1440,0))</f>
        <v>84</v>
      </c>
      <c r="AF146" s="18" t="n">
        <f aca="false">IF(P146="","",ROUND((P146-O146)*1440,0))</f>
        <v>26</v>
      </c>
      <c r="AG146" s="18" t="n">
        <f aca="false">IF(Q146="","",ROUND((Q146-P146)*1440,0))</f>
        <v>22</v>
      </c>
      <c r="AH146" s="18" t="n">
        <f aca="false">IF(Q146="","",ROUND((Q146-H146)*1440,0))</f>
        <v>298</v>
      </c>
      <c r="AI146" s="19" t="n">
        <f aca="false">ROUND(IF(O146="",Assumptions!$B$25-K146,O146-K146)*24,1)</f>
        <v>3.6</v>
      </c>
      <c r="AJ146" s="20" t="n">
        <f aca="false">ROUND(MAX(N(Y146)/Assumptions!$C$5, N(Z146)/Assumptions!$C$6, N(AA146)/Assumptions!$C$7, N(AB146)/Assumptions!$C$8, N(AC146)/Assumptions!$C$9, N(AD146)/Assumptions!$C$10, N(AE146)/Assumptions!$C$11, N(AF146)/Assumptions!$C$12, N(AG146)/Assumptions!$C$13),3)</f>
        <v>2.167</v>
      </c>
      <c r="AK146" s="0" t="str">
        <f aca="false">IF(OR(U146="Pending",U146="On Hold"),"Open GRN (awaiting)",IF(AJ146&lt;=1,"Within SLA",IF(ROUND(N(Y146)/Assumptions!$C$5,3)=AJ146,"Gate Wait",IF(ROUND(N(Z146)/Assumptions!$C$6,3)=AJ146,"Dock Wait",IF(ROUND(N(AA146)/Assumptions!$C$7,3)=AJ146,"Unloading",IF(ROUND(N(AB146)/Assumptions!$C$8,3)=AJ146,"Unload-to-QC Wait",IF(ROUND(N(AC146)/Assumptions!$C$9,3)=AJ146,"QC",IF(ROUND(N(AD146)/Assumptions!$C$10,3)=AJ146,"QC-to-GRN Wait",IF(ROUND(N(AE146)/Assumptions!$C$11,3)=AJ146,"GRN Processing",IF(ROUND(N(AF146)/Assumptions!$C$12,3)=AJ146,"GRN-to-Putaway Wait",IF(ROUND(N(AG146)/Assumptions!$C$13,3)=AJ146,"Putaway","Within SLA")))))))))))</f>
        <v>QC-to-GRN Wait</v>
      </c>
    </row>
    <row r="147" customFormat="false" ht="15" hidden="false" customHeight="false" outlineLevel="0" collapsed="false">
      <c r="A147" s="0" t="s">
        <v>586</v>
      </c>
      <c r="B147" s="0" t="s">
        <v>587</v>
      </c>
      <c r="C147" s="0" t="s">
        <v>118</v>
      </c>
      <c r="D147" s="0" t="s">
        <v>119</v>
      </c>
      <c r="E147" s="0" t="s">
        <v>588</v>
      </c>
      <c r="F147" s="0" t="s">
        <v>121</v>
      </c>
      <c r="G147" s="0" t="s">
        <v>129</v>
      </c>
      <c r="H147" s="17" t="n">
        <v>46206.8180555556</v>
      </c>
      <c r="I147" s="17" t="n">
        <v>46206.8215277778</v>
      </c>
      <c r="J147" s="17" t="n">
        <v>46206.83125</v>
      </c>
      <c r="K147" s="17" t="n">
        <v>46206.8576388889</v>
      </c>
      <c r="L147" s="17" t="n">
        <v>46206.8631944444</v>
      </c>
      <c r="M147" s="17" t="n">
        <v>46206.8805555556</v>
      </c>
      <c r="N147" s="17" t="n">
        <v>46206.93125</v>
      </c>
      <c r="O147" s="17" t="n">
        <v>46206.9548611111</v>
      </c>
      <c r="P147" s="17" t="n">
        <v>46206.9618055556</v>
      </c>
      <c r="Q147" s="17" t="n">
        <v>46206.9680555556</v>
      </c>
      <c r="R147" s="0" t="n">
        <v>448</v>
      </c>
      <c r="S147" s="0" t="n">
        <v>0</v>
      </c>
      <c r="T147" s="0" t="n">
        <v>0</v>
      </c>
      <c r="U147" s="18" t="s">
        <v>130</v>
      </c>
      <c r="V147" s="18" t="s">
        <v>144</v>
      </c>
      <c r="W147" s="0" t="str">
        <f aca="false">IF(AND(X147&gt;=6,X147&lt;14),"A",IF(AND(X147&gt;=14,X147&lt;22),"B","C"))</f>
        <v>B</v>
      </c>
      <c r="X147" s="18" t="n">
        <f aca="false">HOUR(H147)</f>
        <v>19</v>
      </c>
      <c r="Y147" s="18" t="n">
        <f aca="false">ROUND((I147-H147)*1440,0)</f>
        <v>5</v>
      </c>
      <c r="Z147" s="18" t="n">
        <f aca="false">ROUND((J147-I147)*1440,0)</f>
        <v>14</v>
      </c>
      <c r="AA147" s="18" t="n">
        <f aca="false">ROUND((K147-J147)*1440,0)</f>
        <v>38</v>
      </c>
      <c r="AB147" s="18" t="n">
        <f aca="false">ROUND((L147-K147)*1440,0)</f>
        <v>8</v>
      </c>
      <c r="AC147" s="18" t="n">
        <f aca="false">ROUND((M147-L147)*1440,0)</f>
        <v>25</v>
      </c>
      <c r="AD147" s="18" t="n">
        <f aca="false">IF(N147="","",ROUND((N147-M147)*1440,0))</f>
        <v>73</v>
      </c>
      <c r="AE147" s="18" t="n">
        <f aca="false">IF(O147="","",ROUND((O147-N147)*1440,0))</f>
        <v>34</v>
      </c>
      <c r="AF147" s="18" t="n">
        <f aca="false">IF(P147="","",ROUND((P147-O147)*1440,0))</f>
        <v>10</v>
      </c>
      <c r="AG147" s="18" t="n">
        <f aca="false">IF(Q147="","",ROUND((Q147-P147)*1440,0))</f>
        <v>9</v>
      </c>
      <c r="AH147" s="18" t="n">
        <f aca="false">IF(Q147="","",ROUND((Q147-H147)*1440,0))</f>
        <v>216</v>
      </c>
      <c r="AI147" s="19" t="n">
        <f aca="false">ROUND(IF(O147="",Assumptions!$B$25-K147,O147-K147)*24,1)</f>
        <v>2.3</v>
      </c>
      <c r="AJ147" s="20" t="n">
        <f aca="false">ROUND(MAX(N(Y147)/Assumptions!$C$5, N(Z147)/Assumptions!$C$6, N(AA147)/Assumptions!$C$7, N(AB147)/Assumptions!$C$8, N(AC147)/Assumptions!$C$9, N(AD147)/Assumptions!$C$10, N(AE147)/Assumptions!$C$11, N(AF147)/Assumptions!$C$12, N(AG147)/Assumptions!$C$13),3)</f>
        <v>2.433</v>
      </c>
      <c r="AK147" s="0" t="str">
        <f aca="false">IF(OR(U147="Pending",U147="On Hold"),"Open GRN (awaiting)",IF(AJ147&lt;=1,"Within SLA",IF(ROUND(N(Y147)/Assumptions!$C$5,3)=AJ147,"Gate Wait",IF(ROUND(N(Z147)/Assumptions!$C$6,3)=AJ147,"Dock Wait",IF(ROUND(N(AA147)/Assumptions!$C$7,3)=AJ147,"Unloading",IF(ROUND(N(AB147)/Assumptions!$C$8,3)=AJ147,"Unload-to-QC Wait",IF(ROUND(N(AC147)/Assumptions!$C$9,3)=AJ147,"QC",IF(ROUND(N(AD147)/Assumptions!$C$10,3)=AJ147,"QC-to-GRN Wait",IF(ROUND(N(AE147)/Assumptions!$C$11,3)=AJ147,"GRN Processing",IF(ROUND(N(AF147)/Assumptions!$C$12,3)=AJ147,"GRN-to-Putaway Wait",IF(ROUND(N(AG147)/Assumptions!$C$13,3)=AJ147,"Putaway","Within SLA")))))))))))</f>
        <v>QC-to-GRN Wait</v>
      </c>
    </row>
    <row r="148" customFormat="false" ht="15" hidden="false" customHeight="false" outlineLevel="0" collapsed="false">
      <c r="A148" s="0" t="s">
        <v>589</v>
      </c>
      <c r="B148" s="0" t="s">
        <v>590</v>
      </c>
      <c r="C148" s="0" t="s">
        <v>142</v>
      </c>
      <c r="D148" s="0" t="s">
        <v>119</v>
      </c>
      <c r="E148" s="0" t="s">
        <v>136</v>
      </c>
      <c r="F148" s="0" t="s">
        <v>137</v>
      </c>
      <c r="G148" s="0" t="s">
        <v>122</v>
      </c>
      <c r="H148" s="17" t="n">
        <v>46206.8305555556</v>
      </c>
      <c r="I148" s="17" t="n">
        <v>46206.8506944445</v>
      </c>
      <c r="J148" s="17" t="n">
        <v>46206.8555555556</v>
      </c>
      <c r="K148" s="17" t="n">
        <v>46206.8909722222</v>
      </c>
      <c r="L148" s="17" t="n">
        <v>46206.8979166667</v>
      </c>
      <c r="M148" s="17" t="n">
        <v>46206.9159722222</v>
      </c>
      <c r="N148" s="17" t="n">
        <v>46207.0715277778</v>
      </c>
      <c r="O148" s="17" t="n">
        <v>46207.0916666667</v>
      </c>
      <c r="P148" s="17" t="n">
        <v>46207.1069444444</v>
      </c>
      <c r="Q148" s="17" t="n">
        <v>46207.1270833333</v>
      </c>
      <c r="R148" s="0" t="n">
        <v>730</v>
      </c>
      <c r="S148" s="0" t="n">
        <v>0</v>
      </c>
      <c r="T148" s="0" t="n">
        <v>0</v>
      </c>
      <c r="U148" s="18" t="s">
        <v>130</v>
      </c>
      <c r="V148" s="18" t="s">
        <v>131</v>
      </c>
      <c r="W148" s="0" t="str">
        <f aca="false">IF(AND(X148&gt;=6,X148&lt;14),"A",IF(AND(X148&gt;=14,X148&lt;22),"B","C"))</f>
        <v>B</v>
      </c>
      <c r="X148" s="18" t="n">
        <f aca="false">HOUR(H148)</f>
        <v>19</v>
      </c>
      <c r="Y148" s="18" t="n">
        <f aca="false">ROUND((I148-H148)*1440,0)</f>
        <v>29</v>
      </c>
      <c r="Z148" s="18" t="n">
        <f aca="false">ROUND((J148-I148)*1440,0)</f>
        <v>7</v>
      </c>
      <c r="AA148" s="18" t="n">
        <f aca="false">ROUND((K148-J148)*1440,0)</f>
        <v>51</v>
      </c>
      <c r="AB148" s="18" t="n">
        <f aca="false">ROUND((L148-K148)*1440,0)</f>
        <v>10</v>
      </c>
      <c r="AC148" s="18" t="n">
        <f aca="false">ROUND((M148-L148)*1440,0)</f>
        <v>26</v>
      </c>
      <c r="AD148" s="18" t="n">
        <f aca="false">IF(N148="","",ROUND((N148-M148)*1440,0))</f>
        <v>224</v>
      </c>
      <c r="AE148" s="18" t="n">
        <f aca="false">IF(O148="","",ROUND((O148-N148)*1440,0))</f>
        <v>29</v>
      </c>
      <c r="AF148" s="18" t="n">
        <f aca="false">IF(P148="","",ROUND((P148-O148)*1440,0))</f>
        <v>22</v>
      </c>
      <c r="AG148" s="18" t="n">
        <f aca="false">IF(Q148="","",ROUND((Q148-P148)*1440,0))</f>
        <v>29</v>
      </c>
      <c r="AH148" s="18" t="n">
        <f aca="false">IF(Q148="","",ROUND((Q148-H148)*1440,0))</f>
        <v>427</v>
      </c>
      <c r="AI148" s="19" t="n">
        <f aca="false">ROUND(IF(O148="",Assumptions!$B$25-K148,O148-K148)*24,1)</f>
        <v>4.8</v>
      </c>
      <c r="AJ148" s="20" t="n">
        <f aca="false">ROUND(MAX(N(Y148)/Assumptions!$C$5, N(Z148)/Assumptions!$C$6, N(AA148)/Assumptions!$C$7, N(AB148)/Assumptions!$C$8, N(AC148)/Assumptions!$C$9, N(AD148)/Assumptions!$C$10, N(AE148)/Assumptions!$C$11, N(AF148)/Assumptions!$C$12, N(AG148)/Assumptions!$C$13),3)</f>
        <v>7.467</v>
      </c>
      <c r="AK148" s="0" t="str">
        <f aca="false">IF(OR(U148="Pending",U148="On Hold"),"Open GRN (awaiting)",IF(AJ148&lt;=1,"Within SLA",IF(ROUND(N(Y148)/Assumptions!$C$5,3)=AJ148,"Gate Wait",IF(ROUND(N(Z148)/Assumptions!$C$6,3)=AJ148,"Dock Wait",IF(ROUND(N(AA148)/Assumptions!$C$7,3)=AJ148,"Unloading",IF(ROUND(N(AB148)/Assumptions!$C$8,3)=AJ148,"Unload-to-QC Wait",IF(ROUND(N(AC148)/Assumptions!$C$9,3)=AJ148,"QC",IF(ROUND(N(AD148)/Assumptions!$C$10,3)=AJ148,"QC-to-GRN Wait",IF(ROUND(N(AE148)/Assumptions!$C$11,3)=AJ148,"GRN Processing",IF(ROUND(N(AF148)/Assumptions!$C$12,3)=AJ148,"GRN-to-Putaway Wait",IF(ROUND(N(AG148)/Assumptions!$C$13,3)=AJ148,"Putaway","Within SLA")))))))))))</f>
        <v>QC-to-GRN Wait</v>
      </c>
    </row>
    <row r="149" customFormat="false" ht="15" hidden="false" customHeight="false" outlineLevel="0" collapsed="false">
      <c r="A149" s="0" t="s">
        <v>591</v>
      </c>
      <c r="B149" s="0" t="s">
        <v>592</v>
      </c>
      <c r="C149" s="0" t="s">
        <v>118</v>
      </c>
      <c r="D149" s="0" t="s">
        <v>119</v>
      </c>
      <c r="E149" s="0" t="s">
        <v>593</v>
      </c>
      <c r="F149" s="0" t="s">
        <v>121</v>
      </c>
      <c r="G149" s="0" t="s">
        <v>122</v>
      </c>
      <c r="H149" s="17" t="n">
        <v>46206.8395833333</v>
      </c>
      <c r="I149" s="17" t="n">
        <v>46206.8506944445</v>
      </c>
      <c r="J149" s="17" t="n">
        <v>46206.8618055556</v>
      </c>
      <c r="K149" s="17" t="n">
        <v>46206.8840277778</v>
      </c>
      <c r="L149" s="17" t="n">
        <v>46206.8993055556</v>
      </c>
      <c r="M149" s="17" t="n">
        <v>46206.9215277778</v>
      </c>
      <c r="N149" s="17" t="n">
        <v>46206.9638888889</v>
      </c>
      <c r="O149" s="17" t="n">
        <v>46207.0034722222</v>
      </c>
      <c r="P149" s="17" t="n">
        <v>46207.0270833333</v>
      </c>
      <c r="Q149" s="17" t="n">
        <v>46207.05</v>
      </c>
      <c r="R149" s="0" t="n">
        <v>347</v>
      </c>
      <c r="S149" s="0" t="n">
        <v>0</v>
      </c>
      <c r="T149" s="0" t="n">
        <v>0</v>
      </c>
      <c r="U149" s="18" t="s">
        <v>130</v>
      </c>
      <c r="V149" s="18" t="s">
        <v>144</v>
      </c>
      <c r="W149" s="0" t="str">
        <f aca="false">IF(AND(X149&gt;=6,X149&lt;14),"A",IF(AND(X149&gt;=14,X149&lt;22),"B","C"))</f>
        <v>B</v>
      </c>
      <c r="X149" s="18" t="n">
        <f aca="false">HOUR(H149)</f>
        <v>20</v>
      </c>
      <c r="Y149" s="18" t="n">
        <f aca="false">ROUND((I149-H149)*1440,0)</f>
        <v>16</v>
      </c>
      <c r="Z149" s="18" t="n">
        <f aca="false">ROUND((J149-I149)*1440,0)</f>
        <v>16</v>
      </c>
      <c r="AA149" s="18" t="n">
        <f aca="false">ROUND((K149-J149)*1440,0)</f>
        <v>32</v>
      </c>
      <c r="AB149" s="18" t="n">
        <f aca="false">ROUND((L149-K149)*1440,0)</f>
        <v>22</v>
      </c>
      <c r="AC149" s="18" t="n">
        <f aca="false">ROUND((M149-L149)*1440,0)</f>
        <v>32</v>
      </c>
      <c r="AD149" s="18" t="n">
        <f aca="false">IF(N149="","",ROUND((N149-M149)*1440,0))</f>
        <v>61</v>
      </c>
      <c r="AE149" s="18" t="n">
        <f aca="false">IF(O149="","",ROUND((O149-N149)*1440,0))</f>
        <v>57</v>
      </c>
      <c r="AF149" s="18" t="n">
        <f aca="false">IF(P149="","",ROUND((P149-O149)*1440,0))</f>
        <v>34</v>
      </c>
      <c r="AG149" s="18" t="n">
        <f aca="false">IF(Q149="","",ROUND((Q149-P149)*1440,0))</f>
        <v>33</v>
      </c>
      <c r="AH149" s="18" t="n">
        <f aca="false">IF(Q149="","",ROUND((Q149-H149)*1440,0))</f>
        <v>303</v>
      </c>
      <c r="AI149" s="19" t="n">
        <f aca="false">ROUND(IF(O149="",Assumptions!$B$25-K149,O149-K149)*24,1)</f>
        <v>2.9</v>
      </c>
      <c r="AJ149" s="20" t="n">
        <f aca="false">ROUND(MAX(N(Y149)/Assumptions!$C$5, N(Z149)/Assumptions!$C$6, N(AA149)/Assumptions!$C$7, N(AB149)/Assumptions!$C$8, N(AC149)/Assumptions!$C$9, N(AD149)/Assumptions!$C$10, N(AE149)/Assumptions!$C$11, N(AF149)/Assumptions!$C$12, N(AG149)/Assumptions!$C$13),3)</f>
        <v>2.033</v>
      </c>
      <c r="AK149" s="0" t="str">
        <f aca="false">IF(OR(U149="Pending",U149="On Hold"),"Open GRN (awaiting)",IF(AJ149&lt;=1,"Within SLA",IF(ROUND(N(Y149)/Assumptions!$C$5,3)=AJ149,"Gate Wait",IF(ROUND(N(Z149)/Assumptions!$C$6,3)=AJ149,"Dock Wait",IF(ROUND(N(AA149)/Assumptions!$C$7,3)=AJ149,"Unloading",IF(ROUND(N(AB149)/Assumptions!$C$8,3)=AJ149,"Unload-to-QC Wait",IF(ROUND(N(AC149)/Assumptions!$C$9,3)=AJ149,"QC",IF(ROUND(N(AD149)/Assumptions!$C$10,3)=AJ149,"QC-to-GRN Wait",IF(ROUND(N(AE149)/Assumptions!$C$11,3)=AJ149,"GRN Processing",IF(ROUND(N(AF149)/Assumptions!$C$12,3)=AJ149,"GRN-to-Putaway Wait",IF(ROUND(N(AG149)/Assumptions!$C$13,3)=AJ149,"Putaway","Within SLA")))))))))))</f>
        <v>QC-to-GRN Wait</v>
      </c>
    </row>
    <row r="150" customFormat="false" ht="15" hidden="false" customHeight="false" outlineLevel="0" collapsed="false">
      <c r="A150" s="0" t="s">
        <v>594</v>
      </c>
      <c r="B150" s="0" t="s">
        <v>595</v>
      </c>
      <c r="C150" s="0" t="s">
        <v>126</v>
      </c>
      <c r="D150" s="0" t="s">
        <v>147</v>
      </c>
      <c r="E150" s="0" t="s">
        <v>596</v>
      </c>
      <c r="F150" s="0" t="s">
        <v>128</v>
      </c>
      <c r="G150" s="0" t="s">
        <v>167</v>
      </c>
      <c r="H150" s="17" t="n">
        <v>46206.93125</v>
      </c>
      <c r="I150" s="17" t="n">
        <v>46206.9388888889</v>
      </c>
      <c r="J150" s="17" t="n">
        <v>46206.9416666667</v>
      </c>
      <c r="K150" s="17" t="n">
        <v>46206.9666666667</v>
      </c>
      <c r="L150" s="17" t="n">
        <v>46206.975</v>
      </c>
      <c r="M150" s="17" t="n">
        <v>46206.9902777778</v>
      </c>
      <c r="N150" s="17" t="n">
        <v>46207.0159722222</v>
      </c>
      <c r="O150" s="17" t="n">
        <v>46207.0451388889</v>
      </c>
      <c r="P150" s="17" t="n">
        <v>46207.0631944445</v>
      </c>
      <c r="Q150" s="17" t="n">
        <v>46207.0791666667</v>
      </c>
      <c r="R150" s="0" t="n">
        <v>453</v>
      </c>
      <c r="S150" s="0" t="n">
        <v>0</v>
      </c>
      <c r="T150" s="0" t="n">
        <v>0</v>
      </c>
      <c r="U150" s="18" t="s">
        <v>130</v>
      </c>
      <c r="V150" s="18" t="s">
        <v>144</v>
      </c>
      <c r="W150" s="0" t="str">
        <f aca="false">IF(AND(X150&gt;=6,X150&lt;14),"A",IF(AND(X150&gt;=14,X150&lt;22),"B","C"))</f>
        <v>C</v>
      </c>
      <c r="X150" s="18" t="n">
        <f aca="false">HOUR(H150)</f>
        <v>22</v>
      </c>
      <c r="Y150" s="18" t="n">
        <f aca="false">ROUND((I150-H150)*1440,0)</f>
        <v>11</v>
      </c>
      <c r="Z150" s="18" t="n">
        <f aca="false">ROUND((J150-I150)*1440,0)</f>
        <v>4</v>
      </c>
      <c r="AA150" s="18" t="n">
        <f aca="false">ROUND((K150-J150)*1440,0)</f>
        <v>36</v>
      </c>
      <c r="AB150" s="18" t="n">
        <f aca="false">ROUND((L150-K150)*1440,0)</f>
        <v>12</v>
      </c>
      <c r="AC150" s="18" t="n">
        <f aca="false">ROUND((M150-L150)*1440,0)</f>
        <v>22</v>
      </c>
      <c r="AD150" s="18" t="n">
        <f aca="false">IF(N150="","",ROUND((N150-M150)*1440,0))</f>
        <v>37</v>
      </c>
      <c r="AE150" s="18" t="n">
        <f aca="false">IF(O150="","",ROUND((O150-N150)*1440,0))</f>
        <v>42</v>
      </c>
      <c r="AF150" s="18" t="n">
        <f aca="false">IF(P150="","",ROUND((P150-O150)*1440,0))</f>
        <v>26</v>
      </c>
      <c r="AG150" s="18" t="n">
        <f aca="false">IF(Q150="","",ROUND((Q150-P150)*1440,0))</f>
        <v>23</v>
      </c>
      <c r="AH150" s="18" t="n">
        <f aca="false">IF(Q150="","",ROUND((Q150-H150)*1440,0))</f>
        <v>213</v>
      </c>
      <c r="AI150" s="19" t="n">
        <f aca="false">ROUND(IF(O150="",Assumptions!$B$25-K150,O150-K150)*24,1)</f>
        <v>1.9</v>
      </c>
      <c r="AJ150" s="20" t="n">
        <f aca="false">ROUND(MAX(N(Y150)/Assumptions!$C$5, N(Z150)/Assumptions!$C$6, N(AA150)/Assumptions!$C$7, N(AB150)/Assumptions!$C$8, N(AC150)/Assumptions!$C$9, N(AD150)/Assumptions!$C$10, N(AE150)/Assumptions!$C$11, N(AF150)/Assumptions!$C$12, N(AG150)/Assumptions!$C$13),3)</f>
        <v>1.3</v>
      </c>
      <c r="AK150" s="0" t="str">
        <f aca="false">IF(OR(U150="Pending",U150="On Hold"),"Open GRN (awaiting)",IF(AJ150&lt;=1,"Within SLA",IF(ROUND(N(Y150)/Assumptions!$C$5,3)=AJ150,"Gate Wait",IF(ROUND(N(Z150)/Assumptions!$C$6,3)=AJ150,"Dock Wait",IF(ROUND(N(AA150)/Assumptions!$C$7,3)=AJ150,"Unloading",IF(ROUND(N(AB150)/Assumptions!$C$8,3)=AJ150,"Unload-to-QC Wait",IF(ROUND(N(AC150)/Assumptions!$C$9,3)=AJ150,"QC",IF(ROUND(N(AD150)/Assumptions!$C$10,3)=AJ150,"QC-to-GRN Wait",IF(ROUND(N(AE150)/Assumptions!$C$11,3)=AJ150,"GRN Processing",IF(ROUND(N(AF150)/Assumptions!$C$12,3)=AJ150,"GRN-to-Putaway Wait",IF(ROUND(N(AG150)/Assumptions!$C$13,3)=AJ150,"Putaway","Within SLA")))))))))))</f>
        <v>GRN-to-Putaway Wait</v>
      </c>
    </row>
    <row r="151" customFormat="false" ht="15" hidden="false" customHeight="false" outlineLevel="0" collapsed="false">
      <c r="A151" s="0" t="s">
        <v>597</v>
      </c>
      <c r="B151" s="0" t="s">
        <v>598</v>
      </c>
      <c r="C151" s="0" t="s">
        <v>118</v>
      </c>
      <c r="D151" s="0" t="s">
        <v>135</v>
      </c>
      <c r="E151" s="0" t="s">
        <v>599</v>
      </c>
      <c r="F151" s="0" t="s">
        <v>121</v>
      </c>
      <c r="G151" s="0" t="s">
        <v>178</v>
      </c>
      <c r="H151" s="17" t="n">
        <v>46206.9847222222</v>
      </c>
      <c r="I151" s="17" t="n">
        <v>46206.9895833333</v>
      </c>
      <c r="J151" s="17" t="n">
        <v>46206.9944444444</v>
      </c>
      <c r="K151" s="17" t="n">
        <v>46207.0180555556</v>
      </c>
      <c r="L151" s="17" t="n">
        <v>46207.0291666667</v>
      </c>
      <c r="M151" s="17" t="n">
        <v>46207.05</v>
      </c>
      <c r="N151" s="17" t="n">
        <v>46207.1277777778</v>
      </c>
      <c r="O151" s="17" t="n">
        <v>46207.1833333333</v>
      </c>
      <c r="P151" s="17" t="n">
        <v>46207.1930555556</v>
      </c>
      <c r="Q151" s="17" t="n">
        <v>46207.2159722222</v>
      </c>
      <c r="R151" s="0" t="n">
        <v>366</v>
      </c>
      <c r="S151" s="0" t="n">
        <v>0</v>
      </c>
      <c r="T151" s="0" t="n">
        <v>0</v>
      </c>
      <c r="U151" s="18" t="s">
        <v>130</v>
      </c>
      <c r="V151" s="18" t="s">
        <v>156</v>
      </c>
      <c r="W151" s="0" t="str">
        <f aca="false">IF(AND(X151&gt;=6,X151&lt;14),"A",IF(AND(X151&gt;=14,X151&lt;22),"B","C"))</f>
        <v>C</v>
      </c>
      <c r="X151" s="18" t="n">
        <f aca="false">HOUR(H151)</f>
        <v>23</v>
      </c>
      <c r="Y151" s="18" t="n">
        <f aca="false">ROUND((I151-H151)*1440,0)</f>
        <v>7</v>
      </c>
      <c r="Z151" s="18" t="n">
        <f aca="false">ROUND((J151-I151)*1440,0)</f>
        <v>7</v>
      </c>
      <c r="AA151" s="18" t="n">
        <f aca="false">ROUND((K151-J151)*1440,0)</f>
        <v>34</v>
      </c>
      <c r="AB151" s="18" t="n">
        <f aca="false">ROUND((L151-K151)*1440,0)</f>
        <v>16</v>
      </c>
      <c r="AC151" s="18" t="n">
        <f aca="false">ROUND((M151-L151)*1440,0)</f>
        <v>30</v>
      </c>
      <c r="AD151" s="18" t="n">
        <f aca="false">IF(N151="","",ROUND((N151-M151)*1440,0))</f>
        <v>112</v>
      </c>
      <c r="AE151" s="18" t="n">
        <f aca="false">IF(O151="","",ROUND((O151-N151)*1440,0))</f>
        <v>80</v>
      </c>
      <c r="AF151" s="18" t="n">
        <f aca="false">IF(P151="","",ROUND((P151-O151)*1440,0))</f>
        <v>14</v>
      </c>
      <c r="AG151" s="18" t="n">
        <f aca="false">IF(Q151="","",ROUND((Q151-P151)*1440,0))</f>
        <v>33</v>
      </c>
      <c r="AH151" s="18" t="n">
        <f aca="false">IF(Q151="","",ROUND((Q151-H151)*1440,0))</f>
        <v>333</v>
      </c>
      <c r="AI151" s="19" t="n">
        <f aca="false">ROUND(IF(O151="",Assumptions!$B$25-K151,O151-K151)*24,1)</f>
        <v>4</v>
      </c>
      <c r="AJ151" s="20" t="n">
        <f aca="false">ROUND(MAX(N(Y151)/Assumptions!$C$5, N(Z151)/Assumptions!$C$6, N(AA151)/Assumptions!$C$7, N(AB151)/Assumptions!$C$8, N(AC151)/Assumptions!$C$9, N(AD151)/Assumptions!$C$10, N(AE151)/Assumptions!$C$11, N(AF151)/Assumptions!$C$12, N(AG151)/Assumptions!$C$13),3)</f>
        <v>3.733</v>
      </c>
      <c r="AK151" s="0" t="str">
        <f aca="false">IF(OR(U151="Pending",U151="On Hold"),"Open GRN (awaiting)",IF(AJ151&lt;=1,"Within SLA",IF(ROUND(N(Y151)/Assumptions!$C$5,3)=AJ151,"Gate Wait",IF(ROUND(N(Z151)/Assumptions!$C$6,3)=AJ151,"Dock Wait",IF(ROUND(N(AA151)/Assumptions!$C$7,3)=AJ151,"Unloading",IF(ROUND(N(AB151)/Assumptions!$C$8,3)=AJ151,"Unload-to-QC Wait",IF(ROUND(N(AC151)/Assumptions!$C$9,3)=AJ151,"QC",IF(ROUND(N(AD151)/Assumptions!$C$10,3)=AJ151,"QC-to-GRN Wait",IF(ROUND(N(AE151)/Assumptions!$C$11,3)=AJ151,"GRN Processing",IF(ROUND(N(AF151)/Assumptions!$C$12,3)=AJ151,"GRN-to-Putaway Wait",IF(ROUND(N(AG151)/Assumptions!$C$13,3)=AJ151,"Putaway","Within SLA")))))))))))</f>
        <v>QC-to-GRN Wait</v>
      </c>
    </row>
    <row r="152" customFormat="false" ht="15" hidden="false" customHeight="false" outlineLevel="0" collapsed="false">
      <c r="A152" s="0" t="s">
        <v>600</v>
      </c>
      <c r="B152" s="0" t="s">
        <v>601</v>
      </c>
      <c r="C152" s="0" t="s">
        <v>175</v>
      </c>
      <c r="D152" s="0" t="s">
        <v>147</v>
      </c>
      <c r="E152" s="0" t="s">
        <v>602</v>
      </c>
      <c r="F152" s="0" t="s">
        <v>177</v>
      </c>
      <c r="G152" s="0" t="s">
        <v>167</v>
      </c>
      <c r="H152" s="17" t="n">
        <v>46207.0416666667</v>
      </c>
      <c r="I152" s="17" t="n">
        <v>46207.0618055556</v>
      </c>
      <c r="J152" s="17" t="n">
        <v>46207.0708333333</v>
      </c>
      <c r="K152" s="17" t="n">
        <v>46207.0930555556</v>
      </c>
      <c r="L152" s="17" t="n">
        <v>46207.1055555556</v>
      </c>
      <c r="M152" s="17" t="n">
        <v>46207.1340277778</v>
      </c>
      <c r="N152" s="17" t="n">
        <v>46207.2076388889</v>
      </c>
      <c r="O152" s="17" t="n">
        <v>46207.2284722222</v>
      </c>
      <c r="P152" s="17" t="n">
        <v>46207.2381944444</v>
      </c>
      <c r="Q152" s="17" t="n">
        <v>46207.2506944445</v>
      </c>
      <c r="R152" s="0" t="n">
        <v>90</v>
      </c>
      <c r="S152" s="0" t="n">
        <v>0</v>
      </c>
      <c r="T152" s="0" t="n">
        <v>0</v>
      </c>
      <c r="U152" s="18" t="s">
        <v>130</v>
      </c>
      <c r="V152" s="18" t="s">
        <v>131</v>
      </c>
      <c r="W152" s="0" t="str">
        <f aca="false">IF(AND(X152&gt;=6,X152&lt;14),"A",IF(AND(X152&gt;=14,X152&lt;22),"B","C"))</f>
        <v>C</v>
      </c>
      <c r="X152" s="18" t="n">
        <f aca="false">HOUR(H152)</f>
        <v>1</v>
      </c>
      <c r="Y152" s="18" t="n">
        <f aca="false">ROUND((I152-H152)*1440,0)</f>
        <v>29</v>
      </c>
      <c r="Z152" s="18" t="n">
        <f aca="false">ROUND((J152-I152)*1440,0)</f>
        <v>13</v>
      </c>
      <c r="AA152" s="18" t="n">
        <f aca="false">ROUND((K152-J152)*1440,0)</f>
        <v>32</v>
      </c>
      <c r="AB152" s="18" t="n">
        <f aca="false">ROUND((L152-K152)*1440,0)</f>
        <v>18</v>
      </c>
      <c r="AC152" s="18" t="n">
        <f aca="false">ROUND((M152-L152)*1440,0)</f>
        <v>41</v>
      </c>
      <c r="AD152" s="18" t="n">
        <f aca="false">IF(N152="","",ROUND((N152-M152)*1440,0))</f>
        <v>106</v>
      </c>
      <c r="AE152" s="18" t="n">
        <f aca="false">IF(O152="","",ROUND((O152-N152)*1440,0))</f>
        <v>30</v>
      </c>
      <c r="AF152" s="18" t="n">
        <f aca="false">IF(P152="","",ROUND((P152-O152)*1440,0))</f>
        <v>14</v>
      </c>
      <c r="AG152" s="18" t="n">
        <f aca="false">IF(Q152="","",ROUND((Q152-P152)*1440,0))</f>
        <v>18</v>
      </c>
      <c r="AH152" s="18" t="n">
        <f aca="false">IF(Q152="","",ROUND((Q152-H152)*1440,0))</f>
        <v>301</v>
      </c>
      <c r="AI152" s="19" t="n">
        <f aca="false">ROUND(IF(O152="",Assumptions!$B$25-K152,O152-K152)*24,1)</f>
        <v>3.3</v>
      </c>
      <c r="AJ152" s="20" t="n">
        <f aca="false">ROUND(MAX(N(Y152)/Assumptions!$C$5, N(Z152)/Assumptions!$C$6, N(AA152)/Assumptions!$C$7, N(AB152)/Assumptions!$C$8, N(AC152)/Assumptions!$C$9, N(AD152)/Assumptions!$C$10, N(AE152)/Assumptions!$C$11, N(AF152)/Assumptions!$C$12, N(AG152)/Assumptions!$C$13),3)</f>
        <v>3.533</v>
      </c>
      <c r="AK152" s="0" t="str">
        <f aca="false">IF(OR(U152="Pending",U152="On Hold"),"Open GRN (awaiting)",IF(AJ152&lt;=1,"Within SLA",IF(ROUND(N(Y152)/Assumptions!$C$5,3)=AJ152,"Gate Wait",IF(ROUND(N(Z152)/Assumptions!$C$6,3)=AJ152,"Dock Wait",IF(ROUND(N(AA152)/Assumptions!$C$7,3)=AJ152,"Unloading",IF(ROUND(N(AB152)/Assumptions!$C$8,3)=AJ152,"Unload-to-QC Wait",IF(ROUND(N(AC152)/Assumptions!$C$9,3)=AJ152,"QC",IF(ROUND(N(AD152)/Assumptions!$C$10,3)=AJ152,"QC-to-GRN Wait",IF(ROUND(N(AE152)/Assumptions!$C$11,3)=AJ152,"GRN Processing",IF(ROUND(N(AF152)/Assumptions!$C$12,3)=AJ152,"GRN-to-Putaway Wait",IF(ROUND(N(AG152)/Assumptions!$C$13,3)=AJ152,"Putaway","Within SLA")))))))))))</f>
        <v>QC-to-GRN Wait</v>
      </c>
    </row>
    <row r="153" customFormat="false" ht="15" hidden="false" customHeight="false" outlineLevel="0" collapsed="false">
      <c r="A153" s="0" t="s">
        <v>603</v>
      </c>
      <c r="B153" s="0" t="s">
        <v>604</v>
      </c>
      <c r="C153" s="0" t="s">
        <v>159</v>
      </c>
      <c r="D153" s="0" t="s">
        <v>119</v>
      </c>
      <c r="E153" s="0" t="s">
        <v>605</v>
      </c>
      <c r="F153" s="0" t="s">
        <v>128</v>
      </c>
      <c r="G153" s="0" t="s">
        <v>122</v>
      </c>
      <c r="H153" s="17" t="n">
        <v>46207.0590277778</v>
      </c>
      <c r="I153" s="17" t="n">
        <v>46207.0618055556</v>
      </c>
      <c r="J153" s="17" t="n">
        <v>46207.0659722222</v>
      </c>
      <c r="K153" s="17" t="n">
        <v>46207.0868055556</v>
      </c>
      <c r="L153" s="17" t="n">
        <v>46207.0979166667</v>
      </c>
      <c r="M153" s="17" t="n">
        <v>46207.1201388889</v>
      </c>
      <c r="N153" s="17" t="n">
        <v>46207.2104166667</v>
      </c>
      <c r="O153" s="17" t="n">
        <v>46207.2270833333</v>
      </c>
      <c r="P153" s="17" t="n">
        <v>46207.2361111111</v>
      </c>
      <c r="Q153" s="17" t="n">
        <v>46207.2694444444</v>
      </c>
      <c r="R153" s="0" t="n">
        <v>216</v>
      </c>
      <c r="S153" s="0" t="n">
        <v>0</v>
      </c>
      <c r="T153" s="0" t="n">
        <v>0</v>
      </c>
      <c r="U153" s="18" t="s">
        <v>130</v>
      </c>
      <c r="V153" s="18" t="s">
        <v>144</v>
      </c>
      <c r="W153" s="0" t="str">
        <f aca="false">IF(AND(X153&gt;=6,X153&lt;14),"A",IF(AND(X153&gt;=14,X153&lt;22),"B","C"))</f>
        <v>C</v>
      </c>
      <c r="X153" s="18" t="n">
        <f aca="false">HOUR(H153)</f>
        <v>1</v>
      </c>
      <c r="Y153" s="18" t="n">
        <f aca="false">ROUND((I153-H153)*1440,0)</f>
        <v>4</v>
      </c>
      <c r="Z153" s="18" t="n">
        <f aca="false">ROUND((J153-I153)*1440,0)</f>
        <v>6</v>
      </c>
      <c r="AA153" s="18" t="n">
        <f aca="false">ROUND((K153-J153)*1440,0)</f>
        <v>30</v>
      </c>
      <c r="AB153" s="18" t="n">
        <f aca="false">ROUND((L153-K153)*1440,0)</f>
        <v>16</v>
      </c>
      <c r="AC153" s="18" t="n">
        <f aca="false">ROUND((M153-L153)*1440,0)</f>
        <v>32</v>
      </c>
      <c r="AD153" s="18" t="n">
        <f aca="false">IF(N153="","",ROUND((N153-M153)*1440,0))</f>
        <v>130</v>
      </c>
      <c r="AE153" s="18" t="n">
        <f aca="false">IF(O153="","",ROUND((O153-N153)*1440,0))</f>
        <v>24</v>
      </c>
      <c r="AF153" s="18" t="n">
        <f aca="false">IF(P153="","",ROUND((P153-O153)*1440,0))</f>
        <v>13</v>
      </c>
      <c r="AG153" s="18" t="n">
        <f aca="false">IF(Q153="","",ROUND((Q153-P153)*1440,0))</f>
        <v>48</v>
      </c>
      <c r="AH153" s="18" t="n">
        <f aca="false">IF(Q153="","",ROUND((Q153-H153)*1440,0))</f>
        <v>303</v>
      </c>
      <c r="AI153" s="19" t="n">
        <f aca="false">ROUND(IF(O153="",Assumptions!$B$25-K153,O153-K153)*24,1)</f>
        <v>3.4</v>
      </c>
      <c r="AJ153" s="20" t="n">
        <f aca="false">ROUND(MAX(N(Y153)/Assumptions!$C$5, N(Z153)/Assumptions!$C$6, N(AA153)/Assumptions!$C$7, N(AB153)/Assumptions!$C$8, N(AC153)/Assumptions!$C$9, N(AD153)/Assumptions!$C$10, N(AE153)/Assumptions!$C$11, N(AF153)/Assumptions!$C$12, N(AG153)/Assumptions!$C$13),3)</f>
        <v>4.333</v>
      </c>
      <c r="AK153" s="0" t="str">
        <f aca="false">IF(OR(U153="Pending",U153="On Hold"),"Open GRN (awaiting)",IF(AJ153&lt;=1,"Within SLA",IF(ROUND(N(Y153)/Assumptions!$C$5,3)=AJ153,"Gate Wait",IF(ROUND(N(Z153)/Assumptions!$C$6,3)=AJ153,"Dock Wait",IF(ROUND(N(AA153)/Assumptions!$C$7,3)=AJ153,"Unloading",IF(ROUND(N(AB153)/Assumptions!$C$8,3)=AJ153,"Unload-to-QC Wait",IF(ROUND(N(AC153)/Assumptions!$C$9,3)=AJ153,"QC",IF(ROUND(N(AD153)/Assumptions!$C$10,3)=AJ153,"QC-to-GRN Wait",IF(ROUND(N(AE153)/Assumptions!$C$11,3)=AJ153,"GRN Processing",IF(ROUND(N(AF153)/Assumptions!$C$12,3)=AJ153,"GRN-to-Putaway Wait",IF(ROUND(N(AG153)/Assumptions!$C$13,3)=AJ153,"Putaway","Within SLA")))))))))))</f>
        <v>QC-to-GRN Wait</v>
      </c>
    </row>
    <row r="154" customFormat="false" ht="15" hidden="false" customHeight="false" outlineLevel="0" collapsed="false">
      <c r="A154" s="0" t="s">
        <v>606</v>
      </c>
      <c r="B154" s="0" t="s">
        <v>607</v>
      </c>
      <c r="C154" s="0" t="s">
        <v>286</v>
      </c>
      <c r="D154" s="0" t="s">
        <v>147</v>
      </c>
      <c r="E154" s="0" t="s">
        <v>608</v>
      </c>
      <c r="F154" s="0" t="s">
        <v>121</v>
      </c>
      <c r="G154" s="0" t="s">
        <v>167</v>
      </c>
      <c r="H154" s="17" t="n">
        <v>46207.2277777778</v>
      </c>
      <c r="I154" s="17" t="n">
        <v>46207.2340277778</v>
      </c>
      <c r="J154" s="17" t="n">
        <v>46207.2368055556</v>
      </c>
      <c r="K154" s="17" t="n">
        <v>46207.2819444445</v>
      </c>
      <c r="L154" s="17" t="n">
        <v>46207.2875</v>
      </c>
      <c r="M154" s="17" t="n">
        <v>46207.2979166667</v>
      </c>
      <c r="N154" s="17" t="n">
        <v>46207.3861111111</v>
      </c>
      <c r="O154" s="17" t="n">
        <v>46207.4736111111</v>
      </c>
      <c r="P154" s="17" t="n">
        <v>46207.4861111111</v>
      </c>
      <c r="Q154" s="17" t="n">
        <v>46207.4972222222</v>
      </c>
      <c r="R154" s="0" t="n">
        <v>585</v>
      </c>
      <c r="S154" s="0" t="n">
        <v>0</v>
      </c>
      <c r="T154" s="0" t="n">
        <v>0</v>
      </c>
      <c r="U154" s="18" t="s">
        <v>130</v>
      </c>
      <c r="V154" s="18" t="s">
        <v>156</v>
      </c>
      <c r="W154" s="0" t="str">
        <f aca="false">IF(AND(X154&gt;=6,X154&lt;14),"A",IF(AND(X154&gt;=14,X154&lt;22),"B","C"))</f>
        <v>C</v>
      </c>
      <c r="X154" s="18" t="n">
        <f aca="false">HOUR(H154)</f>
        <v>5</v>
      </c>
      <c r="Y154" s="18" t="n">
        <f aca="false">ROUND((I154-H154)*1440,0)</f>
        <v>9</v>
      </c>
      <c r="Z154" s="18" t="n">
        <f aca="false">ROUND((J154-I154)*1440,0)</f>
        <v>4</v>
      </c>
      <c r="AA154" s="18" t="n">
        <f aca="false">ROUND((K154-J154)*1440,0)</f>
        <v>65</v>
      </c>
      <c r="AB154" s="18" t="n">
        <f aca="false">ROUND((L154-K154)*1440,0)</f>
        <v>8</v>
      </c>
      <c r="AC154" s="18" t="n">
        <f aca="false">ROUND((M154-L154)*1440,0)</f>
        <v>15</v>
      </c>
      <c r="AD154" s="18" t="n">
        <f aca="false">IF(N154="","",ROUND((N154-M154)*1440,0))</f>
        <v>127</v>
      </c>
      <c r="AE154" s="18" t="n">
        <f aca="false">IF(O154="","",ROUND((O154-N154)*1440,0))</f>
        <v>126</v>
      </c>
      <c r="AF154" s="18" t="n">
        <f aca="false">IF(P154="","",ROUND((P154-O154)*1440,0))</f>
        <v>18</v>
      </c>
      <c r="AG154" s="18" t="n">
        <f aca="false">IF(Q154="","",ROUND((Q154-P154)*1440,0))</f>
        <v>16</v>
      </c>
      <c r="AH154" s="18" t="n">
        <f aca="false">IF(Q154="","",ROUND((Q154-H154)*1440,0))</f>
        <v>388</v>
      </c>
      <c r="AI154" s="19" t="n">
        <f aca="false">ROUND(IF(O154="",Assumptions!$B$25-K154,O154-K154)*24,1)</f>
        <v>4.6</v>
      </c>
      <c r="AJ154" s="20" t="n">
        <f aca="false">ROUND(MAX(N(Y154)/Assumptions!$C$5, N(Z154)/Assumptions!$C$6, N(AA154)/Assumptions!$C$7, N(AB154)/Assumptions!$C$8, N(AC154)/Assumptions!$C$9, N(AD154)/Assumptions!$C$10, N(AE154)/Assumptions!$C$11, N(AF154)/Assumptions!$C$12, N(AG154)/Assumptions!$C$13),3)</f>
        <v>4.233</v>
      </c>
      <c r="AK154" s="0" t="str">
        <f aca="false">IF(OR(U154="Pending",U154="On Hold"),"Open GRN (awaiting)",IF(AJ154&lt;=1,"Within SLA",IF(ROUND(N(Y154)/Assumptions!$C$5,3)=AJ154,"Gate Wait",IF(ROUND(N(Z154)/Assumptions!$C$6,3)=AJ154,"Dock Wait",IF(ROUND(N(AA154)/Assumptions!$C$7,3)=AJ154,"Unloading",IF(ROUND(N(AB154)/Assumptions!$C$8,3)=AJ154,"Unload-to-QC Wait",IF(ROUND(N(AC154)/Assumptions!$C$9,3)=AJ154,"QC",IF(ROUND(N(AD154)/Assumptions!$C$10,3)=AJ154,"QC-to-GRN Wait",IF(ROUND(N(AE154)/Assumptions!$C$11,3)=AJ154,"GRN Processing",IF(ROUND(N(AF154)/Assumptions!$C$12,3)=AJ154,"GRN-to-Putaway Wait",IF(ROUND(N(AG154)/Assumptions!$C$13,3)=AJ154,"Putaway","Within SLA")))))))))))</f>
        <v>QC-to-GRN Wait</v>
      </c>
    </row>
    <row r="155" customFormat="false" ht="15" hidden="false" customHeight="false" outlineLevel="0" collapsed="false">
      <c r="A155" s="0" t="s">
        <v>609</v>
      </c>
      <c r="B155" s="0" t="s">
        <v>610</v>
      </c>
      <c r="C155" s="0" t="s">
        <v>118</v>
      </c>
      <c r="D155" s="0" t="s">
        <v>147</v>
      </c>
      <c r="E155" s="0" t="s">
        <v>611</v>
      </c>
      <c r="F155" s="0" t="s">
        <v>121</v>
      </c>
      <c r="G155" s="0" t="s">
        <v>167</v>
      </c>
      <c r="H155" s="17" t="n">
        <v>46207.2326388889</v>
      </c>
      <c r="I155" s="17" t="n">
        <v>46207.25625</v>
      </c>
      <c r="J155" s="17" t="n">
        <v>46207.2729166667</v>
      </c>
      <c r="K155" s="17" t="n">
        <v>46207.3145833333</v>
      </c>
      <c r="L155" s="17" t="n">
        <v>46207.3291666667</v>
      </c>
      <c r="M155" s="17" t="n">
        <v>46207.3486111111</v>
      </c>
      <c r="N155" s="17" t="n">
        <v>46207.3715277778</v>
      </c>
      <c r="O155" s="17" t="n">
        <v>46207.40625</v>
      </c>
      <c r="P155" s="17" t="n">
        <v>46207.4222222222</v>
      </c>
      <c r="Q155" s="17" t="n">
        <v>46207.4451388889</v>
      </c>
      <c r="R155" s="0" t="n">
        <v>259</v>
      </c>
      <c r="S155" s="0" t="n">
        <v>0</v>
      </c>
      <c r="T155" s="0" t="n">
        <v>0</v>
      </c>
      <c r="U155" s="18" t="s">
        <v>130</v>
      </c>
      <c r="V155" s="18" t="s">
        <v>144</v>
      </c>
      <c r="W155" s="0" t="str">
        <f aca="false">IF(AND(X155&gt;=6,X155&lt;14),"A",IF(AND(X155&gt;=14,X155&lt;22),"B","C"))</f>
        <v>C</v>
      </c>
      <c r="X155" s="18" t="n">
        <f aca="false">HOUR(H155)</f>
        <v>5</v>
      </c>
      <c r="Y155" s="18" t="n">
        <f aca="false">ROUND((I155-H155)*1440,0)</f>
        <v>34</v>
      </c>
      <c r="Z155" s="18" t="n">
        <f aca="false">ROUND((J155-I155)*1440,0)</f>
        <v>24</v>
      </c>
      <c r="AA155" s="18" t="n">
        <f aca="false">ROUND((K155-J155)*1440,0)</f>
        <v>60</v>
      </c>
      <c r="AB155" s="18" t="n">
        <f aca="false">ROUND((L155-K155)*1440,0)</f>
        <v>21</v>
      </c>
      <c r="AC155" s="18" t="n">
        <f aca="false">ROUND((M155-L155)*1440,0)</f>
        <v>28</v>
      </c>
      <c r="AD155" s="18" t="n">
        <f aca="false">IF(N155="","",ROUND((N155-M155)*1440,0))</f>
        <v>33</v>
      </c>
      <c r="AE155" s="18" t="n">
        <f aca="false">IF(O155="","",ROUND((O155-N155)*1440,0))</f>
        <v>50</v>
      </c>
      <c r="AF155" s="18" t="n">
        <f aca="false">IF(P155="","",ROUND((P155-O155)*1440,0))</f>
        <v>23</v>
      </c>
      <c r="AG155" s="18" t="n">
        <f aca="false">IF(Q155="","",ROUND((Q155-P155)*1440,0))</f>
        <v>33</v>
      </c>
      <c r="AH155" s="18" t="n">
        <f aca="false">IF(Q155="","",ROUND((Q155-H155)*1440,0))</f>
        <v>306</v>
      </c>
      <c r="AI155" s="19" t="n">
        <f aca="false">ROUND(IF(O155="",Assumptions!$B$25-K155,O155-K155)*24,1)</f>
        <v>2.2</v>
      </c>
      <c r="AJ155" s="20" t="n">
        <f aca="false">ROUND(MAX(N(Y155)/Assumptions!$C$5, N(Z155)/Assumptions!$C$6, N(AA155)/Assumptions!$C$7, N(AB155)/Assumptions!$C$8, N(AC155)/Assumptions!$C$9, N(AD155)/Assumptions!$C$10, N(AE155)/Assumptions!$C$11, N(AF155)/Assumptions!$C$12, N(AG155)/Assumptions!$C$13),3)</f>
        <v>1.6</v>
      </c>
      <c r="AK155" s="0" t="str">
        <f aca="false">IF(OR(U155="Pending",U155="On Hold"),"Open GRN (awaiting)",IF(AJ155&lt;=1,"Within SLA",IF(ROUND(N(Y155)/Assumptions!$C$5,3)=AJ155,"Gate Wait",IF(ROUND(N(Z155)/Assumptions!$C$6,3)=AJ155,"Dock Wait",IF(ROUND(N(AA155)/Assumptions!$C$7,3)=AJ155,"Unloading",IF(ROUND(N(AB155)/Assumptions!$C$8,3)=AJ155,"Unload-to-QC Wait",IF(ROUND(N(AC155)/Assumptions!$C$9,3)=AJ155,"QC",IF(ROUND(N(AD155)/Assumptions!$C$10,3)=AJ155,"QC-to-GRN Wait",IF(ROUND(N(AE155)/Assumptions!$C$11,3)=AJ155,"GRN Processing",IF(ROUND(N(AF155)/Assumptions!$C$12,3)=AJ155,"GRN-to-Putaway Wait",IF(ROUND(N(AG155)/Assumptions!$C$13,3)=AJ155,"Putaway","Within SLA")))))))))))</f>
        <v>Dock Wait</v>
      </c>
    </row>
    <row r="156" customFormat="false" ht="15" hidden="false" customHeight="false" outlineLevel="0" collapsed="false">
      <c r="A156" s="0" t="s">
        <v>612</v>
      </c>
      <c r="B156" s="0" t="s">
        <v>613</v>
      </c>
      <c r="C156" s="0" t="s">
        <v>118</v>
      </c>
      <c r="D156" s="0" t="s">
        <v>147</v>
      </c>
      <c r="E156" s="0" t="s">
        <v>614</v>
      </c>
      <c r="F156" s="0" t="s">
        <v>121</v>
      </c>
      <c r="G156" s="0" t="s">
        <v>150</v>
      </c>
      <c r="H156" s="17" t="n">
        <v>46207.2451388889</v>
      </c>
      <c r="I156" s="17" t="n">
        <v>46207.2631944444</v>
      </c>
      <c r="J156" s="17" t="n">
        <v>46207.2680555556</v>
      </c>
      <c r="K156" s="17" t="n">
        <v>46207.2909722222</v>
      </c>
      <c r="L156" s="17" t="n">
        <v>46207.2944444444</v>
      </c>
      <c r="M156" s="17" t="n">
        <v>46207.3208333333</v>
      </c>
      <c r="N156" s="17" t="n">
        <v>46207.3694444444</v>
      </c>
      <c r="O156" s="17" t="n">
        <v>46207.3979166667</v>
      </c>
      <c r="P156" s="17" t="n">
        <v>46207.4034722222</v>
      </c>
      <c r="Q156" s="17" t="n">
        <v>46207.41875</v>
      </c>
      <c r="R156" s="0" t="n">
        <v>161</v>
      </c>
      <c r="S156" s="0" t="n">
        <v>0</v>
      </c>
      <c r="T156" s="0" t="n">
        <v>0</v>
      </c>
      <c r="U156" s="18" t="s">
        <v>130</v>
      </c>
      <c r="V156" s="18" t="s">
        <v>144</v>
      </c>
      <c r="W156" s="0" t="str">
        <f aca="false">IF(AND(X156&gt;=6,X156&lt;14),"A",IF(AND(X156&gt;=14,X156&lt;22),"B","C"))</f>
        <v>C</v>
      </c>
      <c r="X156" s="18" t="n">
        <f aca="false">HOUR(H156)</f>
        <v>5</v>
      </c>
      <c r="Y156" s="18" t="n">
        <f aca="false">ROUND((I156-H156)*1440,0)</f>
        <v>26</v>
      </c>
      <c r="Z156" s="18" t="n">
        <f aca="false">ROUND((J156-I156)*1440,0)</f>
        <v>7</v>
      </c>
      <c r="AA156" s="18" t="n">
        <f aca="false">ROUND((K156-J156)*1440,0)</f>
        <v>33</v>
      </c>
      <c r="AB156" s="18" t="n">
        <f aca="false">ROUND((L156-K156)*1440,0)</f>
        <v>5</v>
      </c>
      <c r="AC156" s="18" t="n">
        <f aca="false">ROUND((M156-L156)*1440,0)</f>
        <v>38</v>
      </c>
      <c r="AD156" s="18" t="n">
        <f aca="false">IF(N156="","",ROUND((N156-M156)*1440,0))</f>
        <v>70</v>
      </c>
      <c r="AE156" s="18" t="n">
        <f aca="false">IF(O156="","",ROUND((O156-N156)*1440,0))</f>
        <v>41</v>
      </c>
      <c r="AF156" s="18" t="n">
        <f aca="false">IF(P156="","",ROUND((P156-O156)*1440,0))</f>
        <v>8</v>
      </c>
      <c r="AG156" s="18" t="n">
        <f aca="false">IF(Q156="","",ROUND((Q156-P156)*1440,0))</f>
        <v>22</v>
      </c>
      <c r="AH156" s="18" t="n">
        <f aca="false">IF(Q156="","",ROUND((Q156-H156)*1440,0))</f>
        <v>250</v>
      </c>
      <c r="AI156" s="19" t="n">
        <f aca="false">ROUND(IF(O156="",Assumptions!$B$25-K156,O156-K156)*24,1)</f>
        <v>2.6</v>
      </c>
      <c r="AJ156" s="20" t="n">
        <f aca="false">ROUND(MAX(N(Y156)/Assumptions!$C$5, N(Z156)/Assumptions!$C$6, N(AA156)/Assumptions!$C$7, N(AB156)/Assumptions!$C$8, N(AC156)/Assumptions!$C$9, N(AD156)/Assumptions!$C$10, N(AE156)/Assumptions!$C$11, N(AF156)/Assumptions!$C$12, N(AG156)/Assumptions!$C$13),3)</f>
        <v>2.333</v>
      </c>
      <c r="AK156" s="0" t="str">
        <f aca="false">IF(OR(U156="Pending",U156="On Hold"),"Open GRN (awaiting)",IF(AJ156&lt;=1,"Within SLA",IF(ROUND(N(Y156)/Assumptions!$C$5,3)=AJ156,"Gate Wait",IF(ROUND(N(Z156)/Assumptions!$C$6,3)=AJ156,"Dock Wait",IF(ROUND(N(AA156)/Assumptions!$C$7,3)=AJ156,"Unloading",IF(ROUND(N(AB156)/Assumptions!$C$8,3)=AJ156,"Unload-to-QC Wait",IF(ROUND(N(AC156)/Assumptions!$C$9,3)=AJ156,"QC",IF(ROUND(N(AD156)/Assumptions!$C$10,3)=AJ156,"QC-to-GRN Wait",IF(ROUND(N(AE156)/Assumptions!$C$11,3)=AJ156,"GRN Processing",IF(ROUND(N(AF156)/Assumptions!$C$12,3)=AJ156,"GRN-to-Putaway Wait",IF(ROUND(N(AG156)/Assumptions!$C$13,3)=AJ156,"Putaway","Within SLA")))))))))))</f>
        <v>QC-to-GRN Wait</v>
      </c>
    </row>
    <row r="157" customFormat="false" ht="15" hidden="false" customHeight="false" outlineLevel="0" collapsed="false">
      <c r="A157" s="0" t="s">
        <v>615</v>
      </c>
      <c r="B157" s="0" t="s">
        <v>616</v>
      </c>
      <c r="C157" s="0" t="s">
        <v>118</v>
      </c>
      <c r="D157" s="0" t="s">
        <v>135</v>
      </c>
      <c r="E157" s="0" t="s">
        <v>617</v>
      </c>
      <c r="F157" s="0" t="s">
        <v>121</v>
      </c>
      <c r="G157" s="0" t="s">
        <v>178</v>
      </c>
      <c r="H157" s="17" t="n">
        <v>46207.29375</v>
      </c>
      <c r="I157" s="17" t="n">
        <v>46207.3131944445</v>
      </c>
      <c r="J157" s="17" t="n">
        <v>46207.3201388889</v>
      </c>
      <c r="K157" s="17" t="n">
        <v>46207.3416666667</v>
      </c>
      <c r="L157" s="17" t="n">
        <v>46207.35625</v>
      </c>
      <c r="M157" s="17" t="n">
        <v>46207.39375</v>
      </c>
      <c r="N157" s="17" t="n">
        <v>46207.4069444445</v>
      </c>
      <c r="O157" s="17" t="n">
        <v>46207.425</v>
      </c>
      <c r="P157" s="17" t="n">
        <v>46207.4722222222</v>
      </c>
      <c r="Q157" s="17" t="n">
        <v>46207.49375</v>
      </c>
      <c r="R157" s="0" t="n">
        <v>297</v>
      </c>
      <c r="S157" s="0" t="n">
        <v>0</v>
      </c>
      <c r="T157" s="0" t="n">
        <v>0</v>
      </c>
      <c r="U157" s="18" t="s">
        <v>130</v>
      </c>
      <c r="V157" s="18" t="s">
        <v>139</v>
      </c>
      <c r="W157" s="0" t="str">
        <f aca="false">IF(AND(X157&gt;=6,X157&lt;14),"A",IF(AND(X157&gt;=14,X157&lt;22),"B","C"))</f>
        <v>A</v>
      </c>
      <c r="X157" s="18" t="n">
        <f aca="false">HOUR(H157)</f>
        <v>7</v>
      </c>
      <c r="Y157" s="18" t="n">
        <f aca="false">ROUND((I157-H157)*1440,0)</f>
        <v>28</v>
      </c>
      <c r="Z157" s="18" t="n">
        <f aca="false">ROUND((J157-I157)*1440,0)</f>
        <v>10</v>
      </c>
      <c r="AA157" s="18" t="n">
        <f aca="false">ROUND((K157-J157)*1440,0)</f>
        <v>31</v>
      </c>
      <c r="AB157" s="18" t="n">
        <f aca="false">ROUND((L157-K157)*1440,0)</f>
        <v>21</v>
      </c>
      <c r="AC157" s="18" t="n">
        <f aca="false">ROUND((M157-L157)*1440,0)</f>
        <v>54</v>
      </c>
      <c r="AD157" s="18" t="n">
        <f aca="false">IF(N157="","",ROUND((N157-M157)*1440,0))</f>
        <v>19</v>
      </c>
      <c r="AE157" s="18" t="n">
        <f aca="false">IF(O157="","",ROUND((O157-N157)*1440,0))</f>
        <v>26</v>
      </c>
      <c r="AF157" s="18" t="n">
        <f aca="false">IF(P157="","",ROUND((P157-O157)*1440,0))</f>
        <v>68</v>
      </c>
      <c r="AG157" s="18" t="n">
        <f aca="false">IF(Q157="","",ROUND((Q157-P157)*1440,0))</f>
        <v>31</v>
      </c>
      <c r="AH157" s="18" t="n">
        <f aca="false">IF(Q157="","",ROUND((Q157-H157)*1440,0))</f>
        <v>288</v>
      </c>
      <c r="AI157" s="19" t="n">
        <f aca="false">ROUND(IF(O157="",Assumptions!$B$25-K157,O157-K157)*24,1)</f>
        <v>2</v>
      </c>
      <c r="AJ157" s="20" t="n">
        <f aca="false">ROUND(MAX(N(Y157)/Assumptions!$C$5, N(Z157)/Assumptions!$C$6, N(AA157)/Assumptions!$C$7, N(AB157)/Assumptions!$C$8, N(AC157)/Assumptions!$C$9, N(AD157)/Assumptions!$C$10, N(AE157)/Assumptions!$C$11, N(AF157)/Assumptions!$C$12, N(AG157)/Assumptions!$C$13),3)</f>
        <v>3.4</v>
      </c>
      <c r="AK157" s="0" t="str">
        <f aca="false">IF(OR(U157="Pending",U157="On Hold"),"Open GRN (awaiting)",IF(AJ157&lt;=1,"Within SLA",IF(ROUND(N(Y157)/Assumptions!$C$5,3)=AJ157,"Gate Wait",IF(ROUND(N(Z157)/Assumptions!$C$6,3)=AJ157,"Dock Wait",IF(ROUND(N(AA157)/Assumptions!$C$7,3)=AJ157,"Unloading",IF(ROUND(N(AB157)/Assumptions!$C$8,3)=AJ157,"Unload-to-QC Wait",IF(ROUND(N(AC157)/Assumptions!$C$9,3)=AJ157,"QC",IF(ROUND(N(AD157)/Assumptions!$C$10,3)=AJ157,"QC-to-GRN Wait",IF(ROUND(N(AE157)/Assumptions!$C$11,3)=AJ157,"GRN Processing",IF(ROUND(N(AF157)/Assumptions!$C$12,3)=AJ157,"GRN-to-Putaway Wait",IF(ROUND(N(AG157)/Assumptions!$C$13,3)=AJ157,"Putaway","Within SLA")))))))))))</f>
        <v>GRN-to-Putaway Wait</v>
      </c>
    </row>
    <row r="158" customFormat="false" ht="15" hidden="false" customHeight="false" outlineLevel="0" collapsed="false">
      <c r="A158" s="0" t="s">
        <v>618</v>
      </c>
      <c r="B158" s="0" t="s">
        <v>619</v>
      </c>
      <c r="C158" s="0" t="s">
        <v>142</v>
      </c>
      <c r="D158" s="0" t="s">
        <v>119</v>
      </c>
      <c r="E158" s="0" t="s">
        <v>620</v>
      </c>
      <c r="F158" s="0" t="s">
        <v>137</v>
      </c>
      <c r="G158" s="0" t="s">
        <v>122</v>
      </c>
      <c r="H158" s="17" t="n">
        <v>46207.3472222222</v>
      </c>
      <c r="I158" s="17" t="n">
        <v>46207.3625</v>
      </c>
      <c r="J158" s="17" t="n">
        <v>46207.3715277778</v>
      </c>
      <c r="K158" s="17" t="n">
        <v>46207.3868055556</v>
      </c>
      <c r="L158" s="17" t="n">
        <v>46207.3923611111</v>
      </c>
      <c r="M158" s="17" t="n">
        <v>46207.4263888889</v>
      </c>
      <c r="N158" s="17" t="n">
        <v>46207.4493055556</v>
      </c>
      <c r="O158" s="17" t="n">
        <v>46207.4729166667</v>
      </c>
      <c r="P158" s="17" t="n">
        <v>46207.4840277778</v>
      </c>
      <c r="Q158" s="17" t="n">
        <v>46207.5145833333</v>
      </c>
      <c r="R158" s="0" t="n">
        <v>391</v>
      </c>
      <c r="S158" s="0" t="n">
        <v>0</v>
      </c>
      <c r="T158" s="0" t="n">
        <v>0</v>
      </c>
      <c r="U158" s="18" t="s">
        <v>130</v>
      </c>
      <c r="V158" s="18" t="s">
        <v>156</v>
      </c>
      <c r="W158" s="0" t="str">
        <f aca="false">IF(AND(X158&gt;=6,X158&lt;14),"A",IF(AND(X158&gt;=14,X158&lt;22),"B","C"))</f>
        <v>A</v>
      </c>
      <c r="X158" s="18" t="n">
        <f aca="false">HOUR(H158)</f>
        <v>8</v>
      </c>
      <c r="Y158" s="18" t="n">
        <f aca="false">ROUND((I158-H158)*1440,0)</f>
        <v>22</v>
      </c>
      <c r="Z158" s="18" t="n">
        <f aca="false">ROUND((J158-I158)*1440,0)</f>
        <v>13</v>
      </c>
      <c r="AA158" s="18" t="n">
        <f aca="false">ROUND((K158-J158)*1440,0)</f>
        <v>22</v>
      </c>
      <c r="AB158" s="18" t="n">
        <f aca="false">ROUND((L158-K158)*1440,0)</f>
        <v>8</v>
      </c>
      <c r="AC158" s="18" t="n">
        <f aca="false">ROUND((M158-L158)*1440,0)</f>
        <v>49</v>
      </c>
      <c r="AD158" s="18" t="n">
        <f aca="false">IF(N158="","",ROUND((N158-M158)*1440,0))</f>
        <v>33</v>
      </c>
      <c r="AE158" s="18" t="n">
        <f aca="false">IF(O158="","",ROUND((O158-N158)*1440,0))</f>
        <v>34</v>
      </c>
      <c r="AF158" s="18" t="n">
        <f aca="false">IF(P158="","",ROUND((P158-O158)*1440,0))</f>
        <v>16</v>
      </c>
      <c r="AG158" s="18" t="n">
        <f aca="false">IF(Q158="","",ROUND((Q158-P158)*1440,0))</f>
        <v>44</v>
      </c>
      <c r="AH158" s="18" t="n">
        <f aca="false">IF(Q158="","",ROUND((Q158-H158)*1440,0))</f>
        <v>241</v>
      </c>
      <c r="AI158" s="19" t="n">
        <f aca="false">ROUND(IF(O158="",Assumptions!$B$25-K158,O158-K158)*24,1)</f>
        <v>2.1</v>
      </c>
      <c r="AJ158" s="20" t="n">
        <f aca="false">ROUND(MAX(N(Y158)/Assumptions!$C$5, N(Z158)/Assumptions!$C$6, N(AA158)/Assumptions!$C$7, N(AB158)/Assumptions!$C$8, N(AC158)/Assumptions!$C$9, N(AD158)/Assumptions!$C$10, N(AE158)/Assumptions!$C$11, N(AF158)/Assumptions!$C$12, N(AG158)/Assumptions!$C$13),3)</f>
        <v>1.1</v>
      </c>
      <c r="AK158" s="0" t="str">
        <f aca="false">IF(OR(U158="Pending",U158="On Hold"),"Open GRN (awaiting)",IF(AJ158&lt;=1,"Within SLA",IF(ROUND(N(Y158)/Assumptions!$C$5,3)=AJ158,"Gate Wait",IF(ROUND(N(Z158)/Assumptions!$C$6,3)=AJ158,"Dock Wait",IF(ROUND(N(AA158)/Assumptions!$C$7,3)=AJ158,"Unloading",IF(ROUND(N(AB158)/Assumptions!$C$8,3)=AJ158,"Unload-to-QC Wait",IF(ROUND(N(AC158)/Assumptions!$C$9,3)=AJ158,"QC",IF(ROUND(N(AD158)/Assumptions!$C$10,3)=AJ158,"QC-to-GRN Wait",IF(ROUND(N(AE158)/Assumptions!$C$11,3)=AJ158,"GRN Processing",IF(ROUND(N(AF158)/Assumptions!$C$12,3)=AJ158,"GRN-to-Putaway Wait",IF(ROUND(N(AG158)/Assumptions!$C$13,3)=AJ158,"Putaway","Within SLA")))))))))))</f>
        <v>QC-to-GRN Wait</v>
      </c>
    </row>
    <row r="159" customFormat="false" ht="15" hidden="false" customHeight="false" outlineLevel="0" collapsed="false">
      <c r="A159" s="0" t="s">
        <v>621</v>
      </c>
      <c r="B159" s="0" t="s">
        <v>622</v>
      </c>
      <c r="C159" s="0" t="s">
        <v>286</v>
      </c>
      <c r="D159" s="0" t="s">
        <v>147</v>
      </c>
      <c r="E159" s="0" t="s">
        <v>623</v>
      </c>
      <c r="F159" s="0" t="s">
        <v>121</v>
      </c>
      <c r="G159" s="0" t="s">
        <v>150</v>
      </c>
      <c r="H159" s="17" t="n">
        <v>46207.3604166667</v>
      </c>
      <c r="I159" s="17" t="n">
        <v>46207.3722222222</v>
      </c>
      <c r="J159" s="17" t="n">
        <v>46207.3736111111</v>
      </c>
      <c r="K159" s="17" t="n">
        <v>46207.3923611111</v>
      </c>
      <c r="L159" s="17" t="n">
        <v>46207.4020833333</v>
      </c>
      <c r="M159" s="17" t="n">
        <v>46207.4375</v>
      </c>
      <c r="N159" s="17" t="n">
        <v>46207.5354166667</v>
      </c>
      <c r="O159" s="17" t="n">
        <v>46207.5631944445</v>
      </c>
      <c r="P159" s="17" t="n">
        <v>46207.5798611111</v>
      </c>
      <c r="Q159" s="17" t="n">
        <v>46207.5951388889</v>
      </c>
      <c r="R159" s="0" t="n">
        <v>211</v>
      </c>
      <c r="S159" s="0" t="n">
        <v>0</v>
      </c>
      <c r="T159" s="0" t="n">
        <v>0</v>
      </c>
      <c r="U159" s="18" t="s">
        <v>130</v>
      </c>
      <c r="V159" s="18" t="s">
        <v>131</v>
      </c>
      <c r="W159" s="0" t="str">
        <f aca="false">IF(AND(X159&gt;=6,X159&lt;14),"A",IF(AND(X159&gt;=14,X159&lt;22),"B","C"))</f>
        <v>A</v>
      </c>
      <c r="X159" s="18" t="n">
        <f aca="false">HOUR(H159)</f>
        <v>8</v>
      </c>
      <c r="Y159" s="18" t="n">
        <f aca="false">ROUND((I159-H159)*1440,0)</f>
        <v>17</v>
      </c>
      <c r="Z159" s="18" t="n">
        <f aca="false">ROUND((J159-I159)*1440,0)</f>
        <v>2</v>
      </c>
      <c r="AA159" s="18" t="n">
        <f aca="false">ROUND((K159-J159)*1440,0)</f>
        <v>27</v>
      </c>
      <c r="AB159" s="18" t="n">
        <f aca="false">ROUND((L159-K159)*1440,0)</f>
        <v>14</v>
      </c>
      <c r="AC159" s="18" t="n">
        <f aca="false">ROUND((M159-L159)*1440,0)</f>
        <v>51</v>
      </c>
      <c r="AD159" s="18" t="n">
        <f aca="false">IF(N159="","",ROUND((N159-M159)*1440,0))</f>
        <v>141</v>
      </c>
      <c r="AE159" s="18" t="n">
        <f aca="false">IF(O159="","",ROUND((O159-N159)*1440,0))</f>
        <v>40</v>
      </c>
      <c r="AF159" s="18" t="n">
        <f aca="false">IF(P159="","",ROUND((P159-O159)*1440,0))</f>
        <v>24</v>
      </c>
      <c r="AG159" s="18" t="n">
        <f aca="false">IF(Q159="","",ROUND((Q159-P159)*1440,0))</f>
        <v>22</v>
      </c>
      <c r="AH159" s="18" t="n">
        <f aca="false">IF(Q159="","",ROUND((Q159-H159)*1440,0))</f>
        <v>338</v>
      </c>
      <c r="AI159" s="19" t="n">
        <f aca="false">ROUND(IF(O159="",Assumptions!$B$25-K159,O159-K159)*24,1)</f>
        <v>4.1</v>
      </c>
      <c r="AJ159" s="20" t="n">
        <f aca="false">ROUND(MAX(N(Y159)/Assumptions!$C$5, N(Z159)/Assumptions!$C$6, N(AA159)/Assumptions!$C$7, N(AB159)/Assumptions!$C$8, N(AC159)/Assumptions!$C$9, N(AD159)/Assumptions!$C$10, N(AE159)/Assumptions!$C$11, N(AF159)/Assumptions!$C$12, N(AG159)/Assumptions!$C$13),3)</f>
        <v>4.7</v>
      </c>
      <c r="AK159" s="0" t="str">
        <f aca="false">IF(OR(U159="Pending",U159="On Hold"),"Open GRN (awaiting)",IF(AJ159&lt;=1,"Within SLA",IF(ROUND(N(Y159)/Assumptions!$C$5,3)=AJ159,"Gate Wait",IF(ROUND(N(Z159)/Assumptions!$C$6,3)=AJ159,"Dock Wait",IF(ROUND(N(AA159)/Assumptions!$C$7,3)=AJ159,"Unloading",IF(ROUND(N(AB159)/Assumptions!$C$8,3)=AJ159,"Unload-to-QC Wait",IF(ROUND(N(AC159)/Assumptions!$C$9,3)=AJ159,"QC",IF(ROUND(N(AD159)/Assumptions!$C$10,3)=AJ159,"QC-to-GRN Wait",IF(ROUND(N(AE159)/Assumptions!$C$11,3)=AJ159,"GRN Processing",IF(ROUND(N(AF159)/Assumptions!$C$12,3)=AJ159,"GRN-to-Putaway Wait",IF(ROUND(N(AG159)/Assumptions!$C$13,3)=AJ159,"Putaway","Within SLA")))))))))))</f>
        <v>QC-to-GRN Wait</v>
      </c>
    </row>
    <row r="160" customFormat="false" ht="15" hidden="false" customHeight="false" outlineLevel="0" collapsed="false">
      <c r="A160" s="0" t="s">
        <v>624</v>
      </c>
      <c r="B160" s="0" t="s">
        <v>625</v>
      </c>
      <c r="C160" s="0" t="s">
        <v>142</v>
      </c>
      <c r="D160" s="0" t="s">
        <v>147</v>
      </c>
      <c r="E160" s="0" t="s">
        <v>626</v>
      </c>
      <c r="F160" s="0" t="s">
        <v>172</v>
      </c>
      <c r="G160" s="0" t="s">
        <v>167</v>
      </c>
      <c r="H160" s="17" t="n">
        <v>46207.3729166667</v>
      </c>
      <c r="I160" s="17" t="n">
        <v>46207.4034722222</v>
      </c>
      <c r="J160" s="17" t="n">
        <v>46207.4104166667</v>
      </c>
      <c r="K160" s="17" t="n">
        <v>46207.4423611111</v>
      </c>
      <c r="L160" s="17" t="n">
        <v>46207.4534722222</v>
      </c>
      <c r="M160" s="17" t="n">
        <v>46207.4618055556</v>
      </c>
      <c r="N160" s="17" t="n">
        <v>46207.4895833333</v>
      </c>
      <c r="O160" s="17" t="n">
        <v>46207.5798611111</v>
      </c>
      <c r="P160" s="17" t="n">
        <v>46207.5923611111</v>
      </c>
      <c r="Q160" s="17" t="n">
        <v>46207.6111111111</v>
      </c>
      <c r="R160" s="0" t="n">
        <v>613</v>
      </c>
      <c r="S160" s="0" t="n">
        <v>0</v>
      </c>
      <c r="T160" s="0" t="n">
        <v>0</v>
      </c>
      <c r="U160" s="18" t="s">
        <v>130</v>
      </c>
      <c r="V160" s="18" t="s">
        <v>144</v>
      </c>
      <c r="W160" s="0" t="str">
        <f aca="false">IF(AND(X160&gt;=6,X160&lt;14),"A",IF(AND(X160&gt;=14,X160&lt;22),"B","C"))</f>
        <v>A</v>
      </c>
      <c r="X160" s="18" t="n">
        <f aca="false">HOUR(H160)</f>
        <v>8</v>
      </c>
      <c r="Y160" s="18" t="n">
        <f aca="false">ROUND((I160-H160)*1440,0)</f>
        <v>44</v>
      </c>
      <c r="Z160" s="18" t="n">
        <f aca="false">ROUND((J160-I160)*1440,0)</f>
        <v>10</v>
      </c>
      <c r="AA160" s="18" t="n">
        <f aca="false">ROUND((K160-J160)*1440,0)</f>
        <v>46</v>
      </c>
      <c r="AB160" s="18" t="n">
        <f aca="false">ROUND((L160-K160)*1440,0)</f>
        <v>16</v>
      </c>
      <c r="AC160" s="18" t="n">
        <f aca="false">ROUND((M160-L160)*1440,0)</f>
        <v>12</v>
      </c>
      <c r="AD160" s="18" t="n">
        <f aca="false">IF(N160="","",ROUND((N160-M160)*1440,0))</f>
        <v>40</v>
      </c>
      <c r="AE160" s="18" t="n">
        <f aca="false">IF(O160="","",ROUND((O160-N160)*1440,0))</f>
        <v>130</v>
      </c>
      <c r="AF160" s="18" t="n">
        <f aca="false">IF(P160="","",ROUND((P160-O160)*1440,0))</f>
        <v>18</v>
      </c>
      <c r="AG160" s="18" t="n">
        <f aca="false">IF(Q160="","",ROUND((Q160-P160)*1440,0))</f>
        <v>27</v>
      </c>
      <c r="AH160" s="18" t="n">
        <f aca="false">IF(Q160="","",ROUND((Q160-H160)*1440,0))</f>
        <v>343</v>
      </c>
      <c r="AI160" s="19" t="n">
        <f aca="false">ROUND(IF(O160="",Assumptions!$B$25-K160,O160-K160)*24,1)</f>
        <v>3.3</v>
      </c>
      <c r="AJ160" s="20" t="n">
        <f aca="false">ROUND(MAX(N(Y160)/Assumptions!$C$5, N(Z160)/Assumptions!$C$6, N(AA160)/Assumptions!$C$7, N(AB160)/Assumptions!$C$8, N(AC160)/Assumptions!$C$9, N(AD160)/Assumptions!$C$10, N(AE160)/Assumptions!$C$11, N(AF160)/Assumptions!$C$12, N(AG160)/Assumptions!$C$13),3)</f>
        <v>2.889</v>
      </c>
      <c r="AK160" s="0" t="str">
        <f aca="false">IF(OR(U160="Pending",U160="On Hold"),"Open GRN (awaiting)",IF(AJ160&lt;=1,"Within SLA",IF(ROUND(N(Y160)/Assumptions!$C$5,3)=AJ160,"Gate Wait",IF(ROUND(N(Z160)/Assumptions!$C$6,3)=AJ160,"Dock Wait",IF(ROUND(N(AA160)/Assumptions!$C$7,3)=AJ160,"Unloading",IF(ROUND(N(AB160)/Assumptions!$C$8,3)=AJ160,"Unload-to-QC Wait",IF(ROUND(N(AC160)/Assumptions!$C$9,3)=AJ160,"QC",IF(ROUND(N(AD160)/Assumptions!$C$10,3)=AJ160,"QC-to-GRN Wait",IF(ROUND(N(AE160)/Assumptions!$C$11,3)=AJ160,"GRN Processing",IF(ROUND(N(AF160)/Assumptions!$C$12,3)=AJ160,"GRN-to-Putaway Wait",IF(ROUND(N(AG160)/Assumptions!$C$13,3)=AJ160,"Putaway","Within SLA")))))))))))</f>
        <v>GRN Processing</v>
      </c>
    </row>
    <row r="161" customFormat="false" ht="15" hidden="false" customHeight="false" outlineLevel="0" collapsed="false">
      <c r="A161" s="0" t="s">
        <v>627</v>
      </c>
      <c r="B161" s="0" t="s">
        <v>628</v>
      </c>
      <c r="C161" s="0" t="s">
        <v>159</v>
      </c>
      <c r="D161" s="0" t="s">
        <v>147</v>
      </c>
      <c r="E161" s="0" t="s">
        <v>629</v>
      </c>
      <c r="F161" s="0" t="s">
        <v>128</v>
      </c>
      <c r="G161" s="0" t="s">
        <v>167</v>
      </c>
      <c r="H161" s="17" t="n">
        <v>46207.38125</v>
      </c>
      <c r="I161" s="17" t="n">
        <v>46207.4006944444</v>
      </c>
      <c r="J161" s="17" t="n">
        <v>46207.4104166667</v>
      </c>
      <c r="K161" s="17" t="n">
        <v>46207.4354166667</v>
      </c>
      <c r="L161" s="17" t="n">
        <v>46207.4569444444</v>
      </c>
      <c r="M161" s="17" t="n">
        <v>46207.4701388889</v>
      </c>
      <c r="N161" s="17" t="n">
        <v>46207.5388888889</v>
      </c>
      <c r="O161" s="17" t="n">
        <v>46207.5965277778</v>
      </c>
      <c r="P161" s="17" t="n">
        <v>46207.6173611111</v>
      </c>
      <c r="Q161" s="17" t="n">
        <v>46207.6743055556</v>
      </c>
      <c r="R161" s="0" t="n">
        <v>1092</v>
      </c>
      <c r="S161" s="0" t="n">
        <v>0</v>
      </c>
      <c r="T161" s="0" t="n">
        <v>0</v>
      </c>
      <c r="U161" s="18" t="s">
        <v>130</v>
      </c>
      <c r="V161" s="18" t="s">
        <v>144</v>
      </c>
      <c r="W161" s="0" t="str">
        <f aca="false">IF(AND(X161&gt;=6,X161&lt;14),"A",IF(AND(X161&gt;=14,X161&lt;22),"B","C"))</f>
        <v>A</v>
      </c>
      <c r="X161" s="18" t="n">
        <f aca="false">HOUR(H161)</f>
        <v>9</v>
      </c>
      <c r="Y161" s="18" t="n">
        <f aca="false">ROUND((I161-H161)*1440,0)</f>
        <v>28</v>
      </c>
      <c r="Z161" s="18" t="n">
        <f aca="false">ROUND((J161-I161)*1440,0)</f>
        <v>14</v>
      </c>
      <c r="AA161" s="18" t="n">
        <f aca="false">ROUND((K161-J161)*1440,0)</f>
        <v>36</v>
      </c>
      <c r="AB161" s="18" t="n">
        <f aca="false">ROUND((L161-K161)*1440,0)</f>
        <v>31</v>
      </c>
      <c r="AC161" s="18" t="n">
        <f aca="false">ROUND((M161-L161)*1440,0)</f>
        <v>19</v>
      </c>
      <c r="AD161" s="18" t="n">
        <f aca="false">IF(N161="","",ROUND((N161-M161)*1440,0))</f>
        <v>99</v>
      </c>
      <c r="AE161" s="18" t="n">
        <f aca="false">IF(O161="","",ROUND((O161-N161)*1440,0))</f>
        <v>83</v>
      </c>
      <c r="AF161" s="18" t="n">
        <f aca="false">IF(P161="","",ROUND((P161-O161)*1440,0))</f>
        <v>30</v>
      </c>
      <c r="AG161" s="18" t="n">
        <f aca="false">IF(Q161="","",ROUND((Q161-P161)*1440,0))</f>
        <v>82</v>
      </c>
      <c r="AH161" s="18" t="n">
        <f aca="false">IF(Q161="","",ROUND((Q161-H161)*1440,0))</f>
        <v>422</v>
      </c>
      <c r="AI161" s="19" t="n">
        <f aca="false">ROUND(IF(O161="",Assumptions!$B$25-K161,O161-K161)*24,1)</f>
        <v>3.9</v>
      </c>
      <c r="AJ161" s="20" t="n">
        <f aca="false">ROUND(MAX(N(Y161)/Assumptions!$C$5, N(Z161)/Assumptions!$C$6, N(AA161)/Assumptions!$C$7, N(AB161)/Assumptions!$C$8, N(AC161)/Assumptions!$C$9, N(AD161)/Assumptions!$C$10, N(AE161)/Assumptions!$C$11, N(AF161)/Assumptions!$C$12, N(AG161)/Assumptions!$C$13),3)</f>
        <v>3.3</v>
      </c>
      <c r="AK161" s="0" t="str">
        <f aca="false">IF(OR(U161="Pending",U161="On Hold"),"Open GRN (awaiting)",IF(AJ161&lt;=1,"Within SLA",IF(ROUND(N(Y161)/Assumptions!$C$5,3)=AJ161,"Gate Wait",IF(ROUND(N(Z161)/Assumptions!$C$6,3)=AJ161,"Dock Wait",IF(ROUND(N(AA161)/Assumptions!$C$7,3)=AJ161,"Unloading",IF(ROUND(N(AB161)/Assumptions!$C$8,3)=AJ161,"Unload-to-QC Wait",IF(ROUND(N(AC161)/Assumptions!$C$9,3)=AJ161,"QC",IF(ROUND(N(AD161)/Assumptions!$C$10,3)=AJ161,"QC-to-GRN Wait",IF(ROUND(N(AE161)/Assumptions!$C$11,3)=AJ161,"GRN Processing",IF(ROUND(N(AF161)/Assumptions!$C$12,3)=AJ161,"GRN-to-Putaway Wait",IF(ROUND(N(AG161)/Assumptions!$C$13,3)=AJ161,"Putaway","Within SLA")))))))))))</f>
        <v>QC-to-GRN Wait</v>
      </c>
    </row>
    <row r="162" customFormat="false" ht="15" hidden="false" customHeight="false" outlineLevel="0" collapsed="false">
      <c r="A162" s="0" t="s">
        <v>630</v>
      </c>
      <c r="B162" s="0" t="s">
        <v>631</v>
      </c>
      <c r="C162" s="0" t="s">
        <v>134</v>
      </c>
      <c r="D162" s="0" t="s">
        <v>147</v>
      </c>
      <c r="E162" s="0" t="s">
        <v>632</v>
      </c>
      <c r="F162" s="0" t="s">
        <v>149</v>
      </c>
      <c r="G162" s="0" t="s">
        <v>150</v>
      </c>
      <c r="H162" s="17" t="n">
        <v>46207.3965277778</v>
      </c>
      <c r="I162" s="17" t="n">
        <v>46207.4131944445</v>
      </c>
      <c r="J162" s="17" t="n">
        <v>46207.4208333333</v>
      </c>
      <c r="K162" s="17" t="n">
        <v>46207.4368055556</v>
      </c>
      <c r="L162" s="17" t="n">
        <v>46207.4486111111</v>
      </c>
      <c r="M162" s="17" t="n">
        <v>46207.4597222222</v>
      </c>
      <c r="N162" s="17" t="n">
        <v>46207.4819444444</v>
      </c>
      <c r="O162" s="17" t="n">
        <v>46207.4916666667</v>
      </c>
      <c r="P162" s="17" t="n">
        <v>46207.5055555556</v>
      </c>
      <c r="Q162" s="17" t="n">
        <v>46207.5104166667</v>
      </c>
      <c r="R162" s="0" t="n">
        <v>92</v>
      </c>
      <c r="S162" s="0" t="n">
        <v>0</v>
      </c>
      <c r="T162" s="0" t="n">
        <v>0</v>
      </c>
      <c r="U162" s="18" t="s">
        <v>130</v>
      </c>
      <c r="V162" s="18" t="s">
        <v>139</v>
      </c>
      <c r="W162" s="0" t="str">
        <f aca="false">IF(AND(X162&gt;=6,X162&lt;14),"A",IF(AND(X162&gt;=14,X162&lt;22),"B","C"))</f>
        <v>A</v>
      </c>
      <c r="X162" s="18" t="n">
        <f aca="false">HOUR(H162)</f>
        <v>9</v>
      </c>
      <c r="Y162" s="18" t="n">
        <f aca="false">ROUND((I162-H162)*1440,0)</f>
        <v>24</v>
      </c>
      <c r="Z162" s="18" t="n">
        <f aca="false">ROUND((J162-I162)*1440,0)</f>
        <v>11</v>
      </c>
      <c r="AA162" s="18" t="n">
        <f aca="false">ROUND((K162-J162)*1440,0)</f>
        <v>23</v>
      </c>
      <c r="AB162" s="18" t="n">
        <f aca="false">ROUND((L162-K162)*1440,0)</f>
        <v>17</v>
      </c>
      <c r="AC162" s="18" t="n">
        <f aca="false">ROUND((M162-L162)*1440,0)</f>
        <v>16</v>
      </c>
      <c r="AD162" s="18" t="n">
        <f aca="false">IF(N162="","",ROUND((N162-M162)*1440,0))</f>
        <v>32</v>
      </c>
      <c r="AE162" s="18" t="n">
        <f aca="false">IF(O162="","",ROUND((O162-N162)*1440,0))</f>
        <v>14</v>
      </c>
      <c r="AF162" s="18" t="n">
        <f aca="false">IF(P162="","",ROUND((P162-O162)*1440,0))</f>
        <v>20</v>
      </c>
      <c r="AG162" s="18" t="n">
        <f aca="false">IF(Q162="","",ROUND((Q162-P162)*1440,0))</f>
        <v>7</v>
      </c>
      <c r="AH162" s="18" t="n">
        <f aca="false">IF(Q162="","",ROUND((Q162-H162)*1440,0))</f>
        <v>164</v>
      </c>
      <c r="AI162" s="19" t="n">
        <f aca="false">ROUND(IF(O162="",Assumptions!$B$25-K162,O162-K162)*24,1)</f>
        <v>1.3</v>
      </c>
      <c r="AJ162" s="20" t="n">
        <f aca="false">ROUND(MAX(N(Y162)/Assumptions!$C$5, N(Z162)/Assumptions!$C$6, N(AA162)/Assumptions!$C$7, N(AB162)/Assumptions!$C$8, N(AC162)/Assumptions!$C$9, N(AD162)/Assumptions!$C$10, N(AE162)/Assumptions!$C$11, N(AF162)/Assumptions!$C$12, N(AG162)/Assumptions!$C$13),3)</f>
        <v>1.133</v>
      </c>
      <c r="AK162" s="0" t="str">
        <f aca="false">IF(OR(U162="Pending",U162="On Hold"),"Open GRN (awaiting)",IF(AJ162&lt;=1,"Within SLA",IF(ROUND(N(Y162)/Assumptions!$C$5,3)=AJ162,"Gate Wait",IF(ROUND(N(Z162)/Assumptions!$C$6,3)=AJ162,"Dock Wait",IF(ROUND(N(AA162)/Assumptions!$C$7,3)=AJ162,"Unloading",IF(ROUND(N(AB162)/Assumptions!$C$8,3)=AJ162,"Unload-to-QC Wait",IF(ROUND(N(AC162)/Assumptions!$C$9,3)=AJ162,"QC",IF(ROUND(N(AD162)/Assumptions!$C$10,3)=AJ162,"QC-to-GRN Wait",IF(ROUND(N(AE162)/Assumptions!$C$11,3)=AJ162,"GRN Processing",IF(ROUND(N(AF162)/Assumptions!$C$12,3)=AJ162,"GRN-to-Putaway Wait",IF(ROUND(N(AG162)/Assumptions!$C$13,3)=AJ162,"Putaway","Within SLA")))))))))))</f>
        <v>Unload-to-QC Wait</v>
      </c>
    </row>
    <row r="163" customFormat="false" ht="15" hidden="false" customHeight="false" outlineLevel="0" collapsed="false">
      <c r="A163" s="0" t="s">
        <v>633</v>
      </c>
      <c r="B163" s="0" t="s">
        <v>634</v>
      </c>
      <c r="C163" s="0" t="s">
        <v>218</v>
      </c>
      <c r="D163" s="0" t="s">
        <v>135</v>
      </c>
      <c r="E163" s="0" t="s">
        <v>635</v>
      </c>
      <c r="F163" s="0" t="s">
        <v>177</v>
      </c>
      <c r="G163" s="0" t="s">
        <v>138</v>
      </c>
      <c r="H163" s="17" t="n">
        <v>46207.4173611111</v>
      </c>
      <c r="I163" s="17" t="n">
        <v>46207.4569444444</v>
      </c>
      <c r="J163" s="17" t="n">
        <v>46207.4604166667</v>
      </c>
      <c r="K163" s="17" t="n">
        <v>46207.4763888889</v>
      </c>
      <c r="L163" s="17" t="n">
        <v>46207.4972222222</v>
      </c>
      <c r="M163" s="17" t="n">
        <v>46207.5208333333</v>
      </c>
      <c r="N163" s="17" t="n">
        <v>46207.5270833333</v>
      </c>
      <c r="O163" s="17" t="n">
        <v>46207.5479166667</v>
      </c>
      <c r="P163" s="17" t="n">
        <v>46207.5652777778</v>
      </c>
      <c r="Q163" s="17" t="n">
        <v>46207.5819444444</v>
      </c>
      <c r="R163" s="0" t="n">
        <v>770</v>
      </c>
      <c r="S163" s="0" t="n">
        <v>0</v>
      </c>
      <c r="T163" s="0" t="n">
        <v>0</v>
      </c>
      <c r="U163" s="18" t="s">
        <v>130</v>
      </c>
      <c r="V163" s="18" t="s">
        <v>139</v>
      </c>
      <c r="W163" s="0" t="str">
        <f aca="false">IF(AND(X163&gt;=6,X163&lt;14),"A",IF(AND(X163&gt;=14,X163&lt;22),"B","C"))</f>
        <v>A</v>
      </c>
      <c r="X163" s="18" t="n">
        <f aca="false">HOUR(H163)</f>
        <v>10</v>
      </c>
      <c r="Y163" s="18" t="n">
        <f aca="false">ROUND((I163-H163)*1440,0)</f>
        <v>57</v>
      </c>
      <c r="Z163" s="18" t="n">
        <f aca="false">ROUND((J163-I163)*1440,0)</f>
        <v>5</v>
      </c>
      <c r="AA163" s="18" t="n">
        <f aca="false">ROUND((K163-J163)*1440,0)</f>
        <v>23</v>
      </c>
      <c r="AB163" s="18" t="n">
        <f aca="false">ROUND((L163-K163)*1440,0)</f>
        <v>30</v>
      </c>
      <c r="AC163" s="18" t="n">
        <f aca="false">ROUND((M163-L163)*1440,0)</f>
        <v>34</v>
      </c>
      <c r="AD163" s="18" t="n">
        <f aca="false">IF(N163="","",ROUND((N163-M163)*1440,0))</f>
        <v>9</v>
      </c>
      <c r="AE163" s="18" t="n">
        <f aca="false">IF(O163="","",ROUND((O163-N163)*1440,0))</f>
        <v>30</v>
      </c>
      <c r="AF163" s="18" t="n">
        <f aca="false">IF(P163="","",ROUND((P163-O163)*1440,0))</f>
        <v>25</v>
      </c>
      <c r="AG163" s="18" t="n">
        <f aca="false">IF(Q163="","",ROUND((Q163-P163)*1440,0))</f>
        <v>24</v>
      </c>
      <c r="AH163" s="18" t="n">
        <f aca="false">IF(Q163="","",ROUND((Q163-H163)*1440,0))</f>
        <v>237</v>
      </c>
      <c r="AI163" s="19" t="n">
        <f aca="false">ROUND(IF(O163="",Assumptions!$B$25-K163,O163-K163)*24,1)</f>
        <v>1.7</v>
      </c>
      <c r="AJ163" s="20" t="n">
        <f aca="false">ROUND(MAX(N(Y163)/Assumptions!$C$5, N(Z163)/Assumptions!$C$6, N(AA163)/Assumptions!$C$7, N(AB163)/Assumptions!$C$8, N(AC163)/Assumptions!$C$9, N(AD163)/Assumptions!$C$10, N(AE163)/Assumptions!$C$11, N(AF163)/Assumptions!$C$12, N(AG163)/Assumptions!$C$13),3)</f>
        <v>2</v>
      </c>
      <c r="AK163" s="0" t="str">
        <f aca="false">IF(OR(U163="Pending",U163="On Hold"),"Open GRN (awaiting)",IF(AJ163&lt;=1,"Within SLA",IF(ROUND(N(Y163)/Assumptions!$C$5,3)=AJ163,"Gate Wait",IF(ROUND(N(Z163)/Assumptions!$C$6,3)=AJ163,"Dock Wait",IF(ROUND(N(AA163)/Assumptions!$C$7,3)=AJ163,"Unloading",IF(ROUND(N(AB163)/Assumptions!$C$8,3)=AJ163,"Unload-to-QC Wait",IF(ROUND(N(AC163)/Assumptions!$C$9,3)=AJ163,"QC",IF(ROUND(N(AD163)/Assumptions!$C$10,3)=AJ163,"QC-to-GRN Wait",IF(ROUND(N(AE163)/Assumptions!$C$11,3)=AJ163,"GRN Processing",IF(ROUND(N(AF163)/Assumptions!$C$12,3)=AJ163,"GRN-to-Putaway Wait",IF(ROUND(N(AG163)/Assumptions!$C$13,3)=AJ163,"Putaway","Within SLA")))))))))))</f>
        <v>Unload-to-QC Wait</v>
      </c>
    </row>
    <row r="164" customFormat="false" ht="15" hidden="false" customHeight="false" outlineLevel="0" collapsed="false">
      <c r="A164" s="0" t="s">
        <v>636</v>
      </c>
      <c r="B164" s="0" t="s">
        <v>637</v>
      </c>
      <c r="C164" s="0" t="s">
        <v>184</v>
      </c>
      <c r="D164" s="0" t="s">
        <v>135</v>
      </c>
      <c r="E164" s="0" t="s">
        <v>638</v>
      </c>
      <c r="F164" s="0" t="s">
        <v>177</v>
      </c>
      <c r="G164" s="0" t="s">
        <v>178</v>
      </c>
      <c r="H164" s="17" t="n">
        <v>46207.4222222222</v>
      </c>
      <c r="I164" s="17" t="n">
        <v>46207.5041666667</v>
      </c>
      <c r="J164" s="17" t="n">
        <v>46207.50625</v>
      </c>
      <c r="K164" s="17" t="n">
        <v>46207.5208333333</v>
      </c>
      <c r="L164" s="17" t="n">
        <v>46207.5659722222</v>
      </c>
      <c r="M164" s="17" t="n">
        <v>46207.5840277778</v>
      </c>
      <c r="N164" s="17" t="n">
        <v>46207.5895833333</v>
      </c>
      <c r="O164" s="17" t="n">
        <v>46207.6125</v>
      </c>
      <c r="P164" s="17" t="n">
        <v>46207.6145833333</v>
      </c>
      <c r="Q164" s="17" t="n">
        <v>46207.63125</v>
      </c>
      <c r="R164" s="0" t="n">
        <v>217</v>
      </c>
      <c r="S164" s="0" t="n">
        <v>0</v>
      </c>
      <c r="T164" s="0" t="n">
        <v>0</v>
      </c>
      <c r="U164" s="18" t="s">
        <v>130</v>
      </c>
      <c r="V164" s="18" t="s">
        <v>144</v>
      </c>
      <c r="W164" s="0" t="str">
        <f aca="false">IF(AND(X164&gt;=6,X164&lt;14),"A",IF(AND(X164&gt;=14,X164&lt;22),"B","C"))</f>
        <v>A</v>
      </c>
      <c r="X164" s="18" t="n">
        <f aca="false">HOUR(H164)</f>
        <v>10</v>
      </c>
      <c r="Y164" s="18" t="n">
        <f aca="false">ROUND((I164-H164)*1440,0)</f>
        <v>118</v>
      </c>
      <c r="Z164" s="18" t="n">
        <f aca="false">ROUND((J164-I164)*1440,0)</f>
        <v>3</v>
      </c>
      <c r="AA164" s="18" t="n">
        <f aca="false">ROUND((K164-J164)*1440,0)</f>
        <v>21</v>
      </c>
      <c r="AB164" s="18" t="n">
        <f aca="false">ROUND((L164-K164)*1440,0)</f>
        <v>65</v>
      </c>
      <c r="AC164" s="18" t="n">
        <f aca="false">ROUND((M164-L164)*1440,0)</f>
        <v>26</v>
      </c>
      <c r="AD164" s="18" t="n">
        <f aca="false">IF(N164="","",ROUND((N164-M164)*1440,0))</f>
        <v>8</v>
      </c>
      <c r="AE164" s="18" t="n">
        <f aca="false">IF(O164="","",ROUND((O164-N164)*1440,0))</f>
        <v>33</v>
      </c>
      <c r="AF164" s="18" t="n">
        <f aca="false">IF(P164="","",ROUND((P164-O164)*1440,0))</f>
        <v>3</v>
      </c>
      <c r="AG164" s="18" t="n">
        <f aca="false">IF(Q164="","",ROUND((Q164-P164)*1440,0))</f>
        <v>24</v>
      </c>
      <c r="AH164" s="18" t="n">
        <f aca="false">IF(Q164="","",ROUND((Q164-H164)*1440,0))</f>
        <v>301</v>
      </c>
      <c r="AI164" s="19" t="n">
        <f aca="false">ROUND(IF(O164="",Assumptions!$B$25-K164,O164-K164)*24,1)</f>
        <v>2.2</v>
      </c>
      <c r="AJ164" s="20" t="n">
        <f aca="false">ROUND(MAX(N(Y164)/Assumptions!$C$5, N(Z164)/Assumptions!$C$6, N(AA164)/Assumptions!$C$7, N(AB164)/Assumptions!$C$8, N(AC164)/Assumptions!$C$9, N(AD164)/Assumptions!$C$10, N(AE164)/Assumptions!$C$11, N(AF164)/Assumptions!$C$12, N(AG164)/Assumptions!$C$13),3)</f>
        <v>4.333</v>
      </c>
      <c r="AK164" s="0" t="str">
        <f aca="false">IF(OR(U164="Pending",U164="On Hold"),"Open GRN (awaiting)",IF(AJ164&lt;=1,"Within SLA",IF(ROUND(N(Y164)/Assumptions!$C$5,3)=AJ164,"Gate Wait",IF(ROUND(N(Z164)/Assumptions!$C$6,3)=AJ164,"Dock Wait",IF(ROUND(N(AA164)/Assumptions!$C$7,3)=AJ164,"Unloading",IF(ROUND(N(AB164)/Assumptions!$C$8,3)=AJ164,"Unload-to-QC Wait",IF(ROUND(N(AC164)/Assumptions!$C$9,3)=AJ164,"QC",IF(ROUND(N(AD164)/Assumptions!$C$10,3)=AJ164,"QC-to-GRN Wait",IF(ROUND(N(AE164)/Assumptions!$C$11,3)=AJ164,"GRN Processing",IF(ROUND(N(AF164)/Assumptions!$C$12,3)=AJ164,"GRN-to-Putaway Wait",IF(ROUND(N(AG164)/Assumptions!$C$13,3)=AJ164,"Putaway","Within SLA")))))))))))</f>
        <v>Unload-to-QC Wait</v>
      </c>
    </row>
    <row r="165" customFormat="false" ht="15" hidden="false" customHeight="false" outlineLevel="0" collapsed="false">
      <c r="A165" s="0" t="s">
        <v>639</v>
      </c>
      <c r="B165" s="0" t="s">
        <v>640</v>
      </c>
      <c r="C165" s="0" t="s">
        <v>170</v>
      </c>
      <c r="D165" s="0" t="s">
        <v>147</v>
      </c>
      <c r="E165" s="0" t="s">
        <v>641</v>
      </c>
      <c r="F165" s="0" t="s">
        <v>128</v>
      </c>
      <c r="G165" s="0" t="s">
        <v>150</v>
      </c>
      <c r="H165" s="17" t="n">
        <v>46207.4333333333</v>
      </c>
      <c r="I165" s="17" t="n">
        <v>46207.4479166667</v>
      </c>
      <c r="J165" s="17" t="n">
        <v>46207.4506944444</v>
      </c>
      <c r="K165" s="17" t="n">
        <v>46207.4631944444</v>
      </c>
      <c r="L165" s="17" t="n">
        <v>46207.4701388889</v>
      </c>
      <c r="M165" s="17" t="n">
        <v>46207.4798611111</v>
      </c>
      <c r="N165" s="17" t="n">
        <v>46207.4888888889</v>
      </c>
      <c r="O165" s="17" t="n">
        <v>46207.5083333333</v>
      </c>
      <c r="P165" s="17" t="n">
        <v>46207.5131944444</v>
      </c>
      <c r="Q165" s="17" t="n">
        <v>46207.5326388889</v>
      </c>
      <c r="R165" s="0" t="n">
        <v>335</v>
      </c>
      <c r="S165" s="0" t="n">
        <v>0</v>
      </c>
      <c r="T165" s="0" t="n">
        <v>0</v>
      </c>
      <c r="U165" s="18" t="s">
        <v>130</v>
      </c>
      <c r="V165" s="18" t="s">
        <v>333</v>
      </c>
      <c r="W165" s="0" t="str">
        <f aca="false">IF(AND(X165&gt;=6,X165&lt;14),"A",IF(AND(X165&gt;=14,X165&lt;22),"B","C"))</f>
        <v>A</v>
      </c>
      <c r="X165" s="18" t="n">
        <f aca="false">HOUR(H165)</f>
        <v>10</v>
      </c>
      <c r="Y165" s="18" t="n">
        <f aca="false">ROUND((I165-H165)*1440,0)</f>
        <v>21</v>
      </c>
      <c r="Z165" s="18" t="n">
        <f aca="false">ROUND((J165-I165)*1440,0)</f>
        <v>4</v>
      </c>
      <c r="AA165" s="18" t="n">
        <f aca="false">ROUND((K165-J165)*1440,0)</f>
        <v>18</v>
      </c>
      <c r="AB165" s="18" t="n">
        <f aca="false">ROUND((L165-K165)*1440,0)</f>
        <v>10</v>
      </c>
      <c r="AC165" s="18" t="n">
        <f aca="false">ROUND((M165-L165)*1440,0)</f>
        <v>14</v>
      </c>
      <c r="AD165" s="18" t="n">
        <f aca="false">IF(N165="","",ROUND((N165-M165)*1440,0))</f>
        <v>13</v>
      </c>
      <c r="AE165" s="18" t="n">
        <f aca="false">IF(O165="","",ROUND((O165-N165)*1440,0))</f>
        <v>28</v>
      </c>
      <c r="AF165" s="18" t="n">
        <f aca="false">IF(P165="","",ROUND((P165-O165)*1440,0))</f>
        <v>7</v>
      </c>
      <c r="AG165" s="18" t="n">
        <f aca="false">IF(Q165="","",ROUND((Q165-P165)*1440,0))</f>
        <v>28</v>
      </c>
      <c r="AH165" s="18" t="n">
        <f aca="false">IF(Q165="","",ROUND((Q165-H165)*1440,0))</f>
        <v>143</v>
      </c>
      <c r="AI165" s="19" t="n">
        <f aca="false">ROUND(IF(O165="",Assumptions!$B$25-K165,O165-K165)*24,1)</f>
        <v>1.1</v>
      </c>
      <c r="AJ165" s="20" t="n">
        <f aca="false">ROUND(MAX(N(Y165)/Assumptions!$C$5, N(Z165)/Assumptions!$C$6, N(AA165)/Assumptions!$C$7, N(AB165)/Assumptions!$C$8, N(AC165)/Assumptions!$C$9, N(AD165)/Assumptions!$C$10, N(AE165)/Assumptions!$C$11, N(AF165)/Assumptions!$C$12, N(AG165)/Assumptions!$C$13),3)</f>
        <v>0.7</v>
      </c>
      <c r="AK165" s="0" t="str">
        <f aca="false">IF(OR(U165="Pending",U165="On Hold"),"Open GRN (awaiting)",IF(AJ165&lt;=1,"Within SLA",IF(ROUND(N(Y165)/Assumptions!$C$5,3)=AJ165,"Gate Wait",IF(ROUND(N(Z165)/Assumptions!$C$6,3)=AJ165,"Dock Wait",IF(ROUND(N(AA165)/Assumptions!$C$7,3)=AJ165,"Unloading",IF(ROUND(N(AB165)/Assumptions!$C$8,3)=AJ165,"Unload-to-QC Wait",IF(ROUND(N(AC165)/Assumptions!$C$9,3)=AJ165,"QC",IF(ROUND(N(AD165)/Assumptions!$C$10,3)=AJ165,"QC-to-GRN Wait",IF(ROUND(N(AE165)/Assumptions!$C$11,3)=AJ165,"GRN Processing",IF(ROUND(N(AF165)/Assumptions!$C$12,3)=AJ165,"GRN-to-Putaway Wait",IF(ROUND(N(AG165)/Assumptions!$C$13,3)=AJ165,"Putaway","Within SLA")))))))))))</f>
        <v>Within SLA</v>
      </c>
    </row>
    <row r="166" customFormat="false" ht="15" hidden="false" customHeight="false" outlineLevel="0" collapsed="false">
      <c r="A166" s="0" t="s">
        <v>642</v>
      </c>
      <c r="B166" s="0" t="s">
        <v>643</v>
      </c>
      <c r="C166" s="0" t="s">
        <v>142</v>
      </c>
      <c r="D166" s="0" t="s">
        <v>119</v>
      </c>
      <c r="E166" s="0" t="s">
        <v>644</v>
      </c>
      <c r="F166" s="0" t="s">
        <v>155</v>
      </c>
      <c r="G166" s="0" t="s">
        <v>122</v>
      </c>
      <c r="H166" s="17" t="n">
        <v>46207.4444444445</v>
      </c>
      <c r="I166" s="17" t="n">
        <v>46207.5375</v>
      </c>
      <c r="J166" s="17" t="n">
        <v>46207.5444444444</v>
      </c>
      <c r="K166" s="17" t="n">
        <v>46207.5826388889</v>
      </c>
      <c r="L166" s="17" t="n">
        <v>46207.5895833333</v>
      </c>
      <c r="M166" s="17" t="n">
        <v>46207.6048611111</v>
      </c>
      <c r="N166" s="17" t="n">
        <v>46207.6076388889</v>
      </c>
      <c r="O166" s="17" t="n">
        <v>46207.6625</v>
      </c>
      <c r="P166" s="17" t="n">
        <v>46207.6770833333</v>
      </c>
      <c r="Q166" s="17" t="n">
        <v>46207.6944444445</v>
      </c>
      <c r="R166" s="0" t="n">
        <v>785</v>
      </c>
      <c r="S166" s="0" t="n">
        <v>0</v>
      </c>
      <c r="T166" s="0" t="n">
        <v>0</v>
      </c>
      <c r="U166" s="18" t="s">
        <v>130</v>
      </c>
      <c r="V166" s="18" t="s">
        <v>82</v>
      </c>
      <c r="W166" s="0" t="str">
        <f aca="false">IF(AND(X166&gt;=6,X166&lt;14),"A",IF(AND(X166&gt;=14,X166&lt;22),"B","C"))</f>
        <v>A</v>
      </c>
      <c r="X166" s="18" t="n">
        <f aca="false">HOUR(H166)</f>
        <v>10</v>
      </c>
      <c r="Y166" s="18" t="n">
        <f aca="false">ROUND((I166-H166)*1440,0)</f>
        <v>134</v>
      </c>
      <c r="Z166" s="18" t="n">
        <f aca="false">ROUND((J166-I166)*1440,0)</f>
        <v>10</v>
      </c>
      <c r="AA166" s="18" t="n">
        <f aca="false">ROUND((K166-J166)*1440,0)</f>
        <v>55</v>
      </c>
      <c r="AB166" s="18" t="n">
        <f aca="false">ROUND((L166-K166)*1440,0)</f>
        <v>10</v>
      </c>
      <c r="AC166" s="18" t="n">
        <f aca="false">ROUND((M166-L166)*1440,0)</f>
        <v>22</v>
      </c>
      <c r="AD166" s="18" t="n">
        <f aca="false">IF(N166="","",ROUND((N166-M166)*1440,0))</f>
        <v>4</v>
      </c>
      <c r="AE166" s="18" t="n">
        <f aca="false">IF(O166="","",ROUND((O166-N166)*1440,0))</f>
        <v>79</v>
      </c>
      <c r="AF166" s="18" t="n">
        <f aca="false">IF(P166="","",ROUND((P166-O166)*1440,0))</f>
        <v>21</v>
      </c>
      <c r="AG166" s="18" t="n">
        <f aca="false">IF(Q166="","",ROUND((Q166-P166)*1440,0))</f>
        <v>25</v>
      </c>
      <c r="AH166" s="18" t="n">
        <f aca="false">IF(Q166="","",ROUND((Q166-H166)*1440,0))</f>
        <v>360</v>
      </c>
      <c r="AI166" s="19" t="n">
        <f aca="false">ROUND(IF(O166="",Assumptions!$B$25-K166,O166-K166)*24,1)</f>
        <v>1.9</v>
      </c>
      <c r="AJ166" s="20" t="n">
        <f aca="false">ROUND(MAX(N(Y166)/Assumptions!$C$5, N(Z166)/Assumptions!$C$6, N(AA166)/Assumptions!$C$7, N(AB166)/Assumptions!$C$8, N(AC166)/Assumptions!$C$9, N(AD166)/Assumptions!$C$10, N(AE166)/Assumptions!$C$11, N(AF166)/Assumptions!$C$12, N(AG166)/Assumptions!$C$13),3)</f>
        <v>4.467</v>
      </c>
      <c r="AK166" s="0" t="str">
        <f aca="false">IF(OR(U166="Pending",U166="On Hold"),"Open GRN (awaiting)",IF(AJ166&lt;=1,"Within SLA",IF(ROUND(N(Y166)/Assumptions!$C$5,3)=AJ166,"Gate Wait",IF(ROUND(N(Z166)/Assumptions!$C$6,3)=AJ166,"Dock Wait",IF(ROUND(N(AA166)/Assumptions!$C$7,3)=AJ166,"Unloading",IF(ROUND(N(AB166)/Assumptions!$C$8,3)=AJ166,"Unload-to-QC Wait",IF(ROUND(N(AC166)/Assumptions!$C$9,3)=AJ166,"QC",IF(ROUND(N(AD166)/Assumptions!$C$10,3)=AJ166,"QC-to-GRN Wait",IF(ROUND(N(AE166)/Assumptions!$C$11,3)=AJ166,"GRN Processing",IF(ROUND(N(AF166)/Assumptions!$C$12,3)=AJ166,"GRN-to-Putaway Wait",IF(ROUND(N(AG166)/Assumptions!$C$13,3)=AJ166,"Putaway","Within SLA")))))))))))</f>
        <v>Gate Wait</v>
      </c>
    </row>
    <row r="167" customFormat="false" ht="15" hidden="false" customHeight="false" outlineLevel="0" collapsed="false">
      <c r="A167" s="0" t="s">
        <v>645</v>
      </c>
      <c r="B167" s="0" t="s">
        <v>646</v>
      </c>
      <c r="C167" s="0" t="s">
        <v>175</v>
      </c>
      <c r="D167" s="0" t="s">
        <v>135</v>
      </c>
      <c r="E167" s="0" t="s">
        <v>647</v>
      </c>
      <c r="F167" s="0" t="s">
        <v>177</v>
      </c>
      <c r="G167" s="0" t="s">
        <v>178</v>
      </c>
      <c r="H167" s="17" t="n">
        <v>46207.4541666667</v>
      </c>
      <c r="I167" s="17" t="n">
        <v>46207.4736111111</v>
      </c>
      <c r="J167" s="17" t="n">
        <v>46207.4888888889</v>
      </c>
      <c r="K167" s="17" t="n">
        <v>46207.5152777778</v>
      </c>
      <c r="L167" s="17" t="n">
        <v>46207.5222222222</v>
      </c>
      <c r="M167" s="17" t="n">
        <v>46207.5333333333</v>
      </c>
      <c r="N167" s="17" t="n">
        <v>46207.5909722222</v>
      </c>
      <c r="O167" s="17" t="n">
        <v>46207.6138888889</v>
      </c>
      <c r="P167" s="17" t="n">
        <v>46207.6222222222</v>
      </c>
      <c r="Q167" s="17" t="n">
        <v>46207.6375</v>
      </c>
      <c r="R167" s="0" t="n">
        <v>906</v>
      </c>
      <c r="S167" s="0" t="n">
        <v>0</v>
      </c>
      <c r="T167" s="0" t="n">
        <v>0</v>
      </c>
      <c r="U167" s="18" t="s">
        <v>130</v>
      </c>
      <c r="V167" s="18" t="s">
        <v>156</v>
      </c>
      <c r="W167" s="0" t="str">
        <f aca="false">IF(AND(X167&gt;=6,X167&lt;14),"A",IF(AND(X167&gt;=14,X167&lt;22),"B","C"))</f>
        <v>A</v>
      </c>
      <c r="X167" s="18" t="n">
        <f aca="false">HOUR(H167)</f>
        <v>10</v>
      </c>
      <c r="Y167" s="18" t="n">
        <f aca="false">ROUND((I167-H167)*1440,0)</f>
        <v>28</v>
      </c>
      <c r="Z167" s="18" t="n">
        <f aca="false">ROUND((J167-I167)*1440,0)</f>
        <v>22</v>
      </c>
      <c r="AA167" s="18" t="n">
        <f aca="false">ROUND((K167-J167)*1440,0)</f>
        <v>38</v>
      </c>
      <c r="AB167" s="18" t="n">
        <f aca="false">ROUND((L167-K167)*1440,0)</f>
        <v>10</v>
      </c>
      <c r="AC167" s="18" t="n">
        <f aca="false">ROUND((M167-L167)*1440,0)</f>
        <v>16</v>
      </c>
      <c r="AD167" s="18" t="n">
        <f aca="false">IF(N167="","",ROUND((N167-M167)*1440,0))</f>
        <v>83</v>
      </c>
      <c r="AE167" s="18" t="n">
        <f aca="false">IF(O167="","",ROUND((O167-N167)*1440,0))</f>
        <v>33</v>
      </c>
      <c r="AF167" s="18" t="n">
        <f aca="false">IF(P167="","",ROUND((P167-O167)*1440,0))</f>
        <v>12</v>
      </c>
      <c r="AG167" s="18" t="n">
        <f aca="false">IF(Q167="","",ROUND((Q167-P167)*1440,0))</f>
        <v>22</v>
      </c>
      <c r="AH167" s="18" t="n">
        <f aca="false">IF(Q167="","",ROUND((Q167-H167)*1440,0))</f>
        <v>264</v>
      </c>
      <c r="AI167" s="19" t="n">
        <f aca="false">ROUND(IF(O167="",Assumptions!$B$25-K167,O167-K167)*24,1)</f>
        <v>2.4</v>
      </c>
      <c r="AJ167" s="20" t="n">
        <f aca="false">ROUND(MAX(N(Y167)/Assumptions!$C$5, N(Z167)/Assumptions!$C$6, N(AA167)/Assumptions!$C$7, N(AB167)/Assumptions!$C$8, N(AC167)/Assumptions!$C$9, N(AD167)/Assumptions!$C$10, N(AE167)/Assumptions!$C$11, N(AF167)/Assumptions!$C$12, N(AG167)/Assumptions!$C$13),3)</f>
        <v>2.767</v>
      </c>
      <c r="AK167" s="0" t="str">
        <f aca="false">IF(OR(U167="Pending",U167="On Hold"),"Open GRN (awaiting)",IF(AJ167&lt;=1,"Within SLA",IF(ROUND(N(Y167)/Assumptions!$C$5,3)=AJ167,"Gate Wait",IF(ROUND(N(Z167)/Assumptions!$C$6,3)=AJ167,"Dock Wait",IF(ROUND(N(AA167)/Assumptions!$C$7,3)=AJ167,"Unloading",IF(ROUND(N(AB167)/Assumptions!$C$8,3)=AJ167,"Unload-to-QC Wait",IF(ROUND(N(AC167)/Assumptions!$C$9,3)=AJ167,"QC",IF(ROUND(N(AD167)/Assumptions!$C$10,3)=AJ167,"QC-to-GRN Wait",IF(ROUND(N(AE167)/Assumptions!$C$11,3)=AJ167,"GRN Processing",IF(ROUND(N(AF167)/Assumptions!$C$12,3)=AJ167,"GRN-to-Putaway Wait",IF(ROUND(N(AG167)/Assumptions!$C$13,3)=AJ167,"Putaway","Within SLA")))))))))))</f>
        <v>QC-to-GRN Wait</v>
      </c>
    </row>
    <row r="168" customFormat="false" ht="15" hidden="false" customHeight="false" outlineLevel="0" collapsed="false">
      <c r="A168" s="0" t="s">
        <v>648</v>
      </c>
      <c r="B168" s="0" t="s">
        <v>649</v>
      </c>
      <c r="C168" s="0" t="s">
        <v>142</v>
      </c>
      <c r="D168" s="0" t="s">
        <v>147</v>
      </c>
      <c r="E168" s="0" t="s">
        <v>650</v>
      </c>
      <c r="F168" s="0" t="s">
        <v>137</v>
      </c>
      <c r="G168" s="0" t="s">
        <v>150</v>
      </c>
      <c r="H168" s="17" t="n">
        <v>46207.4541666667</v>
      </c>
      <c r="I168" s="17" t="n">
        <v>46207.4666666667</v>
      </c>
      <c r="J168" s="17" t="n">
        <v>46207.4708333333</v>
      </c>
      <c r="K168" s="17" t="n">
        <v>46207.5125</v>
      </c>
      <c r="L168" s="17" t="n">
        <v>46207.5194444444</v>
      </c>
      <c r="M168" s="17" t="n">
        <v>46207.5409722222</v>
      </c>
      <c r="N168" s="17" t="n">
        <v>46207.5659722222</v>
      </c>
      <c r="O168" s="17" t="n">
        <v>46207.59375</v>
      </c>
      <c r="P168" s="17" t="n">
        <v>46207.6055555556</v>
      </c>
      <c r="Q168" s="17" t="n">
        <v>46207.625</v>
      </c>
      <c r="R168" s="0" t="n">
        <v>482</v>
      </c>
      <c r="S168" s="0" t="n">
        <v>0</v>
      </c>
      <c r="T168" s="0" t="n">
        <v>0</v>
      </c>
      <c r="U168" s="18" t="s">
        <v>130</v>
      </c>
      <c r="V168" s="18" t="s">
        <v>156</v>
      </c>
      <c r="W168" s="0" t="str">
        <f aca="false">IF(AND(X168&gt;=6,X168&lt;14),"A",IF(AND(X168&gt;=14,X168&lt;22),"B","C"))</f>
        <v>A</v>
      </c>
      <c r="X168" s="18" t="n">
        <f aca="false">HOUR(H168)</f>
        <v>10</v>
      </c>
      <c r="Y168" s="18" t="n">
        <f aca="false">ROUND((I168-H168)*1440,0)</f>
        <v>18</v>
      </c>
      <c r="Z168" s="18" t="n">
        <f aca="false">ROUND((J168-I168)*1440,0)</f>
        <v>6</v>
      </c>
      <c r="AA168" s="18" t="n">
        <f aca="false">ROUND((K168-J168)*1440,0)</f>
        <v>60</v>
      </c>
      <c r="AB168" s="18" t="n">
        <f aca="false">ROUND((L168-K168)*1440,0)</f>
        <v>10</v>
      </c>
      <c r="AC168" s="18" t="n">
        <f aca="false">ROUND((M168-L168)*1440,0)</f>
        <v>31</v>
      </c>
      <c r="AD168" s="18" t="n">
        <f aca="false">IF(N168="","",ROUND((N168-M168)*1440,0))</f>
        <v>36</v>
      </c>
      <c r="AE168" s="18" t="n">
        <f aca="false">IF(O168="","",ROUND((O168-N168)*1440,0))</f>
        <v>40</v>
      </c>
      <c r="AF168" s="18" t="n">
        <f aca="false">IF(P168="","",ROUND((P168-O168)*1440,0))</f>
        <v>17</v>
      </c>
      <c r="AG168" s="18" t="n">
        <f aca="false">IF(Q168="","",ROUND((Q168-P168)*1440,0))</f>
        <v>28</v>
      </c>
      <c r="AH168" s="18" t="n">
        <f aca="false">IF(Q168="","",ROUND((Q168-H168)*1440,0))</f>
        <v>246</v>
      </c>
      <c r="AI168" s="19" t="n">
        <f aca="false">ROUND(IF(O168="",Assumptions!$B$25-K168,O168-K168)*24,1)</f>
        <v>2</v>
      </c>
      <c r="AJ168" s="20" t="n">
        <f aca="false">ROUND(MAX(N(Y168)/Assumptions!$C$5, N(Z168)/Assumptions!$C$6, N(AA168)/Assumptions!$C$7, N(AB168)/Assumptions!$C$8, N(AC168)/Assumptions!$C$9, N(AD168)/Assumptions!$C$10, N(AE168)/Assumptions!$C$11, N(AF168)/Assumptions!$C$12, N(AG168)/Assumptions!$C$13),3)</f>
        <v>1.2</v>
      </c>
      <c r="AK168" s="0" t="str">
        <f aca="false">IF(OR(U168="Pending",U168="On Hold"),"Open GRN (awaiting)",IF(AJ168&lt;=1,"Within SLA",IF(ROUND(N(Y168)/Assumptions!$C$5,3)=AJ168,"Gate Wait",IF(ROUND(N(Z168)/Assumptions!$C$6,3)=AJ168,"Dock Wait",IF(ROUND(N(AA168)/Assumptions!$C$7,3)=AJ168,"Unloading",IF(ROUND(N(AB168)/Assumptions!$C$8,3)=AJ168,"Unload-to-QC Wait",IF(ROUND(N(AC168)/Assumptions!$C$9,3)=AJ168,"QC",IF(ROUND(N(AD168)/Assumptions!$C$10,3)=AJ168,"QC-to-GRN Wait",IF(ROUND(N(AE168)/Assumptions!$C$11,3)=AJ168,"GRN Processing",IF(ROUND(N(AF168)/Assumptions!$C$12,3)=AJ168,"GRN-to-Putaway Wait",IF(ROUND(N(AG168)/Assumptions!$C$13,3)=AJ168,"Putaway","Within SLA")))))))))))</f>
        <v>QC-to-GRN Wait</v>
      </c>
    </row>
    <row r="169" customFormat="false" ht="15" hidden="false" customHeight="false" outlineLevel="0" collapsed="false">
      <c r="A169" s="0" t="s">
        <v>651</v>
      </c>
      <c r="B169" s="0" t="s">
        <v>652</v>
      </c>
      <c r="C169" s="0" t="s">
        <v>218</v>
      </c>
      <c r="D169" s="0" t="s">
        <v>135</v>
      </c>
      <c r="E169" s="0" t="s">
        <v>653</v>
      </c>
      <c r="F169" s="0" t="s">
        <v>137</v>
      </c>
      <c r="G169" s="0" t="s">
        <v>138</v>
      </c>
      <c r="H169" s="17" t="n">
        <v>46207.4631944444</v>
      </c>
      <c r="I169" s="17" t="n">
        <v>46207.4979166667</v>
      </c>
      <c r="J169" s="17" t="n">
        <v>46207.5111111111</v>
      </c>
      <c r="K169" s="17" t="n">
        <v>46207.5326388889</v>
      </c>
      <c r="L169" s="17" t="n">
        <v>46207.5430555556</v>
      </c>
      <c r="M169" s="17" t="n">
        <v>46207.55</v>
      </c>
      <c r="N169" s="17" t="n">
        <v>46207.5770833333</v>
      </c>
      <c r="O169" s="17" t="n">
        <v>46207.625</v>
      </c>
      <c r="P169" s="17" t="n">
        <v>46207.6395833333</v>
      </c>
      <c r="Q169" s="17" t="n">
        <v>46207.6472222222</v>
      </c>
      <c r="R169" s="0" t="n">
        <v>447</v>
      </c>
      <c r="S169" s="0" t="n">
        <v>0</v>
      </c>
      <c r="T169" s="0" t="n">
        <v>0</v>
      </c>
      <c r="U169" s="18" t="s">
        <v>130</v>
      </c>
      <c r="V169" s="18" t="s">
        <v>139</v>
      </c>
      <c r="W169" s="0" t="str">
        <f aca="false">IF(AND(X169&gt;=6,X169&lt;14),"A",IF(AND(X169&gt;=14,X169&lt;22),"B","C"))</f>
        <v>A</v>
      </c>
      <c r="X169" s="18" t="n">
        <f aca="false">HOUR(H169)</f>
        <v>11</v>
      </c>
      <c r="Y169" s="18" t="n">
        <f aca="false">ROUND((I169-H169)*1440,0)</f>
        <v>50</v>
      </c>
      <c r="Z169" s="18" t="n">
        <f aca="false">ROUND((J169-I169)*1440,0)</f>
        <v>19</v>
      </c>
      <c r="AA169" s="18" t="n">
        <f aca="false">ROUND((K169-J169)*1440,0)</f>
        <v>31</v>
      </c>
      <c r="AB169" s="18" t="n">
        <f aca="false">ROUND((L169-K169)*1440,0)</f>
        <v>15</v>
      </c>
      <c r="AC169" s="18" t="n">
        <f aca="false">ROUND((M169-L169)*1440,0)</f>
        <v>10</v>
      </c>
      <c r="AD169" s="18" t="n">
        <f aca="false">IF(N169="","",ROUND((N169-M169)*1440,0))</f>
        <v>39</v>
      </c>
      <c r="AE169" s="18" t="n">
        <f aca="false">IF(O169="","",ROUND((O169-N169)*1440,0))</f>
        <v>69</v>
      </c>
      <c r="AF169" s="18" t="n">
        <f aca="false">IF(P169="","",ROUND((P169-O169)*1440,0))</f>
        <v>21</v>
      </c>
      <c r="AG169" s="18" t="n">
        <f aca="false">IF(Q169="","",ROUND((Q169-P169)*1440,0))</f>
        <v>11</v>
      </c>
      <c r="AH169" s="18" t="n">
        <f aca="false">IF(Q169="","",ROUND((Q169-H169)*1440,0))</f>
        <v>265</v>
      </c>
      <c r="AI169" s="19" t="n">
        <f aca="false">ROUND(IF(O169="",Assumptions!$B$25-K169,O169-K169)*24,1)</f>
        <v>2.2</v>
      </c>
      <c r="AJ169" s="20" t="n">
        <f aca="false">ROUND(MAX(N(Y169)/Assumptions!$C$5, N(Z169)/Assumptions!$C$6, N(AA169)/Assumptions!$C$7, N(AB169)/Assumptions!$C$8, N(AC169)/Assumptions!$C$9, N(AD169)/Assumptions!$C$10, N(AE169)/Assumptions!$C$11, N(AF169)/Assumptions!$C$12, N(AG169)/Assumptions!$C$13),3)</f>
        <v>1.667</v>
      </c>
      <c r="AK169" s="0" t="str">
        <f aca="false">IF(OR(U169="Pending",U169="On Hold"),"Open GRN (awaiting)",IF(AJ169&lt;=1,"Within SLA",IF(ROUND(N(Y169)/Assumptions!$C$5,3)=AJ169,"Gate Wait",IF(ROUND(N(Z169)/Assumptions!$C$6,3)=AJ169,"Dock Wait",IF(ROUND(N(AA169)/Assumptions!$C$7,3)=AJ169,"Unloading",IF(ROUND(N(AB169)/Assumptions!$C$8,3)=AJ169,"Unload-to-QC Wait",IF(ROUND(N(AC169)/Assumptions!$C$9,3)=AJ169,"QC",IF(ROUND(N(AD169)/Assumptions!$C$10,3)=AJ169,"QC-to-GRN Wait",IF(ROUND(N(AE169)/Assumptions!$C$11,3)=AJ169,"GRN Processing",IF(ROUND(N(AF169)/Assumptions!$C$12,3)=AJ169,"GRN-to-Putaway Wait",IF(ROUND(N(AG169)/Assumptions!$C$13,3)=AJ169,"Putaway","Within SLA")))))))))))</f>
        <v>Gate Wait</v>
      </c>
    </row>
    <row r="170" customFormat="false" ht="15" hidden="false" customHeight="false" outlineLevel="0" collapsed="false">
      <c r="A170" s="0" t="s">
        <v>654</v>
      </c>
      <c r="B170" s="0" t="s">
        <v>655</v>
      </c>
      <c r="C170" s="0" t="s">
        <v>170</v>
      </c>
      <c r="D170" s="0" t="s">
        <v>119</v>
      </c>
      <c r="E170" s="0" t="s">
        <v>656</v>
      </c>
      <c r="F170" s="0" t="s">
        <v>172</v>
      </c>
      <c r="G170" s="0" t="s">
        <v>122</v>
      </c>
      <c r="H170" s="17" t="n">
        <v>46207.4638888889</v>
      </c>
      <c r="I170" s="17" t="n">
        <v>46207.4729166667</v>
      </c>
      <c r="J170" s="17" t="n">
        <v>46207.4805555556</v>
      </c>
      <c r="K170" s="17" t="n">
        <v>46207.5118055556</v>
      </c>
      <c r="L170" s="17" t="n">
        <v>46207.5166666667</v>
      </c>
      <c r="M170" s="17" t="n">
        <v>46207.5368055556</v>
      </c>
      <c r="N170" s="17" t="n">
        <v>46207.5680555556</v>
      </c>
      <c r="O170" s="17" t="n">
        <v>46207.5840277778</v>
      </c>
      <c r="P170" s="17" t="n">
        <v>46207.5909722222</v>
      </c>
      <c r="Q170" s="17" t="n">
        <v>46207.6</v>
      </c>
      <c r="R170" s="0" t="n">
        <v>396</v>
      </c>
      <c r="S170" s="0" t="n">
        <v>0</v>
      </c>
      <c r="T170" s="0" t="n">
        <v>0</v>
      </c>
      <c r="U170" s="18" t="s">
        <v>130</v>
      </c>
      <c r="V170" s="18" t="s">
        <v>131</v>
      </c>
      <c r="W170" s="0" t="str">
        <f aca="false">IF(AND(X170&gt;=6,X170&lt;14),"A",IF(AND(X170&gt;=14,X170&lt;22),"B","C"))</f>
        <v>A</v>
      </c>
      <c r="X170" s="18" t="n">
        <f aca="false">HOUR(H170)</f>
        <v>11</v>
      </c>
      <c r="Y170" s="18" t="n">
        <f aca="false">ROUND((I170-H170)*1440,0)</f>
        <v>13</v>
      </c>
      <c r="Z170" s="18" t="n">
        <f aca="false">ROUND((J170-I170)*1440,0)</f>
        <v>11</v>
      </c>
      <c r="AA170" s="18" t="n">
        <f aca="false">ROUND((K170-J170)*1440,0)</f>
        <v>45</v>
      </c>
      <c r="AB170" s="18" t="n">
        <f aca="false">ROUND((L170-K170)*1440,0)</f>
        <v>7</v>
      </c>
      <c r="AC170" s="18" t="n">
        <f aca="false">ROUND((M170-L170)*1440,0)</f>
        <v>29</v>
      </c>
      <c r="AD170" s="18" t="n">
        <f aca="false">IF(N170="","",ROUND((N170-M170)*1440,0))</f>
        <v>45</v>
      </c>
      <c r="AE170" s="18" t="n">
        <f aca="false">IF(O170="","",ROUND((O170-N170)*1440,0))</f>
        <v>23</v>
      </c>
      <c r="AF170" s="18" t="n">
        <f aca="false">IF(P170="","",ROUND((P170-O170)*1440,0))</f>
        <v>10</v>
      </c>
      <c r="AG170" s="18" t="n">
        <f aca="false">IF(Q170="","",ROUND((Q170-P170)*1440,0))</f>
        <v>13</v>
      </c>
      <c r="AH170" s="18" t="n">
        <f aca="false">IF(Q170="","",ROUND((Q170-H170)*1440,0))</f>
        <v>196</v>
      </c>
      <c r="AI170" s="19" t="n">
        <f aca="false">ROUND(IF(O170="",Assumptions!$B$25-K170,O170-K170)*24,1)</f>
        <v>1.7</v>
      </c>
      <c r="AJ170" s="20" t="n">
        <f aca="false">ROUND(MAX(N(Y170)/Assumptions!$C$5, N(Z170)/Assumptions!$C$6, N(AA170)/Assumptions!$C$7, N(AB170)/Assumptions!$C$8, N(AC170)/Assumptions!$C$9, N(AD170)/Assumptions!$C$10, N(AE170)/Assumptions!$C$11, N(AF170)/Assumptions!$C$12, N(AG170)/Assumptions!$C$13),3)</f>
        <v>1.5</v>
      </c>
      <c r="AK170" s="0" t="str">
        <f aca="false">IF(OR(U170="Pending",U170="On Hold"),"Open GRN (awaiting)",IF(AJ170&lt;=1,"Within SLA",IF(ROUND(N(Y170)/Assumptions!$C$5,3)=AJ170,"Gate Wait",IF(ROUND(N(Z170)/Assumptions!$C$6,3)=AJ170,"Dock Wait",IF(ROUND(N(AA170)/Assumptions!$C$7,3)=AJ170,"Unloading",IF(ROUND(N(AB170)/Assumptions!$C$8,3)=AJ170,"Unload-to-QC Wait",IF(ROUND(N(AC170)/Assumptions!$C$9,3)=AJ170,"QC",IF(ROUND(N(AD170)/Assumptions!$C$10,3)=AJ170,"QC-to-GRN Wait",IF(ROUND(N(AE170)/Assumptions!$C$11,3)=AJ170,"GRN Processing",IF(ROUND(N(AF170)/Assumptions!$C$12,3)=AJ170,"GRN-to-Putaway Wait",IF(ROUND(N(AG170)/Assumptions!$C$13,3)=AJ170,"Putaway","Within SLA")))))))))))</f>
        <v>QC-to-GRN Wait</v>
      </c>
    </row>
    <row r="171" customFormat="false" ht="15" hidden="false" customHeight="false" outlineLevel="0" collapsed="false">
      <c r="A171" s="0" t="s">
        <v>657</v>
      </c>
      <c r="B171" s="0" t="s">
        <v>658</v>
      </c>
      <c r="C171" s="0" t="s">
        <v>175</v>
      </c>
      <c r="D171" s="0" t="s">
        <v>147</v>
      </c>
      <c r="E171" s="0" t="s">
        <v>659</v>
      </c>
      <c r="F171" s="0" t="s">
        <v>177</v>
      </c>
      <c r="G171" s="0" t="s">
        <v>150</v>
      </c>
      <c r="H171" s="17" t="n">
        <v>46207.4666666667</v>
      </c>
      <c r="I171" s="17" t="n">
        <v>46207.5041666667</v>
      </c>
      <c r="J171" s="17" t="n">
        <v>46207.5125</v>
      </c>
      <c r="K171" s="17" t="n">
        <v>46207.54375</v>
      </c>
      <c r="L171" s="17" t="n">
        <v>46207.5534722222</v>
      </c>
      <c r="M171" s="17" t="n">
        <v>46207.5951388889</v>
      </c>
      <c r="N171" s="17" t="n">
        <v>46207.6006944445</v>
      </c>
      <c r="O171" s="17" t="n">
        <v>46207.6152777778</v>
      </c>
      <c r="P171" s="17" t="n">
        <v>46207.6263888889</v>
      </c>
      <c r="Q171" s="17" t="n">
        <v>46207.6381944444</v>
      </c>
      <c r="R171" s="0" t="n">
        <v>430</v>
      </c>
      <c r="S171" s="0" t="n">
        <v>0</v>
      </c>
      <c r="T171" s="0" t="n">
        <v>0</v>
      </c>
      <c r="U171" s="18" t="s">
        <v>130</v>
      </c>
      <c r="V171" s="18" t="s">
        <v>82</v>
      </c>
      <c r="W171" s="0" t="str">
        <f aca="false">IF(AND(X171&gt;=6,X171&lt;14),"A",IF(AND(X171&gt;=14,X171&lt;22),"B","C"))</f>
        <v>A</v>
      </c>
      <c r="X171" s="18" t="n">
        <f aca="false">HOUR(H171)</f>
        <v>11</v>
      </c>
      <c r="Y171" s="18" t="n">
        <f aca="false">ROUND((I171-H171)*1440,0)</f>
        <v>54</v>
      </c>
      <c r="Z171" s="18" t="n">
        <f aca="false">ROUND((J171-I171)*1440,0)</f>
        <v>12</v>
      </c>
      <c r="AA171" s="18" t="n">
        <f aca="false">ROUND((K171-J171)*1440,0)</f>
        <v>45</v>
      </c>
      <c r="AB171" s="18" t="n">
        <f aca="false">ROUND((L171-K171)*1440,0)</f>
        <v>14</v>
      </c>
      <c r="AC171" s="18" t="n">
        <f aca="false">ROUND((M171-L171)*1440,0)</f>
        <v>60</v>
      </c>
      <c r="AD171" s="18" t="n">
        <f aca="false">IF(N171="","",ROUND((N171-M171)*1440,0))</f>
        <v>8</v>
      </c>
      <c r="AE171" s="18" t="n">
        <f aca="false">IF(O171="","",ROUND((O171-N171)*1440,0))</f>
        <v>21</v>
      </c>
      <c r="AF171" s="18" t="n">
        <f aca="false">IF(P171="","",ROUND((P171-O171)*1440,0))</f>
        <v>16</v>
      </c>
      <c r="AG171" s="18" t="n">
        <f aca="false">IF(Q171="","",ROUND((Q171-P171)*1440,0))</f>
        <v>17</v>
      </c>
      <c r="AH171" s="18" t="n">
        <f aca="false">IF(Q171="","",ROUND((Q171-H171)*1440,0))</f>
        <v>247</v>
      </c>
      <c r="AI171" s="19" t="n">
        <f aca="false">ROUND(IF(O171="",Assumptions!$B$25-K171,O171-K171)*24,1)</f>
        <v>1.7</v>
      </c>
      <c r="AJ171" s="20" t="n">
        <f aca="false">ROUND(MAX(N(Y171)/Assumptions!$C$5, N(Z171)/Assumptions!$C$6, N(AA171)/Assumptions!$C$7, N(AB171)/Assumptions!$C$8, N(AC171)/Assumptions!$C$9, N(AD171)/Assumptions!$C$10, N(AE171)/Assumptions!$C$11, N(AF171)/Assumptions!$C$12, N(AG171)/Assumptions!$C$13),3)</f>
        <v>1.8</v>
      </c>
      <c r="AK171" s="0" t="str">
        <f aca="false">IF(OR(U171="Pending",U171="On Hold"),"Open GRN (awaiting)",IF(AJ171&lt;=1,"Within SLA",IF(ROUND(N(Y171)/Assumptions!$C$5,3)=AJ171,"Gate Wait",IF(ROUND(N(Z171)/Assumptions!$C$6,3)=AJ171,"Dock Wait",IF(ROUND(N(AA171)/Assumptions!$C$7,3)=AJ171,"Unloading",IF(ROUND(N(AB171)/Assumptions!$C$8,3)=AJ171,"Unload-to-QC Wait",IF(ROUND(N(AC171)/Assumptions!$C$9,3)=AJ171,"QC",IF(ROUND(N(AD171)/Assumptions!$C$10,3)=AJ171,"QC-to-GRN Wait",IF(ROUND(N(AE171)/Assumptions!$C$11,3)=AJ171,"GRN Processing",IF(ROUND(N(AF171)/Assumptions!$C$12,3)=AJ171,"GRN-to-Putaway Wait",IF(ROUND(N(AG171)/Assumptions!$C$13,3)=AJ171,"Putaway","Within SLA")))))))))))</f>
        <v>Gate Wait</v>
      </c>
    </row>
    <row r="172" customFormat="false" ht="15" hidden="false" customHeight="false" outlineLevel="0" collapsed="false">
      <c r="A172" s="0" t="s">
        <v>660</v>
      </c>
      <c r="B172" s="0" t="s">
        <v>661</v>
      </c>
      <c r="C172" s="0" t="s">
        <v>170</v>
      </c>
      <c r="D172" s="0" t="s">
        <v>135</v>
      </c>
      <c r="E172" s="0" t="s">
        <v>662</v>
      </c>
      <c r="F172" s="0" t="s">
        <v>172</v>
      </c>
      <c r="G172" s="0" t="s">
        <v>178</v>
      </c>
      <c r="H172" s="17" t="n">
        <v>46207.4743055556</v>
      </c>
      <c r="I172" s="17" t="n">
        <v>46207.5569444444</v>
      </c>
      <c r="J172" s="17" t="n">
        <v>46207.5604166667</v>
      </c>
      <c r="K172" s="17" t="n">
        <v>46207.5791666667</v>
      </c>
      <c r="L172" s="17" t="n">
        <v>46207.5881944444</v>
      </c>
      <c r="M172" s="17" t="n">
        <v>46207.5986111111</v>
      </c>
      <c r="N172" s="17" t="n">
        <v>46207.6208333333</v>
      </c>
      <c r="O172" s="17" t="n">
        <v>46207.6611111111</v>
      </c>
      <c r="P172" s="17" t="n">
        <v>46207.6909722222</v>
      </c>
      <c r="Q172" s="17" t="n">
        <v>46207.7076388889</v>
      </c>
      <c r="R172" s="0" t="n">
        <v>267</v>
      </c>
      <c r="S172" s="0" t="n">
        <v>0</v>
      </c>
      <c r="T172" s="0" t="n">
        <v>0</v>
      </c>
      <c r="U172" s="18" t="s">
        <v>130</v>
      </c>
      <c r="V172" s="18" t="s">
        <v>139</v>
      </c>
      <c r="W172" s="0" t="str">
        <f aca="false">IF(AND(X172&gt;=6,X172&lt;14),"A",IF(AND(X172&gt;=14,X172&lt;22),"B","C"))</f>
        <v>A</v>
      </c>
      <c r="X172" s="18" t="n">
        <f aca="false">HOUR(H172)</f>
        <v>11</v>
      </c>
      <c r="Y172" s="18" t="n">
        <f aca="false">ROUND((I172-H172)*1440,0)</f>
        <v>119</v>
      </c>
      <c r="Z172" s="18" t="n">
        <f aca="false">ROUND((J172-I172)*1440,0)</f>
        <v>5</v>
      </c>
      <c r="AA172" s="18" t="n">
        <f aca="false">ROUND((K172-J172)*1440,0)</f>
        <v>27</v>
      </c>
      <c r="AB172" s="18" t="n">
        <f aca="false">ROUND((L172-K172)*1440,0)</f>
        <v>13</v>
      </c>
      <c r="AC172" s="18" t="n">
        <f aca="false">ROUND((M172-L172)*1440,0)</f>
        <v>15</v>
      </c>
      <c r="AD172" s="18" t="n">
        <f aca="false">IF(N172="","",ROUND((N172-M172)*1440,0))</f>
        <v>32</v>
      </c>
      <c r="AE172" s="18" t="n">
        <f aca="false">IF(O172="","",ROUND((O172-N172)*1440,0))</f>
        <v>58</v>
      </c>
      <c r="AF172" s="18" t="n">
        <f aca="false">IF(P172="","",ROUND((P172-O172)*1440,0))</f>
        <v>43</v>
      </c>
      <c r="AG172" s="18" t="n">
        <f aca="false">IF(Q172="","",ROUND((Q172-P172)*1440,0))</f>
        <v>24</v>
      </c>
      <c r="AH172" s="18" t="n">
        <f aca="false">IF(Q172="","",ROUND((Q172-H172)*1440,0))</f>
        <v>336</v>
      </c>
      <c r="AI172" s="19" t="n">
        <f aca="false">ROUND(IF(O172="",Assumptions!$B$25-K172,O172-K172)*24,1)</f>
        <v>2</v>
      </c>
      <c r="AJ172" s="20" t="n">
        <f aca="false">ROUND(MAX(N(Y172)/Assumptions!$C$5, N(Z172)/Assumptions!$C$6, N(AA172)/Assumptions!$C$7, N(AB172)/Assumptions!$C$8, N(AC172)/Assumptions!$C$9, N(AD172)/Assumptions!$C$10, N(AE172)/Assumptions!$C$11, N(AF172)/Assumptions!$C$12, N(AG172)/Assumptions!$C$13),3)</f>
        <v>3.967</v>
      </c>
      <c r="AK172" s="0" t="str">
        <f aca="false">IF(OR(U172="Pending",U172="On Hold"),"Open GRN (awaiting)",IF(AJ172&lt;=1,"Within SLA",IF(ROUND(N(Y172)/Assumptions!$C$5,3)=AJ172,"Gate Wait",IF(ROUND(N(Z172)/Assumptions!$C$6,3)=AJ172,"Dock Wait",IF(ROUND(N(AA172)/Assumptions!$C$7,3)=AJ172,"Unloading",IF(ROUND(N(AB172)/Assumptions!$C$8,3)=AJ172,"Unload-to-QC Wait",IF(ROUND(N(AC172)/Assumptions!$C$9,3)=AJ172,"QC",IF(ROUND(N(AD172)/Assumptions!$C$10,3)=AJ172,"QC-to-GRN Wait",IF(ROUND(N(AE172)/Assumptions!$C$11,3)=AJ172,"GRN Processing",IF(ROUND(N(AF172)/Assumptions!$C$12,3)=AJ172,"GRN-to-Putaway Wait",IF(ROUND(N(AG172)/Assumptions!$C$13,3)=AJ172,"Putaway","Within SLA")))))))))))</f>
        <v>Gate Wait</v>
      </c>
    </row>
    <row r="173" customFormat="false" ht="15" hidden="false" customHeight="false" outlineLevel="0" collapsed="false">
      <c r="A173" s="0" t="s">
        <v>663</v>
      </c>
      <c r="B173" s="0" t="s">
        <v>664</v>
      </c>
      <c r="C173" s="0" t="s">
        <v>142</v>
      </c>
      <c r="D173" s="0" t="s">
        <v>147</v>
      </c>
      <c r="E173" s="0" t="s">
        <v>665</v>
      </c>
      <c r="F173" s="0" t="s">
        <v>137</v>
      </c>
      <c r="G173" s="0" t="s">
        <v>150</v>
      </c>
      <c r="H173" s="17" t="n">
        <v>46207.4777777778</v>
      </c>
      <c r="I173" s="17" t="n">
        <v>46207.5472222222</v>
      </c>
      <c r="J173" s="17" t="n">
        <v>46207.5527777778</v>
      </c>
      <c r="K173" s="17" t="n">
        <v>46207.6111111111</v>
      </c>
      <c r="L173" s="17" t="n">
        <v>46207.6236111111</v>
      </c>
      <c r="M173" s="17" t="n">
        <v>46207.6534722222</v>
      </c>
      <c r="N173" s="17" t="n">
        <v>46207.6722222222</v>
      </c>
      <c r="O173" s="17" t="n">
        <v>46207.6972222222</v>
      </c>
      <c r="P173" s="17" t="n">
        <v>46207.7180555556</v>
      </c>
      <c r="Q173" s="17" t="n">
        <v>46207.7472222222</v>
      </c>
      <c r="R173" s="0" t="n">
        <v>338</v>
      </c>
      <c r="S173" s="0" t="n">
        <v>0</v>
      </c>
      <c r="T173" s="0" t="n">
        <v>0</v>
      </c>
      <c r="U173" s="18" t="s">
        <v>130</v>
      </c>
      <c r="V173" s="18" t="s">
        <v>139</v>
      </c>
      <c r="W173" s="0" t="str">
        <f aca="false">IF(AND(X173&gt;=6,X173&lt;14),"A",IF(AND(X173&gt;=14,X173&lt;22),"B","C"))</f>
        <v>A</v>
      </c>
      <c r="X173" s="18" t="n">
        <f aca="false">HOUR(H173)</f>
        <v>11</v>
      </c>
      <c r="Y173" s="18" t="n">
        <f aca="false">ROUND((I173-H173)*1440,0)</f>
        <v>100</v>
      </c>
      <c r="Z173" s="18" t="n">
        <f aca="false">ROUND((J173-I173)*1440,0)</f>
        <v>8</v>
      </c>
      <c r="AA173" s="18" t="n">
        <f aca="false">ROUND((K173-J173)*1440,0)</f>
        <v>84</v>
      </c>
      <c r="AB173" s="18" t="n">
        <f aca="false">ROUND((L173-K173)*1440,0)</f>
        <v>18</v>
      </c>
      <c r="AC173" s="18" t="n">
        <f aca="false">ROUND((M173-L173)*1440,0)</f>
        <v>43</v>
      </c>
      <c r="AD173" s="18" t="n">
        <f aca="false">IF(N173="","",ROUND((N173-M173)*1440,0))</f>
        <v>27</v>
      </c>
      <c r="AE173" s="18" t="n">
        <f aca="false">IF(O173="","",ROUND((O173-N173)*1440,0))</f>
        <v>36</v>
      </c>
      <c r="AF173" s="18" t="n">
        <f aca="false">IF(P173="","",ROUND((P173-O173)*1440,0))</f>
        <v>30</v>
      </c>
      <c r="AG173" s="18" t="n">
        <f aca="false">IF(Q173="","",ROUND((Q173-P173)*1440,0))</f>
        <v>42</v>
      </c>
      <c r="AH173" s="18" t="n">
        <f aca="false">IF(Q173="","",ROUND((Q173-H173)*1440,0))</f>
        <v>388</v>
      </c>
      <c r="AI173" s="19" t="n">
        <f aca="false">ROUND(IF(O173="",Assumptions!$B$25-K173,O173-K173)*24,1)</f>
        <v>2.1</v>
      </c>
      <c r="AJ173" s="20" t="n">
        <f aca="false">ROUND(MAX(N(Y173)/Assumptions!$C$5, N(Z173)/Assumptions!$C$6, N(AA173)/Assumptions!$C$7, N(AB173)/Assumptions!$C$8, N(AC173)/Assumptions!$C$9, N(AD173)/Assumptions!$C$10, N(AE173)/Assumptions!$C$11, N(AF173)/Assumptions!$C$12, N(AG173)/Assumptions!$C$13),3)</f>
        <v>3.333</v>
      </c>
      <c r="AK173" s="0" t="str">
        <f aca="false">IF(OR(U173="Pending",U173="On Hold"),"Open GRN (awaiting)",IF(AJ173&lt;=1,"Within SLA",IF(ROUND(N(Y173)/Assumptions!$C$5,3)=AJ173,"Gate Wait",IF(ROUND(N(Z173)/Assumptions!$C$6,3)=AJ173,"Dock Wait",IF(ROUND(N(AA173)/Assumptions!$C$7,3)=AJ173,"Unloading",IF(ROUND(N(AB173)/Assumptions!$C$8,3)=AJ173,"Unload-to-QC Wait",IF(ROUND(N(AC173)/Assumptions!$C$9,3)=AJ173,"QC",IF(ROUND(N(AD173)/Assumptions!$C$10,3)=AJ173,"QC-to-GRN Wait",IF(ROUND(N(AE173)/Assumptions!$C$11,3)=AJ173,"GRN Processing",IF(ROUND(N(AF173)/Assumptions!$C$12,3)=AJ173,"GRN-to-Putaway Wait",IF(ROUND(N(AG173)/Assumptions!$C$13,3)=AJ173,"Putaway","Within SLA")))))))))))</f>
        <v>Gate Wait</v>
      </c>
    </row>
    <row r="174" customFormat="false" ht="15" hidden="false" customHeight="false" outlineLevel="0" collapsed="false">
      <c r="A174" s="0" t="s">
        <v>666</v>
      </c>
      <c r="B174" s="0" t="s">
        <v>667</v>
      </c>
      <c r="C174" s="0" t="s">
        <v>118</v>
      </c>
      <c r="D174" s="0" t="s">
        <v>135</v>
      </c>
      <c r="E174" s="0" t="s">
        <v>668</v>
      </c>
      <c r="F174" s="0" t="s">
        <v>121</v>
      </c>
      <c r="G174" s="0" t="s">
        <v>178</v>
      </c>
      <c r="H174" s="17" t="n">
        <v>46207.4833333333</v>
      </c>
      <c r="I174" s="17" t="n">
        <v>46207.5034722222</v>
      </c>
      <c r="J174" s="17" t="n">
        <v>46207.5104166667</v>
      </c>
      <c r="K174" s="17" t="n">
        <v>46207.5472222222</v>
      </c>
      <c r="L174" s="17" t="n">
        <v>46207.55625</v>
      </c>
      <c r="M174" s="17" t="n">
        <v>46207.5736111111</v>
      </c>
      <c r="N174" s="17" t="n">
        <v>46207.5930555556</v>
      </c>
      <c r="O174" s="17" t="n">
        <v>46207.6111111111</v>
      </c>
      <c r="P174" s="17" t="n">
        <v>46207.6208333333</v>
      </c>
      <c r="Q174" s="17" t="n">
        <v>46207.6388888889</v>
      </c>
      <c r="R174" s="0" t="n">
        <v>1319</v>
      </c>
      <c r="S174" s="0" t="n">
        <v>0</v>
      </c>
      <c r="T174" s="0" t="n">
        <v>0</v>
      </c>
      <c r="U174" s="18" t="s">
        <v>130</v>
      </c>
      <c r="V174" s="18" t="s">
        <v>333</v>
      </c>
      <c r="W174" s="0" t="str">
        <f aca="false">IF(AND(X174&gt;=6,X174&lt;14),"A",IF(AND(X174&gt;=14,X174&lt;22),"B","C"))</f>
        <v>A</v>
      </c>
      <c r="X174" s="18" t="n">
        <f aca="false">HOUR(H174)</f>
        <v>11</v>
      </c>
      <c r="Y174" s="18" t="n">
        <f aca="false">ROUND((I174-H174)*1440,0)</f>
        <v>29</v>
      </c>
      <c r="Z174" s="18" t="n">
        <f aca="false">ROUND((J174-I174)*1440,0)</f>
        <v>10</v>
      </c>
      <c r="AA174" s="18" t="n">
        <f aca="false">ROUND((K174-J174)*1440,0)</f>
        <v>53</v>
      </c>
      <c r="AB174" s="18" t="n">
        <f aca="false">ROUND((L174-K174)*1440,0)</f>
        <v>13</v>
      </c>
      <c r="AC174" s="18" t="n">
        <f aca="false">ROUND((M174-L174)*1440,0)</f>
        <v>25</v>
      </c>
      <c r="AD174" s="18" t="n">
        <f aca="false">IF(N174="","",ROUND((N174-M174)*1440,0))</f>
        <v>28</v>
      </c>
      <c r="AE174" s="18" t="n">
        <f aca="false">IF(O174="","",ROUND((O174-N174)*1440,0))</f>
        <v>26</v>
      </c>
      <c r="AF174" s="18" t="n">
        <f aca="false">IF(P174="","",ROUND((P174-O174)*1440,0))</f>
        <v>14</v>
      </c>
      <c r="AG174" s="18" t="n">
        <f aca="false">IF(Q174="","",ROUND((Q174-P174)*1440,0))</f>
        <v>26</v>
      </c>
      <c r="AH174" s="18" t="n">
        <f aca="false">IF(Q174="","",ROUND((Q174-H174)*1440,0))</f>
        <v>224</v>
      </c>
      <c r="AI174" s="19" t="n">
        <f aca="false">ROUND(IF(O174="",Assumptions!$B$25-K174,O174-K174)*24,1)</f>
        <v>1.5</v>
      </c>
      <c r="AJ174" s="20" t="n">
        <f aca="false">ROUND(MAX(N(Y174)/Assumptions!$C$5, N(Z174)/Assumptions!$C$6, N(AA174)/Assumptions!$C$7, N(AB174)/Assumptions!$C$8, N(AC174)/Assumptions!$C$9, N(AD174)/Assumptions!$C$10, N(AE174)/Assumptions!$C$11, N(AF174)/Assumptions!$C$12, N(AG174)/Assumptions!$C$13),3)</f>
        <v>0.967</v>
      </c>
      <c r="AK174" s="0" t="str">
        <f aca="false">IF(OR(U174="Pending",U174="On Hold"),"Open GRN (awaiting)",IF(AJ174&lt;=1,"Within SLA",IF(ROUND(N(Y174)/Assumptions!$C$5,3)=AJ174,"Gate Wait",IF(ROUND(N(Z174)/Assumptions!$C$6,3)=AJ174,"Dock Wait",IF(ROUND(N(AA174)/Assumptions!$C$7,3)=AJ174,"Unloading",IF(ROUND(N(AB174)/Assumptions!$C$8,3)=AJ174,"Unload-to-QC Wait",IF(ROUND(N(AC174)/Assumptions!$C$9,3)=AJ174,"QC",IF(ROUND(N(AD174)/Assumptions!$C$10,3)=AJ174,"QC-to-GRN Wait",IF(ROUND(N(AE174)/Assumptions!$C$11,3)=AJ174,"GRN Processing",IF(ROUND(N(AF174)/Assumptions!$C$12,3)=AJ174,"GRN-to-Putaway Wait",IF(ROUND(N(AG174)/Assumptions!$C$13,3)=AJ174,"Putaway","Within SLA")))))))))))</f>
        <v>Within SLA</v>
      </c>
    </row>
    <row r="175" customFormat="false" ht="15" hidden="false" customHeight="false" outlineLevel="0" collapsed="false">
      <c r="A175" s="0" t="s">
        <v>669</v>
      </c>
      <c r="B175" s="0" t="s">
        <v>670</v>
      </c>
      <c r="C175" s="0" t="s">
        <v>252</v>
      </c>
      <c r="D175" s="0" t="s">
        <v>119</v>
      </c>
      <c r="E175" s="0" t="s">
        <v>671</v>
      </c>
      <c r="F175" s="0" t="s">
        <v>137</v>
      </c>
      <c r="G175" s="0" t="s">
        <v>129</v>
      </c>
      <c r="H175" s="17" t="n">
        <v>46207.4881944444</v>
      </c>
      <c r="I175" s="17" t="n">
        <v>46207.5125</v>
      </c>
      <c r="J175" s="17" t="n">
        <v>46207.5180555556</v>
      </c>
      <c r="K175" s="17" t="n">
        <v>46207.5388888889</v>
      </c>
      <c r="L175" s="17" t="n">
        <v>46207.5423611111</v>
      </c>
      <c r="M175" s="17" t="n">
        <v>46207.55625</v>
      </c>
      <c r="N175" s="17" t="n">
        <v>46207.5854166667</v>
      </c>
      <c r="O175" s="17" t="n">
        <v>46207.6097222222</v>
      </c>
      <c r="P175" s="17" t="n">
        <v>46207.6208333333</v>
      </c>
      <c r="Q175" s="17" t="n">
        <v>46207.6354166667</v>
      </c>
      <c r="R175" s="0" t="n">
        <v>171</v>
      </c>
      <c r="S175" s="0" t="n">
        <v>0</v>
      </c>
      <c r="T175" s="0" t="n">
        <v>0</v>
      </c>
      <c r="U175" s="18" t="s">
        <v>130</v>
      </c>
      <c r="V175" s="18" t="s">
        <v>144</v>
      </c>
      <c r="W175" s="0" t="str">
        <f aca="false">IF(AND(X175&gt;=6,X175&lt;14),"A",IF(AND(X175&gt;=14,X175&lt;22),"B","C"))</f>
        <v>A</v>
      </c>
      <c r="X175" s="18" t="n">
        <f aca="false">HOUR(H175)</f>
        <v>11</v>
      </c>
      <c r="Y175" s="18" t="n">
        <f aca="false">ROUND((I175-H175)*1440,0)</f>
        <v>35</v>
      </c>
      <c r="Z175" s="18" t="n">
        <f aca="false">ROUND((J175-I175)*1440,0)</f>
        <v>8</v>
      </c>
      <c r="AA175" s="18" t="n">
        <f aca="false">ROUND((K175-J175)*1440,0)</f>
        <v>30</v>
      </c>
      <c r="AB175" s="18" t="n">
        <f aca="false">ROUND((L175-K175)*1440,0)</f>
        <v>5</v>
      </c>
      <c r="AC175" s="18" t="n">
        <f aca="false">ROUND((M175-L175)*1440,0)</f>
        <v>20</v>
      </c>
      <c r="AD175" s="18" t="n">
        <f aca="false">IF(N175="","",ROUND((N175-M175)*1440,0))</f>
        <v>42</v>
      </c>
      <c r="AE175" s="18" t="n">
        <f aca="false">IF(O175="","",ROUND((O175-N175)*1440,0))</f>
        <v>35</v>
      </c>
      <c r="AF175" s="18" t="n">
        <f aca="false">IF(P175="","",ROUND((P175-O175)*1440,0))</f>
        <v>16</v>
      </c>
      <c r="AG175" s="18" t="n">
        <f aca="false">IF(Q175="","",ROUND((Q175-P175)*1440,0))</f>
        <v>21</v>
      </c>
      <c r="AH175" s="18" t="n">
        <f aca="false">IF(Q175="","",ROUND((Q175-H175)*1440,0))</f>
        <v>212</v>
      </c>
      <c r="AI175" s="19" t="n">
        <f aca="false">ROUND(IF(O175="",Assumptions!$B$25-K175,O175-K175)*24,1)</f>
        <v>1.7</v>
      </c>
      <c r="AJ175" s="20" t="n">
        <f aca="false">ROUND(MAX(N(Y175)/Assumptions!$C$5, N(Z175)/Assumptions!$C$6, N(AA175)/Assumptions!$C$7, N(AB175)/Assumptions!$C$8, N(AC175)/Assumptions!$C$9, N(AD175)/Assumptions!$C$10, N(AE175)/Assumptions!$C$11, N(AF175)/Assumptions!$C$12, N(AG175)/Assumptions!$C$13),3)</f>
        <v>1.4</v>
      </c>
      <c r="AK175" s="0" t="str">
        <f aca="false">IF(OR(U175="Pending",U175="On Hold"),"Open GRN (awaiting)",IF(AJ175&lt;=1,"Within SLA",IF(ROUND(N(Y175)/Assumptions!$C$5,3)=AJ175,"Gate Wait",IF(ROUND(N(Z175)/Assumptions!$C$6,3)=AJ175,"Dock Wait",IF(ROUND(N(AA175)/Assumptions!$C$7,3)=AJ175,"Unloading",IF(ROUND(N(AB175)/Assumptions!$C$8,3)=AJ175,"Unload-to-QC Wait",IF(ROUND(N(AC175)/Assumptions!$C$9,3)=AJ175,"QC",IF(ROUND(N(AD175)/Assumptions!$C$10,3)=AJ175,"QC-to-GRN Wait",IF(ROUND(N(AE175)/Assumptions!$C$11,3)=AJ175,"GRN Processing",IF(ROUND(N(AF175)/Assumptions!$C$12,3)=AJ175,"GRN-to-Putaway Wait",IF(ROUND(N(AG175)/Assumptions!$C$13,3)=AJ175,"Putaway","Within SLA")))))))))))</f>
        <v>QC-to-GRN Wait</v>
      </c>
    </row>
    <row r="176" customFormat="false" ht="15" hidden="false" customHeight="false" outlineLevel="0" collapsed="false">
      <c r="A176" s="0" t="s">
        <v>672</v>
      </c>
      <c r="B176" s="0" t="s">
        <v>673</v>
      </c>
      <c r="C176" s="0" t="s">
        <v>134</v>
      </c>
      <c r="D176" s="0" t="s">
        <v>135</v>
      </c>
      <c r="E176" s="0" t="s">
        <v>674</v>
      </c>
      <c r="F176" s="0" t="s">
        <v>149</v>
      </c>
      <c r="G176" s="0" t="s">
        <v>138</v>
      </c>
      <c r="H176" s="17" t="n">
        <v>46207.4923611111</v>
      </c>
      <c r="I176" s="17" t="n">
        <v>46207.5131944444</v>
      </c>
      <c r="J176" s="17" t="n">
        <v>46207.51875</v>
      </c>
      <c r="K176" s="17" t="n">
        <v>46207.5361111111</v>
      </c>
      <c r="L176" s="17" t="n">
        <v>46207.5680555556</v>
      </c>
      <c r="M176" s="17" t="n">
        <v>46207.58125</v>
      </c>
      <c r="N176" s="17" t="n">
        <v>46207.6631944445</v>
      </c>
      <c r="O176" s="17" t="n">
        <v>46207.7298611111</v>
      </c>
      <c r="P176" s="17" t="n">
        <v>46207.7458333333</v>
      </c>
      <c r="Q176" s="17" t="n">
        <v>46207.7604166667</v>
      </c>
      <c r="R176" s="0" t="n">
        <v>267</v>
      </c>
      <c r="S176" s="0" t="n">
        <v>0</v>
      </c>
      <c r="T176" s="0" t="n">
        <v>0</v>
      </c>
      <c r="U176" s="18" t="s">
        <v>130</v>
      </c>
      <c r="V176" s="18" t="s">
        <v>156</v>
      </c>
      <c r="W176" s="0" t="str">
        <f aca="false">IF(AND(X176&gt;=6,X176&lt;14),"A",IF(AND(X176&gt;=14,X176&lt;22),"B","C"))</f>
        <v>A</v>
      </c>
      <c r="X176" s="18" t="n">
        <f aca="false">HOUR(H176)</f>
        <v>11</v>
      </c>
      <c r="Y176" s="18" t="n">
        <f aca="false">ROUND((I176-H176)*1440,0)</f>
        <v>30</v>
      </c>
      <c r="Z176" s="18" t="n">
        <f aca="false">ROUND((J176-I176)*1440,0)</f>
        <v>8</v>
      </c>
      <c r="AA176" s="18" t="n">
        <f aca="false">ROUND((K176-J176)*1440,0)</f>
        <v>25</v>
      </c>
      <c r="AB176" s="18" t="n">
        <f aca="false">ROUND((L176-K176)*1440,0)</f>
        <v>46</v>
      </c>
      <c r="AC176" s="18" t="n">
        <f aca="false">ROUND((M176-L176)*1440,0)</f>
        <v>19</v>
      </c>
      <c r="AD176" s="18" t="n">
        <f aca="false">IF(N176="","",ROUND((N176-M176)*1440,0))</f>
        <v>118</v>
      </c>
      <c r="AE176" s="18" t="n">
        <f aca="false">IF(O176="","",ROUND((O176-N176)*1440,0))</f>
        <v>96</v>
      </c>
      <c r="AF176" s="18" t="n">
        <f aca="false">IF(P176="","",ROUND((P176-O176)*1440,0))</f>
        <v>23</v>
      </c>
      <c r="AG176" s="18" t="n">
        <f aca="false">IF(Q176="","",ROUND((Q176-P176)*1440,0))</f>
        <v>21</v>
      </c>
      <c r="AH176" s="18" t="n">
        <f aca="false">IF(Q176="","",ROUND((Q176-H176)*1440,0))</f>
        <v>386</v>
      </c>
      <c r="AI176" s="19" t="n">
        <f aca="false">ROUND(IF(O176="",Assumptions!$B$25-K176,O176-K176)*24,1)</f>
        <v>4.7</v>
      </c>
      <c r="AJ176" s="20" t="n">
        <f aca="false">ROUND(MAX(N(Y176)/Assumptions!$C$5, N(Z176)/Assumptions!$C$6, N(AA176)/Assumptions!$C$7, N(AB176)/Assumptions!$C$8, N(AC176)/Assumptions!$C$9, N(AD176)/Assumptions!$C$10, N(AE176)/Assumptions!$C$11, N(AF176)/Assumptions!$C$12, N(AG176)/Assumptions!$C$13),3)</f>
        <v>3.933</v>
      </c>
      <c r="AK176" s="0" t="str">
        <f aca="false">IF(OR(U176="Pending",U176="On Hold"),"Open GRN (awaiting)",IF(AJ176&lt;=1,"Within SLA",IF(ROUND(N(Y176)/Assumptions!$C$5,3)=AJ176,"Gate Wait",IF(ROUND(N(Z176)/Assumptions!$C$6,3)=AJ176,"Dock Wait",IF(ROUND(N(AA176)/Assumptions!$C$7,3)=AJ176,"Unloading",IF(ROUND(N(AB176)/Assumptions!$C$8,3)=AJ176,"Unload-to-QC Wait",IF(ROUND(N(AC176)/Assumptions!$C$9,3)=AJ176,"QC",IF(ROUND(N(AD176)/Assumptions!$C$10,3)=AJ176,"QC-to-GRN Wait",IF(ROUND(N(AE176)/Assumptions!$C$11,3)=AJ176,"GRN Processing",IF(ROUND(N(AF176)/Assumptions!$C$12,3)=AJ176,"GRN-to-Putaway Wait",IF(ROUND(N(AG176)/Assumptions!$C$13,3)=AJ176,"Putaway","Within SLA")))))))))))</f>
        <v>QC-to-GRN Wait</v>
      </c>
    </row>
    <row r="177" customFormat="false" ht="15" hidden="false" customHeight="false" outlineLevel="0" collapsed="false">
      <c r="A177" s="0" t="s">
        <v>675</v>
      </c>
      <c r="B177" s="0" t="s">
        <v>676</v>
      </c>
      <c r="C177" s="0" t="s">
        <v>286</v>
      </c>
      <c r="D177" s="0" t="s">
        <v>135</v>
      </c>
      <c r="E177" s="0" t="s">
        <v>677</v>
      </c>
      <c r="F177" s="0" t="s">
        <v>121</v>
      </c>
      <c r="G177" s="0" t="s">
        <v>138</v>
      </c>
      <c r="H177" s="17" t="n">
        <v>46207.4951388889</v>
      </c>
      <c r="I177" s="17" t="n">
        <v>46207.5131944444</v>
      </c>
      <c r="J177" s="17" t="n">
        <v>46207.5152777778</v>
      </c>
      <c r="K177" s="17" t="n">
        <v>46207.5465277778</v>
      </c>
      <c r="L177" s="17" t="n">
        <v>46207.5645833333</v>
      </c>
      <c r="M177" s="17" t="n">
        <v>46207.5798611111</v>
      </c>
      <c r="N177" s="17" t="n">
        <v>46207.5979166667</v>
      </c>
      <c r="O177" s="17" t="n">
        <v>46207.6145833333</v>
      </c>
      <c r="P177" s="17" t="n">
        <v>46207.6256944445</v>
      </c>
      <c r="Q177" s="17" t="n">
        <v>46207.6430555556</v>
      </c>
      <c r="R177" s="0" t="n">
        <v>520</v>
      </c>
      <c r="S177" s="0" t="n">
        <v>0</v>
      </c>
      <c r="T177" s="0" t="n">
        <v>0</v>
      </c>
      <c r="U177" s="18" t="s">
        <v>130</v>
      </c>
      <c r="V177" s="18" t="s">
        <v>139</v>
      </c>
      <c r="W177" s="0" t="str">
        <f aca="false">IF(AND(X177&gt;=6,X177&lt;14),"A",IF(AND(X177&gt;=14,X177&lt;22),"B","C"))</f>
        <v>A</v>
      </c>
      <c r="X177" s="18" t="n">
        <f aca="false">HOUR(H177)</f>
        <v>11</v>
      </c>
      <c r="Y177" s="18" t="n">
        <f aca="false">ROUND((I177-H177)*1440,0)</f>
        <v>26</v>
      </c>
      <c r="Z177" s="18" t="n">
        <f aca="false">ROUND((J177-I177)*1440,0)</f>
        <v>3</v>
      </c>
      <c r="AA177" s="18" t="n">
        <f aca="false">ROUND((K177-J177)*1440,0)</f>
        <v>45</v>
      </c>
      <c r="AB177" s="18" t="n">
        <f aca="false">ROUND((L177-K177)*1440,0)</f>
        <v>26</v>
      </c>
      <c r="AC177" s="18" t="n">
        <f aca="false">ROUND((M177-L177)*1440,0)</f>
        <v>22</v>
      </c>
      <c r="AD177" s="18" t="n">
        <f aca="false">IF(N177="","",ROUND((N177-M177)*1440,0))</f>
        <v>26</v>
      </c>
      <c r="AE177" s="18" t="n">
        <f aca="false">IF(O177="","",ROUND((O177-N177)*1440,0))</f>
        <v>24</v>
      </c>
      <c r="AF177" s="18" t="n">
        <f aca="false">IF(P177="","",ROUND((P177-O177)*1440,0))</f>
        <v>16</v>
      </c>
      <c r="AG177" s="18" t="n">
        <f aca="false">IF(Q177="","",ROUND((Q177-P177)*1440,0))</f>
        <v>25</v>
      </c>
      <c r="AH177" s="18" t="n">
        <f aca="false">IF(Q177="","",ROUND((Q177-H177)*1440,0))</f>
        <v>213</v>
      </c>
      <c r="AI177" s="19" t="n">
        <f aca="false">ROUND(IF(O177="",Assumptions!$B$25-K177,O177-K177)*24,1)</f>
        <v>1.6</v>
      </c>
      <c r="AJ177" s="20" t="n">
        <f aca="false">ROUND(MAX(N(Y177)/Assumptions!$C$5, N(Z177)/Assumptions!$C$6, N(AA177)/Assumptions!$C$7, N(AB177)/Assumptions!$C$8, N(AC177)/Assumptions!$C$9, N(AD177)/Assumptions!$C$10, N(AE177)/Assumptions!$C$11, N(AF177)/Assumptions!$C$12, N(AG177)/Assumptions!$C$13),3)</f>
        <v>1.733</v>
      </c>
      <c r="AK177" s="0" t="str">
        <f aca="false">IF(OR(U177="Pending",U177="On Hold"),"Open GRN (awaiting)",IF(AJ177&lt;=1,"Within SLA",IF(ROUND(N(Y177)/Assumptions!$C$5,3)=AJ177,"Gate Wait",IF(ROUND(N(Z177)/Assumptions!$C$6,3)=AJ177,"Dock Wait",IF(ROUND(N(AA177)/Assumptions!$C$7,3)=AJ177,"Unloading",IF(ROUND(N(AB177)/Assumptions!$C$8,3)=AJ177,"Unload-to-QC Wait",IF(ROUND(N(AC177)/Assumptions!$C$9,3)=AJ177,"QC",IF(ROUND(N(AD177)/Assumptions!$C$10,3)=AJ177,"QC-to-GRN Wait",IF(ROUND(N(AE177)/Assumptions!$C$11,3)=AJ177,"GRN Processing",IF(ROUND(N(AF177)/Assumptions!$C$12,3)=AJ177,"GRN-to-Putaway Wait",IF(ROUND(N(AG177)/Assumptions!$C$13,3)=AJ177,"Putaway","Within SLA")))))))))))</f>
        <v>Unload-to-QC Wait</v>
      </c>
    </row>
    <row r="178" customFormat="false" ht="15" hidden="false" customHeight="false" outlineLevel="0" collapsed="false">
      <c r="A178" s="0" t="s">
        <v>678</v>
      </c>
      <c r="B178" s="0" t="s">
        <v>679</v>
      </c>
      <c r="C178" s="0" t="s">
        <v>142</v>
      </c>
      <c r="D178" s="0" t="s">
        <v>135</v>
      </c>
      <c r="E178" s="0" t="s">
        <v>680</v>
      </c>
      <c r="F178" s="0" t="s">
        <v>137</v>
      </c>
      <c r="G178" s="0" t="s">
        <v>138</v>
      </c>
      <c r="H178" s="17" t="n">
        <v>46207.5229166667</v>
      </c>
      <c r="I178" s="17" t="n">
        <v>46207.5291666667</v>
      </c>
      <c r="J178" s="17" t="n">
        <v>46207.5375</v>
      </c>
      <c r="K178" s="17" t="n">
        <v>46207.5729166667</v>
      </c>
      <c r="L178" s="17" t="n">
        <v>46207.5784722222</v>
      </c>
      <c r="M178" s="17" t="n">
        <v>46207.59375</v>
      </c>
      <c r="N178" s="17" t="n">
        <v>46207.6006944445</v>
      </c>
      <c r="O178" s="17" t="n">
        <v>46207.6159722222</v>
      </c>
      <c r="P178" s="17" t="n">
        <v>46207.6409722222</v>
      </c>
      <c r="Q178" s="17" t="n">
        <v>46207.6583333333</v>
      </c>
      <c r="R178" s="0" t="n">
        <v>215</v>
      </c>
      <c r="S178" s="0" t="n">
        <v>0</v>
      </c>
      <c r="T178" s="0" t="n">
        <v>0</v>
      </c>
      <c r="U178" s="18" t="s">
        <v>130</v>
      </c>
      <c r="V178" s="18" t="s">
        <v>144</v>
      </c>
      <c r="W178" s="0" t="str">
        <f aca="false">IF(AND(X178&gt;=6,X178&lt;14),"A",IF(AND(X178&gt;=14,X178&lt;22),"B","C"))</f>
        <v>A</v>
      </c>
      <c r="X178" s="18" t="n">
        <f aca="false">HOUR(H178)</f>
        <v>12</v>
      </c>
      <c r="Y178" s="18" t="n">
        <f aca="false">ROUND((I178-H178)*1440,0)</f>
        <v>9</v>
      </c>
      <c r="Z178" s="18" t="n">
        <f aca="false">ROUND((J178-I178)*1440,0)</f>
        <v>12</v>
      </c>
      <c r="AA178" s="18" t="n">
        <f aca="false">ROUND((K178-J178)*1440,0)</f>
        <v>51</v>
      </c>
      <c r="AB178" s="18" t="n">
        <f aca="false">ROUND((L178-K178)*1440,0)</f>
        <v>8</v>
      </c>
      <c r="AC178" s="18" t="n">
        <f aca="false">ROUND((M178-L178)*1440,0)</f>
        <v>22</v>
      </c>
      <c r="AD178" s="18" t="n">
        <f aca="false">IF(N178="","",ROUND((N178-M178)*1440,0))</f>
        <v>10</v>
      </c>
      <c r="AE178" s="18" t="n">
        <f aca="false">IF(O178="","",ROUND((O178-N178)*1440,0))</f>
        <v>22</v>
      </c>
      <c r="AF178" s="18" t="n">
        <f aca="false">IF(P178="","",ROUND((P178-O178)*1440,0))</f>
        <v>36</v>
      </c>
      <c r="AG178" s="18" t="n">
        <f aca="false">IF(Q178="","",ROUND((Q178-P178)*1440,0))</f>
        <v>25</v>
      </c>
      <c r="AH178" s="18" t="n">
        <f aca="false">IF(Q178="","",ROUND((Q178-H178)*1440,0))</f>
        <v>195</v>
      </c>
      <c r="AI178" s="19" t="n">
        <f aca="false">ROUND(IF(O178="",Assumptions!$B$25-K178,O178-K178)*24,1)</f>
        <v>1</v>
      </c>
      <c r="AJ178" s="20" t="n">
        <f aca="false">ROUND(MAX(N(Y178)/Assumptions!$C$5, N(Z178)/Assumptions!$C$6, N(AA178)/Assumptions!$C$7, N(AB178)/Assumptions!$C$8, N(AC178)/Assumptions!$C$9, N(AD178)/Assumptions!$C$10, N(AE178)/Assumptions!$C$11, N(AF178)/Assumptions!$C$12, N(AG178)/Assumptions!$C$13),3)</f>
        <v>1.8</v>
      </c>
      <c r="AK178" s="0" t="str">
        <f aca="false">IF(OR(U178="Pending",U178="On Hold"),"Open GRN (awaiting)",IF(AJ178&lt;=1,"Within SLA",IF(ROUND(N(Y178)/Assumptions!$C$5,3)=AJ178,"Gate Wait",IF(ROUND(N(Z178)/Assumptions!$C$6,3)=AJ178,"Dock Wait",IF(ROUND(N(AA178)/Assumptions!$C$7,3)=AJ178,"Unloading",IF(ROUND(N(AB178)/Assumptions!$C$8,3)=AJ178,"Unload-to-QC Wait",IF(ROUND(N(AC178)/Assumptions!$C$9,3)=AJ178,"QC",IF(ROUND(N(AD178)/Assumptions!$C$10,3)=AJ178,"QC-to-GRN Wait",IF(ROUND(N(AE178)/Assumptions!$C$11,3)=AJ178,"GRN Processing",IF(ROUND(N(AF178)/Assumptions!$C$12,3)=AJ178,"GRN-to-Putaway Wait",IF(ROUND(N(AG178)/Assumptions!$C$13,3)=AJ178,"Putaway","Within SLA")))))))))))</f>
        <v>GRN-to-Putaway Wait</v>
      </c>
    </row>
    <row r="179" customFormat="false" ht="15" hidden="false" customHeight="false" outlineLevel="0" collapsed="false">
      <c r="A179" s="0" t="s">
        <v>681</v>
      </c>
      <c r="B179" s="0" t="s">
        <v>682</v>
      </c>
      <c r="C179" s="0" t="s">
        <v>175</v>
      </c>
      <c r="D179" s="0" t="s">
        <v>119</v>
      </c>
      <c r="E179" s="0" t="s">
        <v>683</v>
      </c>
      <c r="F179" s="0" t="s">
        <v>137</v>
      </c>
      <c r="G179" s="0" t="s">
        <v>129</v>
      </c>
      <c r="H179" s="17" t="n">
        <v>46207.5326388889</v>
      </c>
      <c r="I179" s="17" t="n">
        <v>46207.5493055556</v>
      </c>
      <c r="J179" s="17" t="n">
        <v>46207.5625</v>
      </c>
      <c r="K179" s="17" t="n">
        <v>46207.5805555556</v>
      </c>
      <c r="L179" s="17" t="n">
        <v>46207.5826388889</v>
      </c>
      <c r="M179" s="17" t="n">
        <v>46207.5909722222</v>
      </c>
      <c r="N179" s="17" t="n">
        <v>46207.6138888889</v>
      </c>
      <c r="O179" s="17" t="n">
        <v>46207.6409722222</v>
      </c>
      <c r="P179" s="17" t="n">
        <v>46207.6513888889</v>
      </c>
      <c r="Q179" s="17" t="n">
        <v>46207.6833333333</v>
      </c>
      <c r="R179" s="0" t="n">
        <v>486</v>
      </c>
      <c r="S179" s="0" t="n">
        <v>0</v>
      </c>
      <c r="T179" s="0" t="n">
        <v>0</v>
      </c>
      <c r="U179" s="18" t="s">
        <v>130</v>
      </c>
      <c r="V179" s="18" t="s">
        <v>144</v>
      </c>
      <c r="W179" s="0" t="str">
        <f aca="false">IF(AND(X179&gt;=6,X179&lt;14),"A",IF(AND(X179&gt;=14,X179&lt;22),"B","C"))</f>
        <v>A</v>
      </c>
      <c r="X179" s="18" t="n">
        <f aca="false">HOUR(H179)</f>
        <v>12</v>
      </c>
      <c r="Y179" s="18" t="n">
        <f aca="false">ROUND((I179-H179)*1440,0)</f>
        <v>24</v>
      </c>
      <c r="Z179" s="18" t="n">
        <f aca="false">ROUND((J179-I179)*1440,0)</f>
        <v>19</v>
      </c>
      <c r="AA179" s="18" t="n">
        <f aca="false">ROUND((K179-J179)*1440,0)</f>
        <v>26</v>
      </c>
      <c r="AB179" s="18" t="n">
        <f aca="false">ROUND((L179-K179)*1440,0)</f>
        <v>3</v>
      </c>
      <c r="AC179" s="18" t="n">
        <f aca="false">ROUND((M179-L179)*1440,0)</f>
        <v>12</v>
      </c>
      <c r="AD179" s="18" t="n">
        <f aca="false">IF(N179="","",ROUND((N179-M179)*1440,0))</f>
        <v>33</v>
      </c>
      <c r="AE179" s="18" t="n">
        <f aca="false">IF(O179="","",ROUND((O179-N179)*1440,0))</f>
        <v>39</v>
      </c>
      <c r="AF179" s="18" t="n">
        <f aca="false">IF(P179="","",ROUND((P179-O179)*1440,0))</f>
        <v>15</v>
      </c>
      <c r="AG179" s="18" t="n">
        <f aca="false">IF(Q179="","",ROUND((Q179-P179)*1440,0))</f>
        <v>46</v>
      </c>
      <c r="AH179" s="18" t="n">
        <f aca="false">IF(Q179="","",ROUND((Q179-H179)*1440,0))</f>
        <v>217</v>
      </c>
      <c r="AI179" s="19" t="n">
        <f aca="false">ROUND(IF(O179="",Assumptions!$B$25-K179,O179-K179)*24,1)</f>
        <v>1.5</v>
      </c>
      <c r="AJ179" s="20" t="n">
        <f aca="false">ROUND(MAX(N(Y179)/Assumptions!$C$5, N(Z179)/Assumptions!$C$6, N(AA179)/Assumptions!$C$7, N(AB179)/Assumptions!$C$8, N(AC179)/Assumptions!$C$9, N(AD179)/Assumptions!$C$10, N(AE179)/Assumptions!$C$11, N(AF179)/Assumptions!$C$12, N(AG179)/Assumptions!$C$13),3)</f>
        <v>1.267</v>
      </c>
      <c r="AK179" s="0" t="str">
        <f aca="false">IF(OR(U179="Pending",U179="On Hold"),"Open GRN (awaiting)",IF(AJ179&lt;=1,"Within SLA",IF(ROUND(N(Y179)/Assumptions!$C$5,3)=AJ179,"Gate Wait",IF(ROUND(N(Z179)/Assumptions!$C$6,3)=AJ179,"Dock Wait",IF(ROUND(N(AA179)/Assumptions!$C$7,3)=AJ179,"Unloading",IF(ROUND(N(AB179)/Assumptions!$C$8,3)=AJ179,"Unload-to-QC Wait",IF(ROUND(N(AC179)/Assumptions!$C$9,3)=AJ179,"QC",IF(ROUND(N(AD179)/Assumptions!$C$10,3)=AJ179,"QC-to-GRN Wait",IF(ROUND(N(AE179)/Assumptions!$C$11,3)=AJ179,"GRN Processing",IF(ROUND(N(AF179)/Assumptions!$C$12,3)=AJ179,"GRN-to-Putaway Wait",IF(ROUND(N(AG179)/Assumptions!$C$13,3)=AJ179,"Putaway","Within SLA")))))))))))</f>
        <v>Dock Wait</v>
      </c>
    </row>
    <row r="180" customFormat="false" ht="15" hidden="false" customHeight="false" outlineLevel="0" collapsed="false">
      <c r="A180" s="0" t="s">
        <v>684</v>
      </c>
      <c r="B180" s="0" t="s">
        <v>685</v>
      </c>
      <c r="C180" s="0" t="s">
        <v>184</v>
      </c>
      <c r="D180" s="0" t="s">
        <v>119</v>
      </c>
      <c r="E180" s="0" t="s">
        <v>686</v>
      </c>
      <c r="F180" s="0" t="s">
        <v>177</v>
      </c>
      <c r="G180" s="0" t="s">
        <v>122</v>
      </c>
      <c r="H180" s="17" t="n">
        <v>46207.5354166667</v>
      </c>
      <c r="I180" s="17" t="n">
        <v>46207.6777777778</v>
      </c>
      <c r="J180" s="17" t="n">
        <v>46207.6965277778</v>
      </c>
      <c r="K180" s="17" t="n">
        <v>46207.7333333333</v>
      </c>
      <c r="L180" s="17" t="n">
        <v>46207.75</v>
      </c>
      <c r="M180" s="17" t="n">
        <v>46207.7680555556</v>
      </c>
      <c r="N180" s="17" t="n">
        <v>46207.775</v>
      </c>
      <c r="O180" s="17" t="n">
        <v>46207.8229166667</v>
      </c>
      <c r="P180" s="17" t="n">
        <v>46207.8291666667</v>
      </c>
      <c r="Q180" s="17" t="n">
        <v>46207.8638888889</v>
      </c>
      <c r="R180" s="0" t="n">
        <v>618</v>
      </c>
      <c r="S180" s="0" t="n">
        <v>0</v>
      </c>
      <c r="T180" s="0" t="n">
        <v>0</v>
      </c>
      <c r="U180" s="18" t="s">
        <v>130</v>
      </c>
      <c r="V180" s="18" t="s">
        <v>82</v>
      </c>
      <c r="W180" s="0" t="str">
        <f aca="false">IF(AND(X180&gt;=6,X180&lt;14),"A",IF(AND(X180&gt;=14,X180&lt;22),"B","C"))</f>
        <v>A</v>
      </c>
      <c r="X180" s="18" t="n">
        <f aca="false">HOUR(H180)</f>
        <v>12</v>
      </c>
      <c r="Y180" s="18" t="n">
        <f aca="false">ROUND((I180-H180)*1440,0)</f>
        <v>205</v>
      </c>
      <c r="Z180" s="18" t="n">
        <f aca="false">ROUND((J180-I180)*1440,0)</f>
        <v>27</v>
      </c>
      <c r="AA180" s="18" t="n">
        <f aca="false">ROUND((K180-J180)*1440,0)</f>
        <v>53</v>
      </c>
      <c r="AB180" s="18" t="n">
        <f aca="false">ROUND((L180-K180)*1440,0)</f>
        <v>24</v>
      </c>
      <c r="AC180" s="18" t="n">
        <f aca="false">ROUND((M180-L180)*1440,0)</f>
        <v>26</v>
      </c>
      <c r="AD180" s="18" t="n">
        <f aca="false">IF(N180="","",ROUND((N180-M180)*1440,0))</f>
        <v>10</v>
      </c>
      <c r="AE180" s="18" t="n">
        <f aca="false">IF(O180="","",ROUND((O180-N180)*1440,0))</f>
        <v>69</v>
      </c>
      <c r="AF180" s="18" t="n">
        <f aca="false">IF(P180="","",ROUND((P180-O180)*1440,0))</f>
        <v>9</v>
      </c>
      <c r="AG180" s="18" t="n">
        <f aca="false">IF(Q180="","",ROUND((Q180-P180)*1440,0))</f>
        <v>50</v>
      </c>
      <c r="AH180" s="18" t="n">
        <f aca="false">IF(Q180="","",ROUND((Q180-H180)*1440,0))</f>
        <v>473</v>
      </c>
      <c r="AI180" s="19" t="n">
        <f aca="false">ROUND(IF(O180="",Assumptions!$B$25-K180,O180-K180)*24,1)</f>
        <v>2.2</v>
      </c>
      <c r="AJ180" s="20" t="n">
        <f aca="false">ROUND(MAX(N(Y180)/Assumptions!$C$5, N(Z180)/Assumptions!$C$6, N(AA180)/Assumptions!$C$7, N(AB180)/Assumptions!$C$8, N(AC180)/Assumptions!$C$9, N(AD180)/Assumptions!$C$10, N(AE180)/Assumptions!$C$11, N(AF180)/Assumptions!$C$12, N(AG180)/Assumptions!$C$13),3)</f>
        <v>6.833</v>
      </c>
      <c r="AK180" s="0" t="str">
        <f aca="false">IF(OR(U180="Pending",U180="On Hold"),"Open GRN (awaiting)",IF(AJ180&lt;=1,"Within SLA",IF(ROUND(N(Y180)/Assumptions!$C$5,3)=AJ180,"Gate Wait",IF(ROUND(N(Z180)/Assumptions!$C$6,3)=AJ180,"Dock Wait",IF(ROUND(N(AA180)/Assumptions!$C$7,3)=AJ180,"Unloading",IF(ROUND(N(AB180)/Assumptions!$C$8,3)=AJ180,"Unload-to-QC Wait",IF(ROUND(N(AC180)/Assumptions!$C$9,3)=AJ180,"QC",IF(ROUND(N(AD180)/Assumptions!$C$10,3)=AJ180,"QC-to-GRN Wait",IF(ROUND(N(AE180)/Assumptions!$C$11,3)=AJ180,"GRN Processing",IF(ROUND(N(AF180)/Assumptions!$C$12,3)=AJ180,"GRN-to-Putaway Wait",IF(ROUND(N(AG180)/Assumptions!$C$13,3)=AJ180,"Putaway","Within SLA")))))))))))</f>
        <v>Gate Wait</v>
      </c>
    </row>
    <row r="181" customFormat="false" ht="15" hidden="false" customHeight="false" outlineLevel="0" collapsed="false">
      <c r="A181" s="0" t="s">
        <v>687</v>
      </c>
      <c r="B181" s="0" t="s">
        <v>688</v>
      </c>
      <c r="C181" s="0" t="s">
        <v>153</v>
      </c>
      <c r="D181" s="0" t="s">
        <v>147</v>
      </c>
      <c r="E181" s="0" t="s">
        <v>689</v>
      </c>
      <c r="F181" s="0" t="s">
        <v>155</v>
      </c>
      <c r="G181" s="0" t="s">
        <v>150</v>
      </c>
      <c r="H181" s="17" t="n">
        <v>46207.5416666667</v>
      </c>
      <c r="I181" s="17" t="n">
        <v>46207.5763888889</v>
      </c>
      <c r="J181" s="17" t="n">
        <v>46207.5777777778</v>
      </c>
      <c r="K181" s="17" t="n">
        <v>46207.5979166667</v>
      </c>
      <c r="L181" s="17" t="n">
        <v>46207.60625</v>
      </c>
      <c r="M181" s="17" t="n">
        <v>46207.6361111111</v>
      </c>
      <c r="N181" s="17" t="n">
        <v>46207.6465277778</v>
      </c>
      <c r="O181" s="17" t="n">
        <v>46207.68125</v>
      </c>
      <c r="P181" s="17" t="n">
        <v>46207.6944444445</v>
      </c>
      <c r="Q181" s="17" t="n">
        <v>46207.7118055556</v>
      </c>
      <c r="R181" s="0" t="n">
        <v>566</v>
      </c>
      <c r="S181" s="0" t="n">
        <v>39</v>
      </c>
      <c r="T181" s="0" t="n">
        <v>0</v>
      </c>
      <c r="U181" s="18" t="s">
        <v>123</v>
      </c>
      <c r="V181" s="18" t="s">
        <v>82</v>
      </c>
      <c r="W181" s="0" t="str">
        <f aca="false">IF(AND(X181&gt;=6,X181&lt;14),"A",IF(AND(X181&gt;=14,X181&lt;22),"B","C"))</f>
        <v>A</v>
      </c>
      <c r="X181" s="18" t="n">
        <f aca="false">HOUR(H181)</f>
        <v>13</v>
      </c>
      <c r="Y181" s="18" t="n">
        <f aca="false">ROUND((I181-H181)*1440,0)</f>
        <v>50</v>
      </c>
      <c r="Z181" s="18" t="n">
        <f aca="false">ROUND((J181-I181)*1440,0)</f>
        <v>2</v>
      </c>
      <c r="AA181" s="18" t="n">
        <f aca="false">ROUND((K181-J181)*1440,0)</f>
        <v>29</v>
      </c>
      <c r="AB181" s="18" t="n">
        <f aca="false">ROUND((L181-K181)*1440,0)</f>
        <v>12</v>
      </c>
      <c r="AC181" s="18" t="n">
        <f aca="false">ROUND((M181-L181)*1440,0)</f>
        <v>43</v>
      </c>
      <c r="AD181" s="18" t="n">
        <f aca="false">IF(N181="","",ROUND((N181-M181)*1440,0))</f>
        <v>15</v>
      </c>
      <c r="AE181" s="18" t="n">
        <f aca="false">IF(O181="","",ROUND((O181-N181)*1440,0))</f>
        <v>50</v>
      </c>
      <c r="AF181" s="18" t="n">
        <f aca="false">IF(P181="","",ROUND((P181-O181)*1440,0))</f>
        <v>19</v>
      </c>
      <c r="AG181" s="18" t="n">
        <f aca="false">IF(Q181="","",ROUND((Q181-P181)*1440,0))</f>
        <v>25</v>
      </c>
      <c r="AH181" s="18" t="n">
        <f aca="false">IF(Q181="","",ROUND((Q181-H181)*1440,0))</f>
        <v>245</v>
      </c>
      <c r="AI181" s="19" t="n">
        <f aca="false">ROUND(IF(O181="",Assumptions!$B$25-K181,O181-K181)*24,1)</f>
        <v>2</v>
      </c>
      <c r="AJ181" s="20" t="n">
        <f aca="false">ROUND(MAX(N(Y181)/Assumptions!$C$5, N(Z181)/Assumptions!$C$6, N(AA181)/Assumptions!$C$7, N(AB181)/Assumptions!$C$8, N(AC181)/Assumptions!$C$9, N(AD181)/Assumptions!$C$10, N(AE181)/Assumptions!$C$11, N(AF181)/Assumptions!$C$12, N(AG181)/Assumptions!$C$13),3)</f>
        <v>1.667</v>
      </c>
      <c r="AK181" s="0" t="str">
        <f aca="false">IF(OR(U181="Pending",U181="On Hold"),"Open GRN (awaiting)",IF(AJ181&lt;=1,"Within SLA",IF(ROUND(N(Y181)/Assumptions!$C$5,3)=AJ181,"Gate Wait",IF(ROUND(N(Z181)/Assumptions!$C$6,3)=AJ181,"Dock Wait",IF(ROUND(N(AA181)/Assumptions!$C$7,3)=AJ181,"Unloading",IF(ROUND(N(AB181)/Assumptions!$C$8,3)=AJ181,"Unload-to-QC Wait",IF(ROUND(N(AC181)/Assumptions!$C$9,3)=AJ181,"QC",IF(ROUND(N(AD181)/Assumptions!$C$10,3)=AJ181,"QC-to-GRN Wait",IF(ROUND(N(AE181)/Assumptions!$C$11,3)=AJ181,"GRN Processing",IF(ROUND(N(AF181)/Assumptions!$C$12,3)=AJ181,"GRN-to-Putaway Wait",IF(ROUND(N(AG181)/Assumptions!$C$13,3)=AJ181,"Putaway","Within SLA")))))))))))</f>
        <v>Gate Wait</v>
      </c>
    </row>
    <row r="182" customFormat="false" ht="15" hidden="false" customHeight="false" outlineLevel="0" collapsed="false">
      <c r="A182" s="0" t="s">
        <v>690</v>
      </c>
      <c r="B182" s="0" t="s">
        <v>691</v>
      </c>
      <c r="C182" s="0" t="s">
        <v>118</v>
      </c>
      <c r="D182" s="0" t="s">
        <v>135</v>
      </c>
      <c r="E182" s="0" t="s">
        <v>692</v>
      </c>
      <c r="F182" s="0" t="s">
        <v>121</v>
      </c>
      <c r="G182" s="0" t="s">
        <v>178</v>
      </c>
      <c r="H182" s="17" t="n">
        <v>46207.59375</v>
      </c>
      <c r="I182" s="17" t="n">
        <v>46207.6104166667</v>
      </c>
      <c r="J182" s="17" t="n">
        <v>46207.61875</v>
      </c>
      <c r="K182" s="17" t="n">
        <v>46207.6493055556</v>
      </c>
      <c r="L182" s="17" t="n">
        <v>46207.6569444445</v>
      </c>
      <c r="M182" s="17" t="n">
        <v>46207.6840277778</v>
      </c>
      <c r="N182" s="17" t="n">
        <v>46207.7041666667</v>
      </c>
      <c r="O182" s="17" t="n">
        <v>46207.7673611111</v>
      </c>
      <c r="P182" s="17" t="n">
        <v>46207.7743055556</v>
      </c>
      <c r="Q182" s="17" t="n">
        <v>46207.7951388889</v>
      </c>
      <c r="R182" s="0" t="n">
        <v>365</v>
      </c>
      <c r="S182" s="0" t="n">
        <v>0</v>
      </c>
      <c r="T182" s="0" t="n">
        <v>0</v>
      </c>
      <c r="U182" s="18" t="s">
        <v>130</v>
      </c>
      <c r="V182" s="18" t="s">
        <v>156</v>
      </c>
      <c r="W182" s="0" t="str">
        <f aca="false">IF(AND(X182&gt;=6,X182&lt;14),"A",IF(AND(X182&gt;=14,X182&lt;22),"B","C"))</f>
        <v>B</v>
      </c>
      <c r="X182" s="18" t="n">
        <f aca="false">HOUR(H182)</f>
        <v>14</v>
      </c>
      <c r="Y182" s="18" t="n">
        <f aca="false">ROUND((I182-H182)*1440,0)</f>
        <v>24</v>
      </c>
      <c r="Z182" s="18" t="n">
        <f aca="false">ROUND((J182-I182)*1440,0)</f>
        <v>12</v>
      </c>
      <c r="AA182" s="18" t="n">
        <f aca="false">ROUND((K182-J182)*1440,0)</f>
        <v>44</v>
      </c>
      <c r="AB182" s="18" t="n">
        <f aca="false">ROUND((L182-K182)*1440,0)</f>
        <v>11</v>
      </c>
      <c r="AC182" s="18" t="n">
        <f aca="false">ROUND((M182-L182)*1440,0)</f>
        <v>39</v>
      </c>
      <c r="AD182" s="18" t="n">
        <f aca="false">IF(N182="","",ROUND((N182-M182)*1440,0))</f>
        <v>29</v>
      </c>
      <c r="AE182" s="18" t="n">
        <f aca="false">IF(O182="","",ROUND((O182-N182)*1440,0))</f>
        <v>91</v>
      </c>
      <c r="AF182" s="18" t="n">
        <f aca="false">IF(P182="","",ROUND((P182-O182)*1440,0))</f>
        <v>10</v>
      </c>
      <c r="AG182" s="18" t="n">
        <f aca="false">IF(Q182="","",ROUND((Q182-P182)*1440,0))</f>
        <v>30</v>
      </c>
      <c r="AH182" s="18" t="n">
        <f aca="false">IF(Q182="","",ROUND((Q182-H182)*1440,0))</f>
        <v>290</v>
      </c>
      <c r="AI182" s="19" t="n">
        <f aca="false">ROUND(IF(O182="",Assumptions!$B$25-K182,O182-K182)*24,1)</f>
        <v>2.8</v>
      </c>
      <c r="AJ182" s="20" t="n">
        <f aca="false">ROUND(MAX(N(Y182)/Assumptions!$C$5, N(Z182)/Assumptions!$C$6, N(AA182)/Assumptions!$C$7, N(AB182)/Assumptions!$C$8, N(AC182)/Assumptions!$C$9, N(AD182)/Assumptions!$C$10, N(AE182)/Assumptions!$C$11, N(AF182)/Assumptions!$C$12, N(AG182)/Assumptions!$C$13),3)</f>
        <v>2.022</v>
      </c>
      <c r="AK182" s="0" t="str">
        <f aca="false">IF(OR(U182="Pending",U182="On Hold"),"Open GRN (awaiting)",IF(AJ182&lt;=1,"Within SLA",IF(ROUND(N(Y182)/Assumptions!$C$5,3)=AJ182,"Gate Wait",IF(ROUND(N(Z182)/Assumptions!$C$6,3)=AJ182,"Dock Wait",IF(ROUND(N(AA182)/Assumptions!$C$7,3)=AJ182,"Unloading",IF(ROUND(N(AB182)/Assumptions!$C$8,3)=AJ182,"Unload-to-QC Wait",IF(ROUND(N(AC182)/Assumptions!$C$9,3)=AJ182,"QC",IF(ROUND(N(AD182)/Assumptions!$C$10,3)=AJ182,"QC-to-GRN Wait",IF(ROUND(N(AE182)/Assumptions!$C$11,3)=AJ182,"GRN Processing",IF(ROUND(N(AF182)/Assumptions!$C$12,3)=AJ182,"GRN-to-Putaway Wait",IF(ROUND(N(AG182)/Assumptions!$C$13,3)=AJ182,"Putaway","Within SLA")))))))))))</f>
        <v>GRN Processing</v>
      </c>
    </row>
    <row r="183" customFormat="false" ht="15" hidden="false" customHeight="false" outlineLevel="0" collapsed="false">
      <c r="A183" s="0" t="s">
        <v>693</v>
      </c>
      <c r="B183" s="0" t="s">
        <v>694</v>
      </c>
      <c r="C183" s="0" t="s">
        <v>159</v>
      </c>
      <c r="D183" s="0" t="s">
        <v>119</v>
      </c>
      <c r="E183" s="0" t="s">
        <v>695</v>
      </c>
      <c r="F183" s="0" t="s">
        <v>128</v>
      </c>
      <c r="G183" s="0" t="s">
        <v>122</v>
      </c>
      <c r="H183" s="17" t="n">
        <v>46207.5979166667</v>
      </c>
      <c r="I183" s="17" t="n">
        <v>46207.6090277778</v>
      </c>
      <c r="J183" s="17" t="n">
        <v>46207.61875</v>
      </c>
      <c r="K183" s="17" t="n">
        <v>46207.6375</v>
      </c>
      <c r="L183" s="17" t="n">
        <v>46207.6444444444</v>
      </c>
      <c r="M183" s="17" t="n">
        <v>46207.6722222222</v>
      </c>
      <c r="N183" s="17" t="n">
        <v>46207.6805555556</v>
      </c>
      <c r="O183" s="17" t="n">
        <v>46207.7180555556</v>
      </c>
      <c r="P183" s="17" t="n">
        <v>46207.7527777778</v>
      </c>
      <c r="Q183" s="17" t="n">
        <v>46207.7708333333</v>
      </c>
      <c r="R183" s="0" t="n">
        <v>175</v>
      </c>
      <c r="S183" s="0" t="n">
        <v>0</v>
      </c>
      <c r="T183" s="0" t="n">
        <v>0</v>
      </c>
      <c r="U183" s="18" t="s">
        <v>130</v>
      </c>
      <c r="V183" s="18" t="s">
        <v>139</v>
      </c>
      <c r="W183" s="0" t="str">
        <f aca="false">IF(AND(X183&gt;=6,X183&lt;14),"A",IF(AND(X183&gt;=14,X183&lt;22),"B","C"))</f>
        <v>B</v>
      </c>
      <c r="X183" s="18" t="n">
        <f aca="false">HOUR(H183)</f>
        <v>14</v>
      </c>
      <c r="Y183" s="18" t="n">
        <f aca="false">ROUND((I183-H183)*1440,0)</f>
        <v>16</v>
      </c>
      <c r="Z183" s="18" t="n">
        <f aca="false">ROUND((J183-I183)*1440,0)</f>
        <v>14</v>
      </c>
      <c r="AA183" s="18" t="n">
        <f aca="false">ROUND((K183-J183)*1440,0)</f>
        <v>27</v>
      </c>
      <c r="AB183" s="18" t="n">
        <f aca="false">ROUND((L183-K183)*1440,0)</f>
        <v>10</v>
      </c>
      <c r="AC183" s="18" t="n">
        <f aca="false">ROUND((M183-L183)*1440,0)</f>
        <v>40</v>
      </c>
      <c r="AD183" s="18" t="n">
        <f aca="false">IF(N183="","",ROUND((N183-M183)*1440,0))</f>
        <v>12</v>
      </c>
      <c r="AE183" s="18" t="n">
        <f aca="false">IF(O183="","",ROUND((O183-N183)*1440,0))</f>
        <v>54</v>
      </c>
      <c r="AF183" s="18" t="n">
        <f aca="false">IF(P183="","",ROUND((P183-O183)*1440,0))</f>
        <v>50</v>
      </c>
      <c r="AG183" s="18" t="n">
        <f aca="false">IF(Q183="","",ROUND((Q183-P183)*1440,0))</f>
        <v>26</v>
      </c>
      <c r="AH183" s="18" t="n">
        <f aca="false">IF(Q183="","",ROUND((Q183-H183)*1440,0))</f>
        <v>249</v>
      </c>
      <c r="AI183" s="19" t="n">
        <f aca="false">ROUND(IF(O183="",Assumptions!$B$25-K183,O183-K183)*24,1)</f>
        <v>1.9</v>
      </c>
      <c r="AJ183" s="20" t="n">
        <f aca="false">ROUND(MAX(N(Y183)/Assumptions!$C$5, N(Z183)/Assumptions!$C$6, N(AA183)/Assumptions!$C$7, N(AB183)/Assumptions!$C$8, N(AC183)/Assumptions!$C$9, N(AD183)/Assumptions!$C$10, N(AE183)/Assumptions!$C$11, N(AF183)/Assumptions!$C$12, N(AG183)/Assumptions!$C$13),3)</f>
        <v>2.5</v>
      </c>
      <c r="AK183" s="0" t="str">
        <f aca="false">IF(OR(U183="Pending",U183="On Hold"),"Open GRN (awaiting)",IF(AJ183&lt;=1,"Within SLA",IF(ROUND(N(Y183)/Assumptions!$C$5,3)=AJ183,"Gate Wait",IF(ROUND(N(Z183)/Assumptions!$C$6,3)=AJ183,"Dock Wait",IF(ROUND(N(AA183)/Assumptions!$C$7,3)=AJ183,"Unloading",IF(ROUND(N(AB183)/Assumptions!$C$8,3)=AJ183,"Unload-to-QC Wait",IF(ROUND(N(AC183)/Assumptions!$C$9,3)=AJ183,"QC",IF(ROUND(N(AD183)/Assumptions!$C$10,3)=AJ183,"QC-to-GRN Wait",IF(ROUND(N(AE183)/Assumptions!$C$11,3)=AJ183,"GRN Processing",IF(ROUND(N(AF183)/Assumptions!$C$12,3)=AJ183,"GRN-to-Putaway Wait",IF(ROUND(N(AG183)/Assumptions!$C$13,3)=AJ183,"Putaway","Within SLA")))))))))))</f>
        <v>GRN-to-Putaway Wait</v>
      </c>
    </row>
    <row r="184" customFormat="false" ht="15" hidden="false" customHeight="false" outlineLevel="0" collapsed="false">
      <c r="A184" s="0" t="s">
        <v>696</v>
      </c>
      <c r="B184" s="0" t="s">
        <v>697</v>
      </c>
      <c r="C184" s="0" t="s">
        <v>153</v>
      </c>
      <c r="D184" s="0" t="s">
        <v>119</v>
      </c>
      <c r="E184" s="0" t="s">
        <v>698</v>
      </c>
      <c r="F184" s="0" t="s">
        <v>155</v>
      </c>
      <c r="G184" s="0" t="s">
        <v>122</v>
      </c>
      <c r="H184" s="17" t="n">
        <v>46207.6006944445</v>
      </c>
      <c r="I184" s="17" t="n">
        <v>46207.6229166667</v>
      </c>
      <c r="J184" s="17" t="n">
        <v>46207.625</v>
      </c>
      <c r="K184" s="17" t="n">
        <v>46207.6527777778</v>
      </c>
      <c r="L184" s="17" t="n">
        <v>46207.6625</v>
      </c>
      <c r="M184" s="17" t="n">
        <v>46207.7131944444</v>
      </c>
      <c r="N184" s="17" t="n">
        <v>46207.7388888889</v>
      </c>
      <c r="O184" s="17" t="n">
        <v>46207.8347222222</v>
      </c>
      <c r="P184" s="17" t="n">
        <v>46207.8493055556</v>
      </c>
      <c r="Q184" s="17" t="n">
        <v>46207.8659722222</v>
      </c>
      <c r="R184" s="0" t="n">
        <v>309</v>
      </c>
      <c r="S184" s="0" t="n">
        <v>0</v>
      </c>
      <c r="T184" s="0" t="n">
        <v>8</v>
      </c>
      <c r="U184" s="18" t="s">
        <v>123</v>
      </c>
      <c r="V184" s="18" t="s">
        <v>156</v>
      </c>
      <c r="W184" s="0" t="str">
        <f aca="false">IF(AND(X184&gt;=6,X184&lt;14),"A",IF(AND(X184&gt;=14,X184&lt;22),"B","C"))</f>
        <v>B</v>
      </c>
      <c r="X184" s="18" t="n">
        <f aca="false">HOUR(H184)</f>
        <v>14</v>
      </c>
      <c r="Y184" s="18" t="n">
        <f aca="false">ROUND((I184-H184)*1440,0)</f>
        <v>32</v>
      </c>
      <c r="Z184" s="18" t="n">
        <f aca="false">ROUND((J184-I184)*1440,0)</f>
        <v>3</v>
      </c>
      <c r="AA184" s="18" t="n">
        <f aca="false">ROUND((K184-J184)*1440,0)</f>
        <v>40</v>
      </c>
      <c r="AB184" s="18" t="n">
        <f aca="false">ROUND((L184-K184)*1440,0)</f>
        <v>14</v>
      </c>
      <c r="AC184" s="18" t="n">
        <f aca="false">ROUND((M184-L184)*1440,0)</f>
        <v>73</v>
      </c>
      <c r="AD184" s="18" t="n">
        <f aca="false">IF(N184="","",ROUND((N184-M184)*1440,0))</f>
        <v>37</v>
      </c>
      <c r="AE184" s="18" t="n">
        <f aca="false">IF(O184="","",ROUND((O184-N184)*1440,0))</f>
        <v>138</v>
      </c>
      <c r="AF184" s="18" t="n">
        <f aca="false">IF(P184="","",ROUND((P184-O184)*1440,0))</f>
        <v>21</v>
      </c>
      <c r="AG184" s="18" t="n">
        <f aca="false">IF(Q184="","",ROUND((Q184-P184)*1440,0))</f>
        <v>24</v>
      </c>
      <c r="AH184" s="18" t="n">
        <f aca="false">IF(Q184="","",ROUND((Q184-H184)*1440,0))</f>
        <v>382</v>
      </c>
      <c r="AI184" s="19" t="n">
        <f aca="false">ROUND(IF(O184="",Assumptions!$B$25-K184,O184-K184)*24,1)</f>
        <v>4.4</v>
      </c>
      <c r="AJ184" s="20" t="n">
        <f aca="false">ROUND(MAX(N(Y184)/Assumptions!$C$5, N(Z184)/Assumptions!$C$6, N(AA184)/Assumptions!$C$7, N(AB184)/Assumptions!$C$8, N(AC184)/Assumptions!$C$9, N(AD184)/Assumptions!$C$10, N(AE184)/Assumptions!$C$11, N(AF184)/Assumptions!$C$12, N(AG184)/Assumptions!$C$13),3)</f>
        <v>3.067</v>
      </c>
      <c r="AK184" s="0" t="str">
        <f aca="false">IF(OR(U184="Pending",U184="On Hold"),"Open GRN (awaiting)",IF(AJ184&lt;=1,"Within SLA",IF(ROUND(N(Y184)/Assumptions!$C$5,3)=AJ184,"Gate Wait",IF(ROUND(N(Z184)/Assumptions!$C$6,3)=AJ184,"Dock Wait",IF(ROUND(N(AA184)/Assumptions!$C$7,3)=AJ184,"Unloading",IF(ROUND(N(AB184)/Assumptions!$C$8,3)=AJ184,"Unload-to-QC Wait",IF(ROUND(N(AC184)/Assumptions!$C$9,3)=AJ184,"QC",IF(ROUND(N(AD184)/Assumptions!$C$10,3)=AJ184,"QC-to-GRN Wait",IF(ROUND(N(AE184)/Assumptions!$C$11,3)=AJ184,"GRN Processing",IF(ROUND(N(AF184)/Assumptions!$C$12,3)=AJ184,"GRN-to-Putaway Wait",IF(ROUND(N(AG184)/Assumptions!$C$13,3)=AJ184,"Putaway","Within SLA")))))))))))</f>
        <v>GRN Processing</v>
      </c>
    </row>
    <row r="185" customFormat="false" ht="15" hidden="false" customHeight="false" outlineLevel="0" collapsed="false">
      <c r="A185" s="0" t="s">
        <v>699</v>
      </c>
      <c r="B185" s="0" t="s">
        <v>700</v>
      </c>
      <c r="C185" s="0" t="s">
        <v>118</v>
      </c>
      <c r="D185" s="0" t="s">
        <v>147</v>
      </c>
      <c r="E185" s="0" t="s">
        <v>701</v>
      </c>
      <c r="F185" s="0" t="s">
        <v>121</v>
      </c>
      <c r="G185" s="0" t="s">
        <v>150</v>
      </c>
      <c r="H185" s="17" t="n">
        <v>46207.6013888889</v>
      </c>
      <c r="I185" s="17" t="n">
        <v>46207.6229166667</v>
      </c>
      <c r="J185" s="17" t="n">
        <v>46207.6319444445</v>
      </c>
      <c r="K185" s="17" t="n">
        <v>46207.6972222222</v>
      </c>
      <c r="L185" s="17" t="n">
        <v>46207.7020833333</v>
      </c>
      <c r="M185" s="17" t="n">
        <v>46207.7145833333</v>
      </c>
      <c r="N185" s="17" t="n">
        <v>46207.7486111111</v>
      </c>
      <c r="O185" s="17" t="n">
        <v>46207.7611111111</v>
      </c>
      <c r="P185" s="17" t="n">
        <v>46207.7645833333</v>
      </c>
      <c r="Q185" s="17" t="n">
        <v>46207.7784722222</v>
      </c>
      <c r="R185" s="0" t="n">
        <v>1245</v>
      </c>
      <c r="S185" s="0" t="n">
        <v>0</v>
      </c>
      <c r="T185" s="0" t="n">
        <v>0</v>
      </c>
      <c r="U185" s="18" t="s">
        <v>130</v>
      </c>
      <c r="V185" s="18" t="s">
        <v>131</v>
      </c>
      <c r="W185" s="0" t="str">
        <f aca="false">IF(AND(X185&gt;=6,X185&lt;14),"A",IF(AND(X185&gt;=14,X185&lt;22),"B","C"))</f>
        <v>B</v>
      </c>
      <c r="X185" s="18" t="n">
        <f aca="false">HOUR(H185)</f>
        <v>14</v>
      </c>
      <c r="Y185" s="18" t="n">
        <f aca="false">ROUND((I185-H185)*1440,0)</f>
        <v>31</v>
      </c>
      <c r="Z185" s="18" t="n">
        <f aca="false">ROUND((J185-I185)*1440,0)</f>
        <v>13</v>
      </c>
      <c r="AA185" s="18" t="n">
        <f aca="false">ROUND((K185-J185)*1440,0)</f>
        <v>94</v>
      </c>
      <c r="AB185" s="18" t="n">
        <f aca="false">ROUND((L185-K185)*1440,0)</f>
        <v>7</v>
      </c>
      <c r="AC185" s="18" t="n">
        <f aca="false">ROUND((M185-L185)*1440,0)</f>
        <v>18</v>
      </c>
      <c r="AD185" s="18" t="n">
        <f aca="false">IF(N185="","",ROUND((N185-M185)*1440,0))</f>
        <v>49</v>
      </c>
      <c r="AE185" s="18" t="n">
        <f aca="false">IF(O185="","",ROUND((O185-N185)*1440,0))</f>
        <v>18</v>
      </c>
      <c r="AF185" s="18" t="n">
        <f aca="false">IF(P185="","",ROUND((P185-O185)*1440,0))</f>
        <v>5</v>
      </c>
      <c r="AG185" s="18" t="n">
        <f aca="false">IF(Q185="","",ROUND((Q185-P185)*1440,0))</f>
        <v>20</v>
      </c>
      <c r="AH185" s="18" t="n">
        <f aca="false">IF(Q185="","",ROUND((Q185-H185)*1440,0))</f>
        <v>255</v>
      </c>
      <c r="AI185" s="19" t="n">
        <f aca="false">ROUND(IF(O185="",Assumptions!$B$25-K185,O185-K185)*24,1)</f>
        <v>1.5</v>
      </c>
      <c r="AJ185" s="20" t="n">
        <f aca="false">ROUND(MAX(N(Y185)/Assumptions!$C$5, N(Z185)/Assumptions!$C$6, N(AA185)/Assumptions!$C$7, N(AB185)/Assumptions!$C$8, N(AC185)/Assumptions!$C$9, N(AD185)/Assumptions!$C$10, N(AE185)/Assumptions!$C$11, N(AF185)/Assumptions!$C$12, N(AG185)/Assumptions!$C$13),3)</f>
        <v>1.633</v>
      </c>
      <c r="AK185" s="0" t="str">
        <f aca="false">IF(OR(U185="Pending",U185="On Hold"),"Open GRN (awaiting)",IF(AJ185&lt;=1,"Within SLA",IF(ROUND(N(Y185)/Assumptions!$C$5,3)=AJ185,"Gate Wait",IF(ROUND(N(Z185)/Assumptions!$C$6,3)=AJ185,"Dock Wait",IF(ROUND(N(AA185)/Assumptions!$C$7,3)=AJ185,"Unloading",IF(ROUND(N(AB185)/Assumptions!$C$8,3)=AJ185,"Unload-to-QC Wait",IF(ROUND(N(AC185)/Assumptions!$C$9,3)=AJ185,"QC",IF(ROUND(N(AD185)/Assumptions!$C$10,3)=AJ185,"QC-to-GRN Wait",IF(ROUND(N(AE185)/Assumptions!$C$11,3)=AJ185,"GRN Processing",IF(ROUND(N(AF185)/Assumptions!$C$12,3)=AJ185,"GRN-to-Putaway Wait",IF(ROUND(N(AG185)/Assumptions!$C$13,3)=AJ185,"Putaway","Within SLA")))))))))))</f>
        <v>QC-to-GRN Wait</v>
      </c>
    </row>
    <row r="186" customFormat="false" ht="15" hidden="false" customHeight="false" outlineLevel="0" collapsed="false">
      <c r="A186" s="0" t="s">
        <v>702</v>
      </c>
      <c r="B186" s="0" t="s">
        <v>703</v>
      </c>
      <c r="C186" s="0" t="s">
        <v>218</v>
      </c>
      <c r="D186" s="0" t="s">
        <v>119</v>
      </c>
      <c r="E186" s="0" t="s">
        <v>704</v>
      </c>
      <c r="F186" s="0" t="s">
        <v>137</v>
      </c>
      <c r="G186" s="0" t="s">
        <v>122</v>
      </c>
      <c r="H186" s="17" t="n">
        <v>46207.6083333333</v>
      </c>
      <c r="I186" s="17" t="n">
        <v>46207.6430555556</v>
      </c>
      <c r="J186" s="17" t="n">
        <v>46207.6493055556</v>
      </c>
      <c r="K186" s="17" t="n">
        <v>46207.7069444444</v>
      </c>
      <c r="L186" s="17" t="n">
        <v>46207.7111111111</v>
      </c>
      <c r="M186" s="17" t="n">
        <v>46207.7284722222</v>
      </c>
      <c r="N186" s="17" t="n">
        <v>46207.7458333333</v>
      </c>
      <c r="O186" s="17" t="n">
        <v>46207.7930555556</v>
      </c>
      <c r="P186" s="17" t="n">
        <v>46207.7979166667</v>
      </c>
      <c r="Q186" s="17" t="n">
        <v>46207.8368055556</v>
      </c>
      <c r="R186" s="0" t="n">
        <v>762</v>
      </c>
      <c r="S186" s="0" t="n">
        <v>0</v>
      </c>
      <c r="T186" s="0" t="n">
        <v>0</v>
      </c>
      <c r="U186" s="18" t="s">
        <v>130</v>
      </c>
      <c r="V186" s="18" t="s">
        <v>139</v>
      </c>
      <c r="W186" s="0" t="str">
        <f aca="false">IF(AND(X186&gt;=6,X186&lt;14),"A",IF(AND(X186&gt;=14,X186&lt;22),"B","C"))</f>
        <v>B</v>
      </c>
      <c r="X186" s="18" t="n">
        <f aca="false">HOUR(H186)</f>
        <v>14</v>
      </c>
      <c r="Y186" s="18" t="n">
        <f aca="false">ROUND((I186-H186)*1440,0)</f>
        <v>50</v>
      </c>
      <c r="Z186" s="18" t="n">
        <f aca="false">ROUND((J186-I186)*1440,0)</f>
        <v>9</v>
      </c>
      <c r="AA186" s="18" t="n">
        <f aca="false">ROUND((K186-J186)*1440,0)</f>
        <v>83</v>
      </c>
      <c r="AB186" s="18" t="n">
        <f aca="false">ROUND((L186-K186)*1440,0)</f>
        <v>6</v>
      </c>
      <c r="AC186" s="18" t="n">
        <f aca="false">ROUND((M186-L186)*1440,0)</f>
        <v>25</v>
      </c>
      <c r="AD186" s="18" t="n">
        <f aca="false">IF(N186="","",ROUND((N186-M186)*1440,0))</f>
        <v>25</v>
      </c>
      <c r="AE186" s="18" t="n">
        <f aca="false">IF(O186="","",ROUND((O186-N186)*1440,0))</f>
        <v>68</v>
      </c>
      <c r="AF186" s="18" t="n">
        <f aca="false">IF(P186="","",ROUND((P186-O186)*1440,0))</f>
        <v>7</v>
      </c>
      <c r="AG186" s="18" t="n">
        <f aca="false">IF(Q186="","",ROUND((Q186-P186)*1440,0))</f>
        <v>56</v>
      </c>
      <c r="AH186" s="18" t="n">
        <f aca="false">IF(Q186="","",ROUND((Q186-H186)*1440,0))</f>
        <v>329</v>
      </c>
      <c r="AI186" s="19" t="n">
        <f aca="false">ROUND(IF(O186="",Assumptions!$B$25-K186,O186-K186)*24,1)</f>
        <v>2.1</v>
      </c>
      <c r="AJ186" s="20" t="n">
        <f aca="false">ROUND(MAX(N(Y186)/Assumptions!$C$5, N(Z186)/Assumptions!$C$6, N(AA186)/Assumptions!$C$7, N(AB186)/Assumptions!$C$8, N(AC186)/Assumptions!$C$9, N(AD186)/Assumptions!$C$10, N(AE186)/Assumptions!$C$11, N(AF186)/Assumptions!$C$12, N(AG186)/Assumptions!$C$13),3)</f>
        <v>1.667</v>
      </c>
      <c r="AK186" s="0" t="str">
        <f aca="false">IF(OR(U186="Pending",U186="On Hold"),"Open GRN (awaiting)",IF(AJ186&lt;=1,"Within SLA",IF(ROUND(N(Y186)/Assumptions!$C$5,3)=AJ186,"Gate Wait",IF(ROUND(N(Z186)/Assumptions!$C$6,3)=AJ186,"Dock Wait",IF(ROUND(N(AA186)/Assumptions!$C$7,3)=AJ186,"Unloading",IF(ROUND(N(AB186)/Assumptions!$C$8,3)=AJ186,"Unload-to-QC Wait",IF(ROUND(N(AC186)/Assumptions!$C$9,3)=AJ186,"QC",IF(ROUND(N(AD186)/Assumptions!$C$10,3)=AJ186,"QC-to-GRN Wait",IF(ROUND(N(AE186)/Assumptions!$C$11,3)=AJ186,"GRN Processing",IF(ROUND(N(AF186)/Assumptions!$C$12,3)=AJ186,"GRN-to-Putaway Wait",IF(ROUND(N(AG186)/Assumptions!$C$13,3)=AJ186,"Putaway","Within SLA")))))))))))</f>
        <v>Gate Wait</v>
      </c>
    </row>
    <row r="187" customFormat="false" ht="15" hidden="false" customHeight="false" outlineLevel="0" collapsed="false">
      <c r="A187" s="0" t="s">
        <v>705</v>
      </c>
      <c r="B187" s="0" t="s">
        <v>706</v>
      </c>
      <c r="C187" s="0" t="s">
        <v>184</v>
      </c>
      <c r="D187" s="0" t="s">
        <v>147</v>
      </c>
      <c r="E187" s="0" t="s">
        <v>707</v>
      </c>
      <c r="F187" s="0" t="s">
        <v>177</v>
      </c>
      <c r="G187" s="0" t="s">
        <v>150</v>
      </c>
      <c r="H187" s="17" t="n">
        <v>46207.6180555556</v>
      </c>
      <c r="I187" s="17" t="n">
        <v>46207.65</v>
      </c>
      <c r="J187" s="17" t="n">
        <v>46207.65625</v>
      </c>
      <c r="K187" s="17" t="n">
        <v>46207.6861111111</v>
      </c>
      <c r="L187" s="17" t="n">
        <v>46207.7013888889</v>
      </c>
      <c r="M187" s="17" t="n">
        <v>46207.7118055556</v>
      </c>
      <c r="N187" s="17" t="n">
        <v>46207.7388888889</v>
      </c>
      <c r="O187" s="17" t="n">
        <v>46207.7777777778</v>
      </c>
      <c r="P187" s="17" t="n">
        <v>46207.78125</v>
      </c>
      <c r="Q187" s="17" t="n">
        <v>46207.8083333333</v>
      </c>
      <c r="R187" s="0" t="n">
        <v>453</v>
      </c>
      <c r="S187" s="0" t="n">
        <v>0</v>
      </c>
      <c r="T187" s="0" t="n">
        <v>0</v>
      </c>
      <c r="U187" s="18" t="s">
        <v>130</v>
      </c>
      <c r="V187" s="18" t="s">
        <v>139</v>
      </c>
      <c r="W187" s="0" t="str">
        <f aca="false">IF(AND(X187&gt;=6,X187&lt;14),"A",IF(AND(X187&gt;=14,X187&lt;22),"B","C"))</f>
        <v>B</v>
      </c>
      <c r="X187" s="18" t="n">
        <f aca="false">HOUR(H187)</f>
        <v>14</v>
      </c>
      <c r="Y187" s="18" t="n">
        <f aca="false">ROUND((I187-H187)*1440,0)</f>
        <v>46</v>
      </c>
      <c r="Z187" s="18" t="n">
        <f aca="false">ROUND((J187-I187)*1440,0)</f>
        <v>9</v>
      </c>
      <c r="AA187" s="18" t="n">
        <f aca="false">ROUND((K187-J187)*1440,0)</f>
        <v>43</v>
      </c>
      <c r="AB187" s="18" t="n">
        <f aca="false">ROUND((L187-K187)*1440,0)</f>
        <v>22</v>
      </c>
      <c r="AC187" s="18" t="n">
        <f aca="false">ROUND((M187-L187)*1440,0)</f>
        <v>15</v>
      </c>
      <c r="AD187" s="18" t="n">
        <f aca="false">IF(N187="","",ROUND((N187-M187)*1440,0))</f>
        <v>39</v>
      </c>
      <c r="AE187" s="18" t="n">
        <f aca="false">IF(O187="","",ROUND((O187-N187)*1440,0))</f>
        <v>56</v>
      </c>
      <c r="AF187" s="18" t="n">
        <f aca="false">IF(P187="","",ROUND((P187-O187)*1440,0))</f>
        <v>5</v>
      </c>
      <c r="AG187" s="18" t="n">
        <f aca="false">IF(Q187="","",ROUND((Q187-P187)*1440,0))</f>
        <v>39</v>
      </c>
      <c r="AH187" s="18" t="n">
        <f aca="false">IF(Q187="","",ROUND((Q187-H187)*1440,0))</f>
        <v>274</v>
      </c>
      <c r="AI187" s="19" t="n">
        <f aca="false">ROUND(IF(O187="",Assumptions!$B$25-K187,O187-K187)*24,1)</f>
        <v>2.2</v>
      </c>
      <c r="AJ187" s="20" t="n">
        <f aca="false">ROUND(MAX(N(Y187)/Assumptions!$C$5, N(Z187)/Assumptions!$C$6, N(AA187)/Assumptions!$C$7, N(AB187)/Assumptions!$C$8, N(AC187)/Assumptions!$C$9, N(AD187)/Assumptions!$C$10, N(AE187)/Assumptions!$C$11, N(AF187)/Assumptions!$C$12, N(AG187)/Assumptions!$C$13),3)</f>
        <v>1.533</v>
      </c>
      <c r="AK187" s="0" t="str">
        <f aca="false">IF(OR(U187="Pending",U187="On Hold"),"Open GRN (awaiting)",IF(AJ187&lt;=1,"Within SLA",IF(ROUND(N(Y187)/Assumptions!$C$5,3)=AJ187,"Gate Wait",IF(ROUND(N(Z187)/Assumptions!$C$6,3)=AJ187,"Dock Wait",IF(ROUND(N(AA187)/Assumptions!$C$7,3)=AJ187,"Unloading",IF(ROUND(N(AB187)/Assumptions!$C$8,3)=AJ187,"Unload-to-QC Wait",IF(ROUND(N(AC187)/Assumptions!$C$9,3)=AJ187,"QC",IF(ROUND(N(AD187)/Assumptions!$C$10,3)=AJ187,"QC-to-GRN Wait",IF(ROUND(N(AE187)/Assumptions!$C$11,3)=AJ187,"GRN Processing",IF(ROUND(N(AF187)/Assumptions!$C$12,3)=AJ187,"GRN-to-Putaway Wait",IF(ROUND(N(AG187)/Assumptions!$C$13,3)=AJ187,"Putaway","Within SLA")))))))))))</f>
        <v>Gate Wait</v>
      </c>
    </row>
    <row r="188" customFormat="false" ht="15" hidden="false" customHeight="false" outlineLevel="0" collapsed="false">
      <c r="A188" s="0" t="s">
        <v>708</v>
      </c>
      <c r="B188" s="0" t="s">
        <v>709</v>
      </c>
      <c r="C188" s="0" t="s">
        <v>170</v>
      </c>
      <c r="D188" s="0" t="s">
        <v>119</v>
      </c>
      <c r="E188" s="0" t="s">
        <v>710</v>
      </c>
      <c r="F188" s="0" t="s">
        <v>172</v>
      </c>
      <c r="G188" s="0" t="s">
        <v>122</v>
      </c>
      <c r="H188" s="17" t="n">
        <v>46207.6215277778</v>
      </c>
      <c r="I188" s="17" t="n">
        <v>46207.6375</v>
      </c>
      <c r="J188" s="17" t="n">
        <v>46207.6388888889</v>
      </c>
      <c r="K188" s="17" t="n">
        <v>46207.6604166667</v>
      </c>
      <c r="L188" s="17" t="n">
        <v>46207.6701388889</v>
      </c>
      <c r="M188" s="17" t="n">
        <v>46207.6833333333</v>
      </c>
      <c r="N188" s="17" t="n">
        <v>46207.7277777778</v>
      </c>
      <c r="O188" s="17" t="n">
        <v>46207.7625</v>
      </c>
      <c r="P188" s="17" t="n">
        <v>46207.7763888889</v>
      </c>
      <c r="Q188" s="17" t="n">
        <v>46207.7881944445</v>
      </c>
      <c r="R188" s="0" t="n">
        <v>192</v>
      </c>
      <c r="S188" s="0" t="n">
        <v>0</v>
      </c>
      <c r="T188" s="0" t="n">
        <v>0</v>
      </c>
      <c r="U188" s="18" t="s">
        <v>130</v>
      </c>
      <c r="V188" s="18" t="s">
        <v>156</v>
      </c>
      <c r="W188" s="0" t="str">
        <f aca="false">IF(AND(X188&gt;=6,X188&lt;14),"A",IF(AND(X188&gt;=14,X188&lt;22),"B","C"))</f>
        <v>B</v>
      </c>
      <c r="X188" s="18" t="n">
        <f aca="false">HOUR(H188)</f>
        <v>14</v>
      </c>
      <c r="Y188" s="18" t="n">
        <f aca="false">ROUND((I188-H188)*1440,0)</f>
        <v>23</v>
      </c>
      <c r="Z188" s="18" t="n">
        <f aca="false">ROUND((J188-I188)*1440,0)</f>
        <v>2</v>
      </c>
      <c r="AA188" s="18" t="n">
        <f aca="false">ROUND((K188-J188)*1440,0)</f>
        <v>31</v>
      </c>
      <c r="AB188" s="18" t="n">
        <f aca="false">ROUND((L188-K188)*1440,0)</f>
        <v>14</v>
      </c>
      <c r="AC188" s="18" t="n">
        <f aca="false">ROUND((M188-L188)*1440,0)</f>
        <v>19</v>
      </c>
      <c r="AD188" s="18" t="n">
        <f aca="false">IF(N188="","",ROUND((N188-M188)*1440,0))</f>
        <v>64</v>
      </c>
      <c r="AE188" s="18" t="n">
        <f aca="false">IF(O188="","",ROUND((O188-N188)*1440,0))</f>
        <v>50</v>
      </c>
      <c r="AF188" s="18" t="n">
        <f aca="false">IF(P188="","",ROUND((P188-O188)*1440,0))</f>
        <v>20</v>
      </c>
      <c r="AG188" s="18" t="n">
        <f aca="false">IF(Q188="","",ROUND((Q188-P188)*1440,0))</f>
        <v>17</v>
      </c>
      <c r="AH188" s="18" t="n">
        <f aca="false">IF(Q188="","",ROUND((Q188-H188)*1440,0))</f>
        <v>240</v>
      </c>
      <c r="AI188" s="19" t="n">
        <f aca="false">ROUND(IF(O188="",Assumptions!$B$25-K188,O188-K188)*24,1)</f>
        <v>2.5</v>
      </c>
      <c r="AJ188" s="20" t="n">
        <f aca="false">ROUND(MAX(N(Y188)/Assumptions!$C$5, N(Z188)/Assumptions!$C$6, N(AA188)/Assumptions!$C$7, N(AB188)/Assumptions!$C$8, N(AC188)/Assumptions!$C$9, N(AD188)/Assumptions!$C$10, N(AE188)/Assumptions!$C$11, N(AF188)/Assumptions!$C$12, N(AG188)/Assumptions!$C$13),3)</f>
        <v>2.133</v>
      </c>
      <c r="AK188" s="0" t="str">
        <f aca="false">IF(OR(U188="Pending",U188="On Hold"),"Open GRN (awaiting)",IF(AJ188&lt;=1,"Within SLA",IF(ROUND(N(Y188)/Assumptions!$C$5,3)=AJ188,"Gate Wait",IF(ROUND(N(Z188)/Assumptions!$C$6,3)=AJ188,"Dock Wait",IF(ROUND(N(AA188)/Assumptions!$C$7,3)=AJ188,"Unloading",IF(ROUND(N(AB188)/Assumptions!$C$8,3)=AJ188,"Unload-to-QC Wait",IF(ROUND(N(AC188)/Assumptions!$C$9,3)=AJ188,"QC",IF(ROUND(N(AD188)/Assumptions!$C$10,3)=AJ188,"QC-to-GRN Wait",IF(ROUND(N(AE188)/Assumptions!$C$11,3)=AJ188,"GRN Processing",IF(ROUND(N(AF188)/Assumptions!$C$12,3)=AJ188,"GRN-to-Putaway Wait",IF(ROUND(N(AG188)/Assumptions!$C$13,3)=AJ188,"Putaway","Within SLA")))))))))))</f>
        <v>QC-to-GRN Wait</v>
      </c>
    </row>
    <row r="189" customFormat="false" ht="15" hidden="false" customHeight="false" outlineLevel="0" collapsed="false">
      <c r="A189" s="0" t="s">
        <v>711</v>
      </c>
      <c r="B189" s="0" t="s">
        <v>712</v>
      </c>
      <c r="C189" s="0" t="s">
        <v>153</v>
      </c>
      <c r="D189" s="0" t="s">
        <v>147</v>
      </c>
      <c r="E189" s="0" t="s">
        <v>713</v>
      </c>
      <c r="F189" s="0" t="s">
        <v>155</v>
      </c>
      <c r="G189" s="0" t="s">
        <v>167</v>
      </c>
      <c r="H189" s="17" t="n">
        <v>46207.6395833333</v>
      </c>
      <c r="I189" s="17" t="n">
        <v>46207.6618055556</v>
      </c>
      <c r="J189" s="17" t="n">
        <v>46207.6652777778</v>
      </c>
      <c r="K189" s="17" t="n">
        <v>46207.6986111111</v>
      </c>
      <c r="L189" s="17" t="n">
        <v>46207.7097222222</v>
      </c>
      <c r="M189" s="17" t="n">
        <v>46207.7298611111</v>
      </c>
      <c r="N189" s="17" t="n">
        <v>46207.7763888889</v>
      </c>
      <c r="O189" s="17" t="n">
        <v>46207.8361111111</v>
      </c>
      <c r="P189" s="17" t="n">
        <v>46207.8465277778</v>
      </c>
      <c r="Q189" s="17" t="n">
        <v>46207.8645833333</v>
      </c>
      <c r="R189" s="0" t="n">
        <v>265</v>
      </c>
      <c r="S189" s="0" t="n">
        <v>0</v>
      </c>
      <c r="T189" s="0" t="n">
        <v>0</v>
      </c>
      <c r="U189" s="18" t="s">
        <v>130</v>
      </c>
      <c r="V189" s="18" t="s">
        <v>156</v>
      </c>
      <c r="W189" s="0" t="str">
        <f aca="false">IF(AND(X189&gt;=6,X189&lt;14),"A",IF(AND(X189&gt;=14,X189&lt;22),"B","C"))</f>
        <v>B</v>
      </c>
      <c r="X189" s="18" t="n">
        <f aca="false">HOUR(H189)</f>
        <v>15</v>
      </c>
      <c r="Y189" s="18" t="n">
        <f aca="false">ROUND((I189-H189)*1440,0)</f>
        <v>32</v>
      </c>
      <c r="Z189" s="18" t="n">
        <f aca="false">ROUND((J189-I189)*1440,0)</f>
        <v>5</v>
      </c>
      <c r="AA189" s="18" t="n">
        <f aca="false">ROUND((K189-J189)*1440,0)</f>
        <v>48</v>
      </c>
      <c r="AB189" s="18" t="n">
        <f aca="false">ROUND((L189-K189)*1440,0)</f>
        <v>16</v>
      </c>
      <c r="AC189" s="18" t="n">
        <f aca="false">ROUND((M189-L189)*1440,0)</f>
        <v>29</v>
      </c>
      <c r="AD189" s="18" t="n">
        <f aca="false">IF(N189="","",ROUND((N189-M189)*1440,0))</f>
        <v>67</v>
      </c>
      <c r="AE189" s="18" t="n">
        <f aca="false">IF(O189="","",ROUND((O189-N189)*1440,0))</f>
        <v>86</v>
      </c>
      <c r="AF189" s="18" t="n">
        <f aca="false">IF(P189="","",ROUND((P189-O189)*1440,0))</f>
        <v>15</v>
      </c>
      <c r="AG189" s="18" t="n">
        <f aca="false">IF(Q189="","",ROUND((Q189-P189)*1440,0))</f>
        <v>26</v>
      </c>
      <c r="AH189" s="18" t="n">
        <f aca="false">IF(Q189="","",ROUND((Q189-H189)*1440,0))</f>
        <v>324</v>
      </c>
      <c r="AI189" s="19" t="n">
        <f aca="false">ROUND(IF(O189="",Assumptions!$B$25-K189,O189-K189)*24,1)</f>
        <v>3.3</v>
      </c>
      <c r="AJ189" s="20" t="n">
        <f aca="false">ROUND(MAX(N(Y189)/Assumptions!$C$5, N(Z189)/Assumptions!$C$6, N(AA189)/Assumptions!$C$7, N(AB189)/Assumptions!$C$8, N(AC189)/Assumptions!$C$9, N(AD189)/Assumptions!$C$10, N(AE189)/Assumptions!$C$11, N(AF189)/Assumptions!$C$12, N(AG189)/Assumptions!$C$13),3)</f>
        <v>2.233</v>
      </c>
      <c r="AK189" s="0" t="str">
        <f aca="false">IF(OR(U189="Pending",U189="On Hold"),"Open GRN (awaiting)",IF(AJ189&lt;=1,"Within SLA",IF(ROUND(N(Y189)/Assumptions!$C$5,3)=AJ189,"Gate Wait",IF(ROUND(N(Z189)/Assumptions!$C$6,3)=AJ189,"Dock Wait",IF(ROUND(N(AA189)/Assumptions!$C$7,3)=AJ189,"Unloading",IF(ROUND(N(AB189)/Assumptions!$C$8,3)=AJ189,"Unload-to-QC Wait",IF(ROUND(N(AC189)/Assumptions!$C$9,3)=AJ189,"QC",IF(ROUND(N(AD189)/Assumptions!$C$10,3)=AJ189,"QC-to-GRN Wait",IF(ROUND(N(AE189)/Assumptions!$C$11,3)=AJ189,"GRN Processing",IF(ROUND(N(AF189)/Assumptions!$C$12,3)=AJ189,"GRN-to-Putaway Wait",IF(ROUND(N(AG189)/Assumptions!$C$13,3)=AJ189,"Putaway","Within SLA")))))))))))</f>
        <v>QC-to-GRN Wait</v>
      </c>
    </row>
    <row r="190" customFormat="false" ht="15" hidden="false" customHeight="false" outlineLevel="0" collapsed="false">
      <c r="A190" s="0" t="s">
        <v>714</v>
      </c>
      <c r="B190" s="0" t="s">
        <v>715</v>
      </c>
      <c r="C190" s="0" t="s">
        <v>252</v>
      </c>
      <c r="D190" s="0" t="s">
        <v>135</v>
      </c>
      <c r="E190" s="0" t="s">
        <v>716</v>
      </c>
      <c r="F190" s="0" t="s">
        <v>155</v>
      </c>
      <c r="G190" s="0" t="s">
        <v>138</v>
      </c>
      <c r="H190" s="17" t="n">
        <v>46207.6548611111</v>
      </c>
      <c r="I190" s="17" t="n">
        <v>46207.6881944445</v>
      </c>
      <c r="J190" s="17" t="n">
        <v>46207.6979166667</v>
      </c>
      <c r="K190" s="17" t="n">
        <v>46207.7076388889</v>
      </c>
      <c r="L190" s="17" t="n">
        <v>46207.7263888889</v>
      </c>
      <c r="M190" s="17" t="n">
        <v>46207.7513888889</v>
      </c>
      <c r="N190" s="17" t="n">
        <v>46207.8409722222</v>
      </c>
      <c r="O190" s="17" t="n">
        <v>46207.8930555556</v>
      </c>
      <c r="P190" s="17" t="n">
        <v>46207.9041666667</v>
      </c>
      <c r="Q190" s="17" t="n">
        <v>46207.9166666667</v>
      </c>
      <c r="R190" s="0" t="n">
        <v>213</v>
      </c>
      <c r="S190" s="0" t="n">
        <v>0</v>
      </c>
      <c r="T190" s="0" t="n">
        <v>0</v>
      </c>
      <c r="U190" s="18" t="s">
        <v>130</v>
      </c>
      <c r="V190" s="18" t="s">
        <v>156</v>
      </c>
      <c r="W190" s="0" t="str">
        <f aca="false">IF(AND(X190&gt;=6,X190&lt;14),"A",IF(AND(X190&gt;=14,X190&lt;22),"B","C"))</f>
        <v>B</v>
      </c>
      <c r="X190" s="18" t="n">
        <f aca="false">HOUR(H190)</f>
        <v>15</v>
      </c>
      <c r="Y190" s="18" t="n">
        <f aca="false">ROUND((I190-H190)*1440,0)</f>
        <v>48</v>
      </c>
      <c r="Z190" s="18" t="n">
        <f aca="false">ROUND((J190-I190)*1440,0)</f>
        <v>14</v>
      </c>
      <c r="AA190" s="18" t="n">
        <f aca="false">ROUND((K190-J190)*1440,0)</f>
        <v>14</v>
      </c>
      <c r="AB190" s="18" t="n">
        <f aca="false">ROUND((L190-K190)*1440,0)</f>
        <v>27</v>
      </c>
      <c r="AC190" s="18" t="n">
        <f aca="false">ROUND((M190-L190)*1440,0)</f>
        <v>36</v>
      </c>
      <c r="AD190" s="18" t="n">
        <f aca="false">IF(N190="","",ROUND((N190-M190)*1440,0))</f>
        <v>129</v>
      </c>
      <c r="AE190" s="18" t="n">
        <f aca="false">IF(O190="","",ROUND((O190-N190)*1440,0))</f>
        <v>75</v>
      </c>
      <c r="AF190" s="18" t="n">
        <f aca="false">IF(P190="","",ROUND((P190-O190)*1440,0))</f>
        <v>16</v>
      </c>
      <c r="AG190" s="18" t="n">
        <f aca="false">IF(Q190="","",ROUND((Q190-P190)*1440,0))</f>
        <v>18</v>
      </c>
      <c r="AH190" s="18" t="n">
        <f aca="false">IF(Q190="","",ROUND((Q190-H190)*1440,0))</f>
        <v>377</v>
      </c>
      <c r="AI190" s="19" t="n">
        <f aca="false">ROUND(IF(O190="",Assumptions!$B$25-K190,O190-K190)*24,1)</f>
        <v>4.5</v>
      </c>
      <c r="AJ190" s="20" t="n">
        <f aca="false">ROUND(MAX(N(Y190)/Assumptions!$C$5, N(Z190)/Assumptions!$C$6, N(AA190)/Assumptions!$C$7, N(AB190)/Assumptions!$C$8, N(AC190)/Assumptions!$C$9, N(AD190)/Assumptions!$C$10, N(AE190)/Assumptions!$C$11, N(AF190)/Assumptions!$C$12, N(AG190)/Assumptions!$C$13),3)</f>
        <v>4.3</v>
      </c>
      <c r="AK190" s="0" t="str">
        <f aca="false">IF(OR(U190="Pending",U190="On Hold"),"Open GRN (awaiting)",IF(AJ190&lt;=1,"Within SLA",IF(ROUND(N(Y190)/Assumptions!$C$5,3)=AJ190,"Gate Wait",IF(ROUND(N(Z190)/Assumptions!$C$6,3)=AJ190,"Dock Wait",IF(ROUND(N(AA190)/Assumptions!$C$7,3)=AJ190,"Unloading",IF(ROUND(N(AB190)/Assumptions!$C$8,3)=AJ190,"Unload-to-QC Wait",IF(ROUND(N(AC190)/Assumptions!$C$9,3)=AJ190,"QC",IF(ROUND(N(AD190)/Assumptions!$C$10,3)=AJ190,"QC-to-GRN Wait",IF(ROUND(N(AE190)/Assumptions!$C$11,3)=AJ190,"GRN Processing",IF(ROUND(N(AF190)/Assumptions!$C$12,3)=AJ190,"GRN-to-Putaway Wait",IF(ROUND(N(AG190)/Assumptions!$C$13,3)=AJ190,"Putaway","Within SLA")))))))))))</f>
        <v>QC-to-GRN Wait</v>
      </c>
    </row>
    <row r="191" customFormat="false" ht="15" hidden="false" customHeight="false" outlineLevel="0" collapsed="false">
      <c r="A191" s="0" t="s">
        <v>717</v>
      </c>
      <c r="B191" s="0" t="s">
        <v>718</v>
      </c>
      <c r="C191" s="0" t="s">
        <v>134</v>
      </c>
      <c r="D191" s="0" t="s">
        <v>119</v>
      </c>
      <c r="E191" s="0" t="s">
        <v>719</v>
      </c>
      <c r="F191" s="0" t="s">
        <v>149</v>
      </c>
      <c r="G191" s="0" t="s">
        <v>129</v>
      </c>
      <c r="H191" s="17" t="n">
        <v>46207.6631944445</v>
      </c>
      <c r="I191" s="17" t="n">
        <v>46207.6854166667</v>
      </c>
      <c r="J191" s="17" t="n">
        <v>46207.6888888889</v>
      </c>
      <c r="K191" s="17" t="n">
        <v>46207.7506944445</v>
      </c>
      <c r="L191" s="17" t="n">
        <v>46207.7791666667</v>
      </c>
      <c r="M191" s="17" t="n">
        <v>46207.8020833333</v>
      </c>
      <c r="N191" s="17" t="n">
        <v>46208.0763888889</v>
      </c>
      <c r="O191" s="17" t="n">
        <v>46208.09375</v>
      </c>
      <c r="P191" s="17" t="n">
        <v>46208.0993055556</v>
      </c>
      <c r="Q191" s="17" t="n">
        <v>46208.1125</v>
      </c>
      <c r="R191" s="0" t="n">
        <v>703</v>
      </c>
      <c r="S191" s="0" t="n">
        <v>0</v>
      </c>
      <c r="T191" s="0" t="n">
        <v>0</v>
      </c>
      <c r="U191" s="18" t="s">
        <v>130</v>
      </c>
      <c r="V191" s="18" t="s">
        <v>144</v>
      </c>
      <c r="W191" s="0" t="str">
        <f aca="false">IF(AND(X191&gt;=6,X191&lt;14),"A",IF(AND(X191&gt;=14,X191&lt;22),"B","C"))</f>
        <v>B</v>
      </c>
      <c r="X191" s="18" t="n">
        <f aca="false">HOUR(H191)</f>
        <v>15</v>
      </c>
      <c r="Y191" s="18" t="n">
        <f aca="false">ROUND((I191-H191)*1440,0)</f>
        <v>32</v>
      </c>
      <c r="Z191" s="18" t="n">
        <f aca="false">ROUND((J191-I191)*1440,0)</f>
        <v>5</v>
      </c>
      <c r="AA191" s="18" t="n">
        <f aca="false">ROUND((K191-J191)*1440,0)</f>
        <v>89</v>
      </c>
      <c r="AB191" s="18" t="n">
        <f aca="false">ROUND((L191-K191)*1440,0)</f>
        <v>41</v>
      </c>
      <c r="AC191" s="18" t="n">
        <f aca="false">ROUND((M191-L191)*1440,0)</f>
        <v>33</v>
      </c>
      <c r="AD191" s="18" t="n">
        <f aca="false">IF(N191="","",ROUND((N191-M191)*1440,0))</f>
        <v>395</v>
      </c>
      <c r="AE191" s="18" t="n">
        <f aca="false">IF(O191="","",ROUND((O191-N191)*1440,0))</f>
        <v>25</v>
      </c>
      <c r="AF191" s="18" t="n">
        <f aca="false">IF(P191="","",ROUND((P191-O191)*1440,0))</f>
        <v>8</v>
      </c>
      <c r="AG191" s="18" t="n">
        <f aca="false">IF(Q191="","",ROUND((Q191-P191)*1440,0))</f>
        <v>19</v>
      </c>
      <c r="AH191" s="18" t="n">
        <f aca="false">IF(Q191="","",ROUND((Q191-H191)*1440,0))</f>
        <v>647</v>
      </c>
      <c r="AI191" s="19" t="n">
        <f aca="false">ROUND(IF(O191="",Assumptions!$B$25-K191,O191-K191)*24,1)</f>
        <v>8.2</v>
      </c>
      <c r="AJ191" s="20" t="n">
        <f aca="false">ROUND(MAX(N(Y191)/Assumptions!$C$5, N(Z191)/Assumptions!$C$6, N(AA191)/Assumptions!$C$7, N(AB191)/Assumptions!$C$8, N(AC191)/Assumptions!$C$9, N(AD191)/Assumptions!$C$10, N(AE191)/Assumptions!$C$11, N(AF191)/Assumptions!$C$12, N(AG191)/Assumptions!$C$13),3)</f>
        <v>13.167</v>
      </c>
      <c r="AK191" s="0" t="str">
        <f aca="false">IF(OR(U191="Pending",U191="On Hold"),"Open GRN (awaiting)",IF(AJ191&lt;=1,"Within SLA",IF(ROUND(N(Y191)/Assumptions!$C$5,3)=AJ191,"Gate Wait",IF(ROUND(N(Z191)/Assumptions!$C$6,3)=AJ191,"Dock Wait",IF(ROUND(N(AA191)/Assumptions!$C$7,3)=AJ191,"Unloading",IF(ROUND(N(AB191)/Assumptions!$C$8,3)=AJ191,"Unload-to-QC Wait",IF(ROUND(N(AC191)/Assumptions!$C$9,3)=AJ191,"QC",IF(ROUND(N(AD191)/Assumptions!$C$10,3)=AJ191,"QC-to-GRN Wait",IF(ROUND(N(AE191)/Assumptions!$C$11,3)=AJ191,"GRN Processing",IF(ROUND(N(AF191)/Assumptions!$C$12,3)=AJ191,"GRN-to-Putaway Wait",IF(ROUND(N(AG191)/Assumptions!$C$13,3)=AJ191,"Putaway","Within SLA")))))))))))</f>
        <v>QC-to-GRN Wait</v>
      </c>
    </row>
    <row r="192" customFormat="false" ht="15" hidden="false" customHeight="false" outlineLevel="0" collapsed="false">
      <c r="A192" s="0" t="s">
        <v>720</v>
      </c>
      <c r="B192" s="0" t="s">
        <v>721</v>
      </c>
      <c r="C192" s="0" t="s">
        <v>134</v>
      </c>
      <c r="D192" s="0" t="s">
        <v>119</v>
      </c>
      <c r="E192" s="0" t="s">
        <v>722</v>
      </c>
      <c r="F192" s="0" t="s">
        <v>137</v>
      </c>
      <c r="G192" s="0" t="s">
        <v>129</v>
      </c>
      <c r="H192" s="17" t="n">
        <v>46207.6708333333</v>
      </c>
      <c r="I192" s="17" t="n">
        <v>46207.6958333333</v>
      </c>
      <c r="J192" s="17" t="n">
        <v>46207.7083333333</v>
      </c>
      <c r="K192" s="17" t="n">
        <v>46207.7541666667</v>
      </c>
      <c r="L192" s="17" t="n">
        <v>46207.7625</v>
      </c>
      <c r="M192" s="17" t="n">
        <v>46207.8020833333</v>
      </c>
      <c r="N192" s="17" t="n">
        <v>46207.8131944445</v>
      </c>
      <c r="O192" s="17" t="n">
        <v>46207.8479166667</v>
      </c>
      <c r="P192" s="17" t="n">
        <v>46207.8631944444</v>
      </c>
      <c r="Q192" s="17" t="n">
        <v>46207.8784722222</v>
      </c>
      <c r="R192" s="0" t="n">
        <v>355</v>
      </c>
      <c r="S192" s="0" t="n">
        <v>0</v>
      </c>
      <c r="T192" s="0" t="n">
        <v>0</v>
      </c>
      <c r="U192" s="18" t="s">
        <v>130</v>
      </c>
      <c r="V192" s="18" t="s">
        <v>82</v>
      </c>
      <c r="W192" s="0" t="str">
        <f aca="false">IF(AND(X192&gt;=6,X192&lt;14),"A",IF(AND(X192&gt;=14,X192&lt;22),"B","C"))</f>
        <v>B</v>
      </c>
      <c r="X192" s="18" t="n">
        <f aca="false">HOUR(H192)</f>
        <v>16</v>
      </c>
      <c r="Y192" s="18" t="n">
        <f aca="false">ROUND((I192-H192)*1440,0)</f>
        <v>36</v>
      </c>
      <c r="Z192" s="18" t="n">
        <f aca="false">ROUND((J192-I192)*1440,0)</f>
        <v>18</v>
      </c>
      <c r="AA192" s="18" t="n">
        <f aca="false">ROUND((K192-J192)*1440,0)</f>
        <v>66</v>
      </c>
      <c r="AB192" s="18" t="n">
        <f aca="false">ROUND((L192-K192)*1440,0)</f>
        <v>12</v>
      </c>
      <c r="AC192" s="18" t="n">
        <f aca="false">ROUND((M192-L192)*1440,0)</f>
        <v>57</v>
      </c>
      <c r="AD192" s="18" t="n">
        <f aca="false">IF(N192="","",ROUND((N192-M192)*1440,0))</f>
        <v>16</v>
      </c>
      <c r="AE192" s="18" t="n">
        <f aca="false">IF(O192="","",ROUND((O192-N192)*1440,0))</f>
        <v>50</v>
      </c>
      <c r="AF192" s="18" t="n">
        <f aca="false">IF(P192="","",ROUND((P192-O192)*1440,0))</f>
        <v>22</v>
      </c>
      <c r="AG192" s="18" t="n">
        <f aca="false">IF(Q192="","",ROUND((Q192-P192)*1440,0))</f>
        <v>22</v>
      </c>
      <c r="AH192" s="18" t="n">
        <f aca="false">IF(Q192="","",ROUND((Q192-H192)*1440,0))</f>
        <v>299</v>
      </c>
      <c r="AI192" s="19" t="n">
        <f aca="false">ROUND(IF(O192="",Assumptions!$B$25-K192,O192-K192)*24,1)</f>
        <v>2.3</v>
      </c>
      <c r="AJ192" s="20" t="n">
        <f aca="false">ROUND(MAX(N(Y192)/Assumptions!$C$5, N(Z192)/Assumptions!$C$6, N(AA192)/Assumptions!$C$7, N(AB192)/Assumptions!$C$8, N(AC192)/Assumptions!$C$9, N(AD192)/Assumptions!$C$10, N(AE192)/Assumptions!$C$11, N(AF192)/Assumptions!$C$12, N(AG192)/Assumptions!$C$13),3)</f>
        <v>1.267</v>
      </c>
      <c r="AK192" s="0" t="str">
        <f aca="false">IF(OR(U192="Pending",U192="On Hold"),"Open GRN (awaiting)",IF(AJ192&lt;=1,"Within SLA",IF(ROUND(N(Y192)/Assumptions!$C$5,3)=AJ192,"Gate Wait",IF(ROUND(N(Z192)/Assumptions!$C$6,3)=AJ192,"Dock Wait",IF(ROUND(N(AA192)/Assumptions!$C$7,3)=AJ192,"Unloading",IF(ROUND(N(AB192)/Assumptions!$C$8,3)=AJ192,"Unload-to-QC Wait",IF(ROUND(N(AC192)/Assumptions!$C$9,3)=AJ192,"QC",IF(ROUND(N(AD192)/Assumptions!$C$10,3)=AJ192,"QC-to-GRN Wait",IF(ROUND(N(AE192)/Assumptions!$C$11,3)=AJ192,"GRN Processing",IF(ROUND(N(AF192)/Assumptions!$C$12,3)=AJ192,"GRN-to-Putaway Wait",IF(ROUND(N(AG192)/Assumptions!$C$13,3)=AJ192,"Putaway","Within SLA")))))))))))</f>
        <v>QC</v>
      </c>
    </row>
    <row r="193" customFormat="false" ht="15" hidden="false" customHeight="false" outlineLevel="0" collapsed="false">
      <c r="A193" s="0" t="s">
        <v>723</v>
      </c>
      <c r="B193" s="0" t="s">
        <v>724</v>
      </c>
      <c r="C193" s="0" t="s">
        <v>184</v>
      </c>
      <c r="D193" s="0" t="s">
        <v>119</v>
      </c>
      <c r="E193" s="0" t="s">
        <v>725</v>
      </c>
      <c r="F193" s="0" t="s">
        <v>149</v>
      </c>
      <c r="G193" s="0" t="s">
        <v>129</v>
      </c>
      <c r="H193" s="17" t="n">
        <v>46207.6708333333</v>
      </c>
      <c r="I193" s="17" t="n">
        <v>46207.7520833333</v>
      </c>
      <c r="J193" s="17" t="n">
        <v>46207.7555555556</v>
      </c>
      <c r="K193" s="17" t="n">
        <v>46207.7798611111</v>
      </c>
      <c r="L193" s="17" t="n">
        <v>46207.7861111111</v>
      </c>
      <c r="M193" s="17" t="n">
        <v>46207.8201388889</v>
      </c>
      <c r="N193" s="17" t="n">
        <v>46207.8944444444</v>
      </c>
      <c r="O193" s="17" t="n">
        <v>46207.9333333333</v>
      </c>
      <c r="P193" s="17" t="n">
        <v>46207.9451388889</v>
      </c>
      <c r="Q193" s="17" t="n">
        <v>46207.9652777778</v>
      </c>
      <c r="R193" s="0" t="n">
        <v>394</v>
      </c>
      <c r="S193" s="0" t="n">
        <v>0</v>
      </c>
      <c r="T193" s="0" t="n">
        <v>0</v>
      </c>
      <c r="U193" s="18" t="s">
        <v>130</v>
      </c>
      <c r="V193" s="18" t="s">
        <v>139</v>
      </c>
      <c r="W193" s="0" t="str">
        <f aca="false">IF(AND(X193&gt;=6,X193&lt;14),"A",IF(AND(X193&gt;=14,X193&lt;22),"B","C"))</f>
        <v>B</v>
      </c>
      <c r="X193" s="18" t="n">
        <f aca="false">HOUR(H193)</f>
        <v>16</v>
      </c>
      <c r="Y193" s="18" t="n">
        <f aca="false">ROUND((I193-H193)*1440,0)</f>
        <v>117</v>
      </c>
      <c r="Z193" s="18" t="n">
        <f aca="false">ROUND((J193-I193)*1440,0)</f>
        <v>5</v>
      </c>
      <c r="AA193" s="18" t="n">
        <f aca="false">ROUND((K193-J193)*1440,0)</f>
        <v>35</v>
      </c>
      <c r="AB193" s="18" t="n">
        <f aca="false">ROUND((L193-K193)*1440,0)</f>
        <v>9</v>
      </c>
      <c r="AC193" s="18" t="n">
        <f aca="false">ROUND((M193-L193)*1440,0)</f>
        <v>49</v>
      </c>
      <c r="AD193" s="18" t="n">
        <f aca="false">IF(N193="","",ROUND((N193-M193)*1440,0))</f>
        <v>107</v>
      </c>
      <c r="AE193" s="18" t="n">
        <f aca="false">IF(O193="","",ROUND((O193-N193)*1440,0))</f>
        <v>56</v>
      </c>
      <c r="AF193" s="18" t="n">
        <f aca="false">IF(P193="","",ROUND((P193-O193)*1440,0))</f>
        <v>17</v>
      </c>
      <c r="AG193" s="18" t="n">
        <f aca="false">IF(Q193="","",ROUND((Q193-P193)*1440,0))</f>
        <v>29</v>
      </c>
      <c r="AH193" s="18" t="n">
        <f aca="false">IF(Q193="","",ROUND((Q193-H193)*1440,0))</f>
        <v>424</v>
      </c>
      <c r="AI193" s="19" t="n">
        <f aca="false">ROUND(IF(O193="",Assumptions!$B$25-K193,O193-K193)*24,1)</f>
        <v>3.7</v>
      </c>
      <c r="AJ193" s="20" t="n">
        <f aca="false">ROUND(MAX(N(Y193)/Assumptions!$C$5, N(Z193)/Assumptions!$C$6, N(AA193)/Assumptions!$C$7, N(AB193)/Assumptions!$C$8, N(AC193)/Assumptions!$C$9, N(AD193)/Assumptions!$C$10, N(AE193)/Assumptions!$C$11, N(AF193)/Assumptions!$C$12, N(AG193)/Assumptions!$C$13),3)</f>
        <v>3.9</v>
      </c>
      <c r="AK193" s="0" t="str">
        <f aca="false">IF(OR(U193="Pending",U193="On Hold"),"Open GRN (awaiting)",IF(AJ193&lt;=1,"Within SLA",IF(ROUND(N(Y193)/Assumptions!$C$5,3)=AJ193,"Gate Wait",IF(ROUND(N(Z193)/Assumptions!$C$6,3)=AJ193,"Dock Wait",IF(ROUND(N(AA193)/Assumptions!$C$7,3)=AJ193,"Unloading",IF(ROUND(N(AB193)/Assumptions!$C$8,3)=AJ193,"Unload-to-QC Wait",IF(ROUND(N(AC193)/Assumptions!$C$9,3)=AJ193,"QC",IF(ROUND(N(AD193)/Assumptions!$C$10,3)=AJ193,"QC-to-GRN Wait",IF(ROUND(N(AE193)/Assumptions!$C$11,3)=AJ193,"GRN Processing",IF(ROUND(N(AF193)/Assumptions!$C$12,3)=AJ193,"GRN-to-Putaway Wait",IF(ROUND(N(AG193)/Assumptions!$C$13,3)=AJ193,"Putaway","Within SLA")))))))))))</f>
        <v>Gate Wait</v>
      </c>
    </row>
    <row r="194" customFormat="false" ht="15" hidden="false" customHeight="false" outlineLevel="0" collapsed="false">
      <c r="A194" s="0" t="s">
        <v>726</v>
      </c>
      <c r="B194" s="0" t="s">
        <v>727</v>
      </c>
      <c r="C194" s="0" t="s">
        <v>118</v>
      </c>
      <c r="D194" s="0" t="s">
        <v>119</v>
      </c>
      <c r="E194" s="0" t="s">
        <v>728</v>
      </c>
      <c r="F194" s="0" t="s">
        <v>121</v>
      </c>
      <c r="G194" s="0" t="s">
        <v>129</v>
      </c>
      <c r="H194" s="17" t="n">
        <v>46207.6729166667</v>
      </c>
      <c r="I194" s="17" t="n">
        <v>46207.68125</v>
      </c>
      <c r="J194" s="17" t="n">
        <v>46207.6861111111</v>
      </c>
      <c r="K194" s="17" t="n">
        <v>46207.7034722222</v>
      </c>
      <c r="L194" s="17" t="n">
        <v>46207.7145833333</v>
      </c>
      <c r="M194" s="17" t="n">
        <v>46207.7243055556</v>
      </c>
      <c r="N194" s="17" t="n">
        <v>46207.7395833333</v>
      </c>
      <c r="O194" s="17" t="n">
        <v>46207.7729166667</v>
      </c>
      <c r="P194" s="17" t="n">
        <v>46207.7819444445</v>
      </c>
      <c r="Q194" s="17" t="n">
        <v>46207.7895833333</v>
      </c>
      <c r="R194" s="0" t="n">
        <v>131</v>
      </c>
      <c r="S194" s="0" t="n">
        <v>0</v>
      </c>
      <c r="T194" s="0" t="n">
        <v>0</v>
      </c>
      <c r="U194" s="18" t="s">
        <v>130</v>
      </c>
      <c r="V194" s="18" t="s">
        <v>139</v>
      </c>
      <c r="W194" s="0" t="str">
        <f aca="false">IF(AND(X194&gt;=6,X194&lt;14),"A",IF(AND(X194&gt;=14,X194&lt;22),"B","C"))</f>
        <v>B</v>
      </c>
      <c r="X194" s="18" t="n">
        <f aca="false">HOUR(H194)</f>
        <v>16</v>
      </c>
      <c r="Y194" s="18" t="n">
        <f aca="false">ROUND((I194-H194)*1440,0)</f>
        <v>12</v>
      </c>
      <c r="Z194" s="18" t="n">
        <f aca="false">ROUND((J194-I194)*1440,0)</f>
        <v>7</v>
      </c>
      <c r="AA194" s="18" t="n">
        <f aca="false">ROUND((K194-J194)*1440,0)</f>
        <v>25</v>
      </c>
      <c r="AB194" s="18" t="n">
        <f aca="false">ROUND((L194-K194)*1440,0)</f>
        <v>16</v>
      </c>
      <c r="AC194" s="18" t="n">
        <f aca="false">ROUND((M194-L194)*1440,0)</f>
        <v>14</v>
      </c>
      <c r="AD194" s="18" t="n">
        <f aca="false">IF(N194="","",ROUND((N194-M194)*1440,0))</f>
        <v>22</v>
      </c>
      <c r="AE194" s="18" t="n">
        <f aca="false">IF(O194="","",ROUND((O194-N194)*1440,0))</f>
        <v>48</v>
      </c>
      <c r="AF194" s="18" t="n">
        <f aca="false">IF(P194="","",ROUND((P194-O194)*1440,0))</f>
        <v>13</v>
      </c>
      <c r="AG194" s="18" t="n">
        <f aca="false">IF(Q194="","",ROUND((Q194-P194)*1440,0))</f>
        <v>11</v>
      </c>
      <c r="AH194" s="18" t="n">
        <f aca="false">IF(Q194="","",ROUND((Q194-H194)*1440,0))</f>
        <v>168</v>
      </c>
      <c r="AI194" s="19" t="n">
        <f aca="false">ROUND(IF(O194="",Assumptions!$B$25-K194,O194-K194)*24,1)</f>
        <v>1.7</v>
      </c>
      <c r="AJ194" s="20" t="n">
        <f aca="false">ROUND(MAX(N(Y194)/Assumptions!$C$5, N(Z194)/Assumptions!$C$6, N(AA194)/Assumptions!$C$7, N(AB194)/Assumptions!$C$8, N(AC194)/Assumptions!$C$9, N(AD194)/Assumptions!$C$10, N(AE194)/Assumptions!$C$11, N(AF194)/Assumptions!$C$12, N(AG194)/Assumptions!$C$13),3)</f>
        <v>1.067</v>
      </c>
      <c r="AK194" s="0" t="str">
        <f aca="false">IF(OR(U194="Pending",U194="On Hold"),"Open GRN (awaiting)",IF(AJ194&lt;=1,"Within SLA",IF(ROUND(N(Y194)/Assumptions!$C$5,3)=AJ194,"Gate Wait",IF(ROUND(N(Z194)/Assumptions!$C$6,3)=AJ194,"Dock Wait",IF(ROUND(N(AA194)/Assumptions!$C$7,3)=AJ194,"Unloading",IF(ROUND(N(AB194)/Assumptions!$C$8,3)=AJ194,"Unload-to-QC Wait",IF(ROUND(N(AC194)/Assumptions!$C$9,3)=AJ194,"QC",IF(ROUND(N(AD194)/Assumptions!$C$10,3)=AJ194,"QC-to-GRN Wait",IF(ROUND(N(AE194)/Assumptions!$C$11,3)=AJ194,"GRN Processing",IF(ROUND(N(AF194)/Assumptions!$C$12,3)=AJ194,"GRN-to-Putaway Wait",IF(ROUND(N(AG194)/Assumptions!$C$13,3)=AJ194,"Putaway","Within SLA")))))))))))</f>
        <v>Unload-to-QC Wait</v>
      </c>
    </row>
    <row r="195" customFormat="false" ht="15" hidden="false" customHeight="false" outlineLevel="0" collapsed="false">
      <c r="A195" s="0" t="s">
        <v>729</v>
      </c>
      <c r="B195" s="0" t="s">
        <v>730</v>
      </c>
      <c r="C195" s="0" t="s">
        <v>218</v>
      </c>
      <c r="D195" s="0" t="s">
        <v>119</v>
      </c>
      <c r="E195" s="0" t="s">
        <v>731</v>
      </c>
      <c r="F195" s="0" t="s">
        <v>137</v>
      </c>
      <c r="G195" s="0" t="s">
        <v>129</v>
      </c>
      <c r="H195" s="17" t="n">
        <v>46207.6840277778</v>
      </c>
      <c r="I195" s="17" t="n">
        <v>46207.7055555556</v>
      </c>
      <c r="J195" s="17" t="n">
        <v>46207.7083333333</v>
      </c>
      <c r="K195" s="17" t="n">
        <v>46207.71875</v>
      </c>
      <c r="L195" s="17" t="n">
        <v>46207.7298611111</v>
      </c>
      <c r="M195" s="17" t="n">
        <v>46207.7395833333</v>
      </c>
      <c r="N195" s="17" t="n">
        <v>46207.7611111111</v>
      </c>
      <c r="O195" s="17" t="n">
        <v>46207.7840277778</v>
      </c>
      <c r="P195" s="17" t="n">
        <v>46207.7944444444</v>
      </c>
      <c r="Q195" s="17" t="n">
        <v>46207.8097222222</v>
      </c>
      <c r="R195" s="0" t="n">
        <v>136</v>
      </c>
      <c r="S195" s="0" t="n">
        <v>0</v>
      </c>
      <c r="T195" s="0" t="n">
        <v>0</v>
      </c>
      <c r="U195" s="18" t="s">
        <v>130</v>
      </c>
      <c r="V195" s="18" t="s">
        <v>139</v>
      </c>
      <c r="W195" s="0" t="str">
        <f aca="false">IF(AND(X195&gt;=6,X195&lt;14),"A",IF(AND(X195&gt;=14,X195&lt;22),"B","C"))</f>
        <v>B</v>
      </c>
      <c r="X195" s="18" t="n">
        <f aca="false">HOUR(H195)</f>
        <v>16</v>
      </c>
      <c r="Y195" s="18" t="n">
        <f aca="false">ROUND((I195-H195)*1440,0)</f>
        <v>31</v>
      </c>
      <c r="Z195" s="18" t="n">
        <f aca="false">ROUND((J195-I195)*1440,0)</f>
        <v>4</v>
      </c>
      <c r="AA195" s="18" t="n">
        <f aca="false">ROUND((K195-J195)*1440,0)</f>
        <v>15</v>
      </c>
      <c r="AB195" s="18" t="n">
        <f aca="false">ROUND((L195-K195)*1440,0)</f>
        <v>16</v>
      </c>
      <c r="AC195" s="18" t="n">
        <f aca="false">ROUND((M195-L195)*1440,0)</f>
        <v>14</v>
      </c>
      <c r="AD195" s="18" t="n">
        <f aca="false">IF(N195="","",ROUND((N195-M195)*1440,0))</f>
        <v>31</v>
      </c>
      <c r="AE195" s="18" t="n">
        <f aca="false">IF(O195="","",ROUND((O195-N195)*1440,0))</f>
        <v>33</v>
      </c>
      <c r="AF195" s="18" t="n">
        <f aca="false">IF(P195="","",ROUND((P195-O195)*1440,0))</f>
        <v>15</v>
      </c>
      <c r="AG195" s="18" t="n">
        <f aca="false">IF(Q195="","",ROUND((Q195-P195)*1440,0))</f>
        <v>22</v>
      </c>
      <c r="AH195" s="18" t="n">
        <f aca="false">IF(Q195="","",ROUND((Q195-H195)*1440,0))</f>
        <v>181</v>
      </c>
      <c r="AI195" s="19" t="n">
        <f aca="false">ROUND(IF(O195="",Assumptions!$B$25-K195,O195-K195)*24,1)</f>
        <v>1.6</v>
      </c>
      <c r="AJ195" s="20" t="n">
        <f aca="false">ROUND(MAX(N(Y195)/Assumptions!$C$5, N(Z195)/Assumptions!$C$6, N(AA195)/Assumptions!$C$7, N(AB195)/Assumptions!$C$8, N(AC195)/Assumptions!$C$9, N(AD195)/Assumptions!$C$10, N(AE195)/Assumptions!$C$11, N(AF195)/Assumptions!$C$12, N(AG195)/Assumptions!$C$13),3)</f>
        <v>1.067</v>
      </c>
      <c r="AK195" s="0" t="str">
        <f aca="false">IF(OR(U195="Pending",U195="On Hold"),"Open GRN (awaiting)",IF(AJ195&lt;=1,"Within SLA",IF(ROUND(N(Y195)/Assumptions!$C$5,3)=AJ195,"Gate Wait",IF(ROUND(N(Z195)/Assumptions!$C$6,3)=AJ195,"Dock Wait",IF(ROUND(N(AA195)/Assumptions!$C$7,3)=AJ195,"Unloading",IF(ROUND(N(AB195)/Assumptions!$C$8,3)=AJ195,"Unload-to-QC Wait",IF(ROUND(N(AC195)/Assumptions!$C$9,3)=AJ195,"QC",IF(ROUND(N(AD195)/Assumptions!$C$10,3)=AJ195,"QC-to-GRN Wait",IF(ROUND(N(AE195)/Assumptions!$C$11,3)=AJ195,"GRN Processing",IF(ROUND(N(AF195)/Assumptions!$C$12,3)=AJ195,"GRN-to-Putaway Wait",IF(ROUND(N(AG195)/Assumptions!$C$13,3)=AJ195,"Putaway","Within SLA")))))))))))</f>
        <v>Unload-to-QC Wait</v>
      </c>
    </row>
    <row r="196" customFormat="false" ht="15" hidden="false" customHeight="false" outlineLevel="0" collapsed="false">
      <c r="A196" s="0" t="s">
        <v>732</v>
      </c>
      <c r="B196" s="0" t="s">
        <v>733</v>
      </c>
      <c r="C196" s="0" t="s">
        <v>218</v>
      </c>
      <c r="D196" s="0" t="s">
        <v>147</v>
      </c>
      <c r="E196" s="0" t="s">
        <v>734</v>
      </c>
      <c r="F196" s="0" t="s">
        <v>137</v>
      </c>
      <c r="G196" s="0" t="s">
        <v>150</v>
      </c>
      <c r="H196" s="17" t="n">
        <v>46207.7055555556</v>
      </c>
      <c r="I196" s="17" t="n">
        <v>46207.7381944444</v>
      </c>
      <c r="J196" s="17" t="n">
        <v>46207.7513888889</v>
      </c>
      <c r="K196" s="17" t="n">
        <v>46207.7770833333</v>
      </c>
      <c r="L196" s="17" t="n">
        <v>46207.78125</v>
      </c>
      <c r="M196" s="17" t="n">
        <v>46207.7979166667</v>
      </c>
      <c r="N196" s="17" t="n">
        <v>46207.8361111111</v>
      </c>
      <c r="O196" s="17" t="n">
        <v>46207.8604166667</v>
      </c>
      <c r="P196" s="17" t="n">
        <v>46207.8861111111</v>
      </c>
      <c r="Q196" s="17" t="n">
        <v>46207.9145833333</v>
      </c>
      <c r="R196" s="0" t="n">
        <v>570</v>
      </c>
      <c r="S196" s="0" t="n">
        <v>0</v>
      </c>
      <c r="T196" s="0" t="n">
        <v>0</v>
      </c>
      <c r="U196" s="18" t="s">
        <v>130</v>
      </c>
      <c r="V196" s="18" t="s">
        <v>139</v>
      </c>
      <c r="W196" s="0" t="str">
        <f aca="false">IF(AND(X196&gt;=6,X196&lt;14),"A",IF(AND(X196&gt;=14,X196&lt;22),"B","C"))</f>
        <v>B</v>
      </c>
      <c r="X196" s="18" t="n">
        <f aca="false">HOUR(H196)</f>
        <v>16</v>
      </c>
      <c r="Y196" s="18" t="n">
        <f aca="false">ROUND((I196-H196)*1440,0)</f>
        <v>47</v>
      </c>
      <c r="Z196" s="18" t="n">
        <f aca="false">ROUND((J196-I196)*1440,0)</f>
        <v>19</v>
      </c>
      <c r="AA196" s="18" t="n">
        <f aca="false">ROUND((K196-J196)*1440,0)</f>
        <v>37</v>
      </c>
      <c r="AB196" s="18" t="n">
        <f aca="false">ROUND((L196-K196)*1440,0)</f>
        <v>6</v>
      </c>
      <c r="AC196" s="18" t="n">
        <f aca="false">ROUND((M196-L196)*1440,0)</f>
        <v>24</v>
      </c>
      <c r="AD196" s="18" t="n">
        <f aca="false">IF(N196="","",ROUND((N196-M196)*1440,0))</f>
        <v>55</v>
      </c>
      <c r="AE196" s="18" t="n">
        <f aca="false">IF(O196="","",ROUND((O196-N196)*1440,0))</f>
        <v>35</v>
      </c>
      <c r="AF196" s="18" t="n">
        <f aca="false">IF(P196="","",ROUND((P196-O196)*1440,0))</f>
        <v>37</v>
      </c>
      <c r="AG196" s="18" t="n">
        <f aca="false">IF(Q196="","",ROUND((Q196-P196)*1440,0))</f>
        <v>41</v>
      </c>
      <c r="AH196" s="18" t="n">
        <f aca="false">IF(Q196="","",ROUND((Q196-H196)*1440,0))</f>
        <v>301</v>
      </c>
      <c r="AI196" s="19" t="n">
        <f aca="false">ROUND(IF(O196="",Assumptions!$B$25-K196,O196-K196)*24,1)</f>
        <v>2</v>
      </c>
      <c r="AJ196" s="20" t="n">
        <f aca="false">ROUND(MAX(N(Y196)/Assumptions!$C$5, N(Z196)/Assumptions!$C$6, N(AA196)/Assumptions!$C$7, N(AB196)/Assumptions!$C$8, N(AC196)/Assumptions!$C$9, N(AD196)/Assumptions!$C$10, N(AE196)/Assumptions!$C$11, N(AF196)/Assumptions!$C$12, N(AG196)/Assumptions!$C$13),3)</f>
        <v>1.85</v>
      </c>
      <c r="AK196" s="0" t="str">
        <f aca="false">IF(OR(U196="Pending",U196="On Hold"),"Open GRN (awaiting)",IF(AJ196&lt;=1,"Within SLA",IF(ROUND(N(Y196)/Assumptions!$C$5,3)=AJ196,"Gate Wait",IF(ROUND(N(Z196)/Assumptions!$C$6,3)=AJ196,"Dock Wait",IF(ROUND(N(AA196)/Assumptions!$C$7,3)=AJ196,"Unloading",IF(ROUND(N(AB196)/Assumptions!$C$8,3)=AJ196,"Unload-to-QC Wait",IF(ROUND(N(AC196)/Assumptions!$C$9,3)=AJ196,"QC",IF(ROUND(N(AD196)/Assumptions!$C$10,3)=AJ196,"QC-to-GRN Wait",IF(ROUND(N(AE196)/Assumptions!$C$11,3)=AJ196,"GRN Processing",IF(ROUND(N(AF196)/Assumptions!$C$12,3)=AJ196,"GRN-to-Putaway Wait",IF(ROUND(N(AG196)/Assumptions!$C$13,3)=AJ196,"Putaway","Within SLA")))))))))))</f>
        <v>GRN-to-Putaway Wait</v>
      </c>
    </row>
    <row r="197" customFormat="false" ht="15" hidden="false" customHeight="false" outlineLevel="0" collapsed="false">
      <c r="A197" s="0" t="s">
        <v>735</v>
      </c>
      <c r="B197" s="0" t="s">
        <v>736</v>
      </c>
      <c r="C197" s="0" t="s">
        <v>184</v>
      </c>
      <c r="D197" s="0" t="s">
        <v>147</v>
      </c>
      <c r="E197" s="0" t="s">
        <v>737</v>
      </c>
      <c r="F197" s="0" t="s">
        <v>177</v>
      </c>
      <c r="G197" s="0" t="s">
        <v>167</v>
      </c>
      <c r="H197" s="17" t="n">
        <v>46207.7111111111</v>
      </c>
      <c r="I197" s="17" t="n">
        <v>46207.73125</v>
      </c>
      <c r="J197" s="17" t="n">
        <v>46207.7340277778</v>
      </c>
      <c r="K197" s="17" t="n">
        <v>46207.7666666667</v>
      </c>
      <c r="L197" s="17" t="n">
        <v>46207.7715277778</v>
      </c>
      <c r="M197" s="17" t="n">
        <v>46207.8152777778</v>
      </c>
      <c r="N197" s="17" t="n">
        <v>46207.8284722222</v>
      </c>
      <c r="O197" s="17" t="n">
        <v>46207.8548611111</v>
      </c>
      <c r="P197" s="17" t="n">
        <v>46207.8625</v>
      </c>
      <c r="Q197" s="17" t="n">
        <v>46207.8729166667</v>
      </c>
      <c r="R197" s="0" t="n">
        <v>934</v>
      </c>
      <c r="S197" s="0" t="n">
        <v>0</v>
      </c>
      <c r="T197" s="0" t="n">
        <v>0</v>
      </c>
      <c r="U197" s="18" t="s">
        <v>130</v>
      </c>
      <c r="V197" s="18" t="s">
        <v>156</v>
      </c>
      <c r="W197" s="0" t="str">
        <f aca="false">IF(AND(X197&gt;=6,X197&lt;14),"A",IF(AND(X197&gt;=14,X197&lt;22),"B","C"))</f>
        <v>B</v>
      </c>
      <c r="X197" s="18" t="n">
        <f aca="false">HOUR(H197)</f>
        <v>17</v>
      </c>
      <c r="Y197" s="18" t="n">
        <f aca="false">ROUND((I197-H197)*1440,0)</f>
        <v>29</v>
      </c>
      <c r="Z197" s="18" t="n">
        <f aca="false">ROUND((J197-I197)*1440,0)</f>
        <v>4</v>
      </c>
      <c r="AA197" s="18" t="n">
        <f aca="false">ROUND((K197-J197)*1440,0)</f>
        <v>47</v>
      </c>
      <c r="AB197" s="18" t="n">
        <f aca="false">ROUND((L197-K197)*1440,0)</f>
        <v>7</v>
      </c>
      <c r="AC197" s="18" t="n">
        <f aca="false">ROUND((M197-L197)*1440,0)</f>
        <v>63</v>
      </c>
      <c r="AD197" s="18" t="n">
        <f aca="false">IF(N197="","",ROUND((N197-M197)*1440,0))</f>
        <v>19</v>
      </c>
      <c r="AE197" s="18" t="n">
        <f aca="false">IF(O197="","",ROUND((O197-N197)*1440,0))</f>
        <v>38</v>
      </c>
      <c r="AF197" s="18" t="n">
        <f aca="false">IF(P197="","",ROUND((P197-O197)*1440,0))</f>
        <v>11</v>
      </c>
      <c r="AG197" s="18" t="n">
        <f aca="false">IF(Q197="","",ROUND((Q197-P197)*1440,0))</f>
        <v>15</v>
      </c>
      <c r="AH197" s="18" t="n">
        <f aca="false">IF(Q197="","",ROUND((Q197-H197)*1440,0))</f>
        <v>233</v>
      </c>
      <c r="AI197" s="19" t="n">
        <f aca="false">ROUND(IF(O197="",Assumptions!$B$25-K197,O197-K197)*24,1)</f>
        <v>2.1</v>
      </c>
      <c r="AJ197" s="20" t="n">
        <f aca="false">ROUND(MAX(N(Y197)/Assumptions!$C$5, N(Z197)/Assumptions!$C$6, N(AA197)/Assumptions!$C$7, N(AB197)/Assumptions!$C$8, N(AC197)/Assumptions!$C$9, N(AD197)/Assumptions!$C$10, N(AE197)/Assumptions!$C$11, N(AF197)/Assumptions!$C$12, N(AG197)/Assumptions!$C$13),3)</f>
        <v>1.4</v>
      </c>
      <c r="AK197" s="0" t="str">
        <f aca="false">IF(OR(U197="Pending",U197="On Hold"),"Open GRN (awaiting)",IF(AJ197&lt;=1,"Within SLA",IF(ROUND(N(Y197)/Assumptions!$C$5,3)=AJ197,"Gate Wait",IF(ROUND(N(Z197)/Assumptions!$C$6,3)=AJ197,"Dock Wait",IF(ROUND(N(AA197)/Assumptions!$C$7,3)=AJ197,"Unloading",IF(ROUND(N(AB197)/Assumptions!$C$8,3)=AJ197,"Unload-to-QC Wait",IF(ROUND(N(AC197)/Assumptions!$C$9,3)=AJ197,"QC",IF(ROUND(N(AD197)/Assumptions!$C$10,3)=AJ197,"QC-to-GRN Wait",IF(ROUND(N(AE197)/Assumptions!$C$11,3)=AJ197,"GRN Processing",IF(ROUND(N(AF197)/Assumptions!$C$12,3)=AJ197,"GRN-to-Putaway Wait",IF(ROUND(N(AG197)/Assumptions!$C$13,3)=AJ197,"Putaway","Within SLA")))))))))))</f>
        <v>QC</v>
      </c>
    </row>
    <row r="198" customFormat="false" ht="15" hidden="false" customHeight="false" outlineLevel="0" collapsed="false">
      <c r="A198" s="0" t="s">
        <v>738</v>
      </c>
      <c r="B198" s="0" t="s">
        <v>739</v>
      </c>
      <c r="C198" s="0" t="s">
        <v>142</v>
      </c>
      <c r="D198" s="0" t="s">
        <v>147</v>
      </c>
      <c r="E198" s="0" t="s">
        <v>731</v>
      </c>
      <c r="F198" s="0" t="s">
        <v>137</v>
      </c>
      <c r="G198" s="0" t="s">
        <v>167</v>
      </c>
      <c r="H198" s="17" t="n">
        <v>46207.7263888889</v>
      </c>
      <c r="I198" s="17" t="n">
        <v>46207.7333333333</v>
      </c>
      <c r="J198" s="17" t="n">
        <v>46207.74375</v>
      </c>
      <c r="K198" s="17" t="n">
        <v>46207.7833333333</v>
      </c>
      <c r="L198" s="17" t="n">
        <v>46207.7895833333</v>
      </c>
      <c r="M198" s="17" t="n">
        <v>46207.8159722222</v>
      </c>
      <c r="N198" s="17" t="n">
        <v>46207.8513888889</v>
      </c>
      <c r="O198" s="17" t="n">
        <v>46207.8763888889</v>
      </c>
      <c r="P198" s="17" t="n">
        <v>46207.8875</v>
      </c>
      <c r="Q198" s="17" t="n">
        <v>46207.9166666667</v>
      </c>
      <c r="R198" s="0" t="n">
        <v>559</v>
      </c>
      <c r="S198" s="0" t="n">
        <v>0</v>
      </c>
      <c r="T198" s="0" t="n">
        <v>0</v>
      </c>
      <c r="U198" s="18" t="s">
        <v>130</v>
      </c>
      <c r="V198" s="18" t="s">
        <v>144</v>
      </c>
      <c r="W198" s="0" t="str">
        <f aca="false">IF(AND(X198&gt;=6,X198&lt;14),"A",IF(AND(X198&gt;=14,X198&lt;22),"B","C"))</f>
        <v>B</v>
      </c>
      <c r="X198" s="18" t="n">
        <f aca="false">HOUR(H198)</f>
        <v>17</v>
      </c>
      <c r="Y198" s="18" t="n">
        <f aca="false">ROUND((I198-H198)*1440,0)</f>
        <v>10</v>
      </c>
      <c r="Z198" s="18" t="n">
        <f aca="false">ROUND((J198-I198)*1440,0)</f>
        <v>15</v>
      </c>
      <c r="AA198" s="18" t="n">
        <f aca="false">ROUND((K198-J198)*1440,0)</f>
        <v>57</v>
      </c>
      <c r="AB198" s="18" t="n">
        <f aca="false">ROUND((L198-K198)*1440,0)</f>
        <v>9</v>
      </c>
      <c r="AC198" s="18" t="n">
        <f aca="false">ROUND((M198-L198)*1440,0)</f>
        <v>38</v>
      </c>
      <c r="AD198" s="18" t="n">
        <f aca="false">IF(N198="","",ROUND((N198-M198)*1440,0))</f>
        <v>51</v>
      </c>
      <c r="AE198" s="18" t="n">
        <f aca="false">IF(O198="","",ROUND((O198-N198)*1440,0))</f>
        <v>36</v>
      </c>
      <c r="AF198" s="18" t="n">
        <f aca="false">IF(P198="","",ROUND((P198-O198)*1440,0))</f>
        <v>16</v>
      </c>
      <c r="AG198" s="18" t="n">
        <f aca="false">IF(Q198="","",ROUND((Q198-P198)*1440,0))</f>
        <v>42</v>
      </c>
      <c r="AH198" s="18" t="n">
        <f aca="false">IF(Q198="","",ROUND((Q198-H198)*1440,0))</f>
        <v>274</v>
      </c>
      <c r="AI198" s="19" t="n">
        <f aca="false">ROUND(IF(O198="",Assumptions!$B$25-K198,O198-K198)*24,1)</f>
        <v>2.2</v>
      </c>
      <c r="AJ198" s="20" t="n">
        <f aca="false">ROUND(MAX(N(Y198)/Assumptions!$C$5, N(Z198)/Assumptions!$C$6, N(AA198)/Assumptions!$C$7, N(AB198)/Assumptions!$C$8, N(AC198)/Assumptions!$C$9, N(AD198)/Assumptions!$C$10, N(AE198)/Assumptions!$C$11, N(AF198)/Assumptions!$C$12, N(AG198)/Assumptions!$C$13),3)</f>
        <v>1.7</v>
      </c>
      <c r="AK198" s="0" t="str">
        <f aca="false">IF(OR(U198="Pending",U198="On Hold"),"Open GRN (awaiting)",IF(AJ198&lt;=1,"Within SLA",IF(ROUND(N(Y198)/Assumptions!$C$5,3)=AJ198,"Gate Wait",IF(ROUND(N(Z198)/Assumptions!$C$6,3)=AJ198,"Dock Wait",IF(ROUND(N(AA198)/Assumptions!$C$7,3)=AJ198,"Unloading",IF(ROUND(N(AB198)/Assumptions!$C$8,3)=AJ198,"Unload-to-QC Wait",IF(ROUND(N(AC198)/Assumptions!$C$9,3)=AJ198,"QC",IF(ROUND(N(AD198)/Assumptions!$C$10,3)=AJ198,"QC-to-GRN Wait",IF(ROUND(N(AE198)/Assumptions!$C$11,3)=AJ198,"GRN Processing",IF(ROUND(N(AF198)/Assumptions!$C$12,3)=AJ198,"GRN-to-Putaway Wait",IF(ROUND(N(AG198)/Assumptions!$C$13,3)=AJ198,"Putaway","Within SLA")))))))))))</f>
        <v>QC-to-GRN Wait</v>
      </c>
    </row>
    <row r="199" customFormat="false" ht="15" hidden="false" customHeight="false" outlineLevel="0" collapsed="false">
      <c r="A199" s="0" t="s">
        <v>740</v>
      </c>
      <c r="B199" s="0" t="s">
        <v>741</v>
      </c>
      <c r="C199" s="0" t="s">
        <v>134</v>
      </c>
      <c r="D199" s="0" t="s">
        <v>135</v>
      </c>
      <c r="E199" s="0" t="s">
        <v>742</v>
      </c>
      <c r="F199" s="0" t="s">
        <v>149</v>
      </c>
      <c r="G199" s="0" t="s">
        <v>138</v>
      </c>
      <c r="H199" s="17" t="n">
        <v>46207.7409722222</v>
      </c>
      <c r="I199" s="17" t="n">
        <v>46207.7513888889</v>
      </c>
      <c r="J199" s="17" t="n">
        <v>46207.7576388889</v>
      </c>
      <c r="K199" s="17" t="n">
        <v>46207.8034722222</v>
      </c>
      <c r="L199" s="17" t="n">
        <v>46207.8118055556</v>
      </c>
      <c r="M199" s="17" t="n">
        <v>46207.8277777778</v>
      </c>
      <c r="N199" s="17" t="n">
        <v>46207.8333333333</v>
      </c>
      <c r="O199" s="17" t="n">
        <v>46207.8888888889</v>
      </c>
      <c r="P199" s="17" t="n">
        <v>46207.9</v>
      </c>
      <c r="Q199" s="17" t="n">
        <v>46207.9131944445</v>
      </c>
      <c r="R199" s="0" t="n">
        <v>448</v>
      </c>
      <c r="S199" s="0" t="n">
        <v>0</v>
      </c>
      <c r="T199" s="0" t="n">
        <v>0</v>
      </c>
      <c r="U199" s="18" t="s">
        <v>130</v>
      </c>
      <c r="V199" s="18" t="s">
        <v>131</v>
      </c>
      <c r="W199" s="0" t="str">
        <f aca="false">IF(AND(X199&gt;=6,X199&lt;14),"A",IF(AND(X199&gt;=14,X199&lt;22),"B","C"))</f>
        <v>B</v>
      </c>
      <c r="X199" s="18" t="n">
        <f aca="false">HOUR(H199)</f>
        <v>17</v>
      </c>
      <c r="Y199" s="18" t="n">
        <f aca="false">ROUND((I199-H199)*1440,0)</f>
        <v>15</v>
      </c>
      <c r="Z199" s="18" t="n">
        <f aca="false">ROUND((J199-I199)*1440,0)</f>
        <v>9</v>
      </c>
      <c r="AA199" s="18" t="n">
        <f aca="false">ROUND((K199-J199)*1440,0)</f>
        <v>66</v>
      </c>
      <c r="AB199" s="18" t="n">
        <f aca="false">ROUND((L199-K199)*1440,0)</f>
        <v>12</v>
      </c>
      <c r="AC199" s="18" t="n">
        <f aca="false">ROUND((M199-L199)*1440,0)</f>
        <v>23</v>
      </c>
      <c r="AD199" s="18" t="n">
        <f aca="false">IF(N199="","",ROUND((N199-M199)*1440,0))</f>
        <v>8</v>
      </c>
      <c r="AE199" s="18" t="n">
        <f aca="false">IF(O199="","",ROUND((O199-N199)*1440,0))</f>
        <v>80</v>
      </c>
      <c r="AF199" s="18" t="n">
        <f aca="false">IF(P199="","",ROUND((P199-O199)*1440,0))</f>
        <v>16</v>
      </c>
      <c r="AG199" s="18" t="n">
        <f aca="false">IF(Q199="","",ROUND((Q199-P199)*1440,0))</f>
        <v>19</v>
      </c>
      <c r="AH199" s="18" t="n">
        <f aca="false">IF(Q199="","",ROUND((Q199-H199)*1440,0))</f>
        <v>248</v>
      </c>
      <c r="AI199" s="19" t="n">
        <f aca="false">ROUND(IF(O199="",Assumptions!$B$25-K199,O199-K199)*24,1)</f>
        <v>2.1</v>
      </c>
      <c r="AJ199" s="20" t="n">
        <f aca="false">ROUND(MAX(N(Y199)/Assumptions!$C$5, N(Z199)/Assumptions!$C$6, N(AA199)/Assumptions!$C$7, N(AB199)/Assumptions!$C$8, N(AC199)/Assumptions!$C$9, N(AD199)/Assumptions!$C$10, N(AE199)/Assumptions!$C$11, N(AF199)/Assumptions!$C$12, N(AG199)/Assumptions!$C$13),3)</f>
        <v>1.778</v>
      </c>
      <c r="AK199" s="0" t="str">
        <f aca="false">IF(OR(U199="Pending",U199="On Hold"),"Open GRN (awaiting)",IF(AJ199&lt;=1,"Within SLA",IF(ROUND(N(Y199)/Assumptions!$C$5,3)=AJ199,"Gate Wait",IF(ROUND(N(Z199)/Assumptions!$C$6,3)=AJ199,"Dock Wait",IF(ROUND(N(AA199)/Assumptions!$C$7,3)=AJ199,"Unloading",IF(ROUND(N(AB199)/Assumptions!$C$8,3)=AJ199,"Unload-to-QC Wait",IF(ROUND(N(AC199)/Assumptions!$C$9,3)=AJ199,"QC",IF(ROUND(N(AD199)/Assumptions!$C$10,3)=AJ199,"QC-to-GRN Wait",IF(ROUND(N(AE199)/Assumptions!$C$11,3)=AJ199,"GRN Processing",IF(ROUND(N(AF199)/Assumptions!$C$12,3)=AJ199,"GRN-to-Putaway Wait",IF(ROUND(N(AG199)/Assumptions!$C$13,3)=AJ199,"Putaway","Within SLA")))))))))))</f>
        <v>GRN Processing</v>
      </c>
    </row>
    <row r="200" customFormat="false" ht="15" hidden="false" customHeight="false" outlineLevel="0" collapsed="false">
      <c r="A200" s="0" t="s">
        <v>743</v>
      </c>
      <c r="B200" s="0" t="s">
        <v>744</v>
      </c>
      <c r="C200" s="0" t="s">
        <v>286</v>
      </c>
      <c r="D200" s="0" t="s">
        <v>119</v>
      </c>
      <c r="E200" s="0" t="s">
        <v>745</v>
      </c>
      <c r="F200" s="0" t="s">
        <v>121</v>
      </c>
      <c r="G200" s="0" t="s">
        <v>129</v>
      </c>
      <c r="H200" s="17" t="n">
        <v>46207.74375</v>
      </c>
      <c r="I200" s="17" t="n">
        <v>46207.75</v>
      </c>
      <c r="J200" s="17" t="n">
        <v>46207.7513888889</v>
      </c>
      <c r="K200" s="17" t="n">
        <v>46207.8340277778</v>
      </c>
      <c r="L200" s="17" t="n">
        <v>46207.8368055556</v>
      </c>
      <c r="M200" s="17" t="n">
        <v>46207.8458333333</v>
      </c>
      <c r="N200" s="17" t="n">
        <v>46207.8902777778</v>
      </c>
      <c r="O200" s="17" t="n">
        <v>46207.9</v>
      </c>
      <c r="P200" s="17" t="n">
        <v>46207.9041666667</v>
      </c>
      <c r="Q200" s="17" t="n">
        <v>46207.9083333333</v>
      </c>
      <c r="R200" s="0" t="n">
        <v>357</v>
      </c>
      <c r="S200" s="0" t="n">
        <v>0</v>
      </c>
      <c r="T200" s="0" t="n">
        <v>0</v>
      </c>
      <c r="U200" s="18" t="s">
        <v>130</v>
      </c>
      <c r="V200" s="18" t="s">
        <v>156</v>
      </c>
      <c r="W200" s="0" t="str">
        <f aca="false">IF(AND(X200&gt;=6,X200&lt;14),"A",IF(AND(X200&gt;=14,X200&lt;22),"B","C"))</f>
        <v>B</v>
      </c>
      <c r="X200" s="18" t="n">
        <f aca="false">HOUR(H200)</f>
        <v>17</v>
      </c>
      <c r="Y200" s="18" t="n">
        <f aca="false">ROUND((I200-H200)*1440,0)</f>
        <v>9</v>
      </c>
      <c r="Z200" s="18" t="n">
        <f aca="false">ROUND((J200-I200)*1440,0)</f>
        <v>2</v>
      </c>
      <c r="AA200" s="18" t="n">
        <f aca="false">ROUND((K200-J200)*1440,0)</f>
        <v>119</v>
      </c>
      <c r="AB200" s="18" t="n">
        <f aca="false">ROUND((L200-K200)*1440,0)</f>
        <v>4</v>
      </c>
      <c r="AC200" s="18" t="n">
        <f aca="false">ROUND((M200-L200)*1440,0)</f>
        <v>13</v>
      </c>
      <c r="AD200" s="18" t="n">
        <f aca="false">IF(N200="","",ROUND((N200-M200)*1440,0))</f>
        <v>64</v>
      </c>
      <c r="AE200" s="18" t="n">
        <f aca="false">IF(O200="","",ROUND((O200-N200)*1440,0))</f>
        <v>14</v>
      </c>
      <c r="AF200" s="18" t="n">
        <f aca="false">IF(P200="","",ROUND((P200-O200)*1440,0))</f>
        <v>6</v>
      </c>
      <c r="AG200" s="18" t="n">
        <f aca="false">IF(Q200="","",ROUND((Q200-P200)*1440,0))</f>
        <v>6</v>
      </c>
      <c r="AH200" s="18" t="n">
        <f aca="false">IF(Q200="","",ROUND((Q200-H200)*1440,0))</f>
        <v>237</v>
      </c>
      <c r="AI200" s="19" t="n">
        <f aca="false">ROUND(IF(O200="",Assumptions!$B$25-K200,O200-K200)*24,1)</f>
        <v>1.6</v>
      </c>
      <c r="AJ200" s="20" t="n">
        <f aca="false">ROUND(MAX(N(Y200)/Assumptions!$C$5, N(Z200)/Assumptions!$C$6, N(AA200)/Assumptions!$C$7, N(AB200)/Assumptions!$C$8, N(AC200)/Assumptions!$C$9, N(AD200)/Assumptions!$C$10, N(AE200)/Assumptions!$C$11, N(AF200)/Assumptions!$C$12, N(AG200)/Assumptions!$C$13),3)</f>
        <v>2.133</v>
      </c>
      <c r="AK200" s="0" t="str">
        <f aca="false">IF(OR(U200="Pending",U200="On Hold"),"Open GRN (awaiting)",IF(AJ200&lt;=1,"Within SLA",IF(ROUND(N(Y200)/Assumptions!$C$5,3)=AJ200,"Gate Wait",IF(ROUND(N(Z200)/Assumptions!$C$6,3)=AJ200,"Dock Wait",IF(ROUND(N(AA200)/Assumptions!$C$7,3)=AJ200,"Unloading",IF(ROUND(N(AB200)/Assumptions!$C$8,3)=AJ200,"Unload-to-QC Wait",IF(ROUND(N(AC200)/Assumptions!$C$9,3)=AJ200,"QC",IF(ROUND(N(AD200)/Assumptions!$C$10,3)=AJ200,"QC-to-GRN Wait",IF(ROUND(N(AE200)/Assumptions!$C$11,3)=AJ200,"GRN Processing",IF(ROUND(N(AF200)/Assumptions!$C$12,3)=AJ200,"GRN-to-Putaway Wait",IF(ROUND(N(AG200)/Assumptions!$C$13,3)=AJ200,"Putaway","Within SLA")))))))))))</f>
        <v>QC-to-GRN Wait</v>
      </c>
    </row>
    <row r="201" customFormat="false" ht="15" hidden="false" customHeight="false" outlineLevel="0" collapsed="false">
      <c r="A201" s="0" t="s">
        <v>746</v>
      </c>
      <c r="B201" s="0" t="s">
        <v>747</v>
      </c>
      <c r="C201" s="0" t="s">
        <v>252</v>
      </c>
      <c r="D201" s="0" t="s">
        <v>135</v>
      </c>
      <c r="E201" s="0" t="s">
        <v>748</v>
      </c>
      <c r="F201" s="0" t="s">
        <v>177</v>
      </c>
      <c r="G201" s="0" t="s">
        <v>138</v>
      </c>
      <c r="H201" s="17" t="n">
        <v>46207.7722222222</v>
      </c>
      <c r="I201" s="17" t="n">
        <v>46207.7840277778</v>
      </c>
      <c r="J201" s="17" t="n">
        <v>46207.7902777778</v>
      </c>
      <c r="K201" s="17" t="n">
        <v>46207.8180555556</v>
      </c>
      <c r="L201" s="17" t="n">
        <v>46207.8298611111</v>
      </c>
      <c r="M201" s="17" t="n">
        <v>46207.8597222222</v>
      </c>
      <c r="N201" s="17" t="n">
        <v>46207.9076388889</v>
      </c>
      <c r="O201" s="17" t="n">
        <v>46207.9458333333</v>
      </c>
      <c r="P201" s="17" t="n">
        <v>46207.9555555556</v>
      </c>
      <c r="Q201" s="17" t="n">
        <v>46207.9618055556</v>
      </c>
      <c r="R201" s="0" t="n">
        <v>439</v>
      </c>
      <c r="S201" s="0" t="n">
        <v>5</v>
      </c>
      <c r="T201" s="0" t="n">
        <v>9</v>
      </c>
      <c r="U201" s="18" t="s">
        <v>123</v>
      </c>
      <c r="V201" s="18" t="s">
        <v>156</v>
      </c>
      <c r="W201" s="0" t="str">
        <f aca="false">IF(AND(X201&gt;=6,X201&lt;14),"A",IF(AND(X201&gt;=14,X201&lt;22),"B","C"))</f>
        <v>B</v>
      </c>
      <c r="X201" s="18" t="n">
        <f aca="false">HOUR(H201)</f>
        <v>18</v>
      </c>
      <c r="Y201" s="18" t="n">
        <f aca="false">ROUND((I201-H201)*1440,0)</f>
        <v>17</v>
      </c>
      <c r="Z201" s="18" t="n">
        <f aca="false">ROUND((J201-I201)*1440,0)</f>
        <v>9</v>
      </c>
      <c r="AA201" s="18" t="n">
        <f aca="false">ROUND((K201-J201)*1440,0)</f>
        <v>40</v>
      </c>
      <c r="AB201" s="18" t="n">
        <f aca="false">ROUND((L201-K201)*1440,0)</f>
        <v>17</v>
      </c>
      <c r="AC201" s="18" t="n">
        <f aca="false">ROUND((M201-L201)*1440,0)</f>
        <v>43</v>
      </c>
      <c r="AD201" s="18" t="n">
        <f aca="false">IF(N201="","",ROUND((N201-M201)*1440,0))</f>
        <v>69</v>
      </c>
      <c r="AE201" s="18" t="n">
        <f aca="false">IF(O201="","",ROUND((O201-N201)*1440,0))</f>
        <v>55</v>
      </c>
      <c r="AF201" s="18" t="n">
        <f aca="false">IF(P201="","",ROUND((P201-O201)*1440,0))</f>
        <v>14</v>
      </c>
      <c r="AG201" s="18" t="n">
        <f aca="false">IF(Q201="","",ROUND((Q201-P201)*1440,0))</f>
        <v>9</v>
      </c>
      <c r="AH201" s="18" t="n">
        <f aca="false">IF(Q201="","",ROUND((Q201-H201)*1440,0))</f>
        <v>273</v>
      </c>
      <c r="AI201" s="19" t="n">
        <f aca="false">ROUND(IF(O201="",Assumptions!$B$25-K201,O201-K201)*24,1)</f>
        <v>3.1</v>
      </c>
      <c r="AJ201" s="20" t="n">
        <f aca="false">ROUND(MAX(N(Y201)/Assumptions!$C$5, N(Z201)/Assumptions!$C$6, N(AA201)/Assumptions!$C$7, N(AB201)/Assumptions!$C$8, N(AC201)/Assumptions!$C$9, N(AD201)/Assumptions!$C$10, N(AE201)/Assumptions!$C$11, N(AF201)/Assumptions!$C$12, N(AG201)/Assumptions!$C$13),3)</f>
        <v>2.3</v>
      </c>
      <c r="AK201" s="0" t="str">
        <f aca="false">IF(OR(U201="Pending",U201="On Hold"),"Open GRN (awaiting)",IF(AJ201&lt;=1,"Within SLA",IF(ROUND(N(Y201)/Assumptions!$C$5,3)=AJ201,"Gate Wait",IF(ROUND(N(Z201)/Assumptions!$C$6,3)=AJ201,"Dock Wait",IF(ROUND(N(AA201)/Assumptions!$C$7,3)=AJ201,"Unloading",IF(ROUND(N(AB201)/Assumptions!$C$8,3)=AJ201,"Unload-to-QC Wait",IF(ROUND(N(AC201)/Assumptions!$C$9,3)=AJ201,"QC",IF(ROUND(N(AD201)/Assumptions!$C$10,3)=AJ201,"QC-to-GRN Wait",IF(ROUND(N(AE201)/Assumptions!$C$11,3)=AJ201,"GRN Processing",IF(ROUND(N(AF201)/Assumptions!$C$12,3)=AJ201,"GRN-to-Putaway Wait",IF(ROUND(N(AG201)/Assumptions!$C$13,3)=AJ201,"Putaway","Within SLA")))))))))))</f>
        <v>QC-to-GRN Wait</v>
      </c>
    </row>
    <row r="202" customFormat="false" ht="15" hidden="false" customHeight="false" outlineLevel="0" collapsed="false">
      <c r="A202" s="0" t="s">
        <v>749</v>
      </c>
      <c r="B202" s="0" t="s">
        <v>750</v>
      </c>
      <c r="C202" s="0" t="s">
        <v>126</v>
      </c>
      <c r="D202" s="0" t="s">
        <v>147</v>
      </c>
      <c r="E202" s="0" t="s">
        <v>751</v>
      </c>
      <c r="F202" s="0" t="s">
        <v>128</v>
      </c>
      <c r="G202" s="0" t="s">
        <v>150</v>
      </c>
      <c r="H202" s="17" t="n">
        <v>46207.7861111111</v>
      </c>
      <c r="I202" s="17" t="n">
        <v>46207.8</v>
      </c>
      <c r="J202" s="17" t="n">
        <v>46207.8027777778</v>
      </c>
      <c r="K202" s="17" t="n">
        <v>46207.8305555556</v>
      </c>
      <c r="L202" s="17" t="n">
        <v>46207.8479166667</v>
      </c>
      <c r="M202" s="17" t="n">
        <v>46207.88125</v>
      </c>
      <c r="N202" s="17" t="n">
        <v>46207.8881944444</v>
      </c>
      <c r="O202" s="17" t="n">
        <v>46207.9423611111</v>
      </c>
      <c r="P202" s="17" t="n">
        <v>46207.95625</v>
      </c>
      <c r="Q202" s="17" t="n">
        <v>46207.9618055556</v>
      </c>
      <c r="R202" s="0" t="n">
        <v>99</v>
      </c>
      <c r="S202" s="0" t="n">
        <v>0</v>
      </c>
      <c r="T202" s="0" t="n">
        <v>0</v>
      </c>
      <c r="U202" s="18" t="s">
        <v>130</v>
      </c>
      <c r="V202" s="18" t="s">
        <v>156</v>
      </c>
      <c r="W202" s="0" t="str">
        <f aca="false">IF(AND(X202&gt;=6,X202&lt;14),"A",IF(AND(X202&gt;=14,X202&lt;22),"B","C"))</f>
        <v>B</v>
      </c>
      <c r="X202" s="18" t="n">
        <f aca="false">HOUR(H202)</f>
        <v>18</v>
      </c>
      <c r="Y202" s="18" t="n">
        <f aca="false">ROUND((I202-H202)*1440,0)</f>
        <v>20</v>
      </c>
      <c r="Z202" s="18" t="n">
        <f aca="false">ROUND((J202-I202)*1440,0)</f>
        <v>4</v>
      </c>
      <c r="AA202" s="18" t="n">
        <f aca="false">ROUND((K202-J202)*1440,0)</f>
        <v>40</v>
      </c>
      <c r="AB202" s="18" t="n">
        <f aca="false">ROUND((L202-K202)*1440,0)</f>
        <v>25</v>
      </c>
      <c r="AC202" s="18" t="n">
        <f aca="false">ROUND((M202-L202)*1440,0)</f>
        <v>48</v>
      </c>
      <c r="AD202" s="18" t="n">
        <f aca="false">IF(N202="","",ROUND((N202-M202)*1440,0))</f>
        <v>10</v>
      </c>
      <c r="AE202" s="18" t="n">
        <f aca="false">IF(O202="","",ROUND((O202-N202)*1440,0))</f>
        <v>78</v>
      </c>
      <c r="AF202" s="18" t="n">
        <f aca="false">IF(P202="","",ROUND((P202-O202)*1440,0))</f>
        <v>20</v>
      </c>
      <c r="AG202" s="18" t="n">
        <f aca="false">IF(Q202="","",ROUND((Q202-P202)*1440,0))</f>
        <v>8</v>
      </c>
      <c r="AH202" s="18" t="n">
        <f aca="false">IF(Q202="","",ROUND((Q202-H202)*1440,0))</f>
        <v>253</v>
      </c>
      <c r="AI202" s="19" t="n">
        <f aca="false">ROUND(IF(O202="",Assumptions!$B$25-K202,O202-K202)*24,1)</f>
        <v>2.7</v>
      </c>
      <c r="AJ202" s="20" t="n">
        <f aca="false">ROUND(MAX(N(Y202)/Assumptions!$C$5, N(Z202)/Assumptions!$C$6, N(AA202)/Assumptions!$C$7, N(AB202)/Assumptions!$C$8, N(AC202)/Assumptions!$C$9, N(AD202)/Assumptions!$C$10, N(AE202)/Assumptions!$C$11, N(AF202)/Assumptions!$C$12, N(AG202)/Assumptions!$C$13),3)</f>
        <v>1.733</v>
      </c>
      <c r="AK202" s="0" t="str">
        <f aca="false">IF(OR(U202="Pending",U202="On Hold"),"Open GRN (awaiting)",IF(AJ202&lt;=1,"Within SLA",IF(ROUND(N(Y202)/Assumptions!$C$5,3)=AJ202,"Gate Wait",IF(ROUND(N(Z202)/Assumptions!$C$6,3)=AJ202,"Dock Wait",IF(ROUND(N(AA202)/Assumptions!$C$7,3)=AJ202,"Unloading",IF(ROUND(N(AB202)/Assumptions!$C$8,3)=AJ202,"Unload-to-QC Wait",IF(ROUND(N(AC202)/Assumptions!$C$9,3)=AJ202,"QC",IF(ROUND(N(AD202)/Assumptions!$C$10,3)=AJ202,"QC-to-GRN Wait",IF(ROUND(N(AE202)/Assumptions!$C$11,3)=AJ202,"GRN Processing",IF(ROUND(N(AF202)/Assumptions!$C$12,3)=AJ202,"GRN-to-Putaway Wait",IF(ROUND(N(AG202)/Assumptions!$C$13,3)=AJ202,"Putaway","Within SLA")))))))))))</f>
        <v>GRN Processing</v>
      </c>
    </row>
    <row r="203" customFormat="false" ht="15" hidden="false" customHeight="false" outlineLevel="0" collapsed="false">
      <c r="A203" s="0" t="s">
        <v>752</v>
      </c>
      <c r="B203" s="0" t="s">
        <v>753</v>
      </c>
      <c r="C203" s="0" t="s">
        <v>134</v>
      </c>
      <c r="D203" s="0" t="s">
        <v>147</v>
      </c>
      <c r="E203" s="0" t="s">
        <v>754</v>
      </c>
      <c r="F203" s="0" t="s">
        <v>149</v>
      </c>
      <c r="G203" s="0" t="s">
        <v>167</v>
      </c>
      <c r="H203" s="17" t="n">
        <v>46207.7986111111</v>
      </c>
      <c r="I203" s="17" t="n">
        <v>46207.8125</v>
      </c>
      <c r="J203" s="17" t="n">
        <v>46207.8166666667</v>
      </c>
      <c r="K203" s="17" t="n">
        <v>46207.8395833333</v>
      </c>
      <c r="L203" s="17" t="n">
        <v>46207.8444444445</v>
      </c>
      <c r="M203" s="17" t="n">
        <v>46207.8715277778</v>
      </c>
      <c r="N203" s="17" t="n">
        <v>46207.9166666667</v>
      </c>
      <c r="O203" s="17" t="n">
        <v>46207.9506944444</v>
      </c>
      <c r="P203" s="17" t="n">
        <v>46207.9618055556</v>
      </c>
      <c r="Q203" s="17" t="n">
        <v>46207.9756944445</v>
      </c>
      <c r="R203" s="0" t="n">
        <v>121</v>
      </c>
      <c r="S203" s="0" t="n">
        <v>0</v>
      </c>
      <c r="T203" s="0" t="n">
        <v>0</v>
      </c>
      <c r="U203" s="18" t="s">
        <v>130</v>
      </c>
      <c r="V203" s="18" t="s">
        <v>131</v>
      </c>
      <c r="W203" s="0" t="str">
        <f aca="false">IF(AND(X203&gt;=6,X203&lt;14),"A",IF(AND(X203&gt;=14,X203&lt;22),"B","C"))</f>
        <v>B</v>
      </c>
      <c r="X203" s="18" t="n">
        <f aca="false">HOUR(H203)</f>
        <v>19</v>
      </c>
      <c r="Y203" s="18" t="n">
        <f aca="false">ROUND((I203-H203)*1440,0)</f>
        <v>20</v>
      </c>
      <c r="Z203" s="18" t="n">
        <f aca="false">ROUND((J203-I203)*1440,0)</f>
        <v>6</v>
      </c>
      <c r="AA203" s="18" t="n">
        <f aca="false">ROUND((K203-J203)*1440,0)</f>
        <v>33</v>
      </c>
      <c r="AB203" s="18" t="n">
        <f aca="false">ROUND((L203-K203)*1440,0)</f>
        <v>7</v>
      </c>
      <c r="AC203" s="18" t="n">
        <f aca="false">ROUND((M203-L203)*1440,0)</f>
        <v>39</v>
      </c>
      <c r="AD203" s="18" t="n">
        <f aca="false">IF(N203="","",ROUND((N203-M203)*1440,0))</f>
        <v>65</v>
      </c>
      <c r="AE203" s="18" t="n">
        <f aca="false">IF(O203="","",ROUND((O203-N203)*1440,0))</f>
        <v>49</v>
      </c>
      <c r="AF203" s="18" t="n">
        <f aca="false">IF(P203="","",ROUND((P203-O203)*1440,0))</f>
        <v>16</v>
      </c>
      <c r="AG203" s="18" t="n">
        <f aca="false">IF(Q203="","",ROUND((Q203-P203)*1440,0))</f>
        <v>20</v>
      </c>
      <c r="AH203" s="18" t="n">
        <f aca="false">IF(Q203="","",ROUND((Q203-H203)*1440,0))</f>
        <v>255</v>
      </c>
      <c r="AI203" s="19" t="n">
        <f aca="false">ROUND(IF(O203="",Assumptions!$B$25-K203,O203-K203)*24,1)</f>
        <v>2.7</v>
      </c>
      <c r="AJ203" s="20" t="n">
        <f aca="false">ROUND(MAX(N(Y203)/Assumptions!$C$5, N(Z203)/Assumptions!$C$6, N(AA203)/Assumptions!$C$7, N(AB203)/Assumptions!$C$8, N(AC203)/Assumptions!$C$9, N(AD203)/Assumptions!$C$10, N(AE203)/Assumptions!$C$11, N(AF203)/Assumptions!$C$12, N(AG203)/Assumptions!$C$13),3)</f>
        <v>2.167</v>
      </c>
      <c r="AK203" s="0" t="str">
        <f aca="false">IF(OR(U203="Pending",U203="On Hold"),"Open GRN (awaiting)",IF(AJ203&lt;=1,"Within SLA",IF(ROUND(N(Y203)/Assumptions!$C$5,3)=AJ203,"Gate Wait",IF(ROUND(N(Z203)/Assumptions!$C$6,3)=AJ203,"Dock Wait",IF(ROUND(N(AA203)/Assumptions!$C$7,3)=AJ203,"Unloading",IF(ROUND(N(AB203)/Assumptions!$C$8,3)=AJ203,"Unload-to-QC Wait",IF(ROUND(N(AC203)/Assumptions!$C$9,3)=AJ203,"QC",IF(ROUND(N(AD203)/Assumptions!$C$10,3)=AJ203,"QC-to-GRN Wait",IF(ROUND(N(AE203)/Assumptions!$C$11,3)=AJ203,"GRN Processing",IF(ROUND(N(AF203)/Assumptions!$C$12,3)=AJ203,"GRN-to-Putaway Wait",IF(ROUND(N(AG203)/Assumptions!$C$13,3)=AJ203,"Putaway","Within SLA")))))))))))</f>
        <v>QC-to-GRN Wait</v>
      </c>
    </row>
    <row r="204" customFormat="false" ht="15" hidden="false" customHeight="false" outlineLevel="0" collapsed="false">
      <c r="A204" s="0" t="s">
        <v>755</v>
      </c>
      <c r="B204" s="0" t="s">
        <v>756</v>
      </c>
      <c r="C204" s="0" t="s">
        <v>142</v>
      </c>
      <c r="D204" s="0" t="s">
        <v>135</v>
      </c>
      <c r="E204" s="0" t="s">
        <v>757</v>
      </c>
      <c r="F204" s="0" t="s">
        <v>137</v>
      </c>
      <c r="G204" s="0" t="s">
        <v>178</v>
      </c>
      <c r="H204" s="17" t="n">
        <v>46207.84375</v>
      </c>
      <c r="I204" s="17" t="n">
        <v>46207.8493055556</v>
      </c>
      <c r="J204" s="17" t="n">
        <v>46207.8555555556</v>
      </c>
      <c r="K204" s="17" t="n">
        <v>46207.8847222222</v>
      </c>
      <c r="L204" s="17" t="n">
        <v>46207.8895833333</v>
      </c>
      <c r="M204" s="17" t="n">
        <v>46207.90625</v>
      </c>
      <c r="N204" s="17" t="n">
        <v>46207.9256944444</v>
      </c>
      <c r="O204" s="17" t="n">
        <v>46208.0111111111</v>
      </c>
      <c r="P204" s="17" t="n">
        <v>46208.0270833333</v>
      </c>
      <c r="Q204" s="17" t="n">
        <v>46208.0340277778</v>
      </c>
      <c r="R204" s="0" t="n">
        <v>1292</v>
      </c>
      <c r="S204" s="0" t="n">
        <v>0</v>
      </c>
      <c r="T204" s="0" t="n">
        <v>0</v>
      </c>
      <c r="U204" s="18" t="s">
        <v>130</v>
      </c>
      <c r="V204" s="18" t="s">
        <v>144</v>
      </c>
      <c r="W204" s="0" t="str">
        <f aca="false">IF(AND(X204&gt;=6,X204&lt;14),"A",IF(AND(X204&gt;=14,X204&lt;22),"B","C"))</f>
        <v>B</v>
      </c>
      <c r="X204" s="18" t="n">
        <f aca="false">HOUR(H204)</f>
        <v>20</v>
      </c>
      <c r="Y204" s="18" t="n">
        <f aca="false">ROUND((I204-H204)*1440,0)</f>
        <v>8</v>
      </c>
      <c r="Z204" s="18" t="n">
        <f aca="false">ROUND((J204-I204)*1440,0)</f>
        <v>9</v>
      </c>
      <c r="AA204" s="18" t="n">
        <f aca="false">ROUND((K204-J204)*1440,0)</f>
        <v>42</v>
      </c>
      <c r="AB204" s="18" t="n">
        <f aca="false">ROUND((L204-K204)*1440,0)</f>
        <v>7</v>
      </c>
      <c r="AC204" s="18" t="n">
        <f aca="false">ROUND((M204-L204)*1440,0)</f>
        <v>24</v>
      </c>
      <c r="AD204" s="18" t="n">
        <f aca="false">IF(N204="","",ROUND((N204-M204)*1440,0))</f>
        <v>28</v>
      </c>
      <c r="AE204" s="18" t="n">
        <f aca="false">IF(O204="","",ROUND((O204-N204)*1440,0))</f>
        <v>123</v>
      </c>
      <c r="AF204" s="18" t="n">
        <f aca="false">IF(P204="","",ROUND((P204-O204)*1440,0))</f>
        <v>23</v>
      </c>
      <c r="AG204" s="18" t="n">
        <f aca="false">IF(Q204="","",ROUND((Q204-P204)*1440,0))</f>
        <v>10</v>
      </c>
      <c r="AH204" s="18" t="n">
        <f aca="false">IF(Q204="","",ROUND((Q204-H204)*1440,0))</f>
        <v>274</v>
      </c>
      <c r="AI204" s="19" t="n">
        <f aca="false">ROUND(IF(O204="",Assumptions!$B$25-K204,O204-K204)*24,1)</f>
        <v>3</v>
      </c>
      <c r="AJ204" s="20" t="n">
        <f aca="false">ROUND(MAX(N(Y204)/Assumptions!$C$5, N(Z204)/Assumptions!$C$6, N(AA204)/Assumptions!$C$7, N(AB204)/Assumptions!$C$8, N(AC204)/Assumptions!$C$9, N(AD204)/Assumptions!$C$10, N(AE204)/Assumptions!$C$11, N(AF204)/Assumptions!$C$12, N(AG204)/Assumptions!$C$13),3)</f>
        <v>2.733</v>
      </c>
      <c r="AK204" s="0" t="str">
        <f aca="false">IF(OR(U204="Pending",U204="On Hold"),"Open GRN (awaiting)",IF(AJ204&lt;=1,"Within SLA",IF(ROUND(N(Y204)/Assumptions!$C$5,3)=AJ204,"Gate Wait",IF(ROUND(N(Z204)/Assumptions!$C$6,3)=AJ204,"Dock Wait",IF(ROUND(N(AA204)/Assumptions!$C$7,3)=AJ204,"Unloading",IF(ROUND(N(AB204)/Assumptions!$C$8,3)=AJ204,"Unload-to-QC Wait",IF(ROUND(N(AC204)/Assumptions!$C$9,3)=AJ204,"QC",IF(ROUND(N(AD204)/Assumptions!$C$10,3)=AJ204,"QC-to-GRN Wait",IF(ROUND(N(AE204)/Assumptions!$C$11,3)=AJ204,"GRN Processing",IF(ROUND(N(AF204)/Assumptions!$C$12,3)=AJ204,"GRN-to-Putaway Wait",IF(ROUND(N(AG204)/Assumptions!$C$13,3)=AJ204,"Putaway","Within SLA")))))))))))</f>
        <v>GRN Processing</v>
      </c>
    </row>
    <row r="205" customFormat="false" ht="15" hidden="false" customHeight="false" outlineLevel="0" collapsed="false">
      <c r="A205" s="0" t="s">
        <v>758</v>
      </c>
      <c r="B205" s="0" t="s">
        <v>759</v>
      </c>
      <c r="C205" s="0" t="s">
        <v>134</v>
      </c>
      <c r="D205" s="0" t="s">
        <v>147</v>
      </c>
      <c r="E205" s="0" t="s">
        <v>760</v>
      </c>
      <c r="F205" s="0" t="s">
        <v>149</v>
      </c>
      <c r="G205" s="0" t="s">
        <v>167</v>
      </c>
      <c r="H205" s="17" t="n">
        <v>46207.9972222222</v>
      </c>
      <c r="I205" s="17" t="n">
        <v>46207.9979166667</v>
      </c>
      <c r="J205" s="17" t="n">
        <v>46208.0027777778</v>
      </c>
      <c r="K205" s="17" t="n">
        <v>46208.025</v>
      </c>
      <c r="L205" s="17" t="n">
        <v>46208.0416666667</v>
      </c>
      <c r="M205" s="17" t="n">
        <v>46208.0770833333</v>
      </c>
      <c r="N205" s="17" t="n">
        <v>46208.1340277778</v>
      </c>
      <c r="O205" s="17" t="n">
        <v>46208.1479166667</v>
      </c>
      <c r="P205" s="17" t="n">
        <v>46208.175</v>
      </c>
      <c r="Q205" s="17" t="n">
        <v>46208.1930555556</v>
      </c>
      <c r="R205" s="0" t="n">
        <v>1088</v>
      </c>
      <c r="S205" s="0" t="n">
        <v>0</v>
      </c>
      <c r="T205" s="0" t="n">
        <v>0</v>
      </c>
      <c r="U205" s="18" t="s">
        <v>130</v>
      </c>
      <c r="V205" s="18" t="s">
        <v>144</v>
      </c>
      <c r="W205" s="0" t="str">
        <f aca="false">IF(AND(X205&gt;=6,X205&lt;14),"A",IF(AND(X205&gt;=14,X205&lt;22),"B","C"))</f>
        <v>C</v>
      </c>
      <c r="X205" s="18" t="n">
        <f aca="false">HOUR(H205)</f>
        <v>23</v>
      </c>
      <c r="Y205" s="18" t="n">
        <f aca="false">ROUND((I205-H205)*1440,0)</f>
        <v>1</v>
      </c>
      <c r="Z205" s="18" t="n">
        <f aca="false">ROUND((J205-I205)*1440,0)</f>
        <v>7</v>
      </c>
      <c r="AA205" s="18" t="n">
        <f aca="false">ROUND((K205-J205)*1440,0)</f>
        <v>32</v>
      </c>
      <c r="AB205" s="18" t="n">
        <f aca="false">ROUND((L205-K205)*1440,0)</f>
        <v>24</v>
      </c>
      <c r="AC205" s="18" t="n">
        <f aca="false">ROUND((M205-L205)*1440,0)</f>
        <v>51</v>
      </c>
      <c r="AD205" s="18" t="n">
        <f aca="false">IF(N205="","",ROUND((N205-M205)*1440,0))</f>
        <v>82</v>
      </c>
      <c r="AE205" s="18" t="n">
        <f aca="false">IF(O205="","",ROUND((O205-N205)*1440,0))</f>
        <v>20</v>
      </c>
      <c r="AF205" s="18" t="n">
        <f aca="false">IF(P205="","",ROUND((P205-O205)*1440,0))</f>
        <v>39</v>
      </c>
      <c r="AG205" s="18" t="n">
        <f aca="false">IF(Q205="","",ROUND((Q205-P205)*1440,0))</f>
        <v>26</v>
      </c>
      <c r="AH205" s="18" t="n">
        <f aca="false">IF(Q205="","",ROUND((Q205-H205)*1440,0))</f>
        <v>282</v>
      </c>
      <c r="AI205" s="19" t="n">
        <f aca="false">ROUND(IF(O205="",Assumptions!$B$25-K205,O205-K205)*24,1)</f>
        <v>3</v>
      </c>
      <c r="AJ205" s="20" t="n">
        <f aca="false">ROUND(MAX(N(Y205)/Assumptions!$C$5, N(Z205)/Assumptions!$C$6, N(AA205)/Assumptions!$C$7, N(AB205)/Assumptions!$C$8, N(AC205)/Assumptions!$C$9, N(AD205)/Assumptions!$C$10, N(AE205)/Assumptions!$C$11, N(AF205)/Assumptions!$C$12, N(AG205)/Assumptions!$C$13),3)</f>
        <v>2.733</v>
      </c>
      <c r="AK205" s="0" t="str">
        <f aca="false">IF(OR(U205="Pending",U205="On Hold"),"Open GRN (awaiting)",IF(AJ205&lt;=1,"Within SLA",IF(ROUND(N(Y205)/Assumptions!$C$5,3)=AJ205,"Gate Wait",IF(ROUND(N(Z205)/Assumptions!$C$6,3)=AJ205,"Dock Wait",IF(ROUND(N(AA205)/Assumptions!$C$7,3)=AJ205,"Unloading",IF(ROUND(N(AB205)/Assumptions!$C$8,3)=AJ205,"Unload-to-QC Wait",IF(ROUND(N(AC205)/Assumptions!$C$9,3)=AJ205,"QC",IF(ROUND(N(AD205)/Assumptions!$C$10,3)=AJ205,"QC-to-GRN Wait",IF(ROUND(N(AE205)/Assumptions!$C$11,3)=AJ205,"GRN Processing",IF(ROUND(N(AF205)/Assumptions!$C$12,3)=AJ205,"GRN-to-Putaway Wait",IF(ROUND(N(AG205)/Assumptions!$C$13,3)=AJ205,"Putaway","Within SLA")))))))))))</f>
        <v>QC-to-GRN Wait</v>
      </c>
    </row>
    <row r="206" customFormat="false" ht="15" hidden="false" customHeight="false" outlineLevel="0" collapsed="false">
      <c r="A206" s="0" t="s">
        <v>761</v>
      </c>
      <c r="B206" s="0" t="s">
        <v>762</v>
      </c>
      <c r="C206" s="0" t="s">
        <v>159</v>
      </c>
      <c r="D206" s="0" t="s">
        <v>147</v>
      </c>
      <c r="E206" s="0" t="s">
        <v>763</v>
      </c>
      <c r="F206" s="0" t="s">
        <v>128</v>
      </c>
      <c r="G206" s="0" t="s">
        <v>150</v>
      </c>
      <c r="H206" s="17" t="n">
        <v>46209.2208333333</v>
      </c>
      <c r="I206" s="17" t="n">
        <v>46209.2388888889</v>
      </c>
      <c r="J206" s="17" t="n">
        <v>46209.2493055556</v>
      </c>
      <c r="K206" s="17" t="n">
        <v>46209.2618055556</v>
      </c>
      <c r="L206" s="17" t="n">
        <v>46209.2652777778</v>
      </c>
      <c r="M206" s="17" t="n">
        <v>46209.2777777778</v>
      </c>
      <c r="N206" s="17" t="n">
        <v>46209.2930555556</v>
      </c>
      <c r="O206" s="17" t="n">
        <v>46209.4041666667</v>
      </c>
      <c r="P206" s="17" t="n">
        <v>46209.4291666667</v>
      </c>
      <c r="Q206" s="17" t="n">
        <v>46209.4381944445</v>
      </c>
      <c r="R206" s="0" t="n">
        <v>186</v>
      </c>
      <c r="S206" s="0" t="n">
        <v>0</v>
      </c>
      <c r="T206" s="0" t="n">
        <v>0</v>
      </c>
      <c r="U206" s="18" t="s">
        <v>130</v>
      </c>
      <c r="V206" s="18" t="s">
        <v>131</v>
      </c>
      <c r="W206" s="0" t="str">
        <f aca="false">IF(AND(X206&gt;=6,X206&lt;14),"A",IF(AND(X206&gt;=14,X206&lt;22),"B","C"))</f>
        <v>C</v>
      </c>
      <c r="X206" s="18" t="n">
        <f aca="false">HOUR(H206)</f>
        <v>5</v>
      </c>
      <c r="Y206" s="18" t="n">
        <f aca="false">ROUND((I206-H206)*1440,0)</f>
        <v>26</v>
      </c>
      <c r="Z206" s="18" t="n">
        <f aca="false">ROUND((J206-I206)*1440,0)</f>
        <v>15</v>
      </c>
      <c r="AA206" s="18" t="n">
        <f aca="false">ROUND((K206-J206)*1440,0)</f>
        <v>18</v>
      </c>
      <c r="AB206" s="18" t="n">
        <f aca="false">ROUND((L206-K206)*1440,0)</f>
        <v>5</v>
      </c>
      <c r="AC206" s="18" t="n">
        <f aca="false">ROUND((M206-L206)*1440,0)</f>
        <v>18</v>
      </c>
      <c r="AD206" s="18" t="n">
        <f aca="false">IF(N206="","",ROUND((N206-M206)*1440,0))</f>
        <v>22</v>
      </c>
      <c r="AE206" s="18" t="n">
        <f aca="false">IF(O206="","",ROUND((O206-N206)*1440,0))</f>
        <v>160</v>
      </c>
      <c r="AF206" s="18" t="n">
        <f aca="false">IF(P206="","",ROUND((P206-O206)*1440,0))</f>
        <v>36</v>
      </c>
      <c r="AG206" s="18" t="n">
        <f aca="false">IF(Q206="","",ROUND((Q206-P206)*1440,0))</f>
        <v>13</v>
      </c>
      <c r="AH206" s="18" t="n">
        <f aca="false">IF(Q206="","",ROUND((Q206-H206)*1440,0))</f>
        <v>313</v>
      </c>
      <c r="AI206" s="19" t="n">
        <f aca="false">ROUND(IF(O206="",Assumptions!$B$25-K206,O206-K206)*24,1)</f>
        <v>3.4</v>
      </c>
      <c r="AJ206" s="20" t="n">
        <f aca="false">ROUND(MAX(N(Y206)/Assumptions!$C$5, N(Z206)/Assumptions!$C$6, N(AA206)/Assumptions!$C$7, N(AB206)/Assumptions!$C$8, N(AC206)/Assumptions!$C$9, N(AD206)/Assumptions!$C$10, N(AE206)/Assumptions!$C$11, N(AF206)/Assumptions!$C$12, N(AG206)/Assumptions!$C$13),3)</f>
        <v>3.556</v>
      </c>
      <c r="AK206" s="0" t="str">
        <f aca="false">IF(OR(U206="Pending",U206="On Hold"),"Open GRN (awaiting)",IF(AJ206&lt;=1,"Within SLA",IF(ROUND(N(Y206)/Assumptions!$C$5,3)=AJ206,"Gate Wait",IF(ROUND(N(Z206)/Assumptions!$C$6,3)=AJ206,"Dock Wait",IF(ROUND(N(AA206)/Assumptions!$C$7,3)=AJ206,"Unloading",IF(ROUND(N(AB206)/Assumptions!$C$8,3)=AJ206,"Unload-to-QC Wait",IF(ROUND(N(AC206)/Assumptions!$C$9,3)=AJ206,"QC",IF(ROUND(N(AD206)/Assumptions!$C$10,3)=AJ206,"QC-to-GRN Wait",IF(ROUND(N(AE206)/Assumptions!$C$11,3)=AJ206,"GRN Processing",IF(ROUND(N(AF206)/Assumptions!$C$12,3)=AJ206,"GRN-to-Putaway Wait",IF(ROUND(N(AG206)/Assumptions!$C$13,3)=AJ206,"Putaway","Within SLA")))))))))))</f>
        <v>GRN Processing</v>
      </c>
    </row>
    <row r="207" customFormat="false" ht="15" hidden="false" customHeight="false" outlineLevel="0" collapsed="false">
      <c r="A207" s="0" t="s">
        <v>764</v>
      </c>
      <c r="B207" s="0" t="s">
        <v>765</v>
      </c>
      <c r="C207" s="0" t="s">
        <v>159</v>
      </c>
      <c r="D207" s="0" t="s">
        <v>119</v>
      </c>
      <c r="E207" s="0" t="s">
        <v>766</v>
      </c>
      <c r="F207" s="0" t="s">
        <v>128</v>
      </c>
      <c r="G207" s="0" t="s">
        <v>129</v>
      </c>
      <c r="H207" s="17" t="n">
        <v>46209.2729166667</v>
      </c>
      <c r="I207" s="17" t="n">
        <v>46209.3055555556</v>
      </c>
      <c r="J207" s="17" t="n">
        <v>46209.3159722222</v>
      </c>
      <c r="K207" s="17" t="n">
        <v>46209.3513888889</v>
      </c>
      <c r="L207" s="17" t="n">
        <v>46209.3638888889</v>
      </c>
      <c r="M207" s="17" t="n">
        <v>46209.3819444445</v>
      </c>
      <c r="N207" s="17" t="n">
        <v>46209.4034722222</v>
      </c>
      <c r="O207" s="17" t="n">
        <v>46209.4118055556</v>
      </c>
      <c r="P207" s="17" t="n">
        <v>46209.4173611111</v>
      </c>
      <c r="Q207" s="17" t="n">
        <v>46209.4354166667</v>
      </c>
      <c r="R207" s="0" t="n">
        <v>398</v>
      </c>
      <c r="S207" s="0" t="n">
        <v>0</v>
      </c>
      <c r="T207" s="0" t="n">
        <v>0</v>
      </c>
      <c r="U207" s="18" t="s">
        <v>130</v>
      </c>
      <c r="V207" s="18" t="s">
        <v>139</v>
      </c>
      <c r="W207" s="0" t="str">
        <f aca="false">IF(AND(X207&gt;=6,X207&lt;14),"A",IF(AND(X207&gt;=14,X207&lt;22),"B","C"))</f>
        <v>A</v>
      </c>
      <c r="X207" s="18" t="n">
        <f aca="false">HOUR(H207)</f>
        <v>6</v>
      </c>
      <c r="Y207" s="18" t="n">
        <f aca="false">ROUND((I207-H207)*1440,0)</f>
        <v>47</v>
      </c>
      <c r="Z207" s="18" t="n">
        <f aca="false">ROUND((J207-I207)*1440,0)</f>
        <v>15</v>
      </c>
      <c r="AA207" s="18" t="n">
        <f aca="false">ROUND((K207-J207)*1440,0)</f>
        <v>51</v>
      </c>
      <c r="AB207" s="18" t="n">
        <f aca="false">ROUND((L207-K207)*1440,0)</f>
        <v>18</v>
      </c>
      <c r="AC207" s="18" t="n">
        <f aca="false">ROUND((M207-L207)*1440,0)</f>
        <v>26</v>
      </c>
      <c r="AD207" s="18" t="n">
        <f aca="false">IF(N207="","",ROUND((N207-M207)*1440,0))</f>
        <v>31</v>
      </c>
      <c r="AE207" s="18" t="n">
        <f aca="false">IF(O207="","",ROUND((O207-N207)*1440,0))</f>
        <v>12</v>
      </c>
      <c r="AF207" s="18" t="n">
        <f aca="false">IF(P207="","",ROUND((P207-O207)*1440,0))</f>
        <v>8</v>
      </c>
      <c r="AG207" s="18" t="n">
        <f aca="false">IF(Q207="","",ROUND((Q207-P207)*1440,0))</f>
        <v>26</v>
      </c>
      <c r="AH207" s="18" t="n">
        <f aca="false">IF(Q207="","",ROUND((Q207-H207)*1440,0))</f>
        <v>234</v>
      </c>
      <c r="AI207" s="19" t="n">
        <f aca="false">ROUND(IF(O207="",Assumptions!$B$25-K207,O207-K207)*24,1)</f>
        <v>1.5</v>
      </c>
      <c r="AJ207" s="20" t="n">
        <f aca="false">ROUND(MAX(N(Y207)/Assumptions!$C$5, N(Z207)/Assumptions!$C$6, N(AA207)/Assumptions!$C$7, N(AB207)/Assumptions!$C$8, N(AC207)/Assumptions!$C$9, N(AD207)/Assumptions!$C$10, N(AE207)/Assumptions!$C$11, N(AF207)/Assumptions!$C$12, N(AG207)/Assumptions!$C$13),3)</f>
        <v>1.567</v>
      </c>
      <c r="AK207" s="0" t="str">
        <f aca="false">IF(OR(U207="Pending",U207="On Hold"),"Open GRN (awaiting)",IF(AJ207&lt;=1,"Within SLA",IF(ROUND(N(Y207)/Assumptions!$C$5,3)=AJ207,"Gate Wait",IF(ROUND(N(Z207)/Assumptions!$C$6,3)=AJ207,"Dock Wait",IF(ROUND(N(AA207)/Assumptions!$C$7,3)=AJ207,"Unloading",IF(ROUND(N(AB207)/Assumptions!$C$8,3)=AJ207,"Unload-to-QC Wait",IF(ROUND(N(AC207)/Assumptions!$C$9,3)=AJ207,"QC",IF(ROUND(N(AD207)/Assumptions!$C$10,3)=AJ207,"QC-to-GRN Wait",IF(ROUND(N(AE207)/Assumptions!$C$11,3)=AJ207,"GRN Processing",IF(ROUND(N(AF207)/Assumptions!$C$12,3)=AJ207,"GRN-to-Putaway Wait",IF(ROUND(N(AG207)/Assumptions!$C$13,3)=AJ207,"Putaway","Within SLA")))))))))))</f>
        <v>Gate Wait</v>
      </c>
    </row>
    <row r="208" customFormat="false" ht="15" hidden="false" customHeight="false" outlineLevel="0" collapsed="false">
      <c r="A208" s="0" t="s">
        <v>767</v>
      </c>
      <c r="B208" s="0" t="s">
        <v>768</v>
      </c>
      <c r="C208" s="0" t="s">
        <v>134</v>
      </c>
      <c r="D208" s="0" t="s">
        <v>135</v>
      </c>
      <c r="E208" s="0" t="s">
        <v>769</v>
      </c>
      <c r="F208" s="0" t="s">
        <v>149</v>
      </c>
      <c r="G208" s="0" t="s">
        <v>178</v>
      </c>
      <c r="H208" s="17" t="n">
        <v>46209.2784722222</v>
      </c>
      <c r="I208" s="17" t="n">
        <v>46209.2861111111</v>
      </c>
      <c r="J208" s="17" t="n">
        <v>46209.2909722222</v>
      </c>
      <c r="K208" s="17" t="n">
        <v>46209.3298611111</v>
      </c>
      <c r="L208" s="17" t="n">
        <v>46209.3340277778</v>
      </c>
      <c r="M208" s="17" t="n">
        <v>46209.3784722222</v>
      </c>
      <c r="N208" s="17" t="n">
        <v>46209.3909722222</v>
      </c>
      <c r="O208" s="17" t="n">
        <v>46209.4243055556</v>
      </c>
      <c r="P208" s="17" t="n">
        <v>46209.4354166667</v>
      </c>
      <c r="Q208" s="17" t="n">
        <v>46209.4569444444</v>
      </c>
      <c r="R208" s="0" t="n">
        <v>636</v>
      </c>
      <c r="S208" s="0" t="n">
        <v>0</v>
      </c>
      <c r="T208" s="0" t="n">
        <v>0</v>
      </c>
      <c r="U208" s="18" t="s">
        <v>130</v>
      </c>
      <c r="V208" s="18" t="s">
        <v>82</v>
      </c>
      <c r="W208" s="0" t="str">
        <f aca="false">IF(AND(X208&gt;=6,X208&lt;14),"A",IF(AND(X208&gt;=14,X208&lt;22),"B","C"))</f>
        <v>A</v>
      </c>
      <c r="X208" s="18" t="n">
        <f aca="false">HOUR(H208)</f>
        <v>6</v>
      </c>
      <c r="Y208" s="18" t="n">
        <f aca="false">ROUND((I208-H208)*1440,0)</f>
        <v>11</v>
      </c>
      <c r="Z208" s="18" t="n">
        <f aca="false">ROUND((J208-I208)*1440,0)</f>
        <v>7</v>
      </c>
      <c r="AA208" s="18" t="n">
        <f aca="false">ROUND((K208-J208)*1440,0)</f>
        <v>56</v>
      </c>
      <c r="AB208" s="18" t="n">
        <f aca="false">ROUND((L208-K208)*1440,0)</f>
        <v>6</v>
      </c>
      <c r="AC208" s="18" t="n">
        <f aca="false">ROUND((M208-L208)*1440,0)</f>
        <v>64</v>
      </c>
      <c r="AD208" s="18" t="n">
        <f aca="false">IF(N208="","",ROUND((N208-M208)*1440,0))</f>
        <v>18</v>
      </c>
      <c r="AE208" s="18" t="n">
        <f aca="false">IF(O208="","",ROUND((O208-N208)*1440,0))</f>
        <v>48</v>
      </c>
      <c r="AF208" s="18" t="n">
        <f aca="false">IF(P208="","",ROUND((P208-O208)*1440,0))</f>
        <v>16</v>
      </c>
      <c r="AG208" s="18" t="n">
        <f aca="false">IF(Q208="","",ROUND((Q208-P208)*1440,0))</f>
        <v>31</v>
      </c>
      <c r="AH208" s="18" t="n">
        <f aca="false">IF(Q208="","",ROUND((Q208-H208)*1440,0))</f>
        <v>257</v>
      </c>
      <c r="AI208" s="19" t="n">
        <f aca="false">ROUND(IF(O208="",Assumptions!$B$25-K208,O208-K208)*24,1)</f>
        <v>2.3</v>
      </c>
      <c r="AJ208" s="20" t="n">
        <f aca="false">ROUND(MAX(N(Y208)/Assumptions!$C$5, N(Z208)/Assumptions!$C$6, N(AA208)/Assumptions!$C$7, N(AB208)/Assumptions!$C$8, N(AC208)/Assumptions!$C$9, N(AD208)/Assumptions!$C$10, N(AE208)/Assumptions!$C$11, N(AF208)/Assumptions!$C$12, N(AG208)/Assumptions!$C$13),3)</f>
        <v>1.422</v>
      </c>
      <c r="AK208" s="0" t="str">
        <f aca="false">IF(OR(U208="Pending",U208="On Hold"),"Open GRN (awaiting)",IF(AJ208&lt;=1,"Within SLA",IF(ROUND(N(Y208)/Assumptions!$C$5,3)=AJ208,"Gate Wait",IF(ROUND(N(Z208)/Assumptions!$C$6,3)=AJ208,"Dock Wait",IF(ROUND(N(AA208)/Assumptions!$C$7,3)=AJ208,"Unloading",IF(ROUND(N(AB208)/Assumptions!$C$8,3)=AJ208,"Unload-to-QC Wait",IF(ROUND(N(AC208)/Assumptions!$C$9,3)=AJ208,"QC",IF(ROUND(N(AD208)/Assumptions!$C$10,3)=AJ208,"QC-to-GRN Wait",IF(ROUND(N(AE208)/Assumptions!$C$11,3)=AJ208,"GRN Processing",IF(ROUND(N(AF208)/Assumptions!$C$12,3)=AJ208,"GRN-to-Putaway Wait",IF(ROUND(N(AG208)/Assumptions!$C$13,3)=AJ208,"Putaway","Within SLA")))))))))))</f>
        <v>QC</v>
      </c>
    </row>
    <row r="209" customFormat="false" ht="15" hidden="false" customHeight="false" outlineLevel="0" collapsed="false">
      <c r="A209" s="0" t="s">
        <v>770</v>
      </c>
      <c r="B209" s="0" t="s">
        <v>771</v>
      </c>
      <c r="C209" s="0" t="s">
        <v>170</v>
      </c>
      <c r="D209" s="0" t="s">
        <v>147</v>
      </c>
      <c r="E209" s="0" t="s">
        <v>772</v>
      </c>
      <c r="F209" s="0" t="s">
        <v>172</v>
      </c>
      <c r="G209" s="0" t="s">
        <v>167</v>
      </c>
      <c r="H209" s="17" t="n">
        <v>46209.3486111111</v>
      </c>
      <c r="I209" s="17" t="n">
        <v>46209.3951388889</v>
      </c>
      <c r="J209" s="17" t="n">
        <v>46209.4125</v>
      </c>
      <c r="K209" s="17" t="n">
        <v>46209.4409722222</v>
      </c>
      <c r="L209" s="17" t="n">
        <v>46209.4541666667</v>
      </c>
      <c r="M209" s="17" t="n">
        <v>46209.4798611111</v>
      </c>
      <c r="N209" s="17" t="n">
        <v>46209.5173611111</v>
      </c>
      <c r="O209" s="17" t="n">
        <v>46209.5444444444</v>
      </c>
      <c r="P209" s="17" t="n">
        <v>46209.5604166667</v>
      </c>
      <c r="Q209" s="17" t="n">
        <v>46209.6055555556</v>
      </c>
      <c r="R209" s="0" t="n">
        <v>274</v>
      </c>
      <c r="S209" s="0" t="n">
        <v>0</v>
      </c>
      <c r="T209" s="0" t="n">
        <v>0</v>
      </c>
      <c r="U209" s="18" t="s">
        <v>130</v>
      </c>
      <c r="V209" s="18" t="s">
        <v>139</v>
      </c>
      <c r="W209" s="0" t="str">
        <f aca="false">IF(AND(X209&gt;=6,X209&lt;14),"A",IF(AND(X209&gt;=14,X209&lt;22),"B","C"))</f>
        <v>A</v>
      </c>
      <c r="X209" s="18" t="n">
        <f aca="false">HOUR(H209)</f>
        <v>8</v>
      </c>
      <c r="Y209" s="18" t="n">
        <f aca="false">ROUND((I209-H209)*1440,0)</f>
        <v>67</v>
      </c>
      <c r="Z209" s="18" t="n">
        <f aca="false">ROUND((J209-I209)*1440,0)</f>
        <v>25</v>
      </c>
      <c r="AA209" s="18" t="n">
        <f aca="false">ROUND((K209-J209)*1440,0)</f>
        <v>41</v>
      </c>
      <c r="AB209" s="18" t="n">
        <f aca="false">ROUND((L209-K209)*1440,0)</f>
        <v>19</v>
      </c>
      <c r="AC209" s="18" t="n">
        <f aca="false">ROUND((M209-L209)*1440,0)</f>
        <v>37</v>
      </c>
      <c r="AD209" s="18" t="n">
        <f aca="false">IF(N209="","",ROUND((N209-M209)*1440,0))</f>
        <v>54</v>
      </c>
      <c r="AE209" s="18" t="n">
        <f aca="false">IF(O209="","",ROUND((O209-N209)*1440,0))</f>
        <v>39</v>
      </c>
      <c r="AF209" s="18" t="n">
        <f aca="false">IF(P209="","",ROUND((P209-O209)*1440,0))</f>
        <v>23</v>
      </c>
      <c r="AG209" s="18" t="n">
        <f aca="false">IF(Q209="","",ROUND((Q209-P209)*1440,0))</f>
        <v>65</v>
      </c>
      <c r="AH209" s="18" t="n">
        <f aca="false">IF(Q209="","",ROUND((Q209-H209)*1440,0))</f>
        <v>370</v>
      </c>
      <c r="AI209" s="19" t="n">
        <f aca="false">ROUND(IF(O209="",Assumptions!$B$25-K209,O209-K209)*24,1)</f>
        <v>2.5</v>
      </c>
      <c r="AJ209" s="20" t="n">
        <f aca="false">ROUND(MAX(N(Y209)/Assumptions!$C$5, N(Z209)/Assumptions!$C$6, N(AA209)/Assumptions!$C$7, N(AB209)/Assumptions!$C$8, N(AC209)/Assumptions!$C$9, N(AD209)/Assumptions!$C$10, N(AE209)/Assumptions!$C$11, N(AF209)/Assumptions!$C$12, N(AG209)/Assumptions!$C$13),3)</f>
        <v>2.233</v>
      </c>
      <c r="AK209" s="0" t="str">
        <f aca="false">IF(OR(U209="Pending",U209="On Hold"),"Open GRN (awaiting)",IF(AJ209&lt;=1,"Within SLA",IF(ROUND(N(Y209)/Assumptions!$C$5,3)=AJ209,"Gate Wait",IF(ROUND(N(Z209)/Assumptions!$C$6,3)=AJ209,"Dock Wait",IF(ROUND(N(AA209)/Assumptions!$C$7,3)=AJ209,"Unloading",IF(ROUND(N(AB209)/Assumptions!$C$8,3)=AJ209,"Unload-to-QC Wait",IF(ROUND(N(AC209)/Assumptions!$C$9,3)=AJ209,"QC",IF(ROUND(N(AD209)/Assumptions!$C$10,3)=AJ209,"QC-to-GRN Wait",IF(ROUND(N(AE209)/Assumptions!$C$11,3)=AJ209,"GRN Processing",IF(ROUND(N(AF209)/Assumptions!$C$12,3)=AJ209,"GRN-to-Putaway Wait",IF(ROUND(N(AG209)/Assumptions!$C$13,3)=AJ209,"Putaway","Within SLA")))))))))))</f>
        <v>Gate Wait</v>
      </c>
    </row>
    <row r="210" customFormat="false" ht="15" hidden="false" customHeight="false" outlineLevel="0" collapsed="false">
      <c r="A210" s="0" t="s">
        <v>773</v>
      </c>
      <c r="B210" s="0" t="s">
        <v>774</v>
      </c>
      <c r="C210" s="0" t="s">
        <v>153</v>
      </c>
      <c r="D210" s="0" t="s">
        <v>119</v>
      </c>
      <c r="E210" s="0" t="s">
        <v>775</v>
      </c>
      <c r="F210" s="0" t="s">
        <v>155</v>
      </c>
      <c r="G210" s="0" t="s">
        <v>122</v>
      </c>
      <c r="H210" s="17" t="n">
        <v>46209.3604166667</v>
      </c>
      <c r="I210" s="17" t="n">
        <v>46209.3694444444</v>
      </c>
      <c r="J210" s="17" t="n">
        <v>46209.3763888889</v>
      </c>
      <c r="K210" s="17" t="n">
        <v>46209.4</v>
      </c>
      <c r="L210" s="17" t="n">
        <v>46209.4090277778</v>
      </c>
      <c r="M210" s="17" t="n">
        <v>46209.4194444444</v>
      </c>
      <c r="N210" s="17" t="n">
        <v>46209.4375</v>
      </c>
      <c r="O210" s="17" t="n">
        <v>46209.4826388889</v>
      </c>
      <c r="P210" s="17" t="n">
        <v>46209.4986111111</v>
      </c>
      <c r="Q210" s="17" t="n">
        <v>46209.5104166667</v>
      </c>
      <c r="R210" s="0" t="n">
        <v>520</v>
      </c>
      <c r="S210" s="0" t="n">
        <v>0</v>
      </c>
      <c r="T210" s="0" t="n">
        <v>0</v>
      </c>
      <c r="U210" s="18" t="s">
        <v>130</v>
      </c>
      <c r="V210" s="18" t="s">
        <v>156</v>
      </c>
      <c r="W210" s="0" t="str">
        <f aca="false">IF(AND(X210&gt;=6,X210&lt;14),"A",IF(AND(X210&gt;=14,X210&lt;22),"B","C"))</f>
        <v>A</v>
      </c>
      <c r="X210" s="18" t="n">
        <f aca="false">HOUR(H210)</f>
        <v>8</v>
      </c>
      <c r="Y210" s="18" t="n">
        <f aca="false">ROUND((I210-H210)*1440,0)</f>
        <v>13</v>
      </c>
      <c r="Z210" s="18" t="n">
        <f aca="false">ROUND((J210-I210)*1440,0)</f>
        <v>10</v>
      </c>
      <c r="AA210" s="18" t="n">
        <f aca="false">ROUND((K210-J210)*1440,0)</f>
        <v>34</v>
      </c>
      <c r="AB210" s="18" t="n">
        <f aca="false">ROUND((L210-K210)*1440,0)</f>
        <v>13</v>
      </c>
      <c r="AC210" s="18" t="n">
        <f aca="false">ROUND((M210-L210)*1440,0)</f>
        <v>15</v>
      </c>
      <c r="AD210" s="18" t="n">
        <f aca="false">IF(N210="","",ROUND((N210-M210)*1440,0))</f>
        <v>26</v>
      </c>
      <c r="AE210" s="18" t="n">
        <f aca="false">IF(O210="","",ROUND((O210-N210)*1440,0))</f>
        <v>65</v>
      </c>
      <c r="AF210" s="18" t="n">
        <f aca="false">IF(P210="","",ROUND((P210-O210)*1440,0))</f>
        <v>23</v>
      </c>
      <c r="AG210" s="18" t="n">
        <f aca="false">IF(Q210="","",ROUND((Q210-P210)*1440,0))</f>
        <v>17</v>
      </c>
      <c r="AH210" s="18" t="n">
        <f aca="false">IF(Q210="","",ROUND((Q210-H210)*1440,0))</f>
        <v>216</v>
      </c>
      <c r="AI210" s="19" t="n">
        <f aca="false">ROUND(IF(O210="",Assumptions!$B$25-K210,O210-K210)*24,1)</f>
        <v>2</v>
      </c>
      <c r="AJ210" s="20" t="n">
        <f aca="false">ROUND(MAX(N(Y210)/Assumptions!$C$5, N(Z210)/Assumptions!$C$6, N(AA210)/Assumptions!$C$7, N(AB210)/Assumptions!$C$8, N(AC210)/Assumptions!$C$9, N(AD210)/Assumptions!$C$10, N(AE210)/Assumptions!$C$11, N(AF210)/Assumptions!$C$12, N(AG210)/Assumptions!$C$13),3)</f>
        <v>1.444</v>
      </c>
      <c r="AK210" s="0" t="str">
        <f aca="false">IF(OR(U210="Pending",U210="On Hold"),"Open GRN (awaiting)",IF(AJ210&lt;=1,"Within SLA",IF(ROUND(N(Y210)/Assumptions!$C$5,3)=AJ210,"Gate Wait",IF(ROUND(N(Z210)/Assumptions!$C$6,3)=AJ210,"Dock Wait",IF(ROUND(N(AA210)/Assumptions!$C$7,3)=AJ210,"Unloading",IF(ROUND(N(AB210)/Assumptions!$C$8,3)=AJ210,"Unload-to-QC Wait",IF(ROUND(N(AC210)/Assumptions!$C$9,3)=AJ210,"QC",IF(ROUND(N(AD210)/Assumptions!$C$10,3)=AJ210,"QC-to-GRN Wait",IF(ROUND(N(AE210)/Assumptions!$C$11,3)=AJ210,"GRN Processing",IF(ROUND(N(AF210)/Assumptions!$C$12,3)=AJ210,"GRN-to-Putaway Wait",IF(ROUND(N(AG210)/Assumptions!$C$13,3)=AJ210,"Putaway","Within SLA")))))))))))</f>
        <v>GRN Processing</v>
      </c>
    </row>
    <row r="211" customFormat="false" ht="15" hidden="false" customHeight="false" outlineLevel="0" collapsed="false">
      <c r="A211" s="0" t="s">
        <v>776</v>
      </c>
      <c r="B211" s="0" t="s">
        <v>777</v>
      </c>
      <c r="C211" s="0" t="s">
        <v>118</v>
      </c>
      <c r="D211" s="0" t="s">
        <v>147</v>
      </c>
      <c r="E211" s="0" t="s">
        <v>778</v>
      </c>
      <c r="F211" s="0" t="s">
        <v>172</v>
      </c>
      <c r="G211" s="0" t="s">
        <v>167</v>
      </c>
      <c r="H211" s="17" t="n">
        <v>46209.3631944444</v>
      </c>
      <c r="I211" s="17" t="n">
        <v>46209.3881944444</v>
      </c>
      <c r="J211" s="17" t="n">
        <v>46209.39375</v>
      </c>
      <c r="K211" s="17" t="n">
        <v>46209.4291666667</v>
      </c>
      <c r="L211" s="17" t="n">
        <v>46209.4458333333</v>
      </c>
      <c r="M211" s="17" t="n">
        <v>46209.4597222222</v>
      </c>
      <c r="N211" s="17" t="n">
        <v>46209.4805555556</v>
      </c>
      <c r="O211" s="17" t="n">
        <v>46209.4875</v>
      </c>
      <c r="P211" s="17" t="n">
        <v>46209.5090277778</v>
      </c>
      <c r="Q211" s="17" t="n">
        <v>46209.5548611111</v>
      </c>
      <c r="R211" s="0" t="n">
        <v>351</v>
      </c>
      <c r="S211" s="0" t="n">
        <v>0</v>
      </c>
      <c r="T211" s="0" t="n">
        <v>0</v>
      </c>
      <c r="U211" s="18" t="s">
        <v>130</v>
      </c>
      <c r="V211" s="18" t="s">
        <v>139</v>
      </c>
      <c r="W211" s="0" t="str">
        <f aca="false">IF(AND(X211&gt;=6,X211&lt;14),"A",IF(AND(X211&gt;=14,X211&lt;22),"B","C"))</f>
        <v>A</v>
      </c>
      <c r="X211" s="18" t="n">
        <f aca="false">HOUR(H211)</f>
        <v>8</v>
      </c>
      <c r="Y211" s="18" t="n">
        <f aca="false">ROUND((I211-H211)*1440,0)</f>
        <v>36</v>
      </c>
      <c r="Z211" s="18" t="n">
        <f aca="false">ROUND((J211-I211)*1440,0)</f>
        <v>8</v>
      </c>
      <c r="AA211" s="18" t="n">
        <f aca="false">ROUND((K211-J211)*1440,0)</f>
        <v>51</v>
      </c>
      <c r="AB211" s="18" t="n">
        <f aca="false">ROUND((L211-K211)*1440,0)</f>
        <v>24</v>
      </c>
      <c r="AC211" s="18" t="n">
        <f aca="false">ROUND((M211-L211)*1440,0)</f>
        <v>20</v>
      </c>
      <c r="AD211" s="18" t="n">
        <f aca="false">IF(N211="","",ROUND((N211-M211)*1440,0))</f>
        <v>30</v>
      </c>
      <c r="AE211" s="18" t="n">
        <f aca="false">IF(O211="","",ROUND((O211-N211)*1440,0))</f>
        <v>10</v>
      </c>
      <c r="AF211" s="18" t="n">
        <f aca="false">IF(P211="","",ROUND((P211-O211)*1440,0))</f>
        <v>31</v>
      </c>
      <c r="AG211" s="18" t="n">
        <f aca="false">IF(Q211="","",ROUND((Q211-P211)*1440,0))</f>
        <v>66</v>
      </c>
      <c r="AH211" s="18" t="n">
        <f aca="false">IF(Q211="","",ROUND((Q211-H211)*1440,0))</f>
        <v>276</v>
      </c>
      <c r="AI211" s="19" t="n">
        <f aca="false">ROUND(IF(O211="",Assumptions!$B$25-K211,O211-K211)*24,1)</f>
        <v>1.4</v>
      </c>
      <c r="AJ211" s="20" t="n">
        <f aca="false">ROUND(MAX(N(Y211)/Assumptions!$C$5, N(Z211)/Assumptions!$C$6, N(AA211)/Assumptions!$C$7, N(AB211)/Assumptions!$C$8, N(AC211)/Assumptions!$C$9, N(AD211)/Assumptions!$C$10, N(AE211)/Assumptions!$C$11, N(AF211)/Assumptions!$C$12, N(AG211)/Assumptions!$C$13),3)</f>
        <v>1.65</v>
      </c>
      <c r="AK211" s="0" t="str">
        <f aca="false">IF(OR(U211="Pending",U211="On Hold"),"Open GRN (awaiting)",IF(AJ211&lt;=1,"Within SLA",IF(ROUND(N(Y211)/Assumptions!$C$5,3)=AJ211,"Gate Wait",IF(ROUND(N(Z211)/Assumptions!$C$6,3)=AJ211,"Dock Wait",IF(ROUND(N(AA211)/Assumptions!$C$7,3)=AJ211,"Unloading",IF(ROUND(N(AB211)/Assumptions!$C$8,3)=AJ211,"Unload-to-QC Wait",IF(ROUND(N(AC211)/Assumptions!$C$9,3)=AJ211,"QC",IF(ROUND(N(AD211)/Assumptions!$C$10,3)=AJ211,"QC-to-GRN Wait",IF(ROUND(N(AE211)/Assumptions!$C$11,3)=AJ211,"GRN Processing",IF(ROUND(N(AF211)/Assumptions!$C$12,3)=AJ211,"GRN-to-Putaway Wait",IF(ROUND(N(AG211)/Assumptions!$C$13,3)=AJ211,"Putaway","Within SLA")))))))))))</f>
        <v>Putaway</v>
      </c>
    </row>
    <row r="212" customFormat="false" ht="15" hidden="false" customHeight="false" outlineLevel="0" collapsed="false">
      <c r="A212" s="0" t="s">
        <v>779</v>
      </c>
      <c r="B212" s="0" t="s">
        <v>780</v>
      </c>
      <c r="C212" s="0" t="s">
        <v>134</v>
      </c>
      <c r="D212" s="0" t="s">
        <v>119</v>
      </c>
      <c r="E212" s="0" t="s">
        <v>781</v>
      </c>
      <c r="F212" s="0" t="s">
        <v>149</v>
      </c>
      <c r="G212" s="0" t="s">
        <v>129</v>
      </c>
      <c r="H212" s="17" t="n">
        <v>46209.3930555556</v>
      </c>
      <c r="I212" s="17" t="n">
        <v>46209.4111111111</v>
      </c>
      <c r="J212" s="17" t="n">
        <v>46209.4145833333</v>
      </c>
      <c r="K212" s="17" t="n">
        <v>46209.43125</v>
      </c>
      <c r="L212" s="17" t="n">
        <v>46209.4395833333</v>
      </c>
      <c r="M212" s="17" t="n">
        <v>46209.4791666667</v>
      </c>
      <c r="N212" s="17" t="n">
        <v>46209.51875</v>
      </c>
      <c r="O212" s="17" t="n">
        <v>46209.5277777778</v>
      </c>
      <c r="P212" s="17" t="n">
        <v>46209.5347222222</v>
      </c>
      <c r="Q212" s="17" t="n">
        <v>46209.54375</v>
      </c>
      <c r="R212" s="0" t="n">
        <v>87</v>
      </c>
      <c r="S212" s="0" t="n">
        <v>0</v>
      </c>
      <c r="T212" s="0" t="n">
        <v>0</v>
      </c>
      <c r="U212" s="18" t="s">
        <v>130</v>
      </c>
      <c r="V212" s="18" t="s">
        <v>156</v>
      </c>
      <c r="W212" s="0" t="str">
        <f aca="false">IF(AND(X212&gt;=6,X212&lt;14),"A",IF(AND(X212&gt;=14,X212&lt;22),"B","C"))</f>
        <v>A</v>
      </c>
      <c r="X212" s="18" t="n">
        <f aca="false">HOUR(H212)</f>
        <v>9</v>
      </c>
      <c r="Y212" s="18" t="n">
        <f aca="false">ROUND((I212-H212)*1440,0)</f>
        <v>26</v>
      </c>
      <c r="Z212" s="18" t="n">
        <f aca="false">ROUND((J212-I212)*1440,0)</f>
        <v>5</v>
      </c>
      <c r="AA212" s="18" t="n">
        <f aca="false">ROUND((K212-J212)*1440,0)</f>
        <v>24</v>
      </c>
      <c r="AB212" s="18" t="n">
        <f aca="false">ROUND((L212-K212)*1440,0)</f>
        <v>12</v>
      </c>
      <c r="AC212" s="18" t="n">
        <f aca="false">ROUND((M212-L212)*1440,0)</f>
        <v>57</v>
      </c>
      <c r="AD212" s="18" t="n">
        <f aca="false">IF(N212="","",ROUND((N212-M212)*1440,0))</f>
        <v>57</v>
      </c>
      <c r="AE212" s="18" t="n">
        <f aca="false">IF(O212="","",ROUND((O212-N212)*1440,0))</f>
        <v>13</v>
      </c>
      <c r="AF212" s="18" t="n">
        <f aca="false">IF(P212="","",ROUND((P212-O212)*1440,0))</f>
        <v>10</v>
      </c>
      <c r="AG212" s="18" t="n">
        <f aca="false">IF(Q212="","",ROUND((Q212-P212)*1440,0))</f>
        <v>13</v>
      </c>
      <c r="AH212" s="18" t="n">
        <f aca="false">IF(Q212="","",ROUND((Q212-H212)*1440,0))</f>
        <v>217</v>
      </c>
      <c r="AI212" s="19" t="n">
        <f aca="false">ROUND(IF(O212="",Assumptions!$B$25-K212,O212-K212)*24,1)</f>
        <v>2.3</v>
      </c>
      <c r="AJ212" s="20" t="n">
        <f aca="false">ROUND(MAX(N(Y212)/Assumptions!$C$5, N(Z212)/Assumptions!$C$6, N(AA212)/Assumptions!$C$7, N(AB212)/Assumptions!$C$8, N(AC212)/Assumptions!$C$9, N(AD212)/Assumptions!$C$10, N(AE212)/Assumptions!$C$11, N(AF212)/Assumptions!$C$12, N(AG212)/Assumptions!$C$13),3)</f>
        <v>1.9</v>
      </c>
      <c r="AK212" s="0" t="str">
        <f aca="false">IF(OR(U212="Pending",U212="On Hold"),"Open GRN (awaiting)",IF(AJ212&lt;=1,"Within SLA",IF(ROUND(N(Y212)/Assumptions!$C$5,3)=AJ212,"Gate Wait",IF(ROUND(N(Z212)/Assumptions!$C$6,3)=AJ212,"Dock Wait",IF(ROUND(N(AA212)/Assumptions!$C$7,3)=AJ212,"Unloading",IF(ROUND(N(AB212)/Assumptions!$C$8,3)=AJ212,"Unload-to-QC Wait",IF(ROUND(N(AC212)/Assumptions!$C$9,3)=AJ212,"QC",IF(ROUND(N(AD212)/Assumptions!$C$10,3)=AJ212,"QC-to-GRN Wait",IF(ROUND(N(AE212)/Assumptions!$C$11,3)=AJ212,"GRN Processing",IF(ROUND(N(AF212)/Assumptions!$C$12,3)=AJ212,"GRN-to-Putaway Wait",IF(ROUND(N(AG212)/Assumptions!$C$13,3)=AJ212,"Putaway","Within SLA")))))))))))</f>
        <v>QC-to-GRN Wait</v>
      </c>
    </row>
    <row r="213" customFormat="false" ht="15" hidden="false" customHeight="false" outlineLevel="0" collapsed="false">
      <c r="A213" s="0" t="s">
        <v>782</v>
      </c>
      <c r="B213" s="0" t="s">
        <v>783</v>
      </c>
      <c r="C213" s="0" t="s">
        <v>159</v>
      </c>
      <c r="D213" s="0" t="s">
        <v>119</v>
      </c>
      <c r="E213" s="0" t="s">
        <v>420</v>
      </c>
      <c r="F213" s="0" t="s">
        <v>128</v>
      </c>
      <c r="G213" s="0" t="s">
        <v>122</v>
      </c>
      <c r="H213" s="17" t="n">
        <v>46209.4229166667</v>
      </c>
      <c r="I213" s="17" t="n">
        <v>46209.4277777778</v>
      </c>
      <c r="J213" s="17" t="n">
        <v>46209.43125</v>
      </c>
      <c r="K213" s="17" t="n">
        <v>46209.4625</v>
      </c>
      <c r="L213" s="17" t="n">
        <v>46209.4666666667</v>
      </c>
      <c r="M213" s="17" t="n">
        <v>46209.4756944445</v>
      </c>
      <c r="N213" s="17" t="n">
        <v>46209.4847222222</v>
      </c>
      <c r="O213" s="17" t="n">
        <v>46209.5118055556</v>
      </c>
      <c r="P213" s="17" t="n">
        <v>46209.5229166667</v>
      </c>
      <c r="Q213" s="17" t="n">
        <v>46209.5534722222</v>
      </c>
      <c r="R213" s="0" t="n">
        <v>849</v>
      </c>
      <c r="S213" s="0" t="n">
        <v>0</v>
      </c>
      <c r="T213" s="0" t="n">
        <v>0</v>
      </c>
      <c r="U213" s="18" t="s">
        <v>130</v>
      </c>
      <c r="V213" s="18" t="s">
        <v>144</v>
      </c>
      <c r="W213" s="0" t="str">
        <f aca="false">IF(AND(X213&gt;=6,X213&lt;14),"A",IF(AND(X213&gt;=14,X213&lt;22),"B","C"))</f>
        <v>A</v>
      </c>
      <c r="X213" s="18" t="n">
        <f aca="false">HOUR(H213)</f>
        <v>10</v>
      </c>
      <c r="Y213" s="18" t="n">
        <f aca="false">ROUND((I213-H213)*1440,0)</f>
        <v>7</v>
      </c>
      <c r="Z213" s="18" t="n">
        <f aca="false">ROUND((J213-I213)*1440,0)</f>
        <v>5</v>
      </c>
      <c r="AA213" s="18" t="n">
        <f aca="false">ROUND((K213-J213)*1440,0)</f>
        <v>45</v>
      </c>
      <c r="AB213" s="18" t="n">
        <f aca="false">ROUND((L213-K213)*1440,0)</f>
        <v>6</v>
      </c>
      <c r="AC213" s="18" t="n">
        <f aca="false">ROUND((M213-L213)*1440,0)</f>
        <v>13</v>
      </c>
      <c r="AD213" s="18" t="n">
        <f aca="false">IF(N213="","",ROUND((N213-M213)*1440,0))</f>
        <v>13</v>
      </c>
      <c r="AE213" s="18" t="n">
        <f aca="false">IF(O213="","",ROUND((O213-N213)*1440,0))</f>
        <v>39</v>
      </c>
      <c r="AF213" s="18" t="n">
        <f aca="false">IF(P213="","",ROUND((P213-O213)*1440,0))</f>
        <v>16</v>
      </c>
      <c r="AG213" s="18" t="n">
        <f aca="false">IF(Q213="","",ROUND((Q213-P213)*1440,0))</f>
        <v>44</v>
      </c>
      <c r="AH213" s="18" t="n">
        <f aca="false">IF(Q213="","",ROUND((Q213-H213)*1440,0))</f>
        <v>188</v>
      </c>
      <c r="AI213" s="19" t="n">
        <f aca="false">ROUND(IF(O213="",Assumptions!$B$25-K213,O213-K213)*24,1)</f>
        <v>1.2</v>
      </c>
      <c r="AJ213" s="20" t="n">
        <f aca="false">ROUND(MAX(N(Y213)/Assumptions!$C$5, N(Z213)/Assumptions!$C$6, N(AA213)/Assumptions!$C$7, N(AB213)/Assumptions!$C$8, N(AC213)/Assumptions!$C$9, N(AD213)/Assumptions!$C$10, N(AE213)/Assumptions!$C$11, N(AF213)/Assumptions!$C$12, N(AG213)/Assumptions!$C$13),3)</f>
        <v>1.1</v>
      </c>
      <c r="AK213" s="0" t="str">
        <f aca="false">IF(OR(U213="Pending",U213="On Hold"),"Open GRN (awaiting)",IF(AJ213&lt;=1,"Within SLA",IF(ROUND(N(Y213)/Assumptions!$C$5,3)=AJ213,"Gate Wait",IF(ROUND(N(Z213)/Assumptions!$C$6,3)=AJ213,"Dock Wait",IF(ROUND(N(AA213)/Assumptions!$C$7,3)=AJ213,"Unloading",IF(ROUND(N(AB213)/Assumptions!$C$8,3)=AJ213,"Unload-to-QC Wait",IF(ROUND(N(AC213)/Assumptions!$C$9,3)=AJ213,"QC",IF(ROUND(N(AD213)/Assumptions!$C$10,3)=AJ213,"QC-to-GRN Wait",IF(ROUND(N(AE213)/Assumptions!$C$11,3)=AJ213,"GRN Processing",IF(ROUND(N(AF213)/Assumptions!$C$12,3)=AJ213,"GRN-to-Putaway Wait",IF(ROUND(N(AG213)/Assumptions!$C$13,3)=AJ213,"Putaway","Within SLA")))))))))))</f>
        <v>Putaway</v>
      </c>
    </row>
    <row r="214" customFormat="false" ht="15" hidden="false" customHeight="false" outlineLevel="0" collapsed="false">
      <c r="A214" s="0" t="s">
        <v>784</v>
      </c>
      <c r="B214" s="0" t="s">
        <v>785</v>
      </c>
      <c r="C214" s="0" t="s">
        <v>170</v>
      </c>
      <c r="D214" s="0" t="s">
        <v>147</v>
      </c>
      <c r="E214" s="0" t="s">
        <v>786</v>
      </c>
      <c r="F214" s="0" t="s">
        <v>172</v>
      </c>
      <c r="G214" s="0" t="s">
        <v>150</v>
      </c>
      <c r="H214" s="17" t="n">
        <v>46209.4465277778</v>
      </c>
      <c r="I214" s="17" t="n">
        <v>46209.5104166667</v>
      </c>
      <c r="J214" s="17" t="n">
        <v>46209.5125</v>
      </c>
      <c r="K214" s="17" t="n">
        <v>46209.5395833333</v>
      </c>
      <c r="L214" s="17" t="n">
        <v>46209.5493055556</v>
      </c>
      <c r="M214" s="17" t="n">
        <v>46209.5604166667</v>
      </c>
      <c r="N214" s="17" t="n">
        <v>46209.5951388889</v>
      </c>
      <c r="O214" s="17" t="n">
        <v>46209.6527777778</v>
      </c>
      <c r="P214" s="17" t="n">
        <v>46209.6659722222</v>
      </c>
      <c r="Q214" s="17" t="n">
        <v>46209.6743055556</v>
      </c>
      <c r="R214" s="0" t="n">
        <v>613</v>
      </c>
      <c r="S214" s="0" t="n">
        <v>0</v>
      </c>
      <c r="T214" s="0" t="n">
        <v>0</v>
      </c>
      <c r="U214" s="18" t="s">
        <v>130</v>
      </c>
      <c r="V214" s="18" t="s">
        <v>139</v>
      </c>
      <c r="W214" s="0" t="str">
        <f aca="false">IF(AND(X214&gt;=6,X214&lt;14),"A",IF(AND(X214&gt;=14,X214&lt;22),"B","C"))</f>
        <v>A</v>
      </c>
      <c r="X214" s="18" t="n">
        <f aca="false">HOUR(H214)</f>
        <v>10</v>
      </c>
      <c r="Y214" s="18" t="n">
        <f aca="false">ROUND((I214-H214)*1440,0)</f>
        <v>92</v>
      </c>
      <c r="Z214" s="18" t="n">
        <f aca="false">ROUND((J214-I214)*1440,0)</f>
        <v>3</v>
      </c>
      <c r="AA214" s="18" t="n">
        <f aca="false">ROUND((K214-J214)*1440,0)</f>
        <v>39</v>
      </c>
      <c r="AB214" s="18" t="n">
        <f aca="false">ROUND((L214-K214)*1440,0)</f>
        <v>14</v>
      </c>
      <c r="AC214" s="18" t="n">
        <f aca="false">ROUND((M214-L214)*1440,0)</f>
        <v>16</v>
      </c>
      <c r="AD214" s="18" t="n">
        <f aca="false">IF(N214="","",ROUND((N214-M214)*1440,0))</f>
        <v>50</v>
      </c>
      <c r="AE214" s="18" t="n">
        <f aca="false">IF(O214="","",ROUND((O214-N214)*1440,0))</f>
        <v>83</v>
      </c>
      <c r="AF214" s="18" t="n">
        <f aca="false">IF(P214="","",ROUND((P214-O214)*1440,0))</f>
        <v>19</v>
      </c>
      <c r="AG214" s="18" t="n">
        <f aca="false">IF(Q214="","",ROUND((Q214-P214)*1440,0))</f>
        <v>12</v>
      </c>
      <c r="AH214" s="18" t="n">
        <f aca="false">IF(Q214="","",ROUND((Q214-H214)*1440,0))</f>
        <v>328</v>
      </c>
      <c r="AI214" s="19" t="n">
        <f aca="false">ROUND(IF(O214="",Assumptions!$B$25-K214,O214-K214)*24,1)</f>
        <v>2.7</v>
      </c>
      <c r="AJ214" s="20" t="n">
        <f aca="false">ROUND(MAX(N(Y214)/Assumptions!$C$5, N(Z214)/Assumptions!$C$6, N(AA214)/Assumptions!$C$7, N(AB214)/Assumptions!$C$8, N(AC214)/Assumptions!$C$9, N(AD214)/Assumptions!$C$10, N(AE214)/Assumptions!$C$11, N(AF214)/Assumptions!$C$12, N(AG214)/Assumptions!$C$13),3)</f>
        <v>3.067</v>
      </c>
      <c r="AK214" s="0" t="str">
        <f aca="false">IF(OR(U214="Pending",U214="On Hold"),"Open GRN (awaiting)",IF(AJ214&lt;=1,"Within SLA",IF(ROUND(N(Y214)/Assumptions!$C$5,3)=AJ214,"Gate Wait",IF(ROUND(N(Z214)/Assumptions!$C$6,3)=AJ214,"Dock Wait",IF(ROUND(N(AA214)/Assumptions!$C$7,3)=AJ214,"Unloading",IF(ROUND(N(AB214)/Assumptions!$C$8,3)=AJ214,"Unload-to-QC Wait",IF(ROUND(N(AC214)/Assumptions!$C$9,3)=AJ214,"QC",IF(ROUND(N(AD214)/Assumptions!$C$10,3)=AJ214,"QC-to-GRN Wait",IF(ROUND(N(AE214)/Assumptions!$C$11,3)=AJ214,"GRN Processing",IF(ROUND(N(AF214)/Assumptions!$C$12,3)=AJ214,"GRN-to-Putaway Wait",IF(ROUND(N(AG214)/Assumptions!$C$13,3)=AJ214,"Putaway","Within SLA")))))))))))</f>
        <v>Gate Wait</v>
      </c>
    </row>
    <row r="215" customFormat="false" ht="15" hidden="false" customHeight="false" outlineLevel="0" collapsed="false">
      <c r="A215" s="0" t="s">
        <v>787</v>
      </c>
      <c r="B215" s="0" t="s">
        <v>788</v>
      </c>
      <c r="C215" s="0" t="s">
        <v>118</v>
      </c>
      <c r="D215" s="0" t="s">
        <v>147</v>
      </c>
      <c r="E215" s="0" t="s">
        <v>789</v>
      </c>
      <c r="F215" s="0" t="s">
        <v>121</v>
      </c>
      <c r="G215" s="0" t="s">
        <v>150</v>
      </c>
      <c r="H215" s="17" t="n">
        <v>46209.4493055556</v>
      </c>
      <c r="I215" s="17" t="n">
        <v>46209.4958333333</v>
      </c>
      <c r="J215" s="17" t="n">
        <v>46209.4979166667</v>
      </c>
      <c r="K215" s="17" t="n">
        <v>46209.5173611111</v>
      </c>
      <c r="L215" s="17" t="n">
        <v>46209.5340277778</v>
      </c>
      <c r="M215" s="17" t="n">
        <v>46209.54375</v>
      </c>
      <c r="N215" s="17" t="n">
        <v>46209.5618055556</v>
      </c>
      <c r="O215" s="17" t="n">
        <v>46209.5798611111</v>
      </c>
      <c r="P215" s="17" t="n">
        <v>46209.59375</v>
      </c>
      <c r="Q215" s="17" t="n">
        <v>46209.6118055556</v>
      </c>
      <c r="R215" s="0" t="n">
        <v>234</v>
      </c>
      <c r="S215" s="0" t="n">
        <v>0</v>
      </c>
      <c r="T215" s="0" t="n">
        <v>0</v>
      </c>
      <c r="U215" s="18" t="s">
        <v>130</v>
      </c>
      <c r="V215" s="18" t="s">
        <v>139</v>
      </c>
      <c r="W215" s="0" t="str">
        <f aca="false">IF(AND(X215&gt;=6,X215&lt;14),"A",IF(AND(X215&gt;=14,X215&lt;22),"B","C"))</f>
        <v>A</v>
      </c>
      <c r="X215" s="18" t="n">
        <f aca="false">HOUR(H215)</f>
        <v>10</v>
      </c>
      <c r="Y215" s="18" t="n">
        <f aca="false">ROUND((I215-H215)*1440,0)</f>
        <v>67</v>
      </c>
      <c r="Z215" s="18" t="n">
        <f aca="false">ROUND((J215-I215)*1440,0)</f>
        <v>3</v>
      </c>
      <c r="AA215" s="18" t="n">
        <f aca="false">ROUND((K215-J215)*1440,0)</f>
        <v>28</v>
      </c>
      <c r="AB215" s="18" t="n">
        <f aca="false">ROUND((L215-K215)*1440,0)</f>
        <v>24</v>
      </c>
      <c r="AC215" s="18" t="n">
        <f aca="false">ROUND((M215-L215)*1440,0)</f>
        <v>14</v>
      </c>
      <c r="AD215" s="18" t="n">
        <f aca="false">IF(N215="","",ROUND((N215-M215)*1440,0))</f>
        <v>26</v>
      </c>
      <c r="AE215" s="18" t="n">
        <f aca="false">IF(O215="","",ROUND((O215-N215)*1440,0))</f>
        <v>26</v>
      </c>
      <c r="AF215" s="18" t="n">
        <f aca="false">IF(P215="","",ROUND((P215-O215)*1440,0))</f>
        <v>20</v>
      </c>
      <c r="AG215" s="18" t="n">
        <f aca="false">IF(Q215="","",ROUND((Q215-P215)*1440,0))</f>
        <v>26</v>
      </c>
      <c r="AH215" s="18" t="n">
        <f aca="false">IF(Q215="","",ROUND((Q215-H215)*1440,0))</f>
        <v>234</v>
      </c>
      <c r="AI215" s="19" t="n">
        <f aca="false">ROUND(IF(O215="",Assumptions!$B$25-K215,O215-K215)*24,1)</f>
        <v>1.5</v>
      </c>
      <c r="AJ215" s="20" t="n">
        <f aca="false">ROUND(MAX(N(Y215)/Assumptions!$C$5, N(Z215)/Assumptions!$C$6, N(AA215)/Assumptions!$C$7, N(AB215)/Assumptions!$C$8, N(AC215)/Assumptions!$C$9, N(AD215)/Assumptions!$C$10, N(AE215)/Assumptions!$C$11, N(AF215)/Assumptions!$C$12, N(AG215)/Assumptions!$C$13),3)</f>
        <v>2.233</v>
      </c>
      <c r="AK215" s="0" t="str">
        <f aca="false">IF(OR(U215="Pending",U215="On Hold"),"Open GRN (awaiting)",IF(AJ215&lt;=1,"Within SLA",IF(ROUND(N(Y215)/Assumptions!$C$5,3)=AJ215,"Gate Wait",IF(ROUND(N(Z215)/Assumptions!$C$6,3)=AJ215,"Dock Wait",IF(ROUND(N(AA215)/Assumptions!$C$7,3)=AJ215,"Unloading",IF(ROUND(N(AB215)/Assumptions!$C$8,3)=AJ215,"Unload-to-QC Wait",IF(ROUND(N(AC215)/Assumptions!$C$9,3)=AJ215,"QC",IF(ROUND(N(AD215)/Assumptions!$C$10,3)=AJ215,"QC-to-GRN Wait",IF(ROUND(N(AE215)/Assumptions!$C$11,3)=AJ215,"GRN Processing",IF(ROUND(N(AF215)/Assumptions!$C$12,3)=AJ215,"GRN-to-Putaway Wait",IF(ROUND(N(AG215)/Assumptions!$C$13,3)=AJ215,"Putaway","Within SLA")))))))))))</f>
        <v>Gate Wait</v>
      </c>
    </row>
    <row r="216" customFormat="false" ht="15" hidden="false" customHeight="false" outlineLevel="0" collapsed="false">
      <c r="A216" s="0" t="s">
        <v>790</v>
      </c>
      <c r="B216" s="0" t="s">
        <v>791</v>
      </c>
      <c r="C216" s="0" t="s">
        <v>286</v>
      </c>
      <c r="D216" s="0" t="s">
        <v>147</v>
      </c>
      <c r="E216" s="0" t="s">
        <v>792</v>
      </c>
      <c r="F216" s="0" t="s">
        <v>121</v>
      </c>
      <c r="G216" s="0" t="s">
        <v>167</v>
      </c>
      <c r="H216" s="17" t="n">
        <v>46209.4881944444</v>
      </c>
      <c r="I216" s="17" t="n">
        <v>46209.5020833333</v>
      </c>
      <c r="J216" s="17" t="n">
        <v>46209.5048611111</v>
      </c>
      <c r="K216" s="17" t="n">
        <v>46209.5138888889</v>
      </c>
      <c r="L216" s="17" t="n">
        <v>46209.5326388889</v>
      </c>
      <c r="M216" s="17" t="n">
        <v>46209.6027777778</v>
      </c>
      <c r="N216" s="17" t="n">
        <v>46209.6173611111</v>
      </c>
      <c r="O216" s="17" t="n">
        <v>46209.6270833333</v>
      </c>
      <c r="P216" s="17" t="n">
        <v>46209.6298611111</v>
      </c>
      <c r="Q216" s="17" t="n">
        <v>46209.6409722222</v>
      </c>
      <c r="R216" s="0" t="n">
        <v>109</v>
      </c>
      <c r="S216" s="0" t="n">
        <v>0</v>
      </c>
      <c r="T216" s="0" t="n">
        <v>0</v>
      </c>
      <c r="U216" s="18" t="s">
        <v>130</v>
      </c>
      <c r="V216" s="18" t="s">
        <v>82</v>
      </c>
      <c r="W216" s="0" t="str">
        <f aca="false">IF(AND(X216&gt;=6,X216&lt;14),"A",IF(AND(X216&gt;=14,X216&lt;22),"B","C"))</f>
        <v>A</v>
      </c>
      <c r="X216" s="18" t="n">
        <f aca="false">HOUR(H216)</f>
        <v>11</v>
      </c>
      <c r="Y216" s="18" t="n">
        <f aca="false">ROUND((I216-H216)*1440,0)</f>
        <v>20</v>
      </c>
      <c r="Z216" s="18" t="n">
        <f aca="false">ROUND((J216-I216)*1440,0)</f>
        <v>4</v>
      </c>
      <c r="AA216" s="18" t="n">
        <f aca="false">ROUND((K216-J216)*1440,0)</f>
        <v>13</v>
      </c>
      <c r="AB216" s="18" t="n">
        <f aca="false">ROUND((L216-K216)*1440,0)</f>
        <v>27</v>
      </c>
      <c r="AC216" s="18" t="n">
        <f aca="false">ROUND((M216-L216)*1440,0)</f>
        <v>101</v>
      </c>
      <c r="AD216" s="18" t="n">
        <f aca="false">IF(N216="","",ROUND((N216-M216)*1440,0))</f>
        <v>21</v>
      </c>
      <c r="AE216" s="18" t="n">
        <f aca="false">IF(O216="","",ROUND((O216-N216)*1440,0))</f>
        <v>14</v>
      </c>
      <c r="AF216" s="18" t="n">
        <f aca="false">IF(P216="","",ROUND((P216-O216)*1440,0))</f>
        <v>4</v>
      </c>
      <c r="AG216" s="18" t="n">
        <f aca="false">IF(Q216="","",ROUND((Q216-P216)*1440,0))</f>
        <v>16</v>
      </c>
      <c r="AH216" s="18" t="n">
        <f aca="false">IF(Q216="","",ROUND((Q216-H216)*1440,0))</f>
        <v>220</v>
      </c>
      <c r="AI216" s="19" t="n">
        <f aca="false">ROUND(IF(O216="",Assumptions!$B$25-K216,O216-K216)*24,1)</f>
        <v>2.7</v>
      </c>
      <c r="AJ216" s="20" t="n">
        <f aca="false">ROUND(MAX(N(Y216)/Assumptions!$C$5, N(Z216)/Assumptions!$C$6, N(AA216)/Assumptions!$C$7, N(AB216)/Assumptions!$C$8, N(AC216)/Assumptions!$C$9, N(AD216)/Assumptions!$C$10, N(AE216)/Assumptions!$C$11, N(AF216)/Assumptions!$C$12, N(AG216)/Assumptions!$C$13),3)</f>
        <v>2.244</v>
      </c>
      <c r="AK216" s="0" t="str">
        <f aca="false">IF(OR(U216="Pending",U216="On Hold"),"Open GRN (awaiting)",IF(AJ216&lt;=1,"Within SLA",IF(ROUND(N(Y216)/Assumptions!$C$5,3)=AJ216,"Gate Wait",IF(ROUND(N(Z216)/Assumptions!$C$6,3)=AJ216,"Dock Wait",IF(ROUND(N(AA216)/Assumptions!$C$7,3)=AJ216,"Unloading",IF(ROUND(N(AB216)/Assumptions!$C$8,3)=AJ216,"Unload-to-QC Wait",IF(ROUND(N(AC216)/Assumptions!$C$9,3)=AJ216,"QC",IF(ROUND(N(AD216)/Assumptions!$C$10,3)=AJ216,"QC-to-GRN Wait",IF(ROUND(N(AE216)/Assumptions!$C$11,3)=AJ216,"GRN Processing",IF(ROUND(N(AF216)/Assumptions!$C$12,3)=AJ216,"GRN-to-Putaway Wait",IF(ROUND(N(AG216)/Assumptions!$C$13,3)=AJ216,"Putaway","Within SLA")))))))))))</f>
        <v>QC</v>
      </c>
    </row>
    <row r="217" customFormat="false" ht="15" hidden="false" customHeight="false" outlineLevel="0" collapsed="false">
      <c r="A217" s="0" t="s">
        <v>793</v>
      </c>
      <c r="B217" s="0" t="s">
        <v>794</v>
      </c>
      <c r="C217" s="0" t="s">
        <v>153</v>
      </c>
      <c r="D217" s="0" t="s">
        <v>147</v>
      </c>
      <c r="E217" s="0" t="s">
        <v>253</v>
      </c>
      <c r="F217" s="0" t="s">
        <v>155</v>
      </c>
      <c r="G217" s="0" t="s">
        <v>167</v>
      </c>
      <c r="H217" s="17" t="n">
        <v>46209.5055555556</v>
      </c>
      <c r="I217" s="17" t="n">
        <v>46209.5416666667</v>
      </c>
      <c r="J217" s="17" t="n">
        <v>46209.55625</v>
      </c>
      <c r="K217" s="17" t="n">
        <v>46209.5826388889</v>
      </c>
      <c r="L217" s="17" t="n">
        <v>46209.5875</v>
      </c>
      <c r="M217" s="17" t="n">
        <v>46209.6145833333</v>
      </c>
      <c r="N217" s="17" t="n">
        <v>46209.6451388889</v>
      </c>
      <c r="O217" s="17" t="n">
        <v>46209.6840277778</v>
      </c>
      <c r="P217" s="17" t="n">
        <v>46209.6972222222</v>
      </c>
      <c r="Q217" s="17" t="n">
        <v>46209.7173611111</v>
      </c>
      <c r="R217" s="0" t="n">
        <v>1313</v>
      </c>
      <c r="S217" s="0" t="n">
        <v>0</v>
      </c>
      <c r="T217" s="0" t="n">
        <v>0</v>
      </c>
      <c r="U217" s="18" t="s">
        <v>130</v>
      </c>
      <c r="V217" s="18" t="s">
        <v>82</v>
      </c>
      <c r="W217" s="0" t="str">
        <f aca="false">IF(AND(X217&gt;=6,X217&lt;14),"A",IF(AND(X217&gt;=14,X217&lt;22),"B","C"))</f>
        <v>A</v>
      </c>
      <c r="X217" s="18" t="n">
        <f aca="false">HOUR(H217)</f>
        <v>12</v>
      </c>
      <c r="Y217" s="18" t="n">
        <f aca="false">ROUND((I217-H217)*1440,0)</f>
        <v>52</v>
      </c>
      <c r="Z217" s="18" t="n">
        <f aca="false">ROUND((J217-I217)*1440,0)</f>
        <v>21</v>
      </c>
      <c r="AA217" s="18" t="n">
        <f aca="false">ROUND((K217-J217)*1440,0)</f>
        <v>38</v>
      </c>
      <c r="AB217" s="18" t="n">
        <f aca="false">ROUND((L217-K217)*1440,0)</f>
        <v>7</v>
      </c>
      <c r="AC217" s="18" t="n">
        <f aca="false">ROUND((M217-L217)*1440,0)</f>
        <v>39</v>
      </c>
      <c r="AD217" s="18" t="n">
        <f aca="false">IF(N217="","",ROUND((N217-M217)*1440,0))</f>
        <v>44</v>
      </c>
      <c r="AE217" s="18" t="n">
        <f aca="false">IF(O217="","",ROUND((O217-N217)*1440,0))</f>
        <v>56</v>
      </c>
      <c r="AF217" s="18" t="n">
        <f aca="false">IF(P217="","",ROUND((P217-O217)*1440,0))</f>
        <v>19</v>
      </c>
      <c r="AG217" s="18" t="n">
        <f aca="false">IF(Q217="","",ROUND((Q217-P217)*1440,0))</f>
        <v>29</v>
      </c>
      <c r="AH217" s="18" t="n">
        <f aca="false">IF(Q217="","",ROUND((Q217-H217)*1440,0))</f>
        <v>305</v>
      </c>
      <c r="AI217" s="19" t="n">
        <f aca="false">ROUND(IF(O217="",Assumptions!$B$25-K217,O217-K217)*24,1)</f>
        <v>2.4</v>
      </c>
      <c r="AJ217" s="20" t="n">
        <f aca="false">ROUND(MAX(N(Y217)/Assumptions!$C$5, N(Z217)/Assumptions!$C$6, N(AA217)/Assumptions!$C$7, N(AB217)/Assumptions!$C$8, N(AC217)/Assumptions!$C$9, N(AD217)/Assumptions!$C$10, N(AE217)/Assumptions!$C$11, N(AF217)/Assumptions!$C$12, N(AG217)/Assumptions!$C$13),3)</f>
        <v>1.733</v>
      </c>
      <c r="AK217" s="0" t="str">
        <f aca="false">IF(OR(U217="Pending",U217="On Hold"),"Open GRN (awaiting)",IF(AJ217&lt;=1,"Within SLA",IF(ROUND(N(Y217)/Assumptions!$C$5,3)=AJ217,"Gate Wait",IF(ROUND(N(Z217)/Assumptions!$C$6,3)=AJ217,"Dock Wait",IF(ROUND(N(AA217)/Assumptions!$C$7,3)=AJ217,"Unloading",IF(ROUND(N(AB217)/Assumptions!$C$8,3)=AJ217,"Unload-to-QC Wait",IF(ROUND(N(AC217)/Assumptions!$C$9,3)=AJ217,"QC",IF(ROUND(N(AD217)/Assumptions!$C$10,3)=AJ217,"QC-to-GRN Wait",IF(ROUND(N(AE217)/Assumptions!$C$11,3)=AJ217,"GRN Processing",IF(ROUND(N(AF217)/Assumptions!$C$12,3)=AJ217,"GRN-to-Putaway Wait",IF(ROUND(N(AG217)/Assumptions!$C$13,3)=AJ217,"Putaway","Within SLA")))))))))))</f>
        <v>Gate Wait</v>
      </c>
    </row>
    <row r="218" customFormat="false" ht="15" hidden="false" customHeight="false" outlineLevel="0" collapsed="false">
      <c r="A218" s="0" t="s">
        <v>795</v>
      </c>
      <c r="B218" s="0" t="s">
        <v>796</v>
      </c>
      <c r="C218" s="0" t="s">
        <v>252</v>
      </c>
      <c r="D218" s="0" t="s">
        <v>119</v>
      </c>
      <c r="E218" s="0" t="s">
        <v>797</v>
      </c>
      <c r="F218" s="0" t="s">
        <v>155</v>
      </c>
      <c r="G218" s="0" t="s">
        <v>122</v>
      </c>
      <c r="H218" s="17" t="n">
        <v>46209.525</v>
      </c>
      <c r="I218" s="17" t="n">
        <v>46209.5520833333</v>
      </c>
      <c r="J218" s="17" t="n">
        <v>46209.5583333333</v>
      </c>
      <c r="K218" s="17" t="n">
        <v>46209.5736111111</v>
      </c>
      <c r="L218" s="17" t="n">
        <v>46209.5805555556</v>
      </c>
      <c r="M218" s="17" t="n">
        <v>46209.6361111111</v>
      </c>
      <c r="N218" s="17" t="n">
        <v>46209.6597222222</v>
      </c>
      <c r="O218" s="17" t="n">
        <v>46209.6833333333</v>
      </c>
      <c r="P218" s="17" t="n">
        <v>46209.6895833333</v>
      </c>
      <c r="Q218" s="17" t="n">
        <v>46209.7027777778</v>
      </c>
      <c r="R218" s="0" t="n">
        <v>115</v>
      </c>
      <c r="S218" s="0" t="n">
        <v>0</v>
      </c>
      <c r="T218" s="0" t="n">
        <v>0</v>
      </c>
      <c r="U218" s="18" t="s">
        <v>130</v>
      </c>
      <c r="V218" s="18" t="s">
        <v>144</v>
      </c>
      <c r="W218" s="0" t="str">
        <f aca="false">IF(AND(X218&gt;=6,X218&lt;14),"A",IF(AND(X218&gt;=14,X218&lt;22),"B","C"))</f>
        <v>A</v>
      </c>
      <c r="X218" s="18" t="n">
        <f aca="false">HOUR(H218)</f>
        <v>12</v>
      </c>
      <c r="Y218" s="18" t="n">
        <f aca="false">ROUND((I218-H218)*1440,0)</f>
        <v>39</v>
      </c>
      <c r="Z218" s="18" t="n">
        <f aca="false">ROUND((J218-I218)*1440,0)</f>
        <v>9</v>
      </c>
      <c r="AA218" s="18" t="n">
        <f aca="false">ROUND((K218-J218)*1440,0)</f>
        <v>22</v>
      </c>
      <c r="AB218" s="18" t="n">
        <f aca="false">ROUND((L218-K218)*1440,0)</f>
        <v>10</v>
      </c>
      <c r="AC218" s="18" t="n">
        <f aca="false">ROUND((M218-L218)*1440,0)</f>
        <v>80</v>
      </c>
      <c r="AD218" s="18" t="n">
        <f aca="false">IF(N218="","",ROUND((N218-M218)*1440,0))</f>
        <v>34</v>
      </c>
      <c r="AE218" s="18" t="n">
        <f aca="false">IF(O218="","",ROUND((O218-N218)*1440,0))</f>
        <v>34</v>
      </c>
      <c r="AF218" s="18" t="n">
        <f aca="false">IF(P218="","",ROUND((P218-O218)*1440,0))</f>
        <v>9</v>
      </c>
      <c r="AG218" s="18" t="n">
        <f aca="false">IF(Q218="","",ROUND((Q218-P218)*1440,0))</f>
        <v>19</v>
      </c>
      <c r="AH218" s="18" t="n">
        <f aca="false">IF(Q218="","",ROUND((Q218-H218)*1440,0))</f>
        <v>256</v>
      </c>
      <c r="AI218" s="19" t="n">
        <f aca="false">ROUND(IF(O218="",Assumptions!$B$25-K218,O218-K218)*24,1)</f>
        <v>2.6</v>
      </c>
      <c r="AJ218" s="20" t="n">
        <f aca="false">ROUND(MAX(N(Y218)/Assumptions!$C$5, N(Z218)/Assumptions!$C$6, N(AA218)/Assumptions!$C$7, N(AB218)/Assumptions!$C$8, N(AC218)/Assumptions!$C$9, N(AD218)/Assumptions!$C$10, N(AE218)/Assumptions!$C$11, N(AF218)/Assumptions!$C$12, N(AG218)/Assumptions!$C$13),3)</f>
        <v>1.778</v>
      </c>
      <c r="AK218" s="0" t="str">
        <f aca="false">IF(OR(U218="Pending",U218="On Hold"),"Open GRN (awaiting)",IF(AJ218&lt;=1,"Within SLA",IF(ROUND(N(Y218)/Assumptions!$C$5,3)=AJ218,"Gate Wait",IF(ROUND(N(Z218)/Assumptions!$C$6,3)=AJ218,"Dock Wait",IF(ROUND(N(AA218)/Assumptions!$C$7,3)=AJ218,"Unloading",IF(ROUND(N(AB218)/Assumptions!$C$8,3)=AJ218,"Unload-to-QC Wait",IF(ROUND(N(AC218)/Assumptions!$C$9,3)=AJ218,"QC",IF(ROUND(N(AD218)/Assumptions!$C$10,3)=AJ218,"QC-to-GRN Wait",IF(ROUND(N(AE218)/Assumptions!$C$11,3)=AJ218,"GRN Processing",IF(ROUND(N(AF218)/Assumptions!$C$12,3)=AJ218,"GRN-to-Putaway Wait",IF(ROUND(N(AG218)/Assumptions!$C$13,3)=AJ218,"Putaway","Within SLA")))))))))))</f>
        <v>QC</v>
      </c>
    </row>
    <row r="219" customFormat="false" ht="15" hidden="false" customHeight="false" outlineLevel="0" collapsed="false">
      <c r="A219" s="0" t="s">
        <v>798</v>
      </c>
      <c r="B219" s="0" t="s">
        <v>799</v>
      </c>
      <c r="C219" s="0" t="s">
        <v>118</v>
      </c>
      <c r="D219" s="0" t="s">
        <v>147</v>
      </c>
      <c r="E219" s="0" t="s">
        <v>800</v>
      </c>
      <c r="F219" s="0" t="s">
        <v>172</v>
      </c>
      <c r="G219" s="0" t="s">
        <v>167</v>
      </c>
      <c r="H219" s="17" t="n">
        <v>46209.5486111111</v>
      </c>
      <c r="I219" s="17" t="n">
        <v>46209.5708333333</v>
      </c>
      <c r="J219" s="17" t="n">
        <v>46209.5881944444</v>
      </c>
      <c r="K219" s="17" t="n">
        <v>46209.6006944445</v>
      </c>
      <c r="L219" s="17" t="n">
        <v>46209.61875</v>
      </c>
      <c r="M219" s="17" t="n">
        <v>46209.6666666667</v>
      </c>
      <c r="N219" s="17" t="n">
        <v>46209.7111111111</v>
      </c>
      <c r="O219" s="17" t="n">
        <v>46209.7319444444</v>
      </c>
      <c r="P219" s="17" t="n">
        <v>46209.7583333333</v>
      </c>
      <c r="Q219" s="17" t="n">
        <v>46209.7715277778</v>
      </c>
      <c r="R219" s="0" t="n">
        <v>280</v>
      </c>
      <c r="S219" s="0" t="n">
        <v>0</v>
      </c>
      <c r="T219" s="0" t="n">
        <v>0</v>
      </c>
      <c r="U219" s="18" t="s">
        <v>130</v>
      </c>
      <c r="V219" s="18" t="s">
        <v>156</v>
      </c>
      <c r="W219" s="0" t="str">
        <f aca="false">IF(AND(X219&gt;=6,X219&lt;14),"A",IF(AND(X219&gt;=14,X219&lt;22),"B","C"))</f>
        <v>A</v>
      </c>
      <c r="X219" s="18" t="n">
        <f aca="false">HOUR(H219)</f>
        <v>13</v>
      </c>
      <c r="Y219" s="18" t="n">
        <f aca="false">ROUND((I219-H219)*1440,0)</f>
        <v>32</v>
      </c>
      <c r="Z219" s="18" t="n">
        <f aca="false">ROUND((J219-I219)*1440,0)</f>
        <v>25</v>
      </c>
      <c r="AA219" s="18" t="n">
        <f aca="false">ROUND((K219-J219)*1440,0)</f>
        <v>18</v>
      </c>
      <c r="AB219" s="18" t="n">
        <f aca="false">ROUND((L219-K219)*1440,0)</f>
        <v>26</v>
      </c>
      <c r="AC219" s="18" t="n">
        <f aca="false">ROUND((M219-L219)*1440,0)</f>
        <v>69</v>
      </c>
      <c r="AD219" s="18" t="n">
        <f aca="false">IF(N219="","",ROUND((N219-M219)*1440,0))</f>
        <v>64</v>
      </c>
      <c r="AE219" s="18" t="n">
        <f aca="false">IF(O219="","",ROUND((O219-N219)*1440,0))</f>
        <v>30</v>
      </c>
      <c r="AF219" s="18" t="n">
        <f aca="false">IF(P219="","",ROUND((P219-O219)*1440,0))</f>
        <v>38</v>
      </c>
      <c r="AG219" s="18" t="n">
        <f aca="false">IF(Q219="","",ROUND((Q219-P219)*1440,0))</f>
        <v>19</v>
      </c>
      <c r="AH219" s="18" t="n">
        <f aca="false">IF(Q219="","",ROUND((Q219-H219)*1440,0))</f>
        <v>321</v>
      </c>
      <c r="AI219" s="19" t="n">
        <f aca="false">ROUND(IF(O219="",Assumptions!$B$25-K219,O219-K219)*24,1)</f>
        <v>3.1</v>
      </c>
      <c r="AJ219" s="20" t="n">
        <f aca="false">ROUND(MAX(N(Y219)/Assumptions!$C$5, N(Z219)/Assumptions!$C$6, N(AA219)/Assumptions!$C$7, N(AB219)/Assumptions!$C$8, N(AC219)/Assumptions!$C$9, N(AD219)/Assumptions!$C$10, N(AE219)/Assumptions!$C$11, N(AF219)/Assumptions!$C$12, N(AG219)/Assumptions!$C$13),3)</f>
        <v>2.133</v>
      </c>
      <c r="AK219" s="0" t="str">
        <f aca="false">IF(OR(U219="Pending",U219="On Hold"),"Open GRN (awaiting)",IF(AJ219&lt;=1,"Within SLA",IF(ROUND(N(Y219)/Assumptions!$C$5,3)=AJ219,"Gate Wait",IF(ROUND(N(Z219)/Assumptions!$C$6,3)=AJ219,"Dock Wait",IF(ROUND(N(AA219)/Assumptions!$C$7,3)=AJ219,"Unloading",IF(ROUND(N(AB219)/Assumptions!$C$8,3)=AJ219,"Unload-to-QC Wait",IF(ROUND(N(AC219)/Assumptions!$C$9,3)=AJ219,"QC",IF(ROUND(N(AD219)/Assumptions!$C$10,3)=AJ219,"QC-to-GRN Wait",IF(ROUND(N(AE219)/Assumptions!$C$11,3)=AJ219,"GRN Processing",IF(ROUND(N(AF219)/Assumptions!$C$12,3)=AJ219,"GRN-to-Putaway Wait",IF(ROUND(N(AG219)/Assumptions!$C$13,3)=AJ219,"Putaway","Within SLA")))))))))))</f>
        <v>QC-to-GRN Wait</v>
      </c>
    </row>
    <row r="220" customFormat="false" ht="15" hidden="false" customHeight="false" outlineLevel="0" collapsed="false">
      <c r="A220" s="0" t="s">
        <v>801</v>
      </c>
      <c r="B220" s="0" t="s">
        <v>802</v>
      </c>
      <c r="C220" s="0" t="s">
        <v>175</v>
      </c>
      <c r="D220" s="0" t="s">
        <v>119</v>
      </c>
      <c r="E220" s="0" t="s">
        <v>803</v>
      </c>
      <c r="F220" s="0" t="s">
        <v>177</v>
      </c>
      <c r="G220" s="0" t="s">
        <v>129</v>
      </c>
      <c r="H220" s="17" t="n">
        <v>46209.5569444444</v>
      </c>
      <c r="I220" s="17" t="n">
        <v>46209.5909722222</v>
      </c>
      <c r="J220" s="17" t="n">
        <v>46209.6048611111</v>
      </c>
      <c r="K220" s="17" t="n">
        <v>46209.6583333333</v>
      </c>
      <c r="L220" s="17" t="n">
        <v>46209.6618055556</v>
      </c>
      <c r="M220" s="17" t="n">
        <v>46209.6770833333</v>
      </c>
      <c r="N220" s="17" t="n">
        <v>46209.6916666667</v>
      </c>
      <c r="O220" s="17" t="n">
        <v>46209.7340277778</v>
      </c>
      <c r="P220" s="17" t="n">
        <v>46209.7423611111</v>
      </c>
      <c r="Q220" s="17" t="n">
        <v>46209.75625</v>
      </c>
      <c r="R220" s="0" t="n">
        <v>709</v>
      </c>
      <c r="S220" s="0" t="n">
        <v>0</v>
      </c>
      <c r="T220" s="0" t="n">
        <v>0</v>
      </c>
      <c r="U220" s="18" t="s">
        <v>130</v>
      </c>
      <c r="V220" s="18" t="s">
        <v>82</v>
      </c>
      <c r="W220" s="0" t="str">
        <f aca="false">IF(AND(X220&gt;=6,X220&lt;14),"A",IF(AND(X220&gt;=14,X220&lt;22),"B","C"))</f>
        <v>A</v>
      </c>
      <c r="X220" s="18" t="n">
        <f aca="false">HOUR(H220)</f>
        <v>13</v>
      </c>
      <c r="Y220" s="18" t="n">
        <f aca="false">ROUND((I220-H220)*1440,0)</f>
        <v>49</v>
      </c>
      <c r="Z220" s="18" t="n">
        <f aca="false">ROUND((J220-I220)*1440,0)</f>
        <v>20</v>
      </c>
      <c r="AA220" s="18" t="n">
        <f aca="false">ROUND((K220-J220)*1440,0)</f>
        <v>77</v>
      </c>
      <c r="AB220" s="18" t="n">
        <f aca="false">ROUND((L220-K220)*1440,0)</f>
        <v>5</v>
      </c>
      <c r="AC220" s="18" t="n">
        <f aca="false">ROUND((M220-L220)*1440,0)</f>
        <v>22</v>
      </c>
      <c r="AD220" s="18" t="n">
        <f aca="false">IF(N220="","",ROUND((N220-M220)*1440,0))</f>
        <v>21</v>
      </c>
      <c r="AE220" s="18" t="n">
        <f aca="false">IF(O220="","",ROUND((O220-N220)*1440,0))</f>
        <v>61</v>
      </c>
      <c r="AF220" s="18" t="n">
        <f aca="false">IF(P220="","",ROUND((P220-O220)*1440,0))</f>
        <v>12</v>
      </c>
      <c r="AG220" s="18" t="n">
        <f aca="false">IF(Q220="","",ROUND((Q220-P220)*1440,0))</f>
        <v>20</v>
      </c>
      <c r="AH220" s="18" t="n">
        <f aca="false">IF(Q220="","",ROUND((Q220-H220)*1440,0))</f>
        <v>287</v>
      </c>
      <c r="AI220" s="19" t="n">
        <f aca="false">ROUND(IF(O220="",Assumptions!$B$25-K220,O220-K220)*24,1)</f>
        <v>1.8</v>
      </c>
      <c r="AJ220" s="20" t="n">
        <f aca="false">ROUND(MAX(N(Y220)/Assumptions!$C$5, N(Z220)/Assumptions!$C$6, N(AA220)/Assumptions!$C$7, N(AB220)/Assumptions!$C$8, N(AC220)/Assumptions!$C$9, N(AD220)/Assumptions!$C$10, N(AE220)/Assumptions!$C$11, N(AF220)/Assumptions!$C$12, N(AG220)/Assumptions!$C$13),3)</f>
        <v>1.633</v>
      </c>
      <c r="AK220" s="0" t="str">
        <f aca="false">IF(OR(U220="Pending",U220="On Hold"),"Open GRN (awaiting)",IF(AJ220&lt;=1,"Within SLA",IF(ROUND(N(Y220)/Assumptions!$C$5,3)=AJ220,"Gate Wait",IF(ROUND(N(Z220)/Assumptions!$C$6,3)=AJ220,"Dock Wait",IF(ROUND(N(AA220)/Assumptions!$C$7,3)=AJ220,"Unloading",IF(ROUND(N(AB220)/Assumptions!$C$8,3)=AJ220,"Unload-to-QC Wait",IF(ROUND(N(AC220)/Assumptions!$C$9,3)=AJ220,"QC",IF(ROUND(N(AD220)/Assumptions!$C$10,3)=AJ220,"QC-to-GRN Wait",IF(ROUND(N(AE220)/Assumptions!$C$11,3)=AJ220,"GRN Processing",IF(ROUND(N(AF220)/Assumptions!$C$12,3)=AJ220,"GRN-to-Putaway Wait",IF(ROUND(N(AG220)/Assumptions!$C$13,3)=AJ220,"Putaway","Within SLA")))))))))))</f>
        <v>Gate Wait</v>
      </c>
    </row>
    <row r="221" customFormat="false" ht="15" hidden="false" customHeight="false" outlineLevel="0" collapsed="false">
      <c r="A221" s="0" t="s">
        <v>804</v>
      </c>
      <c r="B221" s="0" t="s">
        <v>805</v>
      </c>
      <c r="C221" s="0" t="s">
        <v>126</v>
      </c>
      <c r="D221" s="0" t="s">
        <v>147</v>
      </c>
      <c r="E221" s="0" t="s">
        <v>806</v>
      </c>
      <c r="F221" s="0" t="s">
        <v>128</v>
      </c>
      <c r="G221" s="0" t="s">
        <v>150</v>
      </c>
      <c r="H221" s="17" t="n">
        <v>46209.5645833333</v>
      </c>
      <c r="I221" s="17" t="n">
        <v>46209.5902777778</v>
      </c>
      <c r="J221" s="17" t="n">
        <v>46209.5951388889</v>
      </c>
      <c r="K221" s="17" t="n">
        <v>46209.6847222222</v>
      </c>
      <c r="L221" s="17" t="n">
        <v>46209.6875</v>
      </c>
      <c r="M221" s="17" t="n">
        <v>46209.7048611111</v>
      </c>
      <c r="N221" s="17" t="n">
        <v>46209.75</v>
      </c>
      <c r="O221" s="17" t="n">
        <v>46209.76875</v>
      </c>
      <c r="P221" s="17" t="n">
        <v>46209.7798611111</v>
      </c>
      <c r="Q221" s="17" t="n">
        <v>46209.8520833333</v>
      </c>
      <c r="R221" s="0" t="n">
        <v>947</v>
      </c>
      <c r="S221" s="0" t="n">
        <v>0</v>
      </c>
      <c r="T221" s="0" t="n">
        <v>0</v>
      </c>
      <c r="U221" s="18" t="s">
        <v>130</v>
      </c>
      <c r="V221" s="18" t="s">
        <v>139</v>
      </c>
      <c r="W221" s="0" t="str">
        <f aca="false">IF(AND(X221&gt;=6,X221&lt;14),"A",IF(AND(X221&gt;=14,X221&lt;22),"B","C"))</f>
        <v>A</v>
      </c>
      <c r="X221" s="18" t="n">
        <f aca="false">HOUR(H221)</f>
        <v>13</v>
      </c>
      <c r="Y221" s="18" t="n">
        <f aca="false">ROUND((I221-H221)*1440,0)</f>
        <v>37</v>
      </c>
      <c r="Z221" s="18" t="n">
        <f aca="false">ROUND((J221-I221)*1440,0)</f>
        <v>7</v>
      </c>
      <c r="AA221" s="18" t="n">
        <f aca="false">ROUND((K221-J221)*1440,0)</f>
        <v>129</v>
      </c>
      <c r="AB221" s="18" t="n">
        <f aca="false">ROUND((L221-K221)*1440,0)</f>
        <v>4</v>
      </c>
      <c r="AC221" s="18" t="n">
        <f aca="false">ROUND((M221-L221)*1440,0)</f>
        <v>25</v>
      </c>
      <c r="AD221" s="18" t="n">
        <f aca="false">IF(N221="","",ROUND((N221-M221)*1440,0))</f>
        <v>65</v>
      </c>
      <c r="AE221" s="18" t="n">
        <f aca="false">IF(O221="","",ROUND((O221-N221)*1440,0))</f>
        <v>27</v>
      </c>
      <c r="AF221" s="18" t="n">
        <f aca="false">IF(P221="","",ROUND((P221-O221)*1440,0))</f>
        <v>16</v>
      </c>
      <c r="AG221" s="18" t="n">
        <f aca="false">IF(Q221="","",ROUND((Q221-P221)*1440,0))</f>
        <v>104</v>
      </c>
      <c r="AH221" s="18" t="n">
        <f aca="false">IF(Q221="","",ROUND((Q221-H221)*1440,0))</f>
        <v>414</v>
      </c>
      <c r="AI221" s="19" t="n">
        <f aca="false">ROUND(IF(O221="",Assumptions!$B$25-K221,O221-K221)*24,1)</f>
        <v>2</v>
      </c>
      <c r="AJ221" s="20" t="n">
        <f aca="false">ROUND(MAX(N(Y221)/Assumptions!$C$5, N(Z221)/Assumptions!$C$6, N(AA221)/Assumptions!$C$7, N(AB221)/Assumptions!$C$8, N(AC221)/Assumptions!$C$9, N(AD221)/Assumptions!$C$10, N(AE221)/Assumptions!$C$11, N(AF221)/Assumptions!$C$12, N(AG221)/Assumptions!$C$13),3)</f>
        <v>2.6</v>
      </c>
      <c r="AK221" s="0" t="str">
        <f aca="false">IF(OR(U221="Pending",U221="On Hold"),"Open GRN (awaiting)",IF(AJ221&lt;=1,"Within SLA",IF(ROUND(N(Y221)/Assumptions!$C$5,3)=AJ221,"Gate Wait",IF(ROUND(N(Z221)/Assumptions!$C$6,3)=AJ221,"Dock Wait",IF(ROUND(N(AA221)/Assumptions!$C$7,3)=AJ221,"Unloading",IF(ROUND(N(AB221)/Assumptions!$C$8,3)=AJ221,"Unload-to-QC Wait",IF(ROUND(N(AC221)/Assumptions!$C$9,3)=AJ221,"QC",IF(ROUND(N(AD221)/Assumptions!$C$10,3)=AJ221,"QC-to-GRN Wait",IF(ROUND(N(AE221)/Assumptions!$C$11,3)=AJ221,"GRN Processing",IF(ROUND(N(AF221)/Assumptions!$C$12,3)=AJ221,"GRN-to-Putaway Wait",IF(ROUND(N(AG221)/Assumptions!$C$13,3)=AJ221,"Putaway","Within SLA")))))))))))</f>
        <v>Putaway</v>
      </c>
    </row>
    <row r="222" customFormat="false" ht="15" hidden="false" customHeight="false" outlineLevel="0" collapsed="false">
      <c r="A222" s="0" t="s">
        <v>807</v>
      </c>
      <c r="B222" s="0" t="s">
        <v>808</v>
      </c>
      <c r="C222" s="0" t="s">
        <v>252</v>
      </c>
      <c r="D222" s="0" t="s">
        <v>119</v>
      </c>
      <c r="E222" s="0" t="s">
        <v>809</v>
      </c>
      <c r="F222" s="0" t="s">
        <v>155</v>
      </c>
      <c r="G222" s="0" t="s">
        <v>129</v>
      </c>
      <c r="H222" s="17" t="n">
        <v>46209.5729166667</v>
      </c>
      <c r="I222" s="17" t="n">
        <v>46209.6111111111</v>
      </c>
      <c r="J222" s="17" t="n">
        <v>46209.6173611111</v>
      </c>
      <c r="K222" s="17" t="n">
        <v>46209.6458333333</v>
      </c>
      <c r="L222" s="17" t="n">
        <v>46209.6541666667</v>
      </c>
      <c r="M222" s="17" t="n">
        <v>46209.6729166667</v>
      </c>
      <c r="N222" s="17" t="n">
        <v>46209.7368055556</v>
      </c>
      <c r="O222" s="17" t="n">
        <v>46209.79375</v>
      </c>
      <c r="P222" s="17" t="n">
        <v>46209.8194444445</v>
      </c>
      <c r="Q222" s="17" t="n">
        <v>46209.8381944444</v>
      </c>
      <c r="R222" s="0" t="n">
        <v>298</v>
      </c>
      <c r="S222" s="0" t="n">
        <v>0</v>
      </c>
      <c r="T222" s="0" t="n">
        <v>0</v>
      </c>
      <c r="U222" s="18" t="s">
        <v>130</v>
      </c>
      <c r="V222" s="18" t="s">
        <v>156</v>
      </c>
      <c r="W222" s="0" t="str">
        <f aca="false">IF(AND(X222&gt;=6,X222&lt;14),"A",IF(AND(X222&gt;=14,X222&lt;22),"B","C"))</f>
        <v>A</v>
      </c>
      <c r="X222" s="18" t="n">
        <f aca="false">HOUR(H222)</f>
        <v>13</v>
      </c>
      <c r="Y222" s="18" t="n">
        <f aca="false">ROUND((I222-H222)*1440,0)</f>
        <v>55</v>
      </c>
      <c r="Z222" s="18" t="n">
        <f aca="false">ROUND((J222-I222)*1440,0)</f>
        <v>9</v>
      </c>
      <c r="AA222" s="18" t="n">
        <f aca="false">ROUND((K222-J222)*1440,0)</f>
        <v>41</v>
      </c>
      <c r="AB222" s="18" t="n">
        <f aca="false">ROUND((L222-K222)*1440,0)</f>
        <v>12</v>
      </c>
      <c r="AC222" s="18" t="n">
        <f aca="false">ROUND((M222-L222)*1440,0)</f>
        <v>27</v>
      </c>
      <c r="AD222" s="18" t="n">
        <f aca="false">IF(N222="","",ROUND((N222-M222)*1440,0))</f>
        <v>92</v>
      </c>
      <c r="AE222" s="18" t="n">
        <f aca="false">IF(O222="","",ROUND((O222-N222)*1440,0))</f>
        <v>82</v>
      </c>
      <c r="AF222" s="18" t="n">
        <f aca="false">IF(P222="","",ROUND((P222-O222)*1440,0))</f>
        <v>37</v>
      </c>
      <c r="AG222" s="18" t="n">
        <f aca="false">IF(Q222="","",ROUND((Q222-P222)*1440,0))</f>
        <v>27</v>
      </c>
      <c r="AH222" s="18" t="n">
        <f aca="false">IF(Q222="","",ROUND((Q222-H222)*1440,0))</f>
        <v>382</v>
      </c>
      <c r="AI222" s="19" t="n">
        <f aca="false">ROUND(IF(O222="",Assumptions!$B$25-K222,O222-K222)*24,1)</f>
        <v>3.5</v>
      </c>
      <c r="AJ222" s="20" t="n">
        <f aca="false">ROUND(MAX(N(Y222)/Assumptions!$C$5, N(Z222)/Assumptions!$C$6, N(AA222)/Assumptions!$C$7, N(AB222)/Assumptions!$C$8, N(AC222)/Assumptions!$C$9, N(AD222)/Assumptions!$C$10, N(AE222)/Assumptions!$C$11, N(AF222)/Assumptions!$C$12, N(AG222)/Assumptions!$C$13),3)</f>
        <v>3.067</v>
      </c>
      <c r="AK222" s="0" t="str">
        <f aca="false">IF(OR(U222="Pending",U222="On Hold"),"Open GRN (awaiting)",IF(AJ222&lt;=1,"Within SLA",IF(ROUND(N(Y222)/Assumptions!$C$5,3)=AJ222,"Gate Wait",IF(ROUND(N(Z222)/Assumptions!$C$6,3)=AJ222,"Dock Wait",IF(ROUND(N(AA222)/Assumptions!$C$7,3)=AJ222,"Unloading",IF(ROUND(N(AB222)/Assumptions!$C$8,3)=AJ222,"Unload-to-QC Wait",IF(ROUND(N(AC222)/Assumptions!$C$9,3)=AJ222,"QC",IF(ROUND(N(AD222)/Assumptions!$C$10,3)=AJ222,"QC-to-GRN Wait",IF(ROUND(N(AE222)/Assumptions!$C$11,3)=AJ222,"GRN Processing",IF(ROUND(N(AF222)/Assumptions!$C$12,3)=AJ222,"GRN-to-Putaway Wait",IF(ROUND(N(AG222)/Assumptions!$C$13,3)=AJ222,"Putaway","Within SLA")))))))))))</f>
        <v>QC-to-GRN Wait</v>
      </c>
    </row>
    <row r="223" customFormat="false" ht="15" hidden="false" customHeight="false" outlineLevel="0" collapsed="false">
      <c r="A223" s="0" t="s">
        <v>810</v>
      </c>
      <c r="B223" s="0" t="s">
        <v>811</v>
      </c>
      <c r="C223" s="0" t="s">
        <v>184</v>
      </c>
      <c r="D223" s="0" t="s">
        <v>119</v>
      </c>
      <c r="E223" s="0" t="s">
        <v>812</v>
      </c>
      <c r="F223" s="0" t="s">
        <v>177</v>
      </c>
      <c r="G223" s="0" t="s">
        <v>129</v>
      </c>
      <c r="H223" s="17" t="n">
        <v>46209.5861111111</v>
      </c>
      <c r="I223" s="17" t="n">
        <v>46209.6097222222</v>
      </c>
      <c r="J223" s="17" t="n">
        <v>46209.6125</v>
      </c>
      <c r="K223" s="17" t="n">
        <v>46209.6381944444</v>
      </c>
      <c r="L223" s="17" t="n">
        <v>46209.65</v>
      </c>
      <c r="M223" s="17" t="n">
        <v>46209.6972222222</v>
      </c>
      <c r="N223" s="17" t="n">
        <v>46209.7298611111</v>
      </c>
      <c r="O223" s="17" t="n">
        <v>46209.8215277778</v>
      </c>
      <c r="P223" s="17" t="n">
        <v>46209.8277777778</v>
      </c>
      <c r="Q223" s="17" t="n">
        <v>46209.8388888889</v>
      </c>
      <c r="R223" s="0" t="n">
        <v>531</v>
      </c>
      <c r="S223" s="0" t="n">
        <v>0</v>
      </c>
      <c r="T223" s="0" t="n">
        <v>9</v>
      </c>
      <c r="U223" s="18" t="s">
        <v>123</v>
      </c>
      <c r="V223" s="18" t="s">
        <v>156</v>
      </c>
      <c r="W223" s="0" t="str">
        <f aca="false">IF(AND(X223&gt;=6,X223&lt;14),"A",IF(AND(X223&gt;=14,X223&lt;22),"B","C"))</f>
        <v>B</v>
      </c>
      <c r="X223" s="18" t="n">
        <f aca="false">HOUR(H223)</f>
        <v>14</v>
      </c>
      <c r="Y223" s="18" t="n">
        <f aca="false">ROUND((I223-H223)*1440,0)</f>
        <v>34</v>
      </c>
      <c r="Z223" s="18" t="n">
        <f aca="false">ROUND((J223-I223)*1440,0)</f>
        <v>4</v>
      </c>
      <c r="AA223" s="18" t="n">
        <f aca="false">ROUND((K223-J223)*1440,0)</f>
        <v>37</v>
      </c>
      <c r="AB223" s="18" t="n">
        <f aca="false">ROUND((L223-K223)*1440,0)</f>
        <v>17</v>
      </c>
      <c r="AC223" s="18" t="n">
        <f aca="false">ROUND((M223-L223)*1440,0)</f>
        <v>68</v>
      </c>
      <c r="AD223" s="18" t="n">
        <f aca="false">IF(N223="","",ROUND((N223-M223)*1440,0))</f>
        <v>47</v>
      </c>
      <c r="AE223" s="18" t="n">
        <f aca="false">IF(O223="","",ROUND((O223-N223)*1440,0))</f>
        <v>132</v>
      </c>
      <c r="AF223" s="18" t="n">
        <f aca="false">IF(P223="","",ROUND((P223-O223)*1440,0))</f>
        <v>9</v>
      </c>
      <c r="AG223" s="18" t="n">
        <f aca="false">IF(Q223="","",ROUND((Q223-P223)*1440,0))</f>
        <v>16</v>
      </c>
      <c r="AH223" s="18" t="n">
        <f aca="false">IF(Q223="","",ROUND((Q223-H223)*1440,0))</f>
        <v>364</v>
      </c>
      <c r="AI223" s="19" t="n">
        <f aca="false">ROUND(IF(O223="",Assumptions!$B$25-K223,O223-K223)*24,1)</f>
        <v>4.4</v>
      </c>
      <c r="AJ223" s="20" t="n">
        <f aca="false">ROUND(MAX(N(Y223)/Assumptions!$C$5, N(Z223)/Assumptions!$C$6, N(AA223)/Assumptions!$C$7, N(AB223)/Assumptions!$C$8, N(AC223)/Assumptions!$C$9, N(AD223)/Assumptions!$C$10, N(AE223)/Assumptions!$C$11, N(AF223)/Assumptions!$C$12, N(AG223)/Assumptions!$C$13),3)</f>
        <v>2.933</v>
      </c>
      <c r="AK223" s="0" t="str">
        <f aca="false">IF(OR(U223="Pending",U223="On Hold"),"Open GRN (awaiting)",IF(AJ223&lt;=1,"Within SLA",IF(ROUND(N(Y223)/Assumptions!$C$5,3)=AJ223,"Gate Wait",IF(ROUND(N(Z223)/Assumptions!$C$6,3)=AJ223,"Dock Wait",IF(ROUND(N(AA223)/Assumptions!$C$7,3)=AJ223,"Unloading",IF(ROUND(N(AB223)/Assumptions!$C$8,3)=AJ223,"Unload-to-QC Wait",IF(ROUND(N(AC223)/Assumptions!$C$9,3)=AJ223,"QC",IF(ROUND(N(AD223)/Assumptions!$C$10,3)=AJ223,"QC-to-GRN Wait",IF(ROUND(N(AE223)/Assumptions!$C$11,3)=AJ223,"GRN Processing",IF(ROUND(N(AF223)/Assumptions!$C$12,3)=AJ223,"GRN-to-Putaway Wait",IF(ROUND(N(AG223)/Assumptions!$C$13,3)=AJ223,"Putaway","Within SLA")))))))))))</f>
        <v>GRN Processing</v>
      </c>
    </row>
    <row r="224" customFormat="false" ht="15" hidden="false" customHeight="false" outlineLevel="0" collapsed="false">
      <c r="A224" s="0" t="s">
        <v>813</v>
      </c>
      <c r="B224" s="0" t="s">
        <v>814</v>
      </c>
      <c r="C224" s="0" t="s">
        <v>252</v>
      </c>
      <c r="D224" s="0" t="s">
        <v>147</v>
      </c>
      <c r="E224" s="0" t="s">
        <v>815</v>
      </c>
      <c r="F224" s="0" t="s">
        <v>155</v>
      </c>
      <c r="G224" s="0" t="s">
        <v>150</v>
      </c>
      <c r="H224" s="17" t="n">
        <v>46209.6027777778</v>
      </c>
      <c r="I224" s="17" t="n">
        <v>46209.6270833333</v>
      </c>
      <c r="J224" s="17" t="n">
        <v>46209.6375</v>
      </c>
      <c r="K224" s="17" t="n">
        <v>46209.6729166667</v>
      </c>
      <c r="L224" s="17" t="n">
        <v>46209.6875</v>
      </c>
      <c r="M224" s="17" t="n">
        <v>46209.71875</v>
      </c>
      <c r="N224" s="17" t="n">
        <v>46209.7791666667</v>
      </c>
      <c r="O224" s="17" t="n">
        <v>46210.1104166667</v>
      </c>
      <c r="P224" s="17" t="n">
        <v>46210.1298611111</v>
      </c>
      <c r="Q224" s="17" t="n">
        <v>46210.1569444445</v>
      </c>
      <c r="R224" s="0" t="n">
        <v>1425</v>
      </c>
      <c r="S224" s="0" t="n">
        <v>0</v>
      </c>
      <c r="T224" s="0" t="n">
        <v>30</v>
      </c>
      <c r="U224" s="18" t="s">
        <v>123</v>
      </c>
      <c r="V224" s="18" t="s">
        <v>131</v>
      </c>
      <c r="W224" s="0" t="str">
        <f aca="false">IF(AND(X224&gt;=6,X224&lt;14),"A",IF(AND(X224&gt;=14,X224&lt;22),"B","C"))</f>
        <v>B</v>
      </c>
      <c r="X224" s="18" t="n">
        <f aca="false">HOUR(H224)</f>
        <v>14</v>
      </c>
      <c r="Y224" s="18" t="n">
        <f aca="false">ROUND((I224-H224)*1440,0)</f>
        <v>35</v>
      </c>
      <c r="Z224" s="18" t="n">
        <f aca="false">ROUND((J224-I224)*1440,0)</f>
        <v>15</v>
      </c>
      <c r="AA224" s="18" t="n">
        <f aca="false">ROUND((K224-J224)*1440,0)</f>
        <v>51</v>
      </c>
      <c r="AB224" s="18" t="n">
        <f aca="false">ROUND((L224-K224)*1440,0)</f>
        <v>21</v>
      </c>
      <c r="AC224" s="18" t="n">
        <f aca="false">ROUND((M224-L224)*1440,0)</f>
        <v>45</v>
      </c>
      <c r="AD224" s="18" t="n">
        <f aca="false">IF(N224="","",ROUND((N224-M224)*1440,0))</f>
        <v>87</v>
      </c>
      <c r="AE224" s="18" t="n">
        <f aca="false">IF(O224="","",ROUND((O224-N224)*1440,0))</f>
        <v>477</v>
      </c>
      <c r="AF224" s="18" t="n">
        <f aca="false">IF(P224="","",ROUND((P224-O224)*1440,0))</f>
        <v>28</v>
      </c>
      <c r="AG224" s="18" t="n">
        <f aca="false">IF(Q224="","",ROUND((Q224-P224)*1440,0))</f>
        <v>39</v>
      </c>
      <c r="AH224" s="18" t="n">
        <f aca="false">IF(Q224="","",ROUND((Q224-H224)*1440,0))</f>
        <v>798</v>
      </c>
      <c r="AI224" s="19" t="n">
        <f aca="false">ROUND(IF(O224="",Assumptions!$B$25-K224,O224-K224)*24,1)</f>
        <v>10.5</v>
      </c>
      <c r="AJ224" s="20" t="n">
        <f aca="false">ROUND(MAX(N(Y224)/Assumptions!$C$5, N(Z224)/Assumptions!$C$6, N(AA224)/Assumptions!$C$7, N(AB224)/Assumptions!$C$8, N(AC224)/Assumptions!$C$9, N(AD224)/Assumptions!$C$10, N(AE224)/Assumptions!$C$11, N(AF224)/Assumptions!$C$12, N(AG224)/Assumptions!$C$13),3)</f>
        <v>10.6</v>
      </c>
      <c r="AK224" s="0" t="str">
        <f aca="false">IF(OR(U224="Pending",U224="On Hold"),"Open GRN (awaiting)",IF(AJ224&lt;=1,"Within SLA",IF(ROUND(N(Y224)/Assumptions!$C$5,3)=AJ224,"Gate Wait",IF(ROUND(N(Z224)/Assumptions!$C$6,3)=AJ224,"Dock Wait",IF(ROUND(N(AA224)/Assumptions!$C$7,3)=AJ224,"Unloading",IF(ROUND(N(AB224)/Assumptions!$C$8,3)=AJ224,"Unload-to-QC Wait",IF(ROUND(N(AC224)/Assumptions!$C$9,3)=AJ224,"QC",IF(ROUND(N(AD224)/Assumptions!$C$10,3)=AJ224,"QC-to-GRN Wait",IF(ROUND(N(AE224)/Assumptions!$C$11,3)=AJ224,"GRN Processing",IF(ROUND(N(AF224)/Assumptions!$C$12,3)=AJ224,"GRN-to-Putaway Wait",IF(ROUND(N(AG224)/Assumptions!$C$13,3)=AJ224,"Putaway","Within SLA")))))))))))</f>
        <v>GRN Processing</v>
      </c>
    </row>
    <row r="225" customFormat="false" ht="15" hidden="false" customHeight="false" outlineLevel="0" collapsed="false">
      <c r="A225" s="0" t="s">
        <v>816</v>
      </c>
      <c r="B225" s="0" t="s">
        <v>817</v>
      </c>
      <c r="C225" s="0" t="s">
        <v>218</v>
      </c>
      <c r="D225" s="0" t="s">
        <v>147</v>
      </c>
      <c r="E225" s="0" t="s">
        <v>818</v>
      </c>
      <c r="F225" s="0" t="s">
        <v>137</v>
      </c>
      <c r="G225" s="0" t="s">
        <v>167</v>
      </c>
      <c r="H225" s="17" t="n">
        <v>46209.6118055556</v>
      </c>
      <c r="I225" s="17" t="n">
        <v>46209.6305555556</v>
      </c>
      <c r="J225" s="17" t="n">
        <v>46209.6388888889</v>
      </c>
      <c r="K225" s="17" t="n">
        <v>46209.7166666667</v>
      </c>
      <c r="L225" s="17" t="n">
        <v>46209.7201388889</v>
      </c>
      <c r="M225" s="17" t="n">
        <v>46209.7701388889</v>
      </c>
      <c r="N225" s="17" t="n">
        <v>46209.7833333333</v>
      </c>
      <c r="O225" s="17" t="n">
        <v>46209.8055555556</v>
      </c>
      <c r="P225" s="17" t="n">
        <v>46209.8131944445</v>
      </c>
      <c r="Q225" s="17" t="n">
        <v>46209.8319444444</v>
      </c>
      <c r="R225" s="0" t="n">
        <v>3000</v>
      </c>
      <c r="S225" s="0" t="n">
        <v>0</v>
      </c>
      <c r="T225" s="0" t="n">
        <v>0</v>
      </c>
      <c r="U225" s="18" t="s">
        <v>130</v>
      </c>
      <c r="V225" s="18" t="s">
        <v>139</v>
      </c>
      <c r="W225" s="0" t="str">
        <f aca="false">IF(AND(X225&gt;=6,X225&lt;14),"A",IF(AND(X225&gt;=14,X225&lt;22),"B","C"))</f>
        <v>B</v>
      </c>
      <c r="X225" s="18" t="n">
        <f aca="false">HOUR(H225)</f>
        <v>14</v>
      </c>
      <c r="Y225" s="18" t="n">
        <f aca="false">ROUND((I225-H225)*1440,0)</f>
        <v>27</v>
      </c>
      <c r="Z225" s="18" t="n">
        <f aca="false">ROUND((J225-I225)*1440,0)</f>
        <v>12</v>
      </c>
      <c r="AA225" s="18" t="n">
        <f aca="false">ROUND((K225-J225)*1440,0)</f>
        <v>112</v>
      </c>
      <c r="AB225" s="18" t="n">
        <f aca="false">ROUND((L225-K225)*1440,0)</f>
        <v>5</v>
      </c>
      <c r="AC225" s="18" t="n">
        <f aca="false">ROUND((M225-L225)*1440,0)</f>
        <v>72</v>
      </c>
      <c r="AD225" s="18" t="n">
        <f aca="false">IF(N225="","",ROUND((N225-M225)*1440,0))</f>
        <v>19</v>
      </c>
      <c r="AE225" s="18" t="n">
        <f aca="false">IF(O225="","",ROUND((O225-N225)*1440,0))</f>
        <v>32</v>
      </c>
      <c r="AF225" s="18" t="n">
        <f aca="false">IF(P225="","",ROUND((P225-O225)*1440,0))</f>
        <v>11</v>
      </c>
      <c r="AG225" s="18" t="n">
        <f aca="false">IF(Q225="","",ROUND((Q225-P225)*1440,0))</f>
        <v>27</v>
      </c>
      <c r="AH225" s="18" t="n">
        <f aca="false">IF(Q225="","",ROUND((Q225-H225)*1440,0))</f>
        <v>317</v>
      </c>
      <c r="AI225" s="19" t="n">
        <f aca="false">ROUND(IF(O225="",Assumptions!$B$25-K225,O225-K225)*24,1)</f>
        <v>2.1</v>
      </c>
      <c r="AJ225" s="20" t="n">
        <f aca="false">ROUND(MAX(N(Y225)/Assumptions!$C$5, N(Z225)/Assumptions!$C$6, N(AA225)/Assumptions!$C$7, N(AB225)/Assumptions!$C$8, N(AC225)/Assumptions!$C$9, N(AD225)/Assumptions!$C$10, N(AE225)/Assumptions!$C$11, N(AF225)/Assumptions!$C$12, N(AG225)/Assumptions!$C$13),3)</f>
        <v>1.867</v>
      </c>
      <c r="AK225" s="0" t="str">
        <f aca="false">IF(OR(U225="Pending",U225="On Hold"),"Open GRN (awaiting)",IF(AJ225&lt;=1,"Within SLA",IF(ROUND(N(Y225)/Assumptions!$C$5,3)=AJ225,"Gate Wait",IF(ROUND(N(Z225)/Assumptions!$C$6,3)=AJ225,"Dock Wait",IF(ROUND(N(AA225)/Assumptions!$C$7,3)=AJ225,"Unloading",IF(ROUND(N(AB225)/Assumptions!$C$8,3)=AJ225,"Unload-to-QC Wait",IF(ROUND(N(AC225)/Assumptions!$C$9,3)=AJ225,"QC",IF(ROUND(N(AD225)/Assumptions!$C$10,3)=AJ225,"QC-to-GRN Wait",IF(ROUND(N(AE225)/Assumptions!$C$11,3)=AJ225,"GRN Processing",IF(ROUND(N(AF225)/Assumptions!$C$12,3)=AJ225,"GRN-to-Putaway Wait",IF(ROUND(N(AG225)/Assumptions!$C$13,3)=AJ225,"Putaway","Within SLA")))))))))))</f>
        <v>Unloading</v>
      </c>
    </row>
    <row r="226" customFormat="false" ht="15" hidden="false" customHeight="false" outlineLevel="0" collapsed="false">
      <c r="A226" s="0" t="s">
        <v>819</v>
      </c>
      <c r="B226" s="0" t="s">
        <v>820</v>
      </c>
      <c r="C226" s="0" t="s">
        <v>134</v>
      </c>
      <c r="D226" s="0" t="s">
        <v>147</v>
      </c>
      <c r="E226" s="0" t="s">
        <v>821</v>
      </c>
      <c r="F226" s="0" t="s">
        <v>149</v>
      </c>
      <c r="G226" s="0" t="s">
        <v>167</v>
      </c>
      <c r="H226" s="17" t="n">
        <v>46209.6138888889</v>
      </c>
      <c r="I226" s="17" t="n">
        <v>46209.6680555556</v>
      </c>
      <c r="J226" s="17" t="n">
        <v>46209.6736111111</v>
      </c>
      <c r="K226" s="17" t="n">
        <v>46209.6875</v>
      </c>
      <c r="L226" s="17" t="n">
        <v>46209.6902777778</v>
      </c>
      <c r="M226" s="17" t="n">
        <v>46209.7277777778</v>
      </c>
      <c r="N226" s="17" t="n">
        <v>46209.7472222222</v>
      </c>
      <c r="O226" s="17" t="n">
        <v>46209.7708333333</v>
      </c>
      <c r="P226" s="17" t="n">
        <v>46209.7854166667</v>
      </c>
      <c r="Q226" s="17" t="n">
        <v>46209.7944444444</v>
      </c>
      <c r="R226" s="0" t="n">
        <v>142</v>
      </c>
      <c r="S226" s="0" t="n">
        <v>0</v>
      </c>
      <c r="T226" s="0" t="n">
        <v>0</v>
      </c>
      <c r="U226" s="18" t="s">
        <v>130</v>
      </c>
      <c r="V226" s="18" t="s">
        <v>139</v>
      </c>
      <c r="W226" s="0" t="str">
        <f aca="false">IF(AND(X226&gt;=6,X226&lt;14),"A",IF(AND(X226&gt;=14,X226&lt;22),"B","C"))</f>
        <v>B</v>
      </c>
      <c r="X226" s="18" t="n">
        <f aca="false">HOUR(H226)</f>
        <v>14</v>
      </c>
      <c r="Y226" s="18" t="n">
        <f aca="false">ROUND((I226-H226)*1440,0)</f>
        <v>78</v>
      </c>
      <c r="Z226" s="18" t="n">
        <f aca="false">ROUND((J226-I226)*1440,0)</f>
        <v>8</v>
      </c>
      <c r="AA226" s="18" t="n">
        <f aca="false">ROUND((K226-J226)*1440,0)</f>
        <v>20</v>
      </c>
      <c r="AB226" s="18" t="n">
        <f aca="false">ROUND((L226-K226)*1440,0)</f>
        <v>4</v>
      </c>
      <c r="AC226" s="18" t="n">
        <f aca="false">ROUND((M226-L226)*1440,0)</f>
        <v>54</v>
      </c>
      <c r="AD226" s="18" t="n">
        <f aca="false">IF(N226="","",ROUND((N226-M226)*1440,0))</f>
        <v>28</v>
      </c>
      <c r="AE226" s="18" t="n">
        <f aca="false">IF(O226="","",ROUND((O226-N226)*1440,0))</f>
        <v>34</v>
      </c>
      <c r="AF226" s="18" t="n">
        <f aca="false">IF(P226="","",ROUND((P226-O226)*1440,0))</f>
        <v>21</v>
      </c>
      <c r="AG226" s="18" t="n">
        <f aca="false">IF(Q226="","",ROUND((Q226-P226)*1440,0))</f>
        <v>13</v>
      </c>
      <c r="AH226" s="18" t="n">
        <f aca="false">IF(Q226="","",ROUND((Q226-H226)*1440,0))</f>
        <v>260</v>
      </c>
      <c r="AI226" s="19" t="n">
        <f aca="false">ROUND(IF(O226="",Assumptions!$B$25-K226,O226-K226)*24,1)</f>
        <v>2</v>
      </c>
      <c r="AJ226" s="20" t="n">
        <f aca="false">ROUND(MAX(N(Y226)/Assumptions!$C$5, N(Z226)/Assumptions!$C$6, N(AA226)/Assumptions!$C$7, N(AB226)/Assumptions!$C$8, N(AC226)/Assumptions!$C$9, N(AD226)/Assumptions!$C$10, N(AE226)/Assumptions!$C$11, N(AF226)/Assumptions!$C$12, N(AG226)/Assumptions!$C$13),3)</f>
        <v>2.6</v>
      </c>
      <c r="AK226" s="0" t="str">
        <f aca="false">IF(OR(U226="Pending",U226="On Hold"),"Open GRN (awaiting)",IF(AJ226&lt;=1,"Within SLA",IF(ROUND(N(Y226)/Assumptions!$C$5,3)=AJ226,"Gate Wait",IF(ROUND(N(Z226)/Assumptions!$C$6,3)=AJ226,"Dock Wait",IF(ROUND(N(AA226)/Assumptions!$C$7,3)=AJ226,"Unloading",IF(ROUND(N(AB226)/Assumptions!$C$8,3)=AJ226,"Unload-to-QC Wait",IF(ROUND(N(AC226)/Assumptions!$C$9,3)=AJ226,"QC",IF(ROUND(N(AD226)/Assumptions!$C$10,3)=AJ226,"QC-to-GRN Wait",IF(ROUND(N(AE226)/Assumptions!$C$11,3)=AJ226,"GRN Processing",IF(ROUND(N(AF226)/Assumptions!$C$12,3)=AJ226,"GRN-to-Putaway Wait",IF(ROUND(N(AG226)/Assumptions!$C$13,3)=AJ226,"Putaway","Within SLA")))))))))))</f>
        <v>Gate Wait</v>
      </c>
    </row>
    <row r="227" customFormat="false" ht="15" hidden="false" customHeight="false" outlineLevel="0" collapsed="false">
      <c r="A227" s="0" t="s">
        <v>822</v>
      </c>
      <c r="B227" s="0" t="s">
        <v>823</v>
      </c>
      <c r="C227" s="0" t="s">
        <v>286</v>
      </c>
      <c r="D227" s="0" t="s">
        <v>147</v>
      </c>
      <c r="E227" s="0" t="s">
        <v>824</v>
      </c>
      <c r="F227" s="0" t="s">
        <v>121</v>
      </c>
      <c r="G227" s="0" t="s">
        <v>167</v>
      </c>
      <c r="H227" s="17" t="n">
        <v>46209.6340277778</v>
      </c>
      <c r="I227" s="17" t="n">
        <v>46209.6472222222</v>
      </c>
      <c r="J227" s="17" t="n">
        <v>46209.6513888889</v>
      </c>
      <c r="K227" s="17" t="n">
        <v>46209.6694444444</v>
      </c>
      <c r="L227" s="17" t="n">
        <v>46209.6729166667</v>
      </c>
      <c r="M227" s="17" t="n">
        <v>46209.6833333333</v>
      </c>
      <c r="N227" s="17" t="n">
        <v>46209.7055555556</v>
      </c>
      <c r="O227" s="17" t="n">
        <v>46209.7208333333</v>
      </c>
      <c r="P227" s="17" t="n">
        <v>46209.7298611111</v>
      </c>
      <c r="Q227" s="17" t="n">
        <v>46209.7368055556</v>
      </c>
      <c r="R227" s="0" t="n">
        <v>235</v>
      </c>
      <c r="S227" s="0" t="n">
        <v>0</v>
      </c>
      <c r="T227" s="0" t="n">
        <v>0</v>
      </c>
      <c r="U227" s="18" t="s">
        <v>130</v>
      </c>
      <c r="V227" s="18" t="s">
        <v>144</v>
      </c>
      <c r="W227" s="0" t="str">
        <f aca="false">IF(AND(X227&gt;=6,X227&lt;14),"A",IF(AND(X227&gt;=14,X227&lt;22),"B","C"))</f>
        <v>B</v>
      </c>
      <c r="X227" s="18" t="n">
        <f aca="false">HOUR(H227)</f>
        <v>15</v>
      </c>
      <c r="Y227" s="18" t="n">
        <f aca="false">ROUND((I227-H227)*1440,0)</f>
        <v>19</v>
      </c>
      <c r="Z227" s="18" t="n">
        <f aca="false">ROUND((J227-I227)*1440,0)</f>
        <v>6</v>
      </c>
      <c r="AA227" s="18" t="n">
        <f aca="false">ROUND((K227-J227)*1440,0)</f>
        <v>26</v>
      </c>
      <c r="AB227" s="18" t="n">
        <f aca="false">ROUND((L227-K227)*1440,0)</f>
        <v>5</v>
      </c>
      <c r="AC227" s="18" t="n">
        <f aca="false">ROUND((M227-L227)*1440,0)</f>
        <v>15</v>
      </c>
      <c r="AD227" s="18" t="n">
        <f aca="false">IF(N227="","",ROUND((N227-M227)*1440,0))</f>
        <v>32</v>
      </c>
      <c r="AE227" s="18" t="n">
        <f aca="false">IF(O227="","",ROUND((O227-N227)*1440,0))</f>
        <v>22</v>
      </c>
      <c r="AF227" s="18" t="n">
        <f aca="false">IF(P227="","",ROUND((P227-O227)*1440,0))</f>
        <v>13</v>
      </c>
      <c r="AG227" s="18" t="n">
        <f aca="false">IF(Q227="","",ROUND((Q227-P227)*1440,0))</f>
        <v>10</v>
      </c>
      <c r="AH227" s="18" t="n">
        <f aca="false">IF(Q227="","",ROUND((Q227-H227)*1440,0))</f>
        <v>148</v>
      </c>
      <c r="AI227" s="19" t="n">
        <f aca="false">ROUND(IF(O227="",Assumptions!$B$25-K227,O227-K227)*24,1)</f>
        <v>1.2</v>
      </c>
      <c r="AJ227" s="20" t="n">
        <f aca="false">ROUND(MAX(N(Y227)/Assumptions!$C$5, N(Z227)/Assumptions!$C$6, N(AA227)/Assumptions!$C$7, N(AB227)/Assumptions!$C$8, N(AC227)/Assumptions!$C$9, N(AD227)/Assumptions!$C$10, N(AE227)/Assumptions!$C$11, N(AF227)/Assumptions!$C$12, N(AG227)/Assumptions!$C$13),3)</f>
        <v>1.067</v>
      </c>
      <c r="AK227" s="0" t="str">
        <f aca="false">IF(OR(U227="Pending",U227="On Hold"),"Open GRN (awaiting)",IF(AJ227&lt;=1,"Within SLA",IF(ROUND(N(Y227)/Assumptions!$C$5,3)=AJ227,"Gate Wait",IF(ROUND(N(Z227)/Assumptions!$C$6,3)=AJ227,"Dock Wait",IF(ROUND(N(AA227)/Assumptions!$C$7,3)=AJ227,"Unloading",IF(ROUND(N(AB227)/Assumptions!$C$8,3)=AJ227,"Unload-to-QC Wait",IF(ROUND(N(AC227)/Assumptions!$C$9,3)=AJ227,"QC",IF(ROUND(N(AD227)/Assumptions!$C$10,3)=AJ227,"QC-to-GRN Wait",IF(ROUND(N(AE227)/Assumptions!$C$11,3)=AJ227,"GRN Processing",IF(ROUND(N(AF227)/Assumptions!$C$12,3)=AJ227,"GRN-to-Putaway Wait",IF(ROUND(N(AG227)/Assumptions!$C$13,3)=AJ227,"Putaway","Within SLA")))))))))))</f>
        <v>QC-to-GRN Wait</v>
      </c>
    </row>
    <row r="228" customFormat="false" ht="15" hidden="false" customHeight="false" outlineLevel="0" collapsed="false">
      <c r="A228" s="0" t="s">
        <v>825</v>
      </c>
      <c r="B228" s="0" t="s">
        <v>826</v>
      </c>
      <c r="C228" s="0" t="s">
        <v>142</v>
      </c>
      <c r="D228" s="0" t="s">
        <v>119</v>
      </c>
      <c r="E228" s="0" t="s">
        <v>827</v>
      </c>
      <c r="F228" s="0" t="s">
        <v>137</v>
      </c>
      <c r="G228" s="0" t="s">
        <v>122</v>
      </c>
      <c r="H228" s="17" t="n">
        <v>46209.6708333333</v>
      </c>
      <c r="I228" s="17" t="n">
        <v>46209.7138888889</v>
      </c>
      <c r="J228" s="17" t="n">
        <v>46209.7222222222</v>
      </c>
      <c r="K228" s="17" t="n">
        <v>46209.7777777778</v>
      </c>
      <c r="L228" s="17" t="n">
        <v>46209.7868055556</v>
      </c>
      <c r="M228" s="17" t="n">
        <v>46209.8354166667</v>
      </c>
      <c r="N228" s="17" t="n">
        <v>46209.8576388889</v>
      </c>
      <c r="O228" s="17" t="n">
        <v>46210</v>
      </c>
      <c r="P228" s="17" t="n">
        <v>46210.0159722222</v>
      </c>
      <c r="Q228" s="17" t="n">
        <v>46210.0319444445</v>
      </c>
      <c r="R228" s="0" t="n">
        <v>818</v>
      </c>
      <c r="S228" s="0" t="n">
        <v>0</v>
      </c>
      <c r="T228" s="0" t="n">
        <v>0</v>
      </c>
      <c r="U228" s="18" t="s">
        <v>130</v>
      </c>
      <c r="V228" s="18" t="s">
        <v>156</v>
      </c>
      <c r="W228" s="0" t="str">
        <f aca="false">IF(AND(X228&gt;=6,X228&lt;14),"A",IF(AND(X228&gt;=14,X228&lt;22),"B","C"))</f>
        <v>B</v>
      </c>
      <c r="X228" s="18" t="n">
        <f aca="false">HOUR(H228)</f>
        <v>16</v>
      </c>
      <c r="Y228" s="18" t="n">
        <f aca="false">ROUND((I228-H228)*1440,0)</f>
        <v>62</v>
      </c>
      <c r="Z228" s="18" t="n">
        <f aca="false">ROUND((J228-I228)*1440,0)</f>
        <v>12</v>
      </c>
      <c r="AA228" s="18" t="n">
        <f aca="false">ROUND((K228-J228)*1440,0)</f>
        <v>80</v>
      </c>
      <c r="AB228" s="18" t="n">
        <f aca="false">ROUND((L228-K228)*1440,0)</f>
        <v>13</v>
      </c>
      <c r="AC228" s="18" t="n">
        <f aca="false">ROUND((M228-L228)*1440,0)</f>
        <v>70</v>
      </c>
      <c r="AD228" s="18" t="n">
        <f aca="false">IF(N228="","",ROUND((N228-M228)*1440,0))</f>
        <v>32</v>
      </c>
      <c r="AE228" s="18" t="n">
        <f aca="false">IF(O228="","",ROUND((O228-N228)*1440,0))</f>
        <v>205</v>
      </c>
      <c r="AF228" s="18" t="n">
        <f aca="false">IF(P228="","",ROUND((P228-O228)*1440,0))</f>
        <v>23</v>
      </c>
      <c r="AG228" s="18" t="n">
        <f aca="false">IF(Q228="","",ROUND((Q228-P228)*1440,0))</f>
        <v>23</v>
      </c>
      <c r="AH228" s="18" t="n">
        <f aca="false">IF(Q228="","",ROUND((Q228-H228)*1440,0))</f>
        <v>520</v>
      </c>
      <c r="AI228" s="19" t="n">
        <f aca="false">ROUND(IF(O228="",Assumptions!$B$25-K228,O228-K228)*24,1)</f>
        <v>5.3</v>
      </c>
      <c r="AJ228" s="20" t="n">
        <f aca="false">ROUND(MAX(N(Y228)/Assumptions!$C$5, N(Z228)/Assumptions!$C$6, N(AA228)/Assumptions!$C$7, N(AB228)/Assumptions!$C$8, N(AC228)/Assumptions!$C$9, N(AD228)/Assumptions!$C$10, N(AE228)/Assumptions!$C$11, N(AF228)/Assumptions!$C$12, N(AG228)/Assumptions!$C$13),3)</f>
        <v>4.556</v>
      </c>
      <c r="AK228" s="0" t="str">
        <f aca="false">IF(OR(U228="Pending",U228="On Hold"),"Open GRN (awaiting)",IF(AJ228&lt;=1,"Within SLA",IF(ROUND(N(Y228)/Assumptions!$C$5,3)=AJ228,"Gate Wait",IF(ROUND(N(Z228)/Assumptions!$C$6,3)=AJ228,"Dock Wait",IF(ROUND(N(AA228)/Assumptions!$C$7,3)=AJ228,"Unloading",IF(ROUND(N(AB228)/Assumptions!$C$8,3)=AJ228,"Unload-to-QC Wait",IF(ROUND(N(AC228)/Assumptions!$C$9,3)=AJ228,"QC",IF(ROUND(N(AD228)/Assumptions!$C$10,3)=AJ228,"QC-to-GRN Wait",IF(ROUND(N(AE228)/Assumptions!$C$11,3)=AJ228,"GRN Processing",IF(ROUND(N(AF228)/Assumptions!$C$12,3)=AJ228,"GRN-to-Putaway Wait",IF(ROUND(N(AG228)/Assumptions!$C$13,3)=AJ228,"Putaway","Within SLA")))))))))))</f>
        <v>GRN Processing</v>
      </c>
    </row>
    <row r="229" customFormat="false" ht="15" hidden="false" customHeight="false" outlineLevel="0" collapsed="false">
      <c r="A229" s="0" t="s">
        <v>828</v>
      </c>
      <c r="B229" s="0" t="s">
        <v>829</v>
      </c>
      <c r="C229" s="0" t="s">
        <v>118</v>
      </c>
      <c r="D229" s="0" t="s">
        <v>135</v>
      </c>
      <c r="E229" s="0" t="s">
        <v>830</v>
      </c>
      <c r="F229" s="0" t="s">
        <v>121</v>
      </c>
      <c r="G229" s="0" t="s">
        <v>178</v>
      </c>
      <c r="H229" s="17" t="n">
        <v>46209.6756944444</v>
      </c>
      <c r="I229" s="17" t="n">
        <v>46209.6840277778</v>
      </c>
      <c r="J229" s="17" t="n">
        <v>46209.6909722222</v>
      </c>
      <c r="K229" s="17" t="n">
        <v>46209.7048611111</v>
      </c>
      <c r="L229" s="17" t="n">
        <v>46209.7111111111</v>
      </c>
      <c r="M229" s="17" t="n">
        <v>46209.7402777778</v>
      </c>
      <c r="N229" s="17" t="n">
        <v>46209.88125</v>
      </c>
      <c r="O229" s="17" t="n">
        <v>46209.9958333333</v>
      </c>
      <c r="P229" s="17" t="n">
        <v>46210.0055555556</v>
      </c>
      <c r="Q229" s="17" t="n">
        <v>46210.0229166667</v>
      </c>
      <c r="R229" s="0" t="n">
        <v>149</v>
      </c>
      <c r="S229" s="0" t="n">
        <v>0</v>
      </c>
      <c r="T229" s="0" t="n">
        <v>0</v>
      </c>
      <c r="U229" s="18" t="s">
        <v>130</v>
      </c>
      <c r="V229" s="18" t="s">
        <v>131</v>
      </c>
      <c r="W229" s="0" t="str">
        <f aca="false">IF(AND(X229&gt;=6,X229&lt;14),"A",IF(AND(X229&gt;=14,X229&lt;22),"B","C"))</f>
        <v>B</v>
      </c>
      <c r="X229" s="18" t="n">
        <f aca="false">HOUR(H229)</f>
        <v>16</v>
      </c>
      <c r="Y229" s="18" t="n">
        <f aca="false">ROUND((I229-H229)*1440,0)</f>
        <v>12</v>
      </c>
      <c r="Z229" s="18" t="n">
        <f aca="false">ROUND((J229-I229)*1440,0)</f>
        <v>10</v>
      </c>
      <c r="AA229" s="18" t="n">
        <f aca="false">ROUND((K229-J229)*1440,0)</f>
        <v>20</v>
      </c>
      <c r="AB229" s="18" t="n">
        <f aca="false">ROUND((L229-K229)*1440,0)</f>
        <v>9</v>
      </c>
      <c r="AC229" s="18" t="n">
        <f aca="false">ROUND((M229-L229)*1440,0)</f>
        <v>42</v>
      </c>
      <c r="AD229" s="18" t="n">
        <f aca="false">IF(N229="","",ROUND((N229-M229)*1440,0))</f>
        <v>203</v>
      </c>
      <c r="AE229" s="18" t="n">
        <f aca="false">IF(O229="","",ROUND((O229-N229)*1440,0))</f>
        <v>165</v>
      </c>
      <c r="AF229" s="18" t="n">
        <f aca="false">IF(P229="","",ROUND((P229-O229)*1440,0))</f>
        <v>14</v>
      </c>
      <c r="AG229" s="18" t="n">
        <f aca="false">IF(Q229="","",ROUND((Q229-P229)*1440,0))</f>
        <v>25</v>
      </c>
      <c r="AH229" s="18" t="n">
        <f aca="false">IF(Q229="","",ROUND((Q229-H229)*1440,0))</f>
        <v>500</v>
      </c>
      <c r="AI229" s="19" t="n">
        <f aca="false">ROUND(IF(O229="",Assumptions!$B$25-K229,O229-K229)*24,1)</f>
        <v>7</v>
      </c>
      <c r="AJ229" s="20" t="n">
        <f aca="false">ROUND(MAX(N(Y229)/Assumptions!$C$5, N(Z229)/Assumptions!$C$6, N(AA229)/Assumptions!$C$7, N(AB229)/Assumptions!$C$8, N(AC229)/Assumptions!$C$9, N(AD229)/Assumptions!$C$10, N(AE229)/Assumptions!$C$11, N(AF229)/Assumptions!$C$12, N(AG229)/Assumptions!$C$13),3)</f>
        <v>6.767</v>
      </c>
      <c r="AK229" s="0" t="str">
        <f aca="false">IF(OR(U229="Pending",U229="On Hold"),"Open GRN (awaiting)",IF(AJ229&lt;=1,"Within SLA",IF(ROUND(N(Y229)/Assumptions!$C$5,3)=AJ229,"Gate Wait",IF(ROUND(N(Z229)/Assumptions!$C$6,3)=AJ229,"Dock Wait",IF(ROUND(N(AA229)/Assumptions!$C$7,3)=AJ229,"Unloading",IF(ROUND(N(AB229)/Assumptions!$C$8,3)=AJ229,"Unload-to-QC Wait",IF(ROUND(N(AC229)/Assumptions!$C$9,3)=AJ229,"QC",IF(ROUND(N(AD229)/Assumptions!$C$10,3)=AJ229,"QC-to-GRN Wait",IF(ROUND(N(AE229)/Assumptions!$C$11,3)=AJ229,"GRN Processing",IF(ROUND(N(AF229)/Assumptions!$C$12,3)=AJ229,"GRN-to-Putaway Wait",IF(ROUND(N(AG229)/Assumptions!$C$13,3)=AJ229,"Putaway","Within SLA")))))))))))</f>
        <v>QC-to-GRN Wait</v>
      </c>
    </row>
    <row r="230" customFormat="false" ht="15" hidden="false" customHeight="false" outlineLevel="0" collapsed="false">
      <c r="A230" s="0" t="s">
        <v>831</v>
      </c>
      <c r="B230" s="0" t="s">
        <v>832</v>
      </c>
      <c r="C230" s="0" t="s">
        <v>118</v>
      </c>
      <c r="D230" s="0" t="s">
        <v>135</v>
      </c>
      <c r="E230" s="0" t="s">
        <v>833</v>
      </c>
      <c r="F230" s="0" t="s">
        <v>121</v>
      </c>
      <c r="G230" s="0" t="s">
        <v>178</v>
      </c>
      <c r="H230" s="17" t="n">
        <v>46209.6805555556</v>
      </c>
      <c r="I230" s="17" t="n">
        <v>46209.6902777778</v>
      </c>
      <c r="J230" s="17" t="n">
        <v>46209.6916666667</v>
      </c>
      <c r="K230" s="17" t="n">
        <v>46209.7305555556</v>
      </c>
      <c r="L230" s="17" t="n">
        <v>46209.7652777778</v>
      </c>
      <c r="M230" s="17" t="n">
        <v>46209.7930555556</v>
      </c>
      <c r="N230" s="17" t="n">
        <v>46209.9506944444</v>
      </c>
      <c r="O230" s="17" t="n">
        <v>46209.9805555556</v>
      </c>
      <c r="P230" s="17" t="n">
        <v>46209.9833333333</v>
      </c>
      <c r="Q230" s="17" t="n">
        <v>46209.9979166667</v>
      </c>
      <c r="R230" s="0" t="n">
        <v>2964</v>
      </c>
      <c r="S230" s="0" t="n">
        <v>0</v>
      </c>
      <c r="T230" s="0" t="n">
        <v>0</v>
      </c>
      <c r="U230" s="18" t="s">
        <v>130</v>
      </c>
      <c r="V230" s="18" t="s">
        <v>144</v>
      </c>
      <c r="W230" s="0" t="str">
        <f aca="false">IF(AND(X230&gt;=6,X230&lt;14),"A",IF(AND(X230&gt;=14,X230&lt;22),"B","C"))</f>
        <v>B</v>
      </c>
      <c r="X230" s="18" t="n">
        <f aca="false">HOUR(H230)</f>
        <v>16</v>
      </c>
      <c r="Y230" s="18" t="n">
        <f aca="false">ROUND((I230-H230)*1440,0)</f>
        <v>14</v>
      </c>
      <c r="Z230" s="18" t="n">
        <f aca="false">ROUND((J230-I230)*1440,0)</f>
        <v>2</v>
      </c>
      <c r="AA230" s="18" t="n">
        <f aca="false">ROUND((K230-J230)*1440,0)</f>
        <v>56</v>
      </c>
      <c r="AB230" s="18" t="n">
        <f aca="false">ROUND((L230-K230)*1440,0)</f>
        <v>50</v>
      </c>
      <c r="AC230" s="18" t="n">
        <f aca="false">ROUND((M230-L230)*1440,0)</f>
        <v>40</v>
      </c>
      <c r="AD230" s="18" t="n">
        <f aca="false">IF(N230="","",ROUND((N230-M230)*1440,0))</f>
        <v>227</v>
      </c>
      <c r="AE230" s="18" t="n">
        <f aca="false">IF(O230="","",ROUND((O230-N230)*1440,0))</f>
        <v>43</v>
      </c>
      <c r="AF230" s="18" t="n">
        <f aca="false">IF(P230="","",ROUND((P230-O230)*1440,0))</f>
        <v>4</v>
      </c>
      <c r="AG230" s="18" t="n">
        <f aca="false">IF(Q230="","",ROUND((Q230-P230)*1440,0))</f>
        <v>21</v>
      </c>
      <c r="AH230" s="18" t="n">
        <f aca="false">IF(Q230="","",ROUND((Q230-H230)*1440,0))</f>
        <v>457</v>
      </c>
      <c r="AI230" s="19" t="n">
        <f aca="false">ROUND(IF(O230="",Assumptions!$B$25-K230,O230-K230)*24,1)</f>
        <v>6</v>
      </c>
      <c r="AJ230" s="20" t="n">
        <f aca="false">ROUND(MAX(N(Y230)/Assumptions!$C$5, N(Z230)/Assumptions!$C$6, N(AA230)/Assumptions!$C$7, N(AB230)/Assumptions!$C$8, N(AC230)/Assumptions!$C$9, N(AD230)/Assumptions!$C$10, N(AE230)/Assumptions!$C$11, N(AF230)/Assumptions!$C$12, N(AG230)/Assumptions!$C$13),3)</f>
        <v>7.567</v>
      </c>
      <c r="AK230" s="0" t="str">
        <f aca="false">IF(OR(U230="Pending",U230="On Hold"),"Open GRN (awaiting)",IF(AJ230&lt;=1,"Within SLA",IF(ROUND(N(Y230)/Assumptions!$C$5,3)=AJ230,"Gate Wait",IF(ROUND(N(Z230)/Assumptions!$C$6,3)=AJ230,"Dock Wait",IF(ROUND(N(AA230)/Assumptions!$C$7,3)=AJ230,"Unloading",IF(ROUND(N(AB230)/Assumptions!$C$8,3)=AJ230,"Unload-to-QC Wait",IF(ROUND(N(AC230)/Assumptions!$C$9,3)=AJ230,"QC",IF(ROUND(N(AD230)/Assumptions!$C$10,3)=AJ230,"QC-to-GRN Wait",IF(ROUND(N(AE230)/Assumptions!$C$11,3)=AJ230,"GRN Processing",IF(ROUND(N(AF230)/Assumptions!$C$12,3)=AJ230,"GRN-to-Putaway Wait",IF(ROUND(N(AG230)/Assumptions!$C$13,3)=AJ230,"Putaway","Within SLA")))))))))))</f>
        <v>QC-to-GRN Wait</v>
      </c>
    </row>
    <row r="231" customFormat="false" ht="15" hidden="false" customHeight="false" outlineLevel="0" collapsed="false">
      <c r="A231" s="0" t="s">
        <v>834</v>
      </c>
      <c r="B231" s="0" t="s">
        <v>835</v>
      </c>
      <c r="C231" s="0" t="s">
        <v>218</v>
      </c>
      <c r="D231" s="0" t="s">
        <v>147</v>
      </c>
      <c r="E231" s="0" t="s">
        <v>836</v>
      </c>
      <c r="F231" s="0" t="s">
        <v>137</v>
      </c>
      <c r="G231" s="0" t="s">
        <v>167</v>
      </c>
      <c r="H231" s="17" t="n">
        <v>46209.6979166667</v>
      </c>
      <c r="I231" s="17" t="n">
        <v>46209.7388888889</v>
      </c>
      <c r="J231" s="17" t="n">
        <v>46209.74375</v>
      </c>
      <c r="K231" s="17" t="n">
        <v>46209.79375</v>
      </c>
      <c r="L231" s="17" t="n">
        <v>46209.7979166667</v>
      </c>
      <c r="M231" s="17" t="n">
        <v>46209.8506944445</v>
      </c>
      <c r="N231" s="17" t="n">
        <v>46209.8708333333</v>
      </c>
      <c r="O231" s="17" t="n">
        <v>46210.1611111111</v>
      </c>
      <c r="P231" s="17" t="n">
        <v>46210.1777777778</v>
      </c>
      <c r="Q231" s="17" t="n">
        <v>46210.1847222222</v>
      </c>
      <c r="R231" s="0" t="n">
        <v>359</v>
      </c>
      <c r="S231" s="0" t="n">
        <v>6</v>
      </c>
      <c r="T231" s="0" t="n">
        <v>0</v>
      </c>
      <c r="U231" s="18" t="s">
        <v>123</v>
      </c>
      <c r="V231" s="18" t="s">
        <v>131</v>
      </c>
      <c r="W231" s="0" t="str">
        <f aca="false">IF(AND(X231&gt;=6,X231&lt;14),"A",IF(AND(X231&gt;=14,X231&lt;22),"B","C"))</f>
        <v>B</v>
      </c>
      <c r="X231" s="18" t="n">
        <f aca="false">HOUR(H231)</f>
        <v>16</v>
      </c>
      <c r="Y231" s="18" t="n">
        <f aca="false">ROUND((I231-H231)*1440,0)</f>
        <v>59</v>
      </c>
      <c r="Z231" s="18" t="n">
        <f aca="false">ROUND((J231-I231)*1440,0)</f>
        <v>7</v>
      </c>
      <c r="AA231" s="18" t="n">
        <f aca="false">ROUND((K231-J231)*1440,0)</f>
        <v>72</v>
      </c>
      <c r="AB231" s="18" t="n">
        <f aca="false">ROUND((L231-K231)*1440,0)</f>
        <v>6</v>
      </c>
      <c r="AC231" s="18" t="n">
        <f aca="false">ROUND((M231-L231)*1440,0)</f>
        <v>76</v>
      </c>
      <c r="AD231" s="18" t="n">
        <f aca="false">IF(N231="","",ROUND((N231-M231)*1440,0))</f>
        <v>29</v>
      </c>
      <c r="AE231" s="18" t="n">
        <f aca="false">IF(O231="","",ROUND((O231-N231)*1440,0))</f>
        <v>418</v>
      </c>
      <c r="AF231" s="18" t="n">
        <f aca="false">IF(P231="","",ROUND((P231-O231)*1440,0))</f>
        <v>24</v>
      </c>
      <c r="AG231" s="18" t="n">
        <f aca="false">IF(Q231="","",ROUND((Q231-P231)*1440,0))</f>
        <v>10</v>
      </c>
      <c r="AH231" s="18" t="n">
        <f aca="false">IF(Q231="","",ROUND((Q231-H231)*1440,0))</f>
        <v>701</v>
      </c>
      <c r="AI231" s="19" t="n">
        <f aca="false">ROUND(IF(O231="",Assumptions!$B$25-K231,O231-K231)*24,1)</f>
        <v>8.8</v>
      </c>
      <c r="AJ231" s="20" t="n">
        <f aca="false">ROUND(MAX(N(Y231)/Assumptions!$C$5, N(Z231)/Assumptions!$C$6, N(AA231)/Assumptions!$C$7, N(AB231)/Assumptions!$C$8, N(AC231)/Assumptions!$C$9, N(AD231)/Assumptions!$C$10, N(AE231)/Assumptions!$C$11, N(AF231)/Assumptions!$C$12, N(AG231)/Assumptions!$C$13),3)</f>
        <v>9.289</v>
      </c>
      <c r="AK231" s="0" t="str">
        <f aca="false">IF(OR(U231="Pending",U231="On Hold"),"Open GRN (awaiting)",IF(AJ231&lt;=1,"Within SLA",IF(ROUND(N(Y231)/Assumptions!$C$5,3)=AJ231,"Gate Wait",IF(ROUND(N(Z231)/Assumptions!$C$6,3)=AJ231,"Dock Wait",IF(ROUND(N(AA231)/Assumptions!$C$7,3)=AJ231,"Unloading",IF(ROUND(N(AB231)/Assumptions!$C$8,3)=AJ231,"Unload-to-QC Wait",IF(ROUND(N(AC231)/Assumptions!$C$9,3)=AJ231,"QC",IF(ROUND(N(AD231)/Assumptions!$C$10,3)=AJ231,"QC-to-GRN Wait",IF(ROUND(N(AE231)/Assumptions!$C$11,3)=AJ231,"GRN Processing",IF(ROUND(N(AF231)/Assumptions!$C$12,3)=AJ231,"GRN-to-Putaway Wait",IF(ROUND(N(AG231)/Assumptions!$C$13,3)=AJ231,"Putaway","Within SLA")))))))))))</f>
        <v>GRN Processing</v>
      </c>
    </row>
    <row r="232" customFormat="false" ht="15" hidden="false" customHeight="false" outlineLevel="0" collapsed="false">
      <c r="A232" s="0" t="s">
        <v>837</v>
      </c>
      <c r="B232" s="0" t="s">
        <v>838</v>
      </c>
      <c r="C232" s="0" t="s">
        <v>134</v>
      </c>
      <c r="D232" s="0" t="s">
        <v>135</v>
      </c>
      <c r="E232" s="0" t="s">
        <v>839</v>
      </c>
      <c r="F232" s="0" t="s">
        <v>149</v>
      </c>
      <c r="G232" s="0" t="s">
        <v>138</v>
      </c>
      <c r="H232" s="17" t="n">
        <v>46209.7069444444</v>
      </c>
      <c r="I232" s="17" t="n">
        <v>46209.7138888889</v>
      </c>
      <c r="J232" s="17" t="n">
        <v>46209.7256944445</v>
      </c>
      <c r="K232" s="17" t="n">
        <v>46209.7458333333</v>
      </c>
      <c r="L232" s="17" t="n">
        <v>46209.7520833333</v>
      </c>
      <c r="M232" s="17" t="n">
        <v>46209.7743055556</v>
      </c>
      <c r="N232" s="17" t="n">
        <v>46209.7909722222</v>
      </c>
      <c r="O232" s="17" t="n">
        <v>46209.825</v>
      </c>
      <c r="P232" s="17" t="n">
        <v>46209.8284722222</v>
      </c>
      <c r="Q232" s="17" t="n">
        <v>46209.8333333333</v>
      </c>
      <c r="R232" s="0" t="n">
        <v>214</v>
      </c>
      <c r="S232" s="0" t="n">
        <v>0</v>
      </c>
      <c r="T232" s="0" t="n">
        <v>0</v>
      </c>
      <c r="U232" s="18" t="s">
        <v>130</v>
      </c>
      <c r="V232" s="18" t="s">
        <v>139</v>
      </c>
      <c r="W232" s="0" t="str">
        <f aca="false">IF(AND(X232&gt;=6,X232&lt;14),"A",IF(AND(X232&gt;=14,X232&lt;22),"B","C"))</f>
        <v>B</v>
      </c>
      <c r="X232" s="18" t="n">
        <f aca="false">HOUR(H232)</f>
        <v>16</v>
      </c>
      <c r="Y232" s="18" t="n">
        <f aca="false">ROUND((I232-H232)*1440,0)</f>
        <v>10</v>
      </c>
      <c r="Z232" s="18" t="n">
        <f aca="false">ROUND((J232-I232)*1440,0)</f>
        <v>17</v>
      </c>
      <c r="AA232" s="18" t="n">
        <f aca="false">ROUND((K232-J232)*1440,0)</f>
        <v>29</v>
      </c>
      <c r="AB232" s="18" t="n">
        <f aca="false">ROUND((L232-K232)*1440,0)</f>
        <v>9</v>
      </c>
      <c r="AC232" s="18" t="n">
        <f aca="false">ROUND((M232-L232)*1440,0)</f>
        <v>32</v>
      </c>
      <c r="AD232" s="18" t="n">
        <f aca="false">IF(N232="","",ROUND((N232-M232)*1440,0))</f>
        <v>24</v>
      </c>
      <c r="AE232" s="18" t="n">
        <f aca="false">IF(O232="","",ROUND((O232-N232)*1440,0))</f>
        <v>49</v>
      </c>
      <c r="AF232" s="18" t="n">
        <f aca="false">IF(P232="","",ROUND((P232-O232)*1440,0))</f>
        <v>5</v>
      </c>
      <c r="AG232" s="18" t="n">
        <f aca="false">IF(Q232="","",ROUND((Q232-P232)*1440,0))</f>
        <v>7</v>
      </c>
      <c r="AH232" s="18" t="n">
        <f aca="false">IF(Q232="","",ROUND((Q232-H232)*1440,0))</f>
        <v>182</v>
      </c>
      <c r="AI232" s="19" t="n">
        <f aca="false">ROUND(IF(O232="",Assumptions!$B$25-K232,O232-K232)*24,1)</f>
        <v>1.9</v>
      </c>
      <c r="AJ232" s="20" t="n">
        <f aca="false">ROUND(MAX(N(Y232)/Assumptions!$C$5, N(Z232)/Assumptions!$C$6, N(AA232)/Assumptions!$C$7, N(AB232)/Assumptions!$C$8, N(AC232)/Assumptions!$C$9, N(AD232)/Assumptions!$C$10, N(AE232)/Assumptions!$C$11, N(AF232)/Assumptions!$C$12, N(AG232)/Assumptions!$C$13),3)</f>
        <v>1.133</v>
      </c>
      <c r="AK232" s="0" t="str">
        <f aca="false">IF(OR(U232="Pending",U232="On Hold"),"Open GRN (awaiting)",IF(AJ232&lt;=1,"Within SLA",IF(ROUND(N(Y232)/Assumptions!$C$5,3)=AJ232,"Gate Wait",IF(ROUND(N(Z232)/Assumptions!$C$6,3)=AJ232,"Dock Wait",IF(ROUND(N(AA232)/Assumptions!$C$7,3)=AJ232,"Unloading",IF(ROUND(N(AB232)/Assumptions!$C$8,3)=AJ232,"Unload-to-QC Wait",IF(ROUND(N(AC232)/Assumptions!$C$9,3)=AJ232,"QC",IF(ROUND(N(AD232)/Assumptions!$C$10,3)=AJ232,"QC-to-GRN Wait",IF(ROUND(N(AE232)/Assumptions!$C$11,3)=AJ232,"GRN Processing",IF(ROUND(N(AF232)/Assumptions!$C$12,3)=AJ232,"GRN-to-Putaway Wait",IF(ROUND(N(AG232)/Assumptions!$C$13,3)=AJ232,"Putaway","Within SLA")))))))))))</f>
        <v>Dock Wait</v>
      </c>
    </row>
    <row r="233" customFormat="false" ht="15" hidden="false" customHeight="false" outlineLevel="0" collapsed="false">
      <c r="A233" s="0" t="s">
        <v>840</v>
      </c>
      <c r="B233" s="0" t="s">
        <v>841</v>
      </c>
      <c r="C233" s="0" t="s">
        <v>184</v>
      </c>
      <c r="D233" s="0" t="s">
        <v>147</v>
      </c>
      <c r="E233" s="0" t="s">
        <v>842</v>
      </c>
      <c r="F233" s="0" t="s">
        <v>128</v>
      </c>
      <c r="G233" s="0" t="s">
        <v>150</v>
      </c>
      <c r="H233" s="17" t="n">
        <v>46209.7263888889</v>
      </c>
      <c r="I233" s="17" t="n">
        <v>46209.7388888889</v>
      </c>
      <c r="J233" s="17" t="n">
        <v>46209.7430555556</v>
      </c>
      <c r="K233" s="17" t="n">
        <v>46209.7631944444</v>
      </c>
      <c r="L233" s="17" t="n">
        <v>46209.7701388889</v>
      </c>
      <c r="M233" s="17" t="n">
        <v>46209.7854166667</v>
      </c>
      <c r="N233" s="17" t="n">
        <v>46209.9020833333</v>
      </c>
      <c r="O233" s="17" t="n">
        <v>46209.9368055556</v>
      </c>
      <c r="P233" s="17" t="n">
        <v>46209.9513888889</v>
      </c>
      <c r="Q233" s="17" t="n">
        <v>46209.9625</v>
      </c>
      <c r="R233" s="0" t="n">
        <v>867</v>
      </c>
      <c r="S233" s="0" t="n">
        <v>0</v>
      </c>
      <c r="T233" s="0" t="n">
        <v>0</v>
      </c>
      <c r="U233" s="18" t="s">
        <v>130</v>
      </c>
      <c r="V233" s="18" t="s">
        <v>156</v>
      </c>
      <c r="W233" s="0" t="str">
        <f aca="false">IF(AND(X233&gt;=6,X233&lt;14),"A",IF(AND(X233&gt;=14,X233&lt;22),"B","C"))</f>
        <v>B</v>
      </c>
      <c r="X233" s="18" t="n">
        <f aca="false">HOUR(H233)</f>
        <v>17</v>
      </c>
      <c r="Y233" s="18" t="n">
        <f aca="false">ROUND((I233-H233)*1440,0)</f>
        <v>18</v>
      </c>
      <c r="Z233" s="18" t="n">
        <f aca="false">ROUND((J233-I233)*1440,0)</f>
        <v>6</v>
      </c>
      <c r="AA233" s="18" t="n">
        <f aca="false">ROUND((K233-J233)*1440,0)</f>
        <v>29</v>
      </c>
      <c r="AB233" s="18" t="n">
        <f aca="false">ROUND((L233-K233)*1440,0)</f>
        <v>10</v>
      </c>
      <c r="AC233" s="18" t="n">
        <f aca="false">ROUND((M233-L233)*1440,0)</f>
        <v>22</v>
      </c>
      <c r="AD233" s="18" t="n">
        <f aca="false">IF(N233="","",ROUND((N233-M233)*1440,0))</f>
        <v>168</v>
      </c>
      <c r="AE233" s="18" t="n">
        <f aca="false">IF(O233="","",ROUND((O233-N233)*1440,0))</f>
        <v>50</v>
      </c>
      <c r="AF233" s="18" t="n">
        <f aca="false">IF(P233="","",ROUND((P233-O233)*1440,0))</f>
        <v>21</v>
      </c>
      <c r="AG233" s="18" t="n">
        <f aca="false">IF(Q233="","",ROUND((Q233-P233)*1440,0))</f>
        <v>16</v>
      </c>
      <c r="AH233" s="18" t="n">
        <f aca="false">IF(Q233="","",ROUND((Q233-H233)*1440,0))</f>
        <v>340</v>
      </c>
      <c r="AI233" s="19" t="n">
        <f aca="false">ROUND(IF(O233="",Assumptions!$B$25-K233,O233-K233)*24,1)</f>
        <v>4.2</v>
      </c>
      <c r="AJ233" s="20" t="n">
        <f aca="false">ROUND(MAX(N(Y233)/Assumptions!$C$5, N(Z233)/Assumptions!$C$6, N(AA233)/Assumptions!$C$7, N(AB233)/Assumptions!$C$8, N(AC233)/Assumptions!$C$9, N(AD233)/Assumptions!$C$10, N(AE233)/Assumptions!$C$11, N(AF233)/Assumptions!$C$12, N(AG233)/Assumptions!$C$13),3)</f>
        <v>5.6</v>
      </c>
      <c r="AK233" s="0" t="str">
        <f aca="false">IF(OR(U233="Pending",U233="On Hold"),"Open GRN (awaiting)",IF(AJ233&lt;=1,"Within SLA",IF(ROUND(N(Y233)/Assumptions!$C$5,3)=AJ233,"Gate Wait",IF(ROUND(N(Z233)/Assumptions!$C$6,3)=AJ233,"Dock Wait",IF(ROUND(N(AA233)/Assumptions!$C$7,3)=AJ233,"Unloading",IF(ROUND(N(AB233)/Assumptions!$C$8,3)=AJ233,"Unload-to-QC Wait",IF(ROUND(N(AC233)/Assumptions!$C$9,3)=AJ233,"QC",IF(ROUND(N(AD233)/Assumptions!$C$10,3)=AJ233,"QC-to-GRN Wait",IF(ROUND(N(AE233)/Assumptions!$C$11,3)=AJ233,"GRN Processing",IF(ROUND(N(AF233)/Assumptions!$C$12,3)=AJ233,"GRN-to-Putaway Wait",IF(ROUND(N(AG233)/Assumptions!$C$13,3)=AJ233,"Putaway","Within SLA")))))))))))</f>
        <v>QC-to-GRN Wait</v>
      </c>
    </row>
    <row r="234" customFormat="false" ht="15" hidden="false" customHeight="false" outlineLevel="0" collapsed="false">
      <c r="A234" s="0" t="s">
        <v>843</v>
      </c>
      <c r="B234" s="0" t="s">
        <v>844</v>
      </c>
      <c r="C234" s="0" t="s">
        <v>184</v>
      </c>
      <c r="D234" s="0" t="s">
        <v>147</v>
      </c>
      <c r="E234" s="0" t="s">
        <v>845</v>
      </c>
      <c r="F234" s="0" t="s">
        <v>155</v>
      </c>
      <c r="G234" s="0" t="s">
        <v>167</v>
      </c>
      <c r="H234" s="17" t="n">
        <v>46209.7347222222</v>
      </c>
      <c r="I234" s="17" t="n">
        <v>46209.7881944445</v>
      </c>
      <c r="J234" s="17" t="n">
        <v>46209.7986111111</v>
      </c>
      <c r="K234" s="17" t="n">
        <v>46209.9083333333</v>
      </c>
      <c r="L234" s="17" t="n">
        <v>46209.9152777778</v>
      </c>
      <c r="M234" s="17" t="n">
        <v>46209.9375</v>
      </c>
      <c r="N234" s="17" t="n">
        <v>46209.9777777778</v>
      </c>
      <c r="O234" s="17" t="n">
        <v>46209.9944444444</v>
      </c>
      <c r="P234" s="17" t="n">
        <v>46210.0013888889</v>
      </c>
      <c r="Q234" s="17" t="n">
        <v>46210.0291666667</v>
      </c>
      <c r="R234" s="0" t="n">
        <v>1891</v>
      </c>
      <c r="S234" s="0" t="n">
        <v>0</v>
      </c>
      <c r="T234" s="0" t="n">
        <v>0</v>
      </c>
      <c r="U234" s="18" t="s">
        <v>130</v>
      </c>
      <c r="V234" s="18" t="s">
        <v>144</v>
      </c>
      <c r="W234" s="0" t="str">
        <f aca="false">IF(AND(X234&gt;=6,X234&lt;14),"A",IF(AND(X234&gt;=14,X234&lt;22),"B","C"))</f>
        <v>B</v>
      </c>
      <c r="X234" s="18" t="n">
        <f aca="false">HOUR(H234)</f>
        <v>17</v>
      </c>
      <c r="Y234" s="18" t="n">
        <f aca="false">ROUND((I234-H234)*1440,0)</f>
        <v>77</v>
      </c>
      <c r="Z234" s="18" t="n">
        <f aca="false">ROUND((J234-I234)*1440,0)</f>
        <v>15</v>
      </c>
      <c r="AA234" s="18" t="n">
        <f aca="false">ROUND((K234-J234)*1440,0)</f>
        <v>158</v>
      </c>
      <c r="AB234" s="18" t="n">
        <f aca="false">ROUND((L234-K234)*1440,0)</f>
        <v>10</v>
      </c>
      <c r="AC234" s="18" t="n">
        <f aca="false">ROUND((M234-L234)*1440,0)</f>
        <v>32</v>
      </c>
      <c r="AD234" s="18" t="n">
        <f aca="false">IF(N234="","",ROUND((N234-M234)*1440,0))</f>
        <v>58</v>
      </c>
      <c r="AE234" s="18" t="n">
        <f aca="false">IF(O234="","",ROUND((O234-N234)*1440,0))</f>
        <v>24</v>
      </c>
      <c r="AF234" s="18" t="n">
        <f aca="false">IF(P234="","",ROUND((P234-O234)*1440,0))</f>
        <v>10</v>
      </c>
      <c r="AG234" s="18" t="n">
        <f aca="false">IF(Q234="","",ROUND((Q234-P234)*1440,0))</f>
        <v>40</v>
      </c>
      <c r="AH234" s="18" t="n">
        <f aca="false">IF(Q234="","",ROUND((Q234-H234)*1440,0))</f>
        <v>424</v>
      </c>
      <c r="AI234" s="19" t="n">
        <f aca="false">ROUND(IF(O234="",Assumptions!$B$25-K234,O234-K234)*24,1)</f>
        <v>2.1</v>
      </c>
      <c r="AJ234" s="20" t="n">
        <f aca="false">ROUND(MAX(N(Y234)/Assumptions!$C$5, N(Z234)/Assumptions!$C$6, N(AA234)/Assumptions!$C$7, N(AB234)/Assumptions!$C$8, N(AC234)/Assumptions!$C$9, N(AD234)/Assumptions!$C$10, N(AE234)/Assumptions!$C$11, N(AF234)/Assumptions!$C$12, N(AG234)/Assumptions!$C$13),3)</f>
        <v>2.633</v>
      </c>
      <c r="AK234" s="0" t="str">
        <f aca="false">IF(OR(U234="Pending",U234="On Hold"),"Open GRN (awaiting)",IF(AJ234&lt;=1,"Within SLA",IF(ROUND(N(Y234)/Assumptions!$C$5,3)=AJ234,"Gate Wait",IF(ROUND(N(Z234)/Assumptions!$C$6,3)=AJ234,"Dock Wait",IF(ROUND(N(AA234)/Assumptions!$C$7,3)=AJ234,"Unloading",IF(ROUND(N(AB234)/Assumptions!$C$8,3)=AJ234,"Unload-to-QC Wait",IF(ROUND(N(AC234)/Assumptions!$C$9,3)=AJ234,"QC",IF(ROUND(N(AD234)/Assumptions!$C$10,3)=AJ234,"QC-to-GRN Wait",IF(ROUND(N(AE234)/Assumptions!$C$11,3)=AJ234,"GRN Processing",IF(ROUND(N(AF234)/Assumptions!$C$12,3)=AJ234,"GRN-to-Putaway Wait",IF(ROUND(N(AG234)/Assumptions!$C$13,3)=AJ234,"Putaway","Within SLA")))))))))))</f>
        <v>Unloading</v>
      </c>
    </row>
    <row r="235" customFormat="false" ht="15" hidden="false" customHeight="false" outlineLevel="0" collapsed="false">
      <c r="A235" s="0" t="s">
        <v>846</v>
      </c>
      <c r="B235" s="0" t="s">
        <v>847</v>
      </c>
      <c r="C235" s="0" t="s">
        <v>159</v>
      </c>
      <c r="D235" s="0" t="s">
        <v>119</v>
      </c>
      <c r="E235" s="0" t="s">
        <v>848</v>
      </c>
      <c r="F235" s="0" t="s">
        <v>128</v>
      </c>
      <c r="G235" s="0" t="s">
        <v>129</v>
      </c>
      <c r="H235" s="17" t="n">
        <v>46209.7402777778</v>
      </c>
      <c r="I235" s="17" t="n">
        <v>46209.7479166667</v>
      </c>
      <c r="J235" s="17" t="n">
        <v>46209.7618055556</v>
      </c>
      <c r="K235" s="17" t="n">
        <v>46209.8763888889</v>
      </c>
      <c r="L235" s="17" t="n">
        <v>46209.8868055556</v>
      </c>
      <c r="M235" s="17" t="n">
        <v>46209.9291666667</v>
      </c>
      <c r="N235" s="17" t="n">
        <v>46209.9715277778</v>
      </c>
      <c r="O235" s="17" t="n">
        <v>46210.0208333333</v>
      </c>
      <c r="P235" s="17" t="n">
        <v>46210.0347222222</v>
      </c>
      <c r="Q235" s="17" t="n">
        <v>46210.0680555556</v>
      </c>
      <c r="R235" s="0" t="n">
        <v>2255</v>
      </c>
      <c r="S235" s="0" t="n">
        <v>0</v>
      </c>
      <c r="T235" s="0" t="n">
        <v>83</v>
      </c>
      <c r="U235" s="18" t="s">
        <v>123</v>
      </c>
      <c r="V235" s="18" t="s">
        <v>144</v>
      </c>
      <c r="W235" s="0" t="str">
        <f aca="false">IF(AND(X235&gt;=6,X235&lt;14),"A",IF(AND(X235&gt;=14,X235&lt;22),"B","C"))</f>
        <v>B</v>
      </c>
      <c r="X235" s="18" t="n">
        <f aca="false">HOUR(H235)</f>
        <v>17</v>
      </c>
      <c r="Y235" s="18" t="n">
        <f aca="false">ROUND((I235-H235)*1440,0)</f>
        <v>11</v>
      </c>
      <c r="Z235" s="18" t="n">
        <f aca="false">ROUND((J235-I235)*1440,0)</f>
        <v>20</v>
      </c>
      <c r="AA235" s="18" t="n">
        <f aca="false">ROUND((K235-J235)*1440,0)</f>
        <v>165</v>
      </c>
      <c r="AB235" s="18" t="n">
        <f aca="false">ROUND((L235-K235)*1440,0)</f>
        <v>15</v>
      </c>
      <c r="AC235" s="18" t="n">
        <f aca="false">ROUND((M235-L235)*1440,0)</f>
        <v>61</v>
      </c>
      <c r="AD235" s="18" t="n">
        <f aca="false">IF(N235="","",ROUND((N235-M235)*1440,0))</f>
        <v>61</v>
      </c>
      <c r="AE235" s="18" t="n">
        <f aca="false">IF(O235="","",ROUND((O235-N235)*1440,0))</f>
        <v>71</v>
      </c>
      <c r="AF235" s="18" t="n">
        <f aca="false">IF(P235="","",ROUND((P235-O235)*1440,0))</f>
        <v>20</v>
      </c>
      <c r="AG235" s="18" t="n">
        <f aca="false">IF(Q235="","",ROUND((Q235-P235)*1440,0))</f>
        <v>48</v>
      </c>
      <c r="AH235" s="18" t="n">
        <f aca="false">IF(Q235="","",ROUND((Q235-H235)*1440,0))</f>
        <v>472</v>
      </c>
      <c r="AI235" s="19" t="n">
        <f aca="false">ROUND(IF(O235="",Assumptions!$B$25-K235,O235-K235)*24,1)</f>
        <v>3.5</v>
      </c>
      <c r="AJ235" s="20" t="n">
        <f aca="false">ROUND(MAX(N(Y235)/Assumptions!$C$5, N(Z235)/Assumptions!$C$6, N(AA235)/Assumptions!$C$7, N(AB235)/Assumptions!$C$8, N(AC235)/Assumptions!$C$9, N(AD235)/Assumptions!$C$10, N(AE235)/Assumptions!$C$11, N(AF235)/Assumptions!$C$12, N(AG235)/Assumptions!$C$13),3)</f>
        <v>2.75</v>
      </c>
      <c r="AK235" s="0" t="str">
        <f aca="false">IF(OR(U235="Pending",U235="On Hold"),"Open GRN (awaiting)",IF(AJ235&lt;=1,"Within SLA",IF(ROUND(N(Y235)/Assumptions!$C$5,3)=AJ235,"Gate Wait",IF(ROUND(N(Z235)/Assumptions!$C$6,3)=AJ235,"Dock Wait",IF(ROUND(N(AA235)/Assumptions!$C$7,3)=AJ235,"Unloading",IF(ROUND(N(AB235)/Assumptions!$C$8,3)=AJ235,"Unload-to-QC Wait",IF(ROUND(N(AC235)/Assumptions!$C$9,3)=AJ235,"QC",IF(ROUND(N(AD235)/Assumptions!$C$10,3)=AJ235,"QC-to-GRN Wait",IF(ROUND(N(AE235)/Assumptions!$C$11,3)=AJ235,"GRN Processing",IF(ROUND(N(AF235)/Assumptions!$C$12,3)=AJ235,"GRN-to-Putaway Wait",IF(ROUND(N(AG235)/Assumptions!$C$13,3)=AJ235,"Putaway","Within SLA")))))))))))</f>
        <v>Unloading</v>
      </c>
    </row>
    <row r="236" customFormat="false" ht="15" hidden="false" customHeight="false" outlineLevel="0" collapsed="false">
      <c r="A236" s="0" t="s">
        <v>849</v>
      </c>
      <c r="B236" s="0" t="s">
        <v>850</v>
      </c>
      <c r="C236" s="0" t="s">
        <v>118</v>
      </c>
      <c r="D236" s="0" t="s">
        <v>147</v>
      </c>
      <c r="E236" s="0" t="s">
        <v>851</v>
      </c>
      <c r="F236" s="0" t="s">
        <v>121</v>
      </c>
      <c r="G236" s="0" t="s">
        <v>167</v>
      </c>
      <c r="H236" s="17" t="n">
        <v>46209.7611111111</v>
      </c>
      <c r="I236" s="17" t="n">
        <v>46209.7798611111</v>
      </c>
      <c r="J236" s="17" t="n">
        <v>46209.7861111111</v>
      </c>
      <c r="K236" s="17" t="n">
        <v>46209.8034722222</v>
      </c>
      <c r="L236" s="17" t="n">
        <v>46209.8201388889</v>
      </c>
      <c r="M236" s="17" t="n">
        <v>46209.8423611111</v>
      </c>
      <c r="N236" s="17" t="n">
        <v>46209.8583333333</v>
      </c>
      <c r="O236" s="17" t="n">
        <v>46209.8826388889</v>
      </c>
      <c r="P236" s="17" t="n">
        <v>46209.8888888889</v>
      </c>
      <c r="Q236" s="17" t="n">
        <v>46209.9166666667</v>
      </c>
      <c r="R236" s="0" t="n">
        <v>381</v>
      </c>
      <c r="S236" s="0" t="n">
        <v>0</v>
      </c>
      <c r="T236" s="0" t="n">
        <v>0</v>
      </c>
      <c r="U236" s="18" t="s">
        <v>130</v>
      </c>
      <c r="V236" s="18" t="s">
        <v>144</v>
      </c>
      <c r="W236" s="0" t="str">
        <f aca="false">IF(AND(X236&gt;=6,X236&lt;14),"A",IF(AND(X236&gt;=14,X236&lt;22),"B","C"))</f>
        <v>B</v>
      </c>
      <c r="X236" s="18" t="n">
        <f aca="false">HOUR(H236)</f>
        <v>18</v>
      </c>
      <c r="Y236" s="18" t="n">
        <f aca="false">ROUND((I236-H236)*1440,0)</f>
        <v>27</v>
      </c>
      <c r="Z236" s="18" t="n">
        <f aca="false">ROUND((J236-I236)*1440,0)</f>
        <v>9</v>
      </c>
      <c r="AA236" s="18" t="n">
        <f aca="false">ROUND((K236-J236)*1440,0)</f>
        <v>25</v>
      </c>
      <c r="AB236" s="18" t="n">
        <f aca="false">ROUND((L236-K236)*1440,0)</f>
        <v>24</v>
      </c>
      <c r="AC236" s="18" t="n">
        <f aca="false">ROUND((M236-L236)*1440,0)</f>
        <v>32</v>
      </c>
      <c r="AD236" s="18" t="n">
        <f aca="false">IF(N236="","",ROUND((N236-M236)*1440,0))</f>
        <v>23</v>
      </c>
      <c r="AE236" s="18" t="n">
        <f aca="false">IF(O236="","",ROUND((O236-N236)*1440,0))</f>
        <v>35</v>
      </c>
      <c r="AF236" s="18" t="n">
        <f aca="false">IF(P236="","",ROUND((P236-O236)*1440,0))</f>
        <v>9</v>
      </c>
      <c r="AG236" s="18" t="n">
        <f aca="false">IF(Q236="","",ROUND((Q236-P236)*1440,0))</f>
        <v>40</v>
      </c>
      <c r="AH236" s="18" t="n">
        <f aca="false">IF(Q236="","",ROUND((Q236-H236)*1440,0))</f>
        <v>224</v>
      </c>
      <c r="AI236" s="19" t="n">
        <f aca="false">ROUND(IF(O236="",Assumptions!$B$25-K236,O236-K236)*24,1)</f>
        <v>1.9</v>
      </c>
      <c r="AJ236" s="20" t="n">
        <f aca="false">ROUND(MAX(N(Y236)/Assumptions!$C$5, N(Z236)/Assumptions!$C$6, N(AA236)/Assumptions!$C$7, N(AB236)/Assumptions!$C$8, N(AC236)/Assumptions!$C$9, N(AD236)/Assumptions!$C$10, N(AE236)/Assumptions!$C$11, N(AF236)/Assumptions!$C$12, N(AG236)/Assumptions!$C$13),3)</f>
        <v>1.6</v>
      </c>
      <c r="AK236" s="0" t="str">
        <f aca="false">IF(OR(U236="Pending",U236="On Hold"),"Open GRN (awaiting)",IF(AJ236&lt;=1,"Within SLA",IF(ROUND(N(Y236)/Assumptions!$C$5,3)=AJ236,"Gate Wait",IF(ROUND(N(Z236)/Assumptions!$C$6,3)=AJ236,"Dock Wait",IF(ROUND(N(AA236)/Assumptions!$C$7,3)=AJ236,"Unloading",IF(ROUND(N(AB236)/Assumptions!$C$8,3)=AJ236,"Unload-to-QC Wait",IF(ROUND(N(AC236)/Assumptions!$C$9,3)=AJ236,"QC",IF(ROUND(N(AD236)/Assumptions!$C$10,3)=AJ236,"QC-to-GRN Wait",IF(ROUND(N(AE236)/Assumptions!$C$11,3)=AJ236,"GRN Processing",IF(ROUND(N(AF236)/Assumptions!$C$12,3)=AJ236,"GRN-to-Putaway Wait",IF(ROUND(N(AG236)/Assumptions!$C$13,3)=AJ236,"Putaway","Within SLA")))))))))))</f>
        <v>Unload-to-QC Wait</v>
      </c>
    </row>
    <row r="237" customFormat="false" ht="15" hidden="false" customHeight="false" outlineLevel="0" collapsed="false">
      <c r="A237" s="0" t="s">
        <v>852</v>
      </c>
      <c r="B237" s="0" t="s">
        <v>853</v>
      </c>
      <c r="C237" s="0" t="s">
        <v>126</v>
      </c>
      <c r="D237" s="0" t="s">
        <v>135</v>
      </c>
      <c r="E237" s="0" t="s">
        <v>854</v>
      </c>
      <c r="F237" s="0" t="s">
        <v>128</v>
      </c>
      <c r="G237" s="0" t="s">
        <v>138</v>
      </c>
      <c r="H237" s="17" t="n">
        <v>46209.7909722222</v>
      </c>
      <c r="I237" s="17" t="n">
        <v>46209.7979166667</v>
      </c>
      <c r="J237" s="17" t="n">
        <v>46209.8013888889</v>
      </c>
      <c r="K237" s="17" t="n">
        <v>46209.8347222222</v>
      </c>
      <c r="L237" s="17" t="n">
        <v>46209.8416666667</v>
      </c>
      <c r="M237" s="17" t="n">
        <v>46209.8902777778</v>
      </c>
      <c r="N237" s="17" t="n">
        <v>46210.0104166667</v>
      </c>
      <c r="O237" s="17" t="n">
        <v>46210.0736111111</v>
      </c>
      <c r="P237" s="17" t="n">
        <v>46210.0875</v>
      </c>
      <c r="Q237" s="17" t="n">
        <v>46210.1041666667</v>
      </c>
      <c r="R237" s="0" t="n">
        <v>547</v>
      </c>
      <c r="S237" s="0" t="n">
        <v>0</v>
      </c>
      <c r="T237" s="0" t="n">
        <v>0</v>
      </c>
      <c r="U237" s="18" t="s">
        <v>130</v>
      </c>
      <c r="V237" s="18" t="s">
        <v>156</v>
      </c>
      <c r="W237" s="0" t="str">
        <f aca="false">IF(AND(X237&gt;=6,X237&lt;14),"A",IF(AND(X237&gt;=14,X237&lt;22),"B","C"))</f>
        <v>B</v>
      </c>
      <c r="X237" s="18" t="n">
        <f aca="false">HOUR(H237)</f>
        <v>18</v>
      </c>
      <c r="Y237" s="18" t="n">
        <f aca="false">ROUND((I237-H237)*1440,0)</f>
        <v>10</v>
      </c>
      <c r="Z237" s="18" t="n">
        <f aca="false">ROUND((J237-I237)*1440,0)</f>
        <v>5</v>
      </c>
      <c r="AA237" s="18" t="n">
        <f aca="false">ROUND((K237-J237)*1440,0)</f>
        <v>48</v>
      </c>
      <c r="AB237" s="18" t="n">
        <f aca="false">ROUND((L237-K237)*1440,0)</f>
        <v>10</v>
      </c>
      <c r="AC237" s="18" t="n">
        <f aca="false">ROUND((M237-L237)*1440,0)</f>
        <v>70</v>
      </c>
      <c r="AD237" s="18" t="n">
        <f aca="false">IF(N237="","",ROUND((N237-M237)*1440,0))</f>
        <v>173</v>
      </c>
      <c r="AE237" s="18" t="n">
        <f aca="false">IF(O237="","",ROUND((O237-N237)*1440,0))</f>
        <v>91</v>
      </c>
      <c r="AF237" s="18" t="n">
        <f aca="false">IF(P237="","",ROUND((P237-O237)*1440,0))</f>
        <v>20</v>
      </c>
      <c r="AG237" s="18" t="n">
        <f aca="false">IF(Q237="","",ROUND((Q237-P237)*1440,0))</f>
        <v>24</v>
      </c>
      <c r="AH237" s="18" t="n">
        <f aca="false">IF(Q237="","",ROUND((Q237-H237)*1440,0))</f>
        <v>451</v>
      </c>
      <c r="AI237" s="19" t="n">
        <f aca="false">ROUND(IF(O237="",Assumptions!$B$25-K237,O237-K237)*24,1)</f>
        <v>5.7</v>
      </c>
      <c r="AJ237" s="20" t="n">
        <f aca="false">ROUND(MAX(N(Y237)/Assumptions!$C$5, N(Z237)/Assumptions!$C$6, N(AA237)/Assumptions!$C$7, N(AB237)/Assumptions!$C$8, N(AC237)/Assumptions!$C$9, N(AD237)/Assumptions!$C$10, N(AE237)/Assumptions!$C$11, N(AF237)/Assumptions!$C$12, N(AG237)/Assumptions!$C$13),3)</f>
        <v>5.767</v>
      </c>
      <c r="AK237" s="0" t="str">
        <f aca="false">IF(OR(U237="Pending",U237="On Hold"),"Open GRN (awaiting)",IF(AJ237&lt;=1,"Within SLA",IF(ROUND(N(Y237)/Assumptions!$C$5,3)=AJ237,"Gate Wait",IF(ROUND(N(Z237)/Assumptions!$C$6,3)=AJ237,"Dock Wait",IF(ROUND(N(AA237)/Assumptions!$C$7,3)=AJ237,"Unloading",IF(ROUND(N(AB237)/Assumptions!$C$8,3)=AJ237,"Unload-to-QC Wait",IF(ROUND(N(AC237)/Assumptions!$C$9,3)=AJ237,"QC",IF(ROUND(N(AD237)/Assumptions!$C$10,3)=AJ237,"QC-to-GRN Wait",IF(ROUND(N(AE237)/Assumptions!$C$11,3)=AJ237,"GRN Processing",IF(ROUND(N(AF237)/Assumptions!$C$12,3)=AJ237,"GRN-to-Putaway Wait",IF(ROUND(N(AG237)/Assumptions!$C$13,3)=AJ237,"Putaway","Within SLA")))))))))))</f>
        <v>QC-to-GRN Wait</v>
      </c>
    </row>
    <row r="238" customFormat="false" ht="15" hidden="false" customHeight="false" outlineLevel="0" collapsed="false">
      <c r="A238" s="0" t="s">
        <v>855</v>
      </c>
      <c r="B238" s="0" t="s">
        <v>856</v>
      </c>
      <c r="C238" s="0" t="s">
        <v>286</v>
      </c>
      <c r="D238" s="0" t="s">
        <v>147</v>
      </c>
      <c r="E238" s="0" t="s">
        <v>857</v>
      </c>
      <c r="F238" s="0" t="s">
        <v>121</v>
      </c>
      <c r="G238" s="0" t="s">
        <v>150</v>
      </c>
      <c r="H238" s="17" t="n">
        <v>46209.8402777778</v>
      </c>
      <c r="I238" s="17" t="n">
        <v>46209.8555555556</v>
      </c>
      <c r="J238" s="17" t="n">
        <v>46209.8604166667</v>
      </c>
      <c r="K238" s="17" t="n">
        <v>46209.8909722222</v>
      </c>
      <c r="L238" s="17" t="n">
        <v>46209.8965277778</v>
      </c>
      <c r="M238" s="17" t="n">
        <v>46209.9354166667</v>
      </c>
      <c r="N238" s="17" t="n">
        <v>46210.0402777778</v>
      </c>
      <c r="O238" s="17" t="n">
        <v>46210.1222222222</v>
      </c>
      <c r="P238" s="17" t="n">
        <v>46210.13125</v>
      </c>
      <c r="Q238" s="17" t="n">
        <v>46210.1423611111</v>
      </c>
      <c r="R238" s="0" t="n">
        <v>539</v>
      </c>
      <c r="S238" s="0" t="n">
        <v>0</v>
      </c>
      <c r="T238" s="0" t="n">
        <v>0</v>
      </c>
      <c r="U238" s="18" t="s">
        <v>130</v>
      </c>
      <c r="V238" s="18" t="s">
        <v>144</v>
      </c>
      <c r="W238" s="0" t="str">
        <f aca="false">IF(AND(X238&gt;=6,X238&lt;14),"A",IF(AND(X238&gt;=14,X238&lt;22),"B","C"))</f>
        <v>B</v>
      </c>
      <c r="X238" s="18" t="n">
        <f aca="false">HOUR(H238)</f>
        <v>20</v>
      </c>
      <c r="Y238" s="18" t="n">
        <f aca="false">ROUND((I238-H238)*1440,0)</f>
        <v>22</v>
      </c>
      <c r="Z238" s="18" t="n">
        <f aca="false">ROUND((J238-I238)*1440,0)</f>
        <v>7</v>
      </c>
      <c r="AA238" s="18" t="n">
        <f aca="false">ROUND((K238-J238)*1440,0)</f>
        <v>44</v>
      </c>
      <c r="AB238" s="18" t="n">
        <f aca="false">ROUND((L238-K238)*1440,0)</f>
        <v>8</v>
      </c>
      <c r="AC238" s="18" t="n">
        <f aca="false">ROUND((M238-L238)*1440,0)</f>
        <v>56</v>
      </c>
      <c r="AD238" s="18" t="n">
        <f aca="false">IF(N238="","",ROUND((N238-M238)*1440,0))</f>
        <v>151</v>
      </c>
      <c r="AE238" s="18" t="n">
        <f aca="false">IF(O238="","",ROUND((O238-N238)*1440,0))</f>
        <v>118</v>
      </c>
      <c r="AF238" s="18" t="n">
        <f aca="false">IF(P238="","",ROUND((P238-O238)*1440,0))</f>
        <v>13</v>
      </c>
      <c r="AG238" s="18" t="n">
        <f aca="false">IF(Q238="","",ROUND((Q238-P238)*1440,0))</f>
        <v>16</v>
      </c>
      <c r="AH238" s="18" t="n">
        <f aca="false">IF(Q238="","",ROUND((Q238-H238)*1440,0))</f>
        <v>435</v>
      </c>
      <c r="AI238" s="19" t="n">
        <f aca="false">ROUND(IF(O238="",Assumptions!$B$25-K238,O238-K238)*24,1)</f>
        <v>5.6</v>
      </c>
      <c r="AJ238" s="20" t="n">
        <f aca="false">ROUND(MAX(N(Y238)/Assumptions!$C$5, N(Z238)/Assumptions!$C$6, N(AA238)/Assumptions!$C$7, N(AB238)/Assumptions!$C$8, N(AC238)/Assumptions!$C$9, N(AD238)/Assumptions!$C$10, N(AE238)/Assumptions!$C$11, N(AF238)/Assumptions!$C$12, N(AG238)/Assumptions!$C$13),3)</f>
        <v>5.033</v>
      </c>
      <c r="AK238" s="0" t="str">
        <f aca="false">IF(OR(U238="Pending",U238="On Hold"),"Open GRN (awaiting)",IF(AJ238&lt;=1,"Within SLA",IF(ROUND(N(Y238)/Assumptions!$C$5,3)=AJ238,"Gate Wait",IF(ROUND(N(Z238)/Assumptions!$C$6,3)=AJ238,"Dock Wait",IF(ROUND(N(AA238)/Assumptions!$C$7,3)=AJ238,"Unloading",IF(ROUND(N(AB238)/Assumptions!$C$8,3)=AJ238,"Unload-to-QC Wait",IF(ROUND(N(AC238)/Assumptions!$C$9,3)=AJ238,"QC",IF(ROUND(N(AD238)/Assumptions!$C$10,3)=AJ238,"QC-to-GRN Wait",IF(ROUND(N(AE238)/Assumptions!$C$11,3)=AJ238,"GRN Processing",IF(ROUND(N(AF238)/Assumptions!$C$12,3)=AJ238,"GRN-to-Putaway Wait",IF(ROUND(N(AG238)/Assumptions!$C$13,3)=AJ238,"Putaway","Within SLA")))))))))))</f>
        <v>QC-to-GRN Wait</v>
      </c>
    </row>
    <row r="239" customFormat="false" ht="15" hidden="false" customHeight="false" outlineLevel="0" collapsed="false">
      <c r="A239" s="0" t="s">
        <v>858</v>
      </c>
      <c r="B239" s="0" t="s">
        <v>859</v>
      </c>
      <c r="C239" s="0" t="s">
        <v>159</v>
      </c>
      <c r="D239" s="0" t="s">
        <v>135</v>
      </c>
      <c r="E239" s="0" t="s">
        <v>860</v>
      </c>
      <c r="F239" s="0" t="s">
        <v>128</v>
      </c>
      <c r="G239" s="0" t="s">
        <v>138</v>
      </c>
      <c r="H239" s="17" t="n">
        <v>46209.8576388889</v>
      </c>
      <c r="I239" s="17" t="n">
        <v>46209.8736111111</v>
      </c>
      <c r="J239" s="17" t="n">
        <v>46209.88125</v>
      </c>
      <c r="K239" s="17" t="n">
        <v>46209.8979166667</v>
      </c>
      <c r="L239" s="17" t="n">
        <v>46209.9090277778</v>
      </c>
      <c r="M239" s="17" t="n">
        <v>46209.93125</v>
      </c>
      <c r="N239" s="17" t="n">
        <v>46209.9388888889</v>
      </c>
      <c r="O239" s="17" t="n">
        <v>46209.9756944445</v>
      </c>
      <c r="P239" s="17" t="n">
        <v>46209.98125</v>
      </c>
      <c r="Q239" s="17" t="n">
        <v>46210</v>
      </c>
      <c r="R239" s="0" t="n">
        <v>203</v>
      </c>
      <c r="S239" s="0" t="n">
        <v>0</v>
      </c>
      <c r="T239" s="0" t="n">
        <v>0</v>
      </c>
      <c r="U239" s="18" t="s">
        <v>130</v>
      </c>
      <c r="V239" s="18" t="s">
        <v>131</v>
      </c>
      <c r="W239" s="0" t="str">
        <f aca="false">IF(AND(X239&gt;=6,X239&lt;14),"A",IF(AND(X239&gt;=14,X239&lt;22),"B","C"))</f>
        <v>B</v>
      </c>
      <c r="X239" s="18" t="n">
        <f aca="false">HOUR(H239)</f>
        <v>20</v>
      </c>
      <c r="Y239" s="18" t="n">
        <f aca="false">ROUND((I239-H239)*1440,0)</f>
        <v>23</v>
      </c>
      <c r="Z239" s="18" t="n">
        <f aca="false">ROUND((J239-I239)*1440,0)</f>
        <v>11</v>
      </c>
      <c r="AA239" s="18" t="n">
        <f aca="false">ROUND((K239-J239)*1440,0)</f>
        <v>24</v>
      </c>
      <c r="AB239" s="18" t="n">
        <f aca="false">ROUND((L239-K239)*1440,0)</f>
        <v>16</v>
      </c>
      <c r="AC239" s="18" t="n">
        <f aca="false">ROUND((M239-L239)*1440,0)</f>
        <v>32</v>
      </c>
      <c r="AD239" s="18" t="n">
        <f aca="false">IF(N239="","",ROUND((N239-M239)*1440,0))</f>
        <v>11</v>
      </c>
      <c r="AE239" s="18" t="n">
        <f aca="false">IF(O239="","",ROUND((O239-N239)*1440,0))</f>
        <v>53</v>
      </c>
      <c r="AF239" s="18" t="n">
        <f aca="false">IF(P239="","",ROUND((P239-O239)*1440,0))</f>
        <v>8</v>
      </c>
      <c r="AG239" s="18" t="n">
        <f aca="false">IF(Q239="","",ROUND((Q239-P239)*1440,0))</f>
        <v>27</v>
      </c>
      <c r="AH239" s="18" t="n">
        <f aca="false">IF(Q239="","",ROUND((Q239-H239)*1440,0))</f>
        <v>205</v>
      </c>
      <c r="AI239" s="19" t="n">
        <f aca="false">ROUND(IF(O239="",Assumptions!$B$25-K239,O239-K239)*24,1)</f>
        <v>1.9</v>
      </c>
      <c r="AJ239" s="20" t="n">
        <f aca="false">ROUND(MAX(N(Y239)/Assumptions!$C$5, N(Z239)/Assumptions!$C$6, N(AA239)/Assumptions!$C$7, N(AB239)/Assumptions!$C$8, N(AC239)/Assumptions!$C$9, N(AD239)/Assumptions!$C$10, N(AE239)/Assumptions!$C$11, N(AF239)/Assumptions!$C$12, N(AG239)/Assumptions!$C$13),3)</f>
        <v>1.178</v>
      </c>
      <c r="AK239" s="0" t="str">
        <f aca="false">IF(OR(U239="Pending",U239="On Hold"),"Open GRN (awaiting)",IF(AJ239&lt;=1,"Within SLA",IF(ROUND(N(Y239)/Assumptions!$C$5,3)=AJ239,"Gate Wait",IF(ROUND(N(Z239)/Assumptions!$C$6,3)=AJ239,"Dock Wait",IF(ROUND(N(AA239)/Assumptions!$C$7,3)=AJ239,"Unloading",IF(ROUND(N(AB239)/Assumptions!$C$8,3)=AJ239,"Unload-to-QC Wait",IF(ROUND(N(AC239)/Assumptions!$C$9,3)=AJ239,"QC",IF(ROUND(N(AD239)/Assumptions!$C$10,3)=AJ239,"QC-to-GRN Wait",IF(ROUND(N(AE239)/Assumptions!$C$11,3)=AJ239,"GRN Processing",IF(ROUND(N(AF239)/Assumptions!$C$12,3)=AJ239,"GRN-to-Putaway Wait",IF(ROUND(N(AG239)/Assumptions!$C$13,3)=AJ239,"Putaway","Within SLA")))))))))))</f>
        <v>GRN Processing</v>
      </c>
    </row>
    <row r="240" customFormat="false" ht="15" hidden="false" customHeight="false" outlineLevel="0" collapsed="false">
      <c r="A240" s="0" t="s">
        <v>861</v>
      </c>
      <c r="B240" s="0" t="s">
        <v>862</v>
      </c>
      <c r="C240" s="0" t="s">
        <v>184</v>
      </c>
      <c r="D240" s="0" t="s">
        <v>147</v>
      </c>
      <c r="E240" s="0" t="s">
        <v>863</v>
      </c>
      <c r="F240" s="0" t="s">
        <v>177</v>
      </c>
      <c r="G240" s="0" t="s">
        <v>150</v>
      </c>
      <c r="H240" s="17" t="n">
        <v>46209.9055555556</v>
      </c>
      <c r="I240" s="17" t="n">
        <v>46209.9131944445</v>
      </c>
      <c r="J240" s="17" t="n">
        <v>46209.9152777778</v>
      </c>
      <c r="K240" s="17" t="n">
        <v>46209.94375</v>
      </c>
      <c r="L240" s="17" t="n">
        <v>46209.9527777778</v>
      </c>
      <c r="M240" s="17" t="n">
        <v>46209.9680555556</v>
      </c>
      <c r="N240" s="17" t="n">
        <v>46210.0236111111</v>
      </c>
      <c r="O240" s="17" t="n">
        <v>46210.0368055556</v>
      </c>
      <c r="P240" s="17" t="n">
        <v>46210.0444444444</v>
      </c>
      <c r="Q240" s="17" t="n">
        <v>46210.06875</v>
      </c>
      <c r="R240" s="0" t="n">
        <v>382</v>
      </c>
      <c r="S240" s="0" t="n">
        <v>0</v>
      </c>
      <c r="T240" s="0" t="n">
        <v>0</v>
      </c>
      <c r="U240" s="18" t="s">
        <v>130</v>
      </c>
      <c r="V240" s="18" t="s">
        <v>144</v>
      </c>
      <c r="W240" s="0" t="str">
        <f aca="false">IF(AND(X240&gt;=6,X240&lt;14),"A",IF(AND(X240&gt;=14,X240&lt;22),"B","C"))</f>
        <v>B</v>
      </c>
      <c r="X240" s="18" t="n">
        <f aca="false">HOUR(H240)</f>
        <v>21</v>
      </c>
      <c r="Y240" s="18" t="n">
        <f aca="false">ROUND((I240-H240)*1440,0)</f>
        <v>11</v>
      </c>
      <c r="Z240" s="18" t="n">
        <f aca="false">ROUND((J240-I240)*1440,0)</f>
        <v>3</v>
      </c>
      <c r="AA240" s="18" t="n">
        <f aca="false">ROUND((K240-J240)*1440,0)</f>
        <v>41</v>
      </c>
      <c r="AB240" s="18" t="n">
        <f aca="false">ROUND((L240-K240)*1440,0)</f>
        <v>13</v>
      </c>
      <c r="AC240" s="18" t="n">
        <f aca="false">ROUND((M240-L240)*1440,0)</f>
        <v>22</v>
      </c>
      <c r="AD240" s="18" t="n">
        <f aca="false">IF(N240="","",ROUND((N240-M240)*1440,0))</f>
        <v>80</v>
      </c>
      <c r="AE240" s="18" t="n">
        <f aca="false">IF(O240="","",ROUND((O240-N240)*1440,0))</f>
        <v>19</v>
      </c>
      <c r="AF240" s="18" t="n">
        <f aca="false">IF(P240="","",ROUND((P240-O240)*1440,0))</f>
        <v>11</v>
      </c>
      <c r="AG240" s="18" t="n">
        <f aca="false">IF(Q240="","",ROUND((Q240-P240)*1440,0))</f>
        <v>35</v>
      </c>
      <c r="AH240" s="18" t="n">
        <f aca="false">IF(Q240="","",ROUND((Q240-H240)*1440,0))</f>
        <v>235</v>
      </c>
      <c r="AI240" s="19" t="n">
        <f aca="false">ROUND(IF(O240="",Assumptions!$B$25-K240,O240-K240)*24,1)</f>
        <v>2.2</v>
      </c>
      <c r="AJ240" s="20" t="n">
        <f aca="false">ROUND(MAX(N(Y240)/Assumptions!$C$5, N(Z240)/Assumptions!$C$6, N(AA240)/Assumptions!$C$7, N(AB240)/Assumptions!$C$8, N(AC240)/Assumptions!$C$9, N(AD240)/Assumptions!$C$10, N(AE240)/Assumptions!$C$11, N(AF240)/Assumptions!$C$12, N(AG240)/Assumptions!$C$13),3)</f>
        <v>2.667</v>
      </c>
      <c r="AK240" s="0" t="str">
        <f aca="false">IF(OR(U240="Pending",U240="On Hold"),"Open GRN (awaiting)",IF(AJ240&lt;=1,"Within SLA",IF(ROUND(N(Y240)/Assumptions!$C$5,3)=AJ240,"Gate Wait",IF(ROUND(N(Z240)/Assumptions!$C$6,3)=AJ240,"Dock Wait",IF(ROUND(N(AA240)/Assumptions!$C$7,3)=AJ240,"Unloading",IF(ROUND(N(AB240)/Assumptions!$C$8,3)=AJ240,"Unload-to-QC Wait",IF(ROUND(N(AC240)/Assumptions!$C$9,3)=AJ240,"QC",IF(ROUND(N(AD240)/Assumptions!$C$10,3)=AJ240,"QC-to-GRN Wait",IF(ROUND(N(AE240)/Assumptions!$C$11,3)=AJ240,"GRN Processing",IF(ROUND(N(AF240)/Assumptions!$C$12,3)=AJ240,"GRN-to-Putaway Wait",IF(ROUND(N(AG240)/Assumptions!$C$13,3)=AJ240,"Putaway","Within SLA")))))))))))</f>
        <v>QC-to-GRN Wait</v>
      </c>
    </row>
    <row r="241" customFormat="false" ht="15" hidden="false" customHeight="false" outlineLevel="0" collapsed="false">
      <c r="A241" s="0" t="s">
        <v>864</v>
      </c>
      <c r="B241" s="0" t="s">
        <v>865</v>
      </c>
      <c r="C241" s="0" t="s">
        <v>159</v>
      </c>
      <c r="D241" s="0" t="s">
        <v>147</v>
      </c>
      <c r="E241" s="0" t="s">
        <v>866</v>
      </c>
      <c r="F241" s="0" t="s">
        <v>128</v>
      </c>
      <c r="G241" s="0" t="s">
        <v>150</v>
      </c>
      <c r="H241" s="17" t="n">
        <v>46209.95</v>
      </c>
      <c r="I241" s="17" t="n">
        <v>46209.9555555556</v>
      </c>
      <c r="J241" s="17" t="n">
        <v>46209.9881944444</v>
      </c>
      <c r="K241" s="17" t="n">
        <v>46210.0076388889</v>
      </c>
      <c r="L241" s="17" t="n">
        <v>46210.0097222222</v>
      </c>
      <c r="M241" s="17" t="n">
        <v>46210.0583333333</v>
      </c>
      <c r="N241" s="17" t="n">
        <v>46210.0944444445</v>
      </c>
      <c r="O241" s="17" t="n">
        <v>46210.1340277778</v>
      </c>
      <c r="P241" s="17" t="n">
        <v>46210.1472222222</v>
      </c>
      <c r="Q241" s="17" t="n">
        <v>46210.1548611111</v>
      </c>
      <c r="R241" s="0" t="n">
        <v>291</v>
      </c>
      <c r="S241" s="0" t="n">
        <v>0</v>
      </c>
      <c r="T241" s="0" t="n">
        <v>0</v>
      </c>
      <c r="U241" s="18" t="s">
        <v>130</v>
      </c>
      <c r="V241" s="18" t="s">
        <v>139</v>
      </c>
      <c r="W241" s="0" t="str">
        <f aca="false">IF(AND(X241&gt;=6,X241&lt;14),"A",IF(AND(X241&gt;=14,X241&lt;22),"B","C"))</f>
        <v>C</v>
      </c>
      <c r="X241" s="18" t="n">
        <f aca="false">HOUR(H241)</f>
        <v>22</v>
      </c>
      <c r="Y241" s="18" t="n">
        <f aca="false">ROUND((I241-H241)*1440,0)</f>
        <v>8</v>
      </c>
      <c r="Z241" s="18" t="n">
        <f aca="false">ROUND((J241-I241)*1440,0)</f>
        <v>47</v>
      </c>
      <c r="AA241" s="18" t="n">
        <f aca="false">ROUND((K241-J241)*1440,0)</f>
        <v>28</v>
      </c>
      <c r="AB241" s="18" t="n">
        <f aca="false">ROUND((L241-K241)*1440,0)</f>
        <v>3</v>
      </c>
      <c r="AC241" s="18" t="n">
        <f aca="false">ROUND((M241-L241)*1440,0)</f>
        <v>70</v>
      </c>
      <c r="AD241" s="18" t="n">
        <f aca="false">IF(N241="","",ROUND((N241-M241)*1440,0))</f>
        <v>52</v>
      </c>
      <c r="AE241" s="18" t="n">
        <f aca="false">IF(O241="","",ROUND((O241-N241)*1440,0))</f>
        <v>57</v>
      </c>
      <c r="AF241" s="18" t="n">
        <f aca="false">IF(P241="","",ROUND((P241-O241)*1440,0))</f>
        <v>19</v>
      </c>
      <c r="AG241" s="18" t="n">
        <f aca="false">IF(Q241="","",ROUND((Q241-P241)*1440,0))</f>
        <v>11</v>
      </c>
      <c r="AH241" s="18" t="n">
        <f aca="false">IF(Q241="","",ROUND((Q241-H241)*1440,0))</f>
        <v>295</v>
      </c>
      <c r="AI241" s="19" t="n">
        <f aca="false">ROUND(IF(O241="",Assumptions!$B$25-K241,O241-K241)*24,1)</f>
        <v>3</v>
      </c>
      <c r="AJ241" s="20" t="n">
        <f aca="false">ROUND(MAX(N(Y241)/Assumptions!$C$5, N(Z241)/Assumptions!$C$6, N(AA241)/Assumptions!$C$7, N(AB241)/Assumptions!$C$8, N(AC241)/Assumptions!$C$9, N(AD241)/Assumptions!$C$10, N(AE241)/Assumptions!$C$11, N(AF241)/Assumptions!$C$12, N(AG241)/Assumptions!$C$13),3)</f>
        <v>3.133</v>
      </c>
      <c r="AK241" s="0" t="str">
        <f aca="false">IF(OR(U241="Pending",U241="On Hold"),"Open GRN (awaiting)",IF(AJ241&lt;=1,"Within SLA",IF(ROUND(N(Y241)/Assumptions!$C$5,3)=AJ241,"Gate Wait",IF(ROUND(N(Z241)/Assumptions!$C$6,3)=AJ241,"Dock Wait",IF(ROUND(N(AA241)/Assumptions!$C$7,3)=AJ241,"Unloading",IF(ROUND(N(AB241)/Assumptions!$C$8,3)=AJ241,"Unload-to-QC Wait",IF(ROUND(N(AC241)/Assumptions!$C$9,3)=AJ241,"QC",IF(ROUND(N(AD241)/Assumptions!$C$10,3)=AJ241,"QC-to-GRN Wait",IF(ROUND(N(AE241)/Assumptions!$C$11,3)=AJ241,"GRN Processing",IF(ROUND(N(AF241)/Assumptions!$C$12,3)=AJ241,"GRN-to-Putaway Wait",IF(ROUND(N(AG241)/Assumptions!$C$13,3)=AJ241,"Putaway","Within SLA")))))))))))</f>
        <v>Dock Wait</v>
      </c>
    </row>
    <row r="242" customFormat="false" ht="15" hidden="false" customHeight="false" outlineLevel="0" collapsed="false">
      <c r="A242" s="0" t="s">
        <v>867</v>
      </c>
      <c r="B242" s="0" t="s">
        <v>868</v>
      </c>
      <c r="C242" s="0" t="s">
        <v>134</v>
      </c>
      <c r="D242" s="0" t="s">
        <v>119</v>
      </c>
      <c r="E242" s="0" t="s">
        <v>869</v>
      </c>
      <c r="F242" s="0" t="s">
        <v>149</v>
      </c>
      <c r="G242" s="0" t="s">
        <v>122</v>
      </c>
      <c r="H242" s="17" t="n">
        <v>46209.9826388889</v>
      </c>
      <c r="I242" s="17" t="n">
        <v>46209.9951388889</v>
      </c>
      <c r="J242" s="17" t="n">
        <v>46209.9972222222</v>
      </c>
      <c r="K242" s="17" t="n">
        <v>46210.0159722222</v>
      </c>
      <c r="L242" s="17" t="n">
        <v>46210.025</v>
      </c>
      <c r="M242" s="17" t="n">
        <v>46210.0479166667</v>
      </c>
      <c r="N242" s="17" t="n">
        <v>46210.0555555556</v>
      </c>
      <c r="O242" s="17" t="n">
        <v>46210.1013888889</v>
      </c>
      <c r="P242" s="17" t="n">
        <v>46210.1229166667</v>
      </c>
      <c r="Q242" s="17" t="n">
        <v>46210.1409722222</v>
      </c>
      <c r="R242" s="0" t="n">
        <v>1041</v>
      </c>
      <c r="S242" s="0" t="n">
        <v>0</v>
      </c>
      <c r="T242" s="0" t="n">
        <v>0</v>
      </c>
      <c r="U242" s="18" t="s">
        <v>130</v>
      </c>
      <c r="V242" s="18" t="s">
        <v>139</v>
      </c>
      <c r="W242" s="0" t="str">
        <f aca="false">IF(AND(X242&gt;=6,X242&lt;14),"A",IF(AND(X242&gt;=14,X242&lt;22),"B","C"))</f>
        <v>C</v>
      </c>
      <c r="X242" s="18" t="n">
        <f aca="false">HOUR(H242)</f>
        <v>23</v>
      </c>
      <c r="Y242" s="18" t="n">
        <f aca="false">ROUND((I242-H242)*1440,0)</f>
        <v>18</v>
      </c>
      <c r="Z242" s="18" t="n">
        <f aca="false">ROUND((J242-I242)*1440,0)</f>
        <v>3</v>
      </c>
      <c r="AA242" s="18" t="n">
        <f aca="false">ROUND((K242-J242)*1440,0)</f>
        <v>27</v>
      </c>
      <c r="AB242" s="18" t="n">
        <f aca="false">ROUND((L242-K242)*1440,0)</f>
        <v>13</v>
      </c>
      <c r="AC242" s="18" t="n">
        <f aca="false">ROUND((M242-L242)*1440,0)</f>
        <v>33</v>
      </c>
      <c r="AD242" s="18" t="n">
        <f aca="false">IF(N242="","",ROUND((N242-M242)*1440,0))</f>
        <v>11</v>
      </c>
      <c r="AE242" s="18" t="n">
        <f aca="false">IF(O242="","",ROUND((O242-N242)*1440,0))</f>
        <v>66</v>
      </c>
      <c r="AF242" s="18" t="n">
        <f aca="false">IF(P242="","",ROUND((P242-O242)*1440,0))</f>
        <v>31</v>
      </c>
      <c r="AG242" s="18" t="n">
        <f aca="false">IF(Q242="","",ROUND((Q242-P242)*1440,0))</f>
        <v>26</v>
      </c>
      <c r="AH242" s="18" t="n">
        <f aca="false">IF(Q242="","",ROUND((Q242-H242)*1440,0))</f>
        <v>228</v>
      </c>
      <c r="AI242" s="19" t="n">
        <f aca="false">ROUND(IF(O242="",Assumptions!$B$25-K242,O242-K242)*24,1)</f>
        <v>2.1</v>
      </c>
      <c r="AJ242" s="20" t="n">
        <f aca="false">ROUND(MAX(N(Y242)/Assumptions!$C$5, N(Z242)/Assumptions!$C$6, N(AA242)/Assumptions!$C$7, N(AB242)/Assumptions!$C$8, N(AC242)/Assumptions!$C$9, N(AD242)/Assumptions!$C$10, N(AE242)/Assumptions!$C$11, N(AF242)/Assumptions!$C$12, N(AG242)/Assumptions!$C$13),3)</f>
        <v>1.55</v>
      </c>
      <c r="AK242" s="0" t="str">
        <f aca="false">IF(OR(U242="Pending",U242="On Hold"),"Open GRN (awaiting)",IF(AJ242&lt;=1,"Within SLA",IF(ROUND(N(Y242)/Assumptions!$C$5,3)=AJ242,"Gate Wait",IF(ROUND(N(Z242)/Assumptions!$C$6,3)=AJ242,"Dock Wait",IF(ROUND(N(AA242)/Assumptions!$C$7,3)=AJ242,"Unloading",IF(ROUND(N(AB242)/Assumptions!$C$8,3)=AJ242,"Unload-to-QC Wait",IF(ROUND(N(AC242)/Assumptions!$C$9,3)=AJ242,"QC",IF(ROUND(N(AD242)/Assumptions!$C$10,3)=AJ242,"QC-to-GRN Wait",IF(ROUND(N(AE242)/Assumptions!$C$11,3)=AJ242,"GRN Processing",IF(ROUND(N(AF242)/Assumptions!$C$12,3)=AJ242,"GRN-to-Putaway Wait",IF(ROUND(N(AG242)/Assumptions!$C$13,3)=AJ242,"Putaway","Within SLA")))))))))))</f>
        <v>GRN-to-Putaway Wait</v>
      </c>
    </row>
    <row r="243" customFormat="false" ht="15" hidden="false" customHeight="false" outlineLevel="0" collapsed="false">
      <c r="A243" s="0" t="s">
        <v>870</v>
      </c>
      <c r="B243" s="0" t="s">
        <v>871</v>
      </c>
      <c r="C243" s="0" t="s">
        <v>142</v>
      </c>
      <c r="D243" s="0" t="s">
        <v>119</v>
      </c>
      <c r="E243" s="0" t="s">
        <v>872</v>
      </c>
      <c r="F243" s="0" t="s">
        <v>137</v>
      </c>
      <c r="G243" s="0" t="s">
        <v>129</v>
      </c>
      <c r="H243" s="17" t="n">
        <v>46210.0048611111</v>
      </c>
      <c r="I243" s="17" t="n">
        <v>46210.0152777778</v>
      </c>
      <c r="J243" s="17" t="n">
        <v>46210.0215277778</v>
      </c>
      <c r="K243" s="17" t="n">
        <v>46210.0611111111</v>
      </c>
      <c r="L243" s="17" t="n">
        <v>46210.0729166667</v>
      </c>
      <c r="M243" s="17" t="n">
        <v>46210.1173611111</v>
      </c>
      <c r="N243" s="17" t="n">
        <v>46210.2090277778</v>
      </c>
      <c r="O243" s="17" t="n">
        <v>46210.2395833333</v>
      </c>
      <c r="P243" s="17" t="n">
        <v>46210.2715277778</v>
      </c>
      <c r="Q243" s="17" t="n">
        <v>46210.3006944444</v>
      </c>
      <c r="R243" s="0" t="n">
        <v>1942</v>
      </c>
      <c r="S243" s="0" t="n">
        <v>0</v>
      </c>
      <c r="T243" s="0" t="n">
        <v>0</v>
      </c>
      <c r="U243" s="18" t="s">
        <v>130</v>
      </c>
      <c r="V243" s="18" t="s">
        <v>144</v>
      </c>
      <c r="W243" s="0" t="str">
        <f aca="false">IF(AND(X243&gt;=6,X243&lt;14),"A",IF(AND(X243&gt;=14,X243&lt;22),"B","C"))</f>
        <v>C</v>
      </c>
      <c r="X243" s="18" t="n">
        <f aca="false">HOUR(H243)</f>
        <v>0</v>
      </c>
      <c r="Y243" s="18" t="n">
        <f aca="false">ROUND((I243-H243)*1440,0)</f>
        <v>15</v>
      </c>
      <c r="Z243" s="18" t="n">
        <f aca="false">ROUND((J243-I243)*1440,0)</f>
        <v>9</v>
      </c>
      <c r="AA243" s="18" t="n">
        <f aca="false">ROUND((K243-J243)*1440,0)</f>
        <v>57</v>
      </c>
      <c r="AB243" s="18" t="n">
        <f aca="false">ROUND((L243-K243)*1440,0)</f>
        <v>17</v>
      </c>
      <c r="AC243" s="18" t="n">
        <f aca="false">ROUND((M243-L243)*1440,0)</f>
        <v>64</v>
      </c>
      <c r="AD243" s="18" t="n">
        <f aca="false">IF(N243="","",ROUND((N243-M243)*1440,0))</f>
        <v>132</v>
      </c>
      <c r="AE243" s="18" t="n">
        <f aca="false">IF(O243="","",ROUND((O243-N243)*1440,0))</f>
        <v>44</v>
      </c>
      <c r="AF243" s="18" t="n">
        <f aca="false">IF(P243="","",ROUND((P243-O243)*1440,0))</f>
        <v>46</v>
      </c>
      <c r="AG243" s="18" t="n">
        <f aca="false">IF(Q243="","",ROUND((Q243-P243)*1440,0))</f>
        <v>42</v>
      </c>
      <c r="AH243" s="18" t="n">
        <f aca="false">IF(Q243="","",ROUND((Q243-H243)*1440,0))</f>
        <v>426</v>
      </c>
      <c r="AI243" s="19" t="n">
        <f aca="false">ROUND(IF(O243="",Assumptions!$B$25-K243,O243-K243)*24,1)</f>
        <v>4.3</v>
      </c>
      <c r="AJ243" s="20" t="n">
        <f aca="false">ROUND(MAX(N(Y243)/Assumptions!$C$5, N(Z243)/Assumptions!$C$6, N(AA243)/Assumptions!$C$7, N(AB243)/Assumptions!$C$8, N(AC243)/Assumptions!$C$9, N(AD243)/Assumptions!$C$10, N(AE243)/Assumptions!$C$11, N(AF243)/Assumptions!$C$12, N(AG243)/Assumptions!$C$13),3)</f>
        <v>4.4</v>
      </c>
      <c r="AK243" s="0" t="str">
        <f aca="false">IF(OR(U243="Pending",U243="On Hold"),"Open GRN (awaiting)",IF(AJ243&lt;=1,"Within SLA",IF(ROUND(N(Y243)/Assumptions!$C$5,3)=AJ243,"Gate Wait",IF(ROUND(N(Z243)/Assumptions!$C$6,3)=AJ243,"Dock Wait",IF(ROUND(N(AA243)/Assumptions!$C$7,3)=AJ243,"Unloading",IF(ROUND(N(AB243)/Assumptions!$C$8,3)=AJ243,"Unload-to-QC Wait",IF(ROUND(N(AC243)/Assumptions!$C$9,3)=AJ243,"QC",IF(ROUND(N(AD243)/Assumptions!$C$10,3)=AJ243,"QC-to-GRN Wait",IF(ROUND(N(AE243)/Assumptions!$C$11,3)=AJ243,"GRN Processing",IF(ROUND(N(AF243)/Assumptions!$C$12,3)=AJ243,"GRN-to-Putaway Wait",IF(ROUND(N(AG243)/Assumptions!$C$13,3)=AJ243,"Putaway","Within SLA")))))))))))</f>
        <v>QC-to-GRN Wait</v>
      </c>
    </row>
    <row r="244" customFormat="false" ht="15" hidden="false" customHeight="false" outlineLevel="0" collapsed="false">
      <c r="A244" s="0" t="s">
        <v>873</v>
      </c>
      <c r="B244" s="0" t="s">
        <v>874</v>
      </c>
      <c r="C244" s="0" t="s">
        <v>153</v>
      </c>
      <c r="D244" s="0" t="s">
        <v>147</v>
      </c>
      <c r="E244" s="0" t="s">
        <v>875</v>
      </c>
      <c r="F244" s="0" t="s">
        <v>155</v>
      </c>
      <c r="G244" s="0" t="s">
        <v>167</v>
      </c>
      <c r="H244" s="17" t="n">
        <v>46210.0208333333</v>
      </c>
      <c r="I244" s="17" t="n">
        <v>46210.0361111111</v>
      </c>
      <c r="J244" s="17" t="n">
        <v>46210.04375</v>
      </c>
      <c r="K244" s="17" t="n">
        <v>46210.1423611111</v>
      </c>
      <c r="L244" s="17" t="n">
        <v>46210.1451388889</v>
      </c>
      <c r="M244" s="17" t="n">
        <v>46210.1659722222</v>
      </c>
      <c r="N244" s="17" t="n">
        <v>46210.2034722222</v>
      </c>
      <c r="O244" s="17" t="n">
        <v>46210.2444444444</v>
      </c>
      <c r="P244" s="17" t="n">
        <v>46210.2756944444</v>
      </c>
      <c r="Q244" s="17" t="n">
        <v>46210.3076388889</v>
      </c>
      <c r="R244" s="0" t="n">
        <v>1112</v>
      </c>
      <c r="S244" s="0" t="n">
        <v>0</v>
      </c>
      <c r="T244" s="0" t="n">
        <v>0</v>
      </c>
      <c r="U244" s="18" t="s">
        <v>130</v>
      </c>
      <c r="V244" s="18" t="s">
        <v>82</v>
      </c>
      <c r="W244" s="0" t="str">
        <f aca="false">IF(AND(X244&gt;=6,X244&lt;14),"A",IF(AND(X244&gt;=14,X244&lt;22),"B","C"))</f>
        <v>C</v>
      </c>
      <c r="X244" s="18" t="n">
        <f aca="false">HOUR(H244)</f>
        <v>0</v>
      </c>
      <c r="Y244" s="18" t="n">
        <f aca="false">ROUND((I244-H244)*1440,0)</f>
        <v>22</v>
      </c>
      <c r="Z244" s="18" t="n">
        <f aca="false">ROUND((J244-I244)*1440,0)</f>
        <v>11</v>
      </c>
      <c r="AA244" s="18" t="n">
        <f aca="false">ROUND((K244-J244)*1440,0)</f>
        <v>142</v>
      </c>
      <c r="AB244" s="18" t="n">
        <f aca="false">ROUND((L244-K244)*1440,0)</f>
        <v>4</v>
      </c>
      <c r="AC244" s="18" t="n">
        <f aca="false">ROUND((M244-L244)*1440,0)</f>
        <v>30</v>
      </c>
      <c r="AD244" s="18" t="n">
        <f aca="false">IF(N244="","",ROUND((N244-M244)*1440,0))</f>
        <v>54</v>
      </c>
      <c r="AE244" s="18" t="n">
        <f aca="false">IF(O244="","",ROUND((O244-N244)*1440,0))</f>
        <v>59</v>
      </c>
      <c r="AF244" s="18" t="n">
        <f aca="false">IF(P244="","",ROUND((P244-O244)*1440,0))</f>
        <v>45</v>
      </c>
      <c r="AG244" s="18" t="n">
        <f aca="false">IF(Q244="","",ROUND((Q244-P244)*1440,0))</f>
        <v>46</v>
      </c>
      <c r="AH244" s="18" t="n">
        <f aca="false">IF(Q244="","",ROUND((Q244-H244)*1440,0))</f>
        <v>413</v>
      </c>
      <c r="AI244" s="19" t="n">
        <f aca="false">ROUND(IF(O244="",Assumptions!$B$25-K244,O244-K244)*24,1)</f>
        <v>2.5</v>
      </c>
      <c r="AJ244" s="20" t="n">
        <f aca="false">ROUND(MAX(N(Y244)/Assumptions!$C$5, N(Z244)/Assumptions!$C$6, N(AA244)/Assumptions!$C$7, N(AB244)/Assumptions!$C$8, N(AC244)/Assumptions!$C$9, N(AD244)/Assumptions!$C$10, N(AE244)/Assumptions!$C$11, N(AF244)/Assumptions!$C$12, N(AG244)/Assumptions!$C$13),3)</f>
        <v>2.367</v>
      </c>
      <c r="AK244" s="0" t="str">
        <f aca="false">IF(OR(U244="Pending",U244="On Hold"),"Open GRN (awaiting)",IF(AJ244&lt;=1,"Within SLA",IF(ROUND(N(Y244)/Assumptions!$C$5,3)=AJ244,"Gate Wait",IF(ROUND(N(Z244)/Assumptions!$C$6,3)=AJ244,"Dock Wait",IF(ROUND(N(AA244)/Assumptions!$C$7,3)=AJ244,"Unloading",IF(ROUND(N(AB244)/Assumptions!$C$8,3)=AJ244,"Unload-to-QC Wait",IF(ROUND(N(AC244)/Assumptions!$C$9,3)=AJ244,"QC",IF(ROUND(N(AD244)/Assumptions!$C$10,3)=AJ244,"QC-to-GRN Wait",IF(ROUND(N(AE244)/Assumptions!$C$11,3)=AJ244,"GRN Processing",IF(ROUND(N(AF244)/Assumptions!$C$12,3)=AJ244,"GRN-to-Putaway Wait",IF(ROUND(N(AG244)/Assumptions!$C$13,3)=AJ244,"Putaway","Within SLA")))))))))))</f>
        <v>Unloading</v>
      </c>
    </row>
    <row r="245" customFormat="false" ht="15" hidden="false" customHeight="false" outlineLevel="0" collapsed="false">
      <c r="A245" s="0" t="s">
        <v>876</v>
      </c>
      <c r="B245" s="0" t="s">
        <v>877</v>
      </c>
      <c r="C245" s="0" t="s">
        <v>153</v>
      </c>
      <c r="D245" s="0" t="s">
        <v>135</v>
      </c>
      <c r="E245" s="0" t="s">
        <v>878</v>
      </c>
      <c r="F245" s="0" t="s">
        <v>155</v>
      </c>
      <c r="G245" s="0" t="s">
        <v>138</v>
      </c>
      <c r="H245" s="17" t="n">
        <v>46210.0993055556</v>
      </c>
      <c r="I245" s="17" t="n">
        <v>46210.1173611111</v>
      </c>
      <c r="J245" s="17" t="n">
        <v>46210.1201388889</v>
      </c>
      <c r="K245" s="17" t="n">
        <v>46210.1368055556</v>
      </c>
      <c r="L245" s="17" t="n">
        <v>46210.14375</v>
      </c>
      <c r="M245" s="17" t="n">
        <v>46210.1541666667</v>
      </c>
      <c r="N245" s="17" t="n">
        <v>46210.1798611111</v>
      </c>
      <c r="O245" s="17" t="n">
        <v>46210.2409722222</v>
      </c>
      <c r="P245" s="17" t="n">
        <v>46210.2493055556</v>
      </c>
      <c r="Q245" s="17" t="n">
        <v>46210.2722222222</v>
      </c>
      <c r="R245" s="0" t="n">
        <v>208</v>
      </c>
      <c r="S245" s="0" t="n">
        <v>0</v>
      </c>
      <c r="T245" s="0" t="n">
        <v>0</v>
      </c>
      <c r="U245" s="18" t="s">
        <v>130</v>
      </c>
      <c r="V245" s="18" t="s">
        <v>156</v>
      </c>
      <c r="W245" s="0" t="str">
        <f aca="false">IF(AND(X245&gt;=6,X245&lt;14),"A",IF(AND(X245&gt;=14,X245&lt;22),"B","C"))</f>
        <v>C</v>
      </c>
      <c r="X245" s="18" t="n">
        <f aca="false">HOUR(H245)</f>
        <v>2</v>
      </c>
      <c r="Y245" s="18" t="n">
        <f aca="false">ROUND((I245-H245)*1440,0)</f>
        <v>26</v>
      </c>
      <c r="Z245" s="18" t="n">
        <f aca="false">ROUND((J245-I245)*1440,0)</f>
        <v>4</v>
      </c>
      <c r="AA245" s="18" t="n">
        <f aca="false">ROUND((K245-J245)*1440,0)</f>
        <v>24</v>
      </c>
      <c r="AB245" s="18" t="n">
        <f aca="false">ROUND((L245-K245)*1440,0)</f>
        <v>10</v>
      </c>
      <c r="AC245" s="18" t="n">
        <f aca="false">ROUND((M245-L245)*1440,0)</f>
        <v>15</v>
      </c>
      <c r="AD245" s="18" t="n">
        <f aca="false">IF(N245="","",ROUND((N245-M245)*1440,0))</f>
        <v>37</v>
      </c>
      <c r="AE245" s="18" t="n">
        <f aca="false">IF(O245="","",ROUND((O245-N245)*1440,0))</f>
        <v>88</v>
      </c>
      <c r="AF245" s="18" t="n">
        <f aca="false">IF(P245="","",ROUND((P245-O245)*1440,0))</f>
        <v>12</v>
      </c>
      <c r="AG245" s="18" t="n">
        <f aca="false">IF(Q245="","",ROUND((Q245-P245)*1440,0))</f>
        <v>33</v>
      </c>
      <c r="AH245" s="18" t="n">
        <f aca="false">IF(Q245="","",ROUND((Q245-H245)*1440,0))</f>
        <v>249</v>
      </c>
      <c r="AI245" s="19" t="n">
        <f aca="false">ROUND(IF(O245="",Assumptions!$B$25-K245,O245-K245)*24,1)</f>
        <v>2.5</v>
      </c>
      <c r="AJ245" s="20" t="n">
        <f aca="false">ROUND(MAX(N(Y245)/Assumptions!$C$5, N(Z245)/Assumptions!$C$6, N(AA245)/Assumptions!$C$7, N(AB245)/Assumptions!$C$8, N(AC245)/Assumptions!$C$9, N(AD245)/Assumptions!$C$10, N(AE245)/Assumptions!$C$11, N(AF245)/Assumptions!$C$12, N(AG245)/Assumptions!$C$13),3)</f>
        <v>1.956</v>
      </c>
      <c r="AK245" s="0" t="str">
        <f aca="false">IF(OR(U245="Pending",U245="On Hold"),"Open GRN (awaiting)",IF(AJ245&lt;=1,"Within SLA",IF(ROUND(N(Y245)/Assumptions!$C$5,3)=AJ245,"Gate Wait",IF(ROUND(N(Z245)/Assumptions!$C$6,3)=AJ245,"Dock Wait",IF(ROUND(N(AA245)/Assumptions!$C$7,3)=AJ245,"Unloading",IF(ROUND(N(AB245)/Assumptions!$C$8,3)=AJ245,"Unload-to-QC Wait",IF(ROUND(N(AC245)/Assumptions!$C$9,3)=AJ245,"QC",IF(ROUND(N(AD245)/Assumptions!$C$10,3)=AJ245,"QC-to-GRN Wait",IF(ROUND(N(AE245)/Assumptions!$C$11,3)=AJ245,"GRN Processing",IF(ROUND(N(AF245)/Assumptions!$C$12,3)=AJ245,"GRN-to-Putaway Wait",IF(ROUND(N(AG245)/Assumptions!$C$13,3)=AJ245,"Putaway","Within SLA")))))))))))</f>
        <v>GRN Processing</v>
      </c>
    </row>
    <row r="246" customFormat="false" ht="15" hidden="false" customHeight="false" outlineLevel="0" collapsed="false">
      <c r="A246" s="0" t="s">
        <v>879</v>
      </c>
      <c r="B246" s="0" t="s">
        <v>880</v>
      </c>
      <c r="C246" s="0" t="s">
        <v>153</v>
      </c>
      <c r="D246" s="0" t="s">
        <v>119</v>
      </c>
      <c r="E246" s="0" t="s">
        <v>881</v>
      </c>
      <c r="F246" s="0" t="s">
        <v>155</v>
      </c>
      <c r="G246" s="0" t="s">
        <v>122</v>
      </c>
      <c r="H246" s="17" t="n">
        <v>46210.1444444444</v>
      </c>
      <c r="I246" s="17" t="n">
        <v>46210.1493055556</v>
      </c>
      <c r="J246" s="17" t="n">
        <v>46210.1555555556</v>
      </c>
      <c r="K246" s="17" t="n">
        <v>46210.1701388889</v>
      </c>
      <c r="L246" s="17" t="n">
        <v>46210.175</v>
      </c>
      <c r="M246" s="17" t="n">
        <v>46210.2472222222</v>
      </c>
      <c r="N246" s="17" t="n">
        <v>46210.7555555556</v>
      </c>
      <c r="O246" s="17" t="n">
        <v>46210.8180555556</v>
      </c>
      <c r="P246" s="17" t="n">
        <v>46210.8222222222</v>
      </c>
      <c r="Q246" s="17" t="n">
        <v>46210.8388888889</v>
      </c>
      <c r="R246" s="0" t="n">
        <v>139</v>
      </c>
      <c r="S246" s="0" t="n">
        <v>7</v>
      </c>
      <c r="T246" s="0" t="n">
        <v>0</v>
      </c>
      <c r="U246" s="18" t="s">
        <v>123</v>
      </c>
      <c r="V246" s="18" t="s">
        <v>131</v>
      </c>
      <c r="W246" s="0" t="str">
        <f aca="false">IF(AND(X246&gt;=6,X246&lt;14),"A",IF(AND(X246&gt;=14,X246&lt;22),"B","C"))</f>
        <v>C</v>
      </c>
      <c r="X246" s="18" t="n">
        <f aca="false">HOUR(H246)</f>
        <v>3</v>
      </c>
      <c r="Y246" s="18" t="n">
        <f aca="false">ROUND((I246-H246)*1440,0)</f>
        <v>7</v>
      </c>
      <c r="Z246" s="18" t="n">
        <f aca="false">ROUND((J246-I246)*1440,0)</f>
        <v>9</v>
      </c>
      <c r="AA246" s="18" t="n">
        <f aca="false">ROUND((K246-J246)*1440,0)</f>
        <v>21</v>
      </c>
      <c r="AB246" s="18" t="n">
        <f aca="false">ROUND((L246-K246)*1440,0)</f>
        <v>7</v>
      </c>
      <c r="AC246" s="18" t="n">
        <f aca="false">ROUND((M246-L246)*1440,0)</f>
        <v>104</v>
      </c>
      <c r="AD246" s="18" t="n">
        <f aca="false">IF(N246="","",ROUND((N246-M246)*1440,0))</f>
        <v>732</v>
      </c>
      <c r="AE246" s="18" t="n">
        <f aca="false">IF(O246="","",ROUND((O246-N246)*1440,0))</f>
        <v>90</v>
      </c>
      <c r="AF246" s="18" t="n">
        <f aca="false">IF(P246="","",ROUND((P246-O246)*1440,0))</f>
        <v>6</v>
      </c>
      <c r="AG246" s="18" t="n">
        <f aca="false">IF(Q246="","",ROUND((Q246-P246)*1440,0))</f>
        <v>24</v>
      </c>
      <c r="AH246" s="18" t="n">
        <f aca="false">IF(Q246="","",ROUND((Q246-H246)*1440,0))</f>
        <v>1000</v>
      </c>
      <c r="AI246" s="19" t="n">
        <f aca="false">ROUND(IF(O246="",Assumptions!$B$25-K246,O246-K246)*24,1)</f>
        <v>15.6</v>
      </c>
      <c r="AJ246" s="20" t="n">
        <f aca="false">ROUND(MAX(N(Y246)/Assumptions!$C$5, N(Z246)/Assumptions!$C$6, N(AA246)/Assumptions!$C$7, N(AB246)/Assumptions!$C$8, N(AC246)/Assumptions!$C$9, N(AD246)/Assumptions!$C$10, N(AE246)/Assumptions!$C$11, N(AF246)/Assumptions!$C$12, N(AG246)/Assumptions!$C$13),3)</f>
        <v>24.4</v>
      </c>
      <c r="AK246" s="0" t="str">
        <f aca="false">IF(OR(U246="Pending",U246="On Hold"),"Open GRN (awaiting)",IF(AJ246&lt;=1,"Within SLA",IF(ROUND(N(Y246)/Assumptions!$C$5,3)=AJ246,"Gate Wait",IF(ROUND(N(Z246)/Assumptions!$C$6,3)=AJ246,"Dock Wait",IF(ROUND(N(AA246)/Assumptions!$C$7,3)=AJ246,"Unloading",IF(ROUND(N(AB246)/Assumptions!$C$8,3)=AJ246,"Unload-to-QC Wait",IF(ROUND(N(AC246)/Assumptions!$C$9,3)=AJ246,"QC",IF(ROUND(N(AD246)/Assumptions!$C$10,3)=AJ246,"QC-to-GRN Wait",IF(ROUND(N(AE246)/Assumptions!$C$11,3)=AJ246,"GRN Processing",IF(ROUND(N(AF246)/Assumptions!$C$12,3)=AJ246,"GRN-to-Putaway Wait",IF(ROUND(N(AG246)/Assumptions!$C$13,3)=AJ246,"Putaway","Within SLA")))))))))))</f>
        <v>QC-to-GRN Wait</v>
      </c>
    </row>
    <row r="247" customFormat="false" ht="15" hidden="false" customHeight="false" outlineLevel="0" collapsed="false">
      <c r="A247" s="0" t="s">
        <v>882</v>
      </c>
      <c r="B247" s="0" t="s">
        <v>883</v>
      </c>
      <c r="C247" s="0" t="s">
        <v>286</v>
      </c>
      <c r="D247" s="0" t="s">
        <v>147</v>
      </c>
      <c r="E247" s="0" t="s">
        <v>884</v>
      </c>
      <c r="F247" s="0" t="s">
        <v>121</v>
      </c>
      <c r="G247" s="0" t="s">
        <v>150</v>
      </c>
      <c r="H247" s="17" t="n">
        <v>46210.1972222222</v>
      </c>
      <c r="I247" s="17" t="n">
        <v>46210.2</v>
      </c>
      <c r="J247" s="17" t="n">
        <v>46210.2090277778</v>
      </c>
      <c r="K247" s="17" t="n">
        <v>46210.2305555556</v>
      </c>
      <c r="L247" s="17" t="n">
        <v>46210.2333333333</v>
      </c>
      <c r="M247" s="17" t="n">
        <v>46210.2527777778</v>
      </c>
      <c r="N247" s="17" t="n">
        <v>46210.3736111111</v>
      </c>
      <c r="O247" s="17" t="n">
        <v>46210.3868055556</v>
      </c>
      <c r="P247" s="17" t="n">
        <v>46210.4319444444</v>
      </c>
      <c r="Q247" s="17" t="n">
        <v>46210.4430555556</v>
      </c>
      <c r="R247" s="0" t="n">
        <v>416</v>
      </c>
      <c r="S247" s="0" t="n">
        <v>0</v>
      </c>
      <c r="T247" s="0" t="n">
        <v>0</v>
      </c>
      <c r="U247" s="18" t="s">
        <v>130</v>
      </c>
      <c r="V247" s="18" t="s">
        <v>144</v>
      </c>
      <c r="W247" s="0" t="str">
        <f aca="false">IF(AND(X247&gt;=6,X247&lt;14),"A",IF(AND(X247&gt;=14,X247&lt;22),"B","C"))</f>
        <v>C</v>
      </c>
      <c r="X247" s="18" t="n">
        <f aca="false">HOUR(H247)</f>
        <v>4</v>
      </c>
      <c r="Y247" s="18" t="n">
        <f aca="false">ROUND((I247-H247)*1440,0)</f>
        <v>4</v>
      </c>
      <c r="Z247" s="18" t="n">
        <f aca="false">ROUND((J247-I247)*1440,0)</f>
        <v>13</v>
      </c>
      <c r="AA247" s="18" t="n">
        <f aca="false">ROUND((K247-J247)*1440,0)</f>
        <v>31</v>
      </c>
      <c r="AB247" s="18" t="n">
        <f aca="false">ROUND((L247-K247)*1440,0)</f>
        <v>4</v>
      </c>
      <c r="AC247" s="18" t="n">
        <f aca="false">ROUND((M247-L247)*1440,0)</f>
        <v>28</v>
      </c>
      <c r="AD247" s="18" t="n">
        <f aca="false">IF(N247="","",ROUND((N247-M247)*1440,0))</f>
        <v>174</v>
      </c>
      <c r="AE247" s="18" t="n">
        <f aca="false">IF(O247="","",ROUND((O247-N247)*1440,0))</f>
        <v>19</v>
      </c>
      <c r="AF247" s="18" t="n">
        <f aca="false">IF(P247="","",ROUND((P247-O247)*1440,0))</f>
        <v>65</v>
      </c>
      <c r="AG247" s="18" t="n">
        <f aca="false">IF(Q247="","",ROUND((Q247-P247)*1440,0))</f>
        <v>16</v>
      </c>
      <c r="AH247" s="18" t="n">
        <f aca="false">IF(Q247="","",ROUND((Q247-H247)*1440,0))</f>
        <v>354</v>
      </c>
      <c r="AI247" s="19" t="n">
        <f aca="false">ROUND(IF(O247="",Assumptions!$B$25-K247,O247-K247)*24,1)</f>
        <v>3.8</v>
      </c>
      <c r="AJ247" s="20" t="n">
        <f aca="false">ROUND(MAX(N(Y247)/Assumptions!$C$5, N(Z247)/Assumptions!$C$6, N(AA247)/Assumptions!$C$7, N(AB247)/Assumptions!$C$8, N(AC247)/Assumptions!$C$9, N(AD247)/Assumptions!$C$10, N(AE247)/Assumptions!$C$11, N(AF247)/Assumptions!$C$12, N(AG247)/Assumptions!$C$13),3)</f>
        <v>5.8</v>
      </c>
      <c r="AK247" s="0" t="str">
        <f aca="false">IF(OR(U247="Pending",U247="On Hold"),"Open GRN (awaiting)",IF(AJ247&lt;=1,"Within SLA",IF(ROUND(N(Y247)/Assumptions!$C$5,3)=AJ247,"Gate Wait",IF(ROUND(N(Z247)/Assumptions!$C$6,3)=AJ247,"Dock Wait",IF(ROUND(N(AA247)/Assumptions!$C$7,3)=AJ247,"Unloading",IF(ROUND(N(AB247)/Assumptions!$C$8,3)=AJ247,"Unload-to-QC Wait",IF(ROUND(N(AC247)/Assumptions!$C$9,3)=AJ247,"QC",IF(ROUND(N(AD247)/Assumptions!$C$10,3)=AJ247,"QC-to-GRN Wait",IF(ROUND(N(AE247)/Assumptions!$C$11,3)=AJ247,"GRN Processing",IF(ROUND(N(AF247)/Assumptions!$C$12,3)=AJ247,"GRN-to-Putaway Wait",IF(ROUND(N(AG247)/Assumptions!$C$13,3)=AJ247,"Putaway","Within SLA")))))))))))</f>
        <v>QC-to-GRN Wait</v>
      </c>
    </row>
    <row r="248" customFormat="false" ht="15" hidden="false" customHeight="false" outlineLevel="0" collapsed="false">
      <c r="A248" s="0" t="s">
        <v>885</v>
      </c>
      <c r="B248" s="0" t="s">
        <v>886</v>
      </c>
      <c r="C248" s="0" t="s">
        <v>184</v>
      </c>
      <c r="D248" s="0" t="s">
        <v>119</v>
      </c>
      <c r="E248" s="0" t="s">
        <v>887</v>
      </c>
      <c r="F248" s="0" t="s">
        <v>177</v>
      </c>
      <c r="G248" s="0" t="s">
        <v>129</v>
      </c>
      <c r="H248" s="17" t="n">
        <v>46210.2375</v>
      </c>
      <c r="I248" s="17" t="n">
        <v>46210.2520833333</v>
      </c>
      <c r="J248" s="17" t="n">
        <v>46210.2541666667</v>
      </c>
      <c r="K248" s="17" t="n">
        <v>46210.2763888889</v>
      </c>
      <c r="L248" s="17" t="n">
        <v>46210.28125</v>
      </c>
      <c r="M248" s="17" t="n">
        <v>46210.3208333333</v>
      </c>
      <c r="N248" s="17" t="n">
        <v>46210.35</v>
      </c>
      <c r="O248" s="17" t="n">
        <v>46210.3645833333</v>
      </c>
      <c r="P248" s="17" t="n">
        <v>46210.3763888889</v>
      </c>
      <c r="Q248" s="17" t="n">
        <v>46210.3847222222</v>
      </c>
      <c r="R248" s="0" t="n">
        <v>142</v>
      </c>
      <c r="S248" s="0" t="n">
        <v>0</v>
      </c>
      <c r="T248" s="0" t="n">
        <v>0</v>
      </c>
      <c r="U248" s="18" t="s">
        <v>130</v>
      </c>
      <c r="V248" s="18" t="s">
        <v>156</v>
      </c>
      <c r="W248" s="0" t="str">
        <f aca="false">IF(AND(X248&gt;=6,X248&lt;14),"A",IF(AND(X248&gt;=14,X248&lt;22),"B","C"))</f>
        <v>C</v>
      </c>
      <c r="X248" s="18" t="n">
        <f aca="false">HOUR(H248)</f>
        <v>5</v>
      </c>
      <c r="Y248" s="18" t="n">
        <f aca="false">ROUND((I248-H248)*1440,0)</f>
        <v>21</v>
      </c>
      <c r="Z248" s="18" t="n">
        <f aca="false">ROUND((J248-I248)*1440,0)</f>
        <v>3</v>
      </c>
      <c r="AA248" s="18" t="n">
        <f aca="false">ROUND((K248-J248)*1440,0)</f>
        <v>32</v>
      </c>
      <c r="AB248" s="18" t="n">
        <f aca="false">ROUND((L248-K248)*1440,0)</f>
        <v>7</v>
      </c>
      <c r="AC248" s="18" t="n">
        <f aca="false">ROUND((M248-L248)*1440,0)</f>
        <v>57</v>
      </c>
      <c r="AD248" s="18" t="n">
        <f aca="false">IF(N248="","",ROUND((N248-M248)*1440,0))</f>
        <v>42</v>
      </c>
      <c r="AE248" s="18" t="n">
        <f aca="false">IF(O248="","",ROUND((O248-N248)*1440,0))</f>
        <v>21</v>
      </c>
      <c r="AF248" s="18" t="n">
        <f aca="false">IF(P248="","",ROUND((P248-O248)*1440,0))</f>
        <v>17</v>
      </c>
      <c r="AG248" s="18" t="n">
        <f aca="false">IF(Q248="","",ROUND((Q248-P248)*1440,0))</f>
        <v>12</v>
      </c>
      <c r="AH248" s="18" t="n">
        <f aca="false">IF(Q248="","",ROUND((Q248-H248)*1440,0))</f>
        <v>212</v>
      </c>
      <c r="AI248" s="19" t="n">
        <f aca="false">ROUND(IF(O248="",Assumptions!$B$25-K248,O248-K248)*24,1)</f>
        <v>2.1</v>
      </c>
      <c r="AJ248" s="20" t="n">
        <f aca="false">ROUND(MAX(N(Y248)/Assumptions!$C$5, N(Z248)/Assumptions!$C$6, N(AA248)/Assumptions!$C$7, N(AB248)/Assumptions!$C$8, N(AC248)/Assumptions!$C$9, N(AD248)/Assumptions!$C$10, N(AE248)/Assumptions!$C$11, N(AF248)/Assumptions!$C$12, N(AG248)/Assumptions!$C$13),3)</f>
        <v>1.4</v>
      </c>
      <c r="AK248" s="0" t="str">
        <f aca="false">IF(OR(U248="Pending",U248="On Hold"),"Open GRN (awaiting)",IF(AJ248&lt;=1,"Within SLA",IF(ROUND(N(Y248)/Assumptions!$C$5,3)=AJ248,"Gate Wait",IF(ROUND(N(Z248)/Assumptions!$C$6,3)=AJ248,"Dock Wait",IF(ROUND(N(AA248)/Assumptions!$C$7,3)=AJ248,"Unloading",IF(ROUND(N(AB248)/Assumptions!$C$8,3)=AJ248,"Unload-to-QC Wait",IF(ROUND(N(AC248)/Assumptions!$C$9,3)=AJ248,"QC",IF(ROUND(N(AD248)/Assumptions!$C$10,3)=AJ248,"QC-to-GRN Wait",IF(ROUND(N(AE248)/Assumptions!$C$11,3)=AJ248,"GRN Processing",IF(ROUND(N(AF248)/Assumptions!$C$12,3)=AJ248,"GRN-to-Putaway Wait",IF(ROUND(N(AG248)/Assumptions!$C$13,3)=AJ248,"Putaway","Within SLA")))))))))))</f>
        <v>QC-to-GRN Wait</v>
      </c>
    </row>
    <row r="249" customFormat="false" ht="15" hidden="false" customHeight="false" outlineLevel="0" collapsed="false">
      <c r="A249" s="0" t="s">
        <v>888</v>
      </c>
      <c r="B249" s="0" t="s">
        <v>889</v>
      </c>
      <c r="C249" s="0" t="s">
        <v>218</v>
      </c>
      <c r="D249" s="0" t="s">
        <v>135</v>
      </c>
      <c r="E249" s="0" t="s">
        <v>890</v>
      </c>
      <c r="F249" s="0" t="s">
        <v>137</v>
      </c>
      <c r="G249" s="0" t="s">
        <v>138</v>
      </c>
      <c r="H249" s="17" t="n">
        <v>46210.2548611111</v>
      </c>
      <c r="I249" s="17" t="n">
        <v>46210.2694444444</v>
      </c>
      <c r="J249" s="17" t="n">
        <v>46210.2708333333</v>
      </c>
      <c r="K249" s="17" t="n">
        <v>46210.3361111111</v>
      </c>
      <c r="L249" s="17" t="n">
        <v>46210.3486111111</v>
      </c>
      <c r="M249" s="17" t="n">
        <v>46210.3916666667</v>
      </c>
      <c r="N249" s="17" t="n">
        <v>46210.3993055556</v>
      </c>
      <c r="O249" s="17" t="n">
        <v>46210.4138888889</v>
      </c>
      <c r="P249" s="17" t="n">
        <v>46210.425</v>
      </c>
      <c r="Q249" s="17" t="n">
        <v>46210.4652777778</v>
      </c>
      <c r="R249" s="0" t="n">
        <v>1198</v>
      </c>
      <c r="S249" s="0" t="n">
        <v>0</v>
      </c>
      <c r="T249" s="0" t="n">
        <v>0</v>
      </c>
      <c r="U249" s="18" t="s">
        <v>130</v>
      </c>
      <c r="V249" s="18" t="s">
        <v>144</v>
      </c>
      <c r="W249" s="0" t="str">
        <f aca="false">IF(AND(X249&gt;=6,X249&lt;14),"A",IF(AND(X249&gt;=14,X249&lt;22),"B","C"))</f>
        <v>A</v>
      </c>
      <c r="X249" s="18" t="n">
        <f aca="false">HOUR(H249)</f>
        <v>6</v>
      </c>
      <c r="Y249" s="18" t="n">
        <f aca="false">ROUND((I249-H249)*1440,0)</f>
        <v>21</v>
      </c>
      <c r="Z249" s="18" t="n">
        <f aca="false">ROUND((J249-I249)*1440,0)</f>
        <v>2</v>
      </c>
      <c r="AA249" s="18" t="n">
        <f aca="false">ROUND((K249-J249)*1440,0)</f>
        <v>94</v>
      </c>
      <c r="AB249" s="18" t="n">
        <f aca="false">ROUND((L249-K249)*1440,0)</f>
        <v>18</v>
      </c>
      <c r="AC249" s="18" t="n">
        <f aca="false">ROUND((M249-L249)*1440,0)</f>
        <v>62</v>
      </c>
      <c r="AD249" s="18" t="n">
        <f aca="false">IF(N249="","",ROUND((N249-M249)*1440,0))</f>
        <v>11</v>
      </c>
      <c r="AE249" s="18" t="n">
        <f aca="false">IF(O249="","",ROUND((O249-N249)*1440,0))</f>
        <v>21</v>
      </c>
      <c r="AF249" s="18" t="n">
        <f aca="false">IF(P249="","",ROUND((P249-O249)*1440,0))</f>
        <v>16</v>
      </c>
      <c r="AG249" s="18" t="n">
        <f aca="false">IF(Q249="","",ROUND((Q249-P249)*1440,0))</f>
        <v>58</v>
      </c>
      <c r="AH249" s="18" t="n">
        <f aca="false">IF(Q249="","",ROUND((Q249-H249)*1440,0))</f>
        <v>303</v>
      </c>
      <c r="AI249" s="19" t="n">
        <f aca="false">ROUND(IF(O249="",Assumptions!$B$25-K249,O249-K249)*24,1)</f>
        <v>1.9</v>
      </c>
      <c r="AJ249" s="20" t="n">
        <f aca="false">ROUND(MAX(N(Y249)/Assumptions!$C$5, N(Z249)/Assumptions!$C$6, N(AA249)/Assumptions!$C$7, N(AB249)/Assumptions!$C$8, N(AC249)/Assumptions!$C$9, N(AD249)/Assumptions!$C$10, N(AE249)/Assumptions!$C$11, N(AF249)/Assumptions!$C$12, N(AG249)/Assumptions!$C$13),3)</f>
        <v>1.567</v>
      </c>
      <c r="AK249" s="0" t="str">
        <f aca="false">IF(OR(U249="Pending",U249="On Hold"),"Open GRN (awaiting)",IF(AJ249&lt;=1,"Within SLA",IF(ROUND(N(Y249)/Assumptions!$C$5,3)=AJ249,"Gate Wait",IF(ROUND(N(Z249)/Assumptions!$C$6,3)=AJ249,"Dock Wait",IF(ROUND(N(AA249)/Assumptions!$C$7,3)=AJ249,"Unloading",IF(ROUND(N(AB249)/Assumptions!$C$8,3)=AJ249,"Unload-to-QC Wait",IF(ROUND(N(AC249)/Assumptions!$C$9,3)=AJ249,"QC",IF(ROUND(N(AD249)/Assumptions!$C$10,3)=AJ249,"QC-to-GRN Wait",IF(ROUND(N(AE249)/Assumptions!$C$11,3)=AJ249,"GRN Processing",IF(ROUND(N(AF249)/Assumptions!$C$12,3)=AJ249,"GRN-to-Putaway Wait",IF(ROUND(N(AG249)/Assumptions!$C$13,3)=AJ249,"Putaway","Within SLA")))))))))))</f>
        <v>Unloading</v>
      </c>
    </row>
    <row r="250" customFormat="false" ht="15" hidden="false" customHeight="false" outlineLevel="0" collapsed="false">
      <c r="A250" s="0" t="s">
        <v>891</v>
      </c>
      <c r="B250" s="0" t="s">
        <v>892</v>
      </c>
      <c r="C250" s="0" t="s">
        <v>134</v>
      </c>
      <c r="D250" s="0" t="s">
        <v>119</v>
      </c>
      <c r="E250" s="0" t="s">
        <v>893</v>
      </c>
      <c r="F250" s="0" t="s">
        <v>149</v>
      </c>
      <c r="G250" s="0" t="s">
        <v>122</v>
      </c>
      <c r="H250" s="17" t="n">
        <v>46210.2576388889</v>
      </c>
      <c r="I250" s="17" t="n">
        <v>46210.2659722222</v>
      </c>
      <c r="J250" s="17" t="n">
        <v>46210.275</v>
      </c>
      <c r="K250" s="17" t="n">
        <v>46210.3458333333</v>
      </c>
      <c r="L250" s="17" t="n">
        <v>46210.3541666667</v>
      </c>
      <c r="M250" s="17" t="n">
        <v>46210.3756944445</v>
      </c>
      <c r="N250" s="17" t="n">
        <v>46210.4194444444</v>
      </c>
      <c r="O250" s="17" t="n">
        <v>46210.4486111111</v>
      </c>
      <c r="P250" s="17" t="n">
        <v>46210.4534722222</v>
      </c>
      <c r="Q250" s="17" t="n">
        <v>46210.46875</v>
      </c>
      <c r="R250" s="0" t="n">
        <v>2002</v>
      </c>
      <c r="S250" s="0" t="n">
        <v>0</v>
      </c>
      <c r="T250" s="0" t="n">
        <v>0</v>
      </c>
      <c r="U250" s="18" t="s">
        <v>130</v>
      </c>
      <c r="V250" s="18" t="s">
        <v>144</v>
      </c>
      <c r="W250" s="0" t="str">
        <f aca="false">IF(AND(X250&gt;=6,X250&lt;14),"A",IF(AND(X250&gt;=14,X250&lt;22),"B","C"))</f>
        <v>A</v>
      </c>
      <c r="X250" s="18" t="n">
        <f aca="false">HOUR(H250)</f>
        <v>6</v>
      </c>
      <c r="Y250" s="18" t="n">
        <f aca="false">ROUND((I250-H250)*1440,0)</f>
        <v>12</v>
      </c>
      <c r="Z250" s="18" t="n">
        <f aca="false">ROUND((J250-I250)*1440,0)</f>
        <v>13</v>
      </c>
      <c r="AA250" s="18" t="n">
        <f aca="false">ROUND((K250-J250)*1440,0)</f>
        <v>102</v>
      </c>
      <c r="AB250" s="18" t="n">
        <f aca="false">ROUND((L250-K250)*1440,0)</f>
        <v>12</v>
      </c>
      <c r="AC250" s="18" t="n">
        <f aca="false">ROUND((M250-L250)*1440,0)</f>
        <v>31</v>
      </c>
      <c r="AD250" s="18" t="n">
        <f aca="false">IF(N250="","",ROUND((N250-M250)*1440,0))</f>
        <v>63</v>
      </c>
      <c r="AE250" s="18" t="n">
        <f aca="false">IF(O250="","",ROUND((O250-N250)*1440,0))</f>
        <v>42</v>
      </c>
      <c r="AF250" s="18" t="n">
        <f aca="false">IF(P250="","",ROUND((P250-O250)*1440,0))</f>
        <v>7</v>
      </c>
      <c r="AG250" s="18" t="n">
        <f aca="false">IF(Q250="","",ROUND((Q250-P250)*1440,0))</f>
        <v>22</v>
      </c>
      <c r="AH250" s="18" t="n">
        <f aca="false">IF(Q250="","",ROUND((Q250-H250)*1440,0))</f>
        <v>304</v>
      </c>
      <c r="AI250" s="19" t="n">
        <f aca="false">ROUND(IF(O250="",Assumptions!$B$25-K250,O250-K250)*24,1)</f>
        <v>2.5</v>
      </c>
      <c r="AJ250" s="20" t="n">
        <f aca="false">ROUND(MAX(N(Y250)/Assumptions!$C$5, N(Z250)/Assumptions!$C$6, N(AA250)/Assumptions!$C$7, N(AB250)/Assumptions!$C$8, N(AC250)/Assumptions!$C$9, N(AD250)/Assumptions!$C$10, N(AE250)/Assumptions!$C$11, N(AF250)/Assumptions!$C$12, N(AG250)/Assumptions!$C$13),3)</f>
        <v>2.1</v>
      </c>
      <c r="AK250" s="0" t="str">
        <f aca="false">IF(OR(U250="Pending",U250="On Hold"),"Open GRN (awaiting)",IF(AJ250&lt;=1,"Within SLA",IF(ROUND(N(Y250)/Assumptions!$C$5,3)=AJ250,"Gate Wait",IF(ROUND(N(Z250)/Assumptions!$C$6,3)=AJ250,"Dock Wait",IF(ROUND(N(AA250)/Assumptions!$C$7,3)=AJ250,"Unloading",IF(ROUND(N(AB250)/Assumptions!$C$8,3)=AJ250,"Unload-to-QC Wait",IF(ROUND(N(AC250)/Assumptions!$C$9,3)=AJ250,"QC",IF(ROUND(N(AD250)/Assumptions!$C$10,3)=AJ250,"QC-to-GRN Wait",IF(ROUND(N(AE250)/Assumptions!$C$11,3)=AJ250,"GRN Processing",IF(ROUND(N(AF250)/Assumptions!$C$12,3)=AJ250,"GRN-to-Putaway Wait",IF(ROUND(N(AG250)/Assumptions!$C$13,3)=AJ250,"Putaway","Within SLA")))))))))))</f>
        <v>QC-to-GRN Wait</v>
      </c>
    </row>
    <row r="251" customFormat="false" ht="15" hidden="false" customHeight="false" outlineLevel="0" collapsed="false">
      <c r="A251" s="0" t="s">
        <v>894</v>
      </c>
      <c r="B251" s="0" t="s">
        <v>895</v>
      </c>
      <c r="C251" s="0" t="s">
        <v>184</v>
      </c>
      <c r="D251" s="0" t="s">
        <v>119</v>
      </c>
      <c r="E251" s="0" t="s">
        <v>896</v>
      </c>
      <c r="F251" s="0" t="s">
        <v>177</v>
      </c>
      <c r="G251" s="0" t="s">
        <v>129</v>
      </c>
      <c r="H251" s="17" t="n">
        <v>46210.2888888889</v>
      </c>
      <c r="I251" s="17" t="n">
        <v>46210.3013888889</v>
      </c>
      <c r="J251" s="17" t="n">
        <v>46210.3090277778</v>
      </c>
      <c r="K251" s="17" t="n">
        <v>46210.3243055556</v>
      </c>
      <c r="L251" s="17" t="n">
        <v>46210.3451388889</v>
      </c>
      <c r="M251" s="17" t="n">
        <v>46210.4</v>
      </c>
      <c r="N251" s="17" t="n">
        <v>46210.4055555556</v>
      </c>
      <c r="O251" s="17" t="n">
        <v>46210.4291666667</v>
      </c>
      <c r="P251" s="17" t="n">
        <v>46210.4534722222</v>
      </c>
      <c r="Q251" s="17" t="n">
        <v>46210.4659722222</v>
      </c>
      <c r="R251" s="0" t="n">
        <v>308</v>
      </c>
      <c r="S251" s="0" t="n">
        <v>0</v>
      </c>
      <c r="T251" s="0" t="n">
        <v>0</v>
      </c>
      <c r="U251" s="18" t="s">
        <v>130</v>
      </c>
      <c r="V251" s="18" t="s">
        <v>139</v>
      </c>
      <c r="W251" s="0" t="str">
        <f aca="false">IF(AND(X251&gt;=6,X251&lt;14),"A",IF(AND(X251&gt;=14,X251&lt;22),"B","C"))</f>
        <v>A</v>
      </c>
      <c r="X251" s="18" t="n">
        <f aca="false">HOUR(H251)</f>
        <v>6</v>
      </c>
      <c r="Y251" s="18" t="n">
        <f aca="false">ROUND((I251-H251)*1440,0)</f>
        <v>18</v>
      </c>
      <c r="Z251" s="18" t="n">
        <f aca="false">ROUND((J251-I251)*1440,0)</f>
        <v>11</v>
      </c>
      <c r="AA251" s="18" t="n">
        <f aca="false">ROUND((K251-J251)*1440,0)</f>
        <v>22</v>
      </c>
      <c r="AB251" s="18" t="n">
        <f aca="false">ROUND((L251-K251)*1440,0)</f>
        <v>30</v>
      </c>
      <c r="AC251" s="18" t="n">
        <f aca="false">ROUND((M251-L251)*1440,0)</f>
        <v>79</v>
      </c>
      <c r="AD251" s="18" t="n">
        <f aca="false">IF(N251="","",ROUND((N251-M251)*1440,0))</f>
        <v>8</v>
      </c>
      <c r="AE251" s="18" t="n">
        <f aca="false">IF(O251="","",ROUND((O251-N251)*1440,0))</f>
        <v>34</v>
      </c>
      <c r="AF251" s="18" t="n">
        <f aca="false">IF(P251="","",ROUND((P251-O251)*1440,0))</f>
        <v>35</v>
      </c>
      <c r="AG251" s="18" t="n">
        <f aca="false">IF(Q251="","",ROUND((Q251-P251)*1440,0))</f>
        <v>18</v>
      </c>
      <c r="AH251" s="18" t="n">
        <f aca="false">IF(Q251="","",ROUND((Q251-H251)*1440,0))</f>
        <v>255</v>
      </c>
      <c r="AI251" s="19" t="n">
        <f aca="false">ROUND(IF(O251="",Assumptions!$B$25-K251,O251-K251)*24,1)</f>
        <v>2.5</v>
      </c>
      <c r="AJ251" s="20" t="n">
        <f aca="false">ROUND(MAX(N(Y251)/Assumptions!$C$5, N(Z251)/Assumptions!$C$6, N(AA251)/Assumptions!$C$7, N(AB251)/Assumptions!$C$8, N(AC251)/Assumptions!$C$9, N(AD251)/Assumptions!$C$10, N(AE251)/Assumptions!$C$11, N(AF251)/Assumptions!$C$12, N(AG251)/Assumptions!$C$13),3)</f>
        <v>2</v>
      </c>
      <c r="AK251" s="0" t="str">
        <f aca="false">IF(OR(U251="Pending",U251="On Hold"),"Open GRN (awaiting)",IF(AJ251&lt;=1,"Within SLA",IF(ROUND(N(Y251)/Assumptions!$C$5,3)=AJ251,"Gate Wait",IF(ROUND(N(Z251)/Assumptions!$C$6,3)=AJ251,"Dock Wait",IF(ROUND(N(AA251)/Assumptions!$C$7,3)=AJ251,"Unloading",IF(ROUND(N(AB251)/Assumptions!$C$8,3)=AJ251,"Unload-to-QC Wait",IF(ROUND(N(AC251)/Assumptions!$C$9,3)=AJ251,"QC",IF(ROUND(N(AD251)/Assumptions!$C$10,3)=AJ251,"QC-to-GRN Wait",IF(ROUND(N(AE251)/Assumptions!$C$11,3)=AJ251,"GRN Processing",IF(ROUND(N(AF251)/Assumptions!$C$12,3)=AJ251,"GRN-to-Putaway Wait",IF(ROUND(N(AG251)/Assumptions!$C$13,3)=AJ251,"Putaway","Within SLA")))))))))))</f>
        <v>Unload-to-QC Wait</v>
      </c>
    </row>
    <row r="252" customFormat="false" ht="15" hidden="false" customHeight="false" outlineLevel="0" collapsed="false">
      <c r="A252" s="0" t="s">
        <v>897</v>
      </c>
      <c r="B252" s="0" t="s">
        <v>898</v>
      </c>
      <c r="C252" s="0" t="s">
        <v>142</v>
      </c>
      <c r="D252" s="0" t="s">
        <v>147</v>
      </c>
      <c r="E252" s="0" t="s">
        <v>899</v>
      </c>
      <c r="F252" s="0" t="s">
        <v>137</v>
      </c>
      <c r="G252" s="0" t="s">
        <v>167</v>
      </c>
      <c r="H252" s="17" t="n">
        <v>46210.3006944444</v>
      </c>
      <c r="I252" s="17" t="n">
        <v>46210.3173611111</v>
      </c>
      <c r="J252" s="17" t="n">
        <v>46210.3201388889</v>
      </c>
      <c r="K252" s="17" t="n">
        <v>46210.3680555556</v>
      </c>
      <c r="L252" s="17" t="n">
        <v>46210.3777777778</v>
      </c>
      <c r="M252" s="17" t="n">
        <v>46210.3930555556</v>
      </c>
      <c r="N252" s="17" t="n">
        <v>46210.4006944444</v>
      </c>
      <c r="O252" s="17" t="n">
        <v>46210.4361111111</v>
      </c>
      <c r="P252" s="17" t="n">
        <v>46210.4611111111</v>
      </c>
      <c r="Q252" s="17" t="n">
        <v>46210.4729166667</v>
      </c>
      <c r="R252" s="0" t="n">
        <v>459</v>
      </c>
      <c r="S252" s="0" t="n">
        <v>0</v>
      </c>
      <c r="T252" s="0" t="n">
        <v>0</v>
      </c>
      <c r="U252" s="18" t="s">
        <v>130</v>
      </c>
      <c r="V252" s="18" t="s">
        <v>139</v>
      </c>
      <c r="W252" s="0" t="str">
        <f aca="false">IF(AND(X252&gt;=6,X252&lt;14),"A",IF(AND(X252&gt;=14,X252&lt;22),"B","C"))</f>
        <v>A</v>
      </c>
      <c r="X252" s="18" t="n">
        <f aca="false">HOUR(H252)</f>
        <v>7</v>
      </c>
      <c r="Y252" s="18" t="n">
        <f aca="false">ROUND((I252-H252)*1440,0)</f>
        <v>24</v>
      </c>
      <c r="Z252" s="18" t="n">
        <f aca="false">ROUND((J252-I252)*1440,0)</f>
        <v>4</v>
      </c>
      <c r="AA252" s="18" t="n">
        <f aca="false">ROUND((K252-J252)*1440,0)</f>
        <v>69</v>
      </c>
      <c r="AB252" s="18" t="n">
        <f aca="false">ROUND((L252-K252)*1440,0)</f>
        <v>14</v>
      </c>
      <c r="AC252" s="18" t="n">
        <f aca="false">ROUND((M252-L252)*1440,0)</f>
        <v>22</v>
      </c>
      <c r="AD252" s="18" t="n">
        <f aca="false">IF(N252="","",ROUND((N252-M252)*1440,0))</f>
        <v>11</v>
      </c>
      <c r="AE252" s="18" t="n">
        <f aca="false">IF(O252="","",ROUND((O252-N252)*1440,0))</f>
        <v>51</v>
      </c>
      <c r="AF252" s="18" t="n">
        <f aca="false">IF(P252="","",ROUND((P252-O252)*1440,0))</f>
        <v>36</v>
      </c>
      <c r="AG252" s="18" t="n">
        <f aca="false">IF(Q252="","",ROUND((Q252-P252)*1440,0))</f>
        <v>17</v>
      </c>
      <c r="AH252" s="18" t="n">
        <f aca="false">IF(Q252="","",ROUND((Q252-H252)*1440,0))</f>
        <v>248</v>
      </c>
      <c r="AI252" s="19" t="n">
        <f aca="false">ROUND(IF(O252="",Assumptions!$B$25-K252,O252-K252)*24,1)</f>
        <v>1.6</v>
      </c>
      <c r="AJ252" s="20" t="n">
        <f aca="false">ROUND(MAX(N(Y252)/Assumptions!$C$5, N(Z252)/Assumptions!$C$6, N(AA252)/Assumptions!$C$7, N(AB252)/Assumptions!$C$8, N(AC252)/Assumptions!$C$9, N(AD252)/Assumptions!$C$10, N(AE252)/Assumptions!$C$11, N(AF252)/Assumptions!$C$12, N(AG252)/Assumptions!$C$13),3)</f>
        <v>1.8</v>
      </c>
      <c r="AK252" s="0" t="str">
        <f aca="false">IF(OR(U252="Pending",U252="On Hold"),"Open GRN (awaiting)",IF(AJ252&lt;=1,"Within SLA",IF(ROUND(N(Y252)/Assumptions!$C$5,3)=AJ252,"Gate Wait",IF(ROUND(N(Z252)/Assumptions!$C$6,3)=AJ252,"Dock Wait",IF(ROUND(N(AA252)/Assumptions!$C$7,3)=AJ252,"Unloading",IF(ROUND(N(AB252)/Assumptions!$C$8,3)=AJ252,"Unload-to-QC Wait",IF(ROUND(N(AC252)/Assumptions!$C$9,3)=AJ252,"QC",IF(ROUND(N(AD252)/Assumptions!$C$10,3)=AJ252,"QC-to-GRN Wait",IF(ROUND(N(AE252)/Assumptions!$C$11,3)=AJ252,"GRN Processing",IF(ROUND(N(AF252)/Assumptions!$C$12,3)=AJ252,"GRN-to-Putaway Wait",IF(ROUND(N(AG252)/Assumptions!$C$13,3)=AJ252,"Putaway","Within SLA")))))))))))</f>
        <v>GRN-to-Putaway Wait</v>
      </c>
    </row>
    <row r="253" customFormat="false" ht="15" hidden="false" customHeight="false" outlineLevel="0" collapsed="false">
      <c r="A253" s="0" t="s">
        <v>900</v>
      </c>
      <c r="B253" s="0" t="s">
        <v>901</v>
      </c>
      <c r="C253" s="0" t="s">
        <v>142</v>
      </c>
      <c r="D253" s="0" t="s">
        <v>119</v>
      </c>
      <c r="E253" s="0" t="s">
        <v>902</v>
      </c>
      <c r="F253" s="0" t="s">
        <v>121</v>
      </c>
      <c r="G253" s="0" t="s">
        <v>122</v>
      </c>
      <c r="H253" s="17" t="n">
        <v>46210.3034722222</v>
      </c>
      <c r="I253" s="17" t="n">
        <v>46210.3145833333</v>
      </c>
      <c r="J253" s="17" t="n">
        <v>46210.3229166667</v>
      </c>
      <c r="K253" s="17" t="n">
        <v>46210.3520833333</v>
      </c>
      <c r="L253" s="17" t="n">
        <v>46210.3555555556</v>
      </c>
      <c r="M253" s="17" t="n">
        <v>46210.3756944445</v>
      </c>
      <c r="N253" s="17" t="n">
        <v>46210.3833333333</v>
      </c>
      <c r="O253" s="17" t="n">
        <v>46210.4076388889</v>
      </c>
      <c r="P253" s="17" t="n">
        <v>46210.4145833333</v>
      </c>
      <c r="Q253" s="17" t="n">
        <v>46210.4347222222</v>
      </c>
      <c r="R253" s="0" t="n">
        <v>426</v>
      </c>
      <c r="S253" s="0" t="n">
        <v>0</v>
      </c>
      <c r="T253" s="0" t="n">
        <v>0</v>
      </c>
      <c r="U253" s="18" t="s">
        <v>130</v>
      </c>
      <c r="V253" s="18" t="s">
        <v>333</v>
      </c>
      <c r="W253" s="0" t="str">
        <f aca="false">IF(AND(X253&gt;=6,X253&lt;14),"A",IF(AND(X253&gt;=14,X253&lt;22),"B","C"))</f>
        <v>A</v>
      </c>
      <c r="X253" s="18" t="n">
        <f aca="false">HOUR(H253)</f>
        <v>7</v>
      </c>
      <c r="Y253" s="18" t="n">
        <f aca="false">ROUND((I253-H253)*1440,0)</f>
        <v>16</v>
      </c>
      <c r="Z253" s="18" t="n">
        <f aca="false">ROUND((J253-I253)*1440,0)</f>
        <v>12</v>
      </c>
      <c r="AA253" s="18" t="n">
        <f aca="false">ROUND((K253-J253)*1440,0)</f>
        <v>42</v>
      </c>
      <c r="AB253" s="18" t="n">
        <f aca="false">ROUND((L253-K253)*1440,0)</f>
        <v>5</v>
      </c>
      <c r="AC253" s="18" t="n">
        <f aca="false">ROUND((M253-L253)*1440,0)</f>
        <v>29</v>
      </c>
      <c r="AD253" s="18" t="n">
        <f aca="false">IF(N253="","",ROUND((N253-M253)*1440,0))</f>
        <v>11</v>
      </c>
      <c r="AE253" s="18" t="n">
        <f aca="false">IF(O253="","",ROUND((O253-N253)*1440,0))</f>
        <v>35</v>
      </c>
      <c r="AF253" s="18" t="n">
        <f aca="false">IF(P253="","",ROUND((P253-O253)*1440,0))</f>
        <v>10</v>
      </c>
      <c r="AG253" s="18" t="n">
        <f aca="false">IF(Q253="","",ROUND((Q253-P253)*1440,0))</f>
        <v>29</v>
      </c>
      <c r="AH253" s="18" t="n">
        <f aca="false">IF(Q253="","",ROUND((Q253-H253)*1440,0))</f>
        <v>189</v>
      </c>
      <c r="AI253" s="19" t="n">
        <f aca="false">ROUND(IF(O253="",Assumptions!$B$25-K253,O253-K253)*24,1)</f>
        <v>1.3</v>
      </c>
      <c r="AJ253" s="20" t="n">
        <f aca="false">ROUND(MAX(N(Y253)/Assumptions!$C$5, N(Z253)/Assumptions!$C$6, N(AA253)/Assumptions!$C$7, N(AB253)/Assumptions!$C$8, N(AC253)/Assumptions!$C$9, N(AD253)/Assumptions!$C$10, N(AE253)/Assumptions!$C$11, N(AF253)/Assumptions!$C$12, N(AG253)/Assumptions!$C$13),3)</f>
        <v>0.8</v>
      </c>
      <c r="AK253" s="0" t="str">
        <f aca="false">IF(OR(U253="Pending",U253="On Hold"),"Open GRN (awaiting)",IF(AJ253&lt;=1,"Within SLA",IF(ROUND(N(Y253)/Assumptions!$C$5,3)=AJ253,"Gate Wait",IF(ROUND(N(Z253)/Assumptions!$C$6,3)=AJ253,"Dock Wait",IF(ROUND(N(AA253)/Assumptions!$C$7,3)=AJ253,"Unloading",IF(ROUND(N(AB253)/Assumptions!$C$8,3)=AJ253,"Unload-to-QC Wait",IF(ROUND(N(AC253)/Assumptions!$C$9,3)=AJ253,"QC",IF(ROUND(N(AD253)/Assumptions!$C$10,3)=AJ253,"QC-to-GRN Wait",IF(ROUND(N(AE253)/Assumptions!$C$11,3)=AJ253,"GRN Processing",IF(ROUND(N(AF253)/Assumptions!$C$12,3)=AJ253,"GRN-to-Putaway Wait",IF(ROUND(N(AG253)/Assumptions!$C$13,3)=AJ253,"Putaway","Within SLA")))))))))))</f>
        <v>Within SLA</v>
      </c>
    </row>
    <row r="254" customFormat="false" ht="15" hidden="false" customHeight="false" outlineLevel="0" collapsed="false">
      <c r="A254" s="0" t="s">
        <v>903</v>
      </c>
      <c r="B254" s="0" t="s">
        <v>904</v>
      </c>
      <c r="C254" s="0" t="s">
        <v>175</v>
      </c>
      <c r="D254" s="0" t="s">
        <v>147</v>
      </c>
      <c r="E254" s="0" t="s">
        <v>905</v>
      </c>
      <c r="F254" s="0" t="s">
        <v>155</v>
      </c>
      <c r="G254" s="0" t="s">
        <v>150</v>
      </c>
      <c r="H254" s="17" t="n">
        <v>46210.3395833333</v>
      </c>
      <c r="I254" s="17" t="n">
        <v>46210.3541666667</v>
      </c>
      <c r="J254" s="17" t="n">
        <v>46210.3618055556</v>
      </c>
      <c r="K254" s="17" t="n">
        <v>46210.3770833333</v>
      </c>
      <c r="L254" s="17" t="n">
        <v>46210.3819444445</v>
      </c>
      <c r="M254" s="17" t="n">
        <v>46210.4069444445</v>
      </c>
      <c r="N254" s="17" t="n">
        <v>46210.4145833333</v>
      </c>
      <c r="O254" s="17" t="n">
        <v>46210.4604166667</v>
      </c>
      <c r="P254" s="17" t="n">
        <v>46210.4715277778</v>
      </c>
      <c r="Q254" s="17" t="n">
        <v>46210.4777777778</v>
      </c>
      <c r="R254" s="0" t="n">
        <v>245</v>
      </c>
      <c r="S254" s="0" t="n">
        <v>0</v>
      </c>
      <c r="T254" s="0" t="n">
        <v>0</v>
      </c>
      <c r="U254" s="18" t="s">
        <v>130</v>
      </c>
      <c r="V254" s="18" t="s">
        <v>156</v>
      </c>
      <c r="W254" s="0" t="str">
        <f aca="false">IF(AND(X254&gt;=6,X254&lt;14),"A",IF(AND(X254&gt;=14,X254&lt;22),"B","C"))</f>
        <v>A</v>
      </c>
      <c r="X254" s="18" t="n">
        <f aca="false">HOUR(H254)</f>
        <v>8</v>
      </c>
      <c r="Y254" s="18" t="n">
        <f aca="false">ROUND((I254-H254)*1440,0)</f>
        <v>21</v>
      </c>
      <c r="Z254" s="18" t="n">
        <f aca="false">ROUND((J254-I254)*1440,0)</f>
        <v>11</v>
      </c>
      <c r="AA254" s="18" t="n">
        <f aca="false">ROUND((K254-J254)*1440,0)</f>
        <v>22</v>
      </c>
      <c r="AB254" s="18" t="n">
        <f aca="false">ROUND((L254-K254)*1440,0)</f>
        <v>7</v>
      </c>
      <c r="AC254" s="18" t="n">
        <f aca="false">ROUND((M254-L254)*1440,0)</f>
        <v>36</v>
      </c>
      <c r="AD254" s="18" t="n">
        <f aca="false">IF(N254="","",ROUND((N254-M254)*1440,0))</f>
        <v>11</v>
      </c>
      <c r="AE254" s="18" t="n">
        <f aca="false">IF(O254="","",ROUND((O254-N254)*1440,0))</f>
        <v>66</v>
      </c>
      <c r="AF254" s="18" t="n">
        <f aca="false">IF(P254="","",ROUND((P254-O254)*1440,0))</f>
        <v>16</v>
      </c>
      <c r="AG254" s="18" t="n">
        <f aca="false">IF(Q254="","",ROUND((Q254-P254)*1440,0))</f>
        <v>9</v>
      </c>
      <c r="AH254" s="18" t="n">
        <f aca="false">IF(Q254="","",ROUND((Q254-H254)*1440,0))</f>
        <v>199</v>
      </c>
      <c r="AI254" s="19" t="n">
        <f aca="false">ROUND(IF(O254="",Assumptions!$B$25-K254,O254-K254)*24,1)</f>
        <v>2</v>
      </c>
      <c r="AJ254" s="20" t="n">
        <f aca="false">ROUND(MAX(N(Y254)/Assumptions!$C$5, N(Z254)/Assumptions!$C$6, N(AA254)/Assumptions!$C$7, N(AB254)/Assumptions!$C$8, N(AC254)/Assumptions!$C$9, N(AD254)/Assumptions!$C$10, N(AE254)/Assumptions!$C$11, N(AF254)/Assumptions!$C$12, N(AG254)/Assumptions!$C$13),3)</f>
        <v>1.467</v>
      </c>
      <c r="AK254" s="0" t="str">
        <f aca="false">IF(OR(U254="Pending",U254="On Hold"),"Open GRN (awaiting)",IF(AJ254&lt;=1,"Within SLA",IF(ROUND(N(Y254)/Assumptions!$C$5,3)=AJ254,"Gate Wait",IF(ROUND(N(Z254)/Assumptions!$C$6,3)=AJ254,"Dock Wait",IF(ROUND(N(AA254)/Assumptions!$C$7,3)=AJ254,"Unloading",IF(ROUND(N(AB254)/Assumptions!$C$8,3)=AJ254,"Unload-to-QC Wait",IF(ROUND(N(AC254)/Assumptions!$C$9,3)=AJ254,"QC",IF(ROUND(N(AD254)/Assumptions!$C$10,3)=AJ254,"QC-to-GRN Wait",IF(ROUND(N(AE254)/Assumptions!$C$11,3)=AJ254,"GRN Processing",IF(ROUND(N(AF254)/Assumptions!$C$12,3)=AJ254,"GRN-to-Putaway Wait",IF(ROUND(N(AG254)/Assumptions!$C$13,3)=AJ254,"Putaway","Within SLA")))))))))))</f>
        <v>GRN Processing</v>
      </c>
    </row>
    <row r="255" customFormat="false" ht="15" hidden="false" customHeight="false" outlineLevel="0" collapsed="false">
      <c r="A255" s="0" t="s">
        <v>906</v>
      </c>
      <c r="B255" s="0" t="s">
        <v>907</v>
      </c>
      <c r="C255" s="0" t="s">
        <v>252</v>
      </c>
      <c r="D255" s="0" t="s">
        <v>119</v>
      </c>
      <c r="E255" s="0" t="s">
        <v>908</v>
      </c>
      <c r="F255" s="0" t="s">
        <v>137</v>
      </c>
      <c r="G255" s="0" t="s">
        <v>129</v>
      </c>
      <c r="H255" s="17" t="n">
        <v>46210.36875</v>
      </c>
      <c r="I255" s="17" t="n">
        <v>46210.4048611111</v>
      </c>
      <c r="J255" s="17" t="n">
        <v>46210.4076388889</v>
      </c>
      <c r="K255" s="17" t="n">
        <v>46210.41875</v>
      </c>
      <c r="L255" s="17" t="n">
        <v>46210.4243055556</v>
      </c>
      <c r="M255" s="17" t="n">
        <v>46210.4777777778</v>
      </c>
      <c r="N255" s="17" t="n">
        <v>46210.5104166667</v>
      </c>
      <c r="O255" s="17" t="n">
        <v>46210.54375</v>
      </c>
      <c r="P255" s="17" t="n">
        <v>46210.5555555556</v>
      </c>
      <c r="Q255" s="17" t="n">
        <v>46210.5722222222</v>
      </c>
      <c r="R255" s="0" t="n">
        <v>383</v>
      </c>
      <c r="S255" s="0" t="n">
        <v>0</v>
      </c>
      <c r="T255" s="0" t="n">
        <v>4</v>
      </c>
      <c r="U255" s="18" t="s">
        <v>123</v>
      </c>
      <c r="V255" s="18" t="s">
        <v>139</v>
      </c>
      <c r="W255" s="0" t="str">
        <f aca="false">IF(AND(X255&gt;=6,X255&lt;14),"A",IF(AND(X255&gt;=14,X255&lt;22),"B","C"))</f>
        <v>A</v>
      </c>
      <c r="X255" s="18" t="n">
        <f aca="false">HOUR(H255)</f>
        <v>8</v>
      </c>
      <c r="Y255" s="18" t="n">
        <f aca="false">ROUND((I255-H255)*1440,0)</f>
        <v>52</v>
      </c>
      <c r="Z255" s="18" t="n">
        <f aca="false">ROUND((J255-I255)*1440,0)</f>
        <v>4</v>
      </c>
      <c r="AA255" s="18" t="n">
        <f aca="false">ROUND((K255-J255)*1440,0)</f>
        <v>16</v>
      </c>
      <c r="AB255" s="18" t="n">
        <f aca="false">ROUND((L255-K255)*1440,0)</f>
        <v>8</v>
      </c>
      <c r="AC255" s="18" t="n">
        <f aca="false">ROUND((M255-L255)*1440,0)</f>
        <v>77</v>
      </c>
      <c r="AD255" s="18" t="n">
        <f aca="false">IF(N255="","",ROUND((N255-M255)*1440,0))</f>
        <v>47</v>
      </c>
      <c r="AE255" s="18" t="n">
        <f aca="false">IF(O255="","",ROUND((O255-N255)*1440,0))</f>
        <v>48</v>
      </c>
      <c r="AF255" s="18" t="n">
        <f aca="false">IF(P255="","",ROUND((P255-O255)*1440,0))</f>
        <v>17</v>
      </c>
      <c r="AG255" s="18" t="n">
        <f aca="false">IF(Q255="","",ROUND((Q255-P255)*1440,0))</f>
        <v>24</v>
      </c>
      <c r="AH255" s="18" t="n">
        <f aca="false">IF(Q255="","",ROUND((Q255-H255)*1440,0))</f>
        <v>293</v>
      </c>
      <c r="AI255" s="19" t="n">
        <f aca="false">ROUND(IF(O255="",Assumptions!$B$25-K255,O255-K255)*24,1)</f>
        <v>3</v>
      </c>
      <c r="AJ255" s="20" t="n">
        <f aca="false">ROUND(MAX(N(Y255)/Assumptions!$C$5, N(Z255)/Assumptions!$C$6, N(AA255)/Assumptions!$C$7, N(AB255)/Assumptions!$C$8, N(AC255)/Assumptions!$C$9, N(AD255)/Assumptions!$C$10, N(AE255)/Assumptions!$C$11, N(AF255)/Assumptions!$C$12, N(AG255)/Assumptions!$C$13),3)</f>
        <v>1.733</v>
      </c>
      <c r="AK255" s="0" t="str">
        <f aca="false">IF(OR(U255="Pending",U255="On Hold"),"Open GRN (awaiting)",IF(AJ255&lt;=1,"Within SLA",IF(ROUND(N(Y255)/Assumptions!$C$5,3)=AJ255,"Gate Wait",IF(ROUND(N(Z255)/Assumptions!$C$6,3)=AJ255,"Dock Wait",IF(ROUND(N(AA255)/Assumptions!$C$7,3)=AJ255,"Unloading",IF(ROUND(N(AB255)/Assumptions!$C$8,3)=AJ255,"Unload-to-QC Wait",IF(ROUND(N(AC255)/Assumptions!$C$9,3)=AJ255,"QC",IF(ROUND(N(AD255)/Assumptions!$C$10,3)=AJ255,"QC-to-GRN Wait",IF(ROUND(N(AE255)/Assumptions!$C$11,3)=AJ255,"GRN Processing",IF(ROUND(N(AF255)/Assumptions!$C$12,3)=AJ255,"GRN-to-Putaway Wait",IF(ROUND(N(AG255)/Assumptions!$C$13,3)=AJ255,"Putaway","Within SLA")))))))))))</f>
        <v>Gate Wait</v>
      </c>
    </row>
    <row r="256" customFormat="false" ht="15" hidden="false" customHeight="false" outlineLevel="0" collapsed="false">
      <c r="A256" s="0" t="s">
        <v>909</v>
      </c>
      <c r="B256" s="0" t="s">
        <v>910</v>
      </c>
      <c r="C256" s="0" t="s">
        <v>175</v>
      </c>
      <c r="D256" s="0" t="s">
        <v>135</v>
      </c>
      <c r="E256" s="0" t="s">
        <v>911</v>
      </c>
      <c r="F256" s="0" t="s">
        <v>177</v>
      </c>
      <c r="G256" s="0" t="s">
        <v>178</v>
      </c>
      <c r="H256" s="17" t="n">
        <v>46210.3798611111</v>
      </c>
      <c r="I256" s="17" t="n">
        <v>46210.3847222222</v>
      </c>
      <c r="J256" s="17" t="n">
        <v>46210.3930555556</v>
      </c>
      <c r="K256" s="17" t="n">
        <v>46210.4229166667</v>
      </c>
      <c r="L256" s="17" t="n">
        <v>46210.4319444444</v>
      </c>
      <c r="M256" s="17" t="n">
        <v>46210.4548611111</v>
      </c>
      <c r="N256" s="17" t="n">
        <v>46210.4756944445</v>
      </c>
      <c r="O256" s="17" t="n">
        <v>46210.4826388889</v>
      </c>
      <c r="P256" s="17" t="n">
        <v>46210.4902777778</v>
      </c>
      <c r="Q256" s="17" t="n">
        <v>46210.4965277778</v>
      </c>
      <c r="R256" s="0" t="n">
        <v>333</v>
      </c>
      <c r="S256" s="0" t="n">
        <v>0</v>
      </c>
      <c r="T256" s="0" t="n">
        <v>3</v>
      </c>
      <c r="U256" s="18" t="s">
        <v>123</v>
      </c>
      <c r="V256" s="18" t="s">
        <v>333</v>
      </c>
      <c r="W256" s="0" t="str">
        <f aca="false">IF(AND(X256&gt;=6,X256&lt;14),"A",IF(AND(X256&gt;=14,X256&lt;22),"B","C"))</f>
        <v>A</v>
      </c>
      <c r="X256" s="18" t="n">
        <f aca="false">HOUR(H256)</f>
        <v>9</v>
      </c>
      <c r="Y256" s="18" t="n">
        <f aca="false">ROUND((I256-H256)*1440,0)</f>
        <v>7</v>
      </c>
      <c r="Z256" s="18" t="n">
        <f aca="false">ROUND((J256-I256)*1440,0)</f>
        <v>12</v>
      </c>
      <c r="AA256" s="18" t="n">
        <f aca="false">ROUND((K256-J256)*1440,0)</f>
        <v>43</v>
      </c>
      <c r="AB256" s="18" t="n">
        <f aca="false">ROUND((L256-K256)*1440,0)</f>
        <v>13</v>
      </c>
      <c r="AC256" s="18" t="n">
        <f aca="false">ROUND((M256-L256)*1440,0)</f>
        <v>33</v>
      </c>
      <c r="AD256" s="18" t="n">
        <f aca="false">IF(N256="","",ROUND((N256-M256)*1440,0))</f>
        <v>30</v>
      </c>
      <c r="AE256" s="18" t="n">
        <f aca="false">IF(O256="","",ROUND((O256-N256)*1440,0))</f>
        <v>10</v>
      </c>
      <c r="AF256" s="18" t="n">
        <f aca="false">IF(P256="","",ROUND((P256-O256)*1440,0))</f>
        <v>11</v>
      </c>
      <c r="AG256" s="18" t="n">
        <f aca="false">IF(Q256="","",ROUND((Q256-P256)*1440,0))</f>
        <v>9</v>
      </c>
      <c r="AH256" s="18" t="n">
        <f aca="false">IF(Q256="","",ROUND((Q256-H256)*1440,0))</f>
        <v>168</v>
      </c>
      <c r="AI256" s="19" t="n">
        <f aca="false">ROUND(IF(O256="",Assumptions!$B$25-K256,O256-K256)*24,1)</f>
        <v>1.4</v>
      </c>
      <c r="AJ256" s="20" t="n">
        <f aca="false">ROUND(MAX(N(Y256)/Assumptions!$C$5, N(Z256)/Assumptions!$C$6, N(AA256)/Assumptions!$C$7, N(AB256)/Assumptions!$C$8, N(AC256)/Assumptions!$C$9, N(AD256)/Assumptions!$C$10, N(AE256)/Assumptions!$C$11, N(AF256)/Assumptions!$C$12, N(AG256)/Assumptions!$C$13),3)</f>
        <v>1</v>
      </c>
      <c r="AK256" s="0" t="str">
        <f aca="false">IF(OR(U256="Pending",U256="On Hold"),"Open GRN (awaiting)",IF(AJ256&lt;=1,"Within SLA",IF(ROUND(N(Y256)/Assumptions!$C$5,3)=AJ256,"Gate Wait",IF(ROUND(N(Z256)/Assumptions!$C$6,3)=AJ256,"Dock Wait",IF(ROUND(N(AA256)/Assumptions!$C$7,3)=AJ256,"Unloading",IF(ROUND(N(AB256)/Assumptions!$C$8,3)=AJ256,"Unload-to-QC Wait",IF(ROUND(N(AC256)/Assumptions!$C$9,3)=AJ256,"QC",IF(ROUND(N(AD256)/Assumptions!$C$10,3)=AJ256,"QC-to-GRN Wait",IF(ROUND(N(AE256)/Assumptions!$C$11,3)=AJ256,"GRN Processing",IF(ROUND(N(AF256)/Assumptions!$C$12,3)=AJ256,"GRN-to-Putaway Wait",IF(ROUND(N(AG256)/Assumptions!$C$13,3)=AJ256,"Putaway","Within SLA")))))))))))</f>
        <v>Within SLA</v>
      </c>
    </row>
    <row r="257" customFormat="false" ht="15" hidden="false" customHeight="false" outlineLevel="0" collapsed="false">
      <c r="A257" s="0" t="s">
        <v>912</v>
      </c>
      <c r="B257" s="0" t="s">
        <v>913</v>
      </c>
      <c r="C257" s="0" t="s">
        <v>159</v>
      </c>
      <c r="D257" s="0" t="s">
        <v>135</v>
      </c>
      <c r="E257" s="0" t="s">
        <v>914</v>
      </c>
      <c r="F257" s="0" t="s">
        <v>177</v>
      </c>
      <c r="G257" s="0" t="s">
        <v>138</v>
      </c>
      <c r="H257" s="17" t="n">
        <v>46210.4069444445</v>
      </c>
      <c r="I257" s="17" t="n">
        <v>46210.4201388889</v>
      </c>
      <c r="J257" s="17" t="n">
        <v>46210.4284722222</v>
      </c>
      <c r="K257" s="17" t="n">
        <v>46210.4722222222</v>
      </c>
      <c r="L257" s="17" t="n">
        <v>46210.4805555556</v>
      </c>
      <c r="M257" s="17" t="n">
        <v>46210.4993055556</v>
      </c>
      <c r="N257" s="17" t="n">
        <v>46210.5006944445</v>
      </c>
      <c r="O257" s="17" t="n">
        <v>46210.6159722222</v>
      </c>
      <c r="P257" s="17" t="n">
        <v>46210.6236111111</v>
      </c>
      <c r="Q257" s="17" t="n">
        <v>46210.6423611111</v>
      </c>
      <c r="R257" s="0" t="n">
        <v>537</v>
      </c>
      <c r="S257" s="0" t="n">
        <v>0</v>
      </c>
      <c r="T257" s="0" t="n">
        <v>0</v>
      </c>
      <c r="U257" s="18" t="s">
        <v>130</v>
      </c>
      <c r="V257" s="18" t="s">
        <v>144</v>
      </c>
      <c r="W257" s="0" t="str">
        <f aca="false">IF(AND(X257&gt;=6,X257&lt;14),"A",IF(AND(X257&gt;=14,X257&lt;22),"B","C"))</f>
        <v>A</v>
      </c>
      <c r="X257" s="18" t="n">
        <f aca="false">HOUR(H257)</f>
        <v>9</v>
      </c>
      <c r="Y257" s="18" t="n">
        <f aca="false">ROUND((I257-H257)*1440,0)</f>
        <v>19</v>
      </c>
      <c r="Z257" s="18" t="n">
        <f aca="false">ROUND((J257-I257)*1440,0)</f>
        <v>12</v>
      </c>
      <c r="AA257" s="18" t="n">
        <f aca="false">ROUND((K257-J257)*1440,0)</f>
        <v>63</v>
      </c>
      <c r="AB257" s="18" t="n">
        <f aca="false">ROUND((L257-K257)*1440,0)</f>
        <v>12</v>
      </c>
      <c r="AC257" s="18" t="n">
        <f aca="false">ROUND((M257-L257)*1440,0)</f>
        <v>27</v>
      </c>
      <c r="AD257" s="18" t="n">
        <f aca="false">IF(N257="","",ROUND((N257-M257)*1440,0))</f>
        <v>2</v>
      </c>
      <c r="AE257" s="18" t="n">
        <f aca="false">IF(O257="","",ROUND((O257-N257)*1440,0))</f>
        <v>166</v>
      </c>
      <c r="AF257" s="18" t="n">
        <f aca="false">IF(P257="","",ROUND((P257-O257)*1440,0))</f>
        <v>11</v>
      </c>
      <c r="AG257" s="18" t="n">
        <f aca="false">IF(Q257="","",ROUND((Q257-P257)*1440,0))</f>
        <v>27</v>
      </c>
      <c r="AH257" s="18" t="n">
        <f aca="false">IF(Q257="","",ROUND((Q257-H257)*1440,0))</f>
        <v>339</v>
      </c>
      <c r="AI257" s="19" t="n">
        <f aca="false">ROUND(IF(O257="",Assumptions!$B$25-K257,O257-K257)*24,1)</f>
        <v>3.5</v>
      </c>
      <c r="AJ257" s="20" t="n">
        <f aca="false">ROUND(MAX(N(Y257)/Assumptions!$C$5, N(Z257)/Assumptions!$C$6, N(AA257)/Assumptions!$C$7, N(AB257)/Assumptions!$C$8, N(AC257)/Assumptions!$C$9, N(AD257)/Assumptions!$C$10, N(AE257)/Assumptions!$C$11, N(AF257)/Assumptions!$C$12, N(AG257)/Assumptions!$C$13),3)</f>
        <v>3.689</v>
      </c>
      <c r="AK257" s="0" t="str">
        <f aca="false">IF(OR(U257="Pending",U257="On Hold"),"Open GRN (awaiting)",IF(AJ257&lt;=1,"Within SLA",IF(ROUND(N(Y257)/Assumptions!$C$5,3)=AJ257,"Gate Wait",IF(ROUND(N(Z257)/Assumptions!$C$6,3)=AJ257,"Dock Wait",IF(ROUND(N(AA257)/Assumptions!$C$7,3)=AJ257,"Unloading",IF(ROUND(N(AB257)/Assumptions!$C$8,3)=AJ257,"Unload-to-QC Wait",IF(ROUND(N(AC257)/Assumptions!$C$9,3)=AJ257,"QC",IF(ROUND(N(AD257)/Assumptions!$C$10,3)=AJ257,"QC-to-GRN Wait",IF(ROUND(N(AE257)/Assumptions!$C$11,3)=AJ257,"GRN Processing",IF(ROUND(N(AF257)/Assumptions!$C$12,3)=AJ257,"GRN-to-Putaway Wait",IF(ROUND(N(AG257)/Assumptions!$C$13,3)=AJ257,"Putaway","Within SLA")))))))))))</f>
        <v>GRN Processing</v>
      </c>
    </row>
    <row r="258" customFormat="false" ht="15" hidden="false" customHeight="false" outlineLevel="0" collapsed="false">
      <c r="A258" s="0" t="s">
        <v>915</v>
      </c>
      <c r="B258" s="0" t="s">
        <v>916</v>
      </c>
      <c r="C258" s="0" t="s">
        <v>184</v>
      </c>
      <c r="D258" s="0" t="s">
        <v>147</v>
      </c>
      <c r="E258" s="0" t="s">
        <v>917</v>
      </c>
      <c r="F258" s="0" t="s">
        <v>177</v>
      </c>
      <c r="G258" s="0" t="s">
        <v>150</v>
      </c>
      <c r="H258" s="17" t="n">
        <v>46210.4076388889</v>
      </c>
      <c r="I258" s="17" t="n">
        <v>46210.4631944444</v>
      </c>
      <c r="J258" s="17" t="n">
        <v>46210.4743055556</v>
      </c>
      <c r="K258" s="17" t="n">
        <v>46210.4965277778</v>
      </c>
      <c r="L258" s="17" t="n">
        <v>46210.5076388889</v>
      </c>
      <c r="M258" s="17" t="n">
        <v>46210.5291666667</v>
      </c>
      <c r="N258" s="17" t="n">
        <v>46210.5326388889</v>
      </c>
      <c r="O258" s="17" t="n">
        <v>46210.5555555556</v>
      </c>
      <c r="P258" s="17" t="n">
        <v>46210.5618055556</v>
      </c>
      <c r="Q258" s="17" t="n">
        <v>46210.5798611111</v>
      </c>
      <c r="R258" s="0" t="n">
        <v>449</v>
      </c>
      <c r="S258" s="0" t="n">
        <v>0</v>
      </c>
      <c r="T258" s="0" t="n">
        <v>0</v>
      </c>
      <c r="U258" s="18" t="s">
        <v>130</v>
      </c>
      <c r="V258" s="18" t="s">
        <v>82</v>
      </c>
      <c r="W258" s="0" t="str">
        <f aca="false">IF(AND(X258&gt;=6,X258&lt;14),"A",IF(AND(X258&gt;=14,X258&lt;22),"B","C"))</f>
        <v>A</v>
      </c>
      <c r="X258" s="18" t="n">
        <f aca="false">HOUR(H258)</f>
        <v>9</v>
      </c>
      <c r="Y258" s="18" t="n">
        <f aca="false">ROUND((I258-H258)*1440,0)</f>
        <v>80</v>
      </c>
      <c r="Z258" s="18" t="n">
        <f aca="false">ROUND((J258-I258)*1440,0)</f>
        <v>16</v>
      </c>
      <c r="AA258" s="18" t="n">
        <f aca="false">ROUND((K258-J258)*1440,0)</f>
        <v>32</v>
      </c>
      <c r="AB258" s="18" t="n">
        <f aca="false">ROUND((L258-K258)*1440,0)</f>
        <v>16</v>
      </c>
      <c r="AC258" s="18" t="n">
        <f aca="false">ROUND((M258-L258)*1440,0)</f>
        <v>31</v>
      </c>
      <c r="AD258" s="18" t="n">
        <f aca="false">IF(N258="","",ROUND((N258-M258)*1440,0))</f>
        <v>5</v>
      </c>
      <c r="AE258" s="18" t="n">
        <f aca="false">IF(O258="","",ROUND((O258-N258)*1440,0))</f>
        <v>33</v>
      </c>
      <c r="AF258" s="18" t="n">
        <f aca="false">IF(P258="","",ROUND((P258-O258)*1440,0))</f>
        <v>9</v>
      </c>
      <c r="AG258" s="18" t="n">
        <f aca="false">IF(Q258="","",ROUND((Q258-P258)*1440,0))</f>
        <v>26</v>
      </c>
      <c r="AH258" s="18" t="n">
        <f aca="false">IF(Q258="","",ROUND((Q258-H258)*1440,0))</f>
        <v>248</v>
      </c>
      <c r="AI258" s="19" t="n">
        <f aca="false">ROUND(IF(O258="",Assumptions!$B$25-K258,O258-K258)*24,1)</f>
        <v>1.4</v>
      </c>
      <c r="AJ258" s="20" t="n">
        <f aca="false">ROUND(MAX(N(Y258)/Assumptions!$C$5, N(Z258)/Assumptions!$C$6, N(AA258)/Assumptions!$C$7, N(AB258)/Assumptions!$C$8, N(AC258)/Assumptions!$C$9, N(AD258)/Assumptions!$C$10, N(AE258)/Assumptions!$C$11, N(AF258)/Assumptions!$C$12, N(AG258)/Assumptions!$C$13),3)</f>
        <v>2.667</v>
      </c>
      <c r="AK258" s="0" t="str">
        <f aca="false">IF(OR(U258="Pending",U258="On Hold"),"Open GRN (awaiting)",IF(AJ258&lt;=1,"Within SLA",IF(ROUND(N(Y258)/Assumptions!$C$5,3)=AJ258,"Gate Wait",IF(ROUND(N(Z258)/Assumptions!$C$6,3)=AJ258,"Dock Wait",IF(ROUND(N(AA258)/Assumptions!$C$7,3)=AJ258,"Unloading",IF(ROUND(N(AB258)/Assumptions!$C$8,3)=AJ258,"Unload-to-QC Wait",IF(ROUND(N(AC258)/Assumptions!$C$9,3)=AJ258,"QC",IF(ROUND(N(AD258)/Assumptions!$C$10,3)=AJ258,"QC-to-GRN Wait",IF(ROUND(N(AE258)/Assumptions!$C$11,3)=AJ258,"GRN Processing",IF(ROUND(N(AF258)/Assumptions!$C$12,3)=AJ258,"GRN-to-Putaway Wait",IF(ROUND(N(AG258)/Assumptions!$C$13,3)=AJ258,"Putaway","Within SLA")))))))))))</f>
        <v>Gate Wait</v>
      </c>
    </row>
    <row r="259" customFormat="false" ht="15" hidden="false" customHeight="false" outlineLevel="0" collapsed="false">
      <c r="A259" s="0" t="s">
        <v>918</v>
      </c>
      <c r="B259" s="0" t="s">
        <v>919</v>
      </c>
      <c r="C259" s="0" t="s">
        <v>142</v>
      </c>
      <c r="D259" s="0" t="s">
        <v>119</v>
      </c>
      <c r="E259" s="0" t="s">
        <v>920</v>
      </c>
      <c r="F259" s="0" t="s">
        <v>137</v>
      </c>
      <c r="G259" s="0" t="s">
        <v>122</v>
      </c>
      <c r="H259" s="17" t="n">
        <v>46210.4090277778</v>
      </c>
      <c r="I259" s="17" t="n">
        <v>46210.4208333333</v>
      </c>
      <c r="J259" s="17" t="n">
        <v>46210.4236111111</v>
      </c>
      <c r="K259" s="17" t="n">
        <v>46210.4430555556</v>
      </c>
      <c r="L259" s="17" t="n">
        <v>46210.4472222222</v>
      </c>
      <c r="M259" s="17" t="n">
        <v>46210.4694444445</v>
      </c>
      <c r="N259" s="17" t="n">
        <v>46210.5395833333</v>
      </c>
      <c r="O259" s="17" t="n">
        <v>46210.5951388889</v>
      </c>
      <c r="P259" s="17" t="n">
        <v>46210.6006944445</v>
      </c>
      <c r="Q259" s="17" t="n">
        <v>46210.6152777778</v>
      </c>
      <c r="R259" s="0" t="n">
        <v>1507</v>
      </c>
      <c r="S259" s="0" t="n">
        <v>0</v>
      </c>
      <c r="T259" s="0" t="n">
        <v>0</v>
      </c>
      <c r="U259" s="18" t="s">
        <v>130</v>
      </c>
      <c r="V259" s="18" t="s">
        <v>144</v>
      </c>
      <c r="W259" s="0" t="str">
        <f aca="false">IF(AND(X259&gt;=6,X259&lt;14),"A",IF(AND(X259&gt;=14,X259&lt;22),"B","C"))</f>
        <v>A</v>
      </c>
      <c r="X259" s="18" t="n">
        <f aca="false">HOUR(H259)</f>
        <v>9</v>
      </c>
      <c r="Y259" s="18" t="n">
        <f aca="false">ROUND((I259-H259)*1440,0)</f>
        <v>17</v>
      </c>
      <c r="Z259" s="18" t="n">
        <f aca="false">ROUND((J259-I259)*1440,0)</f>
        <v>4</v>
      </c>
      <c r="AA259" s="18" t="n">
        <f aca="false">ROUND((K259-J259)*1440,0)</f>
        <v>28</v>
      </c>
      <c r="AB259" s="18" t="n">
        <f aca="false">ROUND((L259-K259)*1440,0)</f>
        <v>6</v>
      </c>
      <c r="AC259" s="18" t="n">
        <f aca="false">ROUND((M259-L259)*1440,0)</f>
        <v>32</v>
      </c>
      <c r="AD259" s="18" t="n">
        <f aca="false">IF(N259="","",ROUND((N259-M259)*1440,0))</f>
        <v>101</v>
      </c>
      <c r="AE259" s="18" t="n">
        <f aca="false">IF(O259="","",ROUND((O259-N259)*1440,0))</f>
        <v>80</v>
      </c>
      <c r="AF259" s="18" t="n">
        <f aca="false">IF(P259="","",ROUND((P259-O259)*1440,0))</f>
        <v>8</v>
      </c>
      <c r="AG259" s="18" t="n">
        <f aca="false">IF(Q259="","",ROUND((Q259-P259)*1440,0))</f>
        <v>21</v>
      </c>
      <c r="AH259" s="18" t="n">
        <f aca="false">IF(Q259="","",ROUND((Q259-H259)*1440,0))</f>
        <v>297</v>
      </c>
      <c r="AI259" s="19" t="n">
        <f aca="false">ROUND(IF(O259="",Assumptions!$B$25-K259,O259-K259)*24,1)</f>
        <v>3.7</v>
      </c>
      <c r="AJ259" s="20" t="n">
        <f aca="false">ROUND(MAX(N(Y259)/Assumptions!$C$5, N(Z259)/Assumptions!$C$6, N(AA259)/Assumptions!$C$7, N(AB259)/Assumptions!$C$8, N(AC259)/Assumptions!$C$9, N(AD259)/Assumptions!$C$10, N(AE259)/Assumptions!$C$11, N(AF259)/Assumptions!$C$12, N(AG259)/Assumptions!$C$13),3)</f>
        <v>3.367</v>
      </c>
      <c r="AK259" s="0" t="str">
        <f aca="false">IF(OR(U259="Pending",U259="On Hold"),"Open GRN (awaiting)",IF(AJ259&lt;=1,"Within SLA",IF(ROUND(N(Y259)/Assumptions!$C$5,3)=AJ259,"Gate Wait",IF(ROUND(N(Z259)/Assumptions!$C$6,3)=AJ259,"Dock Wait",IF(ROUND(N(AA259)/Assumptions!$C$7,3)=AJ259,"Unloading",IF(ROUND(N(AB259)/Assumptions!$C$8,3)=AJ259,"Unload-to-QC Wait",IF(ROUND(N(AC259)/Assumptions!$C$9,3)=AJ259,"QC",IF(ROUND(N(AD259)/Assumptions!$C$10,3)=AJ259,"QC-to-GRN Wait",IF(ROUND(N(AE259)/Assumptions!$C$11,3)=AJ259,"GRN Processing",IF(ROUND(N(AF259)/Assumptions!$C$12,3)=AJ259,"GRN-to-Putaway Wait",IF(ROUND(N(AG259)/Assumptions!$C$13,3)=AJ259,"Putaway","Within SLA")))))))))))</f>
        <v>QC-to-GRN Wait</v>
      </c>
    </row>
    <row r="260" customFormat="false" ht="15" hidden="false" customHeight="false" outlineLevel="0" collapsed="false">
      <c r="A260" s="0" t="s">
        <v>921</v>
      </c>
      <c r="B260" s="0" t="s">
        <v>922</v>
      </c>
      <c r="C260" s="0" t="s">
        <v>118</v>
      </c>
      <c r="D260" s="0" t="s">
        <v>119</v>
      </c>
      <c r="E260" s="0" t="s">
        <v>923</v>
      </c>
      <c r="F260" s="0" t="s">
        <v>121</v>
      </c>
      <c r="G260" s="0" t="s">
        <v>122</v>
      </c>
      <c r="H260" s="17" t="n">
        <v>46210.4270833333</v>
      </c>
      <c r="I260" s="17" t="n">
        <v>46210.4361111111</v>
      </c>
      <c r="J260" s="17" t="n">
        <v>46210.4402777778</v>
      </c>
      <c r="K260" s="17" t="n">
        <v>46210.4618055556</v>
      </c>
      <c r="L260" s="17" t="n">
        <v>46210.4645833333</v>
      </c>
      <c r="M260" s="17" t="n">
        <v>46210.4763888889</v>
      </c>
      <c r="N260" s="17" t="n">
        <v>46210.4986111111</v>
      </c>
      <c r="O260" s="17" t="n">
        <v>46210.5180555556</v>
      </c>
      <c r="P260" s="17" t="n">
        <v>46210.5319444445</v>
      </c>
      <c r="Q260" s="17" t="n">
        <v>46210.5395833333</v>
      </c>
      <c r="R260" s="0" t="n">
        <v>209</v>
      </c>
      <c r="S260" s="0" t="n">
        <v>0</v>
      </c>
      <c r="T260" s="0" t="n">
        <v>0</v>
      </c>
      <c r="U260" s="18" t="s">
        <v>130</v>
      </c>
      <c r="V260" s="18" t="s">
        <v>131</v>
      </c>
      <c r="W260" s="0" t="str">
        <f aca="false">IF(AND(X260&gt;=6,X260&lt;14),"A",IF(AND(X260&gt;=14,X260&lt;22),"B","C"))</f>
        <v>A</v>
      </c>
      <c r="X260" s="18" t="n">
        <f aca="false">HOUR(H260)</f>
        <v>10</v>
      </c>
      <c r="Y260" s="18" t="n">
        <f aca="false">ROUND((I260-H260)*1440,0)</f>
        <v>13</v>
      </c>
      <c r="Z260" s="18" t="n">
        <f aca="false">ROUND((J260-I260)*1440,0)</f>
        <v>6</v>
      </c>
      <c r="AA260" s="18" t="n">
        <f aca="false">ROUND((K260-J260)*1440,0)</f>
        <v>31</v>
      </c>
      <c r="AB260" s="18" t="n">
        <f aca="false">ROUND((L260-K260)*1440,0)</f>
        <v>4</v>
      </c>
      <c r="AC260" s="18" t="n">
        <f aca="false">ROUND((M260-L260)*1440,0)</f>
        <v>17</v>
      </c>
      <c r="AD260" s="18" t="n">
        <f aca="false">IF(N260="","",ROUND((N260-M260)*1440,0))</f>
        <v>32</v>
      </c>
      <c r="AE260" s="18" t="n">
        <f aca="false">IF(O260="","",ROUND((O260-N260)*1440,0))</f>
        <v>28</v>
      </c>
      <c r="AF260" s="18" t="n">
        <f aca="false">IF(P260="","",ROUND((P260-O260)*1440,0))</f>
        <v>20</v>
      </c>
      <c r="AG260" s="18" t="n">
        <f aca="false">IF(Q260="","",ROUND((Q260-P260)*1440,0))</f>
        <v>11</v>
      </c>
      <c r="AH260" s="18" t="n">
        <f aca="false">IF(Q260="","",ROUND((Q260-H260)*1440,0))</f>
        <v>162</v>
      </c>
      <c r="AI260" s="19" t="n">
        <f aca="false">ROUND(IF(O260="",Assumptions!$B$25-K260,O260-K260)*24,1)</f>
        <v>1.4</v>
      </c>
      <c r="AJ260" s="20" t="n">
        <f aca="false">ROUND(MAX(N(Y260)/Assumptions!$C$5, N(Z260)/Assumptions!$C$6, N(AA260)/Assumptions!$C$7, N(AB260)/Assumptions!$C$8, N(AC260)/Assumptions!$C$9, N(AD260)/Assumptions!$C$10, N(AE260)/Assumptions!$C$11, N(AF260)/Assumptions!$C$12, N(AG260)/Assumptions!$C$13),3)</f>
        <v>1.067</v>
      </c>
      <c r="AK260" s="0" t="str">
        <f aca="false">IF(OR(U260="Pending",U260="On Hold"),"Open GRN (awaiting)",IF(AJ260&lt;=1,"Within SLA",IF(ROUND(N(Y260)/Assumptions!$C$5,3)=AJ260,"Gate Wait",IF(ROUND(N(Z260)/Assumptions!$C$6,3)=AJ260,"Dock Wait",IF(ROUND(N(AA260)/Assumptions!$C$7,3)=AJ260,"Unloading",IF(ROUND(N(AB260)/Assumptions!$C$8,3)=AJ260,"Unload-to-QC Wait",IF(ROUND(N(AC260)/Assumptions!$C$9,3)=AJ260,"QC",IF(ROUND(N(AD260)/Assumptions!$C$10,3)=AJ260,"QC-to-GRN Wait",IF(ROUND(N(AE260)/Assumptions!$C$11,3)=AJ260,"GRN Processing",IF(ROUND(N(AF260)/Assumptions!$C$12,3)=AJ260,"GRN-to-Putaway Wait",IF(ROUND(N(AG260)/Assumptions!$C$13,3)=AJ260,"Putaway","Within SLA")))))))))))</f>
        <v>QC-to-GRN Wait</v>
      </c>
    </row>
    <row r="261" customFormat="false" ht="15" hidden="false" customHeight="false" outlineLevel="0" collapsed="false">
      <c r="A261" s="0" t="s">
        <v>924</v>
      </c>
      <c r="B261" s="0" t="s">
        <v>925</v>
      </c>
      <c r="C261" s="0" t="s">
        <v>142</v>
      </c>
      <c r="D261" s="0" t="s">
        <v>147</v>
      </c>
      <c r="E261" s="0" t="s">
        <v>926</v>
      </c>
      <c r="F261" s="0" t="s">
        <v>137</v>
      </c>
      <c r="G261" s="0" t="s">
        <v>150</v>
      </c>
      <c r="H261" s="17" t="n">
        <v>46210.4319444444</v>
      </c>
      <c r="I261" s="17" t="n">
        <v>46210.50625</v>
      </c>
      <c r="J261" s="17" t="n">
        <v>46210.5104166667</v>
      </c>
      <c r="K261" s="17" t="n">
        <v>46210.5305555556</v>
      </c>
      <c r="L261" s="17" t="n">
        <v>46210.5472222222</v>
      </c>
      <c r="M261" s="17" t="n">
        <v>46210.5791666667</v>
      </c>
      <c r="N261" s="17" t="n">
        <v>46210.5881944444</v>
      </c>
      <c r="O261" s="17" t="n">
        <v>46210.6333333333</v>
      </c>
      <c r="P261" s="17" t="n">
        <v>46210.6416666667</v>
      </c>
      <c r="Q261" s="17" t="n">
        <v>46210.6625</v>
      </c>
      <c r="R261" s="0" t="n">
        <v>286</v>
      </c>
      <c r="S261" s="0" t="n">
        <v>0</v>
      </c>
      <c r="T261" s="0" t="n">
        <v>0</v>
      </c>
      <c r="U261" s="18" t="s">
        <v>130</v>
      </c>
      <c r="V261" s="18" t="s">
        <v>82</v>
      </c>
      <c r="W261" s="0" t="str">
        <f aca="false">IF(AND(X261&gt;=6,X261&lt;14),"A",IF(AND(X261&gt;=14,X261&lt;22),"B","C"))</f>
        <v>A</v>
      </c>
      <c r="X261" s="18" t="n">
        <f aca="false">HOUR(H261)</f>
        <v>10</v>
      </c>
      <c r="Y261" s="18" t="n">
        <f aca="false">ROUND((I261-H261)*1440,0)</f>
        <v>107</v>
      </c>
      <c r="Z261" s="18" t="n">
        <f aca="false">ROUND((J261-I261)*1440,0)</f>
        <v>6</v>
      </c>
      <c r="AA261" s="18" t="n">
        <f aca="false">ROUND((K261-J261)*1440,0)</f>
        <v>29</v>
      </c>
      <c r="AB261" s="18" t="n">
        <f aca="false">ROUND((L261-K261)*1440,0)</f>
        <v>24</v>
      </c>
      <c r="AC261" s="18" t="n">
        <f aca="false">ROUND((M261-L261)*1440,0)</f>
        <v>46</v>
      </c>
      <c r="AD261" s="18" t="n">
        <f aca="false">IF(N261="","",ROUND((N261-M261)*1440,0))</f>
        <v>13</v>
      </c>
      <c r="AE261" s="18" t="n">
        <f aca="false">IF(O261="","",ROUND((O261-N261)*1440,0))</f>
        <v>65</v>
      </c>
      <c r="AF261" s="18" t="n">
        <f aca="false">IF(P261="","",ROUND((P261-O261)*1440,0))</f>
        <v>12</v>
      </c>
      <c r="AG261" s="18" t="n">
        <f aca="false">IF(Q261="","",ROUND((Q261-P261)*1440,0))</f>
        <v>30</v>
      </c>
      <c r="AH261" s="18" t="n">
        <f aca="false">IF(Q261="","",ROUND((Q261-H261)*1440,0))</f>
        <v>332</v>
      </c>
      <c r="AI261" s="19" t="n">
        <f aca="false">ROUND(IF(O261="",Assumptions!$B$25-K261,O261-K261)*24,1)</f>
        <v>2.5</v>
      </c>
      <c r="AJ261" s="20" t="n">
        <f aca="false">ROUND(MAX(N(Y261)/Assumptions!$C$5, N(Z261)/Assumptions!$C$6, N(AA261)/Assumptions!$C$7, N(AB261)/Assumptions!$C$8, N(AC261)/Assumptions!$C$9, N(AD261)/Assumptions!$C$10, N(AE261)/Assumptions!$C$11, N(AF261)/Assumptions!$C$12, N(AG261)/Assumptions!$C$13),3)</f>
        <v>3.567</v>
      </c>
      <c r="AK261" s="0" t="str">
        <f aca="false">IF(OR(U261="Pending",U261="On Hold"),"Open GRN (awaiting)",IF(AJ261&lt;=1,"Within SLA",IF(ROUND(N(Y261)/Assumptions!$C$5,3)=AJ261,"Gate Wait",IF(ROUND(N(Z261)/Assumptions!$C$6,3)=AJ261,"Dock Wait",IF(ROUND(N(AA261)/Assumptions!$C$7,3)=AJ261,"Unloading",IF(ROUND(N(AB261)/Assumptions!$C$8,3)=AJ261,"Unload-to-QC Wait",IF(ROUND(N(AC261)/Assumptions!$C$9,3)=AJ261,"QC",IF(ROUND(N(AD261)/Assumptions!$C$10,3)=AJ261,"QC-to-GRN Wait",IF(ROUND(N(AE261)/Assumptions!$C$11,3)=AJ261,"GRN Processing",IF(ROUND(N(AF261)/Assumptions!$C$12,3)=AJ261,"GRN-to-Putaway Wait",IF(ROUND(N(AG261)/Assumptions!$C$13,3)=AJ261,"Putaway","Within SLA")))))))))))</f>
        <v>Gate Wait</v>
      </c>
    </row>
    <row r="262" customFormat="false" ht="15" hidden="false" customHeight="false" outlineLevel="0" collapsed="false">
      <c r="A262" s="0" t="s">
        <v>927</v>
      </c>
      <c r="B262" s="0" t="s">
        <v>928</v>
      </c>
      <c r="C262" s="0" t="s">
        <v>142</v>
      </c>
      <c r="D262" s="0" t="s">
        <v>147</v>
      </c>
      <c r="E262" s="0" t="s">
        <v>929</v>
      </c>
      <c r="F262" s="0" t="s">
        <v>137</v>
      </c>
      <c r="G262" s="0" t="s">
        <v>150</v>
      </c>
      <c r="H262" s="17" t="n">
        <v>46210.4375</v>
      </c>
      <c r="I262" s="17" t="n">
        <v>46210.5881944444</v>
      </c>
      <c r="J262" s="17" t="n">
        <v>46210.5972222222</v>
      </c>
      <c r="K262" s="17" t="n">
        <v>46210.6201388889</v>
      </c>
      <c r="L262" s="17" t="n">
        <v>46210.6305555556</v>
      </c>
      <c r="M262" s="17" t="n">
        <v>46210.6701388889</v>
      </c>
      <c r="N262" s="17" t="n">
        <v>46210.6979166667</v>
      </c>
      <c r="O262" s="17" t="n">
        <v>46210.7048611111</v>
      </c>
      <c r="P262" s="17" t="n">
        <v>46210.7159722222</v>
      </c>
      <c r="Q262" s="17" t="n">
        <v>46210.7388888889</v>
      </c>
      <c r="R262" s="0" t="n">
        <v>214</v>
      </c>
      <c r="S262" s="0" t="n">
        <v>0</v>
      </c>
      <c r="T262" s="0" t="n">
        <v>1</v>
      </c>
      <c r="U262" s="18" t="s">
        <v>123</v>
      </c>
      <c r="V262" s="18" t="s">
        <v>82</v>
      </c>
      <c r="W262" s="0" t="str">
        <f aca="false">IF(AND(X262&gt;=6,X262&lt;14),"A",IF(AND(X262&gt;=14,X262&lt;22),"B","C"))</f>
        <v>A</v>
      </c>
      <c r="X262" s="18" t="n">
        <f aca="false">HOUR(H262)</f>
        <v>10</v>
      </c>
      <c r="Y262" s="18" t="n">
        <f aca="false">ROUND((I262-H262)*1440,0)</f>
        <v>217</v>
      </c>
      <c r="Z262" s="18" t="n">
        <f aca="false">ROUND((J262-I262)*1440,0)</f>
        <v>13</v>
      </c>
      <c r="AA262" s="18" t="n">
        <f aca="false">ROUND((K262-J262)*1440,0)</f>
        <v>33</v>
      </c>
      <c r="AB262" s="18" t="n">
        <f aca="false">ROUND((L262-K262)*1440,0)</f>
        <v>15</v>
      </c>
      <c r="AC262" s="18" t="n">
        <f aca="false">ROUND((M262-L262)*1440,0)</f>
        <v>57</v>
      </c>
      <c r="AD262" s="18" t="n">
        <f aca="false">IF(N262="","",ROUND((N262-M262)*1440,0))</f>
        <v>40</v>
      </c>
      <c r="AE262" s="18" t="n">
        <f aca="false">IF(O262="","",ROUND((O262-N262)*1440,0))</f>
        <v>10</v>
      </c>
      <c r="AF262" s="18" t="n">
        <f aca="false">IF(P262="","",ROUND((P262-O262)*1440,0))</f>
        <v>16</v>
      </c>
      <c r="AG262" s="18" t="n">
        <f aca="false">IF(Q262="","",ROUND((Q262-P262)*1440,0))</f>
        <v>33</v>
      </c>
      <c r="AH262" s="18" t="n">
        <f aca="false">IF(Q262="","",ROUND((Q262-H262)*1440,0))</f>
        <v>434</v>
      </c>
      <c r="AI262" s="19" t="n">
        <f aca="false">ROUND(IF(O262="",Assumptions!$B$25-K262,O262-K262)*24,1)</f>
        <v>2</v>
      </c>
      <c r="AJ262" s="20" t="n">
        <f aca="false">ROUND(MAX(N(Y262)/Assumptions!$C$5, N(Z262)/Assumptions!$C$6, N(AA262)/Assumptions!$C$7, N(AB262)/Assumptions!$C$8, N(AC262)/Assumptions!$C$9, N(AD262)/Assumptions!$C$10, N(AE262)/Assumptions!$C$11, N(AF262)/Assumptions!$C$12, N(AG262)/Assumptions!$C$13),3)</f>
        <v>7.233</v>
      </c>
      <c r="AK262" s="0" t="str">
        <f aca="false">IF(OR(U262="Pending",U262="On Hold"),"Open GRN (awaiting)",IF(AJ262&lt;=1,"Within SLA",IF(ROUND(N(Y262)/Assumptions!$C$5,3)=AJ262,"Gate Wait",IF(ROUND(N(Z262)/Assumptions!$C$6,3)=AJ262,"Dock Wait",IF(ROUND(N(AA262)/Assumptions!$C$7,3)=AJ262,"Unloading",IF(ROUND(N(AB262)/Assumptions!$C$8,3)=AJ262,"Unload-to-QC Wait",IF(ROUND(N(AC262)/Assumptions!$C$9,3)=AJ262,"QC",IF(ROUND(N(AD262)/Assumptions!$C$10,3)=AJ262,"QC-to-GRN Wait",IF(ROUND(N(AE262)/Assumptions!$C$11,3)=AJ262,"GRN Processing",IF(ROUND(N(AF262)/Assumptions!$C$12,3)=AJ262,"GRN-to-Putaway Wait",IF(ROUND(N(AG262)/Assumptions!$C$13,3)=AJ262,"Putaway","Within SLA")))))))))))</f>
        <v>Gate Wait</v>
      </c>
    </row>
    <row r="263" customFormat="false" ht="15" hidden="false" customHeight="false" outlineLevel="0" collapsed="false">
      <c r="A263" s="0" t="s">
        <v>930</v>
      </c>
      <c r="B263" s="0" t="s">
        <v>931</v>
      </c>
      <c r="C263" s="0" t="s">
        <v>175</v>
      </c>
      <c r="D263" s="0" t="s">
        <v>147</v>
      </c>
      <c r="E263" s="0" t="s">
        <v>932</v>
      </c>
      <c r="F263" s="0" t="s">
        <v>177</v>
      </c>
      <c r="G263" s="0" t="s">
        <v>167</v>
      </c>
      <c r="H263" s="17" t="n">
        <v>46210.4569444444</v>
      </c>
      <c r="I263" s="17" t="n">
        <v>46210.4875</v>
      </c>
      <c r="J263" s="17" t="n">
        <v>46210.4993055556</v>
      </c>
      <c r="K263" s="17" t="n">
        <v>46210.5222222222</v>
      </c>
      <c r="L263" s="17" t="n">
        <v>46210.5256944444</v>
      </c>
      <c r="M263" s="17" t="n">
        <v>46210.5541666667</v>
      </c>
      <c r="N263" s="17" t="n">
        <v>46210.5784722222</v>
      </c>
      <c r="O263" s="17" t="n">
        <v>46210.6027777778</v>
      </c>
      <c r="P263" s="17" t="n">
        <v>46210.6138888889</v>
      </c>
      <c r="Q263" s="17" t="n">
        <v>46210.6284722222</v>
      </c>
      <c r="R263" s="0" t="n">
        <v>120</v>
      </c>
      <c r="S263" s="0" t="n">
        <v>0</v>
      </c>
      <c r="T263" s="0" t="n">
        <v>0</v>
      </c>
      <c r="U263" s="18" t="s">
        <v>130</v>
      </c>
      <c r="V263" s="18" t="s">
        <v>139</v>
      </c>
      <c r="W263" s="0" t="str">
        <f aca="false">IF(AND(X263&gt;=6,X263&lt;14),"A",IF(AND(X263&gt;=14,X263&lt;22),"B","C"))</f>
        <v>A</v>
      </c>
      <c r="X263" s="18" t="n">
        <f aca="false">HOUR(H263)</f>
        <v>10</v>
      </c>
      <c r="Y263" s="18" t="n">
        <f aca="false">ROUND((I263-H263)*1440,0)</f>
        <v>44</v>
      </c>
      <c r="Z263" s="18" t="n">
        <f aca="false">ROUND((J263-I263)*1440,0)</f>
        <v>17</v>
      </c>
      <c r="AA263" s="18" t="n">
        <f aca="false">ROUND((K263-J263)*1440,0)</f>
        <v>33</v>
      </c>
      <c r="AB263" s="18" t="n">
        <f aca="false">ROUND((L263-K263)*1440,0)</f>
        <v>5</v>
      </c>
      <c r="AC263" s="18" t="n">
        <f aca="false">ROUND((M263-L263)*1440,0)</f>
        <v>41</v>
      </c>
      <c r="AD263" s="18" t="n">
        <f aca="false">IF(N263="","",ROUND((N263-M263)*1440,0))</f>
        <v>35</v>
      </c>
      <c r="AE263" s="18" t="n">
        <f aca="false">IF(O263="","",ROUND((O263-N263)*1440,0))</f>
        <v>35</v>
      </c>
      <c r="AF263" s="18" t="n">
        <f aca="false">IF(P263="","",ROUND((P263-O263)*1440,0))</f>
        <v>16</v>
      </c>
      <c r="AG263" s="18" t="n">
        <f aca="false">IF(Q263="","",ROUND((Q263-P263)*1440,0))</f>
        <v>21</v>
      </c>
      <c r="AH263" s="18" t="n">
        <f aca="false">IF(Q263="","",ROUND((Q263-H263)*1440,0))</f>
        <v>247</v>
      </c>
      <c r="AI263" s="19" t="n">
        <f aca="false">ROUND(IF(O263="",Assumptions!$B$25-K263,O263-K263)*24,1)</f>
        <v>1.9</v>
      </c>
      <c r="AJ263" s="20" t="n">
        <f aca="false">ROUND(MAX(N(Y263)/Assumptions!$C$5, N(Z263)/Assumptions!$C$6, N(AA263)/Assumptions!$C$7, N(AB263)/Assumptions!$C$8, N(AC263)/Assumptions!$C$9, N(AD263)/Assumptions!$C$10, N(AE263)/Assumptions!$C$11, N(AF263)/Assumptions!$C$12, N(AG263)/Assumptions!$C$13),3)</f>
        <v>1.467</v>
      </c>
      <c r="AK263" s="0" t="str">
        <f aca="false">IF(OR(U263="Pending",U263="On Hold"),"Open GRN (awaiting)",IF(AJ263&lt;=1,"Within SLA",IF(ROUND(N(Y263)/Assumptions!$C$5,3)=AJ263,"Gate Wait",IF(ROUND(N(Z263)/Assumptions!$C$6,3)=AJ263,"Dock Wait",IF(ROUND(N(AA263)/Assumptions!$C$7,3)=AJ263,"Unloading",IF(ROUND(N(AB263)/Assumptions!$C$8,3)=AJ263,"Unload-to-QC Wait",IF(ROUND(N(AC263)/Assumptions!$C$9,3)=AJ263,"QC",IF(ROUND(N(AD263)/Assumptions!$C$10,3)=AJ263,"QC-to-GRN Wait",IF(ROUND(N(AE263)/Assumptions!$C$11,3)=AJ263,"GRN Processing",IF(ROUND(N(AF263)/Assumptions!$C$12,3)=AJ263,"GRN-to-Putaway Wait",IF(ROUND(N(AG263)/Assumptions!$C$13,3)=AJ263,"Putaway","Within SLA")))))))))))</f>
        <v>Gate Wait</v>
      </c>
    </row>
    <row r="264" customFormat="false" ht="15" hidden="false" customHeight="false" outlineLevel="0" collapsed="false">
      <c r="A264" s="0" t="s">
        <v>933</v>
      </c>
      <c r="B264" s="0" t="s">
        <v>934</v>
      </c>
      <c r="C264" s="0" t="s">
        <v>153</v>
      </c>
      <c r="D264" s="0" t="s">
        <v>147</v>
      </c>
      <c r="E264" s="0" t="s">
        <v>689</v>
      </c>
      <c r="F264" s="0" t="s">
        <v>155</v>
      </c>
      <c r="G264" s="0" t="s">
        <v>150</v>
      </c>
      <c r="H264" s="17" t="n">
        <v>46210.4798611111</v>
      </c>
      <c r="I264" s="17" t="n">
        <v>46210.5104166667</v>
      </c>
      <c r="J264" s="17" t="n">
        <v>46210.51875</v>
      </c>
      <c r="K264" s="17" t="n">
        <v>46210.56875</v>
      </c>
      <c r="L264" s="17" t="n">
        <v>46210.5763888889</v>
      </c>
      <c r="M264" s="17" t="n">
        <v>46210.6284722222</v>
      </c>
      <c r="N264" s="17" t="n">
        <v>46210.6298611111</v>
      </c>
      <c r="O264" s="17" t="n">
        <v>46210.6611111111</v>
      </c>
      <c r="P264" s="17" t="n">
        <v>46210.6722222222</v>
      </c>
      <c r="Q264" s="17" t="n">
        <v>46210.6986111111</v>
      </c>
      <c r="R264" s="0" t="n">
        <v>1135</v>
      </c>
      <c r="S264" s="0" t="n">
        <v>32</v>
      </c>
      <c r="T264" s="0" t="n">
        <v>0</v>
      </c>
      <c r="U264" s="18" t="s">
        <v>123</v>
      </c>
      <c r="V264" s="18" t="s">
        <v>156</v>
      </c>
      <c r="W264" s="0" t="str">
        <f aca="false">IF(AND(X264&gt;=6,X264&lt;14),"A",IF(AND(X264&gt;=14,X264&lt;22),"B","C"))</f>
        <v>A</v>
      </c>
      <c r="X264" s="18" t="n">
        <f aca="false">HOUR(H264)</f>
        <v>11</v>
      </c>
      <c r="Y264" s="18" t="n">
        <f aca="false">ROUND((I264-H264)*1440,0)</f>
        <v>44</v>
      </c>
      <c r="Z264" s="18" t="n">
        <f aca="false">ROUND((J264-I264)*1440,0)</f>
        <v>12</v>
      </c>
      <c r="AA264" s="18" t="n">
        <f aca="false">ROUND((K264-J264)*1440,0)</f>
        <v>72</v>
      </c>
      <c r="AB264" s="18" t="n">
        <f aca="false">ROUND((L264-K264)*1440,0)</f>
        <v>11</v>
      </c>
      <c r="AC264" s="18" t="n">
        <f aca="false">ROUND((M264-L264)*1440,0)</f>
        <v>75</v>
      </c>
      <c r="AD264" s="18" t="n">
        <f aca="false">IF(N264="","",ROUND((N264-M264)*1440,0))</f>
        <v>2</v>
      </c>
      <c r="AE264" s="18" t="n">
        <f aca="false">IF(O264="","",ROUND((O264-N264)*1440,0))</f>
        <v>45</v>
      </c>
      <c r="AF264" s="18" t="n">
        <f aca="false">IF(P264="","",ROUND((P264-O264)*1440,0))</f>
        <v>16</v>
      </c>
      <c r="AG264" s="18" t="n">
        <f aca="false">IF(Q264="","",ROUND((Q264-P264)*1440,0))</f>
        <v>38</v>
      </c>
      <c r="AH264" s="18" t="n">
        <f aca="false">IF(Q264="","",ROUND((Q264-H264)*1440,0))</f>
        <v>315</v>
      </c>
      <c r="AI264" s="19" t="n">
        <f aca="false">ROUND(IF(O264="",Assumptions!$B$25-K264,O264-K264)*24,1)</f>
        <v>2.2</v>
      </c>
      <c r="AJ264" s="20" t="n">
        <f aca="false">ROUND(MAX(N(Y264)/Assumptions!$C$5, N(Z264)/Assumptions!$C$6, N(AA264)/Assumptions!$C$7, N(AB264)/Assumptions!$C$8, N(AC264)/Assumptions!$C$9, N(AD264)/Assumptions!$C$10, N(AE264)/Assumptions!$C$11, N(AF264)/Assumptions!$C$12, N(AG264)/Assumptions!$C$13),3)</f>
        <v>1.667</v>
      </c>
      <c r="AK264" s="0" t="str">
        <f aca="false">IF(OR(U264="Pending",U264="On Hold"),"Open GRN (awaiting)",IF(AJ264&lt;=1,"Within SLA",IF(ROUND(N(Y264)/Assumptions!$C$5,3)=AJ264,"Gate Wait",IF(ROUND(N(Z264)/Assumptions!$C$6,3)=AJ264,"Dock Wait",IF(ROUND(N(AA264)/Assumptions!$C$7,3)=AJ264,"Unloading",IF(ROUND(N(AB264)/Assumptions!$C$8,3)=AJ264,"Unload-to-QC Wait",IF(ROUND(N(AC264)/Assumptions!$C$9,3)=AJ264,"QC",IF(ROUND(N(AD264)/Assumptions!$C$10,3)=AJ264,"QC-to-GRN Wait",IF(ROUND(N(AE264)/Assumptions!$C$11,3)=AJ264,"GRN Processing",IF(ROUND(N(AF264)/Assumptions!$C$12,3)=AJ264,"GRN-to-Putaway Wait",IF(ROUND(N(AG264)/Assumptions!$C$13,3)=AJ264,"Putaway","Within SLA")))))))))))</f>
        <v>QC</v>
      </c>
    </row>
    <row r="265" customFormat="false" ht="15" hidden="false" customHeight="false" outlineLevel="0" collapsed="false">
      <c r="A265" s="0" t="s">
        <v>935</v>
      </c>
      <c r="B265" s="0" t="s">
        <v>936</v>
      </c>
      <c r="C265" s="0" t="s">
        <v>134</v>
      </c>
      <c r="D265" s="0" t="s">
        <v>147</v>
      </c>
      <c r="E265" s="0" t="s">
        <v>937</v>
      </c>
      <c r="F265" s="0" t="s">
        <v>149</v>
      </c>
      <c r="G265" s="0" t="s">
        <v>150</v>
      </c>
      <c r="H265" s="17" t="n">
        <v>46210.4805555556</v>
      </c>
      <c r="I265" s="17" t="n">
        <v>46210.5840277778</v>
      </c>
      <c r="J265" s="17" t="n">
        <v>46210.5888888889</v>
      </c>
      <c r="K265" s="17" t="n">
        <v>46210.6048611111</v>
      </c>
      <c r="L265" s="17" t="n">
        <v>46210.6104166667</v>
      </c>
      <c r="M265" s="17" t="n">
        <v>46210.6256944445</v>
      </c>
      <c r="N265" s="17" t="n">
        <v>46210.6854166667</v>
      </c>
      <c r="O265" s="17" t="n">
        <v>46210.7083333333</v>
      </c>
      <c r="P265" s="17" t="n">
        <v>46210.7208333333</v>
      </c>
      <c r="Q265" s="17" t="n">
        <v>46210.7513888889</v>
      </c>
      <c r="R265" s="0" t="n">
        <v>493</v>
      </c>
      <c r="S265" s="0" t="n">
        <v>0</v>
      </c>
      <c r="T265" s="0" t="n">
        <v>17</v>
      </c>
      <c r="U265" s="18" t="s">
        <v>123</v>
      </c>
      <c r="V265" s="18" t="s">
        <v>139</v>
      </c>
      <c r="W265" s="0" t="str">
        <f aca="false">IF(AND(X265&gt;=6,X265&lt;14),"A",IF(AND(X265&gt;=14,X265&lt;22),"B","C"))</f>
        <v>A</v>
      </c>
      <c r="X265" s="18" t="n">
        <f aca="false">HOUR(H265)</f>
        <v>11</v>
      </c>
      <c r="Y265" s="18" t="n">
        <f aca="false">ROUND((I265-H265)*1440,0)</f>
        <v>149</v>
      </c>
      <c r="Z265" s="18" t="n">
        <f aca="false">ROUND((J265-I265)*1440,0)</f>
        <v>7</v>
      </c>
      <c r="AA265" s="18" t="n">
        <f aca="false">ROUND((K265-J265)*1440,0)</f>
        <v>23</v>
      </c>
      <c r="AB265" s="18" t="n">
        <f aca="false">ROUND((L265-K265)*1440,0)</f>
        <v>8</v>
      </c>
      <c r="AC265" s="18" t="n">
        <f aca="false">ROUND((M265-L265)*1440,0)</f>
        <v>22</v>
      </c>
      <c r="AD265" s="18" t="n">
        <f aca="false">IF(N265="","",ROUND((N265-M265)*1440,0))</f>
        <v>86</v>
      </c>
      <c r="AE265" s="18" t="n">
        <f aca="false">IF(O265="","",ROUND((O265-N265)*1440,0))</f>
        <v>33</v>
      </c>
      <c r="AF265" s="18" t="n">
        <f aca="false">IF(P265="","",ROUND((P265-O265)*1440,0))</f>
        <v>18</v>
      </c>
      <c r="AG265" s="18" t="n">
        <f aca="false">IF(Q265="","",ROUND((Q265-P265)*1440,0))</f>
        <v>44</v>
      </c>
      <c r="AH265" s="18" t="n">
        <f aca="false">IF(Q265="","",ROUND((Q265-H265)*1440,0))</f>
        <v>390</v>
      </c>
      <c r="AI265" s="19" t="n">
        <f aca="false">ROUND(IF(O265="",Assumptions!$B$25-K265,O265-K265)*24,1)</f>
        <v>2.5</v>
      </c>
      <c r="AJ265" s="20" t="n">
        <f aca="false">ROUND(MAX(N(Y265)/Assumptions!$C$5, N(Z265)/Assumptions!$C$6, N(AA265)/Assumptions!$C$7, N(AB265)/Assumptions!$C$8, N(AC265)/Assumptions!$C$9, N(AD265)/Assumptions!$C$10, N(AE265)/Assumptions!$C$11, N(AF265)/Assumptions!$C$12, N(AG265)/Assumptions!$C$13),3)</f>
        <v>4.967</v>
      </c>
      <c r="AK265" s="0" t="str">
        <f aca="false">IF(OR(U265="Pending",U265="On Hold"),"Open GRN (awaiting)",IF(AJ265&lt;=1,"Within SLA",IF(ROUND(N(Y265)/Assumptions!$C$5,3)=AJ265,"Gate Wait",IF(ROUND(N(Z265)/Assumptions!$C$6,3)=AJ265,"Dock Wait",IF(ROUND(N(AA265)/Assumptions!$C$7,3)=AJ265,"Unloading",IF(ROUND(N(AB265)/Assumptions!$C$8,3)=AJ265,"Unload-to-QC Wait",IF(ROUND(N(AC265)/Assumptions!$C$9,3)=AJ265,"QC",IF(ROUND(N(AD265)/Assumptions!$C$10,3)=AJ265,"QC-to-GRN Wait",IF(ROUND(N(AE265)/Assumptions!$C$11,3)=AJ265,"GRN Processing",IF(ROUND(N(AF265)/Assumptions!$C$12,3)=AJ265,"GRN-to-Putaway Wait",IF(ROUND(N(AG265)/Assumptions!$C$13,3)=AJ265,"Putaway","Within SLA")))))))))))</f>
        <v>Gate Wait</v>
      </c>
    </row>
    <row r="266" customFormat="false" ht="15" hidden="false" customHeight="false" outlineLevel="0" collapsed="false">
      <c r="A266" s="0" t="s">
        <v>938</v>
      </c>
      <c r="B266" s="0" t="s">
        <v>939</v>
      </c>
      <c r="C266" s="0" t="s">
        <v>218</v>
      </c>
      <c r="D266" s="0" t="s">
        <v>135</v>
      </c>
      <c r="E266" s="0" t="s">
        <v>222</v>
      </c>
      <c r="F266" s="0" t="s">
        <v>155</v>
      </c>
      <c r="G266" s="0" t="s">
        <v>138</v>
      </c>
      <c r="H266" s="17" t="n">
        <v>46210.49375</v>
      </c>
      <c r="I266" s="17" t="n">
        <v>46210.6548611111</v>
      </c>
      <c r="J266" s="17" t="n">
        <v>46210.6597222222</v>
      </c>
      <c r="K266" s="17" t="n">
        <v>46210.6916666667</v>
      </c>
      <c r="L266" s="17" t="n">
        <v>46210.6944444445</v>
      </c>
      <c r="M266" s="17" t="n">
        <v>46210.7034722222</v>
      </c>
      <c r="N266" s="17" t="n">
        <v>46210.7180555556</v>
      </c>
      <c r="O266" s="17" t="n">
        <v>46210.7840277778</v>
      </c>
      <c r="P266" s="17" t="n">
        <v>46210.7951388889</v>
      </c>
      <c r="Q266" s="17" t="n">
        <v>46210.8076388889</v>
      </c>
      <c r="R266" s="0" t="n">
        <v>166</v>
      </c>
      <c r="S266" s="0" t="n">
        <v>0</v>
      </c>
      <c r="T266" s="0" t="n">
        <v>0</v>
      </c>
      <c r="U266" s="18" t="s">
        <v>130</v>
      </c>
      <c r="V266" s="18" t="s">
        <v>82</v>
      </c>
      <c r="W266" s="0" t="str">
        <f aca="false">IF(AND(X266&gt;=6,X266&lt;14),"A",IF(AND(X266&gt;=14,X266&lt;22),"B","C"))</f>
        <v>A</v>
      </c>
      <c r="X266" s="18" t="n">
        <f aca="false">HOUR(H266)</f>
        <v>11</v>
      </c>
      <c r="Y266" s="18" t="n">
        <f aca="false">ROUND((I266-H266)*1440,0)</f>
        <v>232</v>
      </c>
      <c r="Z266" s="18" t="n">
        <f aca="false">ROUND((J266-I266)*1440,0)</f>
        <v>7</v>
      </c>
      <c r="AA266" s="18" t="n">
        <f aca="false">ROUND((K266-J266)*1440,0)</f>
        <v>46</v>
      </c>
      <c r="AB266" s="18" t="n">
        <f aca="false">ROUND((L266-K266)*1440,0)</f>
        <v>4</v>
      </c>
      <c r="AC266" s="18" t="n">
        <f aca="false">ROUND((M266-L266)*1440,0)</f>
        <v>13</v>
      </c>
      <c r="AD266" s="18" t="n">
        <f aca="false">IF(N266="","",ROUND((N266-M266)*1440,0))</f>
        <v>21</v>
      </c>
      <c r="AE266" s="18" t="n">
        <f aca="false">IF(O266="","",ROUND((O266-N266)*1440,0))</f>
        <v>95</v>
      </c>
      <c r="AF266" s="18" t="n">
        <f aca="false">IF(P266="","",ROUND((P266-O266)*1440,0))</f>
        <v>16</v>
      </c>
      <c r="AG266" s="18" t="n">
        <f aca="false">IF(Q266="","",ROUND((Q266-P266)*1440,0))</f>
        <v>18</v>
      </c>
      <c r="AH266" s="18" t="n">
        <f aca="false">IF(Q266="","",ROUND((Q266-H266)*1440,0))</f>
        <v>452</v>
      </c>
      <c r="AI266" s="19" t="n">
        <f aca="false">ROUND(IF(O266="",Assumptions!$B$25-K266,O266-K266)*24,1)</f>
        <v>2.2</v>
      </c>
      <c r="AJ266" s="20" t="n">
        <f aca="false">ROUND(MAX(N(Y266)/Assumptions!$C$5, N(Z266)/Assumptions!$C$6, N(AA266)/Assumptions!$C$7, N(AB266)/Assumptions!$C$8, N(AC266)/Assumptions!$C$9, N(AD266)/Assumptions!$C$10, N(AE266)/Assumptions!$C$11, N(AF266)/Assumptions!$C$12, N(AG266)/Assumptions!$C$13),3)</f>
        <v>7.733</v>
      </c>
      <c r="AK266" s="0" t="str">
        <f aca="false">IF(OR(U266="Pending",U266="On Hold"),"Open GRN (awaiting)",IF(AJ266&lt;=1,"Within SLA",IF(ROUND(N(Y266)/Assumptions!$C$5,3)=AJ266,"Gate Wait",IF(ROUND(N(Z266)/Assumptions!$C$6,3)=AJ266,"Dock Wait",IF(ROUND(N(AA266)/Assumptions!$C$7,3)=AJ266,"Unloading",IF(ROUND(N(AB266)/Assumptions!$C$8,3)=AJ266,"Unload-to-QC Wait",IF(ROUND(N(AC266)/Assumptions!$C$9,3)=AJ266,"QC",IF(ROUND(N(AD266)/Assumptions!$C$10,3)=AJ266,"QC-to-GRN Wait",IF(ROUND(N(AE266)/Assumptions!$C$11,3)=AJ266,"GRN Processing",IF(ROUND(N(AF266)/Assumptions!$C$12,3)=AJ266,"GRN-to-Putaway Wait",IF(ROUND(N(AG266)/Assumptions!$C$13,3)=AJ266,"Putaway","Within SLA")))))))))))</f>
        <v>Gate Wait</v>
      </c>
    </row>
    <row r="267" customFormat="false" ht="15" hidden="false" customHeight="false" outlineLevel="0" collapsed="false">
      <c r="A267" s="0" t="s">
        <v>940</v>
      </c>
      <c r="B267" s="0" t="s">
        <v>941</v>
      </c>
      <c r="C267" s="0" t="s">
        <v>159</v>
      </c>
      <c r="D267" s="0" t="s">
        <v>135</v>
      </c>
      <c r="E267" s="0" t="s">
        <v>942</v>
      </c>
      <c r="F267" s="0" t="s">
        <v>172</v>
      </c>
      <c r="G267" s="0" t="s">
        <v>138</v>
      </c>
      <c r="H267" s="17" t="n">
        <v>46210.5006944445</v>
      </c>
      <c r="I267" s="17" t="n">
        <v>46210.53125</v>
      </c>
      <c r="J267" s="17" t="n">
        <v>46210.5381944445</v>
      </c>
      <c r="K267" s="17" t="n">
        <v>46210.5638888889</v>
      </c>
      <c r="L267" s="17" t="n">
        <v>46210.5743055556</v>
      </c>
      <c r="M267" s="17" t="n">
        <v>46210.6381944444</v>
      </c>
      <c r="N267" s="17" t="n">
        <v>46210.6618055556</v>
      </c>
      <c r="O267" s="17" t="n">
        <v>46210.7104166667</v>
      </c>
      <c r="P267" s="17" t="n">
        <v>46210.7340277778</v>
      </c>
      <c r="Q267" s="17" t="n">
        <v>46210.7645833333</v>
      </c>
      <c r="R267" s="0" t="n">
        <v>500</v>
      </c>
      <c r="S267" s="0" t="n">
        <v>0</v>
      </c>
      <c r="T267" s="0" t="n">
        <v>0</v>
      </c>
      <c r="U267" s="18" t="s">
        <v>130</v>
      </c>
      <c r="V267" s="18" t="s">
        <v>82</v>
      </c>
      <c r="W267" s="0" t="str">
        <f aca="false">IF(AND(X267&gt;=6,X267&lt;14),"A",IF(AND(X267&gt;=14,X267&lt;22),"B","C"))</f>
        <v>A</v>
      </c>
      <c r="X267" s="18" t="n">
        <f aca="false">HOUR(H267)</f>
        <v>12</v>
      </c>
      <c r="Y267" s="18" t="n">
        <f aca="false">ROUND((I267-H267)*1440,0)</f>
        <v>44</v>
      </c>
      <c r="Z267" s="18" t="n">
        <f aca="false">ROUND((J267-I267)*1440,0)</f>
        <v>10</v>
      </c>
      <c r="AA267" s="18" t="n">
        <f aca="false">ROUND((K267-J267)*1440,0)</f>
        <v>37</v>
      </c>
      <c r="AB267" s="18" t="n">
        <f aca="false">ROUND((L267-K267)*1440,0)</f>
        <v>15</v>
      </c>
      <c r="AC267" s="18" t="n">
        <f aca="false">ROUND((M267-L267)*1440,0)</f>
        <v>92</v>
      </c>
      <c r="AD267" s="18" t="n">
        <f aca="false">IF(N267="","",ROUND((N267-M267)*1440,0))</f>
        <v>34</v>
      </c>
      <c r="AE267" s="18" t="n">
        <f aca="false">IF(O267="","",ROUND((O267-N267)*1440,0))</f>
        <v>70</v>
      </c>
      <c r="AF267" s="18" t="n">
        <f aca="false">IF(P267="","",ROUND((P267-O267)*1440,0))</f>
        <v>34</v>
      </c>
      <c r="AG267" s="18" t="n">
        <f aca="false">IF(Q267="","",ROUND((Q267-P267)*1440,0))</f>
        <v>44</v>
      </c>
      <c r="AH267" s="18" t="n">
        <f aca="false">IF(Q267="","",ROUND((Q267-H267)*1440,0))</f>
        <v>380</v>
      </c>
      <c r="AI267" s="19" t="n">
        <f aca="false">ROUND(IF(O267="",Assumptions!$B$25-K267,O267-K267)*24,1)</f>
        <v>3.5</v>
      </c>
      <c r="AJ267" s="20" t="n">
        <f aca="false">ROUND(MAX(N(Y267)/Assumptions!$C$5, N(Z267)/Assumptions!$C$6, N(AA267)/Assumptions!$C$7, N(AB267)/Assumptions!$C$8, N(AC267)/Assumptions!$C$9, N(AD267)/Assumptions!$C$10, N(AE267)/Assumptions!$C$11, N(AF267)/Assumptions!$C$12, N(AG267)/Assumptions!$C$13),3)</f>
        <v>2.044</v>
      </c>
      <c r="AK267" s="0" t="str">
        <f aca="false">IF(OR(U267="Pending",U267="On Hold"),"Open GRN (awaiting)",IF(AJ267&lt;=1,"Within SLA",IF(ROUND(N(Y267)/Assumptions!$C$5,3)=AJ267,"Gate Wait",IF(ROUND(N(Z267)/Assumptions!$C$6,3)=AJ267,"Dock Wait",IF(ROUND(N(AA267)/Assumptions!$C$7,3)=AJ267,"Unloading",IF(ROUND(N(AB267)/Assumptions!$C$8,3)=AJ267,"Unload-to-QC Wait",IF(ROUND(N(AC267)/Assumptions!$C$9,3)=AJ267,"QC",IF(ROUND(N(AD267)/Assumptions!$C$10,3)=AJ267,"QC-to-GRN Wait",IF(ROUND(N(AE267)/Assumptions!$C$11,3)=AJ267,"GRN Processing",IF(ROUND(N(AF267)/Assumptions!$C$12,3)=AJ267,"GRN-to-Putaway Wait",IF(ROUND(N(AG267)/Assumptions!$C$13,3)=AJ267,"Putaway","Within SLA")))))))))))</f>
        <v>QC</v>
      </c>
    </row>
    <row r="268" customFormat="false" ht="15" hidden="false" customHeight="false" outlineLevel="0" collapsed="false">
      <c r="A268" s="0" t="s">
        <v>943</v>
      </c>
      <c r="B268" s="0" t="s">
        <v>944</v>
      </c>
      <c r="C268" s="0" t="s">
        <v>142</v>
      </c>
      <c r="D268" s="0" t="s">
        <v>119</v>
      </c>
      <c r="E268" s="0" t="s">
        <v>945</v>
      </c>
      <c r="F268" s="0" t="s">
        <v>155</v>
      </c>
      <c r="G268" s="0" t="s">
        <v>122</v>
      </c>
      <c r="H268" s="17" t="n">
        <v>46210.5284722222</v>
      </c>
      <c r="I268" s="17" t="n">
        <v>46210.5347222222</v>
      </c>
      <c r="J268" s="17" t="n">
        <v>46210.5409722222</v>
      </c>
      <c r="K268" s="17" t="n">
        <v>46210.5618055556</v>
      </c>
      <c r="L268" s="17" t="n">
        <v>46210.5673611111</v>
      </c>
      <c r="M268" s="17" t="n">
        <v>46210.59375</v>
      </c>
      <c r="N268" s="17" t="n">
        <v>46210.6736111111</v>
      </c>
      <c r="O268" s="17" t="n">
        <v>46210.6993055556</v>
      </c>
      <c r="P268" s="17" t="n">
        <v>46210.7145833333</v>
      </c>
      <c r="Q268" s="17" t="n">
        <v>46210.7236111111</v>
      </c>
      <c r="R268" s="0" t="n">
        <v>608</v>
      </c>
      <c r="S268" s="0" t="n">
        <v>0</v>
      </c>
      <c r="T268" s="0" t="n">
        <v>0</v>
      </c>
      <c r="U268" s="18" t="s">
        <v>130</v>
      </c>
      <c r="V268" s="18" t="s">
        <v>144</v>
      </c>
      <c r="W268" s="0" t="str">
        <f aca="false">IF(AND(X268&gt;=6,X268&lt;14),"A",IF(AND(X268&gt;=14,X268&lt;22),"B","C"))</f>
        <v>A</v>
      </c>
      <c r="X268" s="18" t="n">
        <f aca="false">HOUR(H268)</f>
        <v>12</v>
      </c>
      <c r="Y268" s="18" t="n">
        <f aca="false">ROUND((I268-H268)*1440,0)</f>
        <v>9</v>
      </c>
      <c r="Z268" s="18" t="n">
        <f aca="false">ROUND((J268-I268)*1440,0)</f>
        <v>9</v>
      </c>
      <c r="AA268" s="18" t="n">
        <f aca="false">ROUND((K268-J268)*1440,0)</f>
        <v>30</v>
      </c>
      <c r="AB268" s="18" t="n">
        <f aca="false">ROUND((L268-K268)*1440,0)</f>
        <v>8</v>
      </c>
      <c r="AC268" s="18" t="n">
        <f aca="false">ROUND((M268-L268)*1440,0)</f>
        <v>38</v>
      </c>
      <c r="AD268" s="18" t="n">
        <f aca="false">IF(N268="","",ROUND((N268-M268)*1440,0))</f>
        <v>115</v>
      </c>
      <c r="AE268" s="18" t="n">
        <f aca="false">IF(O268="","",ROUND((O268-N268)*1440,0))</f>
        <v>37</v>
      </c>
      <c r="AF268" s="18" t="n">
        <f aca="false">IF(P268="","",ROUND((P268-O268)*1440,0))</f>
        <v>22</v>
      </c>
      <c r="AG268" s="18" t="n">
        <f aca="false">IF(Q268="","",ROUND((Q268-P268)*1440,0))</f>
        <v>13</v>
      </c>
      <c r="AH268" s="18" t="n">
        <f aca="false">IF(Q268="","",ROUND((Q268-H268)*1440,0))</f>
        <v>281</v>
      </c>
      <c r="AI268" s="19" t="n">
        <f aca="false">ROUND(IF(O268="",Assumptions!$B$25-K268,O268-K268)*24,1)</f>
        <v>3.3</v>
      </c>
      <c r="AJ268" s="20" t="n">
        <f aca="false">ROUND(MAX(N(Y268)/Assumptions!$C$5, N(Z268)/Assumptions!$C$6, N(AA268)/Assumptions!$C$7, N(AB268)/Assumptions!$C$8, N(AC268)/Assumptions!$C$9, N(AD268)/Assumptions!$C$10, N(AE268)/Assumptions!$C$11, N(AF268)/Assumptions!$C$12, N(AG268)/Assumptions!$C$13),3)</f>
        <v>3.833</v>
      </c>
      <c r="AK268" s="0" t="str">
        <f aca="false">IF(OR(U268="Pending",U268="On Hold"),"Open GRN (awaiting)",IF(AJ268&lt;=1,"Within SLA",IF(ROUND(N(Y268)/Assumptions!$C$5,3)=AJ268,"Gate Wait",IF(ROUND(N(Z268)/Assumptions!$C$6,3)=AJ268,"Dock Wait",IF(ROUND(N(AA268)/Assumptions!$C$7,3)=AJ268,"Unloading",IF(ROUND(N(AB268)/Assumptions!$C$8,3)=AJ268,"Unload-to-QC Wait",IF(ROUND(N(AC268)/Assumptions!$C$9,3)=AJ268,"QC",IF(ROUND(N(AD268)/Assumptions!$C$10,3)=AJ268,"QC-to-GRN Wait",IF(ROUND(N(AE268)/Assumptions!$C$11,3)=AJ268,"GRN Processing",IF(ROUND(N(AF268)/Assumptions!$C$12,3)=AJ268,"GRN-to-Putaway Wait",IF(ROUND(N(AG268)/Assumptions!$C$13,3)=AJ268,"Putaway","Within SLA")))))))))))</f>
        <v>QC-to-GRN Wait</v>
      </c>
    </row>
    <row r="269" customFormat="false" ht="15" hidden="false" customHeight="false" outlineLevel="0" collapsed="false">
      <c r="A269" s="0" t="s">
        <v>946</v>
      </c>
      <c r="B269" s="0" t="s">
        <v>947</v>
      </c>
      <c r="C269" s="0" t="s">
        <v>184</v>
      </c>
      <c r="D269" s="0" t="s">
        <v>119</v>
      </c>
      <c r="E269" s="0" t="s">
        <v>948</v>
      </c>
      <c r="F269" s="0" t="s">
        <v>177</v>
      </c>
      <c r="G269" s="0" t="s">
        <v>129</v>
      </c>
      <c r="H269" s="17" t="n">
        <v>46210.54375</v>
      </c>
      <c r="I269" s="17" t="n">
        <v>46210.5715277778</v>
      </c>
      <c r="J269" s="17" t="n">
        <v>46210.5770833333</v>
      </c>
      <c r="K269" s="17" t="n">
        <v>46210.5895833333</v>
      </c>
      <c r="L269" s="17" t="n">
        <v>46210.5930555556</v>
      </c>
      <c r="M269" s="17" t="n">
        <v>46210.6104166667</v>
      </c>
      <c r="N269" s="17" t="n">
        <v>46210.61875</v>
      </c>
      <c r="O269" s="17" t="n">
        <v>46210.6673611111</v>
      </c>
      <c r="P269" s="17" t="n">
        <v>46210.6722222222</v>
      </c>
      <c r="Q269" s="17" t="n">
        <v>46210.6875</v>
      </c>
      <c r="R269" s="0" t="n">
        <v>845</v>
      </c>
      <c r="S269" s="0" t="n">
        <v>0</v>
      </c>
      <c r="T269" s="0" t="n">
        <v>0</v>
      </c>
      <c r="U269" s="18" t="s">
        <v>130</v>
      </c>
      <c r="V269" s="18" t="s">
        <v>144</v>
      </c>
      <c r="W269" s="0" t="str">
        <f aca="false">IF(AND(X269&gt;=6,X269&lt;14),"A",IF(AND(X269&gt;=14,X269&lt;22),"B","C"))</f>
        <v>A</v>
      </c>
      <c r="X269" s="18" t="n">
        <f aca="false">HOUR(H269)</f>
        <v>13</v>
      </c>
      <c r="Y269" s="18" t="n">
        <f aca="false">ROUND((I269-H269)*1440,0)</f>
        <v>40</v>
      </c>
      <c r="Z269" s="18" t="n">
        <f aca="false">ROUND((J269-I269)*1440,0)</f>
        <v>8</v>
      </c>
      <c r="AA269" s="18" t="n">
        <f aca="false">ROUND((K269-J269)*1440,0)</f>
        <v>18</v>
      </c>
      <c r="AB269" s="18" t="n">
        <f aca="false">ROUND((L269-K269)*1440,0)</f>
        <v>5</v>
      </c>
      <c r="AC269" s="18" t="n">
        <f aca="false">ROUND((M269-L269)*1440,0)</f>
        <v>25</v>
      </c>
      <c r="AD269" s="18" t="n">
        <f aca="false">IF(N269="","",ROUND((N269-M269)*1440,0))</f>
        <v>12</v>
      </c>
      <c r="AE269" s="18" t="n">
        <f aca="false">IF(O269="","",ROUND((O269-N269)*1440,0))</f>
        <v>70</v>
      </c>
      <c r="AF269" s="18" t="n">
        <f aca="false">IF(P269="","",ROUND((P269-O269)*1440,0))</f>
        <v>7</v>
      </c>
      <c r="AG269" s="18" t="n">
        <f aca="false">IF(Q269="","",ROUND((Q269-P269)*1440,0))</f>
        <v>22</v>
      </c>
      <c r="AH269" s="18" t="n">
        <f aca="false">IF(Q269="","",ROUND((Q269-H269)*1440,0))</f>
        <v>207</v>
      </c>
      <c r="AI269" s="19" t="n">
        <f aca="false">ROUND(IF(O269="",Assumptions!$B$25-K269,O269-K269)*24,1)</f>
        <v>1.9</v>
      </c>
      <c r="AJ269" s="20" t="n">
        <f aca="false">ROUND(MAX(N(Y269)/Assumptions!$C$5, N(Z269)/Assumptions!$C$6, N(AA269)/Assumptions!$C$7, N(AB269)/Assumptions!$C$8, N(AC269)/Assumptions!$C$9, N(AD269)/Assumptions!$C$10, N(AE269)/Assumptions!$C$11, N(AF269)/Assumptions!$C$12, N(AG269)/Assumptions!$C$13),3)</f>
        <v>1.556</v>
      </c>
      <c r="AK269" s="0" t="str">
        <f aca="false">IF(OR(U269="Pending",U269="On Hold"),"Open GRN (awaiting)",IF(AJ269&lt;=1,"Within SLA",IF(ROUND(N(Y269)/Assumptions!$C$5,3)=AJ269,"Gate Wait",IF(ROUND(N(Z269)/Assumptions!$C$6,3)=AJ269,"Dock Wait",IF(ROUND(N(AA269)/Assumptions!$C$7,3)=AJ269,"Unloading",IF(ROUND(N(AB269)/Assumptions!$C$8,3)=AJ269,"Unload-to-QC Wait",IF(ROUND(N(AC269)/Assumptions!$C$9,3)=AJ269,"QC",IF(ROUND(N(AD269)/Assumptions!$C$10,3)=AJ269,"QC-to-GRN Wait",IF(ROUND(N(AE269)/Assumptions!$C$11,3)=AJ269,"GRN Processing",IF(ROUND(N(AF269)/Assumptions!$C$12,3)=AJ269,"GRN-to-Putaway Wait",IF(ROUND(N(AG269)/Assumptions!$C$13,3)=AJ269,"Putaway","Within SLA")))))))))))</f>
        <v>GRN Processing</v>
      </c>
    </row>
    <row r="270" customFormat="false" ht="15" hidden="false" customHeight="false" outlineLevel="0" collapsed="false">
      <c r="A270" s="0" t="s">
        <v>949</v>
      </c>
      <c r="B270" s="0" t="s">
        <v>950</v>
      </c>
      <c r="C270" s="0" t="s">
        <v>286</v>
      </c>
      <c r="D270" s="0" t="s">
        <v>135</v>
      </c>
      <c r="E270" s="0" t="s">
        <v>951</v>
      </c>
      <c r="F270" s="0" t="s">
        <v>121</v>
      </c>
      <c r="G270" s="0" t="s">
        <v>178</v>
      </c>
      <c r="H270" s="17" t="n">
        <v>46210.5486111111</v>
      </c>
      <c r="I270" s="17" t="n">
        <v>46210.5659722222</v>
      </c>
      <c r="J270" s="17" t="n">
        <v>46210.5784722222</v>
      </c>
      <c r="K270" s="17" t="n">
        <v>46210.6284722222</v>
      </c>
      <c r="L270" s="17" t="n">
        <v>46210.6395833333</v>
      </c>
      <c r="M270" s="17" t="n">
        <v>46210.6888888889</v>
      </c>
      <c r="N270" s="17" t="n">
        <v>46210.7104166667</v>
      </c>
      <c r="O270" s="17" t="n">
        <v>46210.8305555556</v>
      </c>
      <c r="P270" s="17" t="n">
        <v>46210.8458333333</v>
      </c>
      <c r="Q270" s="17" t="n">
        <v>46210.9395833333</v>
      </c>
      <c r="R270" s="0" t="n">
        <v>623</v>
      </c>
      <c r="S270" s="0" t="n">
        <v>0</v>
      </c>
      <c r="T270" s="0" t="n">
        <v>0</v>
      </c>
      <c r="U270" s="18" t="s">
        <v>130</v>
      </c>
      <c r="V270" s="18" t="s">
        <v>156</v>
      </c>
      <c r="W270" s="0" t="str">
        <f aca="false">IF(AND(X270&gt;=6,X270&lt;14),"A",IF(AND(X270&gt;=14,X270&lt;22),"B","C"))</f>
        <v>A</v>
      </c>
      <c r="X270" s="18" t="n">
        <f aca="false">HOUR(H270)</f>
        <v>13</v>
      </c>
      <c r="Y270" s="18" t="n">
        <f aca="false">ROUND((I270-H270)*1440,0)</f>
        <v>25</v>
      </c>
      <c r="Z270" s="18" t="n">
        <f aca="false">ROUND((J270-I270)*1440,0)</f>
        <v>18</v>
      </c>
      <c r="AA270" s="18" t="n">
        <f aca="false">ROUND((K270-J270)*1440,0)</f>
        <v>72</v>
      </c>
      <c r="AB270" s="18" t="n">
        <f aca="false">ROUND((L270-K270)*1440,0)</f>
        <v>16</v>
      </c>
      <c r="AC270" s="18" t="n">
        <f aca="false">ROUND((M270-L270)*1440,0)</f>
        <v>71</v>
      </c>
      <c r="AD270" s="18" t="n">
        <f aca="false">IF(N270="","",ROUND((N270-M270)*1440,0))</f>
        <v>31</v>
      </c>
      <c r="AE270" s="18" t="n">
        <f aca="false">IF(O270="","",ROUND((O270-N270)*1440,0))</f>
        <v>173</v>
      </c>
      <c r="AF270" s="18" t="n">
        <f aca="false">IF(P270="","",ROUND((P270-O270)*1440,0))</f>
        <v>22</v>
      </c>
      <c r="AG270" s="18" t="n">
        <f aca="false">IF(Q270="","",ROUND((Q270-P270)*1440,0))</f>
        <v>135</v>
      </c>
      <c r="AH270" s="18" t="n">
        <f aca="false">IF(Q270="","",ROUND((Q270-H270)*1440,0))</f>
        <v>563</v>
      </c>
      <c r="AI270" s="19" t="n">
        <f aca="false">ROUND(IF(O270="",Assumptions!$B$25-K270,O270-K270)*24,1)</f>
        <v>4.9</v>
      </c>
      <c r="AJ270" s="20" t="n">
        <f aca="false">ROUND(MAX(N(Y270)/Assumptions!$C$5, N(Z270)/Assumptions!$C$6, N(AA270)/Assumptions!$C$7, N(AB270)/Assumptions!$C$8, N(AC270)/Assumptions!$C$9, N(AD270)/Assumptions!$C$10, N(AE270)/Assumptions!$C$11, N(AF270)/Assumptions!$C$12, N(AG270)/Assumptions!$C$13),3)</f>
        <v>3.844</v>
      </c>
      <c r="AK270" s="0" t="str">
        <f aca="false">IF(OR(U270="Pending",U270="On Hold"),"Open GRN (awaiting)",IF(AJ270&lt;=1,"Within SLA",IF(ROUND(N(Y270)/Assumptions!$C$5,3)=AJ270,"Gate Wait",IF(ROUND(N(Z270)/Assumptions!$C$6,3)=AJ270,"Dock Wait",IF(ROUND(N(AA270)/Assumptions!$C$7,3)=AJ270,"Unloading",IF(ROUND(N(AB270)/Assumptions!$C$8,3)=AJ270,"Unload-to-QC Wait",IF(ROUND(N(AC270)/Assumptions!$C$9,3)=AJ270,"QC",IF(ROUND(N(AD270)/Assumptions!$C$10,3)=AJ270,"QC-to-GRN Wait",IF(ROUND(N(AE270)/Assumptions!$C$11,3)=AJ270,"GRN Processing",IF(ROUND(N(AF270)/Assumptions!$C$12,3)=AJ270,"GRN-to-Putaway Wait",IF(ROUND(N(AG270)/Assumptions!$C$13,3)=AJ270,"Putaway","Within SLA")))))))))))</f>
        <v>GRN Processing</v>
      </c>
    </row>
    <row r="271" customFormat="false" ht="15" hidden="false" customHeight="false" outlineLevel="0" collapsed="false">
      <c r="A271" s="0" t="s">
        <v>952</v>
      </c>
      <c r="B271" s="0" t="s">
        <v>953</v>
      </c>
      <c r="C271" s="0" t="s">
        <v>134</v>
      </c>
      <c r="D271" s="0" t="s">
        <v>147</v>
      </c>
      <c r="E271" s="0" t="s">
        <v>954</v>
      </c>
      <c r="F271" s="0" t="s">
        <v>149</v>
      </c>
      <c r="G271" s="0" t="s">
        <v>150</v>
      </c>
      <c r="H271" s="17" t="n">
        <v>46210.5666666667</v>
      </c>
      <c r="I271" s="17" t="n">
        <v>46210.5944444445</v>
      </c>
      <c r="J271" s="17" t="n">
        <v>46210.6041666667</v>
      </c>
      <c r="K271" s="17" t="n">
        <v>46210.6638888889</v>
      </c>
      <c r="L271" s="17" t="n">
        <v>46210.6756944444</v>
      </c>
      <c r="M271" s="17" t="n">
        <v>46210.7236111111</v>
      </c>
      <c r="N271" s="17" t="n">
        <v>46210.7319444444</v>
      </c>
      <c r="O271" s="17" t="n">
        <v>46210.7555555556</v>
      </c>
      <c r="P271" s="17" t="n">
        <v>46210.7625</v>
      </c>
      <c r="Q271" s="17" t="n">
        <v>46210.7715277778</v>
      </c>
      <c r="R271" s="0" t="n">
        <v>1553</v>
      </c>
      <c r="S271" s="0" t="n">
        <v>0</v>
      </c>
      <c r="T271" s="0" t="n">
        <v>0</v>
      </c>
      <c r="U271" s="18" t="s">
        <v>130</v>
      </c>
      <c r="V271" s="18" t="s">
        <v>82</v>
      </c>
      <c r="W271" s="0" t="str">
        <f aca="false">IF(AND(X271&gt;=6,X271&lt;14),"A",IF(AND(X271&gt;=14,X271&lt;22),"B","C"))</f>
        <v>A</v>
      </c>
      <c r="X271" s="18" t="n">
        <f aca="false">HOUR(H271)</f>
        <v>13</v>
      </c>
      <c r="Y271" s="18" t="n">
        <f aca="false">ROUND((I271-H271)*1440,0)</f>
        <v>40</v>
      </c>
      <c r="Z271" s="18" t="n">
        <f aca="false">ROUND((J271-I271)*1440,0)</f>
        <v>14</v>
      </c>
      <c r="AA271" s="18" t="n">
        <f aca="false">ROUND((K271-J271)*1440,0)</f>
        <v>86</v>
      </c>
      <c r="AB271" s="18" t="n">
        <f aca="false">ROUND((L271-K271)*1440,0)</f>
        <v>17</v>
      </c>
      <c r="AC271" s="18" t="n">
        <f aca="false">ROUND((M271-L271)*1440,0)</f>
        <v>69</v>
      </c>
      <c r="AD271" s="18" t="n">
        <f aca="false">IF(N271="","",ROUND((N271-M271)*1440,0))</f>
        <v>12</v>
      </c>
      <c r="AE271" s="18" t="n">
        <f aca="false">IF(O271="","",ROUND((O271-N271)*1440,0))</f>
        <v>34</v>
      </c>
      <c r="AF271" s="18" t="n">
        <f aca="false">IF(P271="","",ROUND((P271-O271)*1440,0))</f>
        <v>10</v>
      </c>
      <c r="AG271" s="18" t="n">
        <f aca="false">IF(Q271="","",ROUND((Q271-P271)*1440,0))</f>
        <v>13</v>
      </c>
      <c r="AH271" s="18" t="n">
        <f aca="false">IF(Q271="","",ROUND((Q271-H271)*1440,0))</f>
        <v>295</v>
      </c>
      <c r="AI271" s="19" t="n">
        <f aca="false">ROUND(IF(O271="",Assumptions!$B$25-K271,O271-K271)*24,1)</f>
        <v>2.2</v>
      </c>
      <c r="AJ271" s="20" t="n">
        <f aca="false">ROUND(MAX(N(Y271)/Assumptions!$C$5, N(Z271)/Assumptions!$C$6, N(AA271)/Assumptions!$C$7, N(AB271)/Assumptions!$C$8, N(AC271)/Assumptions!$C$9, N(AD271)/Assumptions!$C$10, N(AE271)/Assumptions!$C$11, N(AF271)/Assumptions!$C$12, N(AG271)/Assumptions!$C$13),3)</f>
        <v>1.533</v>
      </c>
      <c r="AK271" s="0" t="str">
        <f aca="false">IF(OR(U271="Pending",U271="On Hold"),"Open GRN (awaiting)",IF(AJ271&lt;=1,"Within SLA",IF(ROUND(N(Y271)/Assumptions!$C$5,3)=AJ271,"Gate Wait",IF(ROUND(N(Z271)/Assumptions!$C$6,3)=AJ271,"Dock Wait",IF(ROUND(N(AA271)/Assumptions!$C$7,3)=AJ271,"Unloading",IF(ROUND(N(AB271)/Assumptions!$C$8,3)=AJ271,"Unload-to-QC Wait",IF(ROUND(N(AC271)/Assumptions!$C$9,3)=AJ271,"QC",IF(ROUND(N(AD271)/Assumptions!$C$10,3)=AJ271,"QC-to-GRN Wait",IF(ROUND(N(AE271)/Assumptions!$C$11,3)=AJ271,"GRN Processing",IF(ROUND(N(AF271)/Assumptions!$C$12,3)=AJ271,"GRN-to-Putaway Wait",IF(ROUND(N(AG271)/Assumptions!$C$13,3)=AJ271,"Putaway","Within SLA")))))))))))</f>
        <v>QC</v>
      </c>
    </row>
    <row r="272" customFormat="false" ht="15" hidden="false" customHeight="false" outlineLevel="0" collapsed="false">
      <c r="A272" s="0" t="s">
        <v>955</v>
      </c>
      <c r="B272" s="0" t="s">
        <v>956</v>
      </c>
      <c r="C272" s="0" t="s">
        <v>134</v>
      </c>
      <c r="D272" s="0" t="s">
        <v>147</v>
      </c>
      <c r="E272" s="0" t="s">
        <v>957</v>
      </c>
      <c r="F272" s="0" t="s">
        <v>149</v>
      </c>
      <c r="G272" s="0" t="s">
        <v>150</v>
      </c>
      <c r="H272" s="17" t="n">
        <v>46210.5722222222</v>
      </c>
      <c r="I272" s="17" t="n">
        <v>46210.6090277778</v>
      </c>
      <c r="J272" s="17" t="n">
        <v>46210.6201388889</v>
      </c>
      <c r="K272" s="17" t="n">
        <v>46210.6569444445</v>
      </c>
      <c r="L272" s="17" t="n">
        <v>46210.6611111111</v>
      </c>
      <c r="M272" s="17" t="n">
        <v>46210.68125</v>
      </c>
      <c r="N272" s="17" t="n">
        <v>46210.7666666667</v>
      </c>
      <c r="O272" s="17" t="n">
        <v>46210.8118055556</v>
      </c>
      <c r="P272" s="17" t="n">
        <v>46210.8222222222</v>
      </c>
      <c r="Q272" s="17" t="n">
        <v>46210.8569444444</v>
      </c>
      <c r="R272" s="0" t="n">
        <v>379</v>
      </c>
      <c r="S272" s="0" t="n">
        <v>0</v>
      </c>
      <c r="T272" s="0" t="n">
        <v>0</v>
      </c>
      <c r="U272" s="18" t="s">
        <v>130</v>
      </c>
      <c r="V272" s="18" t="s">
        <v>144</v>
      </c>
      <c r="W272" s="0" t="str">
        <f aca="false">IF(AND(X272&gt;=6,X272&lt;14),"A",IF(AND(X272&gt;=14,X272&lt;22),"B","C"))</f>
        <v>A</v>
      </c>
      <c r="X272" s="18" t="n">
        <f aca="false">HOUR(H272)</f>
        <v>13</v>
      </c>
      <c r="Y272" s="18" t="n">
        <f aca="false">ROUND((I272-H272)*1440,0)</f>
        <v>53</v>
      </c>
      <c r="Z272" s="18" t="n">
        <f aca="false">ROUND((J272-I272)*1440,0)</f>
        <v>16</v>
      </c>
      <c r="AA272" s="18" t="n">
        <f aca="false">ROUND((K272-J272)*1440,0)</f>
        <v>53</v>
      </c>
      <c r="AB272" s="18" t="n">
        <f aca="false">ROUND((L272-K272)*1440,0)</f>
        <v>6</v>
      </c>
      <c r="AC272" s="18" t="n">
        <f aca="false">ROUND((M272-L272)*1440,0)</f>
        <v>29</v>
      </c>
      <c r="AD272" s="18" t="n">
        <f aca="false">IF(N272="","",ROUND((N272-M272)*1440,0))</f>
        <v>123</v>
      </c>
      <c r="AE272" s="18" t="n">
        <f aca="false">IF(O272="","",ROUND((O272-N272)*1440,0))</f>
        <v>65</v>
      </c>
      <c r="AF272" s="18" t="n">
        <f aca="false">IF(P272="","",ROUND((P272-O272)*1440,0))</f>
        <v>15</v>
      </c>
      <c r="AG272" s="18" t="n">
        <f aca="false">IF(Q272="","",ROUND((Q272-P272)*1440,0))</f>
        <v>50</v>
      </c>
      <c r="AH272" s="18" t="n">
        <f aca="false">IF(Q272="","",ROUND((Q272-H272)*1440,0))</f>
        <v>410</v>
      </c>
      <c r="AI272" s="19" t="n">
        <f aca="false">ROUND(IF(O272="",Assumptions!$B$25-K272,O272-K272)*24,1)</f>
        <v>3.7</v>
      </c>
      <c r="AJ272" s="20" t="n">
        <f aca="false">ROUND(MAX(N(Y272)/Assumptions!$C$5, N(Z272)/Assumptions!$C$6, N(AA272)/Assumptions!$C$7, N(AB272)/Assumptions!$C$8, N(AC272)/Assumptions!$C$9, N(AD272)/Assumptions!$C$10, N(AE272)/Assumptions!$C$11, N(AF272)/Assumptions!$C$12, N(AG272)/Assumptions!$C$13),3)</f>
        <v>4.1</v>
      </c>
      <c r="AK272" s="0" t="str">
        <f aca="false">IF(OR(U272="Pending",U272="On Hold"),"Open GRN (awaiting)",IF(AJ272&lt;=1,"Within SLA",IF(ROUND(N(Y272)/Assumptions!$C$5,3)=AJ272,"Gate Wait",IF(ROUND(N(Z272)/Assumptions!$C$6,3)=AJ272,"Dock Wait",IF(ROUND(N(AA272)/Assumptions!$C$7,3)=AJ272,"Unloading",IF(ROUND(N(AB272)/Assumptions!$C$8,3)=AJ272,"Unload-to-QC Wait",IF(ROUND(N(AC272)/Assumptions!$C$9,3)=AJ272,"QC",IF(ROUND(N(AD272)/Assumptions!$C$10,3)=AJ272,"QC-to-GRN Wait",IF(ROUND(N(AE272)/Assumptions!$C$11,3)=AJ272,"GRN Processing",IF(ROUND(N(AF272)/Assumptions!$C$12,3)=AJ272,"GRN-to-Putaway Wait",IF(ROUND(N(AG272)/Assumptions!$C$13,3)=AJ272,"Putaway","Within SLA")))))))))))</f>
        <v>QC-to-GRN Wait</v>
      </c>
    </row>
    <row r="273" customFormat="false" ht="15" hidden="false" customHeight="false" outlineLevel="0" collapsed="false">
      <c r="A273" s="0" t="s">
        <v>958</v>
      </c>
      <c r="B273" s="0" t="s">
        <v>959</v>
      </c>
      <c r="C273" s="0" t="s">
        <v>184</v>
      </c>
      <c r="D273" s="0" t="s">
        <v>147</v>
      </c>
      <c r="E273" s="0" t="s">
        <v>960</v>
      </c>
      <c r="F273" s="0" t="s">
        <v>155</v>
      </c>
      <c r="G273" s="0" t="s">
        <v>150</v>
      </c>
      <c r="H273" s="17" t="n">
        <v>46210.5819444444</v>
      </c>
      <c r="I273" s="17" t="n">
        <v>46210.6180555556</v>
      </c>
      <c r="J273" s="17" t="n">
        <v>46210.6215277778</v>
      </c>
      <c r="K273" s="17" t="n">
        <v>46210.65625</v>
      </c>
      <c r="L273" s="17" t="n">
        <v>46210.6597222222</v>
      </c>
      <c r="M273" s="17" t="n">
        <v>46210.6923611111</v>
      </c>
      <c r="N273" s="17" t="n">
        <v>46210.7229166667</v>
      </c>
      <c r="O273" s="17" t="n">
        <v>46210.7506944445</v>
      </c>
      <c r="P273" s="17" t="n">
        <v>46210.7722222222</v>
      </c>
      <c r="Q273" s="17" t="n">
        <v>46210.7875</v>
      </c>
      <c r="R273" s="0" t="n">
        <v>597</v>
      </c>
      <c r="S273" s="0" t="n">
        <v>0</v>
      </c>
      <c r="T273" s="0" t="n">
        <v>0</v>
      </c>
      <c r="U273" s="18" t="s">
        <v>130</v>
      </c>
      <c r="V273" s="18" t="s">
        <v>139</v>
      </c>
      <c r="W273" s="0" t="str">
        <f aca="false">IF(AND(X273&gt;=6,X273&lt;14),"A",IF(AND(X273&gt;=14,X273&lt;22),"B","C"))</f>
        <v>A</v>
      </c>
      <c r="X273" s="18" t="n">
        <f aca="false">HOUR(H273)</f>
        <v>13</v>
      </c>
      <c r="Y273" s="18" t="n">
        <f aca="false">ROUND((I273-H273)*1440,0)</f>
        <v>52</v>
      </c>
      <c r="Z273" s="18" t="n">
        <f aca="false">ROUND((J273-I273)*1440,0)</f>
        <v>5</v>
      </c>
      <c r="AA273" s="18" t="n">
        <f aca="false">ROUND((K273-J273)*1440,0)</f>
        <v>50</v>
      </c>
      <c r="AB273" s="18" t="n">
        <f aca="false">ROUND((L273-K273)*1440,0)</f>
        <v>5</v>
      </c>
      <c r="AC273" s="18" t="n">
        <f aca="false">ROUND((M273-L273)*1440,0)</f>
        <v>47</v>
      </c>
      <c r="AD273" s="18" t="n">
        <f aca="false">IF(N273="","",ROUND((N273-M273)*1440,0))</f>
        <v>44</v>
      </c>
      <c r="AE273" s="18" t="n">
        <f aca="false">IF(O273="","",ROUND((O273-N273)*1440,0))</f>
        <v>40</v>
      </c>
      <c r="AF273" s="18" t="n">
        <f aca="false">IF(P273="","",ROUND((P273-O273)*1440,0))</f>
        <v>31</v>
      </c>
      <c r="AG273" s="18" t="n">
        <f aca="false">IF(Q273="","",ROUND((Q273-P273)*1440,0))</f>
        <v>22</v>
      </c>
      <c r="AH273" s="18" t="n">
        <f aca="false">IF(Q273="","",ROUND((Q273-H273)*1440,0))</f>
        <v>296</v>
      </c>
      <c r="AI273" s="19" t="n">
        <f aca="false">ROUND(IF(O273="",Assumptions!$B$25-K273,O273-K273)*24,1)</f>
        <v>2.3</v>
      </c>
      <c r="AJ273" s="20" t="n">
        <f aca="false">ROUND(MAX(N(Y273)/Assumptions!$C$5, N(Z273)/Assumptions!$C$6, N(AA273)/Assumptions!$C$7, N(AB273)/Assumptions!$C$8, N(AC273)/Assumptions!$C$9, N(AD273)/Assumptions!$C$10, N(AE273)/Assumptions!$C$11, N(AF273)/Assumptions!$C$12, N(AG273)/Assumptions!$C$13),3)</f>
        <v>1.733</v>
      </c>
      <c r="AK273" s="0" t="str">
        <f aca="false">IF(OR(U273="Pending",U273="On Hold"),"Open GRN (awaiting)",IF(AJ273&lt;=1,"Within SLA",IF(ROUND(N(Y273)/Assumptions!$C$5,3)=AJ273,"Gate Wait",IF(ROUND(N(Z273)/Assumptions!$C$6,3)=AJ273,"Dock Wait",IF(ROUND(N(AA273)/Assumptions!$C$7,3)=AJ273,"Unloading",IF(ROUND(N(AB273)/Assumptions!$C$8,3)=AJ273,"Unload-to-QC Wait",IF(ROUND(N(AC273)/Assumptions!$C$9,3)=AJ273,"QC",IF(ROUND(N(AD273)/Assumptions!$C$10,3)=AJ273,"QC-to-GRN Wait",IF(ROUND(N(AE273)/Assumptions!$C$11,3)=AJ273,"GRN Processing",IF(ROUND(N(AF273)/Assumptions!$C$12,3)=AJ273,"GRN-to-Putaway Wait",IF(ROUND(N(AG273)/Assumptions!$C$13,3)=AJ273,"Putaway","Within SLA")))))))))))</f>
        <v>Gate Wait</v>
      </c>
    </row>
    <row r="274" customFormat="false" ht="15" hidden="false" customHeight="false" outlineLevel="0" collapsed="false">
      <c r="A274" s="0" t="s">
        <v>961</v>
      </c>
      <c r="B274" s="0" t="s">
        <v>962</v>
      </c>
      <c r="C274" s="0" t="s">
        <v>153</v>
      </c>
      <c r="D274" s="0" t="s">
        <v>135</v>
      </c>
      <c r="E274" s="0" t="s">
        <v>963</v>
      </c>
      <c r="F274" s="0" t="s">
        <v>128</v>
      </c>
      <c r="G274" s="0" t="s">
        <v>138</v>
      </c>
      <c r="H274" s="17" t="n">
        <v>46210.5916666667</v>
      </c>
      <c r="I274" s="17" t="n">
        <v>46210.6</v>
      </c>
      <c r="J274" s="17" t="n">
        <v>46210.6055555556</v>
      </c>
      <c r="K274" s="17" t="n">
        <v>46210.6736111111</v>
      </c>
      <c r="L274" s="17" t="n">
        <v>46210.6798611111</v>
      </c>
      <c r="M274" s="17" t="n">
        <v>46210.7048611111</v>
      </c>
      <c r="N274" s="17" t="n">
        <v>46210.8479166667</v>
      </c>
      <c r="O274" s="17" t="n">
        <v>46210.8583333333</v>
      </c>
      <c r="P274" s="17" t="n">
        <v>46210.8722222222</v>
      </c>
      <c r="Q274" s="17" t="n">
        <v>46210.9</v>
      </c>
      <c r="R274" s="0" t="n">
        <v>1348</v>
      </c>
      <c r="S274" s="0" t="n">
        <v>0</v>
      </c>
      <c r="T274" s="0" t="n">
        <v>0</v>
      </c>
      <c r="U274" s="18" t="s">
        <v>130</v>
      </c>
      <c r="V274" s="18" t="s">
        <v>156</v>
      </c>
      <c r="W274" s="0" t="str">
        <f aca="false">IF(AND(X274&gt;=6,X274&lt;14),"A",IF(AND(X274&gt;=14,X274&lt;22),"B","C"))</f>
        <v>B</v>
      </c>
      <c r="X274" s="18" t="n">
        <f aca="false">HOUR(H274)</f>
        <v>14</v>
      </c>
      <c r="Y274" s="18" t="n">
        <f aca="false">ROUND((I274-H274)*1440,0)</f>
        <v>12</v>
      </c>
      <c r="Z274" s="18" t="n">
        <f aca="false">ROUND((J274-I274)*1440,0)</f>
        <v>8</v>
      </c>
      <c r="AA274" s="18" t="n">
        <f aca="false">ROUND((K274-J274)*1440,0)</f>
        <v>98</v>
      </c>
      <c r="AB274" s="18" t="n">
        <f aca="false">ROUND((L274-K274)*1440,0)</f>
        <v>9</v>
      </c>
      <c r="AC274" s="18" t="n">
        <f aca="false">ROUND((M274-L274)*1440,0)</f>
        <v>36</v>
      </c>
      <c r="AD274" s="18" t="n">
        <f aca="false">IF(N274="","",ROUND((N274-M274)*1440,0))</f>
        <v>206</v>
      </c>
      <c r="AE274" s="18" t="n">
        <f aca="false">IF(O274="","",ROUND((O274-N274)*1440,0))</f>
        <v>15</v>
      </c>
      <c r="AF274" s="18" t="n">
        <f aca="false">IF(P274="","",ROUND((P274-O274)*1440,0))</f>
        <v>20</v>
      </c>
      <c r="AG274" s="18" t="n">
        <f aca="false">IF(Q274="","",ROUND((Q274-P274)*1440,0))</f>
        <v>40</v>
      </c>
      <c r="AH274" s="18" t="n">
        <f aca="false">IF(Q274="","",ROUND((Q274-H274)*1440,0))</f>
        <v>444</v>
      </c>
      <c r="AI274" s="19" t="n">
        <f aca="false">ROUND(IF(O274="",Assumptions!$B$25-K274,O274-K274)*24,1)</f>
        <v>4.4</v>
      </c>
      <c r="AJ274" s="20" t="n">
        <f aca="false">ROUND(MAX(N(Y274)/Assumptions!$C$5, N(Z274)/Assumptions!$C$6, N(AA274)/Assumptions!$C$7, N(AB274)/Assumptions!$C$8, N(AC274)/Assumptions!$C$9, N(AD274)/Assumptions!$C$10, N(AE274)/Assumptions!$C$11, N(AF274)/Assumptions!$C$12, N(AG274)/Assumptions!$C$13),3)</f>
        <v>6.867</v>
      </c>
      <c r="AK274" s="0" t="str">
        <f aca="false">IF(OR(U274="Pending",U274="On Hold"),"Open GRN (awaiting)",IF(AJ274&lt;=1,"Within SLA",IF(ROUND(N(Y274)/Assumptions!$C$5,3)=AJ274,"Gate Wait",IF(ROUND(N(Z274)/Assumptions!$C$6,3)=AJ274,"Dock Wait",IF(ROUND(N(AA274)/Assumptions!$C$7,3)=AJ274,"Unloading",IF(ROUND(N(AB274)/Assumptions!$C$8,3)=AJ274,"Unload-to-QC Wait",IF(ROUND(N(AC274)/Assumptions!$C$9,3)=AJ274,"QC",IF(ROUND(N(AD274)/Assumptions!$C$10,3)=AJ274,"QC-to-GRN Wait",IF(ROUND(N(AE274)/Assumptions!$C$11,3)=AJ274,"GRN Processing",IF(ROUND(N(AF274)/Assumptions!$C$12,3)=AJ274,"GRN-to-Putaway Wait",IF(ROUND(N(AG274)/Assumptions!$C$13,3)=AJ274,"Putaway","Within SLA")))))))))))</f>
        <v>QC-to-GRN Wait</v>
      </c>
    </row>
    <row r="275" customFormat="false" ht="15" hidden="false" customHeight="false" outlineLevel="0" collapsed="false">
      <c r="A275" s="0" t="s">
        <v>964</v>
      </c>
      <c r="B275" s="0" t="s">
        <v>965</v>
      </c>
      <c r="C275" s="0" t="s">
        <v>142</v>
      </c>
      <c r="D275" s="0" t="s">
        <v>135</v>
      </c>
      <c r="E275" s="0" t="s">
        <v>966</v>
      </c>
      <c r="F275" s="0" t="s">
        <v>137</v>
      </c>
      <c r="G275" s="0" t="s">
        <v>178</v>
      </c>
      <c r="H275" s="17" t="n">
        <v>46210.60625</v>
      </c>
      <c r="I275" s="17" t="n">
        <v>46210.6131944444</v>
      </c>
      <c r="J275" s="17" t="n">
        <v>46210.6159722222</v>
      </c>
      <c r="K275" s="17" t="n">
        <v>46210.6319444445</v>
      </c>
      <c r="L275" s="17" t="n">
        <v>46210.6465277778</v>
      </c>
      <c r="M275" s="17" t="n">
        <v>46210.6743055556</v>
      </c>
      <c r="N275" s="17" t="n">
        <v>46210.7319444444</v>
      </c>
      <c r="O275" s="17" t="n">
        <v>46210.7493055556</v>
      </c>
      <c r="P275" s="17" t="n">
        <v>46210.7576388889</v>
      </c>
      <c r="Q275" s="17" t="n">
        <v>46210.7736111111</v>
      </c>
      <c r="R275" s="0" t="n">
        <v>154</v>
      </c>
      <c r="S275" s="0" t="n">
        <v>0</v>
      </c>
      <c r="T275" s="0" t="n">
        <v>0</v>
      </c>
      <c r="U275" s="18" t="s">
        <v>130</v>
      </c>
      <c r="V275" s="18" t="s">
        <v>144</v>
      </c>
      <c r="W275" s="0" t="str">
        <f aca="false">IF(AND(X275&gt;=6,X275&lt;14),"A",IF(AND(X275&gt;=14,X275&lt;22),"B","C"))</f>
        <v>B</v>
      </c>
      <c r="X275" s="18" t="n">
        <f aca="false">HOUR(H275)</f>
        <v>14</v>
      </c>
      <c r="Y275" s="18" t="n">
        <f aca="false">ROUND((I275-H275)*1440,0)</f>
        <v>10</v>
      </c>
      <c r="Z275" s="18" t="n">
        <f aca="false">ROUND((J275-I275)*1440,0)</f>
        <v>4</v>
      </c>
      <c r="AA275" s="18" t="n">
        <f aca="false">ROUND((K275-J275)*1440,0)</f>
        <v>23</v>
      </c>
      <c r="AB275" s="18" t="n">
        <f aca="false">ROUND((L275-K275)*1440,0)</f>
        <v>21</v>
      </c>
      <c r="AC275" s="18" t="n">
        <f aca="false">ROUND((M275-L275)*1440,0)</f>
        <v>40</v>
      </c>
      <c r="AD275" s="18" t="n">
        <f aca="false">IF(N275="","",ROUND((N275-M275)*1440,0))</f>
        <v>83</v>
      </c>
      <c r="AE275" s="18" t="n">
        <f aca="false">IF(O275="","",ROUND((O275-N275)*1440,0))</f>
        <v>25</v>
      </c>
      <c r="AF275" s="18" t="n">
        <f aca="false">IF(P275="","",ROUND((P275-O275)*1440,0))</f>
        <v>12</v>
      </c>
      <c r="AG275" s="18" t="n">
        <f aca="false">IF(Q275="","",ROUND((Q275-P275)*1440,0))</f>
        <v>23</v>
      </c>
      <c r="AH275" s="18" t="n">
        <f aca="false">IF(Q275="","",ROUND((Q275-H275)*1440,0))</f>
        <v>241</v>
      </c>
      <c r="AI275" s="19" t="n">
        <f aca="false">ROUND(IF(O275="",Assumptions!$B$25-K275,O275-K275)*24,1)</f>
        <v>2.8</v>
      </c>
      <c r="AJ275" s="20" t="n">
        <f aca="false">ROUND(MAX(N(Y275)/Assumptions!$C$5, N(Z275)/Assumptions!$C$6, N(AA275)/Assumptions!$C$7, N(AB275)/Assumptions!$C$8, N(AC275)/Assumptions!$C$9, N(AD275)/Assumptions!$C$10, N(AE275)/Assumptions!$C$11, N(AF275)/Assumptions!$C$12, N(AG275)/Assumptions!$C$13),3)</f>
        <v>2.767</v>
      </c>
      <c r="AK275" s="0" t="str">
        <f aca="false">IF(OR(U275="Pending",U275="On Hold"),"Open GRN (awaiting)",IF(AJ275&lt;=1,"Within SLA",IF(ROUND(N(Y275)/Assumptions!$C$5,3)=AJ275,"Gate Wait",IF(ROUND(N(Z275)/Assumptions!$C$6,3)=AJ275,"Dock Wait",IF(ROUND(N(AA275)/Assumptions!$C$7,3)=AJ275,"Unloading",IF(ROUND(N(AB275)/Assumptions!$C$8,3)=AJ275,"Unload-to-QC Wait",IF(ROUND(N(AC275)/Assumptions!$C$9,3)=AJ275,"QC",IF(ROUND(N(AD275)/Assumptions!$C$10,3)=AJ275,"QC-to-GRN Wait",IF(ROUND(N(AE275)/Assumptions!$C$11,3)=AJ275,"GRN Processing",IF(ROUND(N(AF275)/Assumptions!$C$12,3)=AJ275,"GRN-to-Putaway Wait",IF(ROUND(N(AG275)/Assumptions!$C$13,3)=AJ275,"Putaway","Within SLA")))))))))))</f>
        <v>QC-to-GRN Wait</v>
      </c>
    </row>
    <row r="276" customFormat="false" ht="15" hidden="false" customHeight="false" outlineLevel="0" collapsed="false">
      <c r="A276" s="0" t="s">
        <v>967</v>
      </c>
      <c r="B276" s="0" t="s">
        <v>968</v>
      </c>
      <c r="C276" s="0" t="s">
        <v>170</v>
      </c>
      <c r="D276" s="0" t="s">
        <v>119</v>
      </c>
      <c r="E276" s="0" t="s">
        <v>225</v>
      </c>
      <c r="F276" s="0" t="s">
        <v>172</v>
      </c>
      <c r="G276" s="0" t="s">
        <v>129</v>
      </c>
      <c r="H276" s="17" t="n">
        <v>46210.6145833333</v>
      </c>
      <c r="I276" s="17" t="n">
        <v>46210.63125</v>
      </c>
      <c r="J276" s="17" t="n">
        <v>46210.6354166667</v>
      </c>
      <c r="K276" s="17" t="n">
        <v>46210.65625</v>
      </c>
      <c r="L276" s="17" t="n">
        <v>46210.6645833333</v>
      </c>
      <c r="M276" s="17" t="n">
        <v>46210.6993055556</v>
      </c>
      <c r="N276" s="17" t="n">
        <v>46210.7840277778</v>
      </c>
      <c r="O276" s="17" t="n">
        <v>46210.8138888889</v>
      </c>
      <c r="P276" s="17" t="n">
        <v>46210.8229166667</v>
      </c>
      <c r="Q276" s="17" t="n">
        <v>46210.8368055556</v>
      </c>
      <c r="R276" s="0" t="n">
        <v>65</v>
      </c>
      <c r="S276" s="0" t="n">
        <v>0</v>
      </c>
      <c r="T276" s="0" t="n">
        <v>0</v>
      </c>
      <c r="U276" s="18" t="s">
        <v>130</v>
      </c>
      <c r="V276" s="18" t="s">
        <v>144</v>
      </c>
      <c r="W276" s="0" t="str">
        <f aca="false">IF(AND(X276&gt;=6,X276&lt;14),"A",IF(AND(X276&gt;=14,X276&lt;22),"B","C"))</f>
        <v>B</v>
      </c>
      <c r="X276" s="18" t="n">
        <f aca="false">HOUR(H276)</f>
        <v>14</v>
      </c>
      <c r="Y276" s="18" t="n">
        <f aca="false">ROUND((I276-H276)*1440,0)</f>
        <v>24</v>
      </c>
      <c r="Z276" s="18" t="n">
        <f aca="false">ROUND((J276-I276)*1440,0)</f>
        <v>6</v>
      </c>
      <c r="AA276" s="18" t="n">
        <f aca="false">ROUND((K276-J276)*1440,0)</f>
        <v>30</v>
      </c>
      <c r="AB276" s="18" t="n">
        <f aca="false">ROUND((L276-K276)*1440,0)</f>
        <v>12</v>
      </c>
      <c r="AC276" s="18" t="n">
        <f aca="false">ROUND((M276-L276)*1440,0)</f>
        <v>50</v>
      </c>
      <c r="AD276" s="18" t="n">
        <f aca="false">IF(N276="","",ROUND((N276-M276)*1440,0))</f>
        <v>122</v>
      </c>
      <c r="AE276" s="18" t="n">
        <f aca="false">IF(O276="","",ROUND((O276-N276)*1440,0))</f>
        <v>43</v>
      </c>
      <c r="AF276" s="18" t="n">
        <f aca="false">IF(P276="","",ROUND((P276-O276)*1440,0))</f>
        <v>13</v>
      </c>
      <c r="AG276" s="18" t="n">
        <f aca="false">IF(Q276="","",ROUND((Q276-P276)*1440,0))</f>
        <v>20</v>
      </c>
      <c r="AH276" s="18" t="n">
        <f aca="false">IF(Q276="","",ROUND((Q276-H276)*1440,0))</f>
        <v>320</v>
      </c>
      <c r="AI276" s="19" t="n">
        <f aca="false">ROUND(IF(O276="",Assumptions!$B$25-K276,O276-K276)*24,1)</f>
        <v>3.8</v>
      </c>
      <c r="AJ276" s="20" t="n">
        <f aca="false">ROUND(MAX(N(Y276)/Assumptions!$C$5, N(Z276)/Assumptions!$C$6, N(AA276)/Assumptions!$C$7, N(AB276)/Assumptions!$C$8, N(AC276)/Assumptions!$C$9, N(AD276)/Assumptions!$C$10, N(AE276)/Assumptions!$C$11, N(AF276)/Assumptions!$C$12, N(AG276)/Assumptions!$C$13),3)</f>
        <v>4.067</v>
      </c>
      <c r="AK276" s="0" t="str">
        <f aca="false">IF(OR(U276="Pending",U276="On Hold"),"Open GRN (awaiting)",IF(AJ276&lt;=1,"Within SLA",IF(ROUND(N(Y276)/Assumptions!$C$5,3)=AJ276,"Gate Wait",IF(ROUND(N(Z276)/Assumptions!$C$6,3)=AJ276,"Dock Wait",IF(ROUND(N(AA276)/Assumptions!$C$7,3)=AJ276,"Unloading",IF(ROUND(N(AB276)/Assumptions!$C$8,3)=AJ276,"Unload-to-QC Wait",IF(ROUND(N(AC276)/Assumptions!$C$9,3)=AJ276,"QC",IF(ROUND(N(AD276)/Assumptions!$C$10,3)=AJ276,"QC-to-GRN Wait",IF(ROUND(N(AE276)/Assumptions!$C$11,3)=AJ276,"GRN Processing",IF(ROUND(N(AF276)/Assumptions!$C$12,3)=AJ276,"GRN-to-Putaway Wait",IF(ROUND(N(AG276)/Assumptions!$C$13,3)=AJ276,"Putaway","Within SLA")))))))))))</f>
        <v>QC-to-GRN Wait</v>
      </c>
    </row>
    <row r="277" customFormat="false" ht="15" hidden="false" customHeight="false" outlineLevel="0" collapsed="false">
      <c r="A277" s="0" t="s">
        <v>969</v>
      </c>
      <c r="B277" s="0" t="s">
        <v>970</v>
      </c>
      <c r="C277" s="0" t="s">
        <v>153</v>
      </c>
      <c r="D277" s="0" t="s">
        <v>119</v>
      </c>
      <c r="E277" s="0" t="s">
        <v>971</v>
      </c>
      <c r="F277" s="0" t="s">
        <v>128</v>
      </c>
      <c r="G277" s="0" t="s">
        <v>129</v>
      </c>
      <c r="H277" s="17" t="n">
        <v>46210.6145833333</v>
      </c>
      <c r="I277" s="17" t="n">
        <v>46210.6298611111</v>
      </c>
      <c r="J277" s="17" t="n">
        <v>46210.63125</v>
      </c>
      <c r="K277" s="17" t="n">
        <v>46210.6451388889</v>
      </c>
      <c r="L277" s="17" t="n">
        <v>46210.6611111111</v>
      </c>
      <c r="M277" s="17" t="n">
        <v>46210.675</v>
      </c>
      <c r="N277" s="17" t="n">
        <v>46210.71875</v>
      </c>
      <c r="O277" s="17" t="n">
        <v>46210.7354166667</v>
      </c>
      <c r="P277" s="17" t="n">
        <v>46210.7534722222</v>
      </c>
      <c r="Q277" s="17" t="n">
        <v>46210.7701388889</v>
      </c>
      <c r="R277" s="0" t="n">
        <v>291</v>
      </c>
      <c r="S277" s="0" t="n">
        <v>0</v>
      </c>
      <c r="T277" s="0" t="n">
        <v>0</v>
      </c>
      <c r="U277" s="18" t="s">
        <v>130</v>
      </c>
      <c r="V277" s="18" t="s">
        <v>144</v>
      </c>
      <c r="W277" s="0" t="str">
        <f aca="false">IF(AND(X277&gt;=6,X277&lt;14),"A",IF(AND(X277&gt;=14,X277&lt;22),"B","C"))</f>
        <v>B</v>
      </c>
      <c r="X277" s="18" t="n">
        <f aca="false">HOUR(H277)</f>
        <v>14</v>
      </c>
      <c r="Y277" s="18" t="n">
        <f aca="false">ROUND((I277-H277)*1440,0)</f>
        <v>22</v>
      </c>
      <c r="Z277" s="18" t="n">
        <f aca="false">ROUND((J277-I277)*1440,0)</f>
        <v>2</v>
      </c>
      <c r="AA277" s="18" t="n">
        <f aca="false">ROUND((K277-J277)*1440,0)</f>
        <v>20</v>
      </c>
      <c r="AB277" s="18" t="n">
        <f aca="false">ROUND((L277-K277)*1440,0)</f>
        <v>23</v>
      </c>
      <c r="AC277" s="18" t="n">
        <f aca="false">ROUND((M277-L277)*1440,0)</f>
        <v>20</v>
      </c>
      <c r="AD277" s="18" t="n">
        <f aca="false">IF(N277="","",ROUND((N277-M277)*1440,0))</f>
        <v>63</v>
      </c>
      <c r="AE277" s="18" t="n">
        <f aca="false">IF(O277="","",ROUND((O277-N277)*1440,0))</f>
        <v>24</v>
      </c>
      <c r="AF277" s="18" t="n">
        <f aca="false">IF(P277="","",ROUND((P277-O277)*1440,0))</f>
        <v>26</v>
      </c>
      <c r="AG277" s="18" t="n">
        <f aca="false">IF(Q277="","",ROUND((Q277-P277)*1440,0))</f>
        <v>24</v>
      </c>
      <c r="AH277" s="18" t="n">
        <f aca="false">IF(Q277="","",ROUND((Q277-H277)*1440,0))</f>
        <v>224</v>
      </c>
      <c r="AI277" s="19" t="n">
        <f aca="false">ROUND(IF(O277="",Assumptions!$B$25-K277,O277-K277)*24,1)</f>
        <v>2.2</v>
      </c>
      <c r="AJ277" s="20" t="n">
        <f aca="false">ROUND(MAX(N(Y277)/Assumptions!$C$5, N(Z277)/Assumptions!$C$6, N(AA277)/Assumptions!$C$7, N(AB277)/Assumptions!$C$8, N(AC277)/Assumptions!$C$9, N(AD277)/Assumptions!$C$10, N(AE277)/Assumptions!$C$11, N(AF277)/Assumptions!$C$12, N(AG277)/Assumptions!$C$13),3)</f>
        <v>2.1</v>
      </c>
      <c r="AK277" s="0" t="str">
        <f aca="false">IF(OR(U277="Pending",U277="On Hold"),"Open GRN (awaiting)",IF(AJ277&lt;=1,"Within SLA",IF(ROUND(N(Y277)/Assumptions!$C$5,3)=AJ277,"Gate Wait",IF(ROUND(N(Z277)/Assumptions!$C$6,3)=AJ277,"Dock Wait",IF(ROUND(N(AA277)/Assumptions!$C$7,3)=AJ277,"Unloading",IF(ROUND(N(AB277)/Assumptions!$C$8,3)=AJ277,"Unload-to-QC Wait",IF(ROUND(N(AC277)/Assumptions!$C$9,3)=AJ277,"QC",IF(ROUND(N(AD277)/Assumptions!$C$10,3)=AJ277,"QC-to-GRN Wait",IF(ROUND(N(AE277)/Assumptions!$C$11,3)=AJ277,"GRN Processing",IF(ROUND(N(AF277)/Assumptions!$C$12,3)=AJ277,"GRN-to-Putaway Wait",IF(ROUND(N(AG277)/Assumptions!$C$13,3)=AJ277,"Putaway","Within SLA")))))))))))</f>
        <v>QC-to-GRN Wait</v>
      </c>
    </row>
    <row r="278" customFormat="false" ht="15" hidden="false" customHeight="false" outlineLevel="0" collapsed="false">
      <c r="A278" s="0" t="s">
        <v>972</v>
      </c>
      <c r="B278" s="0" t="s">
        <v>973</v>
      </c>
      <c r="C278" s="0" t="s">
        <v>118</v>
      </c>
      <c r="D278" s="0" t="s">
        <v>135</v>
      </c>
      <c r="E278" s="0" t="s">
        <v>974</v>
      </c>
      <c r="F278" s="0" t="s">
        <v>121</v>
      </c>
      <c r="G278" s="0" t="s">
        <v>138</v>
      </c>
      <c r="H278" s="17" t="n">
        <v>46210.6173611111</v>
      </c>
      <c r="I278" s="17" t="n">
        <v>46210.6375</v>
      </c>
      <c r="J278" s="17" t="n">
        <v>46210.6416666667</v>
      </c>
      <c r="K278" s="17" t="n">
        <v>46210.7013888889</v>
      </c>
      <c r="L278" s="17" t="n">
        <v>46210.7229166667</v>
      </c>
      <c r="M278" s="17" t="n">
        <v>46210.7479166667</v>
      </c>
      <c r="N278" s="17" t="n">
        <v>46210.7923611111</v>
      </c>
      <c r="O278" s="17" t="n">
        <v>46210.8569444444</v>
      </c>
      <c r="P278" s="17" t="n">
        <v>46210.9131944445</v>
      </c>
      <c r="Q278" s="17" t="n">
        <v>46210.9854166667</v>
      </c>
      <c r="R278" s="0" t="n">
        <v>2072</v>
      </c>
      <c r="S278" s="0" t="n">
        <v>0</v>
      </c>
      <c r="T278" s="0" t="n">
        <v>0</v>
      </c>
      <c r="U278" s="18" t="s">
        <v>130</v>
      </c>
      <c r="V278" s="18" t="s">
        <v>144</v>
      </c>
      <c r="W278" s="0" t="str">
        <f aca="false">IF(AND(X278&gt;=6,X278&lt;14),"A",IF(AND(X278&gt;=14,X278&lt;22),"B","C"))</f>
        <v>B</v>
      </c>
      <c r="X278" s="18" t="n">
        <f aca="false">HOUR(H278)</f>
        <v>14</v>
      </c>
      <c r="Y278" s="18" t="n">
        <f aca="false">ROUND((I278-H278)*1440,0)</f>
        <v>29</v>
      </c>
      <c r="Z278" s="18" t="n">
        <f aca="false">ROUND((J278-I278)*1440,0)</f>
        <v>6</v>
      </c>
      <c r="AA278" s="18" t="n">
        <f aca="false">ROUND((K278-J278)*1440,0)</f>
        <v>86</v>
      </c>
      <c r="AB278" s="18" t="n">
        <f aca="false">ROUND((L278-K278)*1440,0)</f>
        <v>31</v>
      </c>
      <c r="AC278" s="18" t="n">
        <f aca="false">ROUND((M278-L278)*1440,0)</f>
        <v>36</v>
      </c>
      <c r="AD278" s="18" t="n">
        <f aca="false">IF(N278="","",ROUND((N278-M278)*1440,0))</f>
        <v>64</v>
      </c>
      <c r="AE278" s="18" t="n">
        <f aca="false">IF(O278="","",ROUND((O278-N278)*1440,0))</f>
        <v>93</v>
      </c>
      <c r="AF278" s="18" t="n">
        <f aca="false">IF(P278="","",ROUND((P278-O278)*1440,0))</f>
        <v>81</v>
      </c>
      <c r="AG278" s="18" t="n">
        <f aca="false">IF(Q278="","",ROUND((Q278-P278)*1440,0))</f>
        <v>104</v>
      </c>
      <c r="AH278" s="18" t="n">
        <f aca="false">IF(Q278="","",ROUND((Q278-H278)*1440,0))</f>
        <v>530</v>
      </c>
      <c r="AI278" s="19" t="n">
        <f aca="false">ROUND(IF(O278="",Assumptions!$B$25-K278,O278-K278)*24,1)</f>
        <v>3.7</v>
      </c>
      <c r="AJ278" s="20" t="n">
        <f aca="false">ROUND(MAX(N(Y278)/Assumptions!$C$5, N(Z278)/Assumptions!$C$6, N(AA278)/Assumptions!$C$7, N(AB278)/Assumptions!$C$8, N(AC278)/Assumptions!$C$9, N(AD278)/Assumptions!$C$10, N(AE278)/Assumptions!$C$11, N(AF278)/Assumptions!$C$12, N(AG278)/Assumptions!$C$13),3)</f>
        <v>4.05</v>
      </c>
      <c r="AK278" s="0" t="str">
        <f aca="false">IF(OR(U278="Pending",U278="On Hold"),"Open GRN (awaiting)",IF(AJ278&lt;=1,"Within SLA",IF(ROUND(N(Y278)/Assumptions!$C$5,3)=AJ278,"Gate Wait",IF(ROUND(N(Z278)/Assumptions!$C$6,3)=AJ278,"Dock Wait",IF(ROUND(N(AA278)/Assumptions!$C$7,3)=AJ278,"Unloading",IF(ROUND(N(AB278)/Assumptions!$C$8,3)=AJ278,"Unload-to-QC Wait",IF(ROUND(N(AC278)/Assumptions!$C$9,3)=AJ278,"QC",IF(ROUND(N(AD278)/Assumptions!$C$10,3)=AJ278,"QC-to-GRN Wait",IF(ROUND(N(AE278)/Assumptions!$C$11,3)=AJ278,"GRN Processing",IF(ROUND(N(AF278)/Assumptions!$C$12,3)=AJ278,"GRN-to-Putaway Wait",IF(ROUND(N(AG278)/Assumptions!$C$13,3)=AJ278,"Putaway","Within SLA")))))))))))</f>
        <v>GRN-to-Putaway Wait</v>
      </c>
    </row>
    <row r="279" customFormat="false" ht="15" hidden="false" customHeight="false" outlineLevel="0" collapsed="false">
      <c r="A279" s="0" t="s">
        <v>975</v>
      </c>
      <c r="B279" s="0" t="s">
        <v>976</v>
      </c>
      <c r="C279" s="0" t="s">
        <v>126</v>
      </c>
      <c r="D279" s="0" t="s">
        <v>135</v>
      </c>
      <c r="E279" s="0" t="s">
        <v>977</v>
      </c>
      <c r="F279" s="0" t="s">
        <v>137</v>
      </c>
      <c r="G279" s="0" t="s">
        <v>138</v>
      </c>
      <c r="H279" s="17" t="n">
        <v>46210.6256944445</v>
      </c>
      <c r="I279" s="17" t="n">
        <v>46210.6340277778</v>
      </c>
      <c r="J279" s="17" t="n">
        <v>46210.6375</v>
      </c>
      <c r="K279" s="17" t="n">
        <v>46210.6576388889</v>
      </c>
      <c r="L279" s="17" t="n">
        <v>46210.66875</v>
      </c>
      <c r="M279" s="17" t="n">
        <v>46210.6826388889</v>
      </c>
      <c r="N279" s="17" t="n">
        <v>46210.7340277778</v>
      </c>
      <c r="O279" s="17" t="n">
        <v>46210.7923611111</v>
      </c>
      <c r="P279" s="17" t="n">
        <v>46210.8125</v>
      </c>
      <c r="Q279" s="17" t="n">
        <v>46210.8354166667</v>
      </c>
      <c r="R279" s="0" t="n">
        <v>1117</v>
      </c>
      <c r="S279" s="0" t="n">
        <v>0</v>
      </c>
      <c r="T279" s="0" t="n">
        <v>0</v>
      </c>
      <c r="U279" s="18" t="s">
        <v>130</v>
      </c>
      <c r="V279" s="18" t="s">
        <v>131</v>
      </c>
      <c r="W279" s="0" t="str">
        <f aca="false">IF(AND(X279&gt;=6,X279&lt;14),"A",IF(AND(X279&gt;=14,X279&lt;22),"B","C"))</f>
        <v>B</v>
      </c>
      <c r="X279" s="18" t="n">
        <f aca="false">HOUR(H279)</f>
        <v>15</v>
      </c>
      <c r="Y279" s="18" t="n">
        <f aca="false">ROUND((I279-H279)*1440,0)</f>
        <v>12</v>
      </c>
      <c r="Z279" s="18" t="n">
        <f aca="false">ROUND((J279-I279)*1440,0)</f>
        <v>5</v>
      </c>
      <c r="AA279" s="18" t="n">
        <f aca="false">ROUND((K279-J279)*1440,0)</f>
        <v>29</v>
      </c>
      <c r="AB279" s="18" t="n">
        <f aca="false">ROUND((L279-K279)*1440,0)</f>
        <v>16</v>
      </c>
      <c r="AC279" s="18" t="n">
        <f aca="false">ROUND((M279-L279)*1440,0)</f>
        <v>20</v>
      </c>
      <c r="AD279" s="18" t="n">
        <f aca="false">IF(N279="","",ROUND((N279-M279)*1440,0))</f>
        <v>74</v>
      </c>
      <c r="AE279" s="18" t="n">
        <f aca="false">IF(O279="","",ROUND((O279-N279)*1440,0))</f>
        <v>84</v>
      </c>
      <c r="AF279" s="18" t="n">
        <f aca="false">IF(P279="","",ROUND((P279-O279)*1440,0))</f>
        <v>29</v>
      </c>
      <c r="AG279" s="18" t="n">
        <f aca="false">IF(Q279="","",ROUND((Q279-P279)*1440,0))</f>
        <v>33</v>
      </c>
      <c r="AH279" s="18" t="n">
        <f aca="false">IF(Q279="","",ROUND((Q279-H279)*1440,0))</f>
        <v>302</v>
      </c>
      <c r="AI279" s="19" t="n">
        <f aca="false">ROUND(IF(O279="",Assumptions!$B$25-K279,O279-K279)*24,1)</f>
        <v>3.2</v>
      </c>
      <c r="AJ279" s="20" t="n">
        <f aca="false">ROUND(MAX(N(Y279)/Assumptions!$C$5, N(Z279)/Assumptions!$C$6, N(AA279)/Assumptions!$C$7, N(AB279)/Assumptions!$C$8, N(AC279)/Assumptions!$C$9, N(AD279)/Assumptions!$C$10, N(AE279)/Assumptions!$C$11, N(AF279)/Assumptions!$C$12, N(AG279)/Assumptions!$C$13),3)</f>
        <v>2.467</v>
      </c>
      <c r="AK279" s="0" t="str">
        <f aca="false">IF(OR(U279="Pending",U279="On Hold"),"Open GRN (awaiting)",IF(AJ279&lt;=1,"Within SLA",IF(ROUND(N(Y279)/Assumptions!$C$5,3)=AJ279,"Gate Wait",IF(ROUND(N(Z279)/Assumptions!$C$6,3)=AJ279,"Dock Wait",IF(ROUND(N(AA279)/Assumptions!$C$7,3)=AJ279,"Unloading",IF(ROUND(N(AB279)/Assumptions!$C$8,3)=AJ279,"Unload-to-QC Wait",IF(ROUND(N(AC279)/Assumptions!$C$9,3)=AJ279,"QC",IF(ROUND(N(AD279)/Assumptions!$C$10,3)=AJ279,"QC-to-GRN Wait",IF(ROUND(N(AE279)/Assumptions!$C$11,3)=AJ279,"GRN Processing",IF(ROUND(N(AF279)/Assumptions!$C$12,3)=AJ279,"GRN-to-Putaway Wait",IF(ROUND(N(AG279)/Assumptions!$C$13,3)=AJ279,"Putaway","Within SLA")))))))))))</f>
        <v>QC-to-GRN Wait</v>
      </c>
    </row>
    <row r="280" customFormat="false" ht="15" hidden="false" customHeight="false" outlineLevel="0" collapsed="false">
      <c r="A280" s="0" t="s">
        <v>978</v>
      </c>
      <c r="B280" s="0" t="s">
        <v>979</v>
      </c>
      <c r="C280" s="0" t="s">
        <v>118</v>
      </c>
      <c r="D280" s="0" t="s">
        <v>119</v>
      </c>
      <c r="E280" s="0" t="s">
        <v>980</v>
      </c>
      <c r="F280" s="0" t="s">
        <v>121</v>
      </c>
      <c r="G280" s="0" t="s">
        <v>122</v>
      </c>
      <c r="H280" s="17" t="n">
        <v>46210.6354166667</v>
      </c>
      <c r="I280" s="17" t="n">
        <v>46210.6701388889</v>
      </c>
      <c r="J280" s="17" t="n">
        <v>46210.6743055556</v>
      </c>
      <c r="K280" s="17" t="n">
        <v>46210.7159722222</v>
      </c>
      <c r="L280" s="17" t="n">
        <v>46210.7243055556</v>
      </c>
      <c r="M280" s="17" t="n">
        <v>46210.74375</v>
      </c>
      <c r="N280" s="17" t="n">
        <v>46210.88125</v>
      </c>
      <c r="O280" s="17" t="n">
        <v>46210.8916666667</v>
      </c>
      <c r="P280" s="17" t="n">
        <v>46210.9027777778</v>
      </c>
      <c r="Q280" s="17" t="n">
        <v>46210.9236111111</v>
      </c>
      <c r="R280" s="0" t="n">
        <v>1147</v>
      </c>
      <c r="S280" s="0" t="n">
        <v>0</v>
      </c>
      <c r="T280" s="0" t="n">
        <v>0</v>
      </c>
      <c r="U280" s="18" t="s">
        <v>130</v>
      </c>
      <c r="V280" s="18" t="s">
        <v>144</v>
      </c>
      <c r="W280" s="0" t="str">
        <f aca="false">IF(AND(X280&gt;=6,X280&lt;14),"A",IF(AND(X280&gt;=14,X280&lt;22),"B","C"))</f>
        <v>B</v>
      </c>
      <c r="X280" s="18" t="n">
        <f aca="false">HOUR(H280)</f>
        <v>15</v>
      </c>
      <c r="Y280" s="18" t="n">
        <f aca="false">ROUND((I280-H280)*1440,0)</f>
        <v>50</v>
      </c>
      <c r="Z280" s="18" t="n">
        <f aca="false">ROUND((J280-I280)*1440,0)</f>
        <v>6</v>
      </c>
      <c r="AA280" s="18" t="n">
        <f aca="false">ROUND((K280-J280)*1440,0)</f>
        <v>60</v>
      </c>
      <c r="AB280" s="18" t="n">
        <f aca="false">ROUND((L280-K280)*1440,0)</f>
        <v>12</v>
      </c>
      <c r="AC280" s="18" t="n">
        <f aca="false">ROUND((M280-L280)*1440,0)</f>
        <v>28</v>
      </c>
      <c r="AD280" s="18" t="n">
        <f aca="false">IF(N280="","",ROUND((N280-M280)*1440,0))</f>
        <v>198</v>
      </c>
      <c r="AE280" s="18" t="n">
        <f aca="false">IF(O280="","",ROUND((O280-N280)*1440,0))</f>
        <v>15</v>
      </c>
      <c r="AF280" s="18" t="n">
        <f aca="false">IF(P280="","",ROUND((P280-O280)*1440,0))</f>
        <v>16</v>
      </c>
      <c r="AG280" s="18" t="n">
        <f aca="false">IF(Q280="","",ROUND((Q280-P280)*1440,0))</f>
        <v>30</v>
      </c>
      <c r="AH280" s="18" t="n">
        <f aca="false">IF(Q280="","",ROUND((Q280-H280)*1440,0))</f>
        <v>415</v>
      </c>
      <c r="AI280" s="19" t="n">
        <f aca="false">ROUND(IF(O280="",Assumptions!$B$25-K280,O280-K280)*24,1)</f>
        <v>4.2</v>
      </c>
      <c r="AJ280" s="20" t="n">
        <f aca="false">ROUND(MAX(N(Y280)/Assumptions!$C$5, N(Z280)/Assumptions!$C$6, N(AA280)/Assumptions!$C$7, N(AB280)/Assumptions!$C$8, N(AC280)/Assumptions!$C$9, N(AD280)/Assumptions!$C$10, N(AE280)/Assumptions!$C$11, N(AF280)/Assumptions!$C$12, N(AG280)/Assumptions!$C$13),3)</f>
        <v>6.6</v>
      </c>
      <c r="AK280" s="0" t="str">
        <f aca="false">IF(OR(U280="Pending",U280="On Hold"),"Open GRN (awaiting)",IF(AJ280&lt;=1,"Within SLA",IF(ROUND(N(Y280)/Assumptions!$C$5,3)=AJ280,"Gate Wait",IF(ROUND(N(Z280)/Assumptions!$C$6,3)=AJ280,"Dock Wait",IF(ROUND(N(AA280)/Assumptions!$C$7,3)=AJ280,"Unloading",IF(ROUND(N(AB280)/Assumptions!$C$8,3)=AJ280,"Unload-to-QC Wait",IF(ROUND(N(AC280)/Assumptions!$C$9,3)=AJ280,"QC",IF(ROUND(N(AD280)/Assumptions!$C$10,3)=AJ280,"QC-to-GRN Wait",IF(ROUND(N(AE280)/Assumptions!$C$11,3)=AJ280,"GRN Processing",IF(ROUND(N(AF280)/Assumptions!$C$12,3)=AJ280,"GRN-to-Putaway Wait",IF(ROUND(N(AG280)/Assumptions!$C$13,3)=AJ280,"Putaway","Within SLA")))))))))))</f>
        <v>QC-to-GRN Wait</v>
      </c>
    </row>
    <row r="281" customFormat="false" ht="15" hidden="false" customHeight="false" outlineLevel="0" collapsed="false">
      <c r="A281" s="0" t="s">
        <v>981</v>
      </c>
      <c r="B281" s="0" t="s">
        <v>982</v>
      </c>
      <c r="C281" s="0" t="s">
        <v>170</v>
      </c>
      <c r="D281" s="0" t="s">
        <v>147</v>
      </c>
      <c r="E281" s="0" t="s">
        <v>983</v>
      </c>
      <c r="F281" s="0" t="s">
        <v>149</v>
      </c>
      <c r="G281" s="0" t="s">
        <v>150</v>
      </c>
      <c r="H281" s="17" t="n">
        <v>46210.6423611111</v>
      </c>
      <c r="I281" s="17" t="n">
        <v>46210.7013888889</v>
      </c>
      <c r="J281" s="17" t="n">
        <v>46210.7125</v>
      </c>
      <c r="K281" s="17" t="n">
        <v>46210.7270833333</v>
      </c>
      <c r="L281" s="17" t="n">
        <v>46210.7305555556</v>
      </c>
      <c r="M281" s="17" t="n">
        <v>46210.7465277778</v>
      </c>
      <c r="N281" s="17" t="n">
        <v>46210.7513888889</v>
      </c>
      <c r="O281" s="17" t="n">
        <v>46210.8291666667</v>
      </c>
      <c r="P281" s="17" t="n">
        <v>46210.8340277778</v>
      </c>
      <c r="Q281" s="17" t="n">
        <v>46210.8479166667</v>
      </c>
      <c r="R281" s="0" t="n">
        <v>377</v>
      </c>
      <c r="S281" s="0" t="n">
        <v>0</v>
      </c>
      <c r="T281" s="0" t="n">
        <v>0</v>
      </c>
      <c r="U281" s="18" t="s">
        <v>130</v>
      </c>
      <c r="V281" s="18" t="s">
        <v>139</v>
      </c>
      <c r="W281" s="0" t="str">
        <f aca="false">IF(AND(X281&gt;=6,X281&lt;14),"A",IF(AND(X281&gt;=14,X281&lt;22),"B","C"))</f>
        <v>B</v>
      </c>
      <c r="X281" s="18" t="n">
        <f aca="false">HOUR(H281)</f>
        <v>15</v>
      </c>
      <c r="Y281" s="18" t="n">
        <f aca="false">ROUND((I281-H281)*1440,0)</f>
        <v>85</v>
      </c>
      <c r="Z281" s="18" t="n">
        <f aca="false">ROUND((J281-I281)*1440,0)</f>
        <v>16</v>
      </c>
      <c r="AA281" s="18" t="n">
        <f aca="false">ROUND((K281-J281)*1440,0)</f>
        <v>21</v>
      </c>
      <c r="AB281" s="18" t="n">
        <f aca="false">ROUND((L281-K281)*1440,0)</f>
        <v>5</v>
      </c>
      <c r="AC281" s="18" t="n">
        <f aca="false">ROUND((M281-L281)*1440,0)</f>
        <v>23</v>
      </c>
      <c r="AD281" s="18" t="n">
        <f aca="false">IF(N281="","",ROUND((N281-M281)*1440,0))</f>
        <v>7</v>
      </c>
      <c r="AE281" s="18" t="n">
        <f aca="false">IF(O281="","",ROUND((O281-N281)*1440,0))</f>
        <v>112</v>
      </c>
      <c r="AF281" s="18" t="n">
        <f aca="false">IF(P281="","",ROUND((P281-O281)*1440,0))</f>
        <v>7</v>
      </c>
      <c r="AG281" s="18" t="n">
        <f aca="false">IF(Q281="","",ROUND((Q281-P281)*1440,0))</f>
        <v>20</v>
      </c>
      <c r="AH281" s="18" t="n">
        <f aca="false">IF(Q281="","",ROUND((Q281-H281)*1440,0))</f>
        <v>296</v>
      </c>
      <c r="AI281" s="19" t="n">
        <f aca="false">ROUND(IF(O281="",Assumptions!$B$25-K281,O281-K281)*24,1)</f>
        <v>2.5</v>
      </c>
      <c r="AJ281" s="20" t="n">
        <f aca="false">ROUND(MAX(N(Y281)/Assumptions!$C$5, N(Z281)/Assumptions!$C$6, N(AA281)/Assumptions!$C$7, N(AB281)/Assumptions!$C$8, N(AC281)/Assumptions!$C$9, N(AD281)/Assumptions!$C$10, N(AE281)/Assumptions!$C$11, N(AF281)/Assumptions!$C$12, N(AG281)/Assumptions!$C$13),3)</f>
        <v>2.833</v>
      </c>
      <c r="AK281" s="0" t="str">
        <f aca="false">IF(OR(U281="Pending",U281="On Hold"),"Open GRN (awaiting)",IF(AJ281&lt;=1,"Within SLA",IF(ROUND(N(Y281)/Assumptions!$C$5,3)=AJ281,"Gate Wait",IF(ROUND(N(Z281)/Assumptions!$C$6,3)=AJ281,"Dock Wait",IF(ROUND(N(AA281)/Assumptions!$C$7,3)=AJ281,"Unloading",IF(ROUND(N(AB281)/Assumptions!$C$8,3)=AJ281,"Unload-to-QC Wait",IF(ROUND(N(AC281)/Assumptions!$C$9,3)=AJ281,"QC",IF(ROUND(N(AD281)/Assumptions!$C$10,3)=AJ281,"QC-to-GRN Wait",IF(ROUND(N(AE281)/Assumptions!$C$11,3)=AJ281,"GRN Processing",IF(ROUND(N(AF281)/Assumptions!$C$12,3)=AJ281,"GRN-to-Putaway Wait",IF(ROUND(N(AG281)/Assumptions!$C$13,3)=AJ281,"Putaway","Within SLA")))))))))))</f>
        <v>Gate Wait</v>
      </c>
    </row>
    <row r="282" customFormat="false" ht="15" hidden="false" customHeight="false" outlineLevel="0" collapsed="false">
      <c r="A282" s="0" t="s">
        <v>984</v>
      </c>
      <c r="B282" s="0" t="s">
        <v>985</v>
      </c>
      <c r="C282" s="0" t="s">
        <v>142</v>
      </c>
      <c r="D282" s="0" t="s">
        <v>147</v>
      </c>
      <c r="E282" s="0" t="s">
        <v>986</v>
      </c>
      <c r="F282" s="0" t="s">
        <v>137</v>
      </c>
      <c r="G282" s="0" t="s">
        <v>150</v>
      </c>
      <c r="H282" s="17" t="n">
        <v>46210.6430555556</v>
      </c>
      <c r="I282" s="17" t="n">
        <v>46210.6958333333</v>
      </c>
      <c r="J282" s="17" t="n">
        <v>46210.7305555556</v>
      </c>
      <c r="K282" s="17" t="n">
        <v>46210.7673611111</v>
      </c>
      <c r="L282" s="17" t="n">
        <v>46210.7819444445</v>
      </c>
      <c r="M282" s="17" t="n">
        <v>46210.80625</v>
      </c>
      <c r="N282" s="17" t="n">
        <v>46210.8541666667</v>
      </c>
      <c r="O282" s="17" t="n">
        <v>46210.8625</v>
      </c>
      <c r="P282" s="17" t="n">
        <v>46210.8645833333</v>
      </c>
      <c r="Q282" s="17" t="n">
        <v>46210.8708333333</v>
      </c>
      <c r="R282" s="0" t="n">
        <v>589</v>
      </c>
      <c r="S282" s="0" t="n">
        <v>0</v>
      </c>
      <c r="T282" s="0" t="n">
        <v>0</v>
      </c>
      <c r="U282" s="18" t="s">
        <v>130</v>
      </c>
      <c r="V282" s="18" t="s">
        <v>139</v>
      </c>
      <c r="W282" s="0" t="str">
        <f aca="false">IF(AND(X282&gt;=6,X282&lt;14),"A",IF(AND(X282&gt;=14,X282&lt;22),"B","C"))</f>
        <v>B</v>
      </c>
      <c r="X282" s="18" t="n">
        <f aca="false">HOUR(H282)</f>
        <v>15</v>
      </c>
      <c r="Y282" s="18" t="n">
        <f aca="false">ROUND((I282-H282)*1440,0)</f>
        <v>76</v>
      </c>
      <c r="Z282" s="18" t="n">
        <f aca="false">ROUND((J282-I282)*1440,0)</f>
        <v>50</v>
      </c>
      <c r="AA282" s="18" t="n">
        <f aca="false">ROUND((K282-J282)*1440,0)</f>
        <v>53</v>
      </c>
      <c r="AB282" s="18" t="n">
        <f aca="false">ROUND((L282-K282)*1440,0)</f>
        <v>21</v>
      </c>
      <c r="AC282" s="18" t="n">
        <f aca="false">ROUND((M282-L282)*1440,0)</f>
        <v>35</v>
      </c>
      <c r="AD282" s="18" t="n">
        <f aca="false">IF(N282="","",ROUND((N282-M282)*1440,0))</f>
        <v>69</v>
      </c>
      <c r="AE282" s="18" t="n">
        <f aca="false">IF(O282="","",ROUND((O282-N282)*1440,0))</f>
        <v>12</v>
      </c>
      <c r="AF282" s="18" t="n">
        <f aca="false">IF(P282="","",ROUND((P282-O282)*1440,0))</f>
        <v>3</v>
      </c>
      <c r="AG282" s="18" t="n">
        <f aca="false">IF(Q282="","",ROUND((Q282-P282)*1440,0))</f>
        <v>9</v>
      </c>
      <c r="AH282" s="18" t="n">
        <f aca="false">IF(Q282="","",ROUND((Q282-H282)*1440,0))</f>
        <v>328</v>
      </c>
      <c r="AI282" s="19" t="n">
        <f aca="false">ROUND(IF(O282="",Assumptions!$B$25-K282,O282-K282)*24,1)</f>
        <v>2.3</v>
      </c>
      <c r="AJ282" s="20" t="n">
        <f aca="false">ROUND(MAX(N(Y282)/Assumptions!$C$5, N(Z282)/Assumptions!$C$6, N(AA282)/Assumptions!$C$7, N(AB282)/Assumptions!$C$8, N(AC282)/Assumptions!$C$9, N(AD282)/Assumptions!$C$10, N(AE282)/Assumptions!$C$11, N(AF282)/Assumptions!$C$12, N(AG282)/Assumptions!$C$13),3)</f>
        <v>3.333</v>
      </c>
      <c r="AK282" s="0" t="str">
        <f aca="false">IF(OR(U282="Pending",U282="On Hold"),"Open GRN (awaiting)",IF(AJ282&lt;=1,"Within SLA",IF(ROUND(N(Y282)/Assumptions!$C$5,3)=AJ282,"Gate Wait",IF(ROUND(N(Z282)/Assumptions!$C$6,3)=AJ282,"Dock Wait",IF(ROUND(N(AA282)/Assumptions!$C$7,3)=AJ282,"Unloading",IF(ROUND(N(AB282)/Assumptions!$C$8,3)=AJ282,"Unload-to-QC Wait",IF(ROUND(N(AC282)/Assumptions!$C$9,3)=AJ282,"QC",IF(ROUND(N(AD282)/Assumptions!$C$10,3)=AJ282,"QC-to-GRN Wait",IF(ROUND(N(AE282)/Assumptions!$C$11,3)=AJ282,"GRN Processing",IF(ROUND(N(AF282)/Assumptions!$C$12,3)=AJ282,"GRN-to-Putaway Wait",IF(ROUND(N(AG282)/Assumptions!$C$13,3)=AJ282,"Putaway","Within SLA")))))))))))</f>
        <v>Dock Wait</v>
      </c>
    </row>
    <row r="283" customFormat="false" ht="15" hidden="false" customHeight="false" outlineLevel="0" collapsed="false">
      <c r="A283" s="0" t="s">
        <v>987</v>
      </c>
      <c r="B283" s="0" t="s">
        <v>988</v>
      </c>
      <c r="C283" s="0" t="s">
        <v>175</v>
      </c>
      <c r="D283" s="0" t="s">
        <v>119</v>
      </c>
      <c r="E283" s="0" t="s">
        <v>989</v>
      </c>
      <c r="F283" s="0" t="s">
        <v>128</v>
      </c>
      <c r="G283" s="0" t="s">
        <v>129</v>
      </c>
      <c r="H283" s="17" t="n">
        <v>46210.6597222222</v>
      </c>
      <c r="I283" s="17" t="n">
        <v>46210.6833333333</v>
      </c>
      <c r="J283" s="17" t="n">
        <v>46210.7041666667</v>
      </c>
      <c r="K283" s="17" t="n">
        <v>46210.7208333333</v>
      </c>
      <c r="L283" s="17" t="n">
        <v>46210.7333333333</v>
      </c>
      <c r="M283" s="17" t="n">
        <v>46210.7444444444</v>
      </c>
      <c r="N283" s="17" t="n">
        <v>46210.7715277778</v>
      </c>
      <c r="O283" s="17" t="n">
        <v>46210.925</v>
      </c>
      <c r="P283" s="17" t="n">
        <v>46210.9319444444</v>
      </c>
      <c r="Q283" s="17" t="n">
        <v>46210.9416666667</v>
      </c>
      <c r="R283" s="0" t="n">
        <v>157</v>
      </c>
      <c r="S283" s="0" t="n">
        <v>0</v>
      </c>
      <c r="T283" s="0" t="n">
        <v>0</v>
      </c>
      <c r="U283" s="18" t="s">
        <v>130</v>
      </c>
      <c r="V283" s="18" t="s">
        <v>144</v>
      </c>
      <c r="W283" s="0" t="str">
        <f aca="false">IF(AND(X283&gt;=6,X283&lt;14),"A",IF(AND(X283&gt;=14,X283&lt;22),"B","C"))</f>
        <v>B</v>
      </c>
      <c r="X283" s="18" t="n">
        <f aca="false">HOUR(H283)</f>
        <v>15</v>
      </c>
      <c r="Y283" s="18" t="n">
        <f aca="false">ROUND((I283-H283)*1440,0)</f>
        <v>34</v>
      </c>
      <c r="Z283" s="18" t="n">
        <f aca="false">ROUND((J283-I283)*1440,0)</f>
        <v>30</v>
      </c>
      <c r="AA283" s="18" t="n">
        <f aca="false">ROUND((K283-J283)*1440,0)</f>
        <v>24</v>
      </c>
      <c r="AB283" s="18" t="n">
        <f aca="false">ROUND((L283-K283)*1440,0)</f>
        <v>18</v>
      </c>
      <c r="AC283" s="18" t="n">
        <f aca="false">ROUND((M283-L283)*1440,0)</f>
        <v>16</v>
      </c>
      <c r="AD283" s="18" t="n">
        <f aca="false">IF(N283="","",ROUND((N283-M283)*1440,0))</f>
        <v>39</v>
      </c>
      <c r="AE283" s="18" t="n">
        <f aca="false">IF(O283="","",ROUND((O283-N283)*1440,0))</f>
        <v>221</v>
      </c>
      <c r="AF283" s="18" t="n">
        <f aca="false">IF(P283="","",ROUND((P283-O283)*1440,0))</f>
        <v>10</v>
      </c>
      <c r="AG283" s="18" t="n">
        <f aca="false">IF(Q283="","",ROUND((Q283-P283)*1440,0))</f>
        <v>14</v>
      </c>
      <c r="AH283" s="18" t="n">
        <f aca="false">IF(Q283="","",ROUND((Q283-H283)*1440,0))</f>
        <v>406</v>
      </c>
      <c r="AI283" s="19" t="n">
        <f aca="false">ROUND(IF(O283="",Assumptions!$B$25-K283,O283-K283)*24,1)</f>
        <v>4.9</v>
      </c>
      <c r="AJ283" s="20" t="n">
        <f aca="false">ROUND(MAX(N(Y283)/Assumptions!$C$5, N(Z283)/Assumptions!$C$6, N(AA283)/Assumptions!$C$7, N(AB283)/Assumptions!$C$8, N(AC283)/Assumptions!$C$9, N(AD283)/Assumptions!$C$10, N(AE283)/Assumptions!$C$11, N(AF283)/Assumptions!$C$12, N(AG283)/Assumptions!$C$13),3)</f>
        <v>4.911</v>
      </c>
      <c r="AK283" s="0" t="str">
        <f aca="false">IF(OR(U283="Pending",U283="On Hold"),"Open GRN (awaiting)",IF(AJ283&lt;=1,"Within SLA",IF(ROUND(N(Y283)/Assumptions!$C$5,3)=AJ283,"Gate Wait",IF(ROUND(N(Z283)/Assumptions!$C$6,3)=AJ283,"Dock Wait",IF(ROUND(N(AA283)/Assumptions!$C$7,3)=AJ283,"Unloading",IF(ROUND(N(AB283)/Assumptions!$C$8,3)=AJ283,"Unload-to-QC Wait",IF(ROUND(N(AC283)/Assumptions!$C$9,3)=AJ283,"QC",IF(ROUND(N(AD283)/Assumptions!$C$10,3)=AJ283,"QC-to-GRN Wait",IF(ROUND(N(AE283)/Assumptions!$C$11,3)=AJ283,"GRN Processing",IF(ROUND(N(AF283)/Assumptions!$C$12,3)=AJ283,"GRN-to-Putaway Wait",IF(ROUND(N(AG283)/Assumptions!$C$13,3)=AJ283,"Putaway","Within SLA")))))))))))</f>
        <v>GRN Processing</v>
      </c>
    </row>
    <row r="284" customFormat="false" ht="15" hidden="false" customHeight="false" outlineLevel="0" collapsed="false">
      <c r="A284" s="0" t="s">
        <v>990</v>
      </c>
      <c r="B284" s="0" t="s">
        <v>991</v>
      </c>
      <c r="C284" s="0" t="s">
        <v>252</v>
      </c>
      <c r="D284" s="0" t="s">
        <v>135</v>
      </c>
      <c r="E284" s="0" t="s">
        <v>992</v>
      </c>
      <c r="F284" s="0" t="s">
        <v>155</v>
      </c>
      <c r="G284" s="0" t="s">
        <v>138</v>
      </c>
      <c r="H284" s="17" t="n">
        <v>46210.6673611111</v>
      </c>
      <c r="I284" s="17" t="n">
        <v>46210.6951388889</v>
      </c>
      <c r="J284" s="17" t="n">
        <v>46210.7055555556</v>
      </c>
      <c r="K284" s="17" t="n">
        <v>46210.7236111111</v>
      </c>
      <c r="L284" s="17" t="n">
        <v>46210.7263888889</v>
      </c>
      <c r="M284" s="17" t="n">
        <v>46210.7611111111</v>
      </c>
      <c r="N284" s="17" t="n">
        <v>46210.8597222222</v>
      </c>
      <c r="O284" s="17" t="n">
        <v>46210.9520833333</v>
      </c>
      <c r="P284" s="17" t="n">
        <v>46210.9576388889</v>
      </c>
      <c r="Q284" s="17" t="n">
        <v>46210.9888888889</v>
      </c>
      <c r="R284" s="0" t="n">
        <v>964</v>
      </c>
      <c r="S284" s="0" t="n">
        <v>54</v>
      </c>
      <c r="T284" s="0" t="n">
        <v>26</v>
      </c>
      <c r="U284" s="18" t="s">
        <v>123</v>
      </c>
      <c r="V284" s="18" t="s">
        <v>82</v>
      </c>
      <c r="W284" s="0" t="str">
        <f aca="false">IF(AND(X284&gt;=6,X284&lt;14),"A",IF(AND(X284&gt;=14,X284&lt;22),"B","C"))</f>
        <v>B</v>
      </c>
      <c r="X284" s="18" t="n">
        <f aca="false">HOUR(H284)</f>
        <v>16</v>
      </c>
      <c r="Y284" s="18" t="n">
        <f aca="false">ROUND((I284-H284)*1440,0)</f>
        <v>40</v>
      </c>
      <c r="Z284" s="18" t="n">
        <f aca="false">ROUND((J284-I284)*1440,0)</f>
        <v>15</v>
      </c>
      <c r="AA284" s="18" t="n">
        <f aca="false">ROUND((K284-J284)*1440,0)</f>
        <v>26</v>
      </c>
      <c r="AB284" s="18" t="n">
        <f aca="false">ROUND((L284-K284)*1440,0)</f>
        <v>4</v>
      </c>
      <c r="AC284" s="18" t="n">
        <f aca="false">ROUND((M284-L284)*1440,0)</f>
        <v>50</v>
      </c>
      <c r="AD284" s="18" t="n">
        <f aca="false">IF(N284="","",ROUND((N284-M284)*1440,0))</f>
        <v>142</v>
      </c>
      <c r="AE284" s="18" t="n">
        <f aca="false">IF(O284="","",ROUND((O284-N284)*1440,0))</f>
        <v>133</v>
      </c>
      <c r="AF284" s="18" t="n">
        <f aca="false">IF(P284="","",ROUND((P284-O284)*1440,0))</f>
        <v>8</v>
      </c>
      <c r="AG284" s="18" t="n">
        <f aca="false">IF(Q284="","",ROUND((Q284-P284)*1440,0))</f>
        <v>45</v>
      </c>
      <c r="AH284" s="18" t="n">
        <f aca="false">IF(Q284="","",ROUND((Q284-H284)*1440,0))</f>
        <v>463</v>
      </c>
      <c r="AI284" s="19" t="n">
        <f aca="false">ROUND(IF(O284="",Assumptions!$B$25-K284,O284-K284)*24,1)</f>
        <v>5.5</v>
      </c>
      <c r="AJ284" s="20" t="n">
        <f aca="false">ROUND(MAX(N(Y284)/Assumptions!$C$5, N(Z284)/Assumptions!$C$6, N(AA284)/Assumptions!$C$7, N(AB284)/Assumptions!$C$8, N(AC284)/Assumptions!$C$9, N(AD284)/Assumptions!$C$10, N(AE284)/Assumptions!$C$11, N(AF284)/Assumptions!$C$12, N(AG284)/Assumptions!$C$13),3)</f>
        <v>4.733</v>
      </c>
      <c r="AK284" s="0" t="str">
        <f aca="false">IF(OR(U284="Pending",U284="On Hold"),"Open GRN (awaiting)",IF(AJ284&lt;=1,"Within SLA",IF(ROUND(N(Y284)/Assumptions!$C$5,3)=AJ284,"Gate Wait",IF(ROUND(N(Z284)/Assumptions!$C$6,3)=AJ284,"Dock Wait",IF(ROUND(N(AA284)/Assumptions!$C$7,3)=AJ284,"Unloading",IF(ROUND(N(AB284)/Assumptions!$C$8,3)=AJ284,"Unload-to-QC Wait",IF(ROUND(N(AC284)/Assumptions!$C$9,3)=AJ284,"QC",IF(ROUND(N(AD284)/Assumptions!$C$10,3)=AJ284,"QC-to-GRN Wait",IF(ROUND(N(AE284)/Assumptions!$C$11,3)=AJ284,"GRN Processing",IF(ROUND(N(AF284)/Assumptions!$C$12,3)=AJ284,"GRN-to-Putaway Wait",IF(ROUND(N(AG284)/Assumptions!$C$13,3)=AJ284,"Putaway","Within SLA")))))))))))</f>
        <v>QC-to-GRN Wait</v>
      </c>
    </row>
    <row r="285" customFormat="false" ht="15" hidden="false" customHeight="false" outlineLevel="0" collapsed="false">
      <c r="A285" s="0" t="s">
        <v>993</v>
      </c>
      <c r="B285" s="0" t="s">
        <v>994</v>
      </c>
      <c r="C285" s="0" t="s">
        <v>175</v>
      </c>
      <c r="D285" s="0" t="s">
        <v>147</v>
      </c>
      <c r="E285" s="0" t="s">
        <v>995</v>
      </c>
      <c r="F285" s="0" t="s">
        <v>149</v>
      </c>
      <c r="G285" s="0" t="s">
        <v>150</v>
      </c>
      <c r="H285" s="17" t="n">
        <v>46210.6847222222</v>
      </c>
      <c r="I285" s="17" t="n">
        <v>46210.6979166667</v>
      </c>
      <c r="J285" s="17" t="n">
        <v>46210.7048611111</v>
      </c>
      <c r="K285" s="17" t="n">
        <v>46210.7277777778</v>
      </c>
      <c r="L285" s="17" t="n">
        <v>46210.7402777778</v>
      </c>
      <c r="M285" s="17" t="n">
        <v>46210.7611111111</v>
      </c>
      <c r="N285" s="17" t="n">
        <v>46210.7916666667</v>
      </c>
      <c r="O285" s="17" t="n">
        <v>46210.8263888889</v>
      </c>
      <c r="P285" s="17" t="n">
        <v>46210.8402777778</v>
      </c>
      <c r="Q285" s="17" t="n">
        <v>46210.8569444444</v>
      </c>
      <c r="R285" s="0" t="n">
        <v>132</v>
      </c>
      <c r="S285" s="0" t="n">
        <v>0</v>
      </c>
      <c r="T285" s="0" t="n">
        <v>0</v>
      </c>
      <c r="U285" s="18" t="s">
        <v>130</v>
      </c>
      <c r="V285" s="18" t="s">
        <v>156</v>
      </c>
      <c r="W285" s="0" t="str">
        <f aca="false">IF(AND(X285&gt;=6,X285&lt;14),"A",IF(AND(X285&gt;=14,X285&lt;22),"B","C"))</f>
        <v>B</v>
      </c>
      <c r="X285" s="18" t="n">
        <f aca="false">HOUR(H285)</f>
        <v>16</v>
      </c>
      <c r="Y285" s="18" t="n">
        <f aca="false">ROUND((I285-H285)*1440,0)</f>
        <v>19</v>
      </c>
      <c r="Z285" s="18" t="n">
        <f aca="false">ROUND((J285-I285)*1440,0)</f>
        <v>10</v>
      </c>
      <c r="AA285" s="18" t="n">
        <f aca="false">ROUND((K285-J285)*1440,0)</f>
        <v>33</v>
      </c>
      <c r="AB285" s="18" t="n">
        <f aca="false">ROUND((L285-K285)*1440,0)</f>
        <v>18</v>
      </c>
      <c r="AC285" s="18" t="n">
        <f aca="false">ROUND((M285-L285)*1440,0)</f>
        <v>30</v>
      </c>
      <c r="AD285" s="18" t="n">
        <f aca="false">IF(N285="","",ROUND((N285-M285)*1440,0))</f>
        <v>44</v>
      </c>
      <c r="AE285" s="18" t="n">
        <f aca="false">IF(O285="","",ROUND((O285-N285)*1440,0))</f>
        <v>50</v>
      </c>
      <c r="AF285" s="18" t="n">
        <f aca="false">IF(P285="","",ROUND((P285-O285)*1440,0))</f>
        <v>20</v>
      </c>
      <c r="AG285" s="18" t="n">
        <f aca="false">IF(Q285="","",ROUND((Q285-P285)*1440,0))</f>
        <v>24</v>
      </c>
      <c r="AH285" s="18" t="n">
        <f aca="false">IF(Q285="","",ROUND((Q285-H285)*1440,0))</f>
        <v>248</v>
      </c>
      <c r="AI285" s="19" t="n">
        <f aca="false">ROUND(IF(O285="",Assumptions!$B$25-K285,O285-K285)*24,1)</f>
        <v>2.4</v>
      </c>
      <c r="AJ285" s="20" t="n">
        <f aca="false">ROUND(MAX(N(Y285)/Assumptions!$C$5, N(Z285)/Assumptions!$C$6, N(AA285)/Assumptions!$C$7, N(AB285)/Assumptions!$C$8, N(AC285)/Assumptions!$C$9, N(AD285)/Assumptions!$C$10, N(AE285)/Assumptions!$C$11, N(AF285)/Assumptions!$C$12, N(AG285)/Assumptions!$C$13),3)</f>
        <v>1.467</v>
      </c>
      <c r="AK285" s="0" t="str">
        <f aca="false">IF(OR(U285="Pending",U285="On Hold"),"Open GRN (awaiting)",IF(AJ285&lt;=1,"Within SLA",IF(ROUND(N(Y285)/Assumptions!$C$5,3)=AJ285,"Gate Wait",IF(ROUND(N(Z285)/Assumptions!$C$6,3)=AJ285,"Dock Wait",IF(ROUND(N(AA285)/Assumptions!$C$7,3)=AJ285,"Unloading",IF(ROUND(N(AB285)/Assumptions!$C$8,3)=AJ285,"Unload-to-QC Wait",IF(ROUND(N(AC285)/Assumptions!$C$9,3)=AJ285,"QC",IF(ROUND(N(AD285)/Assumptions!$C$10,3)=AJ285,"QC-to-GRN Wait",IF(ROUND(N(AE285)/Assumptions!$C$11,3)=AJ285,"GRN Processing",IF(ROUND(N(AF285)/Assumptions!$C$12,3)=AJ285,"GRN-to-Putaway Wait",IF(ROUND(N(AG285)/Assumptions!$C$13,3)=AJ285,"Putaway","Within SLA")))))))))))</f>
        <v>QC-to-GRN Wait</v>
      </c>
    </row>
    <row r="286" customFormat="false" ht="15" hidden="false" customHeight="false" outlineLevel="0" collapsed="false">
      <c r="A286" s="0" t="s">
        <v>996</v>
      </c>
      <c r="B286" s="0" t="s">
        <v>997</v>
      </c>
      <c r="C286" s="0" t="s">
        <v>218</v>
      </c>
      <c r="D286" s="0" t="s">
        <v>135</v>
      </c>
      <c r="E286" s="0" t="s">
        <v>998</v>
      </c>
      <c r="F286" s="0" t="s">
        <v>137</v>
      </c>
      <c r="G286" s="0" t="s">
        <v>178</v>
      </c>
      <c r="H286" s="17" t="n">
        <v>46210.6847222222</v>
      </c>
      <c r="I286" s="17" t="n">
        <v>46210.7104166667</v>
      </c>
      <c r="J286" s="17" t="n">
        <v>46210.7180555556</v>
      </c>
      <c r="K286" s="17" t="n">
        <v>46210.7340277778</v>
      </c>
      <c r="L286" s="17" t="n">
        <v>46210.7444444444</v>
      </c>
      <c r="M286" s="17" t="n">
        <v>46210.7673611111</v>
      </c>
      <c r="N286" s="17" t="n">
        <v>46210.8506944445</v>
      </c>
      <c r="O286" s="17" t="n">
        <v>46211.0493055556</v>
      </c>
      <c r="P286" s="17" t="n">
        <v>46211.0652777778</v>
      </c>
      <c r="Q286" s="17" t="n">
        <v>46211.0763888889</v>
      </c>
      <c r="R286" s="0" t="n">
        <v>302</v>
      </c>
      <c r="S286" s="0" t="n">
        <v>0</v>
      </c>
      <c r="T286" s="0" t="n">
        <v>0</v>
      </c>
      <c r="U286" s="18" t="s">
        <v>130</v>
      </c>
      <c r="V286" s="18" t="s">
        <v>144</v>
      </c>
      <c r="W286" s="0" t="str">
        <f aca="false">IF(AND(X286&gt;=6,X286&lt;14),"A",IF(AND(X286&gt;=14,X286&lt;22),"B","C"))</f>
        <v>B</v>
      </c>
      <c r="X286" s="18" t="n">
        <f aca="false">HOUR(H286)</f>
        <v>16</v>
      </c>
      <c r="Y286" s="18" t="n">
        <f aca="false">ROUND((I286-H286)*1440,0)</f>
        <v>37</v>
      </c>
      <c r="Z286" s="18" t="n">
        <f aca="false">ROUND((J286-I286)*1440,0)</f>
        <v>11</v>
      </c>
      <c r="AA286" s="18" t="n">
        <f aca="false">ROUND((K286-J286)*1440,0)</f>
        <v>23</v>
      </c>
      <c r="AB286" s="18" t="n">
        <f aca="false">ROUND((L286-K286)*1440,0)</f>
        <v>15</v>
      </c>
      <c r="AC286" s="18" t="n">
        <f aca="false">ROUND((M286-L286)*1440,0)</f>
        <v>33</v>
      </c>
      <c r="AD286" s="18" t="n">
        <f aca="false">IF(N286="","",ROUND((N286-M286)*1440,0))</f>
        <v>120</v>
      </c>
      <c r="AE286" s="18" t="n">
        <f aca="false">IF(O286="","",ROUND((O286-N286)*1440,0))</f>
        <v>286</v>
      </c>
      <c r="AF286" s="18" t="n">
        <f aca="false">IF(P286="","",ROUND((P286-O286)*1440,0))</f>
        <v>23</v>
      </c>
      <c r="AG286" s="18" t="n">
        <f aca="false">IF(Q286="","",ROUND((Q286-P286)*1440,0))</f>
        <v>16</v>
      </c>
      <c r="AH286" s="18" t="n">
        <f aca="false">IF(Q286="","",ROUND((Q286-H286)*1440,0))</f>
        <v>564</v>
      </c>
      <c r="AI286" s="19" t="n">
        <f aca="false">ROUND(IF(O286="",Assumptions!$B$25-K286,O286-K286)*24,1)</f>
        <v>7.6</v>
      </c>
      <c r="AJ286" s="20" t="n">
        <f aca="false">ROUND(MAX(N(Y286)/Assumptions!$C$5, N(Z286)/Assumptions!$C$6, N(AA286)/Assumptions!$C$7, N(AB286)/Assumptions!$C$8, N(AC286)/Assumptions!$C$9, N(AD286)/Assumptions!$C$10, N(AE286)/Assumptions!$C$11, N(AF286)/Assumptions!$C$12, N(AG286)/Assumptions!$C$13),3)</f>
        <v>6.356</v>
      </c>
      <c r="AK286" s="0" t="str">
        <f aca="false">IF(OR(U286="Pending",U286="On Hold"),"Open GRN (awaiting)",IF(AJ286&lt;=1,"Within SLA",IF(ROUND(N(Y286)/Assumptions!$C$5,3)=AJ286,"Gate Wait",IF(ROUND(N(Z286)/Assumptions!$C$6,3)=AJ286,"Dock Wait",IF(ROUND(N(AA286)/Assumptions!$C$7,3)=AJ286,"Unloading",IF(ROUND(N(AB286)/Assumptions!$C$8,3)=AJ286,"Unload-to-QC Wait",IF(ROUND(N(AC286)/Assumptions!$C$9,3)=AJ286,"QC",IF(ROUND(N(AD286)/Assumptions!$C$10,3)=AJ286,"QC-to-GRN Wait",IF(ROUND(N(AE286)/Assumptions!$C$11,3)=AJ286,"GRN Processing",IF(ROUND(N(AF286)/Assumptions!$C$12,3)=AJ286,"GRN-to-Putaway Wait",IF(ROUND(N(AG286)/Assumptions!$C$13,3)=AJ286,"Putaway","Within SLA")))))))))))</f>
        <v>GRN Processing</v>
      </c>
    </row>
    <row r="287" customFormat="false" ht="15" hidden="false" customHeight="false" outlineLevel="0" collapsed="false">
      <c r="A287" s="0" t="s">
        <v>999</v>
      </c>
      <c r="B287" s="0" t="s">
        <v>1000</v>
      </c>
      <c r="C287" s="0" t="s">
        <v>126</v>
      </c>
      <c r="D287" s="0" t="s">
        <v>147</v>
      </c>
      <c r="E287" s="0" t="s">
        <v>1001</v>
      </c>
      <c r="F287" s="0" t="s">
        <v>172</v>
      </c>
      <c r="G287" s="0" t="s">
        <v>167</v>
      </c>
      <c r="H287" s="17" t="n">
        <v>46210.6986111111</v>
      </c>
      <c r="I287" s="17" t="n">
        <v>46210.7138888889</v>
      </c>
      <c r="J287" s="17" t="n">
        <v>46210.7208333333</v>
      </c>
      <c r="K287" s="17" t="n">
        <v>46210.7361111111</v>
      </c>
      <c r="L287" s="17" t="n">
        <v>46210.7506944445</v>
      </c>
      <c r="M287" s="17" t="n">
        <v>46210.7645833333</v>
      </c>
      <c r="N287" s="17" t="n">
        <v>46210.7798611111</v>
      </c>
      <c r="O287" s="17" t="n">
        <v>46210.7979166667</v>
      </c>
      <c r="P287" s="17" t="n">
        <v>46210.8055555556</v>
      </c>
      <c r="Q287" s="17" t="n">
        <v>46210.8291666667</v>
      </c>
      <c r="R287" s="0" t="n">
        <v>140</v>
      </c>
      <c r="S287" s="0" t="n">
        <v>0</v>
      </c>
      <c r="T287" s="0" t="n">
        <v>0</v>
      </c>
      <c r="U287" s="18" t="s">
        <v>130</v>
      </c>
      <c r="V287" s="18" t="s">
        <v>144</v>
      </c>
      <c r="W287" s="0" t="str">
        <f aca="false">IF(AND(X287&gt;=6,X287&lt;14),"A",IF(AND(X287&gt;=14,X287&lt;22),"B","C"))</f>
        <v>B</v>
      </c>
      <c r="X287" s="18" t="n">
        <f aca="false">HOUR(H287)</f>
        <v>16</v>
      </c>
      <c r="Y287" s="18" t="n">
        <f aca="false">ROUND((I287-H287)*1440,0)</f>
        <v>22</v>
      </c>
      <c r="Z287" s="18" t="n">
        <f aca="false">ROUND((J287-I287)*1440,0)</f>
        <v>10</v>
      </c>
      <c r="AA287" s="18" t="n">
        <f aca="false">ROUND((K287-J287)*1440,0)</f>
        <v>22</v>
      </c>
      <c r="AB287" s="18" t="n">
        <f aca="false">ROUND((L287-K287)*1440,0)</f>
        <v>21</v>
      </c>
      <c r="AC287" s="18" t="n">
        <f aca="false">ROUND((M287-L287)*1440,0)</f>
        <v>20</v>
      </c>
      <c r="AD287" s="18" t="n">
        <f aca="false">IF(N287="","",ROUND((N287-M287)*1440,0))</f>
        <v>22</v>
      </c>
      <c r="AE287" s="18" t="n">
        <f aca="false">IF(O287="","",ROUND((O287-N287)*1440,0))</f>
        <v>26</v>
      </c>
      <c r="AF287" s="18" t="n">
        <f aca="false">IF(P287="","",ROUND((P287-O287)*1440,0))</f>
        <v>11</v>
      </c>
      <c r="AG287" s="18" t="n">
        <f aca="false">IF(Q287="","",ROUND((Q287-P287)*1440,0))</f>
        <v>34</v>
      </c>
      <c r="AH287" s="18" t="n">
        <f aca="false">IF(Q287="","",ROUND((Q287-H287)*1440,0))</f>
        <v>188</v>
      </c>
      <c r="AI287" s="19" t="n">
        <f aca="false">ROUND(IF(O287="",Assumptions!$B$25-K287,O287-K287)*24,1)</f>
        <v>1.5</v>
      </c>
      <c r="AJ287" s="20" t="n">
        <f aca="false">ROUND(MAX(N(Y287)/Assumptions!$C$5, N(Z287)/Assumptions!$C$6, N(AA287)/Assumptions!$C$7, N(AB287)/Assumptions!$C$8, N(AC287)/Assumptions!$C$9, N(AD287)/Assumptions!$C$10, N(AE287)/Assumptions!$C$11, N(AF287)/Assumptions!$C$12, N(AG287)/Assumptions!$C$13),3)</f>
        <v>1.4</v>
      </c>
      <c r="AK287" s="0" t="str">
        <f aca="false">IF(OR(U287="Pending",U287="On Hold"),"Open GRN (awaiting)",IF(AJ287&lt;=1,"Within SLA",IF(ROUND(N(Y287)/Assumptions!$C$5,3)=AJ287,"Gate Wait",IF(ROUND(N(Z287)/Assumptions!$C$6,3)=AJ287,"Dock Wait",IF(ROUND(N(AA287)/Assumptions!$C$7,3)=AJ287,"Unloading",IF(ROUND(N(AB287)/Assumptions!$C$8,3)=AJ287,"Unload-to-QC Wait",IF(ROUND(N(AC287)/Assumptions!$C$9,3)=AJ287,"QC",IF(ROUND(N(AD287)/Assumptions!$C$10,3)=AJ287,"QC-to-GRN Wait",IF(ROUND(N(AE287)/Assumptions!$C$11,3)=AJ287,"GRN Processing",IF(ROUND(N(AF287)/Assumptions!$C$12,3)=AJ287,"GRN-to-Putaway Wait",IF(ROUND(N(AG287)/Assumptions!$C$13,3)=AJ287,"Putaway","Within SLA")))))))))))</f>
        <v>Unload-to-QC Wait</v>
      </c>
    </row>
    <row r="288" customFormat="false" ht="15" hidden="false" customHeight="false" outlineLevel="0" collapsed="false">
      <c r="A288" s="0" t="s">
        <v>1002</v>
      </c>
      <c r="B288" s="0" t="s">
        <v>1003</v>
      </c>
      <c r="C288" s="0" t="s">
        <v>142</v>
      </c>
      <c r="D288" s="0" t="s">
        <v>119</v>
      </c>
      <c r="E288" s="0" t="s">
        <v>1004</v>
      </c>
      <c r="F288" s="0" t="s">
        <v>137</v>
      </c>
      <c r="G288" s="0" t="s">
        <v>122</v>
      </c>
      <c r="H288" s="17" t="n">
        <v>46210.7034722222</v>
      </c>
      <c r="I288" s="17" t="n">
        <v>46210.7354166667</v>
      </c>
      <c r="J288" s="17" t="n">
        <v>46210.7402777778</v>
      </c>
      <c r="K288" s="17" t="n">
        <v>46210.7611111111</v>
      </c>
      <c r="L288" s="17" t="n">
        <v>46210.7736111111</v>
      </c>
      <c r="M288" s="17" t="n">
        <v>46210.7895833333</v>
      </c>
      <c r="N288" s="17" t="n">
        <v>46210.8013888889</v>
      </c>
      <c r="O288" s="17" t="n">
        <v>46210.8423611111</v>
      </c>
      <c r="P288" s="17" t="n">
        <v>46210.8486111111</v>
      </c>
      <c r="Q288" s="17" t="n">
        <v>46210.8798611111</v>
      </c>
      <c r="R288" s="0" t="n">
        <v>279</v>
      </c>
      <c r="S288" s="0" t="n">
        <v>0</v>
      </c>
      <c r="T288" s="0" t="n">
        <v>0</v>
      </c>
      <c r="U288" s="18" t="s">
        <v>130</v>
      </c>
      <c r="V288" s="18" t="s">
        <v>82</v>
      </c>
      <c r="W288" s="0" t="str">
        <f aca="false">IF(AND(X288&gt;=6,X288&lt;14),"A",IF(AND(X288&gt;=14,X288&lt;22),"B","C"))</f>
        <v>B</v>
      </c>
      <c r="X288" s="18" t="n">
        <f aca="false">HOUR(H288)</f>
        <v>16</v>
      </c>
      <c r="Y288" s="18" t="n">
        <f aca="false">ROUND((I288-H288)*1440,0)</f>
        <v>46</v>
      </c>
      <c r="Z288" s="18" t="n">
        <f aca="false">ROUND((J288-I288)*1440,0)</f>
        <v>7</v>
      </c>
      <c r="AA288" s="18" t="n">
        <f aca="false">ROUND((K288-J288)*1440,0)</f>
        <v>30</v>
      </c>
      <c r="AB288" s="18" t="n">
        <f aca="false">ROUND((L288-K288)*1440,0)</f>
        <v>18</v>
      </c>
      <c r="AC288" s="18" t="n">
        <f aca="false">ROUND((M288-L288)*1440,0)</f>
        <v>23</v>
      </c>
      <c r="AD288" s="18" t="n">
        <f aca="false">IF(N288="","",ROUND((N288-M288)*1440,0))</f>
        <v>17</v>
      </c>
      <c r="AE288" s="18" t="n">
        <f aca="false">IF(O288="","",ROUND((O288-N288)*1440,0))</f>
        <v>59</v>
      </c>
      <c r="AF288" s="18" t="n">
        <f aca="false">IF(P288="","",ROUND((P288-O288)*1440,0))</f>
        <v>9</v>
      </c>
      <c r="AG288" s="18" t="n">
        <f aca="false">IF(Q288="","",ROUND((Q288-P288)*1440,0))</f>
        <v>45</v>
      </c>
      <c r="AH288" s="18" t="n">
        <f aca="false">IF(Q288="","",ROUND((Q288-H288)*1440,0))</f>
        <v>254</v>
      </c>
      <c r="AI288" s="19" t="n">
        <f aca="false">ROUND(IF(O288="",Assumptions!$B$25-K288,O288-K288)*24,1)</f>
        <v>2</v>
      </c>
      <c r="AJ288" s="20" t="n">
        <f aca="false">ROUND(MAX(N(Y288)/Assumptions!$C$5, N(Z288)/Assumptions!$C$6, N(AA288)/Assumptions!$C$7, N(AB288)/Assumptions!$C$8, N(AC288)/Assumptions!$C$9, N(AD288)/Assumptions!$C$10, N(AE288)/Assumptions!$C$11, N(AF288)/Assumptions!$C$12, N(AG288)/Assumptions!$C$13),3)</f>
        <v>1.533</v>
      </c>
      <c r="AK288" s="0" t="str">
        <f aca="false">IF(OR(U288="Pending",U288="On Hold"),"Open GRN (awaiting)",IF(AJ288&lt;=1,"Within SLA",IF(ROUND(N(Y288)/Assumptions!$C$5,3)=AJ288,"Gate Wait",IF(ROUND(N(Z288)/Assumptions!$C$6,3)=AJ288,"Dock Wait",IF(ROUND(N(AA288)/Assumptions!$C$7,3)=AJ288,"Unloading",IF(ROUND(N(AB288)/Assumptions!$C$8,3)=AJ288,"Unload-to-QC Wait",IF(ROUND(N(AC288)/Assumptions!$C$9,3)=AJ288,"QC",IF(ROUND(N(AD288)/Assumptions!$C$10,3)=AJ288,"QC-to-GRN Wait",IF(ROUND(N(AE288)/Assumptions!$C$11,3)=AJ288,"GRN Processing",IF(ROUND(N(AF288)/Assumptions!$C$12,3)=AJ288,"GRN-to-Putaway Wait",IF(ROUND(N(AG288)/Assumptions!$C$13,3)=AJ288,"Putaway","Within SLA")))))))))))</f>
        <v>Gate Wait</v>
      </c>
    </row>
    <row r="289" customFormat="false" ht="15" hidden="false" customHeight="false" outlineLevel="0" collapsed="false">
      <c r="A289" s="0" t="s">
        <v>1005</v>
      </c>
      <c r="B289" s="0" t="s">
        <v>1006</v>
      </c>
      <c r="C289" s="0" t="s">
        <v>286</v>
      </c>
      <c r="D289" s="0" t="s">
        <v>135</v>
      </c>
      <c r="E289" s="0" t="s">
        <v>1007</v>
      </c>
      <c r="F289" s="0" t="s">
        <v>121</v>
      </c>
      <c r="G289" s="0" t="s">
        <v>138</v>
      </c>
      <c r="H289" s="17" t="n">
        <v>46210.7076388889</v>
      </c>
      <c r="I289" s="17" t="n">
        <v>46210.7298611111</v>
      </c>
      <c r="J289" s="17" t="n">
        <v>46210.7333333333</v>
      </c>
      <c r="K289" s="17" t="n">
        <v>46210.75625</v>
      </c>
      <c r="L289" s="17" t="n">
        <v>46210.7833333333</v>
      </c>
      <c r="M289" s="17" t="n">
        <v>46210.8069444444</v>
      </c>
      <c r="N289" s="17" t="n">
        <v>46210.8854166667</v>
      </c>
      <c r="O289" s="17" t="n">
        <v>46210.9444444445</v>
      </c>
      <c r="P289" s="17" t="n">
        <v>46210.9576388889</v>
      </c>
      <c r="Q289" s="17" t="n">
        <v>46210.9743055556</v>
      </c>
      <c r="R289" s="0" t="n">
        <v>324</v>
      </c>
      <c r="S289" s="0" t="n">
        <v>0</v>
      </c>
      <c r="T289" s="0" t="n">
        <v>0</v>
      </c>
      <c r="U289" s="18" t="s">
        <v>130</v>
      </c>
      <c r="V289" s="18" t="s">
        <v>144</v>
      </c>
      <c r="W289" s="0" t="str">
        <f aca="false">IF(AND(X289&gt;=6,X289&lt;14),"A",IF(AND(X289&gt;=14,X289&lt;22),"B","C"))</f>
        <v>B</v>
      </c>
      <c r="X289" s="18" t="n">
        <f aca="false">HOUR(H289)</f>
        <v>16</v>
      </c>
      <c r="Y289" s="18" t="n">
        <f aca="false">ROUND((I289-H289)*1440,0)</f>
        <v>32</v>
      </c>
      <c r="Z289" s="18" t="n">
        <f aca="false">ROUND((J289-I289)*1440,0)</f>
        <v>5</v>
      </c>
      <c r="AA289" s="18" t="n">
        <f aca="false">ROUND((K289-J289)*1440,0)</f>
        <v>33</v>
      </c>
      <c r="AB289" s="18" t="n">
        <f aca="false">ROUND((L289-K289)*1440,0)</f>
        <v>39</v>
      </c>
      <c r="AC289" s="18" t="n">
        <f aca="false">ROUND((M289-L289)*1440,0)</f>
        <v>34</v>
      </c>
      <c r="AD289" s="18" t="n">
        <f aca="false">IF(N289="","",ROUND((N289-M289)*1440,0))</f>
        <v>113</v>
      </c>
      <c r="AE289" s="18" t="n">
        <f aca="false">IF(O289="","",ROUND((O289-N289)*1440,0))</f>
        <v>85</v>
      </c>
      <c r="AF289" s="18" t="n">
        <f aca="false">IF(P289="","",ROUND((P289-O289)*1440,0))</f>
        <v>19</v>
      </c>
      <c r="AG289" s="18" t="n">
        <f aca="false">IF(Q289="","",ROUND((Q289-P289)*1440,0))</f>
        <v>24</v>
      </c>
      <c r="AH289" s="18" t="n">
        <f aca="false">IF(Q289="","",ROUND((Q289-H289)*1440,0))</f>
        <v>384</v>
      </c>
      <c r="AI289" s="19" t="n">
        <f aca="false">ROUND(IF(O289="",Assumptions!$B$25-K289,O289-K289)*24,1)</f>
        <v>4.5</v>
      </c>
      <c r="AJ289" s="20" t="n">
        <f aca="false">ROUND(MAX(N(Y289)/Assumptions!$C$5, N(Z289)/Assumptions!$C$6, N(AA289)/Assumptions!$C$7, N(AB289)/Assumptions!$C$8, N(AC289)/Assumptions!$C$9, N(AD289)/Assumptions!$C$10, N(AE289)/Assumptions!$C$11, N(AF289)/Assumptions!$C$12, N(AG289)/Assumptions!$C$13),3)</f>
        <v>3.767</v>
      </c>
      <c r="AK289" s="0" t="str">
        <f aca="false">IF(OR(U289="Pending",U289="On Hold"),"Open GRN (awaiting)",IF(AJ289&lt;=1,"Within SLA",IF(ROUND(N(Y289)/Assumptions!$C$5,3)=AJ289,"Gate Wait",IF(ROUND(N(Z289)/Assumptions!$C$6,3)=AJ289,"Dock Wait",IF(ROUND(N(AA289)/Assumptions!$C$7,3)=AJ289,"Unloading",IF(ROUND(N(AB289)/Assumptions!$C$8,3)=AJ289,"Unload-to-QC Wait",IF(ROUND(N(AC289)/Assumptions!$C$9,3)=AJ289,"QC",IF(ROUND(N(AD289)/Assumptions!$C$10,3)=AJ289,"QC-to-GRN Wait",IF(ROUND(N(AE289)/Assumptions!$C$11,3)=AJ289,"GRN Processing",IF(ROUND(N(AF289)/Assumptions!$C$12,3)=AJ289,"GRN-to-Putaway Wait",IF(ROUND(N(AG289)/Assumptions!$C$13,3)=AJ289,"Putaway","Within SLA")))))))))))</f>
        <v>QC-to-GRN Wait</v>
      </c>
    </row>
    <row r="290" customFormat="false" ht="15" hidden="false" customHeight="false" outlineLevel="0" collapsed="false">
      <c r="A290" s="0" t="s">
        <v>1008</v>
      </c>
      <c r="B290" s="0" t="s">
        <v>1009</v>
      </c>
      <c r="C290" s="0" t="s">
        <v>170</v>
      </c>
      <c r="D290" s="0" t="s">
        <v>135</v>
      </c>
      <c r="E290" s="0" t="s">
        <v>1010</v>
      </c>
      <c r="F290" s="0" t="s">
        <v>172</v>
      </c>
      <c r="G290" s="0" t="s">
        <v>138</v>
      </c>
      <c r="H290" s="17" t="n">
        <v>46210.7201388889</v>
      </c>
      <c r="I290" s="17" t="n">
        <v>46210.725</v>
      </c>
      <c r="J290" s="17" t="n">
        <v>46210.7277777778</v>
      </c>
      <c r="K290" s="17" t="n">
        <v>46210.8131944445</v>
      </c>
      <c r="L290" s="17" t="n">
        <v>46210.8270833333</v>
      </c>
      <c r="M290" s="17" t="n">
        <v>46210.8743055556</v>
      </c>
      <c r="N290" s="17" t="n">
        <v>46210.9104166667</v>
      </c>
      <c r="O290" s="17" t="n">
        <v>46210.94375</v>
      </c>
      <c r="P290" s="17" t="n">
        <v>46210.9493055556</v>
      </c>
      <c r="Q290" s="17" t="n">
        <v>46210.9763888889</v>
      </c>
      <c r="R290" s="0" t="n">
        <v>1887</v>
      </c>
      <c r="S290" s="0" t="n">
        <v>0</v>
      </c>
      <c r="T290" s="0" t="n">
        <v>0</v>
      </c>
      <c r="U290" s="18" t="s">
        <v>130</v>
      </c>
      <c r="V290" s="18" t="s">
        <v>144</v>
      </c>
      <c r="W290" s="0" t="str">
        <f aca="false">IF(AND(X290&gt;=6,X290&lt;14),"A",IF(AND(X290&gt;=14,X290&lt;22),"B","C"))</f>
        <v>B</v>
      </c>
      <c r="X290" s="18" t="n">
        <f aca="false">HOUR(H290)</f>
        <v>17</v>
      </c>
      <c r="Y290" s="18" t="n">
        <f aca="false">ROUND((I290-H290)*1440,0)</f>
        <v>7</v>
      </c>
      <c r="Z290" s="18" t="n">
        <f aca="false">ROUND((J290-I290)*1440,0)</f>
        <v>4</v>
      </c>
      <c r="AA290" s="18" t="n">
        <f aca="false">ROUND((K290-J290)*1440,0)</f>
        <v>123</v>
      </c>
      <c r="AB290" s="18" t="n">
        <f aca="false">ROUND((L290-K290)*1440,0)</f>
        <v>20</v>
      </c>
      <c r="AC290" s="18" t="n">
        <f aca="false">ROUND((M290-L290)*1440,0)</f>
        <v>68</v>
      </c>
      <c r="AD290" s="18" t="n">
        <f aca="false">IF(N290="","",ROUND((N290-M290)*1440,0))</f>
        <v>52</v>
      </c>
      <c r="AE290" s="18" t="n">
        <f aca="false">IF(O290="","",ROUND((O290-N290)*1440,0))</f>
        <v>48</v>
      </c>
      <c r="AF290" s="18" t="n">
        <f aca="false">IF(P290="","",ROUND((P290-O290)*1440,0))</f>
        <v>8</v>
      </c>
      <c r="AG290" s="18" t="n">
        <f aca="false">IF(Q290="","",ROUND((Q290-P290)*1440,0))</f>
        <v>39</v>
      </c>
      <c r="AH290" s="18" t="n">
        <f aca="false">IF(Q290="","",ROUND((Q290-H290)*1440,0))</f>
        <v>369</v>
      </c>
      <c r="AI290" s="19" t="n">
        <f aca="false">ROUND(IF(O290="",Assumptions!$B$25-K290,O290-K290)*24,1)</f>
        <v>3.1</v>
      </c>
      <c r="AJ290" s="20" t="n">
        <f aca="false">ROUND(MAX(N(Y290)/Assumptions!$C$5, N(Z290)/Assumptions!$C$6, N(AA290)/Assumptions!$C$7, N(AB290)/Assumptions!$C$8, N(AC290)/Assumptions!$C$9, N(AD290)/Assumptions!$C$10, N(AE290)/Assumptions!$C$11, N(AF290)/Assumptions!$C$12, N(AG290)/Assumptions!$C$13),3)</f>
        <v>2.05</v>
      </c>
      <c r="AK290" s="0" t="str">
        <f aca="false">IF(OR(U290="Pending",U290="On Hold"),"Open GRN (awaiting)",IF(AJ290&lt;=1,"Within SLA",IF(ROUND(N(Y290)/Assumptions!$C$5,3)=AJ290,"Gate Wait",IF(ROUND(N(Z290)/Assumptions!$C$6,3)=AJ290,"Dock Wait",IF(ROUND(N(AA290)/Assumptions!$C$7,3)=AJ290,"Unloading",IF(ROUND(N(AB290)/Assumptions!$C$8,3)=AJ290,"Unload-to-QC Wait",IF(ROUND(N(AC290)/Assumptions!$C$9,3)=AJ290,"QC",IF(ROUND(N(AD290)/Assumptions!$C$10,3)=AJ290,"QC-to-GRN Wait",IF(ROUND(N(AE290)/Assumptions!$C$11,3)=AJ290,"GRN Processing",IF(ROUND(N(AF290)/Assumptions!$C$12,3)=AJ290,"GRN-to-Putaway Wait",IF(ROUND(N(AG290)/Assumptions!$C$13,3)=AJ290,"Putaway","Within SLA")))))))))))</f>
        <v>Unloading</v>
      </c>
    </row>
    <row r="291" customFormat="false" ht="15" hidden="false" customHeight="false" outlineLevel="0" collapsed="false">
      <c r="A291" s="0" t="s">
        <v>1011</v>
      </c>
      <c r="B291" s="0" t="s">
        <v>1012</v>
      </c>
      <c r="C291" s="0" t="s">
        <v>184</v>
      </c>
      <c r="D291" s="0" t="s">
        <v>119</v>
      </c>
      <c r="E291" s="0" t="s">
        <v>1013</v>
      </c>
      <c r="F291" s="0" t="s">
        <v>177</v>
      </c>
      <c r="G291" s="0" t="s">
        <v>129</v>
      </c>
      <c r="H291" s="17" t="n">
        <v>46210.725</v>
      </c>
      <c r="I291" s="17" t="n">
        <v>46210.7493055556</v>
      </c>
      <c r="J291" s="17" t="n">
        <v>46210.7520833333</v>
      </c>
      <c r="K291" s="17" t="n">
        <v>46210.7659722222</v>
      </c>
      <c r="L291" s="17" t="n">
        <v>46210.7784722222</v>
      </c>
      <c r="M291" s="17" t="n">
        <v>46210.8138888889</v>
      </c>
      <c r="N291" s="17" t="n">
        <v>46210.8638888889</v>
      </c>
      <c r="O291" s="17" t="n">
        <v>46210.9006944444</v>
      </c>
      <c r="P291" s="17" t="n">
        <v>46210.9083333333</v>
      </c>
      <c r="Q291" s="17" t="n">
        <v>46210.9222222222</v>
      </c>
      <c r="R291" s="0" t="n">
        <v>139</v>
      </c>
      <c r="S291" s="0" t="n">
        <v>0</v>
      </c>
      <c r="T291" s="0" t="n">
        <v>0</v>
      </c>
      <c r="U291" s="18" t="s">
        <v>130</v>
      </c>
      <c r="V291" s="18" t="s">
        <v>144</v>
      </c>
      <c r="W291" s="0" t="str">
        <f aca="false">IF(AND(X291&gt;=6,X291&lt;14),"A",IF(AND(X291&gt;=14,X291&lt;22),"B","C"))</f>
        <v>B</v>
      </c>
      <c r="X291" s="18" t="n">
        <f aca="false">HOUR(H291)</f>
        <v>17</v>
      </c>
      <c r="Y291" s="18" t="n">
        <f aca="false">ROUND((I291-H291)*1440,0)</f>
        <v>35</v>
      </c>
      <c r="Z291" s="18" t="n">
        <f aca="false">ROUND((J291-I291)*1440,0)</f>
        <v>4</v>
      </c>
      <c r="AA291" s="18" t="n">
        <f aca="false">ROUND((K291-J291)*1440,0)</f>
        <v>20</v>
      </c>
      <c r="AB291" s="18" t="n">
        <f aca="false">ROUND((L291-K291)*1440,0)</f>
        <v>18</v>
      </c>
      <c r="AC291" s="18" t="n">
        <f aca="false">ROUND((M291-L291)*1440,0)</f>
        <v>51</v>
      </c>
      <c r="AD291" s="18" t="n">
        <f aca="false">IF(N291="","",ROUND((N291-M291)*1440,0))</f>
        <v>72</v>
      </c>
      <c r="AE291" s="18" t="n">
        <f aca="false">IF(O291="","",ROUND((O291-N291)*1440,0))</f>
        <v>53</v>
      </c>
      <c r="AF291" s="18" t="n">
        <f aca="false">IF(P291="","",ROUND((P291-O291)*1440,0))</f>
        <v>11</v>
      </c>
      <c r="AG291" s="18" t="n">
        <f aca="false">IF(Q291="","",ROUND((Q291-P291)*1440,0))</f>
        <v>20</v>
      </c>
      <c r="AH291" s="18" t="n">
        <f aca="false">IF(Q291="","",ROUND((Q291-H291)*1440,0))</f>
        <v>284</v>
      </c>
      <c r="AI291" s="19" t="n">
        <f aca="false">ROUND(IF(O291="",Assumptions!$B$25-K291,O291-K291)*24,1)</f>
        <v>3.2</v>
      </c>
      <c r="AJ291" s="20" t="n">
        <f aca="false">ROUND(MAX(N(Y291)/Assumptions!$C$5, N(Z291)/Assumptions!$C$6, N(AA291)/Assumptions!$C$7, N(AB291)/Assumptions!$C$8, N(AC291)/Assumptions!$C$9, N(AD291)/Assumptions!$C$10, N(AE291)/Assumptions!$C$11, N(AF291)/Assumptions!$C$12, N(AG291)/Assumptions!$C$13),3)</f>
        <v>2.4</v>
      </c>
      <c r="AK291" s="0" t="str">
        <f aca="false">IF(OR(U291="Pending",U291="On Hold"),"Open GRN (awaiting)",IF(AJ291&lt;=1,"Within SLA",IF(ROUND(N(Y291)/Assumptions!$C$5,3)=AJ291,"Gate Wait",IF(ROUND(N(Z291)/Assumptions!$C$6,3)=AJ291,"Dock Wait",IF(ROUND(N(AA291)/Assumptions!$C$7,3)=AJ291,"Unloading",IF(ROUND(N(AB291)/Assumptions!$C$8,3)=AJ291,"Unload-to-QC Wait",IF(ROUND(N(AC291)/Assumptions!$C$9,3)=AJ291,"QC",IF(ROUND(N(AD291)/Assumptions!$C$10,3)=AJ291,"QC-to-GRN Wait",IF(ROUND(N(AE291)/Assumptions!$C$11,3)=AJ291,"GRN Processing",IF(ROUND(N(AF291)/Assumptions!$C$12,3)=AJ291,"GRN-to-Putaway Wait",IF(ROUND(N(AG291)/Assumptions!$C$13,3)=AJ291,"Putaway","Within SLA")))))))))))</f>
        <v>QC-to-GRN Wait</v>
      </c>
    </row>
    <row r="292" customFormat="false" ht="15" hidden="false" customHeight="false" outlineLevel="0" collapsed="false">
      <c r="A292" s="0" t="s">
        <v>1014</v>
      </c>
      <c r="B292" s="0" t="s">
        <v>1015</v>
      </c>
      <c r="C292" s="0" t="s">
        <v>286</v>
      </c>
      <c r="D292" s="0" t="s">
        <v>119</v>
      </c>
      <c r="E292" s="0" t="s">
        <v>902</v>
      </c>
      <c r="F292" s="0" t="s">
        <v>121</v>
      </c>
      <c r="G292" s="0" t="s">
        <v>129</v>
      </c>
      <c r="H292" s="17" t="n">
        <v>46210.73125</v>
      </c>
      <c r="I292" s="17" t="n">
        <v>46210.7472222222</v>
      </c>
      <c r="J292" s="17" t="n">
        <v>46210.7520833333</v>
      </c>
      <c r="K292" s="17" t="n">
        <v>46210.7847222222</v>
      </c>
      <c r="L292" s="17" t="n">
        <v>46210.7930555556</v>
      </c>
      <c r="M292" s="17" t="n">
        <v>46210.8145833333</v>
      </c>
      <c r="N292" s="17" t="n">
        <v>46210.8381944444</v>
      </c>
      <c r="O292" s="17" t="n">
        <v>46210.8840277778</v>
      </c>
      <c r="P292" s="17" t="n">
        <v>46210.8986111111</v>
      </c>
      <c r="Q292" s="17" t="n">
        <v>46210.9347222222</v>
      </c>
      <c r="R292" s="0" t="n">
        <v>411</v>
      </c>
      <c r="S292" s="0" t="n">
        <v>0</v>
      </c>
      <c r="T292" s="0" t="n">
        <v>0</v>
      </c>
      <c r="U292" s="18" t="s">
        <v>130</v>
      </c>
      <c r="V292" s="18" t="s">
        <v>131</v>
      </c>
      <c r="W292" s="0" t="str">
        <f aca="false">IF(AND(X292&gt;=6,X292&lt;14),"A",IF(AND(X292&gt;=14,X292&lt;22),"B","C"))</f>
        <v>B</v>
      </c>
      <c r="X292" s="18" t="n">
        <f aca="false">HOUR(H292)</f>
        <v>17</v>
      </c>
      <c r="Y292" s="18" t="n">
        <f aca="false">ROUND((I292-H292)*1440,0)</f>
        <v>23</v>
      </c>
      <c r="Z292" s="18" t="n">
        <f aca="false">ROUND((J292-I292)*1440,0)</f>
        <v>7</v>
      </c>
      <c r="AA292" s="18" t="n">
        <f aca="false">ROUND((K292-J292)*1440,0)</f>
        <v>47</v>
      </c>
      <c r="AB292" s="18" t="n">
        <f aca="false">ROUND((L292-K292)*1440,0)</f>
        <v>12</v>
      </c>
      <c r="AC292" s="18" t="n">
        <f aca="false">ROUND((M292-L292)*1440,0)</f>
        <v>31</v>
      </c>
      <c r="AD292" s="18" t="n">
        <f aca="false">IF(N292="","",ROUND((N292-M292)*1440,0))</f>
        <v>34</v>
      </c>
      <c r="AE292" s="18" t="n">
        <f aca="false">IF(O292="","",ROUND((O292-N292)*1440,0))</f>
        <v>66</v>
      </c>
      <c r="AF292" s="18" t="n">
        <f aca="false">IF(P292="","",ROUND((P292-O292)*1440,0))</f>
        <v>21</v>
      </c>
      <c r="AG292" s="18" t="n">
        <f aca="false">IF(Q292="","",ROUND((Q292-P292)*1440,0))</f>
        <v>52</v>
      </c>
      <c r="AH292" s="18" t="n">
        <f aca="false">IF(Q292="","",ROUND((Q292-H292)*1440,0))</f>
        <v>293</v>
      </c>
      <c r="AI292" s="19" t="n">
        <f aca="false">ROUND(IF(O292="",Assumptions!$B$25-K292,O292-K292)*24,1)</f>
        <v>2.4</v>
      </c>
      <c r="AJ292" s="20" t="n">
        <f aca="false">ROUND(MAX(N(Y292)/Assumptions!$C$5, N(Z292)/Assumptions!$C$6, N(AA292)/Assumptions!$C$7, N(AB292)/Assumptions!$C$8, N(AC292)/Assumptions!$C$9, N(AD292)/Assumptions!$C$10, N(AE292)/Assumptions!$C$11, N(AF292)/Assumptions!$C$12, N(AG292)/Assumptions!$C$13),3)</f>
        <v>1.467</v>
      </c>
      <c r="AK292" s="0" t="str">
        <f aca="false">IF(OR(U292="Pending",U292="On Hold"),"Open GRN (awaiting)",IF(AJ292&lt;=1,"Within SLA",IF(ROUND(N(Y292)/Assumptions!$C$5,3)=AJ292,"Gate Wait",IF(ROUND(N(Z292)/Assumptions!$C$6,3)=AJ292,"Dock Wait",IF(ROUND(N(AA292)/Assumptions!$C$7,3)=AJ292,"Unloading",IF(ROUND(N(AB292)/Assumptions!$C$8,3)=AJ292,"Unload-to-QC Wait",IF(ROUND(N(AC292)/Assumptions!$C$9,3)=AJ292,"QC",IF(ROUND(N(AD292)/Assumptions!$C$10,3)=AJ292,"QC-to-GRN Wait",IF(ROUND(N(AE292)/Assumptions!$C$11,3)=AJ292,"GRN Processing",IF(ROUND(N(AF292)/Assumptions!$C$12,3)=AJ292,"GRN-to-Putaway Wait",IF(ROUND(N(AG292)/Assumptions!$C$13,3)=AJ292,"Putaway","Within SLA")))))))))))</f>
        <v>GRN Processing</v>
      </c>
    </row>
    <row r="293" customFormat="false" ht="15" hidden="false" customHeight="false" outlineLevel="0" collapsed="false">
      <c r="A293" s="0" t="s">
        <v>1016</v>
      </c>
      <c r="B293" s="0" t="s">
        <v>1017</v>
      </c>
      <c r="C293" s="0" t="s">
        <v>118</v>
      </c>
      <c r="D293" s="0" t="s">
        <v>135</v>
      </c>
      <c r="E293" s="0" t="s">
        <v>1018</v>
      </c>
      <c r="F293" s="0" t="s">
        <v>121</v>
      </c>
      <c r="G293" s="0" t="s">
        <v>138</v>
      </c>
      <c r="H293" s="17" t="n">
        <v>46210.7368055556</v>
      </c>
      <c r="I293" s="17" t="n">
        <v>46210.8111111111</v>
      </c>
      <c r="J293" s="17" t="n">
        <v>46210.8194444445</v>
      </c>
      <c r="K293" s="17" t="n">
        <v>46210.8354166667</v>
      </c>
      <c r="L293" s="17" t="n">
        <v>46210.84375</v>
      </c>
      <c r="M293" s="17" t="n">
        <v>46210.8666666667</v>
      </c>
      <c r="N293" s="17" t="n">
        <v>46210.8951388889</v>
      </c>
      <c r="O293" s="17" t="n">
        <v>46210.9958333333</v>
      </c>
      <c r="P293" s="17" t="n">
        <v>46211.0048611111</v>
      </c>
      <c r="Q293" s="17" t="n">
        <v>46211.0166666667</v>
      </c>
      <c r="R293" s="0" t="n">
        <v>948</v>
      </c>
      <c r="S293" s="0" t="n">
        <v>0</v>
      </c>
      <c r="T293" s="0" t="n">
        <v>0</v>
      </c>
      <c r="U293" s="18" t="s">
        <v>130</v>
      </c>
      <c r="V293" s="18" t="s">
        <v>139</v>
      </c>
      <c r="W293" s="0" t="str">
        <f aca="false">IF(AND(X293&gt;=6,X293&lt;14),"A",IF(AND(X293&gt;=14,X293&lt;22),"B","C"))</f>
        <v>B</v>
      </c>
      <c r="X293" s="18" t="n">
        <f aca="false">HOUR(H293)</f>
        <v>17</v>
      </c>
      <c r="Y293" s="18" t="n">
        <f aca="false">ROUND((I293-H293)*1440,0)</f>
        <v>107</v>
      </c>
      <c r="Z293" s="18" t="n">
        <f aca="false">ROUND((J293-I293)*1440,0)</f>
        <v>12</v>
      </c>
      <c r="AA293" s="18" t="n">
        <f aca="false">ROUND((K293-J293)*1440,0)</f>
        <v>23</v>
      </c>
      <c r="AB293" s="18" t="n">
        <f aca="false">ROUND((L293-K293)*1440,0)</f>
        <v>12</v>
      </c>
      <c r="AC293" s="18" t="n">
        <f aca="false">ROUND((M293-L293)*1440,0)</f>
        <v>33</v>
      </c>
      <c r="AD293" s="18" t="n">
        <f aca="false">IF(N293="","",ROUND((N293-M293)*1440,0))</f>
        <v>41</v>
      </c>
      <c r="AE293" s="18" t="n">
        <f aca="false">IF(O293="","",ROUND((O293-N293)*1440,0))</f>
        <v>145</v>
      </c>
      <c r="AF293" s="18" t="n">
        <f aca="false">IF(P293="","",ROUND((P293-O293)*1440,0))</f>
        <v>13</v>
      </c>
      <c r="AG293" s="18" t="n">
        <f aca="false">IF(Q293="","",ROUND((Q293-P293)*1440,0))</f>
        <v>17</v>
      </c>
      <c r="AH293" s="18" t="n">
        <f aca="false">IF(Q293="","",ROUND((Q293-H293)*1440,0))</f>
        <v>403</v>
      </c>
      <c r="AI293" s="19" t="n">
        <f aca="false">ROUND(IF(O293="",Assumptions!$B$25-K293,O293-K293)*24,1)</f>
        <v>3.9</v>
      </c>
      <c r="AJ293" s="20" t="n">
        <f aca="false">ROUND(MAX(N(Y293)/Assumptions!$C$5, N(Z293)/Assumptions!$C$6, N(AA293)/Assumptions!$C$7, N(AB293)/Assumptions!$C$8, N(AC293)/Assumptions!$C$9, N(AD293)/Assumptions!$C$10, N(AE293)/Assumptions!$C$11, N(AF293)/Assumptions!$C$12, N(AG293)/Assumptions!$C$13),3)</f>
        <v>3.567</v>
      </c>
      <c r="AK293" s="0" t="str">
        <f aca="false">IF(OR(U293="Pending",U293="On Hold"),"Open GRN (awaiting)",IF(AJ293&lt;=1,"Within SLA",IF(ROUND(N(Y293)/Assumptions!$C$5,3)=AJ293,"Gate Wait",IF(ROUND(N(Z293)/Assumptions!$C$6,3)=AJ293,"Dock Wait",IF(ROUND(N(AA293)/Assumptions!$C$7,3)=AJ293,"Unloading",IF(ROUND(N(AB293)/Assumptions!$C$8,3)=AJ293,"Unload-to-QC Wait",IF(ROUND(N(AC293)/Assumptions!$C$9,3)=AJ293,"QC",IF(ROUND(N(AD293)/Assumptions!$C$10,3)=AJ293,"QC-to-GRN Wait",IF(ROUND(N(AE293)/Assumptions!$C$11,3)=AJ293,"GRN Processing",IF(ROUND(N(AF293)/Assumptions!$C$12,3)=AJ293,"GRN-to-Putaway Wait",IF(ROUND(N(AG293)/Assumptions!$C$13,3)=AJ293,"Putaway","Within SLA")))))))))))</f>
        <v>Gate Wait</v>
      </c>
    </row>
    <row r="294" customFormat="false" ht="15" hidden="false" customHeight="false" outlineLevel="0" collapsed="false">
      <c r="A294" s="0" t="s">
        <v>1019</v>
      </c>
      <c r="B294" s="0" t="s">
        <v>1020</v>
      </c>
      <c r="C294" s="0" t="s">
        <v>175</v>
      </c>
      <c r="D294" s="0" t="s">
        <v>119</v>
      </c>
      <c r="E294" s="0" t="s">
        <v>1021</v>
      </c>
      <c r="F294" s="0" t="s">
        <v>177</v>
      </c>
      <c r="G294" s="0" t="s">
        <v>122</v>
      </c>
      <c r="H294" s="17" t="n">
        <v>46210.7381944444</v>
      </c>
      <c r="I294" s="17" t="n">
        <v>46210.7458333333</v>
      </c>
      <c r="J294" s="17" t="n">
        <v>46210.7520833333</v>
      </c>
      <c r="K294" s="17" t="n">
        <v>46210.7784722222</v>
      </c>
      <c r="L294" s="17" t="n">
        <v>46210.9465277778</v>
      </c>
      <c r="M294" s="17" t="n">
        <v>46210.9944444444</v>
      </c>
      <c r="N294" s="17" t="n">
        <v>46211.1270833333</v>
      </c>
      <c r="O294" s="17" t="n">
        <v>46211.1729166667</v>
      </c>
      <c r="P294" s="17" t="n">
        <v>46211.1868055556</v>
      </c>
      <c r="Q294" s="17" t="n">
        <v>46211.2194444445</v>
      </c>
      <c r="R294" s="0" t="n">
        <v>1193</v>
      </c>
      <c r="S294" s="0" t="n">
        <v>68</v>
      </c>
      <c r="T294" s="0" t="n">
        <v>0</v>
      </c>
      <c r="U294" s="18" t="s">
        <v>123</v>
      </c>
      <c r="V294" s="18" t="s">
        <v>144</v>
      </c>
      <c r="W294" s="0" t="str">
        <f aca="false">IF(AND(X294&gt;=6,X294&lt;14),"A",IF(AND(X294&gt;=14,X294&lt;22),"B","C"))</f>
        <v>B</v>
      </c>
      <c r="X294" s="18" t="n">
        <f aca="false">HOUR(H294)</f>
        <v>17</v>
      </c>
      <c r="Y294" s="18" t="n">
        <f aca="false">ROUND((I294-H294)*1440,0)</f>
        <v>11</v>
      </c>
      <c r="Z294" s="18" t="n">
        <f aca="false">ROUND((J294-I294)*1440,0)</f>
        <v>9</v>
      </c>
      <c r="AA294" s="18" t="n">
        <f aca="false">ROUND((K294-J294)*1440,0)</f>
        <v>38</v>
      </c>
      <c r="AB294" s="18" t="n">
        <f aca="false">ROUND((L294-K294)*1440,0)</f>
        <v>242</v>
      </c>
      <c r="AC294" s="18" t="n">
        <f aca="false">ROUND((M294-L294)*1440,0)</f>
        <v>69</v>
      </c>
      <c r="AD294" s="18" t="n">
        <f aca="false">IF(N294="","",ROUND((N294-M294)*1440,0))</f>
        <v>191</v>
      </c>
      <c r="AE294" s="18" t="n">
        <f aca="false">IF(O294="","",ROUND((O294-N294)*1440,0))</f>
        <v>66</v>
      </c>
      <c r="AF294" s="18" t="n">
        <f aca="false">IF(P294="","",ROUND((P294-O294)*1440,0))</f>
        <v>20</v>
      </c>
      <c r="AG294" s="18" t="n">
        <f aca="false">IF(Q294="","",ROUND((Q294-P294)*1440,0))</f>
        <v>47</v>
      </c>
      <c r="AH294" s="18" t="n">
        <f aca="false">IF(Q294="","",ROUND((Q294-H294)*1440,0))</f>
        <v>693</v>
      </c>
      <c r="AI294" s="19" t="n">
        <f aca="false">ROUND(IF(O294="",Assumptions!$B$25-K294,O294-K294)*24,1)</f>
        <v>9.5</v>
      </c>
      <c r="AJ294" s="20" t="n">
        <f aca="false">ROUND(MAX(N(Y294)/Assumptions!$C$5, N(Z294)/Assumptions!$C$6, N(AA294)/Assumptions!$C$7, N(AB294)/Assumptions!$C$8, N(AC294)/Assumptions!$C$9, N(AD294)/Assumptions!$C$10, N(AE294)/Assumptions!$C$11, N(AF294)/Assumptions!$C$12, N(AG294)/Assumptions!$C$13),3)</f>
        <v>16.133</v>
      </c>
      <c r="AK294" s="0" t="str">
        <f aca="false">IF(OR(U294="Pending",U294="On Hold"),"Open GRN (awaiting)",IF(AJ294&lt;=1,"Within SLA",IF(ROUND(N(Y294)/Assumptions!$C$5,3)=AJ294,"Gate Wait",IF(ROUND(N(Z294)/Assumptions!$C$6,3)=AJ294,"Dock Wait",IF(ROUND(N(AA294)/Assumptions!$C$7,3)=AJ294,"Unloading",IF(ROUND(N(AB294)/Assumptions!$C$8,3)=AJ294,"Unload-to-QC Wait",IF(ROUND(N(AC294)/Assumptions!$C$9,3)=AJ294,"QC",IF(ROUND(N(AD294)/Assumptions!$C$10,3)=AJ294,"QC-to-GRN Wait",IF(ROUND(N(AE294)/Assumptions!$C$11,3)=AJ294,"GRN Processing",IF(ROUND(N(AF294)/Assumptions!$C$12,3)=AJ294,"GRN-to-Putaway Wait",IF(ROUND(N(AG294)/Assumptions!$C$13,3)=AJ294,"Putaway","Within SLA")))))))))))</f>
        <v>Unload-to-QC Wait</v>
      </c>
    </row>
    <row r="295" customFormat="false" ht="15" hidden="false" customHeight="false" outlineLevel="0" collapsed="false">
      <c r="A295" s="0" t="s">
        <v>1022</v>
      </c>
      <c r="B295" s="0" t="s">
        <v>1023</v>
      </c>
      <c r="C295" s="0" t="s">
        <v>134</v>
      </c>
      <c r="D295" s="0" t="s">
        <v>147</v>
      </c>
      <c r="E295" s="0" t="s">
        <v>1024</v>
      </c>
      <c r="F295" s="0" t="s">
        <v>149</v>
      </c>
      <c r="G295" s="0" t="s">
        <v>167</v>
      </c>
      <c r="H295" s="17" t="n">
        <v>46210.75</v>
      </c>
      <c r="I295" s="17" t="n">
        <v>46210.7819444445</v>
      </c>
      <c r="J295" s="17" t="n">
        <v>46210.7895833333</v>
      </c>
      <c r="K295" s="17" t="n">
        <v>46210.8277777778</v>
      </c>
      <c r="L295" s="17" t="n">
        <v>46210.8486111111</v>
      </c>
      <c r="M295" s="17" t="n">
        <v>46210.8631944444</v>
      </c>
      <c r="N295" s="17" t="n">
        <v>46210.9597222222</v>
      </c>
      <c r="O295" s="17" t="n">
        <v>46210.9736111111</v>
      </c>
      <c r="P295" s="17" t="n">
        <v>46210.9833333333</v>
      </c>
      <c r="Q295" s="17" t="n">
        <v>46210.9909722222</v>
      </c>
      <c r="R295" s="0" t="n">
        <v>782</v>
      </c>
      <c r="S295" s="0" t="n">
        <v>0</v>
      </c>
      <c r="T295" s="0" t="n">
        <v>0</v>
      </c>
      <c r="U295" s="18" t="s">
        <v>130</v>
      </c>
      <c r="V295" s="18" t="s">
        <v>156</v>
      </c>
      <c r="W295" s="0" t="str">
        <f aca="false">IF(AND(X295&gt;=6,X295&lt;14),"A",IF(AND(X295&gt;=14,X295&lt;22),"B","C"))</f>
        <v>B</v>
      </c>
      <c r="X295" s="18" t="n">
        <f aca="false">HOUR(H295)</f>
        <v>18</v>
      </c>
      <c r="Y295" s="18" t="n">
        <f aca="false">ROUND((I295-H295)*1440,0)</f>
        <v>46</v>
      </c>
      <c r="Z295" s="18" t="n">
        <f aca="false">ROUND((J295-I295)*1440,0)</f>
        <v>11</v>
      </c>
      <c r="AA295" s="18" t="n">
        <f aca="false">ROUND((K295-J295)*1440,0)</f>
        <v>55</v>
      </c>
      <c r="AB295" s="18" t="n">
        <f aca="false">ROUND((L295-K295)*1440,0)</f>
        <v>30</v>
      </c>
      <c r="AC295" s="18" t="n">
        <f aca="false">ROUND((M295-L295)*1440,0)</f>
        <v>21</v>
      </c>
      <c r="AD295" s="18" t="n">
        <f aca="false">IF(N295="","",ROUND((N295-M295)*1440,0))</f>
        <v>139</v>
      </c>
      <c r="AE295" s="18" t="n">
        <f aca="false">IF(O295="","",ROUND((O295-N295)*1440,0))</f>
        <v>20</v>
      </c>
      <c r="AF295" s="18" t="n">
        <f aca="false">IF(P295="","",ROUND((P295-O295)*1440,0))</f>
        <v>14</v>
      </c>
      <c r="AG295" s="18" t="n">
        <f aca="false">IF(Q295="","",ROUND((Q295-P295)*1440,0))</f>
        <v>11</v>
      </c>
      <c r="AH295" s="18" t="n">
        <f aca="false">IF(Q295="","",ROUND((Q295-H295)*1440,0))</f>
        <v>347</v>
      </c>
      <c r="AI295" s="19" t="n">
        <f aca="false">ROUND(IF(O295="",Assumptions!$B$25-K295,O295-K295)*24,1)</f>
        <v>3.5</v>
      </c>
      <c r="AJ295" s="20" t="n">
        <f aca="false">ROUND(MAX(N(Y295)/Assumptions!$C$5, N(Z295)/Assumptions!$C$6, N(AA295)/Assumptions!$C$7, N(AB295)/Assumptions!$C$8, N(AC295)/Assumptions!$C$9, N(AD295)/Assumptions!$C$10, N(AE295)/Assumptions!$C$11, N(AF295)/Assumptions!$C$12, N(AG295)/Assumptions!$C$13),3)</f>
        <v>4.633</v>
      </c>
      <c r="AK295" s="0" t="str">
        <f aca="false">IF(OR(U295="Pending",U295="On Hold"),"Open GRN (awaiting)",IF(AJ295&lt;=1,"Within SLA",IF(ROUND(N(Y295)/Assumptions!$C$5,3)=AJ295,"Gate Wait",IF(ROUND(N(Z295)/Assumptions!$C$6,3)=AJ295,"Dock Wait",IF(ROUND(N(AA295)/Assumptions!$C$7,3)=AJ295,"Unloading",IF(ROUND(N(AB295)/Assumptions!$C$8,3)=AJ295,"Unload-to-QC Wait",IF(ROUND(N(AC295)/Assumptions!$C$9,3)=AJ295,"QC",IF(ROUND(N(AD295)/Assumptions!$C$10,3)=AJ295,"QC-to-GRN Wait",IF(ROUND(N(AE295)/Assumptions!$C$11,3)=AJ295,"GRN Processing",IF(ROUND(N(AF295)/Assumptions!$C$12,3)=AJ295,"GRN-to-Putaway Wait",IF(ROUND(N(AG295)/Assumptions!$C$13,3)=AJ295,"Putaway","Within SLA")))))))))))</f>
        <v>QC-to-GRN Wait</v>
      </c>
    </row>
    <row r="296" customFormat="false" ht="15" hidden="false" customHeight="false" outlineLevel="0" collapsed="false">
      <c r="A296" s="0" t="s">
        <v>1025</v>
      </c>
      <c r="B296" s="0" t="s">
        <v>1026</v>
      </c>
      <c r="C296" s="0" t="s">
        <v>170</v>
      </c>
      <c r="D296" s="0" t="s">
        <v>147</v>
      </c>
      <c r="E296" s="0" t="s">
        <v>1027</v>
      </c>
      <c r="F296" s="0" t="s">
        <v>172</v>
      </c>
      <c r="G296" s="0" t="s">
        <v>150</v>
      </c>
      <c r="H296" s="17" t="n">
        <v>46210.75</v>
      </c>
      <c r="I296" s="17" t="n">
        <v>46210.7631944444</v>
      </c>
      <c r="J296" s="17" t="n">
        <v>46210.7680555556</v>
      </c>
      <c r="K296" s="17" t="n">
        <v>46210.8034722222</v>
      </c>
      <c r="L296" s="17" t="n">
        <v>46210.8083333333</v>
      </c>
      <c r="M296" s="17" t="n">
        <v>46210.8388888889</v>
      </c>
      <c r="N296" s="17" t="n">
        <v>46210.8888888889</v>
      </c>
      <c r="O296" s="17" t="n">
        <v>46211.08125</v>
      </c>
      <c r="P296" s="17" t="n">
        <v>46211.0861111111</v>
      </c>
      <c r="Q296" s="17" t="n">
        <v>46211.0944444445</v>
      </c>
      <c r="R296" s="0" t="n">
        <v>1013</v>
      </c>
      <c r="S296" s="0" t="n">
        <v>0</v>
      </c>
      <c r="T296" s="0" t="n">
        <v>0</v>
      </c>
      <c r="U296" s="18" t="s">
        <v>130</v>
      </c>
      <c r="V296" s="18" t="s">
        <v>156</v>
      </c>
      <c r="W296" s="0" t="str">
        <f aca="false">IF(AND(X296&gt;=6,X296&lt;14),"A",IF(AND(X296&gt;=14,X296&lt;22),"B","C"))</f>
        <v>B</v>
      </c>
      <c r="X296" s="18" t="n">
        <f aca="false">HOUR(H296)</f>
        <v>18</v>
      </c>
      <c r="Y296" s="18" t="n">
        <f aca="false">ROUND((I296-H296)*1440,0)</f>
        <v>19</v>
      </c>
      <c r="Z296" s="18" t="n">
        <f aca="false">ROUND((J296-I296)*1440,0)</f>
        <v>7</v>
      </c>
      <c r="AA296" s="18" t="n">
        <f aca="false">ROUND((K296-J296)*1440,0)</f>
        <v>51</v>
      </c>
      <c r="AB296" s="18" t="n">
        <f aca="false">ROUND((L296-K296)*1440,0)</f>
        <v>7</v>
      </c>
      <c r="AC296" s="18" t="n">
        <f aca="false">ROUND((M296-L296)*1440,0)</f>
        <v>44</v>
      </c>
      <c r="AD296" s="18" t="n">
        <f aca="false">IF(N296="","",ROUND((N296-M296)*1440,0))</f>
        <v>72</v>
      </c>
      <c r="AE296" s="18" t="n">
        <f aca="false">IF(O296="","",ROUND((O296-N296)*1440,0))</f>
        <v>277</v>
      </c>
      <c r="AF296" s="18" t="n">
        <f aca="false">IF(P296="","",ROUND((P296-O296)*1440,0))</f>
        <v>7</v>
      </c>
      <c r="AG296" s="18" t="n">
        <f aca="false">IF(Q296="","",ROUND((Q296-P296)*1440,0))</f>
        <v>12</v>
      </c>
      <c r="AH296" s="18" t="n">
        <f aca="false">IF(Q296="","",ROUND((Q296-H296)*1440,0))</f>
        <v>496</v>
      </c>
      <c r="AI296" s="19" t="n">
        <f aca="false">ROUND(IF(O296="",Assumptions!$B$25-K296,O296-K296)*24,1)</f>
        <v>6.7</v>
      </c>
      <c r="AJ296" s="20" t="n">
        <f aca="false">ROUND(MAX(N(Y296)/Assumptions!$C$5, N(Z296)/Assumptions!$C$6, N(AA296)/Assumptions!$C$7, N(AB296)/Assumptions!$C$8, N(AC296)/Assumptions!$C$9, N(AD296)/Assumptions!$C$10, N(AE296)/Assumptions!$C$11, N(AF296)/Assumptions!$C$12, N(AG296)/Assumptions!$C$13),3)</f>
        <v>6.156</v>
      </c>
      <c r="AK296" s="0" t="str">
        <f aca="false">IF(OR(U296="Pending",U296="On Hold"),"Open GRN (awaiting)",IF(AJ296&lt;=1,"Within SLA",IF(ROUND(N(Y296)/Assumptions!$C$5,3)=AJ296,"Gate Wait",IF(ROUND(N(Z296)/Assumptions!$C$6,3)=AJ296,"Dock Wait",IF(ROUND(N(AA296)/Assumptions!$C$7,3)=AJ296,"Unloading",IF(ROUND(N(AB296)/Assumptions!$C$8,3)=AJ296,"Unload-to-QC Wait",IF(ROUND(N(AC296)/Assumptions!$C$9,3)=AJ296,"QC",IF(ROUND(N(AD296)/Assumptions!$C$10,3)=AJ296,"QC-to-GRN Wait",IF(ROUND(N(AE296)/Assumptions!$C$11,3)=AJ296,"GRN Processing",IF(ROUND(N(AF296)/Assumptions!$C$12,3)=AJ296,"GRN-to-Putaway Wait",IF(ROUND(N(AG296)/Assumptions!$C$13,3)=AJ296,"Putaway","Within SLA")))))))))))</f>
        <v>GRN Processing</v>
      </c>
    </row>
    <row r="297" customFormat="false" ht="15" hidden="false" customHeight="false" outlineLevel="0" collapsed="false">
      <c r="A297" s="0" t="s">
        <v>1028</v>
      </c>
      <c r="B297" s="0" t="s">
        <v>1029</v>
      </c>
      <c r="C297" s="0" t="s">
        <v>159</v>
      </c>
      <c r="D297" s="0" t="s">
        <v>119</v>
      </c>
      <c r="E297" s="0" t="s">
        <v>1030</v>
      </c>
      <c r="F297" s="0" t="s">
        <v>128</v>
      </c>
      <c r="G297" s="0" t="s">
        <v>129</v>
      </c>
      <c r="H297" s="17" t="n">
        <v>46210.7784722222</v>
      </c>
      <c r="I297" s="17" t="n">
        <v>46210.7847222222</v>
      </c>
      <c r="J297" s="17" t="n">
        <v>46210.7875</v>
      </c>
      <c r="K297" s="17" t="n">
        <v>46210.8027777778</v>
      </c>
      <c r="L297" s="17" t="n">
        <v>46210.8090277778</v>
      </c>
      <c r="M297" s="17" t="n">
        <v>46210.8486111111</v>
      </c>
      <c r="N297" s="17" t="n">
        <v>46210.8541666667</v>
      </c>
      <c r="O297" s="17" t="n">
        <v>46210.8680555556</v>
      </c>
      <c r="P297" s="17" t="n">
        <v>46210.8743055556</v>
      </c>
      <c r="Q297" s="17" t="n">
        <v>46210.8881944444</v>
      </c>
      <c r="R297" s="0" t="n">
        <v>86</v>
      </c>
      <c r="S297" s="0" t="n">
        <v>0</v>
      </c>
      <c r="T297" s="0" t="n">
        <v>0</v>
      </c>
      <c r="U297" s="18" t="s">
        <v>130</v>
      </c>
      <c r="V297" s="18" t="s">
        <v>156</v>
      </c>
      <c r="W297" s="0" t="str">
        <f aca="false">IF(AND(X297&gt;=6,X297&lt;14),"A",IF(AND(X297&gt;=14,X297&lt;22),"B","C"))</f>
        <v>B</v>
      </c>
      <c r="X297" s="18" t="n">
        <f aca="false">HOUR(H297)</f>
        <v>18</v>
      </c>
      <c r="Y297" s="18" t="n">
        <f aca="false">ROUND((I297-H297)*1440,0)</f>
        <v>9</v>
      </c>
      <c r="Z297" s="18" t="n">
        <f aca="false">ROUND((J297-I297)*1440,0)</f>
        <v>4</v>
      </c>
      <c r="AA297" s="18" t="n">
        <f aca="false">ROUND((K297-J297)*1440,0)</f>
        <v>22</v>
      </c>
      <c r="AB297" s="18" t="n">
        <f aca="false">ROUND((L297-K297)*1440,0)</f>
        <v>9</v>
      </c>
      <c r="AC297" s="18" t="n">
        <f aca="false">ROUND((M297-L297)*1440,0)</f>
        <v>57</v>
      </c>
      <c r="AD297" s="18" t="n">
        <f aca="false">IF(N297="","",ROUND((N297-M297)*1440,0))</f>
        <v>8</v>
      </c>
      <c r="AE297" s="18" t="n">
        <f aca="false">IF(O297="","",ROUND((O297-N297)*1440,0))</f>
        <v>20</v>
      </c>
      <c r="AF297" s="18" t="n">
        <f aca="false">IF(P297="","",ROUND((P297-O297)*1440,0))</f>
        <v>9</v>
      </c>
      <c r="AG297" s="18" t="n">
        <f aca="false">IF(Q297="","",ROUND((Q297-P297)*1440,0))</f>
        <v>20</v>
      </c>
      <c r="AH297" s="18" t="n">
        <f aca="false">IF(Q297="","",ROUND((Q297-H297)*1440,0))</f>
        <v>158</v>
      </c>
      <c r="AI297" s="19" t="n">
        <f aca="false">ROUND(IF(O297="",Assumptions!$B$25-K297,O297-K297)*24,1)</f>
        <v>1.6</v>
      </c>
      <c r="AJ297" s="20" t="n">
        <f aca="false">ROUND(MAX(N(Y297)/Assumptions!$C$5, N(Z297)/Assumptions!$C$6, N(AA297)/Assumptions!$C$7, N(AB297)/Assumptions!$C$8, N(AC297)/Assumptions!$C$9, N(AD297)/Assumptions!$C$10, N(AE297)/Assumptions!$C$11, N(AF297)/Assumptions!$C$12, N(AG297)/Assumptions!$C$13),3)</f>
        <v>1.267</v>
      </c>
      <c r="AK297" s="0" t="str">
        <f aca="false">IF(OR(U297="Pending",U297="On Hold"),"Open GRN (awaiting)",IF(AJ297&lt;=1,"Within SLA",IF(ROUND(N(Y297)/Assumptions!$C$5,3)=AJ297,"Gate Wait",IF(ROUND(N(Z297)/Assumptions!$C$6,3)=AJ297,"Dock Wait",IF(ROUND(N(AA297)/Assumptions!$C$7,3)=AJ297,"Unloading",IF(ROUND(N(AB297)/Assumptions!$C$8,3)=AJ297,"Unload-to-QC Wait",IF(ROUND(N(AC297)/Assumptions!$C$9,3)=AJ297,"QC",IF(ROUND(N(AD297)/Assumptions!$C$10,3)=AJ297,"QC-to-GRN Wait",IF(ROUND(N(AE297)/Assumptions!$C$11,3)=AJ297,"GRN Processing",IF(ROUND(N(AF297)/Assumptions!$C$12,3)=AJ297,"GRN-to-Putaway Wait",IF(ROUND(N(AG297)/Assumptions!$C$13,3)=AJ297,"Putaway","Within SLA")))))))))))</f>
        <v>QC</v>
      </c>
    </row>
    <row r="298" customFormat="false" ht="15" hidden="false" customHeight="false" outlineLevel="0" collapsed="false">
      <c r="A298" s="0" t="s">
        <v>1031</v>
      </c>
      <c r="B298" s="0" t="s">
        <v>1032</v>
      </c>
      <c r="C298" s="0" t="s">
        <v>118</v>
      </c>
      <c r="D298" s="0" t="s">
        <v>135</v>
      </c>
      <c r="E298" s="0" t="s">
        <v>1033</v>
      </c>
      <c r="F298" s="0" t="s">
        <v>121</v>
      </c>
      <c r="G298" s="0" t="s">
        <v>138</v>
      </c>
      <c r="H298" s="17" t="n">
        <v>46210.7833333333</v>
      </c>
      <c r="I298" s="17" t="n">
        <v>46210.81875</v>
      </c>
      <c r="J298" s="17" t="n">
        <v>46210.8229166667</v>
      </c>
      <c r="K298" s="17" t="n">
        <v>46210.8395833333</v>
      </c>
      <c r="L298" s="17" t="n">
        <v>46210.8590277778</v>
      </c>
      <c r="M298" s="17" t="n">
        <v>46210.8680555556</v>
      </c>
      <c r="N298" s="17" t="n">
        <v>46210.9111111111</v>
      </c>
      <c r="O298" s="17" t="n">
        <v>46210.9680555556</v>
      </c>
      <c r="P298" s="17" t="n">
        <v>46210.9708333333</v>
      </c>
      <c r="Q298" s="17" t="n">
        <v>46210.9798611111</v>
      </c>
      <c r="R298" s="0" t="n">
        <v>282</v>
      </c>
      <c r="S298" s="0" t="n">
        <v>0</v>
      </c>
      <c r="T298" s="0" t="n">
        <v>0</v>
      </c>
      <c r="U298" s="18" t="s">
        <v>130</v>
      </c>
      <c r="V298" s="18" t="s">
        <v>144</v>
      </c>
      <c r="W298" s="0" t="str">
        <f aca="false">IF(AND(X298&gt;=6,X298&lt;14),"A",IF(AND(X298&gt;=14,X298&lt;22),"B","C"))</f>
        <v>B</v>
      </c>
      <c r="X298" s="18" t="n">
        <f aca="false">HOUR(H298)</f>
        <v>18</v>
      </c>
      <c r="Y298" s="18" t="n">
        <f aca="false">ROUND((I298-H298)*1440,0)</f>
        <v>51</v>
      </c>
      <c r="Z298" s="18" t="n">
        <f aca="false">ROUND((J298-I298)*1440,0)</f>
        <v>6</v>
      </c>
      <c r="AA298" s="18" t="n">
        <f aca="false">ROUND((K298-J298)*1440,0)</f>
        <v>24</v>
      </c>
      <c r="AB298" s="18" t="n">
        <f aca="false">ROUND((L298-K298)*1440,0)</f>
        <v>28</v>
      </c>
      <c r="AC298" s="18" t="n">
        <f aca="false">ROUND((M298-L298)*1440,0)</f>
        <v>13</v>
      </c>
      <c r="AD298" s="18" t="n">
        <f aca="false">IF(N298="","",ROUND((N298-M298)*1440,0))</f>
        <v>62</v>
      </c>
      <c r="AE298" s="18" t="n">
        <f aca="false">IF(O298="","",ROUND((O298-N298)*1440,0))</f>
        <v>82</v>
      </c>
      <c r="AF298" s="18" t="n">
        <f aca="false">IF(P298="","",ROUND((P298-O298)*1440,0))</f>
        <v>4</v>
      </c>
      <c r="AG298" s="18" t="n">
        <f aca="false">IF(Q298="","",ROUND((Q298-P298)*1440,0))</f>
        <v>13</v>
      </c>
      <c r="AH298" s="18" t="n">
        <f aca="false">IF(Q298="","",ROUND((Q298-H298)*1440,0))</f>
        <v>283</v>
      </c>
      <c r="AI298" s="19" t="n">
        <f aca="false">ROUND(IF(O298="",Assumptions!$B$25-K298,O298-K298)*24,1)</f>
        <v>3.1</v>
      </c>
      <c r="AJ298" s="20" t="n">
        <f aca="false">ROUND(MAX(N(Y298)/Assumptions!$C$5, N(Z298)/Assumptions!$C$6, N(AA298)/Assumptions!$C$7, N(AB298)/Assumptions!$C$8, N(AC298)/Assumptions!$C$9, N(AD298)/Assumptions!$C$10, N(AE298)/Assumptions!$C$11, N(AF298)/Assumptions!$C$12, N(AG298)/Assumptions!$C$13),3)</f>
        <v>2.067</v>
      </c>
      <c r="AK298" s="0" t="str">
        <f aca="false">IF(OR(U298="Pending",U298="On Hold"),"Open GRN (awaiting)",IF(AJ298&lt;=1,"Within SLA",IF(ROUND(N(Y298)/Assumptions!$C$5,3)=AJ298,"Gate Wait",IF(ROUND(N(Z298)/Assumptions!$C$6,3)=AJ298,"Dock Wait",IF(ROUND(N(AA298)/Assumptions!$C$7,3)=AJ298,"Unloading",IF(ROUND(N(AB298)/Assumptions!$C$8,3)=AJ298,"Unload-to-QC Wait",IF(ROUND(N(AC298)/Assumptions!$C$9,3)=AJ298,"QC",IF(ROUND(N(AD298)/Assumptions!$C$10,3)=AJ298,"QC-to-GRN Wait",IF(ROUND(N(AE298)/Assumptions!$C$11,3)=AJ298,"GRN Processing",IF(ROUND(N(AF298)/Assumptions!$C$12,3)=AJ298,"GRN-to-Putaway Wait",IF(ROUND(N(AG298)/Assumptions!$C$13,3)=AJ298,"Putaway","Within SLA")))))))))))</f>
        <v>QC-to-GRN Wait</v>
      </c>
    </row>
    <row r="299" customFormat="false" ht="15" hidden="false" customHeight="false" outlineLevel="0" collapsed="false">
      <c r="A299" s="0" t="s">
        <v>1034</v>
      </c>
      <c r="B299" s="0" t="s">
        <v>1035</v>
      </c>
      <c r="C299" s="0" t="s">
        <v>134</v>
      </c>
      <c r="D299" s="0" t="s">
        <v>147</v>
      </c>
      <c r="E299" s="0" t="s">
        <v>1036</v>
      </c>
      <c r="F299" s="0" t="s">
        <v>149</v>
      </c>
      <c r="G299" s="0" t="s">
        <v>167</v>
      </c>
      <c r="H299" s="17" t="n">
        <v>46210.7840277778</v>
      </c>
      <c r="I299" s="17" t="n">
        <v>46210.8479166667</v>
      </c>
      <c r="J299" s="17" t="n">
        <v>46210.8555555556</v>
      </c>
      <c r="K299" s="17" t="n">
        <v>46210.8791666667</v>
      </c>
      <c r="L299" s="17" t="n">
        <v>46210.89375</v>
      </c>
      <c r="M299" s="17" t="n">
        <v>46210.91875</v>
      </c>
      <c r="N299" s="17" t="n">
        <v>46210.9416666667</v>
      </c>
      <c r="O299" s="17" t="n">
        <v>46210.9680555556</v>
      </c>
      <c r="P299" s="17" t="n">
        <v>46210.9722222222</v>
      </c>
      <c r="Q299" s="17" t="n">
        <v>46210.9854166667</v>
      </c>
      <c r="R299" s="0" t="n">
        <v>305</v>
      </c>
      <c r="S299" s="0" t="n">
        <v>0</v>
      </c>
      <c r="T299" s="0" t="n">
        <v>0</v>
      </c>
      <c r="U299" s="18" t="s">
        <v>130</v>
      </c>
      <c r="V299" s="18" t="s">
        <v>139</v>
      </c>
      <c r="W299" s="0" t="str">
        <f aca="false">IF(AND(X299&gt;=6,X299&lt;14),"A",IF(AND(X299&gt;=14,X299&lt;22),"B","C"))</f>
        <v>B</v>
      </c>
      <c r="X299" s="18" t="n">
        <f aca="false">HOUR(H299)</f>
        <v>18</v>
      </c>
      <c r="Y299" s="18" t="n">
        <f aca="false">ROUND((I299-H299)*1440,0)</f>
        <v>92</v>
      </c>
      <c r="Z299" s="18" t="n">
        <f aca="false">ROUND((J299-I299)*1440,0)</f>
        <v>11</v>
      </c>
      <c r="AA299" s="18" t="n">
        <f aca="false">ROUND((K299-J299)*1440,0)</f>
        <v>34</v>
      </c>
      <c r="AB299" s="18" t="n">
        <f aca="false">ROUND((L299-K299)*1440,0)</f>
        <v>21</v>
      </c>
      <c r="AC299" s="18" t="n">
        <f aca="false">ROUND((M299-L299)*1440,0)</f>
        <v>36</v>
      </c>
      <c r="AD299" s="18" t="n">
        <f aca="false">IF(N299="","",ROUND((N299-M299)*1440,0))</f>
        <v>33</v>
      </c>
      <c r="AE299" s="18" t="n">
        <f aca="false">IF(O299="","",ROUND((O299-N299)*1440,0))</f>
        <v>38</v>
      </c>
      <c r="AF299" s="18" t="n">
        <f aca="false">IF(P299="","",ROUND((P299-O299)*1440,0))</f>
        <v>6</v>
      </c>
      <c r="AG299" s="18" t="n">
        <f aca="false">IF(Q299="","",ROUND((Q299-P299)*1440,0))</f>
        <v>19</v>
      </c>
      <c r="AH299" s="18" t="n">
        <f aca="false">IF(Q299="","",ROUND((Q299-H299)*1440,0))</f>
        <v>290</v>
      </c>
      <c r="AI299" s="19" t="n">
        <f aca="false">ROUND(IF(O299="",Assumptions!$B$25-K299,O299-K299)*24,1)</f>
        <v>2.1</v>
      </c>
      <c r="AJ299" s="20" t="n">
        <f aca="false">ROUND(MAX(N(Y299)/Assumptions!$C$5, N(Z299)/Assumptions!$C$6, N(AA299)/Assumptions!$C$7, N(AB299)/Assumptions!$C$8, N(AC299)/Assumptions!$C$9, N(AD299)/Assumptions!$C$10, N(AE299)/Assumptions!$C$11, N(AF299)/Assumptions!$C$12, N(AG299)/Assumptions!$C$13),3)</f>
        <v>3.067</v>
      </c>
      <c r="AK299" s="0" t="str">
        <f aca="false">IF(OR(U299="Pending",U299="On Hold"),"Open GRN (awaiting)",IF(AJ299&lt;=1,"Within SLA",IF(ROUND(N(Y299)/Assumptions!$C$5,3)=AJ299,"Gate Wait",IF(ROUND(N(Z299)/Assumptions!$C$6,3)=AJ299,"Dock Wait",IF(ROUND(N(AA299)/Assumptions!$C$7,3)=AJ299,"Unloading",IF(ROUND(N(AB299)/Assumptions!$C$8,3)=AJ299,"Unload-to-QC Wait",IF(ROUND(N(AC299)/Assumptions!$C$9,3)=AJ299,"QC",IF(ROUND(N(AD299)/Assumptions!$C$10,3)=AJ299,"QC-to-GRN Wait",IF(ROUND(N(AE299)/Assumptions!$C$11,3)=AJ299,"GRN Processing",IF(ROUND(N(AF299)/Assumptions!$C$12,3)=AJ299,"GRN-to-Putaway Wait",IF(ROUND(N(AG299)/Assumptions!$C$13,3)=AJ299,"Putaway","Within SLA")))))))))))</f>
        <v>Gate Wait</v>
      </c>
    </row>
    <row r="300" customFormat="false" ht="15" hidden="false" customHeight="false" outlineLevel="0" collapsed="false">
      <c r="A300" s="0" t="s">
        <v>1037</v>
      </c>
      <c r="B300" s="0" t="s">
        <v>1038</v>
      </c>
      <c r="C300" s="0" t="s">
        <v>134</v>
      </c>
      <c r="D300" s="0" t="s">
        <v>119</v>
      </c>
      <c r="E300" s="0" t="s">
        <v>1039</v>
      </c>
      <c r="F300" s="0" t="s">
        <v>149</v>
      </c>
      <c r="G300" s="0" t="s">
        <v>122</v>
      </c>
      <c r="H300" s="17" t="n">
        <v>46210.8118055556</v>
      </c>
      <c r="I300" s="17" t="n">
        <v>46210.8152777778</v>
      </c>
      <c r="J300" s="17" t="n">
        <v>46210.8173611111</v>
      </c>
      <c r="K300" s="17" t="n">
        <v>46210.8430555556</v>
      </c>
      <c r="L300" s="17" t="n">
        <v>46210.8479166667</v>
      </c>
      <c r="M300" s="17" t="n">
        <v>46210.8722222222</v>
      </c>
      <c r="N300" s="17" t="n">
        <v>46210.9173611111</v>
      </c>
      <c r="O300" s="17" t="n">
        <v>46210.95</v>
      </c>
      <c r="P300" s="17" t="n">
        <v>46210.9631944444</v>
      </c>
      <c r="Q300" s="17" t="n">
        <v>46210.9784722222</v>
      </c>
      <c r="R300" s="0" t="n">
        <v>98</v>
      </c>
      <c r="S300" s="0" t="n">
        <v>0</v>
      </c>
      <c r="T300" s="0" t="n">
        <v>0</v>
      </c>
      <c r="U300" s="18" t="s">
        <v>130</v>
      </c>
      <c r="V300" s="18" t="s">
        <v>144</v>
      </c>
      <c r="W300" s="0" t="str">
        <f aca="false">IF(AND(X300&gt;=6,X300&lt;14),"A",IF(AND(X300&gt;=14,X300&lt;22),"B","C"))</f>
        <v>B</v>
      </c>
      <c r="X300" s="18" t="n">
        <f aca="false">HOUR(H300)</f>
        <v>19</v>
      </c>
      <c r="Y300" s="18" t="n">
        <f aca="false">ROUND((I300-H300)*1440,0)</f>
        <v>5</v>
      </c>
      <c r="Z300" s="18" t="n">
        <f aca="false">ROUND((J300-I300)*1440,0)</f>
        <v>3</v>
      </c>
      <c r="AA300" s="18" t="n">
        <f aca="false">ROUND((K300-J300)*1440,0)</f>
        <v>37</v>
      </c>
      <c r="AB300" s="18" t="n">
        <f aca="false">ROUND((L300-K300)*1440,0)</f>
        <v>7</v>
      </c>
      <c r="AC300" s="18" t="n">
        <f aca="false">ROUND((M300-L300)*1440,0)</f>
        <v>35</v>
      </c>
      <c r="AD300" s="18" t="n">
        <f aca="false">IF(N300="","",ROUND((N300-M300)*1440,0))</f>
        <v>65</v>
      </c>
      <c r="AE300" s="18" t="n">
        <f aca="false">IF(O300="","",ROUND((O300-N300)*1440,0))</f>
        <v>47</v>
      </c>
      <c r="AF300" s="18" t="n">
        <f aca="false">IF(P300="","",ROUND((P300-O300)*1440,0))</f>
        <v>19</v>
      </c>
      <c r="AG300" s="18" t="n">
        <f aca="false">IF(Q300="","",ROUND((Q300-P300)*1440,0))</f>
        <v>22</v>
      </c>
      <c r="AH300" s="18" t="n">
        <f aca="false">IF(Q300="","",ROUND((Q300-H300)*1440,0))</f>
        <v>240</v>
      </c>
      <c r="AI300" s="19" t="n">
        <f aca="false">ROUND(IF(O300="",Assumptions!$B$25-K300,O300-K300)*24,1)</f>
        <v>2.6</v>
      </c>
      <c r="AJ300" s="20" t="n">
        <f aca="false">ROUND(MAX(N(Y300)/Assumptions!$C$5, N(Z300)/Assumptions!$C$6, N(AA300)/Assumptions!$C$7, N(AB300)/Assumptions!$C$8, N(AC300)/Assumptions!$C$9, N(AD300)/Assumptions!$C$10, N(AE300)/Assumptions!$C$11, N(AF300)/Assumptions!$C$12, N(AG300)/Assumptions!$C$13),3)</f>
        <v>2.167</v>
      </c>
      <c r="AK300" s="0" t="str">
        <f aca="false">IF(OR(U300="Pending",U300="On Hold"),"Open GRN (awaiting)",IF(AJ300&lt;=1,"Within SLA",IF(ROUND(N(Y300)/Assumptions!$C$5,3)=AJ300,"Gate Wait",IF(ROUND(N(Z300)/Assumptions!$C$6,3)=AJ300,"Dock Wait",IF(ROUND(N(AA300)/Assumptions!$C$7,3)=AJ300,"Unloading",IF(ROUND(N(AB300)/Assumptions!$C$8,3)=AJ300,"Unload-to-QC Wait",IF(ROUND(N(AC300)/Assumptions!$C$9,3)=AJ300,"QC",IF(ROUND(N(AD300)/Assumptions!$C$10,3)=AJ300,"QC-to-GRN Wait",IF(ROUND(N(AE300)/Assumptions!$C$11,3)=AJ300,"GRN Processing",IF(ROUND(N(AF300)/Assumptions!$C$12,3)=AJ300,"GRN-to-Putaway Wait",IF(ROUND(N(AG300)/Assumptions!$C$13,3)=AJ300,"Putaway","Within SLA")))))))))))</f>
        <v>QC-to-GRN Wait</v>
      </c>
    </row>
    <row r="301" customFormat="false" ht="15" hidden="false" customHeight="false" outlineLevel="0" collapsed="false">
      <c r="A301" s="0" t="s">
        <v>1040</v>
      </c>
      <c r="B301" s="0" t="s">
        <v>1041</v>
      </c>
      <c r="C301" s="0" t="s">
        <v>286</v>
      </c>
      <c r="D301" s="0" t="s">
        <v>147</v>
      </c>
      <c r="E301" s="0" t="s">
        <v>1042</v>
      </c>
      <c r="F301" s="0" t="s">
        <v>121</v>
      </c>
      <c r="G301" s="0" t="s">
        <v>167</v>
      </c>
      <c r="H301" s="17" t="n">
        <v>46210.8166666667</v>
      </c>
      <c r="I301" s="17" t="n">
        <v>46210.8270833333</v>
      </c>
      <c r="J301" s="17" t="n">
        <v>46210.8347222222</v>
      </c>
      <c r="K301" s="17" t="n">
        <v>46210.8763888889</v>
      </c>
      <c r="L301" s="17" t="n">
        <v>46210.8840277778</v>
      </c>
      <c r="M301" s="17" t="n">
        <v>46210.9020833333</v>
      </c>
      <c r="N301" s="17" t="n">
        <v>46210.9090277778</v>
      </c>
      <c r="O301" s="17" t="n">
        <v>46210.9347222222</v>
      </c>
      <c r="P301" s="17" t="n">
        <v>46210.9451388889</v>
      </c>
      <c r="Q301" s="17" t="n">
        <v>46210.9791666667</v>
      </c>
      <c r="R301" s="0" t="n">
        <v>809</v>
      </c>
      <c r="S301" s="0" t="n">
        <v>0</v>
      </c>
      <c r="T301" s="0" t="n">
        <v>0</v>
      </c>
      <c r="U301" s="18" t="s">
        <v>130</v>
      </c>
      <c r="V301" s="18" t="s">
        <v>144</v>
      </c>
      <c r="W301" s="0" t="str">
        <f aca="false">IF(AND(X301&gt;=6,X301&lt;14),"A",IF(AND(X301&gt;=14,X301&lt;22),"B","C"))</f>
        <v>B</v>
      </c>
      <c r="X301" s="18" t="n">
        <f aca="false">HOUR(H301)</f>
        <v>19</v>
      </c>
      <c r="Y301" s="18" t="n">
        <f aca="false">ROUND((I301-H301)*1440,0)</f>
        <v>15</v>
      </c>
      <c r="Z301" s="18" t="n">
        <f aca="false">ROUND((J301-I301)*1440,0)</f>
        <v>11</v>
      </c>
      <c r="AA301" s="18" t="n">
        <f aca="false">ROUND((K301-J301)*1440,0)</f>
        <v>60</v>
      </c>
      <c r="AB301" s="18" t="n">
        <f aca="false">ROUND((L301-K301)*1440,0)</f>
        <v>11</v>
      </c>
      <c r="AC301" s="18" t="n">
        <f aca="false">ROUND((M301-L301)*1440,0)</f>
        <v>26</v>
      </c>
      <c r="AD301" s="18" t="n">
        <f aca="false">IF(N301="","",ROUND((N301-M301)*1440,0))</f>
        <v>10</v>
      </c>
      <c r="AE301" s="18" t="n">
        <f aca="false">IF(O301="","",ROUND((O301-N301)*1440,0))</f>
        <v>37</v>
      </c>
      <c r="AF301" s="18" t="n">
        <f aca="false">IF(P301="","",ROUND((P301-O301)*1440,0))</f>
        <v>15</v>
      </c>
      <c r="AG301" s="18" t="n">
        <f aca="false">IF(Q301="","",ROUND((Q301-P301)*1440,0))</f>
        <v>49</v>
      </c>
      <c r="AH301" s="18" t="n">
        <f aca="false">IF(Q301="","",ROUND((Q301-H301)*1440,0))</f>
        <v>234</v>
      </c>
      <c r="AI301" s="19" t="n">
        <f aca="false">ROUND(IF(O301="",Assumptions!$B$25-K301,O301-K301)*24,1)</f>
        <v>1.4</v>
      </c>
      <c r="AJ301" s="20" t="n">
        <f aca="false">ROUND(MAX(N(Y301)/Assumptions!$C$5, N(Z301)/Assumptions!$C$6, N(AA301)/Assumptions!$C$7, N(AB301)/Assumptions!$C$8, N(AC301)/Assumptions!$C$9, N(AD301)/Assumptions!$C$10, N(AE301)/Assumptions!$C$11, N(AF301)/Assumptions!$C$12, N(AG301)/Assumptions!$C$13),3)</f>
        <v>1.225</v>
      </c>
      <c r="AK301" s="0" t="str">
        <f aca="false">IF(OR(U301="Pending",U301="On Hold"),"Open GRN (awaiting)",IF(AJ301&lt;=1,"Within SLA",IF(ROUND(N(Y301)/Assumptions!$C$5,3)=AJ301,"Gate Wait",IF(ROUND(N(Z301)/Assumptions!$C$6,3)=AJ301,"Dock Wait",IF(ROUND(N(AA301)/Assumptions!$C$7,3)=AJ301,"Unloading",IF(ROUND(N(AB301)/Assumptions!$C$8,3)=AJ301,"Unload-to-QC Wait",IF(ROUND(N(AC301)/Assumptions!$C$9,3)=AJ301,"QC",IF(ROUND(N(AD301)/Assumptions!$C$10,3)=AJ301,"QC-to-GRN Wait",IF(ROUND(N(AE301)/Assumptions!$C$11,3)=AJ301,"GRN Processing",IF(ROUND(N(AF301)/Assumptions!$C$12,3)=AJ301,"GRN-to-Putaway Wait",IF(ROUND(N(AG301)/Assumptions!$C$13,3)=AJ301,"Putaway","Within SLA")))))))))))</f>
        <v>Putaway</v>
      </c>
    </row>
    <row r="302" customFormat="false" ht="15" hidden="false" customHeight="false" outlineLevel="0" collapsed="false">
      <c r="A302" s="0" t="s">
        <v>1043</v>
      </c>
      <c r="B302" s="0" t="s">
        <v>1044</v>
      </c>
      <c r="C302" s="0" t="s">
        <v>184</v>
      </c>
      <c r="D302" s="0" t="s">
        <v>147</v>
      </c>
      <c r="E302" s="0" t="s">
        <v>1045</v>
      </c>
      <c r="F302" s="0" t="s">
        <v>177</v>
      </c>
      <c r="G302" s="0" t="s">
        <v>167</v>
      </c>
      <c r="H302" s="17" t="n">
        <v>46210.9722222222</v>
      </c>
      <c r="I302" s="17" t="n">
        <v>46211.0173611111</v>
      </c>
      <c r="J302" s="17" t="n">
        <v>46211.0208333333</v>
      </c>
      <c r="K302" s="17" t="n">
        <v>46211.0298611111</v>
      </c>
      <c r="L302" s="17" t="n">
        <v>46211.0506944444</v>
      </c>
      <c r="M302" s="17" t="n">
        <v>46211.0666666667</v>
      </c>
      <c r="N302" s="17" t="n">
        <v>46211.0951388889</v>
      </c>
      <c r="O302" s="17" t="n">
        <v>46211.1979166667</v>
      </c>
      <c r="P302" s="17" t="n">
        <v>46211.2222222222</v>
      </c>
      <c r="Q302" s="17" t="n">
        <v>46211.2409722222</v>
      </c>
      <c r="R302" s="0" t="n">
        <v>70</v>
      </c>
      <c r="S302" s="0" t="n">
        <v>0</v>
      </c>
      <c r="T302" s="0" t="n">
        <v>0</v>
      </c>
      <c r="U302" s="18" t="s">
        <v>130</v>
      </c>
      <c r="V302" s="18" t="s">
        <v>131</v>
      </c>
      <c r="W302" s="0" t="str">
        <f aca="false">IF(AND(X302&gt;=6,X302&lt;14),"A",IF(AND(X302&gt;=14,X302&lt;22),"B","C"))</f>
        <v>C</v>
      </c>
      <c r="X302" s="18" t="n">
        <f aca="false">HOUR(H302)</f>
        <v>23</v>
      </c>
      <c r="Y302" s="18" t="n">
        <f aca="false">ROUND((I302-H302)*1440,0)</f>
        <v>65</v>
      </c>
      <c r="Z302" s="18" t="n">
        <f aca="false">ROUND((J302-I302)*1440,0)</f>
        <v>5</v>
      </c>
      <c r="AA302" s="18" t="n">
        <f aca="false">ROUND((K302-J302)*1440,0)</f>
        <v>13</v>
      </c>
      <c r="AB302" s="18" t="n">
        <f aca="false">ROUND((L302-K302)*1440,0)</f>
        <v>30</v>
      </c>
      <c r="AC302" s="18" t="n">
        <f aca="false">ROUND((M302-L302)*1440,0)</f>
        <v>23</v>
      </c>
      <c r="AD302" s="18" t="n">
        <f aca="false">IF(N302="","",ROUND((N302-M302)*1440,0))</f>
        <v>41</v>
      </c>
      <c r="AE302" s="18" t="n">
        <f aca="false">IF(O302="","",ROUND((O302-N302)*1440,0))</f>
        <v>148</v>
      </c>
      <c r="AF302" s="18" t="n">
        <f aca="false">IF(P302="","",ROUND((P302-O302)*1440,0))</f>
        <v>35</v>
      </c>
      <c r="AG302" s="18" t="n">
        <f aca="false">IF(Q302="","",ROUND((Q302-P302)*1440,0))</f>
        <v>27</v>
      </c>
      <c r="AH302" s="18" t="n">
        <f aca="false">IF(Q302="","",ROUND((Q302-H302)*1440,0))</f>
        <v>387</v>
      </c>
      <c r="AI302" s="19" t="n">
        <f aca="false">ROUND(IF(O302="",Assumptions!$B$25-K302,O302-K302)*24,1)</f>
        <v>4</v>
      </c>
      <c r="AJ302" s="20" t="n">
        <f aca="false">ROUND(MAX(N(Y302)/Assumptions!$C$5, N(Z302)/Assumptions!$C$6, N(AA302)/Assumptions!$C$7, N(AB302)/Assumptions!$C$8, N(AC302)/Assumptions!$C$9, N(AD302)/Assumptions!$C$10, N(AE302)/Assumptions!$C$11, N(AF302)/Assumptions!$C$12, N(AG302)/Assumptions!$C$13),3)</f>
        <v>3.289</v>
      </c>
      <c r="AK302" s="0" t="str">
        <f aca="false">IF(OR(U302="Pending",U302="On Hold"),"Open GRN (awaiting)",IF(AJ302&lt;=1,"Within SLA",IF(ROUND(N(Y302)/Assumptions!$C$5,3)=AJ302,"Gate Wait",IF(ROUND(N(Z302)/Assumptions!$C$6,3)=AJ302,"Dock Wait",IF(ROUND(N(AA302)/Assumptions!$C$7,3)=AJ302,"Unloading",IF(ROUND(N(AB302)/Assumptions!$C$8,3)=AJ302,"Unload-to-QC Wait",IF(ROUND(N(AC302)/Assumptions!$C$9,3)=AJ302,"QC",IF(ROUND(N(AD302)/Assumptions!$C$10,3)=AJ302,"QC-to-GRN Wait",IF(ROUND(N(AE302)/Assumptions!$C$11,3)=AJ302,"GRN Processing",IF(ROUND(N(AF302)/Assumptions!$C$12,3)=AJ302,"GRN-to-Putaway Wait",IF(ROUND(N(AG302)/Assumptions!$C$13,3)=AJ302,"Putaway","Within SLA")))))))))))</f>
        <v>GRN Processing</v>
      </c>
    </row>
    <row r="303" customFormat="false" ht="15" hidden="false" customHeight="false" outlineLevel="0" collapsed="false">
      <c r="A303" s="0" t="s">
        <v>1046</v>
      </c>
      <c r="B303" s="0" t="s">
        <v>1047</v>
      </c>
      <c r="C303" s="0" t="s">
        <v>218</v>
      </c>
      <c r="D303" s="0" t="s">
        <v>135</v>
      </c>
      <c r="E303" s="0" t="s">
        <v>1048</v>
      </c>
      <c r="F303" s="0" t="s">
        <v>137</v>
      </c>
      <c r="G303" s="0" t="s">
        <v>178</v>
      </c>
      <c r="H303" s="17" t="n">
        <v>46210.9777777778</v>
      </c>
      <c r="I303" s="17" t="n">
        <v>46210.9826388889</v>
      </c>
      <c r="J303" s="17" t="n">
        <v>46210.99375</v>
      </c>
      <c r="K303" s="17" t="n">
        <v>46211.0243055556</v>
      </c>
      <c r="L303" s="17" t="n">
        <v>46211.0277777778</v>
      </c>
      <c r="M303" s="17" t="n">
        <v>46211.0951388889</v>
      </c>
      <c r="N303" s="17" t="n">
        <v>46211.1479166667</v>
      </c>
      <c r="O303" s="17" t="n">
        <v>46211.2097222222</v>
      </c>
      <c r="P303" s="17" t="n">
        <v>46211.2236111111</v>
      </c>
      <c r="Q303" s="17" t="n">
        <v>46211.2381944444</v>
      </c>
      <c r="R303" s="0" t="n">
        <v>555</v>
      </c>
      <c r="S303" s="0" t="n">
        <v>0</v>
      </c>
      <c r="T303" s="0" t="n">
        <v>0</v>
      </c>
      <c r="U303" s="18" t="s">
        <v>130</v>
      </c>
      <c r="V303" s="18" t="s">
        <v>144</v>
      </c>
      <c r="W303" s="0" t="str">
        <f aca="false">IF(AND(X303&gt;=6,X303&lt;14),"A",IF(AND(X303&gt;=14,X303&lt;22),"B","C"))</f>
        <v>C</v>
      </c>
      <c r="X303" s="18" t="n">
        <f aca="false">HOUR(H303)</f>
        <v>23</v>
      </c>
      <c r="Y303" s="18" t="n">
        <f aca="false">ROUND((I303-H303)*1440,0)</f>
        <v>7</v>
      </c>
      <c r="Z303" s="18" t="n">
        <f aca="false">ROUND((J303-I303)*1440,0)</f>
        <v>16</v>
      </c>
      <c r="AA303" s="18" t="n">
        <f aca="false">ROUND((K303-J303)*1440,0)</f>
        <v>44</v>
      </c>
      <c r="AB303" s="18" t="n">
        <f aca="false">ROUND((L303-K303)*1440,0)</f>
        <v>5</v>
      </c>
      <c r="AC303" s="18" t="n">
        <f aca="false">ROUND((M303-L303)*1440,0)</f>
        <v>97</v>
      </c>
      <c r="AD303" s="18" t="n">
        <f aca="false">IF(N303="","",ROUND((N303-M303)*1440,0))</f>
        <v>76</v>
      </c>
      <c r="AE303" s="18" t="n">
        <f aca="false">IF(O303="","",ROUND((O303-N303)*1440,0))</f>
        <v>89</v>
      </c>
      <c r="AF303" s="18" t="n">
        <f aca="false">IF(P303="","",ROUND((P303-O303)*1440,0))</f>
        <v>20</v>
      </c>
      <c r="AG303" s="18" t="n">
        <f aca="false">IF(Q303="","",ROUND((Q303-P303)*1440,0))</f>
        <v>21</v>
      </c>
      <c r="AH303" s="18" t="n">
        <f aca="false">IF(Q303="","",ROUND((Q303-H303)*1440,0))</f>
        <v>375</v>
      </c>
      <c r="AI303" s="19" t="n">
        <f aca="false">ROUND(IF(O303="",Assumptions!$B$25-K303,O303-K303)*24,1)</f>
        <v>4.5</v>
      </c>
      <c r="AJ303" s="20" t="n">
        <f aca="false">ROUND(MAX(N(Y303)/Assumptions!$C$5, N(Z303)/Assumptions!$C$6, N(AA303)/Assumptions!$C$7, N(AB303)/Assumptions!$C$8, N(AC303)/Assumptions!$C$9, N(AD303)/Assumptions!$C$10, N(AE303)/Assumptions!$C$11, N(AF303)/Assumptions!$C$12, N(AG303)/Assumptions!$C$13),3)</f>
        <v>2.533</v>
      </c>
      <c r="AK303" s="0" t="str">
        <f aca="false">IF(OR(U303="Pending",U303="On Hold"),"Open GRN (awaiting)",IF(AJ303&lt;=1,"Within SLA",IF(ROUND(N(Y303)/Assumptions!$C$5,3)=AJ303,"Gate Wait",IF(ROUND(N(Z303)/Assumptions!$C$6,3)=AJ303,"Dock Wait",IF(ROUND(N(AA303)/Assumptions!$C$7,3)=AJ303,"Unloading",IF(ROUND(N(AB303)/Assumptions!$C$8,3)=AJ303,"Unload-to-QC Wait",IF(ROUND(N(AC303)/Assumptions!$C$9,3)=AJ303,"QC",IF(ROUND(N(AD303)/Assumptions!$C$10,3)=AJ303,"QC-to-GRN Wait",IF(ROUND(N(AE303)/Assumptions!$C$11,3)=AJ303,"GRN Processing",IF(ROUND(N(AF303)/Assumptions!$C$12,3)=AJ303,"GRN-to-Putaway Wait",IF(ROUND(N(AG303)/Assumptions!$C$13,3)=AJ303,"Putaway","Within SLA")))))))))))</f>
        <v>QC-to-GRN Wait</v>
      </c>
    </row>
    <row r="304" customFormat="false" ht="15" hidden="false" customHeight="false" outlineLevel="0" collapsed="false">
      <c r="A304" s="0" t="s">
        <v>1049</v>
      </c>
      <c r="B304" s="0" t="s">
        <v>1050</v>
      </c>
      <c r="C304" s="0" t="s">
        <v>153</v>
      </c>
      <c r="D304" s="0" t="s">
        <v>119</v>
      </c>
      <c r="E304" s="0" t="s">
        <v>1051</v>
      </c>
      <c r="F304" s="0" t="s">
        <v>155</v>
      </c>
      <c r="G304" s="0" t="s">
        <v>129</v>
      </c>
      <c r="H304" s="17" t="n">
        <v>46211.0034722222</v>
      </c>
      <c r="I304" s="17" t="n">
        <v>46211.0090277778</v>
      </c>
      <c r="J304" s="17" t="n">
        <v>46211.0159722222</v>
      </c>
      <c r="K304" s="17" t="n">
        <v>46211.0486111111</v>
      </c>
      <c r="L304" s="17" t="n">
        <v>46211.0631944445</v>
      </c>
      <c r="M304" s="17" t="n">
        <v>46211.1166666667</v>
      </c>
      <c r="N304" s="17" t="n">
        <v>46211.1708333333</v>
      </c>
      <c r="O304" s="17" t="n">
        <v>46211.2166666667</v>
      </c>
      <c r="P304" s="17" t="n">
        <v>46211.2277777778</v>
      </c>
      <c r="Q304" s="17" t="n">
        <v>46211.2493055556</v>
      </c>
      <c r="R304" s="0" t="n">
        <v>569</v>
      </c>
      <c r="S304" s="0" t="n">
        <v>0</v>
      </c>
      <c r="T304" s="0" t="n">
        <v>5</v>
      </c>
      <c r="U304" s="18" t="s">
        <v>123</v>
      </c>
      <c r="V304" s="18" t="s">
        <v>131</v>
      </c>
      <c r="W304" s="0" t="str">
        <f aca="false">IF(AND(X304&gt;=6,X304&lt;14),"A",IF(AND(X304&gt;=14,X304&lt;22),"B","C"))</f>
        <v>C</v>
      </c>
      <c r="X304" s="18" t="n">
        <f aca="false">HOUR(H304)</f>
        <v>0</v>
      </c>
      <c r="Y304" s="18" t="n">
        <f aca="false">ROUND((I304-H304)*1440,0)</f>
        <v>8</v>
      </c>
      <c r="Z304" s="18" t="n">
        <f aca="false">ROUND((J304-I304)*1440,0)</f>
        <v>10</v>
      </c>
      <c r="AA304" s="18" t="n">
        <f aca="false">ROUND((K304-J304)*1440,0)</f>
        <v>47</v>
      </c>
      <c r="AB304" s="18" t="n">
        <f aca="false">ROUND((L304-K304)*1440,0)</f>
        <v>21</v>
      </c>
      <c r="AC304" s="18" t="n">
        <f aca="false">ROUND((M304-L304)*1440,0)</f>
        <v>77</v>
      </c>
      <c r="AD304" s="18" t="n">
        <f aca="false">IF(N304="","",ROUND((N304-M304)*1440,0))</f>
        <v>78</v>
      </c>
      <c r="AE304" s="18" t="n">
        <f aca="false">IF(O304="","",ROUND((O304-N304)*1440,0))</f>
        <v>66</v>
      </c>
      <c r="AF304" s="18" t="n">
        <f aca="false">IF(P304="","",ROUND((P304-O304)*1440,0))</f>
        <v>16</v>
      </c>
      <c r="AG304" s="18" t="n">
        <f aca="false">IF(Q304="","",ROUND((Q304-P304)*1440,0))</f>
        <v>31</v>
      </c>
      <c r="AH304" s="18" t="n">
        <f aca="false">IF(Q304="","",ROUND((Q304-H304)*1440,0))</f>
        <v>354</v>
      </c>
      <c r="AI304" s="19" t="n">
        <f aca="false">ROUND(IF(O304="",Assumptions!$B$25-K304,O304-K304)*24,1)</f>
        <v>4</v>
      </c>
      <c r="AJ304" s="20" t="n">
        <f aca="false">ROUND(MAX(N(Y304)/Assumptions!$C$5, N(Z304)/Assumptions!$C$6, N(AA304)/Assumptions!$C$7, N(AB304)/Assumptions!$C$8, N(AC304)/Assumptions!$C$9, N(AD304)/Assumptions!$C$10, N(AE304)/Assumptions!$C$11, N(AF304)/Assumptions!$C$12, N(AG304)/Assumptions!$C$13),3)</f>
        <v>2.6</v>
      </c>
      <c r="AK304" s="0" t="str">
        <f aca="false">IF(OR(U304="Pending",U304="On Hold"),"Open GRN (awaiting)",IF(AJ304&lt;=1,"Within SLA",IF(ROUND(N(Y304)/Assumptions!$C$5,3)=AJ304,"Gate Wait",IF(ROUND(N(Z304)/Assumptions!$C$6,3)=AJ304,"Dock Wait",IF(ROUND(N(AA304)/Assumptions!$C$7,3)=AJ304,"Unloading",IF(ROUND(N(AB304)/Assumptions!$C$8,3)=AJ304,"Unload-to-QC Wait",IF(ROUND(N(AC304)/Assumptions!$C$9,3)=AJ304,"QC",IF(ROUND(N(AD304)/Assumptions!$C$10,3)=AJ304,"QC-to-GRN Wait",IF(ROUND(N(AE304)/Assumptions!$C$11,3)=AJ304,"GRN Processing",IF(ROUND(N(AF304)/Assumptions!$C$12,3)=AJ304,"GRN-to-Putaway Wait",IF(ROUND(N(AG304)/Assumptions!$C$13,3)=AJ304,"Putaway","Within SLA")))))))))))</f>
        <v>QC-to-GRN Wait</v>
      </c>
    </row>
    <row r="305" customFormat="false" ht="15" hidden="false" customHeight="false" outlineLevel="0" collapsed="false">
      <c r="A305" s="0" t="s">
        <v>1052</v>
      </c>
      <c r="B305" s="0" t="s">
        <v>1053</v>
      </c>
      <c r="C305" s="0" t="s">
        <v>159</v>
      </c>
      <c r="D305" s="0" t="s">
        <v>135</v>
      </c>
      <c r="E305" s="0" t="s">
        <v>1054</v>
      </c>
      <c r="F305" s="0" t="s">
        <v>128</v>
      </c>
      <c r="G305" s="0" t="s">
        <v>178</v>
      </c>
      <c r="H305" s="17" t="n">
        <v>46211.0125</v>
      </c>
      <c r="I305" s="17" t="n">
        <v>46211.0256944444</v>
      </c>
      <c r="J305" s="17" t="n">
        <v>46211.0284722222</v>
      </c>
      <c r="K305" s="17" t="n">
        <v>46211.0694444445</v>
      </c>
      <c r="L305" s="17" t="n">
        <v>46211.0743055556</v>
      </c>
      <c r="M305" s="17" t="n">
        <v>46211.10625</v>
      </c>
      <c r="N305" s="17" t="n">
        <v>46211.2166666667</v>
      </c>
      <c r="O305" s="17" t="n">
        <v>46211.2791666667</v>
      </c>
      <c r="P305" s="17" t="n">
        <v>46211.2881944445</v>
      </c>
      <c r="Q305" s="17" t="n">
        <v>46211.3013888889</v>
      </c>
      <c r="R305" s="0" t="n">
        <v>273</v>
      </c>
      <c r="S305" s="0" t="n">
        <v>0</v>
      </c>
      <c r="T305" s="0" t="n">
        <v>0</v>
      </c>
      <c r="U305" s="18" t="s">
        <v>130</v>
      </c>
      <c r="V305" s="18" t="s">
        <v>144</v>
      </c>
      <c r="W305" s="0" t="str">
        <f aca="false">IF(AND(X305&gt;=6,X305&lt;14),"A",IF(AND(X305&gt;=14,X305&lt;22),"B","C"))</f>
        <v>C</v>
      </c>
      <c r="X305" s="18" t="n">
        <f aca="false">HOUR(H305)</f>
        <v>0</v>
      </c>
      <c r="Y305" s="18" t="n">
        <f aca="false">ROUND((I305-H305)*1440,0)</f>
        <v>19</v>
      </c>
      <c r="Z305" s="18" t="n">
        <f aca="false">ROUND((J305-I305)*1440,0)</f>
        <v>4</v>
      </c>
      <c r="AA305" s="18" t="n">
        <f aca="false">ROUND((K305-J305)*1440,0)</f>
        <v>59</v>
      </c>
      <c r="AB305" s="18" t="n">
        <f aca="false">ROUND((L305-K305)*1440,0)</f>
        <v>7</v>
      </c>
      <c r="AC305" s="18" t="n">
        <f aca="false">ROUND((M305-L305)*1440,0)</f>
        <v>46</v>
      </c>
      <c r="AD305" s="18" t="n">
        <f aca="false">IF(N305="","",ROUND((N305-M305)*1440,0))</f>
        <v>159</v>
      </c>
      <c r="AE305" s="18" t="n">
        <f aca="false">IF(O305="","",ROUND((O305-N305)*1440,0))</f>
        <v>90</v>
      </c>
      <c r="AF305" s="18" t="n">
        <f aca="false">IF(P305="","",ROUND((P305-O305)*1440,0))</f>
        <v>13</v>
      </c>
      <c r="AG305" s="18" t="n">
        <f aca="false">IF(Q305="","",ROUND((Q305-P305)*1440,0))</f>
        <v>19</v>
      </c>
      <c r="AH305" s="18" t="n">
        <f aca="false">IF(Q305="","",ROUND((Q305-H305)*1440,0))</f>
        <v>416</v>
      </c>
      <c r="AI305" s="19" t="n">
        <f aca="false">ROUND(IF(O305="",Assumptions!$B$25-K305,O305-K305)*24,1)</f>
        <v>5</v>
      </c>
      <c r="AJ305" s="20" t="n">
        <f aca="false">ROUND(MAX(N(Y305)/Assumptions!$C$5, N(Z305)/Assumptions!$C$6, N(AA305)/Assumptions!$C$7, N(AB305)/Assumptions!$C$8, N(AC305)/Assumptions!$C$9, N(AD305)/Assumptions!$C$10, N(AE305)/Assumptions!$C$11, N(AF305)/Assumptions!$C$12, N(AG305)/Assumptions!$C$13),3)</f>
        <v>5.3</v>
      </c>
      <c r="AK305" s="0" t="str">
        <f aca="false">IF(OR(U305="Pending",U305="On Hold"),"Open GRN (awaiting)",IF(AJ305&lt;=1,"Within SLA",IF(ROUND(N(Y305)/Assumptions!$C$5,3)=AJ305,"Gate Wait",IF(ROUND(N(Z305)/Assumptions!$C$6,3)=AJ305,"Dock Wait",IF(ROUND(N(AA305)/Assumptions!$C$7,3)=AJ305,"Unloading",IF(ROUND(N(AB305)/Assumptions!$C$8,3)=AJ305,"Unload-to-QC Wait",IF(ROUND(N(AC305)/Assumptions!$C$9,3)=AJ305,"QC",IF(ROUND(N(AD305)/Assumptions!$C$10,3)=AJ305,"QC-to-GRN Wait",IF(ROUND(N(AE305)/Assumptions!$C$11,3)=AJ305,"GRN Processing",IF(ROUND(N(AF305)/Assumptions!$C$12,3)=AJ305,"GRN-to-Putaway Wait",IF(ROUND(N(AG305)/Assumptions!$C$13,3)=AJ305,"Putaway","Within SLA")))))))))))</f>
        <v>QC-to-GRN Wait</v>
      </c>
    </row>
    <row r="306" customFormat="false" ht="15" hidden="false" customHeight="false" outlineLevel="0" collapsed="false">
      <c r="A306" s="0" t="s">
        <v>1055</v>
      </c>
      <c r="B306" s="0" t="s">
        <v>1056</v>
      </c>
      <c r="C306" s="0" t="s">
        <v>142</v>
      </c>
      <c r="D306" s="0" t="s">
        <v>147</v>
      </c>
      <c r="E306" s="0" t="s">
        <v>1057</v>
      </c>
      <c r="F306" s="0" t="s">
        <v>172</v>
      </c>
      <c r="G306" s="0" t="s">
        <v>167</v>
      </c>
      <c r="H306" s="17" t="n">
        <v>46211.0597222222</v>
      </c>
      <c r="I306" s="17" t="n">
        <v>46211.0666666667</v>
      </c>
      <c r="J306" s="17" t="n">
        <v>46211.0715277778</v>
      </c>
      <c r="K306" s="17" t="n">
        <v>46211.0944444445</v>
      </c>
      <c r="L306" s="17" t="n">
        <v>46211.0986111111</v>
      </c>
      <c r="M306" s="17" t="n">
        <v>46211.15</v>
      </c>
      <c r="N306" s="17" t="n">
        <v>46211.1777777778</v>
      </c>
      <c r="O306" s="17" t="n">
        <v>46211.2041666667</v>
      </c>
      <c r="P306" s="17" t="n">
        <v>46211.2131944444</v>
      </c>
      <c r="Q306" s="17" t="n">
        <v>46211.2305555556</v>
      </c>
      <c r="R306" s="0" t="n">
        <v>611</v>
      </c>
      <c r="S306" s="0" t="n">
        <v>0</v>
      </c>
      <c r="T306" s="0" t="n">
        <v>0</v>
      </c>
      <c r="U306" s="18" t="s">
        <v>130</v>
      </c>
      <c r="V306" s="18" t="s">
        <v>82</v>
      </c>
      <c r="W306" s="0" t="str">
        <f aca="false">IF(AND(X306&gt;=6,X306&lt;14),"A",IF(AND(X306&gt;=14,X306&lt;22),"B","C"))</f>
        <v>C</v>
      </c>
      <c r="X306" s="18" t="n">
        <f aca="false">HOUR(H306)</f>
        <v>1</v>
      </c>
      <c r="Y306" s="18" t="n">
        <f aca="false">ROUND((I306-H306)*1440,0)</f>
        <v>10</v>
      </c>
      <c r="Z306" s="18" t="n">
        <f aca="false">ROUND((J306-I306)*1440,0)</f>
        <v>7</v>
      </c>
      <c r="AA306" s="18" t="n">
        <f aca="false">ROUND((K306-J306)*1440,0)</f>
        <v>33</v>
      </c>
      <c r="AB306" s="18" t="n">
        <f aca="false">ROUND((L306-K306)*1440,0)</f>
        <v>6</v>
      </c>
      <c r="AC306" s="18" t="n">
        <f aca="false">ROUND((M306-L306)*1440,0)</f>
        <v>74</v>
      </c>
      <c r="AD306" s="18" t="n">
        <f aca="false">IF(N306="","",ROUND((N306-M306)*1440,0))</f>
        <v>40</v>
      </c>
      <c r="AE306" s="18" t="n">
        <f aca="false">IF(O306="","",ROUND((O306-N306)*1440,0))</f>
        <v>38</v>
      </c>
      <c r="AF306" s="18" t="n">
        <f aca="false">IF(P306="","",ROUND((P306-O306)*1440,0))</f>
        <v>13</v>
      </c>
      <c r="AG306" s="18" t="n">
        <f aca="false">IF(Q306="","",ROUND((Q306-P306)*1440,0))</f>
        <v>25</v>
      </c>
      <c r="AH306" s="18" t="n">
        <f aca="false">IF(Q306="","",ROUND((Q306-H306)*1440,0))</f>
        <v>246</v>
      </c>
      <c r="AI306" s="19" t="n">
        <f aca="false">ROUND(IF(O306="",Assumptions!$B$25-K306,O306-K306)*24,1)</f>
        <v>2.6</v>
      </c>
      <c r="AJ306" s="20" t="n">
        <f aca="false">ROUND(MAX(N(Y306)/Assumptions!$C$5, N(Z306)/Assumptions!$C$6, N(AA306)/Assumptions!$C$7, N(AB306)/Assumptions!$C$8, N(AC306)/Assumptions!$C$9, N(AD306)/Assumptions!$C$10, N(AE306)/Assumptions!$C$11, N(AF306)/Assumptions!$C$12, N(AG306)/Assumptions!$C$13),3)</f>
        <v>1.644</v>
      </c>
      <c r="AK306" s="0" t="str">
        <f aca="false">IF(OR(U306="Pending",U306="On Hold"),"Open GRN (awaiting)",IF(AJ306&lt;=1,"Within SLA",IF(ROUND(N(Y306)/Assumptions!$C$5,3)=AJ306,"Gate Wait",IF(ROUND(N(Z306)/Assumptions!$C$6,3)=AJ306,"Dock Wait",IF(ROUND(N(AA306)/Assumptions!$C$7,3)=AJ306,"Unloading",IF(ROUND(N(AB306)/Assumptions!$C$8,3)=AJ306,"Unload-to-QC Wait",IF(ROUND(N(AC306)/Assumptions!$C$9,3)=AJ306,"QC",IF(ROUND(N(AD306)/Assumptions!$C$10,3)=AJ306,"QC-to-GRN Wait",IF(ROUND(N(AE306)/Assumptions!$C$11,3)=AJ306,"GRN Processing",IF(ROUND(N(AF306)/Assumptions!$C$12,3)=AJ306,"GRN-to-Putaway Wait",IF(ROUND(N(AG306)/Assumptions!$C$13,3)=AJ306,"Putaway","Within SLA")))))))))))</f>
        <v>QC</v>
      </c>
    </row>
    <row r="307" customFormat="false" ht="15" hidden="false" customHeight="false" outlineLevel="0" collapsed="false">
      <c r="A307" s="0" t="s">
        <v>1058</v>
      </c>
      <c r="B307" s="0" t="s">
        <v>1059</v>
      </c>
      <c r="C307" s="0" t="s">
        <v>153</v>
      </c>
      <c r="D307" s="0" t="s">
        <v>119</v>
      </c>
      <c r="E307" s="0" t="s">
        <v>878</v>
      </c>
      <c r="F307" s="0" t="s">
        <v>155</v>
      </c>
      <c r="G307" s="0" t="s">
        <v>122</v>
      </c>
      <c r="H307" s="17" t="n">
        <v>46211.0881944444</v>
      </c>
      <c r="I307" s="17" t="n">
        <v>46211.1326388889</v>
      </c>
      <c r="J307" s="17" t="n">
        <v>46211.1354166667</v>
      </c>
      <c r="K307" s="17" t="n">
        <v>46211.1611111111</v>
      </c>
      <c r="L307" s="17" t="n">
        <v>46211.1833333333</v>
      </c>
      <c r="M307" s="17" t="n">
        <v>46211.2131944444</v>
      </c>
      <c r="N307" s="17" t="n">
        <v>46211.2333333333</v>
      </c>
      <c r="O307" s="17" t="n">
        <v>46211.2777777778</v>
      </c>
      <c r="P307" s="17" t="n">
        <v>46211.3027777778</v>
      </c>
      <c r="Q307" s="17" t="n">
        <v>46211.3090277778</v>
      </c>
      <c r="R307" s="0" t="n">
        <v>152</v>
      </c>
      <c r="S307" s="0" t="n">
        <v>0</v>
      </c>
      <c r="T307" s="0" t="n">
        <v>0</v>
      </c>
      <c r="U307" s="18" t="s">
        <v>130</v>
      </c>
      <c r="V307" s="18" t="s">
        <v>139</v>
      </c>
      <c r="W307" s="0" t="str">
        <f aca="false">IF(AND(X307&gt;=6,X307&lt;14),"A",IF(AND(X307&gt;=14,X307&lt;22),"B","C"))</f>
        <v>C</v>
      </c>
      <c r="X307" s="18" t="n">
        <f aca="false">HOUR(H307)</f>
        <v>2</v>
      </c>
      <c r="Y307" s="18" t="n">
        <f aca="false">ROUND((I307-H307)*1440,0)</f>
        <v>64</v>
      </c>
      <c r="Z307" s="18" t="n">
        <f aca="false">ROUND((J307-I307)*1440,0)</f>
        <v>4</v>
      </c>
      <c r="AA307" s="18" t="n">
        <f aca="false">ROUND((K307-J307)*1440,0)</f>
        <v>37</v>
      </c>
      <c r="AB307" s="18" t="n">
        <f aca="false">ROUND((L307-K307)*1440,0)</f>
        <v>32</v>
      </c>
      <c r="AC307" s="18" t="n">
        <f aca="false">ROUND((M307-L307)*1440,0)</f>
        <v>43</v>
      </c>
      <c r="AD307" s="18" t="n">
        <f aca="false">IF(N307="","",ROUND((N307-M307)*1440,0))</f>
        <v>29</v>
      </c>
      <c r="AE307" s="18" t="n">
        <f aca="false">IF(O307="","",ROUND((O307-N307)*1440,0))</f>
        <v>64</v>
      </c>
      <c r="AF307" s="18" t="n">
        <f aca="false">IF(P307="","",ROUND((P307-O307)*1440,0))</f>
        <v>36</v>
      </c>
      <c r="AG307" s="18" t="n">
        <f aca="false">IF(Q307="","",ROUND((Q307-P307)*1440,0))</f>
        <v>9</v>
      </c>
      <c r="AH307" s="18" t="n">
        <f aca="false">IF(Q307="","",ROUND((Q307-H307)*1440,0))</f>
        <v>318</v>
      </c>
      <c r="AI307" s="19" t="n">
        <f aca="false">ROUND(IF(O307="",Assumptions!$B$25-K307,O307-K307)*24,1)</f>
        <v>2.8</v>
      </c>
      <c r="AJ307" s="20" t="n">
        <f aca="false">ROUND(MAX(N(Y307)/Assumptions!$C$5, N(Z307)/Assumptions!$C$6, N(AA307)/Assumptions!$C$7, N(AB307)/Assumptions!$C$8, N(AC307)/Assumptions!$C$9, N(AD307)/Assumptions!$C$10, N(AE307)/Assumptions!$C$11, N(AF307)/Assumptions!$C$12, N(AG307)/Assumptions!$C$13),3)</f>
        <v>2.133</v>
      </c>
      <c r="AK307" s="0" t="str">
        <f aca="false">IF(OR(U307="Pending",U307="On Hold"),"Open GRN (awaiting)",IF(AJ307&lt;=1,"Within SLA",IF(ROUND(N(Y307)/Assumptions!$C$5,3)=AJ307,"Gate Wait",IF(ROUND(N(Z307)/Assumptions!$C$6,3)=AJ307,"Dock Wait",IF(ROUND(N(AA307)/Assumptions!$C$7,3)=AJ307,"Unloading",IF(ROUND(N(AB307)/Assumptions!$C$8,3)=AJ307,"Unload-to-QC Wait",IF(ROUND(N(AC307)/Assumptions!$C$9,3)=AJ307,"QC",IF(ROUND(N(AD307)/Assumptions!$C$10,3)=AJ307,"QC-to-GRN Wait",IF(ROUND(N(AE307)/Assumptions!$C$11,3)=AJ307,"GRN Processing",IF(ROUND(N(AF307)/Assumptions!$C$12,3)=AJ307,"GRN-to-Putaway Wait",IF(ROUND(N(AG307)/Assumptions!$C$13,3)=AJ307,"Putaway","Within SLA")))))))))))</f>
        <v>Gate Wait</v>
      </c>
    </row>
    <row r="308" customFormat="false" ht="15" hidden="false" customHeight="false" outlineLevel="0" collapsed="false">
      <c r="A308" s="0" t="s">
        <v>1060</v>
      </c>
      <c r="B308" s="0" t="s">
        <v>1061</v>
      </c>
      <c r="C308" s="0" t="s">
        <v>153</v>
      </c>
      <c r="D308" s="0" t="s">
        <v>119</v>
      </c>
      <c r="E308" s="0" t="s">
        <v>1062</v>
      </c>
      <c r="F308" s="0" t="s">
        <v>155</v>
      </c>
      <c r="G308" s="0" t="s">
        <v>129</v>
      </c>
      <c r="H308" s="17" t="n">
        <v>46211.2784722222</v>
      </c>
      <c r="I308" s="17" t="n">
        <v>46211.2826388889</v>
      </c>
      <c r="J308" s="17" t="n">
        <v>46211.2861111111</v>
      </c>
      <c r="K308" s="17" t="n">
        <v>46211.3298611111</v>
      </c>
      <c r="L308" s="17" t="n">
        <v>46211.3381944444</v>
      </c>
      <c r="M308" s="17" t="n">
        <v>46211.3652777778</v>
      </c>
      <c r="N308" s="17" t="n">
        <v>46211.3840277778</v>
      </c>
      <c r="O308" s="17" t="n">
        <v>46211.4590277778</v>
      </c>
      <c r="P308" s="17" t="n">
        <v>46211.4763888889</v>
      </c>
      <c r="Q308" s="17" t="n">
        <v>46211.4986111111</v>
      </c>
      <c r="R308" s="0" t="n">
        <v>1296</v>
      </c>
      <c r="S308" s="0" t="n">
        <v>0</v>
      </c>
      <c r="T308" s="0" t="n">
        <v>0</v>
      </c>
      <c r="U308" s="18" t="s">
        <v>130</v>
      </c>
      <c r="V308" s="18" t="s">
        <v>144</v>
      </c>
      <c r="W308" s="0" t="str">
        <f aca="false">IF(AND(X308&gt;=6,X308&lt;14),"A",IF(AND(X308&gt;=14,X308&lt;22),"B","C"))</f>
        <v>A</v>
      </c>
      <c r="X308" s="18" t="n">
        <f aca="false">HOUR(H308)</f>
        <v>6</v>
      </c>
      <c r="Y308" s="18" t="n">
        <f aca="false">ROUND((I308-H308)*1440,0)</f>
        <v>6</v>
      </c>
      <c r="Z308" s="18" t="n">
        <f aca="false">ROUND((J308-I308)*1440,0)</f>
        <v>5</v>
      </c>
      <c r="AA308" s="18" t="n">
        <f aca="false">ROUND((K308-J308)*1440,0)</f>
        <v>63</v>
      </c>
      <c r="AB308" s="18" t="n">
        <f aca="false">ROUND((L308-K308)*1440,0)</f>
        <v>12</v>
      </c>
      <c r="AC308" s="18" t="n">
        <f aca="false">ROUND((M308-L308)*1440,0)</f>
        <v>39</v>
      </c>
      <c r="AD308" s="18" t="n">
        <f aca="false">IF(N308="","",ROUND((N308-M308)*1440,0))</f>
        <v>27</v>
      </c>
      <c r="AE308" s="18" t="n">
        <f aca="false">IF(O308="","",ROUND((O308-N308)*1440,0))</f>
        <v>108</v>
      </c>
      <c r="AF308" s="18" t="n">
        <f aca="false">IF(P308="","",ROUND((P308-O308)*1440,0))</f>
        <v>25</v>
      </c>
      <c r="AG308" s="18" t="n">
        <f aca="false">IF(Q308="","",ROUND((Q308-P308)*1440,0))</f>
        <v>32</v>
      </c>
      <c r="AH308" s="18" t="n">
        <f aca="false">IF(Q308="","",ROUND((Q308-H308)*1440,0))</f>
        <v>317</v>
      </c>
      <c r="AI308" s="19" t="n">
        <f aca="false">ROUND(IF(O308="",Assumptions!$B$25-K308,O308-K308)*24,1)</f>
        <v>3.1</v>
      </c>
      <c r="AJ308" s="20" t="n">
        <f aca="false">ROUND(MAX(N(Y308)/Assumptions!$C$5, N(Z308)/Assumptions!$C$6, N(AA308)/Assumptions!$C$7, N(AB308)/Assumptions!$C$8, N(AC308)/Assumptions!$C$9, N(AD308)/Assumptions!$C$10, N(AE308)/Assumptions!$C$11, N(AF308)/Assumptions!$C$12, N(AG308)/Assumptions!$C$13),3)</f>
        <v>2.4</v>
      </c>
      <c r="AK308" s="0" t="str">
        <f aca="false">IF(OR(U308="Pending",U308="On Hold"),"Open GRN (awaiting)",IF(AJ308&lt;=1,"Within SLA",IF(ROUND(N(Y308)/Assumptions!$C$5,3)=AJ308,"Gate Wait",IF(ROUND(N(Z308)/Assumptions!$C$6,3)=AJ308,"Dock Wait",IF(ROUND(N(AA308)/Assumptions!$C$7,3)=AJ308,"Unloading",IF(ROUND(N(AB308)/Assumptions!$C$8,3)=AJ308,"Unload-to-QC Wait",IF(ROUND(N(AC308)/Assumptions!$C$9,3)=AJ308,"QC",IF(ROUND(N(AD308)/Assumptions!$C$10,3)=AJ308,"QC-to-GRN Wait",IF(ROUND(N(AE308)/Assumptions!$C$11,3)=AJ308,"GRN Processing",IF(ROUND(N(AF308)/Assumptions!$C$12,3)=AJ308,"GRN-to-Putaway Wait",IF(ROUND(N(AG308)/Assumptions!$C$13,3)=AJ308,"Putaway","Within SLA")))))))))))</f>
        <v>GRN Processing</v>
      </c>
    </row>
    <row r="309" customFormat="false" ht="15" hidden="false" customHeight="false" outlineLevel="0" collapsed="false">
      <c r="A309" s="0" t="s">
        <v>1063</v>
      </c>
      <c r="B309" s="0" t="s">
        <v>1064</v>
      </c>
      <c r="C309" s="0" t="s">
        <v>252</v>
      </c>
      <c r="D309" s="0" t="s">
        <v>135</v>
      </c>
      <c r="E309" s="0" t="s">
        <v>1065</v>
      </c>
      <c r="F309" s="0" t="s">
        <v>137</v>
      </c>
      <c r="G309" s="0" t="s">
        <v>178</v>
      </c>
      <c r="H309" s="17" t="n">
        <v>46211.2826388889</v>
      </c>
      <c r="I309" s="17" t="n">
        <v>46211.3138888889</v>
      </c>
      <c r="J309" s="17" t="n">
        <v>46211.3347222222</v>
      </c>
      <c r="K309" s="17" t="n">
        <v>46211.3583333333</v>
      </c>
      <c r="L309" s="17" t="n">
        <v>46211.375</v>
      </c>
      <c r="M309" s="17" t="n">
        <v>46211.4451388889</v>
      </c>
      <c r="N309" s="17" t="n">
        <v>46211.4881944444</v>
      </c>
      <c r="O309" s="17" t="n">
        <v>46211.5222222222</v>
      </c>
      <c r="P309" s="17" t="n">
        <v>46211.5409722222</v>
      </c>
      <c r="Q309" s="17" t="n">
        <v>46211.56875</v>
      </c>
      <c r="R309" s="0" t="n">
        <v>267</v>
      </c>
      <c r="S309" s="0" t="n">
        <v>0</v>
      </c>
      <c r="T309" s="0" t="n">
        <v>0</v>
      </c>
      <c r="U309" s="18" t="s">
        <v>130</v>
      </c>
      <c r="V309" s="18" t="s">
        <v>82</v>
      </c>
      <c r="W309" s="0" t="str">
        <f aca="false">IF(AND(X309&gt;=6,X309&lt;14),"A",IF(AND(X309&gt;=14,X309&lt;22),"B","C"))</f>
        <v>A</v>
      </c>
      <c r="X309" s="18" t="n">
        <f aca="false">HOUR(H309)</f>
        <v>6</v>
      </c>
      <c r="Y309" s="18" t="n">
        <f aca="false">ROUND((I309-H309)*1440,0)</f>
        <v>45</v>
      </c>
      <c r="Z309" s="18" t="n">
        <f aca="false">ROUND((J309-I309)*1440,0)</f>
        <v>30</v>
      </c>
      <c r="AA309" s="18" t="n">
        <f aca="false">ROUND((K309-J309)*1440,0)</f>
        <v>34</v>
      </c>
      <c r="AB309" s="18" t="n">
        <f aca="false">ROUND((L309-K309)*1440,0)</f>
        <v>24</v>
      </c>
      <c r="AC309" s="18" t="n">
        <f aca="false">ROUND((M309-L309)*1440,0)</f>
        <v>101</v>
      </c>
      <c r="AD309" s="18" t="n">
        <f aca="false">IF(N309="","",ROUND((N309-M309)*1440,0))</f>
        <v>62</v>
      </c>
      <c r="AE309" s="18" t="n">
        <f aca="false">IF(O309="","",ROUND((O309-N309)*1440,0))</f>
        <v>49</v>
      </c>
      <c r="AF309" s="18" t="n">
        <f aca="false">IF(P309="","",ROUND((P309-O309)*1440,0))</f>
        <v>27</v>
      </c>
      <c r="AG309" s="18" t="n">
        <f aca="false">IF(Q309="","",ROUND((Q309-P309)*1440,0))</f>
        <v>40</v>
      </c>
      <c r="AH309" s="18" t="n">
        <f aca="false">IF(Q309="","",ROUND((Q309-H309)*1440,0))</f>
        <v>412</v>
      </c>
      <c r="AI309" s="19" t="n">
        <f aca="false">ROUND(IF(O309="",Assumptions!$B$25-K309,O309-K309)*24,1)</f>
        <v>3.9</v>
      </c>
      <c r="AJ309" s="20" t="n">
        <f aca="false">ROUND(MAX(N(Y309)/Assumptions!$C$5, N(Z309)/Assumptions!$C$6, N(AA309)/Assumptions!$C$7, N(AB309)/Assumptions!$C$8, N(AC309)/Assumptions!$C$9, N(AD309)/Assumptions!$C$10, N(AE309)/Assumptions!$C$11, N(AF309)/Assumptions!$C$12, N(AG309)/Assumptions!$C$13),3)</f>
        <v>2.244</v>
      </c>
      <c r="AK309" s="0" t="str">
        <f aca="false">IF(OR(U309="Pending",U309="On Hold"),"Open GRN (awaiting)",IF(AJ309&lt;=1,"Within SLA",IF(ROUND(N(Y309)/Assumptions!$C$5,3)=AJ309,"Gate Wait",IF(ROUND(N(Z309)/Assumptions!$C$6,3)=AJ309,"Dock Wait",IF(ROUND(N(AA309)/Assumptions!$C$7,3)=AJ309,"Unloading",IF(ROUND(N(AB309)/Assumptions!$C$8,3)=AJ309,"Unload-to-QC Wait",IF(ROUND(N(AC309)/Assumptions!$C$9,3)=AJ309,"QC",IF(ROUND(N(AD309)/Assumptions!$C$10,3)=AJ309,"QC-to-GRN Wait",IF(ROUND(N(AE309)/Assumptions!$C$11,3)=AJ309,"GRN Processing",IF(ROUND(N(AF309)/Assumptions!$C$12,3)=AJ309,"GRN-to-Putaway Wait",IF(ROUND(N(AG309)/Assumptions!$C$13,3)=AJ309,"Putaway","Within SLA")))))))))))</f>
        <v>QC</v>
      </c>
    </row>
    <row r="310" customFormat="false" ht="15" hidden="false" customHeight="false" outlineLevel="0" collapsed="false">
      <c r="A310" s="0" t="s">
        <v>1066</v>
      </c>
      <c r="B310" s="0" t="s">
        <v>1067</v>
      </c>
      <c r="C310" s="0" t="s">
        <v>218</v>
      </c>
      <c r="D310" s="0" t="s">
        <v>119</v>
      </c>
      <c r="E310" s="0" t="s">
        <v>1068</v>
      </c>
      <c r="F310" s="0" t="s">
        <v>137</v>
      </c>
      <c r="G310" s="0" t="s">
        <v>129</v>
      </c>
      <c r="H310" s="17" t="n">
        <v>46211.3131944445</v>
      </c>
      <c r="I310" s="17" t="n">
        <v>46211.3375</v>
      </c>
      <c r="J310" s="17" t="n">
        <v>46211.3402777778</v>
      </c>
      <c r="K310" s="17" t="n">
        <v>46211.3618055556</v>
      </c>
      <c r="L310" s="17" t="n">
        <v>46211.3673611111</v>
      </c>
      <c r="M310" s="17" t="n">
        <v>46211.3888888889</v>
      </c>
      <c r="N310" s="17" t="n">
        <v>46211.4173611111</v>
      </c>
      <c r="O310" s="17" t="n">
        <v>46211.4284722222</v>
      </c>
      <c r="P310" s="17" t="n">
        <v>46211.4444444445</v>
      </c>
      <c r="Q310" s="17" t="n">
        <v>46211.4902777778</v>
      </c>
      <c r="R310" s="0" t="n">
        <v>278</v>
      </c>
      <c r="S310" s="0" t="n">
        <v>0</v>
      </c>
      <c r="T310" s="0" t="n">
        <v>0</v>
      </c>
      <c r="U310" s="18" t="s">
        <v>130</v>
      </c>
      <c r="V310" s="18" t="s">
        <v>144</v>
      </c>
      <c r="W310" s="0" t="str">
        <f aca="false">IF(AND(X310&gt;=6,X310&lt;14),"A",IF(AND(X310&gt;=14,X310&lt;22),"B","C"))</f>
        <v>A</v>
      </c>
      <c r="X310" s="18" t="n">
        <f aca="false">HOUR(H310)</f>
        <v>7</v>
      </c>
      <c r="Y310" s="18" t="n">
        <f aca="false">ROUND((I310-H310)*1440,0)</f>
        <v>35</v>
      </c>
      <c r="Z310" s="18" t="n">
        <f aca="false">ROUND((J310-I310)*1440,0)</f>
        <v>4</v>
      </c>
      <c r="AA310" s="18" t="n">
        <f aca="false">ROUND((K310-J310)*1440,0)</f>
        <v>31</v>
      </c>
      <c r="AB310" s="18" t="n">
        <f aca="false">ROUND((L310-K310)*1440,0)</f>
        <v>8</v>
      </c>
      <c r="AC310" s="18" t="n">
        <f aca="false">ROUND((M310-L310)*1440,0)</f>
        <v>31</v>
      </c>
      <c r="AD310" s="18" t="n">
        <f aca="false">IF(N310="","",ROUND((N310-M310)*1440,0))</f>
        <v>41</v>
      </c>
      <c r="AE310" s="18" t="n">
        <f aca="false">IF(O310="","",ROUND((O310-N310)*1440,0))</f>
        <v>16</v>
      </c>
      <c r="AF310" s="18" t="n">
        <f aca="false">IF(P310="","",ROUND((P310-O310)*1440,0))</f>
        <v>23</v>
      </c>
      <c r="AG310" s="18" t="n">
        <f aca="false">IF(Q310="","",ROUND((Q310-P310)*1440,0))</f>
        <v>66</v>
      </c>
      <c r="AH310" s="18" t="n">
        <f aca="false">IF(Q310="","",ROUND((Q310-H310)*1440,0))</f>
        <v>255</v>
      </c>
      <c r="AI310" s="19" t="n">
        <f aca="false">ROUND(IF(O310="",Assumptions!$B$25-K310,O310-K310)*24,1)</f>
        <v>1.6</v>
      </c>
      <c r="AJ310" s="20" t="n">
        <f aca="false">ROUND(MAX(N(Y310)/Assumptions!$C$5, N(Z310)/Assumptions!$C$6, N(AA310)/Assumptions!$C$7, N(AB310)/Assumptions!$C$8, N(AC310)/Assumptions!$C$9, N(AD310)/Assumptions!$C$10, N(AE310)/Assumptions!$C$11, N(AF310)/Assumptions!$C$12, N(AG310)/Assumptions!$C$13),3)</f>
        <v>1.65</v>
      </c>
      <c r="AK310" s="0" t="str">
        <f aca="false">IF(OR(U310="Pending",U310="On Hold"),"Open GRN (awaiting)",IF(AJ310&lt;=1,"Within SLA",IF(ROUND(N(Y310)/Assumptions!$C$5,3)=AJ310,"Gate Wait",IF(ROUND(N(Z310)/Assumptions!$C$6,3)=AJ310,"Dock Wait",IF(ROUND(N(AA310)/Assumptions!$C$7,3)=AJ310,"Unloading",IF(ROUND(N(AB310)/Assumptions!$C$8,3)=AJ310,"Unload-to-QC Wait",IF(ROUND(N(AC310)/Assumptions!$C$9,3)=AJ310,"QC",IF(ROUND(N(AD310)/Assumptions!$C$10,3)=AJ310,"QC-to-GRN Wait",IF(ROUND(N(AE310)/Assumptions!$C$11,3)=AJ310,"GRN Processing",IF(ROUND(N(AF310)/Assumptions!$C$12,3)=AJ310,"GRN-to-Putaway Wait",IF(ROUND(N(AG310)/Assumptions!$C$13,3)=AJ310,"Putaway","Within SLA")))))))))))</f>
        <v>Putaway</v>
      </c>
    </row>
    <row r="311" customFormat="false" ht="15" hidden="false" customHeight="false" outlineLevel="0" collapsed="false">
      <c r="A311" s="0" t="s">
        <v>1069</v>
      </c>
      <c r="B311" s="0" t="s">
        <v>1070</v>
      </c>
      <c r="C311" s="0" t="s">
        <v>170</v>
      </c>
      <c r="D311" s="0" t="s">
        <v>147</v>
      </c>
      <c r="E311" s="0" t="s">
        <v>1071</v>
      </c>
      <c r="F311" s="0" t="s">
        <v>172</v>
      </c>
      <c r="G311" s="0" t="s">
        <v>167</v>
      </c>
      <c r="H311" s="17" t="n">
        <v>46211.31875</v>
      </c>
      <c r="I311" s="17" t="n">
        <v>46211.3284722222</v>
      </c>
      <c r="J311" s="17" t="n">
        <v>46211.3340277778</v>
      </c>
      <c r="K311" s="17" t="n">
        <v>46211.3805555556</v>
      </c>
      <c r="L311" s="17" t="n">
        <v>46211.3847222222</v>
      </c>
      <c r="M311" s="17" t="n">
        <v>46211.4013888889</v>
      </c>
      <c r="N311" s="17" t="n">
        <v>46211.4395833333</v>
      </c>
      <c r="O311" s="17" t="n">
        <v>46211.4965277778</v>
      </c>
      <c r="P311" s="17" t="n">
        <v>46211.5076388889</v>
      </c>
      <c r="Q311" s="17" t="n">
        <v>46211.5319444445</v>
      </c>
      <c r="R311" s="0" t="n">
        <v>2274</v>
      </c>
      <c r="S311" s="0" t="n">
        <v>0</v>
      </c>
      <c r="T311" s="0" t="n">
        <v>0</v>
      </c>
      <c r="U311" s="18" t="s">
        <v>130</v>
      </c>
      <c r="V311" s="18" t="s">
        <v>144</v>
      </c>
      <c r="W311" s="0" t="str">
        <f aca="false">IF(AND(X311&gt;=6,X311&lt;14),"A",IF(AND(X311&gt;=14,X311&lt;22),"B","C"))</f>
        <v>A</v>
      </c>
      <c r="X311" s="18" t="n">
        <f aca="false">HOUR(H311)</f>
        <v>7</v>
      </c>
      <c r="Y311" s="18" t="n">
        <f aca="false">ROUND((I311-H311)*1440,0)</f>
        <v>14</v>
      </c>
      <c r="Z311" s="18" t="n">
        <f aca="false">ROUND((J311-I311)*1440,0)</f>
        <v>8</v>
      </c>
      <c r="AA311" s="18" t="n">
        <f aca="false">ROUND((K311-J311)*1440,0)</f>
        <v>67</v>
      </c>
      <c r="AB311" s="18" t="n">
        <f aca="false">ROUND((L311-K311)*1440,0)</f>
        <v>6</v>
      </c>
      <c r="AC311" s="18" t="n">
        <f aca="false">ROUND((M311-L311)*1440,0)</f>
        <v>24</v>
      </c>
      <c r="AD311" s="18" t="n">
        <f aca="false">IF(N311="","",ROUND((N311-M311)*1440,0))</f>
        <v>55</v>
      </c>
      <c r="AE311" s="18" t="n">
        <f aca="false">IF(O311="","",ROUND((O311-N311)*1440,0))</f>
        <v>82</v>
      </c>
      <c r="AF311" s="18" t="n">
        <f aca="false">IF(P311="","",ROUND((P311-O311)*1440,0))</f>
        <v>16</v>
      </c>
      <c r="AG311" s="18" t="n">
        <f aca="false">IF(Q311="","",ROUND((Q311-P311)*1440,0))</f>
        <v>35</v>
      </c>
      <c r="AH311" s="18" t="n">
        <f aca="false">IF(Q311="","",ROUND((Q311-H311)*1440,0))</f>
        <v>307</v>
      </c>
      <c r="AI311" s="19" t="n">
        <f aca="false">ROUND(IF(O311="",Assumptions!$B$25-K311,O311-K311)*24,1)</f>
        <v>2.8</v>
      </c>
      <c r="AJ311" s="20" t="n">
        <f aca="false">ROUND(MAX(N(Y311)/Assumptions!$C$5, N(Z311)/Assumptions!$C$6, N(AA311)/Assumptions!$C$7, N(AB311)/Assumptions!$C$8, N(AC311)/Assumptions!$C$9, N(AD311)/Assumptions!$C$10, N(AE311)/Assumptions!$C$11, N(AF311)/Assumptions!$C$12, N(AG311)/Assumptions!$C$13),3)</f>
        <v>1.833</v>
      </c>
      <c r="AK311" s="0" t="str">
        <f aca="false">IF(OR(U311="Pending",U311="On Hold"),"Open GRN (awaiting)",IF(AJ311&lt;=1,"Within SLA",IF(ROUND(N(Y311)/Assumptions!$C$5,3)=AJ311,"Gate Wait",IF(ROUND(N(Z311)/Assumptions!$C$6,3)=AJ311,"Dock Wait",IF(ROUND(N(AA311)/Assumptions!$C$7,3)=AJ311,"Unloading",IF(ROUND(N(AB311)/Assumptions!$C$8,3)=AJ311,"Unload-to-QC Wait",IF(ROUND(N(AC311)/Assumptions!$C$9,3)=AJ311,"QC",IF(ROUND(N(AD311)/Assumptions!$C$10,3)=AJ311,"QC-to-GRN Wait",IF(ROUND(N(AE311)/Assumptions!$C$11,3)=AJ311,"GRN Processing",IF(ROUND(N(AF311)/Assumptions!$C$12,3)=AJ311,"GRN-to-Putaway Wait",IF(ROUND(N(AG311)/Assumptions!$C$13,3)=AJ311,"Putaway","Within SLA")))))))))))</f>
        <v>QC-to-GRN Wait</v>
      </c>
    </row>
    <row r="312" customFormat="false" ht="15" hidden="false" customHeight="false" outlineLevel="0" collapsed="false">
      <c r="A312" s="0" t="s">
        <v>1072</v>
      </c>
      <c r="B312" s="0" t="s">
        <v>1073</v>
      </c>
      <c r="C312" s="0" t="s">
        <v>159</v>
      </c>
      <c r="D312" s="0" t="s">
        <v>147</v>
      </c>
      <c r="E312" s="0" t="s">
        <v>1074</v>
      </c>
      <c r="F312" s="0" t="s">
        <v>121</v>
      </c>
      <c r="G312" s="0" t="s">
        <v>150</v>
      </c>
      <c r="H312" s="17" t="n">
        <v>46211.3333333333</v>
      </c>
      <c r="I312" s="17" t="n">
        <v>46211.3395833333</v>
      </c>
      <c r="J312" s="17" t="n">
        <v>46211.3506944445</v>
      </c>
      <c r="K312" s="17" t="n">
        <v>46211.3729166667</v>
      </c>
      <c r="L312" s="17" t="n">
        <v>46211.3916666667</v>
      </c>
      <c r="M312" s="17" t="n">
        <v>46211.4131944445</v>
      </c>
      <c r="N312" s="17" t="n">
        <v>46211.4555555556</v>
      </c>
      <c r="O312" s="17" t="n">
        <v>46211.4770833333</v>
      </c>
      <c r="P312" s="17" t="n">
        <v>46211.4923611111</v>
      </c>
      <c r="Q312" s="17" t="n">
        <v>46211.5180555556</v>
      </c>
      <c r="R312" s="0" t="n">
        <v>1514</v>
      </c>
      <c r="S312" s="0" t="n">
        <v>0</v>
      </c>
      <c r="T312" s="0" t="n">
        <v>0</v>
      </c>
      <c r="U312" s="18" t="s">
        <v>130</v>
      </c>
      <c r="V312" s="18" t="s">
        <v>156</v>
      </c>
      <c r="W312" s="0" t="str">
        <f aca="false">IF(AND(X312&gt;=6,X312&lt;14),"A",IF(AND(X312&gt;=14,X312&lt;22),"B","C"))</f>
        <v>A</v>
      </c>
      <c r="X312" s="18" t="n">
        <f aca="false">HOUR(H312)</f>
        <v>8</v>
      </c>
      <c r="Y312" s="18" t="n">
        <f aca="false">ROUND((I312-H312)*1440,0)</f>
        <v>9</v>
      </c>
      <c r="Z312" s="18" t="n">
        <f aca="false">ROUND((J312-I312)*1440,0)</f>
        <v>16</v>
      </c>
      <c r="AA312" s="18" t="n">
        <f aca="false">ROUND((K312-J312)*1440,0)</f>
        <v>32</v>
      </c>
      <c r="AB312" s="18" t="n">
        <f aca="false">ROUND((L312-K312)*1440,0)</f>
        <v>27</v>
      </c>
      <c r="AC312" s="18" t="n">
        <f aca="false">ROUND((M312-L312)*1440,0)</f>
        <v>31</v>
      </c>
      <c r="AD312" s="18" t="n">
        <f aca="false">IF(N312="","",ROUND((N312-M312)*1440,0))</f>
        <v>61</v>
      </c>
      <c r="AE312" s="18" t="n">
        <f aca="false">IF(O312="","",ROUND((O312-N312)*1440,0))</f>
        <v>31</v>
      </c>
      <c r="AF312" s="18" t="n">
        <f aca="false">IF(P312="","",ROUND((P312-O312)*1440,0))</f>
        <v>22</v>
      </c>
      <c r="AG312" s="18" t="n">
        <f aca="false">IF(Q312="","",ROUND((Q312-P312)*1440,0))</f>
        <v>37</v>
      </c>
      <c r="AH312" s="18" t="n">
        <f aca="false">IF(Q312="","",ROUND((Q312-H312)*1440,0))</f>
        <v>266</v>
      </c>
      <c r="AI312" s="19" t="n">
        <f aca="false">ROUND(IF(O312="",Assumptions!$B$25-K312,O312-K312)*24,1)</f>
        <v>2.5</v>
      </c>
      <c r="AJ312" s="20" t="n">
        <f aca="false">ROUND(MAX(N(Y312)/Assumptions!$C$5, N(Z312)/Assumptions!$C$6, N(AA312)/Assumptions!$C$7, N(AB312)/Assumptions!$C$8, N(AC312)/Assumptions!$C$9, N(AD312)/Assumptions!$C$10, N(AE312)/Assumptions!$C$11, N(AF312)/Assumptions!$C$12, N(AG312)/Assumptions!$C$13),3)</f>
        <v>2.033</v>
      </c>
      <c r="AK312" s="0" t="str">
        <f aca="false">IF(OR(U312="Pending",U312="On Hold"),"Open GRN (awaiting)",IF(AJ312&lt;=1,"Within SLA",IF(ROUND(N(Y312)/Assumptions!$C$5,3)=AJ312,"Gate Wait",IF(ROUND(N(Z312)/Assumptions!$C$6,3)=AJ312,"Dock Wait",IF(ROUND(N(AA312)/Assumptions!$C$7,3)=AJ312,"Unloading",IF(ROUND(N(AB312)/Assumptions!$C$8,3)=AJ312,"Unload-to-QC Wait",IF(ROUND(N(AC312)/Assumptions!$C$9,3)=AJ312,"QC",IF(ROUND(N(AD312)/Assumptions!$C$10,3)=AJ312,"QC-to-GRN Wait",IF(ROUND(N(AE312)/Assumptions!$C$11,3)=AJ312,"GRN Processing",IF(ROUND(N(AF312)/Assumptions!$C$12,3)=AJ312,"GRN-to-Putaway Wait",IF(ROUND(N(AG312)/Assumptions!$C$13,3)=AJ312,"Putaway","Within SLA")))))))))))</f>
        <v>QC-to-GRN Wait</v>
      </c>
    </row>
    <row r="313" customFormat="false" ht="15" hidden="false" customHeight="false" outlineLevel="0" collapsed="false">
      <c r="A313" s="0" t="s">
        <v>1075</v>
      </c>
      <c r="B313" s="0" t="s">
        <v>1076</v>
      </c>
      <c r="C313" s="0" t="s">
        <v>184</v>
      </c>
      <c r="D313" s="0" t="s">
        <v>135</v>
      </c>
      <c r="E313" s="0" t="s">
        <v>1077</v>
      </c>
      <c r="F313" s="0" t="s">
        <v>149</v>
      </c>
      <c r="G313" s="0" t="s">
        <v>138</v>
      </c>
      <c r="H313" s="17" t="n">
        <v>46211.3513888889</v>
      </c>
      <c r="I313" s="17" t="n">
        <v>46211.3972222222</v>
      </c>
      <c r="J313" s="17" t="n">
        <v>46211.4</v>
      </c>
      <c r="K313" s="17" t="n">
        <v>46211.4506944444</v>
      </c>
      <c r="L313" s="17" t="n">
        <v>46211.4576388889</v>
      </c>
      <c r="M313" s="17" t="n">
        <v>46211.5083333333</v>
      </c>
      <c r="N313" s="17" t="n">
        <v>46211.5236111111</v>
      </c>
      <c r="O313" s="17" t="n">
        <v>46211.5395833333</v>
      </c>
      <c r="P313" s="17" t="n">
        <v>46211.5513888889</v>
      </c>
      <c r="Q313" s="17" t="n">
        <v>46211.5784722222</v>
      </c>
      <c r="R313" s="0" t="n">
        <v>777</v>
      </c>
      <c r="S313" s="0" t="n">
        <v>0</v>
      </c>
      <c r="T313" s="0" t="n">
        <v>0</v>
      </c>
      <c r="U313" s="18" t="s">
        <v>130</v>
      </c>
      <c r="V313" s="18" t="s">
        <v>82</v>
      </c>
      <c r="W313" s="0" t="str">
        <f aca="false">IF(AND(X313&gt;=6,X313&lt;14),"A",IF(AND(X313&gt;=14,X313&lt;22),"B","C"))</f>
        <v>A</v>
      </c>
      <c r="X313" s="18" t="n">
        <f aca="false">HOUR(H313)</f>
        <v>8</v>
      </c>
      <c r="Y313" s="18" t="n">
        <f aca="false">ROUND((I313-H313)*1440,0)</f>
        <v>66</v>
      </c>
      <c r="Z313" s="18" t="n">
        <f aca="false">ROUND((J313-I313)*1440,0)</f>
        <v>4</v>
      </c>
      <c r="AA313" s="18" t="n">
        <f aca="false">ROUND((K313-J313)*1440,0)</f>
        <v>73</v>
      </c>
      <c r="AB313" s="18" t="n">
        <f aca="false">ROUND((L313-K313)*1440,0)</f>
        <v>10</v>
      </c>
      <c r="AC313" s="18" t="n">
        <f aca="false">ROUND((M313-L313)*1440,0)</f>
        <v>73</v>
      </c>
      <c r="AD313" s="18" t="n">
        <f aca="false">IF(N313="","",ROUND((N313-M313)*1440,0))</f>
        <v>22</v>
      </c>
      <c r="AE313" s="18" t="n">
        <f aca="false">IF(O313="","",ROUND((O313-N313)*1440,0))</f>
        <v>23</v>
      </c>
      <c r="AF313" s="18" t="n">
        <f aca="false">IF(P313="","",ROUND((P313-O313)*1440,0))</f>
        <v>17</v>
      </c>
      <c r="AG313" s="18" t="n">
        <f aca="false">IF(Q313="","",ROUND((Q313-P313)*1440,0))</f>
        <v>39</v>
      </c>
      <c r="AH313" s="18" t="n">
        <f aca="false">IF(Q313="","",ROUND((Q313-H313)*1440,0))</f>
        <v>327</v>
      </c>
      <c r="AI313" s="19" t="n">
        <f aca="false">ROUND(IF(O313="",Assumptions!$B$25-K313,O313-K313)*24,1)</f>
        <v>2.1</v>
      </c>
      <c r="AJ313" s="20" t="n">
        <f aca="false">ROUND(MAX(N(Y313)/Assumptions!$C$5, N(Z313)/Assumptions!$C$6, N(AA313)/Assumptions!$C$7, N(AB313)/Assumptions!$C$8, N(AC313)/Assumptions!$C$9, N(AD313)/Assumptions!$C$10, N(AE313)/Assumptions!$C$11, N(AF313)/Assumptions!$C$12, N(AG313)/Assumptions!$C$13),3)</f>
        <v>2.2</v>
      </c>
      <c r="AK313" s="0" t="str">
        <f aca="false">IF(OR(U313="Pending",U313="On Hold"),"Open GRN (awaiting)",IF(AJ313&lt;=1,"Within SLA",IF(ROUND(N(Y313)/Assumptions!$C$5,3)=AJ313,"Gate Wait",IF(ROUND(N(Z313)/Assumptions!$C$6,3)=AJ313,"Dock Wait",IF(ROUND(N(AA313)/Assumptions!$C$7,3)=AJ313,"Unloading",IF(ROUND(N(AB313)/Assumptions!$C$8,3)=AJ313,"Unload-to-QC Wait",IF(ROUND(N(AC313)/Assumptions!$C$9,3)=AJ313,"QC",IF(ROUND(N(AD313)/Assumptions!$C$10,3)=AJ313,"QC-to-GRN Wait",IF(ROUND(N(AE313)/Assumptions!$C$11,3)=AJ313,"GRN Processing",IF(ROUND(N(AF313)/Assumptions!$C$12,3)=AJ313,"GRN-to-Putaway Wait",IF(ROUND(N(AG313)/Assumptions!$C$13,3)=AJ313,"Putaway","Within SLA")))))))))))</f>
        <v>Gate Wait</v>
      </c>
    </row>
    <row r="314" customFormat="false" ht="15" hidden="false" customHeight="false" outlineLevel="0" collapsed="false">
      <c r="A314" s="0" t="s">
        <v>1078</v>
      </c>
      <c r="B314" s="0" t="s">
        <v>1079</v>
      </c>
      <c r="C314" s="0" t="s">
        <v>170</v>
      </c>
      <c r="D314" s="0" t="s">
        <v>135</v>
      </c>
      <c r="E314" s="0" t="s">
        <v>1080</v>
      </c>
      <c r="F314" s="0" t="s">
        <v>172</v>
      </c>
      <c r="G314" s="0" t="s">
        <v>178</v>
      </c>
      <c r="H314" s="17" t="n">
        <v>46211.36875</v>
      </c>
      <c r="I314" s="17" t="n">
        <v>46211.3881944444</v>
      </c>
      <c r="J314" s="17" t="n">
        <v>46211.3944444444</v>
      </c>
      <c r="K314" s="17" t="n">
        <v>46211.41875</v>
      </c>
      <c r="L314" s="17" t="n">
        <v>46211.4270833333</v>
      </c>
      <c r="M314" s="17" t="n">
        <v>46211.4520833333</v>
      </c>
      <c r="N314" s="17" t="n">
        <v>46211.4819444444</v>
      </c>
      <c r="O314" s="17" t="n">
        <v>46211.55</v>
      </c>
      <c r="P314" s="17" t="n">
        <v>46211.5631944445</v>
      </c>
      <c r="Q314" s="17" t="n">
        <v>46211.5861111111</v>
      </c>
      <c r="R314" s="0" t="n">
        <v>582</v>
      </c>
      <c r="S314" s="0" t="n">
        <v>0</v>
      </c>
      <c r="T314" s="0" t="n">
        <v>0</v>
      </c>
      <c r="U314" s="18" t="s">
        <v>130</v>
      </c>
      <c r="V314" s="18" t="s">
        <v>156</v>
      </c>
      <c r="W314" s="0" t="str">
        <f aca="false">IF(AND(X314&gt;=6,X314&lt;14),"A",IF(AND(X314&gt;=14,X314&lt;22),"B","C"))</f>
        <v>A</v>
      </c>
      <c r="X314" s="18" t="n">
        <f aca="false">HOUR(H314)</f>
        <v>8</v>
      </c>
      <c r="Y314" s="18" t="n">
        <f aca="false">ROUND((I314-H314)*1440,0)</f>
        <v>28</v>
      </c>
      <c r="Z314" s="18" t="n">
        <f aca="false">ROUND((J314-I314)*1440,0)</f>
        <v>9</v>
      </c>
      <c r="AA314" s="18" t="n">
        <f aca="false">ROUND((K314-J314)*1440,0)</f>
        <v>35</v>
      </c>
      <c r="AB314" s="18" t="n">
        <f aca="false">ROUND((L314-K314)*1440,0)</f>
        <v>12</v>
      </c>
      <c r="AC314" s="18" t="n">
        <f aca="false">ROUND((M314-L314)*1440,0)</f>
        <v>36</v>
      </c>
      <c r="AD314" s="18" t="n">
        <f aca="false">IF(N314="","",ROUND((N314-M314)*1440,0))</f>
        <v>43</v>
      </c>
      <c r="AE314" s="18" t="n">
        <f aca="false">IF(O314="","",ROUND((O314-N314)*1440,0))</f>
        <v>98</v>
      </c>
      <c r="AF314" s="18" t="n">
        <f aca="false">IF(P314="","",ROUND((P314-O314)*1440,0))</f>
        <v>19</v>
      </c>
      <c r="AG314" s="18" t="n">
        <f aca="false">IF(Q314="","",ROUND((Q314-P314)*1440,0))</f>
        <v>33</v>
      </c>
      <c r="AH314" s="18" t="n">
        <f aca="false">IF(Q314="","",ROUND((Q314-H314)*1440,0))</f>
        <v>313</v>
      </c>
      <c r="AI314" s="19" t="n">
        <f aca="false">ROUND(IF(O314="",Assumptions!$B$25-K314,O314-K314)*24,1)</f>
        <v>3.2</v>
      </c>
      <c r="AJ314" s="20" t="n">
        <f aca="false">ROUND(MAX(N(Y314)/Assumptions!$C$5, N(Z314)/Assumptions!$C$6, N(AA314)/Assumptions!$C$7, N(AB314)/Assumptions!$C$8, N(AC314)/Assumptions!$C$9, N(AD314)/Assumptions!$C$10, N(AE314)/Assumptions!$C$11, N(AF314)/Assumptions!$C$12, N(AG314)/Assumptions!$C$13),3)</f>
        <v>2.178</v>
      </c>
      <c r="AK314" s="0" t="str">
        <f aca="false">IF(OR(U314="Pending",U314="On Hold"),"Open GRN (awaiting)",IF(AJ314&lt;=1,"Within SLA",IF(ROUND(N(Y314)/Assumptions!$C$5,3)=AJ314,"Gate Wait",IF(ROUND(N(Z314)/Assumptions!$C$6,3)=AJ314,"Dock Wait",IF(ROUND(N(AA314)/Assumptions!$C$7,3)=AJ314,"Unloading",IF(ROUND(N(AB314)/Assumptions!$C$8,3)=AJ314,"Unload-to-QC Wait",IF(ROUND(N(AC314)/Assumptions!$C$9,3)=AJ314,"QC",IF(ROUND(N(AD314)/Assumptions!$C$10,3)=AJ314,"QC-to-GRN Wait",IF(ROUND(N(AE314)/Assumptions!$C$11,3)=AJ314,"GRN Processing",IF(ROUND(N(AF314)/Assumptions!$C$12,3)=AJ314,"GRN-to-Putaway Wait",IF(ROUND(N(AG314)/Assumptions!$C$13,3)=AJ314,"Putaway","Within SLA")))))))))))</f>
        <v>GRN Processing</v>
      </c>
    </row>
    <row r="315" customFormat="false" ht="15" hidden="false" customHeight="false" outlineLevel="0" collapsed="false">
      <c r="A315" s="0" t="s">
        <v>1081</v>
      </c>
      <c r="B315" s="0" t="s">
        <v>1082</v>
      </c>
      <c r="C315" s="0" t="s">
        <v>286</v>
      </c>
      <c r="D315" s="0" t="s">
        <v>119</v>
      </c>
      <c r="E315" s="0" t="s">
        <v>1083</v>
      </c>
      <c r="F315" s="0" t="s">
        <v>121</v>
      </c>
      <c r="G315" s="0" t="s">
        <v>122</v>
      </c>
      <c r="H315" s="17" t="n">
        <v>46211.3694444444</v>
      </c>
      <c r="I315" s="17" t="n">
        <v>46211.3979166667</v>
      </c>
      <c r="J315" s="17" t="n">
        <v>46211.4034722222</v>
      </c>
      <c r="K315" s="17" t="n">
        <v>46211.4201388889</v>
      </c>
      <c r="L315" s="17" t="n">
        <v>46211.4347222222</v>
      </c>
      <c r="M315" s="17" t="n">
        <v>46211.4472222222</v>
      </c>
      <c r="N315" s="17" t="n">
        <v>46211.4798611111</v>
      </c>
      <c r="O315" s="17" t="n">
        <v>46211.4861111111</v>
      </c>
      <c r="P315" s="17" t="n">
        <v>46211.4979166667</v>
      </c>
      <c r="Q315" s="17" t="n">
        <v>46211.5145833333</v>
      </c>
      <c r="R315" s="0" t="n">
        <v>433</v>
      </c>
      <c r="S315" s="0" t="n">
        <v>0</v>
      </c>
      <c r="T315" s="0" t="n">
        <v>0</v>
      </c>
      <c r="U315" s="18" t="s">
        <v>130</v>
      </c>
      <c r="V315" s="18" t="s">
        <v>144</v>
      </c>
      <c r="W315" s="0" t="str">
        <f aca="false">IF(AND(X315&gt;=6,X315&lt;14),"A",IF(AND(X315&gt;=14,X315&lt;22),"B","C"))</f>
        <v>A</v>
      </c>
      <c r="X315" s="18" t="n">
        <f aca="false">HOUR(H315)</f>
        <v>8</v>
      </c>
      <c r="Y315" s="18" t="n">
        <f aca="false">ROUND((I315-H315)*1440,0)</f>
        <v>41</v>
      </c>
      <c r="Z315" s="18" t="n">
        <f aca="false">ROUND((J315-I315)*1440,0)</f>
        <v>8</v>
      </c>
      <c r="AA315" s="18" t="n">
        <f aca="false">ROUND((K315-J315)*1440,0)</f>
        <v>24</v>
      </c>
      <c r="AB315" s="18" t="n">
        <f aca="false">ROUND((L315-K315)*1440,0)</f>
        <v>21</v>
      </c>
      <c r="AC315" s="18" t="n">
        <f aca="false">ROUND((M315-L315)*1440,0)</f>
        <v>18</v>
      </c>
      <c r="AD315" s="18" t="n">
        <f aca="false">IF(N315="","",ROUND((N315-M315)*1440,0))</f>
        <v>47</v>
      </c>
      <c r="AE315" s="18" t="n">
        <f aca="false">IF(O315="","",ROUND((O315-N315)*1440,0))</f>
        <v>9</v>
      </c>
      <c r="AF315" s="18" t="n">
        <f aca="false">IF(P315="","",ROUND((P315-O315)*1440,0))</f>
        <v>17</v>
      </c>
      <c r="AG315" s="18" t="n">
        <f aca="false">IF(Q315="","",ROUND((Q315-P315)*1440,0))</f>
        <v>24</v>
      </c>
      <c r="AH315" s="18" t="n">
        <f aca="false">IF(Q315="","",ROUND((Q315-H315)*1440,0))</f>
        <v>209</v>
      </c>
      <c r="AI315" s="19" t="n">
        <f aca="false">ROUND(IF(O315="",Assumptions!$B$25-K315,O315-K315)*24,1)</f>
        <v>1.6</v>
      </c>
      <c r="AJ315" s="20" t="n">
        <f aca="false">ROUND(MAX(N(Y315)/Assumptions!$C$5, N(Z315)/Assumptions!$C$6, N(AA315)/Assumptions!$C$7, N(AB315)/Assumptions!$C$8, N(AC315)/Assumptions!$C$9, N(AD315)/Assumptions!$C$10, N(AE315)/Assumptions!$C$11, N(AF315)/Assumptions!$C$12, N(AG315)/Assumptions!$C$13),3)</f>
        <v>1.567</v>
      </c>
      <c r="AK315" s="0" t="str">
        <f aca="false">IF(OR(U315="Pending",U315="On Hold"),"Open GRN (awaiting)",IF(AJ315&lt;=1,"Within SLA",IF(ROUND(N(Y315)/Assumptions!$C$5,3)=AJ315,"Gate Wait",IF(ROUND(N(Z315)/Assumptions!$C$6,3)=AJ315,"Dock Wait",IF(ROUND(N(AA315)/Assumptions!$C$7,3)=AJ315,"Unloading",IF(ROUND(N(AB315)/Assumptions!$C$8,3)=AJ315,"Unload-to-QC Wait",IF(ROUND(N(AC315)/Assumptions!$C$9,3)=AJ315,"QC",IF(ROUND(N(AD315)/Assumptions!$C$10,3)=AJ315,"QC-to-GRN Wait",IF(ROUND(N(AE315)/Assumptions!$C$11,3)=AJ315,"GRN Processing",IF(ROUND(N(AF315)/Assumptions!$C$12,3)=AJ315,"GRN-to-Putaway Wait",IF(ROUND(N(AG315)/Assumptions!$C$13,3)=AJ315,"Putaway","Within SLA")))))))))))</f>
        <v>QC-to-GRN Wait</v>
      </c>
    </row>
    <row r="316" customFormat="false" ht="15" hidden="false" customHeight="false" outlineLevel="0" collapsed="false">
      <c r="A316" s="0" t="s">
        <v>1084</v>
      </c>
      <c r="B316" s="0" t="s">
        <v>1085</v>
      </c>
      <c r="C316" s="0" t="s">
        <v>153</v>
      </c>
      <c r="D316" s="0" t="s">
        <v>147</v>
      </c>
      <c r="E316" s="0" t="s">
        <v>1086</v>
      </c>
      <c r="F316" s="0" t="s">
        <v>149</v>
      </c>
      <c r="G316" s="0" t="s">
        <v>150</v>
      </c>
      <c r="H316" s="17" t="n">
        <v>46211.3708333333</v>
      </c>
      <c r="I316" s="17" t="n">
        <v>46211.4006944444</v>
      </c>
      <c r="J316" s="17" t="n">
        <v>46211.4055555556</v>
      </c>
      <c r="K316" s="17" t="n">
        <v>46211.45625</v>
      </c>
      <c r="L316" s="17" t="n">
        <v>46211.4638888889</v>
      </c>
      <c r="M316" s="17" t="n">
        <v>46211.5236111111</v>
      </c>
      <c r="N316" s="17" t="n">
        <v>46211.56875</v>
      </c>
      <c r="O316" s="17" t="n">
        <v>46211.6013888889</v>
      </c>
      <c r="P316" s="17" t="n">
        <v>46211.6208333333</v>
      </c>
      <c r="Q316" s="17" t="n">
        <v>46211.6590277778</v>
      </c>
      <c r="R316" s="0" t="n">
        <v>562</v>
      </c>
      <c r="S316" s="0" t="n">
        <v>0</v>
      </c>
      <c r="T316" s="0" t="n">
        <v>0</v>
      </c>
      <c r="U316" s="18" t="s">
        <v>130</v>
      </c>
      <c r="V316" s="18" t="s">
        <v>131</v>
      </c>
      <c r="W316" s="0" t="str">
        <f aca="false">IF(AND(X316&gt;=6,X316&lt;14),"A",IF(AND(X316&gt;=14,X316&lt;22),"B","C"))</f>
        <v>A</v>
      </c>
      <c r="X316" s="18" t="n">
        <f aca="false">HOUR(H316)</f>
        <v>8</v>
      </c>
      <c r="Y316" s="18" t="n">
        <f aca="false">ROUND((I316-H316)*1440,0)</f>
        <v>43</v>
      </c>
      <c r="Z316" s="18" t="n">
        <f aca="false">ROUND((J316-I316)*1440,0)</f>
        <v>7</v>
      </c>
      <c r="AA316" s="18" t="n">
        <f aca="false">ROUND((K316-J316)*1440,0)</f>
        <v>73</v>
      </c>
      <c r="AB316" s="18" t="n">
        <f aca="false">ROUND((L316-K316)*1440,0)</f>
        <v>11</v>
      </c>
      <c r="AC316" s="18" t="n">
        <f aca="false">ROUND((M316-L316)*1440,0)</f>
        <v>86</v>
      </c>
      <c r="AD316" s="18" t="n">
        <f aca="false">IF(N316="","",ROUND((N316-M316)*1440,0))</f>
        <v>65</v>
      </c>
      <c r="AE316" s="18" t="n">
        <f aca="false">IF(O316="","",ROUND((O316-N316)*1440,0))</f>
        <v>47</v>
      </c>
      <c r="AF316" s="18" t="n">
        <f aca="false">IF(P316="","",ROUND((P316-O316)*1440,0))</f>
        <v>28</v>
      </c>
      <c r="AG316" s="18" t="n">
        <f aca="false">IF(Q316="","",ROUND((Q316-P316)*1440,0))</f>
        <v>55</v>
      </c>
      <c r="AH316" s="18" t="n">
        <f aca="false">IF(Q316="","",ROUND((Q316-H316)*1440,0))</f>
        <v>415</v>
      </c>
      <c r="AI316" s="19" t="n">
        <f aca="false">ROUND(IF(O316="",Assumptions!$B$25-K316,O316-K316)*24,1)</f>
        <v>3.5</v>
      </c>
      <c r="AJ316" s="20" t="n">
        <f aca="false">ROUND(MAX(N(Y316)/Assumptions!$C$5, N(Z316)/Assumptions!$C$6, N(AA316)/Assumptions!$C$7, N(AB316)/Assumptions!$C$8, N(AC316)/Assumptions!$C$9, N(AD316)/Assumptions!$C$10, N(AE316)/Assumptions!$C$11, N(AF316)/Assumptions!$C$12, N(AG316)/Assumptions!$C$13),3)</f>
        <v>2.167</v>
      </c>
      <c r="AK316" s="0" t="str">
        <f aca="false">IF(OR(U316="Pending",U316="On Hold"),"Open GRN (awaiting)",IF(AJ316&lt;=1,"Within SLA",IF(ROUND(N(Y316)/Assumptions!$C$5,3)=AJ316,"Gate Wait",IF(ROUND(N(Z316)/Assumptions!$C$6,3)=AJ316,"Dock Wait",IF(ROUND(N(AA316)/Assumptions!$C$7,3)=AJ316,"Unloading",IF(ROUND(N(AB316)/Assumptions!$C$8,3)=AJ316,"Unload-to-QC Wait",IF(ROUND(N(AC316)/Assumptions!$C$9,3)=AJ316,"QC",IF(ROUND(N(AD316)/Assumptions!$C$10,3)=AJ316,"QC-to-GRN Wait",IF(ROUND(N(AE316)/Assumptions!$C$11,3)=AJ316,"GRN Processing",IF(ROUND(N(AF316)/Assumptions!$C$12,3)=AJ316,"GRN-to-Putaway Wait",IF(ROUND(N(AG316)/Assumptions!$C$13,3)=AJ316,"Putaway","Within SLA")))))))))))</f>
        <v>QC-to-GRN Wait</v>
      </c>
    </row>
    <row r="317" customFormat="false" ht="15" hidden="false" customHeight="false" outlineLevel="0" collapsed="false">
      <c r="A317" s="0" t="s">
        <v>1087</v>
      </c>
      <c r="B317" s="0" t="s">
        <v>1088</v>
      </c>
      <c r="C317" s="0" t="s">
        <v>170</v>
      </c>
      <c r="D317" s="0" t="s">
        <v>147</v>
      </c>
      <c r="E317" s="0" t="s">
        <v>1089</v>
      </c>
      <c r="F317" s="0" t="s">
        <v>172</v>
      </c>
      <c r="G317" s="0" t="s">
        <v>150</v>
      </c>
      <c r="H317" s="17" t="n">
        <v>46211.3916666667</v>
      </c>
      <c r="I317" s="17" t="n">
        <v>46211.4416666667</v>
      </c>
      <c r="J317" s="17" t="n">
        <v>46211.4493055556</v>
      </c>
      <c r="K317" s="17" t="n">
        <v>46211.4618055556</v>
      </c>
      <c r="L317" s="17" t="n">
        <v>46211.46875</v>
      </c>
      <c r="M317" s="17" t="n">
        <v>46211.4923611111</v>
      </c>
      <c r="N317" s="17" t="n">
        <v>46211.5361111111</v>
      </c>
      <c r="O317" s="17" t="n">
        <v>46211.5520833333</v>
      </c>
      <c r="P317" s="17" t="n">
        <v>46211.5576388889</v>
      </c>
      <c r="Q317" s="17" t="n">
        <v>46211.5722222222</v>
      </c>
      <c r="R317" s="0" t="n">
        <v>246</v>
      </c>
      <c r="S317" s="0" t="n">
        <v>0</v>
      </c>
      <c r="T317" s="0" t="n">
        <v>0</v>
      </c>
      <c r="U317" s="18" t="s">
        <v>130</v>
      </c>
      <c r="V317" s="18" t="s">
        <v>82</v>
      </c>
      <c r="W317" s="0" t="str">
        <f aca="false">IF(AND(X317&gt;=6,X317&lt;14),"A",IF(AND(X317&gt;=14,X317&lt;22),"B","C"))</f>
        <v>A</v>
      </c>
      <c r="X317" s="18" t="n">
        <f aca="false">HOUR(H317)</f>
        <v>9</v>
      </c>
      <c r="Y317" s="18" t="n">
        <f aca="false">ROUND((I317-H317)*1440,0)</f>
        <v>72</v>
      </c>
      <c r="Z317" s="18" t="n">
        <f aca="false">ROUND((J317-I317)*1440,0)</f>
        <v>11</v>
      </c>
      <c r="AA317" s="18" t="n">
        <f aca="false">ROUND((K317-J317)*1440,0)</f>
        <v>18</v>
      </c>
      <c r="AB317" s="18" t="n">
        <f aca="false">ROUND((L317-K317)*1440,0)</f>
        <v>10</v>
      </c>
      <c r="AC317" s="18" t="n">
        <f aca="false">ROUND((M317-L317)*1440,0)</f>
        <v>34</v>
      </c>
      <c r="AD317" s="18" t="n">
        <f aca="false">IF(N317="","",ROUND((N317-M317)*1440,0))</f>
        <v>63</v>
      </c>
      <c r="AE317" s="18" t="n">
        <f aca="false">IF(O317="","",ROUND((O317-N317)*1440,0))</f>
        <v>23</v>
      </c>
      <c r="AF317" s="18" t="n">
        <f aca="false">IF(P317="","",ROUND((P317-O317)*1440,0))</f>
        <v>8</v>
      </c>
      <c r="AG317" s="18" t="n">
        <f aca="false">IF(Q317="","",ROUND((Q317-P317)*1440,0))</f>
        <v>21</v>
      </c>
      <c r="AH317" s="18" t="n">
        <f aca="false">IF(Q317="","",ROUND((Q317-H317)*1440,0))</f>
        <v>260</v>
      </c>
      <c r="AI317" s="19" t="n">
        <f aca="false">ROUND(IF(O317="",Assumptions!$B$25-K317,O317-K317)*24,1)</f>
        <v>2.2</v>
      </c>
      <c r="AJ317" s="20" t="n">
        <f aca="false">ROUND(MAX(N(Y317)/Assumptions!$C$5, N(Z317)/Assumptions!$C$6, N(AA317)/Assumptions!$C$7, N(AB317)/Assumptions!$C$8, N(AC317)/Assumptions!$C$9, N(AD317)/Assumptions!$C$10, N(AE317)/Assumptions!$C$11, N(AF317)/Assumptions!$C$12, N(AG317)/Assumptions!$C$13),3)</f>
        <v>2.4</v>
      </c>
      <c r="AK317" s="0" t="str">
        <f aca="false">IF(OR(U317="Pending",U317="On Hold"),"Open GRN (awaiting)",IF(AJ317&lt;=1,"Within SLA",IF(ROUND(N(Y317)/Assumptions!$C$5,3)=AJ317,"Gate Wait",IF(ROUND(N(Z317)/Assumptions!$C$6,3)=AJ317,"Dock Wait",IF(ROUND(N(AA317)/Assumptions!$C$7,3)=AJ317,"Unloading",IF(ROUND(N(AB317)/Assumptions!$C$8,3)=AJ317,"Unload-to-QC Wait",IF(ROUND(N(AC317)/Assumptions!$C$9,3)=AJ317,"QC",IF(ROUND(N(AD317)/Assumptions!$C$10,3)=AJ317,"QC-to-GRN Wait",IF(ROUND(N(AE317)/Assumptions!$C$11,3)=AJ317,"GRN Processing",IF(ROUND(N(AF317)/Assumptions!$C$12,3)=AJ317,"GRN-to-Putaway Wait",IF(ROUND(N(AG317)/Assumptions!$C$13,3)=AJ317,"Putaway","Within SLA")))))))))))</f>
        <v>Gate Wait</v>
      </c>
    </row>
    <row r="318" customFormat="false" ht="15" hidden="false" customHeight="false" outlineLevel="0" collapsed="false">
      <c r="A318" s="0" t="s">
        <v>1090</v>
      </c>
      <c r="B318" s="0" t="s">
        <v>1091</v>
      </c>
      <c r="C318" s="0" t="s">
        <v>252</v>
      </c>
      <c r="D318" s="0" t="s">
        <v>135</v>
      </c>
      <c r="E318" s="0" t="s">
        <v>1092</v>
      </c>
      <c r="F318" s="0" t="s">
        <v>155</v>
      </c>
      <c r="G318" s="0" t="s">
        <v>178</v>
      </c>
      <c r="H318" s="17" t="n">
        <v>46211.3986111111</v>
      </c>
      <c r="I318" s="17" t="n">
        <v>46211.4166666667</v>
      </c>
      <c r="J318" s="17" t="n">
        <v>46211.4222222222</v>
      </c>
      <c r="K318" s="17" t="n">
        <v>46211.4631944444</v>
      </c>
      <c r="L318" s="17" t="n">
        <v>46211.4805555556</v>
      </c>
      <c r="M318" s="17" t="n">
        <v>46211.4979166667</v>
      </c>
      <c r="N318" s="17" t="n">
        <v>46211.5229166667</v>
      </c>
      <c r="O318" s="17" t="n">
        <v>46211.58125</v>
      </c>
      <c r="P318" s="17" t="n">
        <v>46211.5888888889</v>
      </c>
      <c r="Q318" s="17" t="n">
        <v>46211.6111111111</v>
      </c>
      <c r="R318" s="0" t="n">
        <v>386</v>
      </c>
      <c r="S318" s="0" t="n">
        <v>0</v>
      </c>
      <c r="T318" s="0" t="n">
        <v>0</v>
      </c>
      <c r="U318" s="18" t="s">
        <v>130</v>
      </c>
      <c r="V318" s="18" t="s">
        <v>156</v>
      </c>
      <c r="W318" s="0" t="str">
        <f aca="false">IF(AND(X318&gt;=6,X318&lt;14),"A",IF(AND(X318&gt;=14,X318&lt;22),"B","C"))</f>
        <v>A</v>
      </c>
      <c r="X318" s="18" t="n">
        <f aca="false">HOUR(H318)</f>
        <v>9</v>
      </c>
      <c r="Y318" s="18" t="n">
        <f aca="false">ROUND((I318-H318)*1440,0)</f>
        <v>26</v>
      </c>
      <c r="Z318" s="18" t="n">
        <f aca="false">ROUND((J318-I318)*1440,0)</f>
        <v>8</v>
      </c>
      <c r="AA318" s="18" t="n">
        <f aca="false">ROUND((K318-J318)*1440,0)</f>
        <v>59</v>
      </c>
      <c r="AB318" s="18" t="n">
        <f aca="false">ROUND((L318-K318)*1440,0)</f>
        <v>25</v>
      </c>
      <c r="AC318" s="18" t="n">
        <f aca="false">ROUND((M318-L318)*1440,0)</f>
        <v>25</v>
      </c>
      <c r="AD318" s="18" t="n">
        <f aca="false">IF(N318="","",ROUND((N318-M318)*1440,0))</f>
        <v>36</v>
      </c>
      <c r="AE318" s="18" t="n">
        <f aca="false">IF(O318="","",ROUND((O318-N318)*1440,0))</f>
        <v>84</v>
      </c>
      <c r="AF318" s="18" t="n">
        <f aca="false">IF(P318="","",ROUND((P318-O318)*1440,0))</f>
        <v>11</v>
      </c>
      <c r="AG318" s="18" t="n">
        <f aca="false">IF(Q318="","",ROUND((Q318-P318)*1440,0))</f>
        <v>32</v>
      </c>
      <c r="AH318" s="18" t="n">
        <f aca="false">IF(Q318="","",ROUND((Q318-H318)*1440,0))</f>
        <v>306</v>
      </c>
      <c r="AI318" s="19" t="n">
        <f aca="false">ROUND(IF(O318="",Assumptions!$B$25-K318,O318-K318)*24,1)</f>
        <v>2.8</v>
      </c>
      <c r="AJ318" s="20" t="n">
        <f aca="false">ROUND(MAX(N(Y318)/Assumptions!$C$5, N(Z318)/Assumptions!$C$6, N(AA318)/Assumptions!$C$7, N(AB318)/Assumptions!$C$8, N(AC318)/Assumptions!$C$9, N(AD318)/Assumptions!$C$10, N(AE318)/Assumptions!$C$11, N(AF318)/Assumptions!$C$12, N(AG318)/Assumptions!$C$13),3)</f>
        <v>1.867</v>
      </c>
      <c r="AK318" s="0" t="str">
        <f aca="false">IF(OR(U318="Pending",U318="On Hold"),"Open GRN (awaiting)",IF(AJ318&lt;=1,"Within SLA",IF(ROUND(N(Y318)/Assumptions!$C$5,3)=AJ318,"Gate Wait",IF(ROUND(N(Z318)/Assumptions!$C$6,3)=AJ318,"Dock Wait",IF(ROUND(N(AA318)/Assumptions!$C$7,3)=AJ318,"Unloading",IF(ROUND(N(AB318)/Assumptions!$C$8,3)=AJ318,"Unload-to-QC Wait",IF(ROUND(N(AC318)/Assumptions!$C$9,3)=AJ318,"QC",IF(ROUND(N(AD318)/Assumptions!$C$10,3)=AJ318,"QC-to-GRN Wait",IF(ROUND(N(AE318)/Assumptions!$C$11,3)=AJ318,"GRN Processing",IF(ROUND(N(AF318)/Assumptions!$C$12,3)=AJ318,"GRN-to-Putaway Wait",IF(ROUND(N(AG318)/Assumptions!$C$13,3)=AJ318,"Putaway","Within SLA")))))))))))</f>
        <v>GRN Processing</v>
      </c>
    </row>
    <row r="319" customFormat="false" ht="15" hidden="false" customHeight="false" outlineLevel="0" collapsed="false">
      <c r="A319" s="0" t="s">
        <v>1093</v>
      </c>
      <c r="B319" s="0" t="s">
        <v>1094</v>
      </c>
      <c r="C319" s="0" t="s">
        <v>175</v>
      </c>
      <c r="D319" s="0" t="s">
        <v>147</v>
      </c>
      <c r="E319" s="0" t="s">
        <v>1095</v>
      </c>
      <c r="F319" s="0" t="s">
        <v>177</v>
      </c>
      <c r="G319" s="0" t="s">
        <v>150</v>
      </c>
      <c r="H319" s="17" t="n">
        <v>46211.4048611111</v>
      </c>
      <c r="I319" s="17" t="n">
        <v>46211.4270833333</v>
      </c>
      <c r="J319" s="17" t="n">
        <v>46211.4368055556</v>
      </c>
      <c r="K319" s="17" t="n">
        <v>46211.4645833333</v>
      </c>
      <c r="L319" s="17" t="n">
        <v>46211.4819444444</v>
      </c>
      <c r="M319" s="17" t="n">
        <v>46211.5048611111</v>
      </c>
      <c r="N319" s="17" t="n">
        <v>46211.5284722222</v>
      </c>
      <c r="O319" s="17" t="n">
        <v>46211.5798611111</v>
      </c>
      <c r="P319" s="17" t="n">
        <v>46211.5888888889</v>
      </c>
      <c r="Q319" s="17" t="n">
        <v>46211.5986111111</v>
      </c>
      <c r="R319" s="0" t="n">
        <v>399</v>
      </c>
      <c r="S319" s="0" t="n">
        <v>0</v>
      </c>
      <c r="T319" s="0" t="n">
        <v>0</v>
      </c>
      <c r="U319" s="18" t="s">
        <v>130</v>
      </c>
      <c r="V319" s="18" t="s">
        <v>144</v>
      </c>
      <c r="W319" s="0" t="str">
        <f aca="false">IF(AND(X319&gt;=6,X319&lt;14),"A",IF(AND(X319&gt;=14,X319&lt;22),"B","C"))</f>
        <v>A</v>
      </c>
      <c r="X319" s="18" t="n">
        <f aca="false">HOUR(H319)</f>
        <v>9</v>
      </c>
      <c r="Y319" s="18" t="n">
        <f aca="false">ROUND((I319-H319)*1440,0)</f>
        <v>32</v>
      </c>
      <c r="Z319" s="18" t="n">
        <f aca="false">ROUND((J319-I319)*1440,0)</f>
        <v>14</v>
      </c>
      <c r="AA319" s="18" t="n">
        <f aca="false">ROUND((K319-J319)*1440,0)</f>
        <v>40</v>
      </c>
      <c r="AB319" s="18" t="n">
        <f aca="false">ROUND((L319-K319)*1440,0)</f>
        <v>25</v>
      </c>
      <c r="AC319" s="18" t="n">
        <f aca="false">ROUND((M319-L319)*1440,0)</f>
        <v>33</v>
      </c>
      <c r="AD319" s="18" t="n">
        <f aca="false">IF(N319="","",ROUND((N319-M319)*1440,0))</f>
        <v>34</v>
      </c>
      <c r="AE319" s="18" t="n">
        <f aca="false">IF(O319="","",ROUND((O319-N319)*1440,0))</f>
        <v>74</v>
      </c>
      <c r="AF319" s="18" t="n">
        <f aca="false">IF(P319="","",ROUND((P319-O319)*1440,0))</f>
        <v>13</v>
      </c>
      <c r="AG319" s="18" t="n">
        <f aca="false">IF(Q319="","",ROUND((Q319-P319)*1440,0))</f>
        <v>14</v>
      </c>
      <c r="AH319" s="18" t="n">
        <f aca="false">IF(Q319="","",ROUND((Q319-H319)*1440,0))</f>
        <v>279</v>
      </c>
      <c r="AI319" s="19" t="n">
        <f aca="false">ROUND(IF(O319="",Assumptions!$B$25-K319,O319-K319)*24,1)</f>
        <v>2.8</v>
      </c>
      <c r="AJ319" s="20" t="n">
        <f aca="false">ROUND(MAX(N(Y319)/Assumptions!$C$5, N(Z319)/Assumptions!$C$6, N(AA319)/Assumptions!$C$7, N(AB319)/Assumptions!$C$8, N(AC319)/Assumptions!$C$9, N(AD319)/Assumptions!$C$10, N(AE319)/Assumptions!$C$11, N(AF319)/Assumptions!$C$12, N(AG319)/Assumptions!$C$13),3)</f>
        <v>1.667</v>
      </c>
      <c r="AK319" s="0" t="str">
        <f aca="false">IF(OR(U319="Pending",U319="On Hold"),"Open GRN (awaiting)",IF(AJ319&lt;=1,"Within SLA",IF(ROUND(N(Y319)/Assumptions!$C$5,3)=AJ319,"Gate Wait",IF(ROUND(N(Z319)/Assumptions!$C$6,3)=AJ319,"Dock Wait",IF(ROUND(N(AA319)/Assumptions!$C$7,3)=AJ319,"Unloading",IF(ROUND(N(AB319)/Assumptions!$C$8,3)=AJ319,"Unload-to-QC Wait",IF(ROUND(N(AC319)/Assumptions!$C$9,3)=AJ319,"QC",IF(ROUND(N(AD319)/Assumptions!$C$10,3)=AJ319,"QC-to-GRN Wait",IF(ROUND(N(AE319)/Assumptions!$C$11,3)=AJ319,"GRN Processing",IF(ROUND(N(AF319)/Assumptions!$C$12,3)=AJ319,"GRN-to-Putaway Wait",IF(ROUND(N(AG319)/Assumptions!$C$13,3)=AJ319,"Putaway","Within SLA")))))))))))</f>
        <v>Unload-to-QC Wait</v>
      </c>
    </row>
    <row r="320" customFormat="false" ht="15" hidden="false" customHeight="false" outlineLevel="0" collapsed="false">
      <c r="A320" s="0" t="s">
        <v>1096</v>
      </c>
      <c r="B320" s="0" t="s">
        <v>1097</v>
      </c>
      <c r="C320" s="0" t="s">
        <v>170</v>
      </c>
      <c r="D320" s="0" t="s">
        <v>147</v>
      </c>
      <c r="E320" s="0" t="s">
        <v>1098</v>
      </c>
      <c r="F320" s="0" t="s">
        <v>172</v>
      </c>
      <c r="G320" s="0" t="s">
        <v>150</v>
      </c>
      <c r="H320" s="17" t="n">
        <v>46211.4236111111</v>
      </c>
      <c r="I320" s="17" t="n">
        <v>46211.4784722222</v>
      </c>
      <c r="J320" s="17" t="n">
        <v>46211.4847222222</v>
      </c>
      <c r="K320" s="17" t="n">
        <v>46211.5340277778</v>
      </c>
      <c r="L320" s="17" t="n">
        <v>46211.5458333333</v>
      </c>
      <c r="M320" s="17" t="n">
        <v>46211.5618055556</v>
      </c>
      <c r="N320" s="17" t="n">
        <v>46211.5722222222</v>
      </c>
      <c r="O320" s="17" t="n">
        <v>46211.5881944444</v>
      </c>
      <c r="P320" s="17" t="n">
        <v>46211.6041666667</v>
      </c>
      <c r="Q320" s="17" t="n">
        <v>46211.6125</v>
      </c>
      <c r="R320" s="0" t="n">
        <v>375</v>
      </c>
      <c r="S320" s="0" t="n">
        <v>0</v>
      </c>
      <c r="T320" s="0" t="n">
        <v>0</v>
      </c>
      <c r="U320" s="18" t="s">
        <v>130</v>
      </c>
      <c r="V320" s="18" t="s">
        <v>139</v>
      </c>
      <c r="W320" s="0" t="str">
        <f aca="false">IF(AND(X320&gt;=6,X320&lt;14),"A",IF(AND(X320&gt;=14,X320&lt;22),"B","C"))</f>
        <v>A</v>
      </c>
      <c r="X320" s="18" t="n">
        <f aca="false">HOUR(H320)</f>
        <v>10</v>
      </c>
      <c r="Y320" s="18" t="n">
        <f aca="false">ROUND((I320-H320)*1440,0)</f>
        <v>79</v>
      </c>
      <c r="Z320" s="18" t="n">
        <f aca="false">ROUND((J320-I320)*1440,0)</f>
        <v>9</v>
      </c>
      <c r="AA320" s="18" t="n">
        <f aca="false">ROUND((K320-J320)*1440,0)</f>
        <v>71</v>
      </c>
      <c r="AB320" s="18" t="n">
        <f aca="false">ROUND((L320-K320)*1440,0)</f>
        <v>17</v>
      </c>
      <c r="AC320" s="18" t="n">
        <f aca="false">ROUND((M320-L320)*1440,0)</f>
        <v>23</v>
      </c>
      <c r="AD320" s="18" t="n">
        <f aca="false">IF(N320="","",ROUND((N320-M320)*1440,0))</f>
        <v>15</v>
      </c>
      <c r="AE320" s="18" t="n">
        <f aca="false">IF(O320="","",ROUND((O320-N320)*1440,0))</f>
        <v>23</v>
      </c>
      <c r="AF320" s="18" t="n">
        <f aca="false">IF(P320="","",ROUND((P320-O320)*1440,0))</f>
        <v>23</v>
      </c>
      <c r="AG320" s="18" t="n">
        <f aca="false">IF(Q320="","",ROUND((Q320-P320)*1440,0))</f>
        <v>12</v>
      </c>
      <c r="AH320" s="18" t="n">
        <f aca="false">IF(Q320="","",ROUND((Q320-H320)*1440,0))</f>
        <v>272</v>
      </c>
      <c r="AI320" s="19" t="n">
        <f aca="false">ROUND(IF(O320="",Assumptions!$B$25-K320,O320-K320)*24,1)</f>
        <v>1.3</v>
      </c>
      <c r="AJ320" s="20" t="n">
        <f aca="false">ROUND(MAX(N(Y320)/Assumptions!$C$5, N(Z320)/Assumptions!$C$6, N(AA320)/Assumptions!$C$7, N(AB320)/Assumptions!$C$8, N(AC320)/Assumptions!$C$9, N(AD320)/Assumptions!$C$10, N(AE320)/Assumptions!$C$11, N(AF320)/Assumptions!$C$12, N(AG320)/Assumptions!$C$13),3)</f>
        <v>2.633</v>
      </c>
      <c r="AK320" s="0" t="str">
        <f aca="false">IF(OR(U320="Pending",U320="On Hold"),"Open GRN (awaiting)",IF(AJ320&lt;=1,"Within SLA",IF(ROUND(N(Y320)/Assumptions!$C$5,3)=AJ320,"Gate Wait",IF(ROUND(N(Z320)/Assumptions!$C$6,3)=AJ320,"Dock Wait",IF(ROUND(N(AA320)/Assumptions!$C$7,3)=AJ320,"Unloading",IF(ROUND(N(AB320)/Assumptions!$C$8,3)=AJ320,"Unload-to-QC Wait",IF(ROUND(N(AC320)/Assumptions!$C$9,3)=AJ320,"QC",IF(ROUND(N(AD320)/Assumptions!$C$10,3)=AJ320,"QC-to-GRN Wait",IF(ROUND(N(AE320)/Assumptions!$C$11,3)=AJ320,"GRN Processing",IF(ROUND(N(AF320)/Assumptions!$C$12,3)=AJ320,"GRN-to-Putaway Wait",IF(ROUND(N(AG320)/Assumptions!$C$13,3)=AJ320,"Putaway","Within SLA")))))))))))</f>
        <v>Gate Wait</v>
      </c>
    </row>
    <row r="321" customFormat="false" ht="15" hidden="false" customHeight="false" outlineLevel="0" collapsed="false">
      <c r="A321" s="0" t="s">
        <v>1099</v>
      </c>
      <c r="B321" s="0" t="s">
        <v>1100</v>
      </c>
      <c r="C321" s="0" t="s">
        <v>142</v>
      </c>
      <c r="D321" s="0" t="s">
        <v>147</v>
      </c>
      <c r="E321" s="0" t="s">
        <v>1101</v>
      </c>
      <c r="F321" s="0" t="s">
        <v>137</v>
      </c>
      <c r="G321" s="0" t="s">
        <v>150</v>
      </c>
      <c r="H321" s="17" t="n">
        <v>46211.4541666667</v>
      </c>
      <c r="I321" s="17" t="n">
        <v>46211.5006944445</v>
      </c>
      <c r="J321" s="17" t="n">
        <v>46211.5027777778</v>
      </c>
      <c r="K321" s="17" t="n">
        <v>46211.5291666667</v>
      </c>
      <c r="L321" s="17" t="n">
        <v>46211.5333333333</v>
      </c>
      <c r="M321" s="17" t="n">
        <v>46211.5576388889</v>
      </c>
      <c r="N321" s="17" t="n">
        <v>46211.5708333333</v>
      </c>
      <c r="O321" s="17" t="n">
        <v>46211.5819444444</v>
      </c>
      <c r="P321" s="17" t="n">
        <v>46211.5993055556</v>
      </c>
      <c r="Q321" s="17" t="n">
        <v>46211.6166666667</v>
      </c>
      <c r="R321" s="0" t="n">
        <v>501</v>
      </c>
      <c r="S321" s="0" t="n">
        <v>0</v>
      </c>
      <c r="T321" s="0" t="n">
        <v>0</v>
      </c>
      <c r="U321" s="18" t="s">
        <v>130</v>
      </c>
      <c r="V321" s="18" t="s">
        <v>82</v>
      </c>
      <c r="W321" s="0" t="str">
        <f aca="false">IF(AND(X321&gt;=6,X321&lt;14),"A",IF(AND(X321&gt;=14,X321&lt;22),"B","C"))</f>
        <v>A</v>
      </c>
      <c r="X321" s="18" t="n">
        <f aca="false">HOUR(H321)</f>
        <v>10</v>
      </c>
      <c r="Y321" s="18" t="n">
        <f aca="false">ROUND((I321-H321)*1440,0)</f>
        <v>67</v>
      </c>
      <c r="Z321" s="18" t="n">
        <f aca="false">ROUND((J321-I321)*1440,0)</f>
        <v>3</v>
      </c>
      <c r="AA321" s="18" t="n">
        <f aca="false">ROUND((K321-J321)*1440,0)</f>
        <v>38</v>
      </c>
      <c r="AB321" s="18" t="n">
        <f aca="false">ROUND((L321-K321)*1440,0)</f>
        <v>6</v>
      </c>
      <c r="AC321" s="18" t="n">
        <f aca="false">ROUND((M321-L321)*1440,0)</f>
        <v>35</v>
      </c>
      <c r="AD321" s="18" t="n">
        <f aca="false">IF(N321="","",ROUND((N321-M321)*1440,0))</f>
        <v>19</v>
      </c>
      <c r="AE321" s="18" t="n">
        <f aca="false">IF(O321="","",ROUND((O321-N321)*1440,0))</f>
        <v>16</v>
      </c>
      <c r="AF321" s="18" t="n">
        <f aca="false">IF(P321="","",ROUND((P321-O321)*1440,0))</f>
        <v>25</v>
      </c>
      <c r="AG321" s="18" t="n">
        <f aca="false">IF(Q321="","",ROUND((Q321-P321)*1440,0))</f>
        <v>25</v>
      </c>
      <c r="AH321" s="18" t="n">
        <f aca="false">IF(Q321="","",ROUND((Q321-H321)*1440,0))</f>
        <v>234</v>
      </c>
      <c r="AI321" s="19" t="n">
        <f aca="false">ROUND(IF(O321="",Assumptions!$B$25-K321,O321-K321)*24,1)</f>
        <v>1.3</v>
      </c>
      <c r="AJ321" s="20" t="n">
        <f aca="false">ROUND(MAX(N(Y321)/Assumptions!$C$5, N(Z321)/Assumptions!$C$6, N(AA321)/Assumptions!$C$7, N(AB321)/Assumptions!$C$8, N(AC321)/Assumptions!$C$9, N(AD321)/Assumptions!$C$10, N(AE321)/Assumptions!$C$11, N(AF321)/Assumptions!$C$12, N(AG321)/Assumptions!$C$13),3)</f>
        <v>2.233</v>
      </c>
      <c r="AK321" s="0" t="str">
        <f aca="false">IF(OR(U321="Pending",U321="On Hold"),"Open GRN (awaiting)",IF(AJ321&lt;=1,"Within SLA",IF(ROUND(N(Y321)/Assumptions!$C$5,3)=AJ321,"Gate Wait",IF(ROUND(N(Z321)/Assumptions!$C$6,3)=AJ321,"Dock Wait",IF(ROUND(N(AA321)/Assumptions!$C$7,3)=AJ321,"Unloading",IF(ROUND(N(AB321)/Assumptions!$C$8,3)=AJ321,"Unload-to-QC Wait",IF(ROUND(N(AC321)/Assumptions!$C$9,3)=AJ321,"QC",IF(ROUND(N(AD321)/Assumptions!$C$10,3)=AJ321,"QC-to-GRN Wait",IF(ROUND(N(AE321)/Assumptions!$C$11,3)=AJ321,"GRN Processing",IF(ROUND(N(AF321)/Assumptions!$C$12,3)=AJ321,"GRN-to-Putaway Wait",IF(ROUND(N(AG321)/Assumptions!$C$13,3)=AJ321,"Putaway","Within SLA")))))))))))</f>
        <v>Gate Wait</v>
      </c>
    </row>
    <row r="322" customFormat="false" ht="15" hidden="false" customHeight="false" outlineLevel="0" collapsed="false">
      <c r="A322" s="0" t="s">
        <v>1102</v>
      </c>
      <c r="B322" s="0" t="s">
        <v>1103</v>
      </c>
      <c r="C322" s="0" t="s">
        <v>218</v>
      </c>
      <c r="D322" s="0" t="s">
        <v>147</v>
      </c>
      <c r="E322" s="0" t="s">
        <v>1104</v>
      </c>
      <c r="F322" s="0" t="s">
        <v>137</v>
      </c>
      <c r="G322" s="0" t="s">
        <v>150</v>
      </c>
      <c r="H322" s="17" t="n">
        <v>46211.4548611111</v>
      </c>
      <c r="I322" s="17" t="n">
        <v>46211.4868055556</v>
      </c>
      <c r="J322" s="17" t="n">
        <v>46211.4902777778</v>
      </c>
      <c r="K322" s="17" t="n">
        <v>46211.5375</v>
      </c>
      <c r="L322" s="17" t="n">
        <v>46211.5486111111</v>
      </c>
      <c r="M322" s="17" t="n">
        <v>46211.5590277778</v>
      </c>
      <c r="N322" s="17" t="n">
        <v>46211.5847222222</v>
      </c>
      <c r="O322" s="17" t="n">
        <v>46211.6090277778</v>
      </c>
      <c r="P322" s="17" t="n">
        <v>46211.6243055556</v>
      </c>
      <c r="Q322" s="17" t="n">
        <v>46211.65625</v>
      </c>
      <c r="R322" s="0" t="n">
        <v>1281</v>
      </c>
      <c r="S322" s="0" t="n">
        <v>0</v>
      </c>
      <c r="T322" s="0" t="n">
        <v>0</v>
      </c>
      <c r="U322" s="18" t="s">
        <v>130</v>
      </c>
      <c r="V322" s="18" t="s">
        <v>139</v>
      </c>
      <c r="W322" s="0" t="str">
        <f aca="false">IF(AND(X322&gt;=6,X322&lt;14),"A",IF(AND(X322&gt;=14,X322&lt;22),"B","C"))</f>
        <v>A</v>
      </c>
      <c r="X322" s="18" t="n">
        <f aca="false">HOUR(H322)</f>
        <v>10</v>
      </c>
      <c r="Y322" s="18" t="n">
        <f aca="false">ROUND((I322-H322)*1440,0)</f>
        <v>46</v>
      </c>
      <c r="Z322" s="18" t="n">
        <f aca="false">ROUND((J322-I322)*1440,0)</f>
        <v>5</v>
      </c>
      <c r="AA322" s="18" t="n">
        <f aca="false">ROUND((K322-J322)*1440,0)</f>
        <v>68</v>
      </c>
      <c r="AB322" s="18" t="n">
        <f aca="false">ROUND((L322-K322)*1440,0)</f>
        <v>16</v>
      </c>
      <c r="AC322" s="18" t="n">
        <f aca="false">ROUND((M322-L322)*1440,0)</f>
        <v>15</v>
      </c>
      <c r="AD322" s="18" t="n">
        <f aca="false">IF(N322="","",ROUND((N322-M322)*1440,0))</f>
        <v>37</v>
      </c>
      <c r="AE322" s="18" t="n">
        <f aca="false">IF(O322="","",ROUND((O322-N322)*1440,0))</f>
        <v>35</v>
      </c>
      <c r="AF322" s="18" t="n">
        <f aca="false">IF(P322="","",ROUND((P322-O322)*1440,0))</f>
        <v>22</v>
      </c>
      <c r="AG322" s="18" t="n">
        <f aca="false">IF(Q322="","",ROUND((Q322-P322)*1440,0))</f>
        <v>46</v>
      </c>
      <c r="AH322" s="18" t="n">
        <f aca="false">IF(Q322="","",ROUND((Q322-H322)*1440,0))</f>
        <v>290</v>
      </c>
      <c r="AI322" s="19" t="n">
        <f aca="false">ROUND(IF(O322="",Assumptions!$B$25-K322,O322-K322)*24,1)</f>
        <v>1.7</v>
      </c>
      <c r="AJ322" s="20" t="n">
        <f aca="false">ROUND(MAX(N(Y322)/Assumptions!$C$5, N(Z322)/Assumptions!$C$6, N(AA322)/Assumptions!$C$7, N(AB322)/Assumptions!$C$8, N(AC322)/Assumptions!$C$9, N(AD322)/Assumptions!$C$10, N(AE322)/Assumptions!$C$11, N(AF322)/Assumptions!$C$12, N(AG322)/Assumptions!$C$13),3)</f>
        <v>1.533</v>
      </c>
      <c r="AK322" s="0" t="str">
        <f aca="false">IF(OR(U322="Pending",U322="On Hold"),"Open GRN (awaiting)",IF(AJ322&lt;=1,"Within SLA",IF(ROUND(N(Y322)/Assumptions!$C$5,3)=AJ322,"Gate Wait",IF(ROUND(N(Z322)/Assumptions!$C$6,3)=AJ322,"Dock Wait",IF(ROUND(N(AA322)/Assumptions!$C$7,3)=AJ322,"Unloading",IF(ROUND(N(AB322)/Assumptions!$C$8,3)=AJ322,"Unload-to-QC Wait",IF(ROUND(N(AC322)/Assumptions!$C$9,3)=AJ322,"QC",IF(ROUND(N(AD322)/Assumptions!$C$10,3)=AJ322,"QC-to-GRN Wait",IF(ROUND(N(AE322)/Assumptions!$C$11,3)=AJ322,"GRN Processing",IF(ROUND(N(AF322)/Assumptions!$C$12,3)=AJ322,"GRN-to-Putaway Wait",IF(ROUND(N(AG322)/Assumptions!$C$13,3)=AJ322,"Putaway","Within SLA")))))))))))</f>
        <v>Gate Wait</v>
      </c>
    </row>
    <row r="323" customFormat="false" ht="15" hidden="false" customHeight="false" outlineLevel="0" collapsed="false">
      <c r="A323" s="0" t="s">
        <v>1105</v>
      </c>
      <c r="B323" s="0" t="s">
        <v>1106</v>
      </c>
      <c r="C323" s="0" t="s">
        <v>170</v>
      </c>
      <c r="D323" s="0" t="s">
        <v>135</v>
      </c>
      <c r="E323" s="0" t="s">
        <v>1107</v>
      </c>
      <c r="F323" s="0" t="s">
        <v>172</v>
      </c>
      <c r="G323" s="0" t="s">
        <v>178</v>
      </c>
      <c r="H323" s="17" t="n">
        <v>46211.45625</v>
      </c>
      <c r="I323" s="17" t="n">
        <v>46211.5326388889</v>
      </c>
      <c r="J323" s="17" t="n">
        <v>46211.5354166667</v>
      </c>
      <c r="K323" s="17" t="n">
        <v>46211.5923611111</v>
      </c>
      <c r="L323" s="17" t="n">
        <v>46211.6055555556</v>
      </c>
      <c r="M323" s="17" t="n">
        <v>46211.6583333333</v>
      </c>
      <c r="N323" s="17" t="n">
        <v>46211.7236111111</v>
      </c>
      <c r="O323" s="17" t="n">
        <v>46211.7465277778</v>
      </c>
      <c r="P323" s="17" t="n">
        <v>46211.7680555556</v>
      </c>
      <c r="Q323" s="17" t="n">
        <v>46211.7847222222</v>
      </c>
      <c r="R323" s="0" t="n">
        <v>904</v>
      </c>
      <c r="S323" s="0" t="n">
        <v>0</v>
      </c>
      <c r="T323" s="0" t="n">
        <v>0</v>
      </c>
      <c r="U323" s="18" t="s">
        <v>130</v>
      </c>
      <c r="V323" s="18" t="s">
        <v>139</v>
      </c>
      <c r="W323" s="0" t="str">
        <f aca="false">IF(AND(X323&gt;=6,X323&lt;14),"A",IF(AND(X323&gt;=14,X323&lt;22),"B","C"))</f>
        <v>A</v>
      </c>
      <c r="X323" s="18" t="n">
        <f aca="false">HOUR(H323)</f>
        <v>10</v>
      </c>
      <c r="Y323" s="18" t="n">
        <f aca="false">ROUND((I323-H323)*1440,0)</f>
        <v>110</v>
      </c>
      <c r="Z323" s="18" t="n">
        <f aca="false">ROUND((J323-I323)*1440,0)</f>
        <v>4</v>
      </c>
      <c r="AA323" s="18" t="n">
        <f aca="false">ROUND((K323-J323)*1440,0)</f>
        <v>82</v>
      </c>
      <c r="AB323" s="18" t="n">
        <f aca="false">ROUND((L323-K323)*1440,0)</f>
        <v>19</v>
      </c>
      <c r="AC323" s="18" t="n">
        <f aca="false">ROUND((M323-L323)*1440,0)</f>
        <v>76</v>
      </c>
      <c r="AD323" s="18" t="n">
        <f aca="false">IF(N323="","",ROUND((N323-M323)*1440,0))</f>
        <v>94</v>
      </c>
      <c r="AE323" s="18" t="n">
        <f aca="false">IF(O323="","",ROUND((O323-N323)*1440,0))</f>
        <v>33</v>
      </c>
      <c r="AF323" s="18" t="n">
        <f aca="false">IF(P323="","",ROUND((P323-O323)*1440,0))</f>
        <v>31</v>
      </c>
      <c r="AG323" s="18" t="n">
        <f aca="false">IF(Q323="","",ROUND((Q323-P323)*1440,0))</f>
        <v>24</v>
      </c>
      <c r="AH323" s="18" t="n">
        <f aca="false">IF(Q323="","",ROUND((Q323-H323)*1440,0))</f>
        <v>473</v>
      </c>
      <c r="AI323" s="19" t="n">
        <f aca="false">ROUND(IF(O323="",Assumptions!$B$25-K323,O323-K323)*24,1)</f>
        <v>3.7</v>
      </c>
      <c r="AJ323" s="20" t="n">
        <f aca="false">ROUND(MAX(N(Y323)/Assumptions!$C$5, N(Z323)/Assumptions!$C$6, N(AA323)/Assumptions!$C$7, N(AB323)/Assumptions!$C$8, N(AC323)/Assumptions!$C$9, N(AD323)/Assumptions!$C$10, N(AE323)/Assumptions!$C$11, N(AF323)/Assumptions!$C$12, N(AG323)/Assumptions!$C$13),3)</f>
        <v>3.667</v>
      </c>
      <c r="AK323" s="0" t="str">
        <f aca="false">IF(OR(U323="Pending",U323="On Hold"),"Open GRN (awaiting)",IF(AJ323&lt;=1,"Within SLA",IF(ROUND(N(Y323)/Assumptions!$C$5,3)=AJ323,"Gate Wait",IF(ROUND(N(Z323)/Assumptions!$C$6,3)=AJ323,"Dock Wait",IF(ROUND(N(AA323)/Assumptions!$C$7,3)=AJ323,"Unloading",IF(ROUND(N(AB323)/Assumptions!$C$8,3)=AJ323,"Unload-to-QC Wait",IF(ROUND(N(AC323)/Assumptions!$C$9,3)=AJ323,"QC",IF(ROUND(N(AD323)/Assumptions!$C$10,3)=AJ323,"QC-to-GRN Wait",IF(ROUND(N(AE323)/Assumptions!$C$11,3)=AJ323,"GRN Processing",IF(ROUND(N(AF323)/Assumptions!$C$12,3)=AJ323,"GRN-to-Putaway Wait",IF(ROUND(N(AG323)/Assumptions!$C$13,3)=AJ323,"Putaway","Within SLA")))))))))))</f>
        <v>Gate Wait</v>
      </c>
    </row>
    <row r="324" customFormat="false" ht="15" hidden="false" customHeight="false" outlineLevel="0" collapsed="false">
      <c r="A324" s="0" t="s">
        <v>1108</v>
      </c>
      <c r="B324" s="0" t="s">
        <v>1109</v>
      </c>
      <c r="C324" s="0" t="s">
        <v>252</v>
      </c>
      <c r="D324" s="0" t="s">
        <v>147</v>
      </c>
      <c r="E324" s="0" t="s">
        <v>1110</v>
      </c>
      <c r="F324" s="0" t="s">
        <v>155</v>
      </c>
      <c r="G324" s="0" t="s">
        <v>167</v>
      </c>
      <c r="H324" s="17" t="n">
        <v>46211.4569444444</v>
      </c>
      <c r="I324" s="17" t="n">
        <v>46211.5361111111</v>
      </c>
      <c r="J324" s="17" t="n">
        <v>46211.5402777778</v>
      </c>
      <c r="K324" s="17" t="n">
        <v>46211.5854166667</v>
      </c>
      <c r="L324" s="17" t="n">
        <v>46211.5902777778</v>
      </c>
      <c r="M324" s="17" t="n">
        <v>46211.6208333333</v>
      </c>
      <c r="N324" s="17" t="n">
        <v>46211.6361111111</v>
      </c>
      <c r="O324" s="17" t="n">
        <v>46211.6506944444</v>
      </c>
      <c r="P324" s="17" t="n">
        <v>46211.6659722222</v>
      </c>
      <c r="Q324" s="17" t="n">
        <v>46211.6819444444</v>
      </c>
      <c r="R324" s="0" t="n">
        <v>2808</v>
      </c>
      <c r="S324" s="0" t="n">
        <v>0</v>
      </c>
      <c r="T324" s="0" t="n">
        <v>0</v>
      </c>
      <c r="U324" s="18" t="s">
        <v>130</v>
      </c>
      <c r="V324" s="18" t="s">
        <v>139</v>
      </c>
      <c r="W324" s="0" t="str">
        <f aca="false">IF(AND(X324&gt;=6,X324&lt;14),"A",IF(AND(X324&gt;=14,X324&lt;22),"B","C"))</f>
        <v>A</v>
      </c>
      <c r="X324" s="18" t="n">
        <f aca="false">HOUR(H324)</f>
        <v>10</v>
      </c>
      <c r="Y324" s="18" t="n">
        <f aca="false">ROUND((I324-H324)*1440,0)</f>
        <v>114</v>
      </c>
      <c r="Z324" s="18" t="n">
        <f aca="false">ROUND((J324-I324)*1440,0)</f>
        <v>6</v>
      </c>
      <c r="AA324" s="18" t="n">
        <f aca="false">ROUND((K324-J324)*1440,0)</f>
        <v>65</v>
      </c>
      <c r="AB324" s="18" t="n">
        <f aca="false">ROUND((L324-K324)*1440,0)</f>
        <v>7</v>
      </c>
      <c r="AC324" s="18" t="n">
        <f aca="false">ROUND((M324-L324)*1440,0)</f>
        <v>44</v>
      </c>
      <c r="AD324" s="18" t="n">
        <f aca="false">IF(N324="","",ROUND((N324-M324)*1440,0))</f>
        <v>22</v>
      </c>
      <c r="AE324" s="18" t="n">
        <f aca="false">IF(O324="","",ROUND((O324-N324)*1440,0))</f>
        <v>21</v>
      </c>
      <c r="AF324" s="18" t="n">
        <f aca="false">IF(P324="","",ROUND((P324-O324)*1440,0))</f>
        <v>22</v>
      </c>
      <c r="AG324" s="18" t="n">
        <f aca="false">IF(Q324="","",ROUND((Q324-P324)*1440,0))</f>
        <v>23</v>
      </c>
      <c r="AH324" s="18" t="n">
        <f aca="false">IF(Q324="","",ROUND((Q324-H324)*1440,0))</f>
        <v>324</v>
      </c>
      <c r="AI324" s="19" t="n">
        <f aca="false">ROUND(IF(O324="",Assumptions!$B$25-K324,O324-K324)*24,1)</f>
        <v>1.6</v>
      </c>
      <c r="AJ324" s="20" t="n">
        <f aca="false">ROUND(MAX(N(Y324)/Assumptions!$C$5, N(Z324)/Assumptions!$C$6, N(AA324)/Assumptions!$C$7, N(AB324)/Assumptions!$C$8, N(AC324)/Assumptions!$C$9, N(AD324)/Assumptions!$C$10, N(AE324)/Assumptions!$C$11, N(AF324)/Assumptions!$C$12, N(AG324)/Assumptions!$C$13),3)</f>
        <v>3.8</v>
      </c>
      <c r="AK324" s="0" t="str">
        <f aca="false">IF(OR(U324="Pending",U324="On Hold"),"Open GRN (awaiting)",IF(AJ324&lt;=1,"Within SLA",IF(ROUND(N(Y324)/Assumptions!$C$5,3)=AJ324,"Gate Wait",IF(ROUND(N(Z324)/Assumptions!$C$6,3)=AJ324,"Dock Wait",IF(ROUND(N(AA324)/Assumptions!$C$7,3)=AJ324,"Unloading",IF(ROUND(N(AB324)/Assumptions!$C$8,3)=AJ324,"Unload-to-QC Wait",IF(ROUND(N(AC324)/Assumptions!$C$9,3)=AJ324,"QC",IF(ROUND(N(AD324)/Assumptions!$C$10,3)=AJ324,"QC-to-GRN Wait",IF(ROUND(N(AE324)/Assumptions!$C$11,3)=AJ324,"GRN Processing",IF(ROUND(N(AF324)/Assumptions!$C$12,3)=AJ324,"GRN-to-Putaway Wait",IF(ROUND(N(AG324)/Assumptions!$C$13,3)=AJ324,"Putaway","Within SLA")))))))))))</f>
        <v>Gate Wait</v>
      </c>
    </row>
    <row r="325" customFormat="false" ht="15" hidden="false" customHeight="false" outlineLevel="0" collapsed="false">
      <c r="A325" s="0" t="s">
        <v>1111</v>
      </c>
      <c r="B325" s="0" t="s">
        <v>1112</v>
      </c>
      <c r="C325" s="0" t="s">
        <v>184</v>
      </c>
      <c r="D325" s="0" t="s">
        <v>119</v>
      </c>
      <c r="E325" s="0" t="s">
        <v>1113</v>
      </c>
      <c r="F325" s="0" t="s">
        <v>177</v>
      </c>
      <c r="G325" s="0" t="s">
        <v>129</v>
      </c>
      <c r="H325" s="17" t="n">
        <v>46211.4659722222</v>
      </c>
      <c r="I325" s="17" t="n">
        <v>46211.4791666667</v>
      </c>
      <c r="J325" s="17" t="n">
        <v>46211.4895833333</v>
      </c>
      <c r="K325" s="17" t="n">
        <v>46211.5125</v>
      </c>
      <c r="L325" s="17" t="n">
        <v>46211.5166666667</v>
      </c>
      <c r="M325" s="17" t="n">
        <v>46211.5270833333</v>
      </c>
      <c r="N325" s="17" t="n">
        <v>46211.5305555556</v>
      </c>
      <c r="O325" s="17" t="n">
        <v>46211.5472222222</v>
      </c>
      <c r="P325" s="17" t="n">
        <v>46211.5604166667</v>
      </c>
      <c r="Q325" s="17" t="n">
        <v>46211.5833333333</v>
      </c>
      <c r="R325" s="0" t="n">
        <v>191</v>
      </c>
      <c r="S325" s="0" t="n">
        <v>0</v>
      </c>
      <c r="T325" s="0" t="n">
        <v>0</v>
      </c>
      <c r="U325" s="18" t="s">
        <v>130</v>
      </c>
      <c r="V325" s="18" t="s">
        <v>333</v>
      </c>
      <c r="W325" s="0" t="str">
        <f aca="false">IF(AND(X325&gt;=6,X325&lt;14),"A",IF(AND(X325&gt;=14,X325&lt;22),"B","C"))</f>
        <v>A</v>
      </c>
      <c r="X325" s="18" t="n">
        <f aca="false">HOUR(H325)</f>
        <v>11</v>
      </c>
      <c r="Y325" s="18" t="n">
        <f aca="false">ROUND((I325-H325)*1440,0)</f>
        <v>19</v>
      </c>
      <c r="Z325" s="18" t="n">
        <f aca="false">ROUND((J325-I325)*1440,0)</f>
        <v>15</v>
      </c>
      <c r="AA325" s="18" t="n">
        <f aca="false">ROUND((K325-J325)*1440,0)</f>
        <v>33</v>
      </c>
      <c r="AB325" s="18" t="n">
        <f aca="false">ROUND((L325-K325)*1440,0)</f>
        <v>6</v>
      </c>
      <c r="AC325" s="18" t="n">
        <f aca="false">ROUND((M325-L325)*1440,0)</f>
        <v>15</v>
      </c>
      <c r="AD325" s="18" t="n">
        <f aca="false">IF(N325="","",ROUND((N325-M325)*1440,0))</f>
        <v>5</v>
      </c>
      <c r="AE325" s="18" t="n">
        <f aca="false">IF(O325="","",ROUND((O325-N325)*1440,0))</f>
        <v>24</v>
      </c>
      <c r="AF325" s="18" t="n">
        <f aca="false">IF(P325="","",ROUND((P325-O325)*1440,0))</f>
        <v>19</v>
      </c>
      <c r="AG325" s="18" t="n">
        <f aca="false">IF(Q325="","",ROUND((Q325-P325)*1440,0))</f>
        <v>33</v>
      </c>
      <c r="AH325" s="18" t="n">
        <f aca="false">IF(Q325="","",ROUND((Q325-H325)*1440,0))</f>
        <v>169</v>
      </c>
      <c r="AI325" s="19" t="n">
        <f aca="false">ROUND(IF(O325="",Assumptions!$B$25-K325,O325-K325)*24,1)</f>
        <v>0.8</v>
      </c>
      <c r="AJ325" s="20" t="n">
        <f aca="false">ROUND(MAX(N(Y325)/Assumptions!$C$5, N(Z325)/Assumptions!$C$6, N(AA325)/Assumptions!$C$7, N(AB325)/Assumptions!$C$8, N(AC325)/Assumptions!$C$9, N(AD325)/Assumptions!$C$10, N(AE325)/Assumptions!$C$11, N(AF325)/Assumptions!$C$12, N(AG325)/Assumptions!$C$13),3)</f>
        <v>1</v>
      </c>
      <c r="AK325" s="0" t="str">
        <f aca="false">IF(OR(U325="Pending",U325="On Hold"),"Open GRN (awaiting)",IF(AJ325&lt;=1,"Within SLA",IF(ROUND(N(Y325)/Assumptions!$C$5,3)=AJ325,"Gate Wait",IF(ROUND(N(Z325)/Assumptions!$C$6,3)=AJ325,"Dock Wait",IF(ROUND(N(AA325)/Assumptions!$C$7,3)=AJ325,"Unloading",IF(ROUND(N(AB325)/Assumptions!$C$8,3)=AJ325,"Unload-to-QC Wait",IF(ROUND(N(AC325)/Assumptions!$C$9,3)=AJ325,"QC",IF(ROUND(N(AD325)/Assumptions!$C$10,3)=AJ325,"QC-to-GRN Wait",IF(ROUND(N(AE325)/Assumptions!$C$11,3)=AJ325,"GRN Processing",IF(ROUND(N(AF325)/Assumptions!$C$12,3)=AJ325,"GRN-to-Putaway Wait",IF(ROUND(N(AG325)/Assumptions!$C$13,3)=AJ325,"Putaway","Within SLA")))))))))))</f>
        <v>Within SLA</v>
      </c>
    </row>
    <row r="326" customFormat="false" ht="15" hidden="false" customHeight="false" outlineLevel="0" collapsed="false">
      <c r="A326" s="0" t="s">
        <v>1114</v>
      </c>
      <c r="B326" s="0" t="s">
        <v>1115</v>
      </c>
      <c r="C326" s="0" t="s">
        <v>118</v>
      </c>
      <c r="D326" s="0" t="s">
        <v>147</v>
      </c>
      <c r="E326" s="0" t="s">
        <v>1116</v>
      </c>
      <c r="F326" s="0" t="s">
        <v>121</v>
      </c>
      <c r="G326" s="0" t="s">
        <v>150</v>
      </c>
      <c r="H326" s="17" t="n">
        <v>46211.4694444445</v>
      </c>
      <c r="I326" s="17" t="n">
        <v>46211.4861111111</v>
      </c>
      <c r="J326" s="17" t="n">
        <v>46211.4923611111</v>
      </c>
      <c r="K326" s="17" t="n">
        <v>46211.5368055556</v>
      </c>
      <c r="L326" s="17" t="n">
        <v>46211.5430555556</v>
      </c>
      <c r="M326" s="17" t="n">
        <v>46211.5618055556</v>
      </c>
      <c r="N326" s="17" t="n">
        <v>46211.5666666667</v>
      </c>
      <c r="O326" s="17" t="n">
        <v>46211.6118055556</v>
      </c>
      <c r="P326" s="17" t="n">
        <v>46211.6215277778</v>
      </c>
      <c r="Q326" s="17" t="n">
        <v>46211.6423611111</v>
      </c>
      <c r="R326" s="0" t="n">
        <v>1268</v>
      </c>
      <c r="S326" s="0" t="n">
        <v>0</v>
      </c>
      <c r="T326" s="0" t="n">
        <v>0</v>
      </c>
      <c r="U326" s="18" t="s">
        <v>130</v>
      </c>
      <c r="V326" s="18" t="s">
        <v>144</v>
      </c>
      <c r="W326" s="0" t="str">
        <f aca="false">IF(AND(X326&gt;=6,X326&lt;14),"A",IF(AND(X326&gt;=14,X326&lt;22),"B","C"))</f>
        <v>A</v>
      </c>
      <c r="X326" s="18" t="n">
        <f aca="false">HOUR(H326)</f>
        <v>11</v>
      </c>
      <c r="Y326" s="18" t="n">
        <f aca="false">ROUND((I326-H326)*1440,0)</f>
        <v>24</v>
      </c>
      <c r="Z326" s="18" t="n">
        <f aca="false">ROUND((J326-I326)*1440,0)</f>
        <v>9</v>
      </c>
      <c r="AA326" s="18" t="n">
        <f aca="false">ROUND((K326-J326)*1440,0)</f>
        <v>64</v>
      </c>
      <c r="AB326" s="18" t="n">
        <f aca="false">ROUND((L326-K326)*1440,0)</f>
        <v>9</v>
      </c>
      <c r="AC326" s="18" t="n">
        <f aca="false">ROUND((M326-L326)*1440,0)</f>
        <v>27</v>
      </c>
      <c r="AD326" s="18" t="n">
        <f aca="false">IF(N326="","",ROUND((N326-M326)*1440,0))</f>
        <v>7</v>
      </c>
      <c r="AE326" s="18" t="n">
        <f aca="false">IF(O326="","",ROUND((O326-N326)*1440,0))</f>
        <v>65</v>
      </c>
      <c r="AF326" s="18" t="n">
        <f aca="false">IF(P326="","",ROUND((P326-O326)*1440,0))</f>
        <v>14</v>
      </c>
      <c r="AG326" s="18" t="n">
        <f aca="false">IF(Q326="","",ROUND((Q326-P326)*1440,0))</f>
        <v>30</v>
      </c>
      <c r="AH326" s="18" t="n">
        <f aca="false">IF(Q326="","",ROUND((Q326-H326)*1440,0))</f>
        <v>249</v>
      </c>
      <c r="AI326" s="19" t="n">
        <f aca="false">ROUND(IF(O326="",Assumptions!$B$25-K326,O326-K326)*24,1)</f>
        <v>1.8</v>
      </c>
      <c r="AJ326" s="20" t="n">
        <f aca="false">ROUND(MAX(N(Y326)/Assumptions!$C$5, N(Z326)/Assumptions!$C$6, N(AA326)/Assumptions!$C$7, N(AB326)/Assumptions!$C$8, N(AC326)/Assumptions!$C$9, N(AD326)/Assumptions!$C$10, N(AE326)/Assumptions!$C$11, N(AF326)/Assumptions!$C$12, N(AG326)/Assumptions!$C$13),3)</f>
        <v>1.444</v>
      </c>
      <c r="AK326" s="0" t="str">
        <f aca="false">IF(OR(U326="Pending",U326="On Hold"),"Open GRN (awaiting)",IF(AJ326&lt;=1,"Within SLA",IF(ROUND(N(Y326)/Assumptions!$C$5,3)=AJ326,"Gate Wait",IF(ROUND(N(Z326)/Assumptions!$C$6,3)=AJ326,"Dock Wait",IF(ROUND(N(AA326)/Assumptions!$C$7,3)=AJ326,"Unloading",IF(ROUND(N(AB326)/Assumptions!$C$8,3)=AJ326,"Unload-to-QC Wait",IF(ROUND(N(AC326)/Assumptions!$C$9,3)=AJ326,"QC",IF(ROUND(N(AD326)/Assumptions!$C$10,3)=AJ326,"QC-to-GRN Wait",IF(ROUND(N(AE326)/Assumptions!$C$11,3)=AJ326,"GRN Processing",IF(ROUND(N(AF326)/Assumptions!$C$12,3)=AJ326,"GRN-to-Putaway Wait",IF(ROUND(N(AG326)/Assumptions!$C$13,3)=AJ326,"Putaway","Within SLA")))))))))))</f>
        <v>GRN Processing</v>
      </c>
    </row>
    <row r="327" customFormat="false" ht="15" hidden="false" customHeight="false" outlineLevel="0" collapsed="false">
      <c r="A327" s="0" t="s">
        <v>1117</v>
      </c>
      <c r="B327" s="0" t="s">
        <v>1118</v>
      </c>
      <c r="C327" s="0" t="s">
        <v>118</v>
      </c>
      <c r="D327" s="0" t="s">
        <v>147</v>
      </c>
      <c r="E327" s="0" t="s">
        <v>1119</v>
      </c>
      <c r="F327" s="0" t="s">
        <v>121</v>
      </c>
      <c r="G327" s="0" t="s">
        <v>167</v>
      </c>
      <c r="H327" s="17" t="n">
        <v>46211.4763888889</v>
      </c>
      <c r="I327" s="17" t="n">
        <v>46211.5416666667</v>
      </c>
      <c r="J327" s="17" t="n">
        <v>46211.5590277778</v>
      </c>
      <c r="K327" s="17" t="n">
        <v>46211.6041666667</v>
      </c>
      <c r="L327" s="17" t="n">
        <v>46211.6125</v>
      </c>
      <c r="M327" s="17" t="n">
        <v>46211.6326388889</v>
      </c>
      <c r="N327" s="17" t="n">
        <v>46211.6694444444</v>
      </c>
      <c r="O327" s="17" t="n">
        <v>46211.69375</v>
      </c>
      <c r="P327" s="17" t="n">
        <v>46211.70625</v>
      </c>
      <c r="Q327" s="17" t="n">
        <v>46211.7173611111</v>
      </c>
      <c r="R327" s="0" t="n">
        <v>801</v>
      </c>
      <c r="S327" s="0" t="n">
        <v>0</v>
      </c>
      <c r="T327" s="0" t="n">
        <v>0</v>
      </c>
      <c r="U327" s="18" t="s">
        <v>130</v>
      </c>
      <c r="V327" s="18" t="s">
        <v>139</v>
      </c>
      <c r="W327" s="0" t="str">
        <f aca="false">IF(AND(X327&gt;=6,X327&lt;14),"A",IF(AND(X327&gt;=14,X327&lt;22),"B","C"))</f>
        <v>A</v>
      </c>
      <c r="X327" s="18" t="n">
        <f aca="false">HOUR(H327)</f>
        <v>11</v>
      </c>
      <c r="Y327" s="18" t="n">
        <f aca="false">ROUND((I327-H327)*1440,0)</f>
        <v>94</v>
      </c>
      <c r="Z327" s="18" t="n">
        <f aca="false">ROUND((J327-I327)*1440,0)</f>
        <v>25</v>
      </c>
      <c r="AA327" s="18" t="n">
        <f aca="false">ROUND((K327-J327)*1440,0)</f>
        <v>65</v>
      </c>
      <c r="AB327" s="18" t="n">
        <f aca="false">ROUND((L327-K327)*1440,0)</f>
        <v>12</v>
      </c>
      <c r="AC327" s="18" t="n">
        <f aca="false">ROUND((M327-L327)*1440,0)</f>
        <v>29</v>
      </c>
      <c r="AD327" s="18" t="n">
        <f aca="false">IF(N327="","",ROUND((N327-M327)*1440,0))</f>
        <v>53</v>
      </c>
      <c r="AE327" s="18" t="n">
        <f aca="false">IF(O327="","",ROUND((O327-N327)*1440,0))</f>
        <v>35</v>
      </c>
      <c r="AF327" s="18" t="n">
        <f aca="false">IF(P327="","",ROUND((P327-O327)*1440,0))</f>
        <v>18</v>
      </c>
      <c r="AG327" s="18" t="n">
        <f aca="false">IF(Q327="","",ROUND((Q327-P327)*1440,0))</f>
        <v>16</v>
      </c>
      <c r="AH327" s="18" t="n">
        <f aca="false">IF(Q327="","",ROUND((Q327-H327)*1440,0))</f>
        <v>347</v>
      </c>
      <c r="AI327" s="19" t="n">
        <f aca="false">ROUND(IF(O327="",Assumptions!$B$25-K327,O327-K327)*24,1)</f>
        <v>2.2</v>
      </c>
      <c r="AJ327" s="20" t="n">
        <f aca="false">ROUND(MAX(N(Y327)/Assumptions!$C$5, N(Z327)/Assumptions!$C$6, N(AA327)/Assumptions!$C$7, N(AB327)/Assumptions!$C$8, N(AC327)/Assumptions!$C$9, N(AD327)/Assumptions!$C$10, N(AE327)/Assumptions!$C$11, N(AF327)/Assumptions!$C$12, N(AG327)/Assumptions!$C$13),3)</f>
        <v>3.133</v>
      </c>
      <c r="AK327" s="0" t="str">
        <f aca="false">IF(OR(U327="Pending",U327="On Hold"),"Open GRN (awaiting)",IF(AJ327&lt;=1,"Within SLA",IF(ROUND(N(Y327)/Assumptions!$C$5,3)=AJ327,"Gate Wait",IF(ROUND(N(Z327)/Assumptions!$C$6,3)=AJ327,"Dock Wait",IF(ROUND(N(AA327)/Assumptions!$C$7,3)=AJ327,"Unloading",IF(ROUND(N(AB327)/Assumptions!$C$8,3)=AJ327,"Unload-to-QC Wait",IF(ROUND(N(AC327)/Assumptions!$C$9,3)=AJ327,"QC",IF(ROUND(N(AD327)/Assumptions!$C$10,3)=AJ327,"QC-to-GRN Wait",IF(ROUND(N(AE327)/Assumptions!$C$11,3)=AJ327,"GRN Processing",IF(ROUND(N(AF327)/Assumptions!$C$12,3)=AJ327,"GRN-to-Putaway Wait",IF(ROUND(N(AG327)/Assumptions!$C$13,3)=AJ327,"Putaway","Within SLA")))))))))))</f>
        <v>Gate Wait</v>
      </c>
    </row>
    <row r="328" customFormat="false" ht="15" hidden="false" customHeight="false" outlineLevel="0" collapsed="false">
      <c r="A328" s="0" t="s">
        <v>1120</v>
      </c>
      <c r="B328" s="0" t="s">
        <v>1121</v>
      </c>
      <c r="C328" s="0" t="s">
        <v>118</v>
      </c>
      <c r="D328" s="0" t="s">
        <v>147</v>
      </c>
      <c r="E328" s="0" t="s">
        <v>1122</v>
      </c>
      <c r="F328" s="0" t="s">
        <v>121</v>
      </c>
      <c r="G328" s="0" t="s">
        <v>167</v>
      </c>
      <c r="H328" s="17" t="n">
        <v>46211.4791666667</v>
      </c>
      <c r="I328" s="17" t="n">
        <v>46211.5013888889</v>
      </c>
      <c r="J328" s="17" t="n">
        <v>46211.5048611111</v>
      </c>
      <c r="K328" s="17" t="n">
        <v>46211.5298611111</v>
      </c>
      <c r="L328" s="17" t="n">
        <v>46211.5375</v>
      </c>
      <c r="M328" s="17" t="n">
        <v>46211.5638888889</v>
      </c>
      <c r="N328" s="17" t="n">
        <v>46211.5756944444</v>
      </c>
      <c r="O328" s="17" t="n">
        <v>46211.5923611111</v>
      </c>
      <c r="P328" s="17" t="n">
        <v>46211.6097222222</v>
      </c>
      <c r="Q328" s="17" t="n">
        <v>46211.6222222222</v>
      </c>
      <c r="R328" s="0" t="n">
        <v>755</v>
      </c>
      <c r="S328" s="0" t="n">
        <v>0</v>
      </c>
      <c r="T328" s="0" t="n">
        <v>0</v>
      </c>
      <c r="U328" s="18" t="s">
        <v>130</v>
      </c>
      <c r="V328" s="18" t="s">
        <v>144</v>
      </c>
      <c r="W328" s="0" t="str">
        <f aca="false">IF(AND(X328&gt;=6,X328&lt;14),"A",IF(AND(X328&gt;=14,X328&lt;22),"B","C"))</f>
        <v>A</v>
      </c>
      <c r="X328" s="18" t="n">
        <f aca="false">HOUR(H328)</f>
        <v>11</v>
      </c>
      <c r="Y328" s="18" t="n">
        <f aca="false">ROUND((I328-H328)*1440,0)</f>
        <v>32</v>
      </c>
      <c r="Z328" s="18" t="n">
        <f aca="false">ROUND((J328-I328)*1440,0)</f>
        <v>5</v>
      </c>
      <c r="AA328" s="18" t="n">
        <f aca="false">ROUND((K328-J328)*1440,0)</f>
        <v>36</v>
      </c>
      <c r="AB328" s="18" t="n">
        <f aca="false">ROUND((L328-K328)*1440,0)</f>
        <v>11</v>
      </c>
      <c r="AC328" s="18" t="n">
        <f aca="false">ROUND((M328-L328)*1440,0)</f>
        <v>38</v>
      </c>
      <c r="AD328" s="18" t="n">
        <f aca="false">IF(N328="","",ROUND((N328-M328)*1440,0))</f>
        <v>17</v>
      </c>
      <c r="AE328" s="18" t="n">
        <f aca="false">IF(O328="","",ROUND((O328-N328)*1440,0))</f>
        <v>24</v>
      </c>
      <c r="AF328" s="18" t="n">
        <f aca="false">IF(P328="","",ROUND((P328-O328)*1440,0))</f>
        <v>25</v>
      </c>
      <c r="AG328" s="18" t="n">
        <f aca="false">IF(Q328="","",ROUND((Q328-P328)*1440,0))</f>
        <v>18</v>
      </c>
      <c r="AH328" s="18" t="n">
        <f aca="false">IF(Q328="","",ROUND((Q328-H328)*1440,0))</f>
        <v>206</v>
      </c>
      <c r="AI328" s="19" t="n">
        <f aca="false">ROUND(IF(O328="",Assumptions!$B$25-K328,O328-K328)*24,1)</f>
        <v>1.5</v>
      </c>
      <c r="AJ328" s="20" t="n">
        <f aca="false">ROUND(MAX(N(Y328)/Assumptions!$C$5, N(Z328)/Assumptions!$C$6, N(AA328)/Assumptions!$C$7, N(AB328)/Assumptions!$C$8, N(AC328)/Assumptions!$C$9, N(AD328)/Assumptions!$C$10, N(AE328)/Assumptions!$C$11, N(AF328)/Assumptions!$C$12, N(AG328)/Assumptions!$C$13),3)</f>
        <v>1.25</v>
      </c>
      <c r="AK328" s="0" t="str">
        <f aca="false">IF(OR(U328="Pending",U328="On Hold"),"Open GRN (awaiting)",IF(AJ328&lt;=1,"Within SLA",IF(ROUND(N(Y328)/Assumptions!$C$5,3)=AJ328,"Gate Wait",IF(ROUND(N(Z328)/Assumptions!$C$6,3)=AJ328,"Dock Wait",IF(ROUND(N(AA328)/Assumptions!$C$7,3)=AJ328,"Unloading",IF(ROUND(N(AB328)/Assumptions!$C$8,3)=AJ328,"Unload-to-QC Wait",IF(ROUND(N(AC328)/Assumptions!$C$9,3)=AJ328,"QC",IF(ROUND(N(AD328)/Assumptions!$C$10,3)=AJ328,"QC-to-GRN Wait",IF(ROUND(N(AE328)/Assumptions!$C$11,3)=AJ328,"GRN Processing",IF(ROUND(N(AF328)/Assumptions!$C$12,3)=AJ328,"GRN-to-Putaway Wait",IF(ROUND(N(AG328)/Assumptions!$C$13,3)=AJ328,"Putaway","Within SLA")))))))))))</f>
        <v>GRN-to-Putaway Wait</v>
      </c>
    </row>
    <row r="329" customFormat="false" ht="15" hidden="false" customHeight="false" outlineLevel="0" collapsed="false">
      <c r="A329" s="0" t="s">
        <v>1123</v>
      </c>
      <c r="B329" s="0" t="s">
        <v>1124</v>
      </c>
      <c r="C329" s="0" t="s">
        <v>118</v>
      </c>
      <c r="D329" s="0" t="s">
        <v>119</v>
      </c>
      <c r="E329" s="0" t="s">
        <v>1125</v>
      </c>
      <c r="F329" s="0" t="s">
        <v>121</v>
      </c>
      <c r="G329" s="0" t="s">
        <v>129</v>
      </c>
      <c r="H329" s="17" t="n">
        <v>46211.4805555556</v>
      </c>
      <c r="I329" s="17" t="n">
        <v>46211.5104166667</v>
      </c>
      <c r="J329" s="17" t="n">
        <v>46211.5201388889</v>
      </c>
      <c r="K329" s="17" t="n">
        <v>46211.5423611111</v>
      </c>
      <c r="L329" s="17" t="n">
        <v>46211.5611111111</v>
      </c>
      <c r="M329" s="17" t="n">
        <v>46211.5784722222</v>
      </c>
      <c r="N329" s="17" t="n">
        <v>46211.6305555556</v>
      </c>
      <c r="O329" s="17" t="n">
        <v>46211.7729166667</v>
      </c>
      <c r="P329" s="17" t="n">
        <v>46211.7840277778</v>
      </c>
      <c r="Q329" s="17" t="n">
        <v>46211.7902777778</v>
      </c>
      <c r="R329" s="0" t="n">
        <v>80</v>
      </c>
      <c r="S329" s="0" t="n">
        <v>0</v>
      </c>
      <c r="T329" s="0" t="n">
        <v>0</v>
      </c>
      <c r="U329" s="18" t="s">
        <v>130</v>
      </c>
      <c r="V329" s="18" t="s">
        <v>156</v>
      </c>
      <c r="W329" s="0" t="str">
        <f aca="false">IF(AND(X329&gt;=6,X329&lt;14),"A",IF(AND(X329&gt;=14,X329&lt;22),"B","C"))</f>
        <v>A</v>
      </c>
      <c r="X329" s="18" t="n">
        <f aca="false">HOUR(H329)</f>
        <v>11</v>
      </c>
      <c r="Y329" s="18" t="n">
        <f aca="false">ROUND((I329-H329)*1440,0)</f>
        <v>43</v>
      </c>
      <c r="Z329" s="18" t="n">
        <f aca="false">ROUND((J329-I329)*1440,0)</f>
        <v>14</v>
      </c>
      <c r="AA329" s="18" t="n">
        <f aca="false">ROUND((K329-J329)*1440,0)</f>
        <v>32</v>
      </c>
      <c r="AB329" s="18" t="n">
        <f aca="false">ROUND((L329-K329)*1440,0)</f>
        <v>27</v>
      </c>
      <c r="AC329" s="18" t="n">
        <f aca="false">ROUND((M329-L329)*1440,0)</f>
        <v>25</v>
      </c>
      <c r="AD329" s="18" t="n">
        <f aca="false">IF(N329="","",ROUND((N329-M329)*1440,0))</f>
        <v>75</v>
      </c>
      <c r="AE329" s="18" t="n">
        <f aca="false">IF(O329="","",ROUND((O329-N329)*1440,0))</f>
        <v>205</v>
      </c>
      <c r="AF329" s="18" t="n">
        <f aca="false">IF(P329="","",ROUND((P329-O329)*1440,0))</f>
        <v>16</v>
      </c>
      <c r="AG329" s="18" t="n">
        <f aca="false">IF(Q329="","",ROUND((Q329-P329)*1440,0))</f>
        <v>9</v>
      </c>
      <c r="AH329" s="18" t="n">
        <f aca="false">IF(Q329="","",ROUND((Q329-H329)*1440,0))</f>
        <v>446</v>
      </c>
      <c r="AI329" s="19" t="n">
        <f aca="false">ROUND(IF(O329="",Assumptions!$B$25-K329,O329-K329)*24,1)</f>
        <v>5.5</v>
      </c>
      <c r="AJ329" s="20" t="n">
        <f aca="false">ROUND(MAX(N(Y329)/Assumptions!$C$5, N(Z329)/Assumptions!$C$6, N(AA329)/Assumptions!$C$7, N(AB329)/Assumptions!$C$8, N(AC329)/Assumptions!$C$9, N(AD329)/Assumptions!$C$10, N(AE329)/Assumptions!$C$11, N(AF329)/Assumptions!$C$12, N(AG329)/Assumptions!$C$13),3)</f>
        <v>4.556</v>
      </c>
      <c r="AK329" s="0" t="str">
        <f aca="false">IF(OR(U329="Pending",U329="On Hold"),"Open GRN (awaiting)",IF(AJ329&lt;=1,"Within SLA",IF(ROUND(N(Y329)/Assumptions!$C$5,3)=AJ329,"Gate Wait",IF(ROUND(N(Z329)/Assumptions!$C$6,3)=AJ329,"Dock Wait",IF(ROUND(N(AA329)/Assumptions!$C$7,3)=AJ329,"Unloading",IF(ROUND(N(AB329)/Assumptions!$C$8,3)=AJ329,"Unload-to-QC Wait",IF(ROUND(N(AC329)/Assumptions!$C$9,3)=AJ329,"QC",IF(ROUND(N(AD329)/Assumptions!$C$10,3)=AJ329,"QC-to-GRN Wait",IF(ROUND(N(AE329)/Assumptions!$C$11,3)=AJ329,"GRN Processing",IF(ROUND(N(AF329)/Assumptions!$C$12,3)=AJ329,"GRN-to-Putaway Wait",IF(ROUND(N(AG329)/Assumptions!$C$13,3)=AJ329,"Putaway","Within SLA")))))))))))</f>
        <v>GRN Processing</v>
      </c>
    </row>
    <row r="330" customFormat="false" ht="15" hidden="false" customHeight="false" outlineLevel="0" collapsed="false">
      <c r="A330" s="0" t="s">
        <v>1126</v>
      </c>
      <c r="B330" s="0" t="s">
        <v>1127</v>
      </c>
      <c r="C330" s="0" t="s">
        <v>218</v>
      </c>
      <c r="D330" s="0" t="s">
        <v>135</v>
      </c>
      <c r="E330" s="0" t="s">
        <v>1128</v>
      </c>
      <c r="F330" s="0" t="s">
        <v>137</v>
      </c>
      <c r="G330" s="0" t="s">
        <v>138</v>
      </c>
      <c r="H330" s="17" t="n">
        <v>46211.4916666667</v>
      </c>
      <c r="I330" s="17" t="n">
        <v>46211.5076388889</v>
      </c>
      <c r="J330" s="17" t="n">
        <v>46211.5131944444</v>
      </c>
      <c r="K330" s="17" t="n">
        <v>46211.5604166667</v>
      </c>
      <c r="L330" s="17" t="n">
        <v>46211.5652777778</v>
      </c>
      <c r="M330" s="17" t="n">
        <v>46211.5902777778</v>
      </c>
      <c r="N330" s="17" t="n">
        <v>46211.6013888889</v>
      </c>
      <c r="O330" s="17" t="n">
        <v>46211.6729166667</v>
      </c>
      <c r="P330" s="17" t="n">
        <v>46211.6944444445</v>
      </c>
      <c r="Q330" s="17" t="n">
        <v>46211.7041666667</v>
      </c>
      <c r="R330" s="0" t="n">
        <v>253</v>
      </c>
      <c r="S330" s="0" t="n">
        <v>0</v>
      </c>
      <c r="T330" s="0" t="n">
        <v>0</v>
      </c>
      <c r="U330" s="18" t="s">
        <v>130</v>
      </c>
      <c r="V330" s="18" t="s">
        <v>156</v>
      </c>
      <c r="W330" s="0" t="str">
        <f aca="false">IF(AND(X330&gt;=6,X330&lt;14),"A",IF(AND(X330&gt;=14,X330&lt;22),"B","C"))</f>
        <v>A</v>
      </c>
      <c r="X330" s="18" t="n">
        <f aca="false">HOUR(H330)</f>
        <v>11</v>
      </c>
      <c r="Y330" s="18" t="n">
        <f aca="false">ROUND((I330-H330)*1440,0)</f>
        <v>23</v>
      </c>
      <c r="Z330" s="18" t="n">
        <f aca="false">ROUND((J330-I330)*1440,0)</f>
        <v>8</v>
      </c>
      <c r="AA330" s="18" t="n">
        <f aca="false">ROUND((K330-J330)*1440,0)</f>
        <v>68</v>
      </c>
      <c r="AB330" s="18" t="n">
        <f aca="false">ROUND((L330-K330)*1440,0)</f>
        <v>7</v>
      </c>
      <c r="AC330" s="18" t="n">
        <f aca="false">ROUND((M330-L330)*1440,0)</f>
        <v>36</v>
      </c>
      <c r="AD330" s="18" t="n">
        <f aca="false">IF(N330="","",ROUND((N330-M330)*1440,0))</f>
        <v>16</v>
      </c>
      <c r="AE330" s="18" t="n">
        <f aca="false">IF(O330="","",ROUND((O330-N330)*1440,0))</f>
        <v>103</v>
      </c>
      <c r="AF330" s="18" t="n">
        <f aca="false">IF(P330="","",ROUND((P330-O330)*1440,0))</f>
        <v>31</v>
      </c>
      <c r="AG330" s="18" t="n">
        <f aca="false">IF(Q330="","",ROUND((Q330-P330)*1440,0))</f>
        <v>14</v>
      </c>
      <c r="AH330" s="18" t="n">
        <f aca="false">IF(Q330="","",ROUND((Q330-H330)*1440,0))</f>
        <v>306</v>
      </c>
      <c r="AI330" s="19" t="n">
        <f aca="false">ROUND(IF(O330="",Assumptions!$B$25-K330,O330-K330)*24,1)</f>
        <v>2.7</v>
      </c>
      <c r="AJ330" s="20" t="n">
        <f aca="false">ROUND(MAX(N(Y330)/Assumptions!$C$5, N(Z330)/Assumptions!$C$6, N(AA330)/Assumptions!$C$7, N(AB330)/Assumptions!$C$8, N(AC330)/Assumptions!$C$9, N(AD330)/Assumptions!$C$10, N(AE330)/Assumptions!$C$11, N(AF330)/Assumptions!$C$12, N(AG330)/Assumptions!$C$13),3)</f>
        <v>2.289</v>
      </c>
      <c r="AK330" s="0" t="str">
        <f aca="false">IF(OR(U330="Pending",U330="On Hold"),"Open GRN (awaiting)",IF(AJ330&lt;=1,"Within SLA",IF(ROUND(N(Y330)/Assumptions!$C$5,3)=AJ330,"Gate Wait",IF(ROUND(N(Z330)/Assumptions!$C$6,3)=AJ330,"Dock Wait",IF(ROUND(N(AA330)/Assumptions!$C$7,3)=AJ330,"Unloading",IF(ROUND(N(AB330)/Assumptions!$C$8,3)=AJ330,"Unload-to-QC Wait",IF(ROUND(N(AC330)/Assumptions!$C$9,3)=AJ330,"QC",IF(ROUND(N(AD330)/Assumptions!$C$10,3)=AJ330,"QC-to-GRN Wait",IF(ROUND(N(AE330)/Assumptions!$C$11,3)=AJ330,"GRN Processing",IF(ROUND(N(AF330)/Assumptions!$C$12,3)=AJ330,"GRN-to-Putaway Wait",IF(ROUND(N(AG330)/Assumptions!$C$13,3)=AJ330,"Putaway","Within SLA")))))))))))</f>
        <v>GRN Processing</v>
      </c>
    </row>
    <row r="331" customFormat="false" ht="15" hidden="false" customHeight="false" outlineLevel="0" collapsed="false">
      <c r="A331" s="0" t="s">
        <v>1129</v>
      </c>
      <c r="B331" s="0" t="s">
        <v>1130</v>
      </c>
      <c r="C331" s="0" t="s">
        <v>252</v>
      </c>
      <c r="D331" s="0" t="s">
        <v>135</v>
      </c>
      <c r="E331" s="0" t="s">
        <v>1131</v>
      </c>
      <c r="F331" s="0" t="s">
        <v>155</v>
      </c>
      <c r="G331" s="0" t="s">
        <v>178</v>
      </c>
      <c r="H331" s="17" t="n">
        <v>46211.4972222222</v>
      </c>
      <c r="I331" s="17" t="n">
        <v>46211.5173611111</v>
      </c>
      <c r="J331" s="17" t="n">
        <v>46211.5236111111</v>
      </c>
      <c r="K331" s="17" t="n">
        <v>46211.5430555556</v>
      </c>
      <c r="L331" s="17" t="n">
        <v>46211.55625</v>
      </c>
      <c r="M331" s="17" t="n">
        <v>46211.5826388889</v>
      </c>
      <c r="N331" s="17" t="n">
        <v>46211.6395833333</v>
      </c>
      <c r="O331" s="17" t="n">
        <v>46211.6680555556</v>
      </c>
      <c r="P331" s="17" t="n">
        <v>46211.68125</v>
      </c>
      <c r="Q331" s="17" t="n">
        <v>46211.7013888889</v>
      </c>
      <c r="R331" s="0" t="n">
        <v>277</v>
      </c>
      <c r="S331" s="0" t="n">
        <v>0</v>
      </c>
      <c r="T331" s="0" t="n">
        <v>0</v>
      </c>
      <c r="U331" s="18" t="s">
        <v>130</v>
      </c>
      <c r="V331" s="18" t="s">
        <v>156</v>
      </c>
      <c r="W331" s="0" t="str">
        <f aca="false">IF(AND(X331&gt;=6,X331&lt;14),"A",IF(AND(X331&gt;=14,X331&lt;22),"B","C"))</f>
        <v>A</v>
      </c>
      <c r="X331" s="18" t="n">
        <f aca="false">HOUR(H331)</f>
        <v>11</v>
      </c>
      <c r="Y331" s="18" t="n">
        <f aca="false">ROUND((I331-H331)*1440,0)</f>
        <v>29</v>
      </c>
      <c r="Z331" s="18" t="n">
        <f aca="false">ROUND((J331-I331)*1440,0)</f>
        <v>9</v>
      </c>
      <c r="AA331" s="18" t="n">
        <f aca="false">ROUND((K331-J331)*1440,0)</f>
        <v>28</v>
      </c>
      <c r="AB331" s="18" t="n">
        <f aca="false">ROUND((L331-K331)*1440,0)</f>
        <v>19</v>
      </c>
      <c r="AC331" s="18" t="n">
        <f aca="false">ROUND((M331-L331)*1440,0)</f>
        <v>38</v>
      </c>
      <c r="AD331" s="18" t="n">
        <f aca="false">IF(N331="","",ROUND((N331-M331)*1440,0))</f>
        <v>82</v>
      </c>
      <c r="AE331" s="18" t="n">
        <f aca="false">IF(O331="","",ROUND((O331-N331)*1440,0))</f>
        <v>41</v>
      </c>
      <c r="AF331" s="18" t="n">
        <f aca="false">IF(P331="","",ROUND((P331-O331)*1440,0))</f>
        <v>19</v>
      </c>
      <c r="AG331" s="18" t="n">
        <f aca="false">IF(Q331="","",ROUND((Q331-P331)*1440,0))</f>
        <v>29</v>
      </c>
      <c r="AH331" s="18" t="n">
        <f aca="false">IF(Q331="","",ROUND((Q331-H331)*1440,0))</f>
        <v>294</v>
      </c>
      <c r="AI331" s="19" t="n">
        <f aca="false">ROUND(IF(O331="",Assumptions!$B$25-K331,O331-K331)*24,1)</f>
        <v>3</v>
      </c>
      <c r="AJ331" s="20" t="n">
        <f aca="false">ROUND(MAX(N(Y331)/Assumptions!$C$5, N(Z331)/Assumptions!$C$6, N(AA331)/Assumptions!$C$7, N(AB331)/Assumptions!$C$8, N(AC331)/Assumptions!$C$9, N(AD331)/Assumptions!$C$10, N(AE331)/Assumptions!$C$11, N(AF331)/Assumptions!$C$12, N(AG331)/Assumptions!$C$13),3)</f>
        <v>2.733</v>
      </c>
      <c r="AK331" s="0" t="str">
        <f aca="false">IF(OR(U331="Pending",U331="On Hold"),"Open GRN (awaiting)",IF(AJ331&lt;=1,"Within SLA",IF(ROUND(N(Y331)/Assumptions!$C$5,3)=AJ331,"Gate Wait",IF(ROUND(N(Z331)/Assumptions!$C$6,3)=AJ331,"Dock Wait",IF(ROUND(N(AA331)/Assumptions!$C$7,3)=AJ331,"Unloading",IF(ROUND(N(AB331)/Assumptions!$C$8,3)=AJ331,"Unload-to-QC Wait",IF(ROUND(N(AC331)/Assumptions!$C$9,3)=AJ331,"QC",IF(ROUND(N(AD331)/Assumptions!$C$10,3)=AJ331,"QC-to-GRN Wait",IF(ROUND(N(AE331)/Assumptions!$C$11,3)=AJ331,"GRN Processing",IF(ROUND(N(AF331)/Assumptions!$C$12,3)=AJ331,"GRN-to-Putaway Wait",IF(ROUND(N(AG331)/Assumptions!$C$13,3)=AJ331,"Putaway","Within SLA")))))))))))</f>
        <v>QC-to-GRN Wait</v>
      </c>
    </row>
    <row r="332" customFormat="false" ht="15" hidden="false" customHeight="false" outlineLevel="0" collapsed="false">
      <c r="A332" s="0" t="s">
        <v>1132</v>
      </c>
      <c r="B332" s="0" t="s">
        <v>1133</v>
      </c>
      <c r="C332" s="0" t="s">
        <v>118</v>
      </c>
      <c r="D332" s="0" t="s">
        <v>147</v>
      </c>
      <c r="E332" s="0" t="s">
        <v>1134</v>
      </c>
      <c r="F332" s="0" t="s">
        <v>121</v>
      </c>
      <c r="G332" s="0" t="s">
        <v>167</v>
      </c>
      <c r="H332" s="17" t="n">
        <v>46211.4979166667</v>
      </c>
      <c r="I332" s="17" t="n">
        <v>46211.5444444444</v>
      </c>
      <c r="J332" s="17" t="n">
        <v>46211.5465277778</v>
      </c>
      <c r="K332" s="17" t="n">
        <v>46211.58125</v>
      </c>
      <c r="L332" s="17" t="n">
        <v>46211.5895833333</v>
      </c>
      <c r="M332" s="17" t="n">
        <v>46211.6159722222</v>
      </c>
      <c r="N332" s="17" t="n">
        <v>46211.6597222222</v>
      </c>
      <c r="O332" s="17" t="n">
        <v>46211.6715277778</v>
      </c>
      <c r="P332" s="17" t="n">
        <v>46211.6819444444</v>
      </c>
      <c r="Q332" s="17" t="n">
        <v>46211.7173611111</v>
      </c>
      <c r="R332" s="0" t="n">
        <v>639</v>
      </c>
      <c r="S332" s="0" t="n">
        <v>0</v>
      </c>
      <c r="T332" s="0" t="n">
        <v>0</v>
      </c>
      <c r="U332" s="18" t="s">
        <v>130</v>
      </c>
      <c r="V332" s="18" t="s">
        <v>82</v>
      </c>
      <c r="W332" s="0" t="str">
        <f aca="false">IF(AND(X332&gt;=6,X332&lt;14),"A",IF(AND(X332&gt;=14,X332&lt;22),"B","C"))</f>
        <v>A</v>
      </c>
      <c r="X332" s="18" t="n">
        <f aca="false">HOUR(H332)</f>
        <v>11</v>
      </c>
      <c r="Y332" s="18" t="n">
        <f aca="false">ROUND((I332-H332)*1440,0)</f>
        <v>67</v>
      </c>
      <c r="Z332" s="18" t="n">
        <f aca="false">ROUND((J332-I332)*1440,0)</f>
        <v>3</v>
      </c>
      <c r="AA332" s="18" t="n">
        <f aca="false">ROUND((K332-J332)*1440,0)</f>
        <v>50</v>
      </c>
      <c r="AB332" s="18" t="n">
        <f aca="false">ROUND((L332-K332)*1440,0)</f>
        <v>12</v>
      </c>
      <c r="AC332" s="18" t="n">
        <f aca="false">ROUND((M332-L332)*1440,0)</f>
        <v>38</v>
      </c>
      <c r="AD332" s="18" t="n">
        <f aca="false">IF(N332="","",ROUND((N332-M332)*1440,0))</f>
        <v>63</v>
      </c>
      <c r="AE332" s="18" t="n">
        <f aca="false">IF(O332="","",ROUND((O332-N332)*1440,0))</f>
        <v>17</v>
      </c>
      <c r="AF332" s="18" t="n">
        <f aca="false">IF(P332="","",ROUND((P332-O332)*1440,0))</f>
        <v>15</v>
      </c>
      <c r="AG332" s="18" t="n">
        <f aca="false">IF(Q332="","",ROUND((Q332-P332)*1440,0))</f>
        <v>51</v>
      </c>
      <c r="AH332" s="18" t="n">
        <f aca="false">IF(Q332="","",ROUND((Q332-H332)*1440,0))</f>
        <v>316</v>
      </c>
      <c r="AI332" s="19" t="n">
        <f aca="false">ROUND(IF(O332="",Assumptions!$B$25-K332,O332-K332)*24,1)</f>
        <v>2.2</v>
      </c>
      <c r="AJ332" s="20" t="n">
        <f aca="false">ROUND(MAX(N(Y332)/Assumptions!$C$5, N(Z332)/Assumptions!$C$6, N(AA332)/Assumptions!$C$7, N(AB332)/Assumptions!$C$8, N(AC332)/Assumptions!$C$9, N(AD332)/Assumptions!$C$10, N(AE332)/Assumptions!$C$11, N(AF332)/Assumptions!$C$12, N(AG332)/Assumptions!$C$13),3)</f>
        <v>2.233</v>
      </c>
      <c r="AK332" s="0" t="str">
        <f aca="false">IF(OR(U332="Pending",U332="On Hold"),"Open GRN (awaiting)",IF(AJ332&lt;=1,"Within SLA",IF(ROUND(N(Y332)/Assumptions!$C$5,3)=AJ332,"Gate Wait",IF(ROUND(N(Z332)/Assumptions!$C$6,3)=AJ332,"Dock Wait",IF(ROUND(N(AA332)/Assumptions!$C$7,3)=AJ332,"Unloading",IF(ROUND(N(AB332)/Assumptions!$C$8,3)=AJ332,"Unload-to-QC Wait",IF(ROUND(N(AC332)/Assumptions!$C$9,3)=AJ332,"QC",IF(ROUND(N(AD332)/Assumptions!$C$10,3)=AJ332,"QC-to-GRN Wait",IF(ROUND(N(AE332)/Assumptions!$C$11,3)=AJ332,"GRN Processing",IF(ROUND(N(AF332)/Assumptions!$C$12,3)=AJ332,"GRN-to-Putaway Wait",IF(ROUND(N(AG332)/Assumptions!$C$13,3)=AJ332,"Putaway","Within SLA")))))))))))</f>
        <v>Gate Wait</v>
      </c>
    </row>
    <row r="333" customFormat="false" ht="15" hidden="false" customHeight="false" outlineLevel="0" collapsed="false">
      <c r="A333" s="0" t="s">
        <v>1135</v>
      </c>
      <c r="B333" s="0" t="s">
        <v>1136</v>
      </c>
      <c r="C333" s="0" t="s">
        <v>184</v>
      </c>
      <c r="D333" s="0" t="s">
        <v>119</v>
      </c>
      <c r="E333" s="0" t="s">
        <v>1137</v>
      </c>
      <c r="F333" s="0" t="s">
        <v>177</v>
      </c>
      <c r="G333" s="0" t="s">
        <v>122</v>
      </c>
      <c r="H333" s="17" t="n">
        <v>46211.5013888889</v>
      </c>
      <c r="I333" s="17" t="n">
        <v>46211.5298611111</v>
      </c>
      <c r="J333" s="17" t="n">
        <v>46211.5340277778</v>
      </c>
      <c r="K333" s="17" t="n">
        <v>46211.5541666667</v>
      </c>
      <c r="L333" s="17" t="n">
        <v>46211.58125</v>
      </c>
      <c r="M333" s="17" t="n">
        <v>46211.6055555556</v>
      </c>
      <c r="N333" s="17" t="n">
        <v>46211.6395833333</v>
      </c>
      <c r="O333" s="17" t="n">
        <v>46211.6555555556</v>
      </c>
      <c r="P333" s="17" t="n">
        <v>46211.6729166667</v>
      </c>
      <c r="Q333" s="17" t="n">
        <v>46211.6888888889</v>
      </c>
      <c r="R333" s="0" t="n">
        <v>805</v>
      </c>
      <c r="S333" s="0" t="n">
        <v>0</v>
      </c>
      <c r="T333" s="0" t="n">
        <v>0</v>
      </c>
      <c r="U333" s="18" t="s">
        <v>130</v>
      </c>
      <c r="V333" s="18" t="s">
        <v>144</v>
      </c>
      <c r="W333" s="0" t="str">
        <f aca="false">IF(AND(X333&gt;=6,X333&lt;14),"A",IF(AND(X333&gt;=14,X333&lt;22),"B","C"))</f>
        <v>A</v>
      </c>
      <c r="X333" s="18" t="n">
        <f aca="false">HOUR(H333)</f>
        <v>12</v>
      </c>
      <c r="Y333" s="18" t="n">
        <f aca="false">ROUND((I333-H333)*1440,0)</f>
        <v>41</v>
      </c>
      <c r="Z333" s="18" t="n">
        <f aca="false">ROUND((J333-I333)*1440,0)</f>
        <v>6</v>
      </c>
      <c r="AA333" s="18" t="n">
        <f aca="false">ROUND((K333-J333)*1440,0)</f>
        <v>29</v>
      </c>
      <c r="AB333" s="18" t="n">
        <f aca="false">ROUND((L333-K333)*1440,0)</f>
        <v>39</v>
      </c>
      <c r="AC333" s="18" t="n">
        <f aca="false">ROUND((M333-L333)*1440,0)</f>
        <v>35</v>
      </c>
      <c r="AD333" s="18" t="n">
        <f aca="false">IF(N333="","",ROUND((N333-M333)*1440,0))</f>
        <v>49</v>
      </c>
      <c r="AE333" s="18" t="n">
        <f aca="false">IF(O333="","",ROUND((O333-N333)*1440,0))</f>
        <v>23</v>
      </c>
      <c r="AF333" s="18" t="n">
        <f aca="false">IF(P333="","",ROUND((P333-O333)*1440,0))</f>
        <v>25</v>
      </c>
      <c r="AG333" s="18" t="n">
        <f aca="false">IF(Q333="","",ROUND((Q333-P333)*1440,0))</f>
        <v>23</v>
      </c>
      <c r="AH333" s="18" t="n">
        <f aca="false">IF(Q333="","",ROUND((Q333-H333)*1440,0))</f>
        <v>270</v>
      </c>
      <c r="AI333" s="19" t="n">
        <f aca="false">ROUND(IF(O333="",Assumptions!$B$25-K333,O333-K333)*24,1)</f>
        <v>2.4</v>
      </c>
      <c r="AJ333" s="20" t="n">
        <f aca="false">ROUND(MAX(N(Y333)/Assumptions!$C$5, N(Z333)/Assumptions!$C$6, N(AA333)/Assumptions!$C$7, N(AB333)/Assumptions!$C$8, N(AC333)/Assumptions!$C$9, N(AD333)/Assumptions!$C$10, N(AE333)/Assumptions!$C$11, N(AF333)/Assumptions!$C$12, N(AG333)/Assumptions!$C$13),3)</f>
        <v>2.6</v>
      </c>
      <c r="AK333" s="0" t="str">
        <f aca="false">IF(OR(U333="Pending",U333="On Hold"),"Open GRN (awaiting)",IF(AJ333&lt;=1,"Within SLA",IF(ROUND(N(Y333)/Assumptions!$C$5,3)=AJ333,"Gate Wait",IF(ROUND(N(Z333)/Assumptions!$C$6,3)=AJ333,"Dock Wait",IF(ROUND(N(AA333)/Assumptions!$C$7,3)=AJ333,"Unloading",IF(ROUND(N(AB333)/Assumptions!$C$8,3)=AJ333,"Unload-to-QC Wait",IF(ROUND(N(AC333)/Assumptions!$C$9,3)=AJ333,"QC",IF(ROUND(N(AD333)/Assumptions!$C$10,3)=AJ333,"QC-to-GRN Wait",IF(ROUND(N(AE333)/Assumptions!$C$11,3)=AJ333,"GRN Processing",IF(ROUND(N(AF333)/Assumptions!$C$12,3)=AJ333,"GRN-to-Putaway Wait",IF(ROUND(N(AG333)/Assumptions!$C$13,3)=AJ333,"Putaway","Within SLA")))))))))))</f>
        <v>Unload-to-QC Wait</v>
      </c>
    </row>
    <row r="334" customFormat="false" ht="15" hidden="false" customHeight="false" outlineLevel="0" collapsed="false">
      <c r="A334" s="0" t="s">
        <v>1138</v>
      </c>
      <c r="B334" s="0" t="s">
        <v>1139</v>
      </c>
      <c r="C334" s="0" t="s">
        <v>142</v>
      </c>
      <c r="D334" s="0" t="s">
        <v>119</v>
      </c>
      <c r="E334" s="0" t="s">
        <v>1140</v>
      </c>
      <c r="F334" s="0" t="s">
        <v>137</v>
      </c>
      <c r="G334" s="0" t="s">
        <v>129</v>
      </c>
      <c r="H334" s="17" t="n">
        <v>46211.5125</v>
      </c>
      <c r="I334" s="17" t="n">
        <v>46211.5236111111</v>
      </c>
      <c r="J334" s="17" t="n">
        <v>46211.5263888889</v>
      </c>
      <c r="K334" s="17" t="n">
        <v>46211.5743055556</v>
      </c>
      <c r="L334" s="17" t="n">
        <v>46211.5826388889</v>
      </c>
      <c r="M334" s="17" t="n">
        <v>46211.5972222222</v>
      </c>
      <c r="N334" s="17" t="n">
        <v>46211.6340277778</v>
      </c>
      <c r="O334" s="17" t="n">
        <v>46211.6527777778</v>
      </c>
      <c r="P334" s="17" t="n">
        <v>46211.6597222222</v>
      </c>
      <c r="Q334" s="17" t="n">
        <v>46211.6715277778</v>
      </c>
      <c r="R334" s="0" t="n">
        <v>608</v>
      </c>
      <c r="S334" s="0" t="n">
        <v>0</v>
      </c>
      <c r="T334" s="0" t="n">
        <v>0</v>
      </c>
      <c r="U334" s="18" t="s">
        <v>130</v>
      </c>
      <c r="V334" s="18" t="s">
        <v>144</v>
      </c>
      <c r="W334" s="0" t="str">
        <f aca="false">IF(AND(X334&gt;=6,X334&lt;14),"A",IF(AND(X334&gt;=14,X334&lt;22),"B","C"))</f>
        <v>A</v>
      </c>
      <c r="X334" s="18" t="n">
        <f aca="false">HOUR(H334)</f>
        <v>12</v>
      </c>
      <c r="Y334" s="18" t="n">
        <f aca="false">ROUND((I334-H334)*1440,0)</f>
        <v>16</v>
      </c>
      <c r="Z334" s="18" t="n">
        <f aca="false">ROUND((J334-I334)*1440,0)</f>
        <v>4</v>
      </c>
      <c r="AA334" s="18" t="n">
        <f aca="false">ROUND((K334-J334)*1440,0)</f>
        <v>69</v>
      </c>
      <c r="AB334" s="18" t="n">
        <f aca="false">ROUND((L334-K334)*1440,0)</f>
        <v>12</v>
      </c>
      <c r="AC334" s="18" t="n">
        <f aca="false">ROUND((M334-L334)*1440,0)</f>
        <v>21</v>
      </c>
      <c r="AD334" s="18" t="n">
        <f aca="false">IF(N334="","",ROUND((N334-M334)*1440,0))</f>
        <v>53</v>
      </c>
      <c r="AE334" s="18" t="n">
        <f aca="false">IF(O334="","",ROUND((O334-N334)*1440,0))</f>
        <v>27</v>
      </c>
      <c r="AF334" s="18" t="n">
        <f aca="false">IF(P334="","",ROUND((P334-O334)*1440,0))</f>
        <v>10</v>
      </c>
      <c r="AG334" s="18" t="n">
        <f aca="false">IF(Q334="","",ROUND((Q334-P334)*1440,0))</f>
        <v>17</v>
      </c>
      <c r="AH334" s="18" t="n">
        <f aca="false">IF(Q334="","",ROUND((Q334-H334)*1440,0))</f>
        <v>229</v>
      </c>
      <c r="AI334" s="19" t="n">
        <f aca="false">ROUND(IF(O334="",Assumptions!$B$25-K334,O334-K334)*24,1)</f>
        <v>1.9</v>
      </c>
      <c r="AJ334" s="20" t="n">
        <f aca="false">ROUND(MAX(N(Y334)/Assumptions!$C$5, N(Z334)/Assumptions!$C$6, N(AA334)/Assumptions!$C$7, N(AB334)/Assumptions!$C$8, N(AC334)/Assumptions!$C$9, N(AD334)/Assumptions!$C$10, N(AE334)/Assumptions!$C$11, N(AF334)/Assumptions!$C$12, N(AG334)/Assumptions!$C$13),3)</f>
        <v>1.767</v>
      </c>
      <c r="AK334" s="0" t="str">
        <f aca="false">IF(OR(U334="Pending",U334="On Hold"),"Open GRN (awaiting)",IF(AJ334&lt;=1,"Within SLA",IF(ROUND(N(Y334)/Assumptions!$C$5,3)=AJ334,"Gate Wait",IF(ROUND(N(Z334)/Assumptions!$C$6,3)=AJ334,"Dock Wait",IF(ROUND(N(AA334)/Assumptions!$C$7,3)=AJ334,"Unloading",IF(ROUND(N(AB334)/Assumptions!$C$8,3)=AJ334,"Unload-to-QC Wait",IF(ROUND(N(AC334)/Assumptions!$C$9,3)=AJ334,"QC",IF(ROUND(N(AD334)/Assumptions!$C$10,3)=AJ334,"QC-to-GRN Wait",IF(ROUND(N(AE334)/Assumptions!$C$11,3)=AJ334,"GRN Processing",IF(ROUND(N(AF334)/Assumptions!$C$12,3)=AJ334,"GRN-to-Putaway Wait",IF(ROUND(N(AG334)/Assumptions!$C$13,3)=AJ334,"Putaway","Within SLA")))))))))))</f>
        <v>QC-to-GRN Wait</v>
      </c>
    </row>
    <row r="335" customFormat="false" ht="15" hidden="false" customHeight="false" outlineLevel="0" collapsed="false">
      <c r="A335" s="0" t="s">
        <v>1141</v>
      </c>
      <c r="B335" s="0" t="s">
        <v>1142</v>
      </c>
      <c r="C335" s="0" t="s">
        <v>175</v>
      </c>
      <c r="D335" s="0" t="s">
        <v>147</v>
      </c>
      <c r="E335" s="0" t="s">
        <v>259</v>
      </c>
      <c r="F335" s="0" t="s">
        <v>177</v>
      </c>
      <c r="G335" s="0" t="s">
        <v>167</v>
      </c>
      <c r="H335" s="17" t="n">
        <v>46211.5152777778</v>
      </c>
      <c r="I335" s="17" t="n">
        <v>46211.5548611111</v>
      </c>
      <c r="J335" s="17" t="n">
        <v>46211.5583333333</v>
      </c>
      <c r="K335" s="17" t="n">
        <v>46211.5791666667</v>
      </c>
      <c r="L335" s="17" t="n">
        <v>46211.5861111111</v>
      </c>
      <c r="M335" s="17" t="n">
        <v>46211.5986111111</v>
      </c>
      <c r="N335" s="17" t="n">
        <v>46211.6354166667</v>
      </c>
      <c r="O335" s="17" t="n">
        <v>46211.6513888889</v>
      </c>
      <c r="P335" s="17" t="n">
        <v>46211.6652777778</v>
      </c>
      <c r="Q335" s="17" t="n">
        <v>46211.6722222222</v>
      </c>
      <c r="R335" s="0" t="n">
        <v>173</v>
      </c>
      <c r="S335" s="0" t="n">
        <v>0</v>
      </c>
      <c r="T335" s="0" t="n">
        <v>0</v>
      </c>
      <c r="U335" s="18" t="s">
        <v>130</v>
      </c>
      <c r="V335" s="18" t="s">
        <v>139</v>
      </c>
      <c r="W335" s="0" t="str">
        <f aca="false">IF(AND(X335&gt;=6,X335&lt;14),"A",IF(AND(X335&gt;=14,X335&lt;22),"B","C"))</f>
        <v>A</v>
      </c>
      <c r="X335" s="18" t="n">
        <f aca="false">HOUR(H335)</f>
        <v>12</v>
      </c>
      <c r="Y335" s="18" t="n">
        <f aca="false">ROUND((I335-H335)*1440,0)</f>
        <v>57</v>
      </c>
      <c r="Z335" s="18" t="n">
        <f aca="false">ROUND((J335-I335)*1440,0)</f>
        <v>5</v>
      </c>
      <c r="AA335" s="18" t="n">
        <f aca="false">ROUND((K335-J335)*1440,0)</f>
        <v>30</v>
      </c>
      <c r="AB335" s="18" t="n">
        <f aca="false">ROUND((L335-K335)*1440,0)</f>
        <v>10</v>
      </c>
      <c r="AC335" s="18" t="n">
        <f aca="false">ROUND((M335-L335)*1440,0)</f>
        <v>18</v>
      </c>
      <c r="AD335" s="18" t="n">
        <f aca="false">IF(N335="","",ROUND((N335-M335)*1440,0))</f>
        <v>53</v>
      </c>
      <c r="AE335" s="18" t="n">
        <f aca="false">IF(O335="","",ROUND((O335-N335)*1440,0))</f>
        <v>23</v>
      </c>
      <c r="AF335" s="18" t="n">
        <f aca="false">IF(P335="","",ROUND((P335-O335)*1440,0))</f>
        <v>20</v>
      </c>
      <c r="AG335" s="18" t="n">
        <f aca="false">IF(Q335="","",ROUND((Q335-P335)*1440,0))</f>
        <v>10</v>
      </c>
      <c r="AH335" s="18" t="n">
        <f aca="false">IF(Q335="","",ROUND((Q335-H335)*1440,0))</f>
        <v>226</v>
      </c>
      <c r="AI335" s="19" t="n">
        <f aca="false">ROUND(IF(O335="",Assumptions!$B$25-K335,O335-K335)*24,1)</f>
        <v>1.7</v>
      </c>
      <c r="AJ335" s="20" t="n">
        <f aca="false">ROUND(MAX(N(Y335)/Assumptions!$C$5, N(Z335)/Assumptions!$C$6, N(AA335)/Assumptions!$C$7, N(AB335)/Assumptions!$C$8, N(AC335)/Assumptions!$C$9, N(AD335)/Assumptions!$C$10, N(AE335)/Assumptions!$C$11, N(AF335)/Assumptions!$C$12, N(AG335)/Assumptions!$C$13),3)</f>
        <v>1.9</v>
      </c>
      <c r="AK335" s="0" t="str">
        <f aca="false">IF(OR(U335="Pending",U335="On Hold"),"Open GRN (awaiting)",IF(AJ335&lt;=1,"Within SLA",IF(ROUND(N(Y335)/Assumptions!$C$5,3)=AJ335,"Gate Wait",IF(ROUND(N(Z335)/Assumptions!$C$6,3)=AJ335,"Dock Wait",IF(ROUND(N(AA335)/Assumptions!$C$7,3)=AJ335,"Unloading",IF(ROUND(N(AB335)/Assumptions!$C$8,3)=AJ335,"Unload-to-QC Wait",IF(ROUND(N(AC335)/Assumptions!$C$9,3)=AJ335,"QC",IF(ROUND(N(AD335)/Assumptions!$C$10,3)=AJ335,"QC-to-GRN Wait",IF(ROUND(N(AE335)/Assumptions!$C$11,3)=AJ335,"GRN Processing",IF(ROUND(N(AF335)/Assumptions!$C$12,3)=AJ335,"GRN-to-Putaway Wait",IF(ROUND(N(AG335)/Assumptions!$C$13,3)=AJ335,"Putaway","Within SLA")))))))))))</f>
        <v>Gate Wait</v>
      </c>
    </row>
    <row r="336" customFormat="false" ht="15" hidden="false" customHeight="false" outlineLevel="0" collapsed="false">
      <c r="A336" s="0" t="s">
        <v>1143</v>
      </c>
      <c r="B336" s="0" t="s">
        <v>1144</v>
      </c>
      <c r="C336" s="0" t="s">
        <v>142</v>
      </c>
      <c r="D336" s="0" t="s">
        <v>119</v>
      </c>
      <c r="E336" s="0" t="s">
        <v>1145</v>
      </c>
      <c r="F336" s="0" t="s">
        <v>149</v>
      </c>
      <c r="G336" s="0" t="s">
        <v>122</v>
      </c>
      <c r="H336" s="17" t="n">
        <v>46211.51875</v>
      </c>
      <c r="I336" s="17" t="n">
        <v>46211.5472222222</v>
      </c>
      <c r="J336" s="17" t="n">
        <v>46211.5534722222</v>
      </c>
      <c r="K336" s="17" t="n">
        <v>46211.60625</v>
      </c>
      <c r="L336" s="17" t="n">
        <v>46211.6083333333</v>
      </c>
      <c r="M336" s="17" t="n">
        <v>46211.6243055556</v>
      </c>
      <c r="N336" s="17" t="n">
        <v>46211.6680555556</v>
      </c>
      <c r="O336" s="17" t="n">
        <v>46211.7798611111</v>
      </c>
      <c r="P336" s="17" t="n">
        <v>46211.7909722222</v>
      </c>
      <c r="Q336" s="17" t="n">
        <v>46211.7972222222</v>
      </c>
      <c r="R336" s="0" t="n">
        <v>1220</v>
      </c>
      <c r="S336" s="0" t="n">
        <v>0</v>
      </c>
      <c r="T336" s="0" t="n">
        <v>0</v>
      </c>
      <c r="U336" s="18" t="s">
        <v>130</v>
      </c>
      <c r="V336" s="18" t="s">
        <v>156</v>
      </c>
      <c r="W336" s="0" t="str">
        <f aca="false">IF(AND(X336&gt;=6,X336&lt;14),"A",IF(AND(X336&gt;=14,X336&lt;22),"B","C"))</f>
        <v>A</v>
      </c>
      <c r="X336" s="18" t="n">
        <f aca="false">HOUR(H336)</f>
        <v>12</v>
      </c>
      <c r="Y336" s="18" t="n">
        <f aca="false">ROUND((I336-H336)*1440,0)</f>
        <v>41</v>
      </c>
      <c r="Z336" s="18" t="n">
        <f aca="false">ROUND((J336-I336)*1440,0)</f>
        <v>9</v>
      </c>
      <c r="AA336" s="18" t="n">
        <f aca="false">ROUND((K336-J336)*1440,0)</f>
        <v>76</v>
      </c>
      <c r="AB336" s="18" t="n">
        <f aca="false">ROUND((L336-K336)*1440,0)</f>
        <v>3</v>
      </c>
      <c r="AC336" s="18" t="n">
        <f aca="false">ROUND((M336-L336)*1440,0)</f>
        <v>23</v>
      </c>
      <c r="AD336" s="18" t="n">
        <f aca="false">IF(N336="","",ROUND((N336-M336)*1440,0))</f>
        <v>63</v>
      </c>
      <c r="AE336" s="18" t="n">
        <f aca="false">IF(O336="","",ROUND((O336-N336)*1440,0))</f>
        <v>161</v>
      </c>
      <c r="AF336" s="18" t="n">
        <f aca="false">IF(P336="","",ROUND((P336-O336)*1440,0))</f>
        <v>16</v>
      </c>
      <c r="AG336" s="18" t="n">
        <f aca="false">IF(Q336="","",ROUND((Q336-P336)*1440,0))</f>
        <v>9</v>
      </c>
      <c r="AH336" s="18" t="n">
        <f aca="false">IF(Q336="","",ROUND((Q336-H336)*1440,0))</f>
        <v>401</v>
      </c>
      <c r="AI336" s="19" t="n">
        <f aca="false">ROUND(IF(O336="",Assumptions!$B$25-K336,O336-K336)*24,1)</f>
        <v>4.2</v>
      </c>
      <c r="AJ336" s="20" t="n">
        <f aca="false">ROUND(MAX(N(Y336)/Assumptions!$C$5, N(Z336)/Assumptions!$C$6, N(AA336)/Assumptions!$C$7, N(AB336)/Assumptions!$C$8, N(AC336)/Assumptions!$C$9, N(AD336)/Assumptions!$C$10, N(AE336)/Assumptions!$C$11, N(AF336)/Assumptions!$C$12, N(AG336)/Assumptions!$C$13),3)</f>
        <v>3.578</v>
      </c>
      <c r="AK336" s="0" t="str">
        <f aca="false">IF(OR(U336="Pending",U336="On Hold"),"Open GRN (awaiting)",IF(AJ336&lt;=1,"Within SLA",IF(ROUND(N(Y336)/Assumptions!$C$5,3)=AJ336,"Gate Wait",IF(ROUND(N(Z336)/Assumptions!$C$6,3)=AJ336,"Dock Wait",IF(ROUND(N(AA336)/Assumptions!$C$7,3)=AJ336,"Unloading",IF(ROUND(N(AB336)/Assumptions!$C$8,3)=AJ336,"Unload-to-QC Wait",IF(ROUND(N(AC336)/Assumptions!$C$9,3)=AJ336,"QC",IF(ROUND(N(AD336)/Assumptions!$C$10,3)=AJ336,"QC-to-GRN Wait",IF(ROUND(N(AE336)/Assumptions!$C$11,3)=AJ336,"GRN Processing",IF(ROUND(N(AF336)/Assumptions!$C$12,3)=AJ336,"GRN-to-Putaway Wait",IF(ROUND(N(AG336)/Assumptions!$C$13,3)=AJ336,"Putaway","Within SLA")))))))))))</f>
        <v>GRN Processing</v>
      </c>
    </row>
    <row r="337" customFormat="false" ht="15" hidden="false" customHeight="false" outlineLevel="0" collapsed="false">
      <c r="A337" s="0" t="s">
        <v>1146</v>
      </c>
      <c r="B337" s="0" t="s">
        <v>1147</v>
      </c>
      <c r="C337" s="0" t="s">
        <v>153</v>
      </c>
      <c r="D337" s="0" t="s">
        <v>147</v>
      </c>
      <c r="E337" s="0" t="s">
        <v>1148</v>
      </c>
      <c r="F337" s="0" t="s">
        <v>155</v>
      </c>
      <c r="G337" s="0" t="s">
        <v>150</v>
      </c>
      <c r="H337" s="17" t="n">
        <v>46211.5201388889</v>
      </c>
      <c r="I337" s="17" t="n">
        <v>46211.5652777778</v>
      </c>
      <c r="J337" s="17" t="n">
        <v>46211.575</v>
      </c>
      <c r="K337" s="17" t="n">
        <v>46211.5916666667</v>
      </c>
      <c r="L337" s="17" t="n">
        <v>46211.5972222222</v>
      </c>
      <c r="M337" s="17" t="n">
        <v>46211.6076388889</v>
      </c>
      <c r="N337" s="17" t="n">
        <v>46211.64375</v>
      </c>
      <c r="O337" s="17" t="n">
        <v>46211.6798611111</v>
      </c>
      <c r="P337" s="17" t="n">
        <v>46211.7055555556</v>
      </c>
      <c r="Q337" s="17" t="n">
        <v>46211.7263888889</v>
      </c>
      <c r="R337" s="0" t="n">
        <v>526</v>
      </c>
      <c r="S337" s="0" t="n">
        <v>0</v>
      </c>
      <c r="T337" s="0" t="n">
        <v>0</v>
      </c>
      <c r="U337" s="18" t="s">
        <v>130</v>
      </c>
      <c r="V337" s="18" t="s">
        <v>82</v>
      </c>
      <c r="W337" s="0" t="str">
        <f aca="false">IF(AND(X337&gt;=6,X337&lt;14),"A",IF(AND(X337&gt;=14,X337&lt;22),"B","C"))</f>
        <v>A</v>
      </c>
      <c r="X337" s="18" t="n">
        <f aca="false">HOUR(H337)</f>
        <v>12</v>
      </c>
      <c r="Y337" s="18" t="n">
        <f aca="false">ROUND((I337-H337)*1440,0)</f>
        <v>65</v>
      </c>
      <c r="Z337" s="18" t="n">
        <f aca="false">ROUND((J337-I337)*1440,0)</f>
        <v>14</v>
      </c>
      <c r="AA337" s="18" t="n">
        <f aca="false">ROUND((K337-J337)*1440,0)</f>
        <v>24</v>
      </c>
      <c r="AB337" s="18" t="n">
        <f aca="false">ROUND((L337-K337)*1440,0)</f>
        <v>8</v>
      </c>
      <c r="AC337" s="18" t="n">
        <f aca="false">ROUND((M337-L337)*1440,0)</f>
        <v>15</v>
      </c>
      <c r="AD337" s="18" t="n">
        <f aca="false">IF(N337="","",ROUND((N337-M337)*1440,0))</f>
        <v>52</v>
      </c>
      <c r="AE337" s="18" t="n">
        <f aca="false">IF(O337="","",ROUND((O337-N337)*1440,0))</f>
        <v>52</v>
      </c>
      <c r="AF337" s="18" t="n">
        <f aca="false">IF(P337="","",ROUND((P337-O337)*1440,0))</f>
        <v>37</v>
      </c>
      <c r="AG337" s="18" t="n">
        <f aca="false">IF(Q337="","",ROUND((Q337-P337)*1440,0))</f>
        <v>30</v>
      </c>
      <c r="AH337" s="18" t="n">
        <f aca="false">IF(Q337="","",ROUND((Q337-H337)*1440,0))</f>
        <v>297</v>
      </c>
      <c r="AI337" s="19" t="n">
        <f aca="false">ROUND(IF(O337="",Assumptions!$B$25-K337,O337-K337)*24,1)</f>
        <v>2.1</v>
      </c>
      <c r="AJ337" s="20" t="n">
        <f aca="false">ROUND(MAX(N(Y337)/Assumptions!$C$5, N(Z337)/Assumptions!$C$6, N(AA337)/Assumptions!$C$7, N(AB337)/Assumptions!$C$8, N(AC337)/Assumptions!$C$9, N(AD337)/Assumptions!$C$10, N(AE337)/Assumptions!$C$11, N(AF337)/Assumptions!$C$12, N(AG337)/Assumptions!$C$13),3)</f>
        <v>2.167</v>
      </c>
      <c r="AK337" s="0" t="str">
        <f aca="false">IF(OR(U337="Pending",U337="On Hold"),"Open GRN (awaiting)",IF(AJ337&lt;=1,"Within SLA",IF(ROUND(N(Y337)/Assumptions!$C$5,3)=AJ337,"Gate Wait",IF(ROUND(N(Z337)/Assumptions!$C$6,3)=AJ337,"Dock Wait",IF(ROUND(N(AA337)/Assumptions!$C$7,3)=AJ337,"Unloading",IF(ROUND(N(AB337)/Assumptions!$C$8,3)=AJ337,"Unload-to-QC Wait",IF(ROUND(N(AC337)/Assumptions!$C$9,3)=AJ337,"QC",IF(ROUND(N(AD337)/Assumptions!$C$10,3)=AJ337,"QC-to-GRN Wait",IF(ROUND(N(AE337)/Assumptions!$C$11,3)=AJ337,"GRN Processing",IF(ROUND(N(AF337)/Assumptions!$C$12,3)=AJ337,"GRN-to-Putaway Wait",IF(ROUND(N(AG337)/Assumptions!$C$13,3)=AJ337,"Putaway","Within SLA")))))))))))</f>
        <v>Gate Wait</v>
      </c>
    </row>
    <row r="338" customFormat="false" ht="15" hidden="false" customHeight="false" outlineLevel="0" collapsed="false">
      <c r="A338" s="0" t="s">
        <v>1149</v>
      </c>
      <c r="B338" s="0" t="s">
        <v>1150</v>
      </c>
      <c r="C338" s="0" t="s">
        <v>126</v>
      </c>
      <c r="D338" s="0" t="s">
        <v>135</v>
      </c>
      <c r="E338" s="0" t="s">
        <v>1151</v>
      </c>
      <c r="F338" s="0" t="s">
        <v>128</v>
      </c>
      <c r="G338" s="0" t="s">
        <v>178</v>
      </c>
      <c r="H338" s="17" t="n">
        <v>46211.5326388889</v>
      </c>
      <c r="I338" s="17" t="n">
        <v>46211.5416666667</v>
      </c>
      <c r="J338" s="17" t="n">
        <v>46211.5513888889</v>
      </c>
      <c r="K338" s="17" t="n">
        <v>46211.5645833333</v>
      </c>
      <c r="L338" s="17" t="n">
        <v>46211.5743055556</v>
      </c>
      <c r="M338" s="17" t="n">
        <v>46211.5916666667</v>
      </c>
      <c r="N338" s="17" t="n">
        <v>46211.65</v>
      </c>
      <c r="O338" s="17" t="n">
        <v>46211.74375</v>
      </c>
      <c r="P338" s="17" t="n">
        <v>46211.7527777778</v>
      </c>
      <c r="Q338" s="17" t="n">
        <v>46211.76875</v>
      </c>
      <c r="R338" s="0" t="n">
        <v>47</v>
      </c>
      <c r="S338" s="0" t="n">
        <v>0</v>
      </c>
      <c r="T338" s="0" t="n">
        <v>0</v>
      </c>
      <c r="U338" s="18" t="s">
        <v>130</v>
      </c>
      <c r="V338" s="18" t="s">
        <v>144</v>
      </c>
      <c r="W338" s="0" t="str">
        <f aca="false">IF(AND(X338&gt;=6,X338&lt;14),"A",IF(AND(X338&gt;=14,X338&lt;22),"B","C"))</f>
        <v>A</v>
      </c>
      <c r="X338" s="18" t="n">
        <f aca="false">HOUR(H338)</f>
        <v>12</v>
      </c>
      <c r="Y338" s="18" t="n">
        <f aca="false">ROUND((I338-H338)*1440,0)</f>
        <v>13</v>
      </c>
      <c r="Z338" s="18" t="n">
        <f aca="false">ROUND((J338-I338)*1440,0)</f>
        <v>14</v>
      </c>
      <c r="AA338" s="18" t="n">
        <f aca="false">ROUND((K338-J338)*1440,0)</f>
        <v>19</v>
      </c>
      <c r="AB338" s="18" t="n">
        <f aca="false">ROUND((L338-K338)*1440,0)</f>
        <v>14</v>
      </c>
      <c r="AC338" s="18" t="n">
        <f aca="false">ROUND((M338-L338)*1440,0)</f>
        <v>25</v>
      </c>
      <c r="AD338" s="18" t="n">
        <f aca="false">IF(N338="","",ROUND((N338-M338)*1440,0))</f>
        <v>84</v>
      </c>
      <c r="AE338" s="18" t="n">
        <f aca="false">IF(O338="","",ROUND((O338-N338)*1440,0))</f>
        <v>135</v>
      </c>
      <c r="AF338" s="18" t="n">
        <f aca="false">IF(P338="","",ROUND((P338-O338)*1440,0))</f>
        <v>13</v>
      </c>
      <c r="AG338" s="18" t="n">
        <f aca="false">IF(Q338="","",ROUND((Q338-P338)*1440,0))</f>
        <v>23</v>
      </c>
      <c r="AH338" s="18" t="n">
        <f aca="false">IF(Q338="","",ROUND((Q338-H338)*1440,0))</f>
        <v>340</v>
      </c>
      <c r="AI338" s="19" t="n">
        <f aca="false">ROUND(IF(O338="",Assumptions!$B$25-K338,O338-K338)*24,1)</f>
        <v>4.3</v>
      </c>
      <c r="AJ338" s="20" t="n">
        <f aca="false">ROUND(MAX(N(Y338)/Assumptions!$C$5, N(Z338)/Assumptions!$C$6, N(AA338)/Assumptions!$C$7, N(AB338)/Assumptions!$C$8, N(AC338)/Assumptions!$C$9, N(AD338)/Assumptions!$C$10, N(AE338)/Assumptions!$C$11, N(AF338)/Assumptions!$C$12, N(AG338)/Assumptions!$C$13),3)</f>
        <v>3</v>
      </c>
      <c r="AK338" s="0" t="str">
        <f aca="false">IF(OR(U338="Pending",U338="On Hold"),"Open GRN (awaiting)",IF(AJ338&lt;=1,"Within SLA",IF(ROUND(N(Y338)/Assumptions!$C$5,3)=AJ338,"Gate Wait",IF(ROUND(N(Z338)/Assumptions!$C$6,3)=AJ338,"Dock Wait",IF(ROUND(N(AA338)/Assumptions!$C$7,3)=AJ338,"Unloading",IF(ROUND(N(AB338)/Assumptions!$C$8,3)=AJ338,"Unload-to-QC Wait",IF(ROUND(N(AC338)/Assumptions!$C$9,3)=AJ338,"QC",IF(ROUND(N(AD338)/Assumptions!$C$10,3)=AJ338,"QC-to-GRN Wait",IF(ROUND(N(AE338)/Assumptions!$C$11,3)=AJ338,"GRN Processing",IF(ROUND(N(AF338)/Assumptions!$C$12,3)=AJ338,"GRN-to-Putaway Wait",IF(ROUND(N(AG338)/Assumptions!$C$13,3)=AJ338,"Putaway","Within SLA")))))))))))</f>
        <v>GRN Processing</v>
      </c>
    </row>
    <row r="339" customFormat="false" ht="15" hidden="false" customHeight="false" outlineLevel="0" collapsed="false">
      <c r="A339" s="0" t="s">
        <v>1152</v>
      </c>
      <c r="B339" s="0" t="s">
        <v>1153</v>
      </c>
      <c r="C339" s="0" t="s">
        <v>286</v>
      </c>
      <c r="D339" s="0" t="s">
        <v>119</v>
      </c>
      <c r="E339" s="0" t="s">
        <v>1154</v>
      </c>
      <c r="F339" s="0" t="s">
        <v>128</v>
      </c>
      <c r="G339" s="0" t="s">
        <v>122</v>
      </c>
      <c r="H339" s="17" t="n">
        <v>46211.5333333333</v>
      </c>
      <c r="I339" s="17" t="n">
        <v>46211.5395833333</v>
      </c>
      <c r="J339" s="17" t="n">
        <v>46211.5465277778</v>
      </c>
      <c r="K339" s="17" t="n">
        <v>46211.55625</v>
      </c>
      <c r="L339" s="17" t="n">
        <v>46211.5611111111</v>
      </c>
      <c r="M339" s="17" t="n">
        <v>46211.6020833333</v>
      </c>
      <c r="N339" s="17" t="n">
        <v>46211.7166666667</v>
      </c>
      <c r="O339" s="17" t="n">
        <v>46211.7270833333</v>
      </c>
      <c r="P339" s="17" t="n">
        <v>46211.7361111111</v>
      </c>
      <c r="Q339" s="17" t="n">
        <v>46211.7506944445</v>
      </c>
      <c r="R339" s="0" t="n">
        <v>193</v>
      </c>
      <c r="S339" s="0" t="n">
        <v>0</v>
      </c>
      <c r="T339" s="0" t="n">
        <v>0</v>
      </c>
      <c r="U339" s="18" t="s">
        <v>130</v>
      </c>
      <c r="V339" s="18" t="s">
        <v>131</v>
      </c>
      <c r="W339" s="0" t="str">
        <f aca="false">IF(AND(X339&gt;=6,X339&lt;14),"A",IF(AND(X339&gt;=14,X339&lt;22),"B","C"))</f>
        <v>A</v>
      </c>
      <c r="X339" s="18" t="n">
        <f aca="false">HOUR(H339)</f>
        <v>12</v>
      </c>
      <c r="Y339" s="18" t="n">
        <f aca="false">ROUND((I339-H339)*1440,0)</f>
        <v>9</v>
      </c>
      <c r="Z339" s="18" t="n">
        <f aca="false">ROUND((J339-I339)*1440,0)</f>
        <v>10</v>
      </c>
      <c r="AA339" s="18" t="n">
        <f aca="false">ROUND((K339-J339)*1440,0)</f>
        <v>14</v>
      </c>
      <c r="AB339" s="18" t="n">
        <f aca="false">ROUND((L339-K339)*1440,0)</f>
        <v>7</v>
      </c>
      <c r="AC339" s="18" t="n">
        <f aca="false">ROUND((M339-L339)*1440,0)</f>
        <v>59</v>
      </c>
      <c r="AD339" s="18" t="n">
        <f aca="false">IF(N339="","",ROUND((N339-M339)*1440,0))</f>
        <v>165</v>
      </c>
      <c r="AE339" s="18" t="n">
        <f aca="false">IF(O339="","",ROUND((O339-N339)*1440,0))</f>
        <v>15</v>
      </c>
      <c r="AF339" s="18" t="n">
        <f aca="false">IF(P339="","",ROUND((P339-O339)*1440,0))</f>
        <v>13</v>
      </c>
      <c r="AG339" s="18" t="n">
        <f aca="false">IF(Q339="","",ROUND((Q339-P339)*1440,0))</f>
        <v>21</v>
      </c>
      <c r="AH339" s="18" t="n">
        <f aca="false">IF(Q339="","",ROUND((Q339-H339)*1440,0))</f>
        <v>313</v>
      </c>
      <c r="AI339" s="19" t="n">
        <f aca="false">ROUND(IF(O339="",Assumptions!$B$25-K339,O339-K339)*24,1)</f>
        <v>4.1</v>
      </c>
      <c r="AJ339" s="20" t="n">
        <f aca="false">ROUND(MAX(N(Y339)/Assumptions!$C$5, N(Z339)/Assumptions!$C$6, N(AA339)/Assumptions!$C$7, N(AB339)/Assumptions!$C$8, N(AC339)/Assumptions!$C$9, N(AD339)/Assumptions!$C$10, N(AE339)/Assumptions!$C$11, N(AF339)/Assumptions!$C$12, N(AG339)/Assumptions!$C$13),3)</f>
        <v>5.5</v>
      </c>
      <c r="AK339" s="0" t="str">
        <f aca="false">IF(OR(U339="Pending",U339="On Hold"),"Open GRN (awaiting)",IF(AJ339&lt;=1,"Within SLA",IF(ROUND(N(Y339)/Assumptions!$C$5,3)=AJ339,"Gate Wait",IF(ROUND(N(Z339)/Assumptions!$C$6,3)=AJ339,"Dock Wait",IF(ROUND(N(AA339)/Assumptions!$C$7,3)=AJ339,"Unloading",IF(ROUND(N(AB339)/Assumptions!$C$8,3)=AJ339,"Unload-to-QC Wait",IF(ROUND(N(AC339)/Assumptions!$C$9,3)=AJ339,"QC",IF(ROUND(N(AD339)/Assumptions!$C$10,3)=AJ339,"QC-to-GRN Wait",IF(ROUND(N(AE339)/Assumptions!$C$11,3)=AJ339,"GRN Processing",IF(ROUND(N(AF339)/Assumptions!$C$12,3)=AJ339,"GRN-to-Putaway Wait",IF(ROUND(N(AG339)/Assumptions!$C$13,3)=AJ339,"Putaway","Within SLA")))))))))))</f>
        <v>QC-to-GRN Wait</v>
      </c>
    </row>
    <row r="340" customFormat="false" ht="15" hidden="false" customHeight="false" outlineLevel="0" collapsed="false">
      <c r="A340" s="0" t="s">
        <v>1155</v>
      </c>
      <c r="B340" s="0" t="s">
        <v>1156</v>
      </c>
      <c r="C340" s="0" t="s">
        <v>142</v>
      </c>
      <c r="D340" s="0" t="s">
        <v>147</v>
      </c>
      <c r="E340" s="0" t="s">
        <v>1157</v>
      </c>
      <c r="F340" s="0" t="s">
        <v>137</v>
      </c>
      <c r="G340" s="0" t="s">
        <v>167</v>
      </c>
      <c r="H340" s="17" t="n">
        <v>46211.5395833333</v>
      </c>
      <c r="I340" s="17" t="n">
        <v>46211.5736111111</v>
      </c>
      <c r="J340" s="17" t="n">
        <v>46211.5798611111</v>
      </c>
      <c r="K340" s="17" t="n">
        <v>46211.6083333333</v>
      </c>
      <c r="L340" s="17" t="n">
        <v>46211.6263888889</v>
      </c>
      <c r="M340" s="17" t="n">
        <v>46211.6472222222</v>
      </c>
      <c r="N340" s="17" t="n">
        <v>46211.6618055556</v>
      </c>
      <c r="O340" s="17" t="n">
        <v>46211.6916666667</v>
      </c>
      <c r="P340" s="17" t="n">
        <v>46211.7097222222</v>
      </c>
      <c r="Q340" s="17" t="n">
        <v>46211.7402777778</v>
      </c>
      <c r="R340" s="0" t="n">
        <v>422</v>
      </c>
      <c r="S340" s="0" t="n">
        <v>0</v>
      </c>
      <c r="T340" s="0" t="n">
        <v>0</v>
      </c>
      <c r="U340" s="18" t="s">
        <v>130</v>
      </c>
      <c r="V340" s="18" t="s">
        <v>144</v>
      </c>
      <c r="W340" s="0" t="str">
        <f aca="false">IF(AND(X340&gt;=6,X340&lt;14),"A",IF(AND(X340&gt;=14,X340&lt;22),"B","C"))</f>
        <v>A</v>
      </c>
      <c r="X340" s="18" t="n">
        <f aca="false">HOUR(H340)</f>
        <v>12</v>
      </c>
      <c r="Y340" s="18" t="n">
        <f aca="false">ROUND((I340-H340)*1440,0)</f>
        <v>49</v>
      </c>
      <c r="Z340" s="18" t="n">
        <f aca="false">ROUND((J340-I340)*1440,0)</f>
        <v>9</v>
      </c>
      <c r="AA340" s="18" t="n">
        <f aca="false">ROUND((K340-J340)*1440,0)</f>
        <v>41</v>
      </c>
      <c r="AB340" s="18" t="n">
        <f aca="false">ROUND((L340-K340)*1440,0)</f>
        <v>26</v>
      </c>
      <c r="AC340" s="18" t="n">
        <f aca="false">ROUND((M340-L340)*1440,0)</f>
        <v>30</v>
      </c>
      <c r="AD340" s="18" t="n">
        <f aca="false">IF(N340="","",ROUND((N340-M340)*1440,0))</f>
        <v>21</v>
      </c>
      <c r="AE340" s="18" t="n">
        <f aca="false">IF(O340="","",ROUND((O340-N340)*1440,0))</f>
        <v>43</v>
      </c>
      <c r="AF340" s="18" t="n">
        <f aca="false">IF(P340="","",ROUND((P340-O340)*1440,0))</f>
        <v>26</v>
      </c>
      <c r="AG340" s="18" t="n">
        <f aca="false">IF(Q340="","",ROUND((Q340-P340)*1440,0))</f>
        <v>44</v>
      </c>
      <c r="AH340" s="18" t="n">
        <f aca="false">IF(Q340="","",ROUND((Q340-H340)*1440,0))</f>
        <v>289</v>
      </c>
      <c r="AI340" s="19" t="n">
        <f aca="false">ROUND(IF(O340="",Assumptions!$B$25-K340,O340-K340)*24,1)</f>
        <v>2</v>
      </c>
      <c r="AJ340" s="20" t="n">
        <f aca="false">ROUND(MAX(N(Y340)/Assumptions!$C$5, N(Z340)/Assumptions!$C$6, N(AA340)/Assumptions!$C$7, N(AB340)/Assumptions!$C$8, N(AC340)/Assumptions!$C$9, N(AD340)/Assumptions!$C$10, N(AE340)/Assumptions!$C$11, N(AF340)/Assumptions!$C$12, N(AG340)/Assumptions!$C$13),3)</f>
        <v>1.733</v>
      </c>
      <c r="AK340" s="0" t="str">
        <f aca="false">IF(OR(U340="Pending",U340="On Hold"),"Open GRN (awaiting)",IF(AJ340&lt;=1,"Within SLA",IF(ROUND(N(Y340)/Assumptions!$C$5,3)=AJ340,"Gate Wait",IF(ROUND(N(Z340)/Assumptions!$C$6,3)=AJ340,"Dock Wait",IF(ROUND(N(AA340)/Assumptions!$C$7,3)=AJ340,"Unloading",IF(ROUND(N(AB340)/Assumptions!$C$8,3)=AJ340,"Unload-to-QC Wait",IF(ROUND(N(AC340)/Assumptions!$C$9,3)=AJ340,"QC",IF(ROUND(N(AD340)/Assumptions!$C$10,3)=AJ340,"QC-to-GRN Wait",IF(ROUND(N(AE340)/Assumptions!$C$11,3)=AJ340,"GRN Processing",IF(ROUND(N(AF340)/Assumptions!$C$12,3)=AJ340,"GRN-to-Putaway Wait",IF(ROUND(N(AG340)/Assumptions!$C$13,3)=AJ340,"Putaway","Within SLA")))))))))))</f>
        <v>Unload-to-QC Wait</v>
      </c>
    </row>
    <row r="341" customFormat="false" ht="15" hidden="false" customHeight="false" outlineLevel="0" collapsed="false">
      <c r="A341" s="0" t="s">
        <v>1158</v>
      </c>
      <c r="B341" s="0" t="s">
        <v>1159</v>
      </c>
      <c r="C341" s="0" t="s">
        <v>153</v>
      </c>
      <c r="D341" s="0" t="s">
        <v>135</v>
      </c>
      <c r="E341" s="0" t="s">
        <v>1160</v>
      </c>
      <c r="F341" s="0" t="s">
        <v>155</v>
      </c>
      <c r="G341" s="0" t="s">
        <v>178</v>
      </c>
      <c r="H341" s="17" t="n">
        <v>46211.5493055556</v>
      </c>
      <c r="I341" s="17" t="n">
        <v>46211.6659722222</v>
      </c>
      <c r="J341" s="17" t="n">
        <v>46211.6722222222</v>
      </c>
      <c r="K341" s="17" t="n">
        <v>46211.7041666667</v>
      </c>
      <c r="L341" s="17" t="n">
        <v>46211.7118055556</v>
      </c>
      <c r="M341" s="17" t="n">
        <v>46211.7381944444</v>
      </c>
      <c r="N341" s="17" t="n">
        <v>46211.7451388889</v>
      </c>
      <c r="O341" s="17" t="n">
        <v>46211.8729166667</v>
      </c>
      <c r="P341" s="17" t="n">
        <v>46211.8930555556</v>
      </c>
      <c r="Q341" s="17" t="n">
        <v>46211.90625</v>
      </c>
      <c r="R341" s="0" t="n">
        <v>669</v>
      </c>
      <c r="S341" s="0" t="n">
        <v>0</v>
      </c>
      <c r="T341" s="0" t="n">
        <v>0</v>
      </c>
      <c r="U341" s="18" t="s">
        <v>130</v>
      </c>
      <c r="V341" s="18" t="s">
        <v>139</v>
      </c>
      <c r="W341" s="0" t="str">
        <f aca="false">IF(AND(X341&gt;=6,X341&lt;14),"A",IF(AND(X341&gt;=14,X341&lt;22),"B","C"))</f>
        <v>A</v>
      </c>
      <c r="X341" s="18" t="n">
        <f aca="false">HOUR(H341)</f>
        <v>13</v>
      </c>
      <c r="Y341" s="18" t="n">
        <f aca="false">ROUND((I341-H341)*1440,0)</f>
        <v>168</v>
      </c>
      <c r="Z341" s="18" t="n">
        <f aca="false">ROUND((J341-I341)*1440,0)</f>
        <v>9</v>
      </c>
      <c r="AA341" s="18" t="n">
        <f aca="false">ROUND((K341-J341)*1440,0)</f>
        <v>46</v>
      </c>
      <c r="AB341" s="18" t="n">
        <f aca="false">ROUND((L341-K341)*1440,0)</f>
        <v>11</v>
      </c>
      <c r="AC341" s="18" t="n">
        <f aca="false">ROUND((M341-L341)*1440,0)</f>
        <v>38</v>
      </c>
      <c r="AD341" s="18" t="n">
        <f aca="false">IF(N341="","",ROUND((N341-M341)*1440,0))</f>
        <v>10</v>
      </c>
      <c r="AE341" s="18" t="n">
        <f aca="false">IF(O341="","",ROUND((O341-N341)*1440,0))</f>
        <v>184</v>
      </c>
      <c r="AF341" s="18" t="n">
        <f aca="false">IF(P341="","",ROUND((P341-O341)*1440,0))</f>
        <v>29</v>
      </c>
      <c r="AG341" s="18" t="n">
        <f aca="false">IF(Q341="","",ROUND((Q341-P341)*1440,0))</f>
        <v>19</v>
      </c>
      <c r="AH341" s="18" t="n">
        <f aca="false">IF(Q341="","",ROUND((Q341-H341)*1440,0))</f>
        <v>514</v>
      </c>
      <c r="AI341" s="19" t="n">
        <f aca="false">ROUND(IF(O341="",Assumptions!$B$25-K341,O341-K341)*24,1)</f>
        <v>4.1</v>
      </c>
      <c r="AJ341" s="20" t="n">
        <f aca="false">ROUND(MAX(N(Y341)/Assumptions!$C$5, N(Z341)/Assumptions!$C$6, N(AA341)/Assumptions!$C$7, N(AB341)/Assumptions!$C$8, N(AC341)/Assumptions!$C$9, N(AD341)/Assumptions!$C$10, N(AE341)/Assumptions!$C$11, N(AF341)/Assumptions!$C$12, N(AG341)/Assumptions!$C$13),3)</f>
        <v>5.6</v>
      </c>
      <c r="AK341" s="0" t="str">
        <f aca="false">IF(OR(U341="Pending",U341="On Hold"),"Open GRN (awaiting)",IF(AJ341&lt;=1,"Within SLA",IF(ROUND(N(Y341)/Assumptions!$C$5,3)=AJ341,"Gate Wait",IF(ROUND(N(Z341)/Assumptions!$C$6,3)=AJ341,"Dock Wait",IF(ROUND(N(AA341)/Assumptions!$C$7,3)=AJ341,"Unloading",IF(ROUND(N(AB341)/Assumptions!$C$8,3)=AJ341,"Unload-to-QC Wait",IF(ROUND(N(AC341)/Assumptions!$C$9,3)=AJ341,"QC",IF(ROUND(N(AD341)/Assumptions!$C$10,3)=AJ341,"QC-to-GRN Wait",IF(ROUND(N(AE341)/Assumptions!$C$11,3)=AJ341,"GRN Processing",IF(ROUND(N(AF341)/Assumptions!$C$12,3)=AJ341,"GRN-to-Putaway Wait",IF(ROUND(N(AG341)/Assumptions!$C$13,3)=AJ341,"Putaway","Within SLA")))))))))))</f>
        <v>Gate Wait</v>
      </c>
    </row>
    <row r="342" customFormat="false" ht="15" hidden="false" customHeight="false" outlineLevel="0" collapsed="false">
      <c r="A342" s="0" t="s">
        <v>1161</v>
      </c>
      <c r="B342" s="0" t="s">
        <v>1162</v>
      </c>
      <c r="C342" s="0" t="s">
        <v>218</v>
      </c>
      <c r="D342" s="0" t="s">
        <v>135</v>
      </c>
      <c r="E342" s="0" t="s">
        <v>1163</v>
      </c>
      <c r="F342" s="0" t="s">
        <v>137</v>
      </c>
      <c r="G342" s="0" t="s">
        <v>178</v>
      </c>
      <c r="H342" s="17" t="n">
        <v>46211.5534722222</v>
      </c>
      <c r="I342" s="17" t="n">
        <v>46211.5659722222</v>
      </c>
      <c r="J342" s="17" t="n">
        <v>46211.56875</v>
      </c>
      <c r="K342" s="17" t="n">
        <v>46211.6076388889</v>
      </c>
      <c r="L342" s="17" t="n">
        <v>46211.6194444444</v>
      </c>
      <c r="M342" s="17" t="n">
        <v>46211.6277777778</v>
      </c>
      <c r="N342" s="17" t="n">
        <v>46211.64375</v>
      </c>
      <c r="O342" s="17" t="n">
        <v>46211.7069444444</v>
      </c>
      <c r="P342" s="17" t="n">
        <v>46211.7111111111</v>
      </c>
      <c r="Q342" s="17" t="n">
        <v>46211.7222222222</v>
      </c>
      <c r="R342" s="0" t="n">
        <v>300</v>
      </c>
      <c r="S342" s="0" t="n">
        <v>0</v>
      </c>
      <c r="T342" s="0" t="n">
        <v>0</v>
      </c>
      <c r="U342" s="18" t="s">
        <v>130</v>
      </c>
      <c r="V342" s="18" t="s">
        <v>131</v>
      </c>
      <c r="W342" s="0" t="str">
        <f aca="false">IF(AND(X342&gt;=6,X342&lt;14),"A",IF(AND(X342&gt;=14,X342&lt;22),"B","C"))</f>
        <v>A</v>
      </c>
      <c r="X342" s="18" t="n">
        <f aca="false">HOUR(H342)</f>
        <v>13</v>
      </c>
      <c r="Y342" s="18" t="n">
        <f aca="false">ROUND((I342-H342)*1440,0)</f>
        <v>18</v>
      </c>
      <c r="Z342" s="18" t="n">
        <f aca="false">ROUND((J342-I342)*1440,0)</f>
        <v>4</v>
      </c>
      <c r="AA342" s="18" t="n">
        <f aca="false">ROUND((K342-J342)*1440,0)</f>
        <v>56</v>
      </c>
      <c r="AB342" s="18" t="n">
        <f aca="false">ROUND((L342-K342)*1440,0)</f>
        <v>17</v>
      </c>
      <c r="AC342" s="18" t="n">
        <f aca="false">ROUND((M342-L342)*1440,0)</f>
        <v>12</v>
      </c>
      <c r="AD342" s="18" t="n">
        <f aca="false">IF(N342="","",ROUND((N342-M342)*1440,0))</f>
        <v>23</v>
      </c>
      <c r="AE342" s="18" t="n">
        <f aca="false">IF(O342="","",ROUND((O342-N342)*1440,0))</f>
        <v>91</v>
      </c>
      <c r="AF342" s="18" t="n">
        <f aca="false">IF(P342="","",ROUND((P342-O342)*1440,0))</f>
        <v>6</v>
      </c>
      <c r="AG342" s="18" t="n">
        <f aca="false">IF(Q342="","",ROUND((Q342-P342)*1440,0))</f>
        <v>16</v>
      </c>
      <c r="AH342" s="18" t="n">
        <f aca="false">IF(Q342="","",ROUND((Q342-H342)*1440,0))</f>
        <v>243</v>
      </c>
      <c r="AI342" s="19" t="n">
        <f aca="false">ROUND(IF(O342="",Assumptions!$B$25-K342,O342-K342)*24,1)</f>
        <v>2.4</v>
      </c>
      <c r="AJ342" s="20" t="n">
        <f aca="false">ROUND(MAX(N(Y342)/Assumptions!$C$5, N(Z342)/Assumptions!$C$6, N(AA342)/Assumptions!$C$7, N(AB342)/Assumptions!$C$8, N(AC342)/Assumptions!$C$9, N(AD342)/Assumptions!$C$10, N(AE342)/Assumptions!$C$11, N(AF342)/Assumptions!$C$12, N(AG342)/Assumptions!$C$13),3)</f>
        <v>2.022</v>
      </c>
      <c r="AK342" s="0" t="str">
        <f aca="false">IF(OR(U342="Pending",U342="On Hold"),"Open GRN (awaiting)",IF(AJ342&lt;=1,"Within SLA",IF(ROUND(N(Y342)/Assumptions!$C$5,3)=AJ342,"Gate Wait",IF(ROUND(N(Z342)/Assumptions!$C$6,3)=AJ342,"Dock Wait",IF(ROUND(N(AA342)/Assumptions!$C$7,3)=AJ342,"Unloading",IF(ROUND(N(AB342)/Assumptions!$C$8,3)=AJ342,"Unload-to-QC Wait",IF(ROUND(N(AC342)/Assumptions!$C$9,3)=AJ342,"QC",IF(ROUND(N(AD342)/Assumptions!$C$10,3)=AJ342,"QC-to-GRN Wait",IF(ROUND(N(AE342)/Assumptions!$C$11,3)=AJ342,"GRN Processing",IF(ROUND(N(AF342)/Assumptions!$C$12,3)=AJ342,"GRN-to-Putaway Wait",IF(ROUND(N(AG342)/Assumptions!$C$13,3)=AJ342,"Putaway","Within SLA")))))))))))</f>
        <v>GRN Processing</v>
      </c>
    </row>
    <row r="343" customFormat="false" ht="15" hidden="false" customHeight="false" outlineLevel="0" collapsed="false">
      <c r="A343" s="0" t="s">
        <v>1164</v>
      </c>
      <c r="B343" s="0" t="s">
        <v>1165</v>
      </c>
      <c r="C343" s="0" t="s">
        <v>218</v>
      </c>
      <c r="D343" s="0" t="s">
        <v>147</v>
      </c>
      <c r="E343" s="0" t="s">
        <v>1166</v>
      </c>
      <c r="F343" s="0" t="s">
        <v>137</v>
      </c>
      <c r="G343" s="0" t="s">
        <v>167</v>
      </c>
      <c r="H343" s="17" t="n">
        <v>46211.56875</v>
      </c>
      <c r="I343" s="17" t="n">
        <v>46211.7048611111</v>
      </c>
      <c r="J343" s="17" t="n">
        <v>46211.7083333333</v>
      </c>
      <c r="K343" s="17" t="n">
        <v>46211.7277777778</v>
      </c>
      <c r="L343" s="17" t="n">
        <v>46211.7347222222</v>
      </c>
      <c r="M343" s="17" t="n">
        <v>46211.7506944445</v>
      </c>
      <c r="N343" s="17" t="n">
        <v>46211.7604166667</v>
      </c>
      <c r="O343" s="17" t="n">
        <v>46211.7638888889</v>
      </c>
      <c r="P343" s="17" t="n">
        <v>46211.7722222222</v>
      </c>
      <c r="Q343" s="17" t="n">
        <v>46211.7909722222</v>
      </c>
      <c r="R343" s="0" t="n">
        <v>284</v>
      </c>
      <c r="S343" s="0" t="n">
        <v>0</v>
      </c>
      <c r="T343" s="0" t="n">
        <v>0</v>
      </c>
      <c r="U343" s="18" t="s">
        <v>130</v>
      </c>
      <c r="V343" s="18" t="s">
        <v>82</v>
      </c>
      <c r="W343" s="0" t="str">
        <f aca="false">IF(AND(X343&gt;=6,X343&lt;14),"A",IF(AND(X343&gt;=14,X343&lt;22),"B","C"))</f>
        <v>A</v>
      </c>
      <c r="X343" s="18" t="n">
        <f aca="false">HOUR(H343)</f>
        <v>13</v>
      </c>
      <c r="Y343" s="18" t="n">
        <f aca="false">ROUND((I343-H343)*1440,0)</f>
        <v>196</v>
      </c>
      <c r="Z343" s="18" t="n">
        <f aca="false">ROUND((J343-I343)*1440,0)</f>
        <v>5</v>
      </c>
      <c r="AA343" s="18" t="n">
        <f aca="false">ROUND((K343-J343)*1440,0)</f>
        <v>28</v>
      </c>
      <c r="AB343" s="18" t="n">
        <f aca="false">ROUND((L343-K343)*1440,0)</f>
        <v>10</v>
      </c>
      <c r="AC343" s="18" t="n">
        <f aca="false">ROUND((M343-L343)*1440,0)</f>
        <v>23</v>
      </c>
      <c r="AD343" s="18" t="n">
        <f aca="false">IF(N343="","",ROUND((N343-M343)*1440,0))</f>
        <v>14</v>
      </c>
      <c r="AE343" s="18" t="n">
        <f aca="false">IF(O343="","",ROUND((O343-N343)*1440,0))</f>
        <v>5</v>
      </c>
      <c r="AF343" s="18" t="n">
        <f aca="false">IF(P343="","",ROUND((P343-O343)*1440,0))</f>
        <v>12</v>
      </c>
      <c r="AG343" s="18" t="n">
        <f aca="false">IF(Q343="","",ROUND((Q343-P343)*1440,0))</f>
        <v>27</v>
      </c>
      <c r="AH343" s="18" t="n">
        <f aca="false">IF(Q343="","",ROUND((Q343-H343)*1440,0))</f>
        <v>320</v>
      </c>
      <c r="AI343" s="19" t="n">
        <f aca="false">ROUND(IF(O343="",Assumptions!$B$25-K343,O343-K343)*24,1)</f>
        <v>0.9</v>
      </c>
      <c r="AJ343" s="20" t="n">
        <f aca="false">ROUND(MAX(N(Y343)/Assumptions!$C$5, N(Z343)/Assumptions!$C$6, N(AA343)/Assumptions!$C$7, N(AB343)/Assumptions!$C$8, N(AC343)/Assumptions!$C$9, N(AD343)/Assumptions!$C$10, N(AE343)/Assumptions!$C$11, N(AF343)/Assumptions!$C$12, N(AG343)/Assumptions!$C$13),3)</f>
        <v>6.533</v>
      </c>
      <c r="AK343" s="0" t="str">
        <f aca="false">IF(OR(U343="Pending",U343="On Hold"),"Open GRN (awaiting)",IF(AJ343&lt;=1,"Within SLA",IF(ROUND(N(Y343)/Assumptions!$C$5,3)=AJ343,"Gate Wait",IF(ROUND(N(Z343)/Assumptions!$C$6,3)=AJ343,"Dock Wait",IF(ROUND(N(AA343)/Assumptions!$C$7,3)=AJ343,"Unloading",IF(ROUND(N(AB343)/Assumptions!$C$8,3)=AJ343,"Unload-to-QC Wait",IF(ROUND(N(AC343)/Assumptions!$C$9,3)=AJ343,"QC",IF(ROUND(N(AD343)/Assumptions!$C$10,3)=AJ343,"QC-to-GRN Wait",IF(ROUND(N(AE343)/Assumptions!$C$11,3)=AJ343,"GRN Processing",IF(ROUND(N(AF343)/Assumptions!$C$12,3)=AJ343,"GRN-to-Putaway Wait",IF(ROUND(N(AG343)/Assumptions!$C$13,3)=AJ343,"Putaway","Within SLA")))))))))))</f>
        <v>Gate Wait</v>
      </c>
    </row>
    <row r="344" customFormat="false" ht="15" hidden="false" customHeight="false" outlineLevel="0" collapsed="false">
      <c r="A344" s="0" t="s">
        <v>1167</v>
      </c>
      <c r="B344" s="0" t="s">
        <v>1168</v>
      </c>
      <c r="C344" s="0" t="s">
        <v>175</v>
      </c>
      <c r="D344" s="0" t="s">
        <v>135</v>
      </c>
      <c r="E344" s="0" t="s">
        <v>1169</v>
      </c>
      <c r="F344" s="0" t="s">
        <v>177</v>
      </c>
      <c r="G344" s="0" t="s">
        <v>178</v>
      </c>
      <c r="H344" s="17" t="n">
        <v>46211.5715277778</v>
      </c>
      <c r="I344" s="17" t="n">
        <v>46211.5819444444</v>
      </c>
      <c r="J344" s="17" t="n">
        <v>46211.5868055556</v>
      </c>
      <c r="K344" s="17" t="n">
        <v>46211.60625</v>
      </c>
      <c r="L344" s="17" t="n">
        <v>46211.6076388889</v>
      </c>
      <c r="M344" s="17" t="n">
        <v>46211.6298611111</v>
      </c>
      <c r="N344" s="17" t="n">
        <v>46211.6555555556</v>
      </c>
      <c r="O344" s="17" t="n">
        <v>46211.7479166667</v>
      </c>
      <c r="P344" s="17" t="n">
        <v>46211.7590277778</v>
      </c>
      <c r="Q344" s="17" t="n">
        <v>46211.7673611111</v>
      </c>
      <c r="R344" s="0" t="n">
        <v>275</v>
      </c>
      <c r="S344" s="0" t="n">
        <v>0</v>
      </c>
      <c r="T344" s="0" t="n">
        <v>0</v>
      </c>
      <c r="U344" s="18" t="s">
        <v>130</v>
      </c>
      <c r="V344" s="18" t="s">
        <v>144</v>
      </c>
      <c r="W344" s="0" t="str">
        <f aca="false">IF(AND(X344&gt;=6,X344&lt;14),"A",IF(AND(X344&gt;=14,X344&lt;22),"B","C"))</f>
        <v>A</v>
      </c>
      <c r="X344" s="18" t="n">
        <f aca="false">HOUR(H344)</f>
        <v>13</v>
      </c>
      <c r="Y344" s="18" t="n">
        <f aca="false">ROUND((I344-H344)*1440,0)</f>
        <v>15</v>
      </c>
      <c r="Z344" s="18" t="n">
        <f aca="false">ROUND((J344-I344)*1440,0)</f>
        <v>7</v>
      </c>
      <c r="AA344" s="18" t="n">
        <f aca="false">ROUND((K344-J344)*1440,0)</f>
        <v>28</v>
      </c>
      <c r="AB344" s="18" t="n">
        <f aca="false">ROUND((L344-K344)*1440,0)</f>
        <v>2</v>
      </c>
      <c r="AC344" s="18" t="n">
        <f aca="false">ROUND((M344-L344)*1440,0)</f>
        <v>32</v>
      </c>
      <c r="AD344" s="18" t="n">
        <f aca="false">IF(N344="","",ROUND((N344-M344)*1440,0))</f>
        <v>37</v>
      </c>
      <c r="AE344" s="18" t="n">
        <f aca="false">IF(O344="","",ROUND((O344-N344)*1440,0))</f>
        <v>133</v>
      </c>
      <c r="AF344" s="18" t="n">
        <f aca="false">IF(P344="","",ROUND((P344-O344)*1440,0))</f>
        <v>16</v>
      </c>
      <c r="AG344" s="18" t="n">
        <f aca="false">IF(Q344="","",ROUND((Q344-P344)*1440,0))</f>
        <v>12</v>
      </c>
      <c r="AH344" s="18" t="n">
        <f aca="false">IF(Q344="","",ROUND((Q344-H344)*1440,0))</f>
        <v>282</v>
      </c>
      <c r="AI344" s="19" t="n">
        <f aca="false">ROUND(IF(O344="",Assumptions!$B$25-K344,O344-K344)*24,1)</f>
        <v>3.4</v>
      </c>
      <c r="AJ344" s="20" t="n">
        <f aca="false">ROUND(MAX(N(Y344)/Assumptions!$C$5, N(Z344)/Assumptions!$C$6, N(AA344)/Assumptions!$C$7, N(AB344)/Assumptions!$C$8, N(AC344)/Assumptions!$C$9, N(AD344)/Assumptions!$C$10, N(AE344)/Assumptions!$C$11, N(AF344)/Assumptions!$C$12, N(AG344)/Assumptions!$C$13),3)</f>
        <v>2.956</v>
      </c>
      <c r="AK344" s="0" t="str">
        <f aca="false">IF(OR(U344="Pending",U344="On Hold"),"Open GRN (awaiting)",IF(AJ344&lt;=1,"Within SLA",IF(ROUND(N(Y344)/Assumptions!$C$5,3)=AJ344,"Gate Wait",IF(ROUND(N(Z344)/Assumptions!$C$6,3)=AJ344,"Dock Wait",IF(ROUND(N(AA344)/Assumptions!$C$7,3)=AJ344,"Unloading",IF(ROUND(N(AB344)/Assumptions!$C$8,3)=AJ344,"Unload-to-QC Wait",IF(ROUND(N(AC344)/Assumptions!$C$9,3)=AJ344,"QC",IF(ROUND(N(AD344)/Assumptions!$C$10,3)=AJ344,"QC-to-GRN Wait",IF(ROUND(N(AE344)/Assumptions!$C$11,3)=AJ344,"GRN Processing",IF(ROUND(N(AF344)/Assumptions!$C$12,3)=AJ344,"GRN-to-Putaway Wait",IF(ROUND(N(AG344)/Assumptions!$C$13,3)=AJ344,"Putaway","Within SLA")))))))))))</f>
        <v>GRN Processing</v>
      </c>
    </row>
    <row r="345" customFormat="false" ht="15" hidden="false" customHeight="false" outlineLevel="0" collapsed="false">
      <c r="A345" s="0" t="s">
        <v>1170</v>
      </c>
      <c r="B345" s="0" t="s">
        <v>1171</v>
      </c>
      <c r="C345" s="0" t="s">
        <v>252</v>
      </c>
      <c r="D345" s="0" t="s">
        <v>135</v>
      </c>
      <c r="E345" s="0" t="s">
        <v>1172</v>
      </c>
      <c r="F345" s="0" t="s">
        <v>155</v>
      </c>
      <c r="G345" s="0" t="s">
        <v>138</v>
      </c>
      <c r="H345" s="17" t="n">
        <v>46211.5909722222</v>
      </c>
      <c r="I345" s="17" t="n">
        <v>46211.6097222222</v>
      </c>
      <c r="J345" s="17" t="n">
        <v>46211.6159722222</v>
      </c>
      <c r="K345" s="17" t="n">
        <v>46211.6618055556</v>
      </c>
      <c r="L345" s="17" t="n">
        <v>46211.6659722222</v>
      </c>
      <c r="M345" s="17" t="n">
        <v>46211.69375</v>
      </c>
      <c r="N345" s="17" t="n">
        <v>46211.7131944444</v>
      </c>
      <c r="O345" s="17" t="n">
        <v>46211.7361111111</v>
      </c>
      <c r="P345" s="17" t="n">
        <v>46211.7451388889</v>
      </c>
      <c r="Q345" s="17" t="n">
        <v>46211.7784722222</v>
      </c>
      <c r="R345" s="0" t="n">
        <v>1770</v>
      </c>
      <c r="S345" s="0" t="n">
        <v>0</v>
      </c>
      <c r="T345" s="0" t="n">
        <v>0</v>
      </c>
      <c r="U345" s="18" t="s">
        <v>130</v>
      </c>
      <c r="V345" s="18" t="s">
        <v>139</v>
      </c>
      <c r="W345" s="0" t="str">
        <f aca="false">IF(AND(X345&gt;=6,X345&lt;14),"A",IF(AND(X345&gt;=14,X345&lt;22),"B","C"))</f>
        <v>B</v>
      </c>
      <c r="X345" s="18" t="n">
        <f aca="false">HOUR(H345)</f>
        <v>14</v>
      </c>
      <c r="Y345" s="18" t="n">
        <f aca="false">ROUND((I345-H345)*1440,0)</f>
        <v>27</v>
      </c>
      <c r="Z345" s="18" t="n">
        <f aca="false">ROUND((J345-I345)*1440,0)</f>
        <v>9</v>
      </c>
      <c r="AA345" s="18" t="n">
        <f aca="false">ROUND((K345-J345)*1440,0)</f>
        <v>66</v>
      </c>
      <c r="AB345" s="18" t="n">
        <f aca="false">ROUND((L345-K345)*1440,0)</f>
        <v>6</v>
      </c>
      <c r="AC345" s="18" t="n">
        <f aca="false">ROUND((M345-L345)*1440,0)</f>
        <v>40</v>
      </c>
      <c r="AD345" s="18" t="n">
        <f aca="false">IF(N345="","",ROUND((N345-M345)*1440,0))</f>
        <v>28</v>
      </c>
      <c r="AE345" s="18" t="n">
        <f aca="false">IF(O345="","",ROUND((O345-N345)*1440,0))</f>
        <v>33</v>
      </c>
      <c r="AF345" s="18" t="n">
        <f aca="false">IF(P345="","",ROUND((P345-O345)*1440,0))</f>
        <v>13</v>
      </c>
      <c r="AG345" s="18" t="n">
        <f aca="false">IF(Q345="","",ROUND((Q345-P345)*1440,0))</f>
        <v>48</v>
      </c>
      <c r="AH345" s="18" t="n">
        <f aca="false">IF(Q345="","",ROUND((Q345-H345)*1440,0))</f>
        <v>270</v>
      </c>
      <c r="AI345" s="19" t="n">
        <f aca="false">ROUND(IF(O345="",Assumptions!$B$25-K345,O345-K345)*24,1)</f>
        <v>1.8</v>
      </c>
      <c r="AJ345" s="20" t="n">
        <f aca="false">ROUND(MAX(N(Y345)/Assumptions!$C$5, N(Z345)/Assumptions!$C$6, N(AA345)/Assumptions!$C$7, N(AB345)/Assumptions!$C$8, N(AC345)/Assumptions!$C$9, N(AD345)/Assumptions!$C$10, N(AE345)/Assumptions!$C$11, N(AF345)/Assumptions!$C$12, N(AG345)/Assumptions!$C$13),3)</f>
        <v>1.2</v>
      </c>
      <c r="AK345" s="0" t="str">
        <f aca="false">IF(OR(U345="Pending",U345="On Hold"),"Open GRN (awaiting)",IF(AJ345&lt;=1,"Within SLA",IF(ROUND(N(Y345)/Assumptions!$C$5,3)=AJ345,"Gate Wait",IF(ROUND(N(Z345)/Assumptions!$C$6,3)=AJ345,"Dock Wait",IF(ROUND(N(AA345)/Assumptions!$C$7,3)=AJ345,"Unloading",IF(ROUND(N(AB345)/Assumptions!$C$8,3)=AJ345,"Unload-to-QC Wait",IF(ROUND(N(AC345)/Assumptions!$C$9,3)=AJ345,"QC",IF(ROUND(N(AD345)/Assumptions!$C$10,3)=AJ345,"QC-to-GRN Wait",IF(ROUND(N(AE345)/Assumptions!$C$11,3)=AJ345,"GRN Processing",IF(ROUND(N(AF345)/Assumptions!$C$12,3)=AJ345,"GRN-to-Putaway Wait",IF(ROUND(N(AG345)/Assumptions!$C$13,3)=AJ345,"Putaway","Within SLA")))))))))))</f>
        <v>Putaway</v>
      </c>
    </row>
    <row r="346" customFormat="false" ht="15" hidden="false" customHeight="false" outlineLevel="0" collapsed="false">
      <c r="A346" s="0" t="s">
        <v>1173</v>
      </c>
      <c r="B346" s="0" t="s">
        <v>1174</v>
      </c>
      <c r="C346" s="0" t="s">
        <v>142</v>
      </c>
      <c r="D346" s="0" t="s">
        <v>147</v>
      </c>
      <c r="E346" s="0" t="s">
        <v>1175</v>
      </c>
      <c r="F346" s="0" t="s">
        <v>137</v>
      </c>
      <c r="G346" s="0" t="s">
        <v>167</v>
      </c>
      <c r="H346" s="17" t="n">
        <v>46211.6340277778</v>
      </c>
      <c r="I346" s="17" t="n">
        <v>46211.6736111111</v>
      </c>
      <c r="J346" s="17" t="n">
        <v>46211.6763888889</v>
      </c>
      <c r="K346" s="17" t="n">
        <v>46211.7465277778</v>
      </c>
      <c r="L346" s="17" t="n">
        <v>46211.75625</v>
      </c>
      <c r="M346" s="17" t="n">
        <v>46211.7743055556</v>
      </c>
      <c r="N346" s="17" t="n">
        <v>46211.7819444445</v>
      </c>
      <c r="O346" s="17" t="n">
        <v>46211.7944444444</v>
      </c>
      <c r="P346" s="17" t="n">
        <v>46211.8055555556</v>
      </c>
      <c r="Q346" s="17" t="n">
        <v>46211.85625</v>
      </c>
      <c r="R346" s="0" t="n">
        <v>892</v>
      </c>
      <c r="S346" s="0" t="n">
        <v>0</v>
      </c>
      <c r="T346" s="0" t="n">
        <v>0</v>
      </c>
      <c r="U346" s="18" t="s">
        <v>130</v>
      </c>
      <c r="V346" s="18" t="s">
        <v>139</v>
      </c>
      <c r="W346" s="0" t="str">
        <f aca="false">IF(AND(X346&gt;=6,X346&lt;14),"A",IF(AND(X346&gt;=14,X346&lt;22),"B","C"))</f>
        <v>B</v>
      </c>
      <c r="X346" s="18" t="n">
        <f aca="false">HOUR(H346)</f>
        <v>15</v>
      </c>
      <c r="Y346" s="18" t="n">
        <f aca="false">ROUND((I346-H346)*1440,0)</f>
        <v>57</v>
      </c>
      <c r="Z346" s="18" t="n">
        <f aca="false">ROUND((J346-I346)*1440,0)</f>
        <v>4</v>
      </c>
      <c r="AA346" s="18" t="n">
        <f aca="false">ROUND((K346-J346)*1440,0)</f>
        <v>101</v>
      </c>
      <c r="AB346" s="18" t="n">
        <f aca="false">ROUND((L346-K346)*1440,0)</f>
        <v>14</v>
      </c>
      <c r="AC346" s="18" t="n">
        <f aca="false">ROUND((M346-L346)*1440,0)</f>
        <v>26</v>
      </c>
      <c r="AD346" s="18" t="n">
        <f aca="false">IF(N346="","",ROUND((N346-M346)*1440,0))</f>
        <v>11</v>
      </c>
      <c r="AE346" s="18" t="n">
        <f aca="false">IF(O346="","",ROUND((O346-N346)*1440,0))</f>
        <v>18</v>
      </c>
      <c r="AF346" s="18" t="n">
        <f aca="false">IF(P346="","",ROUND((P346-O346)*1440,0))</f>
        <v>16</v>
      </c>
      <c r="AG346" s="18" t="n">
        <f aca="false">IF(Q346="","",ROUND((Q346-P346)*1440,0))</f>
        <v>73</v>
      </c>
      <c r="AH346" s="18" t="n">
        <f aca="false">IF(Q346="","",ROUND((Q346-H346)*1440,0))</f>
        <v>320</v>
      </c>
      <c r="AI346" s="19" t="n">
        <f aca="false">ROUND(IF(O346="",Assumptions!$B$25-K346,O346-K346)*24,1)</f>
        <v>1.2</v>
      </c>
      <c r="AJ346" s="20" t="n">
        <f aca="false">ROUND(MAX(N(Y346)/Assumptions!$C$5, N(Z346)/Assumptions!$C$6, N(AA346)/Assumptions!$C$7, N(AB346)/Assumptions!$C$8, N(AC346)/Assumptions!$C$9, N(AD346)/Assumptions!$C$10, N(AE346)/Assumptions!$C$11, N(AF346)/Assumptions!$C$12, N(AG346)/Assumptions!$C$13),3)</f>
        <v>1.9</v>
      </c>
      <c r="AK346" s="0" t="str">
        <f aca="false">IF(OR(U346="Pending",U346="On Hold"),"Open GRN (awaiting)",IF(AJ346&lt;=1,"Within SLA",IF(ROUND(N(Y346)/Assumptions!$C$5,3)=AJ346,"Gate Wait",IF(ROUND(N(Z346)/Assumptions!$C$6,3)=AJ346,"Dock Wait",IF(ROUND(N(AA346)/Assumptions!$C$7,3)=AJ346,"Unloading",IF(ROUND(N(AB346)/Assumptions!$C$8,3)=AJ346,"Unload-to-QC Wait",IF(ROUND(N(AC346)/Assumptions!$C$9,3)=AJ346,"QC",IF(ROUND(N(AD346)/Assumptions!$C$10,3)=AJ346,"QC-to-GRN Wait",IF(ROUND(N(AE346)/Assumptions!$C$11,3)=AJ346,"GRN Processing",IF(ROUND(N(AF346)/Assumptions!$C$12,3)=AJ346,"GRN-to-Putaway Wait",IF(ROUND(N(AG346)/Assumptions!$C$13,3)=AJ346,"Putaway","Within SLA")))))))))))</f>
        <v>Gate Wait</v>
      </c>
    </row>
    <row r="347" customFormat="false" ht="15" hidden="false" customHeight="false" outlineLevel="0" collapsed="false">
      <c r="A347" s="0" t="s">
        <v>1176</v>
      </c>
      <c r="B347" s="0" t="s">
        <v>1177</v>
      </c>
      <c r="C347" s="0" t="s">
        <v>134</v>
      </c>
      <c r="D347" s="0" t="s">
        <v>119</v>
      </c>
      <c r="E347" s="0" t="s">
        <v>1178</v>
      </c>
      <c r="F347" s="0" t="s">
        <v>149</v>
      </c>
      <c r="G347" s="0" t="s">
        <v>122</v>
      </c>
      <c r="H347" s="17" t="n">
        <v>46211.6361111111</v>
      </c>
      <c r="I347" s="17" t="n">
        <v>46211.7194444445</v>
      </c>
      <c r="J347" s="17" t="n">
        <v>46211.7347222222</v>
      </c>
      <c r="K347" s="17" t="n">
        <v>46211.7583333333</v>
      </c>
      <c r="L347" s="17" t="n">
        <v>46211.7645833333</v>
      </c>
      <c r="M347" s="17" t="n">
        <v>46211.7763888889</v>
      </c>
      <c r="N347" s="17" t="n">
        <v>46211.8104166667</v>
      </c>
      <c r="O347" s="17" t="n">
        <v>46211.8402777778</v>
      </c>
      <c r="P347" s="17" t="n">
        <v>46211.8513888889</v>
      </c>
      <c r="Q347" s="17" t="n">
        <v>46211.8618055556</v>
      </c>
      <c r="R347" s="0" t="n">
        <v>338</v>
      </c>
      <c r="S347" s="0" t="n">
        <v>0</v>
      </c>
      <c r="T347" s="0" t="n">
        <v>0</v>
      </c>
      <c r="U347" s="18" t="s">
        <v>130</v>
      </c>
      <c r="V347" s="18" t="s">
        <v>139</v>
      </c>
      <c r="W347" s="0" t="str">
        <f aca="false">IF(AND(X347&gt;=6,X347&lt;14),"A",IF(AND(X347&gt;=14,X347&lt;22),"B","C"))</f>
        <v>B</v>
      </c>
      <c r="X347" s="18" t="n">
        <f aca="false">HOUR(H347)</f>
        <v>15</v>
      </c>
      <c r="Y347" s="18" t="n">
        <f aca="false">ROUND((I347-H347)*1440,0)</f>
        <v>120</v>
      </c>
      <c r="Z347" s="18" t="n">
        <f aca="false">ROUND((J347-I347)*1440,0)</f>
        <v>22</v>
      </c>
      <c r="AA347" s="18" t="n">
        <f aca="false">ROUND((K347-J347)*1440,0)</f>
        <v>34</v>
      </c>
      <c r="AB347" s="18" t="n">
        <f aca="false">ROUND((L347-K347)*1440,0)</f>
        <v>9</v>
      </c>
      <c r="AC347" s="18" t="n">
        <f aca="false">ROUND((M347-L347)*1440,0)</f>
        <v>17</v>
      </c>
      <c r="AD347" s="18" t="n">
        <f aca="false">IF(N347="","",ROUND((N347-M347)*1440,0))</f>
        <v>49</v>
      </c>
      <c r="AE347" s="18" t="n">
        <f aca="false">IF(O347="","",ROUND((O347-N347)*1440,0))</f>
        <v>43</v>
      </c>
      <c r="AF347" s="18" t="n">
        <f aca="false">IF(P347="","",ROUND((P347-O347)*1440,0))</f>
        <v>16</v>
      </c>
      <c r="AG347" s="18" t="n">
        <f aca="false">IF(Q347="","",ROUND((Q347-P347)*1440,0))</f>
        <v>15</v>
      </c>
      <c r="AH347" s="18" t="n">
        <f aca="false">IF(Q347="","",ROUND((Q347-H347)*1440,0))</f>
        <v>325</v>
      </c>
      <c r="AI347" s="19" t="n">
        <f aca="false">ROUND(IF(O347="",Assumptions!$B$25-K347,O347-K347)*24,1)</f>
        <v>2</v>
      </c>
      <c r="AJ347" s="20" t="n">
        <f aca="false">ROUND(MAX(N(Y347)/Assumptions!$C$5, N(Z347)/Assumptions!$C$6, N(AA347)/Assumptions!$C$7, N(AB347)/Assumptions!$C$8, N(AC347)/Assumptions!$C$9, N(AD347)/Assumptions!$C$10, N(AE347)/Assumptions!$C$11, N(AF347)/Assumptions!$C$12, N(AG347)/Assumptions!$C$13),3)</f>
        <v>4</v>
      </c>
      <c r="AK347" s="0" t="str">
        <f aca="false">IF(OR(U347="Pending",U347="On Hold"),"Open GRN (awaiting)",IF(AJ347&lt;=1,"Within SLA",IF(ROUND(N(Y347)/Assumptions!$C$5,3)=AJ347,"Gate Wait",IF(ROUND(N(Z347)/Assumptions!$C$6,3)=AJ347,"Dock Wait",IF(ROUND(N(AA347)/Assumptions!$C$7,3)=AJ347,"Unloading",IF(ROUND(N(AB347)/Assumptions!$C$8,3)=AJ347,"Unload-to-QC Wait",IF(ROUND(N(AC347)/Assumptions!$C$9,3)=AJ347,"QC",IF(ROUND(N(AD347)/Assumptions!$C$10,3)=AJ347,"QC-to-GRN Wait",IF(ROUND(N(AE347)/Assumptions!$C$11,3)=AJ347,"GRN Processing",IF(ROUND(N(AF347)/Assumptions!$C$12,3)=AJ347,"GRN-to-Putaway Wait",IF(ROUND(N(AG347)/Assumptions!$C$13,3)=AJ347,"Putaway","Within SLA")))))))))))</f>
        <v>Gate Wait</v>
      </c>
    </row>
    <row r="348" customFormat="false" ht="15" hidden="false" customHeight="false" outlineLevel="0" collapsed="false">
      <c r="A348" s="0" t="s">
        <v>1179</v>
      </c>
      <c r="B348" s="0" t="s">
        <v>1180</v>
      </c>
      <c r="C348" s="0" t="s">
        <v>175</v>
      </c>
      <c r="D348" s="0" t="s">
        <v>147</v>
      </c>
      <c r="E348" s="0" t="s">
        <v>1181</v>
      </c>
      <c r="F348" s="0" t="s">
        <v>177</v>
      </c>
      <c r="G348" s="0" t="s">
        <v>150</v>
      </c>
      <c r="H348" s="17" t="n">
        <v>46211.6395833333</v>
      </c>
      <c r="I348" s="17" t="n">
        <v>46211.6618055556</v>
      </c>
      <c r="J348" s="17" t="n">
        <v>46211.6673611111</v>
      </c>
      <c r="K348" s="17" t="n">
        <v>46211.6840277778</v>
      </c>
      <c r="L348" s="17" t="n">
        <v>46211.7090277778</v>
      </c>
      <c r="M348" s="17" t="n">
        <v>46211.7291666667</v>
      </c>
      <c r="N348" s="17" t="n">
        <v>46211.8458333333</v>
      </c>
      <c r="O348" s="17" t="n">
        <v>46211.8638888889</v>
      </c>
      <c r="P348" s="17" t="n">
        <v>46211.8819444445</v>
      </c>
      <c r="Q348" s="17" t="n">
        <v>46211.8951388889</v>
      </c>
      <c r="R348" s="0" t="n">
        <v>505</v>
      </c>
      <c r="S348" s="0" t="n">
        <v>0</v>
      </c>
      <c r="T348" s="0" t="n">
        <v>0</v>
      </c>
      <c r="U348" s="18" t="s">
        <v>130</v>
      </c>
      <c r="V348" s="18" t="s">
        <v>156</v>
      </c>
      <c r="W348" s="0" t="str">
        <f aca="false">IF(AND(X348&gt;=6,X348&lt;14),"A",IF(AND(X348&gt;=14,X348&lt;22),"B","C"))</f>
        <v>B</v>
      </c>
      <c r="X348" s="18" t="n">
        <f aca="false">HOUR(H348)</f>
        <v>15</v>
      </c>
      <c r="Y348" s="18" t="n">
        <f aca="false">ROUND((I348-H348)*1440,0)</f>
        <v>32</v>
      </c>
      <c r="Z348" s="18" t="n">
        <f aca="false">ROUND((J348-I348)*1440,0)</f>
        <v>8</v>
      </c>
      <c r="AA348" s="18" t="n">
        <f aca="false">ROUND((K348-J348)*1440,0)</f>
        <v>24</v>
      </c>
      <c r="AB348" s="18" t="n">
        <f aca="false">ROUND((L348-K348)*1440,0)</f>
        <v>36</v>
      </c>
      <c r="AC348" s="18" t="n">
        <f aca="false">ROUND((M348-L348)*1440,0)</f>
        <v>29</v>
      </c>
      <c r="AD348" s="18" t="n">
        <f aca="false">IF(N348="","",ROUND((N348-M348)*1440,0))</f>
        <v>168</v>
      </c>
      <c r="AE348" s="18" t="n">
        <f aca="false">IF(O348="","",ROUND((O348-N348)*1440,0))</f>
        <v>26</v>
      </c>
      <c r="AF348" s="18" t="n">
        <f aca="false">IF(P348="","",ROUND((P348-O348)*1440,0))</f>
        <v>26</v>
      </c>
      <c r="AG348" s="18" t="n">
        <f aca="false">IF(Q348="","",ROUND((Q348-P348)*1440,0))</f>
        <v>19</v>
      </c>
      <c r="AH348" s="18" t="n">
        <f aca="false">IF(Q348="","",ROUND((Q348-H348)*1440,0))</f>
        <v>368</v>
      </c>
      <c r="AI348" s="19" t="n">
        <f aca="false">ROUND(IF(O348="",Assumptions!$B$25-K348,O348-K348)*24,1)</f>
        <v>4.3</v>
      </c>
      <c r="AJ348" s="20" t="n">
        <f aca="false">ROUND(MAX(N(Y348)/Assumptions!$C$5, N(Z348)/Assumptions!$C$6, N(AA348)/Assumptions!$C$7, N(AB348)/Assumptions!$C$8, N(AC348)/Assumptions!$C$9, N(AD348)/Assumptions!$C$10, N(AE348)/Assumptions!$C$11, N(AF348)/Assumptions!$C$12, N(AG348)/Assumptions!$C$13),3)</f>
        <v>5.6</v>
      </c>
      <c r="AK348" s="0" t="str">
        <f aca="false">IF(OR(U348="Pending",U348="On Hold"),"Open GRN (awaiting)",IF(AJ348&lt;=1,"Within SLA",IF(ROUND(N(Y348)/Assumptions!$C$5,3)=AJ348,"Gate Wait",IF(ROUND(N(Z348)/Assumptions!$C$6,3)=AJ348,"Dock Wait",IF(ROUND(N(AA348)/Assumptions!$C$7,3)=AJ348,"Unloading",IF(ROUND(N(AB348)/Assumptions!$C$8,3)=AJ348,"Unload-to-QC Wait",IF(ROUND(N(AC348)/Assumptions!$C$9,3)=AJ348,"QC",IF(ROUND(N(AD348)/Assumptions!$C$10,3)=AJ348,"QC-to-GRN Wait",IF(ROUND(N(AE348)/Assumptions!$C$11,3)=AJ348,"GRN Processing",IF(ROUND(N(AF348)/Assumptions!$C$12,3)=AJ348,"GRN-to-Putaway Wait",IF(ROUND(N(AG348)/Assumptions!$C$13,3)=AJ348,"Putaway","Within SLA")))))))))))</f>
        <v>QC-to-GRN Wait</v>
      </c>
    </row>
    <row r="349" customFormat="false" ht="15" hidden="false" customHeight="false" outlineLevel="0" collapsed="false">
      <c r="A349" s="0" t="s">
        <v>1182</v>
      </c>
      <c r="B349" s="0" t="s">
        <v>1183</v>
      </c>
      <c r="C349" s="0" t="s">
        <v>153</v>
      </c>
      <c r="D349" s="0" t="s">
        <v>147</v>
      </c>
      <c r="E349" s="0" t="s">
        <v>1184</v>
      </c>
      <c r="F349" s="0" t="s">
        <v>155</v>
      </c>
      <c r="G349" s="0" t="s">
        <v>150</v>
      </c>
      <c r="H349" s="17" t="n">
        <v>46211.6423611111</v>
      </c>
      <c r="I349" s="17" t="n">
        <v>46211.6763888889</v>
      </c>
      <c r="J349" s="17" t="n">
        <v>46211.6819444444</v>
      </c>
      <c r="K349" s="17" t="n">
        <v>46211.6951388889</v>
      </c>
      <c r="L349" s="17" t="n">
        <v>46211.7083333333</v>
      </c>
      <c r="M349" s="17" t="n">
        <v>46211.7347222222</v>
      </c>
      <c r="N349" s="17" t="n">
        <v>46211.7458333333</v>
      </c>
      <c r="O349" s="17" t="n">
        <v>46211.7819444445</v>
      </c>
      <c r="P349" s="17" t="n">
        <v>46211.7986111111</v>
      </c>
      <c r="Q349" s="17" t="n">
        <v>46211.83125</v>
      </c>
      <c r="R349" s="0" t="n">
        <v>601</v>
      </c>
      <c r="S349" s="0" t="n">
        <v>0</v>
      </c>
      <c r="T349" s="0" t="n">
        <v>0</v>
      </c>
      <c r="U349" s="18" t="s">
        <v>130</v>
      </c>
      <c r="V349" s="18" t="s">
        <v>139</v>
      </c>
      <c r="W349" s="0" t="str">
        <f aca="false">IF(AND(X349&gt;=6,X349&lt;14),"A",IF(AND(X349&gt;=14,X349&lt;22),"B","C"))</f>
        <v>B</v>
      </c>
      <c r="X349" s="18" t="n">
        <f aca="false">HOUR(H349)</f>
        <v>15</v>
      </c>
      <c r="Y349" s="18" t="n">
        <f aca="false">ROUND((I349-H349)*1440,0)</f>
        <v>49</v>
      </c>
      <c r="Z349" s="18" t="n">
        <f aca="false">ROUND((J349-I349)*1440,0)</f>
        <v>8</v>
      </c>
      <c r="AA349" s="18" t="n">
        <f aca="false">ROUND((K349-J349)*1440,0)</f>
        <v>19</v>
      </c>
      <c r="AB349" s="18" t="n">
        <f aca="false">ROUND((L349-K349)*1440,0)</f>
        <v>19</v>
      </c>
      <c r="AC349" s="18" t="n">
        <f aca="false">ROUND((M349-L349)*1440,0)</f>
        <v>38</v>
      </c>
      <c r="AD349" s="18" t="n">
        <f aca="false">IF(N349="","",ROUND((N349-M349)*1440,0))</f>
        <v>16</v>
      </c>
      <c r="AE349" s="18" t="n">
        <f aca="false">IF(O349="","",ROUND((O349-N349)*1440,0))</f>
        <v>52</v>
      </c>
      <c r="AF349" s="18" t="n">
        <f aca="false">IF(P349="","",ROUND((P349-O349)*1440,0))</f>
        <v>24</v>
      </c>
      <c r="AG349" s="18" t="n">
        <f aca="false">IF(Q349="","",ROUND((Q349-P349)*1440,0))</f>
        <v>47</v>
      </c>
      <c r="AH349" s="18" t="n">
        <f aca="false">IF(Q349="","",ROUND((Q349-H349)*1440,0))</f>
        <v>272</v>
      </c>
      <c r="AI349" s="19" t="n">
        <f aca="false">ROUND(IF(O349="",Assumptions!$B$25-K349,O349-K349)*24,1)</f>
        <v>2.1</v>
      </c>
      <c r="AJ349" s="20" t="n">
        <f aca="false">ROUND(MAX(N(Y349)/Assumptions!$C$5, N(Z349)/Assumptions!$C$6, N(AA349)/Assumptions!$C$7, N(AB349)/Assumptions!$C$8, N(AC349)/Assumptions!$C$9, N(AD349)/Assumptions!$C$10, N(AE349)/Assumptions!$C$11, N(AF349)/Assumptions!$C$12, N(AG349)/Assumptions!$C$13),3)</f>
        <v>1.633</v>
      </c>
      <c r="AK349" s="0" t="str">
        <f aca="false">IF(OR(U349="Pending",U349="On Hold"),"Open GRN (awaiting)",IF(AJ349&lt;=1,"Within SLA",IF(ROUND(N(Y349)/Assumptions!$C$5,3)=AJ349,"Gate Wait",IF(ROUND(N(Z349)/Assumptions!$C$6,3)=AJ349,"Dock Wait",IF(ROUND(N(AA349)/Assumptions!$C$7,3)=AJ349,"Unloading",IF(ROUND(N(AB349)/Assumptions!$C$8,3)=AJ349,"Unload-to-QC Wait",IF(ROUND(N(AC349)/Assumptions!$C$9,3)=AJ349,"QC",IF(ROUND(N(AD349)/Assumptions!$C$10,3)=AJ349,"QC-to-GRN Wait",IF(ROUND(N(AE349)/Assumptions!$C$11,3)=AJ349,"GRN Processing",IF(ROUND(N(AF349)/Assumptions!$C$12,3)=AJ349,"GRN-to-Putaway Wait",IF(ROUND(N(AG349)/Assumptions!$C$13,3)=AJ349,"Putaway","Within SLA")))))))))))</f>
        <v>Gate Wait</v>
      </c>
    </row>
    <row r="350" customFormat="false" ht="15" hidden="false" customHeight="false" outlineLevel="0" collapsed="false">
      <c r="A350" s="0" t="s">
        <v>1185</v>
      </c>
      <c r="B350" s="0" t="s">
        <v>1186</v>
      </c>
      <c r="C350" s="0" t="s">
        <v>252</v>
      </c>
      <c r="D350" s="0" t="s">
        <v>147</v>
      </c>
      <c r="E350" s="0" t="s">
        <v>1187</v>
      </c>
      <c r="F350" s="0" t="s">
        <v>155</v>
      </c>
      <c r="G350" s="0" t="s">
        <v>167</v>
      </c>
      <c r="H350" s="17" t="n">
        <v>46211.6451388889</v>
      </c>
      <c r="I350" s="17" t="n">
        <v>46211.8194444445</v>
      </c>
      <c r="J350" s="17" t="n">
        <v>46211.8243055556</v>
      </c>
      <c r="K350" s="17" t="n">
        <v>46211.8444444445</v>
      </c>
      <c r="L350" s="17" t="n">
        <v>46211.8520833333</v>
      </c>
      <c r="M350" s="17" t="n">
        <v>46211.8743055556</v>
      </c>
      <c r="N350" s="17" t="n">
        <v>46211.8881944444</v>
      </c>
      <c r="O350" s="17" t="n">
        <v>46212.00625</v>
      </c>
      <c r="P350" s="17" t="n">
        <v>46212.0215277778</v>
      </c>
      <c r="Q350" s="17" t="n">
        <v>46212.0444444444</v>
      </c>
      <c r="R350" s="0" t="n">
        <v>579</v>
      </c>
      <c r="S350" s="0" t="n">
        <v>32</v>
      </c>
      <c r="T350" s="0" t="n">
        <v>11</v>
      </c>
      <c r="U350" s="18" t="s">
        <v>123</v>
      </c>
      <c r="V350" s="18" t="s">
        <v>82</v>
      </c>
      <c r="W350" s="0" t="str">
        <f aca="false">IF(AND(X350&gt;=6,X350&lt;14),"A",IF(AND(X350&gt;=14,X350&lt;22),"B","C"))</f>
        <v>B</v>
      </c>
      <c r="X350" s="18" t="n">
        <f aca="false">HOUR(H350)</f>
        <v>15</v>
      </c>
      <c r="Y350" s="18" t="n">
        <f aca="false">ROUND((I350-H350)*1440,0)</f>
        <v>251</v>
      </c>
      <c r="Z350" s="18" t="n">
        <f aca="false">ROUND((J350-I350)*1440,0)</f>
        <v>7</v>
      </c>
      <c r="AA350" s="18" t="n">
        <f aca="false">ROUND((K350-J350)*1440,0)</f>
        <v>29</v>
      </c>
      <c r="AB350" s="18" t="n">
        <f aca="false">ROUND((L350-K350)*1440,0)</f>
        <v>11</v>
      </c>
      <c r="AC350" s="18" t="n">
        <f aca="false">ROUND((M350-L350)*1440,0)</f>
        <v>32</v>
      </c>
      <c r="AD350" s="18" t="n">
        <f aca="false">IF(N350="","",ROUND((N350-M350)*1440,0))</f>
        <v>20</v>
      </c>
      <c r="AE350" s="18" t="n">
        <f aca="false">IF(O350="","",ROUND((O350-N350)*1440,0))</f>
        <v>170</v>
      </c>
      <c r="AF350" s="18" t="n">
        <f aca="false">IF(P350="","",ROUND((P350-O350)*1440,0))</f>
        <v>22</v>
      </c>
      <c r="AG350" s="18" t="n">
        <f aca="false">IF(Q350="","",ROUND((Q350-P350)*1440,0))</f>
        <v>33</v>
      </c>
      <c r="AH350" s="18" t="n">
        <f aca="false">IF(Q350="","",ROUND((Q350-H350)*1440,0))</f>
        <v>575</v>
      </c>
      <c r="AI350" s="19" t="n">
        <f aca="false">ROUND(IF(O350="",Assumptions!$B$25-K350,O350-K350)*24,1)</f>
        <v>3.9</v>
      </c>
      <c r="AJ350" s="20" t="n">
        <f aca="false">ROUND(MAX(N(Y350)/Assumptions!$C$5, N(Z350)/Assumptions!$C$6, N(AA350)/Assumptions!$C$7, N(AB350)/Assumptions!$C$8, N(AC350)/Assumptions!$C$9, N(AD350)/Assumptions!$C$10, N(AE350)/Assumptions!$C$11, N(AF350)/Assumptions!$C$12, N(AG350)/Assumptions!$C$13),3)</f>
        <v>8.367</v>
      </c>
      <c r="AK350" s="0" t="str">
        <f aca="false">IF(OR(U350="Pending",U350="On Hold"),"Open GRN (awaiting)",IF(AJ350&lt;=1,"Within SLA",IF(ROUND(N(Y350)/Assumptions!$C$5,3)=AJ350,"Gate Wait",IF(ROUND(N(Z350)/Assumptions!$C$6,3)=AJ350,"Dock Wait",IF(ROUND(N(AA350)/Assumptions!$C$7,3)=AJ350,"Unloading",IF(ROUND(N(AB350)/Assumptions!$C$8,3)=AJ350,"Unload-to-QC Wait",IF(ROUND(N(AC350)/Assumptions!$C$9,3)=AJ350,"QC",IF(ROUND(N(AD350)/Assumptions!$C$10,3)=AJ350,"QC-to-GRN Wait",IF(ROUND(N(AE350)/Assumptions!$C$11,3)=AJ350,"GRN Processing",IF(ROUND(N(AF350)/Assumptions!$C$12,3)=AJ350,"GRN-to-Putaway Wait",IF(ROUND(N(AG350)/Assumptions!$C$13,3)=AJ350,"Putaway","Within SLA")))))))))))</f>
        <v>Gate Wait</v>
      </c>
    </row>
    <row r="351" customFormat="false" ht="15" hidden="false" customHeight="false" outlineLevel="0" collapsed="false">
      <c r="A351" s="0" t="s">
        <v>1188</v>
      </c>
      <c r="B351" s="0" t="s">
        <v>1189</v>
      </c>
      <c r="C351" s="0" t="s">
        <v>170</v>
      </c>
      <c r="D351" s="0" t="s">
        <v>135</v>
      </c>
      <c r="E351" s="0" t="s">
        <v>1190</v>
      </c>
      <c r="F351" s="0" t="s">
        <v>172</v>
      </c>
      <c r="G351" s="0" t="s">
        <v>178</v>
      </c>
      <c r="H351" s="17" t="n">
        <v>46211.6659722222</v>
      </c>
      <c r="I351" s="17" t="n">
        <v>46211.6826388889</v>
      </c>
      <c r="J351" s="17" t="n">
        <v>46211.6916666667</v>
      </c>
      <c r="K351" s="17" t="n">
        <v>46211.7145833333</v>
      </c>
      <c r="L351" s="17" t="n">
        <v>46211.7201388889</v>
      </c>
      <c r="M351" s="17" t="n">
        <v>46211.7826388889</v>
      </c>
      <c r="N351" s="17" t="n">
        <v>46211.8111111111</v>
      </c>
      <c r="O351" s="17" t="n">
        <v>46211.83125</v>
      </c>
      <c r="P351" s="17" t="n">
        <v>46211.8347222222</v>
      </c>
      <c r="Q351" s="17" t="n">
        <v>46211.8506944445</v>
      </c>
      <c r="R351" s="0" t="n">
        <v>234</v>
      </c>
      <c r="S351" s="0" t="n">
        <v>0</v>
      </c>
      <c r="T351" s="0" t="n">
        <v>0</v>
      </c>
      <c r="U351" s="18" t="s">
        <v>130</v>
      </c>
      <c r="V351" s="18" t="s">
        <v>82</v>
      </c>
      <c r="W351" s="0" t="str">
        <f aca="false">IF(AND(X351&gt;=6,X351&lt;14),"A",IF(AND(X351&gt;=14,X351&lt;22),"B","C"))</f>
        <v>B</v>
      </c>
      <c r="X351" s="18" t="n">
        <f aca="false">HOUR(H351)</f>
        <v>15</v>
      </c>
      <c r="Y351" s="18" t="n">
        <f aca="false">ROUND((I351-H351)*1440,0)</f>
        <v>24</v>
      </c>
      <c r="Z351" s="18" t="n">
        <f aca="false">ROUND((J351-I351)*1440,0)</f>
        <v>13</v>
      </c>
      <c r="AA351" s="18" t="n">
        <f aca="false">ROUND((K351-J351)*1440,0)</f>
        <v>33</v>
      </c>
      <c r="AB351" s="18" t="n">
        <f aca="false">ROUND((L351-K351)*1440,0)</f>
        <v>8</v>
      </c>
      <c r="AC351" s="18" t="n">
        <f aca="false">ROUND((M351-L351)*1440,0)</f>
        <v>90</v>
      </c>
      <c r="AD351" s="18" t="n">
        <f aca="false">IF(N351="","",ROUND((N351-M351)*1440,0))</f>
        <v>41</v>
      </c>
      <c r="AE351" s="18" t="n">
        <f aca="false">IF(O351="","",ROUND((O351-N351)*1440,0))</f>
        <v>29</v>
      </c>
      <c r="AF351" s="18" t="n">
        <f aca="false">IF(P351="","",ROUND((P351-O351)*1440,0))</f>
        <v>5</v>
      </c>
      <c r="AG351" s="18" t="n">
        <f aca="false">IF(Q351="","",ROUND((Q351-P351)*1440,0))</f>
        <v>23</v>
      </c>
      <c r="AH351" s="18" t="n">
        <f aca="false">IF(Q351="","",ROUND((Q351-H351)*1440,0))</f>
        <v>266</v>
      </c>
      <c r="AI351" s="19" t="n">
        <f aca="false">ROUND(IF(O351="",Assumptions!$B$25-K351,O351-K351)*24,1)</f>
        <v>2.8</v>
      </c>
      <c r="AJ351" s="20" t="n">
        <f aca="false">ROUND(MAX(N(Y351)/Assumptions!$C$5, N(Z351)/Assumptions!$C$6, N(AA351)/Assumptions!$C$7, N(AB351)/Assumptions!$C$8, N(AC351)/Assumptions!$C$9, N(AD351)/Assumptions!$C$10, N(AE351)/Assumptions!$C$11, N(AF351)/Assumptions!$C$12, N(AG351)/Assumptions!$C$13),3)</f>
        <v>2</v>
      </c>
      <c r="AK351" s="0" t="str">
        <f aca="false">IF(OR(U351="Pending",U351="On Hold"),"Open GRN (awaiting)",IF(AJ351&lt;=1,"Within SLA",IF(ROUND(N(Y351)/Assumptions!$C$5,3)=AJ351,"Gate Wait",IF(ROUND(N(Z351)/Assumptions!$C$6,3)=AJ351,"Dock Wait",IF(ROUND(N(AA351)/Assumptions!$C$7,3)=AJ351,"Unloading",IF(ROUND(N(AB351)/Assumptions!$C$8,3)=AJ351,"Unload-to-QC Wait",IF(ROUND(N(AC351)/Assumptions!$C$9,3)=AJ351,"QC",IF(ROUND(N(AD351)/Assumptions!$C$10,3)=AJ351,"QC-to-GRN Wait",IF(ROUND(N(AE351)/Assumptions!$C$11,3)=AJ351,"GRN Processing",IF(ROUND(N(AF351)/Assumptions!$C$12,3)=AJ351,"GRN-to-Putaway Wait",IF(ROUND(N(AG351)/Assumptions!$C$13,3)=AJ351,"Putaway","Within SLA")))))))))))</f>
        <v>QC</v>
      </c>
    </row>
    <row r="352" customFormat="false" ht="15" hidden="false" customHeight="false" outlineLevel="0" collapsed="false">
      <c r="A352" s="0" t="s">
        <v>1191</v>
      </c>
      <c r="B352" s="0" t="s">
        <v>1192</v>
      </c>
      <c r="C352" s="0" t="s">
        <v>218</v>
      </c>
      <c r="D352" s="0" t="s">
        <v>119</v>
      </c>
      <c r="E352" s="0" t="s">
        <v>219</v>
      </c>
      <c r="F352" s="0" t="s">
        <v>137</v>
      </c>
      <c r="G352" s="0" t="s">
        <v>122</v>
      </c>
      <c r="H352" s="17" t="n">
        <v>46211.6833333333</v>
      </c>
      <c r="I352" s="17" t="n">
        <v>46211.7583333333</v>
      </c>
      <c r="J352" s="17" t="n">
        <v>46211.7604166667</v>
      </c>
      <c r="K352" s="17" t="n">
        <v>46211.7854166667</v>
      </c>
      <c r="L352" s="17" t="n">
        <v>46211.7888888889</v>
      </c>
      <c r="M352" s="17" t="n">
        <v>46211.8222222222</v>
      </c>
      <c r="N352" s="17" t="n">
        <v>46211.8465277778</v>
      </c>
      <c r="O352" s="17" t="n">
        <v>46211.8680555556</v>
      </c>
      <c r="P352" s="17" t="n">
        <v>46211.8805555556</v>
      </c>
      <c r="Q352" s="17" t="n">
        <v>46211.8944444444</v>
      </c>
      <c r="R352" s="0" t="n">
        <v>693</v>
      </c>
      <c r="S352" s="0" t="n">
        <v>0</v>
      </c>
      <c r="T352" s="0" t="n">
        <v>0</v>
      </c>
      <c r="U352" s="18" t="s">
        <v>130</v>
      </c>
      <c r="V352" s="18" t="s">
        <v>82</v>
      </c>
      <c r="W352" s="0" t="str">
        <f aca="false">IF(AND(X352&gt;=6,X352&lt;14),"A",IF(AND(X352&gt;=14,X352&lt;22),"B","C"))</f>
        <v>B</v>
      </c>
      <c r="X352" s="18" t="n">
        <f aca="false">HOUR(H352)</f>
        <v>16</v>
      </c>
      <c r="Y352" s="18" t="n">
        <f aca="false">ROUND((I352-H352)*1440,0)</f>
        <v>108</v>
      </c>
      <c r="Z352" s="18" t="n">
        <f aca="false">ROUND((J352-I352)*1440,0)</f>
        <v>3</v>
      </c>
      <c r="AA352" s="18" t="n">
        <f aca="false">ROUND((K352-J352)*1440,0)</f>
        <v>36</v>
      </c>
      <c r="AB352" s="18" t="n">
        <f aca="false">ROUND((L352-K352)*1440,0)</f>
        <v>5</v>
      </c>
      <c r="AC352" s="18" t="n">
        <f aca="false">ROUND((M352-L352)*1440,0)</f>
        <v>48</v>
      </c>
      <c r="AD352" s="18" t="n">
        <f aca="false">IF(N352="","",ROUND((N352-M352)*1440,0))</f>
        <v>35</v>
      </c>
      <c r="AE352" s="18" t="n">
        <f aca="false">IF(O352="","",ROUND((O352-N352)*1440,0))</f>
        <v>31</v>
      </c>
      <c r="AF352" s="18" t="n">
        <f aca="false">IF(P352="","",ROUND((P352-O352)*1440,0))</f>
        <v>18</v>
      </c>
      <c r="AG352" s="18" t="n">
        <f aca="false">IF(Q352="","",ROUND((Q352-P352)*1440,0))</f>
        <v>20</v>
      </c>
      <c r="AH352" s="18" t="n">
        <f aca="false">IF(Q352="","",ROUND((Q352-H352)*1440,0))</f>
        <v>304</v>
      </c>
      <c r="AI352" s="19" t="n">
        <f aca="false">ROUND(IF(O352="",Assumptions!$B$25-K352,O352-K352)*24,1)</f>
        <v>2</v>
      </c>
      <c r="AJ352" s="20" t="n">
        <f aca="false">ROUND(MAX(N(Y352)/Assumptions!$C$5, N(Z352)/Assumptions!$C$6, N(AA352)/Assumptions!$C$7, N(AB352)/Assumptions!$C$8, N(AC352)/Assumptions!$C$9, N(AD352)/Assumptions!$C$10, N(AE352)/Assumptions!$C$11, N(AF352)/Assumptions!$C$12, N(AG352)/Assumptions!$C$13),3)</f>
        <v>3.6</v>
      </c>
      <c r="AK352" s="0" t="str">
        <f aca="false">IF(OR(U352="Pending",U352="On Hold"),"Open GRN (awaiting)",IF(AJ352&lt;=1,"Within SLA",IF(ROUND(N(Y352)/Assumptions!$C$5,3)=AJ352,"Gate Wait",IF(ROUND(N(Z352)/Assumptions!$C$6,3)=AJ352,"Dock Wait",IF(ROUND(N(AA352)/Assumptions!$C$7,3)=AJ352,"Unloading",IF(ROUND(N(AB352)/Assumptions!$C$8,3)=AJ352,"Unload-to-QC Wait",IF(ROUND(N(AC352)/Assumptions!$C$9,3)=AJ352,"QC",IF(ROUND(N(AD352)/Assumptions!$C$10,3)=AJ352,"QC-to-GRN Wait",IF(ROUND(N(AE352)/Assumptions!$C$11,3)=AJ352,"GRN Processing",IF(ROUND(N(AF352)/Assumptions!$C$12,3)=AJ352,"GRN-to-Putaway Wait",IF(ROUND(N(AG352)/Assumptions!$C$13,3)=AJ352,"Putaway","Within SLA")))))))))))</f>
        <v>Gate Wait</v>
      </c>
    </row>
    <row r="353" customFormat="false" ht="15" hidden="false" customHeight="false" outlineLevel="0" collapsed="false">
      <c r="A353" s="0" t="s">
        <v>1193</v>
      </c>
      <c r="B353" s="0" t="s">
        <v>1194</v>
      </c>
      <c r="C353" s="0" t="s">
        <v>126</v>
      </c>
      <c r="D353" s="0" t="s">
        <v>119</v>
      </c>
      <c r="E353" s="0" t="s">
        <v>1195</v>
      </c>
      <c r="F353" s="0" t="s">
        <v>128</v>
      </c>
      <c r="G353" s="0" t="s">
        <v>122</v>
      </c>
      <c r="H353" s="17" t="n">
        <v>46211.7013888889</v>
      </c>
      <c r="I353" s="17" t="n">
        <v>46211.7638888889</v>
      </c>
      <c r="J353" s="17" t="n">
        <v>46211.7680555556</v>
      </c>
      <c r="K353" s="17" t="n">
        <v>46211.7798611111</v>
      </c>
      <c r="L353" s="17" t="n">
        <v>46211.7875</v>
      </c>
      <c r="M353" s="17" t="n">
        <v>46211.8034722222</v>
      </c>
      <c r="N353" s="17" t="n">
        <v>46212.4020833333</v>
      </c>
      <c r="O353" s="17" t="n">
        <v>46212.4236111111</v>
      </c>
      <c r="P353" s="17" t="n">
        <v>46212.4284722222</v>
      </c>
      <c r="Q353" s="17" t="n">
        <v>46212.4444444445</v>
      </c>
      <c r="R353" s="0" t="n">
        <v>270</v>
      </c>
      <c r="S353" s="0" t="n">
        <v>0</v>
      </c>
      <c r="T353" s="0" t="n">
        <v>0</v>
      </c>
      <c r="U353" s="18" t="s">
        <v>130</v>
      </c>
      <c r="V353" s="18" t="s">
        <v>144</v>
      </c>
      <c r="W353" s="0" t="str">
        <f aca="false">IF(AND(X353&gt;=6,X353&lt;14),"A",IF(AND(X353&gt;=14,X353&lt;22),"B","C"))</f>
        <v>B</v>
      </c>
      <c r="X353" s="18" t="n">
        <f aca="false">HOUR(H353)</f>
        <v>16</v>
      </c>
      <c r="Y353" s="18" t="n">
        <f aca="false">ROUND((I353-H353)*1440,0)</f>
        <v>90</v>
      </c>
      <c r="Z353" s="18" t="n">
        <f aca="false">ROUND((J353-I353)*1440,0)</f>
        <v>6</v>
      </c>
      <c r="AA353" s="18" t="n">
        <f aca="false">ROUND((K353-J353)*1440,0)</f>
        <v>17</v>
      </c>
      <c r="AB353" s="18" t="n">
        <f aca="false">ROUND((L353-K353)*1440,0)</f>
        <v>11</v>
      </c>
      <c r="AC353" s="18" t="n">
        <f aca="false">ROUND((M353-L353)*1440,0)</f>
        <v>23</v>
      </c>
      <c r="AD353" s="18" t="n">
        <f aca="false">IF(N353="","",ROUND((N353-M353)*1440,0))</f>
        <v>862</v>
      </c>
      <c r="AE353" s="18" t="n">
        <f aca="false">IF(O353="","",ROUND((O353-N353)*1440,0))</f>
        <v>31</v>
      </c>
      <c r="AF353" s="18" t="n">
        <f aca="false">IF(P353="","",ROUND((P353-O353)*1440,0))</f>
        <v>7</v>
      </c>
      <c r="AG353" s="18" t="n">
        <f aca="false">IF(Q353="","",ROUND((Q353-P353)*1440,0))</f>
        <v>23</v>
      </c>
      <c r="AH353" s="18" t="n">
        <f aca="false">IF(Q353="","",ROUND((Q353-H353)*1440,0))</f>
        <v>1070</v>
      </c>
      <c r="AI353" s="19" t="n">
        <f aca="false">ROUND(IF(O353="",Assumptions!$B$25-K353,O353-K353)*24,1)</f>
        <v>15.5</v>
      </c>
      <c r="AJ353" s="20" t="n">
        <f aca="false">ROUND(MAX(N(Y353)/Assumptions!$C$5, N(Z353)/Assumptions!$C$6, N(AA353)/Assumptions!$C$7, N(AB353)/Assumptions!$C$8, N(AC353)/Assumptions!$C$9, N(AD353)/Assumptions!$C$10, N(AE353)/Assumptions!$C$11, N(AF353)/Assumptions!$C$12, N(AG353)/Assumptions!$C$13),3)</f>
        <v>28.733</v>
      </c>
      <c r="AK353" s="0" t="str">
        <f aca="false">IF(OR(U353="Pending",U353="On Hold"),"Open GRN (awaiting)",IF(AJ353&lt;=1,"Within SLA",IF(ROUND(N(Y353)/Assumptions!$C$5,3)=AJ353,"Gate Wait",IF(ROUND(N(Z353)/Assumptions!$C$6,3)=AJ353,"Dock Wait",IF(ROUND(N(AA353)/Assumptions!$C$7,3)=AJ353,"Unloading",IF(ROUND(N(AB353)/Assumptions!$C$8,3)=AJ353,"Unload-to-QC Wait",IF(ROUND(N(AC353)/Assumptions!$C$9,3)=AJ353,"QC",IF(ROUND(N(AD353)/Assumptions!$C$10,3)=AJ353,"QC-to-GRN Wait",IF(ROUND(N(AE353)/Assumptions!$C$11,3)=AJ353,"GRN Processing",IF(ROUND(N(AF353)/Assumptions!$C$12,3)=AJ353,"GRN-to-Putaway Wait",IF(ROUND(N(AG353)/Assumptions!$C$13,3)=AJ353,"Putaway","Within SLA")))))))))))</f>
        <v>QC-to-GRN Wait</v>
      </c>
    </row>
    <row r="354" customFormat="false" ht="15" hidden="false" customHeight="false" outlineLevel="0" collapsed="false">
      <c r="A354" s="0" t="s">
        <v>1196</v>
      </c>
      <c r="B354" s="0" t="s">
        <v>1197</v>
      </c>
      <c r="C354" s="0" t="s">
        <v>159</v>
      </c>
      <c r="D354" s="0" t="s">
        <v>135</v>
      </c>
      <c r="E354" s="0" t="s">
        <v>1198</v>
      </c>
      <c r="F354" s="0" t="s">
        <v>128</v>
      </c>
      <c r="G354" s="0" t="s">
        <v>178</v>
      </c>
      <c r="H354" s="17" t="n">
        <v>46211.7291666667</v>
      </c>
      <c r="I354" s="17" t="n">
        <v>46211.7381944444</v>
      </c>
      <c r="J354" s="17" t="n">
        <v>46211.7472222222</v>
      </c>
      <c r="K354" s="17" t="n">
        <v>46211.7895833333</v>
      </c>
      <c r="L354" s="17" t="n">
        <v>46211.8006944444</v>
      </c>
      <c r="M354" s="17" t="n">
        <v>46211.8152777778</v>
      </c>
      <c r="N354" s="17" t="n">
        <v>46211.8291666667</v>
      </c>
      <c r="O354" s="17" t="n">
        <v>46211.8534722222</v>
      </c>
      <c r="P354" s="17" t="n">
        <v>46211.8666666667</v>
      </c>
      <c r="Q354" s="17" t="n">
        <v>46211.8847222222</v>
      </c>
      <c r="R354" s="0" t="n">
        <v>1061</v>
      </c>
      <c r="S354" s="0" t="n">
        <v>0</v>
      </c>
      <c r="T354" s="0" t="n">
        <v>0</v>
      </c>
      <c r="U354" s="18" t="s">
        <v>130</v>
      </c>
      <c r="V354" s="18" t="s">
        <v>144</v>
      </c>
      <c r="W354" s="0" t="str">
        <f aca="false">IF(AND(X354&gt;=6,X354&lt;14),"A",IF(AND(X354&gt;=14,X354&lt;22),"B","C"))</f>
        <v>B</v>
      </c>
      <c r="X354" s="18" t="n">
        <f aca="false">HOUR(H354)</f>
        <v>17</v>
      </c>
      <c r="Y354" s="18" t="n">
        <f aca="false">ROUND((I354-H354)*1440,0)</f>
        <v>13</v>
      </c>
      <c r="Z354" s="18" t="n">
        <f aca="false">ROUND((J354-I354)*1440,0)</f>
        <v>13</v>
      </c>
      <c r="AA354" s="18" t="n">
        <f aca="false">ROUND((K354-J354)*1440,0)</f>
        <v>61</v>
      </c>
      <c r="AB354" s="18" t="n">
        <f aca="false">ROUND((L354-K354)*1440,0)</f>
        <v>16</v>
      </c>
      <c r="AC354" s="18" t="n">
        <f aca="false">ROUND((M354-L354)*1440,0)</f>
        <v>21</v>
      </c>
      <c r="AD354" s="18" t="n">
        <f aca="false">IF(N354="","",ROUND((N354-M354)*1440,0))</f>
        <v>20</v>
      </c>
      <c r="AE354" s="18" t="n">
        <f aca="false">IF(O354="","",ROUND((O354-N354)*1440,0))</f>
        <v>35</v>
      </c>
      <c r="AF354" s="18" t="n">
        <f aca="false">IF(P354="","",ROUND((P354-O354)*1440,0))</f>
        <v>19</v>
      </c>
      <c r="AG354" s="18" t="n">
        <f aca="false">IF(Q354="","",ROUND((Q354-P354)*1440,0))</f>
        <v>26</v>
      </c>
      <c r="AH354" s="18" t="n">
        <f aca="false">IF(Q354="","",ROUND((Q354-H354)*1440,0))</f>
        <v>224</v>
      </c>
      <c r="AI354" s="19" t="n">
        <f aca="false">ROUND(IF(O354="",Assumptions!$B$25-K354,O354-K354)*24,1)</f>
        <v>1.5</v>
      </c>
      <c r="AJ354" s="20" t="n">
        <f aca="false">ROUND(MAX(N(Y354)/Assumptions!$C$5, N(Z354)/Assumptions!$C$6, N(AA354)/Assumptions!$C$7, N(AB354)/Assumptions!$C$8, N(AC354)/Assumptions!$C$9, N(AD354)/Assumptions!$C$10, N(AE354)/Assumptions!$C$11, N(AF354)/Assumptions!$C$12, N(AG354)/Assumptions!$C$13),3)</f>
        <v>1.067</v>
      </c>
      <c r="AK354" s="0" t="str">
        <f aca="false">IF(OR(U354="Pending",U354="On Hold"),"Open GRN (awaiting)",IF(AJ354&lt;=1,"Within SLA",IF(ROUND(N(Y354)/Assumptions!$C$5,3)=AJ354,"Gate Wait",IF(ROUND(N(Z354)/Assumptions!$C$6,3)=AJ354,"Dock Wait",IF(ROUND(N(AA354)/Assumptions!$C$7,3)=AJ354,"Unloading",IF(ROUND(N(AB354)/Assumptions!$C$8,3)=AJ354,"Unload-to-QC Wait",IF(ROUND(N(AC354)/Assumptions!$C$9,3)=AJ354,"QC",IF(ROUND(N(AD354)/Assumptions!$C$10,3)=AJ354,"QC-to-GRN Wait",IF(ROUND(N(AE354)/Assumptions!$C$11,3)=AJ354,"GRN Processing",IF(ROUND(N(AF354)/Assumptions!$C$12,3)=AJ354,"GRN-to-Putaway Wait",IF(ROUND(N(AG354)/Assumptions!$C$13,3)=AJ354,"Putaway","Within SLA")))))))))))</f>
        <v>Unload-to-QC Wait</v>
      </c>
    </row>
    <row r="355" customFormat="false" ht="15" hidden="false" customHeight="false" outlineLevel="0" collapsed="false">
      <c r="A355" s="0" t="s">
        <v>1199</v>
      </c>
      <c r="B355" s="0" t="s">
        <v>1200</v>
      </c>
      <c r="C355" s="0" t="s">
        <v>170</v>
      </c>
      <c r="D355" s="0" t="s">
        <v>147</v>
      </c>
      <c r="E355" s="0" t="s">
        <v>1201</v>
      </c>
      <c r="F355" s="0" t="s">
        <v>172</v>
      </c>
      <c r="G355" s="0" t="s">
        <v>150</v>
      </c>
      <c r="H355" s="17" t="n">
        <v>46211.7381944444</v>
      </c>
      <c r="I355" s="17" t="n">
        <v>46211.7666666667</v>
      </c>
      <c r="J355" s="17" t="n">
        <v>46211.7701388889</v>
      </c>
      <c r="K355" s="17" t="n">
        <v>46211.8138888889</v>
      </c>
      <c r="L355" s="17" t="n">
        <v>46211.8201388889</v>
      </c>
      <c r="M355" s="17" t="n">
        <v>46211.8340277778</v>
      </c>
      <c r="N355" s="17" t="n">
        <v>46211.8451388889</v>
      </c>
      <c r="O355" s="17" t="n">
        <v>46211.85</v>
      </c>
      <c r="P355" s="17" t="n">
        <v>46211.8576388889</v>
      </c>
      <c r="Q355" s="17" t="n">
        <v>46211.8784722222</v>
      </c>
      <c r="R355" s="0" t="n">
        <v>446</v>
      </c>
      <c r="S355" s="0" t="n">
        <v>0</v>
      </c>
      <c r="T355" s="0" t="n">
        <v>0</v>
      </c>
      <c r="U355" s="18" t="s">
        <v>130</v>
      </c>
      <c r="V355" s="18" t="s">
        <v>139</v>
      </c>
      <c r="W355" s="0" t="str">
        <f aca="false">IF(AND(X355&gt;=6,X355&lt;14),"A",IF(AND(X355&gt;=14,X355&lt;22),"B","C"))</f>
        <v>B</v>
      </c>
      <c r="X355" s="18" t="n">
        <f aca="false">HOUR(H355)</f>
        <v>17</v>
      </c>
      <c r="Y355" s="18" t="n">
        <f aca="false">ROUND((I355-H355)*1440,0)</f>
        <v>41</v>
      </c>
      <c r="Z355" s="18" t="n">
        <f aca="false">ROUND((J355-I355)*1440,0)</f>
        <v>5</v>
      </c>
      <c r="AA355" s="18" t="n">
        <f aca="false">ROUND((K355-J355)*1440,0)</f>
        <v>63</v>
      </c>
      <c r="AB355" s="18" t="n">
        <f aca="false">ROUND((L355-K355)*1440,0)</f>
        <v>9</v>
      </c>
      <c r="AC355" s="18" t="n">
        <f aca="false">ROUND((M355-L355)*1440,0)</f>
        <v>20</v>
      </c>
      <c r="AD355" s="18" t="n">
        <f aca="false">IF(N355="","",ROUND((N355-M355)*1440,0))</f>
        <v>16</v>
      </c>
      <c r="AE355" s="18" t="n">
        <f aca="false">IF(O355="","",ROUND((O355-N355)*1440,0))</f>
        <v>7</v>
      </c>
      <c r="AF355" s="18" t="n">
        <f aca="false">IF(P355="","",ROUND((P355-O355)*1440,0))</f>
        <v>11</v>
      </c>
      <c r="AG355" s="18" t="n">
        <f aca="false">IF(Q355="","",ROUND((Q355-P355)*1440,0))</f>
        <v>30</v>
      </c>
      <c r="AH355" s="18" t="n">
        <f aca="false">IF(Q355="","",ROUND((Q355-H355)*1440,0))</f>
        <v>202</v>
      </c>
      <c r="AI355" s="19" t="n">
        <f aca="false">ROUND(IF(O355="",Assumptions!$B$25-K355,O355-K355)*24,1)</f>
        <v>0.9</v>
      </c>
      <c r="AJ355" s="20" t="n">
        <f aca="false">ROUND(MAX(N(Y355)/Assumptions!$C$5, N(Z355)/Assumptions!$C$6, N(AA355)/Assumptions!$C$7, N(AB355)/Assumptions!$C$8, N(AC355)/Assumptions!$C$9, N(AD355)/Assumptions!$C$10, N(AE355)/Assumptions!$C$11, N(AF355)/Assumptions!$C$12, N(AG355)/Assumptions!$C$13),3)</f>
        <v>1.367</v>
      </c>
      <c r="AK355" s="0" t="str">
        <f aca="false">IF(OR(U355="Pending",U355="On Hold"),"Open GRN (awaiting)",IF(AJ355&lt;=1,"Within SLA",IF(ROUND(N(Y355)/Assumptions!$C$5,3)=AJ355,"Gate Wait",IF(ROUND(N(Z355)/Assumptions!$C$6,3)=AJ355,"Dock Wait",IF(ROUND(N(AA355)/Assumptions!$C$7,3)=AJ355,"Unloading",IF(ROUND(N(AB355)/Assumptions!$C$8,3)=AJ355,"Unload-to-QC Wait",IF(ROUND(N(AC355)/Assumptions!$C$9,3)=AJ355,"QC",IF(ROUND(N(AD355)/Assumptions!$C$10,3)=AJ355,"QC-to-GRN Wait",IF(ROUND(N(AE355)/Assumptions!$C$11,3)=AJ355,"GRN Processing",IF(ROUND(N(AF355)/Assumptions!$C$12,3)=AJ355,"GRN-to-Putaway Wait",IF(ROUND(N(AG355)/Assumptions!$C$13,3)=AJ355,"Putaway","Within SLA")))))))))))</f>
        <v>Gate Wait</v>
      </c>
    </row>
    <row r="356" customFormat="false" ht="15" hidden="false" customHeight="false" outlineLevel="0" collapsed="false">
      <c r="A356" s="0" t="s">
        <v>1202</v>
      </c>
      <c r="B356" s="0" t="s">
        <v>1203</v>
      </c>
      <c r="C356" s="0" t="s">
        <v>286</v>
      </c>
      <c r="D356" s="0" t="s">
        <v>119</v>
      </c>
      <c r="E356" s="0" t="s">
        <v>1204</v>
      </c>
      <c r="F356" s="0" t="s">
        <v>121</v>
      </c>
      <c r="G356" s="0" t="s">
        <v>122</v>
      </c>
      <c r="H356" s="17" t="n">
        <v>46211.7402777778</v>
      </c>
      <c r="I356" s="17" t="n">
        <v>46211.7513888889</v>
      </c>
      <c r="J356" s="17" t="n">
        <v>46211.7534722222</v>
      </c>
      <c r="K356" s="17" t="n">
        <v>46211.7979166667</v>
      </c>
      <c r="L356" s="17" t="n">
        <v>46211.8097222222</v>
      </c>
      <c r="M356" s="17" t="n">
        <v>46211.8784722222</v>
      </c>
      <c r="N356" s="17" t="n">
        <v>46212.0444444444</v>
      </c>
      <c r="O356" s="17" t="n">
        <v>46212.0847222222</v>
      </c>
      <c r="P356" s="17" t="n">
        <v>46212.0916666667</v>
      </c>
      <c r="Q356" s="17" t="n">
        <v>46212.0986111111</v>
      </c>
      <c r="R356" s="0" t="n">
        <v>557</v>
      </c>
      <c r="S356" s="0" t="n">
        <v>29</v>
      </c>
      <c r="T356" s="0" t="n">
        <v>0</v>
      </c>
      <c r="U356" s="18" t="s">
        <v>123</v>
      </c>
      <c r="V356" s="18" t="s">
        <v>144</v>
      </c>
      <c r="W356" s="0" t="str">
        <f aca="false">IF(AND(X356&gt;=6,X356&lt;14),"A",IF(AND(X356&gt;=14,X356&lt;22),"B","C"))</f>
        <v>B</v>
      </c>
      <c r="X356" s="18" t="n">
        <f aca="false">HOUR(H356)</f>
        <v>17</v>
      </c>
      <c r="Y356" s="18" t="n">
        <f aca="false">ROUND((I356-H356)*1440,0)</f>
        <v>16</v>
      </c>
      <c r="Z356" s="18" t="n">
        <f aca="false">ROUND((J356-I356)*1440,0)</f>
        <v>3</v>
      </c>
      <c r="AA356" s="18" t="n">
        <f aca="false">ROUND((K356-J356)*1440,0)</f>
        <v>64</v>
      </c>
      <c r="AB356" s="18" t="n">
        <f aca="false">ROUND((L356-K356)*1440,0)</f>
        <v>17</v>
      </c>
      <c r="AC356" s="18" t="n">
        <f aca="false">ROUND((M356-L356)*1440,0)</f>
        <v>99</v>
      </c>
      <c r="AD356" s="18" t="n">
        <f aca="false">IF(N356="","",ROUND((N356-M356)*1440,0))</f>
        <v>239</v>
      </c>
      <c r="AE356" s="18" t="n">
        <f aca="false">IF(O356="","",ROUND((O356-N356)*1440,0))</f>
        <v>58</v>
      </c>
      <c r="AF356" s="18" t="n">
        <f aca="false">IF(P356="","",ROUND((P356-O356)*1440,0))</f>
        <v>10</v>
      </c>
      <c r="AG356" s="18" t="n">
        <f aca="false">IF(Q356="","",ROUND((Q356-P356)*1440,0))</f>
        <v>10</v>
      </c>
      <c r="AH356" s="18" t="n">
        <f aca="false">IF(Q356="","",ROUND((Q356-H356)*1440,0))</f>
        <v>516</v>
      </c>
      <c r="AI356" s="19" t="n">
        <f aca="false">ROUND(IF(O356="",Assumptions!$B$25-K356,O356-K356)*24,1)</f>
        <v>6.9</v>
      </c>
      <c r="AJ356" s="20" t="n">
        <f aca="false">ROUND(MAX(N(Y356)/Assumptions!$C$5, N(Z356)/Assumptions!$C$6, N(AA356)/Assumptions!$C$7, N(AB356)/Assumptions!$C$8, N(AC356)/Assumptions!$C$9, N(AD356)/Assumptions!$C$10, N(AE356)/Assumptions!$C$11, N(AF356)/Assumptions!$C$12, N(AG356)/Assumptions!$C$13),3)</f>
        <v>7.967</v>
      </c>
      <c r="AK356" s="0" t="str">
        <f aca="false">IF(OR(U356="Pending",U356="On Hold"),"Open GRN (awaiting)",IF(AJ356&lt;=1,"Within SLA",IF(ROUND(N(Y356)/Assumptions!$C$5,3)=AJ356,"Gate Wait",IF(ROUND(N(Z356)/Assumptions!$C$6,3)=AJ356,"Dock Wait",IF(ROUND(N(AA356)/Assumptions!$C$7,3)=AJ356,"Unloading",IF(ROUND(N(AB356)/Assumptions!$C$8,3)=AJ356,"Unload-to-QC Wait",IF(ROUND(N(AC356)/Assumptions!$C$9,3)=AJ356,"QC",IF(ROUND(N(AD356)/Assumptions!$C$10,3)=AJ356,"QC-to-GRN Wait",IF(ROUND(N(AE356)/Assumptions!$C$11,3)=AJ356,"GRN Processing",IF(ROUND(N(AF356)/Assumptions!$C$12,3)=AJ356,"GRN-to-Putaway Wait",IF(ROUND(N(AG356)/Assumptions!$C$13,3)=AJ356,"Putaway","Within SLA")))))))))))</f>
        <v>QC-to-GRN Wait</v>
      </c>
    </row>
    <row r="357" customFormat="false" ht="15" hidden="false" customHeight="false" outlineLevel="0" collapsed="false">
      <c r="A357" s="0" t="s">
        <v>1205</v>
      </c>
      <c r="B357" s="0" t="s">
        <v>1206</v>
      </c>
      <c r="C357" s="0" t="s">
        <v>184</v>
      </c>
      <c r="D357" s="0" t="s">
        <v>135</v>
      </c>
      <c r="E357" s="0" t="s">
        <v>1207</v>
      </c>
      <c r="F357" s="0" t="s">
        <v>155</v>
      </c>
      <c r="G357" s="0" t="s">
        <v>138</v>
      </c>
      <c r="H357" s="17" t="n">
        <v>46211.7618055556</v>
      </c>
      <c r="I357" s="17" t="n">
        <v>46211.7770833333</v>
      </c>
      <c r="J357" s="17" t="n">
        <v>46211.7798611111</v>
      </c>
      <c r="K357" s="17" t="n">
        <v>46211.8055555556</v>
      </c>
      <c r="L357" s="17" t="n">
        <v>46211.8097222222</v>
      </c>
      <c r="M357" s="17" t="n">
        <v>46211.86875</v>
      </c>
      <c r="N357" s="17" t="n">
        <v>46211.8854166667</v>
      </c>
      <c r="O357" s="17" t="n">
        <v>46211.9104166667</v>
      </c>
      <c r="P357" s="17" t="n">
        <v>46211.9180555556</v>
      </c>
      <c r="Q357" s="17" t="n">
        <v>46211.9305555556</v>
      </c>
      <c r="R357" s="0" t="n">
        <v>270</v>
      </c>
      <c r="S357" s="0" t="n">
        <v>0</v>
      </c>
      <c r="T357" s="0" t="n">
        <v>0</v>
      </c>
      <c r="U357" s="18" t="s">
        <v>130</v>
      </c>
      <c r="V357" s="18" t="s">
        <v>144</v>
      </c>
      <c r="W357" s="0" t="str">
        <f aca="false">IF(AND(X357&gt;=6,X357&lt;14),"A",IF(AND(X357&gt;=14,X357&lt;22),"B","C"))</f>
        <v>B</v>
      </c>
      <c r="X357" s="18" t="n">
        <f aca="false">HOUR(H357)</f>
        <v>18</v>
      </c>
      <c r="Y357" s="18" t="n">
        <f aca="false">ROUND((I357-H357)*1440,0)</f>
        <v>22</v>
      </c>
      <c r="Z357" s="18" t="n">
        <f aca="false">ROUND((J357-I357)*1440,0)</f>
        <v>4</v>
      </c>
      <c r="AA357" s="18" t="n">
        <f aca="false">ROUND((K357-J357)*1440,0)</f>
        <v>37</v>
      </c>
      <c r="AB357" s="18" t="n">
        <f aca="false">ROUND((L357-K357)*1440,0)</f>
        <v>6</v>
      </c>
      <c r="AC357" s="18" t="n">
        <f aca="false">ROUND((M357-L357)*1440,0)</f>
        <v>85</v>
      </c>
      <c r="AD357" s="18" t="n">
        <f aca="false">IF(N357="","",ROUND((N357-M357)*1440,0))</f>
        <v>24</v>
      </c>
      <c r="AE357" s="18" t="n">
        <f aca="false">IF(O357="","",ROUND((O357-N357)*1440,0))</f>
        <v>36</v>
      </c>
      <c r="AF357" s="18" t="n">
        <f aca="false">IF(P357="","",ROUND((P357-O357)*1440,0))</f>
        <v>11</v>
      </c>
      <c r="AG357" s="18" t="n">
        <f aca="false">IF(Q357="","",ROUND((Q357-P357)*1440,0))</f>
        <v>18</v>
      </c>
      <c r="AH357" s="18" t="n">
        <f aca="false">IF(Q357="","",ROUND((Q357-H357)*1440,0))</f>
        <v>243</v>
      </c>
      <c r="AI357" s="19" t="n">
        <f aca="false">ROUND(IF(O357="",Assumptions!$B$25-K357,O357-K357)*24,1)</f>
        <v>2.5</v>
      </c>
      <c r="AJ357" s="20" t="n">
        <f aca="false">ROUND(MAX(N(Y357)/Assumptions!$C$5, N(Z357)/Assumptions!$C$6, N(AA357)/Assumptions!$C$7, N(AB357)/Assumptions!$C$8, N(AC357)/Assumptions!$C$9, N(AD357)/Assumptions!$C$10, N(AE357)/Assumptions!$C$11, N(AF357)/Assumptions!$C$12, N(AG357)/Assumptions!$C$13),3)</f>
        <v>1.889</v>
      </c>
      <c r="AK357" s="0" t="str">
        <f aca="false">IF(OR(U357="Pending",U357="On Hold"),"Open GRN (awaiting)",IF(AJ357&lt;=1,"Within SLA",IF(ROUND(N(Y357)/Assumptions!$C$5,3)=AJ357,"Gate Wait",IF(ROUND(N(Z357)/Assumptions!$C$6,3)=AJ357,"Dock Wait",IF(ROUND(N(AA357)/Assumptions!$C$7,3)=AJ357,"Unloading",IF(ROUND(N(AB357)/Assumptions!$C$8,3)=AJ357,"Unload-to-QC Wait",IF(ROUND(N(AC357)/Assumptions!$C$9,3)=AJ357,"QC",IF(ROUND(N(AD357)/Assumptions!$C$10,3)=AJ357,"QC-to-GRN Wait",IF(ROUND(N(AE357)/Assumptions!$C$11,3)=AJ357,"GRN Processing",IF(ROUND(N(AF357)/Assumptions!$C$12,3)=AJ357,"GRN-to-Putaway Wait",IF(ROUND(N(AG357)/Assumptions!$C$13,3)=AJ357,"Putaway","Within SLA")))))))))))</f>
        <v>QC</v>
      </c>
    </row>
    <row r="358" customFormat="false" ht="15" hidden="false" customHeight="false" outlineLevel="0" collapsed="false">
      <c r="A358" s="0" t="s">
        <v>1208</v>
      </c>
      <c r="B358" s="0" t="s">
        <v>1209</v>
      </c>
      <c r="C358" s="0" t="s">
        <v>286</v>
      </c>
      <c r="D358" s="0" t="s">
        <v>147</v>
      </c>
      <c r="E358" s="0" t="s">
        <v>1210</v>
      </c>
      <c r="F358" s="0" t="s">
        <v>121</v>
      </c>
      <c r="G358" s="0" t="s">
        <v>167</v>
      </c>
      <c r="H358" s="17" t="n">
        <v>46211.7868055556</v>
      </c>
      <c r="I358" s="17" t="n">
        <v>46211.8104166667</v>
      </c>
      <c r="J358" s="17" t="n">
        <v>46211.8201388889</v>
      </c>
      <c r="K358" s="17" t="n">
        <v>46211.8333333333</v>
      </c>
      <c r="L358" s="17" t="n">
        <v>46211.8458333333</v>
      </c>
      <c r="M358" s="17" t="n">
        <v>46211.8736111111</v>
      </c>
      <c r="N358" s="17" t="n">
        <v>46211.8875</v>
      </c>
      <c r="O358" s="17" t="n">
        <v>46211.9027777778</v>
      </c>
      <c r="P358" s="17" t="n">
        <v>46211.9069444445</v>
      </c>
      <c r="Q358" s="17" t="n">
        <v>46211.9222222222</v>
      </c>
      <c r="R358" s="0" t="n">
        <v>577</v>
      </c>
      <c r="S358" s="0" t="n">
        <v>0</v>
      </c>
      <c r="T358" s="0" t="n">
        <v>0</v>
      </c>
      <c r="U358" s="18" t="s">
        <v>130</v>
      </c>
      <c r="V358" s="18" t="s">
        <v>144</v>
      </c>
      <c r="W358" s="0" t="str">
        <f aca="false">IF(AND(X358&gt;=6,X358&lt;14),"A",IF(AND(X358&gt;=14,X358&lt;22),"B","C"))</f>
        <v>B</v>
      </c>
      <c r="X358" s="18" t="n">
        <f aca="false">HOUR(H358)</f>
        <v>18</v>
      </c>
      <c r="Y358" s="18" t="n">
        <f aca="false">ROUND((I358-H358)*1440,0)</f>
        <v>34</v>
      </c>
      <c r="Z358" s="18" t="n">
        <f aca="false">ROUND((J358-I358)*1440,0)</f>
        <v>14</v>
      </c>
      <c r="AA358" s="18" t="n">
        <f aca="false">ROUND((K358-J358)*1440,0)</f>
        <v>19</v>
      </c>
      <c r="AB358" s="18" t="n">
        <f aca="false">ROUND((L358-K358)*1440,0)</f>
        <v>18</v>
      </c>
      <c r="AC358" s="18" t="n">
        <f aca="false">ROUND((M358-L358)*1440,0)</f>
        <v>40</v>
      </c>
      <c r="AD358" s="18" t="n">
        <f aca="false">IF(N358="","",ROUND((N358-M358)*1440,0))</f>
        <v>20</v>
      </c>
      <c r="AE358" s="18" t="n">
        <f aca="false">IF(O358="","",ROUND((O358-N358)*1440,0))</f>
        <v>22</v>
      </c>
      <c r="AF358" s="18" t="n">
        <f aca="false">IF(P358="","",ROUND((P358-O358)*1440,0))</f>
        <v>6</v>
      </c>
      <c r="AG358" s="18" t="n">
        <f aca="false">IF(Q358="","",ROUND((Q358-P358)*1440,0))</f>
        <v>22</v>
      </c>
      <c r="AH358" s="18" t="n">
        <f aca="false">IF(Q358="","",ROUND((Q358-H358)*1440,0))</f>
        <v>195</v>
      </c>
      <c r="AI358" s="19" t="n">
        <f aca="false">ROUND(IF(O358="",Assumptions!$B$25-K358,O358-K358)*24,1)</f>
        <v>1.7</v>
      </c>
      <c r="AJ358" s="20" t="n">
        <f aca="false">ROUND(MAX(N(Y358)/Assumptions!$C$5, N(Z358)/Assumptions!$C$6, N(AA358)/Assumptions!$C$7, N(AB358)/Assumptions!$C$8, N(AC358)/Assumptions!$C$9, N(AD358)/Assumptions!$C$10, N(AE358)/Assumptions!$C$11, N(AF358)/Assumptions!$C$12, N(AG358)/Assumptions!$C$13),3)</f>
        <v>1.2</v>
      </c>
      <c r="AK358" s="0" t="str">
        <f aca="false">IF(OR(U358="Pending",U358="On Hold"),"Open GRN (awaiting)",IF(AJ358&lt;=1,"Within SLA",IF(ROUND(N(Y358)/Assumptions!$C$5,3)=AJ358,"Gate Wait",IF(ROUND(N(Z358)/Assumptions!$C$6,3)=AJ358,"Dock Wait",IF(ROUND(N(AA358)/Assumptions!$C$7,3)=AJ358,"Unloading",IF(ROUND(N(AB358)/Assumptions!$C$8,3)=AJ358,"Unload-to-QC Wait",IF(ROUND(N(AC358)/Assumptions!$C$9,3)=AJ358,"QC",IF(ROUND(N(AD358)/Assumptions!$C$10,3)=AJ358,"QC-to-GRN Wait",IF(ROUND(N(AE358)/Assumptions!$C$11,3)=AJ358,"GRN Processing",IF(ROUND(N(AF358)/Assumptions!$C$12,3)=AJ358,"GRN-to-Putaway Wait",IF(ROUND(N(AG358)/Assumptions!$C$13,3)=AJ358,"Putaway","Within SLA")))))))))))</f>
        <v>Unload-to-QC Wait</v>
      </c>
    </row>
    <row r="359" customFormat="false" ht="15" hidden="false" customHeight="false" outlineLevel="0" collapsed="false">
      <c r="A359" s="0" t="s">
        <v>1211</v>
      </c>
      <c r="B359" s="0" t="s">
        <v>1212</v>
      </c>
      <c r="C359" s="0" t="s">
        <v>218</v>
      </c>
      <c r="D359" s="0" t="s">
        <v>147</v>
      </c>
      <c r="E359" s="0" t="s">
        <v>1213</v>
      </c>
      <c r="F359" s="0" t="s">
        <v>137</v>
      </c>
      <c r="G359" s="0" t="s">
        <v>150</v>
      </c>
      <c r="H359" s="17" t="n">
        <v>46211.7888888889</v>
      </c>
      <c r="I359" s="17" t="n">
        <v>46211.8270833333</v>
      </c>
      <c r="J359" s="17" t="n">
        <v>46211.8305555556</v>
      </c>
      <c r="K359" s="17" t="n">
        <v>46211.8597222222</v>
      </c>
      <c r="L359" s="17" t="n">
        <v>46211.8770833333</v>
      </c>
      <c r="M359" s="17" t="n">
        <v>46211.8979166667</v>
      </c>
      <c r="N359" s="17" t="n">
        <v>46211.9277777778</v>
      </c>
      <c r="O359" s="17" t="n">
        <v>46211.9361111111</v>
      </c>
      <c r="P359" s="17" t="n">
        <v>46211.9430555556</v>
      </c>
      <c r="Q359" s="17" t="n">
        <v>46211.9666666667</v>
      </c>
      <c r="R359" s="0" t="n">
        <v>223</v>
      </c>
      <c r="S359" s="0" t="n">
        <v>0</v>
      </c>
      <c r="T359" s="0" t="n">
        <v>0</v>
      </c>
      <c r="U359" s="18" t="s">
        <v>130</v>
      </c>
      <c r="V359" s="18" t="s">
        <v>139</v>
      </c>
      <c r="W359" s="0" t="str">
        <f aca="false">IF(AND(X359&gt;=6,X359&lt;14),"A",IF(AND(X359&gt;=14,X359&lt;22),"B","C"))</f>
        <v>B</v>
      </c>
      <c r="X359" s="18" t="n">
        <f aca="false">HOUR(H359)</f>
        <v>18</v>
      </c>
      <c r="Y359" s="18" t="n">
        <f aca="false">ROUND((I359-H359)*1440,0)</f>
        <v>55</v>
      </c>
      <c r="Z359" s="18" t="n">
        <f aca="false">ROUND((J359-I359)*1440,0)</f>
        <v>5</v>
      </c>
      <c r="AA359" s="18" t="n">
        <f aca="false">ROUND((K359-J359)*1440,0)</f>
        <v>42</v>
      </c>
      <c r="AB359" s="18" t="n">
        <f aca="false">ROUND((L359-K359)*1440,0)</f>
        <v>25</v>
      </c>
      <c r="AC359" s="18" t="n">
        <f aca="false">ROUND((M359-L359)*1440,0)</f>
        <v>30</v>
      </c>
      <c r="AD359" s="18" t="n">
        <f aca="false">IF(N359="","",ROUND((N359-M359)*1440,0))</f>
        <v>43</v>
      </c>
      <c r="AE359" s="18" t="n">
        <f aca="false">IF(O359="","",ROUND((O359-N359)*1440,0))</f>
        <v>12</v>
      </c>
      <c r="AF359" s="18" t="n">
        <f aca="false">IF(P359="","",ROUND((P359-O359)*1440,0))</f>
        <v>10</v>
      </c>
      <c r="AG359" s="18" t="n">
        <f aca="false">IF(Q359="","",ROUND((Q359-P359)*1440,0))</f>
        <v>34</v>
      </c>
      <c r="AH359" s="18" t="n">
        <f aca="false">IF(Q359="","",ROUND((Q359-H359)*1440,0))</f>
        <v>256</v>
      </c>
      <c r="AI359" s="19" t="n">
        <f aca="false">ROUND(IF(O359="",Assumptions!$B$25-K359,O359-K359)*24,1)</f>
        <v>1.8</v>
      </c>
      <c r="AJ359" s="20" t="n">
        <f aca="false">ROUND(MAX(N(Y359)/Assumptions!$C$5, N(Z359)/Assumptions!$C$6, N(AA359)/Assumptions!$C$7, N(AB359)/Assumptions!$C$8, N(AC359)/Assumptions!$C$9, N(AD359)/Assumptions!$C$10, N(AE359)/Assumptions!$C$11, N(AF359)/Assumptions!$C$12, N(AG359)/Assumptions!$C$13),3)</f>
        <v>1.833</v>
      </c>
      <c r="AK359" s="0" t="str">
        <f aca="false">IF(OR(U359="Pending",U359="On Hold"),"Open GRN (awaiting)",IF(AJ359&lt;=1,"Within SLA",IF(ROUND(N(Y359)/Assumptions!$C$5,3)=AJ359,"Gate Wait",IF(ROUND(N(Z359)/Assumptions!$C$6,3)=AJ359,"Dock Wait",IF(ROUND(N(AA359)/Assumptions!$C$7,3)=AJ359,"Unloading",IF(ROUND(N(AB359)/Assumptions!$C$8,3)=AJ359,"Unload-to-QC Wait",IF(ROUND(N(AC359)/Assumptions!$C$9,3)=AJ359,"QC",IF(ROUND(N(AD359)/Assumptions!$C$10,3)=AJ359,"QC-to-GRN Wait",IF(ROUND(N(AE359)/Assumptions!$C$11,3)=AJ359,"GRN Processing",IF(ROUND(N(AF359)/Assumptions!$C$12,3)=AJ359,"GRN-to-Putaway Wait",IF(ROUND(N(AG359)/Assumptions!$C$13,3)=AJ359,"Putaway","Within SLA")))))))))))</f>
        <v>Gate Wait</v>
      </c>
    </row>
    <row r="360" customFormat="false" ht="15" hidden="false" customHeight="false" outlineLevel="0" collapsed="false">
      <c r="A360" s="0" t="s">
        <v>1214</v>
      </c>
      <c r="B360" s="0" t="s">
        <v>1215</v>
      </c>
      <c r="C360" s="0" t="s">
        <v>159</v>
      </c>
      <c r="D360" s="0" t="s">
        <v>147</v>
      </c>
      <c r="E360" s="0" t="s">
        <v>1216</v>
      </c>
      <c r="F360" s="0" t="s">
        <v>128</v>
      </c>
      <c r="G360" s="0" t="s">
        <v>167</v>
      </c>
      <c r="H360" s="17" t="n">
        <v>46211.8020833333</v>
      </c>
      <c r="I360" s="17" t="n">
        <v>46211.8083333333</v>
      </c>
      <c r="J360" s="17" t="n">
        <v>46211.8145833333</v>
      </c>
      <c r="K360" s="17" t="n">
        <v>46211.8347222222</v>
      </c>
      <c r="L360" s="17" t="n">
        <v>46211.8409722222</v>
      </c>
      <c r="M360" s="17" t="n">
        <v>46211.8604166667</v>
      </c>
      <c r="N360" s="17" t="n">
        <v>46212.0465277778</v>
      </c>
      <c r="O360" s="17" t="n">
        <v>46212.1888888889</v>
      </c>
      <c r="P360" s="17" t="n">
        <v>46212.1951388889</v>
      </c>
      <c r="Q360" s="17" t="n">
        <v>46212.2034722222</v>
      </c>
      <c r="R360" s="0" t="n">
        <v>145</v>
      </c>
      <c r="S360" s="0" t="n">
        <v>0</v>
      </c>
      <c r="T360" s="0" t="n">
        <v>0</v>
      </c>
      <c r="U360" s="18" t="s">
        <v>130</v>
      </c>
      <c r="V360" s="18" t="s">
        <v>131</v>
      </c>
      <c r="W360" s="0" t="str">
        <f aca="false">IF(AND(X360&gt;=6,X360&lt;14),"A",IF(AND(X360&gt;=14,X360&lt;22),"B","C"))</f>
        <v>B</v>
      </c>
      <c r="X360" s="18" t="n">
        <f aca="false">HOUR(H360)</f>
        <v>19</v>
      </c>
      <c r="Y360" s="18" t="n">
        <f aca="false">ROUND((I360-H360)*1440,0)</f>
        <v>9</v>
      </c>
      <c r="Z360" s="18" t="n">
        <f aca="false">ROUND((J360-I360)*1440,0)</f>
        <v>9</v>
      </c>
      <c r="AA360" s="18" t="n">
        <f aca="false">ROUND((K360-J360)*1440,0)</f>
        <v>29</v>
      </c>
      <c r="AB360" s="18" t="n">
        <f aca="false">ROUND((L360-K360)*1440,0)</f>
        <v>9</v>
      </c>
      <c r="AC360" s="18" t="n">
        <f aca="false">ROUND((M360-L360)*1440,0)</f>
        <v>28</v>
      </c>
      <c r="AD360" s="18" t="n">
        <f aca="false">IF(N360="","",ROUND((N360-M360)*1440,0))</f>
        <v>268</v>
      </c>
      <c r="AE360" s="18" t="n">
        <f aca="false">IF(O360="","",ROUND((O360-N360)*1440,0))</f>
        <v>205</v>
      </c>
      <c r="AF360" s="18" t="n">
        <f aca="false">IF(P360="","",ROUND((P360-O360)*1440,0))</f>
        <v>9</v>
      </c>
      <c r="AG360" s="18" t="n">
        <f aca="false">IF(Q360="","",ROUND((Q360-P360)*1440,0))</f>
        <v>12</v>
      </c>
      <c r="AH360" s="18" t="n">
        <f aca="false">IF(Q360="","",ROUND((Q360-H360)*1440,0))</f>
        <v>578</v>
      </c>
      <c r="AI360" s="19" t="n">
        <f aca="false">ROUND(IF(O360="",Assumptions!$B$25-K360,O360-K360)*24,1)</f>
        <v>8.5</v>
      </c>
      <c r="AJ360" s="20" t="n">
        <f aca="false">ROUND(MAX(N(Y360)/Assumptions!$C$5, N(Z360)/Assumptions!$C$6, N(AA360)/Assumptions!$C$7, N(AB360)/Assumptions!$C$8, N(AC360)/Assumptions!$C$9, N(AD360)/Assumptions!$C$10, N(AE360)/Assumptions!$C$11, N(AF360)/Assumptions!$C$12, N(AG360)/Assumptions!$C$13),3)</f>
        <v>8.933</v>
      </c>
      <c r="AK360" s="0" t="str">
        <f aca="false">IF(OR(U360="Pending",U360="On Hold"),"Open GRN (awaiting)",IF(AJ360&lt;=1,"Within SLA",IF(ROUND(N(Y360)/Assumptions!$C$5,3)=AJ360,"Gate Wait",IF(ROUND(N(Z360)/Assumptions!$C$6,3)=AJ360,"Dock Wait",IF(ROUND(N(AA360)/Assumptions!$C$7,3)=AJ360,"Unloading",IF(ROUND(N(AB360)/Assumptions!$C$8,3)=AJ360,"Unload-to-QC Wait",IF(ROUND(N(AC360)/Assumptions!$C$9,3)=AJ360,"QC",IF(ROUND(N(AD360)/Assumptions!$C$10,3)=AJ360,"QC-to-GRN Wait",IF(ROUND(N(AE360)/Assumptions!$C$11,3)=AJ360,"GRN Processing",IF(ROUND(N(AF360)/Assumptions!$C$12,3)=AJ360,"GRN-to-Putaway Wait",IF(ROUND(N(AG360)/Assumptions!$C$13,3)=AJ360,"Putaway","Within SLA")))))))))))</f>
        <v>QC-to-GRN Wait</v>
      </c>
    </row>
    <row r="361" customFormat="false" ht="15" hidden="false" customHeight="false" outlineLevel="0" collapsed="false">
      <c r="A361" s="0" t="s">
        <v>1217</v>
      </c>
      <c r="B361" s="0" t="s">
        <v>1218</v>
      </c>
      <c r="C361" s="0" t="s">
        <v>184</v>
      </c>
      <c r="D361" s="0" t="s">
        <v>119</v>
      </c>
      <c r="E361" s="0" t="s">
        <v>1219</v>
      </c>
      <c r="F361" s="0" t="s">
        <v>177</v>
      </c>
      <c r="G361" s="0" t="s">
        <v>129</v>
      </c>
      <c r="H361" s="17" t="n">
        <v>46211.8173611111</v>
      </c>
      <c r="I361" s="17" t="n">
        <v>46211.8361111111</v>
      </c>
      <c r="J361" s="17" t="n">
        <v>46211.8479166667</v>
      </c>
      <c r="K361" s="17" t="n">
        <v>46211.9097222222</v>
      </c>
      <c r="L361" s="17" t="n">
        <v>46211.9131944445</v>
      </c>
      <c r="M361" s="17" t="n">
        <v>46211.9541666667</v>
      </c>
      <c r="N361" s="17" t="n">
        <v>46212.0541666667</v>
      </c>
      <c r="O361" s="17" t="n">
        <v>46212.0701388889</v>
      </c>
      <c r="P361" s="17" t="n">
        <v>46212.08125</v>
      </c>
      <c r="Q361" s="17" t="n">
        <v>46212.1055555556</v>
      </c>
      <c r="R361" s="0" t="n">
        <v>1288</v>
      </c>
      <c r="S361" s="0" t="n">
        <v>56</v>
      </c>
      <c r="T361" s="0" t="n">
        <v>0</v>
      </c>
      <c r="U361" s="18" t="s">
        <v>123</v>
      </c>
      <c r="V361" s="18" t="s">
        <v>156</v>
      </c>
      <c r="W361" s="0" t="str">
        <f aca="false">IF(AND(X361&gt;=6,X361&lt;14),"A",IF(AND(X361&gt;=14,X361&lt;22),"B","C"))</f>
        <v>B</v>
      </c>
      <c r="X361" s="18" t="n">
        <f aca="false">HOUR(H361)</f>
        <v>19</v>
      </c>
      <c r="Y361" s="18" t="n">
        <f aca="false">ROUND((I361-H361)*1440,0)</f>
        <v>27</v>
      </c>
      <c r="Z361" s="18" t="n">
        <f aca="false">ROUND((J361-I361)*1440,0)</f>
        <v>17</v>
      </c>
      <c r="AA361" s="18" t="n">
        <f aca="false">ROUND((K361-J361)*1440,0)</f>
        <v>89</v>
      </c>
      <c r="AB361" s="18" t="n">
        <f aca="false">ROUND((L361-K361)*1440,0)</f>
        <v>5</v>
      </c>
      <c r="AC361" s="18" t="n">
        <f aca="false">ROUND((M361-L361)*1440,0)</f>
        <v>59</v>
      </c>
      <c r="AD361" s="18" t="n">
        <f aca="false">IF(N361="","",ROUND((N361-M361)*1440,0))</f>
        <v>144</v>
      </c>
      <c r="AE361" s="18" t="n">
        <f aca="false">IF(O361="","",ROUND((O361-N361)*1440,0))</f>
        <v>23</v>
      </c>
      <c r="AF361" s="18" t="n">
        <f aca="false">IF(P361="","",ROUND((P361-O361)*1440,0))</f>
        <v>16</v>
      </c>
      <c r="AG361" s="18" t="n">
        <f aca="false">IF(Q361="","",ROUND((Q361-P361)*1440,0))</f>
        <v>35</v>
      </c>
      <c r="AH361" s="18" t="n">
        <f aca="false">IF(Q361="","",ROUND((Q361-H361)*1440,0))</f>
        <v>415</v>
      </c>
      <c r="AI361" s="19" t="n">
        <f aca="false">ROUND(IF(O361="",Assumptions!$B$25-K361,O361-K361)*24,1)</f>
        <v>3.9</v>
      </c>
      <c r="AJ361" s="20" t="n">
        <f aca="false">ROUND(MAX(N(Y361)/Assumptions!$C$5, N(Z361)/Assumptions!$C$6, N(AA361)/Assumptions!$C$7, N(AB361)/Assumptions!$C$8, N(AC361)/Assumptions!$C$9, N(AD361)/Assumptions!$C$10, N(AE361)/Assumptions!$C$11, N(AF361)/Assumptions!$C$12, N(AG361)/Assumptions!$C$13),3)</f>
        <v>4.8</v>
      </c>
      <c r="AK361" s="0" t="str">
        <f aca="false">IF(OR(U361="Pending",U361="On Hold"),"Open GRN (awaiting)",IF(AJ361&lt;=1,"Within SLA",IF(ROUND(N(Y361)/Assumptions!$C$5,3)=AJ361,"Gate Wait",IF(ROUND(N(Z361)/Assumptions!$C$6,3)=AJ361,"Dock Wait",IF(ROUND(N(AA361)/Assumptions!$C$7,3)=AJ361,"Unloading",IF(ROUND(N(AB361)/Assumptions!$C$8,3)=AJ361,"Unload-to-QC Wait",IF(ROUND(N(AC361)/Assumptions!$C$9,3)=AJ361,"QC",IF(ROUND(N(AD361)/Assumptions!$C$10,3)=AJ361,"QC-to-GRN Wait",IF(ROUND(N(AE361)/Assumptions!$C$11,3)=AJ361,"GRN Processing",IF(ROUND(N(AF361)/Assumptions!$C$12,3)=AJ361,"GRN-to-Putaway Wait",IF(ROUND(N(AG361)/Assumptions!$C$13,3)=AJ361,"Putaway","Within SLA")))))))))))</f>
        <v>QC-to-GRN Wait</v>
      </c>
    </row>
    <row r="362" customFormat="false" ht="15" hidden="false" customHeight="false" outlineLevel="0" collapsed="false">
      <c r="A362" s="0" t="s">
        <v>1220</v>
      </c>
      <c r="B362" s="0" t="s">
        <v>1221</v>
      </c>
      <c r="C362" s="0" t="s">
        <v>134</v>
      </c>
      <c r="D362" s="0" t="s">
        <v>119</v>
      </c>
      <c r="E362" s="0" t="s">
        <v>1222</v>
      </c>
      <c r="F362" s="0" t="s">
        <v>149</v>
      </c>
      <c r="G362" s="0" t="s">
        <v>129</v>
      </c>
      <c r="H362" s="17" t="n">
        <v>46211.9520833333</v>
      </c>
      <c r="I362" s="17" t="n">
        <v>46211.9555555556</v>
      </c>
      <c r="J362" s="17" t="n">
        <v>46211.9611111111</v>
      </c>
      <c r="K362" s="17" t="n">
        <v>46212.0006944445</v>
      </c>
      <c r="L362" s="17" t="n">
        <v>46212.0090277778</v>
      </c>
      <c r="M362" s="17" t="n">
        <v>46212.0277777778</v>
      </c>
      <c r="N362" s="17" t="n">
        <v>46212.06875</v>
      </c>
      <c r="O362" s="17" t="n">
        <v>46212.0965277778</v>
      </c>
      <c r="P362" s="17" t="n">
        <v>46212.125</v>
      </c>
      <c r="Q362" s="17" t="n">
        <v>46212.1458333333</v>
      </c>
      <c r="R362" s="0" t="n">
        <v>663</v>
      </c>
      <c r="S362" s="0" t="n">
        <v>0</v>
      </c>
      <c r="T362" s="0" t="n">
        <v>0</v>
      </c>
      <c r="U362" s="18" t="s">
        <v>130</v>
      </c>
      <c r="V362" s="18" t="s">
        <v>144</v>
      </c>
      <c r="W362" s="0" t="str">
        <f aca="false">IF(AND(X362&gt;=6,X362&lt;14),"A",IF(AND(X362&gt;=14,X362&lt;22),"B","C"))</f>
        <v>C</v>
      </c>
      <c r="X362" s="18" t="n">
        <f aca="false">HOUR(H362)</f>
        <v>22</v>
      </c>
      <c r="Y362" s="18" t="n">
        <f aca="false">ROUND((I362-H362)*1440,0)</f>
        <v>5</v>
      </c>
      <c r="Z362" s="18" t="n">
        <f aca="false">ROUND((J362-I362)*1440,0)</f>
        <v>8</v>
      </c>
      <c r="AA362" s="18" t="n">
        <f aca="false">ROUND((K362-J362)*1440,0)</f>
        <v>57</v>
      </c>
      <c r="AB362" s="18" t="n">
        <f aca="false">ROUND((L362-K362)*1440,0)</f>
        <v>12</v>
      </c>
      <c r="AC362" s="18" t="n">
        <f aca="false">ROUND((M362-L362)*1440,0)</f>
        <v>27</v>
      </c>
      <c r="AD362" s="18" t="n">
        <f aca="false">IF(N362="","",ROUND((N362-M362)*1440,0))</f>
        <v>59</v>
      </c>
      <c r="AE362" s="18" t="n">
        <f aca="false">IF(O362="","",ROUND((O362-N362)*1440,0))</f>
        <v>40</v>
      </c>
      <c r="AF362" s="18" t="n">
        <f aca="false">IF(P362="","",ROUND((P362-O362)*1440,0))</f>
        <v>41</v>
      </c>
      <c r="AG362" s="18" t="n">
        <f aca="false">IF(Q362="","",ROUND((Q362-P362)*1440,0))</f>
        <v>30</v>
      </c>
      <c r="AH362" s="18" t="n">
        <f aca="false">IF(Q362="","",ROUND((Q362-H362)*1440,0))</f>
        <v>279</v>
      </c>
      <c r="AI362" s="19" t="n">
        <f aca="false">ROUND(IF(O362="",Assumptions!$B$25-K362,O362-K362)*24,1)</f>
        <v>2.3</v>
      </c>
      <c r="AJ362" s="20" t="n">
        <f aca="false">ROUND(MAX(N(Y362)/Assumptions!$C$5, N(Z362)/Assumptions!$C$6, N(AA362)/Assumptions!$C$7, N(AB362)/Assumptions!$C$8, N(AC362)/Assumptions!$C$9, N(AD362)/Assumptions!$C$10, N(AE362)/Assumptions!$C$11, N(AF362)/Assumptions!$C$12, N(AG362)/Assumptions!$C$13),3)</f>
        <v>2.05</v>
      </c>
      <c r="AK362" s="0" t="str">
        <f aca="false">IF(OR(U362="Pending",U362="On Hold"),"Open GRN (awaiting)",IF(AJ362&lt;=1,"Within SLA",IF(ROUND(N(Y362)/Assumptions!$C$5,3)=AJ362,"Gate Wait",IF(ROUND(N(Z362)/Assumptions!$C$6,3)=AJ362,"Dock Wait",IF(ROUND(N(AA362)/Assumptions!$C$7,3)=AJ362,"Unloading",IF(ROUND(N(AB362)/Assumptions!$C$8,3)=AJ362,"Unload-to-QC Wait",IF(ROUND(N(AC362)/Assumptions!$C$9,3)=AJ362,"QC",IF(ROUND(N(AD362)/Assumptions!$C$10,3)=AJ362,"QC-to-GRN Wait",IF(ROUND(N(AE362)/Assumptions!$C$11,3)=AJ362,"GRN Processing",IF(ROUND(N(AF362)/Assumptions!$C$12,3)=AJ362,"GRN-to-Putaway Wait",IF(ROUND(N(AG362)/Assumptions!$C$13,3)=AJ362,"Putaway","Within SLA")))))))))))</f>
        <v>GRN-to-Putaway Wait</v>
      </c>
    </row>
    <row r="363" customFormat="false" ht="15" hidden="false" customHeight="false" outlineLevel="0" collapsed="false">
      <c r="A363" s="0" t="s">
        <v>1223</v>
      </c>
      <c r="B363" s="0" t="s">
        <v>1224</v>
      </c>
      <c r="C363" s="0" t="s">
        <v>126</v>
      </c>
      <c r="D363" s="0" t="s">
        <v>147</v>
      </c>
      <c r="E363" s="0" t="s">
        <v>1225</v>
      </c>
      <c r="F363" s="0" t="s">
        <v>128</v>
      </c>
      <c r="G363" s="0" t="s">
        <v>150</v>
      </c>
      <c r="H363" s="17" t="n">
        <v>46212.0944444445</v>
      </c>
      <c r="I363" s="17" t="n">
        <v>46212.1048611111</v>
      </c>
      <c r="J363" s="17" t="n">
        <v>46212.1090277778</v>
      </c>
      <c r="K363" s="17" t="n">
        <v>46212.1298611111</v>
      </c>
      <c r="L363" s="17" t="n">
        <v>46212.1326388889</v>
      </c>
      <c r="M363" s="17" t="n">
        <v>46212.1548611111</v>
      </c>
      <c r="N363" s="17" t="n">
        <v>46212.1979166667</v>
      </c>
      <c r="O363" s="17" t="n">
        <v>46212.2166666667</v>
      </c>
      <c r="P363" s="17" t="n">
        <v>46212.2201388889</v>
      </c>
      <c r="Q363" s="17" t="n">
        <v>46212.2381944444</v>
      </c>
      <c r="R363" s="0" t="n">
        <v>330</v>
      </c>
      <c r="S363" s="0" t="n">
        <v>0</v>
      </c>
      <c r="T363" s="0" t="n">
        <v>0</v>
      </c>
      <c r="U363" s="18" t="s">
        <v>130</v>
      </c>
      <c r="V363" s="18" t="s">
        <v>131</v>
      </c>
      <c r="W363" s="0" t="str">
        <f aca="false">IF(AND(X363&gt;=6,X363&lt;14),"A",IF(AND(X363&gt;=14,X363&lt;22),"B","C"))</f>
        <v>C</v>
      </c>
      <c r="X363" s="18" t="n">
        <f aca="false">HOUR(H363)</f>
        <v>2</v>
      </c>
      <c r="Y363" s="18" t="n">
        <f aca="false">ROUND((I363-H363)*1440,0)</f>
        <v>15</v>
      </c>
      <c r="Z363" s="18" t="n">
        <f aca="false">ROUND((J363-I363)*1440,0)</f>
        <v>6</v>
      </c>
      <c r="AA363" s="18" t="n">
        <f aca="false">ROUND((K363-J363)*1440,0)</f>
        <v>30</v>
      </c>
      <c r="AB363" s="18" t="n">
        <f aca="false">ROUND((L363-K363)*1440,0)</f>
        <v>4</v>
      </c>
      <c r="AC363" s="18" t="n">
        <f aca="false">ROUND((M363-L363)*1440,0)</f>
        <v>32</v>
      </c>
      <c r="AD363" s="18" t="n">
        <f aca="false">IF(N363="","",ROUND((N363-M363)*1440,0))</f>
        <v>62</v>
      </c>
      <c r="AE363" s="18" t="n">
        <f aca="false">IF(O363="","",ROUND((O363-N363)*1440,0))</f>
        <v>27</v>
      </c>
      <c r="AF363" s="18" t="n">
        <f aca="false">IF(P363="","",ROUND((P363-O363)*1440,0))</f>
        <v>5</v>
      </c>
      <c r="AG363" s="18" t="n">
        <f aca="false">IF(Q363="","",ROUND((Q363-P363)*1440,0))</f>
        <v>26</v>
      </c>
      <c r="AH363" s="18" t="n">
        <f aca="false">IF(Q363="","",ROUND((Q363-H363)*1440,0))</f>
        <v>207</v>
      </c>
      <c r="AI363" s="19" t="n">
        <f aca="false">ROUND(IF(O363="",Assumptions!$B$25-K363,O363-K363)*24,1)</f>
        <v>2.1</v>
      </c>
      <c r="AJ363" s="20" t="n">
        <f aca="false">ROUND(MAX(N(Y363)/Assumptions!$C$5, N(Z363)/Assumptions!$C$6, N(AA363)/Assumptions!$C$7, N(AB363)/Assumptions!$C$8, N(AC363)/Assumptions!$C$9, N(AD363)/Assumptions!$C$10, N(AE363)/Assumptions!$C$11, N(AF363)/Assumptions!$C$12, N(AG363)/Assumptions!$C$13),3)</f>
        <v>2.067</v>
      </c>
      <c r="AK363" s="0" t="str">
        <f aca="false">IF(OR(U363="Pending",U363="On Hold"),"Open GRN (awaiting)",IF(AJ363&lt;=1,"Within SLA",IF(ROUND(N(Y363)/Assumptions!$C$5,3)=AJ363,"Gate Wait",IF(ROUND(N(Z363)/Assumptions!$C$6,3)=AJ363,"Dock Wait",IF(ROUND(N(AA363)/Assumptions!$C$7,3)=AJ363,"Unloading",IF(ROUND(N(AB363)/Assumptions!$C$8,3)=AJ363,"Unload-to-QC Wait",IF(ROUND(N(AC363)/Assumptions!$C$9,3)=AJ363,"QC",IF(ROUND(N(AD363)/Assumptions!$C$10,3)=AJ363,"QC-to-GRN Wait",IF(ROUND(N(AE363)/Assumptions!$C$11,3)=AJ363,"GRN Processing",IF(ROUND(N(AF363)/Assumptions!$C$12,3)=AJ363,"GRN-to-Putaway Wait",IF(ROUND(N(AG363)/Assumptions!$C$13,3)=AJ363,"Putaway","Within SLA")))))))))))</f>
        <v>QC-to-GRN Wait</v>
      </c>
    </row>
    <row r="364" customFormat="false" ht="15" hidden="false" customHeight="false" outlineLevel="0" collapsed="false">
      <c r="A364" s="0" t="s">
        <v>1226</v>
      </c>
      <c r="B364" s="0" t="s">
        <v>1227</v>
      </c>
      <c r="C364" s="0" t="s">
        <v>134</v>
      </c>
      <c r="D364" s="0" t="s">
        <v>119</v>
      </c>
      <c r="E364" s="0" t="s">
        <v>1228</v>
      </c>
      <c r="F364" s="0" t="s">
        <v>172</v>
      </c>
      <c r="G364" s="0" t="s">
        <v>129</v>
      </c>
      <c r="H364" s="17" t="n">
        <v>46212.1236111111</v>
      </c>
      <c r="I364" s="17" t="n">
        <v>46212.1291666667</v>
      </c>
      <c r="J364" s="17" t="n">
        <v>46212.1361111111</v>
      </c>
      <c r="K364" s="17" t="n">
        <v>46212.1930555556</v>
      </c>
      <c r="L364" s="17" t="n">
        <v>46212.2034722222</v>
      </c>
      <c r="M364" s="17" t="n">
        <v>46212.2340277778</v>
      </c>
      <c r="N364" s="17" t="n">
        <v>46212.2527777778</v>
      </c>
      <c r="O364" s="17" t="n">
        <v>46212.2777777778</v>
      </c>
      <c r="P364" s="17" t="n">
        <v>46212.29375</v>
      </c>
      <c r="Q364" s="17" t="n">
        <v>46212.3027777778</v>
      </c>
      <c r="R364" s="0" t="n">
        <v>576</v>
      </c>
      <c r="S364" s="0" t="n">
        <v>0</v>
      </c>
      <c r="T364" s="0" t="n">
        <v>0</v>
      </c>
      <c r="U364" s="18" t="s">
        <v>130</v>
      </c>
      <c r="V364" s="18" t="s">
        <v>82</v>
      </c>
      <c r="W364" s="0" t="str">
        <f aca="false">IF(AND(X364&gt;=6,X364&lt;14),"A",IF(AND(X364&gt;=14,X364&lt;22),"B","C"))</f>
        <v>C</v>
      </c>
      <c r="X364" s="18" t="n">
        <f aca="false">HOUR(H364)</f>
        <v>2</v>
      </c>
      <c r="Y364" s="18" t="n">
        <f aca="false">ROUND((I364-H364)*1440,0)</f>
        <v>8</v>
      </c>
      <c r="Z364" s="18" t="n">
        <f aca="false">ROUND((J364-I364)*1440,0)</f>
        <v>10</v>
      </c>
      <c r="AA364" s="18" t="n">
        <f aca="false">ROUND((K364-J364)*1440,0)</f>
        <v>82</v>
      </c>
      <c r="AB364" s="18" t="n">
        <f aca="false">ROUND((L364-K364)*1440,0)</f>
        <v>15</v>
      </c>
      <c r="AC364" s="18" t="n">
        <f aca="false">ROUND((M364-L364)*1440,0)</f>
        <v>44</v>
      </c>
      <c r="AD364" s="18" t="n">
        <f aca="false">IF(N364="","",ROUND((N364-M364)*1440,0))</f>
        <v>27</v>
      </c>
      <c r="AE364" s="18" t="n">
        <f aca="false">IF(O364="","",ROUND((O364-N364)*1440,0))</f>
        <v>36</v>
      </c>
      <c r="AF364" s="18" t="n">
        <f aca="false">IF(P364="","",ROUND((P364-O364)*1440,0))</f>
        <v>23</v>
      </c>
      <c r="AG364" s="18" t="n">
        <f aca="false">IF(Q364="","",ROUND((Q364-P364)*1440,0))</f>
        <v>13</v>
      </c>
      <c r="AH364" s="18" t="n">
        <f aca="false">IF(Q364="","",ROUND((Q364-H364)*1440,0))</f>
        <v>258</v>
      </c>
      <c r="AI364" s="19" t="n">
        <f aca="false">ROUND(IF(O364="",Assumptions!$B$25-K364,O364-K364)*24,1)</f>
        <v>2</v>
      </c>
      <c r="AJ364" s="20" t="n">
        <f aca="false">ROUND(MAX(N(Y364)/Assumptions!$C$5, N(Z364)/Assumptions!$C$6, N(AA364)/Assumptions!$C$7, N(AB364)/Assumptions!$C$8, N(AC364)/Assumptions!$C$9, N(AD364)/Assumptions!$C$10, N(AE364)/Assumptions!$C$11, N(AF364)/Assumptions!$C$12, N(AG364)/Assumptions!$C$13),3)</f>
        <v>1.367</v>
      </c>
      <c r="AK364" s="0" t="str">
        <f aca="false">IF(OR(U364="Pending",U364="On Hold"),"Open GRN (awaiting)",IF(AJ364&lt;=1,"Within SLA",IF(ROUND(N(Y364)/Assumptions!$C$5,3)=AJ364,"Gate Wait",IF(ROUND(N(Z364)/Assumptions!$C$6,3)=AJ364,"Dock Wait",IF(ROUND(N(AA364)/Assumptions!$C$7,3)=AJ364,"Unloading",IF(ROUND(N(AB364)/Assumptions!$C$8,3)=AJ364,"Unload-to-QC Wait",IF(ROUND(N(AC364)/Assumptions!$C$9,3)=AJ364,"QC",IF(ROUND(N(AD364)/Assumptions!$C$10,3)=AJ364,"QC-to-GRN Wait",IF(ROUND(N(AE364)/Assumptions!$C$11,3)=AJ364,"GRN Processing",IF(ROUND(N(AF364)/Assumptions!$C$12,3)=AJ364,"GRN-to-Putaway Wait",IF(ROUND(N(AG364)/Assumptions!$C$13,3)=AJ364,"Putaway","Within SLA")))))))))))</f>
        <v>Unloading</v>
      </c>
    </row>
    <row r="365" customFormat="false" ht="15" hidden="false" customHeight="false" outlineLevel="0" collapsed="false">
      <c r="A365" s="0" t="s">
        <v>1229</v>
      </c>
      <c r="B365" s="0" t="s">
        <v>1230</v>
      </c>
      <c r="C365" s="0" t="s">
        <v>118</v>
      </c>
      <c r="D365" s="0" t="s">
        <v>147</v>
      </c>
      <c r="E365" s="0" t="s">
        <v>253</v>
      </c>
      <c r="F365" s="0" t="s">
        <v>155</v>
      </c>
      <c r="G365" s="0" t="s">
        <v>150</v>
      </c>
      <c r="H365" s="17" t="n">
        <v>46212.225</v>
      </c>
      <c r="I365" s="17" t="n">
        <v>46212.2375</v>
      </c>
      <c r="J365" s="17" t="n">
        <v>46212.2430555556</v>
      </c>
      <c r="K365" s="17" t="n">
        <v>46212.2770833333</v>
      </c>
      <c r="L365" s="17" t="n">
        <v>46212.2909722222</v>
      </c>
      <c r="M365" s="17" t="n">
        <v>46212.3423611111</v>
      </c>
      <c r="N365" s="17" t="n">
        <v>46212.3569444444</v>
      </c>
      <c r="O365" s="17" t="n">
        <v>46212.3652777778</v>
      </c>
      <c r="P365" s="17" t="n">
        <v>46212.3694444444</v>
      </c>
      <c r="Q365" s="17" t="n">
        <v>46212.3763888889</v>
      </c>
      <c r="R365" s="0" t="n">
        <v>514</v>
      </c>
      <c r="S365" s="0" t="n">
        <v>0</v>
      </c>
      <c r="T365" s="0" t="n">
        <v>0</v>
      </c>
      <c r="U365" s="18" t="s">
        <v>130</v>
      </c>
      <c r="V365" s="18" t="s">
        <v>156</v>
      </c>
      <c r="W365" s="0" t="str">
        <f aca="false">IF(AND(X365&gt;=6,X365&lt;14),"A",IF(AND(X365&gt;=14,X365&lt;22),"B","C"))</f>
        <v>C</v>
      </c>
      <c r="X365" s="18" t="n">
        <f aca="false">HOUR(H365)</f>
        <v>5</v>
      </c>
      <c r="Y365" s="18" t="n">
        <f aca="false">ROUND((I365-H365)*1440,0)</f>
        <v>18</v>
      </c>
      <c r="Z365" s="18" t="n">
        <f aca="false">ROUND((J365-I365)*1440,0)</f>
        <v>8</v>
      </c>
      <c r="AA365" s="18" t="n">
        <f aca="false">ROUND((K365-J365)*1440,0)</f>
        <v>49</v>
      </c>
      <c r="AB365" s="18" t="n">
        <f aca="false">ROUND((L365-K365)*1440,0)</f>
        <v>20</v>
      </c>
      <c r="AC365" s="18" t="n">
        <f aca="false">ROUND((M365-L365)*1440,0)</f>
        <v>74</v>
      </c>
      <c r="AD365" s="18" t="n">
        <f aca="false">IF(N365="","",ROUND((N365-M365)*1440,0))</f>
        <v>21</v>
      </c>
      <c r="AE365" s="18" t="n">
        <f aca="false">IF(O365="","",ROUND((O365-N365)*1440,0))</f>
        <v>12</v>
      </c>
      <c r="AF365" s="18" t="n">
        <f aca="false">IF(P365="","",ROUND((P365-O365)*1440,0))</f>
        <v>6</v>
      </c>
      <c r="AG365" s="18" t="n">
        <f aca="false">IF(Q365="","",ROUND((Q365-P365)*1440,0))</f>
        <v>10</v>
      </c>
      <c r="AH365" s="18" t="n">
        <f aca="false">IF(Q365="","",ROUND((Q365-H365)*1440,0))</f>
        <v>218</v>
      </c>
      <c r="AI365" s="19" t="n">
        <f aca="false">ROUND(IF(O365="",Assumptions!$B$25-K365,O365-K365)*24,1)</f>
        <v>2.1</v>
      </c>
      <c r="AJ365" s="20" t="n">
        <f aca="false">ROUND(MAX(N(Y365)/Assumptions!$C$5, N(Z365)/Assumptions!$C$6, N(AA365)/Assumptions!$C$7, N(AB365)/Assumptions!$C$8, N(AC365)/Assumptions!$C$9, N(AD365)/Assumptions!$C$10, N(AE365)/Assumptions!$C$11, N(AF365)/Assumptions!$C$12, N(AG365)/Assumptions!$C$13),3)</f>
        <v>1.644</v>
      </c>
      <c r="AK365" s="0" t="str">
        <f aca="false">IF(OR(U365="Pending",U365="On Hold"),"Open GRN (awaiting)",IF(AJ365&lt;=1,"Within SLA",IF(ROUND(N(Y365)/Assumptions!$C$5,3)=AJ365,"Gate Wait",IF(ROUND(N(Z365)/Assumptions!$C$6,3)=AJ365,"Dock Wait",IF(ROUND(N(AA365)/Assumptions!$C$7,3)=AJ365,"Unloading",IF(ROUND(N(AB365)/Assumptions!$C$8,3)=AJ365,"Unload-to-QC Wait",IF(ROUND(N(AC365)/Assumptions!$C$9,3)=AJ365,"QC",IF(ROUND(N(AD365)/Assumptions!$C$10,3)=AJ365,"QC-to-GRN Wait",IF(ROUND(N(AE365)/Assumptions!$C$11,3)=AJ365,"GRN Processing",IF(ROUND(N(AF365)/Assumptions!$C$12,3)=AJ365,"GRN-to-Putaway Wait",IF(ROUND(N(AG365)/Assumptions!$C$13,3)=AJ365,"Putaway","Within SLA")))))))))))</f>
        <v>QC</v>
      </c>
    </row>
    <row r="366" customFormat="false" ht="15" hidden="false" customHeight="false" outlineLevel="0" collapsed="false">
      <c r="A366" s="0" t="s">
        <v>1231</v>
      </c>
      <c r="B366" s="0" t="s">
        <v>1232</v>
      </c>
      <c r="C366" s="0" t="s">
        <v>218</v>
      </c>
      <c r="D366" s="0" t="s">
        <v>147</v>
      </c>
      <c r="E366" s="0" t="s">
        <v>1233</v>
      </c>
      <c r="F366" s="0" t="s">
        <v>121</v>
      </c>
      <c r="G366" s="0" t="s">
        <v>150</v>
      </c>
      <c r="H366" s="17" t="n">
        <v>46212.2458333333</v>
      </c>
      <c r="I366" s="17" t="n">
        <v>46212.2583333333</v>
      </c>
      <c r="J366" s="17" t="n">
        <v>46212.2611111111</v>
      </c>
      <c r="K366" s="17" t="n">
        <v>46212.2694444444</v>
      </c>
      <c r="L366" s="17" t="n">
        <v>46212.275</v>
      </c>
      <c r="M366" s="17" t="n">
        <v>46212.3034722222</v>
      </c>
      <c r="N366" s="17" t="n">
        <v>46212.3284722222</v>
      </c>
      <c r="O366" s="17" t="n">
        <v>46212.3548611111</v>
      </c>
      <c r="P366" s="17" t="n">
        <v>46212.3618055556</v>
      </c>
      <c r="Q366" s="17" t="n">
        <v>46212.3826388889</v>
      </c>
      <c r="R366" s="0" t="n">
        <v>65</v>
      </c>
      <c r="S366" s="0" t="n">
        <v>0</v>
      </c>
      <c r="T366" s="0" t="n">
        <v>0</v>
      </c>
      <c r="U366" s="18" t="s">
        <v>130</v>
      </c>
      <c r="V366" s="18" t="s">
        <v>131</v>
      </c>
      <c r="W366" s="0" t="str">
        <f aca="false">IF(AND(X366&gt;=6,X366&lt;14),"A",IF(AND(X366&gt;=14,X366&lt;22),"B","C"))</f>
        <v>C</v>
      </c>
      <c r="X366" s="18" t="n">
        <f aca="false">HOUR(H366)</f>
        <v>5</v>
      </c>
      <c r="Y366" s="18" t="n">
        <f aca="false">ROUND((I366-H366)*1440,0)</f>
        <v>18</v>
      </c>
      <c r="Z366" s="18" t="n">
        <f aca="false">ROUND((J366-I366)*1440,0)</f>
        <v>4</v>
      </c>
      <c r="AA366" s="18" t="n">
        <f aca="false">ROUND((K366-J366)*1440,0)</f>
        <v>12</v>
      </c>
      <c r="AB366" s="18" t="n">
        <f aca="false">ROUND((L366-K366)*1440,0)</f>
        <v>8</v>
      </c>
      <c r="AC366" s="18" t="n">
        <f aca="false">ROUND((M366-L366)*1440,0)</f>
        <v>41</v>
      </c>
      <c r="AD366" s="18" t="n">
        <f aca="false">IF(N366="","",ROUND((N366-M366)*1440,0))</f>
        <v>36</v>
      </c>
      <c r="AE366" s="18" t="n">
        <f aca="false">IF(O366="","",ROUND((O366-N366)*1440,0))</f>
        <v>38</v>
      </c>
      <c r="AF366" s="18" t="n">
        <f aca="false">IF(P366="","",ROUND((P366-O366)*1440,0))</f>
        <v>10</v>
      </c>
      <c r="AG366" s="18" t="n">
        <f aca="false">IF(Q366="","",ROUND((Q366-P366)*1440,0))</f>
        <v>30</v>
      </c>
      <c r="AH366" s="18" t="n">
        <f aca="false">IF(Q366="","",ROUND((Q366-H366)*1440,0))</f>
        <v>197</v>
      </c>
      <c r="AI366" s="19" t="n">
        <f aca="false">ROUND(IF(O366="",Assumptions!$B$25-K366,O366-K366)*24,1)</f>
        <v>2.1</v>
      </c>
      <c r="AJ366" s="20" t="n">
        <f aca="false">ROUND(MAX(N(Y366)/Assumptions!$C$5, N(Z366)/Assumptions!$C$6, N(AA366)/Assumptions!$C$7, N(AB366)/Assumptions!$C$8, N(AC366)/Assumptions!$C$9, N(AD366)/Assumptions!$C$10, N(AE366)/Assumptions!$C$11, N(AF366)/Assumptions!$C$12, N(AG366)/Assumptions!$C$13),3)</f>
        <v>1.2</v>
      </c>
      <c r="AK366" s="0" t="str">
        <f aca="false">IF(OR(U366="Pending",U366="On Hold"),"Open GRN (awaiting)",IF(AJ366&lt;=1,"Within SLA",IF(ROUND(N(Y366)/Assumptions!$C$5,3)=AJ366,"Gate Wait",IF(ROUND(N(Z366)/Assumptions!$C$6,3)=AJ366,"Dock Wait",IF(ROUND(N(AA366)/Assumptions!$C$7,3)=AJ366,"Unloading",IF(ROUND(N(AB366)/Assumptions!$C$8,3)=AJ366,"Unload-to-QC Wait",IF(ROUND(N(AC366)/Assumptions!$C$9,3)=AJ366,"QC",IF(ROUND(N(AD366)/Assumptions!$C$10,3)=AJ366,"QC-to-GRN Wait",IF(ROUND(N(AE366)/Assumptions!$C$11,3)=AJ366,"GRN Processing",IF(ROUND(N(AF366)/Assumptions!$C$12,3)=AJ366,"GRN-to-Putaway Wait",IF(ROUND(N(AG366)/Assumptions!$C$13,3)=AJ366,"Putaway","Within SLA")))))))))))</f>
        <v>QC-to-GRN Wait</v>
      </c>
    </row>
    <row r="367" customFormat="false" ht="15" hidden="false" customHeight="false" outlineLevel="0" collapsed="false">
      <c r="A367" s="0" t="s">
        <v>1234</v>
      </c>
      <c r="B367" s="0" t="s">
        <v>1235</v>
      </c>
      <c r="C367" s="0" t="s">
        <v>126</v>
      </c>
      <c r="D367" s="0" t="s">
        <v>119</v>
      </c>
      <c r="E367" s="0" t="s">
        <v>1236</v>
      </c>
      <c r="F367" s="0" t="s">
        <v>128</v>
      </c>
      <c r="G367" s="0" t="s">
        <v>129</v>
      </c>
      <c r="H367" s="17" t="n">
        <v>46212.3</v>
      </c>
      <c r="I367" s="17" t="n">
        <v>46212.3055555556</v>
      </c>
      <c r="J367" s="17" t="n">
        <v>46212.3111111111</v>
      </c>
      <c r="K367" s="17" t="n">
        <v>46212.3333333333</v>
      </c>
      <c r="L367" s="17" t="n">
        <v>46212.3423611111</v>
      </c>
      <c r="M367" s="17" t="n">
        <v>46212.3513888889</v>
      </c>
      <c r="N367" s="17" t="n">
        <v>46212.3763888889</v>
      </c>
      <c r="O367" s="17" t="n">
        <v>46212.41875</v>
      </c>
      <c r="P367" s="17" t="n">
        <v>46212.4472222222</v>
      </c>
      <c r="Q367" s="17" t="n">
        <v>46212.4576388889</v>
      </c>
      <c r="R367" s="0" t="n">
        <v>172</v>
      </c>
      <c r="S367" s="0" t="n">
        <v>0</v>
      </c>
      <c r="T367" s="0" t="n">
        <v>0</v>
      </c>
      <c r="U367" s="18" t="s">
        <v>130</v>
      </c>
      <c r="V367" s="18" t="s">
        <v>139</v>
      </c>
      <c r="W367" s="0" t="str">
        <f aca="false">IF(AND(X367&gt;=6,X367&lt;14),"A",IF(AND(X367&gt;=14,X367&lt;22),"B","C"))</f>
        <v>A</v>
      </c>
      <c r="X367" s="18" t="n">
        <f aca="false">HOUR(H367)</f>
        <v>7</v>
      </c>
      <c r="Y367" s="18" t="n">
        <f aca="false">ROUND((I367-H367)*1440,0)</f>
        <v>8</v>
      </c>
      <c r="Z367" s="18" t="n">
        <f aca="false">ROUND((J367-I367)*1440,0)</f>
        <v>8</v>
      </c>
      <c r="AA367" s="18" t="n">
        <f aca="false">ROUND((K367-J367)*1440,0)</f>
        <v>32</v>
      </c>
      <c r="AB367" s="18" t="n">
        <f aca="false">ROUND((L367-K367)*1440,0)</f>
        <v>13</v>
      </c>
      <c r="AC367" s="18" t="n">
        <f aca="false">ROUND((M367-L367)*1440,0)</f>
        <v>13</v>
      </c>
      <c r="AD367" s="18" t="n">
        <f aca="false">IF(N367="","",ROUND((N367-M367)*1440,0))</f>
        <v>36</v>
      </c>
      <c r="AE367" s="18" t="n">
        <f aca="false">IF(O367="","",ROUND((O367-N367)*1440,0))</f>
        <v>61</v>
      </c>
      <c r="AF367" s="18" t="n">
        <f aca="false">IF(P367="","",ROUND((P367-O367)*1440,0))</f>
        <v>41</v>
      </c>
      <c r="AG367" s="18" t="n">
        <f aca="false">IF(Q367="","",ROUND((Q367-P367)*1440,0))</f>
        <v>15</v>
      </c>
      <c r="AH367" s="18" t="n">
        <f aca="false">IF(Q367="","",ROUND((Q367-H367)*1440,0))</f>
        <v>227</v>
      </c>
      <c r="AI367" s="19" t="n">
        <f aca="false">ROUND(IF(O367="",Assumptions!$B$25-K367,O367-K367)*24,1)</f>
        <v>2</v>
      </c>
      <c r="AJ367" s="20" t="n">
        <f aca="false">ROUND(MAX(N(Y367)/Assumptions!$C$5, N(Z367)/Assumptions!$C$6, N(AA367)/Assumptions!$C$7, N(AB367)/Assumptions!$C$8, N(AC367)/Assumptions!$C$9, N(AD367)/Assumptions!$C$10, N(AE367)/Assumptions!$C$11, N(AF367)/Assumptions!$C$12, N(AG367)/Assumptions!$C$13),3)</f>
        <v>2.05</v>
      </c>
      <c r="AK367" s="0" t="str">
        <f aca="false">IF(OR(U367="Pending",U367="On Hold"),"Open GRN (awaiting)",IF(AJ367&lt;=1,"Within SLA",IF(ROUND(N(Y367)/Assumptions!$C$5,3)=AJ367,"Gate Wait",IF(ROUND(N(Z367)/Assumptions!$C$6,3)=AJ367,"Dock Wait",IF(ROUND(N(AA367)/Assumptions!$C$7,3)=AJ367,"Unloading",IF(ROUND(N(AB367)/Assumptions!$C$8,3)=AJ367,"Unload-to-QC Wait",IF(ROUND(N(AC367)/Assumptions!$C$9,3)=AJ367,"QC",IF(ROUND(N(AD367)/Assumptions!$C$10,3)=AJ367,"QC-to-GRN Wait",IF(ROUND(N(AE367)/Assumptions!$C$11,3)=AJ367,"GRN Processing",IF(ROUND(N(AF367)/Assumptions!$C$12,3)=AJ367,"GRN-to-Putaway Wait",IF(ROUND(N(AG367)/Assumptions!$C$13,3)=AJ367,"Putaway","Within SLA")))))))))))</f>
        <v>GRN-to-Putaway Wait</v>
      </c>
    </row>
    <row r="368" customFormat="false" ht="15" hidden="false" customHeight="false" outlineLevel="0" collapsed="false">
      <c r="A368" s="0" t="s">
        <v>1237</v>
      </c>
      <c r="B368" s="0" t="s">
        <v>1238</v>
      </c>
      <c r="C368" s="0" t="s">
        <v>134</v>
      </c>
      <c r="D368" s="0" t="s">
        <v>147</v>
      </c>
      <c r="E368" s="0" t="s">
        <v>1239</v>
      </c>
      <c r="F368" s="0" t="s">
        <v>149</v>
      </c>
      <c r="G368" s="0" t="s">
        <v>167</v>
      </c>
      <c r="H368" s="17" t="n">
        <v>46212.3</v>
      </c>
      <c r="I368" s="17" t="n">
        <v>46212.3159722222</v>
      </c>
      <c r="J368" s="17" t="n">
        <v>46212.3215277778</v>
      </c>
      <c r="K368" s="17" t="n">
        <v>46212.3493055556</v>
      </c>
      <c r="L368" s="17" t="n">
        <v>46212.3590277778</v>
      </c>
      <c r="M368" s="17" t="n">
        <v>46212.3743055556</v>
      </c>
      <c r="N368" s="17" t="n">
        <v>46212.4048611111</v>
      </c>
      <c r="O368" s="17" t="n">
        <v>46212.5368055556</v>
      </c>
      <c r="P368" s="17" t="n">
        <v>46212.5541666667</v>
      </c>
      <c r="Q368" s="17" t="n">
        <v>46212.5666666667</v>
      </c>
      <c r="R368" s="0" t="n">
        <v>119</v>
      </c>
      <c r="S368" s="0" t="n">
        <v>0</v>
      </c>
      <c r="T368" s="0" t="n">
        <v>0</v>
      </c>
      <c r="U368" s="18" t="s">
        <v>130</v>
      </c>
      <c r="V368" s="18" t="s">
        <v>131</v>
      </c>
      <c r="W368" s="0" t="str">
        <f aca="false">IF(AND(X368&gt;=6,X368&lt;14),"A",IF(AND(X368&gt;=14,X368&lt;22),"B","C"))</f>
        <v>A</v>
      </c>
      <c r="X368" s="18" t="n">
        <f aca="false">HOUR(H368)</f>
        <v>7</v>
      </c>
      <c r="Y368" s="18" t="n">
        <f aca="false">ROUND((I368-H368)*1440,0)</f>
        <v>23</v>
      </c>
      <c r="Z368" s="18" t="n">
        <f aca="false">ROUND((J368-I368)*1440,0)</f>
        <v>8</v>
      </c>
      <c r="AA368" s="18" t="n">
        <f aca="false">ROUND((K368-J368)*1440,0)</f>
        <v>40</v>
      </c>
      <c r="AB368" s="18" t="n">
        <f aca="false">ROUND((L368-K368)*1440,0)</f>
        <v>14</v>
      </c>
      <c r="AC368" s="18" t="n">
        <f aca="false">ROUND((M368-L368)*1440,0)</f>
        <v>22</v>
      </c>
      <c r="AD368" s="18" t="n">
        <f aca="false">IF(N368="","",ROUND((N368-M368)*1440,0))</f>
        <v>44</v>
      </c>
      <c r="AE368" s="18" t="n">
        <f aca="false">IF(O368="","",ROUND((O368-N368)*1440,0))</f>
        <v>190</v>
      </c>
      <c r="AF368" s="18" t="n">
        <f aca="false">IF(P368="","",ROUND((P368-O368)*1440,0))</f>
        <v>25</v>
      </c>
      <c r="AG368" s="18" t="n">
        <f aca="false">IF(Q368="","",ROUND((Q368-P368)*1440,0))</f>
        <v>18</v>
      </c>
      <c r="AH368" s="18" t="n">
        <f aca="false">IF(Q368="","",ROUND((Q368-H368)*1440,0))</f>
        <v>384</v>
      </c>
      <c r="AI368" s="19" t="n">
        <f aca="false">ROUND(IF(O368="",Assumptions!$B$25-K368,O368-K368)*24,1)</f>
        <v>4.5</v>
      </c>
      <c r="AJ368" s="20" t="n">
        <f aca="false">ROUND(MAX(N(Y368)/Assumptions!$C$5, N(Z368)/Assumptions!$C$6, N(AA368)/Assumptions!$C$7, N(AB368)/Assumptions!$C$8, N(AC368)/Assumptions!$C$9, N(AD368)/Assumptions!$C$10, N(AE368)/Assumptions!$C$11, N(AF368)/Assumptions!$C$12, N(AG368)/Assumptions!$C$13),3)</f>
        <v>4.222</v>
      </c>
      <c r="AK368" s="0" t="str">
        <f aca="false">IF(OR(U368="Pending",U368="On Hold"),"Open GRN (awaiting)",IF(AJ368&lt;=1,"Within SLA",IF(ROUND(N(Y368)/Assumptions!$C$5,3)=AJ368,"Gate Wait",IF(ROUND(N(Z368)/Assumptions!$C$6,3)=AJ368,"Dock Wait",IF(ROUND(N(AA368)/Assumptions!$C$7,3)=AJ368,"Unloading",IF(ROUND(N(AB368)/Assumptions!$C$8,3)=AJ368,"Unload-to-QC Wait",IF(ROUND(N(AC368)/Assumptions!$C$9,3)=AJ368,"QC",IF(ROUND(N(AD368)/Assumptions!$C$10,3)=AJ368,"QC-to-GRN Wait",IF(ROUND(N(AE368)/Assumptions!$C$11,3)=AJ368,"GRN Processing",IF(ROUND(N(AF368)/Assumptions!$C$12,3)=AJ368,"GRN-to-Putaway Wait",IF(ROUND(N(AG368)/Assumptions!$C$13,3)=AJ368,"Putaway","Within SLA")))))))))))</f>
        <v>GRN Processing</v>
      </c>
    </row>
    <row r="369" customFormat="false" ht="15" hidden="false" customHeight="false" outlineLevel="0" collapsed="false">
      <c r="A369" s="0" t="s">
        <v>1240</v>
      </c>
      <c r="B369" s="0" t="s">
        <v>1241</v>
      </c>
      <c r="C369" s="0" t="s">
        <v>170</v>
      </c>
      <c r="D369" s="0" t="s">
        <v>147</v>
      </c>
      <c r="E369" s="0" t="s">
        <v>1242</v>
      </c>
      <c r="F369" s="0" t="s">
        <v>172</v>
      </c>
      <c r="G369" s="0" t="s">
        <v>167</v>
      </c>
      <c r="H369" s="17" t="n">
        <v>46212.3090277778</v>
      </c>
      <c r="I369" s="17" t="n">
        <v>46212.3347222222</v>
      </c>
      <c r="J369" s="17" t="n">
        <v>46212.3381944444</v>
      </c>
      <c r="K369" s="17" t="n">
        <v>46212.3694444444</v>
      </c>
      <c r="L369" s="17" t="n">
        <v>46212.3708333333</v>
      </c>
      <c r="M369" s="17" t="n">
        <v>46212.3805555556</v>
      </c>
      <c r="N369" s="17" t="n">
        <v>46212.45</v>
      </c>
      <c r="O369" s="17" t="n">
        <v>46212.4638888889</v>
      </c>
      <c r="P369" s="17" t="n">
        <v>46212.4722222222</v>
      </c>
      <c r="Q369" s="17" t="n">
        <v>46212.4840277778</v>
      </c>
      <c r="R369" s="0" t="n">
        <v>497</v>
      </c>
      <c r="S369" s="0" t="n">
        <v>0</v>
      </c>
      <c r="T369" s="0" t="n">
        <v>0</v>
      </c>
      <c r="U369" s="18" t="s">
        <v>130</v>
      </c>
      <c r="V369" s="18" t="s">
        <v>144</v>
      </c>
      <c r="W369" s="0" t="str">
        <f aca="false">IF(AND(X369&gt;=6,X369&lt;14),"A",IF(AND(X369&gt;=14,X369&lt;22),"B","C"))</f>
        <v>A</v>
      </c>
      <c r="X369" s="18" t="n">
        <f aca="false">HOUR(H369)</f>
        <v>7</v>
      </c>
      <c r="Y369" s="18" t="n">
        <f aca="false">ROUND((I369-H369)*1440,0)</f>
        <v>37</v>
      </c>
      <c r="Z369" s="18" t="n">
        <f aca="false">ROUND((J369-I369)*1440,0)</f>
        <v>5</v>
      </c>
      <c r="AA369" s="18" t="n">
        <f aca="false">ROUND((K369-J369)*1440,0)</f>
        <v>45</v>
      </c>
      <c r="AB369" s="18" t="n">
        <f aca="false">ROUND((L369-K369)*1440,0)</f>
        <v>2</v>
      </c>
      <c r="AC369" s="18" t="n">
        <f aca="false">ROUND((M369-L369)*1440,0)</f>
        <v>14</v>
      </c>
      <c r="AD369" s="18" t="n">
        <f aca="false">IF(N369="","",ROUND((N369-M369)*1440,0))</f>
        <v>100</v>
      </c>
      <c r="AE369" s="18" t="n">
        <f aca="false">IF(O369="","",ROUND((O369-N369)*1440,0))</f>
        <v>20</v>
      </c>
      <c r="AF369" s="18" t="n">
        <f aca="false">IF(P369="","",ROUND((P369-O369)*1440,0))</f>
        <v>12</v>
      </c>
      <c r="AG369" s="18" t="n">
        <f aca="false">IF(Q369="","",ROUND((Q369-P369)*1440,0))</f>
        <v>17</v>
      </c>
      <c r="AH369" s="18" t="n">
        <f aca="false">IF(Q369="","",ROUND((Q369-H369)*1440,0))</f>
        <v>252</v>
      </c>
      <c r="AI369" s="19" t="n">
        <f aca="false">ROUND(IF(O369="",Assumptions!$B$25-K369,O369-K369)*24,1)</f>
        <v>2.3</v>
      </c>
      <c r="AJ369" s="20" t="n">
        <f aca="false">ROUND(MAX(N(Y369)/Assumptions!$C$5, N(Z369)/Assumptions!$C$6, N(AA369)/Assumptions!$C$7, N(AB369)/Assumptions!$C$8, N(AC369)/Assumptions!$C$9, N(AD369)/Assumptions!$C$10, N(AE369)/Assumptions!$C$11, N(AF369)/Assumptions!$C$12, N(AG369)/Assumptions!$C$13),3)</f>
        <v>3.333</v>
      </c>
      <c r="AK369" s="0" t="str">
        <f aca="false">IF(OR(U369="Pending",U369="On Hold"),"Open GRN (awaiting)",IF(AJ369&lt;=1,"Within SLA",IF(ROUND(N(Y369)/Assumptions!$C$5,3)=AJ369,"Gate Wait",IF(ROUND(N(Z369)/Assumptions!$C$6,3)=AJ369,"Dock Wait",IF(ROUND(N(AA369)/Assumptions!$C$7,3)=AJ369,"Unloading",IF(ROUND(N(AB369)/Assumptions!$C$8,3)=AJ369,"Unload-to-QC Wait",IF(ROUND(N(AC369)/Assumptions!$C$9,3)=AJ369,"QC",IF(ROUND(N(AD369)/Assumptions!$C$10,3)=AJ369,"QC-to-GRN Wait",IF(ROUND(N(AE369)/Assumptions!$C$11,3)=AJ369,"GRN Processing",IF(ROUND(N(AF369)/Assumptions!$C$12,3)=AJ369,"GRN-to-Putaway Wait",IF(ROUND(N(AG369)/Assumptions!$C$13,3)=AJ369,"Putaway","Within SLA")))))))))))</f>
        <v>QC-to-GRN Wait</v>
      </c>
    </row>
    <row r="370" customFormat="false" ht="15" hidden="false" customHeight="false" outlineLevel="0" collapsed="false">
      <c r="A370" s="0" t="s">
        <v>1243</v>
      </c>
      <c r="B370" s="0" t="s">
        <v>1244</v>
      </c>
      <c r="C370" s="0" t="s">
        <v>184</v>
      </c>
      <c r="D370" s="0" t="s">
        <v>119</v>
      </c>
      <c r="E370" s="0" t="s">
        <v>1245</v>
      </c>
      <c r="F370" s="0" t="s">
        <v>172</v>
      </c>
      <c r="G370" s="0" t="s">
        <v>129</v>
      </c>
      <c r="H370" s="17" t="n">
        <v>46212.3111111111</v>
      </c>
      <c r="I370" s="17" t="n">
        <v>46212.3458333333</v>
      </c>
      <c r="J370" s="17" t="n">
        <v>46212.3486111111</v>
      </c>
      <c r="K370" s="17" t="n">
        <v>46212.4118055556</v>
      </c>
      <c r="L370" s="17" t="n">
        <v>46212.4270833333</v>
      </c>
      <c r="M370" s="17" t="n">
        <v>46212.4847222222</v>
      </c>
      <c r="N370" s="17" t="n">
        <v>46212.5118055556</v>
      </c>
      <c r="O370" s="17" t="n">
        <v>46212.5388888889</v>
      </c>
      <c r="P370" s="17" t="n">
        <v>46212.5423611111</v>
      </c>
      <c r="Q370" s="17" t="n">
        <v>46212.5611111111</v>
      </c>
      <c r="R370" s="0" t="n">
        <v>2246</v>
      </c>
      <c r="S370" s="0" t="n">
        <v>0</v>
      </c>
      <c r="T370" s="0" t="n">
        <v>0</v>
      </c>
      <c r="U370" s="18" t="s">
        <v>130</v>
      </c>
      <c r="V370" s="18" t="s">
        <v>82</v>
      </c>
      <c r="W370" s="0" t="str">
        <f aca="false">IF(AND(X370&gt;=6,X370&lt;14),"A",IF(AND(X370&gt;=14,X370&lt;22),"B","C"))</f>
        <v>A</v>
      </c>
      <c r="X370" s="18" t="n">
        <f aca="false">HOUR(H370)</f>
        <v>7</v>
      </c>
      <c r="Y370" s="18" t="n">
        <f aca="false">ROUND((I370-H370)*1440,0)</f>
        <v>50</v>
      </c>
      <c r="Z370" s="18" t="n">
        <f aca="false">ROUND((J370-I370)*1440,0)</f>
        <v>4</v>
      </c>
      <c r="AA370" s="18" t="n">
        <f aca="false">ROUND((K370-J370)*1440,0)</f>
        <v>91</v>
      </c>
      <c r="AB370" s="18" t="n">
        <f aca="false">ROUND((L370-K370)*1440,0)</f>
        <v>22</v>
      </c>
      <c r="AC370" s="18" t="n">
        <f aca="false">ROUND((M370-L370)*1440,0)</f>
        <v>83</v>
      </c>
      <c r="AD370" s="18" t="n">
        <f aca="false">IF(N370="","",ROUND((N370-M370)*1440,0))</f>
        <v>39</v>
      </c>
      <c r="AE370" s="18" t="n">
        <f aca="false">IF(O370="","",ROUND((O370-N370)*1440,0))</f>
        <v>39</v>
      </c>
      <c r="AF370" s="18" t="n">
        <f aca="false">IF(P370="","",ROUND((P370-O370)*1440,0))</f>
        <v>5</v>
      </c>
      <c r="AG370" s="18" t="n">
        <f aca="false">IF(Q370="","",ROUND((Q370-P370)*1440,0))</f>
        <v>27</v>
      </c>
      <c r="AH370" s="18" t="n">
        <f aca="false">IF(Q370="","",ROUND((Q370-H370)*1440,0))</f>
        <v>360</v>
      </c>
      <c r="AI370" s="19" t="n">
        <f aca="false">ROUND(IF(O370="",Assumptions!$B$25-K370,O370-K370)*24,1)</f>
        <v>3.1</v>
      </c>
      <c r="AJ370" s="20" t="n">
        <f aca="false">ROUND(MAX(N(Y370)/Assumptions!$C$5, N(Z370)/Assumptions!$C$6, N(AA370)/Assumptions!$C$7, N(AB370)/Assumptions!$C$8, N(AC370)/Assumptions!$C$9, N(AD370)/Assumptions!$C$10, N(AE370)/Assumptions!$C$11, N(AF370)/Assumptions!$C$12, N(AG370)/Assumptions!$C$13),3)</f>
        <v>1.844</v>
      </c>
      <c r="AK370" s="0" t="str">
        <f aca="false">IF(OR(U370="Pending",U370="On Hold"),"Open GRN (awaiting)",IF(AJ370&lt;=1,"Within SLA",IF(ROUND(N(Y370)/Assumptions!$C$5,3)=AJ370,"Gate Wait",IF(ROUND(N(Z370)/Assumptions!$C$6,3)=AJ370,"Dock Wait",IF(ROUND(N(AA370)/Assumptions!$C$7,3)=AJ370,"Unloading",IF(ROUND(N(AB370)/Assumptions!$C$8,3)=AJ370,"Unload-to-QC Wait",IF(ROUND(N(AC370)/Assumptions!$C$9,3)=AJ370,"QC",IF(ROUND(N(AD370)/Assumptions!$C$10,3)=AJ370,"QC-to-GRN Wait",IF(ROUND(N(AE370)/Assumptions!$C$11,3)=AJ370,"GRN Processing",IF(ROUND(N(AF370)/Assumptions!$C$12,3)=AJ370,"GRN-to-Putaway Wait",IF(ROUND(N(AG370)/Assumptions!$C$13,3)=AJ370,"Putaway","Within SLA")))))))))))</f>
        <v>QC</v>
      </c>
    </row>
    <row r="371" customFormat="false" ht="15" hidden="false" customHeight="false" outlineLevel="0" collapsed="false">
      <c r="A371" s="0" t="s">
        <v>1246</v>
      </c>
      <c r="B371" s="0" t="s">
        <v>1247</v>
      </c>
      <c r="C371" s="0" t="s">
        <v>252</v>
      </c>
      <c r="D371" s="0" t="s">
        <v>147</v>
      </c>
      <c r="E371" s="0" t="s">
        <v>1248</v>
      </c>
      <c r="F371" s="0" t="s">
        <v>155</v>
      </c>
      <c r="G371" s="0" t="s">
        <v>167</v>
      </c>
      <c r="H371" s="17" t="n">
        <v>46212.3131944445</v>
      </c>
      <c r="I371" s="17" t="n">
        <v>46212.3305555556</v>
      </c>
      <c r="J371" s="17" t="n">
        <v>46212.3423611111</v>
      </c>
      <c r="K371" s="17" t="n">
        <v>46212.4618055556</v>
      </c>
      <c r="L371" s="17" t="n">
        <v>46212.4791666667</v>
      </c>
      <c r="M371" s="17" t="n">
        <v>46212.4951388889</v>
      </c>
      <c r="N371" s="17" t="n">
        <v>46212.5340277778</v>
      </c>
      <c r="O371" s="17" t="n">
        <v>46212.5777777778</v>
      </c>
      <c r="P371" s="17" t="n">
        <v>46212.5840277778</v>
      </c>
      <c r="Q371" s="17" t="n">
        <v>46212.59375</v>
      </c>
      <c r="R371" s="0" t="n">
        <v>744</v>
      </c>
      <c r="S371" s="0" t="n">
        <v>0</v>
      </c>
      <c r="T371" s="0" t="n">
        <v>3</v>
      </c>
      <c r="U371" s="18" t="s">
        <v>123</v>
      </c>
      <c r="V371" s="18" t="s">
        <v>144</v>
      </c>
      <c r="W371" s="0" t="str">
        <f aca="false">IF(AND(X371&gt;=6,X371&lt;14),"A",IF(AND(X371&gt;=14,X371&lt;22),"B","C"))</f>
        <v>A</v>
      </c>
      <c r="X371" s="18" t="n">
        <f aca="false">HOUR(H371)</f>
        <v>7</v>
      </c>
      <c r="Y371" s="18" t="n">
        <f aca="false">ROUND((I371-H371)*1440,0)</f>
        <v>25</v>
      </c>
      <c r="Z371" s="18" t="n">
        <f aca="false">ROUND((J371-I371)*1440,0)</f>
        <v>17</v>
      </c>
      <c r="AA371" s="18" t="n">
        <f aca="false">ROUND((K371-J371)*1440,0)</f>
        <v>172</v>
      </c>
      <c r="AB371" s="18" t="n">
        <f aca="false">ROUND((L371-K371)*1440,0)</f>
        <v>25</v>
      </c>
      <c r="AC371" s="18" t="n">
        <f aca="false">ROUND((M371-L371)*1440,0)</f>
        <v>23</v>
      </c>
      <c r="AD371" s="18" t="n">
        <f aca="false">IF(N371="","",ROUND((N371-M371)*1440,0))</f>
        <v>56</v>
      </c>
      <c r="AE371" s="18" t="n">
        <f aca="false">IF(O371="","",ROUND((O371-N371)*1440,0))</f>
        <v>63</v>
      </c>
      <c r="AF371" s="18" t="n">
        <f aca="false">IF(P371="","",ROUND((P371-O371)*1440,0))</f>
        <v>9</v>
      </c>
      <c r="AG371" s="18" t="n">
        <f aca="false">IF(Q371="","",ROUND((Q371-P371)*1440,0))</f>
        <v>14</v>
      </c>
      <c r="AH371" s="18" t="n">
        <f aca="false">IF(Q371="","",ROUND((Q371-H371)*1440,0))</f>
        <v>404</v>
      </c>
      <c r="AI371" s="19" t="n">
        <f aca="false">ROUND(IF(O371="",Assumptions!$B$25-K371,O371-K371)*24,1)</f>
        <v>2.8</v>
      </c>
      <c r="AJ371" s="20" t="n">
        <f aca="false">ROUND(MAX(N(Y371)/Assumptions!$C$5, N(Z371)/Assumptions!$C$6, N(AA371)/Assumptions!$C$7, N(AB371)/Assumptions!$C$8, N(AC371)/Assumptions!$C$9, N(AD371)/Assumptions!$C$10, N(AE371)/Assumptions!$C$11, N(AF371)/Assumptions!$C$12, N(AG371)/Assumptions!$C$13),3)</f>
        <v>2.867</v>
      </c>
      <c r="AK371" s="0" t="str">
        <f aca="false">IF(OR(U371="Pending",U371="On Hold"),"Open GRN (awaiting)",IF(AJ371&lt;=1,"Within SLA",IF(ROUND(N(Y371)/Assumptions!$C$5,3)=AJ371,"Gate Wait",IF(ROUND(N(Z371)/Assumptions!$C$6,3)=AJ371,"Dock Wait",IF(ROUND(N(AA371)/Assumptions!$C$7,3)=AJ371,"Unloading",IF(ROUND(N(AB371)/Assumptions!$C$8,3)=AJ371,"Unload-to-QC Wait",IF(ROUND(N(AC371)/Assumptions!$C$9,3)=AJ371,"QC",IF(ROUND(N(AD371)/Assumptions!$C$10,3)=AJ371,"QC-to-GRN Wait",IF(ROUND(N(AE371)/Assumptions!$C$11,3)=AJ371,"GRN Processing",IF(ROUND(N(AF371)/Assumptions!$C$12,3)=AJ371,"GRN-to-Putaway Wait",IF(ROUND(N(AG371)/Assumptions!$C$13,3)=AJ371,"Putaway","Within SLA")))))))))))</f>
        <v>Unloading</v>
      </c>
    </row>
    <row r="372" customFormat="false" ht="15" hidden="false" customHeight="false" outlineLevel="0" collapsed="false">
      <c r="A372" s="0" t="s">
        <v>1249</v>
      </c>
      <c r="B372" s="0" t="s">
        <v>1250</v>
      </c>
      <c r="C372" s="0" t="s">
        <v>118</v>
      </c>
      <c r="D372" s="0" t="s">
        <v>135</v>
      </c>
      <c r="E372" s="0" t="s">
        <v>1251</v>
      </c>
      <c r="F372" s="0" t="s">
        <v>128</v>
      </c>
      <c r="G372" s="0" t="s">
        <v>138</v>
      </c>
      <c r="H372" s="17" t="n">
        <v>46212.3430555556</v>
      </c>
      <c r="I372" s="17" t="n">
        <v>46212.3583333333</v>
      </c>
      <c r="J372" s="17" t="n">
        <v>46212.3666666667</v>
      </c>
      <c r="K372" s="17" t="n">
        <v>46212.3881944444</v>
      </c>
      <c r="L372" s="17" t="n">
        <v>46212.4131944445</v>
      </c>
      <c r="M372" s="17" t="n">
        <v>46212.4243055556</v>
      </c>
      <c r="N372" s="17" t="n">
        <v>46212.4388888889</v>
      </c>
      <c r="O372" s="17" t="n">
        <v>46212.5208333333</v>
      </c>
      <c r="P372" s="17" t="n">
        <v>46212.5291666667</v>
      </c>
      <c r="Q372" s="17" t="n">
        <v>46212.5395833333</v>
      </c>
      <c r="R372" s="0" t="n">
        <v>243</v>
      </c>
      <c r="S372" s="0" t="n">
        <v>0</v>
      </c>
      <c r="T372" s="0" t="n">
        <v>0</v>
      </c>
      <c r="U372" s="18" t="s">
        <v>130</v>
      </c>
      <c r="V372" s="18" t="s">
        <v>156</v>
      </c>
      <c r="W372" s="0" t="str">
        <f aca="false">IF(AND(X372&gt;=6,X372&lt;14),"A",IF(AND(X372&gt;=14,X372&lt;22),"B","C"))</f>
        <v>A</v>
      </c>
      <c r="X372" s="18" t="n">
        <f aca="false">HOUR(H372)</f>
        <v>8</v>
      </c>
      <c r="Y372" s="18" t="n">
        <f aca="false">ROUND((I372-H372)*1440,0)</f>
        <v>22</v>
      </c>
      <c r="Z372" s="18" t="n">
        <f aca="false">ROUND((J372-I372)*1440,0)</f>
        <v>12</v>
      </c>
      <c r="AA372" s="18" t="n">
        <f aca="false">ROUND((K372-J372)*1440,0)</f>
        <v>31</v>
      </c>
      <c r="AB372" s="18" t="n">
        <f aca="false">ROUND((L372-K372)*1440,0)</f>
        <v>36</v>
      </c>
      <c r="AC372" s="18" t="n">
        <f aca="false">ROUND((M372-L372)*1440,0)</f>
        <v>16</v>
      </c>
      <c r="AD372" s="18" t="n">
        <f aca="false">IF(N372="","",ROUND((N372-M372)*1440,0))</f>
        <v>21</v>
      </c>
      <c r="AE372" s="18" t="n">
        <f aca="false">IF(O372="","",ROUND((O372-N372)*1440,0))</f>
        <v>118</v>
      </c>
      <c r="AF372" s="18" t="n">
        <f aca="false">IF(P372="","",ROUND((P372-O372)*1440,0))</f>
        <v>12</v>
      </c>
      <c r="AG372" s="18" t="n">
        <f aca="false">IF(Q372="","",ROUND((Q372-P372)*1440,0))</f>
        <v>15</v>
      </c>
      <c r="AH372" s="18" t="n">
        <f aca="false">IF(Q372="","",ROUND((Q372-H372)*1440,0))</f>
        <v>283</v>
      </c>
      <c r="AI372" s="19" t="n">
        <f aca="false">ROUND(IF(O372="",Assumptions!$B$25-K372,O372-K372)*24,1)</f>
        <v>3.2</v>
      </c>
      <c r="AJ372" s="20" t="n">
        <f aca="false">ROUND(MAX(N(Y372)/Assumptions!$C$5, N(Z372)/Assumptions!$C$6, N(AA372)/Assumptions!$C$7, N(AB372)/Assumptions!$C$8, N(AC372)/Assumptions!$C$9, N(AD372)/Assumptions!$C$10, N(AE372)/Assumptions!$C$11, N(AF372)/Assumptions!$C$12, N(AG372)/Assumptions!$C$13),3)</f>
        <v>2.622</v>
      </c>
      <c r="AK372" s="0" t="str">
        <f aca="false">IF(OR(U372="Pending",U372="On Hold"),"Open GRN (awaiting)",IF(AJ372&lt;=1,"Within SLA",IF(ROUND(N(Y372)/Assumptions!$C$5,3)=AJ372,"Gate Wait",IF(ROUND(N(Z372)/Assumptions!$C$6,3)=AJ372,"Dock Wait",IF(ROUND(N(AA372)/Assumptions!$C$7,3)=AJ372,"Unloading",IF(ROUND(N(AB372)/Assumptions!$C$8,3)=AJ372,"Unload-to-QC Wait",IF(ROUND(N(AC372)/Assumptions!$C$9,3)=AJ372,"QC",IF(ROUND(N(AD372)/Assumptions!$C$10,3)=AJ372,"QC-to-GRN Wait",IF(ROUND(N(AE372)/Assumptions!$C$11,3)=AJ372,"GRN Processing",IF(ROUND(N(AF372)/Assumptions!$C$12,3)=AJ372,"GRN-to-Putaway Wait",IF(ROUND(N(AG372)/Assumptions!$C$13,3)=AJ372,"Putaway","Within SLA")))))))))))</f>
        <v>GRN Processing</v>
      </c>
    </row>
    <row r="373" customFormat="false" ht="15" hidden="false" customHeight="false" outlineLevel="0" collapsed="false">
      <c r="A373" s="0" t="s">
        <v>1252</v>
      </c>
      <c r="B373" s="0" t="s">
        <v>1253</v>
      </c>
      <c r="C373" s="0" t="s">
        <v>286</v>
      </c>
      <c r="D373" s="0" t="s">
        <v>135</v>
      </c>
      <c r="E373" s="0" t="s">
        <v>1254</v>
      </c>
      <c r="F373" s="0" t="s">
        <v>121</v>
      </c>
      <c r="G373" s="0" t="s">
        <v>138</v>
      </c>
      <c r="H373" s="17" t="n">
        <v>46212.35625</v>
      </c>
      <c r="I373" s="17" t="n">
        <v>46212.3993055556</v>
      </c>
      <c r="J373" s="17" t="n">
        <v>46212.425</v>
      </c>
      <c r="K373" s="17" t="n">
        <v>46212.4680555556</v>
      </c>
      <c r="L373" s="17" t="n">
        <v>46212.4833333333</v>
      </c>
      <c r="M373" s="17" t="n">
        <v>46212.4958333333</v>
      </c>
      <c r="N373" s="17" t="n">
        <v>46212.5069444445</v>
      </c>
      <c r="O373" s="17" t="n">
        <v>46212.5819444444</v>
      </c>
      <c r="P373" s="17" t="n">
        <v>46212.5854166667</v>
      </c>
      <c r="Q373" s="17" t="n">
        <v>46212.6069444444</v>
      </c>
      <c r="R373" s="0" t="n">
        <v>944</v>
      </c>
      <c r="S373" s="0" t="n">
        <v>0</v>
      </c>
      <c r="T373" s="0" t="n">
        <v>0</v>
      </c>
      <c r="U373" s="18" t="s">
        <v>130</v>
      </c>
      <c r="V373" s="18" t="s">
        <v>144</v>
      </c>
      <c r="W373" s="0" t="str">
        <f aca="false">IF(AND(X373&gt;=6,X373&lt;14),"A",IF(AND(X373&gt;=14,X373&lt;22),"B","C"))</f>
        <v>A</v>
      </c>
      <c r="X373" s="18" t="n">
        <f aca="false">HOUR(H373)</f>
        <v>8</v>
      </c>
      <c r="Y373" s="18" t="n">
        <f aca="false">ROUND((I373-H373)*1440,0)</f>
        <v>62</v>
      </c>
      <c r="Z373" s="18" t="n">
        <f aca="false">ROUND((J373-I373)*1440,0)</f>
        <v>37</v>
      </c>
      <c r="AA373" s="18" t="n">
        <f aca="false">ROUND((K373-J373)*1440,0)</f>
        <v>62</v>
      </c>
      <c r="AB373" s="18" t="n">
        <f aca="false">ROUND((L373-K373)*1440,0)</f>
        <v>22</v>
      </c>
      <c r="AC373" s="18" t="n">
        <f aca="false">ROUND((M373-L373)*1440,0)</f>
        <v>18</v>
      </c>
      <c r="AD373" s="18" t="n">
        <f aca="false">IF(N373="","",ROUND((N373-M373)*1440,0))</f>
        <v>16</v>
      </c>
      <c r="AE373" s="18" t="n">
        <f aca="false">IF(O373="","",ROUND((O373-N373)*1440,0))</f>
        <v>108</v>
      </c>
      <c r="AF373" s="18" t="n">
        <f aca="false">IF(P373="","",ROUND((P373-O373)*1440,0))</f>
        <v>5</v>
      </c>
      <c r="AG373" s="18" t="n">
        <f aca="false">IF(Q373="","",ROUND((Q373-P373)*1440,0))</f>
        <v>31</v>
      </c>
      <c r="AH373" s="18" t="n">
        <f aca="false">IF(Q373="","",ROUND((Q373-H373)*1440,0))</f>
        <v>361</v>
      </c>
      <c r="AI373" s="19" t="n">
        <f aca="false">ROUND(IF(O373="",Assumptions!$B$25-K373,O373-K373)*24,1)</f>
        <v>2.7</v>
      </c>
      <c r="AJ373" s="20" t="n">
        <f aca="false">ROUND(MAX(N(Y373)/Assumptions!$C$5, N(Z373)/Assumptions!$C$6, N(AA373)/Assumptions!$C$7, N(AB373)/Assumptions!$C$8, N(AC373)/Assumptions!$C$9, N(AD373)/Assumptions!$C$10, N(AE373)/Assumptions!$C$11, N(AF373)/Assumptions!$C$12, N(AG373)/Assumptions!$C$13),3)</f>
        <v>2.467</v>
      </c>
      <c r="AK373" s="0" t="str">
        <f aca="false">IF(OR(U373="Pending",U373="On Hold"),"Open GRN (awaiting)",IF(AJ373&lt;=1,"Within SLA",IF(ROUND(N(Y373)/Assumptions!$C$5,3)=AJ373,"Gate Wait",IF(ROUND(N(Z373)/Assumptions!$C$6,3)=AJ373,"Dock Wait",IF(ROUND(N(AA373)/Assumptions!$C$7,3)=AJ373,"Unloading",IF(ROUND(N(AB373)/Assumptions!$C$8,3)=AJ373,"Unload-to-QC Wait",IF(ROUND(N(AC373)/Assumptions!$C$9,3)=AJ373,"QC",IF(ROUND(N(AD373)/Assumptions!$C$10,3)=AJ373,"QC-to-GRN Wait",IF(ROUND(N(AE373)/Assumptions!$C$11,3)=AJ373,"GRN Processing",IF(ROUND(N(AF373)/Assumptions!$C$12,3)=AJ373,"GRN-to-Putaway Wait",IF(ROUND(N(AG373)/Assumptions!$C$13,3)=AJ373,"Putaway","Within SLA")))))))))))</f>
        <v>Dock Wait</v>
      </c>
    </row>
    <row r="374" customFormat="false" ht="15" hidden="false" customHeight="false" outlineLevel="0" collapsed="false">
      <c r="A374" s="0" t="s">
        <v>1255</v>
      </c>
      <c r="B374" s="0" t="s">
        <v>1256</v>
      </c>
      <c r="C374" s="0" t="s">
        <v>118</v>
      </c>
      <c r="D374" s="0" t="s">
        <v>135</v>
      </c>
      <c r="E374" s="0" t="s">
        <v>1257</v>
      </c>
      <c r="F374" s="0" t="s">
        <v>121</v>
      </c>
      <c r="G374" s="0" t="s">
        <v>178</v>
      </c>
      <c r="H374" s="17" t="n">
        <v>46212.3597222222</v>
      </c>
      <c r="I374" s="17" t="n">
        <v>46212.3756944445</v>
      </c>
      <c r="J374" s="17" t="n">
        <v>46212.3784722222</v>
      </c>
      <c r="K374" s="17" t="n">
        <v>46212.4263888889</v>
      </c>
      <c r="L374" s="17" t="n">
        <v>46212.43125</v>
      </c>
      <c r="M374" s="17" t="n">
        <v>46212.4784722222</v>
      </c>
      <c r="N374" s="17" t="n">
        <v>46212.4854166667</v>
      </c>
      <c r="O374" s="17" t="n">
        <v>46212.5326388889</v>
      </c>
      <c r="P374" s="17" t="n">
        <v>46212.5388888889</v>
      </c>
      <c r="Q374" s="17" t="n">
        <v>46212.5611111111</v>
      </c>
      <c r="R374" s="0" t="n">
        <v>1681</v>
      </c>
      <c r="S374" s="0" t="n">
        <v>0</v>
      </c>
      <c r="T374" s="0" t="n">
        <v>0</v>
      </c>
      <c r="U374" s="18" t="s">
        <v>130</v>
      </c>
      <c r="V374" s="18" t="s">
        <v>82</v>
      </c>
      <c r="W374" s="0" t="str">
        <f aca="false">IF(AND(X374&gt;=6,X374&lt;14),"A",IF(AND(X374&gt;=14,X374&lt;22),"B","C"))</f>
        <v>A</v>
      </c>
      <c r="X374" s="18" t="n">
        <f aca="false">HOUR(H374)</f>
        <v>8</v>
      </c>
      <c r="Y374" s="18" t="n">
        <f aca="false">ROUND((I374-H374)*1440,0)</f>
        <v>23</v>
      </c>
      <c r="Z374" s="18" t="n">
        <f aca="false">ROUND((J374-I374)*1440,0)</f>
        <v>4</v>
      </c>
      <c r="AA374" s="18" t="n">
        <f aca="false">ROUND((K374-J374)*1440,0)</f>
        <v>69</v>
      </c>
      <c r="AB374" s="18" t="n">
        <f aca="false">ROUND((L374-K374)*1440,0)</f>
        <v>7</v>
      </c>
      <c r="AC374" s="18" t="n">
        <f aca="false">ROUND((M374-L374)*1440,0)</f>
        <v>68</v>
      </c>
      <c r="AD374" s="18" t="n">
        <f aca="false">IF(N374="","",ROUND((N374-M374)*1440,0))</f>
        <v>10</v>
      </c>
      <c r="AE374" s="18" t="n">
        <f aca="false">IF(O374="","",ROUND((O374-N374)*1440,0))</f>
        <v>68</v>
      </c>
      <c r="AF374" s="18" t="n">
        <f aca="false">IF(P374="","",ROUND((P374-O374)*1440,0))</f>
        <v>9</v>
      </c>
      <c r="AG374" s="18" t="n">
        <f aca="false">IF(Q374="","",ROUND((Q374-P374)*1440,0))</f>
        <v>32</v>
      </c>
      <c r="AH374" s="18" t="n">
        <f aca="false">IF(Q374="","",ROUND((Q374-H374)*1440,0))</f>
        <v>290</v>
      </c>
      <c r="AI374" s="19" t="n">
        <f aca="false">ROUND(IF(O374="",Assumptions!$B$25-K374,O374-K374)*24,1)</f>
        <v>2.6</v>
      </c>
      <c r="AJ374" s="20" t="n">
        <f aca="false">ROUND(MAX(N(Y374)/Assumptions!$C$5, N(Z374)/Assumptions!$C$6, N(AA374)/Assumptions!$C$7, N(AB374)/Assumptions!$C$8, N(AC374)/Assumptions!$C$9, N(AD374)/Assumptions!$C$10, N(AE374)/Assumptions!$C$11, N(AF374)/Assumptions!$C$12, N(AG374)/Assumptions!$C$13),3)</f>
        <v>1.511</v>
      </c>
      <c r="AK374" s="0" t="str">
        <f aca="false">IF(OR(U374="Pending",U374="On Hold"),"Open GRN (awaiting)",IF(AJ374&lt;=1,"Within SLA",IF(ROUND(N(Y374)/Assumptions!$C$5,3)=AJ374,"Gate Wait",IF(ROUND(N(Z374)/Assumptions!$C$6,3)=AJ374,"Dock Wait",IF(ROUND(N(AA374)/Assumptions!$C$7,3)=AJ374,"Unloading",IF(ROUND(N(AB374)/Assumptions!$C$8,3)=AJ374,"Unload-to-QC Wait",IF(ROUND(N(AC374)/Assumptions!$C$9,3)=AJ374,"QC",IF(ROUND(N(AD374)/Assumptions!$C$10,3)=AJ374,"QC-to-GRN Wait",IF(ROUND(N(AE374)/Assumptions!$C$11,3)=AJ374,"GRN Processing",IF(ROUND(N(AF374)/Assumptions!$C$12,3)=AJ374,"GRN-to-Putaway Wait",IF(ROUND(N(AG374)/Assumptions!$C$13,3)=AJ374,"Putaway","Within SLA")))))))))))</f>
        <v>QC</v>
      </c>
    </row>
    <row r="375" customFormat="false" ht="15" hidden="false" customHeight="false" outlineLevel="0" collapsed="false">
      <c r="A375" s="0" t="s">
        <v>1258</v>
      </c>
      <c r="B375" s="0" t="s">
        <v>1259</v>
      </c>
      <c r="C375" s="0" t="s">
        <v>184</v>
      </c>
      <c r="D375" s="0" t="s">
        <v>119</v>
      </c>
      <c r="E375" s="0" t="s">
        <v>1260</v>
      </c>
      <c r="F375" s="0" t="s">
        <v>177</v>
      </c>
      <c r="G375" s="0" t="s">
        <v>129</v>
      </c>
      <c r="H375" s="17" t="n">
        <v>46212.3604166667</v>
      </c>
      <c r="I375" s="17" t="n">
        <v>46212.3729166667</v>
      </c>
      <c r="J375" s="17" t="n">
        <v>46212.3895833333</v>
      </c>
      <c r="K375" s="17" t="n">
        <v>46212.4409722222</v>
      </c>
      <c r="L375" s="17" t="n">
        <v>46212.4520833333</v>
      </c>
      <c r="M375" s="17" t="n">
        <v>46212.4798611111</v>
      </c>
      <c r="N375" s="17" t="n">
        <v>46212.5444444444</v>
      </c>
      <c r="O375" s="17" t="n">
        <v>46212.5604166667</v>
      </c>
      <c r="P375" s="17" t="n">
        <v>46212.5680555556</v>
      </c>
      <c r="Q375" s="17" t="n">
        <v>46212.5916666667</v>
      </c>
      <c r="R375" s="0" t="n">
        <v>938</v>
      </c>
      <c r="S375" s="0" t="n">
        <v>0</v>
      </c>
      <c r="T375" s="0" t="n">
        <v>15</v>
      </c>
      <c r="U375" s="18" t="s">
        <v>123</v>
      </c>
      <c r="V375" s="18" t="s">
        <v>144</v>
      </c>
      <c r="W375" s="0" t="str">
        <f aca="false">IF(AND(X375&gt;=6,X375&lt;14),"A",IF(AND(X375&gt;=14,X375&lt;22),"B","C"))</f>
        <v>A</v>
      </c>
      <c r="X375" s="18" t="n">
        <f aca="false">HOUR(H375)</f>
        <v>8</v>
      </c>
      <c r="Y375" s="18" t="n">
        <f aca="false">ROUND((I375-H375)*1440,0)</f>
        <v>18</v>
      </c>
      <c r="Z375" s="18" t="n">
        <f aca="false">ROUND((J375-I375)*1440,0)</f>
        <v>24</v>
      </c>
      <c r="AA375" s="18" t="n">
        <f aca="false">ROUND((K375-J375)*1440,0)</f>
        <v>74</v>
      </c>
      <c r="AB375" s="18" t="n">
        <f aca="false">ROUND((L375-K375)*1440,0)</f>
        <v>16</v>
      </c>
      <c r="AC375" s="18" t="n">
        <f aca="false">ROUND((M375-L375)*1440,0)</f>
        <v>40</v>
      </c>
      <c r="AD375" s="18" t="n">
        <f aca="false">IF(N375="","",ROUND((N375-M375)*1440,0))</f>
        <v>93</v>
      </c>
      <c r="AE375" s="18" t="n">
        <f aca="false">IF(O375="","",ROUND((O375-N375)*1440,0))</f>
        <v>23</v>
      </c>
      <c r="AF375" s="18" t="n">
        <f aca="false">IF(P375="","",ROUND((P375-O375)*1440,0))</f>
        <v>11</v>
      </c>
      <c r="AG375" s="18" t="n">
        <f aca="false">IF(Q375="","",ROUND((Q375-P375)*1440,0))</f>
        <v>34</v>
      </c>
      <c r="AH375" s="18" t="n">
        <f aca="false">IF(Q375="","",ROUND((Q375-H375)*1440,0))</f>
        <v>333</v>
      </c>
      <c r="AI375" s="19" t="n">
        <f aca="false">ROUND(IF(O375="",Assumptions!$B$25-K375,O375-K375)*24,1)</f>
        <v>2.9</v>
      </c>
      <c r="AJ375" s="20" t="n">
        <f aca="false">ROUND(MAX(N(Y375)/Assumptions!$C$5, N(Z375)/Assumptions!$C$6, N(AA375)/Assumptions!$C$7, N(AB375)/Assumptions!$C$8, N(AC375)/Assumptions!$C$9, N(AD375)/Assumptions!$C$10, N(AE375)/Assumptions!$C$11, N(AF375)/Assumptions!$C$12, N(AG375)/Assumptions!$C$13),3)</f>
        <v>3.1</v>
      </c>
      <c r="AK375" s="0" t="str">
        <f aca="false">IF(OR(U375="Pending",U375="On Hold"),"Open GRN (awaiting)",IF(AJ375&lt;=1,"Within SLA",IF(ROUND(N(Y375)/Assumptions!$C$5,3)=AJ375,"Gate Wait",IF(ROUND(N(Z375)/Assumptions!$C$6,3)=AJ375,"Dock Wait",IF(ROUND(N(AA375)/Assumptions!$C$7,3)=AJ375,"Unloading",IF(ROUND(N(AB375)/Assumptions!$C$8,3)=AJ375,"Unload-to-QC Wait",IF(ROUND(N(AC375)/Assumptions!$C$9,3)=AJ375,"QC",IF(ROUND(N(AD375)/Assumptions!$C$10,3)=AJ375,"QC-to-GRN Wait",IF(ROUND(N(AE375)/Assumptions!$C$11,3)=AJ375,"GRN Processing",IF(ROUND(N(AF375)/Assumptions!$C$12,3)=AJ375,"GRN-to-Putaway Wait",IF(ROUND(N(AG375)/Assumptions!$C$13,3)=AJ375,"Putaway","Within SLA")))))))))))</f>
        <v>QC-to-GRN Wait</v>
      </c>
    </row>
    <row r="376" customFormat="false" ht="15" hidden="false" customHeight="false" outlineLevel="0" collapsed="false">
      <c r="A376" s="0" t="s">
        <v>1261</v>
      </c>
      <c r="B376" s="0" t="s">
        <v>1262</v>
      </c>
      <c r="C376" s="0" t="s">
        <v>252</v>
      </c>
      <c r="D376" s="0" t="s">
        <v>147</v>
      </c>
      <c r="E376" s="0" t="s">
        <v>1263</v>
      </c>
      <c r="F376" s="0" t="s">
        <v>177</v>
      </c>
      <c r="G376" s="0" t="s">
        <v>150</v>
      </c>
      <c r="H376" s="17" t="n">
        <v>46212.3701388889</v>
      </c>
      <c r="I376" s="17" t="n">
        <v>46212.4076388889</v>
      </c>
      <c r="J376" s="17" t="n">
        <v>46212.4152777778</v>
      </c>
      <c r="K376" s="17" t="n">
        <v>46212.4444444445</v>
      </c>
      <c r="L376" s="17" t="n">
        <v>46212.45625</v>
      </c>
      <c r="M376" s="17" t="n">
        <v>46212.4701388889</v>
      </c>
      <c r="N376" s="17" t="n">
        <v>46212.4833333333</v>
      </c>
      <c r="O376" s="17" t="n">
        <v>46212.5444444444</v>
      </c>
      <c r="P376" s="17" t="n">
        <v>46212.5645833333</v>
      </c>
      <c r="Q376" s="17" t="n">
        <v>46212.5791666667</v>
      </c>
      <c r="R376" s="0" t="n">
        <v>1110</v>
      </c>
      <c r="S376" s="0" t="n">
        <v>0</v>
      </c>
      <c r="T376" s="0" t="n">
        <v>0</v>
      </c>
      <c r="U376" s="18" t="s">
        <v>130</v>
      </c>
      <c r="V376" s="18" t="s">
        <v>156</v>
      </c>
      <c r="W376" s="0" t="str">
        <f aca="false">IF(AND(X376&gt;=6,X376&lt;14),"A",IF(AND(X376&gt;=14,X376&lt;22),"B","C"))</f>
        <v>A</v>
      </c>
      <c r="X376" s="18" t="n">
        <f aca="false">HOUR(H376)</f>
        <v>8</v>
      </c>
      <c r="Y376" s="18" t="n">
        <f aca="false">ROUND((I376-H376)*1440,0)</f>
        <v>54</v>
      </c>
      <c r="Z376" s="18" t="n">
        <f aca="false">ROUND((J376-I376)*1440,0)</f>
        <v>11</v>
      </c>
      <c r="AA376" s="18" t="n">
        <f aca="false">ROUND((K376-J376)*1440,0)</f>
        <v>42</v>
      </c>
      <c r="AB376" s="18" t="n">
        <f aca="false">ROUND((L376-K376)*1440,0)</f>
        <v>17</v>
      </c>
      <c r="AC376" s="18" t="n">
        <f aca="false">ROUND((M376-L376)*1440,0)</f>
        <v>20</v>
      </c>
      <c r="AD376" s="18" t="n">
        <f aca="false">IF(N376="","",ROUND((N376-M376)*1440,0))</f>
        <v>19</v>
      </c>
      <c r="AE376" s="18" t="n">
        <f aca="false">IF(O376="","",ROUND((O376-N376)*1440,0))</f>
        <v>88</v>
      </c>
      <c r="AF376" s="18" t="n">
        <f aca="false">IF(P376="","",ROUND((P376-O376)*1440,0))</f>
        <v>29</v>
      </c>
      <c r="AG376" s="18" t="n">
        <f aca="false">IF(Q376="","",ROUND((Q376-P376)*1440,0))</f>
        <v>21</v>
      </c>
      <c r="AH376" s="18" t="n">
        <f aca="false">IF(Q376="","",ROUND((Q376-H376)*1440,0))</f>
        <v>301</v>
      </c>
      <c r="AI376" s="19" t="n">
        <f aca="false">ROUND(IF(O376="",Assumptions!$B$25-K376,O376-K376)*24,1)</f>
        <v>2.4</v>
      </c>
      <c r="AJ376" s="20" t="n">
        <f aca="false">ROUND(MAX(N(Y376)/Assumptions!$C$5, N(Z376)/Assumptions!$C$6, N(AA376)/Assumptions!$C$7, N(AB376)/Assumptions!$C$8, N(AC376)/Assumptions!$C$9, N(AD376)/Assumptions!$C$10, N(AE376)/Assumptions!$C$11, N(AF376)/Assumptions!$C$12, N(AG376)/Assumptions!$C$13),3)</f>
        <v>1.956</v>
      </c>
      <c r="AK376" s="0" t="str">
        <f aca="false">IF(OR(U376="Pending",U376="On Hold"),"Open GRN (awaiting)",IF(AJ376&lt;=1,"Within SLA",IF(ROUND(N(Y376)/Assumptions!$C$5,3)=AJ376,"Gate Wait",IF(ROUND(N(Z376)/Assumptions!$C$6,3)=AJ376,"Dock Wait",IF(ROUND(N(AA376)/Assumptions!$C$7,3)=AJ376,"Unloading",IF(ROUND(N(AB376)/Assumptions!$C$8,3)=AJ376,"Unload-to-QC Wait",IF(ROUND(N(AC376)/Assumptions!$C$9,3)=AJ376,"QC",IF(ROUND(N(AD376)/Assumptions!$C$10,3)=AJ376,"QC-to-GRN Wait",IF(ROUND(N(AE376)/Assumptions!$C$11,3)=AJ376,"GRN Processing",IF(ROUND(N(AF376)/Assumptions!$C$12,3)=AJ376,"GRN-to-Putaway Wait",IF(ROUND(N(AG376)/Assumptions!$C$13,3)=AJ376,"Putaway","Within SLA")))))))))))</f>
        <v>GRN Processing</v>
      </c>
    </row>
    <row r="377" customFormat="false" ht="15" hidden="false" customHeight="false" outlineLevel="0" collapsed="false">
      <c r="A377" s="0" t="s">
        <v>1264</v>
      </c>
      <c r="B377" s="0" t="s">
        <v>1265</v>
      </c>
      <c r="C377" s="0" t="s">
        <v>286</v>
      </c>
      <c r="D377" s="0" t="s">
        <v>119</v>
      </c>
      <c r="E377" s="0" t="s">
        <v>1266</v>
      </c>
      <c r="F377" s="0" t="s">
        <v>121</v>
      </c>
      <c r="G377" s="0" t="s">
        <v>129</v>
      </c>
      <c r="H377" s="17" t="n">
        <v>46212.3791666667</v>
      </c>
      <c r="I377" s="17" t="n">
        <v>46212.3854166667</v>
      </c>
      <c r="J377" s="17" t="n">
        <v>46212.3909722222</v>
      </c>
      <c r="K377" s="17" t="n">
        <v>46212.4069444445</v>
      </c>
      <c r="L377" s="17" t="n">
        <v>46212.4097222222</v>
      </c>
      <c r="M377" s="17" t="n">
        <v>46212.43125</v>
      </c>
      <c r="N377" s="17" t="n">
        <v>46212.4486111111</v>
      </c>
      <c r="O377" s="17" t="n">
        <v>46212.4611111111</v>
      </c>
      <c r="P377" s="17" t="n">
        <v>46212.4701388889</v>
      </c>
      <c r="Q377" s="17" t="n">
        <v>46212.4895833333</v>
      </c>
      <c r="R377" s="0" t="n">
        <v>344</v>
      </c>
      <c r="S377" s="0" t="n">
        <v>0</v>
      </c>
      <c r="T377" s="0" t="n">
        <v>0</v>
      </c>
      <c r="U377" s="18" t="s">
        <v>130</v>
      </c>
      <c r="V377" s="18" t="s">
        <v>333</v>
      </c>
      <c r="W377" s="0" t="str">
        <f aca="false">IF(AND(X377&gt;=6,X377&lt;14),"A",IF(AND(X377&gt;=14,X377&lt;22),"B","C"))</f>
        <v>A</v>
      </c>
      <c r="X377" s="18" t="n">
        <f aca="false">HOUR(H377)</f>
        <v>9</v>
      </c>
      <c r="Y377" s="18" t="n">
        <f aca="false">ROUND((I377-H377)*1440,0)</f>
        <v>9</v>
      </c>
      <c r="Z377" s="18" t="n">
        <f aca="false">ROUND((J377-I377)*1440,0)</f>
        <v>8</v>
      </c>
      <c r="AA377" s="18" t="n">
        <f aca="false">ROUND((K377-J377)*1440,0)</f>
        <v>23</v>
      </c>
      <c r="AB377" s="18" t="n">
        <f aca="false">ROUND((L377-K377)*1440,0)</f>
        <v>4</v>
      </c>
      <c r="AC377" s="18" t="n">
        <f aca="false">ROUND((M377-L377)*1440,0)</f>
        <v>31</v>
      </c>
      <c r="AD377" s="18" t="n">
        <f aca="false">IF(N377="","",ROUND((N377-M377)*1440,0))</f>
        <v>25</v>
      </c>
      <c r="AE377" s="18" t="n">
        <f aca="false">IF(O377="","",ROUND((O377-N377)*1440,0))</f>
        <v>18</v>
      </c>
      <c r="AF377" s="18" t="n">
        <f aca="false">IF(P377="","",ROUND((P377-O377)*1440,0))</f>
        <v>13</v>
      </c>
      <c r="AG377" s="18" t="n">
        <f aca="false">IF(Q377="","",ROUND((Q377-P377)*1440,0))</f>
        <v>28</v>
      </c>
      <c r="AH377" s="18" t="n">
        <f aca="false">IF(Q377="","",ROUND((Q377-H377)*1440,0))</f>
        <v>159</v>
      </c>
      <c r="AI377" s="19" t="n">
        <f aca="false">ROUND(IF(O377="",Assumptions!$B$25-K377,O377-K377)*24,1)</f>
        <v>1.3</v>
      </c>
      <c r="AJ377" s="20" t="n">
        <f aca="false">ROUND(MAX(N(Y377)/Assumptions!$C$5, N(Z377)/Assumptions!$C$6, N(AA377)/Assumptions!$C$7, N(AB377)/Assumptions!$C$8, N(AC377)/Assumptions!$C$9, N(AD377)/Assumptions!$C$10, N(AE377)/Assumptions!$C$11, N(AF377)/Assumptions!$C$12, N(AG377)/Assumptions!$C$13),3)</f>
        <v>0.833</v>
      </c>
      <c r="AK377" s="0" t="str">
        <f aca="false">IF(OR(U377="Pending",U377="On Hold"),"Open GRN (awaiting)",IF(AJ377&lt;=1,"Within SLA",IF(ROUND(N(Y377)/Assumptions!$C$5,3)=AJ377,"Gate Wait",IF(ROUND(N(Z377)/Assumptions!$C$6,3)=AJ377,"Dock Wait",IF(ROUND(N(AA377)/Assumptions!$C$7,3)=AJ377,"Unloading",IF(ROUND(N(AB377)/Assumptions!$C$8,3)=AJ377,"Unload-to-QC Wait",IF(ROUND(N(AC377)/Assumptions!$C$9,3)=AJ377,"QC",IF(ROUND(N(AD377)/Assumptions!$C$10,3)=AJ377,"QC-to-GRN Wait",IF(ROUND(N(AE377)/Assumptions!$C$11,3)=AJ377,"GRN Processing",IF(ROUND(N(AF377)/Assumptions!$C$12,3)=AJ377,"GRN-to-Putaway Wait",IF(ROUND(N(AG377)/Assumptions!$C$13,3)=AJ377,"Putaway","Within SLA")))))))))))</f>
        <v>Within SLA</v>
      </c>
    </row>
    <row r="378" customFormat="false" ht="15" hidden="false" customHeight="false" outlineLevel="0" collapsed="false">
      <c r="A378" s="0" t="s">
        <v>1267</v>
      </c>
      <c r="B378" s="0" t="s">
        <v>1268</v>
      </c>
      <c r="C378" s="0" t="s">
        <v>153</v>
      </c>
      <c r="D378" s="0" t="s">
        <v>119</v>
      </c>
      <c r="E378" s="0" t="s">
        <v>1269</v>
      </c>
      <c r="F378" s="0" t="s">
        <v>155</v>
      </c>
      <c r="G378" s="0" t="s">
        <v>129</v>
      </c>
      <c r="H378" s="17" t="n">
        <v>46212.4229166667</v>
      </c>
      <c r="I378" s="17" t="n">
        <v>46212.4604166667</v>
      </c>
      <c r="J378" s="17" t="n">
        <v>46212.4694444445</v>
      </c>
      <c r="K378" s="17" t="n">
        <v>46212.4826388889</v>
      </c>
      <c r="L378" s="17" t="n">
        <v>46212.4888888889</v>
      </c>
      <c r="M378" s="17" t="n">
        <v>46212.5277777778</v>
      </c>
      <c r="N378" s="17" t="n">
        <v>46212.7340277778</v>
      </c>
      <c r="O378" s="17" t="n">
        <v>46212.7541666667</v>
      </c>
      <c r="P378" s="17" t="n">
        <v>46212.7840277778</v>
      </c>
      <c r="Q378" s="17" t="n">
        <v>46212.7972222222</v>
      </c>
      <c r="R378" s="0" t="n">
        <v>183</v>
      </c>
      <c r="S378" s="0" t="n">
        <v>0</v>
      </c>
      <c r="T378" s="0" t="n">
        <v>6</v>
      </c>
      <c r="U378" s="18" t="s">
        <v>123</v>
      </c>
      <c r="V378" s="18" t="s">
        <v>144</v>
      </c>
      <c r="W378" s="0" t="str">
        <f aca="false">IF(AND(X378&gt;=6,X378&lt;14),"A",IF(AND(X378&gt;=14,X378&lt;22),"B","C"))</f>
        <v>A</v>
      </c>
      <c r="X378" s="18" t="n">
        <f aca="false">HOUR(H378)</f>
        <v>10</v>
      </c>
      <c r="Y378" s="18" t="n">
        <f aca="false">ROUND((I378-H378)*1440,0)</f>
        <v>54</v>
      </c>
      <c r="Z378" s="18" t="n">
        <f aca="false">ROUND((J378-I378)*1440,0)</f>
        <v>13</v>
      </c>
      <c r="AA378" s="18" t="n">
        <f aca="false">ROUND((K378-J378)*1440,0)</f>
        <v>19</v>
      </c>
      <c r="AB378" s="18" t="n">
        <f aca="false">ROUND((L378-K378)*1440,0)</f>
        <v>9</v>
      </c>
      <c r="AC378" s="18" t="n">
        <f aca="false">ROUND((M378-L378)*1440,0)</f>
        <v>56</v>
      </c>
      <c r="AD378" s="18" t="n">
        <f aca="false">IF(N378="","",ROUND((N378-M378)*1440,0))</f>
        <v>297</v>
      </c>
      <c r="AE378" s="18" t="n">
        <f aca="false">IF(O378="","",ROUND((O378-N378)*1440,0))</f>
        <v>29</v>
      </c>
      <c r="AF378" s="18" t="n">
        <f aca="false">IF(P378="","",ROUND((P378-O378)*1440,0))</f>
        <v>43</v>
      </c>
      <c r="AG378" s="18" t="n">
        <f aca="false">IF(Q378="","",ROUND((Q378-P378)*1440,0))</f>
        <v>19</v>
      </c>
      <c r="AH378" s="18" t="n">
        <f aca="false">IF(Q378="","",ROUND((Q378-H378)*1440,0))</f>
        <v>539</v>
      </c>
      <c r="AI378" s="19" t="n">
        <f aca="false">ROUND(IF(O378="",Assumptions!$B$25-K378,O378-K378)*24,1)</f>
        <v>6.5</v>
      </c>
      <c r="AJ378" s="20" t="n">
        <f aca="false">ROUND(MAX(N(Y378)/Assumptions!$C$5, N(Z378)/Assumptions!$C$6, N(AA378)/Assumptions!$C$7, N(AB378)/Assumptions!$C$8, N(AC378)/Assumptions!$C$9, N(AD378)/Assumptions!$C$10, N(AE378)/Assumptions!$C$11, N(AF378)/Assumptions!$C$12, N(AG378)/Assumptions!$C$13),3)</f>
        <v>9.9</v>
      </c>
      <c r="AK378" s="0" t="str">
        <f aca="false">IF(OR(U378="Pending",U378="On Hold"),"Open GRN (awaiting)",IF(AJ378&lt;=1,"Within SLA",IF(ROUND(N(Y378)/Assumptions!$C$5,3)=AJ378,"Gate Wait",IF(ROUND(N(Z378)/Assumptions!$C$6,3)=AJ378,"Dock Wait",IF(ROUND(N(AA378)/Assumptions!$C$7,3)=AJ378,"Unloading",IF(ROUND(N(AB378)/Assumptions!$C$8,3)=AJ378,"Unload-to-QC Wait",IF(ROUND(N(AC378)/Assumptions!$C$9,3)=AJ378,"QC",IF(ROUND(N(AD378)/Assumptions!$C$10,3)=AJ378,"QC-to-GRN Wait",IF(ROUND(N(AE378)/Assumptions!$C$11,3)=AJ378,"GRN Processing",IF(ROUND(N(AF378)/Assumptions!$C$12,3)=AJ378,"GRN-to-Putaway Wait",IF(ROUND(N(AG378)/Assumptions!$C$13,3)=AJ378,"Putaway","Within SLA")))))))))))</f>
        <v>QC-to-GRN Wait</v>
      </c>
    </row>
    <row r="379" customFormat="false" ht="15" hidden="false" customHeight="false" outlineLevel="0" collapsed="false">
      <c r="A379" s="0" t="s">
        <v>1270</v>
      </c>
      <c r="B379" s="0" t="s">
        <v>1271</v>
      </c>
      <c r="C379" s="0" t="s">
        <v>118</v>
      </c>
      <c r="D379" s="0" t="s">
        <v>135</v>
      </c>
      <c r="E379" s="0" t="s">
        <v>1272</v>
      </c>
      <c r="F379" s="0" t="s">
        <v>121</v>
      </c>
      <c r="G379" s="0" t="s">
        <v>178</v>
      </c>
      <c r="H379" s="17" t="n">
        <v>46212.4333333333</v>
      </c>
      <c r="I379" s="17" t="n">
        <v>46212.4569444444</v>
      </c>
      <c r="J379" s="17" t="n">
        <v>46212.4631944444</v>
      </c>
      <c r="K379" s="17" t="n">
        <v>46212.5</v>
      </c>
      <c r="L379" s="17" t="n">
        <v>46212.5166666667</v>
      </c>
      <c r="M379" s="17" t="n">
        <v>46212.5340277778</v>
      </c>
      <c r="N379" s="17" t="n">
        <v>46212.6083333333</v>
      </c>
      <c r="O379" s="17" t="n">
        <v>46212.7048611111</v>
      </c>
      <c r="P379" s="17" t="n">
        <v>46212.7375</v>
      </c>
      <c r="Q379" s="17" t="n">
        <v>46212.7597222222</v>
      </c>
      <c r="R379" s="0" t="n">
        <v>480</v>
      </c>
      <c r="S379" s="0" t="n">
        <v>0</v>
      </c>
      <c r="T379" s="0" t="n">
        <v>0</v>
      </c>
      <c r="U379" s="18" t="s">
        <v>130</v>
      </c>
      <c r="V379" s="18" t="s">
        <v>144</v>
      </c>
      <c r="W379" s="0" t="str">
        <f aca="false">IF(AND(X379&gt;=6,X379&lt;14),"A",IF(AND(X379&gt;=14,X379&lt;22),"B","C"))</f>
        <v>A</v>
      </c>
      <c r="X379" s="18" t="n">
        <f aca="false">HOUR(H379)</f>
        <v>10</v>
      </c>
      <c r="Y379" s="18" t="n">
        <f aca="false">ROUND((I379-H379)*1440,0)</f>
        <v>34</v>
      </c>
      <c r="Z379" s="18" t="n">
        <f aca="false">ROUND((J379-I379)*1440,0)</f>
        <v>9</v>
      </c>
      <c r="AA379" s="18" t="n">
        <f aca="false">ROUND((K379-J379)*1440,0)</f>
        <v>53</v>
      </c>
      <c r="AB379" s="18" t="n">
        <f aca="false">ROUND((L379-K379)*1440,0)</f>
        <v>24</v>
      </c>
      <c r="AC379" s="18" t="n">
        <f aca="false">ROUND((M379-L379)*1440,0)</f>
        <v>25</v>
      </c>
      <c r="AD379" s="18" t="n">
        <f aca="false">IF(N379="","",ROUND((N379-M379)*1440,0))</f>
        <v>107</v>
      </c>
      <c r="AE379" s="18" t="n">
        <f aca="false">IF(O379="","",ROUND((O379-N379)*1440,0))</f>
        <v>139</v>
      </c>
      <c r="AF379" s="18" t="n">
        <f aca="false">IF(P379="","",ROUND((P379-O379)*1440,0))</f>
        <v>47</v>
      </c>
      <c r="AG379" s="18" t="n">
        <f aca="false">IF(Q379="","",ROUND((Q379-P379)*1440,0))</f>
        <v>32</v>
      </c>
      <c r="AH379" s="18" t="n">
        <f aca="false">IF(Q379="","",ROUND((Q379-H379)*1440,0))</f>
        <v>470</v>
      </c>
      <c r="AI379" s="19" t="n">
        <f aca="false">ROUND(IF(O379="",Assumptions!$B$25-K379,O379-K379)*24,1)</f>
        <v>4.9</v>
      </c>
      <c r="AJ379" s="20" t="n">
        <f aca="false">ROUND(MAX(N(Y379)/Assumptions!$C$5, N(Z379)/Assumptions!$C$6, N(AA379)/Assumptions!$C$7, N(AB379)/Assumptions!$C$8, N(AC379)/Assumptions!$C$9, N(AD379)/Assumptions!$C$10, N(AE379)/Assumptions!$C$11, N(AF379)/Assumptions!$C$12, N(AG379)/Assumptions!$C$13),3)</f>
        <v>3.567</v>
      </c>
      <c r="AK379" s="0" t="str">
        <f aca="false">IF(OR(U379="Pending",U379="On Hold"),"Open GRN (awaiting)",IF(AJ379&lt;=1,"Within SLA",IF(ROUND(N(Y379)/Assumptions!$C$5,3)=AJ379,"Gate Wait",IF(ROUND(N(Z379)/Assumptions!$C$6,3)=AJ379,"Dock Wait",IF(ROUND(N(AA379)/Assumptions!$C$7,3)=AJ379,"Unloading",IF(ROUND(N(AB379)/Assumptions!$C$8,3)=AJ379,"Unload-to-QC Wait",IF(ROUND(N(AC379)/Assumptions!$C$9,3)=AJ379,"QC",IF(ROUND(N(AD379)/Assumptions!$C$10,3)=AJ379,"QC-to-GRN Wait",IF(ROUND(N(AE379)/Assumptions!$C$11,3)=AJ379,"GRN Processing",IF(ROUND(N(AF379)/Assumptions!$C$12,3)=AJ379,"GRN-to-Putaway Wait",IF(ROUND(N(AG379)/Assumptions!$C$13,3)=AJ379,"Putaway","Within SLA")))))))))))</f>
        <v>QC-to-GRN Wait</v>
      </c>
    </row>
    <row r="380" customFormat="false" ht="15" hidden="false" customHeight="false" outlineLevel="0" collapsed="false">
      <c r="A380" s="0" t="s">
        <v>1273</v>
      </c>
      <c r="B380" s="0" t="s">
        <v>1274</v>
      </c>
      <c r="C380" s="0" t="s">
        <v>159</v>
      </c>
      <c r="D380" s="0" t="s">
        <v>135</v>
      </c>
      <c r="E380" s="0" t="s">
        <v>1275</v>
      </c>
      <c r="F380" s="0" t="s">
        <v>128</v>
      </c>
      <c r="G380" s="0" t="s">
        <v>178</v>
      </c>
      <c r="H380" s="17" t="n">
        <v>46212.4354166667</v>
      </c>
      <c r="I380" s="17" t="n">
        <v>46212.4645833333</v>
      </c>
      <c r="J380" s="17" t="n">
        <v>46212.46875</v>
      </c>
      <c r="K380" s="17" t="n">
        <v>46212.4902777778</v>
      </c>
      <c r="L380" s="17" t="n">
        <v>46212.5020833333</v>
      </c>
      <c r="M380" s="17" t="n">
        <v>46212.5701388889</v>
      </c>
      <c r="N380" s="17" t="n">
        <v>46212.5909722222</v>
      </c>
      <c r="O380" s="17" t="n">
        <v>46212.6680555556</v>
      </c>
      <c r="P380" s="17" t="n">
        <v>46212.6847222222</v>
      </c>
      <c r="Q380" s="17" t="n">
        <v>46212.7</v>
      </c>
      <c r="R380" s="0" t="n">
        <v>179</v>
      </c>
      <c r="S380" s="0" t="n">
        <v>0</v>
      </c>
      <c r="T380" s="0" t="n">
        <v>0</v>
      </c>
      <c r="U380" s="18" t="s">
        <v>130</v>
      </c>
      <c r="V380" s="18" t="s">
        <v>131</v>
      </c>
      <c r="W380" s="0" t="str">
        <f aca="false">IF(AND(X380&gt;=6,X380&lt;14),"A",IF(AND(X380&gt;=14,X380&lt;22),"B","C"))</f>
        <v>A</v>
      </c>
      <c r="X380" s="18" t="n">
        <f aca="false">HOUR(H380)</f>
        <v>10</v>
      </c>
      <c r="Y380" s="18" t="n">
        <f aca="false">ROUND((I380-H380)*1440,0)</f>
        <v>42</v>
      </c>
      <c r="Z380" s="18" t="n">
        <f aca="false">ROUND((J380-I380)*1440,0)</f>
        <v>6</v>
      </c>
      <c r="AA380" s="18" t="n">
        <f aca="false">ROUND((K380-J380)*1440,0)</f>
        <v>31</v>
      </c>
      <c r="AB380" s="18" t="n">
        <f aca="false">ROUND((L380-K380)*1440,0)</f>
        <v>17</v>
      </c>
      <c r="AC380" s="18" t="n">
        <f aca="false">ROUND((M380-L380)*1440,0)</f>
        <v>98</v>
      </c>
      <c r="AD380" s="18" t="n">
        <f aca="false">IF(N380="","",ROUND((N380-M380)*1440,0))</f>
        <v>30</v>
      </c>
      <c r="AE380" s="18" t="n">
        <f aca="false">IF(O380="","",ROUND((O380-N380)*1440,0))</f>
        <v>111</v>
      </c>
      <c r="AF380" s="18" t="n">
        <f aca="false">IF(P380="","",ROUND((P380-O380)*1440,0))</f>
        <v>24</v>
      </c>
      <c r="AG380" s="18" t="n">
        <f aca="false">IF(Q380="","",ROUND((Q380-P380)*1440,0))</f>
        <v>22</v>
      </c>
      <c r="AH380" s="18" t="n">
        <f aca="false">IF(Q380="","",ROUND((Q380-H380)*1440,0))</f>
        <v>381</v>
      </c>
      <c r="AI380" s="19" t="n">
        <f aca="false">ROUND(IF(O380="",Assumptions!$B$25-K380,O380-K380)*24,1)</f>
        <v>4.3</v>
      </c>
      <c r="AJ380" s="20" t="n">
        <f aca="false">ROUND(MAX(N(Y380)/Assumptions!$C$5, N(Z380)/Assumptions!$C$6, N(AA380)/Assumptions!$C$7, N(AB380)/Assumptions!$C$8, N(AC380)/Assumptions!$C$9, N(AD380)/Assumptions!$C$10, N(AE380)/Assumptions!$C$11, N(AF380)/Assumptions!$C$12, N(AG380)/Assumptions!$C$13),3)</f>
        <v>2.467</v>
      </c>
      <c r="AK380" s="0" t="str">
        <f aca="false">IF(OR(U380="Pending",U380="On Hold"),"Open GRN (awaiting)",IF(AJ380&lt;=1,"Within SLA",IF(ROUND(N(Y380)/Assumptions!$C$5,3)=AJ380,"Gate Wait",IF(ROUND(N(Z380)/Assumptions!$C$6,3)=AJ380,"Dock Wait",IF(ROUND(N(AA380)/Assumptions!$C$7,3)=AJ380,"Unloading",IF(ROUND(N(AB380)/Assumptions!$C$8,3)=AJ380,"Unload-to-QC Wait",IF(ROUND(N(AC380)/Assumptions!$C$9,3)=AJ380,"QC",IF(ROUND(N(AD380)/Assumptions!$C$10,3)=AJ380,"QC-to-GRN Wait",IF(ROUND(N(AE380)/Assumptions!$C$11,3)=AJ380,"GRN Processing",IF(ROUND(N(AF380)/Assumptions!$C$12,3)=AJ380,"GRN-to-Putaway Wait",IF(ROUND(N(AG380)/Assumptions!$C$13,3)=AJ380,"Putaway","Within SLA")))))))))))</f>
        <v>GRN Processing</v>
      </c>
    </row>
    <row r="381" customFormat="false" ht="15" hidden="false" customHeight="false" outlineLevel="0" collapsed="false">
      <c r="A381" s="0" t="s">
        <v>1276</v>
      </c>
      <c r="B381" s="0" t="s">
        <v>1277</v>
      </c>
      <c r="C381" s="0" t="s">
        <v>159</v>
      </c>
      <c r="D381" s="0" t="s">
        <v>147</v>
      </c>
      <c r="E381" s="0" t="s">
        <v>1278</v>
      </c>
      <c r="F381" s="0" t="s">
        <v>128</v>
      </c>
      <c r="G381" s="0" t="s">
        <v>150</v>
      </c>
      <c r="H381" s="17" t="n">
        <v>46212.4354166667</v>
      </c>
      <c r="I381" s="17" t="n">
        <v>46212.4430555556</v>
      </c>
      <c r="J381" s="17" t="n">
        <v>46212.4458333333</v>
      </c>
      <c r="K381" s="17" t="n">
        <v>46212.5152777778</v>
      </c>
      <c r="L381" s="17" t="n">
        <v>46212.5222222222</v>
      </c>
      <c r="M381" s="17" t="n">
        <v>46212.5423611111</v>
      </c>
      <c r="N381" s="17" t="n">
        <v>46212.5708333333</v>
      </c>
      <c r="O381" s="17" t="n">
        <v>46212.5805555556</v>
      </c>
      <c r="P381" s="17" t="n">
        <v>46212.5944444445</v>
      </c>
      <c r="Q381" s="17" t="n">
        <v>46212.6118055556</v>
      </c>
      <c r="R381" s="0" t="n">
        <v>1280</v>
      </c>
      <c r="S381" s="0" t="n">
        <v>0</v>
      </c>
      <c r="T381" s="0" t="n">
        <v>0</v>
      </c>
      <c r="U381" s="18" t="s">
        <v>130</v>
      </c>
      <c r="V381" s="18" t="s">
        <v>82</v>
      </c>
      <c r="W381" s="0" t="str">
        <f aca="false">IF(AND(X381&gt;=6,X381&lt;14),"A",IF(AND(X381&gt;=14,X381&lt;22),"B","C"))</f>
        <v>A</v>
      </c>
      <c r="X381" s="18" t="n">
        <f aca="false">HOUR(H381)</f>
        <v>10</v>
      </c>
      <c r="Y381" s="18" t="n">
        <f aca="false">ROUND((I381-H381)*1440,0)</f>
        <v>11</v>
      </c>
      <c r="Z381" s="18" t="n">
        <f aca="false">ROUND((J381-I381)*1440,0)</f>
        <v>4</v>
      </c>
      <c r="AA381" s="18" t="n">
        <f aca="false">ROUND((K381-J381)*1440,0)</f>
        <v>100</v>
      </c>
      <c r="AB381" s="18" t="n">
        <f aca="false">ROUND((L381-K381)*1440,0)</f>
        <v>10</v>
      </c>
      <c r="AC381" s="18" t="n">
        <f aca="false">ROUND((M381-L381)*1440,0)</f>
        <v>29</v>
      </c>
      <c r="AD381" s="18" t="n">
        <f aca="false">IF(N381="","",ROUND((N381-M381)*1440,0))</f>
        <v>41</v>
      </c>
      <c r="AE381" s="18" t="n">
        <f aca="false">IF(O381="","",ROUND((O381-N381)*1440,0))</f>
        <v>14</v>
      </c>
      <c r="AF381" s="18" t="n">
        <f aca="false">IF(P381="","",ROUND((P381-O381)*1440,0))</f>
        <v>20</v>
      </c>
      <c r="AG381" s="18" t="n">
        <f aca="false">IF(Q381="","",ROUND((Q381-P381)*1440,0))</f>
        <v>25</v>
      </c>
      <c r="AH381" s="18" t="n">
        <f aca="false">IF(Q381="","",ROUND((Q381-H381)*1440,0))</f>
        <v>254</v>
      </c>
      <c r="AI381" s="19" t="n">
        <f aca="false">ROUND(IF(O381="",Assumptions!$B$25-K381,O381-K381)*24,1)</f>
        <v>1.6</v>
      </c>
      <c r="AJ381" s="20" t="n">
        <f aca="false">ROUND(MAX(N(Y381)/Assumptions!$C$5, N(Z381)/Assumptions!$C$6, N(AA381)/Assumptions!$C$7, N(AB381)/Assumptions!$C$8, N(AC381)/Assumptions!$C$9, N(AD381)/Assumptions!$C$10, N(AE381)/Assumptions!$C$11, N(AF381)/Assumptions!$C$12, N(AG381)/Assumptions!$C$13),3)</f>
        <v>1.667</v>
      </c>
      <c r="AK381" s="0" t="str">
        <f aca="false">IF(OR(U381="Pending",U381="On Hold"),"Open GRN (awaiting)",IF(AJ381&lt;=1,"Within SLA",IF(ROUND(N(Y381)/Assumptions!$C$5,3)=AJ381,"Gate Wait",IF(ROUND(N(Z381)/Assumptions!$C$6,3)=AJ381,"Dock Wait",IF(ROUND(N(AA381)/Assumptions!$C$7,3)=AJ381,"Unloading",IF(ROUND(N(AB381)/Assumptions!$C$8,3)=AJ381,"Unload-to-QC Wait",IF(ROUND(N(AC381)/Assumptions!$C$9,3)=AJ381,"QC",IF(ROUND(N(AD381)/Assumptions!$C$10,3)=AJ381,"QC-to-GRN Wait",IF(ROUND(N(AE381)/Assumptions!$C$11,3)=AJ381,"GRN Processing",IF(ROUND(N(AF381)/Assumptions!$C$12,3)=AJ381,"GRN-to-Putaway Wait",IF(ROUND(N(AG381)/Assumptions!$C$13,3)=AJ381,"Putaway","Within SLA")))))))))))</f>
        <v>Unloading</v>
      </c>
    </row>
    <row r="382" customFormat="false" ht="15" hidden="false" customHeight="false" outlineLevel="0" collapsed="false">
      <c r="A382" s="0" t="s">
        <v>1279</v>
      </c>
      <c r="B382" s="0" t="s">
        <v>1280</v>
      </c>
      <c r="C382" s="0" t="s">
        <v>126</v>
      </c>
      <c r="D382" s="0" t="s">
        <v>119</v>
      </c>
      <c r="E382" s="0" t="s">
        <v>1281</v>
      </c>
      <c r="F382" s="0" t="s">
        <v>128</v>
      </c>
      <c r="G382" s="0" t="s">
        <v>129</v>
      </c>
      <c r="H382" s="17" t="n">
        <v>46212.4597222222</v>
      </c>
      <c r="I382" s="17" t="n">
        <v>46212.6229166667</v>
      </c>
      <c r="J382" s="17" t="n">
        <v>46212.63125</v>
      </c>
      <c r="K382" s="17" t="n">
        <v>46212.66875</v>
      </c>
      <c r="L382" s="17" t="n">
        <v>46212.6756944444</v>
      </c>
      <c r="M382" s="17" t="n">
        <v>46212.6881944445</v>
      </c>
      <c r="N382" s="17" t="n">
        <v>46212.7048611111</v>
      </c>
      <c r="O382" s="17" t="n">
        <v>46212.75</v>
      </c>
      <c r="P382" s="17" t="n">
        <v>46212.7638888889</v>
      </c>
      <c r="Q382" s="17" t="n">
        <v>46212.7833333333</v>
      </c>
      <c r="R382" s="0" t="n">
        <v>304</v>
      </c>
      <c r="S382" s="0" t="n">
        <v>0</v>
      </c>
      <c r="T382" s="0" t="n">
        <v>1</v>
      </c>
      <c r="U382" s="18" t="s">
        <v>123</v>
      </c>
      <c r="V382" s="18" t="s">
        <v>82</v>
      </c>
      <c r="W382" s="0" t="str">
        <f aca="false">IF(AND(X382&gt;=6,X382&lt;14),"A",IF(AND(X382&gt;=14,X382&lt;22),"B","C"))</f>
        <v>A</v>
      </c>
      <c r="X382" s="18" t="n">
        <f aca="false">HOUR(H382)</f>
        <v>11</v>
      </c>
      <c r="Y382" s="18" t="n">
        <f aca="false">ROUND((I382-H382)*1440,0)</f>
        <v>235</v>
      </c>
      <c r="Z382" s="18" t="n">
        <f aca="false">ROUND((J382-I382)*1440,0)</f>
        <v>12</v>
      </c>
      <c r="AA382" s="18" t="n">
        <f aca="false">ROUND((K382-J382)*1440,0)</f>
        <v>54</v>
      </c>
      <c r="AB382" s="18" t="n">
        <f aca="false">ROUND((L382-K382)*1440,0)</f>
        <v>10</v>
      </c>
      <c r="AC382" s="18" t="n">
        <f aca="false">ROUND((M382-L382)*1440,0)</f>
        <v>18</v>
      </c>
      <c r="AD382" s="18" t="n">
        <f aca="false">IF(N382="","",ROUND((N382-M382)*1440,0))</f>
        <v>24</v>
      </c>
      <c r="AE382" s="18" t="n">
        <f aca="false">IF(O382="","",ROUND((O382-N382)*1440,0))</f>
        <v>65</v>
      </c>
      <c r="AF382" s="18" t="n">
        <f aca="false">IF(P382="","",ROUND((P382-O382)*1440,0))</f>
        <v>20</v>
      </c>
      <c r="AG382" s="18" t="n">
        <f aca="false">IF(Q382="","",ROUND((Q382-P382)*1440,0))</f>
        <v>28</v>
      </c>
      <c r="AH382" s="18" t="n">
        <f aca="false">IF(Q382="","",ROUND((Q382-H382)*1440,0))</f>
        <v>466</v>
      </c>
      <c r="AI382" s="19" t="n">
        <f aca="false">ROUND(IF(O382="",Assumptions!$B$25-K382,O382-K382)*24,1)</f>
        <v>2</v>
      </c>
      <c r="AJ382" s="20" t="n">
        <f aca="false">ROUND(MAX(N(Y382)/Assumptions!$C$5, N(Z382)/Assumptions!$C$6, N(AA382)/Assumptions!$C$7, N(AB382)/Assumptions!$C$8, N(AC382)/Assumptions!$C$9, N(AD382)/Assumptions!$C$10, N(AE382)/Assumptions!$C$11, N(AF382)/Assumptions!$C$12, N(AG382)/Assumptions!$C$13),3)</f>
        <v>7.833</v>
      </c>
      <c r="AK382" s="0" t="str">
        <f aca="false">IF(OR(U382="Pending",U382="On Hold"),"Open GRN (awaiting)",IF(AJ382&lt;=1,"Within SLA",IF(ROUND(N(Y382)/Assumptions!$C$5,3)=AJ382,"Gate Wait",IF(ROUND(N(Z382)/Assumptions!$C$6,3)=AJ382,"Dock Wait",IF(ROUND(N(AA382)/Assumptions!$C$7,3)=AJ382,"Unloading",IF(ROUND(N(AB382)/Assumptions!$C$8,3)=AJ382,"Unload-to-QC Wait",IF(ROUND(N(AC382)/Assumptions!$C$9,3)=AJ382,"QC",IF(ROUND(N(AD382)/Assumptions!$C$10,3)=AJ382,"QC-to-GRN Wait",IF(ROUND(N(AE382)/Assumptions!$C$11,3)=AJ382,"GRN Processing",IF(ROUND(N(AF382)/Assumptions!$C$12,3)=AJ382,"GRN-to-Putaway Wait",IF(ROUND(N(AG382)/Assumptions!$C$13,3)=AJ382,"Putaway","Within SLA")))))))))))</f>
        <v>Gate Wait</v>
      </c>
    </row>
    <row r="383" customFormat="false" ht="15" hidden="false" customHeight="false" outlineLevel="0" collapsed="false">
      <c r="A383" s="0" t="s">
        <v>1282</v>
      </c>
      <c r="B383" s="0" t="s">
        <v>1283</v>
      </c>
      <c r="C383" s="0" t="s">
        <v>126</v>
      </c>
      <c r="D383" s="0" t="s">
        <v>119</v>
      </c>
      <c r="E383" s="0" t="s">
        <v>1284</v>
      </c>
      <c r="F383" s="0" t="s">
        <v>128</v>
      </c>
      <c r="G383" s="0" t="s">
        <v>129</v>
      </c>
      <c r="H383" s="17" t="n">
        <v>46212.4645833333</v>
      </c>
      <c r="I383" s="17" t="n">
        <v>46212.4729166667</v>
      </c>
      <c r="J383" s="17" t="n">
        <v>46212.4756944445</v>
      </c>
      <c r="K383" s="17" t="n">
        <v>46212.49375</v>
      </c>
      <c r="L383" s="17" t="n">
        <v>46212.4986111111</v>
      </c>
      <c r="M383" s="17" t="n">
        <v>46212.5173611111</v>
      </c>
      <c r="N383" s="17" t="n">
        <v>46212.5555555556</v>
      </c>
      <c r="O383" s="17" t="n">
        <v>46212.5958333333</v>
      </c>
      <c r="P383" s="17" t="n">
        <v>46212.6034722222</v>
      </c>
      <c r="Q383" s="17" t="n">
        <v>46212.6111111111</v>
      </c>
      <c r="R383" s="0" t="n">
        <v>179</v>
      </c>
      <c r="S383" s="0" t="n">
        <v>0</v>
      </c>
      <c r="T383" s="0" t="n">
        <v>0</v>
      </c>
      <c r="U383" s="18" t="s">
        <v>130</v>
      </c>
      <c r="V383" s="18" t="s">
        <v>144</v>
      </c>
      <c r="W383" s="0" t="str">
        <f aca="false">IF(AND(X383&gt;=6,X383&lt;14),"A",IF(AND(X383&gt;=14,X383&lt;22),"B","C"))</f>
        <v>A</v>
      </c>
      <c r="X383" s="18" t="n">
        <f aca="false">HOUR(H383)</f>
        <v>11</v>
      </c>
      <c r="Y383" s="18" t="n">
        <f aca="false">ROUND((I383-H383)*1440,0)</f>
        <v>12</v>
      </c>
      <c r="Z383" s="18" t="n">
        <f aca="false">ROUND((J383-I383)*1440,0)</f>
        <v>4</v>
      </c>
      <c r="AA383" s="18" t="n">
        <f aca="false">ROUND((K383-J383)*1440,0)</f>
        <v>26</v>
      </c>
      <c r="AB383" s="18" t="n">
        <f aca="false">ROUND((L383-K383)*1440,0)</f>
        <v>7</v>
      </c>
      <c r="AC383" s="18" t="n">
        <f aca="false">ROUND((M383-L383)*1440,0)</f>
        <v>27</v>
      </c>
      <c r="AD383" s="18" t="n">
        <f aca="false">IF(N383="","",ROUND((N383-M383)*1440,0))</f>
        <v>55</v>
      </c>
      <c r="AE383" s="18" t="n">
        <f aca="false">IF(O383="","",ROUND((O383-N383)*1440,0))</f>
        <v>58</v>
      </c>
      <c r="AF383" s="18" t="n">
        <f aca="false">IF(P383="","",ROUND((P383-O383)*1440,0))</f>
        <v>11</v>
      </c>
      <c r="AG383" s="18" t="n">
        <f aca="false">IF(Q383="","",ROUND((Q383-P383)*1440,0))</f>
        <v>11</v>
      </c>
      <c r="AH383" s="18" t="n">
        <f aca="false">IF(Q383="","",ROUND((Q383-H383)*1440,0))</f>
        <v>211</v>
      </c>
      <c r="AI383" s="19" t="n">
        <f aca="false">ROUND(IF(O383="",Assumptions!$B$25-K383,O383-K383)*24,1)</f>
        <v>2.5</v>
      </c>
      <c r="AJ383" s="20" t="n">
        <f aca="false">ROUND(MAX(N(Y383)/Assumptions!$C$5, N(Z383)/Assumptions!$C$6, N(AA383)/Assumptions!$C$7, N(AB383)/Assumptions!$C$8, N(AC383)/Assumptions!$C$9, N(AD383)/Assumptions!$C$10, N(AE383)/Assumptions!$C$11, N(AF383)/Assumptions!$C$12, N(AG383)/Assumptions!$C$13),3)</f>
        <v>1.833</v>
      </c>
      <c r="AK383" s="0" t="str">
        <f aca="false">IF(OR(U383="Pending",U383="On Hold"),"Open GRN (awaiting)",IF(AJ383&lt;=1,"Within SLA",IF(ROUND(N(Y383)/Assumptions!$C$5,3)=AJ383,"Gate Wait",IF(ROUND(N(Z383)/Assumptions!$C$6,3)=AJ383,"Dock Wait",IF(ROUND(N(AA383)/Assumptions!$C$7,3)=AJ383,"Unloading",IF(ROUND(N(AB383)/Assumptions!$C$8,3)=AJ383,"Unload-to-QC Wait",IF(ROUND(N(AC383)/Assumptions!$C$9,3)=AJ383,"QC",IF(ROUND(N(AD383)/Assumptions!$C$10,3)=AJ383,"QC-to-GRN Wait",IF(ROUND(N(AE383)/Assumptions!$C$11,3)=AJ383,"GRN Processing",IF(ROUND(N(AF383)/Assumptions!$C$12,3)=AJ383,"GRN-to-Putaway Wait",IF(ROUND(N(AG383)/Assumptions!$C$13,3)=AJ383,"Putaway","Within SLA")))))))))))</f>
        <v>QC-to-GRN Wait</v>
      </c>
    </row>
    <row r="384" customFormat="false" ht="15" hidden="false" customHeight="false" outlineLevel="0" collapsed="false">
      <c r="A384" s="0" t="s">
        <v>1285</v>
      </c>
      <c r="B384" s="0" t="s">
        <v>1286</v>
      </c>
      <c r="C384" s="0" t="s">
        <v>218</v>
      </c>
      <c r="D384" s="0" t="s">
        <v>147</v>
      </c>
      <c r="E384" s="0" t="s">
        <v>1287</v>
      </c>
      <c r="F384" s="0" t="s">
        <v>137</v>
      </c>
      <c r="G384" s="0" t="s">
        <v>150</v>
      </c>
      <c r="H384" s="17" t="n">
        <v>46212.4708333333</v>
      </c>
      <c r="I384" s="17" t="n">
        <v>46212.5444444444</v>
      </c>
      <c r="J384" s="17" t="n">
        <v>46212.5458333333</v>
      </c>
      <c r="K384" s="17" t="n">
        <v>46212.5868055556</v>
      </c>
      <c r="L384" s="17" t="n">
        <v>46212.6041666667</v>
      </c>
      <c r="M384" s="17" t="n">
        <v>46212.6222222222</v>
      </c>
      <c r="N384" s="17" t="n">
        <v>46212.6430555556</v>
      </c>
      <c r="O384" s="17" t="n">
        <v>46212.6722222222</v>
      </c>
      <c r="P384" s="17" t="n">
        <v>46212.6895833333</v>
      </c>
      <c r="Q384" s="17" t="n">
        <v>46212.7013888889</v>
      </c>
      <c r="R384" s="0" t="n">
        <v>445</v>
      </c>
      <c r="S384" s="0" t="n">
        <v>0</v>
      </c>
      <c r="T384" s="0" t="n">
        <v>0</v>
      </c>
      <c r="U384" s="18" t="s">
        <v>130</v>
      </c>
      <c r="V384" s="18" t="s">
        <v>82</v>
      </c>
      <c r="W384" s="0" t="str">
        <f aca="false">IF(AND(X384&gt;=6,X384&lt;14),"A",IF(AND(X384&gt;=14,X384&lt;22),"B","C"))</f>
        <v>A</v>
      </c>
      <c r="X384" s="18" t="n">
        <f aca="false">HOUR(H384)</f>
        <v>11</v>
      </c>
      <c r="Y384" s="18" t="n">
        <f aca="false">ROUND((I384-H384)*1440,0)</f>
        <v>106</v>
      </c>
      <c r="Z384" s="18" t="n">
        <f aca="false">ROUND((J384-I384)*1440,0)</f>
        <v>2</v>
      </c>
      <c r="AA384" s="18" t="n">
        <f aca="false">ROUND((K384-J384)*1440,0)</f>
        <v>59</v>
      </c>
      <c r="AB384" s="18" t="n">
        <f aca="false">ROUND((L384-K384)*1440,0)</f>
        <v>25</v>
      </c>
      <c r="AC384" s="18" t="n">
        <f aca="false">ROUND((M384-L384)*1440,0)</f>
        <v>26</v>
      </c>
      <c r="AD384" s="18" t="n">
        <f aca="false">IF(N384="","",ROUND((N384-M384)*1440,0))</f>
        <v>30</v>
      </c>
      <c r="AE384" s="18" t="n">
        <f aca="false">IF(O384="","",ROUND((O384-N384)*1440,0))</f>
        <v>42</v>
      </c>
      <c r="AF384" s="18" t="n">
        <f aca="false">IF(P384="","",ROUND((P384-O384)*1440,0))</f>
        <v>25</v>
      </c>
      <c r="AG384" s="18" t="n">
        <f aca="false">IF(Q384="","",ROUND((Q384-P384)*1440,0))</f>
        <v>17</v>
      </c>
      <c r="AH384" s="18" t="n">
        <f aca="false">IF(Q384="","",ROUND((Q384-H384)*1440,0))</f>
        <v>332</v>
      </c>
      <c r="AI384" s="19" t="n">
        <f aca="false">ROUND(IF(O384="",Assumptions!$B$25-K384,O384-K384)*24,1)</f>
        <v>2.1</v>
      </c>
      <c r="AJ384" s="20" t="n">
        <f aca="false">ROUND(MAX(N(Y384)/Assumptions!$C$5, N(Z384)/Assumptions!$C$6, N(AA384)/Assumptions!$C$7, N(AB384)/Assumptions!$C$8, N(AC384)/Assumptions!$C$9, N(AD384)/Assumptions!$C$10, N(AE384)/Assumptions!$C$11, N(AF384)/Assumptions!$C$12, N(AG384)/Assumptions!$C$13),3)</f>
        <v>3.533</v>
      </c>
      <c r="AK384" s="0" t="str">
        <f aca="false">IF(OR(U384="Pending",U384="On Hold"),"Open GRN (awaiting)",IF(AJ384&lt;=1,"Within SLA",IF(ROUND(N(Y384)/Assumptions!$C$5,3)=AJ384,"Gate Wait",IF(ROUND(N(Z384)/Assumptions!$C$6,3)=AJ384,"Dock Wait",IF(ROUND(N(AA384)/Assumptions!$C$7,3)=AJ384,"Unloading",IF(ROUND(N(AB384)/Assumptions!$C$8,3)=AJ384,"Unload-to-QC Wait",IF(ROUND(N(AC384)/Assumptions!$C$9,3)=AJ384,"QC",IF(ROUND(N(AD384)/Assumptions!$C$10,3)=AJ384,"QC-to-GRN Wait",IF(ROUND(N(AE384)/Assumptions!$C$11,3)=AJ384,"GRN Processing",IF(ROUND(N(AF384)/Assumptions!$C$12,3)=AJ384,"GRN-to-Putaway Wait",IF(ROUND(N(AG384)/Assumptions!$C$13,3)=AJ384,"Putaway","Within SLA")))))))))))</f>
        <v>Gate Wait</v>
      </c>
    </row>
    <row r="385" customFormat="false" ht="15" hidden="false" customHeight="false" outlineLevel="0" collapsed="false">
      <c r="A385" s="0" t="s">
        <v>1288</v>
      </c>
      <c r="B385" s="0" t="s">
        <v>1289</v>
      </c>
      <c r="C385" s="0" t="s">
        <v>218</v>
      </c>
      <c r="D385" s="0" t="s">
        <v>119</v>
      </c>
      <c r="E385" s="0" t="s">
        <v>1290</v>
      </c>
      <c r="F385" s="0" t="s">
        <v>137</v>
      </c>
      <c r="G385" s="0" t="s">
        <v>122</v>
      </c>
      <c r="H385" s="17" t="n">
        <v>46212.4729166667</v>
      </c>
      <c r="I385" s="17" t="n">
        <v>46212.5041666667</v>
      </c>
      <c r="J385" s="17" t="n">
        <v>46212.5111111111</v>
      </c>
      <c r="K385" s="17" t="n">
        <v>46212.5583333333</v>
      </c>
      <c r="L385" s="17" t="n">
        <v>46212.5631944445</v>
      </c>
      <c r="M385" s="17" t="n">
        <v>46212.5909722222</v>
      </c>
      <c r="N385" s="17" t="n">
        <v>46212.5986111111</v>
      </c>
      <c r="O385" s="17" t="n">
        <v>46212.6215277778</v>
      </c>
      <c r="P385" s="17" t="n">
        <v>46212.6319444445</v>
      </c>
      <c r="Q385" s="17" t="n">
        <v>46212.6625</v>
      </c>
      <c r="R385" s="0" t="n">
        <v>762</v>
      </c>
      <c r="S385" s="0" t="n">
        <v>0</v>
      </c>
      <c r="T385" s="0" t="n">
        <v>0</v>
      </c>
      <c r="U385" s="18" t="s">
        <v>130</v>
      </c>
      <c r="V385" s="18" t="s">
        <v>82</v>
      </c>
      <c r="W385" s="0" t="str">
        <f aca="false">IF(AND(X385&gt;=6,X385&lt;14),"A",IF(AND(X385&gt;=14,X385&lt;22),"B","C"))</f>
        <v>A</v>
      </c>
      <c r="X385" s="18" t="n">
        <f aca="false">HOUR(H385)</f>
        <v>11</v>
      </c>
      <c r="Y385" s="18" t="n">
        <f aca="false">ROUND((I385-H385)*1440,0)</f>
        <v>45</v>
      </c>
      <c r="Z385" s="18" t="n">
        <f aca="false">ROUND((J385-I385)*1440,0)</f>
        <v>10</v>
      </c>
      <c r="AA385" s="18" t="n">
        <f aca="false">ROUND((K385-J385)*1440,0)</f>
        <v>68</v>
      </c>
      <c r="AB385" s="18" t="n">
        <f aca="false">ROUND((L385-K385)*1440,0)</f>
        <v>7</v>
      </c>
      <c r="AC385" s="18" t="n">
        <f aca="false">ROUND((M385-L385)*1440,0)</f>
        <v>40</v>
      </c>
      <c r="AD385" s="18" t="n">
        <f aca="false">IF(N385="","",ROUND((N385-M385)*1440,0))</f>
        <v>11</v>
      </c>
      <c r="AE385" s="18" t="n">
        <f aca="false">IF(O385="","",ROUND((O385-N385)*1440,0))</f>
        <v>33</v>
      </c>
      <c r="AF385" s="18" t="n">
        <f aca="false">IF(P385="","",ROUND((P385-O385)*1440,0))</f>
        <v>15</v>
      </c>
      <c r="AG385" s="18" t="n">
        <f aca="false">IF(Q385="","",ROUND((Q385-P385)*1440,0))</f>
        <v>44</v>
      </c>
      <c r="AH385" s="18" t="n">
        <f aca="false">IF(Q385="","",ROUND((Q385-H385)*1440,0))</f>
        <v>273</v>
      </c>
      <c r="AI385" s="19" t="n">
        <f aca="false">ROUND(IF(O385="",Assumptions!$B$25-K385,O385-K385)*24,1)</f>
        <v>1.5</v>
      </c>
      <c r="AJ385" s="20" t="n">
        <f aca="false">ROUND(MAX(N(Y385)/Assumptions!$C$5, N(Z385)/Assumptions!$C$6, N(AA385)/Assumptions!$C$7, N(AB385)/Assumptions!$C$8, N(AC385)/Assumptions!$C$9, N(AD385)/Assumptions!$C$10, N(AE385)/Assumptions!$C$11, N(AF385)/Assumptions!$C$12, N(AG385)/Assumptions!$C$13),3)</f>
        <v>1.5</v>
      </c>
      <c r="AK385" s="0" t="str">
        <f aca="false">IF(OR(U385="Pending",U385="On Hold"),"Open GRN (awaiting)",IF(AJ385&lt;=1,"Within SLA",IF(ROUND(N(Y385)/Assumptions!$C$5,3)=AJ385,"Gate Wait",IF(ROUND(N(Z385)/Assumptions!$C$6,3)=AJ385,"Dock Wait",IF(ROUND(N(AA385)/Assumptions!$C$7,3)=AJ385,"Unloading",IF(ROUND(N(AB385)/Assumptions!$C$8,3)=AJ385,"Unload-to-QC Wait",IF(ROUND(N(AC385)/Assumptions!$C$9,3)=AJ385,"QC",IF(ROUND(N(AD385)/Assumptions!$C$10,3)=AJ385,"QC-to-GRN Wait",IF(ROUND(N(AE385)/Assumptions!$C$11,3)=AJ385,"GRN Processing",IF(ROUND(N(AF385)/Assumptions!$C$12,3)=AJ385,"GRN-to-Putaway Wait",IF(ROUND(N(AG385)/Assumptions!$C$13,3)=AJ385,"Putaway","Within SLA")))))))))))</f>
        <v>Gate Wait</v>
      </c>
    </row>
    <row r="386" customFormat="false" ht="15" hidden="false" customHeight="false" outlineLevel="0" collapsed="false">
      <c r="A386" s="0" t="s">
        <v>1291</v>
      </c>
      <c r="B386" s="0" t="s">
        <v>1292</v>
      </c>
      <c r="C386" s="0" t="s">
        <v>134</v>
      </c>
      <c r="D386" s="0" t="s">
        <v>119</v>
      </c>
      <c r="E386" s="0" t="s">
        <v>1293</v>
      </c>
      <c r="F386" s="0" t="s">
        <v>137</v>
      </c>
      <c r="G386" s="0" t="s">
        <v>122</v>
      </c>
      <c r="H386" s="17" t="n">
        <v>46212.4798611111</v>
      </c>
      <c r="I386" s="17" t="n">
        <v>46212.5111111111</v>
      </c>
      <c r="J386" s="17" t="n">
        <v>46212.5145833333</v>
      </c>
      <c r="K386" s="17" t="n">
        <v>46212.5291666667</v>
      </c>
      <c r="L386" s="17" t="n">
        <v>46212.5388888889</v>
      </c>
      <c r="M386" s="17" t="n">
        <v>46212.5715277778</v>
      </c>
      <c r="N386" s="17" t="n">
        <v>46212.5909722222</v>
      </c>
      <c r="O386" s="17" t="n">
        <v>46212.6305555556</v>
      </c>
      <c r="P386" s="17" t="n">
        <v>46212.6444444444</v>
      </c>
      <c r="Q386" s="17" t="n">
        <v>46212.6645833333</v>
      </c>
      <c r="R386" s="0" t="n">
        <v>1021</v>
      </c>
      <c r="S386" s="0" t="n">
        <v>0</v>
      </c>
      <c r="T386" s="0" t="n">
        <v>0</v>
      </c>
      <c r="U386" s="18" t="s">
        <v>130</v>
      </c>
      <c r="V386" s="18" t="s">
        <v>139</v>
      </c>
      <c r="W386" s="0" t="str">
        <f aca="false">IF(AND(X386&gt;=6,X386&lt;14),"A",IF(AND(X386&gt;=14,X386&lt;22),"B","C"))</f>
        <v>A</v>
      </c>
      <c r="X386" s="18" t="n">
        <f aca="false">HOUR(H386)</f>
        <v>11</v>
      </c>
      <c r="Y386" s="18" t="n">
        <f aca="false">ROUND((I386-H386)*1440,0)</f>
        <v>45</v>
      </c>
      <c r="Z386" s="18" t="n">
        <f aca="false">ROUND((J386-I386)*1440,0)</f>
        <v>5</v>
      </c>
      <c r="AA386" s="18" t="n">
        <f aca="false">ROUND((K386-J386)*1440,0)</f>
        <v>21</v>
      </c>
      <c r="AB386" s="18" t="n">
        <f aca="false">ROUND((L386-K386)*1440,0)</f>
        <v>14</v>
      </c>
      <c r="AC386" s="18" t="n">
        <f aca="false">ROUND((M386-L386)*1440,0)</f>
        <v>47</v>
      </c>
      <c r="AD386" s="18" t="n">
        <f aca="false">IF(N386="","",ROUND((N386-M386)*1440,0))</f>
        <v>28</v>
      </c>
      <c r="AE386" s="18" t="n">
        <f aca="false">IF(O386="","",ROUND((O386-N386)*1440,0))</f>
        <v>57</v>
      </c>
      <c r="AF386" s="18" t="n">
        <f aca="false">IF(P386="","",ROUND((P386-O386)*1440,0))</f>
        <v>20</v>
      </c>
      <c r="AG386" s="18" t="n">
        <f aca="false">IF(Q386="","",ROUND((Q386-P386)*1440,0))</f>
        <v>29</v>
      </c>
      <c r="AH386" s="18" t="n">
        <f aca="false">IF(Q386="","",ROUND((Q386-H386)*1440,0))</f>
        <v>266</v>
      </c>
      <c r="AI386" s="19" t="n">
        <f aca="false">ROUND(IF(O386="",Assumptions!$B$25-K386,O386-K386)*24,1)</f>
        <v>2.4</v>
      </c>
      <c r="AJ386" s="20" t="n">
        <f aca="false">ROUND(MAX(N(Y386)/Assumptions!$C$5, N(Z386)/Assumptions!$C$6, N(AA386)/Assumptions!$C$7, N(AB386)/Assumptions!$C$8, N(AC386)/Assumptions!$C$9, N(AD386)/Assumptions!$C$10, N(AE386)/Assumptions!$C$11, N(AF386)/Assumptions!$C$12, N(AG386)/Assumptions!$C$13),3)</f>
        <v>1.5</v>
      </c>
      <c r="AK386" s="0" t="str">
        <f aca="false">IF(OR(U386="Pending",U386="On Hold"),"Open GRN (awaiting)",IF(AJ386&lt;=1,"Within SLA",IF(ROUND(N(Y386)/Assumptions!$C$5,3)=AJ386,"Gate Wait",IF(ROUND(N(Z386)/Assumptions!$C$6,3)=AJ386,"Dock Wait",IF(ROUND(N(AA386)/Assumptions!$C$7,3)=AJ386,"Unloading",IF(ROUND(N(AB386)/Assumptions!$C$8,3)=AJ386,"Unload-to-QC Wait",IF(ROUND(N(AC386)/Assumptions!$C$9,3)=AJ386,"QC",IF(ROUND(N(AD386)/Assumptions!$C$10,3)=AJ386,"QC-to-GRN Wait",IF(ROUND(N(AE386)/Assumptions!$C$11,3)=AJ386,"GRN Processing",IF(ROUND(N(AF386)/Assumptions!$C$12,3)=AJ386,"GRN-to-Putaway Wait",IF(ROUND(N(AG386)/Assumptions!$C$13,3)=AJ386,"Putaway","Within SLA")))))))))))</f>
        <v>Gate Wait</v>
      </c>
    </row>
    <row r="387" customFormat="false" ht="15" hidden="false" customHeight="false" outlineLevel="0" collapsed="false">
      <c r="A387" s="0" t="s">
        <v>1294</v>
      </c>
      <c r="B387" s="0" t="s">
        <v>1295</v>
      </c>
      <c r="C387" s="0" t="s">
        <v>286</v>
      </c>
      <c r="D387" s="0" t="s">
        <v>135</v>
      </c>
      <c r="E387" s="0" t="s">
        <v>1296</v>
      </c>
      <c r="F387" s="0" t="s">
        <v>121</v>
      </c>
      <c r="G387" s="0" t="s">
        <v>178</v>
      </c>
      <c r="H387" s="17" t="n">
        <v>46212.4847222222</v>
      </c>
      <c r="I387" s="17" t="n">
        <v>46212.5298611111</v>
      </c>
      <c r="J387" s="17" t="n">
        <v>46212.5388888889</v>
      </c>
      <c r="K387" s="17" t="n">
        <v>46212.55</v>
      </c>
      <c r="L387" s="17" t="n">
        <v>46212.5534722222</v>
      </c>
      <c r="M387" s="17" t="n">
        <v>46212.5895833333</v>
      </c>
      <c r="N387" s="17" t="n">
        <v>46212.6090277778</v>
      </c>
      <c r="O387" s="17" t="n">
        <v>46212.6409722222</v>
      </c>
      <c r="P387" s="17" t="n">
        <v>46212.6569444445</v>
      </c>
      <c r="Q387" s="17" t="n">
        <v>46212.6861111111</v>
      </c>
      <c r="R387" s="0" t="n">
        <v>272</v>
      </c>
      <c r="S387" s="0" t="n">
        <v>0</v>
      </c>
      <c r="T387" s="0" t="n">
        <v>0</v>
      </c>
      <c r="U387" s="18" t="s">
        <v>130</v>
      </c>
      <c r="V387" s="18" t="s">
        <v>139</v>
      </c>
      <c r="W387" s="0" t="str">
        <f aca="false">IF(AND(X387&gt;=6,X387&lt;14),"A",IF(AND(X387&gt;=14,X387&lt;22),"B","C"))</f>
        <v>A</v>
      </c>
      <c r="X387" s="18" t="n">
        <f aca="false">HOUR(H387)</f>
        <v>11</v>
      </c>
      <c r="Y387" s="18" t="n">
        <f aca="false">ROUND((I387-H387)*1440,0)</f>
        <v>65</v>
      </c>
      <c r="Z387" s="18" t="n">
        <f aca="false">ROUND((J387-I387)*1440,0)</f>
        <v>13</v>
      </c>
      <c r="AA387" s="18" t="n">
        <f aca="false">ROUND((K387-J387)*1440,0)</f>
        <v>16</v>
      </c>
      <c r="AB387" s="18" t="n">
        <f aca="false">ROUND((L387-K387)*1440,0)</f>
        <v>5</v>
      </c>
      <c r="AC387" s="18" t="n">
        <f aca="false">ROUND((M387-L387)*1440,0)</f>
        <v>52</v>
      </c>
      <c r="AD387" s="18" t="n">
        <f aca="false">IF(N387="","",ROUND((N387-M387)*1440,0))</f>
        <v>28</v>
      </c>
      <c r="AE387" s="18" t="n">
        <f aca="false">IF(O387="","",ROUND((O387-N387)*1440,0))</f>
        <v>46</v>
      </c>
      <c r="AF387" s="18" t="n">
        <f aca="false">IF(P387="","",ROUND((P387-O387)*1440,0))</f>
        <v>23</v>
      </c>
      <c r="AG387" s="18" t="n">
        <f aca="false">IF(Q387="","",ROUND((Q387-P387)*1440,0))</f>
        <v>42</v>
      </c>
      <c r="AH387" s="18" t="n">
        <f aca="false">IF(Q387="","",ROUND((Q387-H387)*1440,0))</f>
        <v>290</v>
      </c>
      <c r="AI387" s="19" t="n">
        <f aca="false">ROUND(IF(O387="",Assumptions!$B$25-K387,O387-K387)*24,1)</f>
        <v>2.2</v>
      </c>
      <c r="AJ387" s="20" t="n">
        <f aca="false">ROUND(MAX(N(Y387)/Assumptions!$C$5, N(Z387)/Assumptions!$C$6, N(AA387)/Assumptions!$C$7, N(AB387)/Assumptions!$C$8, N(AC387)/Assumptions!$C$9, N(AD387)/Assumptions!$C$10, N(AE387)/Assumptions!$C$11, N(AF387)/Assumptions!$C$12, N(AG387)/Assumptions!$C$13),3)</f>
        <v>2.167</v>
      </c>
      <c r="AK387" s="0" t="str">
        <f aca="false">IF(OR(U387="Pending",U387="On Hold"),"Open GRN (awaiting)",IF(AJ387&lt;=1,"Within SLA",IF(ROUND(N(Y387)/Assumptions!$C$5,3)=AJ387,"Gate Wait",IF(ROUND(N(Z387)/Assumptions!$C$6,3)=AJ387,"Dock Wait",IF(ROUND(N(AA387)/Assumptions!$C$7,3)=AJ387,"Unloading",IF(ROUND(N(AB387)/Assumptions!$C$8,3)=AJ387,"Unload-to-QC Wait",IF(ROUND(N(AC387)/Assumptions!$C$9,3)=AJ387,"QC",IF(ROUND(N(AD387)/Assumptions!$C$10,3)=AJ387,"QC-to-GRN Wait",IF(ROUND(N(AE387)/Assumptions!$C$11,3)=AJ387,"GRN Processing",IF(ROUND(N(AF387)/Assumptions!$C$12,3)=AJ387,"GRN-to-Putaway Wait",IF(ROUND(N(AG387)/Assumptions!$C$13,3)=AJ387,"Putaway","Within SLA")))))))))))</f>
        <v>Gate Wait</v>
      </c>
    </row>
    <row r="388" customFormat="false" ht="15" hidden="false" customHeight="false" outlineLevel="0" collapsed="false">
      <c r="A388" s="0" t="s">
        <v>1297</v>
      </c>
      <c r="B388" s="0" t="s">
        <v>1298</v>
      </c>
      <c r="C388" s="0" t="s">
        <v>218</v>
      </c>
      <c r="D388" s="0" t="s">
        <v>135</v>
      </c>
      <c r="E388" s="0" t="s">
        <v>1299</v>
      </c>
      <c r="F388" s="0" t="s">
        <v>137</v>
      </c>
      <c r="G388" s="0" t="s">
        <v>178</v>
      </c>
      <c r="H388" s="17" t="n">
        <v>46212.4902777778</v>
      </c>
      <c r="I388" s="17" t="n">
        <v>46212.5111111111</v>
      </c>
      <c r="J388" s="17" t="n">
        <v>46212.5145833333</v>
      </c>
      <c r="K388" s="17" t="n">
        <v>46212.5409722222</v>
      </c>
      <c r="L388" s="17" t="n">
        <v>46212.5541666667</v>
      </c>
      <c r="M388" s="17" t="n">
        <v>46212.5756944444</v>
      </c>
      <c r="N388" s="17" t="n">
        <v>46212.6583333333</v>
      </c>
      <c r="O388" s="17" t="n">
        <v>46212.7090277778</v>
      </c>
      <c r="P388" s="17" t="n">
        <v>46212.7159722222</v>
      </c>
      <c r="Q388" s="17" t="n">
        <v>46212.7319444444</v>
      </c>
      <c r="R388" s="0" t="n">
        <v>141</v>
      </c>
      <c r="S388" s="0" t="n">
        <v>0</v>
      </c>
      <c r="T388" s="0" t="n">
        <v>0</v>
      </c>
      <c r="U388" s="18" t="s">
        <v>130</v>
      </c>
      <c r="V388" s="18" t="s">
        <v>144</v>
      </c>
      <c r="W388" s="0" t="str">
        <f aca="false">IF(AND(X388&gt;=6,X388&lt;14),"A",IF(AND(X388&gt;=14,X388&lt;22),"B","C"))</f>
        <v>A</v>
      </c>
      <c r="X388" s="18" t="n">
        <f aca="false">HOUR(H388)</f>
        <v>11</v>
      </c>
      <c r="Y388" s="18" t="n">
        <f aca="false">ROUND((I388-H388)*1440,0)</f>
        <v>30</v>
      </c>
      <c r="Z388" s="18" t="n">
        <f aca="false">ROUND((J388-I388)*1440,0)</f>
        <v>5</v>
      </c>
      <c r="AA388" s="18" t="n">
        <f aca="false">ROUND((K388-J388)*1440,0)</f>
        <v>38</v>
      </c>
      <c r="AB388" s="18" t="n">
        <f aca="false">ROUND((L388-K388)*1440,0)</f>
        <v>19</v>
      </c>
      <c r="AC388" s="18" t="n">
        <f aca="false">ROUND((M388-L388)*1440,0)</f>
        <v>31</v>
      </c>
      <c r="AD388" s="18" t="n">
        <f aca="false">IF(N388="","",ROUND((N388-M388)*1440,0))</f>
        <v>119</v>
      </c>
      <c r="AE388" s="18" t="n">
        <f aca="false">IF(O388="","",ROUND((O388-N388)*1440,0))</f>
        <v>73</v>
      </c>
      <c r="AF388" s="18" t="n">
        <f aca="false">IF(P388="","",ROUND((P388-O388)*1440,0))</f>
        <v>10</v>
      </c>
      <c r="AG388" s="18" t="n">
        <f aca="false">IF(Q388="","",ROUND((Q388-P388)*1440,0))</f>
        <v>23</v>
      </c>
      <c r="AH388" s="18" t="n">
        <f aca="false">IF(Q388="","",ROUND((Q388-H388)*1440,0))</f>
        <v>348</v>
      </c>
      <c r="AI388" s="19" t="n">
        <f aca="false">ROUND(IF(O388="",Assumptions!$B$25-K388,O388-K388)*24,1)</f>
        <v>4</v>
      </c>
      <c r="AJ388" s="20" t="n">
        <f aca="false">ROUND(MAX(N(Y388)/Assumptions!$C$5, N(Z388)/Assumptions!$C$6, N(AA388)/Assumptions!$C$7, N(AB388)/Assumptions!$C$8, N(AC388)/Assumptions!$C$9, N(AD388)/Assumptions!$C$10, N(AE388)/Assumptions!$C$11, N(AF388)/Assumptions!$C$12, N(AG388)/Assumptions!$C$13),3)</f>
        <v>3.967</v>
      </c>
      <c r="AK388" s="0" t="str">
        <f aca="false">IF(OR(U388="Pending",U388="On Hold"),"Open GRN (awaiting)",IF(AJ388&lt;=1,"Within SLA",IF(ROUND(N(Y388)/Assumptions!$C$5,3)=AJ388,"Gate Wait",IF(ROUND(N(Z388)/Assumptions!$C$6,3)=AJ388,"Dock Wait",IF(ROUND(N(AA388)/Assumptions!$C$7,3)=AJ388,"Unloading",IF(ROUND(N(AB388)/Assumptions!$C$8,3)=AJ388,"Unload-to-QC Wait",IF(ROUND(N(AC388)/Assumptions!$C$9,3)=AJ388,"QC",IF(ROUND(N(AD388)/Assumptions!$C$10,3)=AJ388,"QC-to-GRN Wait",IF(ROUND(N(AE388)/Assumptions!$C$11,3)=AJ388,"GRN Processing",IF(ROUND(N(AF388)/Assumptions!$C$12,3)=AJ388,"GRN-to-Putaway Wait",IF(ROUND(N(AG388)/Assumptions!$C$13,3)=AJ388,"Putaway","Within SLA")))))))))))</f>
        <v>QC-to-GRN Wait</v>
      </c>
    </row>
    <row r="389" customFormat="false" ht="15" hidden="false" customHeight="false" outlineLevel="0" collapsed="false">
      <c r="A389" s="0" t="s">
        <v>1300</v>
      </c>
      <c r="B389" s="0" t="s">
        <v>1301</v>
      </c>
      <c r="C389" s="0" t="s">
        <v>153</v>
      </c>
      <c r="D389" s="0" t="s">
        <v>147</v>
      </c>
      <c r="E389" s="0" t="s">
        <v>1302</v>
      </c>
      <c r="F389" s="0" t="s">
        <v>128</v>
      </c>
      <c r="G389" s="0" t="s">
        <v>167</v>
      </c>
      <c r="H389" s="17" t="n">
        <v>46212.51875</v>
      </c>
      <c r="I389" s="17" t="n">
        <v>46212.5715277778</v>
      </c>
      <c r="J389" s="17" t="n">
        <v>46212.5770833333</v>
      </c>
      <c r="K389" s="17" t="n">
        <v>46212.5958333333</v>
      </c>
      <c r="L389" s="17" t="n">
        <v>46212.6083333333</v>
      </c>
      <c r="M389" s="17" t="n">
        <v>46212.6173611111</v>
      </c>
      <c r="N389" s="17" t="n">
        <v>46212.6451388889</v>
      </c>
      <c r="O389" s="17" t="n">
        <v>46212.6625</v>
      </c>
      <c r="P389" s="17" t="n">
        <v>46212.6770833333</v>
      </c>
      <c r="Q389" s="17" t="n">
        <v>46212.6923611111</v>
      </c>
      <c r="R389" s="0" t="n">
        <v>506</v>
      </c>
      <c r="S389" s="0" t="n">
        <v>0</v>
      </c>
      <c r="T389" s="0" t="n">
        <v>0</v>
      </c>
      <c r="U389" s="18" t="s">
        <v>130</v>
      </c>
      <c r="V389" s="18" t="s">
        <v>139</v>
      </c>
      <c r="W389" s="0" t="str">
        <f aca="false">IF(AND(X389&gt;=6,X389&lt;14),"A",IF(AND(X389&gt;=14,X389&lt;22),"B","C"))</f>
        <v>A</v>
      </c>
      <c r="X389" s="18" t="n">
        <f aca="false">HOUR(H389)</f>
        <v>12</v>
      </c>
      <c r="Y389" s="18" t="n">
        <f aca="false">ROUND((I389-H389)*1440,0)</f>
        <v>76</v>
      </c>
      <c r="Z389" s="18" t="n">
        <f aca="false">ROUND((J389-I389)*1440,0)</f>
        <v>8</v>
      </c>
      <c r="AA389" s="18" t="n">
        <f aca="false">ROUND((K389-J389)*1440,0)</f>
        <v>27</v>
      </c>
      <c r="AB389" s="18" t="n">
        <f aca="false">ROUND((L389-K389)*1440,0)</f>
        <v>18</v>
      </c>
      <c r="AC389" s="18" t="n">
        <f aca="false">ROUND((M389-L389)*1440,0)</f>
        <v>13</v>
      </c>
      <c r="AD389" s="18" t="n">
        <f aca="false">IF(N389="","",ROUND((N389-M389)*1440,0))</f>
        <v>40</v>
      </c>
      <c r="AE389" s="18" t="n">
        <f aca="false">IF(O389="","",ROUND((O389-N389)*1440,0))</f>
        <v>25</v>
      </c>
      <c r="AF389" s="18" t="n">
        <f aca="false">IF(P389="","",ROUND((P389-O389)*1440,0))</f>
        <v>21</v>
      </c>
      <c r="AG389" s="18" t="n">
        <f aca="false">IF(Q389="","",ROUND((Q389-P389)*1440,0))</f>
        <v>22</v>
      </c>
      <c r="AH389" s="18" t="n">
        <f aca="false">IF(Q389="","",ROUND((Q389-H389)*1440,0))</f>
        <v>250</v>
      </c>
      <c r="AI389" s="19" t="n">
        <f aca="false">ROUND(IF(O389="",Assumptions!$B$25-K389,O389-K389)*24,1)</f>
        <v>1.6</v>
      </c>
      <c r="AJ389" s="20" t="n">
        <f aca="false">ROUND(MAX(N(Y389)/Assumptions!$C$5, N(Z389)/Assumptions!$C$6, N(AA389)/Assumptions!$C$7, N(AB389)/Assumptions!$C$8, N(AC389)/Assumptions!$C$9, N(AD389)/Assumptions!$C$10, N(AE389)/Assumptions!$C$11, N(AF389)/Assumptions!$C$12, N(AG389)/Assumptions!$C$13),3)</f>
        <v>2.533</v>
      </c>
      <c r="AK389" s="0" t="str">
        <f aca="false">IF(OR(U389="Pending",U389="On Hold"),"Open GRN (awaiting)",IF(AJ389&lt;=1,"Within SLA",IF(ROUND(N(Y389)/Assumptions!$C$5,3)=AJ389,"Gate Wait",IF(ROUND(N(Z389)/Assumptions!$C$6,3)=AJ389,"Dock Wait",IF(ROUND(N(AA389)/Assumptions!$C$7,3)=AJ389,"Unloading",IF(ROUND(N(AB389)/Assumptions!$C$8,3)=AJ389,"Unload-to-QC Wait",IF(ROUND(N(AC389)/Assumptions!$C$9,3)=AJ389,"QC",IF(ROUND(N(AD389)/Assumptions!$C$10,3)=AJ389,"QC-to-GRN Wait",IF(ROUND(N(AE389)/Assumptions!$C$11,3)=AJ389,"GRN Processing",IF(ROUND(N(AF389)/Assumptions!$C$12,3)=AJ389,"GRN-to-Putaway Wait",IF(ROUND(N(AG389)/Assumptions!$C$13,3)=AJ389,"Putaway","Within SLA")))))))))))</f>
        <v>Gate Wait</v>
      </c>
    </row>
    <row r="390" customFormat="false" ht="15" hidden="false" customHeight="false" outlineLevel="0" collapsed="false">
      <c r="A390" s="0" t="s">
        <v>1303</v>
      </c>
      <c r="B390" s="0" t="s">
        <v>1304</v>
      </c>
      <c r="C390" s="0" t="s">
        <v>170</v>
      </c>
      <c r="D390" s="0" t="s">
        <v>147</v>
      </c>
      <c r="E390" s="0" t="s">
        <v>1305</v>
      </c>
      <c r="F390" s="0" t="s">
        <v>172</v>
      </c>
      <c r="G390" s="0" t="s">
        <v>167</v>
      </c>
      <c r="H390" s="17" t="n">
        <v>46212.5256944444</v>
      </c>
      <c r="I390" s="17" t="n">
        <v>46212.5493055556</v>
      </c>
      <c r="J390" s="17" t="n">
        <v>46212.5583333333</v>
      </c>
      <c r="K390" s="17" t="n">
        <v>46212.5777777778</v>
      </c>
      <c r="L390" s="17" t="n">
        <v>46212.5888888889</v>
      </c>
      <c r="M390" s="17" t="n">
        <v>46212.6104166667</v>
      </c>
      <c r="N390" s="17" t="n">
        <v>46212.6638888889</v>
      </c>
      <c r="O390" s="17" t="n">
        <v>46212.7222222222</v>
      </c>
      <c r="P390" s="17" t="n">
        <v>46212.7361111111</v>
      </c>
      <c r="Q390" s="17" t="n">
        <v>46212.7597222222</v>
      </c>
      <c r="R390" s="0" t="n">
        <v>347</v>
      </c>
      <c r="S390" s="0" t="n">
        <v>0</v>
      </c>
      <c r="T390" s="0" t="n">
        <v>0</v>
      </c>
      <c r="U390" s="18" t="s">
        <v>130</v>
      </c>
      <c r="V390" s="18" t="s">
        <v>144</v>
      </c>
      <c r="W390" s="0" t="str">
        <f aca="false">IF(AND(X390&gt;=6,X390&lt;14),"A",IF(AND(X390&gt;=14,X390&lt;22),"B","C"))</f>
        <v>A</v>
      </c>
      <c r="X390" s="18" t="n">
        <f aca="false">HOUR(H390)</f>
        <v>12</v>
      </c>
      <c r="Y390" s="18" t="n">
        <f aca="false">ROUND((I390-H390)*1440,0)</f>
        <v>34</v>
      </c>
      <c r="Z390" s="18" t="n">
        <f aca="false">ROUND((J390-I390)*1440,0)</f>
        <v>13</v>
      </c>
      <c r="AA390" s="18" t="n">
        <f aca="false">ROUND((K390-J390)*1440,0)</f>
        <v>28</v>
      </c>
      <c r="AB390" s="18" t="n">
        <f aca="false">ROUND((L390-K390)*1440,0)</f>
        <v>16</v>
      </c>
      <c r="AC390" s="18" t="n">
        <f aca="false">ROUND((M390-L390)*1440,0)</f>
        <v>31</v>
      </c>
      <c r="AD390" s="18" t="n">
        <f aca="false">IF(N390="","",ROUND((N390-M390)*1440,0))</f>
        <v>77</v>
      </c>
      <c r="AE390" s="18" t="n">
        <f aca="false">IF(O390="","",ROUND((O390-N390)*1440,0))</f>
        <v>84</v>
      </c>
      <c r="AF390" s="18" t="n">
        <f aca="false">IF(P390="","",ROUND((P390-O390)*1440,0))</f>
        <v>20</v>
      </c>
      <c r="AG390" s="18" t="n">
        <f aca="false">IF(Q390="","",ROUND((Q390-P390)*1440,0))</f>
        <v>34</v>
      </c>
      <c r="AH390" s="18" t="n">
        <f aca="false">IF(Q390="","",ROUND((Q390-H390)*1440,0))</f>
        <v>337</v>
      </c>
      <c r="AI390" s="19" t="n">
        <f aca="false">ROUND(IF(O390="",Assumptions!$B$25-K390,O390-K390)*24,1)</f>
        <v>3.5</v>
      </c>
      <c r="AJ390" s="20" t="n">
        <f aca="false">ROUND(MAX(N(Y390)/Assumptions!$C$5, N(Z390)/Assumptions!$C$6, N(AA390)/Assumptions!$C$7, N(AB390)/Assumptions!$C$8, N(AC390)/Assumptions!$C$9, N(AD390)/Assumptions!$C$10, N(AE390)/Assumptions!$C$11, N(AF390)/Assumptions!$C$12, N(AG390)/Assumptions!$C$13),3)</f>
        <v>2.567</v>
      </c>
      <c r="AK390" s="0" t="str">
        <f aca="false">IF(OR(U390="Pending",U390="On Hold"),"Open GRN (awaiting)",IF(AJ390&lt;=1,"Within SLA",IF(ROUND(N(Y390)/Assumptions!$C$5,3)=AJ390,"Gate Wait",IF(ROUND(N(Z390)/Assumptions!$C$6,3)=AJ390,"Dock Wait",IF(ROUND(N(AA390)/Assumptions!$C$7,3)=AJ390,"Unloading",IF(ROUND(N(AB390)/Assumptions!$C$8,3)=AJ390,"Unload-to-QC Wait",IF(ROUND(N(AC390)/Assumptions!$C$9,3)=AJ390,"QC",IF(ROUND(N(AD390)/Assumptions!$C$10,3)=AJ390,"QC-to-GRN Wait",IF(ROUND(N(AE390)/Assumptions!$C$11,3)=AJ390,"GRN Processing",IF(ROUND(N(AF390)/Assumptions!$C$12,3)=AJ390,"GRN-to-Putaway Wait",IF(ROUND(N(AG390)/Assumptions!$C$13,3)=AJ390,"Putaway","Within SLA")))))))))))</f>
        <v>QC-to-GRN Wait</v>
      </c>
    </row>
    <row r="391" customFormat="false" ht="15" hidden="false" customHeight="false" outlineLevel="0" collapsed="false">
      <c r="A391" s="0" t="s">
        <v>1306</v>
      </c>
      <c r="B391" s="0" t="s">
        <v>1307</v>
      </c>
      <c r="C391" s="0" t="s">
        <v>126</v>
      </c>
      <c r="D391" s="0" t="s">
        <v>147</v>
      </c>
      <c r="E391" s="0" t="s">
        <v>766</v>
      </c>
      <c r="F391" s="0" t="s">
        <v>128</v>
      </c>
      <c r="G391" s="0" t="s">
        <v>150</v>
      </c>
      <c r="H391" s="17" t="n">
        <v>46212.5458333333</v>
      </c>
      <c r="I391" s="17" t="n">
        <v>46212.5826388889</v>
      </c>
      <c r="J391" s="17" t="n">
        <v>46212.5972222222</v>
      </c>
      <c r="K391" s="17" t="n">
        <v>46212.6229166667</v>
      </c>
      <c r="L391" s="17" t="n">
        <v>46212.6305555556</v>
      </c>
      <c r="M391" s="17" t="n">
        <v>46212.6625</v>
      </c>
      <c r="N391" s="17" t="n">
        <v>46212.66875</v>
      </c>
      <c r="O391" s="17" t="n">
        <v>46212.6763888889</v>
      </c>
      <c r="P391" s="17" t="n">
        <v>46212.6965277778</v>
      </c>
      <c r="Q391" s="17" t="n">
        <v>46212.7131944444</v>
      </c>
      <c r="R391" s="0" t="n">
        <v>255</v>
      </c>
      <c r="S391" s="0" t="n">
        <v>0</v>
      </c>
      <c r="T391" s="0" t="n">
        <v>0</v>
      </c>
      <c r="U391" s="18" t="s">
        <v>130</v>
      </c>
      <c r="V391" s="18" t="s">
        <v>82</v>
      </c>
      <c r="W391" s="0" t="str">
        <f aca="false">IF(AND(X391&gt;=6,X391&lt;14),"A",IF(AND(X391&gt;=14,X391&lt;22),"B","C"))</f>
        <v>A</v>
      </c>
      <c r="X391" s="18" t="n">
        <f aca="false">HOUR(H391)</f>
        <v>13</v>
      </c>
      <c r="Y391" s="18" t="n">
        <f aca="false">ROUND((I391-H391)*1440,0)</f>
        <v>53</v>
      </c>
      <c r="Z391" s="18" t="n">
        <f aca="false">ROUND((J391-I391)*1440,0)</f>
        <v>21</v>
      </c>
      <c r="AA391" s="18" t="n">
        <f aca="false">ROUND((K391-J391)*1440,0)</f>
        <v>37</v>
      </c>
      <c r="AB391" s="18" t="n">
        <f aca="false">ROUND((L391-K391)*1440,0)</f>
        <v>11</v>
      </c>
      <c r="AC391" s="18" t="n">
        <f aca="false">ROUND((M391-L391)*1440,0)</f>
        <v>46</v>
      </c>
      <c r="AD391" s="18" t="n">
        <f aca="false">IF(N391="","",ROUND((N391-M391)*1440,0))</f>
        <v>9</v>
      </c>
      <c r="AE391" s="18" t="n">
        <f aca="false">IF(O391="","",ROUND((O391-N391)*1440,0))</f>
        <v>11</v>
      </c>
      <c r="AF391" s="18" t="n">
        <f aca="false">IF(P391="","",ROUND((P391-O391)*1440,0))</f>
        <v>29</v>
      </c>
      <c r="AG391" s="18" t="n">
        <f aca="false">IF(Q391="","",ROUND((Q391-P391)*1440,0))</f>
        <v>24</v>
      </c>
      <c r="AH391" s="18" t="n">
        <f aca="false">IF(Q391="","",ROUND((Q391-H391)*1440,0))</f>
        <v>241</v>
      </c>
      <c r="AI391" s="19" t="n">
        <f aca="false">ROUND(IF(O391="",Assumptions!$B$25-K391,O391-K391)*24,1)</f>
        <v>1.3</v>
      </c>
      <c r="AJ391" s="20" t="n">
        <f aca="false">ROUND(MAX(N(Y391)/Assumptions!$C$5, N(Z391)/Assumptions!$C$6, N(AA391)/Assumptions!$C$7, N(AB391)/Assumptions!$C$8, N(AC391)/Assumptions!$C$9, N(AD391)/Assumptions!$C$10, N(AE391)/Assumptions!$C$11, N(AF391)/Assumptions!$C$12, N(AG391)/Assumptions!$C$13),3)</f>
        <v>1.767</v>
      </c>
      <c r="AK391" s="0" t="str">
        <f aca="false">IF(OR(U391="Pending",U391="On Hold"),"Open GRN (awaiting)",IF(AJ391&lt;=1,"Within SLA",IF(ROUND(N(Y391)/Assumptions!$C$5,3)=AJ391,"Gate Wait",IF(ROUND(N(Z391)/Assumptions!$C$6,3)=AJ391,"Dock Wait",IF(ROUND(N(AA391)/Assumptions!$C$7,3)=AJ391,"Unloading",IF(ROUND(N(AB391)/Assumptions!$C$8,3)=AJ391,"Unload-to-QC Wait",IF(ROUND(N(AC391)/Assumptions!$C$9,3)=AJ391,"QC",IF(ROUND(N(AD391)/Assumptions!$C$10,3)=AJ391,"QC-to-GRN Wait",IF(ROUND(N(AE391)/Assumptions!$C$11,3)=AJ391,"GRN Processing",IF(ROUND(N(AF391)/Assumptions!$C$12,3)=AJ391,"GRN-to-Putaway Wait",IF(ROUND(N(AG391)/Assumptions!$C$13,3)=AJ391,"Putaway","Within SLA")))))))))))</f>
        <v>Gate Wait</v>
      </c>
    </row>
    <row r="392" customFormat="false" ht="15" hidden="false" customHeight="false" outlineLevel="0" collapsed="false">
      <c r="A392" s="0" t="s">
        <v>1308</v>
      </c>
      <c r="B392" s="0" t="s">
        <v>1309</v>
      </c>
      <c r="C392" s="0" t="s">
        <v>184</v>
      </c>
      <c r="D392" s="0" t="s">
        <v>119</v>
      </c>
      <c r="E392" s="0" t="s">
        <v>1310</v>
      </c>
      <c r="F392" s="0" t="s">
        <v>177</v>
      </c>
      <c r="G392" s="0" t="s">
        <v>122</v>
      </c>
      <c r="H392" s="17" t="n">
        <v>46212.5465277778</v>
      </c>
      <c r="I392" s="17" t="n">
        <v>46212.5986111111</v>
      </c>
      <c r="J392" s="17" t="n">
        <v>46212.6104166667</v>
      </c>
      <c r="K392" s="17" t="n">
        <v>46212.6340277778</v>
      </c>
      <c r="L392" s="17" t="n">
        <v>46212.6395833333</v>
      </c>
      <c r="M392" s="17" t="n">
        <v>46212.6583333333</v>
      </c>
      <c r="N392" s="17" t="n">
        <v>46212.6722222222</v>
      </c>
      <c r="O392" s="17" t="n">
        <v>46212.6979166667</v>
      </c>
      <c r="P392" s="17" t="n">
        <v>46212.7069444444</v>
      </c>
      <c r="Q392" s="17" t="n">
        <v>46212.7173611111</v>
      </c>
      <c r="R392" s="0" t="n">
        <v>337</v>
      </c>
      <c r="S392" s="0" t="n">
        <v>0</v>
      </c>
      <c r="T392" s="0" t="n">
        <v>0</v>
      </c>
      <c r="U392" s="18" t="s">
        <v>130</v>
      </c>
      <c r="V392" s="18" t="s">
        <v>82</v>
      </c>
      <c r="W392" s="0" t="str">
        <f aca="false">IF(AND(X392&gt;=6,X392&lt;14),"A",IF(AND(X392&gt;=14,X392&lt;22),"B","C"))</f>
        <v>A</v>
      </c>
      <c r="X392" s="18" t="n">
        <f aca="false">HOUR(H392)</f>
        <v>13</v>
      </c>
      <c r="Y392" s="18" t="n">
        <f aca="false">ROUND((I392-H392)*1440,0)</f>
        <v>75</v>
      </c>
      <c r="Z392" s="18" t="n">
        <f aca="false">ROUND((J392-I392)*1440,0)</f>
        <v>17</v>
      </c>
      <c r="AA392" s="18" t="n">
        <f aca="false">ROUND((K392-J392)*1440,0)</f>
        <v>34</v>
      </c>
      <c r="AB392" s="18" t="n">
        <f aca="false">ROUND((L392-K392)*1440,0)</f>
        <v>8</v>
      </c>
      <c r="AC392" s="18" t="n">
        <f aca="false">ROUND((M392-L392)*1440,0)</f>
        <v>27</v>
      </c>
      <c r="AD392" s="18" t="n">
        <f aca="false">IF(N392="","",ROUND((N392-M392)*1440,0))</f>
        <v>20</v>
      </c>
      <c r="AE392" s="18" t="n">
        <f aca="false">IF(O392="","",ROUND((O392-N392)*1440,0))</f>
        <v>37</v>
      </c>
      <c r="AF392" s="18" t="n">
        <f aca="false">IF(P392="","",ROUND((P392-O392)*1440,0))</f>
        <v>13</v>
      </c>
      <c r="AG392" s="18" t="n">
        <f aca="false">IF(Q392="","",ROUND((Q392-P392)*1440,0))</f>
        <v>15</v>
      </c>
      <c r="AH392" s="18" t="n">
        <f aca="false">IF(Q392="","",ROUND((Q392-H392)*1440,0))</f>
        <v>246</v>
      </c>
      <c r="AI392" s="19" t="n">
        <f aca="false">ROUND(IF(O392="",Assumptions!$B$25-K392,O392-K392)*24,1)</f>
        <v>1.5</v>
      </c>
      <c r="AJ392" s="20" t="n">
        <f aca="false">ROUND(MAX(N(Y392)/Assumptions!$C$5, N(Z392)/Assumptions!$C$6, N(AA392)/Assumptions!$C$7, N(AB392)/Assumptions!$C$8, N(AC392)/Assumptions!$C$9, N(AD392)/Assumptions!$C$10, N(AE392)/Assumptions!$C$11, N(AF392)/Assumptions!$C$12, N(AG392)/Assumptions!$C$13),3)</f>
        <v>2.5</v>
      </c>
      <c r="AK392" s="0" t="str">
        <f aca="false">IF(OR(U392="Pending",U392="On Hold"),"Open GRN (awaiting)",IF(AJ392&lt;=1,"Within SLA",IF(ROUND(N(Y392)/Assumptions!$C$5,3)=AJ392,"Gate Wait",IF(ROUND(N(Z392)/Assumptions!$C$6,3)=AJ392,"Dock Wait",IF(ROUND(N(AA392)/Assumptions!$C$7,3)=AJ392,"Unloading",IF(ROUND(N(AB392)/Assumptions!$C$8,3)=AJ392,"Unload-to-QC Wait",IF(ROUND(N(AC392)/Assumptions!$C$9,3)=AJ392,"QC",IF(ROUND(N(AD392)/Assumptions!$C$10,3)=AJ392,"QC-to-GRN Wait",IF(ROUND(N(AE392)/Assumptions!$C$11,3)=AJ392,"GRN Processing",IF(ROUND(N(AF392)/Assumptions!$C$12,3)=AJ392,"GRN-to-Putaway Wait",IF(ROUND(N(AG392)/Assumptions!$C$13,3)=AJ392,"Putaway","Within SLA")))))))))))</f>
        <v>Gate Wait</v>
      </c>
    </row>
    <row r="393" customFormat="false" ht="15" hidden="false" customHeight="false" outlineLevel="0" collapsed="false">
      <c r="A393" s="0" t="s">
        <v>1311</v>
      </c>
      <c r="B393" s="0" t="s">
        <v>1312</v>
      </c>
      <c r="C393" s="0" t="s">
        <v>184</v>
      </c>
      <c r="D393" s="0" t="s">
        <v>135</v>
      </c>
      <c r="E393" s="0" t="s">
        <v>1313</v>
      </c>
      <c r="F393" s="0" t="s">
        <v>177</v>
      </c>
      <c r="G393" s="0" t="s">
        <v>138</v>
      </c>
      <c r="H393" s="17" t="n">
        <v>46212.5534722222</v>
      </c>
      <c r="I393" s="17" t="n">
        <v>46212.5680555556</v>
      </c>
      <c r="J393" s="17" t="n">
        <v>46212.575</v>
      </c>
      <c r="K393" s="17" t="n">
        <v>46212.6256944445</v>
      </c>
      <c r="L393" s="17" t="n">
        <v>46212.6354166667</v>
      </c>
      <c r="M393" s="17" t="n">
        <v>46212.6444444444</v>
      </c>
      <c r="N393" s="17" t="n">
        <v>46212.6743055556</v>
      </c>
      <c r="O393" s="17" t="n">
        <v>46212.7159722222</v>
      </c>
      <c r="P393" s="17" t="n">
        <v>46212.7263888889</v>
      </c>
      <c r="Q393" s="17" t="n">
        <v>46212.7381944444</v>
      </c>
      <c r="R393" s="0" t="n">
        <v>557</v>
      </c>
      <c r="S393" s="0" t="n">
        <v>0</v>
      </c>
      <c r="T393" s="0" t="n">
        <v>0</v>
      </c>
      <c r="U393" s="18" t="s">
        <v>130</v>
      </c>
      <c r="V393" s="18" t="s">
        <v>156</v>
      </c>
      <c r="W393" s="0" t="str">
        <f aca="false">IF(AND(X393&gt;=6,X393&lt;14),"A",IF(AND(X393&gt;=14,X393&lt;22),"B","C"))</f>
        <v>A</v>
      </c>
      <c r="X393" s="18" t="n">
        <f aca="false">HOUR(H393)</f>
        <v>13</v>
      </c>
      <c r="Y393" s="18" t="n">
        <f aca="false">ROUND((I393-H393)*1440,0)</f>
        <v>21</v>
      </c>
      <c r="Z393" s="18" t="n">
        <f aca="false">ROUND((J393-I393)*1440,0)</f>
        <v>10</v>
      </c>
      <c r="AA393" s="18" t="n">
        <f aca="false">ROUND((K393-J393)*1440,0)</f>
        <v>73</v>
      </c>
      <c r="AB393" s="18" t="n">
        <f aca="false">ROUND((L393-K393)*1440,0)</f>
        <v>14</v>
      </c>
      <c r="AC393" s="18" t="n">
        <f aca="false">ROUND((M393-L393)*1440,0)</f>
        <v>13</v>
      </c>
      <c r="AD393" s="18" t="n">
        <f aca="false">IF(N393="","",ROUND((N393-M393)*1440,0))</f>
        <v>43</v>
      </c>
      <c r="AE393" s="18" t="n">
        <f aca="false">IF(O393="","",ROUND((O393-N393)*1440,0))</f>
        <v>60</v>
      </c>
      <c r="AF393" s="18" t="n">
        <f aca="false">IF(P393="","",ROUND((P393-O393)*1440,0))</f>
        <v>15</v>
      </c>
      <c r="AG393" s="18" t="n">
        <f aca="false">IF(Q393="","",ROUND((Q393-P393)*1440,0))</f>
        <v>17</v>
      </c>
      <c r="AH393" s="18" t="n">
        <f aca="false">IF(Q393="","",ROUND((Q393-H393)*1440,0))</f>
        <v>266</v>
      </c>
      <c r="AI393" s="19" t="n">
        <f aca="false">ROUND(IF(O393="",Assumptions!$B$25-K393,O393-K393)*24,1)</f>
        <v>2.2</v>
      </c>
      <c r="AJ393" s="20" t="n">
        <f aca="false">ROUND(MAX(N(Y393)/Assumptions!$C$5, N(Z393)/Assumptions!$C$6, N(AA393)/Assumptions!$C$7, N(AB393)/Assumptions!$C$8, N(AC393)/Assumptions!$C$9, N(AD393)/Assumptions!$C$10, N(AE393)/Assumptions!$C$11, N(AF393)/Assumptions!$C$12, N(AG393)/Assumptions!$C$13),3)</f>
        <v>1.433</v>
      </c>
      <c r="AK393" s="0" t="str">
        <f aca="false">IF(OR(U393="Pending",U393="On Hold"),"Open GRN (awaiting)",IF(AJ393&lt;=1,"Within SLA",IF(ROUND(N(Y393)/Assumptions!$C$5,3)=AJ393,"Gate Wait",IF(ROUND(N(Z393)/Assumptions!$C$6,3)=AJ393,"Dock Wait",IF(ROUND(N(AA393)/Assumptions!$C$7,3)=AJ393,"Unloading",IF(ROUND(N(AB393)/Assumptions!$C$8,3)=AJ393,"Unload-to-QC Wait",IF(ROUND(N(AC393)/Assumptions!$C$9,3)=AJ393,"QC",IF(ROUND(N(AD393)/Assumptions!$C$10,3)=AJ393,"QC-to-GRN Wait",IF(ROUND(N(AE393)/Assumptions!$C$11,3)=AJ393,"GRN Processing",IF(ROUND(N(AF393)/Assumptions!$C$12,3)=AJ393,"GRN-to-Putaway Wait",IF(ROUND(N(AG393)/Assumptions!$C$13,3)=AJ393,"Putaway","Within SLA")))))))))))</f>
        <v>QC-to-GRN Wait</v>
      </c>
    </row>
    <row r="394" customFormat="false" ht="15" hidden="false" customHeight="false" outlineLevel="0" collapsed="false">
      <c r="A394" s="0" t="s">
        <v>1314</v>
      </c>
      <c r="B394" s="0" t="s">
        <v>1315</v>
      </c>
      <c r="C394" s="0" t="s">
        <v>184</v>
      </c>
      <c r="D394" s="0" t="s">
        <v>147</v>
      </c>
      <c r="E394" s="0" t="s">
        <v>1316</v>
      </c>
      <c r="F394" s="0" t="s">
        <v>177</v>
      </c>
      <c r="G394" s="0" t="s">
        <v>150</v>
      </c>
      <c r="H394" s="17" t="n">
        <v>46212.5916666667</v>
      </c>
      <c r="I394" s="17" t="n">
        <v>46212.6125</v>
      </c>
      <c r="J394" s="17" t="n">
        <v>46212.6152777778</v>
      </c>
      <c r="K394" s="17" t="n">
        <v>46212.6493055556</v>
      </c>
      <c r="L394" s="17" t="n">
        <v>46212.6576388889</v>
      </c>
      <c r="M394" s="17" t="n">
        <v>46212.6763888889</v>
      </c>
      <c r="N394" s="17" t="n">
        <v>46212.7541666667</v>
      </c>
      <c r="O394" s="17" t="n">
        <v>46212.7965277778</v>
      </c>
      <c r="P394" s="17" t="n">
        <v>46212.8069444444</v>
      </c>
      <c r="Q394" s="17" t="n">
        <v>46212.8263888889</v>
      </c>
      <c r="R394" s="0" t="n">
        <v>864</v>
      </c>
      <c r="S394" s="0" t="n">
        <v>0</v>
      </c>
      <c r="T394" s="0" t="n">
        <v>7</v>
      </c>
      <c r="U394" s="18" t="s">
        <v>123</v>
      </c>
      <c r="V394" s="18" t="s">
        <v>156</v>
      </c>
      <c r="W394" s="0" t="str">
        <f aca="false">IF(AND(X394&gt;=6,X394&lt;14),"A",IF(AND(X394&gt;=14,X394&lt;22),"B","C"))</f>
        <v>B</v>
      </c>
      <c r="X394" s="18" t="n">
        <f aca="false">HOUR(H394)</f>
        <v>14</v>
      </c>
      <c r="Y394" s="18" t="n">
        <f aca="false">ROUND((I394-H394)*1440,0)</f>
        <v>30</v>
      </c>
      <c r="Z394" s="18" t="n">
        <f aca="false">ROUND((J394-I394)*1440,0)</f>
        <v>4</v>
      </c>
      <c r="AA394" s="18" t="n">
        <f aca="false">ROUND((K394-J394)*1440,0)</f>
        <v>49</v>
      </c>
      <c r="AB394" s="18" t="n">
        <f aca="false">ROUND((L394-K394)*1440,0)</f>
        <v>12</v>
      </c>
      <c r="AC394" s="18" t="n">
        <f aca="false">ROUND((M394-L394)*1440,0)</f>
        <v>27</v>
      </c>
      <c r="AD394" s="18" t="n">
        <f aca="false">IF(N394="","",ROUND((N394-M394)*1440,0))</f>
        <v>112</v>
      </c>
      <c r="AE394" s="18" t="n">
        <f aca="false">IF(O394="","",ROUND((O394-N394)*1440,0))</f>
        <v>61</v>
      </c>
      <c r="AF394" s="18" t="n">
        <f aca="false">IF(P394="","",ROUND((P394-O394)*1440,0))</f>
        <v>15</v>
      </c>
      <c r="AG394" s="18" t="n">
        <f aca="false">IF(Q394="","",ROUND((Q394-P394)*1440,0))</f>
        <v>28</v>
      </c>
      <c r="AH394" s="18" t="n">
        <f aca="false">IF(Q394="","",ROUND((Q394-H394)*1440,0))</f>
        <v>338</v>
      </c>
      <c r="AI394" s="19" t="n">
        <f aca="false">ROUND(IF(O394="",Assumptions!$B$25-K394,O394-K394)*24,1)</f>
        <v>3.5</v>
      </c>
      <c r="AJ394" s="20" t="n">
        <f aca="false">ROUND(MAX(N(Y394)/Assumptions!$C$5, N(Z394)/Assumptions!$C$6, N(AA394)/Assumptions!$C$7, N(AB394)/Assumptions!$C$8, N(AC394)/Assumptions!$C$9, N(AD394)/Assumptions!$C$10, N(AE394)/Assumptions!$C$11, N(AF394)/Assumptions!$C$12, N(AG394)/Assumptions!$C$13),3)</f>
        <v>3.733</v>
      </c>
      <c r="AK394" s="0" t="str">
        <f aca="false">IF(OR(U394="Pending",U394="On Hold"),"Open GRN (awaiting)",IF(AJ394&lt;=1,"Within SLA",IF(ROUND(N(Y394)/Assumptions!$C$5,3)=AJ394,"Gate Wait",IF(ROUND(N(Z394)/Assumptions!$C$6,3)=AJ394,"Dock Wait",IF(ROUND(N(AA394)/Assumptions!$C$7,3)=AJ394,"Unloading",IF(ROUND(N(AB394)/Assumptions!$C$8,3)=AJ394,"Unload-to-QC Wait",IF(ROUND(N(AC394)/Assumptions!$C$9,3)=AJ394,"QC",IF(ROUND(N(AD394)/Assumptions!$C$10,3)=AJ394,"QC-to-GRN Wait",IF(ROUND(N(AE394)/Assumptions!$C$11,3)=AJ394,"GRN Processing",IF(ROUND(N(AF394)/Assumptions!$C$12,3)=AJ394,"GRN-to-Putaway Wait",IF(ROUND(N(AG394)/Assumptions!$C$13,3)=AJ394,"Putaway","Within SLA")))))))))))</f>
        <v>QC-to-GRN Wait</v>
      </c>
    </row>
    <row r="395" customFormat="false" ht="15" hidden="false" customHeight="false" outlineLevel="0" collapsed="false">
      <c r="A395" s="0" t="s">
        <v>1317</v>
      </c>
      <c r="B395" s="0" t="s">
        <v>1318</v>
      </c>
      <c r="C395" s="0" t="s">
        <v>159</v>
      </c>
      <c r="D395" s="0" t="s">
        <v>135</v>
      </c>
      <c r="E395" s="0" t="s">
        <v>1319</v>
      </c>
      <c r="F395" s="0" t="s">
        <v>128</v>
      </c>
      <c r="G395" s="0" t="s">
        <v>178</v>
      </c>
      <c r="H395" s="17" t="n">
        <v>46212.6020833333</v>
      </c>
      <c r="I395" s="17" t="n">
        <v>46212.6270833333</v>
      </c>
      <c r="J395" s="17" t="n">
        <v>46212.6333333333</v>
      </c>
      <c r="K395" s="17" t="n">
        <v>46212.65625</v>
      </c>
      <c r="L395" s="17" t="n">
        <v>46212.6645833333</v>
      </c>
      <c r="M395" s="17" t="n">
        <v>46212.7111111111</v>
      </c>
      <c r="N395" s="17" t="n">
        <v>46212.7423611111</v>
      </c>
      <c r="O395" s="17" t="n">
        <v>46213.1333333333</v>
      </c>
      <c r="P395" s="17" t="n">
        <v>46213.1458333333</v>
      </c>
      <c r="Q395" s="17" t="n">
        <v>46213.2027777778</v>
      </c>
      <c r="R395" s="0" t="n">
        <v>162</v>
      </c>
      <c r="S395" s="0" t="n">
        <v>11</v>
      </c>
      <c r="T395" s="0" t="n">
        <v>3</v>
      </c>
      <c r="U395" s="18" t="s">
        <v>123</v>
      </c>
      <c r="V395" s="18" t="s">
        <v>144</v>
      </c>
      <c r="W395" s="0" t="str">
        <f aca="false">IF(AND(X395&gt;=6,X395&lt;14),"A",IF(AND(X395&gt;=14,X395&lt;22),"B","C"))</f>
        <v>B</v>
      </c>
      <c r="X395" s="18" t="n">
        <f aca="false">HOUR(H395)</f>
        <v>14</v>
      </c>
      <c r="Y395" s="18" t="n">
        <f aca="false">ROUND((I395-H395)*1440,0)</f>
        <v>36</v>
      </c>
      <c r="Z395" s="18" t="n">
        <f aca="false">ROUND((J395-I395)*1440,0)</f>
        <v>9</v>
      </c>
      <c r="AA395" s="18" t="n">
        <f aca="false">ROUND((K395-J395)*1440,0)</f>
        <v>33</v>
      </c>
      <c r="AB395" s="18" t="n">
        <f aca="false">ROUND((L395-K395)*1440,0)</f>
        <v>12</v>
      </c>
      <c r="AC395" s="18" t="n">
        <f aca="false">ROUND((M395-L395)*1440,0)</f>
        <v>67</v>
      </c>
      <c r="AD395" s="18" t="n">
        <f aca="false">IF(N395="","",ROUND((N395-M395)*1440,0))</f>
        <v>45</v>
      </c>
      <c r="AE395" s="18" t="n">
        <f aca="false">IF(O395="","",ROUND((O395-N395)*1440,0))</f>
        <v>563</v>
      </c>
      <c r="AF395" s="18" t="n">
        <f aca="false">IF(P395="","",ROUND((P395-O395)*1440,0))</f>
        <v>18</v>
      </c>
      <c r="AG395" s="18" t="n">
        <f aca="false">IF(Q395="","",ROUND((Q395-P395)*1440,0))</f>
        <v>82</v>
      </c>
      <c r="AH395" s="18" t="n">
        <f aca="false">IF(Q395="","",ROUND((Q395-H395)*1440,0))</f>
        <v>865</v>
      </c>
      <c r="AI395" s="19" t="n">
        <f aca="false">ROUND(IF(O395="",Assumptions!$B$25-K395,O395-K395)*24,1)</f>
        <v>11.5</v>
      </c>
      <c r="AJ395" s="20" t="n">
        <f aca="false">ROUND(MAX(N(Y395)/Assumptions!$C$5, N(Z395)/Assumptions!$C$6, N(AA395)/Assumptions!$C$7, N(AB395)/Assumptions!$C$8, N(AC395)/Assumptions!$C$9, N(AD395)/Assumptions!$C$10, N(AE395)/Assumptions!$C$11, N(AF395)/Assumptions!$C$12, N(AG395)/Assumptions!$C$13),3)</f>
        <v>12.511</v>
      </c>
      <c r="AK395" s="0" t="str">
        <f aca="false">IF(OR(U395="Pending",U395="On Hold"),"Open GRN (awaiting)",IF(AJ395&lt;=1,"Within SLA",IF(ROUND(N(Y395)/Assumptions!$C$5,3)=AJ395,"Gate Wait",IF(ROUND(N(Z395)/Assumptions!$C$6,3)=AJ395,"Dock Wait",IF(ROUND(N(AA395)/Assumptions!$C$7,3)=AJ395,"Unloading",IF(ROUND(N(AB395)/Assumptions!$C$8,3)=AJ395,"Unload-to-QC Wait",IF(ROUND(N(AC395)/Assumptions!$C$9,3)=AJ395,"QC",IF(ROUND(N(AD395)/Assumptions!$C$10,3)=AJ395,"QC-to-GRN Wait",IF(ROUND(N(AE395)/Assumptions!$C$11,3)=AJ395,"GRN Processing",IF(ROUND(N(AF395)/Assumptions!$C$12,3)=AJ395,"GRN-to-Putaway Wait",IF(ROUND(N(AG395)/Assumptions!$C$13,3)=AJ395,"Putaway","Within SLA")))))))))))</f>
        <v>GRN Processing</v>
      </c>
    </row>
    <row r="396" customFormat="false" ht="15" hidden="false" customHeight="false" outlineLevel="0" collapsed="false">
      <c r="A396" s="0" t="s">
        <v>1320</v>
      </c>
      <c r="B396" s="0" t="s">
        <v>1321</v>
      </c>
      <c r="C396" s="0" t="s">
        <v>153</v>
      </c>
      <c r="D396" s="0" t="s">
        <v>147</v>
      </c>
      <c r="E396" s="0" t="s">
        <v>1322</v>
      </c>
      <c r="F396" s="0" t="s">
        <v>149</v>
      </c>
      <c r="G396" s="0" t="s">
        <v>167</v>
      </c>
      <c r="H396" s="17" t="n">
        <v>46212.6104166667</v>
      </c>
      <c r="I396" s="17" t="n">
        <v>46212.6541666667</v>
      </c>
      <c r="J396" s="17" t="n">
        <v>46212.6680555556</v>
      </c>
      <c r="K396" s="17" t="n">
        <v>46212.6847222222</v>
      </c>
      <c r="L396" s="17" t="n">
        <v>46212.6951388889</v>
      </c>
      <c r="M396" s="17" t="n">
        <v>46212.7152777778</v>
      </c>
      <c r="N396" s="17" t="n">
        <v>46212.7354166667</v>
      </c>
      <c r="O396" s="17" t="n">
        <v>46212.7868055556</v>
      </c>
      <c r="P396" s="17" t="n">
        <v>46212.8111111111</v>
      </c>
      <c r="Q396" s="17" t="n">
        <v>46212.8236111111</v>
      </c>
      <c r="R396" s="0" t="n">
        <v>441</v>
      </c>
      <c r="S396" s="0" t="n">
        <v>0</v>
      </c>
      <c r="T396" s="0" t="n">
        <v>0</v>
      </c>
      <c r="U396" s="18" t="s">
        <v>130</v>
      </c>
      <c r="V396" s="18" t="s">
        <v>82</v>
      </c>
      <c r="W396" s="0" t="str">
        <f aca="false">IF(AND(X396&gt;=6,X396&lt;14),"A",IF(AND(X396&gt;=14,X396&lt;22),"B","C"))</f>
        <v>B</v>
      </c>
      <c r="X396" s="18" t="n">
        <f aca="false">HOUR(H396)</f>
        <v>14</v>
      </c>
      <c r="Y396" s="18" t="n">
        <f aca="false">ROUND((I396-H396)*1440,0)</f>
        <v>63</v>
      </c>
      <c r="Z396" s="18" t="n">
        <f aca="false">ROUND((J396-I396)*1440,0)</f>
        <v>20</v>
      </c>
      <c r="AA396" s="18" t="n">
        <f aca="false">ROUND((K396-J396)*1440,0)</f>
        <v>24</v>
      </c>
      <c r="AB396" s="18" t="n">
        <f aca="false">ROUND((L396-K396)*1440,0)</f>
        <v>15</v>
      </c>
      <c r="AC396" s="18" t="n">
        <f aca="false">ROUND((M396-L396)*1440,0)</f>
        <v>29</v>
      </c>
      <c r="AD396" s="18" t="n">
        <f aca="false">IF(N396="","",ROUND((N396-M396)*1440,0))</f>
        <v>29</v>
      </c>
      <c r="AE396" s="18" t="n">
        <f aca="false">IF(O396="","",ROUND((O396-N396)*1440,0))</f>
        <v>74</v>
      </c>
      <c r="AF396" s="18" t="n">
        <f aca="false">IF(P396="","",ROUND((P396-O396)*1440,0))</f>
        <v>35</v>
      </c>
      <c r="AG396" s="18" t="n">
        <f aca="false">IF(Q396="","",ROUND((Q396-P396)*1440,0))</f>
        <v>18</v>
      </c>
      <c r="AH396" s="18" t="n">
        <f aca="false">IF(Q396="","",ROUND((Q396-H396)*1440,0))</f>
        <v>307</v>
      </c>
      <c r="AI396" s="19" t="n">
        <f aca="false">ROUND(IF(O396="",Assumptions!$B$25-K396,O396-K396)*24,1)</f>
        <v>2.5</v>
      </c>
      <c r="AJ396" s="20" t="n">
        <f aca="false">ROUND(MAX(N(Y396)/Assumptions!$C$5, N(Z396)/Assumptions!$C$6, N(AA396)/Assumptions!$C$7, N(AB396)/Assumptions!$C$8, N(AC396)/Assumptions!$C$9, N(AD396)/Assumptions!$C$10, N(AE396)/Assumptions!$C$11, N(AF396)/Assumptions!$C$12, N(AG396)/Assumptions!$C$13),3)</f>
        <v>2.1</v>
      </c>
      <c r="AK396" s="0" t="str">
        <f aca="false">IF(OR(U396="Pending",U396="On Hold"),"Open GRN (awaiting)",IF(AJ396&lt;=1,"Within SLA",IF(ROUND(N(Y396)/Assumptions!$C$5,3)=AJ396,"Gate Wait",IF(ROUND(N(Z396)/Assumptions!$C$6,3)=AJ396,"Dock Wait",IF(ROUND(N(AA396)/Assumptions!$C$7,3)=AJ396,"Unloading",IF(ROUND(N(AB396)/Assumptions!$C$8,3)=AJ396,"Unload-to-QC Wait",IF(ROUND(N(AC396)/Assumptions!$C$9,3)=AJ396,"QC",IF(ROUND(N(AD396)/Assumptions!$C$10,3)=AJ396,"QC-to-GRN Wait",IF(ROUND(N(AE396)/Assumptions!$C$11,3)=AJ396,"GRN Processing",IF(ROUND(N(AF396)/Assumptions!$C$12,3)=AJ396,"GRN-to-Putaway Wait",IF(ROUND(N(AG396)/Assumptions!$C$13,3)=AJ396,"Putaway","Within SLA")))))))))))</f>
        <v>Gate Wait</v>
      </c>
    </row>
    <row r="397" customFormat="false" ht="15" hidden="false" customHeight="false" outlineLevel="0" collapsed="false">
      <c r="A397" s="0" t="s">
        <v>1323</v>
      </c>
      <c r="B397" s="0" t="s">
        <v>1324</v>
      </c>
      <c r="C397" s="0" t="s">
        <v>175</v>
      </c>
      <c r="D397" s="0" t="s">
        <v>119</v>
      </c>
      <c r="E397" s="0" t="s">
        <v>1325</v>
      </c>
      <c r="F397" s="0" t="s">
        <v>137</v>
      </c>
      <c r="G397" s="0" t="s">
        <v>129</v>
      </c>
      <c r="H397" s="17" t="n">
        <v>46212.6298611111</v>
      </c>
      <c r="I397" s="17" t="n">
        <v>46212.6458333333</v>
      </c>
      <c r="J397" s="17" t="n">
        <v>46212.65</v>
      </c>
      <c r="K397" s="17" t="n">
        <v>46212.69375</v>
      </c>
      <c r="L397" s="17" t="n">
        <v>46212.7041666667</v>
      </c>
      <c r="M397" s="17" t="n">
        <v>46212.7180555556</v>
      </c>
      <c r="N397" s="17" t="n">
        <v>46212.8076388889</v>
      </c>
      <c r="O397" s="17" t="n">
        <v>46212.8576388889</v>
      </c>
      <c r="P397" s="17" t="n">
        <v>46212.8680555556</v>
      </c>
      <c r="Q397" s="17" t="n">
        <v>46212.8833333333</v>
      </c>
      <c r="R397" s="0" t="n">
        <v>748</v>
      </c>
      <c r="S397" s="0" t="n">
        <v>0</v>
      </c>
      <c r="T397" s="0" t="n">
        <v>0</v>
      </c>
      <c r="U397" s="18" t="s">
        <v>130</v>
      </c>
      <c r="V397" s="18" t="s">
        <v>156</v>
      </c>
      <c r="W397" s="0" t="str">
        <f aca="false">IF(AND(X397&gt;=6,X397&lt;14),"A",IF(AND(X397&gt;=14,X397&lt;22),"B","C"))</f>
        <v>B</v>
      </c>
      <c r="X397" s="18" t="n">
        <f aca="false">HOUR(H397)</f>
        <v>15</v>
      </c>
      <c r="Y397" s="18" t="n">
        <f aca="false">ROUND((I397-H397)*1440,0)</f>
        <v>23</v>
      </c>
      <c r="Z397" s="18" t="n">
        <f aca="false">ROUND((J397-I397)*1440,0)</f>
        <v>6</v>
      </c>
      <c r="AA397" s="18" t="n">
        <f aca="false">ROUND((K397-J397)*1440,0)</f>
        <v>63</v>
      </c>
      <c r="AB397" s="18" t="n">
        <f aca="false">ROUND((L397-K397)*1440,0)</f>
        <v>15</v>
      </c>
      <c r="AC397" s="18" t="n">
        <f aca="false">ROUND((M397-L397)*1440,0)</f>
        <v>20</v>
      </c>
      <c r="AD397" s="18" t="n">
        <f aca="false">IF(N397="","",ROUND((N397-M397)*1440,0))</f>
        <v>129</v>
      </c>
      <c r="AE397" s="18" t="n">
        <f aca="false">IF(O397="","",ROUND((O397-N397)*1440,0))</f>
        <v>72</v>
      </c>
      <c r="AF397" s="18" t="n">
        <f aca="false">IF(P397="","",ROUND((P397-O397)*1440,0))</f>
        <v>15</v>
      </c>
      <c r="AG397" s="18" t="n">
        <f aca="false">IF(Q397="","",ROUND((Q397-P397)*1440,0))</f>
        <v>22</v>
      </c>
      <c r="AH397" s="18" t="n">
        <f aca="false">IF(Q397="","",ROUND((Q397-H397)*1440,0))</f>
        <v>365</v>
      </c>
      <c r="AI397" s="19" t="n">
        <f aca="false">ROUND(IF(O397="",Assumptions!$B$25-K397,O397-K397)*24,1)</f>
        <v>3.9</v>
      </c>
      <c r="AJ397" s="20" t="n">
        <f aca="false">ROUND(MAX(N(Y397)/Assumptions!$C$5, N(Z397)/Assumptions!$C$6, N(AA397)/Assumptions!$C$7, N(AB397)/Assumptions!$C$8, N(AC397)/Assumptions!$C$9, N(AD397)/Assumptions!$C$10, N(AE397)/Assumptions!$C$11, N(AF397)/Assumptions!$C$12, N(AG397)/Assumptions!$C$13),3)</f>
        <v>4.3</v>
      </c>
      <c r="AK397" s="0" t="str">
        <f aca="false">IF(OR(U397="Pending",U397="On Hold"),"Open GRN (awaiting)",IF(AJ397&lt;=1,"Within SLA",IF(ROUND(N(Y397)/Assumptions!$C$5,3)=AJ397,"Gate Wait",IF(ROUND(N(Z397)/Assumptions!$C$6,3)=AJ397,"Dock Wait",IF(ROUND(N(AA397)/Assumptions!$C$7,3)=AJ397,"Unloading",IF(ROUND(N(AB397)/Assumptions!$C$8,3)=AJ397,"Unload-to-QC Wait",IF(ROUND(N(AC397)/Assumptions!$C$9,3)=AJ397,"QC",IF(ROUND(N(AD397)/Assumptions!$C$10,3)=AJ397,"QC-to-GRN Wait",IF(ROUND(N(AE397)/Assumptions!$C$11,3)=AJ397,"GRN Processing",IF(ROUND(N(AF397)/Assumptions!$C$12,3)=AJ397,"GRN-to-Putaway Wait",IF(ROUND(N(AG397)/Assumptions!$C$13,3)=AJ397,"Putaway","Within SLA")))))))))))</f>
        <v>QC-to-GRN Wait</v>
      </c>
    </row>
    <row r="398" customFormat="false" ht="15" hidden="false" customHeight="false" outlineLevel="0" collapsed="false">
      <c r="A398" s="0" t="s">
        <v>1326</v>
      </c>
      <c r="B398" s="0" t="s">
        <v>1327</v>
      </c>
      <c r="C398" s="0" t="s">
        <v>159</v>
      </c>
      <c r="D398" s="0" t="s">
        <v>135</v>
      </c>
      <c r="E398" s="0" t="s">
        <v>1328</v>
      </c>
      <c r="F398" s="0" t="s">
        <v>128</v>
      </c>
      <c r="G398" s="0" t="s">
        <v>178</v>
      </c>
      <c r="H398" s="17" t="n">
        <v>46212.6375</v>
      </c>
      <c r="I398" s="17" t="n">
        <v>46212.6583333333</v>
      </c>
      <c r="J398" s="17" t="n">
        <v>46212.6694444444</v>
      </c>
      <c r="K398" s="17" t="n">
        <v>46212.6986111111</v>
      </c>
      <c r="L398" s="17" t="n">
        <v>46212.7041666667</v>
      </c>
      <c r="M398" s="17" t="n">
        <v>46212.7145833333</v>
      </c>
      <c r="N398" s="17" t="n">
        <v>46212.7236111111</v>
      </c>
      <c r="O398" s="17" t="n">
        <v>46212.7736111111</v>
      </c>
      <c r="P398" s="17" t="n">
        <v>46212.7916666667</v>
      </c>
      <c r="Q398" s="17" t="n">
        <v>46212.8027777778</v>
      </c>
      <c r="R398" s="0" t="n">
        <v>434</v>
      </c>
      <c r="S398" s="0" t="n">
        <v>0</v>
      </c>
      <c r="T398" s="0" t="n">
        <v>0</v>
      </c>
      <c r="U398" s="18" t="s">
        <v>130</v>
      </c>
      <c r="V398" s="18" t="s">
        <v>131</v>
      </c>
      <c r="W398" s="0" t="str">
        <f aca="false">IF(AND(X398&gt;=6,X398&lt;14),"A",IF(AND(X398&gt;=14,X398&lt;22),"B","C"))</f>
        <v>B</v>
      </c>
      <c r="X398" s="18" t="n">
        <f aca="false">HOUR(H398)</f>
        <v>15</v>
      </c>
      <c r="Y398" s="18" t="n">
        <f aca="false">ROUND((I398-H398)*1440,0)</f>
        <v>30</v>
      </c>
      <c r="Z398" s="18" t="n">
        <f aca="false">ROUND((J398-I398)*1440,0)</f>
        <v>16</v>
      </c>
      <c r="AA398" s="18" t="n">
        <f aca="false">ROUND((K398-J398)*1440,0)</f>
        <v>42</v>
      </c>
      <c r="AB398" s="18" t="n">
        <f aca="false">ROUND((L398-K398)*1440,0)</f>
        <v>8</v>
      </c>
      <c r="AC398" s="18" t="n">
        <f aca="false">ROUND((M398-L398)*1440,0)</f>
        <v>15</v>
      </c>
      <c r="AD398" s="18" t="n">
        <f aca="false">IF(N398="","",ROUND((N398-M398)*1440,0))</f>
        <v>13</v>
      </c>
      <c r="AE398" s="18" t="n">
        <f aca="false">IF(O398="","",ROUND((O398-N398)*1440,0))</f>
        <v>72</v>
      </c>
      <c r="AF398" s="18" t="n">
        <f aca="false">IF(P398="","",ROUND((P398-O398)*1440,0))</f>
        <v>26</v>
      </c>
      <c r="AG398" s="18" t="n">
        <f aca="false">IF(Q398="","",ROUND((Q398-P398)*1440,0))</f>
        <v>16</v>
      </c>
      <c r="AH398" s="18" t="n">
        <f aca="false">IF(Q398="","",ROUND((Q398-H398)*1440,0))</f>
        <v>238</v>
      </c>
      <c r="AI398" s="19" t="n">
        <f aca="false">ROUND(IF(O398="",Assumptions!$B$25-K398,O398-K398)*24,1)</f>
        <v>1.8</v>
      </c>
      <c r="AJ398" s="20" t="n">
        <f aca="false">ROUND(MAX(N(Y398)/Assumptions!$C$5, N(Z398)/Assumptions!$C$6, N(AA398)/Assumptions!$C$7, N(AB398)/Assumptions!$C$8, N(AC398)/Assumptions!$C$9, N(AD398)/Assumptions!$C$10, N(AE398)/Assumptions!$C$11, N(AF398)/Assumptions!$C$12, N(AG398)/Assumptions!$C$13),3)</f>
        <v>1.6</v>
      </c>
      <c r="AK398" s="0" t="str">
        <f aca="false">IF(OR(U398="Pending",U398="On Hold"),"Open GRN (awaiting)",IF(AJ398&lt;=1,"Within SLA",IF(ROUND(N(Y398)/Assumptions!$C$5,3)=AJ398,"Gate Wait",IF(ROUND(N(Z398)/Assumptions!$C$6,3)=AJ398,"Dock Wait",IF(ROUND(N(AA398)/Assumptions!$C$7,3)=AJ398,"Unloading",IF(ROUND(N(AB398)/Assumptions!$C$8,3)=AJ398,"Unload-to-QC Wait",IF(ROUND(N(AC398)/Assumptions!$C$9,3)=AJ398,"QC",IF(ROUND(N(AD398)/Assumptions!$C$10,3)=AJ398,"QC-to-GRN Wait",IF(ROUND(N(AE398)/Assumptions!$C$11,3)=AJ398,"GRN Processing",IF(ROUND(N(AF398)/Assumptions!$C$12,3)=AJ398,"GRN-to-Putaway Wait",IF(ROUND(N(AG398)/Assumptions!$C$13,3)=AJ398,"Putaway","Within SLA")))))))))))</f>
        <v>GRN Processing</v>
      </c>
    </row>
    <row r="399" customFormat="false" ht="15" hidden="false" customHeight="false" outlineLevel="0" collapsed="false">
      <c r="A399" s="0" t="s">
        <v>1329</v>
      </c>
      <c r="B399" s="0" t="s">
        <v>1330</v>
      </c>
      <c r="C399" s="0" t="s">
        <v>142</v>
      </c>
      <c r="D399" s="0" t="s">
        <v>119</v>
      </c>
      <c r="E399" s="0" t="s">
        <v>1331</v>
      </c>
      <c r="F399" s="0" t="s">
        <v>137</v>
      </c>
      <c r="G399" s="0" t="s">
        <v>129</v>
      </c>
      <c r="H399" s="17" t="n">
        <v>46212.6388888889</v>
      </c>
      <c r="I399" s="17" t="n">
        <v>46212.6555555556</v>
      </c>
      <c r="J399" s="17" t="n">
        <v>46212.6645833333</v>
      </c>
      <c r="K399" s="17" t="n">
        <v>46212.6791666667</v>
      </c>
      <c r="L399" s="17" t="n">
        <v>46212.6944444445</v>
      </c>
      <c r="M399" s="17" t="n">
        <v>46212.7569444445</v>
      </c>
      <c r="N399" s="17" t="n">
        <v>46212.8027777778</v>
      </c>
      <c r="O399" s="17" t="n">
        <v>46212.8298611111</v>
      </c>
      <c r="P399" s="17" t="n">
        <v>46212.8520833333</v>
      </c>
      <c r="Q399" s="17" t="n">
        <v>46212.8597222222</v>
      </c>
      <c r="R399" s="0" t="n">
        <v>157</v>
      </c>
      <c r="S399" s="0" t="n">
        <v>0</v>
      </c>
      <c r="T399" s="0" t="n">
        <v>0</v>
      </c>
      <c r="U399" s="18" t="s">
        <v>130</v>
      </c>
      <c r="V399" s="18" t="s">
        <v>144</v>
      </c>
      <c r="W399" s="0" t="str">
        <f aca="false">IF(AND(X399&gt;=6,X399&lt;14),"A",IF(AND(X399&gt;=14,X399&lt;22),"B","C"))</f>
        <v>B</v>
      </c>
      <c r="X399" s="18" t="n">
        <f aca="false">HOUR(H399)</f>
        <v>15</v>
      </c>
      <c r="Y399" s="18" t="n">
        <f aca="false">ROUND((I399-H399)*1440,0)</f>
        <v>24</v>
      </c>
      <c r="Z399" s="18" t="n">
        <f aca="false">ROUND((J399-I399)*1440,0)</f>
        <v>13</v>
      </c>
      <c r="AA399" s="18" t="n">
        <f aca="false">ROUND((K399-J399)*1440,0)</f>
        <v>21</v>
      </c>
      <c r="AB399" s="18" t="n">
        <f aca="false">ROUND((L399-K399)*1440,0)</f>
        <v>22</v>
      </c>
      <c r="AC399" s="18" t="n">
        <f aca="false">ROUND((M399-L399)*1440,0)</f>
        <v>90</v>
      </c>
      <c r="AD399" s="18" t="n">
        <f aca="false">IF(N399="","",ROUND((N399-M399)*1440,0))</f>
        <v>66</v>
      </c>
      <c r="AE399" s="18" t="n">
        <f aca="false">IF(O399="","",ROUND((O399-N399)*1440,0))</f>
        <v>39</v>
      </c>
      <c r="AF399" s="18" t="n">
        <f aca="false">IF(P399="","",ROUND((P399-O399)*1440,0))</f>
        <v>32</v>
      </c>
      <c r="AG399" s="18" t="n">
        <f aca="false">IF(Q399="","",ROUND((Q399-P399)*1440,0))</f>
        <v>11</v>
      </c>
      <c r="AH399" s="18" t="n">
        <f aca="false">IF(Q399="","",ROUND((Q399-H399)*1440,0))</f>
        <v>318</v>
      </c>
      <c r="AI399" s="19" t="n">
        <f aca="false">ROUND(IF(O399="",Assumptions!$B$25-K399,O399-K399)*24,1)</f>
        <v>3.6</v>
      </c>
      <c r="AJ399" s="20" t="n">
        <f aca="false">ROUND(MAX(N(Y399)/Assumptions!$C$5, N(Z399)/Assumptions!$C$6, N(AA399)/Assumptions!$C$7, N(AB399)/Assumptions!$C$8, N(AC399)/Assumptions!$C$9, N(AD399)/Assumptions!$C$10, N(AE399)/Assumptions!$C$11, N(AF399)/Assumptions!$C$12, N(AG399)/Assumptions!$C$13),3)</f>
        <v>2.2</v>
      </c>
      <c r="AK399" s="0" t="str">
        <f aca="false">IF(OR(U399="Pending",U399="On Hold"),"Open GRN (awaiting)",IF(AJ399&lt;=1,"Within SLA",IF(ROUND(N(Y399)/Assumptions!$C$5,3)=AJ399,"Gate Wait",IF(ROUND(N(Z399)/Assumptions!$C$6,3)=AJ399,"Dock Wait",IF(ROUND(N(AA399)/Assumptions!$C$7,3)=AJ399,"Unloading",IF(ROUND(N(AB399)/Assumptions!$C$8,3)=AJ399,"Unload-to-QC Wait",IF(ROUND(N(AC399)/Assumptions!$C$9,3)=AJ399,"QC",IF(ROUND(N(AD399)/Assumptions!$C$10,3)=AJ399,"QC-to-GRN Wait",IF(ROUND(N(AE399)/Assumptions!$C$11,3)=AJ399,"GRN Processing",IF(ROUND(N(AF399)/Assumptions!$C$12,3)=AJ399,"GRN-to-Putaway Wait",IF(ROUND(N(AG399)/Assumptions!$C$13,3)=AJ399,"Putaway","Within SLA")))))))))))</f>
        <v>QC-to-GRN Wait</v>
      </c>
    </row>
    <row r="400" customFormat="false" ht="15" hidden="false" customHeight="false" outlineLevel="0" collapsed="false">
      <c r="A400" s="0" t="s">
        <v>1332</v>
      </c>
      <c r="B400" s="0" t="s">
        <v>1333</v>
      </c>
      <c r="C400" s="0" t="s">
        <v>218</v>
      </c>
      <c r="D400" s="0" t="s">
        <v>119</v>
      </c>
      <c r="E400" s="0" t="s">
        <v>1334</v>
      </c>
      <c r="F400" s="0" t="s">
        <v>137</v>
      </c>
      <c r="G400" s="0" t="s">
        <v>122</v>
      </c>
      <c r="H400" s="17" t="n">
        <v>46212.6423611111</v>
      </c>
      <c r="I400" s="17" t="n">
        <v>46212.6875</v>
      </c>
      <c r="J400" s="17" t="n">
        <v>46212.6958333333</v>
      </c>
      <c r="K400" s="17" t="n">
        <v>46212.7222222222</v>
      </c>
      <c r="L400" s="17" t="n">
        <v>46212.7381944444</v>
      </c>
      <c r="M400" s="17" t="n">
        <v>46212.7520833333</v>
      </c>
      <c r="N400" s="17" t="n">
        <v>46212.7777777778</v>
      </c>
      <c r="O400" s="17" t="n">
        <v>46212.7986111111</v>
      </c>
      <c r="P400" s="17" t="n">
        <v>46212.8159722222</v>
      </c>
      <c r="Q400" s="17" t="n">
        <v>46212.8305555556</v>
      </c>
      <c r="R400" s="0" t="n">
        <v>647</v>
      </c>
      <c r="S400" s="0" t="n">
        <v>0</v>
      </c>
      <c r="T400" s="0" t="n">
        <v>0</v>
      </c>
      <c r="U400" s="18" t="s">
        <v>130</v>
      </c>
      <c r="V400" s="18" t="s">
        <v>82</v>
      </c>
      <c r="W400" s="0" t="str">
        <f aca="false">IF(AND(X400&gt;=6,X400&lt;14),"A",IF(AND(X400&gt;=14,X400&lt;22),"B","C"))</f>
        <v>B</v>
      </c>
      <c r="X400" s="18" t="n">
        <f aca="false">HOUR(H400)</f>
        <v>15</v>
      </c>
      <c r="Y400" s="18" t="n">
        <f aca="false">ROUND((I400-H400)*1440,0)</f>
        <v>65</v>
      </c>
      <c r="Z400" s="18" t="n">
        <f aca="false">ROUND((J400-I400)*1440,0)</f>
        <v>12</v>
      </c>
      <c r="AA400" s="18" t="n">
        <f aca="false">ROUND((K400-J400)*1440,0)</f>
        <v>38</v>
      </c>
      <c r="AB400" s="18" t="n">
        <f aca="false">ROUND((L400-K400)*1440,0)</f>
        <v>23</v>
      </c>
      <c r="AC400" s="18" t="n">
        <f aca="false">ROUND((M400-L400)*1440,0)</f>
        <v>20</v>
      </c>
      <c r="AD400" s="18" t="n">
        <f aca="false">IF(N400="","",ROUND((N400-M400)*1440,0))</f>
        <v>37</v>
      </c>
      <c r="AE400" s="18" t="n">
        <f aca="false">IF(O400="","",ROUND((O400-N400)*1440,0))</f>
        <v>30</v>
      </c>
      <c r="AF400" s="18" t="n">
        <f aca="false">IF(P400="","",ROUND((P400-O400)*1440,0))</f>
        <v>25</v>
      </c>
      <c r="AG400" s="18" t="n">
        <f aca="false">IF(Q400="","",ROUND((Q400-P400)*1440,0))</f>
        <v>21</v>
      </c>
      <c r="AH400" s="18" t="n">
        <f aca="false">IF(Q400="","",ROUND((Q400-H400)*1440,0))</f>
        <v>271</v>
      </c>
      <c r="AI400" s="19" t="n">
        <f aca="false">ROUND(IF(O400="",Assumptions!$B$25-K400,O400-K400)*24,1)</f>
        <v>1.8</v>
      </c>
      <c r="AJ400" s="20" t="n">
        <f aca="false">ROUND(MAX(N(Y400)/Assumptions!$C$5, N(Z400)/Assumptions!$C$6, N(AA400)/Assumptions!$C$7, N(AB400)/Assumptions!$C$8, N(AC400)/Assumptions!$C$9, N(AD400)/Assumptions!$C$10, N(AE400)/Assumptions!$C$11, N(AF400)/Assumptions!$C$12, N(AG400)/Assumptions!$C$13),3)</f>
        <v>2.167</v>
      </c>
      <c r="AK400" s="0" t="str">
        <f aca="false">IF(OR(U400="Pending",U400="On Hold"),"Open GRN (awaiting)",IF(AJ400&lt;=1,"Within SLA",IF(ROUND(N(Y400)/Assumptions!$C$5,3)=AJ400,"Gate Wait",IF(ROUND(N(Z400)/Assumptions!$C$6,3)=AJ400,"Dock Wait",IF(ROUND(N(AA400)/Assumptions!$C$7,3)=AJ400,"Unloading",IF(ROUND(N(AB400)/Assumptions!$C$8,3)=AJ400,"Unload-to-QC Wait",IF(ROUND(N(AC400)/Assumptions!$C$9,3)=AJ400,"QC",IF(ROUND(N(AD400)/Assumptions!$C$10,3)=AJ400,"QC-to-GRN Wait",IF(ROUND(N(AE400)/Assumptions!$C$11,3)=AJ400,"GRN Processing",IF(ROUND(N(AF400)/Assumptions!$C$12,3)=AJ400,"GRN-to-Putaway Wait",IF(ROUND(N(AG400)/Assumptions!$C$13,3)=AJ400,"Putaway","Within SLA")))))))))))</f>
        <v>Gate Wait</v>
      </c>
    </row>
    <row r="401" customFormat="false" ht="15" hidden="false" customHeight="false" outlineLevel="0" collapsed="false">
      <c r="A401" s="0" t="s">
        <v>1335</v>
      </c>
      <c r="B401" s="0" t="s">
        <v>1336</v>
      </c>
      <c r="C401" s="0" t="s">
        <v>118</v>
      </c>
      <c r="D401" s="0" t="s">
        <v>119</v>
      </c>
      <c r="E401" s="0" t="s">
        <v>1337</v>
      </c>
      <c r="F401" s="0" t="s">
        <v>121</v>
      </c>
      <c r="G401" s="0" t="s">
        <v>122</v>
      </c>
      <c r="H401" s="17" t="n">
        <v>46212.64375</v>
      </c>
      <c r="I401" s="17" t="n">
        <v>46212.6604166667</v>
      </c>
      <c r="J401" s="17" t="n">
        <v>46212.6819444444</v>
      </c>
      <c r="K401" s="17" t="n">
        <v>46212.7013888889</v>
      </c>
      <c r="L401" s="17" t="n">
        <v>46212.7076388889</v>
      </c>
      <c r="M401" s="17" t="n">
        <v>46212.7180555556</v>
      </c>
      <c r="N401" s="17" t="n">
        <v>46212.7319444444</v>
      </c>
      <c r="O401" s="17" t="n">
        <v>46212.74375</v>
      </c>
      <c r="P401" s="17" t="n">
        <v>46212.7493055556</v>
      </c>
      <c r="Q401" s="17" t="n">
        <v>46212.7701388889</v>
      </c>
      <c r="R401" s="0" t="n">
        <v>511</v>
      </c>
      <c r="S401" s="0" t="n">
        <v>0</v>
      </c>
      <c r="T401" s="0" t="n">
        <v>0</v>
      </c>
      <c r="U401" s="18" t="s">
        <v>130</v>
      </c>
      <c r="V401" s="18" t="s">
        <v>139</v>
      </c>
      <c r="W401" s="0" t="str">
        <f aca="false">IF(AND(X401&gt;=6,X401&lt;14),"A",IF(AND(X401&gt;=14,X401&lt;22),"B","C"))</f>
        <v>B</v>
      </c>
      <c r="X401" s="18" t="n">
        <f aca="false">HOUR(H401)</f>
        <v>15</v>
      </c>
      <c r="Y401" s="18" t="n">
        <f aca="false">ROUND((I401-H401)*1440,0)</f>
        <v>24</v>
      </c>
      <c r="Z401" s="18" t="n">
        <f aca="false">ROUND((J401-I401)*1440,0)</f>
        <v>31</v>
      </c>
      <c r="AA401" s="18" t="n">
        <f aca="false">ROUND((K401-J401)*1440,0)</f>
        <v>28</v>
      </c>
      <c r="AB401" s="18" t="n">
        <f aca="false">ROUND((L401-K401)*1440,0)</f>
        <v>9</v>
      </c>
      <c r="AC401" s="18" t="n">
        <f aca="false">ROUND((M401-L401)*1440,0)</f>
        <v>15</v>
      </c>
      <c r="AD401" s="18" t="n">
        <f aca="false">IF(N401="","",ROUND((N401-M401)*1440,0))</f>
        <v>20</v>
      </c>
      <c r="AE401" s="18" t="n">
        <f aca="false">IF(O401="","",ROUND((O401-N401)*1440,0))</f>
        <v>17</v>
      </c>
      <c r="AF401" s="18" t="n">
        <f aca="false">IF(P401="","",ROUND((P401-O401)*1440,0))</f>
        <v>8</v>
      </c>
      <c r="AG401" s="18" t="n">
        <f aca="false">IF(Q401="","",ROUND((Q401-P401)*1440,0))</f>
        <v>30</v>
      </c>
      <c r="AH401" s="18" t="n">
        <f aca="false">IF(Q401="","",ROUND((Q401-H401)*1440,0))</f>
        <v>182</v>
      </c>
      <c r="AI401" s="19" t="n">
        <f aca="false">ROUND(IF(O401="",Assumptions!$B$25-K401,O401-K401)*24,1)</f>
        <v>1</v>
      </c>
      <c r="AJ401" s="20" t="n">
        <f aca="false">ROUND(MAX(N(Y401)/Assumptions!$C$5, N(Z401)/Assumptions!$C$6, N(AA401)/Assumptions!$C$7, N(AB401)/Assumptions!$C$8, N(AC401)/Assumptions!$C$9, N(AD401)/Assumptions!$C$10, N(AE401)/Assumptions!$C$11, N(AF401)/Assumptions!$C$12, N(AG401)/Assumptions!$C$13),3)</f>
        <v>2.067</v>
      </c>
      <c r="AK401" s="0" t="str">
        <f aca="false">IF(OR(U401="Pending",U401="On Hold"),"Open GRN (awaiting)",IF(AJ401&lt;=1,"Within SLA",IF(ROUND(N(Y401)/Assumptions!$C$5,3)=AJ401,"Gate Wait",IF(ROUND(N(Z401)/Assumptions!$C$6,3)=AJ401,"Dock Wait",IF(ROUND(N(AA401)/Assumptions!$C$7,3)=AJ401,"Unloading",IF(ROUND(N(AB401)/Assumptions!$C$8,3)=AJ401,"Unload-to-QC Wait",IF(ROUND(N(AC401)/Assumptions!$C$9,3)=AJ401,"QC",IF(ROUND(N(AD401)/Assumptions!$C$10,3)=AJ401,"QC-to-GRN Wait",IF(ROUND(N(AE401)/Assumptions!$C$11,3)=AJ401,"GRN Processing",IF(ROUND(N(AF401)/Assumptions!$C$12,3)=AJ401,"GRN-to-Putaway Wait",IF(ROUND(N(AG401)/Assumptions!$C$13,3)=AJ401,"Putaway","Within SLA")))))))))))</f>
        <v>Dock Wait</v>
      </c>
    </row>
    <row r="402" customFormat="false" ht="15" hidden="false" customHeight="false" outlineLevel="0" collapsed="false">
      <c r="A402" s="0" t="s">
        <v>1338</v>
      </c>
      <c r="B402" s="0" t="s">
        <v>1339</v>
      </c>
      <c r="C402" s="0" t="s">
        <v>153</v>
      </c>
      <c r="D402" s="0" t="s">
        <v>135</v>
      </c>
      <c r="E402" s="0" t="s">
        <v>1340</v>
      </c>
      <c r="F402" s="0" t="s">
        <v>155</v>
      </c>
      <c r="G402" s="0" t="s">
        <v>178</v>
      </c>
      <c r="H402" s="17" t="n">
        <v>46212.64375</v>
      </c>
      <c r="I402" s="17" t="n">
        <v>46212.6625</v>
      </c>
      <c r="J402" s="17" t="n">
        <v>46212.6701388889</v>
      </c>
      <c r="K402" s="17" t="n">
        <v>46212.7166666667</v>
      </c>
      <c r="L402" s="17" t="n">
        <v>46212.7229166667</v>
      </c>
      <c r="M402" s="17" t="n">
        <v>46212.7381944444</v>
      </c>
      <c r="N402" s="17" t="n">
        <v>46212.7868055556</v>
      </c>
      <c r="O402" s="17" t="n">
        <v>46212.8166666667</v>
      </c>
      <c r="P402" s="17" t="n">
        <v>46212.825</v>
      </c>
      <c r="Q402" s="17" t="n">
        <v>46212.8375</v>
      </c>
      <c r="R402" s="0" t="n">
        <v>2750</v>
      </c>
      <c r="S402" s="0" t="n">
        <v>0</v>
      </c>
      <c r="T402" s="0" t="n">
        <v>0</v>
      </c>
      <c r="U402" s="18" t="s">
        <v>130</v>
      </c>
      <c r="V402" s="18" t="s">
        <v>144</v>
      </c>
      <c r="W402" s="0" t="str">
        <f aca="false">IF(AND(X402&gt;=6,X402&lt;14),"A",IF(AND(X402&gt;=14,X402&lt;22),"B","C"))</f>
        <v>B</v>
      </c>
      <c r="X402" s="18" t="n">
        <f aca="false">HOUR(H402)</f>
        <v>15</v>
      </c>
      <c r="Y402" s="18" t="n">
        <f aca="false">ROUND((I402-H402)*1440,0)</f>
        <v>27</v>
      </c>
      <c r="Z402" s="18" t="n">
        <f aca="false">ROUND((J402-I402)*1440,0)</f>
        <v>11</v>
      </c>
      <c r="AA402" s="18" t="n">
        <f aca="false">ROUND((K402-J402)*1440,0)</f>
        <v>67</v>
      </c>
      <c r="AB402" s="18" t="n">
        <f aca="false">ROUND((L402-K402)*1440,0)</f>
        <v>9</v>
      </c>
      <c r="AC402" s="18" t="n">
        <f aca="false">ROUND((M402-L402)*1440,0)</f>
        <v>22</v>
      </c>
      <c r="AD402" s="18" t="n">
        <f aca="false">IF(N402="","",ROUND((N402-M402)*1440,0))</f>
        <v>70</v>
      </c>
      <c r="AE402" s="18" t="n">
        <f aca="false">IF(O402="","",ROUND((O402-N402)*1440,0))</f>
        <v>43</v>
      </c>
      <c r="AF402" s="18" t="n">
        <f aca="false">IF(P402="","",ROUND((P402-O402)*1440,0))</f>
        <v>12</v>
      </c>
      <c r="AG402" s="18" t="n">
        <f aca="false">IF(Q402="","",ROUND((Q402-P402)*1440,0))</f>
        <v>18</v>
      </c>
      <c r="AH402" s="18" t="n">
        <f aca="false">IF(Q402="","",ROUND((Q402-H402)*1440,0))</f>
        <v>279</v>
      </c>
      <c r="AI402" s="19" t="n">
        <f aca="false">ROUND(IF(O402="",Assumptions!$B$25-K402,O402-K402)*24,1)</f>
        <v>2.4</v>
      </c>
      <c r="AJ402" s="20" t="n">
        <f aca="false">ROUND(MAX(N(Y402)/Assumptions!$C$5, N(Z402)/Assumptions!$C$6, N(AA402)/Assumptions!$C$7, N(AB402)/Assumptions!$C$8, N(AC402)/Assumptions!$C$9, N(AD402)/Assumptions!$C$10, N(AE402)/Assumptions!$C$11, N(AF402)/Assumptions!$C$12, N(AG402)/Assumptions!$C$13),3)</f>
        <v>2.333</v>
      </c>
      <c r="AK402" s="0" t="str">
        <f aca="false">IF(OR(U402="Pending",U402="On Hold"),"Open GRN (awaiting)",IF(AJ402&lt;=1,"Within SLA",IF(ROUND(N(Y402)/Assumptions!$C$5,3)=AJ402,"Gate Wait",IF(ROUND(N(Z402)/Assumptions!$C$6,3)=AJ402,"Dock Wait",IF(ROUND(N(AA402)/Assumptions!$C$7,3)=AJ402,"Unloading",IF(ROUND(N(AB402)/Assumptions!$C$8,3)=AJ402,"Unload-to-QC Wait",IF(ROUND(N(AC402)/Assumptions!$C$9,3)=AJ402,"QC",IF(ROUND(N(AD402)/Assumptions!$C$10,3)=AJ402,"QC-to-GRN Wait",IF(ROUND(N(AE402)/Assumptions!$C$11,3)=AJ402,"GRN Processing",IF(ROUND(N(AF402)/Assumptions!$C$12,3)=AJ402,"GRN-to-Putaway Wait",IF(ROUND(N(AG402)/Assumptions!$C$13,3)=AJ402,"Putaway","Within SLA")))))))))))</f>
        <v>QC-to-GRN Wait</v>
      </c>
    </row>
    <row r="403" customFormat="false" ht="15" hidden="false" customHeight="false" outlineLevel="0" collapsed="false">
      <c r="A403" s="0" t="s">
        <v>1341</v>
      </c>
      <c r="B403" s="0" t="s">
        <v>1342</v>
      </c>
      <c r="C403" s="0" t="s">
        <v>134</v>
      </c>
      <c r="D403" s="0" t="s">
        <v>119</v>
      </c>
      <c r="E403" s="0" t="s">
        <v>1343</v>
      </c>
      <c r="F403" s="0" t="s">
        <v>149</v>
      </c>
      <c r="G403" s="0" t="s">
        <v>129</v>
      </c>
      <c r="H403" s="17" t="n">
        <v>46212.6631944445</v>
      </c>
      <c r="I403" s="17" t="n">
        <v>46212.6798611111</v>
      </c>
      <c r="J403" s="17" t="n">
        <v>46212.6826388889</v>
      </c>
      <c r="K403" s="17" t="n">
        <v>46212.7375</v>
      </c>
      <c r="L403" s="17" t="n">
        <v>46212.7458333333</v>
      </c>
      <c r="M403" s="17" t="n">
        <v>46212.7659722222</v>
      </c>
      <c r="N403" s="17" t="n">
        <v>46212.7847222222</v>
      </c>
      <c r="O403" s="17" t="n">
        <v>46212.8548611111</v>
      </c>
      <c r="P403" s="17" t="n">
        <v>46212.8631944444</v>
      </c>
      <c r="Q403" s="17" t="n">
        <v>46212.8708333333</v>
      </c>
      <c r="R403" s="0" t="n">
        <v>397</v>
      </c>
      <c r="S403" s="0" t="n">
        <v>0</v>
      </c>
      <c r="T403" s="0" t="n">
        <v>0</v>
      </c>
      <c r="U403" s="18" t="s">
        <v>130</v>
      </c>
      <c r="V403" s="18" t="s">
        <v>131</v>
      </c>
      <c r="W403" s="0" t="str">
        <f aca="false">IF(AND(X403&gt;=6,X403&lt;14),"A",IF(AND(X403&gt;=14,X403&lt;22),"B","C"))</f>
        <v>B</v>
      </c>
      <c r="X403" s="18" t="n">
        <f aca="false">HOUR(H403)</f>
        <v>15</v>
      </c>
      <c r="Y403" s="18" t="n">
        <f aca="false">ROUND((I403-H403)*1440,0)</f>
        <v>24</v>
      </c>
      <c r="Z403" s="18" t="n">
        <f aca="false">ROUND((J403-I403)*1440,0)</f>
        <v>4</v>
      </c>
      <c r="AA403" s="18" t="n">
        <f aca="false">ROUND((K403-J403)*1440,0)</f>
        <v>79</v>
      </c>
      <c r="AB403" s="18" t="n">
        <f aca="false">ROUND((L403-K403)*1440,0)</f>
        <v>12</v>
      </c>
      <c r="AC403" s="18" t="n">
        <f aca="false">ROUND((M403-L403)*1440,0)</f>
        <v>29</v>
      </c>
      <c r="AD403" s="18" t="n">
        <f aca="false">IF(N403="","",ROUND((N403-M403)*1440,0))</f>
        <v>27</v>
      </c>
      <c r="AE403" s="18" t="n">
        <f aca="false">IF(O403="","",ROUND((O403-N403)*1440,0))</f>
        <v>101</v>
      </c>
      <c r="AF403" s="18" t="n">
        <f aca="false">IF(P403="","",ROUND((P403-O403)*1440,0))</f>
        <v>12</v>
      </c>
      <c r="AG403" s="18" t="n">
        <f aca="false">IF(Q403="","",ROUND((Q403-P403)*1440,0))</f>
        <v>11</v>
      </c>
      <c r="AH403" s="18" t="n">
        <f aca="false">IF(Q403="","",ROUND((Q403-H403)*1440,0))</f>
        <v>299</v>
      </c>
      <c r="AI403" s="19" t="n">
        <f aca="false">ROUND(IF(O403="",Assumptions!$B$25-K403,O403-K403)*24,1)</f>
        <v>2.8</v>
      </c>
      <c r="AJ403" s="20" t="n">
        <f aca="false">ROUND(MAX(N(Y403)/Assumptions!$C$5, N(Z403)/Assumptions!$C$6, N(AA403)/Assumptions!$C$7, N(AB403)/Assumptions!$C$8, N(AC403)/Assumptions!$C$9, N(AD403)/Assumptions!$C$10, N(AE403)/Assumptions!$C$11, N(AF403)/Assumptions!$C$12, N(AG403)/Assumptions!$C$13),3)</f>
        <v>2.244</v>
      </c>
      <c r="AK403" s="0" t="str">
        <f aca="false">IF(OR(U403="Pending",U403="On Hold"),"Open GRN (awaiting)",IF(AJ403&lt;=1,"Within SLA",IF(ROUND(N(Y403)/Assumptions!$C$5,3)=AJ403,"Gate Wait",IF(ROUND(N(Z403)/Assumptions!$C$6,3)=AJ403,"Dock Wait",IF(ROUND(N(AA403)/Assumptions!$C$7,3)=AJ403,"Unloading",IF(ROUND(N(AB403)/Assumptions!$C$8,3)=AJ403,"Unload-to-QC Wait",IF(ROUND(N(AC403)/Assumptions!$C$9,3)=AJ403,"QC",IF(ROUND(N(AD403)/Assumptions!$C$10,3)=AJ403,"QC-to-GRN Wait",IF(ROUND(N(AE403)/Assumptions!$C$11,3)=AJ403,"GRN Processing",IF(ROUND(N(AF403)/Assumptions!$C$12,3)=AJ403,"GRN-to-Putaway Wait",IF(ROUND(N(AG403)/Assumptions!$C$13,3)=AJ403,"Putaway","Within SLA")))))))))))</f>
        <v>GRN Processing</v>
      </c>
    </row>
    <row r="404" customFormat="false" ht="15" hidden="false" customHeight="false" outlineLevel="0" collapsed="false">
      <c r="A404" s="0" t="s">
        <v>1344</v>
      </c>
      <c r="B404" s="0" t="s">
        <v>1345</v>
      </c>
      <c r="C404" s="0" t="s">
        <v>142</v>
      </c>
      <c r="D404" s="0" t="s">
        <v>135</v>
      </c>
      <c r="E404" s="0" t="s">
        <v>1346</v>
      </c>
      <c r="F404" s="0" t="s">
        <v>137</v>
      </c>
      <c r="G404" s="0" t="s">
        <v>138</v>
      </c>
      <c r="H404" s="17" t="n">
        <v>46212.6777777778</v>
      </c>
      <c r="I404" s="17" t="n">
        <v>46212.71875</v>
      </c>
      <c r="J404" s="17" t="n">
        <v>46212.7229166667</v>
      </c>
      <c r="K404" s="17" t="n">
        <v>46212.7430555556</v>
      </c>
      <c r="L404" s="17" t="n">
        <v>46212.7625</v>
      </c>
      <c r="M404" s="17" t="n">
        <v>46212.7777777778</v>
      </c>
      <c r="N404" s="17" t="n">
        <v>46212.8125</v>
      </c>
      <c r="O404" s="17" t="n">
        <v>46212.9555555556</v>
      </c>
      <c r="P404" s="17" t="n">
        <v>46212.9680555556</v>
      </c>
      <c r="Q404" s="17" t="n">
        <v>46212.9826388889</v>
      </c>
      <c r="R404" s="0" t="n">
        <v>89</v>
      </c>
      <c r="S404" s="0" t="n">
        <v>0</v>
      </c>
      <c r="T404" s="0" t="n">
        <v>0</v>
      </c>
      <c r="U404" s="18" t="s">
        <v>130</v>
      </c>
      <c r="V404" s="18" t="s">
        <v>156</v>
      </c>
      <c r="W404" s="0" t="str">
        <f aca="false">IF(AND(X404&gt;=6,X404&lt;14),"A",IF(AND(X404&gt;=14,X404&lt;22),"B","C"))</f>
        <v>B</v>
      </c>
      <c r="X404" s="18" t="n">
        <f aca="false">HOUR(H404)</f>
        <v>16</v>
      </c>
      <c r="Y404" s="18" t="n">
        <f aca="false">ROUND((I404-H404)*1440,0)</f>
        <v>59</v>
      </c>
      <c r="Z404" s="18" t="n">
        <f aca="false">ROUND((J404-I404)*1440,0)</f>
        <v>6</v>
      </c>
      <c r="AA404" s="18" t="n">
        <f aca="false">ROUND((K404-J404)*1440,0)</f>
        <v>29</v>
      </c>
      <c r="AB404" s="18" t="n">
        <f aca="false">ROUND((L404-K404)*1440,0)</f>
        <v>28</v>
      </c>
      <c r="AC404" s="18" t="n">
        <f aca="false">ROUND((M404-L404)*1440,0)</f>
        <v>22</v>
      </c>
      <c r="AD404" s="18" t="n">
        <f aca="false">IF(N404="","",ROUND((N404-M404)*1440,0))</f>
        <v>50</v>
      </c>
      <c r="AE404" s="18" t="n">
        <f aca="false">IF(O404="","",ROUND((O404-N404)*1440,0))</f>
        <v>206</v>
      </c>
      <c r="AF404" s="18" t="n">
        <f aca="false">IF(P404="","",ROUND((P404-O404)*1440,0))</f>
        <v>18</v>
      </c>
      <c r="AG404" s="18" t="n">
        <f aca="false">IF(Q404="","",ROUND((Q404-P404)*1440,0))</f>
        <v>21</v>
      </c>
      <c r="AH404" s="18" t="n">
        <f aca="false">IF(Q404="","",ROUND((Q404-H404)*1440,0))</f>
        <v>439</v>
      </c>
      <c r="AI404" s="19" t="n">
        <f aca="false">ROUND(IF(O404="",Assumptions!$B$25-K404,O404-K404)*24,1)</f>
        <v>5.1</v>
      </c>
      <c r="AJ404" s="20" t="n">
        <f aca="false">ROUND(MAX(N(Y404)/Assumptions!$C$5, N(Z404)/Assumptions!$C$6, N(AA404)/Assumptions!$C$7, N(AB404)/Assumptions!$C$8, N(AC404)/Assumptions!$C$9, N(AD404)/Assumptions!$C$10, N(AE404)/Assumptions!$C$11, N(AF404)/Assumptions!$C$12, N(AG404)/Assumptions!$C$13),3)</f>
        <v>4.578</v>
      </c>
      <c r="AK404" s="0" t="str">
        <f aca="false">IF(OR(U404="Pending",U404="On Hold"),"Open GRN (awaiting)",IF(AJ404&lt;=1,"Within SLA",IF(ROUND(N(Y404)/Assumptions!$C$5,3)=AJ404,"Gate Wait",IF(ROUND(N(Z404)/Assumptions!$C$6,3)=AJ404,"Dock Wait",IF(ROUND(N(AA404)/Assumptions!$C$7,3)=AJ404,"Unloading",IF(ROUND(N(AB404)/Assumptions!$C$8,3)=AJ404,"Unload-to-QC Wait",IF(ROUND(N(AC404)/Assumptions!$C$9,3)=AJ404,"QC",IF(ROUND(N(AD404)/Assumptions!$C$10,3)=AJ404,"QC-to-GRN Wait",IF(ROUND(N(AE404)/Assumptions!$C$11,3)=AJ404,"GRN Processing",IF(ROUND(N(AF404)/Assumptions!$C$12,3)=AJ404,"GRN-to-Putaway Wait",IF(ROUND(N(AG404)/Assumptions!$C$13,3)=AJ404,"Putaway","Within SLA")))))))))))</f>
        <v>GRN Processing</v>
      </c>
    </row>
    <row r="405" customFormat="false" ht="15" hidden="false" customHeight="false" outlineLevel="0" collapsed="false">
      <c r="A405" s="0" t="s">
        <v>1347</v>
      </c>
      <c r="B405" s="0" t="s">
        <v>1348</v>
      </c>
      <c r="C405" s="0" t="s">
        <v>286</v>
      </c>
      <c r="D405" s="0" t="s">
        <v>119</v>
      </c>
      <c r="E405" s="0" t="s">
        <v>1349</v>
      </c>
      <c r="F405" s="0" t="s">
        <v>121</v>
      </c>
      <c r="G405" s="0" t="s">
        <v>122</v>
      </c>
      <c r="H405" s="17" t="n">
        <v>46212.7013888889</v>
      </c>
      <c r="I405" s="17" t="n">
        <v>46212.7125</v>
      </c>
      <c r="J405" s="17" t="n">
        <v>46212.7166666667</v>
      </c>
      <c r="K405" s="17" t="n">
        <v>46212.7305555556</v>
      </c>
      <c r="L405" s="17" t="n">
        <v>46212.7354166667</v>
      </c>
      <c r="M405" s="17" t="n">
        <v>46212.7666666667</v>
      </c>
      <c r="N405" s="17" t="n">
        <v>46212.7840277778</v>
      </c>
      <c r="O405" s="17" t="n">
        <v>46212.7972222222</v>
      </c>
      <c r="P405" s="17" t="n">
        <v>46212.8041666667</v>
      </c>
      <c r="Q405" s="17" t="n">
        <v>46212.8173611111</v>
      </c>
      <c r="R405" s="0" t="n">
        <v>187</v>
      </c>
      <c r="S405" s="0" t="n">
        <v>0</v>
      </c>
      <c r="T405" s="0" t="n">
        <v>0</v>
      </c>
      <c r="U405" s="18" t="s">
        <v>130</v>
      </c>
      <c r="V405" s="18" t="s">
        <v>333</v>
      </c>
      <c r="W405" s="0" t="str">
        <f aca="false">IF(AND(X405&gt;=6,X405&lt;14),"A",IF(AND(X405&gt;=14,X405&lt;22),"B","C"))</f>
        <v>B</v>
      </c>
      <c r="X405" s="18" t="n">
        <f aca="false">HOUR(H405)</f>
        <v>16</v>
      </c>
      <c r="Y405" s="18" t="n">
        <f aca="false">ROUND((I405-H405)*1440,0)</f>
        <v>16</v>
      </c>
      <c r="Z405" s="18" t="n">
        <f aca="false">ROUND((J405-I405)*1440,0)</f>
        <v>6</v>
      </c>
      <c r="AA405" s="18" t="n">
        <f aca="false">ROUND((K405-J405)*1440,0)</f>
        <v>20</v>
      </c>
      <c r="AB405" s="18" t="n">
        <f aca="false">ROUND((L405-K405)*1440,0)</f>
        <v>7</v>
      </c>
      <c r="AC405" s="18" t="n">
        <f aca="false">ROUND((M405-L405)*1440,0)</f>
        <v>45</v>
      </c>
      <c r="AD405" s="18" t="n">
        <f aca="false">IF(N405="","",ROUND((N405-M405)*1440,0))</f>
        <v>25</v>
      </c>
      <c r="AE405" s="18" t="n">
        <f aca="false">IF(O405="","",ROUND((O405-N405)*1440,0))</f>
        <v>19</v>
      </c>
      <c r="AF405" s="18" t="n">
        <f aca="false">IF(P405="","",ROUND((P405-O405)*1440,0))</f>
        <v>10</v>
      </c>
      <c r="AG405" s="18" t="n">
        <f aca="false">IF(Q405="","",ROUND((Q405-P405)*1440,0))</f>
        <v>19</v>
      </c>
      <c r="AH405" s="18" t="n">
        <f aca="false">IF(Q405="","",ROUND((Q405-H405)*1440,0))</f>
        <v>167</v>
      </c>
      <c r="AI405" s="19" t="n">
        <f aca="false">ROUND(IF(O405="",Assumptions!$B$25-K405,O405-K405)*24,1)</f>
        <v>1.6</v>
      </c>
      <c r="AJ405" s="20" t="n">
        <f aca="false">ROUND(MAX(N(Y405)/Assumptions!$C$5, N(Z405)/Assumptions!$C$6, N(AA405)/Assumptions!$C$7, N(AB405)/Assumptions!$C$8, N(AC405)/Assumptions!$C$9, N(AD405)/Assumptions!$C$10, N(AE405)/Assumptions!$C$11, N(AF405)/Assumptions!$C$12, N(AG405)/Assumptions!$C$13),3)</f>
        <v>1</v>
      </c>
      <c r="AK405" s="0" t="str">
        <f aca="false">IF(OR(U405="Pending",U405="On Hold"),"Open GRN (awaiting)",IF(AJ405&lt;=1,"Within SLA",IF(ROUND(N(Y405)/Assumptions!$C$5,3)=AJ405,"Gate Wait",IF(ROUND(N(Z405)/Assumptions!$C$6,3)=AJ405,"Dock Wait",IF(ROUND(N(AA405)/Assumptions!$C$7,3)=AJ405,"Unloading",IF(ROUND(N(AB405)/Assumptions!$C$8,3)=AJ405,"Unload-to-QC Wait",IF(ROUND(N(AC405)/Assumptions!$C$9,3)=AJ405,"QC",IF(ROUND(N(AD405)/Assumptions!$C$10,3)=AJ405,"QC-to-GRN Wait",IF(ROUND(N(AE405)/Assumptions!$C$11,3)=AJ405,"GRN Processing",IF(ROUND(N(AF405)/Assumptions!$C$12,3)=AJ405,"GRN-to-Putaway Wait",IF(ROUND(N(AG405)/Assumptions!$C$13,3)=AJ405,"Putaway","Within SLA")))))))))))</f>
        <v>Within SLA</v>
      </c>
    </row>
    <row r="406" customFormat="false" ht="15" hidden="false" customHeight="false" outlineLevel="0" collapsed="false">
      <c r="A406" s="0" t="s">
        <v>1350</v>
      </c>
      <c r="B406" s="0" t="s">
        <v>1351</v>
      </c>
      <c r="C406" s="0" t="s">
        <v>252</v>
      </c>
      <c r="D406" s="0" t="s">
        <v>119</v>
      </c>
      <c r="E406" s="0" t="s">
        <v>1352</v>
      </c>
      <c r="F406" s="0" t="s">
        <v>155</v>
      </c>
      <c r="G406" s="0" t="s">
        <v>129</v>
      </c>
      <c r="H406" s="17" t="n">
        <v>46212.7138888889</v>
      </c>
      <c r="I406" s="17" t="n">
        <v>46212.7625</v>
      </c>
      <c r="J406" s="17" t="n">
        <v>46212.7645833333</v>
      </c>
      <c r="K406" s="17" t="n">
        <v>46212.7854166667</v>
      </c>
      <c r="L406" s="17" t="n">
        <v>46212.7881944445</v>
      </c>
      <c r="M406" s="17" t="n">
        <v>46212.8048611111</v>
      </c>
      <c r="N406" s="17" t="n">
        <v>46212.8152777778</v>
      </c>
      <c r="O406" s="17" t="n">
        <v>46212.8909722222</v>
      </c>
      <c r="P406" s="17" t="n">
        <v>46212.9048611111</v>
      </c>
      <c r="Q406" s="17" t="n">
        <v>46212.9305555556</v>
      </c>
      <c r="R406" s="0" t="n">
        <v>287</v>
      </c>
      <c r="S406" s="0" t="n">
        <v>0</v>
      </c>
      <c r="T406" s="0" t="n">
        <v>0</v>
      </c>
      <c r="U406" s="18" t="s">
        <v>130</v>
      </c>
      <c r="V406" s="18" t="s">
        <v>156</v>
      </c>
      <c r="W406" s="0" t="str">
        <f aca="false">IF(AND(X406&gt;=6,X406&lt;14),"A",IF(AND(X406&gt;=14,X406&lt;22),"B","C"))</f>
        <v>B</v>
      </c>
      <c r="X406" s="18" t="n">
        <f aca="false">HOUR(H406)</f>
        <v>17</v>
      </c>
      <c r="Y406" s="18" t="n">
        <f aca="false">ROUND((I406-H406)*1440,0)</f>
        <v>70</v>
      </c>
      <c r="Z406" s="18" t="n">
        <f aca="false">ROUND((J406-I406)*1440,0)</f>
        <v>3</v>
      </c>
      <c r="AA406" s="18" t="n">
        <f aca="false">ROUND((K406-J406)*1440,0)</f>
        <v>30</v>
      </c>
      <c r="AB406" s="18" t="n">
        <f aca="false">ROUND((L406-K406)*1440,0)</f>
        <v>4</v>
      </c>
      <c r="AC406" s="18" t="n">
        <f aca="false">ROUND((M406-L406)*1440,0)</f>
        <v>24</v>
      </c>
      <c r="AD406" s="18" t="n">
        <f aca="false">IF(N406="","",ROUND((N406-M406)*1440,0))</f>
        <v>15</v>
      </c>
      <c r="AE406" s="18" t="n">
        <f aca="false">IF(O406="","",ROUND((O406-N406)*1440,0))</f>
        <v>109</v>
      </c>
      <c r="AF406" s="18" t="n">
        <f aca="false">IF(P406="","",ROUND((P406-O406)*1440,0))</f>
        <v>20</v>
      </c>
      <c r="AG406" s="18" t="n">
        <f aca="false">IF(Q406="","",ROUND((Q406-P406)*1440,0))</f>
        <v>37</v>
      </c>
      <c r="AH406" s="18" t="n">
        <f aca="false">IF(Q406="","",ROUND((Q406-H406)*1440,0))</f>
        <v>312</v>
      </c>
      <c r="AI406" s="19" t="n">
        <f aca="false">ROUND(IF(O406="",Assumptions!$B$25-K406,O406-K406)*24,1)</f>
        <v>2.5</v>
      </c>
      <c r="AJ406" s="20" t="n">
        <f aca="false">ROUND(MAX(N(Y406)/Assumptions!$C$5, N(Z406)/Assumptions!$C$6, N(AA406)/Assumptions!$C$7, N(AB406)/Assumptions!$C$8, N(AC406)/Assumptions!$C$9, N(AD406)/Assumptions!$C$10, N(AE406)/Assumptions!$C$11, N(AF406)/Assumptions!$C$12, N(AG406)/Assumptions!$C$13),3)</f>
        <v>2.422</v>
      </c>
      <c r="AK406" s="0" t="str">
        <f aca="false">IF(OR(U406="Pending",U406="On Hold"),"Open GRN (awaiting)",IF(AJ406&lt;=1,"Within SLA",IF(ROUND(N(Y406)/Assumptions!$C$5,3)=AJ406,"Gate Wait",IF(ROUND(N(Z406)/Assumptions!$C$6,3)=AJ406,"Dock Wait",IF(ROUND(N(AA406)/Assumptions!$C$7,3)=AJ406,"Unloading",IF(ROUND(N(AB406)/Assumptions!$C$8,3)=AJ406,"Unload-to-QC Wait",IF(ROUND(N(AC406)/Assumptions!$C$9,3)=AJ406,"QC",IF(ROUND(N(AD406)/Assumptions!$C$10,3)=AJ406,"QC-to-GRN Wait",IF(ROUND(N(AE406)/Assumptions!$C$11,3)=AJ406,"GRN Processing",IF(ROUND(N(AF406)/Assumptions!$C$12,3)=AJ406,"GRN-to-Putaway Wait",IF(ROUND(N(AG406)/Assumptions!$C$13,3)=AJ406,"Putaway","Within SLA")))))))))))</f>
        <v>GRN Processing</v>
      </c>
    </row>
    <row r="407" customFormat="false" ht="15" hidden="false" customHeight="false" outlineLevel="0" collapsed="false">
      <c r="A407" s="0" t="s">
        <v>1353</v>
      </c>
      <c r="B407" s="0" t="s">
        <v>1354</v>
      </c>
      <c r="C407" s="0" t="s">
        <v>218</v>
      </c>
      <c r="D407" s="0" t="s">
        <v>135</v>
      </c>
      <c r="E407" s="0" t="s">
        <v>1287</v>
      </c>
      <c r="F407" s="0" t="s">
        <v>137</v>
      </c>
      <c r="G407" s="0" t="s">
        <v>138</v>
      </c>
      <c r="H407" s="17" t="n">
        <v>46212.7319444444</v>
      </c>
      <c r="I407" s="17" t="n">
        <v>46212.7375</v>
      </c>
      <c r="J407" s="17" t="n">
        <v>46212.7430555556</v>
      </c>
      <c r="K407" s="17" t="n">
        <v>46212.7631944444</v>
      </c>
      <c r="L407" s="17" t="n">
        <v>46212.7673611111</v>
      </c>
      <c r="M407" s="17" t="n">
        <v>46212.775</v>
      </c>
      <c r="N407" s="17" t="n">
        <v>46212.8215277778</v>
      </c>
      <c r="O407" s="17" t="n">
        <v>46212.8534722222</v>
      </c>
      <c r="P407" s="17" t="n">
        <v>46212.8631944444</v>
      </c>
      <c r="Q407" s="17" t="n">
        <v>46212.8840277778</v>
      </c>
      <c r="R407" s="0" t="n">
        <v>205</v>
      </c>
      <c r="S407" s="0" t="n">
        <v>0</v>
      </c>
      <c r="T407" s="0" t="n">
        <v>0</v>
      </c>
      <c r="U407" s="18" t="s">
        <v>130</v>
      </c>
      <c r="V407" s="18" t="s">
        <v>156</v>
      </c>
      <c r="W407" s="0" t="str">
        <f aca="false">IF(AND(X407&gt;=6,X407&lt;14),"A",IF(AND(X407&gt;=14,X407&lt;22),"B","C"))</f>
        <v>B</v>
      </c>
      <c r="X407" s="18" t="n">
        <f aca="false">HOUR(H407)</f>
        <v>17</v>
      </c>
      <c r="Y407" s="18" t="n">
        <f aca="false">ROUND((I407-H407)*1440,0)</f>
        <v>8</v>
      </c>
      <c r="Z407" s="18" t="n">
        <f aca="false">ROUND((J407-I407)*1440,0)</f>
        <v>8</v>
      </c>
      <c r="AA407" s="18" t="n">
        <f aca="false">ROUND((K407-J407)*1440,0)</f>
        <v>29</v>
      </c>
      <c r="AB407" s="18" t="n">
        <f aca="false">ROUND((L407-K407)*1440,0)</f>
        <v>6</v>
      </c>
      <c r="AC407" s="18" t="n">
        <f aca="false">ROUND((M407-L407)*1440,0)</f>
        <v>11</v>
      </c>
      <c r="AD407" s="18" t="n">
        <f aca="false">IF(N407="","",ROUND((N407-M407)*1440,0))</f>
        <v>67</v>
      </c>
      <c r="AE407" s="18" t="n">
        <f aca="false">IF(O407="","",ROUND((O407-N407)*1440,0))</f>
        <v>46</v>
      </c>
      <c r="AF407" s="18" t="n">
        <f aca="false">IF(P407="","",ROUND((P407-O407)*1440,0))</f>
        <v>14</v>
      </c>
      <c r="AG407" s="18" t="n">
        <f aca="false">IF(Q407="","",ROUND((Q407-P407)*1440,0))</f>
        <v>30</v>
      </c>
      <c r="AH407" s="18" t="n">
        <f aca="false">IF(Q407="","",ROUND((Q407-H407)*1440,0))</f>
        <v>219</v>
      </c>
      <c r="AI407" s="19" t="n">
        <f aca="false">ROUND(IF(O407="",Assumptions!$B$25-K407,O407-K407)*24,1)</f>
        <v>2.2</v>
      </c>
      <c r="AJ407" s="20" t="n">
        <f aca="false">ROUND(MAX(N(Y407)/Assumptions!$C$5, N(Z407)/Assumptions!$C$6, N(AA407)/Assumptions!$C$7, N(AB407)/Assumptions!$C$8, N(AC407)/Assumptions!$C$9, N(AD407)/Assumptions!$C$10, N(AE407)/Assumptions!$C$11, N(AF407)/Assumptions!$C$12, N(AG407)/Assumptions!$C$13),3)</f>
        <v>2.233</v>
      </c>
      <c r="AK407" s="0" t="str">
        <f aca="false">IF(OR(U407="Pending",U407="On Hold"),"Open GRN (awaiting)",IF(AJ407&lt;=1,"Within SLA",IF(ROUND(N(Y407)/Assumptions!$C$5,3)=AJ407,"Gate Wait",IF(ROUND(N(Z407)/Assumptions!$C$6,3)=AJ407,"Dock Wait",IF(ROUND(N(AA407)/Assumptions!$C$7,3)=AJ407,"Unloading",IF(ROUND(N(AB407)/Assumptions!$C$8,3)=AJ407,"Unload-to-QC Wait",IF(ROUND(N(AC407)/Assumptions!$C$9,3)=AJ407,"QC",IF(ROUND(N(AD407)/Assumptions!$C$10,3)=AJ407,"QC-to-GRN Wait",IF(ROUND(N(AE407)/Assumptions!$C$11,3)=AJ407,"GRN Processing",IF(ROUND(N(AF407)/Assumptions!$C$12,3)=AJ407,"GRN-to-Putaway Wait",IF(ROUND(N(AG407)/Assumptions!$C$13,3)=AJ407,"Putaway","Within SLA")))))))))))</f>
        <v>QC-to-GRN Wait</v>
      </c>
    </row>
    <row r="408" customFormat="false" ht="15" hidden="false" customHeight="false" outlineLevel="0" collapsed="false">
      <c r="A408" s="0" t="s">
        <v>1355</v>
      </c>
      <c r="B408" s="0" t="s">
        <v>1356</v>
      </c>
      <c r="C408" s="0" t="s">
        <v>170</v>
      </c>
      <c r="D408" s="0" t="s">
        <v>147</v>
      </c>
      <c r="E408" s="0" t="s">
        <v>1357</v>
      </c>
      <c r="F408" s="0" t="s">
        <v>137</v>
      </c>
      <c r="G408" s="0" t="s">
        <v>167</v>
      </c>
      <c r="H408" s="17" t="n">
        <v>46212.7444444444</v>
      </c>
      <c r="I408" s="17" t="n">
        <v>46212.7555555556</v>
      </c>
      <c r="J408" s="17" t="n">
        <v>46212.7583333333</v>
      </c>
      <c r="K408" s="17" t="n">
        <v>46212.7909722222</v>
      </c>
      <c r="L408" s="17" t="n">
        <v>46212.7993055556</v>
      </c>
      <c r="M408" s="17" t="n">
        <v>46212.8125</v>
      </c>
      <c r="N408" s="17" t="n">
        <v>46212.8319444444</v>
      </c>
      <c r="O408" s="17" t="n">
        <v>46212.8479166667</v>
      </c>
      <c r="P408" s="17" t="n">
        <v>46212.8611111111</v>
      </c>
      <c r="Q408" s="17" t="n">
        <v>46212.9229166667</v>
      </c>
      <c r="R408" s="0" t="n">
        <v>346</v>
      </c>
      <c r="S408" s="0" t="n">
        <v>0</v>
      </c>
      <c r="T408" s="0" t="n">
        <v>0</v>
      </c>
      <c r="U408" s="18" t="s">
        <v>130</v>
      </c>
      <c r="V408" s="18" t="s">
        <v>139</v>
      </c>
      <c r="W408" s="0" t="str">
        <f aca="false">IF(AND(X408&gt;=6,X408&lt;14),"A",IF(AND(X408&gt;=14,X408&lt;22),"B","C"))</f>
        <v>B</v>
      </c>
      <c r="X408" s="18" t="n">
        <f aca="false">HOUR(H408)</f>
        <v>17</v>
      </c>
      <c r="Y408" s="18" t="n">
        <f aca="false">ROUND((I408-H408)*1440,0)</f>
        <v>16</v>
      </c>
      <c r="Z408" s="18" t="n">
        <f aca="false">ROUND((J408-I408)*1440,0)</f>
        <v>4</v>
      </c>
      <c r="AA408" s="18" t="n">
        <f aca="false">ROUND((K408-J408)*1440,0)</f>
        <v>47</v>
      </c>
      <c r="AB408" s="18" t="n">
        <f aca="false">ROUND((L408-K408)*1440,0)</f>
        <v>12</v>
      </c>
      <c r="AC408" s="18" t="n">
        <f aca="false">ROUND((M408-L408)*1440,0)</f>
        <v>19</v>
      </c>
      <c r="AD408" s="18" t="n">
        <f aca="false">IF(N408="","",ROUND((N408-M408)*1440,0))</f>
        <v>28</v>
      </c>
      <c r="AE408" s="18" t="n">
        <f aca="false">IF(O408="","",ROUND((O408-N408)*1440,0))</f>
        <v>23</v>
      </c>
      <c r="AF408" s="18" t="n">
        <f aca="false">IF(P408="","",ROUND((P408-O408)*1440,0))</f>
        <v>19</v>
      </c>
      <c r="AG408" s="18" t="n">
        <f aca="false">IF(Q408="","",ROUND((Q408-P408)*1440,0))</f>
        <v>89</v>
      </c>
      <c r="AH408" s="18" t="n">
        <f aca="false">IF(Q408="","",ROUND((Q408-H408)*1440,0))</f>
        <v>257</v>
      </c>
      <c r="AI408" s="19" t="n">
        <f aca="false">ROUND(IF(O408="",Assumptions!$B$25-K408,O408-K408)*24,1)</f>
        <v>1.4</v>
      </c>
      <c r="AJ408" s="20" t="n">
        <f aca="false">ROUND(MAX(N(Y408)/Assumptions!$C$5, N(Z408)/Assumptions!$C$6, N(AA408)/Assumptions!$C$7, N(AB408)/Assumptions!$C$8, N(AC408)/Assumptions!$C$9, N(AD408)/Assumptions!$C$10, N(AE408)/Assumptions!$C$11, N(AF408)/Assumptions!$C$12, N(AG408)/Assumptions!$C$13),3)</f>
        <v>2.225</v>
      </c>
      <c r="AK408" s="0" t="str">
        <f aca="false">IF(OR(U408="Pending",U408="On Hold"),"Open GRN (awaiting)",IF(AJ408&lt;=1,"Within SLA",IF(ROUND(N(Y408)/Assumptions!$C$5,3)=AJ408,"Gate Wait",IF(ROUND(N(Z408)/Assumptions!$C$6,3)=AJ408,"Dock Wait",IF(ROUND(N(AA408)/Assumptions!$C$7,3)=AJ408,"Unloading",IF(ROUND(N(AB408)/Assumptions!$C$8,3)=AJ408,"Unload-to-QC Wait",IF(ROUND(N(AC408)/Assumptions!$C$9,3)=AJ408,"QC",IF(ROUND(N(AD408)/Assumptions!$C$10,3)=AJ408,"QC-to-GRN Wait",IF(ROUND(N(AE408)/Assumptions!$C$11,3)=AJ408,"GRN Processing",IF(ROUND(N(AF408)/Assumptions!$C$12,3)=AJ408,"GRN-to-Putaway Wait",IF(ROUND(N(AG408)/Assumptions!$C$13,3)=AJ408,"Putaway","Within SLA")))))))))))</f>
        <v>Putaway</v>
      </c>
    </row>
    <row r="409" customFormat="false" ht="15" hidden="false" customHeight="false" outlineLevel="0" collapsed="false">
      <c r="A409" s="0" t="s">
        <v>1358</v>
      </c>
      <c r="B409" s="0" t="s">
        <v>1359</v>
      </c>
      <c r="C409" s="0" t="s">
        <v>184</v>
      </c>
      <c r="D409" s="0" t="s">
        <v>147</v>
      </c>
      <c r="E409" s="0" t="s">
        <v>1360</v>
      </c>
      <c r="F409" s="0" t="s">
        <v>177</v>
      </c>
      <c r="G409" s="0" t="s">
        <v>167</v>
      </c>
      <c r="H409" s="17" t="n">
        <v>46212.7472222222</v>
      </c>
      <c r="I409" s="17" t="n">
        <v>46212.7694444444</v>
      </c>
      <c r="J409" s="17" t="n">
        <v>46212.7791666667</v>
      </c>
      <c r="K409" s="17" t="n">
        <v>46212.8229166667</v>
      </c>
      <c r="L409" s="17" t="n">
        <v>46212.8375</v>
      </c>
      <c r="M409" s="17" t="n">
        <v>46212.8555555556</v>
      </c>
      <c r="N409" s="17" t="n">
        <v>46212.9083333333</v>
      </c>
      <c r="O409" s="17" t="n">
        <v>46212.9388888889</v>
      </c>
      <c r="P409" s="17" t="n">
        <v>46212.9444444445</v>
      </c>
      <c r="Q409" s="17" t="n">
        <v>46212.9673611111</v>
      </c>
      <c r="R409" s="0" t="n">
        <v>393</v>
      </c>
      <c r="S409" s="0" t="n">
        <v>0</v>
      </c>
      <c r="T409" s="0" t="n">
        <v>3</v>
      </c>
      <c r="U409" s="18" t="s">
        <v>123</v>
      </c>
      <c r="V409" s="18" t="s">
        <v>144</v>
      </c>
      <c r="W409" s="0" t="str">
        <f aca="false">IF(AND(X409&gt;=6,X409&lt;14),"A",IF(AND(X409&gt;=14,X409&lt;22),"B","C"))</f>
        <v>B</v>
      </c>
      <c r="X409" s="18" t="n">
        <f aca="false">HOUR(H409)</f>
        <v>17</v>
      </c>
      <c r="Y409" s="18" t="n">
        <f aca="false">ROUND((I409-H409)*1440,0)</f>
        <v>32</v>
      </c>
      <c r="Z409" s="18" t="n">
        <f aca="false">ROUND((J409-I409)*1440,0)</f>
        <v>14</v>
      </c>
      <c r="AA409" s="18" t="n">
        <f aca="false">ROUND((K409-J409)*1440,0)</f>
        <v>63</v>
      </c>
      <c r="AB409" s="18" t="n">
        <f aca="false">ROUND((L409-K409)*1440,0)</f>
        <v>21</v>
      </c>
      <c r="AC409" s="18" t="n">
        <f aca="false">ROUND((M409-L409)*1440,0)</f>
        <v>26</v>
      </c>
      <c r="AD409" s="18" t="n">
        <f aca="false">IF(N409="","",ROUND((N409-M409)*1440,0))</f>
        <v>76</v>
      </c>
      <c r="AE409" s="18" t="n">
        <f aca="false">IF(O409="","",ROUND((O409-N409)*1440,0))</f>
        <v>44</v>
      </c>
      <c r="AF409" s="18" t="n">
        <f aca="false">IF(P409="","",ROUND((P409-O409)*1440,0))</f>
        <v>8</v>
      </c>
      <c r="AG409" s="18" t="n">
        <f aca="false">IF(Q409="","",ROUND((Q409-P409)*1440,0))</f>
        <v>33</v>
      </c>
      <c r="AH409" s="18" t="n">
        <f aca="false">IF(Q409="","",ROUND((Q409-H409)*1440,0))</f>
        <v>317</v>
      </c>
      <c r="AI409" s="19" t="n">
        <f aca="false">ROUND(IF(O409="",Assumptions!$B$25-K409,O409-K409)*24,1)</f>
        <v>2.8</v>
      </c>
      <c r="AJ409" s="20" t="n">
        <f aca="false">ROUND(MAX(N(Y409)/Assumptions!$C$5, N(Z409)/Assumptions!$C$6, N(AA409)/Assumptions!$C$7, N(AB409)/Assumptions!$C$8, N(AC409)/Assumptions!$C$9, N(AD409)/Assumptions!$C$10, N(AE409)/Assumptions!$C$11, N(AF409)/Assumptions!$C$12, N(AG409)/Assumptions!$C$13),3)</f>
        <v>2.533</v>
      </c>
      <c r="AK409" s="0" t="str">
        <f aca="false">IF(OR(U409="Pending",U409="On Hold"),"Open GRN (awaiting)",IF(AJ409&lt;=1,"Within SLA",IF(ROUND(N(Y409)/Assumptions!$C$5,3)=AJ409,"Gate Wait",IF(ROUND(N(Z409)/Assumptions!$C$6,3)=AJ409,"Dock Wait",IF(ROUND(N(AA409)/Assumptions!$C$7,3)=AJ409,"Unloading",IF(ROUND(N(AB409)/Assumptions!$C$8,3)=AJ409,"Unload-to-QC Wait",IF(ROUND(N(AC409)/Assumptions!$C$9,3)=AJ409,"QC",IF(ROUND(N(AD409)/Assumptions!$C$10,3)=AJ409,"QC-to-GRN Wait",IF(ROUND(N(AE409)/Assumptions!$C$11,3)=AJ409,"GRN Processing",IF(ROUND(N(AF409)/Assumptions!$C$12,3)=AJ409,"GRN-to-Putaway Wait",IF(ROUND(N(AG409)/Assumptions!$C$13,3)=AJ409,"Putaway","Within SLA")))))))))))</f>
        <v>QC-to-GRN Wait</v>
      </c>
    </row>
    <row r="410" customFormat="false" ht="15" hidden="false" customHeight="false" outlineLevel="0" collapsed="false">
      <c r="A410" s="0" t="s">
        <v>1361</v>
      </c>
      <c r="B410" s="0" t="s">
        <v>1362</v>
      </c>
      <c r="C410" s="0" t="s">
        <v>170</v>
      </c>
      <c r="D410" s="0" t="s">
        <v>119</v>
      </c>
      <c r="E410" s="0" t="s">
        <v>1363</v>
      </c>
      <c r="F410" s="0" t="s">
        <v>172</v>
      </c>
      <c r="G410" s="0" t="s">
        <v>129</v>
      </c>
      <c r="H410" s="17" t="n">
        <v>46212.78125</v>
      </c>
      <c r="I410" s="17" t="n">
        <v>46212.7923611111</v>
      </c>
      <c r="J410" s="17" t="n">
        <v>46212.8013888889</v>
      </c>
      <c r="K410" s="17" t="n">
        <v>46212.8243055556</v>
      </c>
      <c r="L410" s="17" t="n">
        <v>46212.8479166667</v>
      </c>
      <c r="M410" s="17" t="n">
        <v>46212.8708333333</v>
      </c>
      <c r="N410" s="17" t="n">
        <v>46212.8729166667</v>
      </c>
      <c r="O410" s="17" t="n">
        <v>46212.9736111111</v>
      </c>
      <c r="P410" s="17" t="n">
        <v>46212.9847222222</v>
      </c>
      <c r="Q410" s="17" t="n">
        <v>46213.0006944445</v>
      </c>
      <c r="R410" s="0" t="n">
        <v>837</v>
      </c>
      <c r="S410" s="0" t="n">
        <v>0</v>
      </c>
      <c r="T410" s="0" t="n">
        <v>0</v>
      </c>
      <c r="U410" s="18" t="s">
        <v>130</v>
      </c>
      <c r="V410" s="18" t="s">
        <v>156</v>
      </c>
      <c r="W410" s="0" t="str">
        <f aca="false">IF(AND(X410&gt;=6,X410&lt;14),"A",IF(AND(X410&gt;=14,X410&lt;22),"B","C"))</f>
        <v>B</v>
      </c>
      <c r="X410" s="18" t="n">
        <f aca="false">HOUR(H410)</f>
        <v>18</v>
      </c>
      <c r="Y410" s="18" t="n">
        <f aca="false">ROUND((I410-H410)*1440,0)</f>
        <v>16</v>
      </c>
      <c r="Z410" s="18" t="n">
        <f aca="false">ROUND((J410-I410)*1440,0)</f>
        <v>13</v>
      </c>
      <c r="AA410" s="18" t="n">
        <f aca="false">ROUND((K410-J410)*1440,0)</f>
        <v>33</v>
      </c>
      <c r="AB410" s="18" t="n">
        <f aca="false">ROUND((L410-K410)*1440,0)</f>
        <v>34</v>
      </c>
      <c r="AC410" s="18" t="n">
        <f aca="false">ROUND((M410-L410)*1440,0)</f>
        <v>33</v>
      </c>
      <c r="AD410" s="18" t="n">
        <f aca="false">IF(N410="","",ROUND((N410-M410)*1440,0))</f>
        <v>3</v>
      </c>
      <c r="AE410" s="18" t="n">
        <f aca="false">IF(O410="","",ROUND((O410-N410)*1440,0))</f>
        <v>145</v>
      </c>
      <c r="AF410" s="18" t="n">
        <f aca="false">IF(P410="","",ROUND((P410-O410)*1440,0))</f>
        <v>16</v>
      </c>
      <c r="AG410" s="18" t="n">
        <f aca="false">IF(Q410="","",ROUND((Q410-P410)*1440,0))</f>
        <v>23</v>
      </c>
      <c r="AH410" s="18" t="n">
        <f aca="false">IF(Q410="","",ROUND((Q410-H410)*1440,0))</f>
        <v>316</v>
      </c>
      <c r="AI410" s="19" t="n">
        <f aca="false">ROUND(IF(O410="",Assumptions!$B$25-K410,O410-K410)*24,1)</f>
        <v>3.6</v>
      </c>
      <c r="AJ410" s="20" t="n">
        <f aca="false">ROUND(MAX(N(Y410)/Assumptions!$C$5, N(Z410)/Assumptions!$C$6, N(AA410)/Assumptions!$C$7, N(AB410)/Assumptions!$C$8, N(AC410)/Assumptions!$C$9, N(AD410)/Assumptions!$C$10, N(AE410)/Assumptions!$C$11, N(AF410)/Assumptions!$C$12, N(AG410)/Assumptions!$C$13),3)</f>
        <v>3.222</v>
      </c>
      <c r="AK410" s="0" t="str">
        <f aca="false">IF(OR(U410="Pending",U410="On Hold"),"Open GRN (awaiting)",IF(AJ410&lt;=1,"Within SLA",IF(ROUND(N(Y410)/Assumptions!$C$5,3)=AJ410,"Gate Wait",IF(ROUND(N(Z410)/Assumptions!$C$6,3)=AJ410,"Dock Wait",IF(ROUND(N(AA410)/Assumptions!$C$7,3)=AJ410,"Unloading",IF(ROUND(N(AB410)/Assumptions!$C$8,3)=AJ410,"Unload-to-QC Wait",IF(ROUND(N(AC410)/Assumptions!$C$9,3)=AJ410,"QC",IF(ROUND(N(AD410)/Assumptions!$C$10,3)=AJ410,"QC-to-GRN Wait",IF(ROUND(N(AE410)/Assumptions!$C$11,3)=AJ410,"GRN Processing",IF(ROUND(N(AF410)/Assumptions!$C$12,3)=AJ410,"GRN-to-Putaway Wait",IF(ROUND(N(AG410)/Assumptions!$C$13,3)=AJ410,"Putaway","Within SLA")))))))))))</f>
        <v>GRN Processing</v>
      </c>
    </row>
    <row r="411" customFormat="false" ht="15" hidden="false" customHeight="false" outlineLevel="0" collapsed="false">
      <c r="A411" s="0" t="s">
        <v>1364</v>
      </c>
      <c r="B411" s="0" t="s">
        <v>1365</v>
      </c>
      <c r="C411" s="0" t="s">
        <v>118</v>
      </c>
      <c r="D411" s="0" t="s">
        <v>147</v>
      </c>
      <c r="E411" s="0" t="s">
        <v>1366</v>
      </c>
      <c r="F411" s="0" t="s">
        <v>121</v>
      </c>
      <c r="G411" s="0" t="s">
        <v>150</v>
      </c>
      <c r="H411" s="17" t="n">
        <v>46212.8777777778</v>
      </c>
      <c r="I411" s="17" t="n">
        <v>46212.8923611111</v>
      </c>
      <c r="J411" s="17" t="n">
        <v>46212.8979166667</v>
      </c>
      <c r="K411" s="17" t="n">
        <v>46212.9208333333</v>
      </c>
      <c r="L411" s="17" t="n">
        <v>46212.95625</v>
      </c>
      <c r="M411" s="17" t="n">
        <v>46212.9722222222</v>
      </c>
      <c r="N411" s="17" t="n">
        <v>46213.0888888889</v>
      </c>
      <c r="O411" s="17" t="n">
        <v>46213.175</v>
      </c>
      <c r="P411" s="17" t="n">
        <v>46213.1902777778</v>
      </c>
      <c r="Q411" s="17" t="n">
        <v>46213.1965277778</v>
      </c>
      <c r="R411" s="0" t="n">
        <v>302</v>
      </c>
      <c r="S411" s="0" t="n">
        <v>0</v>
      </c>
      <c r="T411" s="0" t="n">
        <v>0</v>
      </c>
      <c r="U411" s="18" t="s">
        <v>130</v>
      </c>
      <c r="V411" s="18" t="s">
        <v>131</v>
      </c>
      <c r="W411" s="0" t="str">
        <f aca="false">IF(AND(X411&gt;=6,X411&lt;14),"A",IF(AND(X411&gt;=14,X411&lt;22),"B","C"))</f>
        <v>B</v>
      </c>
      <c r="X411" s="18" t="n">
        <f aca="false">HOUR(H411)</f>
        <v>21</v>
      </c>
      <c r="Y411" s="18" t="n">
        <f aca="false">ROUND((I411-H411)*1440,0)</f>
        <v>21</v>
      </c>
      <c r="Z411" s="18" t="n">
        <f aca="false">ROUND((J411-I411)*1440,0)</f>
        <v>8</v>
      </c>
      <c r="AA411" s="18" t="n">
        <f aca="false">ROUND((K411-J411)*1440,0)</f>
        <v>33</v>
      </c>
      <c r="AB411" s="18" t="n">
        <f aca="false">ROUND((L411-K411)*1440,0)</f>
        <v>51</v>
      </c>
      <c r="AC411" s="18" t="n">
        <f aca="false">ROUND((M411-L411)*1440,0)</f>
        <v>23</v>
      </c>
      <c r="AD411" s="18" t="n">
        <f aca="false">IF(N411="","",ROUND((N411-M411)*1440,0))</f>
        <v>168</v>
      </c>
      <c r="AE411" s="18" t="n">
        <f aca="false">IF(O411="","",ROUND((O411-N411)*1440,0))</f>
        <v>124</v>
      </c>
      <c r="AF411" s="18" t="n">
        <f aca="false">IF(P411="","",ROUND((P411-O411)*1440,0))</f>
        <v>22</v>
      </c>
      <c r="AG411" s="18" t="n">
        <f aca="false">IF(Q411="","",ROUND((Q411-P411)*1440,0))</f>
        <v>9</v>
      </c>
      <c r="AH411" s="18" t="n">
        <f aca="false">IF(Q411="","",ROUND((Q411-H411)*1440,0))</f>
        <v>459</v>
      </c>
      <c r="AI411" s="19" t="n">
        <f aca="false">ROUND(IF(O411="",Assumptions!$B$25-K411,O411-K411)*24,1)</f>
        <v>6.1</v>
      </c>
      <c r="AJ411" s="20" t="n">
        <f aca="false">ROUND(MAX(N(Y411)/Assumptions!$C$5, N(Z411)/Assumptions!$C$6, N(AA411)/Assumptions!$C$7, N(AB411)/Assumptions!$C$8, N(AC411)/Assumptions!$C$9, N(AD411)/Assumptions!$C$10, N(AE411)/Assumptions!$C$11, N(AF411)/Assumptions!$C$12, N(AG411)/Assumptions!$C$13),3)</f>
        <v>5.6</v>
      </c>
      <c r="AK411" s="0" t="str">
        <f aca="false">IF(OR(U411="Pending",U411="On Hold"),"Open GRN (awaiting)",IF(AJ411&lt;=1,"Within SLA",IF(ROUND(N(Y411)/Assumptions!$C$5,3)=AJ411,"Gate Wait",IF(ROUND(N(Z411)/Assumptions!$C$6,3)=AJ411,"Dock Wait",IF(ROUND(N(AA411)/Assumptions!$C$7,3)=AJ411,"Unloading",IF(ROUND(N(AB411)/Assumptions!$C$8,3)=AJ411,"Unload-to-QC Wait",IF(ROUND(N(AC411)/Assumptions!$C$9,3)=AJ411,"QC",IF(ROUND(N(AD411)/Assumptions!$C$10,3)=AJ411,"QC-to-GRN Wait",IF(ROUND(N(AE411)/Assumptions!$C$11,3)=AJ411,"GRN Processing",IF(ROUND(N(AF411)/Assumptions!$C$12,3)=AJ411,"GRN-to-Putaway Wait",IF(ROUND(N(AG411)/Assumptions!$C$13,3)=AJ411,"Putaway","Within SLA")))))))))))</f>
        <v>QC-to-GRN Wait</v>
      </c>
    </row>
    <row r="412" customFormat="false" ht="15" hidden="false" customHeight="false" outlineLevel="0" collapsed="false">
      <c r="A412" s="0" t="s">
        <v>1367</v>
      </c>
      <c r="B412" s="0" t="s">
        <v>1368</v>
      </c>
      <c r="C412" s="0" t="s">
        <v>126</v>
      </c>
      <c r="D412" s="0" t="s">
        <v>135</v>
      </c>
      <c r="E412" s="0" t="s">
        <v>1369</v>
      </c>
      <c r="F412" s="0" t="s">
        <v>128</v>
      </c>
      <c r="G412" s="0" t="s">
        <v>138</v>
      </c>
      <c r="H412" s="17" t="n">
        <v>46212.8881944444</v>
      </c>
      <c r="I412" s="17" t="n">
        <v>46212.8895833333</v>
      </c>
      <c r="J412" s="17" t="n">
        <v>46212.8972222222</v>
      </c>
      <c r="K412" s="17" t="n">
        <v>46212.93125</v>
      </c>
      <c r="L412" s="17" t="n">
        <v>46212.9388888889</v>
      </c>
      <c r="M412" s="17" t="n">
        <v>46212.9576388889</v>
      </c>
      <c r="N412" s="17" t="n">
        <v>46213.1555555556</v>
      </c>
      <c r="O412" s="17" t="n">
        <v>46213.1784722222</v>
      </c>
      <c r="P412" s="17" t="n">
        <v>46213.1881944445</v>
      </c>
      <c r="Q412" s="17" t="n">
        <v>46213.2055555556</v>
      </c>
      <c r="R412" s="0" t="n">
        <v>215</v>
      </c>
      <c r="S412" s="0" t="n">
        <v>0</v>
      </c>
      <c r="T412" s="0" t="n">
        <v>0</v>
      </c>
      <c r="U412" s="18" t="s">
        <v>130</v>
      </c>
      <c r="V412" s="18" t="s">
        <v>144</v>
      </c>
      <c r="W412" s="0" t="str">
        <f aca="false">IF(AND(X412&gt;=6,X412&lt;14),"A",IF(AND(X412&gt;=14,X412&lt;22),"B","C"))</f>
        <v>B</v>
      </c>
      <c r="X412" s="18" t="n">
        <f aca="false">HOUR(H412)</f>
        <v>21</v>
      </c>
      <c r="Y412" s="18" t="n">
        <f aca="false">ROUND((I412-H412)*1440,0)</f>
        <v>2</v>
      </c>
      <c r="Z412" s="18" t="n">
        <f aca="false">ROUND((J412-I412)*1440,0)</f>
        <v>11</v>
      </c>
      <c r="AA412" s="18" t="n">
        <f aca="false">ROUND((K412-J412)*1440,0)</f>
        <v>49</v>
      </c>
      <c r="AB412" s="18" t="n">
        <f aca="false">ROUND((L412-K412)*1440,0)</f>
        <v>11</v>
      </c>
      <c r="AC412" s="18" t="n">
        <f aca="false">ROUND((M412-L412)*1440,0)</f>
        <v>27</v>
      </c>
      <c r="AD412" s="18" t="n">
        <f aca="false">IF(N412="","",ROUND((N412-M412)*1440,0))</f>
        <v>285</v>
      </c>
      <c r="AE412" s="18" t="n">
        <f aca="false">IF(O412="","",ROUND((O412-N412)*1440,0))</f>
        <v>33</v>
      </c>
      <c r="AF412" s="18" t="n">
        <f aca="false">IF(P412="","",ROUND((P412-O412)*1440,0))</f>
        <v>14</v>
      </c>
      <c r="AG412" s="18" t="n">
        <f aca="false">IF(Q412="","",ROUND((Q412-P412)*1440,0))</f>
        <v>25</v>
      </c>
      <c r="AH412" s="18" t="n">
        <f aca="false">IF(Q412="","",ROUND((Q412-H412)*1440,0))</f>
        <v>457</v>
      </c>
      <c r="AI412" s="19" t="n">
        <f aca="false">ROUND(IF(O412="",Assumptions!$B$25-K412,O412-K412)*24,1)</f>
        <v>5.9</v>
      </c>
      <c r="AJ412" s="20" t="n">
        <f aca="false">ROUND(MAX(N(Y412)/Assumptions!$C$5, N(Z412)/Assumptions!$C$6, N(AA412)/Assumptions!$C$7, N(AB412)/Assumptions!$C$8, N(AC412)/Assumptions!$C$9, N(AD412)/Assumptions!$C$10, N(AE412)/Assumptions!$C$11, N(AF412)/Assumptions!$C$12, N(AG412)/Assumptions!$C$13),3)</f>
        <v>9.5</v>
      </c>
      <c r="AK412" s="0" t="str">
        <f aca="false">IF(OR(U412="Pending",U412="On Hold"),"Open GRN (awaiting)",IF(AJ412&lt;=1,"Within SLA",IF(ROUND(N(Y412)/Assumptions!$C$5,3)=AJ412,"Gate Wait",IF(ROUND(N(Z412)/Assumptions!$C$6,3)=AJ412,"Dock Wait",IF(ROUND(N(AA412)/Assumptions!$C$7,3)=AJ412,"Unloading",IF(ROUND(N(AB412)/Assumptions!$C$8,3)=AJ412,"Unload-to-QC Wait",IF(ROUND(N(AC412)/Assumptions!$C$9,3)=AJ412,"QC",IF(ROUND(N(AD412)/Assumptions!$C$10,3)=AJ412,"QC-to-GRN Wait",IF(ROUND(N(AE412)/Assumptions!$C$11,3)=AJ412,"GRN Processing",IF(ROUND(N(AF412)/Assumptions!$C$12,3)=AJ412,"GRN-to-Putaway Wait",IF(ROUND(N(AG412)/Assumptions!$C$13,3)=AJ412,"Putaway","Within SLA")))))))))))</f>
        <v>QC-to-GRN Wait</v>
      </c>
    </row>
    <row r="413" customFormat="false" ht="15" hidden="false" customHeight="false" outlineLevel="0" collapsed="false">
      <c r="A413" s="0" t="s">
        <v>1370</v>
      </c>
      <c r="B413" s="0" t="s">
        <v>1371</v>
      </c>
      <c r="C413" s="0" t="s">
        <v>286</v>
      </c>
      <c r="D413" s="0" t="s">
        <v>119</v>
      </c>
      <c r="E413" s="0" t="s">
        <v>1372</v>
      </c>
      <c r="F413" s="0" t="s">
        <v>121</v>
      </c>
      <c r="G413" s="0" t="s">
        <v>122</v>
      </c>
      <c r="H413" s="17" t="n">
        <v>46212.9805555556</v>
      </c>
      <c r="I413" s="17" t="n">
        <v>46212.9861111111</v>
      </c>
      <c r="J413" s="17" t="n">
        <v>46213.0048611111</v>
      </c>
      <c r="K413" s="17" t="n">
        <v>46213.0430555556</v>
      </c>
      <c r="L413" s="17" t="n">
        <v>46213.0451388889</v>
      </c>
      <c r="M413" s="17" t="n">
        <v>46213.0666666667</v>
      </c>
      <c r="N413" s="17" t="n">
        <v>46213.0805555556</v>
      </c>
      <c r="O413" s="17" t="n">
        <v>46213.1618055556</v>
      </c>
      <c r="P413" s="17" t="n">
        <v>46213.1743055556</v>
      </c>
      <c r="Q413" s="17" t="n">
        <v>46213.2027777778</v>
      </c>
      <c r="R413" s="0" t="n">
        <v>148</v>
      </c>
      <c r="S413" s="0" t="n">
        <v>0</v>
      </c>
      <c r="T413" s="0" t="n">
        <v>1</v>
      </c>
      <c r="U413" s="18" t="s">
        <v>123</v>
      </c>
      <c r="V413" s="18" t="s">
        <v>156</v>
      </c>
      <c r="W413" s="0" t="str">
        <f aca="false">IF(AND(X413&gt;=6,X413&lt;14),"A",IF(AND(X413&gt;=14,X413&lt;22),"B","C"))</f>
        <v>C</v>
      </c>
      <c r="X413" s="18" t="n">
        <f aca="false">HOUR(H413)</f>
        <v>23</v>
      </c>
      <c r="Y413" s="18" t="n">
        <f aca="false">ROUND((I413-H413)*1440,0)</f>
        <v>8</v>
      </c>
      <c r="Z413" s="18" t="n">
        <f aca="false">ROUND((J413-I413)*1440,0)</f>
        <v>27</v>
      </c>
      <c r="AA413" s="18" t="n">
        <f aca="false">ROUND((K413-J413)*1440,0)</f>
        <v>55</v>
      </c>
      <c r="AB413" s="18" t="n">
        <f aca="false">ROUND((L413-K413)*1440,0)</f>
        <v>3</v>
      </c>
      <c r="AC413" s="18" t="n">
        <f aca="false">ROUND((M413-L413)*1440,0)</f>
        <v>31</v>
      </c>
      <c r="AD413" s="18" t="n">
        <f aca="false">IF(N413="","",ROUND((N413-M413)*1440,0))</f>
        <v>20</v>
      </c>
      <c r="AE413" s="18" t="n">
        <f aca="false">IF(O413="","",ROUND((O413-N413)*1440,0))</f>
        <v>117</v>
      </c>
      <c r="AF413" s="18" t="n">
        <f aca="false">IF(P413="","",ROUND((P413-O413)*1440,0))</f>
        <v>18</v>
      </c>
      <c r="AG413" s="18" t="n">
        <f aca="false">IF(Q413="","",ROUND((Q413-P413)*1440,0))</f>
        <v>41</v>
      </c>
      <c r="AH413" s="18" t="n">
        <f aca="false">IF(Q413="","",ROUND((Q413-H413)*1440,0))</f>
        <v>320</v>
      </c>
      <c r="AI413" s="19" t="n">
        <f aca="false">ROUND(IF(O413="",Assumptions!$B$25-K413,O413-K413)*24,1)</f>
        <v>2.9</v>
      </c>
      <c r="AJ413" s="20" t="n">
        <f aca="false">ROUND(MAX(N(Y413)/Assumptions!$C$5, N(Z413)/Assumptions!$C$6, N(AA413)/Assumptions!$C$7, N(AB413)/Assumptions!$C$8, N(AC413)/Assumptions!$C$9, N(AD413)/Assumptions!$C$10, N(AE413)/Assumptions!$C$11, N(AF413)/Assumptions!$C$12, N(AG413)/Assumptions!$C$13),3)</f>
        <v>2.6</v>
      </c>
      <c r="AK413" s="0" t="str">
        <f aca="false">IF(OR(U413="Pending",U413="On Hold"),"Open GRN (awaiting)",IF(AJ413&lt;=1,"Within SLA",IF(ROUND(N(Y413)/Assumptions!$C$5,3)=AJ413,"Gate Wait",IF(ROUND(N(Z413)/Assumptions!$C$6,3)=AJ413,"Dock Wait",IF(ROUND(N(AA413)/Assumptions!$C$7,3)=AJ413,"Unloading",IF(ROUND(N(AB413)/Assumptions!$C$8,3)=AJ413,"Unload-to-QC Wait",IF(ROUND(N(AC413)/Assumptions!$C$9,3)=AJ413,"QC",IF(ROUND(N(AD413)/Assumptions!$C$10,3)=AJ413,"QC-to-GRN Wait",IF(ROUND(N(AE413)/Assumptions!$C$11,3)=AJ413,"GRN Processing",IF(ROUND(N(AF413)/Assumptions!$C$12,3)=AJ413,"GRN-to-Putaway Wait",IF(ROUND(N(AG413)/Assumptions!$C$13,3)=AJ413,"Putaway","Within SLA")))))))))))</f>
        <v>GRN Processing</v>
      </c>
    </row>
    <row r="414" customFormat="false" ht="15" hidden="false" customHeight="false" outlineLevel="0" collapsed="false">
      <c r="A414" s="0" t="s">
        <v>1373</v>
      </c>
      <c r="B414" s="0" t="s">
        <v>1374</v>
      </c>
      <c r="C414" s="0" t="s">
        <v>142</v>
      </c>
      <c r="D414" s="0" t="s">
        <v>119</v>
      </c>
      <c r="E414" s="0" t="s">
        <v>1375</v>
      </c>
      <c r="F414" s="0" t="s">
        <v>137</v>
      </c>
      <c r="G414" s="0" t="s">
        <v>129</v>
      </c>
      <c r="H414" s="17" t="n">
        <v>46213.0576388889</v>
      </c>
      <c r="I414" s="17" t="n">
        <v>46213.0694444445</v>
      </c>
      <c r="J414" s="17" t="n">
        <v>46213.0729166667</v>
      </c>
      <c r="K414" s="17" t="n">
        <v>46213.0979166667</v>
      </c>
      <c r="L414" s="17" t="n">
        <v>46213.1138888889</v>
      </c>
      <c r="M414" s="17" t="n">
        <v>46213.1631944445</v>
      </c>
      <c r="N414" s="17" t="n">
        <v>46213.2131944444</v>
      </c>
      <c r="O414" s="17" t="n">
        <v>46213.2888888889</v>
      </c>
      <c r="P414" s="17" t="n">
        <v>46213.2944444444</v>
      </c>
      <c r="Q414" s="17" t="n">
        <v>46213.3090277778</v>
      </c>
      <c r="R414" s="0" t="n">
        <v>240</v>
      </c>
      <c r="S414" s="0" t="n">
        <v>0</v>
      </c>
      <c r="T414" s="0" t="n">
        <v>0</v>
      </c>
      <c r="U414" s="18" t="s">
        <v>130</v>
      </c>
      <c r="V414" s="18" t="s">
        <v>156</v>
      </c>
      <c r="W414" s="0" t="str">
        <f aca="false">IF(AND(X414&gt;=6,X414&lt;14),"A",IF(AND(X414&gt;=14,X414&lt;22),"B","C"))</f>
        <v>C</v>
      </c>
      <c r="X414" s="18" t="n">
        <f aca="false">HOUR(H414)</f>
        <v>1</v>
      </c>
      <c r="Y414" s="18" t="n">
        <f aca="false">ROUND((I414-H414)*1440,0)</f>
        <v>17</v>
      </c>
      <c r="Z414" s="18" t="n">
        <f aca="false">ROUND((J414-I414)*1440,0)</f>
        <v>5</v>
      </c>
      <c r="AA414" s="18" t="n">
        <f aca="false">ROUND((K414-J414)*1440,0)</f>
        <v>36</v>
      </c>
      <c r="AB414" s="18" t="n">
        <f aca="false">ROUND((L414-K414)*1440,0)</f>
        <v>23</v>
      </c>
      <c r="AC414" s="18" t="n">
        <f aca="false">ROUND((M414-L414)*1440,0)</f>
        <v>71</v>
      </c>
      <c r="AD414" s="18" t="n">
        <f aca="false">IF(N414="","",ROUND((N414-M414)*1440,0))</f>
        <v>72</v>
      </c>
      <c r="AE414" s="18" t="n">
        <f aca="false">IF(O414="","",ROUND((O414-N414)*1440,0))</f>
        <v>109</v>
      </c>
      <c r="AF414" s="18" t="n">
        <f aca="false">IF(P414="","",ROUND((P414-O414)*1440,0))</f>
        <v>8</v>
      </c>
      <c r="AG414" s="18" t="n">
        <f aca="false">IF(Q414="","",ROUND((Q414-P414)*1440,0))</f>
        <v>21</v>
      </c>
      <c r="AH414" s="18" t="n">
        <f aca="false">IF(Q414="","",ROUND((Q414-H414)*1440,0))</f>
        <v>362</v>
      </c>
      <c r="AI414" s="19" t="n">
        <f aca="false">ROUND(IF(O414="",Assumptions!$B$25-K414,O414-K414)*24,1)</f>
        <v>4.6</v>
      </c>
      <c r="AJ414" s="20" t="n">
        <f aca="false">ROUND(MAX(N(Y414)/Assumptions!$C$5, N(Z414)/Assumptions!$C$6, N(AA414)/Assumptions!$C$7, N(AB414)/Assumptions!$C$8, N(AC414)/Assumptions!$C$9, N(AD414)/Assumptions!$C$10, N(AE414)/Assumptions!$C$11, N(AF414)/Assumptions!$C$12, N(AG414)/Assumptions!$C$13),3)</f>
        <v>2.422</v>
      </c>
      <c r="AK414" s="0" t="str">
        <f aca="false">IF(OR(U414="Pending",U414="On Hold"),"Open GRN (awaiting)",IF(AJ414&lt;=1,"Within SLA",IF(ROUND(N(Y414)/Assumptions!$C$5,3)=AJ414,"Gate Wait",IF(ROUND(N(Z414)/Assumptions!$C$6,3)=AJ414,"Dock Wait",IF(ROUND(N(AA414)/Assumptions!$C$7,3)=AJ414,"Unloading",IF(ROUND(N(AB414)/Assumptions!$C$8,3)=AJ414,"Unload-to-QC Wait",IF(ROUND(N(AC414)/Assumptions!$C$9,3)=AJ414,"QC",IF(ROUND(N(AD414)/Assumptions!$C$10,3)=AJ414,"QC-to-GRN Wait",IF(ROUND(N(AE414)/Assumptions!$C$11,3)=AJ414,"GRN Processing",IF(ROUND(N(AF414)/Assumptions!$C$12,3)=AJ414,"GRN-to-Putaway Wait",IF(ROUND(N(AG414)/Assumptions!$C$13,3)=AJ414,"Putaway","Within SLA")))))))))))</f>
        <v>GRN Processing</v>
      </c>
    </row>
    <row r="415" customFormat="false" ht="15" hidden="false" customHeight="false" outlineLevel="0" collapsed="false">
      <c r="A415" s="0" t="s">
        <v>1376</v>
      </c>
      <c r="B415" s="0" t="s">
        <v>1377</v>
      </c>
      <c r="C415" s="0" t="s">
        <v>153</v>
      </c>
      <c r="D415" s="0" t="s">
        <v>147</v>
      </c>
      <c r="E415" s="0" t="s">
        <v>1378</v>
      </c>
      <c r="F415" s="0" t="s">
        <v>155</v>
      </c>
      <c r="G415" s="0" t="s">
        <v>150</v>
      </c>
      <c r="H415" s="17" t="n">
        <v>46213.1069444444</v>
      </c>
      <c r="I415" s="17" t="n">
        <v>46213.11875</v>
      </c>
      <c r="J415" s="17" t="n">
        <v>46213.1201388889</v>
      </c>
      <c r="K415" s="17" t="n">
        <v>46213.1604166667</v>
      </c>
      <c r="L415" s="17" t="n">
        <v>46213.1666666667</v>
      </c>
      <c r="M415" s="17" t="n">
        <v>46213.1819444444</v>
      </c>
      <c r="N415" s="17" t="n">
        <v>46213.2541666667</v>
      </c>
      <c r="O415" s="17" t="n">
        <v>46213.2673611111</v>
      </c>
      <c r="P415" s="17" t="n">
        <v>46213.2791666667</v>
      </c>
      <c r="Q415" s="17" t="n">
        <v>46213.2951388889</v>
      </c>
      <c r="R415" s="0" t="n">
        <v>790</v>
      </c>
      <c r="S415" s="0" t="n">
        <v>0</v>
      </c>
      <c r="T415" s="0" t="n">
        <v>0</v>
      </c>
      <c r="U415" s="18" t="s">
        <v>130</v>
      </c>
      <c r="V415" s="18" t="s">
        <v>144</v>
      </c>
      <c r="W415" s="0" t="str">
        <f aca="false">IF(AND(X415&gt;=6,X415&lt;14),"A",IF(AND(X415&gt;=14,X415&lt;22),"B","C"))</f>
        <v>C</v>
      </c>
      <c r="X415" s="18" t="n">
        <f aca="false">HOUR(H415)</f>
        <v>2</v>
      </c>
      <c r="Y415" s="18" t="n">
        <f aca="false">ROUND((I415-H415)*1440,0)</f>
        <v>17</v>
      </c>
      <c r="Z415" s="18" t="n">
        <f aca="false">ROUND((J415-I415)*1440,0)</f>
        <v>2</v>
      </c>
      <c r="AA415" s="18" t="n">
        <f aca="false">ROUND((K415-J415)*1440,0)</f>
        <v>58</v>
      </c>
      <c r="AB415" s="18" t="n">
        <f aca="false">ROUND((L415-K415)*1440,0)</f>
        <v>9</v>
      </c>
      <c r="AC415" s="18" t="n">
        <f aca="false">ROUND((M415-L415)*1440,0)</f>
        <v>22</v>
      </c>
      <c r="AD415" s="18" t="n">
        <f aca="false">IF(N415="","",ROUND((N415-M415)*1440,0))</f>
        <v>104</v>
      </c>
      <c r="AE415" s="18" t="n">
        <f aca="false">IF(O415="","",ROUND((O415-N415)*1440,0))</f>
        <v>19</v>
      </c>
      <c r="AF415" s="18" t="n">
        <f aca="false">IF(P415="","",ROUND((P415-O415)*1440,0))</f>
        <v>17</v>
      </c>
      <c r="AG415" s="18" t="n">
        <f aca="false">IF(Q415="","",ROUND((Q415-P415)*1440,0))</f>
        <v>23</v>
      </c>
      <c r="AH415" s="18" t="n">
        <f aca="false">IF(Q415="","",ROUND((Q415-H415)*1440,0))</f>
        <v>271</v>
      </c>
      <c r="AI415" s="19" t="n">
        <f aca="false">ROUND(IF(O415="",Assumptions!$B$25-K415,O415-K415)*24,1)</f>
        <v>2.6</v>
      </c>
      <c r="AJ415" s="20" t="n">
        <f aca="false">ROUND(MAX(N(Y415)/Assumptions!$C$5, N(Z415)/Assumptions!$C$6, N(AA415)/Assumptions!$C$7, N(AB415)/Assumptions!$C$8, N(AC415)/Assumptions!$C$9, N(AD415)/Assumptions!$C$10, N(AE415)/Assumptions!$C$11, N(AF415)/Assumptions!$C$12, N(AG415)/Assumptions!$C$13),3)</f>
        <v>3.467</v>
      </c>
      <c r="AK415" s="0" t="str">
        <f aca="false">IF(OR(U415="Pending",U415="On Hold"),"Open GRN (awaiting)",IF(AJ415&lt;=1,"Within SLA",IF(ROUND(N(Y415)/Assumptions!$C$5,3)=AJ415,"Gate Wait",IF(ROUND(N(Z415)/Assumptions!$C$6,3)=AJ415,"Dock Wait",IF(ROUND(N(AA415)/Assumptions!$C$7,3)=AJ415,"Unloading",IF(ROUND(N(AB415)/Assumptions!$C$8,3)=AJ415,"Unload-to-QC Wait",IF(ROUND(N(AC415)/Assumptions!$C$9,3)=AJ415,"QC",IF(ROUND(N(AD415)/Assumptions!$C$10,3)=AJ415,"QC-to-GRN Wait",IF(ROUND(N(AE415)/Assumptions!$C$11,3)=AJ415,"GRN Processing",IF(ROUND(N(AF415)/Assumptions!$C$12,3)=AJ415,"GRN-to-Putaway Wait",IF(ROUND(N(AG415)/Assumptions!$C$13,3)=AJ415,"Putaway","Within SLA")))))))))))</f>
        <v>QC-to-GRN Wait</v>
      </c>
    </row>
    <row r="416" customFormat="false" ht="15" hidden="false" customHeight="false" outlineLevel="0" collapsed="false">
      <c r="A416" s="0" t="s">
        <v>1379</v>
      </c>
      <c r="B416" s="0" t="s">
        <v>1380</v>
      </c>
      <c r="C416" s="0" t="s">
        <v>153</v>
      </c>
      <c r="D416" s="0" t="s">
        <v>147</v>
      </c>
      <c r="E416" s="0" t="s">
        <v>1381</v>
      </c>
      <c r="F416" s="0" t="s">
        <v>155</v>
      </c>
      <c r="G416" s="0" t="s">
        <v>150</v>
      </c>
      <c r="H416" s="17" t="n">
        <v>46213.1159722222</v>
      </c>
      <c r="I416" s="17" t="n">
        <v>46213.1277777778</v>
      </c>
      <c r="J416" s="17" t="n">
        <v>46213.1368055556</v>
      </c>
      <c r="K416" s="17" t="n">
        <v>46213.1652777778</v>
      </c>
      <c r="L416" s="17" t="n">
        <v>46213.1784722222</v>
      </c>
      <c r="M416" s="17" t="n">
        <v>46213.2180555556</v>
      </c>
      <c r="N416" s="17" t="n">
        <v>46213.2305555556</v>
      </c>
      <c r="O416" s="17" t="n">
        <v>46213.2472222222</v>
      </c>
      <c r="P416" s="17" t="n">
        <v>46213.2583333333</v>
      </c>
      <c r="Q416" s="17" t="n">
        <v>46213.2854166667</v>
      </c>
      <c r="R416" s="0" t="n">
        <v>200</v>
      </c>
      <c r="S416" s="0" t="n">
        <v>0</v>
      </c>
      <c r="T416" s="0" t="n">
        <v>0</v>
      </c>
      <c r="U416" s="18" t="s">
        <v>130</v>
      </c>
      <c r="V416" s="18" t="s">
        <v>139</v>
      </c>
      <c r="W416" s="0" t="str">
        <f aca="false">IF(AND(X416&gt;=6,X416&lt;14),"A",IF(AND(X416&gt;=14,X416&lt;22),"B","C"))</f>
        <v>C</v>
      </c>
      <c r="X416" s="18" t="n">
        <f aca="false">HOUR(H416)</f>
        <v>2</v>
      </c>
      <c r="Y416" s="18" t="n">
        <f aca="false">ROUND((I416-H416)*1440,0)</f>
        <v>17</v>
      </c>
      <c r="Z416" s="18" t="n">
        <f aca="false">ROUND((J416-I416)*1440,0)</f>
        <v>13</v>
      </c>
      <c r="AA416" s="18" t="n">
        <f aca="false">ROUND((K416-J416)*1440,0)</f>
        <v>41</v>
      </c>
      <c r="AB416" s="18" t="n">
        <f aca="false">ROUND((L416-K416)*1440,0)</f>
        <v>19</v>
      </c>
      <c r="AC416" s="18" t="n">
        <f aca="false">ROUND((M416-L416)*1440,0)</f>
        <v>57</v>
      </c>
      <c r="AD416" s="18" t="n">
        <f aca="false">IF(N416="","",ROUND((N416-M416)*1440,0))</f>
        <v>18</v>
      </c>
      <c r="AE416" s="18" t="n">
        <f aca="false">IF(O416="","",ROUND((O416-N416)*1440,0))</f>
        <v>24</v>
      </c>
      <c r="AF416" s="18" t="n">
        <f aca="false">IF(P416="","",ROUND((P416-O416)*1440,0))</f>
        <v>16</v>
      </c>
      <c r="AG416" s="18" t="n">
        <f aca="false">IF(Q416="","",ROUND((Q416-P416)*1440,0))</f>
        <v>39</v>
      </c>
      <c r="AH416" s="18" t="n">
        <f aca="false">IF(Q416="","",ROUND((Q416-H416)*1440,0))</f>
        <v>244</v>
      </c>
      <c r="AI416" s="19" t="n">
        <f aca="false">ROUND(IF(O416="",Assumptions!$B$25-K416,O416-K416)*24,1)</f>
        <v>2</v>
      </c>
      <c r="AJ416" s="20" t="n">
        <f aca="false">ROUND(MAX(N(Y416)/Assumptions!$C$5, N(Z416)/Assumptions!$C$6, N(AA416)/Assumptions!$C$7, N(AB416)/Assumptions!$C$8, N(AC416)/Assumptions!$C$9, N(AD416)/Assumptions!$C$10, N(AE416)/Assumptions!$C$11, N(AF416)/Assumptions!$C$12, N(AG416)/Assumptions!$C$13),3)</f>
        <v>1.267</v>
      </c>
      <c r="AK416" s="0" t="str">
        <f aca="false">IF(OR(U416="Pending",U416="On Hold"),"Open GRN (awaiting)",IF(AJ416&lt;=1,"Within SLA",IF(ROUND(N(Y416)/Assumptions!$C$5,3)=AJ416,"Gate Wait",IF(ROUND(N(Z416)/Assumptions!$C$6,3)=AJ416,"Dock Wait",IF(ROUND(N(AA416)/Assumptions!$C$7,3)=AJ416,"Unloading",IF(ROUND(N(AB416)/Assumptions!$C$8,3)=AJ416,"Unload-to-QC Wait",IF(ROUND(N(AC416)/Assumptions!$C$9,3)=AJ416,"QC",IF(ROUND(N(AD416)/Assumptions!$C$10,3)=AJ416,"QC-to-GRN Wait",IF(ROUND(N(AE416)/Assumptions!$C$11,3)=AJ416,"GRN Processing",IF(ROUND(N(AF416)/Assumptions!$C$12,3)=AJ416,"GRN-to-Putaway Wait",IF(ROUND(N(AG416)/Assumptions!$C$13,3)=AJ416,"Putaway","Within SLA")))))))))))</f>
        <v>Unload-to-QC Wait</v>
      </c>
    </row>
    <row r="417" customFormat="false" ht="15" hidden="false" customHeight="false" outlineLevel="0" collapsed="false">
      <c r="A417" s="0" t="s">
        <v>1382</v>
      </c>
      <c r="B417" s="0" t="s">
        <v>1383</v>
      </c>
      <c r="C417" s="0" t="s">
        <v>218</v>
      </c>
      <c r="D417" s="0" t="s">
        <v>135</v>
      </c>
      <c r="E417" s="0" t="s">
        <v>1384</v>
      </c>
      <c r="F417" s="0" t="s">
        <v>137</v>
      </c>
      <c r="G417" s="0" t="s">
        <v>178</v>
      </c>
      <c r="H417" s="17" t="n">
        <v>46213.19375</v>
      </c>
      <c r="I417" s="17" t="n">
        <v>46213.1965277778</v>
      </c>
      <c r="J417" s="17" t="n">
        <v>46213.1993055556</v>
      </c>
      <c r="K417" s="17" t="n">
        <v>46213.2173611111</v>
      </c>
      <c r="L417" s="17" t="n">
        <v>46213.2222222222</v>
      </c>
      <c r="M417" s="17" t="n">
        <v>46213.2423611111</v>
      </c>
      <c r="N417" s="17" t="n">
        <v>46213.3361111111</v>
      </c>
      <c r="O417" s="17" t="n">
        <v>46213.4548611111</v>
      </c>
      <c r="P417" s="17" t="n">
        <v>46213.4680555556</v>
      </c>
      <c r="Q417" s="17" t="n">
        <v>46213.48125</v>
      </c>
      <c r="R417" s="0" t="n">
        <v>348</v>
      </c>
      <c r="S417" s="0" t="n">
        <v>0</v>
      </c>
      <c r="T417" s="0" t="n">
        <v>0</v>
      </c>
      <c r="U417" s="18" t="s">
        <v>130</v>
      </c>
      <c r="V417" s="18" t="s">
        <v>131</v>
      </c>
      <c r="W417" s="0" t="str">
        <f aca="false">IF(AND(X417&gt;=6,X417&lt;14),"A",IF(AND(X417&gt;=14,X417&lt;22),"B","C"))</f>
        <v>C</v>
      </c>
      <c r="X417" s="18" t="n">
        <f aca="false">HOUR(H417)</f>
        <v>4</v>
      </c>
      <c r="Y417" s="18" t="n">
        <f aca="false">ROUND((I417-H417)*1440,0)</f>
        <v>4</v>
      </c>
      <c r="Z417" s="18" t="n">
        <f aca="false">ROUND((J417-I417)*1440,0)</f>
        <v>4</v>
      </c>
      <c r="AA417" s="18" t="n">
        <f aca="false">ROUND((K417-J417)*1440,0)</f>
        <v>26</v>
      </c>
      <c r="AB417" s="18" t="n">
        <f aca="false">ROUND((L417-K417)*1440,0)</f>
        <v>7</v>
      </c>
      <c r="AC417" s="18" t="n">
        <f aca="false">ROUND((M417-L417)*1440,0)</f>
        <v>29</v>
      </c>
      <c r="AD417" s="18" t="n">
        <f aca="false">IF(N417="","",ROUND((N417-M417)*1440,0))</f>
        <v>135</v>
      </c>
      <c r="AE417" s="18" t="n">
        <f aca="false">IF(O417="","",ROUND((O417-N417)*1440,0))</f>
        <v>171</v>
      </c>
      <c r="AF417" s="18" t="n">
        <f aca="false">IF(P417="","",ROUND((P417-O417)*1440,0))</f>
        <v>19</v>
      </c>
      <c r="AG417" s="18" t="n">
        <f aca="false">IF(Q417="","",ROUND((Q417-P417)*1440,0))</f>
        <v>19</v>
      </c>
      <c r="AH417" s="18" t="n">
        <f aca="false">IF(Q417="","",ROUND((Q417-H417)*1440,0))</f>
        <v>414</v>
      </c>
      <c r="AI417" s="19" t="n">
        <f aca="false">ROUND(IF(O417="",Assumptions!$B$25-K417,O417-K417)*24,1)</f>
        <v>5.7</v>
      </c>
      <c r="AJ417" s="20" t="n">
        <f aca="false">ROUND(MAX(N(Y417)/Assumptions!$C$5, N(Z417)/Assumptions!$C$6, N(AA417)/Assumptions!$C$7, N(AB417)/Assumptions!$C$8, N(AC417)/Assumptions!$C$9, N(AD417)/Assumptions!$C$10, N(AE417)/Assumptions!$C$11, N(AF417)/Assumptions!$C$12, N(AG417)/Assumptions!$C$13),3)</f>
        <v>4.5</v>
      </c>
      <c r="AK417" s="0" t="str">
        <f aca="false">IF(OR(U417="Pending",U417="On Hold"),"Open GRN (awaiting)",IF(AJ417&lt;=1,"Within SLA",IF(ROUND(N(Y417)/Assumptions!$C$5,3)=AJ417,"Gate Wait",IF(ROUND(N(Z417)/Assumptions!$C$6,3)=AJ417,"Dock Wait",IF(ROUND(N(AA417)/Assumptions!$C$7,3)=AJ417,"Unloading",IF(ROUND(N(AB417)/Assumptions!$C$8,3)=AJ417,"Unload-to-QC Wait",IF(ROUND(N(AC417)/Assumptions!$C$9,3)=AJ417,"QC",IF(ROUND(N(AD417)/Assumptions!$C$10,3)=AJ417,"QC-to-GRN Wait",IF(ROUND(N(AE417)/Assumptions!$C$11,3)=AJ417,"GRN Processing",IF(ROUND(N(AF417)/Assumptions!$C$12,3)=AJ417,"GRN-to-Putaway Wait",IF(ROUND(N(AG417)/Assumptions!$C$13,3)=AJ417,"Putaway","Within SLA")))))))))))</f>
        <v>QC-to-GRN Wait</v>
      </c>
    </row>
    <row r="418" customFormat="false" ht="15" hidden="false" customHeight="false" outlineLevel="0" collapsed="false">
      <c r="A418" s="0" t="s">
        <v>1385</v>
      </c>
      <c r="B418" s="0" t="s">
        <v>1386</v>
      </c>
      <c r="C418" s="0" t="s">
        <v>134</v>
      </c>
      <c r="D418" s="0" t="s">
        <v>119</v>
      </c>
      <c r="E418" s="0" t="s">
        <v>1178</v>
      </c>
      <c r="F418" s="0" t="s">
        <v>149</v>
      </c>
      <c r="G418" s="0" t="s">
        <v>122</v>
      </c>
      <c r="H418" s="17" t="n">
        <v>46213.2430555556</v>
      </c>
      <c r="I418" s="17" t="n">
        <v>46213.2534722222</v>
      </c>
      <c r="J418" s="17" t="n">
        <v>46213.2604166667</v>
      </c>
      <c r="K418" s="17" t="n">
        <v>46213.3055555556</v>
      </c>
      <c r="L418" s="17" t="n">
        <v>46213.3145833333</v>
      </c>
      <c r="M418" s="17" t="n">
        <v>46213.3451388889</v>
      </c>
      <c r="N418" s="17" t="n">
        <v>46213.3715277778</v>
      </c>
      <c r="O418" s="17" t="n">
        <v>46213.3840277778</v>
      </c>
      <c r="P418" s="17" t="n">
        <v>46213.3979166667</v>
      </c>
      <c r="Q418" s="17" t="n">
        <v>46213.4138888889</v>
      </c>
      <c r="R418" s="0" t="n">
        <v>1836</v>
      </c>
      <c r="S418" s="0" t="n">
        <v>0</v>
      </c>
      <c r="T418" s="0" t="n">
        <v>0</v>
      </c>
      <c r="U418" s="18" t="s">
        <v>130</v>
      </c>
      <c r="V418" s="18" t="s">
        <v>156</v>
      </c>
      <c r="W418" s="0" t="str">
        <f aca="false">IF(AND(X418&gt;=6,X418&lt;14),"A",IF(AND(X418&gt;=14,X418&lt;22),"B","C"))</f>
        <v>C</v>
      </c>
      <c r="X418" s="18" t="n">
        <f aca="false">HOUR(H418)</f>
        <v>5</v>
      </c>
      <c r="Y418" s="18" t="n">
        <f aca="false">ROUND((I418-H418)*1440,0)</f>
        <v>15</v>
      </c>
      <c r="Z418" s="18" t="n">
        <f aca="false">ROUND((J418-I418)*1440,0)</f>
        <v>10</v>
      </c>
      <c r="AA418" s="18" t="n">
        <f aca="false">ROUND((K418-J418)*1440,0)</f>
        <v>65</v>
      </c>
      <c r="AB418" s="18" t="n">
        <f aca="false">ROUND((L418-K418)*1440,0)</f>
        <v>13</v>
      </c>
      <c r="AC418" s="18" t="n">
        <f aca="false">ROUND((M418-L418)*1440,0)</f>
        <v>44</v>
      </c>
      <c r="AD418" s="18" t="n">
        <f aca="false">IF(N418="","",ROUND((N418-M418)*1440,0))</f>
        <v>38</v>
      </c>
      <c r="AE418" s="18" t="n">
        <f aca="false">IF(O418="","",ROUND((O418-N418)*1440,0))</f>
        <v>18</v>
      </c>
      <c r="AF418" s="18" t="n">
        <f aca="false">IF(P418="","",ROUND((P418-O418)*1440,0))</f>
        <v>20</v>
      </c>
      <c r="AG418" s="18" t="n">
        <f aca="false">IF(Q418="","",ROUND((Q418-P418)*1440,0))</f>
        <v>23</v>
      </c>
      <c r="AH418" s="18" t="n">
        <f aca="false">IF(Q418="","",ROUND((Q418-H418)*1440,0))</f>
        <v>246</v>
      </c>
      <c r="AI418" s="19" t="n">
        <f aca="false">ROUND(IF(O418="",Assumptions!$B$25-K418,O418-K418)*24,1)</f>
        <v>1.9</v>
      </c>
      <c r="AJ418" s="20" t="n">
        <f aca="false">ROUND(MAX(N(Y418)/Assumptions!$C$5, N(Z418)/Assumptions!$C$6, N(AA418)/Assumptions!$C$7, N(AB418)/Assumptions!$C$8, N(AC418)/Assumptions!$C$9, N(AD418)/Assumptions!$C$10, N(AE418)/Assumptions!$C$11, N(AF418)/Assumptions!$C$12, N(AG418)/Assumptions!$C$13),3)</f>
        <v>1.267</v>
      </c>
      <c r="AK418" s="0" t="str">
        <f aca="false">IF(OR(U418="Pending",U418="On Hold"),"Open GRN (awaiting)",IF(AJ418&lt;=1,"Within SLA",IF(ROUND(N(Y418)/Assumptions!$C$5,3)=AJ418,"Gate Wait",IF(ROUND(N(Z418)/Assumptions!$C$6,3)=AJ418,"Dock Wait",IF(ROUND(N(AA418)/Assumptions!$C$7,3)=AJ418,"Unloading",IF(ROUND(N(AB418)/Assumptions!$C$8,3)=AJ418,"Unload-to-QC Wait",IF(ROUND(N(AC418)/Assumptions!$C$9,3)=AJ418,"QC",IF(ROUND(N(AD418)/Assumptions!$C$10,3)=AJ418,"QC-to-GRN Wait",IF(ROUND(N(AE418)/Assumptions!$C$11,3)=AJ418,"GRN Processing",IF(ROUND(N(AF418)/Assumptions!$C$12,3)=AJ418,"GRN-to-Putaway Wait",IF(ROUND(N(AG418)/Assumptions!$C$13,3)=AJ418,"Putaway","Within SLA")))))))))))</f>
        <v>QC-to-GRN Wait</v>
      </c>
    </row>
    <row r="419" customFormat="false" ht="15" hidden="false" customHeight="false" outlineLevel="0" collapsed="false">
      <c r="A419" s="0" t="s">
        <v>1387</v>
      </c>
      <c r="B419" s="0" t="s">
        <v>1388</v>
      </c>
      <c r="C419" s="0" t="s">
        <v>286</v>
      </c>
      <c r="D419" s="0" t="s">
        <v>119</v>
      </c>
      <c r="E419" s="0" t="s">
        <v>1389</v>
      </c>
      <c r="F419" s="0" t="s">
        <v>121</v>
      </c>
      <c r="G419" s="0" t="s">
        <v>122</v>
      </c>
      <c r="H419" s="17" t="n">
        <v>46213.2625</v>
      </c>
      <c r="I419" s="17" t="n">
        <v>46213.2805555556</v>
      </c>
      <c r="J419" s="17" t="n">
        <v>46213.2854166667</v>
      </c>
      <c r="K419" s="17" t="n">
        <v>46213.3166666667</v>
      </c>
      <c r="L419" s="17" t="n">
        <v>46213.3326388889</v>
      </c>
      <c r="M419" s="17" t="n">
        <v>46213.35</v>
      </c>
      <c r="N419" s="17" t="n">
        <v>46213.3652777778</v>
      </c>
      <c r="O419" s="17" t="n">
        <v>46213.3701388889</v>
      </c>
      <c r="P419" s="17" t="n">
        <v>46213.3743055556</v>
      </c>
      <c r="Q419" s="17" t="n">
        <v>46213.3826388889</v>
      </c>
      <c r="R419" s="0" t="n">
        <v>315</v>
      </c>
      <c r="S419" s="0" t="n">
        <v>0</v>
      </c>
      <c r="T419" s="0" t="n">
        <v>0</v>
      </c>
      <c r="U419" s="18" t="s">
        <v>130</v>
      </c>
      <c r="V419" s="18" t="s">
        <v>139</v>
      </c>
      <c r="W419" s="0" t="str">
        <f aca="false">IF(AND(X419&gt;=6,X419&lt;14),"A",IF(AND(X419&gt;=14,X419&lt;22),"B","C"))</f>
        <v>A</v>
      </c>
      <c r="X419" s="18" t="n">
        <f aca="false">HOUR(H419)</f>
        <v>6</v>
      </c>
      <c r="Y419" s="18" t="n">
        <f aca="false">ROUND((I419-H419)*1440,0)</f>
        <v>26</v>
      </c>
      <c r="Z419" s="18" t="n">
        <f aca="false">ROUND((J419-I419)*1440,0)</f>
        <v>7</v>
      </c>
      <c r="AA419" s="18" t="n">
        <f aca="false">ROUND((K419-J419)*1440,0)</f>
        <v>45</v>
      </c>
      <c r="AB419" s="18" t="n">
        <f aca="false">ROUND((L419-K419)*1440,0)</f>
        <v>23</v>
      </c>
      <c r="AC419" s="18" t="n">
        <f aca="false">ROUND((M419-L419)*1440,0)</f>
        <v>25</v>
      </c>
      <c r="AD419" s="18" t="n">
        <f aca="false">IF(N419="","",ROUND((N419-M419)*1440,0))</f>
        <v>22</v>
      </c>
      <c r="AE419" s="18" t="n">
        <f aca="false">IF(O419="","",ROUND((O419-N419)*1440,0))</f>
        <v>7</v>
      </c>
      <c r="AF419" s="18" t="n">
        <f aca="false">IF(P419="","",ROUND((P419-O419)*1440,0))</f>
        <v>6</v>
      </c>
      <c r="AG419" s="18" t="n">
        <f aca="false">IF(Q419="","",ROUND((Q419-P419)*1440,0))</f>
        <v>12</v>
      </c>
      <c r="AH419" s="18" t="n">
        <f aca="false">IF(Q419="","",ROUND((Q419-H419)*1440,0))</f>
        <v>173</v>
      </c>
      <c r="AI419" s="19" t="n">
        <f aca="false">ROUND(IF(O419="",Assumptions!$B$25-K419,O419-K419)*24,1)</f>
        <v>1.3</v>
      </c>
      <c r="AJ419" s="20" t="n">
        <f aca="false">ROUND(MAX(N(Y419)/Assumptions!$C$5, N(Z419)/Assumptions!$C$6, N(AA419)/Assumptions!$C$7, N(AB419)/Assumptions!$C$8, N(AC419)/Assumptions!$C$9, N(AD419)/Assumptions!$C$10, N(AE419)/Assumptions!$C$11, N(AF419)/Assumptions!$C$12, N(AG419)/Assumptions!$C$13),3)</f>
        <v>1.533</v>
      </c>
      <c r="AK419" s="0" t="str">
        <f aca="false">IF(OR(U419="Pending",U419="On Hold"),"Open GRN (awaiting)",IF(AJ419&lt;=1,"Within SLA",IF(ROUND(N(Y419)/Assumptions!$C$5,3)=AJ419,"Gate Wait",IF(ROUND(N(Z419)/Assumptions!$C$6,3)=AJ419,"Dock Wait",IF(ROUND(N(AA419)/Assumptions!$C$7,3)=AJ419,"Unloading",IF(ROUND(N(AB419)/Assumptions!$C$8,3)=AJ419,"Unload-to-QC Wait",IF(ROUND(N(AC419)/Assumptions!$C$9,3)=AJ419,"QC",IF(ROUND(N(AD419)/Assumptions!$C$10,3)=AJ419,"QC-to-GRN Wait",IF(ROUND(N(AE419)/Assumptions!$C$11,3)=AJ419,"GRN Processing",IF(ROUND(N(AF419)/Assumptions!$C$12,3)=AJ419,"GRN-to-Putaway Wait",IF(ROUND(N(AG419)/Assumptions!$C$13,3)=AJ419,"Putaway","Within SLA")))))))))))</f>
        <v>Unload-to-QC Wait</v>
      </c>
    </row>
    <row r="420" customFormat="false" ht="15" hidden="false" customHeight="false" outlineLevel="0" collapsed="false">
      <c r="A420" s="0" t="s">
        <v>1390</v>
      </c>
      <c r="B420" s="0" t="s">
        <v>1391</v>
      </c>
      <c r="C420" s="0" t="s">
        <v>170</v>
      </c>
      <c r="D420" s="0" t="s">
        <v>119</v>
      </c>
      <c r="E420" s="0" t="s">
        <v>1392</v>
      </c>
      <c r="F420" s="0" t="s">
        <v>172</v>
      </c>
      <c r="G420" s="0" t="s">
        <v>129</v>
      </c>
      <c r="H420" s="17" t="n">
        <v>46213.2715277778</v>
      </c>
      <c r="I420" s="17" t="n">
        <v>46213.2944444444</v>
      </c>
      <c r="J420" s="17" t="n">
        <v>46213.3027777778</v>
      </c>
      <c r="K420" s="17" t="n">
        <v>46213.3180555556</v>
      </c>
      <c r="L420" s="17" t="n">
        <v>46213.3208333333</v>
      </c>
      <c r="M420" s="17" t="n">
        <v>46213.3368055556</v>
      </c>
      <c r="N420" s="17" t="n">
        <v>46213.48125</v>
      </c>
      <c r="O420" s="17" t="n">
        <v>46213.4951388889</v>
      </c>
      <c r="P420" s="17" t="n">
        <v>46213.5020833333</v>
      </c>
      <c r="Q420" s="17" t="n">
        <v>46213.5104166667</v>
      </c>
      <c r="R420" s="0" t="n">
        <v>182</v>
      </c>
      <c r="S420" s="0" t="n">
        <v>0</v>
      </c>
      <c r="T420" s="0" t="n">
        <v>0</v>
      </c>
      <c r="U420" s="18" t="s">
        <v>130</v>
      </c>
      <c r="V420" s="18" t="s">
        <v>144</v>
      </c>
      <c r="W420" s="0" t="str">
        <f aca="false">IF(AND(X420&gt;=6,X420&lt;14),"A",IF(AND(X420&gt;=14,X420&lt;22),"B","C"))</f>
        <v>A</v>
      </c>
      <c r="X420" s="18" t="n">
        <f aca="false">HOUR(H420)</f>
        <v>6</v>
      </c>
      <c r="Y420" s="18" t="n">
        <f aca="false">ROUND((I420-H420)*1440,0)</f>
        <v>33</v>
      </c>
      <c r="Z420" s="18" t="n">
        <f aca="false">ROUND((J420-I420)*1440,0)</f>
        <v>12</v>
      </c>
      <c r="AA420" s="18" t="n">
        <f aca="false">ROUND((K420-J420)*1440,0)</f>
        <v>22</v>
      </c>
      <c r="AB420" s="18" t="n">
        <f aca="false">ROUND((L420-K420)*1440,0)</f>
        <v>4</v>
      </c>
      <c r="AC420" s="18" t="n">
        <f aca="false">ROUND((M420-L420)*1440,0)</f>
        <v>23</v>
      </c>
      <c r="AD420" s="18" t="n">
        <f aca="false">IF(N420="","",ROUND((N420-M420)*1440,0))</f>
        <v>208</v>
      </c>
      <c r="AE420" s="18" t="n">
        <f aca="false">IF(O420="","",ROUND((O420-N420)*1440,0))</f>
        <v>20</v>
      </c>
      <c r="AF420" s="18" t="n">
        <f aca="false">IF(P420="","",ROUND((P420-O420)*1440,0))</f>
        <v>10</v>
      </c>
      <c r="AG420" s="18" t="n">
        <f aca="false">IF(Q420="","",ROUND((Q420-P420)*1440,0))</f>
        <v>12</v>
      </c>
      <c r="AH420" s="18" t="n">
        <f aca="false">IF(Q420="","",ROUND((Q420-H420)*1440,0))</f>
        <v>344</v>
      </c>
      <c r="AI420" s="19" t="n">
        <f aca="false">ROUND(IF(O420="",Assumptions!$B$25-K420,O420-K420)*24,1)</f>
        <v>4.3</v>
      </c>
      <c r="AJ420" s="20" t="n">
        <f aca="false">ROUND(MAX(N(Y420)/Assumptions!$C$5, N(Z420)/Assumptions!$C$6, N(AA420)/Assumptions!$C$7, N(AB420)/Assumptions!$C$8, N(AC420)/Assumptions!$C$9, N(AD420)/Assumptions!$C$10, N(AE420)/Assumptions!$C$11, N(AF420)/Assumptions!$C$12, N(AG420)/Assumptions!$C$13),3)</f>
        <v>6.933</v>
      </c>
      <c r="AK420" s="0" t="str">
        <f aca="false">IF(OR(U420="Pending",U420="On Hold"),"Open GRN (awaiting)",IF(AJ420&lt;=1,"Within SLA",IF(ROUND(N(Y420)/Assumptions!$C$5,3)=AJ420,"Gate Wait",IF(ROUND(N(Z420)/Assumptions!$C$6,3)=AJ420,"Dock Wait",IF(ROUND(N(AA420)/Assumptions!$C$7,3)=AJ420,"Unloading",IF(ROUND(N(AB420)/Assumptions!$C$8,3)=AJ420,"Unload-to-QC Wait",IF(ROUND(N(AC420)/Assumptions!$C$9,3)=AJ420,"QC",IF(ROUND(N(AD420)/Assumptions!$C$10,3)=AJ420,"QC-to-GRN Wait",IF(ROUND(N(AE420)/Assumptions!$C$11,3)=AJ420,"GRN Processing",IF(ROUND(N(AF420)/Assumptions!$C$12,3)=AJ420,"GRN-to-Putaway Wait",IF(ROUND(N(AG420)/Assumptions!$C$13,3)=AJ420,"Putaway","Within SLA")))))))))))</f>
        <v>QC-to-GRN Wait</v>
      </c>
    </row>
    <row r="421" customFormat="false" ht="15" hidden="false" customHeight="false" outlineLevel="0" collapsed="false">
      <c r="A421" s="0" t="s">
        <v>1393</v>
      </c>
      <c r="B421" s="0" t="s">
        <v>1394</v>
      </c>
      <c r="C421" s="0" t="s">
        <v>218</v>
      </c>
      <c r="D421" s="0" t="s">
        <v>135</v>
      </c>
      <c r="E421" s="0" t="s">
        <v>1395</v>
      </c>
      <c r="F421" s="0" t="s">
        <v>137</v>
      </c>
      <c r="G421" s="0" t="s">
        <v>178</v>
      </c>
      <c r="H421" s="17" t="n">
        <v>46213.2805555556</v>
      </c>
      <c r="I421" s="17" t="n">
        <v>46213.3013888889</v>
      </c>
      <c r="J421" s="17" t="n">
        <v>46213.3104166667</v>
      </c>
      <c r="K421" s="17" t="n">
        <v>46213.3395833333</v>
      </c>
      <c r="L421" s="17" t="n">
        <v>46213.3444444445</v>
      </c>
      <c r="M421" s="17" t="n">
        <v>46213.3618055556</v>
      </c>
      <c r="N421" s="17" t="n">
        <v>46213.5222222222</v>
      </c>
      <c r="O421" s="17" t="n">
        <v>46213.5479166667</v>
      </c>
      <c r="P421" s="17" t="n">
        <v>46213.5680555556</v>
      </c>
      <c r="Q421" s="17" t="n">
        <v>46213.5798611111</v>
      </c>
      <c r="R421" s="0" t="n">
        <v>156</v>
      </c>
      <c r="S421" s="0" t="n">
        <v>0</v>
      </c>
      <c r="T421" s="0" t="n">
        <v>1</v>
      </c>
      <c r="U421" s="18" t="s">
        <v>123</v>
      </c>
      <c r="V421" s="18" t="s">
        <v>144</v>
      </c>
      <c r="W421" s="0" t="str">
        <f aca="false">IF(AND(X421&gt;=6,X421&lt;14),"A",IF(AND(X421&gt;=14,X421&lt;22),"B","C"))</f>
        <v>A</v>
      </c>
      <c r="X421" s="18" t="n">
        <f aca="false">HOUR(H421)</f>
        <v>6</v>
      </c>
      <c r="Y421" s="18" t="n">
        <f aca="false">ROUND((I421-H421)*1440,0)</f>
        <v>30</v>
      </c>
      <c r="Z421" s="18" t="n">
        <f aca="false">ROUND((J421-I421)*1440,0)</f>
        <v>13</v>
      </c>
      <c r="AA421" s="18" t="n">
        <f aca="false">ROUND((K421-J421)*1440,0)</f>
        <v>42</v>
      </c>
      <c r="AB421" s="18" t="n">
        <f aca="false">ROUND((L421-K421)*1440,0)</f>
        <v>7</v>
      </c>
      <c r="AC421" s="18" t="n">
        <f aca="false">ROUND((M421-L421)*1440,0)</f>
        <v>25</v>
      </c>
      <c r="AD421" s="18" t="n">
        <f aca="false">IF(N421="","",ROUND((N421-M421)*1440,0))</f>
        <v>231</v>
      </c>
      <c r="AE421" s="18" t="n">
        <f aca="false">IF(O421="","",ROUND((O421-N421)*1440,0))</f>
        <v>37</v>
      </c>
      <c r="AF421" s="18" t="n">
        <f aca="false">IF(P421="","",ROUND((P421-O421)*1440,0))</f>
        <v>29</v>
      </c>
      <c r="AG421" s="18" t="n">
        <f aca="false">IF(Q421="","",ROUND((Q421-P421)*1440,0))</f>
        <v>17</v>
      </c>
      <c r="AH421" s="18" t="n">
        <f aca="false">IF(Q421="","",ROUND((Q421-H421)*1440,0))</f>
        <v>431</v>
      </c>
      <c r="AI421" s="19" t="n">
        <f aca="false">ROUND(IF(O421="",Assumptions!$B$25-K421,O421-K421)*24,1)</f>
        <v>5</v>
      </c>
      <c r="AJ421" s="20" t="n">
        <f aca="false">ROUND(MAX(N(Y421)/Assumptions!$C$5, N(Z421)/Assumptions!$C$6, N(AA421)/Assumptions!$C$7, N(AB421)/Assumptions!$C$8, N(AC421)/Assumptions!$C$9, N(AD421)/Assumptions!$C$10, N(AE421)/Assumptions!$C$11, N(AF421)/Assumptions!$C$12, N(AG421)/Assumptions!$C$13),3)</f>
        <v>7.7</v>
      </c>
      <c r="AK421" s="0" t="str">
        <f aca="false">IF(OR(U421="Pending",U421="On Hold"),"Open GRN (awaiting)",IF(AJ421&lt;=1,"Within SLA",IF(ROUND(N(Y421)/Assumptions!$C$5,3)=AJ421,"Gate Wait",IF(ROUND(N(Z421)/Assumptions!$C$6,3)=AJ421,"Dock Wait",IF(ROUND(N(AA421)/Assumptions!$C$7,3)=AJ421,"Unloading",IF(ROUND(N(AB421)/Assumptions!$C$8,3)=AJ421,"Unload-to-QC Wait",IF(ROUND(N(AC421)/Assumptions!$C$9,3)=AJ421,"QC",IF(ROUND(N(AD421)/Assumptions!$C$10,3)=AJ421,"QC-to-GRN Wait",IF(ROUND(N(AE421)/Assumptions!$C$11,3)=AJ421,"GRN Processing",IF(ROUND(N(AF421)/Assumptions!$C$12,3)=AJ421,"GRN-to-Putaway Wait",IF(ROUND(N(AG421)/Assumptions!$C$13,3)=AJ421,"Putaway","Within SLA")))))))))))</f>
        <v>QC-to-GRN Wait</v>
      </c>
    </row>
    <row r="422" customFormat="false" ht="15" hidden="false" customHeight="false" outlineLevel="0" collapsed="false">
      <c r="A422" s="0" t="s">
        <v>1396</v>
      </c>
      <c r="B422" s="0" t="s">
        <v>1397</v>
      </c>
      <c r="C422" s="0" t="s">
        <v>134</v>
      </c>
      <c r="D422" s="0" t="s">
        <v>135</v>
      </c>
      <c r="E422" s="0" t="s">
        <v>1398</v>
      </c>
      <c r="F422" s="0" t="s">
        <v>149</v>
      </c>
      <c r="G422" s="0" t="s">
        <v>138</v>
      </c>
      <c r="H422" s="17" t="n">
        <v>46213.3006944444</v>
      </c>
      <c r="I422" s="17" t="n">
        <v>46213.3152777778</v>
      </c>
      <c r="J422" s="17" t="n">
        <v>46213.3236111111</v>
      </c>
      <c r="K422" s="17" t="n">
        <v>46213.3583333333</v>
      </c>
      <c r="L422" s="17" t="n">
        <v>46213.375</v>
      </c>
      <c r="M422" s="17" t="n">
        <v>46213.3944444444</v>
      </c>
      <c r="N422" s="17" t="n">
        <v>46213.4048611111</v>
      </c>
      <c r="O422" s="17" t="n">
        <v>46213.4208333333</v>
      </c>
      <c r="P422" s="17" t="n">
        <v>46213.4326388889</v>
      </c>
      <c r="Q422" s="17" t="n">
        <v>46213.4430555556</v>
      </c>
      <c r="R422" s="0" t="n">
        <v>1969</v>
      </c>
      <c r="S422" s="0" t="n">
        <v>0</v>
      </c>
      <c r="T422" s="0" t="n">
        <v>0</v>
      </c>
      <c r="U422" s="18" t="s">
        <v>130</v>
      </c>
      <c r="V422" s="18" t="s">
        <v>139</v>
      </c>
      <c r="W422" s="0" t="str">
        <f aca="false">IF(AND(X422&gt;=6,X422&lt;14),"A",IF(AND(X422&gt;=14,X422&lt;22),"B","C"))</f>
        <v>A</v>
      </c>
      <c r="X422" s="18" t="n">
        <f aca="false">HOUR(H422)</f>
        <v>7</v>
      </c>
      <c r="Y422" s="18" t="n">
        <f aca="false">ROUND((I422-H422)*1440,0)</f>
        <v>21</v>
      </c>
      <c r="Z422" s="18" t="n">
        <f aca="false">ROUND((J422-I422)*1440,0)</f>
        <v>12</v>
      </c>
      <c r="AA422" s="18" t="n">
        <f aca="false">ROUND((K422-J422)*1440,0)</f>
        <v>50</v>
      </c>
      <c r="AB422" s="18" t="n">
        <f aca="false">ROUND((L422-K422)*1440,0)</f>
        <v>24</v>
      </c>
      <c r="AC422" s="18" t="n">
        <f aca="false">ROUND((M422-L422)*1440,0)</f>
        <v>28</v>
      </c>
      <c r="AD422" s="18" t="n">
        <f aca="false">IF(N422="","",ROUND((N422-M422)*1440,0))</f>
        <v>15</v>
      </c>
      <c r="AE422" s="18" t="n">
        <f aca="false">IF(O422="","",ROUND((O422-N422)*1440,0))</f>
        <v>23</v>
      </c>
      <c r="AF422" s="18" t="n">
        <f aca="false">IF(P422="","",ROUND((P422-O422)*1440,0))</f>
        <v>17</v>
      </c>
      <c r="AG422" s="18" t="n">
        <f aca="false">IF(Q422="","",ROUND((Q422-P422)*1440,0))</f>
        <v>15</v>
      </c>
      <c r="AH422" s="18" t="n">
        <f aca="false">IF(Q422="","",ROUND((Q422-H422)*1440,0))</f>
        <v>205</v>
      </c>
      <c r="AI422" s="19" t="n">
        <f aca="false">ROUND(IF(O422="",Assumptions!$B$25-K422,O422-K422)*24,1)</f>
        <v>1.5</v>
      </c>
      <c r="AJ422" s="20" t="n">
        <f aca="false">ROUND(MAX(N(Y422)/Assumptions!$C$5, N(Z422)/Assumptions!$C$6, N(AA422)/Assumptions!$C$7, N(AB422)/Assumptions!$C$8, N(AC422)/Assumptions!$C$9, N(AD422)/Assumptions!$C$10, N(AE422)/Assumptions!$C$11, N(AF422)/Assumptions!$C$12, N(AG422)/Assumptions!$C$13),3)</f>
        <v>1.6</v>
      </c>
      <c r="AK422" s="0" t="str">
        <f aca="false">IF(OR(U422="Pending",U422="On Hold"),"Open GRN (awaiting)",IF(AJ422&lt;=1,"Within SLA",IF(ROUND(N(Y422)/Assumptions!$C$5,3)=AJ422,"Gate Wait",IF(ROUND(N(Z422)/Assumptions!$C$6,3)=AJ422,"Dock Wait",IF(ROUND(N(AA422)/Assumptions!$C$7,3)=AJ422,"Unloading",IF(ROUND(N(AB422)/Assumptions!$C$8,3)=AJ422,"Unload-to-QC Wait",IF(ROUND(N(AC422)/Assumptions!$C$9,3)=AJ422,"QC",IF(ROUND(N(AD422)/Assumptions!$C$10,3)=AJ422,"QC-to-GRN Wait",IF(ROUND(N(AE422)/Assumptions!$C$11,3)=AJ422,"GRN Processing",IF(ROUND(N(AF422)/Assumptions!$C$12,3)=AJ422,"GRN-to-Putaway Wait",IF(ROUND(N(AG422)/Assumptions!$C$13,3)=AJ422,"Putaway","Within SLA")))))))))))</f>
        <v>Unload-to-QC Wait</v>
      </c>
    </row>
    <row r="423" customFormat="false" ht="15" hidden="false" customHeight="false" outlineLevel="0" collapsed="false">
      <c r="A423" s="0" t="s">
        <v>1399</v>
      </c>
      <c r="B423" s="0" t="s">
        <v>1400</v>
      </c>
      <c r="C423" s="0" t="s">
        <v>175</v>
      </c>
      <c r="D423" s="0" t="s">
        <v>147</v>
      </c>
      <c r="E423" s="0" t="s">
        <v>1401</v>
      </c>
      <c r="F423" s="0" t="s">
        <v>177</v>
      </c>
      <c r="G423" s="0" t="s">
        <v>150</v>
      </c>
      <c r="H423" s="17" t="n">
        <v>46213.3020833333</v>
      </c>
      <c r="I423" s="17" t="n">
        <v>46213.3118055556</v>
      </c>
      <c r="J423" s="17" t="n">
        <v>46213.3159722222</v>
      </c>
      <c r="K423" s="17" t="n">
        <v>46213.3423611111</v>
      </c>
      <c r="L423" s="17" t="n">
        <v>46213.35</v>
      </c>
      <c r="M423" s="17" t="n">
        <v>46213.4020833333</v>
      </c>
      <c r="N423" s="17" t="n">
        <v>46213.4090277778</v>
      </c>
      <c r="O423" s="17" t="n">
        <v>46213.4201388889</v>
      </c>
      <c r="P423" s="17" t="n">
        <v>46213.425</v>
      </c>
      <c r="Q423" s="17" t="n">
        <v>46213.4736111111</v>
      </c>
      <c r="R423" s="0" t="n">
        <v>1122</v>
      </c>
      <c r="S423" s="0" t="n">
        <v>0</v>
      </c>
      <c r="T423" s="0" t="n">
        <v>0</v>
      </c>
      <c r="U423" s="18" t="s">
        <v>130</v>
      </c>
      <c r="V423" s="18" t="s">
        <v>144</v>
      </c>
      <c r="W423" s="0" t="str">
        <f aca="false">IF(AND(X423&gt;=6,X423&lt;14),"A",IF(AND(X423&gt;=14,X423&lt;22),"B","C"))</f>
        <v>A</v>
      </c>
      <c r="X423" s="18" t="n">
        <f aca="false">HOUR(H423)</f>
        <v>7</v>
      </c>
      <c r="Y423" s="18" t="n">
        <f aca="false">ROUND((I423-H423)*1440,0)</f>
        <v>14</v>
      </c>
      <c r="Z423" s="18" t="n">
        <f aca="false">ROUND((J423-I423)*1440,0)</f>
        <v>6</v>
      </c>
      <c r="AA423" s="18" t="n">
        <f aca="false">ROUND((K423-J423)*1440,0)</f>
        <v>38</v>
      </c>
      <c r="AB423" s="18" t="n">
        <f aca="false">ROUND((L423-K423)*1440,0)</f>
        <v>11</v>
      </c>
      <c r="AC423" s="18" t="n">
        <f aca="false">ROUND((M423-L423)*1440,0)</f>
        <v>75</v>
      </c>
      <c r="AD423" s="18" t="n">
        <f aca="false">IF(N423="","",ROUND((N423-M423)*1440,0))</f>
        <v>10</v>
      </c>
      <c r="AE423" s="18" t="n">
        <f aca="false">IF(O423="","",ROUND((O423-N423)*1440,0))</f>
        <v>16</v>
      </c>
      <c r="AF423" s="18" t="n">
        <f aca="false">IF(P423="","",ROUND((P423-O423)*1440,0))</f>
        <v>7</v>
      </c>
      <c r="AG423" s="18" t="n">
        <f aca="false">IF(Q423="","",ROUND((Q423-P423)*1440,0))</f>
        <v>70</v>
      </c>
      <c r="AH423" s="18" t="n">
        <f aca="false">IF(Q423="","",ROUND((Q423-H423)*1440,0))</f>
        <v>247</v>
      </c>
      <c r="AI423" s="19" t="n">
        <f aca="false">ROUND(IF(O423="",Assumptions!$B$25-K423,O423-K423)*24,1)</f>
        <v>1.9</v>
      </c>
      <c r="AJ423" s="20" t="n">
        <f aca="false">ROUND(MAX(N(Y423)/Assumptions!$C$5, N(Z423)/Assumptions!$C$6, N(AA423)/Assumptions!$C$7, N(AB423)/Assumptions!$C$8, N(AC423)/Assumptions!$C$9, N(AD423)/Assumptions!$C$10, N(AE423)/Assumptions!$C$11, N(AF423)/Assumptions!$C$12, N(AG423)/Assumptions!$C$13),3)</f>
        <v>1.75</v>
      </c>
      <c r="AK423" s="0" t="str">
        <f aca="false">IF(OR(U423="Pending",U423="On Hold"),"Open GRN (awaiting)",IF(AJ423&lt;=1,"Within SLA",IF(ROUND(N(Y423)/Assumptions!$C$5,3)=AJ423,"Gate Wait",IF(ROUND(N(Z423)/Assumptions!$C$6,3)=AJ423,"Dock Wait",IF(ROUND(N(AA423)/Assumptions!$C$7,3)=AJ423,"Unloading",IF(ROUND(N(AB423)/Assumptions!$C$8,3)=AJ423,"Unload-to-QC Wait",IF(ROUND(N(AC423)/Assumptions!$C$9,3)=AJ423,"QC",IF(ROUND(N(AD423)/Assumptions!$C$10,3)=AJ423,"QC-to-GRN Wait",IF(ROUND(N(AE423)/Assumptions!$C$11,3)=AJ423,"GRN Processing",IF(ROUND(N(AF423)/Assumptions!$C$12,3)=AJ423,"GRN-to-Putaway Wait",IF(ROUND(N(AG423)/Assumptions!$C$13,3)=AJ423,"Putaway","Within SLA")))))))))))</f>
        <v>Putaway</v>
      </c>
    </row>
    <row r="424" customFormat="false" ht="15" hidden="false" customHeight="false" outlineLevel="0" collapsed="false">
      <c r="A424" s="0" t="s">
        <v>1402</v>
      </c>
      <c r="B424" s="0" t="s">
        <v>1403</v>
      </c>
      <c r="C424" s="0" t="s">
        <v>170</v>
      </c>
      <c r="D424" s="0" t="s">
        <v>135</v>
      </c>
      <c r="E424" s="0" t="s">
        <v>772</v>
      </c>
      <c r="F424" s="0" t="s">
        <v>172</v>
      </c>
      <c r="G424" s="0" t="s">
        <v>138</v>
      </c>
      <c r="H424" s="17" t="n">
        <v>46213.3541666667</v>
      </c>
      <c r="I424" s="17" t="n">
        <v>46213.4256944444</v>
      </c>
      <c r="J424" s="17" t="n">
        <v>46213.4319444444</v>
      </c>
      <c r="K424" s="17" t="n">
        <v>46213.4583333333</v>
      </c>
      <c r="L424" s="17" t="n">
        <v>46213.46875</v>
      </c>
      <c r="M424" s="17" t="n">
        <v>46213.4854166667</v>
      </c>
      <c r="N424" s="17" t="n">
        <v>46213.49375</v>
      </c>
      <c r="O424" s="17" t="n">
        <v>46213.5541666667</v>
      </c>
      <c r="P424" s="17" t="n">
        <v>46213.5756944444</v>
      </c>
      <c r="Q424" s="17" t="n">
        <v>46213.5930555556</v>
      </c>
      <c r="R424" s="0" t="n">
        <v>983</v>
      </c>
      <c r="S424" s="0" t="n">
        <v>0</v>
      </c>
      <c r="T424" s="0" t="n">
        <v>0</v>
      </c>
      <c r="U424" s="18" t="s">
        <v>130</v>
      </c>
      <c r="V424" s="18" t="s">
        <v>82</v>
      </c>
      <c r="W424" s="0" t="str">
        <f aca="false">IF(AND(X424&gt;=6,X424&lt;14),"A",IF(AND(X424&gt;=14,X424&lt;22),"B","C"))</f>
        <v>A</v>
      </c>
      <c r="X424" s="18" t="n">
        <f aca="false">HOUR(H424)</f>
        <v>8</v>
      </c>
      <c r="Y424" s="18" t="n">
        <f aca="false">ROUND((I424-H424)*1440,0)</f>
        <v>103</v>
      </c>
      <c r="Z424" s="18" t="n">
        <f aca="false">ROUND((J424-I424)*1440,0)</f>
        <v>9</v>
      </c>
      <c r="AA424" s="18" t="n">
        <f aca="false">ROUND((K424-J424)*1440,0)</f>
        <v>38</v>
      </c>
      <c r="AB424" s="18" t="n">
        <f aca="false">ROUND((L424-K424)*1440,0)</f>
        <v>15</v>
      </c>
      <c r="AC424" s="18" t="n">
        <f aca="false">ROUND((M424-L424)*1440,0)</f>
        <v>24</v>
      </c>
      <c r="AD424" s="18" t="n">
        <f aca="false">IF(N424="","",ROUND((N424-M424)*1440,0))</f>
        <v>12</v>
      </c>
      <c r="AE424" s="18" t="n">
        <f aca="false">IF(O424="","",ROUND((O424-N424)*1440,0))</f>
        <v>87</v>
      </c>
      <c r="AF424" s="18" t="n">
        <f aca="false">IF(P424="","",ROUND((P424-O424)*1440,0))</f>
        <v>31</v>
      </c>
      <c r="AG424" s="18" t="n">
        <f aca="false">IF(Q424="","",ROUND((Q424-P424)*1440,0))</f>
        <v>25</v>
      </c>
      <c r="AH424" s="18" t="n">
        <f aca="false">IF(Q424="","",ROUND((Q424-H424)*1440,0))</f>
        <v>344</v>
      </c>
      <c r="AI424" s="19" t="n">
        <f aca="false">ROUND(IF(O424="",Assumptions!$B$25-K424,O424-K424)*24,1)</f>
        <v>2.3</v>
      </c>
      <c r="AJ424" s="20" t="n">
        <f aca="false">ROUND(MAX(N(Y424)/Assumptions!$C$5, N(Z424)/Assumptions!$C$6, N(AA424)/Assumptions!$C$7, N(AB424)/Assumptions!$C$8, N(AC424)/Assumptions!$C$9, N(AD424)/Assumptions!$C$10, N(AE424)/Assumptions!$C$11, N(AF424)/Assumptions!$C$12, N(AG424)/Assumptions!$C$13),3)</f>
        <v>3.433</v>
      </c>
      <c r="AK424" s="0" t="str">
        <f aca="false">IF(OR(U424="Pending",U424="On Hold"),"Open GRN (awaiting)",IF(AJ424&lt;=1,"Within SLA",IF(ROUND(N(Y424)/Assumptions!$C$5,3)=AJ424,"Gate Wait",IF(ROUND(N(Z424)/Assumptions!$C$6,3)=AJ424,"Dock Wait",IF(ROUND(N(AA424)/Assumptions!$C$7,3)=AJ424,"Unloading",IF(ROUND(N(AB424)/Assumptions!$C$8,3)=AJ424,"Unload-to-QC Wait",IF(ROUND(N(AC424)/Assumptions!$C$9,3)=AJ424,"QC",IF(ROUND(N(AD424)/Assumptions!$C$10,3)=AJ424,"QC-to-GRN Wait",IF(ROUND(N(AE424)/Assumptions!$C$11,3)=AJ424,"GRN Processing",IF(ROUND(N(AF424)/Assumptions!$C$12,3)=AJ424,"GRN-to-Putaway Wait",IF(ROUND(N(AG424)/Assumptions!$C$13,3)=AJ424,"Putaway","Within SLA")))))))))))</f>
        <v>Gate Wait</v>
      </c>
    </row>
    <row r="425" customFormat="false" ht="15" hidden="false" customHeight="false" outlineLevel="0" collapsed="false">
      <c r="A425" s="0" t="s">
        <v>1404</v>
      </c>
      <c r="B425" s="0" t="s">
        <v>1405</v>
      </c>
      <c r="C425" s="0" t="s">
        <v>153</v>
      </c>
      <c r="D425" s="0" t="s">
        <v>147</v>
      </c>
      <c r="E425" s="0" t="s">
        <v>1406</v>
      </c>
      <c r="F425" s="0" t="s">
        <v>155</v>
      </c>
      <c r="G425" s="0" t="s">
        <v>167</v>
      </c>
      <c r="H425" s="17" t="n">
        <v>46213.3569444444</v>
      </c>
      <c r="I425" s="17" t="n">
        <v>46213.3708333333</v>
      </c>
      <c r="J425" s="17" t="n">
        <v>46213.3736111111</v>
      </c>
      <c r="K425" s="17" t="n">
        <v>46213.3847222222</v>
      </c>
      <c r="L425" s="17" t="n">
        <v>46213.3868055556</v>
      </c>
      <c r="M425" s="17" t="n">
        <v>46213.3993055556</v>
      </c>
      <c r="N425" s="17" t="n">
        <v>46213.4381944445</v>
      </c>
      <c r="O425" s="17" t="n">
        <v>46213.4458333333</v>
      </c>
      <c r="P425" s="17" t="n">
        <v>46213.4506944444</v>
      </c>
      <c r="Q425" s="17" t="n">
        <v>46213.4854166667</v>
      </c>
      <c r="R425" s="0" t="n">
        <v>182</v>
      </c>
      <c r="S425" s="0" t="n">
        <v>0</v>
      </c>
      <c r="T425" s="0" t="n">
        <v>0</v>
      </c>
      <c r="U425" s="18" t="s">
        <v>130</v>
      </c>
      <c r="V425" s="18" t="s">
        <v>131</v>
      </c>
      <c r="W425" s="0" t="str">
        <f aca="false">IF(AND(X425&gt;=6,X425&lt;14),"A",IF(AND(X425&gt;=14,X425&lt;22),"B","C"))</f>
        <v>A</v>
      </c>
      <c r="X425" s="18" t="n">
        <f aca="false">HOUR(H425)</f>
        <v>8</v>
      </c>
      <c r="Y425" s="18" t="n">
        <f aca="false">ROUND((I425-H425)*1440,0)</f>
        <v>20</v>
      </c>
      <c r="Z425" s="18" t="n">
        <f aca="false">ROUND((J425-I425)*1440,0)</f>
        <v>4</v>
      </c>
      <c r="AA425" s="18" t="n">
        <f aca="false">ROUND((K425-J425)*1440,0)</f>
        <v>16</v>
      </c>
      <c r="AB425" s="18" t="n">
        <f aca="false">ROUND((L425-K425)*1440,0)</f>
        <v>3</v>
      </c>
      <c r="AC425" s="18" t="n">
        <f aca="false">ROUND((M425-L425)*1440,0)</f>
        <v>18</v>
      </c>
      <c r="AD425" s="18" t="n">
        <f aca="false">IF(N425="","",ROUND((N425-M425)*1440,0))</f>
        <v>56</v>
      </c>
      <c r="AE425" s="18" t="n">
        <f aca="false">IF(O425="","",ROUND((O425-N425)*1440,0))</f>
        <v>11</v>
      </c>
      <c r="AF425" s="18" t="n">
        <f aca="false">IF(P425="","",ROUND((P425-O425)*1440,0))</f>
        <v>7</v>
      </c>
      <c r="AG425" s="18" t="n">
        <f aca="false">IF(Q425="","",ROUND((Q425-P425)*1440,0))</f>
        <v>50</v>
      </c>
      <c r="AH425" s="18" t="n">
        <f aca="false">IF(Q425="","",ROUND((Q425-H425)*1440,0))</f>
        <v>185</v>
      </c>
      <c r="AI425" s="19" t="n">
        <f aca="false">ROUND(IF(O425="",Assumptions!$B$25-K425,O425-K425)*24,1)</f>
        <v>1.5</v>
      </c>
      <c r="AJ425" s="20" t="n">
        <f aca="false">ROUND(MAX(N(Y425)/Assumptions!$C$5, N(Z425)/Assumptions!$C$6, N(AA425)/Assumptions!$C$7, N(AB425)/Assumptions!$C$8, N(AC425)/Assumptions!$C$9, N(AD425)/Assumptions!$C$10, N(AE425)/Assumptions!$C$11, N(AF425)/Assumptions!$C$12, N(AG425)/Assumptions!$C$13),3)</f>
        <v>1.867</v>
      </c>
      <c r="AK425" s="0" t="str">
        <f aca="false">IF(OR(U425="Pending",U425="On Hold"),"Open GRN (awaiting)",IF(AJ425&lt;=1,"Within SLA",IF(ROUND(N(Y425)/Assumptions!$C$5,3)=AJ425,"Gate Wait",IF(ROUND(N(Z425)/Assumptions!$C$6,3)=AJ425,"Dock Wait",IF(ROUND(N(AA425)/Assumptions!$C$7,3)=AJ425,"Unloading",IF(ROUND(N(AB425)/Assumptions!$C$8,3)=AJ425,"Unload-to-QC Wait",IF(ROUND(N(AC425)/Assumptions!$C$9,3)=AJ425,"QC",IF(ROUND(N(AD425)/Assumptions!$C$10,3)=AJ425,"QC-to-GRN Wait",IF(ROUND(N(AE425)/Assumptions!$C$11,3)=AJ425,"GRN Processing",IF(ROUND(N(AF425)/Assumptions!$C$12,3)=AJ425,"GRN-to-Putaway Wait",IF(ROUND(N(AG425)/Assumptions!$C$13,3)=AJ425,"Putaway","Within SLA")))))))))))</f>
        <v>QC-to-GRN Wait</v>
      </c>
    </row>
    <row r="426" customFormat="false" ht="15" hidden="false" customHeight="false" outlineLevel="0" collapsed="false">
      <c r="A426" s="0" t="s">
        <v>1407</v>
      </c>
      <c r="B426" s="0" t="s">
        <v>1408</v>
      </c>
      <c r="C426" s="0" t="s">
        <v>142</v>
      </c>
      <c r="D426" s="0" t="s">
        <v>135</v>
      </c>
      <c r="E426" s="0" t="s">
        <v>1409</v>
      </c>
      <c r="F426" s="0" t="s">
        <v>137</v>
      </c>
      <c r="G426" s="0" t="s">
        <v>178</v>
      </c>
      <c r="H426" s="17" t="n">
        <v>46213.3569444444</v>
      </c>
      <c r="I426" s="17" t="n">
        <v>46213.3666666667</v>
      </c>
      <c r="J426" s="17" t="n">
        <v>46213.3784722222</v>
      </c>
      <c r="K426" s="17" t="n">
        <v>46213.4361111111</v>
      </c>
      <c r="L426" s="17" t="n">
        <v>46213.4430555556</v>
      </c>
      <c r="M426" s="17" t="n">
        <v>46213.45625</v>
      </c>
      <c r="N426" s="17" t="n">
        <v>46213.4777777778</v>
      </c>
      <c r="O426" s="17" t="n">
        <v>46213.4993055556</v>
      </c>
      <c r="P426" s="17" t="n">
        <v>46213.5104166667</v>
      </c>
      <c r="Q426" s="17" t="n">
        <v>46213.5347222222</v>
      </c>
      <c r="R426" s="0" t="n">
        <v>2356</v>
      </c>
      <c r="S426" s="0" t="n">
        <v>0</v>
      </c>
      <c r="T426" s="0" t="n">
        <v>0</v>
      </c>
      <c r="U426" s="18" t="s">
        <v>130</v>
      </c>
      <c r="V426" s="18" t="s">
        <v>144</v>
      </c>
      <c r="W426" s="0" t="str">
        <f aca="false">IF(AND(X426&gt;=6,X426&lt;14),"A",IF(AND(X426&gt;=14,X426&lt;22),"B","C"))</f>
        <v>A</v>
      </c>
      <c r="X426" s="18" t="n">
        <f aca="false">HOUR(H426)</f>
        <v>8</v>
      </c>
      <c r="Y426" s="18" t="n">
        <f aca="false">ROUND((I426-H426)*1440,0)</f>
        <v>14</v>
      </c>
      <c r="Z426" s="18" t="n">
        <f aca="false">ROUND((J426-I426)*1440,0)</f>
        <v>17</v>
      </c>
      <c r="AA426" s="18" t="n">
        <f aca="false">ROUND((K426-J426)*1440,0)</f>
        <v>83</v>
      </c>
      <c r="AB426" s="18" t="n">
        <f aca="false">ROUND((L426-K426)*1440,0)</f>
        <v>10</v>
      </c>
      <c r="AC426" s="18" t="n">
        <f aca="false">ROUND((M426-L426)*1440,0)</f>
        <v>19</v>
      </c>
      <c r="AD426" s="18" t="n">
        <f aca="false">IF(N426="","",ROUND((N426-M426)*1440,0))</f>
        <v>31</v>
      </c>
      <c r="AE426" s="18" t="n">
        <f aca="false">IF(O426="","",ROUND((O426-N426)*1440,0))</f>
        <v>31</v>
      </c>
      <c r="AF426" s="18" t="n">
        <f aca="false">IF(P426="","",ROUND((P426-O426)*1440,0))</f>
        <v>16</v>
      </c>
      <c r="AG426" s="18" t="n">
        <f aca="false">IF(Q426="","",ROUND((Q426-P426)*1440,0))</f>
        <v>35</v>
      </c>
      <c r="AH426" s="18" t="n">
        <f aca="false">IF(Q426="","",ROUND((Q426-H426)*1440,0))</f>
        <v>256</v>
      </c>
      <c r="AI426" s="19" t="n">
        <f aca="false">ROUND(IF(O426="",Assumptions!$B$25-K426,O426-K426)*24,1)</f>
        <v>1.5</v>
      </c>
      <c r="AJ426" s="20" t="n">
        <f aca="false">ROUND(MAX(N(Y426)/Assumptions!$C$5, N(Z426)/Assumptions!$C$6, N(AA426)/Assumptions!$C$7, N(AB426)/Assumptions!$C$8, N(AC426)/Assumptions!$C$9, N(AD426)/Assumptions!$C$10, N(AE426)/Assumptions!$C$11, N(AF426)/Assumptions!$C$12, N(AG426)/Assumptions!$C$13),3)</f>
        <v>1.383</v>
      </c>
      <c r="AK426" s="0" t="str">
        <f aca="false">IF(OR(U426="Pending",U426="On Hold"),"Open GRN (awaiting)",IF(AJ426&lt;=1,"Within SLA",IF(ROUND(N(Y426)/Assumptions!$C$5,3)=AJ426,"Gate Wait",IF(ROUND(N(Z426)/Assumptions!$C$6,3)=AJ426,"Dock Wait",IF(ROUND(N(AA426)/Assumptions!$C$7,3)=AJ426,"Unloading",IF(ROUND(N(AB426)/Assumptions!$C$8,3)=AJ426,"Unload-to-QC Wait",IF(ROUND(N(AC426)/Assumptions!$C$9,3)=AJ426,"QC",IF(ROUND(N(AD426)/Assumptions!$C$10,3)=AJ426,"QC-to-GRN Wait",IF(ROUND(N(AE426)/Assumptions!$C$11,3)=AJ426,"GRN Processing",IF(ROUND(N(AF426)/Assumptions!$C$12,3)=AJ426,"GRN-to-Putaway Wait",IF(ROUND(N(AG426)/Assumptions!$C$13,3)=AJ426,"Putaway","Within SLA")))))))))))</f>
        <v>Unloading</v>
      </c>
    </row>
    <row r="427" customFormat="false" ht="15" hidden="false" customHeight="false" outlineLevel="0" collapsed="false">
      <c r="A427" s="0" t="s">
        <v>1410</v>
      </c>
      <c r="B427" s="0" t="s">
        <v>1411</v>
      </c>
      <c r="C427" s="0" t="s">
        <v>153</v>
      </c>
      <c r="D427" s="0" t="s">
        <v>147</v>
      </c>
      <c r="E427" s="0" t="s">
        <v>1412</v>
      </c>
      <c r="F427" s="0" t="s">
        <v>155</v>
      </c>
      <c r="G427" s="0" t="s">
        <v>150</v>
      </c>
      <c r="H427" s="17" t="n">
        <v>46213.3798611111</v>
      </c>
      <c r="I427" s="17" t="n">
        <v>46213.4263888889</v>
      </c>
      <c r="J427" s="17" t="n">
        <v>46213.4305555556</v>
      </c>
      <c r="K427" s="17" t="n">
        <v>46213.4541666667</v>
      </c>
      <c r="L427" s="17" t="n">
        <v>46213.4743055556</v>
      </c>
      <c r="M427" s="17" t="n">
        <v>46213.6256944445</v>
      </c>
      <c r="N427" s="17" t="n">
        <v>46213.6763888889</v>
      </c>
      <c r="O427" s="17" t="n">
        <v>46213.6902777778</v>
      </c>
      <c r="P427" s="17" t="n">
        <v>46213.6993055556</v>
      </c>
      <c r="Q427" s="17" t="n">
        <v>46213.7368055556</v>
      </c>
      <c r="R427" s="0" t="n">
        <v>323</v>
      </c>
      <c r="S427" s="0" t="n">
        <v>14</v>
      </c>
      <c r="T427" s="0" t="n">
        <v>0</v>
      </c>
      <c r="U427" s="18" t="s">
        <v>123</v>
      </c>
      <c r="V427" s="18" t="s">
        <v>156</v>
      </c>
      <c r="W427" s="0" t="str">
        <f aca="false">IF(AND(X427&gt;=6,X427&lt;14),"A",IF(AND(X427&gt;=14,X427&lt;22),"B","C"))</f>
        <v>A</v>
      </c>
      <c r="X427" s="18" t="n">
        <f aca="false">HOUR(H427)</f>
        <v>9</v>
      </c>
      <c r="Y427" s="18" t="n">
        <f aca="false">ROUND((I427-H427)*1440,0)</f>
        <v>67</v>
      </c>
      <c r="Z427" s="18" t="n">
        <f aca="false">ROUND((J427-I427)*1440,0)</f>
        <v>6</v>
      </c>
      <c r="AA427" s="18" t="n">
        <f aca="false">ROUND((K427-J427)*1440,0)</f>
        <v>34</v>
      </c>
      <c r="AB427" s="18" t="n">
        <f aca="false">ROUND((L427-K427)*1440,0)</f>
        <v>29</v>
      </c>
      <c r="AC427" s="18" t="n">
        <f aca="false">ROUND((M427-L427)*1440,0)</f>
        <v>218</v>
      </c>
      <c r="AD427" s="18" t="n">
        <f aca="false">IF(N427="","",ROUND((N427-M427)*1440,0))</f>
        <v>73</v>
      </c>
      <c r="AE427" s="18" t="n">
        <f aca="false">IF(O427="","",ROUND((O427-N427)*1440,0))</f>
        <v>20</v>
      </c>
      <c r="AF427" s="18" t="n">
        <f aca="false">IF(P427="","",ROUND((P427-O427)*1440,0))</f>
        <v>13</v>
      </c>
      <c r="AG427" s="18" t="n">
        <f aca="false">IF(Q427="","",ROUND((Q427-P427)*1440,0))</f>
        <v>54</v>
      </c>
      <c r="AH427" s="18" t="n">
        <f aca="false">IF(Q427="","",ROUND((Q427-H427)*1440,0))</f>
        <v>514</v>
      </c>
      <c r="AI427" s="19" t="n">
        <f aca="false">ROUND(IF(O427="",Assumptions!$B$25-K427,O427-K427)*24,1)</f>
        <v>5.7</v>
      </c>
      <c r="AJ427" s="20" t="n">
        <f aca="false">ROUND(MAX(N(Y427)/Assumptions!$C$5, N(Z427)/Assumptions!$C$6, N(AA427)/Assumptions!$C$7, N(AB427)/Assumptions!$C$8, N(AC427)/Assumptions!$C$9, N(AD427)/Assumptions!$C$10, N(AE427)/Assumptions!$C$11, N(AF427)/Assumptions!$C$12, N(AG427)/Assumptions!$C$13),3)</f>
        <v>4.844</v>
      </c>
      <c r="AK427" s="0" t="str">
        <f aca="false">IF(OR(U427="Pending",U427="On Hold"),"Open GRN (awaiting)",IF(AJ427&lt;=1,"Within SLA",IF(ROUND(N(Y427)/Assumptions!$C$5,3)=AJ427,"Gate Wait",IF(ROUND(N(Z427)/Assumptions!$C$6,3)=AJ427,"Dock Wait",IF(ROUND(N(AA427)/Assumptions!$C$7,3)=AJ427,"Unloading",IF(ROUND(N(AB427)/Assumptions!$C$8,3)=AJ427,"Unload-to-QC Wait",IF(ROUND(N(AC427)/Assumptions!$C$9,3)=AJ427,"QC",IF(ROUND(N(AD427)/Assumptions!$C$10,3)=AJ427,"QC-to-GRN Wait",IF(ROUND(N(AE427)/Assumptions!$C$11,3)=AJ427,"GRN Processing",IF(ROUND(N(AF427)/Assumptions!$C$12,3)=AJ427,"GRN-to-Putaway Wait",IF(ROUND(N(AG427)/Assumptions!$C$13,3)=AJ427,"Putaway","Within SLA")))))))))))</f>
        <v>QC</v>
      </c>
    </row>
    <row r="428" customFormat="false" ht="15" hidden="false" customHeight="false" outlineLevel="0" collapsed="false">
      <c r="A428" s="0" t="s">
        <v>1413</v>
      </c>
      <c r="B428" s="0" t="s">
        <v>1414</v>
      </c>
      <c r="C428" s="0" t="s">
        <v>118</v>
      </c>
      <c r="D428" s="0" t="s">
        <v>119</v>
      </c>
      <c r="E428" s="0" t="s">
        <v>951</v>
      </c>
      <c r="F428" s="0" t="s">
        <v>121</v>
      </c>
      <c r="G428" s="0" t="s">
        <v>129</v>
      </c>
      <c r="H428" s="17" t="n">
        <v>46213.4013888889</v>
      </c>
      <c r="I428" s="17" t="n">
        <v>46213.4298611111</v>
      </c>
      <c r="J428" s="17" t="n">
        <v>46213.4354166667</v>
      </c>
      <c r="K428" s="17" t="n">
        <v>46213.4493055556</v>
      </c>
      <c r="L428" s="17" t="n">
        <v>46213.4527777778</v>
      </c>
      <c r="M428" s="17" t="n">
        <v>46213.4659722222</v>
      </c>
      <c r="N428" s="17" t="n">
        <v>46213.4881944444</v>
      </c>
      <c r="O428" s="17" t="n">
        <v>46213.5152777778</v>
      </c>
      <c r="P428" s="17" t="n">
        <v>46213.5229166667</v>
      </c>
      <c r="Q428" s="17" t="n">
        <v>46213.5451388889</v>
      </c>
      <c r="R428" s="0" t="n">
        <v>177</v>
      </c>
      <c r="S428" s="0" t="n">
        <v>0</v>
      </c>
      <c r="T428" s="0" t="n">
        <v>0</v>
      </c>
      <c r="U428" s="18" t="s">
        <v>130</v>
      </c>
      <c r="V428" s="18" t="s">
        <v>139</v>
      </c>
      <c r="W428" s="0" t="str">
        <f aca="false">IF(AND(X428&gt;=6,X428&lt;14),"A",IF(AND(X428&gt;=14,X428&lt;22),"B","C"))</f>
        <v>A</v>
      </c>
      <c r="X428" s="18" t="n">
        <f aca="false">HOUR(H428)</f>
        <v>9</v>
      </c>
      <c r="Y428" s="18" t="n">
        <f aca="false">ROUND((I428-H428)*1440,0)</f>
        <v>41</v>
      </c>
      <c r="Z428" s="18" t="n">
        <f aca="false">ROUND((J428-I428)*1440,0)</f>
        <v>8</v>
      </c>
      <c r="AA428" s="18" t="n">
        <f aca="false">ROUND((K428-J428)*1440,0)</f>
        <v>20</v>
      </c>
      <c r="AB428" s="18" t="n">
        <f aca="false">ROUND((L428-K428)*1440,0)</f>
        <v>5</v>
      </c>
      <c r="AC428" s="18" t="n">
        <f aca="false">ROUND((M428-L428)*1440,0)</f>
        <v>19</v>
      </c>
      <c r="AD428" s="18" t="n">
        <f aca="false">IF(N428="","",ROUND((N428-M428)*1440,0))</f>
        <v>32</v>
      </c>
      <c r="AE428" s="18" t="n">
        <f aca="false">IF(O428="","",ROUND((O428-N428)*1440,0))</f>
        <v>39</v>
      </c>
      <c r="AF428" s="18" t="n">
        <f aca="false">IF(P428="","",ROUND((P428-O428)*1440,0))</f>
        <v>11</v>
      </c>
      <c r="AG428" s="18" t="n">
        <f aca="false">IF(Q428="","",ROUND((Q428-P428)*1440,0))</f>
        <v>32</v>
      </c>
      <c r="AH428" s="18" t="n">
        <f aca="false">IF(Q428="","",ROUND((Q428-H428)*1440,0))</f>
        <v>207</v>
      </c>
      <c r="AI428" s="19" t="n">
        <f aca="false">ROUND(IF(O428="",Assumptions!$B$25-K428,O428-K428)*24,1)</f>
        <v>1.6</v>
      </c>
      <c r="AJ428" s="20" t="n">
        <f aca="false">ROUND(MAX(N(Y428)/Assumptions!$C$5, N(Z428)/Assumptions!$C$6, N(AA428)/Assumptions!$C$7, N(AB428)/Assumptions!$C$8, N(AC428)/Assumptions!$C$9, N(AD428)/Assumptions!$C$10, N(AE428)/Assumptions!$C$11, N(AF428)/Assumptions!$C$12, N(AG428)/Assumptions!$C$13),3)</f>
        <v>1.367</v>
      </c>
      <c r="AK428" s="0" t="str">
        <f aca="false">IF(OR(U428="Pending",U428="On Hold"),"Open GRN (awaiting)",IF(AJ428&lt;=1,"Within SLA",IF(ROUND(N(Y428)/Assumptions!$C$5,3)=AJ428,"Gate Wait",IF(ROUND(N(Z428)/Assumptions!$C$6,3)=AJ428,"Dock Wait",IF(ROUND(N(AA428)/Assumptions!$C$7,3)=AJ428,"Unloading",IF(ROUND(N(AB428)/Assumptions!$C$8,3)=AJ428,"Unload-to-QC Wait",IF(ROUND(N(AC428)/Assumptions!$C$9,3)=AJ428,"QC",IF(ROUND(N(AD428)/Assumptions!$C$10,3)=AJ428,"QC-to-GRN Wait",IF(ROUND(N(AE428)/Assumptions!$C$11,3)=AJ428,"GRN Processing",IF(ROUND(N(AF428)/Assumptions!$C$12,3)=AJ428,"GRN-to-Putaway Wait",IF(ROUND(N(AG428)/Assumptions!$C$13,3)=AJ428,"Putaway","Within SLA")))))))))))</f>
        <v>Gate Wait</v>
      </c>
    </row>
    <row r="429" customFormat="false" ht="15" hidden="false" customHeight="false" outlineLevel="0" collapsed="false">
      <c r="A429" s="0" t="s">
        <v>1415</v>
      </c>
      <c r="B429" s="0" t="s">
        <v>1416</v>
      </c>
      <c r="C429" s="0" t="s">
        <v>118</v>
      </c>
      <c r="D429" s="0" t="s">
        <v>147</v>
      </c>
      <c r="E429" s="0" t="s">
        <v>1417</v>
      </c>
      <c r="F429" s="0" t="s">
        <v>121</v>
      </c>
      <c r="G429" s="0" t="s">
        <v>167</v>
      </c>
      <c r="H429" s="17" t="n">
        <v>46213.4236111111</v>
      </c>
      <c r="I429" s="17" t="n">
        <v>46213.5513888889</v>
      </c>
      <c r="J429" s="17" t="n">
        <v>46213.5597222222</v>
      </c>
      <c r="K429" s="17" t="n">
        <v>46213.59375</v>
      </c>
      <c r="L429" s="17" t="n">
        <v>46213.6013888889</v>
      </c>
      <c r="M429" s="17" t="n">
        <v>46213.6215277778</v>
      </c>
      <c r="N429" s="17" t="n">
        <v>46213.6347222222</v>
      </c>
      <c r="O429" s="17" t="n">
        <v>46213.6458333333</v>
      </c>
      <c r="P429" s="17" t="n">
        <v>46213.6520833333</v>
      </c>
      <c r="Q429" s="17" t="n">
        <v>46213.6694444444</v>
      </c>
      <c r="R429" s="0" t="n">
        <v>741</v>
      </c>
      <c r="S429" s="0" t="n">
        <v>0</v>
      </c>
      <c r="T429" s="0" t="n">
        <v>0</v>
      </c>
      <c r="U429" s="18" t="s">
        <v>130</v>
      </c>
      <c r="V429" s="18" t="s">
        <v>144</v>
      </c>
      <c r="W429" s="0" t="str">
        <f aca="false">IF(AND(X429&gt;=6,X429&lt;14),"A",IF(AND(X429&gt;=14,X429&lt;22),"B","C"))</f>
        <v>A</v>
      </c>
      <c r="X429" s="18" t="n">
        <f aca="false">HOUR(H429)</f>
        <v>10</v>
      </c>
      <c r="Y429" s="18" t="n">
        <f aca="false">ROUND((I429-H429)*1440,0)</f>
        <v>184</v>
      </c>
      <c r="Z429" s="18" t="n">
        <f aca="false">ROUND((J429-I429)*1440,0)</f>
        <v>12</v>
      </c>
      <c r="AA429" s="18" t="n">
        <f aca="false">ROUND((K429-J429)*1440,0)</f>
        <v>49</v>
      </c>
      <c r="AB429" s="18" t="n">
        <f aca="false">ROUND((L429-K429)*1440,0)</f>
        <v>11</v>
      </c>
      <c r="AC429" s="18" t="n">
        <f aca="false">ROUND((M429-L429)*1440,0)</f>
        <v>29</v>
      </c>
      <c r="AD429" s="18" t="n">
        <f aca="false">IF(N429="","",ROUND((N429-M429)*1440,0))</f>
        <v>19</v>
      </c>
      <c r="AE429" s="18" t="n">
        <f aca="false">IF(O429="","",ROUND((O429-N429)*1440,0))</f>
        <v>16</v>
      </c>
      <c r="AF429" s="18" t="n">
        <f aca="false">IF(P429="","",ROUND((P429-O429)*1440,0))</f>
        <v>9</v>
      </c>
      <c r="AG429" s="18" t="n">
        <f aca="false">IF(Q429="","",ROUND((Q429-P429)*1440,0))</f>
        <v>25</v>
      </c>
      <c r="AH429" s="18" t="n">
        <f aca="false">IF(Q429="","",ROUND((Q429-H429)*1440,0))</f>
        <v>354</v>
      </c>
      <c r="AI429" s="19" t="n">
        <f aca="false">ROUND(IF(O429="",Assumptions!$B$25-K429,O429-K429)*24,1)</f>
        <v>1.3</v>
      </c>
      <c r="AJ429" s="20" t="n">
        <f aca="false">ROUND(MAX(N(Y429)/Assumptions!$C$5, N(Z429)/Assumptions!$C$6, N(AA429)/Assumptions!$C$7, N(AB429)/Assumptions!$C$8, N(AC429)/Assumptions!$C$9, N(AD429)/Assumptions!$C$10, N(AE429)/Assumptions!$C$11, N(AF429)/Assumptions!$C$12, N(AG429)/Assumptions!$C$13),3)</f>
        <v>6.133</v>
      </c>
      <c r="AK429" s="0" t="str">
        <f aca="false">IF(OR(U429="Pending",U429="On Hold"),"Open GRN (awaiting)",IF(AJ429&lt;=1,"Within SLA",IF(ROUND(N(Y429)/Assumptions!$C$5,3)=AJ429,"Gate Wait",IF(ROUND(N(Z429)/Assumptions!$C$6,3)=AJ429,"Dock Wait",IF(ROUND(N(AA429)/Assumptions!$C$7,3)=AJ429,"Unloading",IF(ROUND(N(AB429)/Assumptions!$C$8,3)=AJ429,"Unload-to-QC Wait",IF(ROUND(N(AC429)/Assumptions!$C$9,3)=AJ429,"QC",IF(ROUND(N(AD429)/Assumptions!$C$10,3)=AJ429,"QC-to-GRN Wait",IF(ROUND(N(AE429)/Assumptions!$C$11,3)=AJ429,"GRN Processing",IF(ROUND(N(AF429)/Assumptions!$C$12,3)=AJ429,"GRN-to-Putaway Wait",IF(ROUND(N(AG429)/Assumptions!$C$13,3)=AJ429,"Putaway","Within SLA")))))))))))</f>
        <v>Gate Wait</v>
      </c>
    </row>
    <row r="430" customFormat="false" ht="15" hidden="false" customHeight="false" outlineLevel="0" collapsed="false">
      <c r="A430" s="0" t="s">
        <v>1418</v>
      </c>
      <c r="B430" s="0" t="s">
        <v>1419</v>
      </c>
      <c r="C430" s="0" t="s">
        <v>134</v>
      </c>
      <c r="D430" s="0" t="s">
        <v>147</v>
      </c>
      <c r="E430" s="0" t="s">
        <v>1420</v>
      </c>
      <c r="F430" s="0" t="s">
        <v>149</v>
      </c>
      <c r="G430" s="0" t="s">
        <v>150</v>
      </c>
      <c r="H430" s="17" t="n">
        <v>46213.4319444444</v>
      </c>
      <c r="I430" s="17" t="n">
        <v>46213.5618055556</v>
      </c>
      <c r="J430" s="17" t="n">
        <v>46213.5652777778</v>
      </c>
      <c r="K430" s="17" t="n">
        <v>46213.6125</v>
      </c>
      <c r="L430" s="17" t="n">
        <v>46213.6201388889</v>
      </c>
      <c r="M430" s="17" t="n">
        <v>46213.6298611111</v>
      </c>
      <c r="N430" s="17" t="n">
        <v>46213.6486111111</v>
      </c>
      <c r="O430" s="17" t="n">
        <v>46213.6659722222</v>
      </c>
      <c r="P430" s="17" t="n">
        <v>46213.6819444444</v>
      </c>
      <c r="Q430" s="17" t="n">
        <v>46213.7006944444</v>
      </c>
      <c r="R430" s="0" t="n">
        <v>565</v>
      </c>
      <c r="S430" s="0" t="n">
        <v>0</v>
      </c>
      <c r="T430" s="0" t="n">
        <v>0</v>
      </c>
      <c r="U430" s="18" t="s">
        <v>130</v>
      </c>
      <c r="V430" s="18" t="s">
        <v>82</v>
      </c>
      <c r="W430" s="0" t="str">
        <f aca="false">IF(AND(X430&gt;=6,X430&lt;14),"A",IF(AND(X430&gt;=14,X430&lt;22),"B","C"))</f>
        <v>A</v>
      </c>
      <c r="X430" s="18" t="n">
        <f aca="false">HOUR(H430)</f>
        <v>10</v>
      </c>
      <c r="Y430" s="18" t="n">
        <f aca="false">ROUND((I430-H430)*1440,0)</f>
        <v>187</v>
      </c>
      <c r="Z430" s="18" t="n">
        <f aca="false">ROUND((J430-I430)*1440,0)</f>
        <v>5</v>
      </c>
      <c r="AA430" s="18" t="n">
        <f aca="false">ROUND((K430-J430)*1440,0)</f>
        <v>68</v>
      </c>
      <c r="AB430" s="18" t="n">
        <f aca="false">ROUND((L430-K430)*1440,0)</f>
        <v>11</v>
      </c>
      <c r="AC430" s="18" t="n">
        <f aca="false">ROUND((M430-L430)*1440,0)</f>
        <v>14</v>
      </c>
      <c r="AD430" s="18" t="n">
        <f aca="false">IF(N430="","",ROUND((N430-M430)*1440,0))</f>
        <v>27</v>
      </c>
      <c r="AE430" s="18" t="n">
        <f aca="false">IF(O430="","",ROUND((O430-N430)*1440,0))</f>
        <v>25</v>
      </c>
      <c r="AF430" s="18" t="n">
        <f aca="false">IF(P430="","",ROUND((P430-O430)*1440,0))</f>
        <v>23</v>
      </c>
      <c r="AG430" s="18" t="n">
        <f aca="false">IF(Q430="","",ROUND((Q430-P430)*1440,0))</f>
        <v>27</v>
      </c>
      <c r="AH430" s="18" t="n">
        <f aca="false">IF(Q430="","",ROUND((Q430-H430)*1440,0))</f>
        <v>387</v>
      </c>
      <c r="AI430" s="19" t="n">
        <f aca="false">ROUND(IF(O430="",Assumptions!$B$25-K430,O430-K430)*24,1)</f>
        <v>1.3</v>
      </c>
      <c r="AJ430" s="20" t="n">
        <f aca="false">ROUND(MAX(N(Y430)/Assumptions!$C$5, N(Z430)/Assumptions!$C$6, N(AA430)/Assumptions!$C$7, N(AB430)/Assumptions!$C$8, N(AC430)/Assumptions!$C$9, N(AD430)/Assumptions!$C$10, N(AE430)/Assumptions!$C$11, N(AF430)/Assumptions!$C$12, N(AG430)/Assumptions!$C$13),3)</f>
        <v>6.233</v>
      </c>
      <c r="AK430" s="0" t="str">
        <f aca="false">IF(OR(U430="Pending",U430="On Hold"),"Open GRN (awaiting)",IF(AJ430&lt;=1,"Within SLA",IF(ROUND(N(Y430)/Assumptions!$C$5,3)=AJ430,"Gate Wait",IF(ROUND(N(Z430)/Assumptions!$C$6,3)=AJ430,"Dock Wait",IF(ROUND(N(AA430)/Assumptions!$C$7,3)=AJ430,"Unloading",IF(ROUND(N(AB430)/Assumptions!$C$8,3)=AJ430,"Unload-to-QC Wait",IF(ROUND(N(AC430)/Assumptions!$C$9,3)=AJ430,"QC",IF(ROUND(N(AD430)/Assumptions!$C$10,3)=AJ430,"QC-to-GRN Wait",IF(ROUND(N(AE430)/Assumptions!$C$11,3)=AJ430,"GRN Processing",IF(ROUND(N(AF430)/Assumptions!$C$12,3)=AJ430,"GRN-to-Putaway Wait",IF(ROUND(N(AG430)/Assumptions!$C$13,3)=AJ430,"Putaway","Within SLA")))))))))))</f>
        <v>Gate Wait</v>
      </c>
    </row>
    <row r="431" customFormat="false" ht="15" hidden="false" customHeight="false" outlineLevel="0" collapsed="false">
      <c r="A431" s="0" t="s">
        <v>1421</v>
      </c>
      <c r="B431" s="0" t="s">
        <v>1422</v>
      </c>
      <c r="C431" s="0" t="s">
        <v>142</v>
      </c>
      <c r="D431" s="0" t="s">
        <v>119</v>
      </c>
      <c r="E431" s="0" t="s">
        <v>1423</v>
      </c>
      <c r="F431" s="0" t="s">
        <v>137</v>
      </c>
      <c r="G431" s="0" t="s">
        <v>122</v>
      </c>
      <c r="H431" s="17" t="n">
        <v>46213.4631944444</v>
      </c>
      <c r="I431" s="17" t="n">
        <v>46213.4791666667</v>
      </c>
      <c r="J431" s="17" t="n">
        <v>46213.4888888889</v>
      </c>
      <c r="K431" s="17" t="n">
        <v>46213.5368055556</v>
      </c>
      <c r="L431" s="17" t="n">
        <v>46213.5458333333</v>
      </c>
      <c r="M431" s="17" t="n">
        <v>46213.5673611111</v>
      </c>
      <c r="N431" s="17" t="n">
        <v>46213.5791666667</v>
      </c>
      <c r="O431" s="17" t="n">
        <v>46213.5972222222</v>
      </c>
      <c r="P431" s="17" t="n">
        <v>46213.6097222222</v>
      </c>
      <c r="Q431" s="17" t="n">
        <v>46213.6277777778</v>
      </c>
      <c r="R431" s="0" t="n">
        <v>719</v>
      </c>
      <c r="S431" s="0" t="n">
        <v>0</v>
      </c>
      <c r="T431" s="0" t="n">
        <v>0</v>
      </c>
      <c r="U431" s="18" t="s">
        <v>130</v>
      </c>
      <c r="V431" s="18" t="s">
        <v>144</v>
      </c>
      <c r="W431" s="0" t="str">
        <f aca="false">IF(AND(X431&gt;=6,X431&lt;14),"A",IF(AND(X431&gt;=14,X431&lt;22),"B","C"))</f>
        <v>A</v>
      </c>
      <c r="X431" s="18" t="n">
        <f aca="false">HOUR(H431)</f>
        <v>11</v>
      </c>
      <c r="Y431" s="18" t="n">
        <f aca="false">ROUND((I431-H431)*1440,0)</f>
        <v>23</v>
      </c>
      <c r="Z431" s="18" t="n">
        <f aca="false">ROUND((J431-I431)*1440,0)</f>
        <v>14</v>
      </c>
      <c r="AA431" s="18" t="n">
        <f aca="false">ROUND((K431-J431)*1440,0)</f>
        <v>69</v>
      </c>
      <c r="AB431" s="18" t="n">
        <f aca="false">ROUND((L431-K431)*1440,0)</f>
        <v>13</v>
      </c>
      <c r="AC431" s="18" t="n">
        <f aca="false">ROUND((M431-L431)*1440,0)</f>
        <v>31</v>
      </c>
      <c r="AD431" s="18" t="n">
        <f aca="false">IF(N431="","",ROUND((N431-M431)*1440,0))</f>
        <v>17</v>
      </c>
      <c r="AE431" s="18" t="n">
        <f aca="false">IF(O431="","",ROUND((O431-N431)*1440,0))</f>
        <v>26</v>
      </c>
      <c r="AF431" s="18" t="n">
        <f aca="false">IF(P431="","",ROUND((P431-O431)*1440,0))</f>
        <v>18</v>
      </c>
      <c r="AG431" s="18" t="n">
        <f aca="false">IF(Q431="","",ROUND((Q431-P431)*1440,0))</f>
        <v>26</v>
      </c>
      <c r="AH431" s="18" t="n">
        <f aca="false">IF(Q431="","",ROUND((Q431-H431)*1440,0))</f>
        <v>237</v>
      </c>
      <c r="AI431" s="19" t="n">
        <f aca="false">ROUND(IF(O431="",Assumptions!$B$25-K431,O431-K431)*24,1)</f>
        <v>1.5</v>
      </c>
      <c r="AJ431" s="20" t="n">
        <f aca="false">ROUND(MAX(N(Y431)/Assumptions!$C$5, N(Z431)/Assumptions!$C$6, N(AA431)/Assumptions!$C$7, N(AB431)/Assumptions!$C$8, N(AC431)/Assumptions!$C$9, N(AD431)/Assumptions!$C$10, N(AE431)/Assumptions!$C$11, N(AF431)/Assumptions!$C$12, N(AG431)/Assumptions!$C$13),3)</f>
        <v>1.15</v>
      </c>
      <c r="AK431" s="0" t="str">
        <f aca="false">IF(OR(U431="Pending",U431="On Hold"),"Open GRN (awaiting)",IF(AJ431&lt;=1,"Within SLA",IF(ROUND(N(Y431)/Assumptions!$C$5,3)=AJ431,"Gate Wait",IF(ROUND(N(Z431)/Assumptions!$C$6,3)=AJ431,"Dock Wait",IF(ROUND(N(AA431)/Assumptions!$C$7,3)=AJ431,"Unloading",IF(ROUND(N(AB431)/Assumptions!$C$8,3)=AJ431,"Unload-to-QC Wait",IF(ROUND(N(AC431)/Assumptions!$C$9,3)=AJ431,"QC",IF(ROUND(N(AD431)/Assumptions!$C$10,3)=AJ431,"QC-to-GRN Wait",IF(ROUND(N(AE431)/Assumptions!$C$11,3)=AJ431,"GRN Processing",IF(ROUND(N(AF431)/Assumptions!$C$12,3)=AJ431,"GRN-to-Putaway Wait",IF(ROUND(N(AG431)/Assumptions!$C$13,3)=AJ431,"Putaway","Within SLA")))))))))))</f>
        <v>Unloading</v>
      </c>
    </row>
    <row r="432" customFormat="false" ht="15" hidden="false" customHeight="false" outlineLevel="0" collapsed="false">
      <c r="A432" s="0" t="s">
        <v>1424</v>
      </c>
      <c r="B432" s="0" t="s">
        <v>1425</v>
      </c>
      <c r="C432" s="0" t="s">
        <v>175</v>
      </c>
      <c r="D432" s="0" t="s">
        <v>135</v>
      </c>
      <c r="E432" s="0" t="s">
        <v>1426</v>
      </c>
      <c r="F432" s="0" t="s">
        <v>177</v>
      </c>
      <c r="G432" s="0" t="s">
        <v>138</v>
      </c>
      <c r="H432" s="17" t="n">
        <v>46213.4638888889</v>
      </c>
      <c r="I432" s="17" t="n">
        <v>46213.4819444444</v>
      </c>
      <c r="J432" s="17" t="n">
        <v>46213.4861111111</v>
      </c>
      <c r="K432" s="17" t="n">
        <v>46213.50625</v>
      </c>
      <c r="L432" s="17" t="n">
        <v>46213.5125</v>
      </c>
      <c r="M432" s="17" t="n">
        <v>46213.5375</v>
      </c>
      <c r="N432" s="17" t="n">
        <v>46213.5520833333</v>
      </c>
      <c r="O432" s="17" t="n">
        <v>46213.5972222222</v>
      </c>
      <c r="P432" s="17" t="n">
        <v>46213.6243055556</v>
      </c>
      <c r="Q432" s="17" t="n">
        <v>46213.6388888889</v>
      </c>
      <c r="R432" s="0" t="n">
        <v>655</v>
      </c>
      <c r="S432" s="0" t="n">
        <v>0</v>
      </c>
      <c r="T432" s="0" t="n">
        <v>0</v>
      </c>
      <c r="U432" s="18" t="s">
        <v>130</v>
      </c>
      <c r="V432" s="18" t="s">
        <v>144</v>
      </c>
      <c r="W432" s="0" t="str">
        <f aca="false">IF(AND(X432&gt;=6,X432&lt;14),"A",IF(AND(X432&gt;=14,X432&lt;22),"B","C"))</f>
        <v>A</v>
      </c>
      <c r="X432" s="18" t="n">
        <f aca="false">HOUR(H432)</f>
        <v>11</v>
      </c>
      <c r="Y432" s="18" t="n">
        <f aca="false">ROUND((I432-H432)*1440,0)</f>
        <v>26</v>
      </c>
      <c r="Z432" s="18" t="n">
        <f aca="false">ROUND((J432-I432)*1440,0)</f>
        <v>6</v>
      </c>
      <c r="AA432" s="18" t="n">
        <f aca="false">ROUND((K432-J432)*1440,0)</f>
        <v>29</v>
      </c>
      <c r="AB432" s="18" t="n">
        <f aca="false">ROUND((L432-K432)*1440,0)</f>
        <v>9</v>
      </c>
      <c r="AC432" s="18" t="n">
        <f aca="false">ROUND((M432-L432)*1440,0)</f>
        <v>36</v>
      </c>
      <c r="AD432" s="18" t="n">
        <f aca="false">IF(N432="","",ROUND((N432-M432)*1440,0))</f>
        <v>21</v>
      </c>
      <c r="AE432" s="18" t="n">
        <f aca="false">IF(O432="","",ROUND((O432-N432)*1440,0))</f>
        <v>65</v>
      </c>
      <c r="AF432" s="18" t="n">
        <f aca="false">IF(P432="","",ROUND((P432-O432)*1440,0))</f>
        <v>39</v>
      </c>
      <c r="AG432" s="18" t="n">
        <f aca="false">IF(Q432="","",ROUND((Q432-P432)*1440,0))</f>
        <v>21</v>
      </c>
      <c r="AH432" s="18" t="n">
        <f aca="false">IF(Q432="","",ROUND((Q432-H432)*1440,0))</f>
        <v>252</v>
      </c>
      <c r="AI432" s="19" t="n">
        <f aca="false">ROUND(IF(O432="",Assumptions!$B$25-K432,O432-K432)*24,1)</f>
        <v>2.2</v>
      </c>
      <c r="AJ432" s="20" t="n">
        <f aca="false">ROUND(MAX(N(Y432)/Assumptions!$C$5, N(Z432)/Assumptions!$C$6, N(AA432)/Assumptions!$C$7, N(AB432)/Assumptions!$C$8, N(AC432)/Assumptions!$C$9, N(AD432)/Assumptions!$C$10, N(AE432)/Assumptions!$C$11, N(AF432)/Assumptions!$C$12, N(AG432)/Assumptions!$C$13),3)</f>
        <v>1.95</v>
      </c>
      <c r="AK432" s="0" t="str">
        <f aca="false">IF(OR(U432="Pending",U432="On Hold"),"Open GRN (awaiting)",IF(AJ432&lt;=1,"Within SLA",IF(ROUND(N(Y432)/Assumptions!$C$5,3)=AJ432,"Gate Wait",IF(ROUND(N(Z432)/Assumptions!$C$6,3)=AJ432,"Dock Wait",IF(ROUND(N(AA432)/Assumptions!$C$7,3)=AJ432,"Unloading",IF(ROUND(N(AB432)/Assumptions!$C$8,3)=AJ432,"Unload-to-QC Wait",IF(ROUND(N(AC432)/Assumptions!$C$9,3)=AJ432,"QC",IF(ROUND(N(AD432)/Assumptions!$C$10,3)=AJ432,"QC-to-GRN Wait",IF(ROUND(N(AE432)/Assumptions!$C$11,3)=AJ432,"GRN Processing",IF(ROUND(N(AF432)/Assumptions!$C$12,3)=AJ432,"GRN-to-Putaway Wait",IF(ROUND(N(AG432)/Assumptions!$C$13,3)=AJ432,"Putaway","Within SLA")))))))))))</f>
        <v>GRN-to-Putaway Wait</v>
      </c>
    </row>
    <row r="433" customFormat="false" ht="15" hidden="false" customHeight="false" outlineLevel="0" collapsed="false">
      <c r="A433" s="0" t="s">
        <v>1427</v>
      </c>
      <c r="B433" s="0" t="s">
        <v>1428</v>
      </c>
      <c r="C433" s="0" t="s">
        <v>126</v>
      </c>
      <c r="D433" s="0" t="s">
        <v>147</v>
      </c>
      <c r="E433" s="0" t="s">
        <v>1429</v>
      </c>
      <c r="F433" s="0" t="s">
        <v>128</v>
      </c>
      <c r="G433" s="0" t="s">
        <v>150</v>
      </c>
      <c r="H433" s="17" t="n">
        <v>46213.4854166667</v>
      </c>
      <c r="I433" s="17" t="n">
        <v>46213.4986111111</v>
      </c>
      <c r="J433" s="17" t="n">
        <v>46213.5111111111</v>
      </c>
      <c r="K433" s="17" t="n">
        <v>46213.5423611111</v>
      </c>
      <c r="L433" s="17" t="n">
        <v>46213.5583333333</v>
      </c>
      <c r="M433" s="17" t="n">
        <v>46213.5701388889</v>
      </c>
      <c r="N433" s="17" t="n">
        <v>46213.5854166667</v>
      </c>
      <c r="O433" s="17" t="n">
        <v>46213.5951388889</v>
      </c>
      <c r="P433" s="17" t="n">
        <v>46213.6118055556</v>
      </c>
      <c r="Q433" s="17" t="n">
        <v>46213.625</v>
      </c>
      <c r="R433" s="0" t="n">
        <v>575</v>
      </c>
      <c r="S433" s="0" t="n">
        <v>0</v>
      </c>
      <c r="T433" s="0" t="n">
        <v>0</v>
      </c>
      <c r="U433" s="18" t="s">
        <v>130</v>
      </c>
      <c r="V433" s="18" t="s">
        <v>144</v>
      </c>
      <c r="W433" s="0" t="str">
        <f aca="false">IF(AND(X433&gt;=6,X433&lt;14),"A",IF(AND(X433&gt;=14,X433&lt;22),"B","C"))</f>
        <v>A</v>
      </c>
      <c r="X433" s="18" t="n">
        <f aca="false">HOUR(H433)</f>
        <v>11</v>
      </c>
      <c r="Y433" s="18" t="n">
        <f aca="false">ROUND((I433-H433)*1440,0)</f>
        <v>19</v>
      </c>
      <c r="Z433" s="18" t="n">
        <f aca="false">ROUND((J433-I433)*1440,0)</f>
        <v>18</v>
      </c>
      <c r="AA433" s="18" t="n">
        <f aca="false">ROUND((K433-J433)*1440,0)</f>
        <v>45</v>
      </c>
      <c r="AB433" s="18" t="n">
        <f aca="false">ROUND((L433-K433)*1440,0)</f>
        <v>23</v>
      </c>
      <c r="AC433" s="18" t="n">
        <f aca="false">ROUND((M433-L433)*1440,0)</f>
        <v>17</v>
      </c>
      <c r="AD433" s="18" t="n">
        <f aca="false">IF(N433="","",ROUND((N433-M433)*1440,0))</f>
        <v>22</v>
      </c>
      <c r="AE433" s="18" t="n">
        <f aca="false">IF(O433="","",ROUND((O433-N433)*1440,0))</f>
        <v>14</v>
      </c>
      <c r="AF433" s="18" t="n">
        <f aca="false">IF(P433="","",ROUND((P433-O433)*1440,0))</f>
        <v>24</v>
      </c>
      <c r="AG433" s="18" t="n">
        <f aca="false">IF(Q433="","",ROUND((Q433-P433)*1440,0))</f>
        <v>19</v>
      </c>
      <c r="AH433" s="18" t="n">
        <f aca="false">IF(Q433="","",ROUND((Q433-H433)*1440,0))</f>
        <v>201</v>
      </c>
      <c r="AI433" s="19" t="n">
        <f aca="false">ROUND(IF(O433="",Assumptions!$B$25-K433,O433-K433)*24,1)</f>
        <v>1.3</v>
      </c>
      <c r="AJ433" s="20" t="n">
        <f aca="false">ROUND(MAX(N(Y433)/Assumptions!$C$5, N(Z433)/Assumptions!$C$6, N(AA433)/Assumptions!$C$7, N(AB433)/Assumptions!$C$8, N(AC433)/Assumptions!$C$9, N(AD433)/Assumptions!$C$10, N(AE433)/Assumptions!$C$11, N(AF433)/Assumptions!$C$12, N(AG433)/Assumptions!$C$13),3)</f>
        <v>1.533</v>
      </c>
      <c r="AK433" s="0" t="str">
        <f aca="false">IF(OR(U433="Pending",U433="On Hold"),"Open GRN (awaiting)",IF(AJ433&lt;=1,"Within SLA",IF(ROUND(N(Y433)/Assumptions!$C$5,3)=AJ433,"Gate Wait",IF(ROUND(N(Z433)/Assumptions!$C$6,3)=AJ433,"Dock Wait",IF(ROUND(N(AA433)/Assumptions!$C$7,3)=AJ433,"Unloading",IF(ROUND(N(AB433)/Assumptions!$C$8,3)=AJ433,"Unload-to-QC Wait",IF(ROUND(N(AC433)/Assumptions!$C$9,3)=AJ433,"QC",IF(ROUND(N(AD433)/Assumptions!$C$10,3)=AJ433,"QC-to-GRN Wait",IF(ROUND(N(AE433)/Assumptions!$C$11,3)=AJ433,"GRN Processing",IF(ROUND(N(AF433)/Assumptions!$C$12,3)=AJ433,"GRN-to-Putaway Wait",IF(ROUND(N(AG433)/Assumptions!$C$13,3)=AJ433,"Putaway","Within SLA")))))))))))</f>
        <v>Unload-to-QC Wait</v>
      </c>
    </row>
    <row r="434" customFormat="false" ht="15" hidden="false" customHeight="false" outlineLevel="0" collapsed="false">
      <c r="A434" s="0" t="s">
        <v>1430</v>
      </c>
      <c r="B434" s="0" t="s">
        <v>1431</v>
      </c>
      <c r="C434" s="0" t="s">
        <v>142</v>
      </c>
      <c r="D434" s="0" t="s">
        <v>147</v>
      </c>
      <c r="E434" s="0" t="s">
        <v>1287</v>
      </c>
      <c r="F434" s="0" t="s">
        <v>137</v>
      </c>
      <c r="G434" s="0" t="s">
        <v>150</v>
      </c>
      <c r="H434" s="17" t="n">
        <v>46213.4909722222</v>
      </c>
      <c r="I434" s="17" t="n">
        <v>46213.5222222222</v>
      </c>
      <c r="J434" s="17" t="n">
        <v>46213.5243055556</v>
      </c>
      <c r="K434" s="17" t="n">
        <v>46213.5659722222</v>
      </c>
      <c r="L434" s="17" t="n">
        <v>46213.5729166667</v>
      </c>
      <c r="M434" s="17" t="n">
        <v>46213.60625</v>
      </c>
      <c r="N434" s="17" t="n">
        <v>46213.6534722222</v>
      </c>
      <c r="O434" s="17" t="n">
        <v>46213.7138888889</v>
      </c>
      <c r="P434" s="17" t="n">
        <v>46213.7263888889</v>
      </c>
      <c r="Q434" s="17" t="n">
        <v>46213.7402777778</v>
      </c>
      <c r="R434" s="0" t="n">
        <v>1259</v>
      </c>
      <c r="S434" s="0" t="n">
        <v>0</v>
      </c>
      <c r="T434" s="0" t="n">
        <v>0</v>
      </c>
      <c r="U434" s="18" t="s">
        <v>130</v>
      </c>
      <c r="V434" s="18" t="s">
        <v>156</v>
      </c>
      <c r="W434" s="0" t="str">
        <f aca="false">IF(AND(X434&gt;=6,X434&lt;14),"A",IF(AND(X434&gt;=14,X434&lt;22),"B","C"))</f>
        <v>A</v>
      </c>
      <c r="X434" s="18" t="n">
        <f aca="false">HOUR(H434)</f>
        <v>11</v>
      </c>
      <c r="Y434" s="18" t="n">
        <f aca="false">ROUND((I434-H434)*1440,0)</f>
        <v>45</v>
      </c>
      <c r="Z434" s="18" t="n">
        <f aca="false">ROUND((J434-I434)*1440,0)</f>
        <v>3</v>
      </c>
      <c r="AA434" s="18" t="n">
        <f aca="false">ROUND((K434-J434)*1440,0)</f>
        <v>60</v>
      </c>
      <c r="AB434" s="18" t="n">
        <f aca="false">ROUND((L434-K434)*1440,0)</f>
        <v>10</v>
      </c>
      <c r="AC434" s="18" t="n">
        <f aca="false">ROUND((M434-L434)*1440,0)</f>
        <v>48</v>
      </c>
      <c r="AD434" s="18" t="n">
        <f aca="false">IF(N434="","",ROUND((N434-M434)*1440,0))</f>
        <v>68</v>
      </c>
      <c r="AE434" s="18" t="n">
        <f aca="false">IF(O434="","",ROUND((O434-N434)*1440,0))</f>
        <v>87</v>
      </c>
      <c r="AF434" s="18" t="n">
        <f aca="false">IF(P434="","",ROUND((P434-O434)*1440,0))</f>
        <v>18</v>
      </c>
      <c r="AG434" s="18" t="n">
        <f aca="false">IF(Q434="","",ROUND((Q434-P434)*1440,0))</f>
        <v>20</v>
      </c>
      <c r="AH434" s="18" t="n">
        <f aca="false">IF(Q434="","",ROUND((Q434-H434)*1440,0))</f>
        <v>359</v>
      </c>
      <c r="AI434" s="19" t="n">
        <f aca="false">ROUND(IF(O434="",Assumptions!$B$25-K434,O434-K434)*24,1)</f>
        <v>3.6</v>
      </c>
      <c r="AJ434" s="20" t="n">
        <f aca="false">ROUND(MAX(N(Y434)/Assumptions!$C$5, N(Z434)/Assumptions!$C$6, N(AA434)/Assumptions!$C$7, N(AB434)/Assumptions!$C$8, N(AC434)/Assumptions!$C$9, N(AD434)/Assumptions!$C$10, N(AE434)/Assumptions!$C$11, N(AF434)/Assumptions!$C$12, N(AG434)/Assumptions!$C$13),3)</f>
        <v>2.267</v>
      </c>
      <c r="AK434" s="0" t="str">
        <f aca="false">IF(OR(U434="Pending",U434="On Hold"),"Open GRN (awaiting)",IF(AJ434&lt;=1,"Within SLA",IF(ROUND(N(Y434)/Assumptions!$C$5,3)=AJ434,"Gate Wait",IF(ROUND(N(Z434)/Assumptions!$C$6,3)=AJ434,"Dock Wait",IF(ROUND(N(AA434)/Assumptions!$C$7,3)=AJ434,"Unloading",IF(ROUND(N(AB434)/Assumptions!$C$8,3)=AJ434,"Unload-to-QC Wait",IF(ROUND(N(AC434)/Assumptions!$C$9,3)=AJ434,"QC",IF(ROUND(N(AD434)/Assumptions!$C$10,3)=AJ434,"QC-to-GRN Wait",IF(ROUND(N(AE434)/Assumptions!$C$11,3)=AJ434,"GRN Processing",IF(ROUND(N(AF434)/Assumptions!$C$12,3)=AJ434,"GRN-to-Putaway Wait",IF(ROUND(N(AG434)/Assumptions!$C$13,3)=AJ434,"Putaway","Within SLA")))))))))))</f>
        <v>QC-to-GRN Wait</v>
      </c>
    </row>
    <row r="435" customFormat="false" ht="15" hidden="false" customHeight="false" outlineLevel="0" collapsed="false">
      <c r="A435" s="0" t="s">
        <v>1432</v>
      </c>
      <c r="B435" s="0" t="s">
        <v>1433</v>
      </c>
      <c r="C435" s="0" t="s">
        <v>218</v>
      </c>
      <c r="D435" s="0" t="s">
        <v>119</v>
      </c>
      <c r="E435" s="0" t="s">
        <v>1104</v>
      </c>
      <c r="F435" s="0" t="s">
        <v>137</v>
      </c>
      <c r="G435" s="0" t="s">
        <v>122</v>
      </c>
      <c r="H435" s="17" t="n">
        <v>46213.4944444444</v>
      </c>
      <c r="I435" s="17" t="n">
        <v>46213.5166666667</v>
      </c>
      <c r="J435" s="17" t="n">
        <v>46213.5208333333</v>
      </c>
      <c r="K435" s="17" t="n">
        <v>46213.5472222222</v>
      </c>
      <c r="L435" s="17" t="n">
        <v>46213.5645833333</v>
      </c>
      <c r="M435" s="17" t="n">
        <v>46213.5715277778</v>
      </c>
      <c r="N435" s="17" t="n">
        <v>46213.6430555556</v>
      </c>
      <c r="O435" s="17" t="n">
        <v>46213.6597222222</v>
      </c>
      <c r="P435" s="17" t="n">
        <v>46213.6666666667</v>
      </c>
      <c r="Q435" s="17" t="n">
        <v>46213.6798611111</v>
      </c>
      <c r="R435" s="0" t="n">
        <v>376</v>
      </c>
      <c r="S435" s="0" t="n">
        <v>0</v>
      </c>
      <c r="T435" s="0" t="n">
        <v>0</v>
      </c>
      <c r="U435" s="18" t="s">
        <v>130</v>
      </c>
      <c r="V435" s="18" t="s">
        <v>131</v>
      </c>
      <c r="W435" s="0" t="str">
        <f aca="false">IF(AND(X435&gt;=6,X435&lt;14),"A",IF(AND(X435&gt;=14,X435&lt;22),"B","C"))</f>
        <v>A</v>
      </c>
      <c r="X435" s="18" t="n">
        <f aca="false">HOUR(H435)</f>
        <v>11</v>
      </c>
      <c r="Y435" s="18" t="n">
        <f aca="false">ROUND((I435-H435)*1440,0)</f>
        <v>32</v>
      </c>
      <c r="Z435" s="18" t="n">
        <f aca="false">ROUND((J435-I435)*1440,0)</f>
        <v>6</v>
      </c>
      <c r="AA435" s="18" t="n">
        <f aca="false">ROUND((K435-J435)*1440,0)</f>
        <v>38</v>
      </c>
      <c r="AB435" s="18" t="n">
        <f aca="false">ROUND((L435-K435)*1440,0)</f>
        <v>25</v>
      </c>
      <c r="AC435" s="18" t="n">
        <f aca="false">ROUND((M435-L435)*1440,0)</f>
        <v>10</v>
      </c>
      <c r="AD435" s="18" t="n">
        <f aca="false">IF(N435="","",ROUND((N435-M435)*1440,0))</f>
        <v>103</v>
      </c>
      <c r="AE435" s="18" t="n">
        <f aca="false">IF(O435="","",ROUND((O435-N435)*1440,0))</f>
        <v>24</v>
      </c>
      <c r="AF435" s="18" t="n">
        <f aca="false">IF(P435="","",ROUND((P435-O435)*1440,0))</f>
        <v>10</v>
      </c>
      <c r="AG435" s="18" t="n">
        <f aca="false">IF(Q435="","",ROUND((Q435-P435)*1440,0))</f>
        <v>19</v>
      </c>
      <c r="AH435" s="18" t="n">
        <f aca="false">IF(Q435="","",ROUND((Q435-H435)*1440,0))</f>
        <v>267</v>
      </c>
      <c r="AI435" s="19" t="n">
        <f aca="false">ROUND(IF(O435="",Assumptions!$B$25-K435,O435-K435)*24,1)</f>
        <v>2.7</v>
      </c>
      <c r="AJ435" s="20" t="n">
        <f aca="false">ROUND(MAX(N(Y435)/Assumptions!$C$5, N(Z435)/Assumptions!$C$6, N(AA435)/Assumptions!$C$7, N(AB435)/Assumptions!$C$8, N(AC435)/Assumptions!$C$9, N(AD435)/Assumptions!$C$10, N(AE435)/Assumptions!$C$11, N(AF435)/Assumptions!$C$12, N(AG435)/Assumptions!$C$13),3)</f>
        <v>3.433</v>
      </c>
      <c r="AK435" s="0" t="str">
        <f aca="false">IF(OR(U435="Pending",U435="On Hold"),"Open GRN (awaiting)",IF(AJ435&lt;=1,"Within SLA",IF(ROUND(N(Y435)/Assumptions!$C$5,3)=AJ435,"Gate Wait",IF(ROUND(N(Z435)/Assumptions!$C$6,3)=AJ435,"Dock Wait",IF(ROUND(N(AA435)/Assumptions!$C$7,3)=AJ435,"Unloading",IF(ROUND(N(AB435)/Assumptions!$C$8,3)=AJ435,"Unload-to-QC Wait",IF(ROUND(N(AC435)/Assumptions!$C$9,3)=AJ435,"QC",IF(ROUND(N(AD435)/Assumptions!$C$10,3)=AJ435,"QC-to-GRN Wait",IF(ROUND(N(AE435)/Assumptions!$C$11,3)=AJ435,"GRN Processing",IF(ROUND(N(AF435)/Assumptions!$C$12,3)=AJ435,"GRN-to-Putaway Wait",IF(ROUND(N(AG435)/Assumptions!$C$13,3)=AJ435,"Putaway","Within SLA")))))))))))</f>
        <v>QC-to-GRN Wait</v>
      </c>
    </row>
    <row r="436" customFormat="false" ht="15" hidden="false" customHeight="false" outlineLevel="0" collapsed="false">
      <c r="A436" s="0" t="s">
        <v>1434</v>
      </c>
      <c r="B436" s="0" t="s">
        <v>1435</v>
      </c>
      <c r="C436" s="0" t="s">
        <v>153</v>
      </c>
      <c r="D436" s="0" t="s">
        <v>147</v>
      </c>
      <c r="E436" s="0" t="s">
        <v>1436</v>
      </c>
      <c r="F436" s="0" t="s">
        <v>155</v>
      </c>
      <c r="G436" s="0" t="s">
        <v>150</v>
      </c>
      <c r="H436" s="17" t="n">
        <v>46213.5145833333</v>
      </c>
      <c r="I436" s="17" t="n">
        <v>46213.5666666667</v>
      </c>
      <c r="J436" s="17" t="n">
        <v>46213.5715277778</v>
      </c>
      <c r="K436" s="17" t="n">
        <v>46213.6284722222</v>
      </c>
      <c r="L436" s="17" t="n">
        <v>46213.6305555556</v>
      </c>
      <c r="M436" s="17" t="n">
        <v>46213.6548611111</v>
      </c>
      <c r="N436" s="17" t="n">
        <v>46213.7048611111</v>
      </c>
      <c r="O436" s="17" t="n">
        <v>46213.7743055556</v>
      </c>
      <c r="P436" s="17" t="n">
        <v>46213.7895833333</v>
      </c>
      <c r="Q436" s="17" t="n">
        <v>46213.8125</v>
      </c>
      <c r="R436" s="0" t="n">
        <v>1159</v>
      </c>
      <c r="S436" s="0" t="n">
        <v>62</v>
      </c>
      <c r="T436" s="0" t="n">
        <v>0</v>
      </c>
      <c r="U436" s="18" t="s">
        <v>123</v>
      </c>
      <c r="V436" s="18" t="s">
        <v>139</v>
      </c>
      <c r="W436" s="0" t="str">
        <f aca="false">IF(AND(X436&gt;=6,X436&lt;14),"A",IF(AND(X436&gt;=14,X436&lt;22),"B","C"))</f>
        <v>A</v>
      </c>
      <c r="X436" s="18" t="n">
        <f aca="false">HOUR(H436)</f>
        <v>12</v>
      </c>
      <c r="Y436" s="18" t="n">
        <f aca="false">ROUND((I436-H436)*1440,0)</f>
        <v>75</v>
      </c>
      <c r="Z436" s="18" t="n">
        <f aca="false">ROUND((J436-I436)*1440,0)</f>
        <v>7</v>
      </c>
      <c r="AA436" s="18" t="n">
        <f aca="false">ROUND((K436-J436)*1440,0)</f>
        <v>82</v>
      </c>
      <c r="AB436" s="18" t="n">
        <f aca="false">ROUND((L436-K436)*1440,0)</f>
        <v>3</v>
      </c>
      <c r="AC436" s="18" t="n">
        <f aca="false">ROUND((M436-L436)*1440,0)</f>
        <v>35</v>
      </c>
      <c r="AD436" s="18" t="n">
        <f aca="false">IF(N436="","",ROUND((N436-M436)*1440,0))</f>
        <v>72</v>
      </c>
      <c r="AE436" s="18" t="n">
        <f aca="false">IF(O436="","",ROUND((O436-N436)*1440,0))</f>
        <v>100</v>
      </c>
      <c r="AF436" s="18" t="n">
        <f aca="false">IF(P436="","",ROUND((P436-O436)*1440,0))</f>
        <v>22</v>
      </c>
      <c r="AG436" s="18" t="n">
        <f aca="false">IF(Q436="","",ROUND((Q436-P436)*1440,0))</f>
        <v>33</v>
      </c>
      <c r="AH436" s="18" t="n">
        <f aca="false">IF(Q436="","",ROUND((Q436-H436)*1440,0))</f>
        <v>429</v>
      </c>
      <c r="AI436" s="19" t="n">
        <f aca="false">ROUND(IF(O436="",Assumptions!$B$25-K436,O436-K436)*24,1)</f>
        <v>3.5</v>
      </c>
      <c r="AJ436" s="20" t="n">
        <f aca="false">ROUND(MAX(N(Y436)/Assumptions!$C$5, N(Z436)/Assumptions!$C$6, N(AA436)/Assumptions!$C$7, N(AB436)/Assumptions!$C$8, N(AC436)/Assumptions!$C$9, N(AD436)/Assumptions!$C$10, N(AE436)/Assumptions!$C$11, N(AF436)/Assumptions!$C$12, N(AG436)/Assumptions!$C$13),3)</f>
        <v>2.5</v>
      </c>
      <c r="AK436" s="0" t="str">
        <f aca="false">IF(OR(U436="Pending",U436="On Hold"),"Open GRN (awaiting)",IF(AJ436&lt;=1,"Within SLA",IF(ROUND(N(Y436)/Assumptions!$C$5,3)=AJ436,"Gate Wait",IF(ROUND(N(Z436)/Assumptions!$C$6,3)=AJ436,"Dock Wait",IF(ROUND(N(AA436)/Assumptions!$C$7,3)=AJ436,"Unloading",IF(ROUND(N(AB436)/Assumptions!$C$8,3)=AJ436,"Unload-to-QC Wait",IF(ROUND(N(AC436)/Assumptions!$C$9,3)=AJ436,"QC",IF(ROUND(N(AD436)/Assumptions!$C$10,3)=AJ436,"QC-to-GRN Wait",IF(ROUND(N(AE436)/Assumptions!$C$11,3)=AJ436,"GRN Processing",IF(ROUND(N(AF436)/Assumptions!$C$12,3)=AJ436,"GRN-to-Putaway Wait",IF(ROUND(N(AG436)/Assumptions!$C$13,3)=AJ436,"Putaway","Within SLA")))))))))))</f>
        <v>Gate Wait</v>
      </c>
    </row>
    <row r="437" customFormat="false" ht="15" hidden="false" customHeight="false" outlineLevel="0" collapsed="false">
      <c r="A437" s="0" t="s">
        <v>1437</v>
      </c>
      <c r="B437" s="0" t="s">
        <v>1438</v>
      </c>
      <c r="C437" s="0" t="s">
        <v>175</v>
      </c>
      <c r="D437" s="0" t="s">
        <v>119</v>
      </c>
      <c r="E437" s="0" t="s">
        <v>1439</v>
      </c>
      <c r="F437" s="0" t="s">
        <v>177</v>
      </c>
      <c r="G437" s="0" t="s">
        <v>129</v>
      </c>
      <c r="H437" s="17" t="n">
        <v>46213.5145833333</v>
      </c>
      <c r="I437" s="17" t="n">
        <v>46213.5340277778</v>
      </c>
      <c r="J437" s="17" t="n">
        <v>46213.5472222222</v>
      </c>
      <c r="K437" s="17" t="n">
        <v>46213.6180555556</v>
      </c>
      <c r="L437" s="17" t="n">
        <v>46213.6277777778</v>
      </c>
      <c r="M437" s="17" t="n">
        <v>46213.6458333333</v>
      </c>
      <c r="N437" s="17" t="n">
        <v>46213.6736111111</v>
      </c>
      <c r="O437" s="17" t="n">
        <v>46213.7347222222</v>
      </c>
      <c r="P437" s="17" t="n">
        <v>46213.7416666667</v>
      </c>
      <c r="Q437" s="17" t="n">
        <v>46213.7576388889</v>
      </c>
      <c r="R437" s="0" t="n">
        <v>1297</v>
      </c>
      <c r="S437" s="0" t="n">
        <v>0</v>
      </c>
      <c r="T437" s="0" t="n">
        <v>0</v>
      </c>
      <c r="U437" s="18" t="s">
        <v>130</v>
      </c>
      <c r="V437" s="18" t="s">
        <v>131</v>
      </c>
      <c r="W437" s="0" t="str">
        <f aca="false">IF(AND(X437&gt;=6,X437&lt;14),"A",IF(AND(X437&gt;=14,X437&lt;22),"B","C"))</f>
        <v>A</v>
      </c>
      <c r="X437" s="18" t="n">
        <f aca="false">HOUR(H437)</f>
        <v>12</v>
      </c>
      <c r="Y437" s="18" t="n">
        <f aca="false">ROUND((I437-H437)*1440,0)</f>
        <v>28</v>
      </c>
      <c r="Z437" s="18" t="n">
        <f aca="false">ROUND((J437-I437)*1440,0)</f>
        <v>19</v>
      </c>
      <c r="AA437" s="18" t="n">
        <f aca="false">ROUND((K437-J437)*1440,0)</f>
        <v>102</v>
      </c>
      <c r="AB437" s="18" t="n">
        <f aca="false">ROUND((L437-K437)*1440,0)</f>
        <v>14</v>
      </c>
      <c r="AC437" s="18" t="n">
        <f aca="false">ROUND((M437-L437)*1440,0)</f>
        <v>26</v>
      </c>
      <c r="AD437" s="18" t="n">
        <f aca="false">IF(N437="","",ROUND((N437-M437)*1440,0))</f>
        <v>40</v>
      </c>
      <c r="AE437" s="18" t="n">
        <f aca="false">IF(O437="","",ROUND((O437-N437)*1440,0))</f>
        <v>88</v>
      </c>
      <c r="AF437" s="18" t="n">
        <f aca="false">IF(P437="","",ROUND((P437-O437)*1440,0))</f>
        <v>10</v>
      </c>
      <c r="AG437" s="18" t="n">
        <f aca="false">IF(Q437="","",ROUND((Q437-P437)*1440,0))</f>
        <v>23</v>
      </c>
      <c r="AH437" s="18" t="n">
        <f aca="false">IF(Q437="","",ROUND((Q437-H437)*1440,0))</f>
        <v>350</v>
      </c>
      <c r="AI437" s="19" t="n">
        <f aca="false">ROUND(IF(O437="",Assumptions!$B$25-K437,O437-K437)*24,1)</f>
        <v>2.8</v>
      </c>
      <c r="AJ437" s="20" t="n">
        <f aca="false">ROUND(MAX(N(Y437)/Assumptions!$C$5, N(Z437)/Assumptions!$C$6, N(AA437)/Assumptions!$C$7, N(AB437)/Assumptions!$C$8, N(AC437)/Assumptions!$C$9, N(AD437)/Assumptions!$C$10, N(AE437)/Assumptions!$C$11, N(AF437)/Assumptions!$C$12, N(AG437)/Assumptions!$C$13),3)</f>
        <v>1.956</v>
      </c>
      <c r="AK437" s="0" t="str">
        <f aca="false">IF(OR(U437="Pending",U437="On Hold"),"Open GRN (awaiting)",IF(AJ437&lt;=1,"Within SLA",IF(ROUND(N(Y437)/Assumptions!$C$5,3)=AJ437,"Gate Wait",IF(ROUND(N(Z437)/Assumptions!$C$6,3)=AJ437,"Dock Wait",IF(ROUND(N(AA437)/Assumptions!$C$7,3)=AJ437,"Unloading",IF(ROUND(N(AB437)/Assumptions!$C$8,3)=AJ437,"Unload-to-QC Wait",IF(ROUND(N(AC437)/Assumptions!$C$9,3)=AJ437,"QC",IF(ROUND(N(AD437)/Assumptions!$C$10,3)=AJ437,"QC-to-GRN Wait",IF(ROUND(N(AE437)/Assumptions!$C$11,3)=AJ437,"GRN Processing",IF(ROUND(N(AF437)/Assumptions!$C$12,3)=AJ437,"GRN-to-Putaway Wait",IF(ROUND(N(AG437)/Assumptions!$C$13,3)=AJ437,"Putaway","Within SLA")))))))))))</f>
        <v>GRN Processing</v>
      </c>
    </row>
    <row r="438" customFormat="false" ht="15" hidden="false" customHeight="false" outlineLevel="0" collapsed="false">
      <c r="A438" s="0" t="s">
        <v>1440</v>
      </c>
      <c r="B438" s="0" t="s">
        <v>1441</v>
      </c>
      <c r="C438" s="0" t="s">
        <v>153</v>
      </c>
      <c r="D438" s="0" t="s">
        <v>119</v>
      </c>
      <c r="E438" s="0" t="s">
        <v>1442</v>
      </c>
      <c r="F438" s="0" t="s">
        <v>155</v>
      </c>
      <c r="G438" s="0" t="s">
        <v>129</v>
      </c>
      <c r="H438" s="17" t="n">
        <v>46213.5270833333</v>
      </c>
      <c r="I438" s="17" t="n">
        <v>46213.5381944445</v>
      </c>
      <c r="J438" s="17" t="n">
        <v>46213.54375</v>
      </c>
      <c r="K438" s="17" t="n">
        <v>46213.5729166667</v>
      </c>
      <c r="L438" s="17" t="n">
        <v>46213.5784722222</v>
      </c>
      <c r="M438" s="17" t="n">
        <v>46213.6131944444</v>
      </c>
      <c r="N438" s="17" t="n">
        <v>46213.6291666667</v>
      </c>
      <c r="O438" s="17" t="n">
        <v>46213.6375</v>
      </c>
      <c r="P438" s="17" t="n">
        <v>46213.6625</v>
      </c>
      <c r="Q438" s="17" t="n">
        <v>46213.6798611111</v>
      </c>
      <c r="R438" s="0" t="n">
        <v>294</v>
      </c>
      <c r="S438" s="0" t="n">
        <v>0</v>
      </c>
      <c r="T438" s="0" t="n">
        <v>0</v>
      </c>
      <c r="U438" s="18" t="s">
        <v>130</v>
      </c>
      <c r="V438" s="18" t="s">
        <v>144</v>
      </c>
      <c r="W438" s="0" t="str">
        <f aca="false">IF(AND(X438&gt;=6,X438&lt;14),"A",IF(AND(X438&gt;=14,X438&lt;22),"B","C"))</f>
        <v>A</v>
      </c>
      <c r="X438" s="18" t="n">
        <f aca="false">HOUR(H438)</f>
        <v>12</v>
      </c>
      <c r="Y438" s="18" t="n">
        <f aca="false">ROUND((I438-H438)*1440,0)</f>
        <v>16</v>
      </c>
      <c r="Z438" s="18" t="n">
        <f aca="false">ROUND((J438-I438)*1440,0)</f>
        <v>8</v>
      </c>
      <c r="AA438" s="18" t="n">
        <f aca="false">ROUND((K438-J438)*1440,0)</f>
        <v>42</v>
      </c>
      <c r="AB438" s="18" t="n">
        <f aca="false">ROUND((L438-K438)*1440,0)</f>
        <v>8</v>
      </c>
      <c r="AC438" s="18" t="n">
        <f aca="false">ROUND((M438-L438)*1440,0)</f>
        <v>50</v>
      </c>
      <c r="AD438" s="18" t="n">
        <f aca="false">IF(N438="","",ROUND((N438-M438)*1440,0))</f>
        <v>23</v>
      </c>
      <c r="AE438" s="18" t="n">
        <f aca="false">IF(O438="","",ROUND((O438-N438)*1440,0))</f>
        <v>12</v>
      </c>
      <c r="AF438" s="18" t="n">
        <f aca="false">IF(P438="","",ROUND((P438-O438)*1440,0))</f>
        <v>36</v>
      </c>
      <c r="AG438" s="18" t="n">
        <f aca="false">IF(Q438="","",ROUND((Q438-P438)*1440,0))</f>
        <v>25</v>
      </c>
      <c r="AH438" s="18" t="n">
        <f aca="false">IF(Q438="","",ROUND((Q438-H438)*1440,0))</f>
        <v>220</v>
      </c>
      <c r="AI438" s="19" t="n">
        <f aca="false">ROUND(IF(O438="",Assumptions!$B$25-K438,O438-K438)*24,1)</f>
        <v>1.6</v>
      </c>
      <c r="AJ438" s="20" t="n">
        <f aca="false">ROUND(MAX(N(Y438)/Assumptions!$C$5, N(Z438)/Assumptions!$C$6, N(AA438)/Assumptions!$C$7, N(AB438)/Assumptions!$C$8, N(AC438)/Assumptions!$C$9, N(AD438)/Assumptions!$C$10, N(AE438)/Assumptions!$C$11, N(AF438)/Assumptions!$C$12, N(AG438)/Assumptions!$C$13),3)</f>
        <v>1.8</v>
      </c>
      <c r="AK438" s="0" t="str">
        <f aca="false">IF(OR(U438="Pending",U438="On Hold"),"Open GRN (awaiting)",IF(AJ438&lt;=1,"Within SLA",IF(ROUND(N(Y438)/Assumptions!$C$5,3)=AJ438,"Gate Wait",IF(ROUND(N(Z438)/Assumptions!$C$6,3)=AJ438,"Dock Wait",IF(ROUND(N(AA438)/Assumptions!$C$7,3)=AJ438,"Unloading",IF(ROUND(N(AB438)/Assumptions!$C$8,3)=AJ438,"Unload-to-QC Wait",IF(ROUND(N(AC438)/Assumptions!$C$9,3)=AJ438,"QC",IF(ROUND(N(AD438)/Assumptions!$C$10,3)=AJ438,"QC-to-GRN Wait",IF(ROUND(N(AE438)/Assumptions!$C$11,3)=AJ438,"GRN Processing",IF(ROUND(N(AF438)/Assumptions!$C$12,3)=AJ438,"GRN-to-Putaway Wait",IF(ROUND(N(AG438)/Assumptions!$C$13,3)=AJ438,"Putaway","Within SLA")))))))))))</f>
        <v>GRN-to-Putaway Wait</v>
      </c>
    </row>
    <row r="439" customFormat="false" ht="15" hidden="false" customHeight="false" outlineLevel="0" collapsed="false">
      <c r="A439" s="0" t="s">
        <v>1443</v>
      </c>
      <c r="B439" s="0" t="s">
        <v>1444</v>
      </c>
      <c r="C439" s="0" t="s">
        <v>218</v>
      </c>
      <c r="D439" s="0" t="s">
        <v>147</v>
      </c>
      <c r="E439" s="0" t="s">
        <v>1445</v>
      </c>
      <c r="F439" s="0" t="s">
        <v>137</v>
      </c>
      <c r="G439" s="0" t="s">
        <v>167</v>
      </c>
      <c r="H439" s="17" t="n">
        <v>46213.5527777778</v>
      </c>
      <c r="I439" s="17" t="n">
        <v>46213.5694444445</v>
      </c>
      <c r="J439" s="17" t="n">
        <v>46213.5826388889</v>
      </c>
      <c r="K439" s="17" t="n">
        <v>46213.6020833333</v>
      </c>
      <c r="L439" s="17" t="n">
        <v>46213.6166666667</v>
      </c>
      <c r="M439" s="17" t="n">
        <v>46213.6256944445</v>
      </c>
      <c r="N439" s="17" t="n">
        <v>46213.63125</v>
      </c>
      <c r="O439" s="17" t="n">
        <v>46213.7090277778</v>
      </c>
      <c r="P439" s="17" t="n">
        <v>46213.7208333333</v>
      </c>
      <c r="Q439" s="17" t="n">
        <v>46213.7354166667</v>
      </c>
      <c r="R439" s="0" t="n">
        <v>166</v>
      </c>
      <c r="S439" s="0" t="n">
        <v>0</v>
      </c>
      <c r="T439" s="0" t="n">
        <v>0</v>
      </c>
      <c r="U439" s="18" t="s">
        <v>130</v>
      </c>
      <c r="V439" s="18" t="s">
        <v>156</v>
      </c>
      <c r="W439" s="0" t="str">
        <f aca="false">IF(AND(X439&gt;=6,X439&lt;14),"A",IF(AND(X439&gt;=14,X439&lt;22),"B","C"))</f>
        <v>A</v>
      </c>
      <c r="X439" s="18" t="n">
        <f aca="false">HOUR(H439)</f>
        <v>13</v>
      </c>
      <c r="Y439" s="18" t="n">
        <f aca="false">ROUND((I439-H439)*1440,0)</f>
        <v>24</v>
      </c>
      <c r="Z439" s="18" t="n">
        <f aca="false">ROUND((J439-I439)*1440,0)</f>
        <v>19</v>
      </c>
      <c r="AA439" s="18" t="n">
        <f aca="false">ROUND((K439-J439)*1440,0)</f>
        <v>28</v>
      </c>
      <c r="AB439" s="18" t="n">
        <f aca="false">ROUND((L439-K439)*1440,0)</f>
        <v>21</v>
      </c>
      <c r="AC439" s="18" t="n">
        <f aca="false">ROUND((M439-L439)*1440,0)</f>
        <v>13</v>
      </c>
      <c r="AD439" s="18" t="n">
        <f aca="false">IF(N439="","",ROUND((N439-M439)*1440,0))</f>
        <v>8</v>
      </c>
      <c r="AE439" s="18" t="n">
        <f aca="false">IF(O439="","",ROUND((O439-N439)*1440,0))</f>
        <v>112</v>
      </c>
      <c r="AF439" s="18" t="n">
        <f aca="false">IF(P439="","",ROUND((P439-O439)*1440,0))</f>
        <v>17</v>
      </c>
      <c r="AG439" s="18" t="n">
        <f aca="false">IF(Q439="","",ROUND((Q439-P439)*1440,0))</f>
        <v>21</v>
      </c>
      <c r="AH439" s="18" t="n">
        <f aca="false">IF(Q439="","",ROUND((Q439-H439)*1440,0))</f>
        <v>263</v>
      </c>
      <c r="AI439" s="19" t="n">
        <f aca="false">ROUND(IF(O439="",Assumptions!$B$25-K439,O439-K439)*24,1)</f>
        <v>2.6</v>
      </c>
      <c r="AJ439" s="20" t="n">
        <f aca="false">ROUND(MAX(N(Y439)/Assumptions!$C$5, N(Z439)/Assumptions!$C$6, N(AA439)/Assumptions!$C$7, N(AB439)/Assumptions!$C$8, N(AC439)/Assumptions!$C$9, N(AD439)/Assumptions!$C$10, N(AE439)/Assumptions!$C$11, N(AF439)/Assumptions!$C$12, N(AG439)/Assumptions!$C$13),3)</f>
        <v>2.489</v>
      </c>
      <c r="AK439" s="0" t="str">
        <f aca="false">IF(OR(U439="Pending",U439="On Hold"),"Open GRN (awaiting)",IF(AJ439&lt;=1,"Within SLA",IF(ROUND(N(Y439)/Assumptions!$C$5,3)=AJ439,"Gate Wait",IF(ROUND(N(Z439)/Assumptions!$C$6,3)=AJ439,"Dock Wait",IF(ROUND(N(AA439)/Assumptions!$C$7,3)=AJ439,"Unloading",IF(ROUND(N(AB439)/Assumptions!$C$8,3)=AJ439,"Unload-to-QC Wait",IF(ROUND(N(AC439)/Assumptions!$C$9,3)=AJ439,"QC",IF(ROUND(N(AD439)/Assumptions!$C$10,3)=AJ439,"QC-to-GRN Wait",IF(ROUND(N(AE439)/Assumptions!$C$11,3)=AJ439,"GRN Processing",IF(ROUND(N(AF439)/Assumptions!$C$12,3)=AJ439,"GRN-to-Putaway Wait",IF(ROUND(N(AG439)/Assumptions!$C$13,3)=AJ439,"Putaway","Within SLA")))))))))))</f>
        <v>GRN Processing</v>
      </c>
    </row>
    <row r="440" customFormat="false" ht="15" hidden="false" customHeight="false" outlineLevel="0" collapsed="false">
      <c r="A440" s="0" t="s">
        <v>1446</v>
      </c>
      <c r="B440" s="0" t="s">
        <v>1447</v>
      </c>
      <c r="C440" s="0" t="s">
        <v>218</v>
      </c>
      <c r="D440" s="0" t="s">
        <v>147</v>
      </c>
      <c r="E440" s="0" t="s">
        <v>1448</v>
      </c>
      <c r="F440" s="0" t="s">
        <v>137</v>
      </c>
      <c r="G440" s="0" t="s">
        <v>150</v>
      </c>
      <c r="H440" s="17" t="n">
        <v>46213.5625</v>
      </c>
      <c r="I440" s="17" t="n">
        <v>46213.5930555556</v>
      </c>
      <c r="J440" s="17" t="n">
        <v>46213.5965277778</v>
      </c>
      <c r="K440" s="17" t="n">
        <v>46213.6347222222</v>
      </c>
      <c r="L440" s="17" t="n">
        <v>46213.6416666667</v>
      </c>
      <c r="M440" s="17" t="n">
        <v>46213.6548611111</v>
      </c>
      <c r="N440" s="17" t="n">
        <v>46213.68125</v>
      </c>
      <c r="O440" s="17" t="n">
        <v>46213.6951388889</v>
      </c>
      <c r="P440" s="17" t="n">
        <v>46213.7069444444</v>
      </c>
      <c r="Q440" s="17" t="n">
        <v>46213.7159722222</v>
      </c>
      <c r="R440" s="0" t="n">
        <v>3000</v>
      </c>
      <c r="S440" s="0" t="n">
        <v>0</v>
      </c>
      <c r="T440" s="0" t="n">
        <v>0</v>
      </c>
      <c r="U440" s="18" t="s">
        <v>130</v>
      </c>
      <c r="V440" s="18" t="s">
        <v>82</v>
      </c>
      <c r="W440" s="0" t="str">
        <f aca="false">IF(AND(X440&gt;=6,X440&lt;14),"A",IF(AND(X440&gt;=14,X440&lt;22),"B","C"))</f>
        <v>A</v>
      </c>
      <c r="X440" s="18" t="n">
        <f aca="false">HOUR(H440)</f>
        <v>13</v>
      </c>
      <c r="Y440" s="18" t="n">
        <f aca="false">ROUND((I440-H440)*1440,0)</f>
        <v>44</v>
      </c>
      <c r="Z440" s="18" t="n">
        <f aca="false">ROUND((J440-I440)*1440,0)</f>
        <v>5</v>
      </c>
      <c r="AA440" s="18" t="n">
        <f aca="false">ROUND((K440-J440)*1440,0)</f>
        <v>55</v>
      </c>
      <c r="AB440" s="18" t="n">
        <f aca="false">ROUND((L440-K440)*1440,0)</f>
        <v>10</v>
      </c>
      <c r="AC440" s="18" t="n">
        <f aca="false">ROUND((M440-L440)*1440,0)</f>
        <v>19</v>
      </c>
      <c r="AD440" s="18" t="n">
        <f aca="false">IF(N440="","",ROUND((N440-M440)*1440,0))</f>
        <v>38</v>
      </c>
      <c r="AE440" s="18" t="n">
        <f aca="false">IF(O440="","",ROUND((O440-N440)*1440,0))</f>
        <v>20</v>
      </c>
      <c r="AF440" s="18" t="n">
        <f aca="false">IF(P440="","",ROUND((P440-O440)*1440,0))</f>
        <v>17</v>
      </c>
      <c r="AG440" s="18" t="n">
        <f aca="false">IF(Q440="","",ROUND((Q440-P440)*1440,0))</f>
        <v>13</v>
      </c>
      <c r="AH440" s="18" t="n">
        <f aca="false">IF(Q440="","",ROUND((Q440-H440)*1440,0))</f>
        <v>221</v>
      </c>
      <c r="AI440" s="19" t="n">
        <f aca="false">ROUND(IF(O440="",Assumptions!$B$25-K440,O440-K440)*24,1)</f>
        <v>1.5</v>
      </c>
      <c r="AJ440" s="20" t="n">
        <f aca="false">ROUND(MAX(N(Y440)/Assumptions!$C$5, N(Z440)/Assumptions!$C$6, N(AA440)/Assumptions!$C$7, N(AB440)/Assumptions!$C$8, N(AC440)/Assumptions!$C$9, N(AD440)/Assumptions!$C$10, N(AE440)/Assumptions!$C$11, N(AF440)/Assumptions!$C$12, N(AG440)/Assumptions!$C$13),3)</f>
        <v>1.467</v>
      </c>
      <c r="AK440" s="0" t="str">
        <f aca="false">IF(OR(U440="Pending",U440="On Hold"),"Open GRN (awaiting)",IF(AJ440&lt;=1,"Within SLA",IF(ROUND(N(Y440)/Assumptions!$C$5,3)=AJ440,"Gate Wait",IF(ROUND(N(Z440)/Assumptions!$C$6,3)=AJ440,"Dock Wait",IF(ROUND(N(AA440)/Assumptions!$C$7,3)=AJ440,"Unloading",IF(ROUND(N(AB440)/Assumptions!$C$8,3)=AJ440,"Unload-to-QC Wait",IF(ROUND(N(AC440)/Assumptions!$C$9,3)=AJ440,"QC",IF(ROUND(N(AD440)/Assumptions!$C$10,3)=AJ440,"QC-to-GRN Wait",IF(ROUND(N(AE440)/Assumptions!$C$11,3)=AJ440,"GRN Processing",IF(ROUND(N(AF440)/Assumptions!$C$12,3)=AJ440,"GRN-to-Putaway Wait",IF(ROUND(N(AG440)/Assumptions!$C$13,3)=AJ440,"Putaway","Within SLA")))))))))))</f>
        <v>Gate Wait</v>
      </c>
    </row>
    <row r="441" customFormat="false" ht="15" hidden="false" customHeight="false" outlineLevel="0" collapsed="false">
      <c r="A441" s="0" t="s">
        <v>1449</v>
      </c>
      <c r="B441" s="0" t="s">
        <v>1450</v>
      </c>
      <c r="C441" s="0" t="s">
        <v>252</v>
      </c>
      <c r="D441" s="0" t="s">
        <v>147</v>
      </c>
      <c r="E441" s="0" t="s">
        <v>1451</v>
      </c>
      <c r="F441" s="0" t="s">
        <v>155</v>
      </c>
      <c r="G441" s="0" t="s">
        <v>150</v>
      </c>
      <c r="H441" s="17" t="n">
        <v>46213.5902777778</v>
      </c>
      <c r="I441" s="17" t="n">
        <v>46213.6048611111</v>
      </c>
      <c r="J441" s="17" t="n">
        <v>46213.6097222222</v>
      </c>
      <c r="K441" s="17" t="n">
        <v>46213.6298611111</v>
      </c>
      <c r="L441" s="17" t="n">
        <v>46213.6361111111</v>
      </c>
      <c r="M441" s="17" t="n">
        <v>46213.6638888889</v>
      </c>
      <c r="N441" s="17" t="n">
        <v>46213.6798611111</v>
      </c>
      <c r="O441" s="17" t="n">
        <v>46213.7263888889</v>
      </c>
      <c r="P441" s="17" t="n">
        <v>46213.7409722222</v>
      </c>
      <c r="Q441" s="17" t="n">
        <v>46213.7541666667</v>
      </c>
      <c r="R441" s="0" t="n">
        <v>134</v>
      </c>
      <c r="S441" s="0" t="n">
        <v>0</v>
      </c>
      <c r="T441" s="0" t="n">
        <v>0</v>
      </c>
      <c r="U441" s="18" t="s">
        <v>130</v>
      </c>
      <c r="V441" s="18" t="s">
        <v>156</v>
      </c>
      <c r="W441" s="0" t="str">
        <f aca="false">IF(AND(X441&gt;=6,X441&lt;14),"A",IF(AND(X441&gt;=14,X441&lt;22),"B","C"))</f>
        <v>B</v>
      </c>
      <c r="X441" s="18" t="n">
        <f aca="false">HOUR(H441)</f>
        <v>14</v>
      </c>
      <c r="Y441" s="18" t="n">
        <f aca="false">ROUND((I441-H441)*1440,0)</f>
        <v>21</v>
      </c>
      <c r="Z441" s="18" t="n">
        <f aca="false">ROUND((J441-I441)*1440,0)</f>
        <v>7</v>
      </c>
      <c r="AA441" s="18" t="n">
        <f aca="false">ROUND((K441-J441)*1440,0)</f>
        <v>29</v>
      </c>
      <c r="AB441" s="18" t="n">
        <f aca="false">ROUND((L441-K441)*1440,0)</f>
        <v>9</v>
      </c>
      <c r="AC441" s="18" t="n">
        <f aca="false">ROUND((M441-L441)*1440,0)</f>
        <v>40</v>
      </c>
      <c r="AD441" s="18" t="n">
        <f aca="false">IF(N441="","",ROUND((N441-M441)*1440,0))</f>
        <v>23</v>
      </c>
      <c r="AE441" s="18" t="n">
        <f aca="false">IF(O441="","",ROUND((O441-N441)*1440,0))</f>
        <v>67</v>
      </c>
      <c r="AF441" s="18" t="n">
        <f aca="false">IF(P441="","",ROUND((P441-O441)*1440,0))</f>
        <v>21</v>
      </c>
      <c r="AG441" s="18" t="n">
        <f aca="false">IF(Q441="","",ROUND((Q441-P441)*1440,0))</f>
        <v>19</v>
      </c>
      <c r="AH441" s="18" t="n">
        <f aca="false">IF(Q441="","",ROUND((Q441-H441)*1440,0))</f>
        <v>236</v>
      </c>
      <c r="AI441" s="19" t="n">
        <f aca="false">ROUND(IF(O441="",Assumptions!$B$25-K441,O441-K441)*24,1)</f>
        <v>2.3</v>
      </c>
      <c r="AJ441" s="20" t="n">
        <f aca="false">ROUND(MAX(N(Y441)/Assumptions!$C$5, N(Z441)/Assumptions!$C$6, N(AA441)/Assumptions!$C$7, N(AB441)/Assumptions!$C$8, N(AC441)/Assumptions!$C$9, N(AD441)/Assumptions!$C$10, N(AE441)/Assumptions!$C$11, N(AF441)/Assumptions!$C$12, N(AG441)/Assumptions!$C$13),3)</f>
        <v>1.489</v>
      </c>
      <c r="AK441" s="0" t="str">
        <f aca="false">IF(OR(U441="Pending",U441="On Hold"),"Open GRN (awaiting)",IF(AJ441&lt;=1,"Within SLA",IF(ROUND(N(Y441)/Assumptions!$C$5,3)=AJ441,"Gate Wait",IF(ROUND(N(Z441)/Assumptions!$C$6,3)=AJ441,"Dock Wait",IF(ROUND(N(AA441)/Assumptions!$C$7,3)=AJ441,"Unloading",IF(ROUND(N(AB441)/Assumptions!$C$8,3)=AJ441,"Unload-to-QC Wait",IF(ROUND(N(AC441)/Assumptions!$C$9,3)=AJ441,"QC",IF(ROUND(N(AD441)/Assumptions!$C$10,3)=AJ441,"QC-to-GRN Wait",IF(ROUND(N(AE441)/Assumptions!$C$11,3)=AJ441,"GRN Processing",IF(ROUND(N(AF441)/Assumptions!$C$12,3)=AJ441,"GRN-to-Putaway Wait",IF(ROUND(N(AG441)/Assumptions!$C$13,3)=AJ441,"Putaway","Within SLA")))))))))))</f>
        <v>GRN Processing</v>
      </c>
    </row>
    <row r="442" customFormat="false" ht="15" hidden="false" customHeight="false" outlineLevel="0" collapsed="false">
      <c r="A442" s="0" t="s">
        <v>1452</v>
      </c>
      <c r="B442" s="0" t="s">
        <v>1453</v>
      </c>
      <c r="C442" s="0" t="s">
        <v>218</v>
      </c>
      <c r="D442" s="0" t="s">
        <v>135</v>
      </c>
      <c r="E442" s="0" t="s">
        <v>1454</v>
      </c>
      <c r="F442" s="0" t="s">
        <v>137</v>
      </c>
      <c r="G442" s="0" t="s">
        <v>138</v>
      </c>
      <c r="H442" s="17" t="n">
        <v>46213.5930555556</v>
      </c>
      <c r="I442" s="17" t="n">
        <v>46213.6013888889</v>
      </c>
      <c r="J442" s="17" t="n">
        <v>46213.6090277778</v>
      </c>
      <c r="K442" s="17" t="n">
        <v>46213.6263888889</v>
      </c>
      <c r="L442" s="17" t="n">
        <v>46213.6486111111</v>
      </c>
      <c r="M442" s="17" t="n">
        <v>46213.65625</v>
      </c>
      <c r="N442" s="17" t="n">
        <v>46213.6708333333</v>
      </c>
      <c r="O442" s="17" t="n">
        <v>46213.7534722222</v>
      </c>
      <c r="P442" s="17" t="n">
        <v>46213.7645833333</v>
      </c>
      <c r="Q442" s="17" t="n">
        <v>46213.7854166667</v>
      </c>
      <c r="R442" s="0" t="n">
        <v>819</v>
      </c>
      <c r="S442" s="0" t="n">
        <v>0</v>
      </c>
      <c r="T442" s="0" t="n">
        <v>0</v>
      </c>
      <c r="U442" s="18" t="s">
        <v>130</v>
      </c>
      <c r="V442" s="18" t="s">
        <v>156</v>
      </c>
      <c r="W442" s="0" t="str">
        <f aca="false">IF(AND(X442&gt;=6,X442&lt;14),"A",IF(AND(X442&gt;=14,X442&lt;22),"B","C"))</f>
        <v>B</v>
      </c>
      <c r="X442" s="18" t="n">
        <f aca="false">HOUR(H442)</f>
        <v>14</v>
      </c>
      <c r="Y442" s="18" t="n">
        <f aca="false">ROUND((I442-H442)*1440,0)</f>
        <v>12</v>
      </c>
      <c r="Z442" s="18" t="n">
        <f aca="false">ROUND((J442-I442)*1440,0)</f>
        <v>11</v>
      </c>
      <c r="AA442" s="18" t="n">
        <f aca="false">ROUND((K442-J442)*1440,0)</f>
        <v>25</v>
      </c>
      <c r="AB442" s="18" t="n">
        <f aca="false">ROUND((L442-K442)*1440,0)</f>
        <v>32</v>
      </c>
      <c r="AC442" s="18" t="n">
        <f aca="false">ROUND((M442-L442)*1440,0)</f>
        <v>11</v>
      </c>
      <c r="AD442" s="18" t="n">
        <f aca="false">IF(N442="","",ROUND((N442-M442)*1440,0))</f>
        <v>21</v>
      </c>
      <c r="AE442" s="18" t="n">
        <f aca="false">IF(O442="","",ROUND((O442-N442)*1440,0))</f>
        <v>119</v>
      </c>
      <c r="AF442" s="18" t="n">
        <f aca="false">IF(P442="","",ROUND((P442-O442)*1440,0))</f>
        <v>16</v>
      </c>
      <c r="AG442" s="18" t="n">
        <f aca="false">IF(Q442="","",ROUND((Q442-P442)*1440,0))</f>
        <v>30</v>
      </c>
      <c r="AH442" s="18" t="n">
        <f aca="false">IF(Q442="","",ROUND((Q442-H442)*1440,0))</f>
        <v>277</v>
      </c>
      <c r="AI442" s="19" t="n">
        <f aca="false">ROUND(IF(O442="",Assumptions!$B$25-K442,O442-K442)*24,1)</f>
        <v>3.1</v>
      </c>
      <c r="AJ442" s="20" t="n">
        <f aca="false">ROUND(MAX(N(Y442)/Assumptions!$C$5, N(Z442)/Assumptions!$C$6, N(AA442)/Assumptions!$C$7, N(AB442)/Assumptions!$C$8, N(AC442)/Assumptions!$C$9, N(AD442)/Assumptions!$C$10, N(AE442)/Assumptions!$C$11, N(AF442)/Assumptions!$C$12, N(AG442)/Assumptions!$C$13),3)</f>
        <v>2.644</v>
      </c>
      <c r="AK442" s="0" t="str">
        <f aca="false">IF(OR(U442="Pending",U442="On Hold"),"Open GRN (awaiting)",IF(AJ442&lt;=1,"Within SLA",IF(ROUND(N(Y442)/Assumptions!$C$5,3)=AJ442,"Gate Wait",IF(ROUND(N(Z442)/Assumptions!$C$6,3)=AJ442,"Dock Wait",IF(ROUND(N(AA442)/Assumptions!$C$7,3)=AJ442,"Unloading",IF(ROUND(N(AB442)/Assumptions!$C$8,3)=AJ442,"Unload-to-QC Wait",IF(ROUND(N(AC442)/Assumptions!$C$9,3)=AJ442,"QC",IF(ROUND(N(AD442)/Assumptions!$C$10,3)=AJ442,"QC-to-GRN Wait",IF(ROUND(N(AE442)/Assumptions!$C$11,3)=AJ442,"GRN Processing",IF(ROUND(N(AF442)/Assumptions!$C$12,3)=AJ442,"GRN-to-Putaway Wait",IF(ROUND(N(AG442)/Assumptions!$C$13,3)=AJ442,"Putaway","Within SLA")))))))))))</f>
        <v>GRN Processing</v>
      </c>
    </row>
    <row r="443" customFormat="false" ht="15" hidden="false" customHeight="false" outlineLevel="0" collapsed="false">
      <c r="A443" s="0" t="s">
        <v>1455</v>
      </c>
      <c r="B443" s="0" t="s">
        <v>1456</v>
      </c>
      <c r="C443" s="0" t="s">
        <v>118</v>
      </c>
      <c r="D443" s="0" t="s">
        <v>147</v>
      </c>
      <c r="E443" s="0" t="s">
        <v>1457</v>
      </c>
      <c r="F443" s="0" t="s">
        <v>177</v>
      </c>
      <c r="G443" s="0" t="s">
        <v>167</v>
      </c>
      <c r="H443" s="17" t="n">
        <v>46213.5958333333</v>
      </c>
      <c r="I443" s="17" t="n">
        <v>46213.6118055556</v>
      </c>
      <c r="J443" s="17" t="n">
        <v>46213.6166666667</v>
      </c>
      <c r="K443" s="17" t="n">
        <v>46213.6597222222</v>
      </c>
      <c r="L443" s="17" t="n">
        <v>46213.6652777778</v>
      </c>
      <c r="M443" s="17" t="n">
        <v>46213.6770833333</v>
      </c>
      <c r="N443" s="17" t="n">
        <v>46213.7520833333</v>
      </c>
      <c r="O443" s="17" t="n">
        <v>46213.7652777778</v>
      </c>
      <c r="P443" s="17" t="n">
        <v>46213.7784722222</v>
      </c>
      <c r="Q443" s="17" t="n">
        <v>46213.7972222222</v>
      </c>
      <c r="R443" s="0" t="n">
        <v>702</v>
      </c>
      <c r="S443" s="0" t="n">
        <v>0</v>
      </c>
      <c r="T443" s="0" t="n">
        <v>0</v>
      </c>
      <c r="U443" s="18" t="s">
        <v>130</v>
      </c>
      <c r="V443" s="18" t="s">
        <v>156</v>
      </c>
      <c r="W443" s="0" t="str">
        <f aca="false">IF(AND(X443&gt;=6,X443&lt;14),"A",IF(AND(X443&gt;=14,X443&lt;22),"B","C"))</f>
        <v>B</v>
      </c>
      <c r="X443" s="18" t="n">
        <f aca="false">HOUR(H443)</f>
        <v>14</v>
      </c>
      <c r="Y443" s="18" t="n">
        <f aca="false">ROUND((I443-H443)*1440,0)</f>
        <v>23</v>
      </c>
      <c r="Z443" s="18" t="n">
        <f aca="false">ROUND((J443-I443)*1440,0)</f>
        <v>7</v>
      </c>
      <c r="AA443" s="18" t="n">
        <f aca="false">ROUND((K443-J443)*1440,0)</f>
        <v>62</v>
      </c>
      <c r="AB443" s="18" t="n">
        <f aca="false">ROUND((L443-K443)*1440,0)</f>
        <v>8</v>
      </c>
      <c r="AC443" s="18" t="n">
        <f aca="false">ROUND((M443-L443)*1440,0)</f>
        <v>17</v>
      </c>
      <c r="AD443" s="18" t="n">
        <f aca="false">IF(N443="","",ROUND((N443-M443)*1440,0))</f>
        <v>108</v>
      </c>
      <c r="AE443" s="18" t="n">
        <f aca="false">IF(O443="","",ROUND((O443-N443)*1440,0))</f>
        <v>19</v>
      </c>
      <c r="AF443" s="18" t="n">
        <f aca="false">IF(P443="","",ROUND((P443-O443)*1440,0))</f>
        <v>19</v>
      </c>
      <c r="AG443" s="18" t="n">
        <f aca="false">IF(Q443="","",ROUND((Q443-P443)*1440,0))</f>
        <v>27</v>
      </c>
      <c r="AH443" s="18" t="n">
        <f aca="false">IF(Q443="","",ROUND((Q443-H443)*1440,0))</f>
        <v>290</v>
      </c>
      <c r="AI443" s="19" t="n">
        <f aca="false">ROUND(IF(O443="",Assumptions!$B$25-K443,O443-K443)*24,1)</f>
        <v>2.5</v>
      </c>
      <c r="AJ443" s="20" t="n">
        <f aca="false">ROUND(MAX(N(Y443)/Assumptions!$C$5, N(Z443)/Assumptions!$C$6, N(AA443)/Assumptions!$C$7, N(AB443)/Assumptions!$C$8, N(AC443)/Assumptions!$C$9, N(AD443)/Assumptions!$C$10, N(AE443)/Assumptions!$C$11, N(AF443)/Assumptions!$C$12, N(AG443)/Assumptions!$C$13),3)</f>
        <v>3.6</v>
      </c>
      <c r="AK443" s="0" t="str">
        <f aca="false">IF(OR(U443="Pending",U443="On Hold"),"Open GRN (awaiting)",IF(AJ443&lt;=1,"Within SLA",IF(ROUND(N(Y443)/Assumptions!$C$5,3)=AJ443,"Gate Wait",IF(ROUND(N(Z443)/Assumptions!$C$6,3)=AJ443,"Dock Wait",IF(ROUND(N(AA443)/Assumptions!$C$7,3)=AJ443,"Unloading",IF(ROUND(N(AB443)/Assumptions!$C$8,3)=AJ443,"Unload-to-QC Wait",IF(ROUND(N(AC443)/Assumptions!$C$9,3)=AJ443,"QC",IF(ROUND(N(AD443)/Assumptions!$C$10,3)=AJ443,"QC-to-GRN Wait",IF(ROUND(N(AE443)/Assumptions!$C$11,3)=AJ443,"GRN Processing",IF(ROUND(N(AF443)/Assumptions!$C$12,3)=AJ443,"GRN-to-Putaway Wait",IF(ROUND(N(AG443)/Assumptions!$C$13,3)=AJ443,"Putaway","Within SLA")))))))))))</f>
        <v>QC-to-GRN Wait</v>
      </c>
    </row>
    <row r="444" customFormat="false" ht="15" hidden="false" customHeight="false" outlineLevel="0" collapsed="false">
      <c r="A444" s="0" t="s">
        <v>1458</v>
      </c>
      <c r="B444" s="0" t="s">
        <v>1459</v>
      </c>
      <c r="C444" s="0" t="s">
        <v>142</v>
      </c>
      <c r="D444" s="0" t="s">
        <v>135</v>
      </c>
      <c r="E444" s="0" t="s">
        <v>1460</v>
      </c>
      <c r="F444" s="0" t="s">
        <v>137</v>
      </c>
      <c r="G444" s="0" t="s">
        <v>178</v>
      </c>
      <c r="H444" s="17" t="n">
        <v>46213.5972222222</v>
      </c>
      <c r="I444" s="17" t="n">
        <v>46213.6118055556</v>
      </c>
      <c r="J444" s="17" t="n">
        <v>46213.6145833333</v>
      </c>
      <c r="K444" s="17" t="n">
        <v>46213.6534722222</v>
      </c>
      <c r="L444" s="17" t="n">
        <v>46213.6590277778</v>
      </c>
      <c r="M444" s="17" t="n">
        <v>46213.6840277778</v>
      </c>
      <c r="N444" s="17" t="n">
        <v>46213.7180555556</v>
      </c>
      <c r="O444" s="17" t="n">
        <v>46213.7361111111</v>
      </c>
      <c r="P444" s="17" t="n">
        <v>46213.74375</v>
      </c>
      <c r="Q444" s="17" t="n">
        <v>46213.7763888889</v>
      </c>
      <c r="R444" s="0" t="n">
        <v>372</v>
      </c>
      <c r="S444" s="0" t="n">
        <v>0</v>
      </c>
      <c r="T444" s="0" t="n">
        <v>0</v>
      </c>
      <c r="U444" s="18" t="s">
        <v>130</v>
      </c>
      <c r="V444" s="18" t="s">
        <v>156</v>
      </c>
      <c r="W444" s="0" t="str">
        <f aca="false">IF(AND(X444&gt;=6,X444&lt;14),"A",IF(AND(X444&gt;=14,X444&lt;22),"B","C"))</f>
        <v>B</v>
      </c>
      <c r="X444" s="18" t="n">
        <f aca="false">HOUR(H444)</f>
        <v>14</v>
      </c>
      <c r="Y444" s="18" t="n">
        <f aca="false">ROUND((I444-H444)*1440,0)</f>
        <v>21</v>
      </c>
      <c r="Z444" s="18" t="n">
        <f aca="false">ROUND((J444-I444)*1440,0)</f>
        <v>4</v>
      </c>
      <c r="AA444" s="18" t="n">
        <f aca="false">ROUND((K444-J444)*1440,0)</f>
        <v>56</v>
      </c>
      <c r="AB444" s="18" t="n">
        <f aca="false">ROUND((L444-K444)*1440,0)</f>
        <v>8</v>
      </c>
      <c r="AC444" s="18" t="n">
        <f aca="false">ROUND((M444-L444)*1440,0)</f>
        <v>36</v>
      </c>
      <c r="AD444" s="18" t="n">
        <f aca="false">IF(N444="","",ROUND((N444-M444)*1440,0))</f>
        <v>49</v>
      </c>
      <c r="AE444" s="18" t="n">
        <f aca="false">IF(O444="","",ROUND((O444-N444)*1440,0))</f>
        <v>26</v>
      </c>
      <c r="AF444" s="18" t="n">
        <f aca="false">IF(P444="","",ROUND((P444-O444)*1440,0))</f>
        <v>11</v>
      </c>
      <c r="AG444" s="18" t="n">
        <f aca="false">IF(Q444="","",ROUND((Q444-P444)*1440,0))</f>
        <v>47</v>
      </c>
      <c r="AH444" s="18" t="n">
        <f aca="false">IF(Q444="","",ROUND((Q444-H444)*1440,0))</f>
        <v>258</v>
      </c>
      <c r="AI444" s="19" t="n">
        <f aca="false">ROUND(IF(O444="",Assumptions!$B$25-K444,O444-K444)*24,1)</f>
        <v>2</v>
      </c>
      <c r="AJ444" s="20" t="n">
        <f aca="false">ROUND(MAX(N(Y444)/Assumptions!$C$5, N(Z444)/Assumptions!$C$6, N(AA444)/Assumptions!$C$7, N(AB444)/Assumptions!$C$8, N(AC444)/Assumptions!$C$9, N(AD444)/Assumptions!$C$10, N(AE444)/Assumptions!$C$11, N(AF444)/Assumptions!$C$12, N(AG444)/Assumptions!$C$13),3)</f>
        <v>1.633</v>
      </c>
      <c r="AK444" s="0" t="str">
        <f aca="false">IF(OR(U444="Pending",U444="On Hold"),"Open GRN (awaiting)",IF(AJ444&lt;=1,"Within SLA",IF(ROUND(N(Y444)/Assumptions!$C$5,3)=AJ444,"Gate Wait",IF(ROUND(N(Z444)/Assumptions!$C$6,3)=AJ444,"Dock Wait",IF(ROUND(N(AA444)/Assumptions!$C$7,3)=AJ444,"Unloading",IF(ROUND(N(AB444)/Assumptions!$C$8,3)=AJ444,"Unload-to-QC Wait",IF(ROUND(N(AC444)/Assumptions!$C$9,3)=AJ444,"QC",IF(ROUND(N(AD444)/Assumptions!$C$10,3)=AJ444,"QC-to-GRN Wait",IF(ROUND(N(AE444)/Assumptions!$C$11,3)=AJ444,"GRN Processing",IF(ROUND(N(AF444)/Assumptions!$C$12,3)=AJ444,"GRN-to-Putaway Wait",IF(ROUND(N(AG444)/Assumptions!$C$13,3)=AJ444,"Putaway","Within SLA")))))))))))</f>
        <v>QC-to-GRN Wait</v>
      </c>
    </row>
    <row r="445" customFormat="false" ht="15" hidden="false" customHeight="false" outlineLevel="0" collapsed="false">
      <c r="A445" s="0" t="s">
        <v>1461</v>
      </c>
      <c r="B445" s="0" t="s">
        <v>1462</v>
      </c>
      <c r="C445" s="0" t="s">
        <v>218</v>
      </c>
      <c r="D445" s="0" t="s">
        <v>135</v>
      </c>
      <c r="E445" s="0" t="s">
        <v>1463</v>
      </c>
      <c r="F445" s="0" t="s">
        <v>137</v>
      </c>
      <c r="G445" s="0" t="s">
        <v>178</v>
      </c>
      <c r="H445" s="17" t="n">
        <v>46213.6152777778</v>
      </c>
      <c r="I445" s="17" t="n">
        <v>46213.6284722222</v>
      </c>
      <c r="J445" s="17" t="n">
        <v>46213.6326388889</v>
      </c>
      <c r="K445" s="17" t="n">
        <v>46213.6465277778</v>
      </c>
      <c r="L445" s="17" t="n">
        <v>46213.6506944444</v>
      </c>
      <c r="M445" s="17" t="n">
        <v>46213.6618055556</v>
      </c>
      <c r="N445" s="17" t="n">
        <v>46213.6756944444</v>
      </c>
      <c r="O445" s="17" t="n">
        <v>46213.7819444445</v>
      </c>
      <c r="P445" s="17" t="n">
        <v>46213.7972222222</v>
      </c>
      <c r="Q445" s="17" t="n">
        <v>46213.8270833333</v>
      </c>
      <c r="R445" s="0" t="n">
        <v>642</v>
      </c>
      <c r="S445" s="0" t="n">
        <v>0</v>
      </c>
      <c r="T445" s="0" t="n">
        <v>0</v>
      </c>
      <c r="U445" s="18" t="s">
        <v>130</v>
      </c>
      <c r="V445" s="18" t="s">
        <v>131</v>
      </c>
      <c r="W445" s="0" t="str">
        <f aca="false">IF(AND(X445&gt;=6,X445&lt;14),"A",IF(AND(X445&gt;=14,X445&lt;22),"B","C"))</f>
        <v>B</v>
      </c>
      <c r="X445" s="18" t="n">
        <f aca="false">HOUR(H445)</f>
        <v>14</v>
      </c>
      <c r="Y445" s="18" t="n">
        <f aca="false">ROUND((I445-H445)*1440,0)</f>
        <v>19</v>
      </c>
      <c r="Z445" s="18" t="n">
        <f aca="false">ROUND((J445-I445)*1440,0)</f>
        <v>6</v>
      </c>
      <c r="AA445" s="18" t="n">
        <f aca="false">ROUND((K445-J445)*1440,0)</f>
        <v>20</v>
      </c>
      <c r="AB445" s="18" t="n">
        <f aca="false">ROUND((L445-K445)*1440,0)</f>
        <v>6</v>
      </c>
      <c r="AC445" s="18" t="n">
        <f aca="false">ROUND((M445-L445)*1440,0)</f>
        <v>16</v>
      </c>
      <c r="AD445" s="18" t="n">
        <f aca="false">IF(N445="","",ROUND((N445-M445)*1440,0))</f>
        <v>20</v>
      </c>
      <c r="AE445" s="18" t="n">
        <f aca="false">IF(O445="","",ROUND((O445-N445)*1440,0))</f>
        <v>153</v>
      </c>
      <c r="AF445" s="18" t="n">
        <f aca="false">IF(P445="","",ROUND((P445-O445)*1440,0))</f>
        <v>22</v>
      </c>
      <c r="AG445" s="18" t="n">
        <f aca="false">IF(Q445="","",ROUND((Q445-P445)*1440,0))</f>
        <v>43</v>
      </c>
      <c r="AH445" s="18" t="n">
        <f aca="false">IF(Q445="","",ROUND((Q445-H445)*1440,0))</f>
        <v>305</v>
      </c>
      <c r="AI445" s="19" t="n">
        <f aca="false">ROUND(IF(O445="",Assumptions!$B$25-K445,O445-K445)*24,1)</f>
        <v>3.3</v>
      </c>
      <c r="AJ445" s="20" t="n">
        <f aca="false">ROUND(MAX(N(Y445)/Assumptions!$C$5, N(Z445)/Assumptions!$C$6, N(AA445)/Assumptions!$C$7, N(AB445)/Assumptions!$C$8, N(AC445)/Assumptions!$C$9, N(AD445)/Assumptions!$C$10, N(AE445)/Assumptions!$C$11, N(AF445)/Assumptions!$C$12, N(AG445)/Assumptions!$C$13),3)</f>
        <v>3.4</v>
      </c>
      <c r="AK445" s="0" t="str">
        <f aca="false">IF(OR(U445="Pending",U445="On Hold"),"Open GRN (awaiting)",IF(AJ445&lt;=1,"Within SLA",IF(ROUND(N(Y445)/Assumptions!$C$5,3)=AJ445,"Gate Wait",IF(ROUND(N(Z445)/Assumptions!$C$6,3)=AJ445,"Dock Wait",IF(ROUND(N(AA445)/Assumptions!$C$7,3)=AJ445,"Unloading",IF(ROUND(N(AB445)/Assumptions!$C$8,3)=AJ445,"Unload-to-QC Wait",IF(ROUND(N(AC445)/Assumptions!$C$9,3)=AJ445,"QC",IF(ROUND(N(AD445)/Assumptions!$C$10,3)=AJ445,"QC-to-GRN Wait",IF(ROUND(N(AE445)/Assumptions!$C$11,3)=AJ445,"GRN Processing",IF(ROUND(N(AF445)/Assumptions!$C$12,3)=AJ445,"GRN-to-Putaway Wait",IF(ROUND(N(AG445)/Assumptions!$C$13,3)=AJ445,"Putaway","Within SLA")))))))))))</f>
        <v>GRN Processing</v>
      </c>
    </row>
    <row r="446" customFormat="false" ht="15" hidden="false" customHeight="false" outlineLevel="0" collapsed="false">
      <c r="A446" s="0" t="s">
        <v>1464</v>
      </c>
      <c r="B446" s="0" t="s">
        <v>1465</v>
      </c>
      <c r="C446" s="0" t="s">
        <v>170</v>
      </c>
      <c r="D446" s="0" t="s">
        <v>119</v>
      </c>
      <c r="E446" s="0" t="s">
        <v>1466</v>
      </c>
      <c r="F446" s="0" t="s">
        <v>172</v>
      </c>
      <c r="G446" s="0" t="s">
        <v>129</v>
      </c>
      <c r="H446" s="17" t="n">
        <v>46213.61875</v>
      </c>
      <c r="I446" s="17" t="n">
        <v>46213.6423611111</v>
      </c>
      <c r="J446" s="17" t="n">
        <v>46213.65</v>
      </c>
      <c r="K446" s="17" t="n">
        <v>46213.68125</v>
      </c>
      <c r="L446" s="17" t="n">
        <v>46213.6881944445</v>
      </c>
      <c r="M446" s="17" t="n">
        <v>46213.6979166667</v>
      </c>
      <c r="N446" s="17" t="n">
        <v>46213.7708333333</v>
      </c>
      <c r="O446" s="17" t="n">
        <v>46213.78125</v>
      </c>
      <c r="P446" s="17" t="n">
        <v>46213.7861111111</v>
      </c>
      <c r="Q446" s="17" t="n">
        <v>46213.8090277778</v>
      </c>
      <c r="R446" s="0" t="n">
        <v>441</v>
      </c>
      <c r="S446" s="0" t="n">
        <v>0</v>
      </c>
      <c r="T446" s="0" t="n">
        <v>0</v>
      </c>
      <c r="U446" s="18" t="s">
        <v>130</v>
      </c>
      <c r="V446" s="18" t="s">
        <v>156</v>
      </c>
      <c r="W446" s="0" t="str">
        <f aca="false">IF(AND(X446&gt;=6,X446&lt;14),"A",IF(AND(X446&gt;=14,X446&lt;22),"B","C"))</f>
        <v>B</v>
      </c>
      <c r="X446" s="18" t="n">
        <f aca="false">HOUR(H446)</f>
        <v>14</v>
      </c>
      <c r="Y446" s="18" t="n">
        <f aca="false">ROUND((I446-H446)*1440,0)</f>
        <v>34</v>
      </c>
      <c r="Z446" s="18" t="n">
        <f aca="false">ROUND((J446-I446)*1440,0)</f>
        <v>11</v>
      </c>
      <c r="AA446" s="18" t="n">
        <f aca="false">ROUND((K446-J446)*1440,0)</f>
        <v>45</v>
      </c>
      <c r="AB446" s="18" t="n">
        <f aca="false">ROUND((L446-K446)*1440,0)</f>
        <v>10</v>
      </c>
      <c r="AC446" s="18" t="n">
        <f aca="false">ROUND((M446-L446)*1440,0)</f>
        <v>14</v>
      </c>
      <c r="AD446" s="18" t="n">
        <f aca="false">IF(N446="","",ROUND((N446-M446)*1440,0))</f>
        <v>105</v>
      </c>
      <c r="AE446" s="18" t="n">
        <f aca="false">IF(O446="","",ROUND((O446-N446)*1440,0))</f>
        <v>15</v>
      </c>
      <c r="AF446" s="18" t="n">
        <f aca="false">IF(P446="","",ROUND((P446-O446)*1440,0))</f>
        <v>7</v>
      </c>
      <c r="AG446" s="18" t="n">
        <f aca="false">IF(Q446="","",ROUND((Q446-P446)*1440,0))</f>
        <v>33</v>
      </c>
      <c r="AH446" s="18" t="n">
        <f aca="false">IF(Q446="","",ROUND((Q446-H446)*1440,0))</f>
        <v>274</v>
      </c>
      <c r="AI446" s="19" t="n">
        <f aca="false">ROUND(IF(O446="",Assumptions!$B$25-K446,O446-K446)*24,1)</f>
        <v>2.4</v>
      </c>
      <c r="AJ446" s="20" t="n">
        <f aca="false">ROUND(MAX(N(Y446)/Assumptions!$C$5, N(Z446)/Assumptions!$C$6, N(AA446)/Assumptions!$C$7, N(AB446)/Assumptions!$C$8, N(AC446)/Assumptions!$C$9, N(AD446)/Assumptions!$C$10, N(AE446)/Assumptions!$C$11, N(AF446)/Assumptions!$C$12, N(AG446)/Assumptions!$C$13),3)</f>
        <v>3.5</v>
      </c>
      <c r="AK446" s="0" t="str">
        <f aca="false">IF(OR(U446="Pending",U446="On Hold"),"Open GRN (awaiting)",IF(AJ446&lt;=1,"Within SLA",IF(ROUND(N(Y446)/Assumptions!$C$5,3)=AJ446,"Gate Wait",IF(ROUND(N(Z446)/Assumptions!$C$6,3)=AJ446,"Dock Wait",IF(ROUND(N(AA446)/Assumptions!$C$7,3)=AJ446,"Unloading",IF(ROUND(N(AB446)/Assumptions!$C$8,3)=AJ446,"Unload-to-QC Wait",IF(ROUND(N(AC446)/Assumptions!$C$9,3)=AJ446,"QC",IF(ROUND(N(AD446)/Assumptions!$C$10,3)=AJ446,"QC-to-GRN Wait",IF(ROUND(N(AE446)/Assumptions!$C$11,3)=AJ446,"GRN Processing",IF(ROUND(N(AF446)/Assumptions!$C$12,3)=AJ446,"GRN-to-Putaway Wait",IF(ROUND(N(AG446)/Assumptions!$C$13,3)=AJ446,"Putaway","Within SLA")))))))))))</f>
        <v>QC-to-GRN Wait</v>
      </c>
    </row>
    <row r="447" customFormat="false" ht="15" hidden="false" customHeight="false" outlineLevel="0" collapsed="false">
      <c r="A447" s="0" t="s">
        <v>1467</v>
      </c>
      <c r="B447" s="0" t="s">
        <v>1468</v>
      </c>
      <c r="C447" s="0" t="s">
        <v>170</v>
      </c>
      <c r="D447" s="0" t="s">
        <v>147</v>
      </c>
      <c r="E447" s="0" t="s">
        <v>1469</v>
      </c>
      <c r="F447" s="0" t="s">
        <v>172</v>
      </c>
      <c r="G447" s="0" t="s">
        <v>150</v>
      </c>
      <c r="H447" s="17" t="n">
        <v>46213.6194444444</v>
      </c>
      <c r="I447" s="17" t="n">
        <v>46213.6645833333</v>
      </c>
      <c r="J447" s="17" t="n">
        <v>46213.6708333333</v>
      </c>
      <c r="K447" s="17" t="n">
        <v>46213.6930555556</v>
      </c>
      <c r="L447" s="17" t="n">
        <v>46213.7006944444</v>
      </c>
      <c r="M447" s="17" t="n">
        <v>46213.7194444445</v>
      </c>
      <c r="N447" s="17" t="n">
        <v>46213.7270833333</v>
      </c>
      <c r="O447" s="17" t="n">
        <v>46213.7680555556</v>
      </c>
      <c r="P447" s="17" t="n">
        <v>46213.7847222222</v>
      </c>
      <c r="Q447" s="17" t="n">
        <v>46213.8118055556</v>
      </c>
      <c r="R447" s="0" t="n">
        <v>577</v>
      </c>
      <c r="S447" s="0" t="n">
        <v>0</v>
      </c>
      <c r="T447" s="0" t="n">
        <v>0</v>
      </c>
      <c r="U447" s="18" t="s">
        <v>130</v>
      </c>
      <c r="V447" s="18" t="s">
        <v>144</v>
      </c>
      <c r="W447" s="0" t="str">
        <f aca="false">IF(AND(X447&gt;=6,X447&lt;14),"A",IF(AND(X447&gt;=14,X447&lt;22),"B","C"))</f>
        <v>B</v>
      </c>
      <c r="X447" s="18" t="n">
        <f aca="false">HOUR(H447)</f>
        <v>14</v>
      </c>
      <c r="Y447" s="18" t="n">
        <f aca="false">ROUND((I447-H447)*1440,0)</f>
        <v>65</v>
      </c>
      <c r="Z447" s="18" t="n">
        <f aca="false">ROUND((J447-I447)*1440,0)</f>
        <v>9</v>
      </c>
      <c r="AA447" s="18" t="n">
        <f aca="false">ROUND((K447-J447)*1440,0)</f>
        <v>32</v>
      </c>
      <c r="AB447" s="18" t="n">
        <f aca="false">ROUND((L447-K447)*1440,0)</f>
        <v>11</v>
      </c>
      <c r="AC447" s="18" t="n">
        <f aca="false">ROUND((M447-L447)*1440,0)</f>
        <v>27</v>
      </c>
      <c r="AD447" s="18" t="n">
        <f aca="false">IF(N447="","",ROUND((N447-M447)*1440,0))</f>
        <v>11</v>
      </c>
      <c r="AE447" s="18" t="n">
        <f aca="false">IF(O447="","",ROUND((O447-N447)*1440,0))</f>
        <v>59</v>
      </c>
      <c r="AF447" s="18" t="n">
        <f aca="false">IF(P447="","",ROUND((P447-O447)*1440,0))</f>
        <v>24</v>
      </c>
      <c r="AG447" s="18" t="n">
        <f aca="false">IF(Q447="","",ROUND((Q447-P447)*1440,0))</f>
        <v>39</v>
      </c>
      <c r="AH447" s="18" t="n">
        <f aca="false">IF(Q447="","",ROUND((Q447-H447)*1440,0))</f>
        <v>277</v>
      </c>
      <c r="AI447" s="19" t="n">
        <f aca="false">ROUND(IF(O447="",Assumptions!$B$25-K447,O447-K447)*24,1)</f>
        <v>1.8</v>
      </c>
      <c r="AJ447" s="20" t="n">
        <f aca="false">ROUND(MAX(N(Y447)/Assumptions!$C$5, N(Z447)/Assumptions!$C$6, N(AA447)/Assumptions!$C$7, N(AB447)/Assumptions!$C$8, N(AC447)/Assumptions!$C$9, N(AD447)/Assumptions!$C$10, N(AE447)/Assumptions!$C$11, N(AF447)/Assumptions!$C$12, N(AG447)/Assumptions!$C$13),3)</f>
        <v>2.167</v>
      </c>
      <c r="AK447" s="0" t="str">
        <f aca="false">IF(OR(U447="Pending",U447="On Hold"),"Open GRN (awaiting)",IF(AJ447&lt;=1,"Within SLA",IF(ROUND(N(Y447)/Assumptions!$C$5,3)=AJ447,"Gate Wait",IF(ROUND(N(Z447)/Assumptions!$C$6,3)=AJ447,"Dock Wait",IF(ROUND(N(AA447)/Assumptions!$C$7,3)=AJ447,"Unloading",IF(ROUND(N(AB447)/Assumptions!$C$8,3)=AJ447,"Unload-to-QC Wait",IF(ROUND(N(AC447)/Assumptions!$C$9,3)=AJ447,"QC",IF(ROUND(N(AD447)/Assumptions!$C$10,3)=AJ447,"QC-to-GRN Wait",IF(ROUND(N(AE447)/Assumptions!$C$11,3)=AJ447,"GRN Processing",IF(ROUND(N(AF447)/Assumptions!$C$12,3)=AJ447,"GRN-to-Putaway Wait",IF(ROUND(N(AG447)/Assumptions!$C$13,3)=AJ447,"Putaway","Within SLA")))))))))))</f>
        <v>Gate Wait</v>
      </c>
    </row>
    <row r="448" customFormat="false" ht="15" hidden="false" customHeight="false" outlineLevel="0" collapsed="false">
      <c r="A448" s="0" t="s">
        <v>1470</v>
      </c>
      <c r="B448" s="0" t="s">
        <v>1471</v>
      </c>
      <c r="C448" s="0" t="s">
        <v>218</v>
      </c>
      <c r="D448" s="0" t="s">
        <v>147</v>
      </c>
      <c r="E448" s="0" t="s">
        <v>1472</v>
      </c>
      <c r="F448" s="0" t="s">
        <v>128</v>
      </c>
      <c r="G448" s="0" t="s">
        <v>150</v>
      </c>
      <c r="H448" s="17" t="n">
        <v>46213.625</v>
      </c>
      <c r="I448" s="17" t="n">
        <v>46213.6423611111</v>
      </c>
      <c r="J448" s="17" t="n">
        <v>46213.6486111111</v>
      </c>
      <c r="K448" s="17" t="n">
        <v>46213.6659722222</v>
      </c>
      <c r="L448" s="17" t="n">
        <v>46213.6722222222</v>
      </c>
      <c r="M448" s="17" t="n">
        <v>46213.7118055556</v>
      </c>
      <c r="N448" s="17" t="n">
        <v>46213.7541666667</v>
      </c>
      <c r="O448" s="17" t="n">
        <v>46213.7798611111</v>
      </c>
      <c r="P448" s="17" t="n">
        <v>46213.7916666667</v>
      </c>
      <c r="Q448" s="17" t="n">
        <v>46213.8166666667</v>
      </c>
      <c r="R448" s="0" t="n">
        <v>684</v>
      </c>
      <c r="S448" s="0" t="n">
        <v>0</v>
      </c>
      <c r="T448" s="0" t="n">
        <v>0</v>
      </c>
      <c r="U448" s="18" t="s">
        <v>130</v>
      </c>
      <c r="V448" s="18" t="s">
        <v>156</v>
      </c>
      <c r="W448" s="0" t="str">
        <f aca="false">IF(AND(X448&gt;=6,X448&lt;14),"A",IF(AND(X448&gt;=14,X448&lt;22),"B","C"))</f>
        <v>B</v>
      </c>
      <c r="X448" s="18" t="n">
        <f aca="false">HOUR(H448)</f>
        <v>15</v>
      </c>
      <c r="Y448" s="18" t="n">
        <f aca="false">ROUND((I448-H448)*1440,0)</f>
        <v>25</v>
      </c>
      <c r="Z448" s="18" t="n">
        <f aca="false">ROUND((J448-I448)*1440,0)</f>
        <v>9</v>
      </c>
      <c r="AA448" s="18" t="n">
        <f aca="false">ROUND((K448-J448)*1440,0)</f>
        <v>25</v>
      </c>
      <c r="AB448" s="18" t="n">
        <f aca="false">ROUND((L448-K448)*1440,0)</f>
        <v>9</v>
      </c>
      <c r="AC448" s="18" t="n">
        <f aca="false">ROUND((M448-L448)*1440,0)</f>
        <v>57</v>
      </c>
      <c r="AD448" s="18" t="n">
        <f aca="false">IF(N448="","",ROUND((N448-M448)*1440,0))</f>
        <v>61</v>
      </c>
      <c r="AE448" s="18" t="n">
        <f aca="false">IF(O448="","",ROUND((O448-N448)*1440,0))</f>
        <v>37</v>
      </c>
      <c r="AF448" s="18" t="n">
        <f aca="false">IF(P448="","",ROUND((P448-O448)*1440,0))</f>
        <v>17</v>
      </c>
      <c r="AG448" s="18" t="n">
        <f aca="false">IF(Q448="","",ROUND((Q448-P448)*1440,0))</f>
        <v>36</v>
      </c>
      <c r="AH448" s="18" t="n">
        <f aca="false">IF(Q448="","",ROUND((Q448-H448)*1440,0))</f>
        <v>276</v>
      </c>
      <c r="AI448" s="19" t="n">
        <f aca="false">ROUND(IF(O448="",Assumptions!$B$25-K448,O448-K448)*24,1)</f>
        <v>2.7</v>
      </c>
      <c r="AJ448" s="20" t="n">
        <f aca="false">ROUND(MAX(N(Y448)/Assumptions!$C$5, N(Z448)/Assumptions!$C$6, N(AA448)/Assumptions!$C$7, N(AB448)/Assumptions!$C$8, N(AC448)/Assumptions!$C$9, N(AD448)/Assumptions!$C$10, N(AE448)/Assumptions!$C$11, N(AF448)/Assumptions!$C$12, N(AG448)/Assumptions!$C$13),3)</f>
        <v>2.033</v>
      </c>
      <c r="AK448" s="0" t="str">
        <f aca="false">IF(OR(U448="Pending",U448="On Hold"),"Open GRN (awaiting)",IF(AJ448&lt;=1,"Within SLA",IF(ROUND(N(Y448)/Assumptions!$C$5,3)=AJ448,"Gate Wait",IF(ROUND(N(Z448)/Assumptions!$C$6,3)=AJ448,"Dock Wait",IF(ROUND(N(AA448)/Assumptions!$C$7,3)=AJ448,"Unloading",IF(ROUND(N(AB448)/Assumptions!$C$8,3)=AJ448,"Unload-to-QC Wait",IF(ROUND(N(AC448)/Assumptions!$C$9,3)=AJ448,"QC",IF(ROUND(N(AD448)/Assumptions!$C$10,3)=AJ448,"QC-to-GRN Wait",IF(ROUND(N(AE448)/Assumptions!$C$11,3)=AJ448,"GRN Processing",IF(ROUND(N(AF448)/Assumptions!$C$12,3)=AJ448,"GRN-to-Putaway Wait",IF(ROUND(N(AG448)/Assumptions!$C$13,3)=AJ448,"Putaway","Within SLA")))))))))))</f>
        <v>QC-to-GRN Wait</v>
      </c>
    </row>
    <row r="449" customFormat="false" ht="15" hidden="false" customHeight="false" outlineLevel="0" collapsed="false">
      <c r="A449" s="0" t="s">
        <v>1473</v>
      </c>
      <c r="B449" s="0" t="s">
        <v>1474</v>
      </c>
      <c r="C449" s="0" t="s">
        <v>159</v>
      </c>
      <c r="D449" s="0" t="s">
        <v>147</v>
      </c>
      <c r="E449" s="0" t="s">
        <v>408</v>
      </c>
      <c r="F449" s="0" t="s">
        <v>128</v>
      </c>
      <c r="G449" s="0" t="s">
        <v>150</v>
      </c>
      <c r="H449" s="17" t="n">
        <v>46213.6381944444</v>
      </c>
      <c r="I449" s="17" t="n">
        <v>46213.6541666667</v>
      </c>
      <c r="J449" s="17" t="n">
        <v>46213.6590277778</v>
      </c>
      <c r="K449" s="17" t="n">
        <v>46213.6729166667</v>
      </c>
      <c r="L449" s="17" t="n">
        <v>46213.6798611111</v>
      </c>
      <c r="M449" s="17" t="n">
        <v>46213.7013888889</v>
      </c>
      <c r="N449" s="17" t="n">
        <v>46213.7201388889</v>
      </c>
      <c r="O449" s="17" t="n">
        <v>46213.8284722222</v>
      </c>
      <c r="P449" s="17" t="n">
        <v>46213.8340277778</v>
      </c>
      <c r="Q449" s="17" t="n">
        <v>46213.8493055556</v>
      </c>
      <c r="R449" s="0" t="n">
        <v>1027</v>
      </c>
      <c r="S449" s="0" t="n">
        <v>0</v>
      </c>
      <c r="T449" s="0" t="n">
        <v>0</v>
      </c>
      <c r="U449" s="18" t="s">
        <v>130</v>
      </c>
      <c r="V449" s="18" t="s">
        <v>156</v>
      </c>
      <c r="W449" s="0" t="str">
        <f aca="false">IF(AND(X449&gt;=6,X449&lt;14),"A",IF(AND(X449&gt;=14,X449&lt;22),"B","C"))</f>
        <v>B</v>
      </c>
      <c r="X449" s="18" t="n">
        <f aca="false">HOUR(H449)</f>
        <v>15</v>
      </c>
      <c r="Y449" s="18" t="n">
        <f aca="false">ROUND((I449-H449)*1440,0)</f>
        <v>23</v>
      </c>
      <c r="Z449" s="18" t="n">
        <f aca="false">ROUND((J449-I449)*1440,0)</f>
        <v>7</v>
      </c>
      <c r="AA449" s="18" t="n">
        <f aca="false">ROUND((K449-J449)*1440,0)</f>
        <v>20</v>
      </c>
      <c r="AB449" s="18" t="n">
        <f aca="false">ROUND((L449-K449)*1440,0)</f>
        <v>10</v>
      </c>
      <c r="AC449" s="18" t="n">
        <f aca="false">ROUND((M449-L449)*1440,0)</f>
        <v>31</v>
      </c>
      <c r="AD449" s="18" t="n">
        <f aca="false">IF(N449="","",ROUND((N449-M449)*1440,0))</f>
        <v>27</v>
      </c>
      <c r="AE449" s="18" t="n">
        <f aca="false">IF(O449="","",ROUND((O449-N449)*1440,0))</f>
        <v>156</v>
      </c>
      <c r="AF449" s="18" t="n">
        <f aca="false">IF(P449="","",ROUND((P449-O449)*1440,0))</f>
        <v>8</v>
      </c>
      <c r="AG449" s="18" t="n">
        <f aca="false">IF(Q449="","",ROUND((Q449-P449)*1440,0))</f>
        <v>22</v>
      </c>
      <c r="AH449" s="18" t="n">
        <f aca="false">IF(Q449="","",ROUND((Q449-H449)*1440,0))</f>
        <v>304</v>
      </c>
      <c r="AI449" s="19" t="n">
        <f aca="false">ROUND(IF(O449="",Assumptions!$B$25-K449,O449-K449)*24,1)</f>
        <v>3.7</v>
      </c>
      <c r="AJ449" s="20" t="n">
        <f aca="false">ROUND(MAX(N(Y449)/Assumptions!$C$5, N(Z449)/Assumptions!$C$6, N(AA449)/Assumptions!$C$7, N(AB449)/Assumptions!$C$8, N(AC449)/Assumptions!$C$9, N(AD449)/Assumptions!$C$10, N(AE449)/Assumptions!$C$11, N(AF449)/Assumptions!$C$12, N(AG449)/Assumptions!$C$13),3)</f>
        <v>3.467</v>
      </c>
      <c r="AK449" s="0" t="str">
        <f aca="false">IF(OR(U449="Pending",U449="On Hold"),"Open GRN (awaiting)",IF(AJ449&lt;=1,"Within SLA",IF(ROUND(N(Y449)/Assumptions!$C$5,3)=AJ449,"Gate Wait",IF(ROUND(N(Z449)/Assumptions!$C$6,3)=AJ449,"Dock Wait",IF(ROUND(N(AA449)/Assumptions!$C$7,3)=AJ449,"Unloading",IF(ROUND(N(AB449)/Assumptions!$C$8,3)=AJ449,"Unload-to-QC Wait",IF(ROUND(N(AC449)/Assumptions!$C$9,3)=AJ449,"QC",IF(ROUND(N(AD449)/Assumptions!$C$10,3)=AJ449,"QC-to-GRN Wait",IF(ROUND(N(AE449)/Assumptions!$C$11,3)=AJ449,"GRN Processing",IF(ROUND(N(AF449)/Assumptions!$C$12,3)=AJ449,"GRN-to-Putaway Wait",IF(ROUND(N(AG449)/Assumptions!$C$13,3)=AJ449,"Putaway","Within SLA")))))))))))</f>
        <v>GRN Processing</v>
      </c>
    </row>
    <row r="450" customFormat="false" ht="15" hidden="false" customHeight="false" outlineLevel="0" collapsed="false">
      <c r="A450" s="0" t="s">
        <v>1475</v>
      </c>
      <c r="B450" s="0" t="s">
        <v>1476</v>
      </c>
      <c r="C450" s="0" t="s">
        <v>252</v>
      </c>
      <c r="D450" s="0" t="s">
        <v>147</v>
      </c>
      <c r="E450" s="0" t="s">
        <v>1477</v>
      </c>
      <c r="F450" s="0" t="s">
        <v>155</v>
      </c>
      <c r="G450" s="0" t="s">
        <v>150</v>
      </c>
      <c r="H450" s="17" t="n">
        <v>46213.6388888889</v>
      </c>
      <c r="I450" s="17" t="n">
        <v>46213.6444444444</v>
      </c>
      <c r="J450" s="17" t="n">
        <v>46213.6479166667</v>
      </c>
      <c r="K450" s="17" t="n">
        <v>46213.6729166667</v>
      </c>
      <c r="L450" s="17" t="n">
        <v>46213.6861111111</v>
      </c>
      <c r="M450" s="17" t="n">
        <v>46213.7131944444</v>
      </c>
      <c r="N450" s="17" t="n">
        <v>46213.7319444444</v>
      </c>
      <c r="O450" s="17" t="n">
        <v>46213.8270833333</v>
      </c>
      <c r="P450" s="17" t="n">
        <v>46213.8354166667</v>
      </c>
      <c r="Q450" s="17" t="n">
        <v>46213.8569444444</v>
      </c>
      <c r="R450" s="0" t="n">
        <v>384</v>
      </c>
      <c r="S450" s="0" t="n">
        <v>0</v>
      </c>
      <c r="T450" s="0" t="n">
        <v>10</v>
      </c>
      <c r="U450" s="18" t="s">
        <v>123</v>
      </c>
      <c r="V450" s="18" t="s">
        <v>82</v>
      </c>
      <c r="W450" s="0" t="str">
        <f aca="false">IF(AND(X450&gt;=6,X450&lt;14),"A",IF(AND(X450&gt;=14,X450&lt;22),"B","C"))</f>
        <v>B</v>
      </c>
      <c r="X450" s="18" t="n">
        <f aca="false">HOUR(H450)</f>
        <v>15</v>
      </c>
      <c r="Y450" s="18" t="n">
        <f aca="false">ROUND((I450-H450)*1440,0)</f>
        <v>8</v>
      </c>
      <c r="Z450" s="18" t="n">
        <f aca="false">ROUND((J450-I450)*1440,0)</f>
        <v>5</v>
      </c>
      <c r="AA450" s="18" t="n">
        <f aca="false">ROUND((K450-J450)*1440,0)</f>
        <v>36</v>
      </c>
      <c r="AB450" s="18" t="n">
        <f aca="false">ROUND((L450-K450)*1440,0)</f>
        <v>19</v>
      </c>
      <c r="AC450" s="18" t="n">
        <f aca="false">ROUND((M450-L450)*1440,0)</f>
        <v>39</v>
      </c>
      <c r="AD450" s="18" t="n">
        <f aca="false">IF(N450="","",ROUND((N450-M450)*1440,0))</f>
        <v>27</v>
      </c>
      <c r="AE450" s="18" t="n">
        <f aca="false">IF(O450="","",ROUND((O450-N450)*1440,0))</f>
        <v>137</v>
      </c>
      <c r="AF450" s="18" t="n">
        <f aca="false">IF(P450="","",ROUND((P450-O450)*1440,0))</f>
        <v>12</v>
      </c>
      <c r="AG450" s="18" t="n">
        <f aca="false">IF(Q450="","",ROUND((Q450-P450)*1440,0))</f>
        <v>31</v>
      </c>
      <c r="AH450" s="18" t="n">
        <f aca="false">IF(Q450="","",ROUND((Q450-H450)*1440,0))</f>
        <v>314</v>
      </c>
      <c r="AI450" s="19" t="n">
        <f aca="false">ROUND(IF(O450="",Assumptions!$B$25-K450,O450-K450)*24,1)</f>
        <v>3.7</v>
      </c>
      <c r="AJ450" s="20" t="n">
        <f aca="false">ROUND(MAX(N(Y450)/Assumptions!$C$5, N(Z450)/Assumptions!$C$6, N(AA450)/Assumptions!$C$7, N(AB450)/Assumptions!$C$8, N(AC450)/Assumptions!$C$9, N(AD450)/Assumptions!$C$10, N(AE450)/Assumptions!$C$11, N(AF450)/Assumptions!$C$12, N(AG450)/Assumptions!$C$13),3)</f>
        <v>3.044</v>
      </c>
      <c r="AK450" s="0" t="str">
        <f aca="false">IF(OR(U450="Pending",U450="On Hold"),"Open GRN (awaiting)",IF(AJ450&lt;=1,"Within SLA",IF(ROUND(N(Y450)/Assumptions!$C$5,3)=AJ450,"Gate Wait",IF(ROUND(N(Z450)/Assumptions!$C$6,3)=AJ450,"Dock Wait",IF(ROUND(N(AA450)/Assumptions!$C$7,3)=AJ450,"Unloading",IF(ROUND(N(AB450)/Assumptions!$C$8,3)=AJ450,"Unload-to-QC Wait",IF(ROUND(N(AC450)/Assumptions!$C$9,3)=AJ450,"QC",IF(ROUND(N(AD450)/Assumptions!$C$10,3)=AJ450,"QC-to-GRN Wait",IF(ROUND(N(AE450)/Assumptions!$C$11,3)=AJ450,"GRN Processing",IF(ROUND(N(AF450)/Assumptions!$C$12,3)=AJ450,"GRN-to-Putaway Wait",IF(ROUND(N(AG450)/Assumptions!$C$13,3)=AJ450,"Putaway","Within SLA")))))))))))</f>
        <v>GRN Processing</v>
      </c>
    </row>
    <row r="451" customFormat="false" ht="15" hidden="false" customHeight="false" outlineLevel="0" collapsed="false">
      <c r="A451" s="0" t="s">
        <v>1478</v>
      </c>
      <c r="B451" s="0" t="s">
        <v>1479</v>
      </c>
      <c r="C451" s="0" t="s">
        <v>184</v>
      </c>
      <c r="D451" s="0" t="s">
        <v>147</v>
      </c>
      <c r="E451" s="0" t="s">
        <v>1480</v>
      </c>
      <c r="F451" s="0" t="s">
        <v>177</v>
      </c>
      <c r="G451" s="0" t="s">
        <v>167</v>
      </c>
      <c r="H451" s="17" t="n">
        <v>46213.6388888889</v>
      </c>
      <c r="I451" s="17" t="n">
        <v>46213.6708333333</v>
      </c>
      <c r="J451" s="17" t="n">
        <v>46213.675</v>
      </c>
      <c r="K451" s="17" t="n">
        <v>46213.6930555556</v>
      </c>
      <c r="L451" s="17" t="n">
        <v>46213.7</v>
      </c>
      <c r="M451" s="17" t="n">
        <v>46213.725</v>
      </c>
      <c r="N451" s="17" t="n">
        <v>46213.7479166667</v>
      </c>
      <c r="O451" s="17" t="n">
        <v>46213.7576388889</v>
      </c>
      <c r="P451" s="17" t="n">
        <v>46213.7777777778</v>
      </c>
      <c r="Q451" s="17" t="n">
        <v>46213.7819444445</v>
      </c>
      <c r="R451" s="0" t="n">
        <v>490</v>
      </c>
      <c r="S451" s="0" t="n">
        <v>0</v>
      </c>
      <c r="T451" s="0" t="n">
        <v>0</v>
      </c>
      <c r="U451" s="18" t="s">
        <v>130</v>
      </c>
      <c r="V451" s="18" t="s">
        <v>139</v>
      </c>
      <c r="W451" s="0" t="str">
        <f aca="false">IF(AND(X451&gt;=6,X451&lt;14),"A",IF(AND(X451&gt;=14,X451&lt;22),"B","C"))</f>
        <v>B</v>
      </c>
      <c r="X451" s="18" t="n">
        <f aca="false">HOUR(H451)</f>
        <v>15</v>
      </c>
      <c r="Y451" s="18" t="n">
        <f aca="false">ROUND((I451-H451)*1440,0)</f>
        <v>46</v>
      </c>
      <c r="Z451" s="18" t="n">
        <f aca="false">ROUND((J451-I451)*1440,0)</f>
        <v>6</v>
      </c>
      <c r="AA451" s="18" t="n">
        <f aca="false">ROUND((K451-J451)*1440,0)</f>
        <v>26</v>
      </c>
      <c r="AB451" s="18" t="n">
        <f aca="false">ROUND((L451-K451)*1440,0)</f>
        <v>10</v>
      </c>
      <c r="AC451" s="18" t="n">
        <f aca="false">ROUND((M451-L451)*1440,0)</f>
        <v>36</v>
      </c>
      <c r="AD451" s="18" t="n">
        <f aca="false">IF(N451="","",ROUND((N451-M451)*1440,0))</f>
        <v>33</v>
      </c>
      <c r="AE451" s="18" t="n">
        <f aca="false">IF(O451="","",ROUND((O451-N451)*1440,0))</f>
        <v>14</v>
      </c>
      <c r="AF451" s="18" t="n">
        <f aca="false">IF(P451="","",ROUND((P451-O451)*1440,0))</f>
        <v>29</v>
      </c>
      <c r="AG451" s="18" t="n">
        <f aca="false">IF(Q451="","",ROUND((Q451-P451)*1440,0))</f>
        <v>6</v>
      </c>
      <c r="AH451" s="18" t="n">
        <f aca="false">IF(Q451="","",ROUND((Q451-H451)*1440,0))</f>
        <v>206</v>
      </c>
      <c r="AI451" s="19" t="n">
        <f aca="false">ROUND(IF(O451="",Assumptions!$B$25-K451,O451-K451)*24,1)</f>
        <v>1.6</v>
      </c>
      <c r="AJ451" s="20" t="n">
        <f aca="false">ROUND(MAX(N(Y451)/Assumptions!$C$5, N(Z451)/Assumptions!$C$6, N(AA451)/Assumptions!$C$7, N(AB451)/Assumptions!$C$8, N(AC451)/Assumptions!$C$9, N(AD451)/Assumptions!$C$10, N(AE451)/Assumptions!$C$11, N(AF451)/Assumptions!$C$12, N(AG451)/Assumptions!$C$13),3)</f>
        <v>1.533</v>
      </c>
      <c r="AK451" s="0" t="str">
        <f aca="false">IF(OR(U451="Pending",U451="On Hold"),"Open GRN (awaiting)",IF(AJ451&lt;=1,"Within SLA",IF(ROUND(N(Y451)/Assumptions!$C$5,3)=AJ451,"Gate Wait",IF(ROUND(N(Z451)/Assumptions!$C$6,3)=AJ451,"Dock Wait",IF(ROUND(N(AA451)/Assumptions!$C$7,3)=AJ451,"Unloading",IF(ROUND(N(AB451)/Assumptions!$C$8,3)=AJ451,"Unload-to-QC Wait",IF(ROUND(N(AC451)/Assumptions!$C$9,3)=AJ451,"QC",IF(ROUND(N(AD451)/Assumptions!$C$10,3)=AJ451,"QC-to-GRN Wait",IF(ROUND(N(AE451)/Assumptions!$C$11,3)=AJ451,"GRN Processing",IF(ROUND(N(AF451)/Assumptions!$C$12,3)=AJ451,"GRN-to-Putaway Wait",IF(ROUND(N(AG451)/Assumptions!$C$13,3)=AJ451,"Putaway","Within SLA")))))))))))</f>
        <v>Gate Wait</v>
      </c>
    </row>
    <row r="452" customFormat="false" ht="15" hidden="false" customHeight="false" outlineLevel="0" collapsed="false">
      <c r="A452" s="0" t="s">
        <v>1481</v>
      </c>
      <c r="B452" s="0" t="s">
        <v>1482</v>
      </c>
      <c r="C452" s="0" t="s">
        <v>118</v>
      </c>
      <c r="D452" s="0" t="s">
        <v>119</v>
      </c>
      <c r="E452" s="0" t="s">
        <v>1483</v>
      </c>
      <c r="F452" s="0" t="s">
        <v>121</v>
      </c>
      <c r="G452" s="0" t="s">
        <v>129</v>
      </c>
      <c r="H452" s="17" t="n">
        <v>46213.6444444444</v>
      </c>
      <c r="I452" s="17" t="n">
        <v>46213.6951388889</v>
      </c>
      <c r="J452" s="17" t="n">
        <v>46213.6986111111</v>
      </c>
      <c r="K452" s="17" t="n">
        <v>46213.7243055556</v>
      </c>
      <c r="L452" s="17" t="n">
        <v>46213.7305555556</v>
      </c>
      <c r="M452" s="17" t="n">
        <v>46213.7451388889</v>
      </c>
      <c r="N452" s="17" t="n">
        <v>46213.7784722222</v>
      </c>
      <c r="O452" s="17" t="n">
        <v>46213.7895833333</v>
      </c>
      <c r="P452" s="17" t="n">
        <v>46213.8</v>
      </c>
      <c r="Q452" s="17" t="n">
        <v>46213.8222222222</v>
      </c>
      <c r="R452" s="0" t="n">
        <v>445</v>
      </c>
      <c r="S452" s="0" t="n">
        <v>0</v>
      </c>
      <c r="T452" s="0" t="n">
        <v>0</v>
      </c>
      <c r="U452" s="18" t="s">
        <v>130</v>
      </c>
      <c r="V452" s="18" t="s">
        <v>139</v>
      </c>
      <c r="W452" s="0" t="str">
        <f aca="false">IF(AND(X452&gt;=6,X452&lt;14),"A",IF(AND(X452&gt;=14,X452&lt;22),"B","C"))</f>
        <v>B</v>
      </c>
      <c r="X452" s="18" t="n">
        <f aca="false">HOUR(H452)</f>
        <v>15</v>
      </c>
      <c r="Y452" s="18" t="n">
        <f aca="false">ROUND((I452-H452)*1440,0)</f>
        <v>73</v>
      </c>
      <c r="Z452" s="18" t="n">
        <f aca="false">ROUND((J452-I452)*1440,0)</f>
        <v>5</v>
      </c>
      <c r="AA452" s="18" t="n">
        <f aca="false">ROUND((K452-J452)*1440,0)</f>
        <v>37</v>
      </c>
      <c r="AB452" s="18" t="n">
        <f aca="false">ROUND((L452-K452)*1440,0)</f>
        <v>9</v>
      </c>
      <c r="AC452" s="18" t="n">
        <f aca="false">ROUND((M452-L452)*1440,0)</f>
        <v>21</v>
      </c>
      <c r="AD452" s="18" t="n">
        <f aca="false">IF(N452="","",ROUND((N452-M452)*1440,0))</f>
        <v>48</v>
      </c>
      <c r="AE452" s="18" t="n">
        <f aca="false">IF(O452="","",ROUND((O452-N452)*1440,0))</f>
        <v>16</v>
      </c>
      <c r="AF452" s="18" t="n">
        <f aca="false">IF(P452="","",ROUND((P452-O452)*1440,0))</f>
        <v>15</v>
      </c>
      <c r="AG452" s="18" t="n">
        <f aca="false">IF(Q452="","",ROUND((Q452-P452)*1440,0))</f>
        <v>32</v>
      </c>
      <c r="AH452" s="18" t="n">
        <f aca="false">IF(Q452="","",ROUND((Q452-H452)*1440,0))</f>
        <v>256</v>
      </c>
      <c r="AI452" s="19" t="n">
        <f aca="false">ROUND(IF(O452="",Assumptions!$B$25-K452,O452-K452)*24,1)</f>
        <v>1.6</v>
      </c>
      <c r="AJ452" s="20" t="n">
        <f aca="false">ROUND(MAX(N(Y452)/Assumptions!$C$5, N(Z452)/Assumptions!$C$6, N(AA452)/Assumptions!$C$7, N(AB452)/Assumptions!$C$8, N(AC452)/Assumptions!$C$9, N(AD452)/Assumptions!$C$10, N(AE452)/Assumptions!$C$11, N(AF452)/Assumptions!$C$12, N(AG452)/Assumptions!$C$13),3)</f>
        <v>2.433</v>
      </c>
      <c r="AK452" s="0" t="str">
        <f aca="false">IF(OR(U452="Pending",U452="On Hold"),"Open GRN (awaiting)",IF(AJ452&lt;=1,"Within SLA",IF(ROUND(N(Y452)/Assumptions!$C$5,3)=AJ452,"Gate Wait",IF(ROUND(N(Z452)/Assumptions!$C$6,3)=AJ452,"Dock Wait",IF(ROUND(N(AA452)/Assumptions!$C$7,3)=AJ452,"Unloading",IF(ROUND(N(AB452)/Assumptions!$C$8,3)=AJ452,"Unload-to-QC Wait",IF(ROUND(N(AC452)/Assumptions!$C$9,3)=AJ452,"QC",IF(ROUND(N(AD452)/Assumptions!$C$10,3)=AJ452,"QC-to-GRN Wait",IF(ROUND(N(AE452)/Assumptions!$C$11,3)=AJ452,"GRN Processing",IF(ROUND(N(AF452)/Assumptions!$C$12,3)=AJ452,"GRN-to-Putaway Wait",IF(ROUND(N(AG452)/Assumptions!$C$13,3)=AJ452,"Putaway","Within SLA")))))))))))</f>
        <v>Gate Wait</v>
      </c>
    </row>
    <row r="453" customFormat="false" ht="15" hidden="false" customHeight="false" outlineLevel="0" collapsed="false">
      <c r="A453" s="0" t="s">
        <v>1484</v>
      </c>
      <c r="B453" s="0" t="s">
        <v>1485</v>
      </c>
      <c r="C453" s="0" t="s">
        <v>142</v>
      </c>
      <c r="D453" s="0" t="s">
        <v>119</v>
      </c>
      <c r="E453" s="0" t="s">
        <v>1486</v>
      </c>
      <c r="F453" s="0" t="s">
        <v>137</v>
      </c>
      <c r="G453" s="0" t="s">
        <v>122</v>
      </c>
      <c r="H453" s="17" t="n">
        <v>46213.6486111111</v>
      </c>
      <c r="I453" s="17" t="n">
        <v>46213.70625</v>
      </c>
      <c r="J453" s="17" t="n">
        <v>46213.7097222222</v>
      </c>
      <c r="K453" s="17" t="n">
        <v>46213.7201388889</v>
      </c>
      <c r="L453" s="17" t="n">
        <v>46213.7465277778</v>
      </c>
      <c r="M453" s="17" t="n">
        <v>46213.75625</v>
      </c>
      <c r="N453" s="17" t="n">
        <v>46213.7597222222</v>
      </c>
      <c r="O453" s="17" t="n">
        <v>46213.7694444444</v>
      </c>
      <c r="P453" s="17" t="n">
        <v>46213.7798611111</v>
      </c>
      <c r="Q453" s="17" t="n">
        <v>46213.7868055556</v>
      </c>
      <c r="R453" s="0" t="n">
        <v>121</v>
      </c>
      <c r="S453" s="0" t="n">
        <v>0</v>
      </c>
      <c r="T453" s="0" t="n">
        <v>0</v>
      </c>
      <c r="U453" s="18" t="s">
        <v>130</v>
      </c>
      <c r="V453" s="18" t="s">
        <v>139</v>
      </c>
      <c r="W453" s="0" t="str">
        <f aca="false">IF(AND(X453&gt;=6,X453&lt;14),"A",IF(AND(X453&gt;=14,X453&lt;22),"B","C"))</f>
        <v>B</v>
      </c>
      <c r="X453" s="18" t="n">
        <f aca="false">HOUR(H453)</f>
        <v>15</v>
      </c>
      <c r="Y453" s="18" t="n">
        <f aca="false">ROUND((I453-H453)*1440,0)</f>
        <v>83</v>
      </c>
      <c r="Z453" s="18" t="n">
        <f aca="false">ROUND((J453-I453)*1440,0)</f>
        <v>5</v>
      </c>
      <c r="AA453" s="18" t="n">
        <f aca="false">ROUND((K453-J453)*1440,0)</f>
        <v>15</v>
      </c>
      <c r="AB453" s="18" t="n">
        <f aca="false">ROUND((L453-K453)*1440,0)</f>
        <v>38</v>
      </c>
      <c r="AC453" s="18" t="n">
        <f aca="false">ROUND((M453-L453)*1440,0)</f>
        <v>14</v>
      </c>
      <c r="AD453" s="18" t="n">
        <f aca="false">IF(N453="","",ROUND((N453-M453)*1440,0))</f>
        <v>5</v>
      </c>
      <c r="AE453" s="18" t="n">
        <f aca="false">IF(O453="","",ROUND((O453-N453)*1440,0))</f>
        <v>14</v>
      </c>
      <c r="AF453" s="18" t="n">
        <f aca="false">IF(P453="","",ROUND((P453-O453)*1440,0))</f>
        <v>15</v>
      </c>
      <c r="AG453" s="18" t="n">
        <f aca="false">IF(Q453="","",ROUND((Q453-P453)*1440,0))</f>
        <v>10</v>
      </c>
      <c r="AH453" s="18" t="n">
        <f aca="false">IF(Q453="","",ROUND((Q453-H453)*1440,0))</f>
        <v>199</v>
      </c>
      <c r="AI453" s="19" t="n">
        <f aca="false">ROUND(IF(O453="",Assumptions!$B$25-K453,O453-K453)*24,1)</f>
        <v>1.2</v>
      </c>
      <c r="AJ453" s="20" t="n">
        <f aca="false">ROUND(MAX(N(Y453)/Assumptions!$C$5, N(Z453)/Assumptions!$C$6, N(AA453)/Assumptions!$C$7, N(AB453)/Assumptions!$C$8, N(AC453)/Assumptions!$C$9, N(AD453)/Assumptions!$C$10, N(AE453)/Assumptions!$C$11, N(AF453)/Assumptions!$C$12, N(AG453)/Assumptions!$C$13),3)</f>
        <v>2.767</v>
      </c>
      <c r="AK453" s="0" t="str">
        <f aca="false">IF(OR(U453="Pending",U453="On Hold"),"Open GRN (awaiting)",IF(AJ453&lt;=1,"Within SLA",IF(ROUND(N(Y453)/Assumptions!$C$5,3)=AJ453,"Gate Wait",IF(ROUND(N(Z453)/Assumptions!$C$6,3)=AJ453,"Dock Wait",IF(ROUND(N(AA453)/Assumptions!$C$7,3)=AJ453,"Unloading",IF(ROUND(N(AB453)/Assumptions!$C$8,3)=AJ453,"Unload-to-QC Wait",IF(ROUND(N(AC453)/Assumptions!$C$9,3)=AJ453,"QC",IF(ROUND(N(AD453)/Assumptions!$C$10,3)=AJ453,"QC-to-GRN Wait",IF(ROUND(N(AE453)/Assumptions!$C$11,3)=AJ453,"GRN Processing",IF(ROUND(N(AF453)/Assumptions!$C$12,3)=AJ453,"GRN-to-Putaway Wait",IF(ROUND(N(AG453)/Assumptions!$C$13,3)=AJ453,"Putaway","Within SLA")))))))))))</f>
        <v>Gate Wait</v>
      </c>
    </row>
    <row r="454" customFormat="false" ht="15" hidden="false" customHeight="false" outlineLevel="0" collapsed="false">
      <c r="A454" s="0" t="s">
        <v>1487</v>
      </c>
      <c r="B454" s="0" t="s">
        <v>1488</v>
      </c>
      <c r="C454" s="0" t="s">
        <v>184</v>
      </c>
      <c r="D454" s="0" t="s">
        <v>119</v>
      </c>
      <c r="E454" s="0" t="s">
        <v>1489</v>
      </c>
      <c r="F454" s="0" t="s">
        <v>177</v>
      </c>
      <c r="G454" s="0" t="s">
        <v>122</v>
      </c>
      <c r="H454" s="17" t="n">
        <v>46213.6520833333</v>
      </c>
      <c r="I454" s="17" t="n">
        <v>46213.6805555556</v>
      </c>
      <c r="J454" s="17" t="n">
        <v>46213.6833333333</v>
      </c>
      <c r="K454" s="17" t="n">
        <v>46213.7145833333</v>
      </c>
      <c r="L454" s="17" t="n">
        <v>46213.7194444445</v>
      </c>
      <c r="M454" s="17" t="n">
        <v>46213.7486111111</v>
      </c>
      <c r="N454" s="17" t="n">
        <v>46213.7743055556</v>
      </c>
      <c r="O454" s="17" t="n">
        <v>46213.8034722222</v>
      </c>
      <c r="P454" s="17" t="n">
        <v>46213.8131944445</v>
      </c>
      <c r="Q454" s="17" t="n">
        <v>46213.8270833333</v>
      </c>
      <c r="R454" s="0" t="n">
        <v>410</v>
      </c>
      <c r="S454" s="0" t="n">
        <v>0</v>
      </c>
      <c r="T454" s="0" t="n">
        <v>0</v>
      </c>
      <c r="U454" s="18" t="s">
        <v>130</v>
      </c>
      <c r="V454" s="18" t="s">
        <v>144</v>
      </c>
      <c r="W454" s="0" t="str">
        <f aca="false">IF(AND(X454&gt;=6,X454&lt;14),"A",IF(AND(X454&gt;=14,X454&lt;22),"B","C"))</f>
        <v>B</v>
      </c>
      <c r="X454" s="18" t="n">
        <f aca="false">HOUR(H454)</f>
        <v>15</v>
      </c>
      <c r="Y454" s="18" t="n">
        <f aca="false">ROUND((I454-H454)*1440,0)</f>
        <v>41</v>
      </c>
      <c r="Z454" s="18" t="n">
        <f aca="false">ROUND((J454-I454)*1440,0)</f>
        <v>4</v>
      </c>
      <c r="AA454" s="18" t="n">
        <f aca="false">ROUND((K454-J454)*1440,0)</f>
        <v>45</v>
      </c>
      <c r="AB454" s="18" t="n">
        <f aca="false">ROUND((L454-K454)*1440,0)</f>
        <v>7</v>
      </c>
      <c r="AC454" s="18" t="n">
        <f aca="false">ROUND((M454-L454)*1440,0)</f>
        <v>42</v>
      </c>
      <c r="AD454" s="18" t="n">
        <f aca="false">IF(N454="","",ROUND((N454-M454)*1440,0))</f>
        <v>37</v>
      </c>
      <c r="AE454" s="18" t="n">
        <f aca="false">IF(O454="","",ROUND((O454-N454)*1440,0))</f>
        <v>42</v>
      </c>
      <c r="AF454" s="18" t="n">
        <f aca="false">IF(P454="","",ROUND((P454-O454)*1440,0))</f>
        <v>14</v>
      </c>
      <c r="AG454" s="18" t="n">
        <f aca="false">IF(Q454="","",ROUND((Q454-P454)*1440,0))</f>
        <v>20</v>
      </c>
      <c r="AH454" s="18" t="n">
        <f aca="false">IF(Q454="","",ROUND((Q454-H454)*1440,0))</f>
        <v>252</v>
      </c>
      <c r="AI454" s="19" t="n">
        <f aca="false">ROUND(IF(O454="",Assumptions!$B$25-K454,O454-K454)*24,1)</f>
        <v>2.1</v>
      </c>
      <c r="AJ454" s="20" t="n">
        <f aca="false">ROUND(MAX(N(Y454)/Assumptions!$C$5, N(Z454)/Assumptions!$C$6, N(AA454)/Assumptions!$C$7, N(AB454)/Assumptions!$C$8, N(AC454)/Assumptions!$C$9, N(AD454)/Assumptions!$C$10, N(AE454)/Assumptions!$C$11, N(AF454)/Assumptions!$C$12, N(AG454)/Assumptions!$C$13),3)</f>
        <v>1.367</v>
      </c>
      <c r="AK454" s="0" t="str">
        <f aca="false">IF(OR(U454="Pending",U454="On Hold"),"Open GRN (awaiting)",IF(AJ454&lt;=1,"Within SLA",IF(ROUND(N(Y454)/Assumptions!$C$5,3)=AJ454,"Gate Wait",IF(ROUND(N(Z454)/Assumptions!$C$6,3)=AJ454,"Dock Wait",IF(ROUND(N(AA454)/Assumptions!$C$7,3)=AJ454,"Unloading",IF(ROUND(N(AB454)/Assumptions!$C$8,3)=AJ454,"Unload-to-QC Wait",IF(ROUND(N(AC454)/Assumptions!$C$9,3)=AJ454,"QC",IF(ROUND(N(AD454)/Assumptions!$C$10,3)=AJ454,"QC-to-GRN Wait",IF(ROUND(N(AE454)/Assumptions!$C$11,3)=AJ454,"GRN Processing",IF(ROUND(N(AF454)/Assumptions!$C$12,3)=AJ454,"GRN-to-Putaway Wait",IF(ROUND(N(AG454)/Assumptions!$C$13,3)=AJ454,"Putaway","Within SLA")))))))))))</f>
        <v>Gate Wait</v>
      </c>
    </row>
    <row r="455" customFormat="false" ht="15" hidden="false" customHeight="false" outlineLevel="0" collapsed="false">
      <c r="A455" s="0" t="s">
        <v>1490</v>
      </c>
      <c r="B455" s="0" t="s">
        <v>1491</v>
      </c>
      <c r="C455" s="0" t="s">
        <v>175</v>
      </c>
      <c r="D455" s="0" t="s">
        <v>135</v>
      </c>
      <c r="E455" s="0" t="s">
        <v>1492</v>
      </c>
      <c r="F455" s="0" t="s">
        <v>177</v>
      </c>
      <c r="G455" s="0" t="s">
        <v>138</v>
      </c>
      <c r="H455" s="17" t="n">
        <v>46213.68125</v>
      </c>
      <c r="I455" s="17" t="n">
        <v>46213.6923611111</v>
      </c>
      <c r="J455" s="17" t="n">
        <v>46213.6951388889</v>
      </c>
      <c r="K455" s="17" t="n">
        <v>46213.7222222222</v>
      </c>
      <c r="L455" s="17" t="n">
        <v>46213.7243055556</v>
      </c>
      <c r="M455" s="17" t="n">
        <v>46213.7513888889</v>
      </c>
      <c r="N455" s="17" t="n">
        <v>46213.7909722222</v>
      </c>
      <c r="O455" s="17" t="n">
        <v>46213.8527777778</v>
      </c>
      <c r="P455" s="17" t="n">
        <v>46213.8743055556</v>
      </c>
      <c r="Q455" s="17" t="n">
        <v>46213.8895833333</v>
      </c>
      <c r="R455" s="0" t="n">
        <v>497</v>
      </c>
      <c r="S455" s="0" t="n">
        <v>0</v>
      </c>
      <c r="T455" s="0" t="n">
        <v>0</v>
      </c>
      <c r="U455" s="18" t="s">
        <v>130</v>
      </c>
      <c r="V455" s="18" t="s">
        <v>131</v>
      </c>
      <c r="W455" s="0" t="str">
        <f aca="false">IF(AND(X455&gt;=6,X455&lt;14),"A",IF(AND(X455&gt;=14,X455&lt;22),"B","C"))</f>
        <v>B</v>
      </c>
      <c r="X455" s="18" t="n">
        <f aca="false">HOUR(H455)</f>
        <v>16</v>
      </c>
      <c r="Y455" s="18" t="n">
        <f aca="false">ROUND((I455-H455)*1440,0)</f>
        <v>16</v>
      </c>
      <c r="Z455" s="18" t="n">
        <f aca="false">ROUND((J455-I455)*1440,0)</f>
        <v>4</v>
      </c>
      <c r="AA455" s="18" t="n">
        <f aca="false">ROUND((K455-J455)*1440,0)</f>
        <v>39</v>
      </c>
      <c r="AB455" s="18" t="n">
        <f aca="false">ROUND((L455-K455)*1440,0)</f>
        <v>3</v>
      </c>
      <c r="AC455" s="18" t="n">
        <f aca="false">ROUND((M455-L455)*1440,0)</f>
        <v>39</v>
      </c>
      <c r="AD455" s="18" t="n">
        <f aca="false">IF(N455="","",ROUND((N455-M455)*1440,0))</f>
        <v>57</v>
      </c>
      <c r="AE455" s="18" t="n">
        <f aca="false">IF(O455="","",ROUND((O455-N455)*1440,0))</f>
        <v>89</v>
      </c>
      <c r="AF455" s="18" t="n">
        <f aca="false">IF(P455="","",ROUND((P455-O455)*1440,0))</f>
        <v>31</v>
      </c>
      <c r="AG455" s="18" t="n">
        <f aca="false">IF(Q455="","",ROUND((Q455-P455)*1440,0))</f>
        <v>22</v>
      </c>
      <c r="AH455" s="18" t="n">
        <f aca="false">IF(Q455="","",ROUND((Q455-H455)*1440,0))</f>
        <v>300</v>
      </c>
      <c r="AI455" s="19" t="n">
        <f aca="false">ROUND(IF(O455="",Assumptions!$B$25-K455,O455-K455)*24,1)</f>
        <v>3.1</v>
      </c>
      <c r="AJ455" s="20" t="n">
        <f aca="false">ROUND(MAX(N(Y455)/Assumptions!$C$5, N(Z455)/Assumptions!$C$6, N(AA455)/Assumptions!$C$7, N(AB455)/Assumptions!$C$8, N(AC455)/Assumptions!$C$9, N(AD455)/Assumptions!$C$10, N(AE455)/Assumptions!$C$11, N(AF455)/Assumptions!$C$12, N(AG455)/Assumptions!$C$13),3)</f>
        <v>1.978</v>
      </c>
      <c r="AK455" s="0" t="str">
        <f aca="false">IF(OR(U455="Pending",U455="On Hold"),"Open GRN (awaiting)",IF(AJ455&lt;=1,"Within SLA",IF(ROUND(N(Y455)/Assumptions!$C$5,3)=AJ455,"Gate Wait",IF(ROUND(N(Z455)/Assumptions!$C$6,3)=AJ455,"Dock Wait",IF(ROUND(N(AA455)/Assumptions!$C$7,3)=AJ455,"Unloading",IF(ROUND(N(AB455)/Assumptions!$C$8,3)=AJ455,"Unload-to-QC Wait",IF(ROUND(N(AC455)/Assumptions!$C$9,3)=AJ455,"QC",IF(ROUND(N(AD455)/Assumptions!$C$10,3)=AJ455,"QC-to-GRN Wait",IF(ROUND(N(AE455)/Assumptions!$C$11,3)=AJ455,"GRN Processing",IF(ROUND(N(AF455)/Assumptions!$C$12,3)=AJ455,"GRN-to-Putaway Wait",IF(ROUND(N(AG455)/Assumptions!$C$13,3)=AJ455,"Putaway","Within SLA")))))))))))</f>
        <v>GRN Processing</v>
      </c>
    </row>
    <row r="456" customFormat="false" ht="15" hidden="false" customHeight="false" outlineLevel="0" collapsed="false">
      <c r="A456" s="0" t="s">
        <v>1493</v>
      </c>
      <c r="B456" s="0" t="s">
        <v>1494</v>
      </c>
      <c r="C456" s="0" t="s">
        <v>184</v>
      </c>
      <c r="D456" s="0" t="s">
        <v>147</v>
      </c>
      <c r="E456" s="0" t="s">
        <v>1495</v>
      </c>
      <c r="F456" s="0" t="s">
        <v>177</v>
      </c>
      <c r="G456" s="0" t="s">
        <v>150</v>
      </c>
      <c r="H456" s="17" t="n">
        <v>46213.7090277778</v>
      </c>
      <c r="I456" s="17" t="n">
        <v>46213.7451388889</v>
      </c>
      <c r="J456" s="17" t="n">
        <v>46213.7479166667</v>
      </c>
      <c r="K456" s="17" t="n">
        <v>46213.7638888889</v>
      </c>
      <c r="L456" s="17" t="n">
        <v>46213.7666666667</v>
      </c>
      <c r="M456" s="17" t="n">
        <v>46213.7743055556</v>
      </c>
      <c r="N456" s="17" t="n">
        <v>46213.7916666667</v>
      </c>
      <c r="O456" s="17" t="n">
        <v>46213.8326388889</v>
      </c>
      <c r="P456" s="17" t="n">
        <v>46213.8430555556</v>
      </c>
      <c r="Q456" s="17" t="n">
        <v>46213.8701388889</v>
      </c>
      <c r="R456" s="0" t="n">
        <v>248</v>
      </c>
      <c r="S456" s="0" t="n">
        <v>0</v>
      </c>
      <c r="T456" s="0" t="n">
        <v>0</v>
      </c>
      <c r="U456" s="18" t="s">
        <v>130</v>
      </c>
      <c r="V456" s="18" t="s">
        <v>139</v>
      </c>
      <c r="W456" s="0" t="str">
        <f aca="false">IF(AND(X456&gt;=6,X456&lt;14),"A",IF(AND(X456&gt;=14,X456&lt;22),"B","C"))</f>
        <v>B</v>
      </c>
      <c r="X456" s="18" t="n">
        <f aca="false">HOUR(H456)</f>
        <v>17</v>
      </c>
      <c r="Y456" s="18" t="n">
        <f aca="false">ROUND((I456-H456)*1440,0)</f>
        <v>52</v>
      </c>
      <c r="Z456" s="18" t="n">
        <f aca="false">ROUND((J456-I456)*1440,0)</f>
        <v>4</v>
      </c>
      <c r="AA456" s="18" t="n">
        <f aca="false">ROUND((K456-J456)*1440,0)</f>
        <v>23</v>
      </c>
      <c r="AB456" s="18" t="n">
        <f aca="false">ROUND((L456-K456)*1440,0)</f>
        <v>4</v>
      </c>
      <c r="AC456" s="18" t="n">
        <f aca="false">ROUND((M456-L456)*1440,0)</f>
        <v>11</v>
      </c>
      <c r="AD456" s="18" t="n">
        <f aca="false">IF(N456="","",ROUND((N456-M456)*1440,0))</f>
        <v>25</v>
      </c>
      <c r="AE456" s="18" t="n">
        <f aca="false">IF(O456="","",ROUND((O456-N456)*1440,0))</f>
        <v>59</v>
      </c>
      <c r="AF456" s="18" t="n">
        <f aca="false">IF(P456="","",ROUND((P456-O456)*1440,0))</f>
        <v>15</v>
      </c>
      <c r="AG456" s="18" t="n">
        <f aca="false">IF(Q456="","",ROUND((Q456-P456)*1440,0))</f>
        <v>39</v>
      </c>
      <c r="AH456" s="18" t="n">
        <f aca="false">IF(Q456="","",ROUND((Q456-H456)*1440,0))</f>
        <v>232</v>
      </c>
      <c r="AI456" s="19" t="n">
        <f aca="false">ROUND(IF(O456="",Assumptions!$B$25-K456,O456-K456)*24,1)</f>
        <v>1.7</v>
      </c>
      <c r="AJ456" s="20" t="n">
        <f aca="false">ROUND(MAX(N(Y456)/Assumptions!$C$5, N(Z456)/Assumptions!$C$6, N(AA456)/Assumptions!$C$7, N(AB456)/Assumptions!$C$8, N(AC456)/Assumptions!$C$9, N(AD456)/Assumptions!$C$10, N(AE456)/Assumptions!$C$11, N(AF456)/Assumptions!$C$12, N(AG456)/Assumptions!$C$13),3)</f>
        <v>1.733</v>
      </c>
      <c r="AK456" s="0" t="str">
        <f aca="false">IF(OR(U456="Pending",U456="On Hold"),"Open GRN (awaiting)",IF(AJ456&lt;=1,"Within SLA",IF(ROUND(N(Y456)/Assumptions!$C$5,3)=AJ456,"Gate Wait",IF(ROUND(N(Z456)/Assumptions!$C$6,3)=AJ456,"Dock Wait",IF(ROUND(N(AA456)/Assumptions!$C$7,3)=AJ456,"Unloading",IF(ROUND(N(AB456)/Assumptions!$C$8,3)=AJ456,"Unload-to-QC Wait",IF(ROUND(N(AC456)/Assumptions!$C$9,3)=AJ456,"QC",IF(ROUND(N(AD456)/Assumptions!$C$10,3)=AJ456,"QC-to-GRN Wait",IF(ROUND(N(AE456)/Assumptions!$C$11,3)=AJ456,"GRN Processing",IF(ROUND(N(AF456)/Assumptions!$C$12,3)=AJ456,"GRN-to-Putaway Wait",IF(ROUND(N(AG456)/Assumptions!$C$13,3)=AJ456,"Putaway","Within SLA")))))))))))</f>
        <v>Gate Wait</v>
      </c>
    </row>
    <row r="457" customFormat="false" ht="15" hidden="false" customHeight="false" outlineLevel="0" collapsed="false">
      <c r="A457" s="0" t="s">
        <v>1496</v>
      </c>
      <c r="B457" s="0" t="s">
        <v>1497</v>
      </c>
      <c r="C457" s="0" t="s">
        <v>118</v>
      </c>
      <c r="D457" s="0" t="s">
        <v>135</v>
      </c>
      <c r="E457" s="0" t="s">
        <v>1498</v>
      </c>
      <c r="F457" s="0" t="s">
        <v>121</v>
      </c>
      <c r="G457" s="0" t="s">
        <v>178</v>
      </c>
      <c r="H457" s="17" t="n">
        <v>46213.7125</v>
      </c>
      <c r="I457" s="17" t="n">
        <v>46213.7472222222</v>
      </c>
      <c r="J457" s="17" t="n">
        <v>46213.7541666667</v>
      </c>
      <c r="K457" s="17" t="n">
        <v>46213.7972222222</v>
      </c>
      <c r="L457" s="17" t="n">
        <v>46213.8027777778</v>
      </c>
      <c r="M457" s="17" t="n">
        <v>46213.8131944445</v>
      </c>
      <c r="N457" s="17" t="n">
        <v>46213.8666666667</v>
      </c>
      <c r="O457" s="17" t="n">
        <v>46213.8854166667</v>
      </c>
      <c r="P457" s="17" t="n">
        <v>46213.90625</v>
      </c>
      <c r="Q457" s="17" t="n">
        <v>46213.9125</v>
      </c>
      <c r="R457" s="0" t="n">
        <v>497</v>
      </c>
      <c r="S457" s="0" t="n">
        <v>0</v>
      </c>
      <c r="T457" s="0" t="n">
        <v>0</v>
      </c>
      <c r="U457" s="18" t="s">
        <v>130</v>
      </c>
      <c r="V457" s="18" t="s">
        <v>156</v>
      </c>
      <c r="W457" s="0" t="str">
        <f aca="false">IF(AND(X457&gt;=6,X457&lt;14),"A",IF(AND(X457&gt;=14,X457&lt;22),"B","C"))</f>
        <v>B</v>
      </c>
      <c r="X457" s="18" t="n">
        <f aca="false">HOUR(H457)</f>
        <v>17</v>
      </c>
      <c r="Y457" s="18" t="n">
        <f aca="false">ROUND((I457-H457)*1440,0)</f>
        <v>50</v>
      </c>
      <c r="Z457" s="18" t="n">
        <f aca="false">ROUND((J457-I457)*1440,0)</f>
        <v>10</v>
      </c>
      <c r="AA457" s="18" t="n">
        <f aca="false">ROUND((K457-J457)*1440,0)</f>
        <v>62</v>
      </c>
      <c r="AB457" s="18" t="n">
        <f aca="false">ROUND((L457-K457)*1440,0)</f>
        <v>8</v>
      </c>
      <c r="AC457" s="18" t="n">
        <f aca="false">ROUND((M457-L457)*1440,0)</f>
        <v>15</v>
      </c>
      <c r="AD457" s="18" t="n">
        <f aca="false">IF(N457="","",ROUND((N457-M457)*1440,0))</f>
        <v>77</v>
      </c>
      <c r="AE457" s="18" t="n">
        <f aca="false">IF(O457="","",ROUND((O457-N457)*1440,0))</f>
        <v>27</v>
      </c>
      <c r="AF457" s="18" t="n">
        <f aca="false">IF(P457="","",ROUND((P457-O457)*1440,0))</f>
        <v>30</v>
      </c>
      <c r="AG457" s="18" t="n">
        <f aca="false">IF(Q457="","",ROUND((Q457-P457)*1440,0))</f>
        <v>9</v>
      </c>
      <c r="AH457" s="18" t="n">
        <f aca="false">IF(Q457="","",ROUND((Q457-H457)*1440,0))</f>
        <v>288</v>
      </c>
      <c r="AI457" s="19" t="n">
        <f aca="false">ROUND(IF(O457="",Assumptions!$B$25-K457,O457-K457)*24,1)</f>
        <v>2.1</v>
      </c>
      <c r="AJ457" s="20" t="n">
        <f aca="false">ROUND(MAX(N(Y457)/Assumptions!$C$5, N(Z457)/Assumptions!$C$6, N(AA457)/Assumptions!$C$7, N(AB457)/Assumptions!$C$8, N(AC457)/Assumptions!$C$9, N(AD457)/Assumptions!$C$10, N(AE457)/Assumptions!$C$11, N(AF457)/Assumptions!$C$12, N(AG457)/Assumptions!$C$13),3)</f>
        <v>2.567</v>
      </c>
      <c r="AK457" s="0" t="str">
        <f aca="false">IF(OR(U457="Pending",U457="On Hold"),"Open GRN (awaiting)",IF(AJ457&lt;=1,"Within SLA",IF(ROUND(N(Y457)/Assumptions!$C$5,3)=AJ457,"Gate Wait",IF(ROUND(N(Z457)/Assumptions!$C$6,3)=AJ457,"Dock Wait",IF(ROUND(N(AA457)/Assumptions!$C$7,3)=AJ457,"Unloading",IF(ROUND(N(AB457)/Assumptions!$C$8,3)=AJ457,"Unload-to-QC Wait",IF(ROUND(N(AC457)/Assumptions!$C$9,3)=AJ457,"QC",IF(ROUND(N(AD457)/Assumptions!$C$10,3)=AJ457,"QC-to-GRN Wait",IF(ROUND(N(AE457)/Assumptions!$C$11,3)=AJ457,"GRN Processing",IF(ROUND(N(AF457)/Assumptions!$C$12,3)=AJ457,"GRN-to-Putaway Wait",IF(ROUND(N(AG457)/Assumptions!$C$13,3)=AJ457,"Putaway","Within SLA")))))))))))</f>
        <v>QC-to-GRN Wait</v>
      </c>
    </row>
    <row r="458" customFormat="false" ht="15" hidden="false" customHeight="false" outlineLevel="0" collapsed="false">
      <c r="A458" s="0" t="s">
        <v>1499</v>
      </c>
      <c r="B458" s="0" t="s">
        <v>1500</v>
      </c>
      <c r="C458" s="0" t="s">
        <v>134</v>
      </c>
      <c r="D458" s="0" t="s">
        <v>147</v>
      </c>
      <c r="E458" s="0" t="s">
        <v>1501</v>
      </c>
      <c r="F458" s="0" t="s">
        <v>128</v>
      </c>
      <c r="G458" s="0" t="s">
        <v>167</v>
      </c>
      <c r="H458" s="17" t="n">
        <v>46213.7645833333</v>
      </c>
      <c r="I458" s="17" t="n">
        <v>46213.7895833333</v>
      </c>
      <c r="J458" s="17" t="n">
        <v>46213.7951388889</v>
      </c>
      <c r="K458" s="17" t="n">
        <v>46213.8097222222</v>
      </c>
      <c r="L458" s="17" t="n">
        <v>46213.8180555556</v>
      </c>
      <c r="M458" s="17" t="n">
        <v>46213.8597222222</v>
      </c>
      <c r="N458" s="17" t="n">
        <v>46213.8784722222</v>
      </c>
      <c r="O458" s="17" t="n">
        <v>46213.8861111111</v>
      </c>
      <c r="P458" s="17" t="n">
        <v>46213.8951388889</v>
      </c>
      <c r="Q458" s="17" t="n">
        <v>46213.9076388889</v>
      </c>
      <c r="R458" s="0" t="n">
        <v>204</v>
      </c>
      <c r="S458" s="0" t="n">
        <v>0</v>
      </c>
      <c r="T458" s="0" t="n">
        <v>0</v>
      </c>
      <c r="U458" s="18" t="s">
        <v>130</v>
      </c>
      <c r="V458" s="18" t="s">
        <v>82</v>
      </c>
      <c r="W458" s="0" t="str">
        <f aca="false">IF(AND(X458&gt;=6,X458&lt;14),"A",IF(AND(X458&gt;=14,X458&lt;22),"B","C"))</f>
        <v>B</v>
      </c>
      <c r="X458" s="18" t="n">
        <f aca="false">HOUR(H458)</f>
        <v>18</v>
      </c>
      <c r="Y458" s="18" t="n">
        <f aca="false">ROUND((I458-H458)*1440,0)</f>
        <v>36</v>
      </c>
      <c r="Z458" s="18" t="n">
        <f aca="false">ROUND((J458-I458)*1440,0)</f>
        <v>8</v>
      </c>
      <c r="AA458" s="18" t="n">
        <f aca="false">ROUND((K458-J458)*1440,0)</f>
        <v>21</v>
      </c>
      <c r="AB458" s="18" t="n">
        <f aca="false">ROUND((L458-K458)*1440,0)</f>
        <v>12</v>
      </c>
      <c r="AC458" s="18" t="n">
        <f aca="false">ROUND((M458-L458)*1440,0)</f>
        <v>60</v>
      </c>
      <c r="AD458" s="18" t="n">
        <f aca="false">IF(N458="","",ROUND((N458-M458)*1440,0))</f>
        <v>27</v>
      </c>
      <c r="AE458" s="18" t="n">
        <f aca="false">IF(O458="","",ROUND((O458-N458)*1440,0))</f>
        <v>11</v>
      </c>
      <c r="AF458" s="18" t="n">
        <f aca="false">IF(P458="","",ROUND((P458-O458)*1440,0))</f>
        <v>13</v>
      </c>
      <c r="AG458" s="18" t="n">
        <f aca="false">IF(Q458="","",ROUND((Q458-P458)*1440,0))</f>
        <v>18</v>
      </c>
      <c r="AH458" s="18" t="n">
        <f aca="false">IF(Q458="","",ROUND((Q458-H458)*1440,0))</f>
        <v>206</v>
      </c>
      <c r="AI458" s="19" t="n">
        <f aca="false">ROUND(IF(O458="",Assumptions!$B$25-K458,O458-K458)*24,1)</f>
        <v>1.8</v>
      </c>
      <c r="AJ458" s="20" t="n">
        <f aca="false">ROUND(MAX(N(Y458)/Assumptions!$C$5, N(Z458)/Assumptions!$C$6, N(AA458)/Assumptions!$C$7, N(AB458)/Assumptions!$C$8, N(AC458)/Assumptions!$C$9, N(AD458)/Assumptions!$C$10, N(AE458)/Assumptions!$C$11, N(AF458)/Assumptions!$C$12, N(AG458)/Assumptions!$C$13),3)</f>
        <v>1.333</v>
      </c>
      <c r="AK458" s="0" t="str">
        <f aca="false">IF(OR(U458="Pending",U458="On Hold"),"Open GRN (awaiting)",IF(AJ458&lt;=1,"Within SLA",IF(ROUND(N(Y458)/Assumptions!$C$5,3)=AJ458,"Gate Wait",IF(ROUND(N(Z458)/Assumptions!$C$6,3)=AJ458,"Dock Wait",IF(ROUND(N(AA458)/Assumptions!$C$7,3)=AJ458,"Unloading",IF(ROUND(N(AB458)/Assumptions!$C$8,3)=AJ458,"Unload-to-QC Wait",IF(ROUND(N(AC458)/Assumptions!$C$9,3)=AJ458,"QC",IF(ROUND(N(AD458)/Assumptions!$C$10,3)=AJ458,"QC-to-GRN Wait",IF(ROUND(N(AE458)/Assumptions!$C$11,3)=AJ458,"GRN Processing",IF(ROUND(N(AF458)/Assumptions!$C$12,3)=AJ458,"GRN-to-Putaway Wait",IF(ROUND(N(AG458)/Assumptions!$C$13,3)=AJ458,"Putaway","Within SLA")))))))))))</f>
        <v>QC</v>
      </c>
    </row>
    <row r="459" customFormat="false" ht="15" hidden="false" customHeight="false" outlineLevel="0" collapsed="false">
      <c r="A459" s="0" t="s">
        <v>1502</v>
      </c>
      <c r="B459" s="0" t="s">
        <v>1503</v>
      </c>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46213.8548611111</v>
      </c>
      <c r="M459" s="17" t="n">
        <v>46213.9020833333</v>
      </c>
      <c r="N459" s="17" t="n">
        <v>46213.9493055556</v>
      </c>
      <c r="O459" s="17" t="n">
        <v>46214.0104166667</v>
      </c>
      <c r="P459" s="17" t="n">
        <v>46214.0159722222</v>
      </c>
      <c r="Q459" s="17" t="n">
        <v>46214.03125</v>
      </c>
      <c r="R459" s="0" t="n">
        <v>349</v>
      </c>
      <c r="S459" s="0" t="n">
        <v>0</v>
      </c>
      <c r="T459" s="0" t="n">
        <v>0</v>
      </c>
      <c r="U459" s="18" t="s">
        <v>130</v>
      </c>
      <c r="V459" s="18" t="s">
        <v>144</v>
      </c>
      <c r="W459" s="0" t="str">
        <f aca="false">IF(AND(X459&gt;=6,X459&lt;14),"A",IF(AND(X459&gt;=14,X459&lt;22),"B","C"))</f>
        <v>B</v>
      </c>
      <c r="X459" s="18" t="n">
        <f aca="false">HOUR(H459)</f>
        <v>19</v>
      </c>
      <c r="Y459" s="18" t="n">
        <f aca="false">ROUND((I459-H459)*1440,0)</f>
        <v>12</v>
      </c>
      <c r="Z459" s="18" t="n">
        <f aca="false">ROUND((J459-I459)*1440,0)</f>
        <v>8</v>
      </c>
      <c r="AA459" s="18" t="n">
        <f aca="false">ROUND((K459-J459)*1440,0)</f>
        <v>43</v>
      </c>
      <c r="AB459" s="18" t="n">
        <f aca="false">ROUND((L459-K459)*1440,0)</f>
        <v>24</v>
      </c>
      <c r="AC459" s="18" t="n">
        <f aca="false">ROUND((M459-L459)*1440,0)</f>
        <v>68</v>
      </c>
      <c r="AD459" s="18" t="n">
        <f aca="false">IF(N459="","",ROUND((N459-M459)*1440,0))</f>
        <v>68</v>
      </c>
      <c r="AE459" s="18" t="n">
        <f aca="false">IF(O459="","",ROUND((O459-N459)*1440,0))</f>
        <v>88</v>
      </c>
      <c r="AF459" s="18" t="n">
        <f aca="false">IF(P459="","",ROUND((P459-O459)*1440,0))</f>
        <v>8</v>
      </c>
      <c r="AG459" s="18" t="n">
        <f aca="false">IF(Q459="","",ROUND((Q459-P459)*1440,0))</f>
        <v>22</v>
      </c>
      <c r="AH459" s="18" t="n">
        <f aca="false">IF(Q459="","",ROUND((Q459-H459)*1440,0))</f>
        <v>341</v>
      </c>
      <c r="AI459" s="19" t="n">
        <f aca="false">ROUND(IF(O459="",Assumptions!$B$25-K459,O459-K459)*24,1)</f>
        <v>4.1</v>
      </c>
      <c r="AJ459" s="20" t="n">
        <f aca="false">ROUND(MAX(N(Y459)/Assumptions!$C$5, N(Z459)/Assumptions!$C$6, N(AA459)/Assumptions!$C$7, N(AB459)/Assumptions!$C$8, N(AC459)/Assumptions!$C$9, N(AD459)/Assumptions!$C$10, N(AE459)/Assumptions!$C$11, N(AF459)/Assumptions!$C$12, N(AG459)/Assumptions!$C$13),3)</f>
        <v>2.267</v>
      </c>
      <c r="AK459" s="0" t="str">
        <f aca="false">IF(OR(U459="Pending",U459="On Hold"),"Open GRN (awaiting)",IF(AJ459&lt;=1,"Within SLA",IF(ROUND(N(Y459)/Assumptions!$C$5,3)=AJ459,"Gate Wait",IF(ROUND(N(Z459)/Assumptions!$C$6,3)=AJ459,"Dock Wait",IF(ROUND(N(AA459)/Assumptions!$C$7,3)=AJ459,"Unloading",IF(ROUND(N(AB459)/Assumptions!$C$8,3)=AJ459,"Unload-to-QC Wait",IF(ROUND(N(AC459)/Assumptions!$C$9,3)=AJ459,"QC",IF(ROUND(N(AD459)/Assumptions!$C$10,3)=AJ459,"QC-to-GRN Wait",IF(ROUND(N(AE459)/Assumptions!$C$11,3)=AJ459,"GRN Processing",IF(ROUND(N(AF459)/Assumptions!$C$12,3)=AJ459,"GRN-to-Putaway Wait",IF(ROUND(N(AG459)/Assumptions!$C$13,3)=AJ459,"Putaway","Within SLA")))))))))))</f>
        <v>QC-to-GRN Wait</v>
      </c>
    </row>
    <row r="460" customFormat="false" ht="15" hidden="false" customHeight="false" outlineLevel="0" collapsed="false">
      <c r="A460" s="0" t="s">
        <v>1505</v>
      </c>
      <c r="B460" s="0" t="s">
        <v>1506</v>
      </c>
      <c r="C460" s="0" t="s">
        <v>170</v>
      </c>
      <c r="D460" s="0" t="s">
        <v>147</v>
      </c>
      <c r="E460" s="0" t="s">
        <v>1507</v>
      </c>
      <c r="F460" s="0" t="s">
        <v>128</v>
      </c>
      <c r="G460" s="0" t="s">
        <v>150</v>
      </c>
      <c r="H460" s="17" t="n">
        <v>46213.7965277778</v>
      </c>
      <c r="I460" s="17" t="n">
        <v>46213.8125</v>
      </c>
      <c r="J460" s="17" t="n">
        <v>46213.8208333333</v>
      </c>
      <c r="K460" s="17" t="n">
        <v>46213.8729166667</v>
      </c>
      <c r="L460" s="17" t="n">
        <v>46213.8881944444</v>
      </c>
      <c r="M460" s="17" t="n">
        <v>46213.9034722222</v>
      </c>
      <c r="N460" s="17" t="n">
        <v>46213.9145833333</v>
      </c>
      <c r="O460" s="17" t="n">
        <v>46213.925</v>
      </c>
      <c r="P460" s="17" t="n">
        <v>46213.9520833333</v>
      </c>
      <c r="Q460" s="17" t="n">
        <v>46213.9631944444</v>
      </c>
      <c r="R460" s="0" t="n">
        <v>369</v>
      </c>
      <c r="S460" s="0" t="n">
        <v>0</v>
      </c>
      <c r="T460" s="0" t="n">
        <v>0</v>
      </c>
      <c r="U460" s="18" t="s">
        <v>130</v>
      </c>
      <c r="V460" s="18" t="s">
        <v>139</v>
      </c>
      <c r="W460" s="0" t="str">
        <f aca="false">IF(AND(X460&gt;=6,X460&lt;14),"A",IF(AND(X460&gt;=14,X460&lt;22),"B","C"))</f>
        <v>B</v>
      </c>
      <c r="X460" s="18" t="n">
        <f aca="false">HOUR(H460)</f>
        <v>19</v>
      </c>
      <c r="Y460" s="18" t="n">
        <f aca="false">ROUND((I460-H460)*1440,0)</f>
        <v>23</v>
      </c>
      <c r="Z460" s="18" t="n">
        <f aca="false">ROUND((J460-I460)*1440,0)</f>
        <v>12</v>
      </c>
      <c r="AA460" s="18" t="n">
        <f aca="false">ROUND((K460-J460)*1440,0)</f>
        <v>75</v>
      </c>
      <c r="AB460" s="18" t="n">
        <f aca="false">ROUND((L460-K460)*1440,0)</f>
        <v>22</v>
      </c>
      <c r="AC460" s="18" t="n">
        <f aca="false">ROUND((M460-L460)*1440,0)</f>
        <v>22</v>
      </c>
      <c r="AD460" s="18" t="n">
        <f aca="false">IF(N460="","",ROUND((N460-M460)*1440,0))</f>
        <v>16</v>
      </c>
      <c r="AE460" s="18" t="n">
        <f aca="false">IF(O460="","",ROUND((O460-N460)*1440,0))</f>
        <v>15</v>
      </c>
      <c r="AF460" s="18" t="n">
        <f aca="false">IF(P460="","",ROUND((P460-O460)*1440,0))</f>
        <v>39</v>
      </c>
      <c r="AG460" s="18" t="n">
        <f aca="false">IF(Q460="","",ROUND((Q460-P460)*1440,0))</f>
        <v>16</v>
      </c>
      <c r="AH460" s="18" t="n">
        <f aca="false">IF(Q460="","",ROUND((Q460-H460)*1440,0))</f>
        <v>240</v>
      </c>
      <c r="AI460" s="19" t="n">
        <f aca="false">ROUND(IF(O460="",Assumptions!$B$25-K460,O460-K460)*24,1)</f>
        <v>1.3</v>
      </c>
      <c r="AJ460" s="20" t="n">
        <f aca="false">ROUND(MAX(N(Y460)/Assumptions!$C$5, N(Z460)/Assumptions!$C$6, N(AA460)/Assumptions!$C$7, N(AB460)/Assumptions!$C$8, N(AC460)/Assumptions!$C$9, N(AD460)/Assumptions!$C$10, N(AE460)/Assumptions!$C$11, N(AF460)/Assumptions!$C$12, N(AG460)/Assumptions!$C$13),3)</f>
        <v>1.95</v>
      </c>
      <c r="AK460" s="0" t="str">
        <f aca="false">IF(OR(U460="Pending",U460="On Hold"),"Open GRN (awaiting)",IF(AJ460&lt;=1,"Within SLA",IF(ROUND(N(Y460)/Assumptions!$C$5,3)=AJ460,"Gate Wait",IF(ROUND(N(Z460)/Assumptions!$C$6,3)=AJ460,"Dock Wait",IF(ROUND(N(AA460)/Assumptions!$C$7,3)=AJ460,"Unloading",IF(ROUND(N(AB460)/Assumptions!$C$8,3)=AJ460,"Unload-to-QC Wait",IF(ROUND(N(AC460)/Assumptions!$C$9,3)=AJ460,"QC",IF(ROUND(N(AD460)/Assumptions!$C$10,3)=AJ460,"QC-to-GRN Wait",IF(ROUND(N(AE460)/Assumptions!$C$11,3)=AJ460,"GRN Processing",IF(ROUND(N(AF460)/Assumptions!$C$12,3)=AJ460,"GRN-to-Putaway Wait",IF(ROUND(N(AG460)/Assumptions!$C$13,3)=AJ460,"Putaway","Within SLA")))))))))))</f>
        <v>GRN-to-Putaway Wait</v>
      </c>
    </row>
    <row r="461" customFormat="false" ht="15" hidden="false" customHeight="false" outlineLevel="0" collapsed="false">
      <c r="A461" s="0" t="s">
        <v>1508</v>
      </c>
      <c r="B461" s="0" t="s">
        <v>1509</v>
      </c>
      <c r="C461" s="0" t="s">
        <v>134</v>
      </c>
      <c r="D461" s="0" t="s">
        <v>147</v>
      </c>
      <c r="E461" s="0" t="s">
        <v>1510</v>
      </c>
      <c r="F461" s="0" t="s">
        <v>149</v>
      </c>
      <c r="G461" s="0" t="s">
        <v>150</v>
      </c>
      <c r="H461" s="17" t="n">
        <v>46213.8069444444</v>
      </c>
      <c r="I461" s="17" t="n">
        <v>46213.8520833333</v>
      </c>
      <c r="J461" s="17" t="n">
        <v>46213.8583333333</v>
      </c>
      <c r="K461" s="17" t="n">
        <v>46213.8791666667</v>
      </c>
      <c r="L461" s="17" t="n">
        <v>46213.8951388889</v>
      </c>
      <c r="M461" s="17" t="n">
        <v>46213.9118055556</v>
      </c>
      <c r="N461" s="17" t="n">
        <v>46213.9409722222</v>
      </c>
      <c r="O461" s="17" t="n">
        <v>46213.9763888889</v>
      </c>
      <c r="P461" s="17" t="n">
        <v>46213.9923611111</v>
      </c>
      <c r="Q461" s="17" t="n">
        <v>46214.0041666667</v>
      </c>
      <c r="R461" s="0" t="n">
        <v>97</v>
      </c>
      <c r="S461" s="0" t="n">
        <v>0</v>
      </c>
      <c r="T461" s="0" t="n">
        <v>0</v>
      </c>
      <c r="U461" s="18" t="s">
        <v>130</v>
      </c>
      <c r="V461" s="18" t="s">
        <v>139</v>
      </c>
      <c r="W461" s="0" t="str">
        <f aca="false">IF(AND(X461&gt;=6,X461&lt;14),"A",IF(AND(X461&gt;=14,X461&lt;22),"B","C"))</f>
        <v>B</v>
      </c>
      <c r="X461" s="18" t="n">
        <f aca="false">HOUR(H461)</f>
        <v>19</v>
      </c>
      <c r="Y461" s="18" t="n">
        <f aca="false">ROUND((I461-H461)*1440,0)</f>
        <v>65</v>
      </c>
      <c r="Z461" s="18" t="n">
        <f aca="false">ROUND((J461-I461)*1440,0)</f>
        <v>9</v>
      </c>
      <c r="AA461" s="18" t="n">
        <f aca="false">ROUND((K461-J461)*1440,0)</f>
        <v>30</v>
      </c>
      <c r="AB461" s="18" t="n">
        <f aca="false">ROUND((L461-K461)*1440,0)</f>
        <v>23</v>
      </c>
      <c r="AC461" s="18" t="n">
        <f aca="false">ROUND((M461-L461)*1440,0)</f>
        <v>24</v>
      </c>
      <c r="AD461" s="18" t="n">
        <f aca="false">IF(N461="","",ROUND((N461-M461)*1440,0))</f>
        <v>42</v>
      </c>
      <c r="AE461" s="18" t="n">
        <f aca="false">IF(O461="","",ROUND((O461-N461)*1440,0))</f>
        <v>51</v>
      </c>
      <c r="AF461" s="18" t="n">
        <f aca="false">IF(P461="","",ROUND((P461-O461)*1440,0))</f>
        <v>23</v>
      </c>
      <c r="AG461" s="18" t="n">
        <f aca="false">IF(Q461="","",ROUND((Q461-P461)*1440,0))</f>
        <v>17</v>
      </c>
      <c r="AH461" s="18" t="n">
        <f aca="false">IF(Q461="","",ROUND((Q461-H461)*1440,0))</f>
        <v>284</v>
      </c>
      <c r="AI461" s="19" t="n">
        <f aca="false">ROUND(IF(O461="",Assumptions!$B$25-K461,O461-K461)*24,1)</f>
        <v>2.3</v>
      </c>
      <c r="AJ461" s="20" t="n">
        <f aca="false">ROUND(MAX(N(Y461)/Assumptions!$C$5, N(Z461)/Assumptions!$C$6, N(AA461)/Assumptions!$C$7, N(AB461)/Assumptions!$C$8, N(AC461)/Assumptions!$C$9, N(AD461)/Assumptions!$C$10, N(AE461)/Assumptions!$C$11, N(AF461)/Assumptions!$C$12, N(AG461)/Assumptions!$C$13),3)</f>
        <v>2.167</v>
      </c>
      <c r="AK461" s="0" t="str">
        <f aca="false">IF(OR(U461="Pending",U461="On Hold"),"Open GRN (awaiting)",IF(AJ461&lt;=1,"Within SLA",IF(ROUND(N(Y461)/Assumptions!$C$5,3)=AJ461,"Gate Wait",IF(ROUND(N(Z461)/Assumptions!$C$6,3)=AJ461,"Dock Wait",IF(ROUND(N(AA461)/Assumptions!$C$7,3)=AJ461,"Unloading",IF(ROUND(N(AB461)/Assumptions!$C$8,3)=AJ461,"Unload-to-QC Wait",IF(ROUND(N(AC461)/Assumptions!$C$9,3)=AJ461,"QC",IF(ROUND(N(AD461)/Assumptions!$C$10,3)=AJ461,"QC-to-GRN Wait",IF(ROUND(N(AE461)/Assumptions!$C$11,3)=AJ461,"GRN Processing",IF(ROUND(N(AF461)/Assumptions!$C$12,3)=AJ461,"GRN-to-Putaway Wait",IF(ROUND(N(AG461)/Assumptions!$C$13,3)=AJ461,"Putaway","Within SLA")))))))))))</f>
        <v>Gate Wait</v>
      </c>
    </row>
    <row r="462" customFormat="false" ht="15" hidden="false" customHeight="false" outlineLevel="0" collapsed="false">
      <c r="A462" s="0" t="s">
        <v>1511</v>
      </c>
      <c r="B462" s="0" t="s">
        <v>1512</v>
      </c>
      <c r="C462" s="0" t="s">
        <v>175</v>
      </c>
      <c r="D462" s="0" t="s">
        <v>119</v>
      </c>
      <c r="E462" s="0" t="s">
        <v>1401</v>
      </c>
      <c r="F462" s="0" t="s">
        <v>177</v>
      </c>
      <c r="G462" s="0" t="s">
        <v>129</v>
      </c>
      <c r="H462" s="17" t="n">
        <v>46213.8229166667</v>
      </c>
      <c r="I462" s="17" t="n">
        <v>46213.8284722222</v>
      </c>
      <c r="J462" s="17" t="n">
        <v>46213.83125</v>
      </c>
      <c r="K462" s="17" t="n">
        <v>46213.8784722222</v>
      </c>
      <c r="L462" s="17" t="n">
        <v>46213.9006944444</v>
      </c>
      <c r="M462" s="17" t="n">
        <v>46213.9277777778</v>
      </c>
      <c r="N462" s="17" t="n">
        <v>46214.0090277778</v>
      </c>
      <c r="O462" s="17" t="n">
        <v>46214.2118055556</v>
      </c>
      <c r="P462" s="17" t="n">
        <v>46214.2298611111</v>
      </c>
      <c r="Q462" s="17" t="n">
        <v>46214.2409722222</v>
      </c>
      <c r="R462" s="0" t="n">
        <v>883</v>
      </c>
      <c r="S462" s="0" t="n">
        <v>0</v>
      </c>
      <c r="T462" s="0" t="n">
        <v>0</v>
      </c>
      <c r="U462" s="18" t="s">
        <v>130</v>
      </c>
      <c r="V462" s="18" t="s">
        <v>156</v>
      </c>
      <c r="W462" s="0" t="str">
        <f aca="false">IF(AND(X462&gt;=6,X462&lt;14),"A",IF(AND(X462&gt;=14,X462&lt;22),"B","C"))</f>
        <v>B</v>
      </c>
      <c r="X462" s="18" t="n">
        <f aca="false">HOUR(H462)</f>
        <v>19</v>
      </c>
      <c r="Y462" s="18" t="n">
        <f aca="false">ROUND((I462-H462)*1440,0)</f>
        <v>8</v>
      </c>
      <c r="Z462" s="18" t="n">
        <f aca="false">ROUND((J462-I462)*1440,0)</f>
        <v>4</v>
      </c>
      <c r="AA462" s="18" t="n">
        <f aca="false">ROUND((K462-J462)*1440,0)</f>
        <v>68</v>
      </c>
      <c r="AB462" s="18" t="n">
        <f aca="false">ROUND((L462-K462)*1440,0)</f>
        <v>32</v>
      </c>
      <c r="AC462" s="18" t="n">
        <f aca="false">ROUND((M462-L462)*1440,0)</f>
        <v>39</v>
      </c>
      <c r="AD462" s="18" t="n">
        <f aca="false">IF(N462="","",ROUND((N462-M462)*1440,0))</f>
        <v>117</v>
      </c>
      <c r="AE462" s="18" t="n">
        <f aca="false">IF(O462="","",ROUND((O462-N462)*1440,0))</f>
        <v>292</v>
      </c>
      <c r="AF462" s="18" t="n">
        <f aca="false">IF(P462="","",ROUND((P462-O462)*1440,0))</f>
        <v>26</v>
      </c>
      <c r="AG462" s="18" t="n">
        <f aca="false">IF(Q462="","",ROUND((Q462-P462)*1440,0))</f>
        <v>16</v>
      </c>
      <c r="AH462" s="18" t="n">
        <f aca="false">IF(Q462="","",ROUND((Q462-H462)*1440,0))</f>
        <v>602</v>
      </c>
      <c r="AI462" s="19" t="n">
        <f aca="false">ROUND(IF(O462="",Assumptions!$B$25-K462,O462-K462)*24,1)</f>
        <v>8</v>
      </c>
      <c r="AJ462" s="20" t="n">
        <f aca="false">ROUND(MAX(N(Y462)/Assumptions!$C$5, N(Z462)/Assumptions!$C$6, N(AA462)/Assumptions!$C$7, N(AB462)/Assumptions!$C$8, N(AC462)/Assumptions!$C$9, N(AD462)/Assumptions!$C$10, N(AE462)/Assumptions!$C$11, N(AF462)/Assumptions!$C$12, N(AG462)/Assumptions!$C$13),3)</f>
        <v>6.489</v>
      </c>
      <c r="AK462" s="0" t="str">
        <f aca="false">IF(OR(U462="Pending",U462="On Hold"),"Open GRN (awaiting)",IF(AJ462&lt;=1,"Within SLA",IF(ROUND(N(Y462)/Assumptions!$C$5,3)=AJ462,"Gate Wait",IF(ROUND(N(Z462)/Assumptions!$C$6,3)=AJ462,"Dock Wait",IF(ROUND(N(AA462)/Assumptions!$C$7,3)=AJ462,"Unloading",IF(ROUND(N(AB462)/Assumptions!$C$8,3)=AJ462,"Unload-to-QC Wait",IF(ROUND(N(AC462)/Assumptions!$C$9,3)=AJ462,"QC",IF(ROUND(N(AD462)/Assumptions!$C$10,3)=AJ462,"QC-to-GRN Wait",IF(ROUND(N(AE462)/Assumptions!$C$11,3)=AJ462,"GRN Processing",IF(ROUND(N(AF462)/Assumptions!$C$12,3)=AJ462,"GRN-to-Putaway Wait",IF(ROUND(N(AG462)/Assumptions!$C$13,3)=AJ462,"Putaway","Within SLA")))))))))))</f>
        <v>GRN Processing</v>
      </c>
    </row>
    <row r="463" customFormat="false" ht="15" hidden="false" customHeight="false" outlineLevel="0" collapsed="false">
      <c r="A463" s="0" t="s">
        <v>1513</v>
      </c>
      <c r="B463" s="0" t="s">
        <v>1514</v>
      </c>
      <c r="C463" s="0" t="s">
        <v>118</v>
      </c>
      <c r="D463" s="0" t="s">
        <v>135</v>
      </c>
      <c r="E463" s="0" t="s">
        <v>1515</v>
      </c>
      <c r="F463" s="0" t="s">
        <v>121</v>
      </c>
      <c r="G463" s="0" t="s">
        <v>178</v>
      </c>
      <c r="H463" s="17" t="n">
        <v>46213.8506944445</v>
      </c>
      <c r="I463" s="17" t="n">
        <v>46213.8569444444</v>
      </c>
      <c r="J463" s="17" t="n">
        <v>46213.8597222222</v>
      </c>
      <c r="K463" s="17" t="n">
        <v>46213.9090277778</v>
      </c>
      <c r="L463" s="17" t="n">
        <v>46213.91875</v>
      </c>
      <c r="M463" s="17" t="n">
        <v>46213.9416666667</v>
      </c>
      <c r="N463" s="17" t="n">
        <v>46213.9555555556</v>
      </c>
      <c r="O463" s="17" t="n">
        <v>46213.9798611111</v>
      </c>
      <c r="P463" s="17" t="n">
        <v>46213.9993055556</v>
      </c>
      <c r="Q463" s="17" t="n">
        <v>46214.0270833333</v>
      </c>
      <c r="R463" s="0" t="n">
        <v>1930</v>
      </c>
      <c r="S463" s="0" t="n">
        <v>0</v>
      </c>
      <c r="T463" s="0" t="n">
        <v>0</v>
      </c>
      <c r="U463" s="18" t="s">
        <v>130</v>
      </c>
      <c r="V463" s="18" t="s">
        <v>139</v>
      </c>
      <c r="W463" s="0" t="str">
        <f aca="false">IF(AND(X463&gt;=6,X463&lt;14),"A",IF(AND(X463&gt;=14,X463&lt;22),"B","C"))</f>
        <v>B</v>
      </c>
      <c r="X463" s="18" t="n">
        <f aca="false">HOUR(H463)</f>
        <v>20</v>
      </c>
      <c r="Y463" s="18" t="n">
        <f aca="false">ROUND((I463-H463)*1440,0)</f>
        <v>9</v>
      </c>
      <c r="Z463" s="18" t="n">
        <f aca="false">ROUND((J463-I463)*1440,0)</f>
        <v>4</v>
      </c>
      <c r="AA463" s="18" t="n">
        <f aca="false">ROUND((K463-J463)*1440,0)</f>
        <v>71</v>
      </c>
      <c r="AB463" s="18" t="n">
        <f aca="false">ROUND((L463-K463)*1440,0)</f>
        <v>14</v>
      </c>
      <c r="AC463" s="18" t="n">
        <f aca="false">ROUND((M463-L463)*1440,0)</f>
        <v>33</v>
      </c>
      <c r="AD463" s="18" t="n">
        <f aca="false">IF(N463="","",ROUND((N463-M463)*1440,0))</f>
        <v>20</v>
      </c>
      <c r="AE463" s="18" t="n">
        <f aca="false">IF(O463="","",ROUND((O463-N463)*1440,0))</f>
        <v>35</v>
      </c>
      <c r="AF463" s="18" t="n">
        <f aca="false">IF(P463="","",ROUND((P463-O463)*1440,0))</f>
        <v>28</v>
      </c>
      <c r="AG463" s="18" t="n">
        <f aca="false">IF(Q463="","",ROUND((Q463-P463)*1440,0))</f>
        <v>40</v>
      </c>
      <c r="AH463" s="18" t="n">
        <f aca="false">IF(Q463="","",ROUND((Q463-H463)*1440,0))</f>
        <v>254</v>
      </c>
      <c r="AI463" s="19" t="n">
        <f aca="false">ROUND(IF(O463="",Assumptions!$B$25-K463,O463-K463)*24,1)</f>
        <v>1.7</v>
      </c>
      <c r="AJ463" s="20" t="n">
        <f aca="false">ROUND(MAX(N(Y463)/Assumptions!$C$5, N(Z463)/Assumptions!$C$6, N(AA463)/Assumptions!$C$7, N(AB463)/Assumptions!$C$8, N(AC463)/Assumptions!$C$9, N(AD463)/Assumptions!$C$10, N(AE463)/Assumptions!$C$11, N(AF463)/Assumptions!$C$12, N(AG463)/Assumptions!$C$13),3)</f>
        <v>1.4</v>
      </c>
      <c r="AK463" s="0" t="str">
        <f aca="false">IF(OR(U463="Pending",U463="On Hold"),"Open GRN (awaiting)",IF(AJ463&lt;=1,"Within SLA",IF(ROUND(N(Y463)/Assumptions!$C$5,3)=AJ463,"Gate Wait",IF(ROUND(N(Z463)/Assumptions!$C$6,3)=AJ463,"Dock Wait",IF(ROUND(N(AA463)/Assumptions!$C$7,3)=AJ463,"Unloading",IF(ROUND(N(AB463)/Assumptions!$C$8,3)=AJ463,"Unload-to-QC Wait",IF(ROUND(N(AC463)/Assumptions!$C$9,3)=AJ463,"QC",IF(ROUND(N(AD463)/Assumptions!$C$10,3)=AJ463,"QC-to-GRN Wait",IF(ROUND(N(AE463)/Assumptions!$C$11,3)=AJ463,"GRN Processing",IF(ROUND(N(AF463)/Assumptions!$C$12,3)=AJ463,"GRN-to-Putaway Wait",IF(ROUND(N(AG463)/Assumptions!$C$13,3)=AJ463,"Putaway","Within SLA")))))))))))</f>
        <v>GRN-to-Putaway Wait</v>
      </c>
    </row>
    <row r="464" customFormat="false" ht="15" hidden="false" customHeight="false" outlineLevel="0" collapsed="false">
      <c r="A464" s="0" t="s">
        <v>1516</v>
      </c>
      <c r="B464" s="0" t="s">
        <v>1517</v>
      </c>
      <c r="C464" s="0" t="s">
        <v>218</v>
      </c>
      <c r="D464" s="0" t="s">
        <v>147</v>
      </c>
      <c r="E464" s="0" t="s">
        <v>1518</v>
      </c>
      <c r="F464" s="0" t="s">
        <v>137</v>
      </c>
      <c r="G464" s="0" t="s">
        <v>167</v>
      </c>
      <c r="H464" s="17" t="n">
        <v>46213.9291666667</v>
      </c>
      <c r="I464" s="17" t="n">
        <v>46213.9527777778</v>
      </c>
      <c r="J464" s="17" t="n">
        <v>46213.9569444444</v>
      </c>
      <c r="K464" s="17" t="n">
        <v>46213.9895833333</v>
      </c>
      <c r="L464" s="17" t="n">
        <v>46213.9979166667</v>
      </c>
      <c r="M464" s="17" t="n">
        <v>46214.0236111111</v>
      </c>
      <c r="N464" s="17" t="n">
        <v>46214.11875</v>
      </c>
      <c r="O464" s="17" t="n">
        <v>46214.1673611111</v>
      </c>
      <c r="P464" s="17" t="n">
        <v>46214.1868055556</v>
      </c>
      <c r="Q464" s="17" t="n">
        <v>46214.2097222222</v>
      </c>
      <c r="R464" s="0" t="n">
        <v>446</v>
      </c>
      <c r="S464" s="0" t="n">
        <v>0</v>
      </c>
      <c r="T464" s="0" t="n">
        <v>0</v>
      </c>
      <c r="U464" s="18" t="s">
        <v>130</v>
      </c>
      <c r="V464" s="18" t="s">
        <v>144</v>
      </c>
      <c r="W464" s="0" t="str">
        <f aca="false">IF(AND(X464&gt;=6,X464&lt;14),"A",IF(AND(X464&gt;=14,X464&lt;22),"B","C"))</f>
        <v>C</v>
      </c>
      <c r="X464" s="18" t="n">
        <f aca="false">HOUR(H464)</f>
        <v>22</v>
      </c>
      <c r="Y464" s="18" t="n">
        <f aca="false">ROUND((I464-H464)*1440,0)</f>
        <v>34</v>
      </c>
      <c r="Z464" s="18" t="n">
        <f aca="false">ROUND((J464-I464)*1440,0)</f>
        <v>6</v>
      </c>
      <c r="AA464" s="18" t="n">
        <f aca="false">ROUND((K464-J464)*1440,0)</f>
        <v>47</v>
      </c>
      <c r="AB464" s="18" t="n">
        <f aca="false">ROUND((L464-K464)*1440,0)</f>
        <v>12</v>
      </c>
      <c r="AC464" s="18" t="n">
        <f aca="false">ROUND((M464-L464)*1440,0)</f>
        <v>37</v>
      </c>
      <c r="AD464" s="18" t="n">
        <f aca="false">IF(N464="","",ROUND((N464-M464)*1440,0))</f>
        <v>137</v>
      </c>
      <c r="AE464" s="18" t="n">
        <f aca="false">IF(O464="","",ROUND((O464-N464)*1440,0))</f>
        <v>70</v>
      </c>
      <c r="AF464" s="18" t="n">
        <f aca="false">IF(P464="","",ROUND((P464-O464)*1440,0))</f>
        <v>28</v>
      </c>
      <c r="AG464" s="18" t="n">
        <f aca="false">IF(Q464="","",ROUND((Q464-P464)*1440,0))</f>
        <v>33</v>
      </c>
      <c r="AH464" s="18" t="n">
        <f aca="false">IF(Q464="","",ROUND((Q464-H464)*1440,0))</f>
        <v>404</v>
      </c>
      <c r="AI464" s="19" t="n">
        <f aca="false">ROUND(IF(O464="",Assumptions!$B$25-K464,O464-K464)*24,1)</f>
        <v>4.3</v>
      </c>
      <c r="AJ464" s="20" t="n">
        <f aca="false">ROUND(MAX(N(Y464)/Assumptions!$C$5, N(Z464)/Assumptions!$C$6, N(AA464)/Assumptions!$C$7, N(AB464)/Assumptions!$C$8, N(AC464)/Assumptions!$C$9, N(AD464)/Assumptions!$C$10, N(AE464)/Assumptions!$C$11, N(AF464)/Assumptions!$C$12, N(AG464)/Assumptions!$C$13),3)</f>
        <v>4.567</v>
      </c>
      <c r="AK464" s="0" t="str">
        <f aca="false">IF(OR(U464="Pending",U464="On Hold"),"Open GRN (awaiting)",IF(AJ464&lt;=1,"Within SLA",IF(ROUND(N(Y464)/Assumptions!$C$5,3)=AJ464,"Gate Wait",IF(ROUND(N(Z464)/Assumptions!$C$6,3)=AJ464,"Dock Wait",IF(ROUND(N(AA464)/Assumptions!$C$7,3)=AJ464,"Unloading",IF(ROUND(N(AB464)/Assumptions!$C$8,3)=AJ464,"Unload-to-QC Wait",IF(ROUND(N(AC464)/Assumptions!$C$9,3)=AJ464,"QC",IF(ROUND(N(AD464)/Assumptions!$C$10,3)=AJ464,"QC-to-GRN Wait",IF(ROUND(N(AE464)/Assumptions!$C$11,3)=AJ464,"GRN Processing",IF(ROUND(N(AF464)/Assumptions!$C$12,3)=AJ464,"GRN-to-Putaway Wait",IF(ROUND(N(AG464)/Assumptions!$C$13,3)=AJ464,"Putaway","Within SLA")))))))))))</f>
        <v>QC-to-GRN Wait</v>
      </c>
    </row>
    <row r="465" customFormat="false" ht="15" hidden="false" customHeight="false" outlineLevel="0" collapsed="false">
      <c r="A465" s="0" t="s">
        <v>1519</v>
      </c>
      <c r="B465" s="0" t="s">
        <v>1520</v>
      </c>
      <c r="C465" s="0" t="s">
        <v>252</v>
      </c>
      <c r="D465" s="0" t="s">
        <v>147</v>
      </c>
      <c r="E465" s="0" t="s">
        <v>1521</v>
      </c>
      <c r="F465" s="0" t="s">
        <v>155</v>
      </c>
      <c r="G465" s="0" t="s">
        <v>167</v>
      </c>
      <c r="H465" s="17" t="n">
        <v>46214.0097222222</v>
      </c>
      <c r="I465" s="17" t="n">
        <v>46214.0180555556</v>
      </c>
      <c r="J465" s="17" t="n">
        <v>46214.0194444444</v>
      </c>
      <c r="K465" s="17" t="n">
        <v>46214.0451388889</v>
      </c>
      <c r="L465" s="17" t="n">
        <v>46214.0506944444</v>
      </c>
      <c r="M465" s="17" t="n">
        <v>46214.0625</v>
      </c>
      <c r="N465" s="17" t="n">
        <v>46214.2104166667</v>
      </c>
      <c r="O465" s="17" t="n">
        <v>46214.2819444445</v>
      </c>
      <c r="P465" s="17" t="n">
        <v>46214.2854166667</v>
      </c>
      <c r="Q465" s="17" t="n">
        <v>46214.3048611111</v>
      </c>
      <c r="R465" s="0" t="n">
        <v>571</v>
      </c>
      <c r="S465" s="0" t="n">
        <v>0</v>
      </c>
      <c r="T465" s="0" t="n">
        <v>0</v>
      </c>
      <c r="U465" s="18" t="s">
        <v>130</v>
      </c>
      <c r="V465" s="18" t="s">
        <v>156</v>
      </c>
      <c r="W465" s="0" t="str">
        <f aca="false">IF(AND(X465&gt;=6,X465&lt;14),"A",IF(AND(X465&gt;=14,X465&lt;22),"B","C"))</f>
        <v>C</v>
      </c>
      <c r="X465" s="18" t="n">
        <f aca="false">HOUR(H465)</f>
        <v>0</v>
      </c>
      <c r="Y465" s="18" t="n">
        <f aca="false">ROUND((I465-H465)*1440,0)</f>
        <v>12</v>
      </c>
      <c r="Z465" s="18" t="n">
        <f aca="false">ROUND((J465-I465)*1440,0)</f>
        <v>2</v>
      </c>
      <c r="AA465" s="18" t="n">
        <f aca="false">ROUND((K465-J465)*1440,0)</f>
        <v>37</v>
      </c>
      <c r="AB465" s="18" t="n">
        <f aca="false">ROUND((L465-K465)*1440,0)</f>
        <v>8</v>
      </c>
      <c r="AC465" s="18" t="n">
        <f aca="false">ROUND((M465-L465)*1440,0)</f>
        <v>17</v>
      </c>
      <c r="AD465" s="18" t="n">
        <f aca="false">IF(N465="","",ROUND((N465-M465)*1440,0))</f>
        <v>213</v>
      </c>
      <c r="AE465" s="18" t="n">
        <f aca="false">IF(O465="","",ROUND((O465-N465)*1440,0))</f>
        <v>103</v>
      </c>
      <c r="AF465" s="18" t="n">
        <f aca="false">IF(P465="","",ROUND((P465-O465)*1440,0))</f>
        <v>5</v>
      </c>
      <c r="AG465" s="18" t="n">
        <f aca="false">IF(Q465="","",ROUND((Q465-P465)*1440,0))</f>
        <v>28</v>
      </c>
      <c r="AH465" s="18" t="n">
        <f aca="false">IF(Q465="","",ROUND((Q465-H465)*1440,0))</f>
        <v>425</v>
      </c>
      <c r="AI465" s="19" t="n">
        <f aca="false">ROUND(IF(O465="",Assumptions!$B$25-K465,O465-K465)*24,1)</f>
        <v>5.7</v>
      </c>
      <c r="AJ465" s="20" t="n">
        <f aca="false">ROUND(MAX(N(Y465)/Assumptions!$C$5, N(Z465)/Assumptions!$C$6, N(AA465)/Assumptions!$C$7, N(AB465)/Assumptions!$C$8, N(AC465)/Assumptions!$C$9, N(AD465)/Assumptions!$C$10, N(AE465)/Assumptions!$C$11, N(AF465)/Assumptions!$C$12, N(AG465)/Assumptions!$C$13),3)</f>
        <v>7.1</v>
      </c>
      <c r="AK465" s="0" t="str">
        <f aca="false">IF(OR(U465="Pending",U465="On Hold"),"Open GRN (awaiting)",IF(AJ465&lt;=1,"Within SLA",IF(ROUND(N(Y465)/Assumptions!$C$5,3)=AJ465,"Gate Wait",IF(ROUND(N(Z465)/Assumptions!$C$6,3)=AJ465,"Dock Wait",IF(ROUND(N(AA465)/Assumptions!$C$7,3)=AJ465,"Unloading",IF(ROUND(N(AB465)/Assumptions!$C$8,3)=AJ465,"Unload-to-QC Wait",IF(ROUND(N(AC465)/Assumptions!$C$9,3)=AJ465,"QC",IF(ROUND(N(AD465)/Assumptions!$C$10,3)=AJ465,"QC-to-GRN Wait",IF(ROUND(N(AE465)/Assumptions!$C$11,3)=AJ465,"GRN Processing",IF(ROUND(N(AF465)/Assumptions!$C$12,3)=AJ465,"GRN-to-Putaway Wait",IF(ROUND(N(AG465)/Assumptions!$C$13,3)=AJ465,"Putaway","Within SLA")))))))))))</f>
        <v>QC-to-GRN Wait</v>
      </c>
    </row>
    <row r="466" customFormat="false" ht="15" hidden="false" customHeight="false" outlineLevel="0" collapsed="false">
      <c r="A466" s="0" t="s">
        <v>1522</v>
      </c>
      <c r="B466" s="0" t="s">
        <v>1523</v>
      </c>
      <c r="C466" s="0" t="s">
        <v>218</v>
      </c>
      <c r="D466" s="0" t="s">
        <v>119</v>
      </c>
      <c r="E466" s="0" t="s">
        <v>1524</v>
      </c>
      <c r="F466" s="0" t="s">
        <v>155</v>
      </c>
      <c r="G466" s="0" t="s">
        <v>129</v>
      </c>
      <c r="H466" s="17" t="n">
        <v>46214.0166666667</v>
      </c>
      <c r="I466" s="17" t="n">
        <v>46214.0263888889</v>
      </c>
      <c r="J466" s="17" t="n">
        <v>46214.0298611111</v>
      </c>
      <c r="K466" s="17" t="n">
        <v>46214.0416666667</v>
      </c>
      <c r="L466" s="17" t="n">
        <v>46214.0458333333</v>
      </c>
      <c r="M466" s="17" t="n">
        <v>46214.0791666667</v>
      </c>
      <c r="N466" s="17" t="n">
        <v>46214.1958333333</v>
      </c>
      <c r="O466" s="17" t="n">
        <v>46214.2305555556</v>
      </c>
      <c r="P466" s="17" t="n">
        <v>46214.2388888889</v>
      </c>
      <c r="Q466" s="17" t="n">
        <v>46214.2444444444</v>
      </c>
      <c r="R466" s="0" t="n">
        <v>87</v>
      </c>
      <c r="S466" s="0" t="n">
        <v>0</v>
      </c>
      <c r="T466" s="0" t="n">
        <v>0</v>
      </c>
      <c r="U466" s="18" t="s">
        <v>130</v>
      </c>
      <c r="V466" s="18" t="s">
        <v>156</v>
      </c>
      <c r="W466" s="0" t="str">
        <f aca="false">IF(AND(X466&gt;=6,X466&lt;14),"A",IF(AND(X466&gt;=14,X466&lt;22),"B","C"))</f>
        <v>C</v>
      </c>
      <c r="X466" s="18" t="n">
        <f aca="false">HOUR(H466)</f>
        <v>0</v>
      </c>
      <c r="Y466" s="18" t="n">
        <f aca="false">ROUND((I466-H466)*1440,0)</f>
        <v>14</v>
      </c>
      <c r="Z466" s="18" t="n">
        <f aca="false">ROUND((J466-I466)*1440,0)</f>
        <v>5</v>
      </c>
      <c r="AA466" s="18" t="n">
        <f aca="false">ROUND((K466-J466)*1440,0)</f>
        <v>17</v>
      </c>
      <c r="AB466" s="18" t="n">
        <f aca="false">ROUND((L466-K466)*1440,0)</f>
        <v>6</v>
      </c>
      <c r="AC466" s="18" t="n">
        <f aca="false">ROUND((M466-L466)*1440,0)</f>
        <v>48</v>
      </c>
      <c r="AD466" s="18" t="n">
        <f aca="false">IF(N466="","",ROUND((N466-M466)*1440,0))</f>
        <v>168</v>
      </c>
      <c r="AE466" s="18" t="n">
        <f aca="false">IF(O466="","",ROUND((O466-N466)*1440,0))</f>
        <v>50</v>
      </c>
      <c r="AF466" s="18" t="n">
        <f aca="false">IF(P466="","",ROUND((P466-O466)*1440,0))</f>
        <v>12</v>
      </c>
      <c r="AG466" s="18" t="n">
        <f aca="false">IF(Q466="","",ROUND((Q466-P466)*1440,0))</f>
        <v>8</v>
      </c>
      <c r="AH466" s="18" t="n">
        <f aca="false">IF(Q466="","",ROUND((Q466-H466)*1440,0))</f>
        <v>328</v>
      </c>
      <c r="AI466" s="19" t="n">
        <f aca="false">ROUND(IF(O466="",Assumptions!$B$25-K466,O466-K466)*24,1)</f>
        <v>4.5</v>
      </c>
      <c r="AJ466" s="20" t="n">
        <f aca="false">ROUND(MAX(N(Y466)/Assumptions!$C$5, N(Z466)/Assumptions!$C$6, N(AA466)/Assumptions!$C$7, N(AB466)/Assumptions!$C$8, N(AC466)/Assumptions!$C$9, N(AD466)/Assumptions!$C$10, N(AE466)/Assumptions!$C$11, N(AF466)/Assumptions!$C$12, N(AG466)/Assumptions!$C$13),3)</f>
        <v>5.6</v>
      </c>
      <c r="AK466" s="0" t="str">
        <f aca="false">IF(OR(U466="Pending",U466="On Hold"),"Open GRN (awaiting)",IF(AJ466&lt;=1,"Within SLA",IF(ROUND(N(Y466)/Assumptions!$C$5,3)=AJ466,"Gate Wait",IF(ROUND(N(Z466)/Assumptions!$C$6,3)=AJ466,"Dock Wait",IF(ROUND(N(AA466)/Assumptions!$C$7,3)=AJ466,"Unloading",IF(ROUND(N(AB466)/Assumptions!$C$8,3)=AJ466,"Unload-to-QC Wait",IF(ROUND(N(AC466)/Assumptions!$C$9,3)=AJ466,"QC",IF(ROUND(N(AD466)/Assumptions!$C$10,3)=AJ466,"QC-to-GRN Wait",IF(ROUND(N(AE466)/Assumptions!$C$11,3)=AJ466,"GRN Processing",IF(ROUND(N(AF466)/Assumptions!$C$12,3)=AJ466,"GRN-to-Putaway Wait",IF(ROUND(N(AG466)/Assumptions!$C$13,3)=AJ466,"Putaway","Within SLA")))))))))))</f>
        <v>QC-to-GRN Wait</v>
      </c>
    </row>
    <row r="467" customFormat="false" ht="15" hidden="false" customHeight="false" outlineLevel="0" collapsed="false">
      <c r="A467" s="0" t="s">
        <v>1525</v>
      </c>
      <c r="B467" s="0" t="s">
        <v>1526</v>
      </c>
      <c r="C467" s="0" t="s">
        <v>118</v>
      </c>
      <c r="D467" s="0" t="s">
        <v>147</v>
      </c>
      <c r="E467" s="0" t="s">
        <v>1527</v>
      </c>
      <c r="F467" s="0" t="s">
        <v>121</v>
      </c>
      <c r="G467" s="0" t="s">
        <v>167</v>
      </c>
      <c r="H467" s="17" t="n">
        <v>46214.1305555556</v>
      </c>
      <c r="I467" s="17" t="n">
        <v>46214.1361111111</v>
      </c>
      <c r="J467" s="17" t="n">
        <v>46214.1402777778</v>
      </c>
      <c r="K467" s="17" t="n">
        <v>46214.1784722222</v>
      </c>
      <c r="L467" s="17" t="n">
        <v>46214.1819444444</v>
      </c>
      <c r="M467" s="17" t="n">
        <v>46214.1965277778</v>
      </c>
      <c r="N467" s="17" t="n">
        <v>46214.2909722222</v>
      </c>
      <c r="O467" s="17" t="n">
        <v>46214.33125</v>
      </c>
      <c r="P467" s="17" t="n">
        <v>46214.3381944444</v>
      </c>
      <c r="Q467" s="17" t="n">
        <v>46214.3604166667</v>
      </c>
      <c r="R467" s="0" t="n">
        <v>159</v>
      </c>
      <c r="S467" s="0" t="n">
        <v>0</v>
      </c>
      <c r="T467" s="0" t="n">
        <v>0</v>
      </c>
      <c r="U467" s="18" t="s">
        <v>130</v>
      </c>
      <c r="V467" s="18" t="s">
        <v>144</v>
      </c>
      <c r="W467" s="0" t="str">
        <f aca="false">IF(AND(X467&gt;=6,X467&lt;14),"A",IF(AND(X467&gt;=14,X467&lt;22),"B","C"))</f>
        <v>C</v>
      </c>
      <c r="X467" s="18" t="n">
        <f aca="false">HOUR(H467)</f>
        <v>3</v>
      </c>
      <c r="Y467" s="18" t="n">
        <f aca="false">ROUND((I467-H467)*1440,0)</f>
        <v>8</v>
      </c>
      <c r="Z467" s="18" t="n">
        <f aca="false">ROUND((J467-I467)*1440,0)</f>
        <v>6</v>
      </c>
      <c r="AA467" s="18" t="n">
        <f aca="false">ROUND((K467-J467)*1440,0)</f>
        <v>55</v>
      </c>
      <c r="AB467" s="18" t="n">
        <f aca="false">ROUND((L467-K467)*1440,0)</f>
        <v>5</v>
      </c>
      <c r="AC467" s="18" t="n">
        <f aca="false">ROUND((M467-L467)*1440,0)</f>
        <v>21</v>
      </c>
      <c r="AD467" s="18" t="n">
        <f aca="false">IF(N467="","",ROUND((N467-M467)*1440,0))</f>
        <v>136</v>
      </c>
      <c r="AE467" s="18" t="n">
        <f aca="false">IF(O467="","",ROUND((O467-N467)*1440,0))</f>
        <v>58</v>
      </c>
      <c r="AF467" s="18" t="n">
        <f aca="false">IF(P467="","",ROUND((P467-O467)*1440,0))</f>
        <v>10</v>
      </c>
      <c r="AG467" s="18" t="n">
        <f aca="false">IF(Q467="","",ROUND((Q467-P467)*1440,0))</f>
        <v>32</v>
      </c>
      <c r="AH467" s="18" t="n">
        <f aca="false">IF(Q467="","",ROUND((Q467-H467)*1440,0))</f>
        <v>331</v>
      </c>
      <c r="AI467" s="19" t="n">
        <f aca="false">ROUND(IF(O467="",Assumptions!$B$25-K467,O467-K467)*24,1)</f>
        <v>3.7</v>
      </c>
      <c r="AJ467" s="20" t="n">
        <f aca="false">ROUND(MAX(N(Y467)/Assumptions!$C$5, N(Z467)/Assumptions!$C$6, N(AA467)/Assumptions!$C$7, N(AB467)/Assumptions!$C$8, N(AC467)/Assumptions!$C$9, N(AD467)/Assumptions!$C$10, N(AE467)/Assumptions!$C$11, N(AF467)/Assumptions!$C$12, N(AG467)/Assumptions!$C$13),3)</f>
        <v>4.533</v>
      </c>
      <c r="AK467" s="0" t="str">
        <f aca="false">IF(OR(U467="Pending",U467="On Hold"),"Open GRN (awaiting)",IF(AJ467&lt;=1,"Within SLA",IF(ROUND(N(Y467)/Assumptions!$C$5,3)=AJ467,"Gate Wait",IF(ROUND(N(Z467)/Assumptions!$C$6,3)=AJ467,"Dock Wait",IF(ROUND(N(AA467)/Assumptions!$C$7,3)=AJ467,"Unloading",IF(ROUND(N(AB467)/Assumptions!$C$8,3)=AJ467,"Unload-to-QC Wait",IF(ROUND(N(AC467)/Assumptions!$C$9,3)=AJ467,"QC",IF(ROUND(N(AD467)/Assumptions!$C$10,3)=AJ467,"QC-to-GRN Wait",IF(ROUND(N(AE467)/Assumptions!$C$11,3)=AJ467,"GRN Processing",IF(ROUND(N(AF467)/Assumptions!$C$12,3)=AJ467,"GRN-to-Putaway Wait",IF(ROUND(N(AG467)/Assumptions!$C$13,3)=AJ467,"Putaway","Within SLA")))))))))))</f>
        <v>QC-to-GRN Wait</v>
      </c>
    </row>
    <row r="468" customFormat="false" ht="15" hidden="false" customHeight="false" outlineLevel="0" collapsed="false">
      <c r="A468" s="0" t="s">
        <v>1528</v>
      </c>
      <c r="B468" s="0" t="s">
        <v>1529</v>
      </c>
      <c r="C468" s="0" t="s">
        <v>118</v>
      </c>
      <c r="D468" s="0" t="s">
        <v>147</v>
      </c>
      <c r="E468" s="0" t="s">
        <v>1530</v>
      </c>
      <c r="F468" s="0" t="s">
        <v>121</v>
      </c>
      <c r="G468" s="0" t="s">
        <v>167</v>
      </c>
      <c r="H468" s="17" t="n">
        <v>46214.24375</v>
      </c>
      <c r="I468" s="17" t="n">
        <v>46214.2583333333</v>
      </c>
      <c r="J468" s="17" t="n">
        <v>46214.2618055556</v>
      </c>
      <c r="K468" s="17" t="n">
        <v>46214.2854166667</v>
      </c>
      <c r="L468" s="17" t="n">
        <v>46214.2923611111</v>
      </c>
      <c r="M468" s="17" t="n">
        <v>46214.3034722222</v>
      </c>
      <c r="N468" s="17" t="n">
        <v>46214.3652777778</v>
      </c>
      <c r="O468" s="17" t="n">
        <v>46214.3895833333</v>
      </c>
      <c r="P468" s="17" t="n">
        <v>46214.4006944444</v>
      </c>
      <c r="Q468" s="17" t="n">
        <v>46214.4222222222</v>
      </c>
      <c r="R468" s="0" t="n">
        <v>454</v>
      </c>
      <c r="S468" s="0" t="n">
        <v>0</v>
      </c>
      <c r="T468" s="0" t="n">
        <v>0</v>
      </c>
      <c r="U468" s="18" t="s">
        <v>130</v>
      </c>
      <c r="V468" s="18" t="s">
        <v>156</v>
      </c>
      <c r="W468" s="0" t="str">
        <f aca="false">IF(AND(X468&gt;=6,X468&lt;14),"A",IF(AND(X468&gt;=14,X468&lt;22),"B","C"))</f>
        <v>C</v>
      </c>
      <c r="X468" s="18" t="n">
        <f aca="false">HOUR(H468)</f>
        <v>5</v>
      </c>
      <c r="Y468" s="18" t="n">
        <f aca="false">ROUND((I468-H468)*1440,0)</f>
        <v>21</v>
      </c>
      <c r="Z468" s="18" t="n">
        <f aca="false">ROUND((J468-I468)*1440,0)</f>
        <v>5</v>
      </c>
      <c r="AA468" s="18" t="n">
        <f aca="false">ROUND((K468-J468)*1440,0)</f>
        <v>34</v>
      </c>
      <c r="AB468" s="18" t="n">
        <f aca="false">ROUND((L468-K468)*1440,0)</f>
        <v>10</v>
      </c>
      <c r="AC468" s="18" t="n">
        <f aca="false">ROUND((M468-L468)*1440,0)</f>
        <v>16</v>
      </c>
      <c r="AD468" s="18" t="n">
        <f aca="false">IF(N468="","",ROUND((N468-M468)*1440,0))</f>
        <v>89</v>
      </c>
      <c r="AE468" s="18" t="n">
        <f aca="false">IF(O468="","",ROUND((O468-N468)*1440,0))</f>
        <v>35</v>
      </c>
      <c r="AF468" s="18" t="n">
        <f aca="false">IF(P468="","",ROUND((P468-O468)*1440,0))</f>
        <v>16</v>
      </c>
      <c r="AG468" s="18" t="n">
        <f aca="false">IF(Q468="","",ROUND((Q468-P468)*1440,0))</f>
        <v>31</v>
      </c>
      <c r="AH468" s="18" t="n">
        <f aca="false">IF(Q468="","",ROUND((Q468-H468)*1440,0))</f>
        <v>257</v>
      </c>
      <c r="AI468" s="19" t="n">
        <f aca="false">ROUND(IF(O468="",Assumptions!$B$25-K468,O468-K468)*24,1)</f>
        <v>2.5</v>
      </c>
      <c r="AJ468" s="20" t="n">
        <f aca="false">ROUND(MAX(N(Y468)/Assumptions!$C$5, N(Z468)/Assumptions!$C$6, N(AA468)/Assumptions!$C$7, N(AB468)/Assumptions!$C$8, N(AC468)/Assumptions!$C$9, N(AD468)/Assumptions!$C$10, N(AE468)/Assumptions!$C$11, N(AF468)/Assumptions!$C$12, N(AG468)/Assumptions!$C$13),3)</f>
        <v>2.967</v>
      </c>
      <c r="AK468" s="0" t="str">
        <f aca="false">IF(OR(U468="Pending",U468="On Hold"),"Open GRN (awaiting)",IF(AJ468&lt;=1,"Within SLA",IF(ROUND(N(Y468)/Assumptions!$C$5,3)=AJ468,"Gate Wait",IF(ROUND(N(Z468)/Assumptions!$C$6,3)=AJ468,"Dock Wait",IF(ROUND(N(AA468)/Assumptions!$C$7,3)=AJ468,"Unloading",IF(ROUND(N(AB468)/Assumptions!$C$8,3)=AJ468,"Unload-to-QC Wait",IF(ROUND(N(AC468)/Assumptions!$C$9,3)=AJ468,"QC",IF(ROUND(N(AD468)/Assumptions!$C$10,3)=AJ468,"QC-to-GRN Wait",IF(ROUND(N(AE468)/Assumptions!$C$11,3)=AJ468,"GRN Processing",IF(ROUND(N(AF468)/Assumptions!$C$12,3)=AJ468,"GRN-to-Putaway Wait",IF(ROUND(N(AG468)/Assumptions!$C$13,3)=AJ468,"Putaway","Within SLA")))))))))))</f>
        <v>QC-to-GRN Wait</v>
      </c>
    </row>
    <row r="469" customFormat="false" ht="15" hidden="false" customHeight="false" outlineLevel="0" collapsed="false">
      <c r="A469" s="0" t="s">
        <v>1531</v>
      </c>
      <c r="B469" s="0" t="s">
        <v>1532</v>
      </c>
      <c r="C469" s="0" t="s">
        <v>126</v>
      </c>
      <c r="D469" s="0" t="s">
        <v>135</v>
      </c>
      <c r="E469" s="0" t="s">
        <v>1533</v>
      </c>
      <c r="F469" s="0" t="s">
        <v>128</v>
      </c>
      <c r="G469" s="0" t="s">
        <v>178</v>
      </c>
      <c r="H469" s="17" t="n">
        <v>46214.2597222222</v>
      </c>
      <c r="I469" s="17" t="n">
        <v>46214.2763888889</v>
      </c>
      <c r="J469" s="17" t="n">
        <v>46214.2784722222</v>
      </c>
      <c r="K469" s="17" t="n">
        <v>46214.3020833333</v>
      </c>
      <c r="L469" s="17" t="n">
        <v>46214.3083333333</v>
      </c>
      <c r="M469" s="17" t="n">
        <v>46214.3236111111</v>
      </c>
      <c r="N469" s="17" t="n">
        <v>46214.33125</v>
      </c>
      <c r="O469" s="17" t="n">
        <v>46214.5215277778</v>
      </c>
      <c r="P469" s="17" t="n">
        <v>46214.5319444445</v>
      </c>
      <c r="Q469" s="17" t="n">
        <v>46214.5472222222</v>
      </c>
      <c r="R469" s="0" t="n">
        <v>143</v>
      </c>
      <c r="S469" s="0" t="n">
        <v>0</v>
      </c>
      <c r="T469" s="0" t="n">
        <v>0</v>
      </c>
      <c r="U469" s="18" t="s">
        <v>130</v>
      </c>
      <c r="V469" s="18" t="s">
        <v>156</v>
      </c>
      <c r="W469" s="0" t="str">
        <f aca="false">IF(AND(X469&gt;=6,X469&lt;14),"A",IF(AND(X469&gt;=14,X469&lt;22),"B","C"))</f>
        <v>A</v>
      </c>
      <c r="X469" s="18" t="n">
        <f aca="false">HOUR(H469)</f>
        <v>6</v>
      </c>
      <c r="Y469" s="18" t="n">
        <f aca="false">ROUND((I469-H469)*1440,0)</f>
        <v>24</v>
      </c>
      <c r="Z469" s="18" t="n">
        <f aca="false">ROUND((J469-I469)*1440,0)</f>
        <v>3</v>
      </c>
      <c r="AA469" s="18" t="n">
        <f aca="false">ROUND((K469-J469)*1440,0)</f>
        <v>34</v>
      </c>
      <c r="AB469" s="18" t="n">
        <f aca="false">ROUND((L469-K469)*1440,0)</f>
        <v>9</v>
      </c>
      <c r="AC469" s="18" t="n">
        <f aca="false">ROUND((M469-L469)*1440,0)</f>
        <v>22</v>
      </c>
      <c r="AD469" s="18" t="n">
        <f aca="false">IF(N469="","",ROUND((N469-M469)*1440,0))</f>
        <v>11</v>
      </c>
      <c r="AE469" s="18" t="n">
        <f aca="false">IF(O469="","",ROUND((O469-N469)*1440,0))</f>
        <v>274</v>
      </c>
      <c r="AF469" s="18" t="n">
        <f aca="false">IF(P469="","",ROUND((P469-O469)*1440,0))</f>
        <v>15</v>
      </c>
      <c r="AG469" s="18" t="n">
        <f aca="false">IF(Q469="","",ROUND((Q469-P469)*1440,0))</f>
        <v>22</v>
      </c>
      <c r="AH469" s="18" t="n">
        <f aca="false">IF(Q469="","",ROUND((Q469-H469)*1440,0))</f>
        <v>414</v>
      </c>
      <c r="AI469" s="19" t="n">
        <f aca="false">ROUND(IF(O469="",Assumptions!$B$25-K469,O469-K469)*24,1)</f>
        <v>5.3</v>
      </c>
      <c r="AJ469" s="20" t="n">
        <f aca="false">ROUND(MAX(N(Y469)/Assumptions!$C$5, N(Z469)/Assumptions!$C$6, N(AA469)/Assumptions!$C$7, N(AB469)/Assumptions!$C$8, N(AC469)/Assumptions!$C$9, N(AD469)/Assumptions!$C$10, N(AE469)/Assumptions!$C$11, N(AF469)/Assumptions!$C$12, N(AG469)/Assumptions!$C$13),3)</f>
        <v>6.089</v>
      </c>
      <c r="AK469" s="0" t="str">
        <f aca="false">IF(OR(U469="Pending",U469="On Hold"),"Open GRN (awaiting)",IF(AJ469&lt;=1,"Within SLA",IF(ROUND(N(Y469)/Assumptions!$C$5,3)=AJ469,"Gate Wait",IF(ROUND(N(Z469)/Assumptions!$C$6,3)=AJ469,"Dock Wait",IF(ROUND(N(AA469)/Assumptions!$C$7,3)=AJ469,"Unloading",IF(ROUND(N(AB469)/Assumptions!$C$8,3)=AJ469,"Unload-to-QC Wait",IF(ROUND(N(AC469)/Assumptions!$C$9,3)=AJ469,"QC",IF(ROUND(N(AD469)/Assumptions!$C$10,3)=AJ469,"QC-to-GRN Wait",IF(ROUND(N(AE469)/Assumptions!$C$11,3)=AJ469,"GRN Processing",IF(ROUND(N(AF469)/Assumptions!$C$12,3)=AJ469,"GRN-to-Putaway Wait",IF(ROUND(N(AG469)/Assumptions!$C$13,3)=AJ469,"Putaway","Within SLA")))))))))))</f>
        <v>GRN Processing</v>
      </c>
    </row>
    <row r="470" customFormat="false" ht="15" hidden="false" customHeight="false" outlineLevel="0" collapsed="false">
      <c r="A470" s="0" t="s">
        <v>1534</v>
      </c>
      <c r="B470" s="0" t="s">
        <v>1535</v>
      </c>
      <c r="C470" s="0" t="s">
        <v>218</v>
      </c>
      <c r="D470" s="0" t="s">
        <v>135</v>
      </c>
      <c r="E470" s="0" t="s">
        <v>1536</v>
      </c>
      <c r="F470" s="0" t="s">
        <v>137</v>
      </c>
      <c r="G470" s="0" t="s">
        <v>178</v>
      </c>
      <c r="H470" s="17" t="n">
        <v>46214.2840277778</v>
      </c>
      <c r="I470" s="17" t="n">
        <v>46214.2951388889</v>
      </c>
      <c r="J470" s="17" t="n">
        <v>46214.3048611111</v>
      </c>
      <c r="K470" s="17" t="n">
        <v>46214.3097222222</v>
      </c>
      <c r="L470" s="17" t="n">
        <v>46214.3152777778</v>
      </c>
      <c r="M470" s="17" t="n">
        <v>46214.3472222222</v>
      </c>
      <c r="N470" s="17" t="n">
        <v>46214.3694444444</v>
      </c>
      <c r="O470" s="17" t="n">
        <v>46214.3944444444</v>
      </c>
      <c r="P470" s="17" t="n">
        <v>46214.3986111111</v>
      </c>
      <c r="Q470" s="17" t="n">
        <v>46214.41875</v>
      </c>
      <c r="R470" s="0" t="n">
        <v>78</v>
      </c>
      <c r="S470" s="0" t="n">
        <v>0</v>
      </c>
      <c r="T470" s="0" t="n">
        <v>0</v>
      </c>
      <c r="U470" s="18" t="s">
        <v>130</v>
      </c>
      <c r="V470" s="18" t="s">
        <v>144</v>
      </c>
      <c r="W470" s="0" t="str">
        <f aca="false">IF(AND(X470&gt;=6,X470&lt;14),"A",IF(AND(X470&gt;=14,X470&lt;22),"B","C"))</f>
        <v>A</v>
      </c>
      <c r="X470" s="18" t="n">
        <f aca="false">HOUR(H470)</f>
        <v>6</v>
      </c>
      <c r="Y470" s="18" t="n">
        <f aca="false">ROUND((I470-H470)*1440,0)</f>
        <v>16</v>
      </c>
      <c r="Z470" s="18" t="n">
        <f aca="false">ROUND((J470-I470)*1440,0)</f>
        <v>14</v>
      </c>
      <c r="AA470" s="18" t="n">
        <f aca="false">ROUND((K470-J470)*1440,0)</f>
        <v>7</v>
      </c>
      <c r="AB470" s="18" t="n">
        <f aca="false">ROUND((L470-K470)*1440,0)</f>
        <v>8</v>
      </c>
      <c r="AC470" s="18" t="n">
        <f aca="false">ROUND((M470-L470)*1440,0)</f>
        <v>46</v>
      </c>
      <c r="AD470" s="18" t="n">
        <f aca="false">IF(N470="","",ROUND((N470-M470)*1440,0))</f>
        <v>32</v>
      </c>
      <c r="AE470" s="18" t="n">
        <f aca="false">IF(O470="","",ROUND((O470-N470)*1440,0))</f>
        <v>36</v>
      </c>
      <c r="AF470" s="18" t="n">
        <f aca="false">IF(P470="","",ROUND((P470-O470)*1440,0))</f>
        <v>6</v>
      </c>
      <c r="AG470" s="18" t="n">
        <f aca="false">IF(Q470="","",ROUND((Q470-P470)*1440,0))</f>
        <v>29</v>
      </c>
      <c r="AH470" s="18" t="n">
        <f aca="false">IF(Q470="","",ROUND((Q470-H470)*1440,0))</f>
        <v>194</v>
      </c>
      <c r="AI470" s="19" t="n">
        <f aca="false">ROUND(IF(O470="",Assumptions!$B$25-K470,O470-K470)*24,1)</f>
        <v>2</v>
      </c>
      <c r="AJ470" s="20" t="n">
        <f aca="false">ROUND(MAX(N(Y470)/Assumptions!$C$5, N(Z470)/Assumptions!$C$6, N(AA470)/Assumptions!$C$7, N(AB470)/Assumptions!$C$8, N(AC470)/Assumptions!$C$9, N(AD470)/Assumptions!$C$10, N(AE470)/Assumptions!$C$11, N(AF470)/Assumptions!$C$12, N(AG470)/Assumptions!$C$13),3)</f>
        <v>1.067</v>
      </c>
      <c r="AK470" s="0" t="str">
        <f aca="false">IF(OR(U470="Pending",U470="On Hold"),"Open GRN (awaiting)",IF(AJ470&lt;=1,"Within SLA",IF(ROUND(N(Y470)/Assumptions!$C$5,3)=AJ470,"Gate Wait",IF(ROUND(N(Z470)/Assumptions!$C$6,3)=AJ470,"Dock Wait",IF(ROUND(N(AA470)/Assumptions!$C$7,3)=AJ470,"Unloading",IF(ROUND(N(AB470)/Assumptions!$C$8,3)=AJ470,"Unload-to-QC Wait",IF(ROUND(N(AC470)/Assumptions!$C$9,3)=AJ470,"QC",IF(ROUND(N(AD470)/Assumptions!$C$10,3)=AJ470,"QC-to-GRN Wait",IF(ROUND(N(AE470)/Assumptions!$C$11,3)=AJ470,"GRN Processing",IF(ROUND(N(AF470)/Assumptions!$C$12,3)=AJ470,"GRN-to-Putaway Wait",IF(ROUND(N(AG470)/Assumptions!$C$13,3)=AJ470,"Putaway","Within SLA")))))))))))</f>
        <v>QC-to-GRN Wait</v>
      </c>
    </row>
    <row r="471" customFormat="false" ht="15" hidden="false" customHeight="false" outlineLevel="0" collapsed="false">
      <c r="A471" s="0" t="s">
        <v>1537</v>
      </c>
      <c r="B471" s="0" t="s">
        <v>1538</v>
      </c>
      <c r="C471" s="0" t="s">
        <v>252</v>
      </c>
      <c r="D471" s="0" t="s">
        <v>135</v>
      </c>
      <c r="E471" s="0" t="s">
        <v>1539</v>
      </c>
      <c r="F471" s="0" t="s">
        <v>155</v>
      </c>
      <c r="G471" s="0" t="s">
        <v>138</v>
      </c>
      <c r="H471" s="17" t="n">
        <v>46214.2881944445</v>
      </c>
      <c r="I471" s="17" t="n">
        <v>46214.3027777778</v>
      </c>
      <c r="J471" s="17" t="n">
        <v>46214.30625</v>
      </c>
      <c r="K471" s="17" t="n">
        <v>46214.3604166667</v>
      </c>
      <c r="L471" s="17" t="n">
        <v>46214.3770833333</v>
      </c>
      <c r="M471" s="17" t="n">
        <v>46214.3902777778</v>
      </c>
      <c r="N471" s="17" t="n">
        <v>46214.41875</v>
      </c>
      <c r="O471" s="17" t="n">
        <v>46214.4618055556</v>
      </c>
      <c r="P471" s="17" t="n">
        <v>46214.4805555556</v>
      </c>
      <c r="Q471" s="17" t="n">
        <v>46214.4888888889</v>
      </c>
      <c r="R471" s="0" t="n">
        <v>712</v>
      </c>
      <c r="S471" s="0" t="n">
        <v>0</v>
      </c>
      <c r="T471" s="0" t="n">
        <v>0</v>
      </c>
      <c r="U471" s="18" t="s">
        <v>130</v>
      </c>
      <c r="V471" s="18" t="s">
        <v>139</v>
      </c>
      <c r="W471" s="0" t="str">
        <f aca="false">IF(AND(X471&gt;=6,X471&lt;14),"A",IF(AND(X471&gt;=14,X471&lt;22),"B","C"))</f>
        <v>A</v>
      </c>
      <c r="X471" s="18" t="n">
        <f aca="false">HOUR(H471)</f>
        <v>6</v>
      </c>
      <c r="Y471" s="18" t="n">
        <f aca="false">ROUND((I471-H471)*1440,0)</f>
        <v>21</v>
      </c>
      <c r="Z471" s="18" t="n">
        <f aca="false">ROUND((J471-I471)*1440,0)</f>
        <v>5</v>
      </c>
      <c r="AA471" s="18" t="n">
        <f aca="false">ROUND((K471-J471)*1440,0)</f>
        <v>78</v>
      </c>
      <c r="AB471" s="18" t="n">
        <f aca="false">ROUND((L471-K471)*1440,0)</f>
        <v>24</v>
      </c>
      <c r="AC471" s="18" t="n">
        <f aca="false">ROUND((M471-L471)*1440,0)</f>
        <v>19</v>
      </c>
      <c r="AD471" s="18" t="n">
        <f aca="false">IF(N471="","",ROUND((N471-M471)*1440,0))</f>
        <v>41</v>
      </c>
      <c r="AE471" s="18" t="n">
        <f aca="false">IF(O471="","",ROUND((O471-N471)*1440,0))</f>
        <v>62</v>
      </c>
      <c r="AF471" s="18" t="n">
        <f aca="false">IF(P471="","",ROUND((P471-O471)*1440,0))</f>
        <v>27</v>
      </c>
      <c r="AG471" s="18" t="n">
        <f aca="false">IF(Q471="","",ROUND((Q471-P471)*1440,0))</f>
        <v>12</v>
      </c>
      <c r="AH471" s="18" t="n">
        <f aca="false">IF(Q471="","",ROUND((Q471-H471)*1440,0))</f>
        <v>289</v>
      </c>
      <c r="AI471" s="19" t="n">
        <f aca="false">ROUND(IF(O471="",Assumptions!$B$25-K471,O471-K471)*24,1)</f>
        <v>2.4</v>
      </c>
      <c r="AJ471" s="20" t="n">
        <f aca="false">ROUND(MAX(N(Y471)/Assumptions!$C$5, N(Z471)/Assumptions!$C$6, N(AA471)/Assumptions!$C$7, N(AB471)/Assumptions!$C$8, N(AC471)/Assumptions!$C$9, N(AD471)/Assumptions!$C$10, N(AE471)/Assumptions!$C$11, N(AF471)/Assumptions!$C$12, N(AG471)/Assumptions!$C$13),3)</f>
        <v>1.6</v>
      </c>
      <c r="AK471" s="0" t="str">
        <f aca="false">IF(OR(U471="Pending",U471="On Hold"),"Open GRN (awaiting)",IF(AJ471&lt;=1,"Within SLA",IF(ROUND(N(Y471)/Assumptions!$C$5,3)=AJ471,"Gate Wait",IF(ROUND(N(Z471)/Assumptions!$C$6,3)=AJ471,"Dock Wait",IF(ROUND(N(AA471)/Assumptions!$C$7,3)=AJ471,"Unloading",IF(ROUND(N(AB471)/Assumptions!$C$8,3)=AJ471,"Unload-to-QC Wait",IF(ROUND(N(AC471)/Assumptions!$C$9,3)=AJ471,"QC",IF(ROUND(N(AD471)/Assumptions!$C$10,3)=AJ471,"QC-to-GRN Wait",IF(ROUND(N(AE471)/Assumptions!$C$11,3)=AJ471,"GRN Processing",IF(ROUND(N(AF471)/Assumptions!$C$12,3)=AJ471,"GRN-to-Putaway Wait",IF(ROUND(N(AG471)/Assumptions!$C$13,3)=AJ471,"Putaway","Within SLA")))))))))))</f>
        <v>Unload-to-QC Wait</v>
      </c>
    </row>
    <row r="472" customFormat="false" ht="15" hidden="false" customHeight="false" outlineLevel="0" collapsed="false">
      <c r="A472" s="0" t="s">
        <v>1540</v>
      </c>
      <c r="B472" s="0" t="s">
        <v>1541</v>
      </c>
      <c r="C472" s="0" t="s">
        <v>126</v>
      </c>
      <c r="D472" s="0" t="s">
        <v>135</v>
      </c>
      <c r="E472" s="0" t="s">
        <v>1542</v>
      </c>
      <c r="F472" s="0" t="s">
        <v>128</v>
      </c>
      <c r="G472" s="0" t="s">
        <v>138</v>
      </c>
      <c r="H472" s="17" t="n">
        <v>46214.2888888889</v>
      </c>
      <c r="I472" s="17" t="n">
        <v>46214.3</v>
      </c>
      <c r="J472" s="17" t="n">
        <v>46214.3041666667</v>
      </c>
      <c r="K472" s="17" t="n">
        <v>46214.3270833333</v>
      </c>
      <c r="L472" s="17" t="n">
        <v>46214.3319444444</v>
      </c>
      <c r="M472" s="17" t="n">
        <v>46214.3465277778</v>
      </c>
      <c r="N472" s="17" t="n">
        <v>46214.4291666667</v>
      </c>
      <c r="O472" s="17" t="n">
        <v>46214.7284722222</v>
      </c>
      <c r="P472" s="17" t="n">
        <v>46214.7326388889</v>
      </c>
      <c r="Q472" s="17" t="n">
        <v>46214.7430555556</v>
      </c>
      <c r="R472" s="0" t="n">
        <v>482</v>
      </c>
      <c r="S472" s="0" t="n">
        <v>36</v>
      </c>
      <c r="T472" s="0" t="n">
        <v>0</v>
      </c>
      <c r="U472" s="18" t="s">
        <v>123</v>
      </c>
      <c r="V472" s="18" t="s">
        <v>156</v>
      </c>
      <c r="W472" s="0" t="str">
        <f aca="false">IF(AND(X472&gt;=6,X472&lt;14),"A",IF(AND(X472&gt;=14,X472&lt;22),"B","C"))</f>
        <v>A</v>
      </c>
      <c r="X472" s="18" t="n">
        <f aca="false">HOUR(H472)</f>
        <v>6</v>
      </c>
      <c r="Y472" s="18" t="n">
        <f aca="false">ROUND((I472-H472)*1440,0)</f>
        <v>16</v>
      </c>
      <c r="Z472" s="18" t="n">
        <f aca="false">ROUND((J472-I472)*1440,0)</f>
        <v>6</v>
      </c>
      <c r="AA472" s="18" t="n">
        <f aca="false">ROUND((K472-J472)*1440,0)</f>
        <v>33</v>
      </c>
      <c r="AB472" s="18" t="n">
        <f aca="false">ROUND((L472-K472)*1440,0)</f>
        <v>7</v>
      </c>
      <c r="AC472" s="18" t="n">
        <f aca="false">ROUND((M472-L472)*1440,0)</f>
        <v>21</v>
      </c>
      <c r="AD472" s="18" t="n">
        <f aca="false">IF(N472="","",ROUND((N472-M472)*1440,0))</f>
        <v>119</v>
      </c>
      <c r="AE472" s="18" t="n">
        <f aca="false">IF(O472="","",ROUND((O472-N472)*1440,0))</f>
        <v>431</v>
      </c>
      <c r="AF472" s="18" t="n">
        <f aca="false">IF(P472="","",ROUND((P472-O472)*1440,0))</f>
        <v>6</v>
      </c>
      <c r="AG472" s="18" t="n">
        <f aca="false">IF(Q472="","",ROUND((Q472-P472)*1440,0))</f>
        <v>15</v>
      </c>
      <c r="AH472" s="18" t="n">
        <f aca="false">IF(Q472="","",ROUND((Q472-H472)*1440,0))</f>
        <v>654</v>
      </c>
      <c r="AI472" s="19" t="n">
        <f aca="false">ROUND(IF(O472="",Assumptions!$B$25-K472,O472-K472)*24,1)</f>
        <v>9.6</v>
      </c>
      <c r="AJ472" s="20" t="n">
        <f aca="false">ROUND(MAX(N(Y472)/Assumptions!$C$5, N(Z472)/Assumptions!$C$6, N(AA472)/Assumptions!$C$7, N(AB472)/Assumptions!$C$8, N(AC472)/Assumptions!$C$9, N(AD472)/Assumptions!$C$10, N(AE472)/Assumptions!$C$11, N(AF472)/Assumptions!$C$12, N(AG472)/Assumptions!$C$13),3)</f>
        <v>9.578</v>
      </c>
      <c r="AK472" s="0" t="str">
        <f aca="false">IF(OR(U472="Pending",U472="On Hold"),"Open GRN (awaiting)",IF(AJ472&lt;=1,"Within SLA",IF(ROUND(N(Y472)/Assumptions!$C$5,3)=AJ472,"Gate Wait",IF(ROUND(N(Z472)/Assumptions!$C$6,3)=AJ472,"Dock Wait",IF(ROUND(N(AA472)/Assumptions!$C$7,3)=AJ472,"Unloading",IF(ROUND(N(AB472)/Assumptions!$C$8,3)=AJ472,"Unload-to-QC Wait",IF(ROUND(N(AC472)/Assumptions!$C$9,3)=AJ472,"QC",IF(ROUND(N(AD472)/Assumptions!$C$10,3)=AJ472,"QC-to-GRN Wait",IF(ROUND(N(AE472)/Assumptions!$C$11,3)=AJ472,"GRN Processing",IF(ROUND(N(AF472)/Assumptions!$C$12,3)=AJ472,"GRN-to-Putaway Wait",IF(ROUND(N(AG472)/Assumptions!$C$13,3)=AJ472,"Putaway","Within SLA")))))))))))</f>
        <v>GRN Processing</v>
      </c>
    </row>
    <row r="473" customFormat="false" ht="15" hidden="false" customHeight="false" outlineLevel="0" collapsed="false">
      <c r="A473" s="0" t="s">
        <v>1543</v>
      </c>
      <c r="B473" s="0" t="s">
        <v>1544</v>
      </c>
      <c r="C473" s="0" t="s">
        <v>142</v>
      </c>
      <c r="D473" s="0" t="s">
        <v>147</v>
      </c>
      <c r="E473" s="0" t="s">
        <v>1545</v>
      </c>
      <c r="F473" s="0" t="s">
        <v>137</v>
      </c>
      <c r="G473" s="0" t="s">
        <v>150</v>
      </c>
      <c r="H473" s="17" t="n">
        <v>46214.2895833333</v>
      </c>
      <c r="I473" s="17" t="n">
        <v>46214.3541666667</v>
      </c>
      <c r="J473" s="17" t="n">
        <v>46214.3576388889</v>
      </c>
      <c r="K473" s="17" t="n">
        <v>46214.3729166667</v>
      </c>
      <c r="L473" s="17" t="n">
        <v>46214.3770833333</v>
      </c>
      <c r="M473" s="17" t="n">
        <v>46214.3916666667</v>
      </c>
      <c r="N473" s="17" t="n">
        <v>46214.4006944444</v>
      </c>
      <c r="O473" s="17" t="n">
        <v>46214.4291666667</v>
      </c>
      <c r="P473" s="17" t="n">
        <v>46214.4527777778</v>
      </c>
      <c r="Q473" s="17" t="n">
        <v>46214.4909722222</v>
      </c>
      <c r="R473" s="0" t="n">
        <v>516</v>
      </c>
      <c r="S473" s="0" t="n">
        <v>0</v>
      </c>
      <c r="T473" s="0" t="n">
        <v>0</v>
      </c>
      <c r="U473" s="18" t="s">
        <v>130</v>
      </c>
      <c r="V473" s="18" t="s">
        <v>139</v>
      </c>
      <c r="W473" s="0" t="str">
        <f aca="false">IF(AND(X473&gt;=6,X473&lt;14),"A",IF(AND(X473&gt;=14,X473&lt;22),"B","C"))</f>
        <v>A</v>
      </c>
      <c r="X473" s="18" t="n">
        <f aca="false">HOUR(H473)</f>
        <v>6</v>
      </c>
      <c r="Y473" s="18" t="n">
        <f aca="false">ROUND((I473-H473)*1440,0)</f>
        <v>93</v>
      </c>
      <c r="Z473" s="18" t="n">
        <f aca="false">ROUND((J473-I473)*1440,0)</f>
        <v>5</v>
      </c>
      <c r="AA473" s="18" t="n">
        <f aca="false">ROUND((K473-J473)*1440,0)</f>
        <v>22</v>
      </c>
      <c r="AB473" s="18" t="n">
        <f aca="false">ROUND((L473-K473)*1440,0)</f>
        <v>6</v>
      </c>
      <c r="AC473" s="18" t="n">
        <f aca="false">ROUND((M473-L473)*1440,0)</f>
        <v>21</v>
      </c>
      <c r="AD473" s="18" t="n">
        <f aca="false">IF(N473="","",ROUND((N473-M473)*1440,0))</f>
        <v>13</v>
      </c>
      <c r="AE473" s="18" t="n">
        <f aca="false">IF(O473="","",ROUND((O473-N473)*1440,0))</f>
        <v>41</v>
      </c>
      <c r="AF473" s="18" t="n">
        <f aca="false">IF(P473="","",ROUND((P473-O473)*1440,0))</f>
        <v>34</v>
      </c>
      <c r="AG473" s="18" t="n">
        <f aca="false">IF(Q473="","",ROUND((Q473-P473)*1440,0))</f>
        <v>55</v>
      </c>
      <c r="AH473" s="18" t="n">
        <f aca="false">IF(Q473="","",ROUND((Q473-H473)*1440,0))</f>
        <v>290</v>
      </c>
      <c r="AI473" s="19" t="n">
        <f aca="false">ROUND(IF(O473="",Assumptions!$B$25-K473,O473-K473)*24,1)</f>
        <v>1.4</v>
      </c>
      <c r="AJ473" s="20" t="n">
        <f aca="false">ROUND(MAX(N(Y473)/Assumptions!$C$5, N(Z473)/Assumptions!$C$6, N(AA473)/Assumptions!$C$7, N(AB473)/Assumptions!$C$8, N(AC473)/Assumptions!$C$9, N(AD473)/Assumptions!$C$10, N(AE473)/Assumptions!$C$11, N(AF473)/Assumptions!$C$12, N(AG473)/Assumptions!$C$13),3)</f>
        <v>3.1</v>
      </c>
      <c r="AK473" s="0" t="str">
        <f aca="false">IF(OR(U473="Pending",U473="On Hold"),"Open GRN (awaiting)",IF(AJ473&lt;=1,"Within SLA",IF(ROUND(N(Y473)/Assumptions!$C$5,3)=AJ473,"Gate Wait",IF(ROUND(N(Z473)/Assumptions!$C$6,3)=AJ473,"Dock Wait",IF(ROUND(N(AA473)/Assumptions!$C$7,3)=AJ473,"Unloading",IF(ROUND(N(AB473)/Assumptions!$C$8,3)=AJ473,"Unload-to-QC Wait",IF(ROUND(N(AC473)/Assumptions!$C$9,3)=AJ473,"QC",IF(ROUND(N(AD473)/Assumptions!$C$10,3)=AJ473,"QC-to-GRN Wait",IF(ROUND(N(AE473)/Assumptions!$C$11,3)=AJ473,"GRN Processing",IF(ROUND(N(AF473)/Assumptions!$C$12,3)=AJ473,"GRN-to-Putaway Wait",IF(ROUND(N(AG473)/Assumptions!$C$13,3)=AJ473,"Putaway","Within SLA")))))))))))</f>
        <v>Gate Wait</v>
      </c>
    </row>
    <row r="474" customFormat="false" ht="15" hidden="false" customHeight="false" outlineLevel="0" collapsed="false">
      <c r="A474" s="0" t="s">
        <v>1546</v>
      </c>
      <c r="B474" s="0" t="s">
        <v>1547</v>
      </c>
      <c r="C474" s="0" t="s">
        <v>252</v>
      </c>
      <c r="D474" s="0" t="s">
        <v>119</v>
      </c>
      <c r="E474" s="0" t="s">
        <v>1548</v>
      </c>
      <c r="F474" s="0" t="s">
        <v>155</v>
      </c>
      <c r="G474" s="0" t="s">
        <v>129</v>
      </c>
      <c r="H474" s="17" t="n">
        <v>46214.2902777778</v>
      </c>
      <c r="I474" s="17" t="n">
        <v>46214.3201388889</v>
      </c>
      <c r="J474" s="17" t="n">
        <v>46214.3263888889</v>
      </c>
      <c r="K474" s="17" t="n">
        <v>46214.4</v>
      </c>
      <c r="L474" s="17" t="n">
        <v>46214.4069444445</v>
      </c>
      <c r="M474" s="17" t="n">
        <v>46214.4520833333</v>
      </c>
      <c r="N474" s="17" t="n">
        <v>46214.5486111111</v>
      </c>
      <c r="O474" s="17" t="n">
        <v>46214.5881944444</v>
      </c>
      <c r="P474" s="17" t="n">
        <v>46214.5993055556</v>
      </c>
      <c r="Q474" s="17" t="n">
        <v>46214.6138888889</v>
      </c>
      <c r="R474" s="0" t="n">
        <v>166</v>
      </c>
      <c r="S474" s="0" t="n">
        <v>0</v>
      </c>
      <c r="T474" s="0" t="n">
        <v>0</v>
      </c>
      <c r="U474" s="18" t="s">
        <v>130</v>
      </c>
      <c r="V474" s="18" t="s">
        <v>156</v>
      </c>
      <c r="W474" s="0" t="str">
        <f aca="false">IF(AND(X474&gt;=6,X474&lt;14),"A",IF(AND(X474&gt;=14,X474&lt;22),"B","C"))</f>
        <v>A</v>
      </c>
      <c r="X474" s="18" t="n">
        <f aca="false">HOUR(H474)</f>
        <v>6</v>
      </c>
      <c r="Y474" s="18" t="n">
        <f aca="false">ROUND((I474-H474)*1440,0)</f>
        <v>43</v>
      </c>
      <c r="Z474" s="18" t="n">
        <f aca="false">ROUND((J474-I474)*1440,0)</f>
        <v>9</v>
      </c>
      <c r="AA474" s="18" t="n">
        <f aca="false">ROUND((K474-J474)*1440,0)</f>
        <v>106</v>
      </c>
      <c r="AB474" s="18" t="n">
        <f aca="false">ROUND((L474-K474)*1440,0)</f>
        <v>10</v>
      </c>
      <c r="AC474" s="18" t="n">
        <f aca="false">ROUND((M474-L474)*1440,0)</f>
        <v>65</v>
      </c>
      <c r="AD474" s="18" t="n">
        <f aca="false">IF(N474="","",ROUND((N474-M474)*1440,0))</f>
        <v>139</v>
      </c>
      <c r="AE474" s="18" t="n">
        <f aca="false">IF(O474="","",ROUND((O474-N474)*1440,0))</f>
        <v>57</v>
      </c>
      <c r="AF474" s="18" t="n">
        <f aca="false">IF(P474="","",ROUND((P474-O474)*1440,0))</f>
        <v>16</v>
      </c>
      <c r="AG474" s="18" t="n">
        <f aca="false">IF(Q474="","",ROUND((Q474-P474)*1440,0))</f>
        <v>21</v>
      </c>
      <c r="AH474" s="18" t="n">
        <f aca="false">IF(Q474="","",ROUND((Q474-H474)*1440,0))</f>
        <v>466</v>
      </c>
      <c r="AI474" s="19" t="n">
        <f aca="false">ROUND(IF(O474="",Assumptions!$B$25-K474,O474-K474)*24,1)</f>
        <v>4.5</v>
      </c>
      <c r="AJ474" s="20" t="n">
        <f aca="false">ROUND(MAX(N(Y474)/Assumptions!$C$5, N(Z474)/Assumptions!$C$6, N(AA474)/Assumptions!$C$7, N(AB474)/Assumptions!$C$8, N(AC474)/Assumptions!$C$9, N(AD474)/Assumptions!$C$10, N(AE474)/Assumptions!$C$11, N(AF474)/Assumptions!$C$12, N(AG474)/Assumptions!$C$13),3)</f>
        <v>4.633</v>
      </c>
      <c r="AK474" s="0" t="str">
        <f aca="false">IF(OR(U474="Pending",U474="On Hold"),"Open GRN (awaiting)",IF(AJ474&lt;=1,"Within SLA",IF(ROUND(N(Y474)/Assumptions!$C$5,3)=AJ474,"Gate Wait",IF(ROUND(N(Z474)/Assumptions!$C$6,3)=AJ474,"Dock Wait",IF(ROUND(N(AA474)/Assumptions!$C$7,3)=AJ474,"Unloading",IF(ROUND(N(AB474)/Assumptions!$C$8,3)=AJ474,"Unload-to-QC Wait",IF(ROUND(N(AC474)/Assumptions!$C$9,3)=AJ474,"QC",IF(ROUND(N(AD474)/Assumptions!$C$10,3)=AJ474,"QC-to-GRN Wait",IF(ROUND(N(AE474)/Assumptions!$C$11,3)=AJ474,"GRN Processing",IF(ROUND(N(AF474)/Assumptions!$C$12,3)=AJ474,"GRN-to-Putaway Wait",IF(ROUND(N(AG474)/Assumptions!$C$13,3)=AJ474,"Putaway","Within SLA")))))))))))</f>
        <v>QC-to-GRN Wait</v>
      </c>
    </row>
    <row r="475" customFormat="false" ht="15" hidden="false" customHeight="false" outlineLevel="0" collapsed="false">
      <c r="A475" s="0" t="s">
        <v>1549</v>
      </c>
      <c r="B475" s="0" t="s">
        <v>1550</v>
      </c>
      <c r="C475" s="0" t="s">
        <v>118</v>
      </c>
      <c r="D475" s="0" t="s">
        <v>119</v>
      </c>
      <c r="E475" s="0" t="s">
        <v>974</v>
      </c>
      <c r="F475" s="0" t="s">
        <v>121</v>
      </c>
      <c r="G475" s="0" t="s">
        <v>122</v>
      </c>
      <c r="H475" s="17" t="n">
        <v>46214.2923611111</v>
      </c>
      <c r="I475" s="17" t="n">
        <v>46214.30625</v>
      </c>
      <c r="J475" s="17" t="n">
        <v>46214.3090277778</v>
      </c>
      <c r="K475" s="17" t="n">
        <v>46214.3423611111</v>
      </c>
      <c r="L475" s="17" t="n">
        <v>46214.35625</v>
      </c>
      <c r="M475" s="17" t="n">
        <v>46214.3722222222</v>
      </c>
      <c r="N475" s="17" t="n">
        <v>46214.4145833333</v>
      </c>
      <c r="O475" s="17" t="n">
        <v>46214.4388888889</v>
      </c>
      <c r="P475" s="17" t="n">
        <v>46214.4611111111</v>
      </c>
      <c r="Q475" s="17" t="n">
        <v>46214.50625</v>
      </c>
      <c r="R475" s="0" t="n">
        <v>366</v>
      </c>
      <c r="S475" s="0" t="n">
        <v>0</v>
      </c>
      <c r="T475" s="0" t="n">
        <v>0</v>
      </c>
      <c r="U475" s="18" t="s">
        <v>130</v>
      </c>
      <c r="V475" s="18" t="s">
        <v>144</v>
      </c>
      <c r="W475" s="0" t="str">
        <f aca="false">IF(AND(X475&gt;=6,X475&lt;14),"A",IF(AND(X475&gt;=14,X475&lt;22),"B","C"))</f>
        <v>A</v>
      </c>
      <c r="X475" s="18" t="n">
        <f aca="false">HOUR(H475)</f>
        <v>7</v>
      </c>
      <c r="Y475" s="18" t="n">
        <f aca="false">ROUND((I475-H475)*1440,0)</f>
        <v>20</v>
      </c>
      <c r="Z475" s="18" t="n">
        <f aca="false">ROUND((J475-I475)*1440,0)</f>
        <v>4</v>
      </c>
      <c r="AA475" s="18" t="n">
        <f aca="false">ROUND((K475-J475)*1440,0)</f>
        <v>48</v>
      </c>
      <c r="AB475" s="18" t="n">
        <f aca="false">ROUND((L475-K475)*1440,0)</f>
        <v>20</v>
      </c>
      <c r="AC475" s="18" t="n">
        <f aca="false">ROUND((M475-L475)*1440,0)</f>
        <v>23</v>
      </c>
      <c r="AD475" s="18" t="n">
        <f aca="false">IF(N475="","",ROUND((N475-M475)*1440,0))</f>
        <v>61</v>
      </c>
      <c r="AE475" s="18" t="n">
        <f aca="false">IF(O475="","",ROUND((O475-N475)*1440,0))</f>
        <v>35</v>
      </c>
      <c r="AF475" s="18" t="n">
        <f aca="false">IF(P475="","",ROUND((P475-O475)*1440,0))</f>
        <v>32</v>
      </c>
      <c r="AG475" s="18" t="n">
        <f aca="false">IF(Q475="","",ROUND((Q475-P475)*1440,0))</f>
        <v>65</v>
      </c>
      <c r="AH475" s="18" t="n">
        <f aca="false">IF(Q475="","",ROUND((Q475-H475)*1440,0))</f>
        <v>308</v>
      </c>
      <c r="AI475" s="19" t="n">
        <f aca="false">ROUND(IF(O475="",Assumptions!$B$25-K475,O475-K475)*24,1)</f>
        <v>2.3</v>
      </c>
      <c r="AJ475" s="20" t="n">
        <f aca="false">ROUND(MAX(N(Y475)/Assumptions!$C$5, N(Z475)/Assumptions!$C$6, N(AA475)/Assumptions!$C$7, N(AB475)/Assumptions!$C$8, N(AC475)/Assumptions!$C$9, N(AD475)/Assumptions!$C$10, N(AE475)/Assumptions!$C$11, N(AF475)/Assumptions!$C$12, N(AG475)/Assumptions!$C$13),3)</f>
        <v>2.033</v>
      </c>
      <c r="AK475" s="0" t="str">
        <f aca="false">IF(OR(U475="Pending",U475="On Hold"),"Open GRN (awaiting)",IF(AJ475&lt;=1,"Within SLA",IF(ROUND(N(Y475)/Assumptions!$C$5,3)=AJ475,"Gate Wait",IF(ROUND(N(Z475)/Assumptions!$C$6,3)=AJ475,"Dock Wait",IF(ROUND(N(AA475)/Assumptions!$C$7,3)=AJ475,"Unloading",IF(ROUND(N(AB475)/Assumptions!$C$8,3)=AJ475,"Unload-to-QC Wait",IF(ROUND(N(AC475)/Assumptions!$C$9,3)=AJ475,"QC",IF(ROUND(N(AD475)/Assumptions!$C$10,3)=AJ475,"QC-to-GRN Wait",IF(ROUND(N(AE475)/Assumptions!$C$11,3)=AJ475,"GRN Processing",IF(ROUND(N(AF475)/Assumptions!$C$12,3)=AJ475,"GRN-to-Putaway Wait",IF(ROUND(N(AG475)/Assumptions!$C$13,3)=AJ475,"Putaway","Within SLA")))))))))))</f>
        <v>QC-to-GRN Wait</v>
      </c>
    </row>
    <row r="476" customFormat="false" ht="15" hidden="false" customHeight="false" outlineLevel="0" collapsed="false">
      <c r="A476" s="0" t="s">
        <v>1551</v>
      </c>
      <c r="B476" s="0" t="s">
        <v>1552</v>
      </c>
      <c r="C476" s="0" t="s">
        <v>126</v>
      </c>
      <c r="D476" s="0" t="s">
        <v>147</v>
      </c>
      <c r="E476" s="0" t="s">
        <v>1553</v>
      </c>
      <c r="F476" s="0" t="s">
        <v>128</v>
      </c>
      <c r="G476" s="0" t="s">
        <v>150</v>
      </c>
      <c r="H476" s="17" t="n">
        <v>46214.2986111111</v>
      </c>
      <c r="I476" s="17" t="n">
        <v>46214.3298611111</v>
      </c>
      <c r="J476" s="17" t="n">
        <v>46214.3354166667</v>
      </c>
      <c r="K476" s="17" t="n">
        <v>46214.3763888889</v>
      </c>
      <c r="L476" s="17" t="n">
        <v>46214.3819444445</v>
      </c>
      <c r="M476" s="17" t="n">
        <v>46214.3902777778</v>
      </c>
      <c r="N476" s="17" t="n">
        <v>46214.4020833333</v>
      </c>
      <c r="O476" s="17" t="n">
        <v>46214.4166666667</v>
      </c>
      <c r="P476" s="17" t="n">
        <v>46214.4243055556</v>
      </c>
      <c r="Q476" s="17" t="n">
        <v>46214.4347222222</v>
      </c>
      <c r="R476" s="0" t="n">
        <v>438</v>
      </c>
      <c r="S476" s="0" t="n">
        <v>0</v>
      </c>
      <c r="T476" s="0" t="n">
        <v>0</v>
      </c>
      <c r="U476" s="18" t="s">
        <v>130</v>
      </c>
      <c r="V476" s="18" t="s">
        <v>139</v>
      </c>
      <c r="W476" s="0" t="str">
        <f aca="false">IF(AND(X476&gt;=6,X476&lt;14),"A",IF(AND(X476&gt;=14,X476&lt;22),"B","C"))</f>
        <v>A</v>
      </c>
      <c r="X476" s="18" t="n">
        <f aca="false">HOUR(H476)</f>
        <v>7</v>
      </c>
      <c r="Y476" s="18" t="n">
        <f aca="false">ROUND((I476-H476)*1440,0)</f>
        <v>45</v>
      </c>
      <c r="Z476" s="18" t="n">
        <f aca="false">ROUND((J476-I476)*1440,0)</f>
        <v>8</v>
      </c>
      <c r="AA476" s="18" t="n">
        <f aca="false">ROUND((K476-J476)*1440,0)</f>
        <v>59</v>
      </c>
      <c r="AB476" s="18" t="n">
        <f aca="false">ROUND((L476-K476)*1440,0)</f>
        <v>8</v>
      </c>
      <c r="AC476" s="18" t="n">
        <f aca="false">ROUND((M476-L476)*1440,0)</f>
        <v>12</v>
      </c>
      <c r="AD476" s="18" t="n">
        <f aca="false">IF(N476="","",ROUND((N476-M476)*1440,0))</f>
        <v>17</v>
      </c>
      <c r="AE476" s="18" t="n">
        <f aca="false">IF(O476="","",ROUND((O476-N476)*1440,0))</f>
        <v>21</v>
      </c>
      <c r="AF476" s="18" t="n">
        <f aca="false">IF(P476="","",ROUND((P476-O476)*1440,0))</f>
        <v>11</v>
      </c>
      <c r="AG476" s="18" t="n">
        <f aca="false">IF(Q476="","",ROUND((Q476-P476)*1440,0))</f>
        <v>15</v>
      </c>
      <c r="AH476" s="18" t="n">
        <f aca="false">IF(Q476="","",ROUND((Q476-H476)*1440,0))</f>
        <v>196</v>
      </c>
      <c r="AI476" s="19" t="n">
        <f aca="false">ROUND(IF(O476="",Assumptions!$B$25-K476,O476-K476)*24,1)</f>
        <v>1</v>
      </c>
      <c r="AJ476" s="20" t="n">
        <f aca="false">ROUND(MAX(N(Y476)/Assumptions!$C$5, N(Z476)/Assumptions!$C$6, N(AA476)/Assumptions!$C$7, N(AB476)/Assumptions!$C$8, N(AC476)/Assumptions!$C$9, N(AD476)/Assumptions!$C$10, N(AE476)/Assumptions!$C$11, N(AF476)/Assumptions!$C$12, N(AG476)/Assumptions!$C$13),3)</f>
        <v>1.5</v>
      </c>
      <c r="AK476" s="0" t="str">
        <f aca="false">IF(OR(U476="Pending",U476="On Hold"),"Open GRN (awaiting)",IF(AJ476&lt;=1,"Within SLA",IF(ROUND(N(Y476)/Assumptions!$C$5,3)=AJ476,"Gate Wait",IF(ROUND(N(Z476)/Assumptions!$C$6,3)=AJ476,"Dock Wait",IF(ROUND(N(AA476)/Assumptions!$C$7,3)=AJ476,"Unloading",IF(ROUND(N(AB476)/Assumptions!$C$8,3)=AJ476,"Unload-to-QC Wait",IF(ROUND(N(AC476)/Assumptions!$C$9,3)=AJ476,"QC",IF(ROUND(N(AD476)/Assumptions!$C$10,3)=AJ476,"QC-to-GRN Wait",IF(ROUND(N(AE476)/Assumptions!$C$11,3)=AJ476,"GRN Processing",IF(ROUND(N(AF476)/Assumptions!$C$12,3)=AJ476,"GRN-to-Putaway Wait",IF(ROUND(N(AG476)/Assumptions!$C$13,3)=AJ476,"Putaway","Within SLA")))))))))))</f>
        <v>Gate Wait</v>
      </c>
    </row>
    <row r="477" customFormat="false" ht="15" hidden="false" customHeight="false" outlineLevel="0" collapsed="false">
      <c r="A477" s="0" t="s">
        <v>1554</v>
      </c>
      <c r="B477" s="0" t="s">
        <v>1555</v>
      </c>
      <c r="C477" s="0" t="s">
        <v>142</v>
      </c>
      <c r="D477" s="0" t="s">
        <v>135</v>
      </c>
      <c r="E477" s="0" t="s">
        <v>1556</v>
      </c>
      <c r="F477" s="0" t="s">
        <v>137</v>
      </c>
      <c r="G477" s="0" t="s">
        <v>138</v>
      </c>
      <c r="H477" s="17" t="n">
        <v>46214.3291666667</v>
      </c>
      <c r="I477" s="17" t="n">
        <v>46214.3375</v>
      </c>
      <c r="J477" s="17" t="n">
        <v>46214.3430555556</v>
      </c>
      <c r="K477" s="17" t="n">
        <v>46214.4083333333</v>
      </c>
      <c r="L477" s="17" t="n">
        <v>46214.4111111111</v>
      </c>
      <c r="M477" s="17" t="n">
        <v>46214.4340277778</v>
      </c>
      <c r="N477" s="17" t="n">
        <v>46214.4506944444</v>
      </c>
      <c r="O477" s="17" t="n">
        <v>46214.4861111111</v>
      </c>
      <c r="P477" s="17" t="n">
        <v>46214.4916666667</v>
      </c>
      <c r="Q477" s="17" t="n">
        <v>46214.5069444445</v>
      </c>
      <c r="R477" s="0" t="n">
        <v>590</v>
      </c>
      <c r="S477" s="0" t="n">
        <v>0</v>
      </c>
      <c r="T477" s="0" t="n">
        <v>0</v>
      </c>
      <c r="U477" s="18" t="s">
        <v>130</v>
      </c>
      <c r="V477" s="18" t="s">
        <v>82</v>
      </c>
      <c r="W477" s="0" t="str">
        <f aca="false">IF(AND(X477&gt;=6,X477&lt;14),"A",IF(AND(X477&gt;=14,X477&lt;22),"B","C"))</f>
        <v>A</v>
      </c>
      <c r="X477" s="18" t="n">
        <f aca="false">HOUR(H477)</f>
        <v>7</v>
      </c>
      <c r="Y477" s="18" t="n">
        <f aca="false">ROUND((I477-H477)*1440,0)</f>
        <v>12</v>
      </c>
      <c r="Z477" s="18" t="n">
        <f aca="false">ROUND((J477-I477)*1440,0)</f>
        <v>8</v>
      </c>
      <c r="AA477" s="18" t="n">
        <f aca="false">ROUND((K477-J477)*1440,0)</f>
        <v>94</v>
      </c>
      <c r="AB477" s="18" t="n">
        <f aca="false">ROUND((L477-K477)*1440,0)</f>
        <v>4</v>
      </c>
      <c r="AC477" s="18" t="n">
        <f aca="false">ROUND((M477-L477)*1440,0)</f>
        <v>33</v>
      </c>
      <c r="AD477" s="18" t="n">
        <f aca="false">IF(N477="","",ROUND((N477-M477)*1440,0))</f>
        <v>24</v>
      </c>
      <c r="AE477" s="18" t="n">
        <f aca="false">IF(O477="","",ROUND((O477-N477)*1440,0))</f>
        <v>51</v>
      </c>
      <c r="AF477" s="18" t="n">
        <f aca="false">IF(P477="","",ROUND((P477-O477)*1440,0))</f>
        <v>8</v>
      </c>
      <c r="AG477" s="18" t="n">
        <f aca="false">IF(Q477="","",ROUND((Q477-P477)*1440,0))</f>
        <v>22</v>
      </c>
      <c r="AH477" s="18" t="n">
        <f aca="false">IF(Q477="","",ROUND((Q477-H477)*1440,0))</f>
        <v>256</v>
      </c>
      <c r="AI477" s="19" t="n">
        <f aca="false">ROUND(IF(O477="",Assumptions!$B$25-K477,O477-K477)*24,1)</f>
        <v>1.9</v>
      </c>
      <c r="AJ477" s="20" t="n">
        <f aca="false">ROUND(MAX(N(Y477)/Assumptions!$C$5, N(Z477)/Assumptions!$C$6, N(AA477)/Assumptions!$C$7, N(AB477)/Assumptions!$C$8, N(AC477)/Assumptions!$C$9, N(AD477)/Assumptions!$C$10, N(AE477)/Assumptions!$C$11, N(AF477)/Assumptions!$C$12, N(AG477)/Assumptions!$C$13),3)</f>
        <v>1.567</v>
      </c>
      <c r="AK477" s="0" t="str">
        <f aca="false">IF(OR(U477="Pending",U477="On Hold"),"Open GRN (awaiting)",IF(AJ477&lt;=1,"Within SLA",IF(ROUND(N(Y477)/Assumptions!$C$5,3)=AJ477,"Gate Wait",IF(ROUND(N(Z477)/Assumptions!$C$6,3)=AJ477,"Dock Wait",IF(ROUND(N(AA477)/Assumptions!$C$7,3)=AJ477,"Unloading",IF(ROUND(N(AB477)/Assumptions!$C$8,3)=AJ477,"Unload-to-QC Wait",IF(ROUND(N(AC477)/Assumptions!$C$9,3)=AJ477,"QC",IF(ROUND(N(AD477)/Assumptions!$C$10,3)=AJ477,"QC-to-GRN Wait",IF(ROUND(N(AE477)/Assumptions!$C$11,3)=AJ477,"GRN Processing",IF(ROUND(N(AF477)/Assumptions!$C$12,3)=AJ477,"GRN-to-Putaway Wait",IF(ROUND(N(AG477)/Assumptions!$C$13,3)=AJ477,"Putaway","Within SLA")))))))))))</f>
        <v>Unloading</v>
      </c>
    </row>
    <row r="478" customFormat="false" ht="15" hidden="false" customHeight="false" outlineLevel="0" collapsed="false">
      <c r="A478" s="0" t="s">
        <v>1557</v>
      </c>
      <c r="B478" s="0" t="s">
        <v>1558</v>
      </c>
      <c r="C478" s="0" t="s">
        <v>159</v>
      </c>
      <c r="D478" s="0" t="s">
        <v>119</v>
      </c>
      <c r="E478" s="0" t="s">
        <v>1559</v>
      </c>
      <c r="F478" s="0" t="s">
        <v>128</v>
      </c>
      <c r="G478" s="0" t="s">
        <v>129</v>
      </c>
      <c r="H478" s="17" t="n">
        <v>46214.3381944444</v>
      </c>
      <c r="I478" s="17" t="n">
        <v>46214.3597222222</v>
      </c>
      <c r="J478" s="17" t="n">
        <v>46214.3631944444</v>
      </c>
      <c r="K478" s="17" t="n">
        <v>46214.3881944444</v>
      </c>
      <c r="L478" s="17" t="n">
        <v>46214.3930555556</v>
      </c>
      <c r="M478" s="17" t="n">
        <v>46214.4020833333</v>
      </c>
      <c r="N478" s="17" t="n">
        <v>46214.4819444444</v>
      </c>
      <c r="O478" s="17" t="n">
        <v>46214.5173611111</v>
      </c>
      <c r="P478" s="17" t="n">
        <v>46214.5263888889</v>
      </c>
      <c r="Q478" s="17" t="n">
        <v>46214.5381944445</v>
      </c>
      <c r="R478" s="0" t="n">
        <v>255</v>
      </c>
      <c r="S478" s="0" t="n">
        <v>0</v>
      </c>
      <c r="T478" s="0" t="n">
        <v>0</v>
      </c>
      <c r="U478" s="18" t="s">
        <v>130</v>
      </c>
      <c r="V478" s="18" t="s">
        <v>144</v>
      </c>
      <c r="W478" s="0" t="str">
        <f aca="false">IF(AND(X478&gt;=6,X478&lt;14),"A",IF(AND(X478&gt;=14,X478&lt;22),"B","C"))</f>
        <v>A</v>
      </c>
      <c r="X478" s="18" t="n">
        <f aca="false">HOUR(H478)</f>
        <v>8</v>
      </c>
      <c r="Y478" s="18" t="n">
        <f aca="false">ROUND((I478-H478)*1440,0)</f>
        <v>31</v>
      </c>
      <c r="Z478" s="18" t="n">
        <f aca="false">ROUND((J478-I478)*1440,0)</f>
        <v>5</v>
      </c>
      <c r="AA478" s="18" t="n">
        <f aca="false">ROUND((K478-J478)*1440,0)</f>
        <v>36</v>
      </c>
      <c r="AB478" s="18" t="n">
        <f aca="false">ROUND((L478-K478)*1440,0)</f>
        <v>7</v>
      </c>
      <c r="AC478" s="18" t="n">
        <f aca="false">ROUND((M478-L478)*1440,0)</f>
        <v>13</v>
      </c>
      <c r="AD478" s="18" t="n">
        <f aca="false">IF(N478="","",ROUND((N478-M478)*1440,0))</f>
        <v>115</v>
      </c>
      <c r="AE478" s="18" t="n">
        <f aca="false">IF(O478="","",ROUND((O478-N478)*1440,0))</f>
        <v>51</v>
      </c>
      <c r="AF478" s="18" t="n">
        <f aca="false">IF(P478="","",ROUND((P478-O478)*1440,0))</f>
        <v>13</v>
      </c>
      <c r="AG478" s="18" t="n">
        <f aca="false">IF(Q478="","",ROUND((Q478-P478)*1440,0))</f>
        <v>17</v>
      </c>
      <c r="AH478" s="18" t="n">
        <f aca="false">IF(Q478="","",ROUND((Q478-H478)*1440,0))</f>
        <v>288</v>
      </c>
      <c r="AI478" s="19" t="n">
        <f aca="false">ROUND(IF(O478="",Assumptions!$B$25-K478,O478-K478)*24,1)</f>
        <v>3.1</v>
      </c>
      <c r="AJ478" s="20" t="n">
        <f aca="false">ROUND(MAX(N(Y478)/Assumptions!$C$5, N(Z478)/Assumptions!$C$6, N(AA478)/Assumptions!$C$7, N(AB478)/Assumptions!$C$8, N(AC478)/Assumptions!$C$9, N(AD478)/Assumptions!$C$10, N(AE478)/Assumptions!$C$11, N(AF478)/Assumptions!$C$12, N(AG478)/Assumptions!$C$13),3)</f>
        <v>3.833</v>
      </c>
      <c r="AK478" s="0" t="str">
        <f aca="false">IF(OR(U478="Pending",U478="On Hold"),"Open GRN (awaiting)",IF(AJ478&lt;=1,"Within SLA",IF(ROUND(N(Y478)/Assumptions!$C$5,3)=AJ478,"Gate Wait",IF(ROUND(N(Z478)/Assumptions!$C$6,3)=AJ478,"Dock Wait",IF(ROUND(N(AA478)/Assumptions!$C$7,3)=AJ478,"Unloading",IF(ROUND(N(AB478)/Assumptions!$C$8,3)=AJ478,"Unload-to-QC Wait",IF(ROUND(N(AC478)/Assumptions!$C$9,3)=AJ478,"QC",IF(ROUND(N(AD478)/Assumptions!$C$10,3)=AJ478,"QC-to-GRN Wait",IF(ROUND(N(AE478)/Assumptions!$C$11,3)=AJ478,"GRN Processing",IF(ROUND(N(AF478)/Assumptions!$C$12,3)=AJ478,"GRN-to-Putaway Wait",IF(ROUND(N(AG478)/Assumptions!$C$13,3)=AJ478,"Putaway","Within SLA")))))))))))</f>
        <v>QC-to-GRN Wait</v>
      </c>
    </row>
    <row r="479" customFormat="false" ht="15" hidden="false" customHeight="false" outlineLevel="0" collapsed="false">
      <c r="A479" s="0" t="s">
        <v>1560</v>
      </c>
      <c r="B479" s="0" t="s">
        <v>1561</v>
      </c>
      <c r="C479" s="0" t="s">
        <v>153</v>
      </c>
      <c r="D479" s="0" t="s">
        <v>147</v>
      </c>
      <c r="E479" s="0" t="s">
        <v>1562</v>
      </c>
      <c r="F479" s="0" t="s">
        <v>128</v>
      </c>
      <c r="G479" s="0" t="s">
        <v>150</v>
      </c>
      <c r="H479" s="17" t="n">
        <v>46214.3395833333</v>
      </c>
      <c r="I479" s="17" t="n">
        <v>46214.3777777778</v>
      </c>
      <c r="J479" s="17" t="n">
        <v>46214.3826388889</v>
      </c>
      <c r="K479" s="17" t="n">
        <v>46214.4076388889</v>
      </c>
      <c r="L479" s="17" t="n">
        <v>46214.4159722222</v>
      </c>
      <c r="M479" s="17" t="n">
        <v>46214.45</v>
      </c>
      <c r="N479" s="17" t="n">
        <v>46214.4888888889</v>
      </c>
      <c r="O479" s="17" t="n">
        <v>46214.5326388889</v>
      </c>
      <c r="P479" s="17" t="n">
        <v>46214.5416666667</v>
      </c>
      <c r="Q479" s="17" t="n">
        <v>46214.5506944444</v>
      </c>
      <c r="R479" s="0" t="n">
        <v>236</v>
      </c>
      <c r="S479" s="0" t="n">
        <v>4</v>
      </c>
      <c r="T479" s="0" t="n">
        <v>0</v>
      </c>
      <c r="U479" s="18" t="s">
        <v>123</v>
      </c>
      <c r="V479" s="18" t="s">
        <v>82</v>
      </c>
      <c r="W479" s="0" t="str">
        <f aca="false">IF(AND(X479&gt;=6,X479&lt;14),"A",IF(AND(X479&gt;=14,X479&lt;22),"B","C"))</f>
        <v>A</v>
      </c>
      <c r="X479" s="18" t="n">
        <f aca="false">HOUR(H479)</f>
        <v>8</v>
      </c>
      <c r="Y479" s="18" t="n">
        <f aca="false">ROUND((I479-H479)*1440,0)</f>
        <v>55</v>
      </c>
      <c r="Z479" s="18" t="n">
        <f aca="false">ROUND((J479-I479)*1440,0)</f>
        <v>7</v>
      </c>
      <c r="AA479" s="18" t="n">
        <f aca="false">ROUND((K479-J479)*1440,0)</f>
        <v>36</v>
      </c>
      <c r="AB479" s="18" t="n">
        <f aca="false">ROUND((L479-K479)*1440,0)</f>
        <v>12</v>
      </c>
      <c r="AC479" s="18" t="n">
        <f aca="false">ROUND((M479-L479)*1440,0)</f>
        <v>49</v>
      </c>
      <c r="AD479" s="18" t="n">
        <f aca="false">IF(N479="","",ROUND((N479-M479)*1440,0))</f>
        <v>56</v>
      </c>
      <c r="AE479" s="18" t="n">
        <f aca="false">IF(O479="","",ROUND((O479-N479)*1440,0))</f>
        <v>63</v>
      </c>
      <c r="AF479" s="18" t="n">
        <f aca="false">IF(P479="","",ROUND((P479-O479)*1440,0))</f>
        <v>13</v>
      </c>
      <c r="AG479" s="18" t="n">
        <f aca="false">IF(Q479="","",ROUND((Q479-P479)*1440,0))</f>
        <v>13</v>
      </c>
      <c r="AH479" s="18" t="n">
        <f aca="false">IF(Q479="","",ROUND((Q479-H479)*1440,0))</f>
        <v>304</v>
      </c>
      <c r="AI479" s="19" t="n">
        <f aca="false">ROUND(IF(O479="",Assumptions!$B$25-K479,O479-K479)*24,1)</f>
        <v>3</v>
      </c>
      <c r="AJ479" s="20" t="n">
        <f aca="false">ROUND(MAX(N(Y479)/Assumptions!$C$5, N(Z479)/Assumptions!$C$6, N(AA479)/Assumptions!$C$7, N(AB479)/Assumptions!$C$8, N(AC479)/Assumptions!$C$9, N(AD479)/Assumptions!$C$10, N(AE479)/Assumptions!$C$11, N(AF479)/Assumptions!$C$12, N(AG479)/Assumptions!$C$13),3)</f>
        <v>1.867</v>
      </c>
      <c r="AK479" s="0" t="str">
        <f aca="false">IF(OR(U479="Pending",U479="On Hold"),"Open GRN (awaiting)",IF(AJ479&lt;=1,"Within SLA",IF(ROUND(N(Y479)/Assumptions!$C$5,3)=AJ479,"Gate Wait",IF(ROUND(N(Z479)/Assumptions!$C$6,3)=AJ479,"Dock Wait",IF(ROUND(N(AA479)/Assumptions!$C$7,3)=AJ479,"Unloading",IF(ROUND(N(AB479)/Assumptions!$C$8,3)=AJ479,"Unload-to-QC Wait",IF(ROUND(N(AC479)/Assumptions!$C$9,3)=AJ479,"QC",IF(ROUND(N(AD479)/Assumptions!$C$10,3)=AJ479,"QC-to-GRN Wait",IF(ROUND(N(AE479)/Assumptions!$C$11,3)=AJ479,"GRN Processing",IF(ROUND(N(AF479)/Assumptions!$C$12,3)=AJ479,"GRN-to-Putaway Wait",IF(ROUND(N(AG479)/Assumptions!$C$13,3)=AJ479,"Putaway","Within SLA")))))))))))</f>
        <v>QC-to-GRN Wait</v>
      </c>
    </row>
    <row r="480" customFormat="false" ht="15" hidden="false" customHeight="false" outlineLevel="0" collapsed="false">
      <c r="A480" s="0" t="s">
        <v>1563</v>
      </c>
      <c r="B480" s="0" t="s">
        <v>1564</v>
      </c>
      <c r="C480" s="0" t="s">
        <v>134</v>
      </c>
      <c r="D480" s="0" t="s">
        <v>147</v>
      </c>
      <c r="E480" s="0" t="s">
        <v>1565</v>
      </c>
      <c r="F480" s="0" t="s">
        <v>149</v>
      </c>
      <c r="G480" s="0" t="s">
        <v>167</v>
      </c>
      <c r="H480" s="17" t="n">
        <v>46214.3604166667</v>
      </c>
      <c r="I480" s="17" t="n">
        <v>46214.3923611111</v>
      </c>
      <c r="J480" s="17" t="n">
        <v>46214.4097222222</v>
      </c>
      <c r="K480" s="17" t="n">
        <v>46214.4763888889</v>
      </c>
      <c r="L480" s="17" t="n">
        <v>46214.4909722222</v>
      </c>
      <c r="M480" s="17" t="n">
        <v>46214.5041666667</v>
      </c>
      <c r="N480" s="17" t="n">
        <v>46214.5152777778</v>
      </c>
      <c r="O480" s="17" t="n">
        <v>46214.5194444444</v>
      </c>
      <c r="P480" s="17" t="n">
        <v>46214.5354166667</v>
      </c>
      <c r="Q480" s="17" t="n">
        <v>46214.5708333333</v>
      </c>
      <c r="R480" s="0" t="n">
        <v>1109</v>
      </c>
      <c r="S480" s="0" t="n">
        <v>0</v>
      </c>
      <c r="T480" s="0" t="n">
        <v>0</v>
      </c>
      <c r="U480" s="18" t="s">
        <v>130</v>
      </c>
      <c r="V480" s="18" t="s">
        <v>139</v>
      </c>
      <c r="W480" s="0" t="str">
        <f aca="false">IF(AND(X480&gt;=6,X480&lt;14),"A",IF(AND(X480&gt;=14,X480&lt;22),"B","C"))</f>
        <v>A</v>
      </c>
      <c r="X480" s="18" t="n">
        <f aca="false">HOUR(H480)</f>
        <v>8</v>
      </c>
      <c r="Y480" s="18" t="n">
        <f aca="false">ROUND((I480-H480)*1440,0)</f>
        <v>46</v>
      </c>
      <c r="Z480" s="18" t="n">
        <f aca="false">ROUND((J480-I480)*1440,0)</f>
        <v>25</v>
      </c>
      <c r="AA480" s="18" t="n">
        <f aca="false">ROUND((K480-J480)*1440,0)</f>
        <v>96</v>
      </c>
      <c r="AB480" s="18" t="n">
        <f aca="false">ROUND((L480-K480)*1440,0)</f>
        <v>21</v>
      </c>
      <c r="AC480" s="18" t="n">
        <f aca="false">ROUND((M480-L480)*1440,0)</f>
        <v>19</v>
      </c>
      <c r="AD480" s="18" t="n">
        <f aca="false">IF(N480="","",ROUND((N480-M480)*1440,0))</f>
        <v>16</v>
      </c>
      <c r="AE480" s="18" t="n">
        <f aca="false">IF(O480="","",ROUND((O480-N480)*1440,0))</f>
        <v>6</v>
      </c>
      <c r="AF480" s="18" t="n">
        <f aca="false">IF(P480="","",ROUND((P480-O480)*1440,0))</f>
        <v>23</v>
      </c>
      <c r="AG480" s="18" t="n">
        <f aca="false">IF(Q480="","",ROUND((Q480-P480)*1440,0))</f>
        <v>51</v>
      </c>
      <c r="AH480" s="18" t="n">
        <f aca="false">IF(Q480="","",ROUND((Q480-H480)*1440,0))</f>
        <v>303</v>
      </c>
      <c r="AI480" s="19" t="n">
        <f aca="false">ROUND(IF(O480="",Assumptions!$B$25-K480,O480-K480)*24,1)</f>
        <v>1</v>
      </c>
      <c r="AJ480" s="20" t="n">
        <f aca="false">ROUND(MAX(N(Y480)/Assumptions!$C$5, N(Z480)/Assumptions!$C$6, N(AA480)/Assumptions!$C$7, N(AB480)/Assumptions!$C$8, N(AC480)/Assumptions!$C$9, N(AD480)/Assumptions!$C$10, N(AE480)/Assumptions!$C$11, N(AF480)/Assumptions!$C$12, N(AG480)/Assumptions!$C$13),3)</f>
        <v>1.667</v>
      </c>
      <c r="AK480" s="0" t="str">
        <f aca="false">IF(OR(U480="Pending",U480="On Hold"),"Open GRN (awaiting)",IF(AJ480&lt;=1,"Within SLA",IF(ROUND(N(Y480)/Assumptions!$C$5,3)=AJ480,"Gate Wait",IF(ROUND(N(Z480)/Assumptions!$C$6,3)=AJ480,"Dock Wait",IF(ROUND(N(AA480)/Assumptions!$C$7,3)=AJ480,"Unloading",IF(ROUND(N(AB480)/Assumptions!$C$8,3)=AJ480,"Unload-to-QC Wait",IF(ROUND(N(AC480)/Assumptions!$C$9,3)=AJ480,"QC",IF(ROUND(N(AD480)/Assumptions!$C$10,3)=AJ480,"QC-to-GRN Wait",IF(ROUND(N(AE480)/Assumptions!$C$11,3)=AJ480,"GRN Processing",IF(ROUND(N(AF480)/Assumptions!$C$12,3)=AJ480,"GRN-to-Putaway Wait",IF(ROUND(N(AG480)/Assumptions!$C$13,3)=AJ480,"Putaway","Within SLA")))))))))))</f>
        <v>Dock Wait</v>
      </c>
    </row>
    <row r="481" customFormat="false" ht="15" hidden="false" customHeight="false" outlineLevel="0" collapsed="false">
      <c r="A481" s="0" t="s">
        <v>1566</v>
      </c>
      <c r="B481" s="0" t="s">
        <v>1567</v>
      </c>
      <c r="C481" s="0" t="s">
        <v>126</v>
      </c>
      <c r="D481" s="0" t="s">
        <v>147</v>
      </c>
      <c r="E481" s="0" t="s">
        <v>1568</v>
      </c>
      <c r="F481" s="0" t="s">
        <v>128</v>
      </c>
      <c r="G481" s="0" t="s">
        <v>167</v>
      </c>
      <c r="H481" s="17" t="n">
        <v>46214.3729166667</v>
      </c>
      <c r="I481" s="17" t="n">
        <v>46214.3868055556</v>
      </c>
      <c r="J481" s="17" t="n">
        <v>46214.3895833333</v>
      </c>
      <c r="K481" s="17" t="n">
        <v>46214.40625</v>
      </c>
      <c r="L481" s="17" t="n">
        <v>46214.4131944445</v>
      </c>
      <c r="M481" s="17" t="n">
        <v>46214.45625</v>
      </c>
      <c r="N481" s="17" t="n">
        <v>46214.4652777778</v>
      </c>
      <c r="O481" s="17" t="n">
        <v>46214.5138888889</v>
      </c>
      <c r="P481" s="17" t="n">
        <v>46214.5375</v>
      </c>
      <c r="Q481" s="17" t="n">
        <v>46214.5486111111</v>
      </c>
      <c r="R481" s="0" t="n">
        <v>179</v>
      </c>
      <c r="S481" s="0" t="n">
        <v>0</v>
      </c>
      <c r="T481" s="0" t="n">
        <v>0</v>
      </c>
      <c r="U481" s="18" t="s">
        <v>130</v>
      </c>
      <c r="V481" s="18" t="s">
        <v>144</v>
      </c>
      <c r="W481" s="0" t="str">
        <f aca="false">IF(AND(X481&gt;=6,X481&lt;14),"A",IF(AND(X481&gt;=14,X481&lt;22),"B","C"))</f>
        <v>A</v>
      </c>
      <c r="X481" s="18" t="n">
        <f aca="false">HOUR(H481)</f>
        <v>8</v>
      </c>
      <c r="Y481" s="18" t="n">
        <f aca="false">ROUND((I481-H481)*1440,0)</f>
        <v>20</v>
      </c>
      <c r="Z481" s="18" t="n">
        <f aca="false">ROUND((J481-I481)*1440,0)</f>
        <v>4</v>
      </c>
      <c r="AA481" s="18" t="n">
        <f aca="false">ROUND((K481-J481)*1440,0)</f>
        <v>24</v>
      </c>
      <c r="AB481" s="18" t="n">
        <f aca="false">ROUND((L481-K481)*1440,0)</f>
        <v>10</v>
      </c>
      <c r="AC481" s="18" t="n">
        <f aca="false">ROUND((M481-L481)*1440,0)</f>
        <v>62</v>
      </c>
      <c r="AD481" s="18" t="n">
        <f aca="false">IF(N481="","",ROUND((N481-M481)*1440,0))</f>
        <v>13</v>
      </c>
      <c r="AE481" s="18" t="n">
        <f aca="false">IF(O481="","",ROUND((O481-N481)*1440,0))</f>
        <v>70</v>
      </c>
      <c r="AF481" s="18" t="n">
        <f aca="false">IF(P481="","",ROUND((P481-O481)*1440,0))</f>
        <v>34</v>
      </c>
      <c r="AG481" s="18" t="n">
        <f aca="false">IF(Q481="","",ROUND((Q481-P481)*1440,0))</f>
        <v>16</v>
      </c>
      <c r="AH481" s="18" t="n">
        <f aca="false">IF(Q481="","",ROUND((Q481-H481)*1440,0))</f>
        <v>253</v>
      </c>
      <c r="AI481" s="19" t="n">
        <f aca="false">ROUND(IF(O481="",Assumptions!$B$25-K481,O481-K481)*24,1)</f>
        <v>2.6</v>
      </c>
      <c r="AJ481" s="20" t="n">
        <f aca="false">ROUND(MAX(N(Y481)/Assumptions!$C$5, N(Z481)/Assumptions!$C$6, N(AA481)/Assumptions!$C$7, N(AB481)/Assumptions!$C$8, N(AC481)/Assumptions!$C$9, N(AD481)/Assumptions!$C$10, N(AE481)/Assumptions!$C$11, N(AF481)/Assumptions!$C$12, N(AG481)/Assumptions!$C$13),3)</f>
        <v>1.7</v>
      </c>
      <c r="AK481" s="0" t="str">
        <f aca="false">IF(OR(U481="Pending",U481="On Hold"),"Open GRN (awaiting)",IF(AJ481&lt;=1,"Within SLA",IF(ROUND(N(Y481)/Assumptions!$C$5,3)=AJ481,"Gate Wait",IF(ROUND(N(Z481)/Assumptions!$C$6,3)=AJ481,"Dock Wait",IF(ROUND(N(AA481)/Assumptions!$C$7,3)=AJ481,"Unloading",IF(ROUND(N(AB481)/Assumptions!$C$8,3)=AJ481,"Unload-to-QC Wait",IF(ROUND(N(AC481)/Assumptions!$C$9,3)=AJ481,"QC",IF(ROUND(N(AD481)/Assumptions!$C$10,3)=AJ481,"QC-to-GRN Wait",IF(ROUND(N(AE481)/Assumptions!$C$11,3)=AJ481,"GRN Processing",IF(ROUND(N(AF481)/Assumptions!$C$12,3)=AJ481,"GRN-to-Putaway Wait",IF(ROUND(N(AG481)/Assumptions!$C$13,3)=AJ481,"Putaway","Within SLA")))))))))))</f>
        <v>GRN-to-Putaway Wait</v>
      </c>
    </row>
    <row r="482" customFormat="false" ht="15" hidden="false" customHeight="false" outlineLevel="0" collapsed="false">
      <c r="A482" s="0" t="s">
        <v>1569</v>
      </c>
      <c r="B482" s="0" t="s">
        <v>1570</v>
      </c>
      <c r="C482" s="0" t="s">
        <v>170</v>
      </c>
      <c r="D482" s="0" t="s">
        <v>135</v>
      </c>
      <c r="E482" s="0" t="s">
        <v>1571</v>
      </c>
      <c r="F482" s="0" t="s">
        <v>172</v>
      </c>
      <c r="G482" s="0" t="s">
        <v>178</v>
      </c>
      <c r="H482" s="17" t="n">
        <v>46214.3826388889</v>
      </c>
      <c r="I482" s="17" t="n">
        <v>46214.3930555556</v>
      </c>
      <c r="J482" s="17" t="n">
        <v>46214.4027777778</v>
      </c>
      <c r="K482" s="17" t="n">
        <v>46214.4201388889</v>
      </c>
      <c r="L482" s="17" t="n">
        <v>46214.4430555556</v>
      </c>
      <c r="M482" s="17" t="n">
        <v>46214.4597222222</v>
      </c>
      <c r="N482" s="17" t="n">
        <v>46214.4722222222</v>
      </c>
      <c r="O482" s="17" t="n">
        <v>46214.4979166667</v>
      </c>
      <c r="P482" s="17" t="n">
        <v>46214.5020833333</v>
      </c>
      <c r="Q482" s="17" t="n">
        <v>46214.5076388889</v>
      </c>
      <c r="R482" s="0" t="n">
        <v>155</v>
      </c>
      <c r="S482" s="0" t="n">
        <v>0</v>
      </c>
      <c r="T482" s="0" t="n">
        <v>0</v>
      </c>
      <c r="U482" s="18" t="s">
        <v>130</v>
      </c>
      <c r="V482" s="18" t="s">
        <v>139</v>
      </c>
      <c r="W482" s="0" t="str">
        <f aca="false">IF(AND(X482&gt;=6,X482&lt;14),"A",IF(AND(X482&gt;=14,X482&lt;22),"B","C"))</f>
        <v>A</v>
      </c>
      <c r="X482" s="18" t="n">
        <f aca="false">HOUR(H482)</f>
        <v>9</v>
      </c>
      <c r="Y482" s="18" t="n">
        <f aca="false">ROUND((I482-H482)*1440,0)</f>
        <v>15</v>
      </c>
      <c r="Z482" s="18" t="n">
        <f aca="false">ROUND((J482-I482)*1440,0)</f>
        <v>14</v>
      </c>
      <c r="AA482" s="18" t="n">
        <f aca="false">ROUND((K482-J482)*1440,0)</f>
        <v>25</v>
      </c>
      <c r="AB482" s="18" t="n">
        <f aca="false">ROUND((L482-K482)*1440,0)</f>
        <v>33</v>
      </c>
      <c r="AC482" s="18" t="n">
        <f aca="false">ROUND((M482-L482)*1440,0)</f>
        <v>24</v>
      </c>
      <c r="AD482" s="18" t="n">
        <f aca="false">IF(N482="","",ROUND((N482-M482)*1440,0))</f>
        <v>18</v>
      </c>
      <c r="AE482" s="18" t="n">
        <f aca="false">IF(O482="","",ROUND((O482-N482)*1440,0))</f>
        <v>37</v>
      </c>
      <c r="AF482" s="18" t="n">
        <f aca="false">IF(P482="","",ROUND((P482-O482)*1440,0))</f>
        <v>6</v>
      </c>
      <c r="AG482" s="18" t="n">
        <f aca="false">IF(Q482="","",ROUND((Q482-P482)*1440,0))</f>
        <v>8</v>
      </c>
      <c r="AH482" s="18" t="n">
        <f aca="false">IF(Q482="","",ROUND((Q482-H482)*1440,0))</f>
        <v>180</v>
      </c>
      <c r="AI482" s="19" t="n">
        <f aca="false">ROUND(IF(O482="",Assumptions!$B$25-K482,O482-K482)*24,1)</f>
        <v>1.9</v>
      </c>
      <c r="AJ482" s="20" t="n">
        <f aca="false">ROUND(MAX(N(Y482)/Assumptions!$C$5, N(Z482)/Assumptions!$C$6, N(AA482)/Assumptions!$C$7, N(AB482)/Assumptions!$C$8, N(AC482)/Assumptions!$C$9, N(AD482)/Assumptions!$C$10, N(AE482)/Assumptions!$C$11, N(AF482)/Assumptions!$C$12, N(AG482)/Assumptions!$C$13),3)</f>
        <v>2.2</v>
      </c>
      <c r="AK482" s="0" t="str">
        <f aca="false">IF(OR(U482="Pending",U482="On Hold"),"Open GRN (awaiting)",IF(AJ482&lt;=1,"Within SLA",IF(ROUND(N(Y482)/Assumptions!$C$5,3)=AJ482,"Gate Wait",IF(ROUND(N(Z482)/Assumptions!$C$6,3)=AJ482,"Dock Wait",IF(ROUND(N(AA482)/Assumptions!$C$7,3)=AJ482,"Unloading",IF(ROUND(N(AB482)/Assumptions!$C$8,3)=AJ482,"Unload-to-QC Wait",IF(ROUND(N(AC482)/Assumptions!$C$9,3)=AJ482,"QC",IF(ROUND(N(AD482)/Assumptions!$C$10,3)=AJ482,"QC-to-GRN Wait",IF(ROUND(N(AE482)/Assumptions!$C$11,3)=AJ482,"GRN Processing",IF(ROUND(N(AF482)/Assumptions!$C$12,3)=AJ482,"GRN-to-Putaway Wait",IF(ROUND(N(AG482)/Assumptions!$C$13,3)=AJ482,"Putaway","Within SLA")))))))))))</f>
        <v>Unload-to-QC Wait</v>
      </c>
    </row>
    <row r="483" customFormat="false" ht="15" hidden="false" customHeight="false" outlineLevel="0" collapsed="false">
      <c r="A483" s="0" t="s">
        <v>1572</v>
      </c>
      <c r="B483" s="0" t="s">
        <v>1573</v>
      </c>
      <c r="C483" s="0" t="s">
        <v>175</v>
      </c>
      <c r="D483" s="0" t="s">
        <v>135</v>
      </c>
      <c r="E483" s="0" t="s">
        <v>1574</v>
      </c>
      <c r="F483" s="0" t="s">
        <v>177</v>
      </c>
      <c r="G483" s="0" t="s">
        <v>178</v>
      </c>
      <c r="H483" s="17" t="n">
        <v>46214.4215277778</v>
      </c>
      <c r="I483" s="17" t="n">
        <v>46214.4340277778</v>
      </c>
      <c r="J483" s="17" t="n">
        <v>46214.4388888889</v>
      </c>
      <c r="K483" s="17" t="n">
        <v>46214.4506944444</v>
      </c>
      <c r="L483" s="17" t="n">
        <v>46214.4576388889</v>
      </c>
      <c r="M483" s="17" t="n">
        <v>46214.5013888889</v>
      </c>
      <c r="N483" s="17" t="n">
        <v>46214.7055555556</v>
      </c>
      <c r="O483" s="17" t="n">
        <v>46214.7361111111</v>
      </c>
      <c r="P483" s="17" t="n">
        <v>46214.7506944445</v>
      </c>
      <c r="Q483" s="17" t="n">
        <v>46214.7673611111</v>
      </c>
      <c r="R483" s="0" t="n">
        <v>154</v>
      </c>
      <c r="S483" s="0" t="n">
        <v>0</v>
      </c>
      <c r="T483" s="0" t="n">
        <v>0</v>
      </c>
      <c r="U483" s="18" t="s">
        <v>130</v>
      </c>
      <c r="V483" s="18" t="s">
        <v>131</v>
      </c>
      <c r="W483" s="0" t="str">
        <f aca="false">IF(AND(X483&gt;=6,X483&lt;14),"A",IF(AND(X483&gt;=14,X483&lt;22),"B","C"))</f>
        <v>A</v>
      </c>
      <c r="X483" s="18" t="n">
        <f aca="false">HOUR(H483)</f>
        <v>10</v>
      </c>
      <c r="Y483" s="18" t="n">
        <f aca="false">ROUND((I483-H483)*1440,0)</f>
        <v>18</v>
      </c>
      <c r="Z483" s="18" t="n">
        <f aca="false">ROUND((J483-I483)*1440,0)</f>
        <v>7</v>
      </c>
      <c r="AA483" s="18" t="n">
        <f aca="false">ROUND((K483-J483)*1440,0)</f>
        <v>17</v>
      </c>
      <c r="AB483" s="18" t="n">
        <f aca="false">ROUND((L483-K483)*1440,0)</f>
        <v>10</v>
      </c>
      <c r="AC483" s="18" t="n">
        <f aca="false">ROUND((M483-L483)*1440,0)</f>
        <v>63</v>
      </c>
      <c r="AD483" s="18" t="n">
        <f aca="false">IF(N483="","",ROUND((N483-M483)*1440,0))</f>
        <v>294</v>
      </c>
      <c r="AE483" s="18" t="n">
        <f aca="false">IF(O483="","",ROUND((O483-N483)*1440,0))</f>
        <v>44</v>
      </c>
      <c r="AF483" s="18" t="n">
        <f aca="false">IF(P483="","",ROUND((P483-O483)*1440,0))</f>
        <v>21</v>
      </c>
      <c r="AG483" s="18" t="n">
        <f aca="false">IF(Q483="","",ROUND((Q483-P483)*1440,0))</f>
        <v>24</v>
      </c>
      <c r="AH483" s="18" t="n">
        <f aca="false">IF(Q483="","",ROUND((Q483-H483)*1440,0))</f>
        <v>498</v>
      </c>
      <c r="AI483" s="19" t="n">
        <f aca="false">ROUND(IF(O483="",Assumptions!$B$25-K483,O483-K483)*24,1)</f>
        <v>6.9</v>
      </c>
      <c r="AJ483" s="20" t="n">
        <f aca="false">ROUND(MAX(N(Y483)/Assumptions!$C$5, N(Z483)/Assumptions!$C$6, N(AA483)/Assumptions!$C$7, N(AB483)/Assumptions!$C$8, N(AC483)/Assumptions!$C$9, N(AD483)/Assumptions!$C$10, N(AE483)/Assumptions!$C$11, N(AF483)/Assumptions!$C$12, N(AG483)/Assumptions!$C$13),3)</f>
        <v>9.8</v>
      </c>
      <c r="AK483" s="0" t="str">
        <f aca="false">IF(OR(U483="Pending",U483="On Hold"),"Open GRN (awaiting)",IF(AJ483&lt;=1,"Within SLA",IF(ROUND(N(Y483)/Assumptions!$C$5,3)=AJ483,"Gate Wait",IF(ROUND(N(Z483)/Assumptions!$C$6,3)=AJ483,"Dock Wait",IF(ROUND(N(AA483)/Assumptions!$C$7,3)=AJ483,"Unloading",IF(ROUND(N(AB483)/Assumptions!$C$8,3)=AJ483,"Unload-to-QC Wait",IF(ROUND(N(AC483)/Assumptions!$C$9,3)=AJ483,"QC",IF(ROUND(N(AD483)/Assumptions!$C$10,3)=AJ483,"QC-to-GRN Wait",IF(ROUND(N(AE483)/Assumptions!$C$11,3)=AJ483,"GRN Processing",IF(ROUND(N(AF483)/Assumptions!$C$12,3)=AJ483,"GRN-to-Putaway Wait",IF(ROUND(N(AG483)/Assumptions!$C$13,3)=AJ483,"Putaway","Within SLA")))))))))))</f>
        <v>QC-to-GRN Wait</v>
      </c>
    </row>
    <row r="484" customFormat="false" ht="15" hidden="false" customHeight="false" outlineLevel="0" collapsed="false">
      <c r="A484" s="0" t="s">
        <v>1575</v>
      </c>
      <c r="B484" s="0" t="s">
        <v>1576</v>
      </c>
      <c r="C484" s="0" t="s">
        <v>184</v>
      </c>
      <c r="D484" s="0" t="s">
        <v>147</v>
      </c>
      <c r="E484" s="0" t="s">
        <v>1577</v>
      </c>
      <c r="F484" s="0" t="s">
        <v>177</v>
      </c>
      <c r="G484" s="0" t="s">
        <v>167</v>
      </c>
      <c r="H484" s="17" t="n">
        <v>46214.4215277778</v>
      </c>
      <c r="I484" s="17" t="n">
        <v>46214.4798611111</v>
      </c>
      <c r="J484" s="17" t="n">
        <v>46214.4881944444</v>
      </c>
      <c r="K484" s="17" t="n">
        <v>46214.5472222222</v>
      </c>
      <c r="L484" s="17" t="n">
        <v>46214.55625</v>
      </c>
      <c r="M484" s="17" t="n">
        <v>46214.5784722222</v>
      </c>
      <c r="N484" s="17" t="n">
        <v>46214.5916666667</v>
      </c>
      <c r="O484" s="17" t="n">
        <v>46214.6256944445</v>
      </c>
      <c r="P484" s="17" t="n">
        <v>46214.6631944445</v>
      </c>
      <c r="Q484" s="17" t="n">
        <v>46214.7083333333</v>
      </c>
      <c r="R484" s="0" t="n">
        <v>2898</v>
      </c>
      <c r="S484" s="0" t="n">
        <v>0</v>
      </c>
      <c r="T484" s="0" t="n">
        <v>0</v>
      </c>
      <c r="U484" s="18" t="s">
        <v>130</v>
      </c>
      <c r="V484" s="18" t="s">
        <v>139</v>
      </c>
      <c r="W484" s="0" t="str">
        <f aca="false">IF(AND(X484&gt;=6,X484&lt;14),"A",IF(AND(X484&gt;=14,X484&lt;22),"B","C"))</f>
        <v>A</v>
      </c>
      <c r="X484" s="18" t="n">
        <f aca="false">HOUR(H484)</f>
        <v>10</v>
      </c>
      <c r="Y484" s="18" t="n">
        <f aca="false">ROUND((I484-H484)*1440,0)</f>
        <v>84</v>
      </c>
      <c r="Z484" s="18" t="n">
        <f aca="false">ROUND((J484-I484)*1440,0)</f>
        <v>12</v>
      </c>
      <c r="AA484" s="18" t="n">
        <f aca="false">ROUND((K484-J484)*1440,0)</f>
        <v>85</v>
      </c>
      <c r="AB484" s="18" t="n">
        <f aca="false">ROUND((L484-K484)*1440,0)</f>
        <v>13</v>
      </c>
      <c r="AC484" s="18" t="n">
        <f aca="false">ROUND((M484-L484)*1440,0)</f>
        <v>32</v>
      </c>
      <c r="AD484" s="18" t="n">
        <f aca="false">IF(N484="","",ROUND((N484-M484)*1440,0))</f>
        <v>19</v>
      </c>
      <c r="AE484" s="18" t="n">
        <f aca="false">IF(O484="","",ROUND((O484-N484)*1440,0))</f>
        <v>49</v>
      </c>
      <c r="AF484" s="18" t="n">
        <f aca="false">IF(P484="","",ROUND((P484-O484)*1440,0))</f>
        <v>54</v>
      </c>
      <c r="AG484" s="18" t="n">
        <f aca="false">IF(Q484="","",ROUND((Q484-P484)*1440,0))</f>
        <v>65</v>
      </c>
      <c r="AH484" s="18" t="n">
        <f aca="false">IF(Q484="","",ROUND((Q484-H484)*1440,0))</f>
        <v>413</v>
      </c>
      <c r="AI484" s="19" t="n">
        <f aca="false">ROUND(IF(O484="",Assumptions!$B$25-K484,O484-K484)*24,1)</f>
        <v>1.9</v>
      </c>
      <c r="AJ484" s="20" t="n">
        <f aca="false">ROUND(MAX(N(Y484)/Assumptions!$C$5, N(Z484)/Assumptions!$C$6, N(AA484)/Assumptions!$C$7, N(AB484)/Assumptions!$C$8, N(AC484)/Assumptions!$C$9, N(AD484)/Assumptions!$C$10, N(AE484)/Assumptions!$C$11, N(AF484)/Assumptions!$C$12, N(AG484)/Assumptions!$C$13),3)</f>
        <v>2.8</v>
      </c>
      <c r="AK484" s="0" t="str">
        <f aca="false">IF(OR(U484="Pending",U484="On Hold"),"Open GRN (awaiting)",IF(AJ484&lt;=1,"Within SLA",IF(ROUND(N(Y484)/Assumptions!$C$5,3)=AJ484,"Gate Wait",IF(ROUND(N(Z484)/Assumptions!$C$6,3)=AJ484,"Dock Wait",IF(ROUND(N(AA484)/Assumptions!$C$7,3)=AJ484,"Unloading",IF(ROUND(N(AB484)/Assumptions!$C$8,3)=AJ484,"Unload-to-QC Wait",IF(ROUND(N(AC484)/Assumptions!$C$9,3)=AJ484,"QC",IF(ROUND(N(AD484)/Assumptions!$C$10,3)=AJ484,"QC-to-GRN Wait",IF(ROUND(N(AE484)/Assumptions!$C$11,3)=AJ484,"GRN Processing",IF(ROUND(N(AF484)/Assumptions!$C$12,3)=AJ484,"GRN-to-Putaway Wait",IF(ROUND(N(AG484)/Assumptions!$C$13,3)=AJ484,"Putaway","Within SLA")))))))))))</f>
        <v>Gate Wait</v>
      </c>
    </row>
    <row r="485" customFormat="false" ht="15" hidden="false" customHeight="false" outlineLevel="0" collapsed="false">
      <c r="A485" s="0" t="s">
        <v>1578</v>
      </c>
      <c r="B485" s="0" t="s">
        <v>1579</v>
      </c>
      <c r="C485" s="0" t="s">
        <v>118</v>
      </c>
      <c r="D485" s="0" t="s">
        <v>119</v>
      </c>
      <c r="E485" s="0" t="s">
        <v>1119</v>
      </c>
      <c r="F485" s="0" t="s">
        <v>121</v>
      </c>
      <c r="G485" s="0" t="s">
        <v>129</v>
      </c>
      <c r="H485" s="17" t="n">
        <v>46214.4229166667</v>
      </c>
      <c r="I485" s="17" t="n">
        <v>46214.4534722222</v>
      </c>
      <c r="J485" s="17" t="n">
        <v>46214.4583333333</v>
      </c>
      <c r="K485" s="17" t="n">
        <v>46214.4993055556</v>
      </c>
      <c r="L485" s="17" t="n">
        <v>46214.5055555556</v>
      </c>
      <c r="M485" s="17" t="n">
        <v>46214.5402777778</v>
      </c>
      <c r="N485" s="17" t="n">
        <v>46214.5597222222</v>
      </c>
      <c r="O485" s="17" t="n">
        <v>46214.5805555556</v>
      </c>
      <c r="P485" s="17" t="n">
        <v>46214.5972222222</v>
      </c>
      <c r="Q485" s="17" t="n">
        <v>46214.6263888889</v>
      </c>
      <c r="R485" s="0" t="n">
        <v>660</v>
      </c>
      <c r="S485" s="0" t="n">
        <v>0</v>
      </c>
      <c r="T485" s="0" t="n">
        <v>0</v>
      </c>
      <c r="U485" s="18" t="s">
        <v>130</v>
      </c>
      <c r="V485" s="18" t="s">
        <v>139</v>
      </c>
      <c r="W485" s="0" t="str">
        <f aca="false">IF(AND(X485&gt;=6,X485&lt;14),"A",IF(AND(X485&gt;=14,X485&lt;22),"B","C"))</f>
        <v>A</v>
      </c>
      <c r="X485" s="18" t="n">
        <f aca="false">HOUR(H485)</f>
        <v>10</v>
      </c>
      <c r="Y485" s="18" t="n">
        <f aca="false">ROUND((I485-H485)*1440,0)</f>
        <v>44</v>
      </c>
      <c r="Z485" s="18" t="n">
        <f aca="false">ROUND((J485-I485)*1440,0)</f>
        <v>7</v>
      </c>
      <c r="AA485" s="18" t="n">
        <f aca="false">ROUND((K485-J485)*1440,0)</f>
        <v>59</v>
      </c>
      <c r="AB485" s="18" t="n">
        <f aca="false">ROUND((L485-K485)*1440,0)</f>
        <v>9</v>
      </c>
      <c r="AC485" s="18" t="n">
        <f aca="false">ROUND((M485-L485)*1440,0)</f>
        <v>50</v>
      </c>
      <c r="AD485" s="18" t="n">
        <f aca="false">IF(N485="","",ROUND((N485-M485)*1440,0))</f>
        <v>28</v>
      </c>
      <c r="AE485" s="18" t="n">
        <f aca="false">IF(O485="","",ROUND((O485-N485)*1440,0))</f>
        <v>30</v>
      </c>
      <c r="AF485" s="18" t="n">
        <f aca="false">IF(P485="","",ROUND((P485-O485)*1440,0))</f>
        <v>24</v>
      </c>
      <c r="AG485" s="18" t="n">
        <f aca="false">IF(Q485="","",ROUND((Q485-P485)*1440,0))</f>
        <v>42</v>
      </c>
      <c r="AH485" s="18" t="n">
        <f aca="false">IF(Q485="","",ROUND((Q485-H485)*1440,0))</f>
        <v>293</v>
      </c>
      <c r="AI485" s="19" t="n">
        <f aca="false">ROUND(IF(O485="",Assumptions!$B$25-K485,O485-K485)*24,1)</f>
        <v>2</v>
      </c>
      <c r="AJ485" s="20" t="n">
        <f aca="false">ROUND(MAX(N(Y485)/Assumptions!$C$5, N(Z485)/Assumptions!$C$6, N(AA485)/Assumptions!$C$7, N(AB485)/Assumptions!$C$8, N(AC485)/Assumptions!$C$9, N(AD485)/Assumptions!$C$10, N(AE485)/Assumptions!$C$11, N(AF485)/Assumptions!$C$12, N(AG485)/Assumptions!$C$13),3)</f>
        <v>1.467</v>
      </c>
      <c r="AK485" s="0" t="str">
        <f aca="false">IF(OR(U485="Pending",U485="On Hold"),"Open GRN (awaiting)",IF(AJ485&lt;=1,"Within SLA",IF(ROUND(N(Y485)/Assumptions!$C$5,3)=AJ485,"Gate Wait",IF(ROUND(N(Z485)/Assumptions!$C$6,3)=AJ485,"Dock Wait",IF(ROUND(N(AA485)/Assumptions!$C$7,3)=AJ485,"Unloading",IF(ROUND(N(AB485)/Assumptions!$C$8,3)=AJ485,"Unload-to-QC Wait",IF(ROUND(N(AC485)/Assumptions!$C$9,3)=AJ485,"QC",IF(ROUND(N(AD485)/Assumptions!$C$10,3)=AJ485,"QC-to-GRN Wait",IF(ROUND(N(AE485)/Assumptions!$C$11,3)=AJ485,"GRN Processing",IF(ROUND(N(AF485)/Assumptions!$C$12,3)=AJ485,"GRN-to-Putaway Wait",IF(ROUND(N(AG485)/Assumptions!$C$13,3)=AJ485,"Putaway","Within SLA")))))))))))</f>
        <v>Gate Wait</v>
      </c>
    </row>
    <row r="486" customFormat="false" ht="15" hidden="false" customHeight="false" outlineLevel="0" collapsed="false">
      <c r="A486" s="0" t="s">
        <v>1580</v>
      </c>
      <c r="B486" s="0" t="s">
        <v>1581</v>
      </c>
      <c r="C486" s="0" t="s">
        <v>118</v>
      </c>
      <c r="D486" s="0" t="s">
        <v>119</v>
      </c>
      <c r="E486" s="0" t="s">
        <v>851</v>
      </c>
      <c r="F486" s="0" t="s">
        <v>121</v>
      </c>
      <c r="G486" s="0" t="s">
        <v>122</v>
      </c>
      <c r="H486" s="17" t="n">
        <v>46214.4305555556</v>
      </c>
      <c r="I486" s="17" t="n">
        <v>46214.4708333333</v>
      </c>
      <c r="J486" s="17" t="n">
        <v>46214.4833333333</v>
      </c>
      <c r="K486" s="17" t="n">
        <v>46214.5159722222</v>
      </c>
      <c r="L486" s="17" t="n">
        <v>46214.5270833333</v>
      </c>
      <c r="M486" s="17" t="n">
        <v>46214.5465277778</v>
      </c>
      <c r="N486" s="17" t="n">
        <v>46214.6638888889</v>
      </c>
      <c r="O486" s="17" t="n">
        <v>46214.6861111111</v>
      </c>
      <c r="P486" s="17" t="n">
        <v>46214.7055555556</v>
      </c>
      <c r="Q486" s="17" t="n">
        <v>46214.7201388889</v>
      </c>
      <c r="R486" s="0" t="n">
        <v>286</v>
      </c>
      <c r="S486" s="0" t="n">
        <v>0</v>
      </c>
      <c r="T486" s="0" t="n">
        <v>0</v>
      </c>
      <c r="U486" s="18" t="s">
        <v>130</v>
      </c>
      <c r="V486" s="18" t="s">
        <v>156</v>
      </c>
      <c r="W486" s="0" t="str">
        <f aca="false">IF(AND(X486&gt;=6,X486&lt;14),"A",IF(AND(X486&gt;=14,X486&lt;22),"B","C"))</f>
        <v>A</v>
      </c>
      <c r="X486" s="18" t="n">
        <f aca="false">HOUR(H486)</f>
        <v>10</v>
      </c>
      <c r="Y486" s="18" t="n">
        <f aca="false">ROUND((I486-H486)*1440,0)</f>
        <v>58</v>
      </c>
      <c r="Z486" s="18" t="n">
        <f aca="false">ROUND((J486-I486)*1440,0)</f>
        <v>18</v>
      </c>
      <c r="AA486" s="18" t="n">
        <f aca="false">ROUND((K486-J486)*1440,0)</f>
        <v>47</v>
      </c>
      <c r="AB486" s="18" t="n">
        <f aca="false">ROUND((L486-K486)*1440,0)</f>
        <v>16</v>
      </c>
      <c r="AC486" s="18" t="n">
        <f aca="false">ROUND((M486-L486)*1440,0)</f>
        <v>28</v>
      </c>
      <c r="AD486" s="18" t="n">
        <f aca="false">IF(N486="","",ROUND((N486-M486)*1440,0))</f>
        <v>169</v>
      </c>
      <c r="AE486" s="18" t="n">
        <f aca="false">IF(O486="","",ROUND((O486-N486)*1440,0))</f>
        <v>32</v>
      </c>
      <c r="AF486" s="18" t="n">
        <f aca="false">IF(P486="","",ROUND((P486-O486)*1440,0))</f>
        <v>28</v>
      </c>
      <c r="AG486" s="18" t="n">
        <f aca="false">IF(Q486="","",ROUND((Q486-P486)*1440,0))</f>
        <v>21</v>
      </c>
      <c r="AH486" s="18" t="n">
        <f aca="false">IF(Q486="","",ROUND((Q486-H486)*1440,0))</f>
        <v>417</v>
      </c>
      <c r="AI486" s="19" t="n">
        <f aca="false">ROUND(IF(O486="",Assumptions!$B$25-K486,O486-K486)*24,1)</f>
        <v>4.1</v>
      </c>
      <c r="AJ486" s="20" t="n">
        <f aca="false">ROUND(MAX(N(Y486)/Assumptions!$C$5, N(Z486)/Assumptions!$C$6, N(AA486)/Assumptions!$C$7, N(AB486)/Assumptions!$C$8, N(AC486)/Assumptions!$C$9, N(AD486)/Assumptions!$C$10, N(AE486)/Assumptions!$C$11, N(AF486)/Assumptions!$C$12, N(AG486)/Assumptions!$C$13),3)</f>
        <v>5.633</v>
      </c>
      <c r="AK486" s="0" t="str">
        <f aca="false">IF(OR(U486="Pending",U486="On Hold"),"Open GRN (awaiting)",IF(AJ486&lt;=1,"Within SLA",IF(ROUND(N(Y486)/Assumptions!$C$5,3)=AJ486,"Gate Wait",IF(ROUND(N(Z486)/Assumptions!$C$6,3)=AJ486,"Dock Wait",IF(ROUND(N(AA486)/Assumptions!$C$7,3)=AJ486,"Unloading",IF(ROUND(N(AB486)/Assumptions!$C$8,3)=AJ486,"Unload-to-QC Wait",IF(ROUND(N(AC486)/Assumptions!$C$9,3)=AJ486,"QC",IF(ROUND(N(AD486)/Assumptions!$C$10,3)=AJ486,"QC-to-GRN Wait",IF(ROUND(N(AE486)/Assumptions!$C$11,3)=AJ486,"GRN Processing",IF(ROUND(N(AF486)/Assumptions!$C$12,3)=AJ486,"GRN-to-Putaway Wait",IF(ROUND(N(AG486)/Assumptions!$C$13,3)=AJ486,"Putaway","Within SLA")))))))))))</f>
        <v>QC-to-GRN Wait</v>
      </c>
    </row>
    <row r="487" customFormat="false" ht="15" hidden="false" customHeight="false" outlineLevel="0" collapsed="false">
      <c r="A487" s="0" t="s">
        <v>1582</v>
      </c>
      <c r="B487" s="0" t="s">
        <v>1583</v>
      </c>
      <c r="C487" s="0" t="s">
        <v>252</v>
      </c>
      <c r="D487" s="0" t="s">
        <v>147</v>
      </c>
      <c r="E487" s="0" t="s">
        <v>1584</v>
      </c>
      <c r="F487" s="0" t="s">
        <v>155</v>
      </c>
      <c r="G487" s="0" t="s">
        <v>167</v>
      </c>
      <c r="H487" s="17" t="n">
        <v>46214.4402777778</v>
      </c>
      <c r="I487" s="17" t="n">
        <v>46214.4631944444</v>
      </c>
      <c r="J487" s="17" t="n">
        <v>46214.4708333333</v>
      </c>
      <c r="K487" s="17" t="n">
        <v>46214.4916666667</v>
      </c>
      <c r="L487" s="17" t="n">
        <v>46214.4944444444</v>
      </c>
      <c r="M487" s="17" t="n">
        <v>46214.5277777778</v>
      </c>
      <c r="N487" s="17" t="n">
        <v>46214.6138888889</v>
      </c>
      <c r="O487" s="17" t="n">
        <v>46214.6770833333</v>
      </c>
      <c r="P487" s="17" t="n">
        <v>46214.6819444444</v>
      </c>
      <c r="Q487" s="17" t="n">
        <v>46214.69375</v>
      </c>
      <c r="R487" s="0" t="n">
        <v>377</v>
      </c>
      <c r="S487" s="0" t="n">
        <v>8</v>
      </c>
      <c r="T487" s="0" t="n">
        <v>4</v>
      </c>
      <c r="U487" s="18" t="s">
        <v>123</v>
      </c>
      <c r="V487" s="18" t="s">
        <v>156</v>
      </c>
      <c r="W487" s="0" t="str">
        <f aca="false">IF(AND(X487&gt;=6,X487&lt;14),"A",IF(AND(X487&gt;=14,X487&lt;22),"B","C"))</f>
        <v>A</v>
      </c>
      <c r="X487" s="18" t="n">
        <f aca="false">HOUR(H487)</f>
        <v>10</v>
      </c>
      <c r="Y487" s="18" t="n">
        <f aca="false">ROUND((I487-H487)*1440,0)</f>
        <v>33</v>
      </c>
      <c r="Z487" s="18" t="n">
        <f aca="false">ROUND((J487-I487)*1440,0)</f>
        <v>11</v>
      </c>
      <c r="AA487" s="18" t="n">
        <f aca="false">ROUND((K487-J487)*1440,0)</f>
        <v>30</v>
      </c>
      <c r="AB487" s="18" t="n">
        <f aca="false">ROUND((L487-K487)*1440,0)</f>
        <v>4</v>
      </c>
      <c r="AC487" s="18" t="n">
        <f aca="false">ROUND((M487-L487)*1440,0)</f>
        <v>48</v>
      </c>
      <c r="AD487" s="18" t="n">
        <f aca="false">IF(N487="","",ROUND((N487-M487)*1440,0))</f>
        <v>124</v>
      </c>
      <c r="AE487" s="18" t="n">
        <f aca="false">IF(O487="","",ROUND((O487-N487)*1440,0))</f>
        <v>91</v>
      </c>
      <c r="AF487" s="18" t="n">
        <f aca="false">IF(P487="","",ROUND((P487-O487)*1440,0))</f>
        <v>7</v>
      </c>
      <c r="AG487" s="18" t="n">
        <f aca="false">IF(Q487="","",ROUND((Q487-P487)*1440,0))</f>
        <v>17</v>
      </c>
      <c r="AH487" s="18" t="n">
        <f aca="false">IF(Q487="","",ROUND((Q487-H487)*1440,0))</f>
        <v>365</v>
      </c>
      <c r="AI487" s="19" t="n">
        <f aca="false">ROUND(IF(O487="",Assumptions!$B$25-K487,O487-K487)*24,1)</f>
        <v>4.5</v>
      </c>
      <c r="AJ487" s="20" t="n">
        <f aca="false">ROUND(MAX(N(Y487)/Assumptions!$C$5, N(Z487)/Assumptions!$C$6, N(AA487)/Assumptions!$C$7, N(AB487)/Assumptions!$C$8, N(AC487)/Assumptions!$C$9, N(AD487)/Assumptions!$C$10, N(AE487)/Assumptions!$C$11, N(AF487)/Assumptions!$C$12, N(AG487)/Assumptions!$C$13),3)</f>
        <v>4.133</v>
      </c>
      <c r="AK487" s="0" t="str">
        <f aca="false">IF(OR(U487="Pending",U487="On Hold"),"Open GRN (awaiting)",IF(AJ487&lt;=1,"Within SLA",IF(ROUND(N(Y487)/Assumptions!$C$5,3)=AJ487,"Gate Wait",IF(ROUND(N(Z487)/Assumptions!$C$6,3)=AJ487,"Dock Wait",IF(ROUND(N(AA487)/Assumptions!$C$7,3)=AJ487,"Unloading",IF(ROUND(N(AB487)/Assumptions!$C$8,3)=AJ487,"Unload-to-QC Wait",IF(ROUND(N(AC487)/Assumptions!$C$9,3)=AJ487,"QC",IF(ROUND(N(AD487)/Assumptions!$C$10,3)=AJ487,"QC-to-GRN Wait",IF(ROUND(N(AE487)/Assumptions!$C$11,3)=AJ487,"GRN Processing",IF(ROUND(N(AF487)/Assumptions!$C$12,3)=AJ487,"GRN-to-Putaway Wait",IF(ROUND(N(AG487)/Assumptions!$C$13,3)=AJ487,"Putaway","Within SLA")))))))))))</f>
        <v>QC-to-GRN Wait</v>
      </c>
    </row>
    <row r="488" customFormat="false" ht="15" hidden="false" customHeight="false" outlineLevel="0" collapsed="false">
      <c r="A488" s="0" t="s">
        <v>1585</v>
      </c>
      <c r="B488" s="0" t="s">
        <v>1586</v>
      </c>
      <c r="C488" s="0" t="s">
        <v>175</v>
      </c>
      <c r="D488" s="0" t="s">
        <v>119</v>
      </c>
      <c r="E488" s="0" t="s">
        <v>1587</v>
      </c>
      <c r="F488" s="0" t="s">
        <v>121</v>
      </c>
      <c r="G488" s="0" t="s">
        <v>122</v>
      </c>
      <c r="H488" s="17" t="n">
        <v>46214.44375</v>
      </c>
      <c r="I488" s="17" t="n">
        <v>46214.5409722222</v>
      </c>
      <c r="J488" s="17" t="n">
        <v>46214.5486111111</v>
      </c>
      <c r="K488" s="17" t="n">
        <v>46214.5840277778</v>
      </c>
      <c r="L488" s="17" t="n">
        <v>46214.5888888889</v>
      </c>
      <c r="M488" s="17" t="n">
        <v>46214.6013888889</v>
      </c>
      <c r="N488" s="17" t="n">
        <v>46214.6243055556</v>
      </c>
      <c r="O488" s="17" t="n">
        <v>46214.6541666667</v>
      </c>
      <c r="P488" s="17" t="n">
        <v>46214.6576388889</v>
      </c>
      <c r="Q488" s="17" t="n">
        <v>46214.6729166667</v>
      </c>
      <c r="R488" s="0" t="n">
        <v>405</v>
      </c>
      <c r="S488" s="0" t="n">
        <v>0</v>
      </c>
      <c r="T488" s="0" t="n">
        <v>0</v>
      </c>
      <c r="U488" s="18" t="s">
        <v>130</v>
      </c>
      <c r="V488" s="18" t="s">
        <v>82</v>
      </c>
      <c r="W488" s="0" t="str">
        <f aca="false">IF(AND(X488&gt;=6,X488&lt;14),"A",IF(AND(X488&gt;=14,X488&lt;22),"B","C"))</f>
        <v>A</v>
      </c>
      <c r="X488" s="18" t="n">
        <f aca="false">HOUR(H488)</f>
        <v>10</v>
      </c>
      <c r="Y488" s="18" t="n">
        <f aca="false">ROUND((I488-H488)*1440,0)</f>
        <v>140</v>
      </c>
      <c r="Z488" s="18" t="n">
        <f aca="false">ROUND((J488-I488)*1440,0)</f>
        <v>11</v>
      </c>
      <c r="AA488" s="18" t="n">
        <f aca="false">ROUND((K488-J488)*1440,0)</f>
        <v>51</v>
      </c>
      <c r="AB488" s="18" t="n">
        <f aca="false">ROUND((L488-K488)*1440,0)</f>
        <v>7</v>
      </c>
      <c r="AC488" s="18" t="n">
        <f aca="false">ROUND((M488-L488)*1440,0)</f>
        <v>18</v>
      </c>
      <c r="AD488" s="18" t="n">
        <f aca="false">IF(N488="","",ROUND((N488-M488)*1440,0))</f>
        <v>33</v>
      </c>
      <c r="AE488" s="18" t="n">
        <f aca="false">IF(O488="","",ROUND((O488-N488)*1440,0))</f>
        <v>43</v>
      </c>
      <c r="AF488" s="18" t="n">
        <f aca="false">IF(P488="","",ROUND((P488-O488)*1440,0))</f>
        <v>5</v>
      </c>
      <c r="AG488" s="18" t="n">
        <f aca="false">IF(Q488="","",ROUND((Q488-P488)*1440,0))</f>
        <v>22</v>
      </c>
      <c r="AH488" s="18" t="n">
        <f aca="false">IF(Q488="","",ROUND((Q488-H488)*1440,0))</f>
        <v>330</v>
      </c>
      <c r="AI488" s="19" t="n">
        <f aca="false">ROUND(IF(O488="",Assumptions!$B$25-K488,O488-K488)*24,1)</f>
        <v>1.7</v>
      </c>
      <c r="AJ488" s="20" t="n">
        <f aca="false">ROUND(MAX(N(Y488)/Assumptions!$C$5, N(Z488)/Assumptions!$C$6, N(AA488)/Assumptions!$C$7, N(AB488)/Assumptions!$C$8, N(AC488)/Assumptions!$C$9, N(AD488)/Assumptions!$C$10, N(AE488)/Assumptions!$C$11, N(AF488)/Assumptions!$C$12, N(AG488)/Assumptions!$C$13),3)</f>
        <v>4.667</v>
      </c>
      <c r="AK488" s="0" t="str">
        <f aca="false">IF(OR(U488="Pending",U488="On Hold"),"Open GRN (awaiting)",IF(AJ488&lt;=1,"Within SLA",IF(ROUND(N(Y488)/Assumptions!$C$5,3)=AJ488,"Gate Wait",IF(ROUND(N(Z488)/Assumptions!$C$6,3)=AJ488,"Dock Wait",IF(ROUND(N(AA488)/Assumptions!$C$7,3)=AJ488,"Unloading",IF(ROUND(N(AB488)/Assumptions!$C$8,3)=AJ488,"Unload-to-QC Wait",IF(ROUND(N(AC488)/Assumptions!$C$9,3)=AJ488,"QC",IF(ROUND(N(AD488)/Assumptions!$C$10,3)=AJ488,"QC-to-GRN Wait",IF(ROUND(N(AE488)/Assumptions!$C$11,3)=AJ488,"GRN Processing",IF(ROUND(N(AF488)/Assumptions!$C$12,3)=AJ488,"GRN-to-Putaway Wait",IF(ROUND(N(AG488)/Assumptions!$C$13,3)=AJ488,"Putaway","Within SLA")))))))))))</f>
        <v>Gate Wait</v>
      </c>
    </row>
    <row r="489" customFormat="false" ht="15" hidden="false" customHeight="false" outlineLevel="0" collapsed="false">
      <c r="A489" s="0" t="s">
        <v>1588</v>
      </c>
      <c r="B489" s="0" t="s">
        <v>1589</v>
      </c>
      <c r="C489" s="0" t="s">
        <v>218</v>
      </c>
      <c r="D489" s="0" t="s">
        <v>119</v>
      </c>
      <c r="E489" s="0" t="s">
        <v>1590</v>
      </c>
      <c r="F489" s="0" t="s">
        <v>155</v>
      </c>
      <c r="G489" s="0" t="s">
        <v>122</v>
      </c>
      <c r="H489" s="17" t="n">
        <v>46214.4576388889</v>
      </c>
      <c r="I489" s="17" t="n">
        <v>46214.4659722222</v>
      </c>
      <c r="J489" s="17" t="n">
        <v>46214.4743055556</v>
      </c>
      <c r="K489" s="17" t="n">
        <v>46214.5111111111</v>
      </c>
      <c r="L489" s="17" t="n">
        <v>46214.5208333333</v>
      </c>
      <c r="M489" s="17" t="n">
        <v>46214.5513888889</v>
      </c>
      <c r="N489" s="17" t="n">
        <v>46214.5638888889</v>
      </c>
      <c r="O489" s="17" t="n">
        <v>46214.6243055556</v>
      </c>
      <c r="P489" s="17" t="n">
        <v>46214.6604166667</v>
      </c>
      <c r="Q489" s="17" t="n">
        <v>46214.6777777778</v>
      </c>
      <c r="R489" s="0" t="n">
        <v>1043</v>
      </c>
      <c r="S489" s="0" t="n">
        <v>0</v>
      </c>
      <c r="T489" s="0" t="n">
        <v>0</v>
      </c>
      <c r="U489" s="18" t="s">
        <v>130</v>
      </c>
      <c r="V489" s="18" t="s">
        <v>139</v>
      </c>
      <c r="W489" s="0" t="str">
        <f aca="false">IF(AND(X489&gt;=6,X489&lt;14),"A",IF(AND(X489&gt;=14,X489&lt;22),"B","C"))</f>
        <v>A</v>
      </c>
      <c r="X489" s="18" t="n">
        <f aca="false">HOUR(H489)</f>
        <v>10</v>
      </c>
      <c r="Y489" s="18" t="n">
        <f aca="false">ROUND((I489-H489)*1440,0)</f>
        <v>12</v>
      </c>
      <c r="Z489" s="18" t="n">
        <f aca="false">ROUND((J489-I489)*1440,0)</f>
        <v>12</v>
      </c>
      <c r="AA489" s="18" t="n">
        <f aca="false">ROUND((K489-J489)*1440,0)</f>
        <v>53</v>
      </c>
      <c r="AB489" s="18" t="n">
        <f aca="false">ROUND((L489-K489)*1440,0)</f>
        <v>14</v>
      </c>
      <c r="AC489" s="18" t="n">
        <f aca="false">ROUND((M489-L489)*1440,0)</f>
        <v>44</v>
      </c>
      <c r="AD489" s="18" t="n">
        <f aca="false">IF(N489="","",ROUND((N489-M489)*1440,0))</f>
        <v>18</v>
      </c>
      <c r="AE489" s="18" t="n">
        <f aca="false">IF(O489="","",ROUND((O489-N489)*1440,0))</f>
        <v>87</v>
      </c>
      <c r="AF489" s="18" t="n">
        <f aca="false">IF(P489="","",ROUND((P489-O489)*1440,0))</f>
        <v>52</v>
      </c>
      <c r="AG489" s="18" t="n">
        <f aca="false">IF(Q489="","",ROUND((Q489-P489)*1440,0))</f>
        <v>25</v>
      </c>
      <c r="AH489" s="18" t="n">
        <f aca="false">IF(Q489="","",ROUND((Q489-H489)*1440,0))</f>
        <v>317</v>
      </c>
      <c r="AI489" s="19" t="n">
        <f aca="false">ROUND(IF(O489="",Assumptions!$B$25-K489,O489-K489)*24,1)</f>
        <v>2.7</v>
      </c>
      <c r="AJ489" s="20" t="n">
        <f aca="false">ROUND(MAX(N(Y489)/Assumptions!$C$5, N(Z489)/Assumptions!$C$6, N(AA489)/Assumptions!$C$7, N(AB489)/Assumptions!$C$8, N(AC489)/Assumptions!$C$9, N(AD489)/Assumptions!$C$10, N(AE489)/Assumptions!$C$11, N(AF489)/Assumptions!$C$12, N(AG489)/Assumptions!$C$13),3)</f>
        <v>2.6</v>
      </c>
      <c r="AK489" s="0" t="str">
        <f aca="false">IF(OR(U489="Pending",U489="On Hold"),"Open GRN (awaiting)",IF(AJ489&lt;=1,"Within SLA",IF(ROUND(N(Y489)/Assumptions!$C$5,3)=AJ489,"Gate Wait",IF(ROUND(N(Z489)/Assumptions!$C$6,3)=AJ489,"Dock Wait",IF(ROUND(N(AA489)/Assumptions!$C$7,3)=AJ489,"Unloading",IF(ROUND(N(AB489)/Assumptions!$C$8,3)=AJ489,"Unload-to-QC Wait",IF(ROUND(N(AC489)/Assumptions!$C$9,3)=AJ489,"QC",IF(ROUND(N(AD489)/Assumptions!$C$10,3)=AJ489,"QC-to-GRN Wait",IF(ROUND(N(AE489)/Assumptions!$C$11,3)=AJ489,"GRN Processing",IF(ROUND(N(AF489)/Assumptions!$C$12,3)=AJ489,"GRN-to-Putaway Wait",IF(ROUND(N(AG489)/Assumptions!$C$13,3)=AJ489,"Putaway","Within SLA")))))))))))</f>
        <v>GRN-to-Putaway Wait</v>
      </c>
    </row>
    <row r="490" customFormat="false" ht="15" hidden="false" customHeight="false" outlineLevel="0" collapsed="false">
      <c r="A490" s="0" t="s">
        <v>1591</v>
      </c>
      <c r="B490" s="0" t="s">
        <v>1592</v>
      </c>
      <c r="C490" s="0" t="s">
        <v>126</v>
      </c>
      <c r="D490" s="0" t="s">
        <v>147</v>
      </c>
      <c r="E490" s="0" t="s">
        <v>1593</v>
      </c>
      <c r="F490" s="0" t="s">
        <v>128</v>
      </c>
      <c r="G490" s="0" t="s">
        <v>167</v>
      </c>
      <c r="H490" s="17" t="n">
        <v>46214.46875</v>
      </c>
      <c r="I490" s="17" t="n">
        <v>46214.4784722222</v>
      </c>
      <c r="J490" s="17" t="n">
        <v>46214.4923611111</v>
      </c>
      <c r="K490" s="17" t="n">
        <v>46214.5430555556</v>
      </c>
      <c r="L490" s="17" t="n">
        <v>46214.5541666667</v>
      </c>
      <c r="M490" s="17" t="n">
        <v>46214.6534722222</v>
      </c>
      <c r="N490" s="17" t="n">
        <v>46214.6833333333</v>
      </c>
      <c r="O490" s="17" t="n">
        <v>46214.6930555556</v>
      </c>
      <c r="P490" s="17" t="n">
        <v>46214.7027777778</v>
      </c>
      <c r="Q490" s="17" t="n">
        <v>46214.7159722222</v>
      </c>
      <c r="R490" s="0" t="n">
        <v>1582</v>
      </c>
      <c r="S490" s="0" t="n">
        <v>0</v>
      </c>
      <c r="T490" s="0" t="n">
        <v>0</v>
      </c>
      <c r="U490" s="18" t="s">
        <v>130</v>
      </c>
      <c r="V490" s="18" t="s">
        <v>82</v>
      </c>
      <c r="W490" s="0" t="str">
        <f aca="false">IF(AND(X490&gt;=6,X490&lt;14),"A",IF(AND(X490&gt;=14,X490&lt;22),"B","C"))</f>
        <v>A</v>
      </c>
      <c r="X490" s="18" t="n">
        <f aca="false">HOUR(H490)</f>
        <v>11</v>
      </c>
      <c r="Y490" s="18" t="n">
        <f aca="false">ROUND((I490-H490)*1440,0)</f>
        <v>14</v>
      </c>
      <c r="Z490" s="18" t="n">
        <f aca="false">ROUND((J490-I490)*1440,0)</f>
        <v>20</v>
      </c>
      <c r="AA490" s="18" t="n">
        <f aca="false">ROUND((K490-J490)*1440,0)</f>
        <v>73</v>
      </c>
      <c r="AB490" s="18" t="n">
        <f aca="false">ROUND((L490-K490)*1440,0)</f>
        <v>16</v>
      </c>
      <c r="AC490" s="18" t="n">
        <f aca="false">ROUND((M490-L490)*1440,0)</f>
        <v>143</v>
      </c>
      <c r="AD490" s="18" t="n">
        <f aca="false">IF(N490="","",ROUND((N490-M490)*1440,0))</f>
        <v>43</v>
      </c>
      <c r="AE490" s="18" t="n">
        <f aca="false">IF(O490="","",ROUND((O490-N490)*1440,0))</f>
        <v>14</v>
      </c>
      <c r="AF490" s="18" t="n">
        <f aca="false">IF(P490="","",ROUND((P490-O490)*1440,0))</f>
        <v>14</v>
      </c>
      <c r="AG490" s="18" t="n">
        <f aca="false">IF(Q490="","",ROUND((Q490-P490)*1440,0))</f>
        <v>19</v>
      </c>
      <c r="AH490" s="18" t="n">
        <f aca="false">IF(Q490="","",ROUND((Q490-H490)*1440,0))</f>
        <v>356</v>
      </c>
      <c r="AI490" s="19" t="n">
        <f aca="false">ROUND(IF(O490="",Assumptions!$B$25-K490,O490-K490)*24,1)</f>
        <v>3.6</v>
      </c>
      <c r="AJ490" s="20" t="n">
        <f aca="false">ROUND(MAX(N(Y490)/Assumptions!$C$5, N(Z490)/Assumptions!$C$6, N(AA490)/Assumptions!$C$7, N(AB490)/Assumptions!$C$8, N(AC490)/Assumptions!$C$9, N(AD490)/Assumptions!$C$10, N(AE490)/Assumptions!$C$11, N(AF490)/Assumptions!$C$12, N(AG490)/Assumptions!$C$13),3)</f>
        <v>3.178</v>
      </c>
      <c r="AK490" s="0" t="str">
        <f aca="false">IF(OR(U490="Pending",U490="On Hold"),"Open GRN (awaiting)",IF(AJ490&lt;=1,"Within SLA",IF(ROUND(N(Y490)/Assumptions!$C$5,3)=AJ490,"Gate Wait",IF(ROUND(N(Z490)/Assumptions!$C$6,3)=AJ490,"Dock Wait",IF(ROUND(N(AA490)/Assumptions!$C$7,3)=AJ490,"Unloading",IF(ROUND(N(AB490)/Assumptions!$C$8,3)=AJ490,"Unload-to-QC Wait",IF(ROUND(N(AC490)/Assumptions!$C$9,3)=AJ490,"QC",IF(ROUND(N(AD490)/Assumptions!$C$10,3)=AJ490,"QC-to-GRN Wait",IF(ROUND(N(AE490)/Assumptions!$C$11,3)=AJ490,"GRN Processing",IF(ROUND(N(AF490)/Assumptions!$C$12,3)=AJ490,"GRN-to-Putaway Wait",IF(ROUND(N(AG490)/Assumptions!$C$13,3)=AJ490,"Putaway","Within SLA")))))))))))</f>
        <v>QC</v>
      </c>
    </row>
    <row r="491" customFormat="false" ht="15" hidden="false" customHeight="false" outlineLevel="0" collapsed="false">
      <c r="A491" s="0" t="s">
        <v>1594</v>
      </c>
      <c r="B491" s="0" t="s">
        <v>1595</v>
      </c>
      <c r="C491" s="0" t="s">
        <v>170</v>
      </c>
      <c r="D491" s="0" t="s">
        <v>147</v>
      </c>
      <c r="E491" s="0" t="s">
        <v>1596</v>
      </c>
      <c r="F491" s="0" t="s">
        <v>172</v>
      </c>
      <c r="G491" s="0" t="s">
        <v>150</v>
      </c>
      <c r="H491" s="17" t="n">
        <v>46214.4763888889</v>
      </c>
      <c r="I491" s="17" t="n">
        <v>46214.5097222222</v>
      </c>
      <c r="J491" s="17" t="n">
        <v>46214.5152777778</v>
      </c>
      <c r="K491" s="17" t="n">
        <v>46214.5472222222</v>
      </c>
      <c r="L491" s="17" t="n">
        <v>46214.5513888889</v>
      </c>
      <c r="M491" s="17" t="n">
        <v>46214.5819444444</v>
      </c>
      <c r="N491" s="17" t="n">
        <v>46214.6006944445</v>
      </c>
      <c r="O491" s="17" t="n">
        <v>46214.69375</v>
      </c>
      <c r="P491" s="17" t="n">
        <v>46214.6979166667</v>
      </c>
      <c r="Q491" s="17" t="n">
        <v>46214.7152777778</v>
      </c>
      <c r="R491" s="0" t="n">
        <v>467</v>
      </c>
      <c r="S491" s="0" t="n">
        <v>0</v>
      </c>
      <c r="T491" s="0" t="n">
        <v>0</v>
      </c>
      <c r="U491" s="18" t="s">
        <v>130</v>
      </c>
      <c r="V491" s="18" t="s">
        <v>156</v>
      </c>
      <c r="W491" s="0" t="str">
        <f aca="false">IF(AND(X491&gt;=6,X491&lt;14),"A",IF(AND(X491&gt;=14,X491&lt;22),"B","C"))</f>
        <v>A</v>
      </c>
      <c r="X491" s="18" t="n">
        <f aca="false">HOUR(H491)</f>
        <v>11</v>
      </c>
      <c r="Y491" s="18" t="n">
        <f aca="false">ROUND((I491-H491)*1440,0)</f>
        <v>48</v>
      </c>
      <c r="Z491" s="18" t="n">
        <f aca="false">ROUND((J491-I491)*1440,0)</f>
        <v>8</v>
      </c>
      <c r="AA491" s="18" t="n">
        <f aca="false">ROUND((K491-J491)*1440,0)</f>
        <v>46</v>
      </c>
      <c r="AB491" s="18" t="n">
        <f aca="false">ROUND((L491-K491)*1440,0)</f>
        <v>6</v>
      </c>
      <c r="AC491" s="18" t="n">
        <f aca="false">ROUND((M491-L491)*1440,0)</f>
        <v>44</v>
      </c>
      <c r="AD491" s="18" t="n">
        <f aca="false">IF(N491="","",ROUND((N491-M491)*1440,0))</f>
        <v>27</v>
      </c>
      <c r="AE491" s="18" t="n">
        <f aca="false">IF(O491="","",ROUND((O491-N491)*1440,0))</f>
        <v>134</v>
      </c>
      <c r="AF491" s="18" t="n">
        <f aca="false">IF(P491="","",ROUND((P491-O491)*1440,0))</f>
        <v>6</v>
      </c>
      <c r="AG491" s="18" t="n">
        <f aca="false">IF(Q491="","",ROUND((Q491-P491)*1440,0))</f>
        <v>25</v>
      </c>
      <c r="AH491" s="18" t="n">
        <f aca="false">IF(Q491="","",ROUND((Q491-H491)*1440,0))</f>
        <v>344</v>
      </c>
      <c r="AI491" s="19" t="n">
        <f aca="false">ROUND(IF(O491="",Assumptions!$B$25-K491,O491-K491)*24,1)</f>
        <v>3.5</v>
      </c>
      <c r="AJ491" s="20" t="n">
        <f aca="false">ROUND(MAX(N(Y491)/Assumptions!$C$5, N(Z491)/Assumptions!$C$6, N(AA491)/Assumptions!$C$7, N(AB491)/Assumptions!$C$8, N(AC491)/Assumptions!$C$9, N(AD491)/Assumptions!$C$10, N(AE491)/Assumptions!$C$11, N(AF491)/Assumptions!$C$12, N(AG491)/Assumptions!$C$13),3)</f>
        <v>2.978</v>
      </c>
      <c r="AK491" s="0" t="str">
        <f aca="false">IF(OR(U491="Pending",U491="On Hold"),"Open GRN (awaiting)",IF(AJ491&lt;=1,"Within SLA",IF(ROUND(N(Y491)/Assumptions!$C$5,3)=AJ491,"Gate Wait",IF(ROUND(N(Z491)/Assumptions!$C$6,3)=AJ491,"Dock Wait",IF(ROUND(N(AA491)/Assumptions!$C$7,3)=AJ491,"Unloading",IF(ROUND(N(AB491)/Assumptions!$C$8,3)=AJ491,"Unload-to-QC Wait",IF(ROUND(N(AC491)/Assumptions!$C$9,3)=AJ491,"QC",IF(ROUND(N(AD491)/Assumptions!$C$10,3)=AJ491,"QC-to-GRN Wait",IF(ROUND(N(AE491)/Assumptions!$C$11,3)=AJ491,"GRN Processing",IF(ROUND(N(AF491)/Assumptions!$C$12,3)=AJ491,"GRN-to-Putaway Wait",IF(ROUND(N(AG491)/Assumptions!$C$13,3)=AJ491,"Putaway","Within SLA")))))))))))</f>
        <v>GRN Processing</v>
      </c>
    </row>
    <row r="492" customFormat="false" ht="15" hidden="false" customHeight="false" outlineLevel="0" collapsed="false">
      <c r="A492" s="0" t="s">
        <v>1597</v>
      </c>
      <c r="B492" s="0" t="s">
        <v>1598</v>
      </c>
      <c r="C492" s="0" t="s">
        <v>142</v>
      </c>
      <c r="D492" s="0" t="s">
        <v>147</v>
      </c>
      <c r="E492" s="0" t="s">
        <v>1599</v>
      </c>
      <c r="F492" s="0" t="s">
        <v>137</v>
      </c>
      <c r="G492" s="0" t="s">
        <v>167</v>
      </c>
      <c r="H492" s="17" t="n">
        <v>46214.4784722222</v>
      </c>
      <c r="I492" s="17" t="n">
        <v>46214.5305555556</v>
      </c>
      <c r="J492" s="17" t="n">
        <v>46214.5319444445</v>
      </c>
      <c r="K492" s="17" t="n">
        <v>46214.5555555556</v>
      </c>
      <c r="L492" s="17" t="n">
        <v>46214.5743055556</v>
      </c>
      <c r="M492" s="17" t="n">
        <v>46214.6</v>
      </c>
      <c r="N492" s="17" t="n">
        <v>46214.6229166667</v>
      </c>
      <c r="O492" s="17" t="n">
        <v>46214.6736111111</v>
      </c>
      <c r="P492" s="17" t="n">
        <v>46214.6972222222</v>
      </c>
      <c r="Q492" s="17" t="n">
        <v>46214.7138888889</v>
      </c>
      <c r="R492" s="0" t="n">
        <v>110</v>
      </c>
      <c r="S492" s="0" t="n">
        <v>0</v>
      </c>
      <c r="T492" s="0" t="n">
        <v>0</v>
      </c>
      <c r="U492" s="18" t="s">
        <v>130</v>
      </c>
      <c r="V492" s="18" t="s">
        <v>144</v>
      </c>
      <c r="W492" s="0" t="str">
        <f aca="false">IF(AND(X492&gt;=6,X492&lt;14),"A",IF(AND(X492&gt;=14,X492&lt;22),"B","C"))</f>
        <v>A</v>
      </c>
      <c r="X492" s="18" t="n">
        <f aca="false">HOUR(H492)</f>
        <v>11</v>
      </c>
      <c r="Y492" s="18" t="n">
        <f aca="false">ROUND((I492-H492)*1440,0)</f>
        <v>75</v>
      </c>
      <c r="Z492" s="18" t="n">
        <f aca="false">ROUND((J492-I492)*1440,0)</f>
        <v>2</v>
      </c>
      <c r="AA492" s="18" t="n">
        <f aca="false">ROUND((K492-J492)*1440,0)</f>
        <v>34</v>
      </c>
      <c r="AB492" s="18" t="n">
        <f aca="false">ROUND((L492-K492)*1440,0)</f>
        <v>27</v>
      </c>
      <c r="AC492" s="18" t="n">
        <f aca="false">ROUND((M492-L492)*1440,0)</f>
        <v>37</v>
      </c>
      <c r="AD492" s="18" t="n">
        <f aca="false">IF(N492="","",ROUND((N492-M492)*1440,0))</f>
        <v>33</v>
      </c>
      <c r="AE492" s="18" t="n">
        <f aca="false">IF(O492="","",ROUND((O492-N492)*1440,0))</f>
        <v>73</v>
      </c>
      <c r="AF492" s="18" t="n">
        <f aca="false">IF(P492="","",ROUND((P492-O492)*1440,0))</f>
        <v>34</v>
      </c>
      <c r="AG492" s="18" t="n">
        <f aca="false">IF(Q492="","",ROUND((Q492-P492)*1440,0))</f>
        <v>24</v>
      </c>
      <c r="AH492" s="18" t="n">
        <f aca="false">IF(Q492="","",ROUND((Q492-H492)*1440,0))</f>
        <v>339</v>
      </c>
      <c r="AI492" s="19" t="n">
        <f aca="false">ROUND(IF(O492="",Assumptions!$B$25-K492,O492-K492)*24,1)</f>
        <v>2.8</v>
      </c>
      <c r="AJ492" s="20" t="n">
        <f aca="false">ROUND(MAX(N(Y492)/Assumptions!$C$5, N(Z492)/Assumptions!$C$6, N(AA492)/Assumptions!$C$7, N(AB492)/Assumptions!$C$8, N(AC492)/Assumptions!$C$9, N(AD492)/Assumptions!$C$10, N(AE492)/Assumptions!$C$11, N(AF492)/Assumptions!$C$12, N(AG492)/Assumptions!$C$13),3)</f>
        <v>2.5</v>
      </c>
      <c r="AK492" s="0" t="str">
        <f aca="false">IF(OR(U492="Pending",U492="On Hold"),"Open GRN (awaiting)",IF(AJ492&lt;=1,"Within SLA",IF(ROUND(N(Y492)/Assumptions!$C$5,3)=AJ492,"Gate Wait",IF(ROUND(N(Z492)/Assumptions!$C$6,3)=AJ492,"Dock Wait",IF(ROUND(N(AA492)/Assumptions!$C$7,3)=AJ492,"Unloading",IF(ROUND(N(AB492)/Assumptions!$C$8,3)=AJ492,"Unload-to-QC Wait",IF(ROUND(N(AC492)/Assumptions!$C$9,3)=AJ492,"QC",IF(ROUND(N(AD492)/Assumptions!$C$10,3)=AJ492,"QC-to-GRN Wait",IF(ROUND(N(AE492)/Assumptions!$C$11,3)=AJ492,"GRN Processing",IF(ROUND(N(AF492)/Assumptions!$C$12,3)=AJ492,"GRN-to-Putaway Wait",IF(ROUND(N(AG492)/Assumptions!$C$13,3)=AJ492,"Putaway","Within SLA")))))))))))</f>
        <v>Gate Wait</v>
      </c>
    </row>
    <row r="493" customFormat="false" ht="15" hidden="false" customHeight="false" outlineLevel="0" collapsed="false">
      <c r="A493" s="0" t="s">
        <v>1600</v>
      </c>
      <c r="B493" s="0" t="s">
        <v>1601</v>
      </c>
      <c r="C493" s="0" t="s">
        <v>252</v>
      </c>
      <c r="D493" s="0" t="s">
        <v>135</v>
      </c>
      <c r="E493" s="0" t="s">
        <v>1602</v>
      </c>
      <c r="F493" s="0" t="s">
        <v>155</v>
      </c>
      <c r="G493" s="0" t="s">
        <v>178</v>
      </c>
      <c r="H493" s="17" t="n">
        <v>46214.4784722222</v>
      </c>
      <c r="I493" s="17" t="n">
        <v>46214.5027777778</v>
      </c>
      <c r="J493" s="17" t="n">
        <v>46214.5173611111</v>
      </c>
      <c r="K493" s="17" t="n">
        <v>46214.5541666667</v>
      </c>
      <c r="L493" s="17" t="n">
        <v>46214.5583333333</v>
      </c>
      <c r="M493" s="17" t="n">
        <v>46214.6458333333</v>
      </c>
      <c r="N493" s="17" t="n">
        <v>46214.6694444444</v>
      </c>
      <c r="O493" s="17" t="n">
        <v>46214.7138888889</v>
      </c>
      <c r="P493" s="17" t="n">
        <v>46214.7347222222</v>
      </c>
      <c r="Q493" s="17" t="n">
        <v>46214.7569444445</v>
      </c>
      <c r="R493" s="0" t="n">
        <v>1496</v>
      </c>
      <c r="S493" s="0" t="n">
        <v>116</v>
      </c>
      <c r="T493" s="0" t="n">
        <v>0</v>
      </c>
      <c r="U493" s="18" t="s">
        <v>123</v>
      </c>
      <c r="V493" s="18" t="s">
        <v>156</v>
      </c>
      <c r="W493" s="0" t="str">
        <f aca="false">IF(AND(X493&gt;=6,X493&lt;14),"A",IF(AND(X493&gt;=14,X493&lt;22),"B","C"))</f>
        <v>A</v>
      </c>
      <c r="X493" s="18" t="n">
        <f aca="false">HOUR(H493)</f>
        <v>11</v>
      </c>
      <c r="Y493" s="18" t="n">
        <f aca="false">ROUND((I493-H493)*1440,0)</f>
        <v>35</v>
      </c>
      <c r="Z493" s="18" t="n">
        <f aca="false">ROUND((J493-I493)*1440,0)</f>
        <v>21</v>
      </c>
      <c r="AA493" s="18" t="n">
        <f aca="false">ROUND((K493-J493)*1440,0)</f>
        <v>53</v>
      </c>
      <c r="AB493" s="18" t="n">
        <f aca="false">ROUND((L493-K493)*1440,0)</f>
        <v>6</v>
      </c>
      <c r="AC493" s="18" t="n">
        <f aca="false">ROUND((M493-L493)*1440,0)</f>
        <v>126</v>
      </c>
      <c r="AD493" s="18" t="n">
        <f aca="false">IF(N493="","",ROUND((N493-M493)*1440,0))</f>
        <v>34</v>
      </c>
      <c r="AE493" s="18" t="n">
        <f aca="false">IF(O493="","",ROUND((O493-N493)*1440,0))</f>
        <v>64</v>
      </c>
      <c r="AF493" s="18" t="n">
        <f aca="false">IF(P493="","",ROUND((P493-O493)*1440,0))</f>
        <v>30</v>
      </c>
      <c r="AG493" s="18" t="n">
        <f aca="false">IF(Q493="","",ROUND((Q493-P493)*1440,0))</f>
        <v>32</v>
      </c>
      <c r="AH493" s="18" t="n">
        <f aca="false">IF(Q493="","",ROUND((Q493-H493)*1440,0))</f>
        <v>401</v>
      </c>
      <c r="AI493" s="19" t="n">
        <f aca="false">ROUND(IF(O493="",Assumptions!$B$25-K493,O493-K493)*24,1)</f>
        <v>3.8</v>
      </c>
      <c r="AJ493" s="20" t="n">
        <f aca="false">ROUND(MAX(N(Y493)/Assumptions!$C$5, N(Z493)/Assumptions!$C$6, N(AA493)/Assumptions!$C$7, N(AB493)/Assumptions!$C$8, N(AC493)/Assumptions!$C$9, N(AD493)/Assumptions!$C$10, N(AE493)/Assumptions!$C$11, N(AF493)/Assumptions!$C$12, N(AG493)/Assumptions!$C$13),3)</f>
        <v>2.8</v>
      </c>
      <c r="AK493" s="0" t="str">
        <f aca="false">IF(OR(U493="Pending",U493="On Hold"),"Open GRN (awaiting)",IF(AJ493&lt;=1,"Within SLA",IF(ROUND(N(Y493)/Assumptions!$C$5,3)=AJ493,"Gate Wait",IF(ROUND(N(Z493)/Assumptions!$C$6,3)=AJ493,"Dock Wait",IF(ROUND(N(AA493)/Assumptions!$C$7,3)=AJ493,"Unloading",IF(ROUND(N(AB493)/Assumptions!$C$8,3)=AJ493,"Unload-to-QC Wait",IF(ROUND(N(AC493)/Assumptions!$C$9,3)=AJ493,"QC",IF(ROUND(N(AD493)/Assumptions!$C$10,3)=AJ493,"QC-to-GRN Wait",IF(ROUND(N(AE493)/Assumptions!$C$11,3)=AJ493,"GRN Processing",IF(ROUND(N(AF493)/Assumptions!$C$12,3)=AJ493,"GRN-to-Putaway Wait",IF(ROUND(N(AG493)/Assumptions!$C$13,3)=AJ493,"Putaway","Within SLA")))))))))))</f>
        <v>QC</v>
      </c>
    </row>
    <row r="494" customFormat="false" ht="15" hidden="false" customHeight="false" outlineLevel="0" collapsed="false">
      <c r="A494" s="0" t="s">
        <v>1603</v>
      </c>
      <c r="B494" s="0" t="s">
        <v>1604</v>
      </c>
      <c r="C494" s="0" t="s">
        <v>252</v>
      </c>
      <c r="D494" s="0" t="s">
        <v>147</v>
      </c>
      <c r="E494" s="0" t="s">
        <v>1605</v>
      </c>
      <c r="F494" s="0" t="s">
        <v>155</v>
      </c>
      <c r="G494" s="0" t="s">
        <v>150</v>
      </c>
      <c r="H494" s="17" t="n">
        <v>46214.4965277778</v>
      </c>
      <c r="I494" s="17" t="n">
        <v>46214.5229166667</v>
      </c>
      <c r="J494" s="17" t="n">
        <v>46214.5270833333</v>
      </c>
      <c r="K494" s="17" t="n">
        <v>46214.5423611111</v>
      </c>
      <c r="L494" s="17" t="n">
        <v>46214.5486111111</v>
      </c>
      <c r="M494" s="17" t="n">
        <v>46214.5694444445</v>
      </c>
      <c r="N494" s="17" t="n">
        <v>46214.6055555556</v>
      </c>
      <c r="O494" s="17" t="n">
        <v>46214.7173611111</v>
      </c>
      <c r="P494" s="17" t="n">
        <v>46214.7291666667</v>
      </c>
      <c r="Q494" s="17" t="n">
        <v>46214.7381944444</v>
      </c>
      <c r="R494" s="0" t="n">
        <v>92</v>
      </c>
      <c r="S494" s="0" t="n">
        <v>6</v>
      </c>
      <c r="T494" s="0" t="n">
        <v>0</v>
      </c>
      <c r="U494" s="18" t="s">
        <v>123</v>
      </c>
      <c r="V494" s="18" t="s">
        <v>131</v>
      </c>
      <c r="W494" s="0" t="str">
        <f aca="false">IF(AND(X494&gt;=6,X494&lt;14),"A",IF(AND(X494&gt;=14,X494&lt;22),"B","C"))</f>
        <v>A</v>
      </c>
      <c r="X494" s="18" t="n">
        <f aca="false">HOUR(H494)</f>
        <v>11</v>
      </c>
      <c r="Y494" s="18" t="n">
        <f aca="false">ROUND((I494-H494)*1440,0)</f>
        <v>38</v>
      </c>
      <c r="Z494" s="18" t="n">
        <f aca="false">ROUND((J494-I494)*1440,0)</f>
        <v>6</v>
      </c>
      <c r="AA494" s="18" t="n">
        <f aca="false">ROUND((K494-J494)*1440,0)</f>
        <v>22</v>
      </c>
      <c r="AB494" s="18" t="n">
        <f aca="false">ROUND((L494-K494)*1440,0)</f>
        <v>9</v>
      </c>
      <c r="AC494" s="18" t="n">
        <f aca="false">ROUND((M494-L494)*1440,0)</f>
        <v>30</v>
      </c>
      <c r="AD494" s="18" t="n">
        <f aca="false">IF(N494="","",ROUND((N494-M494)*1440,0))</f>
        <v>52</v>
      </c>
      <c r="AE494" s="18" t="n">
        <f aca="false">IF(O494="","",ROUND((O494-N494)*1440,0))</f>
        <v>161</v>
      </c>
      <c r="AF494" s="18" t="n">
        <f aca="false">IF(P494="","",ROUND((P494-O494)*1440,0))</f>
        <v>17</v>
      </c>
      <c r="AG494" s="18" t="n">
        <f aca="false">IF(Q494="","",ROUND((Q494-P494)*1440,0))</f>
        <v>13</v>
      </c>
      <c r="AH494" s="18" t="n">
        <f aca="false">IF(Q494="","",ROUND((Q494-H494)*1440,0))</f>
        <v>348</v>
      </c>
      <c r="AI494" s="19" t="n">
        <f aca="false">ROUND(IF(O494="",Assumptions!$B$25-K494,O494-K494)*24,1)</f>
        <v>4.2</v>
      </c>
      <c r="AJ494" s="20" t="n">
        <f aca="false">ROUND(MAX(N(Y494)/Assumptions!$C$5, N(Z494)/Assumptions!$C$6, N(AA494)/Assumptions!$C$7, N(AB494)/Assumptions!$C$8, N(AC494)/Assumptions!$C$9, N(AD494)/Assumptions!$C$10, N(AE494)/Assumptions!$C$11, N(AF494)/Assumptions!$C$12, N(AG494)/Assumptions!$C$13),3)</f>
        <v>3.578</v>
      </c>
      <c r="AK494" s="0" t="str">
        <f aca="false">IF(OR(U494="Pending",U494="On Hold"),"Open GRN (awaiting)",IF(AJ494&lt;=1,"Within SLA",IF(ROUND(N(Y494)/Assumptions!$C$5,3)=AJ494,"Gate Wait",IF(ROUND(N(Z494)/Assumptions!$C$6,3)=AJ494,"Dock Wait",IF(ROUND(N(AA494)/Assumptions!$C$7,3)=AJ494,"Unloading",IF(ROUND(N(AB494)/Assumptions!$C$8,3)=AJ494,"Unload-to-QC Wait",IF(ROUND(N(AC494)/Assumptions!$C$9,3)=AJ494,"QC",IF(ROUND(N(AD494)/Assumptions!$C$10,3)=AJ494,"QC-to-GRN Wait",IF(ROUND(N(AE494)/Assumptions!$C$11,3)=AJ494,"GRN Processing",IF(ROUND(N(AF494)/Assumptions!$C$12,3)=AJ494,"GRN-to-Putaway Wait",IF(ROUND(N(AG494)/Assumptions!$C$13,3)=AJ494,"Putaway","Within SLA")))))))))))</f>
        <v>GRN Processing</v>
      </c>
    </row>
    <row r="495" customFormat="false" ht="15" hidden="false" customHeight="false" outlineLevel="0" collapsed="false">
      <c r="A495" s="0" t="s">
        <v>1606</v>
      </c>
      <c r="B495" s="0" t="s">
        <v>1607</v>
      </c>
      <c r="C495" s="0" t="s">
        <v>286</v>
      </c>
      <c r="D495" s="0" t="s">
        <v>119</v>
      </c>
      <c r="E495" s="0" t="s">
        <v>1337</v>
      </c>
      <c r="F495" s="0" t="s">
        <v>121</v>
      </c>
      <c r="G495" s="0" t="s">
        <v>129</v>
      </c>
      <c r="H495" s="17" t="n">
        <v>46214.50625</v>
      </c>
      <c r="I495" s="17" t="n">
        <v>46214.5180555556</v>
      </c>
      <c r="J495" s="17" t="n">
        <v>46214.5263888889</v>
      </c>
      <c r="K495" s="17" t="n">
        <v>46214.5451388889</v>
      </c>
      <c r="L495" s="17" t="n">
        <v>46214.5513888889</v>
      </c>
      <c r="M495" s="17" t="n">
        <v>46214.5673611111</v>
      </c>
      <c r="N495" s="17" t="n">
        <v>46214.5763888889</v>
      </c>
      <c r="O495" s="17" t="n">
        <v>46214.5833333333</v>
      </c>
      <c r="P495" s="17" t="n">
        <v>46214.5916666667</v>
      </c>
      <c r="Q495" s="17" t="n">
        <v>46214.6166666667</v>
      </c>
      <c r="R495" s="0" t="n">
        <v>320</v>
      </c>
      <c r="S495" s="0" t="n">
        <v>0</v>
      </c>
      <c r="T495" s="0" t="n">
        <v>0</v>
      </c>
      <c r="U495" s="18" t="s">
        <v>130</v>
      </c>
      <c r="V495" s="18" t="s">
        <v>333</v>
      </c>
      <c r="W495" s="0" t="str">
        <f aca="false">IF(AND(X495&gt;=6,X495&lt;14),"A",IF(AND(X495&gt;=14,X495&lt;22),"B","C"))</f>
        <v>A</v>
      </c>
      <c r="X495" s="18" t="n">
        <f aca="false">HOUR(H495)</f>
        <v>12</v>
      </c>
      <c r="Y495" s="18" t="n">
        <f aca="false">ROUND((I495-H495)*1440,0)</f>
        <v>17</v>
      </c>
      <c r="Z495" s="18" t="n">
        <f aca="false">ROUND((J495-I495)*1440,0)</f>
        <v>12</v>
      </c>
      <c r="AA495" s="18" t="n">
        <f aca="false">ROUND((K495-J495)*1440,0)</f>
        <v>27</v>
      </c>
      <c r="AB495" s="18" t="n">
        <f aca="false">ROUND((L495-K495)*1440,0)</f>
        <v>9</v>
      </c>
      <c r="AC495" s="18" t="n">
        <f aca="false">ROUND((M495-L495)*1440,0)</f>
        <v>23</v>
      </c>
      <c r="AD495" s="18" t="n">
        <f aca="false">IF(N495="","",ROUND((N495-M495)*1440,0))</f>
        <v>13</v>
      </c>
      <c r="AE495" s="18" t="n">
        <f aca="false">IF(O495="","",ROUND((O495-N495)*1440,0))</f>
        <v>10</v>
      </c>
      <c r="AF495" s="18" t="n">
        <f aca="false">IF(P495="","",ROUND((P495-O495)*1440,0))</f>
        <v>12</v>
      </c>
      <c r="AG495" s="18" t="n">
        <f aca="false">IF(Q495="","",ROUND((Q495-P495)*1440,0))</f>
        <v>36</v>
      </c>
      <c r="AH495" s="18" t="n">
        <f aca="false">IF(Q495="","",ROUND((Q495-H495)*1440,0))</f>
        <v>159</v>
      </c>
      <c r="AI495" s="19" t="n">
        <f aca="false">ROUND(IF(O495="",Assumptions!$B$25-K495,O495-K495)*24,1)</f>
        <v>0.9</v>
      </c>
      <c r="AJ495" s="20" t="n">
        <f aca="false">ROUND(MAX(N(Y495)/Assumptions!$C$5, N(Z495)/Assumptions!$C$6, N(AA495)/Assumptions!$C$7, N(AB495)/Assumptions!$C$8, N(AC495)/Assumptions!$C$9, N(AD495)/Assumptions!$C$10, N(AE495)/Assumptions!$C$11, N(AF495)/Assumptions!$C$12, N(AG495)/Assumptions!$C$13),3)</f>
        <v>0.9</v>
      </c>
      <c r="AK495" s="0" t="str">
        <f aca="false">IF(OR(U495="Pending",U495="On Hold"),"Open GRN (awaiting)",IF(AJ495&lt;=1,"Within SLA",IF(ROUND(N(Y495)/Assumptions!$C$5,3)=AJ495,"Gate Wait",IF(ROUND(N(Z495)/Assumptions!$C$6,3)=AJ495,"Dock Wait",IF(ROUND(N(AA495)/Assumptions!$C$7,3)=AJ495,"Unloading",IF(ROUND(N(AB495)/Assumptions!$C$8,3)=AJ495,"Unload-to-QC Wait",IF(ROUND(N(AC495)/Assumptions!$C$9,3)=AJ495,"QC",IF(ROUND(N(AD495)/Assumptions!$C$10,3)=AJ495,"QC-to-GRN Wait",IF(ROUND(N(AE495)/Assumptions!$C$11,3)=AJ495,"GRN Processing",IF(ROUND(N(AF495)/Assumptions!$C$12,3)=AJ495,"GRN-to-Putaway Wait",IF(ROUND(N(AG495)/Assumptions!$C$13,3)=AJ495,"Putaway","Within SLA")))))))))))</f>
        <v>Within SLA</v>
      </c>
    </row>
    <row r="496" customFormat="false" ht="15" hidden="false" customHeight="false" outlineLevel="0" collapsed="false">
      <c r="A496" s="0" t="s">
        <v>1608</v>
      </c>
      <c r="B496" s="0" t="s">
        <v>1609</v>
      </c>
      <c r="C496" s="0" t="s">
        <v>159</v>
      </c>
      <c r="D496" s="0" t="s">
        <v>147</v>
      </c>
      <c r="E496" s="0" t="s">
        <v>1610</v>
      </c>
      <c r="F496" s="0" t="s">
        <v>128</v>
      </c>
      <c r="G496" s="0" t="s">
        <v>167</v>
      </c>
      <c r="H496" s="17" t="n">
        <v>46214.50625</v>
      </c>
      <c r="I496" s="17" t="n">
        <v>46214.5590277778</v>
      </c>
      <c r="J496" s="17" t="n">
        <v>46214.56875</v>
      </c>
      <c r="K496" s="17" t="n">
        <v>46214.5854166667</v>
      </c>
      <c r="L496" s="17" t="n">
        <v>46214.5944444445</v>
      </c>
      <c r="M496" s="17" t="n">
        <v>46214.6277777778</v>
      </c>
      <c r="N496" s="17" t="n">
        <v>46214.6881944445</v>
      </c>
      <c r="O496" s="17" t="n">
        <v>46214.7555555556</v>
      </c>
      <c r="P496" s="17" t="n">
        <v>46214.7673611111</v>
      </c>
      <c r="Q496" s="17" t="n">
        <v>46214.8020833333</v>
      </c>
      <c r="R496" s="0" t="n">
        <v>331</v>
      </c>
      <c r="S496" s="0" t="n">
        <v>0</v>
      </c>
      <c r="T496" s="0" t="n">
        <v>0</v>
      </c>
      <c r="U496" s="18" t="s">
        <v>130</v>
      </c>
      <c r="V496" s="18" t="s">
        <v>144</v>
      </c>
      <c r="W496" s="0" t="str">
        <f aca="false">IF(AND(X496&gt;=6,X496&lt;14),"A",IF(AND(X496&gt;=14,X496&lt;22),"B","C"))</f>
        <v>A</v>
      </c>
      <c r="X496" s="18" t="n">
        <f aca="false">HOUR(H496)</f>
        <v>12</v>
      </c>
      <c r="Y496" s="18" t="n">
        <f aca="false">ROUND((I496-H496)*1440,0)</f>
        <v>76</v>
      </c>
      <c r="Z496" s="18" t="n">
        <f aca="false">ROUND((J496-I496)*1440,0)</f>
        <v>14</v>
      </c>
      <c r="AA496" s="18" t="n">
        <f aca="false">ROUND((K496-J496)*1440,0)</f>
        <v>24</v>
      </c>
      <c r="AB496" s="18" t="n">
        <f aca="false">ROUND((L496-K496)*1440,0)</f>
        <v>13</v>
      </c>
      <c r="AC496" s="18" t="n">
        <f aca="false">ROUND((M496-L496)*1440,0)</f>
        <v>48</v>
      </c>
      <c r="AD496" s="18" t="n">
        <f aca="false">IF(N496="","",ROUND((N496-M496)*1440,0))</f>
        <v>87</v>
      </c>
      <c r="AE496" s="18" t="n">
        <f aca="false">IF(O496="","",ROUND((O496-N496)*1440,0))</f>
        <v>97</v>
      </c>
      <c r="AF496" s="18" t="n">
        <f aca="false">IF(P496="","",ROUND((P496-O496)*1440,0))</f>
        <v>17</v>
      </c>
      <c r="AG496" s="18" t="n">
        <f aca="false">IF(Q496="","",ROUND((Q496-P496)*1440,0))</f>
        <v>50</v>
      </c>
      <c r="AH496" s="18" t="n">
        <f aca="false">IF(Q496="","",ROUND((Q496-H496)*1440,0))</f>
        <v>426</v>
      </c>
      <c r="AI496" s="19" t="n">
        <f aca="false">ROUND(IF(O496="",Assumptions!$B$25-K496,O496-K496)*24,1)</f>
        <v>4.1</v>
      </c>
      <c r="AJ496" s="20" t="n">
        <f aca="false">ROUND(MAX(N(Y496)/Assumptions!$C$5, N(Z496)/Assumptions!$C$6, N(AA496)/Assumptions!$C$7, N(AB496)/Assumptions!$C$8, N(AC496)/Assumptions!$C$9, N(AD496)/Assumptions!$C$10, N(AE496)/Assumptions!$C$11, N(AF496)/Assumptions!$C$12, N(AG496)/Assumptions!$C$13),3)</f>
        <v>2.9</v>
      </c>
      <c r="AK496" s="0" t="str">
        <f aca="false">IF(OR(U496="Pending",U496="On Hold"),"Open GRN (awaiting)",IF(AJ496&lt;=1,"Within SLA",IF(ROUND(N(Y496)/Assumptions!$C$5,3)=AJ496,"Gate Wait",IF(ROUND(N(Z496)/Assumptions!$C$6,3)=AJ496,"Dock Wait",IF(ROUND(N(AA496)/Assumptions!$C$7,3)=AJ496,"Unloading",IF(ROUND(N(AB496)/Assumptions!$C$8,3)=AJ496,"Unload-to-QC Wait",IF(ROUND(N(AC496)/Assumptions!$C$9,3)=AJ496,"QC",IF(ROUND(N(AD496)/Assumptions!$C$10,3)=AJ496,"QC-to-GRN Wait",IF(ROUND(N(AE496)/Assumptions!$C$11,3)=AJ496,"GRN Processing",IF(ROUND(N(AF496)/Assumptions!$C$12,3)=AJ496,"GRN-to-Putaway Wait",IF(ROUND(N(AG496)/Assumptions!$C$13,3)=AJ496,"Putaway","Within SLA")))))))))))</f>
        <v>QC-to-GRN Wait</v>
      </c>
    </row>
    <row r="497" customFormat="false" ht="15" hidden="false" customHeight="false" outlineLevel="0" collapsed="false">
      <c r="A497" s="0" t="s">
        <v>1611</v>
      </c>
      <c r="B497" s="0" t="s">
        <v>1612</v>
      </c>
      <c r="C497" s="0" t="s">
        <v>170</v>
      </c>
      <c r="D497" s="0" t="s">
        <v>147</v>
      </c>
      <c r="E497" s="0" t="s">
        <v>1613</v>
      </c>
      <c r="F497" s="0" t="s">
        <v>172</v>
      </c>
      <c r="G497" s="0" t="s">
        <v>167</v>
      </c>
      <c r="H497" s="17" t="n">
        <v>46214.5222222222</v>
      </c>
      <c r="I497" s="17" t="n">
        <v>46214.5715277778</v>
      </c>
      <c r="J497" s="17" t="n">
        <v>46214.5736111111</v>
      </c>
      <c r="K497" s="17" t="n">
        <v>46214.5951388889</v>
      </c>
      <c r="L497" s="17" t="n">
        <v>46214.6048611111</v>
      </c>
      <c r="M497" s="17" t="n">
        <v>46214.6277777778</v>
      </c>
      <c r="N497" s="17" t="n">
        <v>46214.6638888889</v>
      </c>
      <c r="O497" s="17" t="n">
        <v>46214.6770833333</v>
      </c>
      <c r="P497" s="17" t="n">
        <v>46214.6888888889</v>
      </c>
      <c r="Q497" s="17" t="n">
        <v>46214.7083333333</v>
      </c>
      <c r="R497" s="0" t="n">
        <v>302</v>
      </c>
      <c r="S497" s="0" t="n">
        <v>0</v>
      </c>
      <c r="T497" s="0" t="n">
        <v>0</v>
      </c>
      <c r="U497" s="18" t="s">
        <v>130</v>
      </c>
      <c r="V497" s="18" t="s">
        <v>82</v>
      </c>
      <c r="W497" s="0" t="str">
        <f aca="false">IF(AND(X497&gt;=6,X497&lt;14),"A",IF(AND(X497&gt;=14,X497&lt;22),"B","C"))</f>
        <v>A</v>
      </c>
      <c r="X497" s="18" t="n">
        <f aca="false">HOUR(H497)</f>
        <v>12</v>
      </c>
      <c r="Y497" s="18" t="n">
        <f aca="false">ROUND((I497-H497)*1440,0)</f>
        <v>71</v>
      </c>
      <c r="Z497" s="18" t="n">
        <f aca="false">ROUND((J497-I497)*1440,0)</f>
        <v>3</v>
      </c>
      <c r="AA497" s="18" t="n">
        <f aca="false">ROUND((K497-J497)*1440,0)</f>
        <v>31</v>
      </c>
      <c r="AB497" s="18" t="n">
        <f aca="false">ROUND((L497-K497)*1440,0)</f>
        <v>14</v>
      </c>
      <c r="AC497" s="18" t="n">
        <f aca="false">ROUND((M497-L497)*1440,0)</f>
        <v>33</v>
      </c>
      <c r="AD497" s="18" t="n">
        <f aca="false">IF(N497="","",ROUND((N497-M497)*1440,0))</f>
        <v>52</v>
      </c>
      <c r="AE497" s="18" t="n">
        <f aca="false">IF(O497="","",ROUND((O497-N497)*1440,0))</f>
        <v>19</v>
      </c>
      <c r="AF497" s="18" t="n">
        <f aca="false">IF(P497="","",ROUND((P497-O497)*1440,0))</f>
        <v>17</v>
      </c>
      <c r="AG497" s="18" t="n">
        <f aca="false">IF(Q497="","",ROUND((Q497-P497)*1440,0))</f>
        <v>28</v>
      </c>
      <c r="AH497" s="18" t="n">
        <f aca="false">IF(Q497="","",ROUND((Q497-H497)*1440,0))</f>
        <v>268</v>
      </c>
      <c r="AI497" s="19" t="n">
        <f aca="false">ROUND(IF(O497="",Assumptions!$B$25-K497,O497-K497)*24,1)</f>
        <v>2</v>
      </c>
      <c r="AJ497" s="20" t="n">
        <f aca="false">ROUND(MAX(N(Y497)/Assumptions!$C$5, N(Z497)/Assumptions!$C$6, N(AA497)/Assumptions!$C$7, N(AB497)/Assumptions!$C$8, N(AC497)/Assumptions!$C$9, N(AD497)/Assumptions!$C$10, N(AE497)/Assumptions!$C$11, N(AF497)/Assumptions!$C$12, N(AG497)/Assumptions!$C$13),3)</f>
        <v>2.367</v>
      </c>
      <c r="AK497" s="0" t="str">
        <f aca="false">IF(OR(U497="Pending",U497="On Hold"),"Open GRN (awaiting)",IF(AJ497&lt;=1,"Within SLA",IF(ROUND(N(Y497)/Assumptions!$C$5,3)=AJ497,"Gate Wait",IF(ROUND(N(Z497)/Assumptions!$C$6,3)=AJ497,"Dock Wait",IF(ROUND(N(AA497)/Assumptions!$C$7,3)=AJ497,"Unloading",IF(ROUND(N(AB497)/Assumptions!$C$8,3)=AJ497,"Unload-to-QC Wait",IF(ROUND(N(AC497)/Assumptions!$C$9,3)=AJ497,"QC",IF(ROUND(N(AD497)/Assumptions!$C$10,3)=AJ497,"QC-to-GRN Wait",IF(ROUND(N(AE497)/Assumptions!$C$11,3)=AJ497,"GRN Processing",IF(ROUND(N(AF497)/Assumptions!$C$12,3)=AJ497,"GRN-to-Putaway Wait",IF(ROUND(N(AG497)/Assumptions!$C$13,3)=AJ497,"Putaway","Within SLA")))))))))))</f>
        <v>Gate Wait</v>
      </c>
    </row>
    <row r="498" customFormat="false" ht="15" hidden="false" customHeight="false" outlineLevel="0" collapsed="false">
      <c r="A498" s="0" t="s">
        <v>1614</v>
      </c>
      <c r="B498" s="0" t="s">
        <v>1615</v>
      </c>
      <c r="C498" s="0" t="s">
        <v>118</v>
      </c>
      <c r="D498" s="0" t="s">
        <v>119</v>
      </c>
      <c r="E498" s="0" t="s">
        <v>1616</v>
      </c>
      <c r="F498" s="0" t="s">
        <v>121</v>
      </c>
      <c r="G498" s="0" t="s">
        <v>129</v>
      </c>
      <c r="H498" s="17" t="n">
        <v>46214.5361111111</v>
      </c>
      <c r="I498" s="17" t="n">
        <v>46214.5569444444</v>
      </c>
      <c r="J498" s="17" t="n">
        <v>46214.5611111111</v>
      </c>
      <c r="K498" s="17" t="n">
        <v>46214.5805555556</v>
      </c>
      <c r="L498" s="17" t="n">
        <v>46214.6180555556</v>
      </c>
      <c r="M498" s="17" t="n">
        <v>46214.6319444445</v>
      </c>
      <c r="N498" s="17" t="n">
        <v>46214.6451388889</v>
      </c>
      <c r="O498" s="17" t="n">
        <v>46214.9569444444</v>
      </c>
      <c r="P498" s="17" t="n">
        <v>46214.9715277778</v>
      </c>
      <c r="Q498" s="17" t="n">
        <v>46214.9791666667</v>
      </c>
      <c r="R498" s="0" t="n">
        <v>260</v>
      </c>
      <c r="S498" s="0" t="n">
        <v>0</v>
      </c>
      <c r="T498" s="0" t="n">
        <v>0</v>
      </c>
      <c r="U498" s="18" t="s">
        <v>130</v>
      </c>
      <c r="V498" s="18" t="s">
        <v>156</v>
      </c>
      <c r="W498" s="0" t="str">
        <f aca="false">IF(AND(X498&gt;=6,X498&lt;14),"A",IF(AND(X498&gt;=14,X498&lt;22),"B","C"))</f>
        <v>A</v>
      </c>
      <c r="X498" s="18" t="n">
        <f aca="false">HOUR(H498)</f>
        <v>12</v>
      </c>
      <c r="Y498" s="18" t="n">
        <f aca="false">ROUND((I498-H498)*1440,0)</f>
        <v>30</v>
      </c>
      <c r="Z498" s="18" t="n">
        <f aca="false">ROUND((J498-I498)*1440,0)</f>
        <v>6</v>
      </c>
      <c r="AA498" s="18" t="n">
        <f aca="false">ROUND((K498-J498)*1440,0)</f>
        <v>28</v>
      </c>
      <c r="AB498" s="18" t="n">
        <f aca="false">ROUND((L498-K498)*1440,0)</f>
        <v>54</v>
      </c>
      <c r="AC498" s="18" t="n">
        <f aca="false">ROUND((M498-L498)*1440,0)</f>
        <v>20</v>
      </c>
      <c r="AD498" s="18" t="n">
        <f aca="false">IF(N498="","",ROUND((N498-M498)*1440,0))</f>
        <v>19</v>
      </c>
      <c r="AE498" s="18" t="n">
        <f aca="false">IF(O498="","",ROUND((O498-N498)*1440,0))</f>
        <v>449</v>
      </c>
      <c r="AF498" s="18" t="n">
        <f aca="false">IF(P498="","",ROUND((P498-O498)*1440,0))</f>
        <v>21</v>
      </c>
      <c r="AG498" s="18" t="n">
        <f aca="false">IF(Q498="","",ROUND((Q498-P498)*1440,0))</f>
        <v>11</v>
      </c>
      <c r="AH498" s="18" t="n">
        <f aca="false">IF(Q498="","",ROUND((Q498-H498)*1440,0))</f>
        <v>638</v>
      </c>
      <c r="AI498" s="19" t="n">
        <f aca="false">ROUND(IF(O498="",Assumptions!$B$25-K498,O498-K498)*24,1)</f>
        <v>9</v>
      </c>
      <c r="AJ498" s="20" t="n">
        <f aca="false">ROUND(MAX(N(Y498)/Assumptions!$C$5, N(Z498)/Assumptions!$C$6, N(AA498)/Assumptions!$C$7, N(AB498)/Assumptions!$C$8, N(AC498)/Assumptions!$C$9, N(AD498)/Assumptions!$C$10, N(AE498)/Assumptions!$C$11, N(AF498)/Assumptions!$C$12, N(AG498)/Assumptions!$C$13),3)</f>
        <v>9.978</v>
      </c>
      <c r="AK498" s="0" t="str">
        <f aca="false">IF(OR(U498="Pending",U498="On Hold"),"Open GRN (awaiting)",IF(AJ498&lt;=1,"Within SLA",IF(ROUND(N(Y498)/Assumptions!$C$5,3)=AJ498,"Gate Wait",IF(ROUND(N(Z498)/Assumptions!$C$6,3)=AJ498,"Dock Wait",IF(ROUND(N(AA498)/Assumptions!$C$7,3)=AJ498,"Unloading",IF(ROUND(N(AB498)/Assumptions!$C$8,3)=AJ498,"Unload-to-QC Wait",IF(ROUND(N(AC498)/Assumptions!$C$9,3)=AJ498,"QC",IF(ROUND(N(AD498)/Assumptions!$C$10,3)=AJ498,"QC-to-GRN Wait",IF(ROUND(N(AE498)/Assumptions!$C$11,3)=AJ498,"GRN Processing",IF(ROUND(N(AF498)/Assumptions!$C$12,3)=AJ498,"GRN-to-Putaway Wait",IF(ROUND(N(AG498)/Assumptions!$C$13,3)=AJ498,"Putaway","Within SLA")))))))))))</f>
        <v>GRN Processing</v>
      </c>
    </row>
    <row r="499" customFormat="false" ht="15" hidden="false" customHeight="false" outlineLevel="0" collapsed="false">
      <c r="A499" s="0" t="s">
        <v>1617</v>
      </c>
      <c r="B499" s="0" t="s">
        <v>1618</v>
      </c>
      <c r="C499" s="0" t="s">
        <v>252</v>
      </c>
      <c r="D499" s="0" t="s">
        <v>119</v>
      </c>
      <c r="E499" s="0" t="s">
        <v>1062</v>
      </c>
      <c r="F499" s="0" t="s">
        <v>155</v>
      </c>
      <c r="G499" s="0" t="s">
        <v>129</v>
      </c>
      <c r="H499" s="17" t="n">
        <v>46214.5402777778</v>
      </c>
      <c r="I499" s="17" t="n">
        <v>46214.56875</v>
      </c>
      <c r="J499" s="17" t="n">
        <v>46214.5736111111</v>
      </c>
      <c r="K499" s="17" t="n">
        <v>46214.6090277778</v>
      </c>
      <c r="L499" s="17" t="n">
        <v>46214.6402777778</v>
      </c>
      <c r="M499" s="17" t="n">
        <v>46214.6791666667</v>
      </c>
      <c r="N499" s="17" t="n">
        <v>46214.7076388889</v>
      </c>
      <c r="O499" s="17" t="n">
        <v>46214.7152777778</v>
      </c>
      <c r="P499" s="17" t="n">
        <v>46214.73125</v>
      </c>
      <c r="Q499" s="17" t="n">
        <v>46214.7506944445</v>
      </c>
      <c r="R499" s="0" t="n">
        <v>158</v>
      </c>
      <c r="S499" s="0" t="n">
        <v>0</v>
      </c>
      <c r="T499" s="0" t="n">
        <v>0</v>
      </c>
      <c r="U499" s="18" t="s">
        <v>130</v>
      </c>
      <c r="V499" s="18" t="s">
        <v>144</v>
      </c>
      <c r="W499" s="0" t="str">
        <f aca="false">IF(AND(X499&gt;=6,X499&lt;14),"A",IF(AND(X499&gt;=14,X499&lt;22),"B","C"))</f>
        <v>A</v>
      </c>
      <c r="X499" s="18" t="n">
        <f aca="false">HOUR(H499)</f>
        <v>12</v>
      </c>
      <c r="Y499" s="18" t="n">
        <f aca="false">ROUND((I499-H499)*1440,0)</f>
        <v>41</v>
      </c>
      <c r="Z499" s="18" t="n">
        <f aca="false">ROUND((J499-I499)*1440,0)</f>
        <v>7</v>
      </c>
      <c r="AA499" s="18" t="n">
        <f aca="false">ROUND((K499-J499)*1440,0)</f>
        <v>51</v>
      </c>
      <c r="AB499" s="18" t="n">
        <f aca="false">ROUND((L499-K499)*1440,0)</f>
        <v>45</v>
      </c>
      <c r="AC499" s="18" t="n">
        <f aca="false">ROUND((M499-L499)*1440,0)</f>
        <v>56</v>
      </c>
      <c r="AD499" s="18" t="n">
        <f aca="false">IF(N499="","",ROUND((N499-M499)*1440,0))</f>
        <v>41</v>
      </c>
      <c r="AE499" s="18" t="n">
        <f aca="false">IF(O499="","",ROUND((O499-N499)*1440,0))</f>
        <v>11</v>
      </c>
      <c r="AF499" s="18" t="n">
        <f aca="false">IF(P499="","",ROUND((P499-O499)*1440,0))</f>
        <v>23</v>
      </c>
      <c r="AG499" s="18" t="n">
        <f aca="false">IF(Q499="","",ROUND((Q499-P499)*1440,0))</f>
        <v>28</v>
      </c>
      <c r="AH499" s="18" t="n">
        <f aca="false">IF(Q499="","",ROUND((Q499-H499)*1440,0))</f>
        <v>303</v>
      </c>
      <c r="AI499" s="19" t="n">
        <f aca="false">ROUND(IF(O499="",Assumptions!$B$25-K499,O499-K499)*24,1)</f>
        <v>2.6</v>
      </c>
      <c r="AJ499" s="20" t="n">
        <f aca="false">ROUND(MAX(N(Y499)/Assumptions!$C$5, N(Z499)/Assumptions!$C$6, N(AA499)/Assumptions!$C$7, N(AB499)/Assumptions!$C$8, N(AC499)/Assumptions!$C$9, N(AD499)/Assumptions!$C$10, N(AE499)/Assumptions!$C$11, N(AF499)/Assumptions!$C$12, N(AG499)/Assumptions!$C$13),3)</f>
        <v>3</v>
      </c>
      <c r="AK499" s="0" t="str">
        <f aca="false">IF(OR(U499="Pending",U499="On Hold"),"Open GRN (awaiting)",IF(AJ499&lt;=1,"Within SLA",IF(ROUND(N(Y499)/Assumptions!$C$5,3)=AJ499,"Gate Wait",IF(ROUND(N(Z499)/Assumptions!$C$6,3)=AJ499,"Dock Wait",IF(ROUND(N(AA499)/Assumptions!$C$7,3)=AJ499,"Unloading",IF(ROUND(N(AB499)/Assumptions!$C$8,3)=AJ499,"Unload-to-QC Wait",IF(ROUND(N(AC499)/Assumptions!$C$9,3)=AJ499,"QC",IF(ROUND(N(AD499)/Assumptions!$C$10,3)=AJ499,"QC-to-GRN Wait",IF(ROUND(N(AE499)/Assumptions!$C$11,3)=AJ499,"GRN Processing",IF(ROUND(N(AF499)/Assumptions!$C$12,3)=AJ499,"GRN-to-Putaway Wait",IF(ROUND(N(AG499)/Assumptions!$C$13,3)=AJ499,"Putaway","Within SLA")))))))))))</f>
        <v>Unload-to-QC Wait</v>
      </c>
    </row>
    <row r="500" customFormat="false" ht="15" hidden="false" customHeight="false" outlineLevel="0" collapsed="false">
      <c r="A500" s="0" t="s">
        <v>1619</v>
      </c>
      <c r="B500" s="0" t="s">
        <v>1620</v>
      </c>
      <c r="C500" s="0" t="s">
        <v>184</v>
      </c>
      <c r="D500" s="0" t="s">
        <v>119</v>
      </c>
      <c r="E500" s="0" t="s">
        <v>1621</v>
      </c>
      <c r="F500" s="0" t="s">
        <v>177</v>
      </c>
      <c r="G500" s="0" t="s">
        <v>129</v>
      </c>
      <c r="H500" s="17" t="n">
        <v>46214.5458333333</v>
      </c>
      <c r="I500" s="17" t="n">
        <v>46214.5673611111</v>
      </c>
      <c r="J500" s="17" t="n">
        <v>46214.5708333333</v>
      </c>
      <c r="K500" s="17" t="n">
        <v>46214.6048611111</v>
      </c>
      <c r="L500" s="17" t="n">
        <v>46214.6118055556</v>
      </c>
      <c r="M500" s="17" t="n">
        <v>46214.6319444445</v>
      </c>
      <c r="N500" s="17" t="n">
        <v>46214.6430555556</v>
      </c>
      <c r="O500" s="17" t="n">
        <v>46214.7395833333</v>
      </c>
      <c r="P500" s="17" t="n">
        <v>46214.7444444444</v>
      </c>
      <c r="Q500" s="17" t="n">
        <v>46214.7583333333</v>
      </c>
      <c r="R500" s="0" t="n">
        <v>462</v>
      </c>
      <c r="S500" s="0" t="n">
        <v>0</v>
      </c>
      <c r="T500" s="0" t="n">
        <v>0</v>
      </c>
      <c r="U500" s="18" t="s">
        <v>130</v>
      </c>
      <c r="V500" s="18" t="s">
        <v>131</v>
      </c>
      <c r="W500" s="0" t="str">
        <f aca="false">IF(AND(X500&gt;=6,X500&lt;14),"A",IF(AND(X500&gt;=14,X500&lt;22),"B","C"))</f>
        <v>A</v>
      </c>
      <c r="X500" s="18" t="n">
        <f aca="false">HOUR(H500)</f>
        <v>13</v>
      </c>
      <c r="Y500" s="18" t="n">
        <f aca="false">ROUND((I500-H500)*1440,0)</f>
        <v>31</v>
      </c>
      <c r="Z500" s="18" t="n">
        <f aca="false">ROUND((J500-I500)*1440,0)</f>
        <v>5</v>
      </c>
      <c r="AA500" s="18" t="n">
        <f aca="false">ROUND((K500-J500)*1440,0)</f>
        <v>49</v>
      </c>
      <c r="AB500" s="18" t="n">
        <f aca="false">ROUND((L500-K500)*1440,0)</f>
        <v>10</v>
      </c>
      <c r="AC500" s="18" t="n">
        <f aca="false">ROUND((M500-L500)*1440,0)</f>
        <v>29</v>
      </c>
      <c r="AD500" s="18" t="n">
        <f aca="false">IF(N500="","",ROUND((N500-M500)*1440,0))</f>
        <v>16</v>
      </c>
      <c r="AE500" s="18" t="n">
        <f aca="false">IF(O500="","",ROUND((O500-N500)*1440,0))</f>
        <v>139</v>
      </c>
      <c r="AF500" s="18" t="n">
        <f aca="false">IF(P500="","",ROUND((P500-O500)*1440,0))</f>
        <v>7</v>
      </c>
      <c r="AG500" s="18" t="n">
        <f aca="false">IF(Q500="","",ROUND((Q500-P500)*1440,0))</f>
        <v>20</v>
      </c>
      <c r="AH500" s="18" t="n">
        <f aca="false">IF(Q500="","",ROUND((Q500-H500)*1440,0))</f>
        <v>306</v>
      </c>
      <c r="AI500" s="19" t="n">
        <f aca="false">ROUND(IF(O500="",Assumptions!$B$25-K500,O500-K500)*24,1)</f>
        <v>3.2</v>
      </c>
      <c r="AJ500" s="20" t="n">
        <f aca="false">ROUND(MAX(N(Y500)/Assumptions!$C$5, N(Z500)/Assumptions!$C$6, N(AA500)/Assumptions!$C$7, N(AB500)/Assumptions!$C$8, N(AC500)/Assumptions!$C$9, N(AD500)/Assumptions!$C$10, N(AE500)/Assumptions!$C$11, N(AF500)/Assumptions!$C$12, N(AG500)/Assumptions!$C$13),3)</f>
        <v>3.089</v>
      </c>
      <c r="AK500" s="0" t="str">
        <f aca="false">IF(OR(U500="Pending",U500="On Hold"),"Open GRN (awaiting)",IF(AJ500&lt;=1,"Within SLA",IF(ROUND(N(Y500)/Assumptions!$C$5,3)=AJ500,"Gate Wait",IF(ROUND(N(Z500)/Assumptions!$C$6,3)=AJ500,"Dock Wait",IF(ROUND(N(AA500)/Assumptions!$C$7,3)=AJ500,"Unloading",IF(ROUND(N(AB500)/Assumptions!$C$8,3)=AJ500,"Unload-to-QC Wait",IF(ROUND(N(AC500)/Assumptions!$C$9,3)=AJ500,"QC",IF(ROUND(N(AD500)/Assumptions!$C$10,3)=AJ500,"QC-to-GRN Wait",IF(ROUND(N(AE500)/Assumptions!$C$11,3)=AJ500,"GRN Processing",IF(ROUND(N(AF500)/Assumptions!$C$12,3)=AJ500,"GRN-to-Putaway Wait",IF(ROUND(N(AG500)/Assumptions!$C$13,3)=AJ500,"Putaway","Within SLA")))))))))))</f>
        <v>GRN Processing</v>
      </c>
    </row>
    <row r="501" customFormat="false" ht="15" hidden="false" customHeight="false" outlineLevel="0" collapsed="false">
      <c r="A501" s="0" t="s">
        <v>1622</v>
      </c>
      <c r="B501" s="0" t="s">
        <v>1623</v>
      </c>
      <c r="C501" s="0" t="s">
        <v>142</v>
      </c>
      <c r="D501" s="0" t="s">
        <v>147</v>
      </c>
      <c r="E501" s="0" t="s">
        <v>1624</v>
      </c>
      <c r="F501" s="0" t="s">
        <v>137</v>
      </c>
      <c r="G501" s="0" t="s">
        <v>167</v>
      </c>
      <c r="H501" s="17" t="n">
        <v>46214.5472222222</v>
      </c>
      <c r="I501" s="17" t="n">
        <v>46214.5819444444</v>
      </c>
      <c r="J501" s="17" t="n">
        <v>46214.5881944444</v>
      </c>
      <c r="K501" s="17" t="n">
        <v>46214.6</v>
      </c>
      <c r="L501" s="17" t="n">
        <v>46214.6145833333</v>
      </c>
      <c r="M501" s="17" t="n">
        <v>46214.625</v>
      </c>
      <c r="N501" s="17" t="n">
        <v>46214.6305555556</v>
      </c>
      <c r="O501" s="17" t="n">
        <v>46214.6479166667</v>
      </c>
      <c r="P501" s="17" t="n">
        <v>46214.6840277778</v>
      </c>
      <c r="Q501" s="17" t="n">
        <v>46214.71875</v>
      </c>
      <c r="R501" s="0" t="n">
        <v>133</v>
      </c>
      <c r="S501" s="0" t="n">
        <v>0</v>
      </c>
      <c r="T501" s="0" t="n">
        <v>0</v>
      </c>
      <c r="U501" s="18" t="s">
        <v>130</v>
      </c>
      <c r="V501" s="18" t="s">
        <v>144</v>
      </c>
      <c r="W501" s="0" t="str">
        <f aca="false">IF(AND(X501&gt;=6,X501&lt;14),"A",IF(AND(X501&gt;=14,X501&lt;22),"B","C"))</f>
        <v>A</v>
      </c>
      <c r="X501" s="18" t="n">
        <f aca="false">HOUR(H501)</f>
        <v>13</v>
      </c>
      <c r="Y501" s="18" t="n">
        <f aca="false">ROUND((I501-H501)*1440,0)</f>
        <v>50</v>
      </c>
      <c r="Z501" s="18" t="n">
        <f aca="false">ROUND((J501-I501)*1440,0)</f>
        <v>9</v>
      </c>
      <c r="AA501" s="18" t="n">
        <f aca="false">ROUND((K501-J501)*1440,0)</f>
        <v>17</v>
      </c>
      <c r="AB501" s="18" t="n">
        <f aca="false">ROUND((L501-K501)*1440,0)</f>
        <v>21</v>
      </c>
      <c r="AC501" s="18" t="n">
        <f aca="false">ROUND((M501-L501)*1440,0)</f>
        <v>15</v>
      </c>
      <c r="AD501" s="18" t="n">
        <f aca="false">IF(N501="","",ROUND((N501-M501)*1440,0))</f>
        <v>8</v>
      </c>
      <c r="AE501" s="18" t="n">
        <f aca="false">IF(O501="","",ROUND((O501-N501)*1440,0))</f>
        <v>25</v>
      </c>
      <c r="AF501" s="18" t="n">
        <f aca="false">IF(P501="","",ROUND((P501-O501)*1440,0))</f>
        <v>52</v>
      </c>
      <c r="AG501" s="18" t="n">
        <f aca="false">IF(Q501="","",ROUND((Q501-P501)*1440,0))</f>
        <v>50</v>
      </c>
      <c r="AH501" s="18" t="n">
        <f aca="false">IF(Q501="","",ROUND((Q501-H501)*1440,0))</f>
        <v>247</v>
      </c>
      <c r="AI501" s="19" t="n">
        <f aca="false">ROUND(IF(O501="",Assumptions!$B$25-K501,O501-K501)*24,1)</f>
        <v>1.2</v>
      </c>
      <c r="AJ501" s="20" t="n">
        <f aca="false">ROUND(MAX(N(Y501)/Assumptions!$C$5, N(Z501)/Assumptions!$C$6, N(AA501)/Assumptions!$C$7, N(AB501)/Assumptions!$C$8, N(AC501)/Assumptions!$C$9, N(AD501)/Assumptions!$C$10, N(AE501)/Assumptions!$C$11, N(AF501)/Assumptions!$C$12, N(AG501)/Assumptions!$C$13),3)</f>
        <v>2.6</v>
      </c>
      <c r="AK501" s="0" t="str">
        <f aca="false">IF(OR(U501="Pending",U501="On Hold"),"Open GRN (awaiting)",IF(AJ501&lt;=1,"Within SLA",IF(ROUND(N(Y501)/Assumptions!$C$5,3)=AJ501,"Gate Wait",IF(ROUND(N(Z501)/Assumptions!$C$6,3)=AJ501,"Dock Wait",IF(ROUND(N(AA501)/Assumptions!$C$7,3)=AJ501,"Unloading",IF(ROUND(N(AB501)/Assumptions!$C$8,3)=AJ501,"Unload-to-QC Wait",IF(ROUND(N(AC501)/Assumptions!$C$9,3)=AJ501,"QC",IF(ROUND(N(AD501)/Assumptions!$C$10,3)=AJ501,"QC-to-GRN Wait",IF(ROUND(N(AE501)/Assumptions!$C$11,3)=AJ501,"GRN Processing",IF(ROUND(N(AF501)/Assumptions!$C$12,3)=AJ501,"GRN-to-Putaway Wait",IF(ROUND(N(AG501)/Assumptions!$C$13,3)=AJ501,"Putaway","Within SLA")))))))))))</f>
        <v>GRN-to-Putaway Wait</v>
      </c>
    </row>
    <row r="502" customFormat="false" ht="15" hidden="false" customHeight="false" outlineLevel="0" collapsed="false">
      <c r="A502" s="0" t="s">
        <v>1625</v>
      </c>
      <c r="B502" s="0" t="s">
        <v>1626</v>
      </c>
      <c r="C502" s="0" t="s">
        <v>118</v>
      </c>
      <c r="D502" s="0" t="s">
        <v>119</v>
      </c>
      <c r="E502" s="0" t="s">
        <v>1627</v>
      </c>
      <c r="F502" s="0" t="s">
        <v>121</v>
      </c>
      <c r="G502" s="0" t="s">
        <v>129</v>
      </c>
      <c r="H502" s="17" t="n">
        <v>46214.5604166667</v>
      </c>
      <c r="I502" s="17" t="n">
        <v>46214.6118055556</v>
      </c>
      <c r="J502" s="17" t="n">
        <v>46214.6173611111</v>
      </c>
      <c r="K502" s="17" t="n">
        <v>46214.6381944444</v>
      </c>
      <c r="L502" s="17" t="n">
        <v>46214.6402777778</v>
      </c>
      <c r="M502" s="17" t="n">
        <v>46214.6659722222</v>
      </c>
      <c r="N502" s="17" t="n">
        <v>46214.6902777778</v>
      </c>
      <c r="O502" s="17" t="n">
        <v>46214.70625</v>
      </c>
      <c r="P502" s="17" t="n">
        <v>46214.71875</v>
      </c>
      <c r="Q502" s="17" t="n">
        <v>46214.7340277778</v>
      </c>
      <c r="R502" s="0" t="n">
        <v>161</v>
      </c>
      <c r="S502" s="0" t="n">
        <v>0</v>
      </c>
      <c r="T502" s="0" t="n">
        <v>0</v>
      </c>
      <c r="U502" s="18" t="s">
        <v>130</v>
      </c>
      <c r="V502" s="18" t="s">
        <v>82</v>
      </c>
      <c r="W502" s="0" t="str">
        <f aca="false">IF(AND(X502&gt;=6,X502&lt;14),"A",IF(AND(X502&gt;=14,X502&lt;22),"B","C"))</f>
        <v>A</v>
      </c>
      <c r="X502" s="18" t="n">
        <f aca="false">HOUR(H502)</f>
        <v>13</v>
      </c>
      <c r="Y502" s="18" t="n">
        <f aca="false">ROUND((I502-H502)*1440,0)</f>
        <v>74</v>
      </c>
      <c r="Z502" s="18" t="n">
        <f aca="false">ROUND((J502-I502)*1440,0)</f>
        <v>8</v>
      </c>
      <c r="AA502" s="18" t="n">
        <f aca="false">ROUND((K502-J502)*1440,0)</f>
        <v>30</v>
      </c>
      <c r="AB502" s="18" t="n">
        <f aca="false">ROUND((L502-K502)*1440,0)</f>
        <v>3</v>
      </c>
      <c r="AC502" s="18" t="n">
        <f aca="false">ROUND((M502-L502)*1440,0)</f>
        <v>37</v>
      </c>
      <c r="AD502" s="18" t="n">
        <f aca="false">IF(N502="","",ROUND((N502-M502)*1440,0))</f>
        <v>35</v>
      </c>
      <c r="AE502" s="18" t="n">
        <f aca="false">IF(O502="","",ROUND((O502-N502)*1440,0))</f>
        <v>23</v>
      </c>
      <c r="AF502" s="18" t="n">
        <f aca="false">IF(P502="","",ROUND((P502-O502)*1440,0))</f>
        <v>18</v>
      </c>
      <c r="AG502" s="18" t="n">
        <f aca="false">IF(Q502="","",ROUND((Q502-P502)*1440,0))</f>
        <v>22</v>
      </c>
      <c r="AH502" s="18" t="n">
        <f aca="false">IF(Q502="","",ROUND((Q502-H502)*1440,0))</f>
        <v>250</v>
      </c>
      <c r="AI502" s="19" t="n">
        <f aca="false">ROUND(IF(O502="",Assumptions!$B$25-K502,O502-K502)*24,1)</f>
        <v>1.6</v>
      </c>
      <c r="AJ502" s="20" t="n">
        <f aca="false">ROUND(MAX(N(Y502)/Assumptions!$C$5, N(Z502)/Assumptions!$C$6, N(AA502)/Assumptions!$C$7, N(AB502)/Assumptions!$C$8, N(AC502)/Assumptions!$C$9, N(AD502)/Assumptions!$C$10, N(AE502)/Assumptions!$C$11, N(AF502)/Assumptions!$C$12, N(AG502)/Assumptions!$C$13),3)</f>
        <v>2.467</v>
      </c>
      <c r="AK502" s="0" t="str">
        <f aca="false">IF(OR(U502="Pending",U502="On Hold"),"Open GRN (awaiting)",IF(AJ502&lt;=1,"Within SLA",IF(ROUND(N(Y502)/Assumptions!$C$5,3)=AJ502,"Gate Wait",IF(ROUND(N(Z502)/Assumptions!$C$6,3)=AJ502,"Dock Wait",IF(ROUND(N(AA502)/Assumptions!$C$7,3)=AJ502,"Unloading",IF(ROUND(N(AB502)/Assumptions!$C$8,3)=AJ502,"Unload-to-QC Wait",IF(ROUND(N(AC502)/Assumptions!$C$9,3)=AJ502,"QC",IF(ROUND(N(AD502)/Assumptions!$C$10,3)=AJ502,"QC-to-GRN Wait",IF(ROUND(N(AE502)/Assumptions!$C$11,3)=AJ502,"GRN Processing",IF(ROUND(N(AF502)/Assumptions!$C$12,3)=AJ502,"GRN-to-Putaway Wait",IF(ROUND(N(AG502)/Assumptions!$C$13,3)=AJ502,"Putaway","Within SLA")))))))))))</f>
        <v>Gate Wait</v>
      </c>
    </row>
    <row r="503" customFormat="false" ht="15" hidden="false" customHeight="false" outlineLevel="0" collapsed="false">
      <c r="A503" s="0" t="s">
        <v>1628</v>
      </c>
      <c r="B503" s="0" t="s">
        <v>1629</v>
      </c>
      <c r="C503" s="0" t="s">
        <v>218</v>
      </c>
      <c r="D503" s="0" t="s">
        <v>147</v>
      </c>
      <c r="E503" s="0" t="s">
        <v>1630</v>
      </c>
      <c r="F503" s="0" t="s">
        <v>137</v>
      </c>
      <c r="G503" s="0" t="s">
        <v>167</v>
      </c>
      <c r="H503" s="17" t="n">
        <v>46214.6027777778</v>
      </c>
      <c r="I503" s="17" t="n">
        <v>46214.6270833333</v>
      </c>
      <c r="J503" s="17" t="n">
        <v>46214.6305555556</v>
      </c>
      <c r="K503" s="17" t="n">
        <v>46214.6659722222</v>
      </c>
      <c r="L503" s="17" t="n">
        <v>46214.6743055556</v>
      </c>
      <c r="M503" s="17" t="n">
        <v>46214.7166666667</v>
      </c>
      <c r="N503" s="17" t="n">
        <v>46214.7333333333</v>
      </c>
      <c r="O503" s="17" t="n">
        <v>46214.7520833333</v>
      </c>
      <c r="P503" s="17" t="n">
        <v>46214.7597222222</v>
      </c>
      <c r="Q503" s="17" t="n">
        <v>46214.8090277778</v>
      </c>
      <c r="R503" s="0" t="n">
        <v>765</v>
      </c>
      <c r="S503" s="0" t="n">
        <v>0</v>
      </c>
      <c r="T503" s="0" t="n">
        <v>0</v>
      </c>
      <c r="U503" s="18" t="s">
        <v>130</v>
      </c>
      <c r="V503" s="18" t="s">
        <v>139</v>
      </c>
      <c r="W503" s="0" t="str">
        <f aca="false">IF(AND(X503&gt;=6,X503&lt;14),"A",IF(AND(X503&gt;=14,X503&lt;22),"B","C"))</f>
        <v>B</v>
      </c>
      <c r="X503" s="18" t="n">
        <f aca="false">HOUR(H503)</f>
        <v>14</v>
      </c>
      <c r="Y503" s="18" t="n">
        <f aca="false">ROUND((I503-H503)*1440,0)</f>
        <v>35</v>
      </c>
      <c r="Z503" s="18" t="n">
        <f aca="false">ROUND((J503-I503)*1440,0)</f>
        <v>5</v>
      </c>
      <c r="AA503" s="18" t="n">
        <f aca="false">ROUND((K503-J503)*1440,0)</f>
        <v>51</v>
      </c>
      <c r="AB503" s="18" t="n">
        <f aca="false">ROUND((L503-K503)*1440,0)</f>
        <v>12</v>
      </c>
      <c r="AC503" s="18" t="n">
        <f aca="false">ROUND((M503-L503)*1440,0)</f>
        <v>61</v>
      </c>
      <c r="AD503" s="18" t="n">
        <f aca="false">IF(N503="","",ROUND((N503-M503)*1440,0))</f>
        <v>24</v>
      </c>
      <c r="AE503" s="18" t="n">
        <f aca="false">IF(O503="","",ROUND((O503-N503)*1440,0))</f>
        <v>27</v>
      </c>
      <c r="AF503" s="18" t="n">
        <f aca="false">IF(P503="","",ROUND((P503-O503)*1440,0))</f>
        <v>11</v>
      </c>
      <c r="AG503" s="18" t="n">
        <f aca="false">IF(Q503="","",ROUND((Q503-P503)*1440,0))</f>
        <v>71</v>
      </c>
      <c r="AH503" s="18" t="n">
        <f aca="false">IF(Q503="","",ROUND((Q503-H503)*1440,0))</f>
        <v>297</v>
      </c>
      <c r="AI503" s="19" t="n">
        <f aca="false">ROUND(IF(O503="",Assumptions!$B$25-K503,O503-K503)*24,1)</f>
        <v>2.1</v>
      </c>
      <c r="AJ503" s="20" t="n">
        <f aca="false">ROUND(MAX(N(Y503)/Assumptions!$C$5, N(Z503)/Assumptions!$C$6, N(AA503)/Assumptions!$C$7, N(AB503)/Assumptions!$C$8, N(AC503)/Assumptions!$C$9, N(AD503)/Assumptions!$C$10, N(AE503)/Assumptions!$C$11, N(AF503)/Assumptions!$C$12, N(AG503)/Assumptions!$C$13),3)</f>
        <v>1.775</v>
      </c>
      <c r="AK503" s="0" t="str">
        <f aca="false">IF(OR(U503="Pending",U503="On Hold"),"Open GRN (awaiting)",IF(AJ503&lt;=1,"Within SLA",IF(ROUND(N(Y503)/Assumptions!$C$5,3)=AJ503,"Gate Wait",IF(ROUND(N(Z503)/Assumptions!$C$6,3)=AJ503,"Dock Wait",IF(ROUND(N(AA503)/Assumptions!$C$7,3)=AJ503,"Unloading",IF(ROUND(N(AB503)/Assumptions!$C$8,3)=AJ503,"Unload-to-QC Wait",IF(ROUND(N(AC503)/Assumptions!$C$9,3)=AJ503,"QC",IF(ROUND(N(AD503)/Assumptions!$C$10,3)=AJ503,"QC-to-GRN Wait",IF(ROUND(N(AE503)/Assumptions!$C$11,3)=AJ503,"GRN Processing",IF(ROUND(N(AF503)/Assumptions!$C$12,3)=AJ503,"GRN-to-Putaway Wait",IF(ROUND(N(AG503)/Assumptions!$C$13,3)=AJ503,"Putaway","Within SLA")))))))))))</f>
        <v>Putaway</v>
      </c>
    </row>
    <row r="504" customFormat="false" ht="15" hidden="false" customHeight="false" outlineLevel="0" collapsed="false">
      <c r="A504" s="0" t="s">
        <v>1631</v>
      </c>
      <c r="B504" s="0" t="s">
        <v>1632</v>
      </c>
      <c r="C504" s="0" t="s">
        <v>184</v>
      </c>
      <c r="D504" s="0" t="s">
        <v>147</v>
      </c>
      <c r="E504" s="0" t="s">
        <v>1633</v>
      </c>
      <c r="F504" s="0" t="s">
        <v>177</v>
      </c>
      <c r="G504" s="0" t="s">
        <v>150</v>
      </c>
      <c r="H504" s="17" t="n">
        <v>46214.6159722222</v>
      </c>
      <c r="I504" s="17" t="n">
        <v>46214.6472222222</v>
      </c>
      <c r="J504" s="17" t="n">
        <v>46214.6590277778</v>
      </c>
      <c r="K504" s="17" t="n">
        <v>46214.6833333333</v>
      </c>
      <c r="L504" s="17" t="n">
        <v>46214.6965277778</v>
      </c>
      <c r="M504" s="17" t="n">
        <v>46214.7069444444</v>
      </c>
      <c r="N504" s="17" t="n">
        <v>46214.7375</v>
      </c>
      <c r="O504" s="17" t="n">
        <v>46214.7597222222</v>
      </c>
      <c r="P504" s="17" t="n">
        <v>46214.7770833333</v>
      </c>
      <c r="Q504" s="17" t="n">
        <v>46214.7944444444</v>
      </c>
      <c r="R504" s="0" t="n">
        <v>250</v>
      </c>
      <c r="S504" s="0" t="n">
        <v>0</v>
      </c>
      <c r="T504" s="0" t="n">
        <v>0</v>
      </c>
      <c r="U504" s="18" t="s">
        <v>130</v>
      </c>
      <c r="V504" s="18" t="s">
        <v>139</v>
      </c>
      <c r="W504" s="0" t="str">
        <f aca="false">IF(AND(X504&gt;=6,X504&lt;14),"A",IF(AND(X504&gt;=14,X504&lt;22),"B","C"))</f>
        <v>B</v>
      </c>
      <c r="X504" s="18" t="n">
        <f aca="false">HOUR(H504)</f>
        <v>14</v>
      </c>
      <c r="Y504" s="18" t="n">
        <f aca="false">ROUND((I504-H504)*1440,0)</f>
        <v>45</v>
      </c>
      <c r="Z504" s="18" t="n">
        <f aca="false">ROUND((J504-I504)*1440,0)</f>
        <v>17</v>
      </c>
      <c r="AA504" s="18" t="n">
        <f aca="false">ROUND((K504-J504)*1440,0)</f>
        <v>35</v>
      </c>
      <c r="AB504" s="18" t="n">
        <f aca="false">ROUND((L504-K504)*1440,0)</f>
        <v>19</v>
      </c>
      <c r="AC504" s="18" t="n">
        <f aca="false">ROUND((M504-L504)*1440,0)</f>
        <v>15</v>
      </c>
      <c r="AD504" s="18" t="n">
        <f aca="false">IF(N504="","",ROUND((N504-M504)*1440,0))</f>
        <v>44</v>
      </c>
      <c r="AE504" s="18" t="n">
        <f aca="false">IF(O504="","",ROUND((O504-N504)*1440,0))</f>
        <v>32</v>
      </c>
      <c r="AF504" s="18" t="n">
        <f aca="false">IF(P504="","",ROUND((P504-O504)*1440,0))</f>
        <v>25</v>
      </c>
      <c r="AG504" s="18" t="n">
        <f aca="false">IF(Q504="","",ROUND((Q504-P504)*1440,0))</f>
        <v>25</v>
      </c>
      <c r="AH504" s="18" t="n">
        <f aca="false">IF(Q504="","",ROUND((Q504-H504)*1440,0))</f>
        <v>257</v>
      </c>
      <c r="AI504" s="19" t="n">
        <f aca="false">ROUND(IF(O504="",Assumptions!$B$25-K504,O504-K504)*24,1)</f>
        <v>1.8</v>
      </c>
      <c r="AJ504" s="20" t="n">
        <f aca="false">ROUND(MAX(N(Y504)/Assumptions!$C$5, N(Z504)/Assumptions!$C$6, N(AA504)/Assumptions!$C$7, N(AB504)/Assumptions!$C$8, N(AC504)/Assumptions!$C$9, N(AD504)/Assumptions!$C$10, N(AE504)/Assumptions!$C$11, N(AF504)/Assumptions!$C$12, N(AG504)/Assumptions!$C$13),3)</f>
        <v>1.5</v>
      </c>
      <c r="AK504" s="0" t="str">
        <f aca="false">IF(OR(U504="Pending",U504="On Hold"),"Open GRN (awaiting)",IF(AJ504&lt;=1,"Within SLA",IF(ROUND(N(Y504)/Assumptions!$C$5,3)=AJ504,"Gate Wait",IF(ROUND(N(Z504)/Assumptions!$C$6,3)=AJ504,"Dock Wait",IF(ROUND(N(AA504)/Assumptions!$C$7,3)=AJ504,"Unloading",IF(ROUND(N(AB504)/Assumptions!$C$8,3)=AJ504,"Unload-to-QC Wait",IF(ROUND(N(AC504)/Assumptions!$C$9,3)=AJ504,"QC",IF(ROUND(N(AD504)/Assumptions!$C$10,3)=AJ504,"QC-to-GRN Wait",IF(ROUND(N(AE504)/Assumptions!$C$11,3)=AJ504,"GRN Processing",IF(ROUND(N(AF504)/Assumptions!$C$12,3)=AJ504,"GRN-to-Putaway Wait",IF(ROUND(N(AG504)/Assumptions!$C$13,3)=AJ504,"Putaway","Within SLA")))))))))))</f>
        <v>Gate Wait</v>
      </c>
    </row>
    <row r="505" customFormat="false" ht="15" hidden="false" customHeight="false" outlineLevel="0" collapsed="false">
      <c r="A505" s="0" t="s">
        <v>1634</v>
      </c>
      <c r="B505" s="0" t="s">
        <v>1635</v>
      </c>
      <c r="C505" s="0" t="s">
        <v>134</v>
      </c>
      <c r="D505" s="0" t="s">
        <v>147</v>
      </c>
      <c r="E505" s="0" t="s">
        <v>1636</v>
      </c>
      <c r="F505" s="0" t="s">
        <v>149</v>
      </c>
      <c r="G505" s="0" t="s">
        <v>150</v>
      </c>
      <c r="H505" s="17" t="n">
        <v>46214.6222222222</v>
      </c>
      <c r="I505" s="17" t="n">
        <v>46214.7097222222</v>
      </c>
      <c r="J505" s="17" t="n">
        <v>46214.7201388889</v>
      </c>
      <c r="K505" s="17" t="n">
        <v>46214.7493055556</v>
      </c>
      <c r="L505" s="17" t="n">
        <v>46214.7701388889</v>
      </c>
      <c r="M505" s="17" t="n">
        <v>46214.7840277778</v>
      </c>
      <c r="N505" s="17" t="n">
        <v>46215.0347222222</v>
      </c>
      <c r="O505" s="17" t="n">
        <v>46215.0555555556</v>
      </c>
      <c r="P505" s="17" t="n">
        <v>46215.0923611111</v>
      </c>
      <c r="Q505" s="17" t="n">
        <v>46215.1368055556</v>
      </c>
      <c r="R505" s="0" t="n">
        <v>369</v>
      </c>
      <c r="S505" s="0" t="n">
        <v>0</v>
      </c>
      <c r="T505" s="0" t="n">
        <v>0</v>
      </c>
      <c r="U505" s="18" t="s">
        <v>130</v>
      </c>
      <c r="V505" s="18" t="s">
        <v>144</v>
      </c>
      <c r="W505" s="0" t="str">
        <f aca="false">IF(AND(X505&gt;=6,X505&lt;14),"A",IF(AND(X505&gt;=14,X505&lt;22),"B","C"))</f>
        <v>B</v>
      </c>
      <c r="X505" s="18" t="n">
        <f aca="false">HOUR(H505)</f>
        <v>14</v>
      </c>
      <c r="Y505" s="18" t="n">
        <f aca="false">ROUND((I505-H505)*1440,0)</f>
        <v>126</v>
      </c>
      <c r="Z505" s="18" t="n">
        <f aca="false">ROUND((J505-I505)*1440,0)</f>
        <v>15</v>
      </c>
      <c r="AA505" s="18" t="n">
        <f aca="false">ROUND((K505-J505)*1440,0)</f>
        <v>42</v>
      </c>
      <c r="AB505" s="18" t="n">
        <f aca="false">ROUND((L505-K505)*1440,0)</f>
        <v>30</v>
      </c>
      <c r="AC505" s="18" t="n">
        <f aca="false">ROUND((M505-L505)*1440,0)</f>
        <v>20</v>
      </c>
      <c r="AD505" s="18" t="n">
        <f aca="false">IF(N505="","",ROUND((N505-M505)*1440,0))</f>
        <v>361</v>
      </c>
      <c r="AE505" s="18" t="n">
        <f aca="false">IF(O505="","",ROUND((O505-N505)*1440,0))</f>
        <v>30</v>
      </c>
      <c r="AF505" s="18" t="n">
        <f aca="false">IF(P505="","",ROUND((P505-O505)*1440,0))</f>
        <v>53</v>
      </c>
      <c r="AG505" s="18" t="n">
        <f aca="false">IF(Q505="","",ROUND((Q505-P505)*1440,0))</f>
        <v>64</v>
      </c>
      <c r="AH505" s="18" t="n">
        <f aca="false">IF(Q505="","",ROUND((Q505-H505)*1440,0))</f>
        <v>741</v>
      </c>
      <c r="AI505" s="19" t="n">
        <f aca="false">ROUND(IF(O505="",Assumptions!$B$25-K505,O505-K505)*24,1)</f>
        <v>7.4</v>
      </c>
      <c r="AJ505" s="20" t="n">
        <f aca="false">ROUND(MAX(N(Y505)/Assumptions!$C$5, N(Z505)/Assumptions!$C$6, N(AA505)/Assumptions!$C$7, N(AB505)/Assumptions!$C$8, N(AC505)/Assumptions!$C$9, N(AD505)/Assumptions!$C$10, N(AE505)/Assumptions!$C$11, N(AF505)/Assumptions!$C$12, N(AG505)/Assumptions!$C$13),3)</f>
        <v>12.033</v>
      </c>
      <c r="AK505" s="0" t="str">
        <f aca="false">IF(OR(U505="Pending",U505="On Hold"),"Open GRN (awaiting)",IF(AJ505&lt;=1,"Within SLA",IF(ROUND(N(Y505)/Assumptions!$C$5,3)=AJ505,"Gate Wait",IF(ROUND(N(Z505)/Assumptions!$C$6,3)=AJ505,"Dock Wait",IF(ROUND(N(AA505)/Assumptions!$C$7,3)=AJ505,"Unloading",IF(ROUND(N(AB505)/Assumptions!$C$8,3)=AJ505,"Unload-to-QC Wait",IF(ROUND(N(AC505)/Assumptions!$C$9,3)=AJ505,"QC",IF(ROUND(N(AD505)/Assumptions!$C$10,3)=AJ505,"QC-to-GRN Wait",IF(ROUND(N(AE505)/Assumptions!$C$11,3)=AJ505,"GRN Processing",IF(ROUND(N(AF505)/Assumptions!$C$12,3)=AJ505,"GRN-to-Putaway Wait",IF(ROUND(N(AG505)/Assumptions!$C$13,3)=AJ505,"Putaway","Within SLA")))))))))))</f>
        <v>QC-to-GRN Wait</v>
      </c>
    </row>
    <row r="506" customFormat="false" ht="15" hidden="false" customHeight="false" outlineLevel="0" collapsed="false">
      <c r="A506" s="0" t="s">
        <v>1637</v>
      </c>
      <c r="B506" s="0" t="s">
        <v>1638</v>
      </c>
      <c r="C506" s="0" t="s">
        <v>126</v>
      </c>
      <c r="D506" s="0" t="s">
        <v>135</v>
      </c>
      <c r="E506" s="0" t="s">
        <v>1639</v>
      </c>
      <c r="F506" s="0" t="s">
        <v>128</v>
      </c>
      <c r="G506" s="0" t="s">
        <v>178</v>
      </c>
      <c r="H506" s="17" t="n">
        <v>46214.6270833333</v>
      </c>
      <c r="I506" s="17" t="n">
        <v>46214.6743055556</v>
      </c>
      <c r="J506" s="17" t="n">
        <v>46214.6798611111</v>
      </c>
      <c r="K506" s="17" t="n">
        <v>46214.7020833333</v>
      </c>
      <c r="L506" s="17" t="n">
        <v>46214.7388888889</v>
      </c>
      <c r="M506" s="17" t="n">
        <v>46214.7604166667</v>
      </c>
      <c r="N506" s="17" t="n">
        <v>46214.8694444444</v>
      </c>
      <c r="O506" s="17" t="n">
        <v>46214.8951388889</v>
      </c>
      <c r="P506" s="17" t="n">
        <v>46214.9152777778</v>
      </c>
      <c r="Q506" s="17" t="n">
        <v>46214.9215277778</v>
      </c>
      <c r="R506" s="0" t="n">
        <v>1075</v>
      </c>
      <c r="S506" s="0" t="n">
        <v>0</v>
      </c>
      <c r="T506" s="0" t="n">
        <v>0</v>
      </c>
      <c r="U506" s="18" t="s">
        <v>130</v>
      </c>
      <c r="V506" s="18" t="s">
        <v>156</v>
      </c>
      <c r="W506" s="0" t="str">
        <f aca="false">IF(AND(X506&gt;=6,X506&lt;14),"A",IF(AND(X506&gt;=14,X506&lt;22),"B","C"))</f>
        <v>B</v>
      </c>
      <c r="X506" s="18" t="n">
        <f aca="false">HOUR(H506)</f>
        <v>15</v>
      </c>
      <c r="Y506" s="18" t="n">
        <f aca="false">ROUND((I506-H506)*1440,0)</f>
        <v>68</v>
      </c>
      <c r="Z506" s="18" t="n">
        <f aca="false">ROUND((J506-I506)*1440,0)</f>
        <v>8</v>
      </c>
      <c r="AA506" s="18" t="n">
        <f aca="false">ROUND((K506-J506)*1440,0)</f>
        <v>32</v>
      </c>
      <c r="AB506" s="18" t="n">
        <f aca="false">ROUND((L506-K506)*1440,0)</f>
        <v>53</v>
      </c>
      <c r="AC506" s="18" t="n">
        <f aca="false">ROUND((M506-L506)*1440,0)</f>
        <v>31</v>
      </c>
      <c r="AD506" s="18" t="n">
        <f aca="false">IF(N506="","",ROUND((N506-M506)*1440,0))</f>
        <v>157</v>
      </c>
      <c r="AE506" s="18" t="n">
        <f aca="false">IF(O506="","",ROUND((O506-N506)*1440,0))</f>
        <v>37</v>
      </c>
      <c r="AF506" s="18" t="n">
        <f aca="false">IF(P506="","",ROUND((P506-O506)*1440,0))</f>
        <v>29</v>
      </c>
      <c r="AG506" s="18" t="n">
        <f aca="false">IF(Q506="","",ROUND((Q506-P506)*1440,0))</f>
        <v>9</v>
      </c>
      <c r="AH506" s="18" t="n">
        <f aca="false">IF(Q506="","",ROUND((Q506-H506)*1440,0))</f>
        <v>424</v>
      </c>
      <c r="AI506" s="19" t="n">
        <f aca="false">ROUND(IF(O506="",Assumptions!$B$25-K506,O506-K506)*24,1)</f>
        <v>4.6</v>
      </c>
      <c r="AJ506" s="20" t="n">
        <f aca="false">ROUND(MAX(N(Y506)/Assumptions!$C$5, N(Z506)/Assumptions!$C$6, N(AA506)/Assumptions!$C$7, N(AB506)/Assumptions!$C$8, N(AC506)/Assumptions!$C$9, N(AD506)/Assumptions!$C$10, N(AE506)/Assumptions!$C$11, N(AF506)/Assumptions!$C$12, N(AG506)/Assumptions!$C$13),3)</f>
        <v>5.233</v>
      </c>
      <c r="AK506" s="0" t="str">
        <f aca="false">IF(OR(U506="Pending",U506="On Hold"),"Open GRN (awaiting)",IF(AJ506&lt;=1,"Within SLA",IF(ROUND(N(Y506)/Assumptions!$C$5,3)=AJ506,"Gate Wait",IF(ROUND(N(Z506)/Assumptions!$C$6,3)=AJ506,"Dock Wait",IF(ROUND(N(AA506)/Assumptions!$C$7,3)=AJ506,"Unloading",IF(ROUND(N(AB506)/Assumptions!$C$8,3)=AJ506,"Unload-to-QC Wait",IF(ROUND(N(AC506)/Assumptions!$C$9,3)=AJ506,"QC",IF(ROUND(N(AD506)/Assumptions!$C$10,3)=AJ506,"QC-to-GRN Wait",IF(ROUND(N(AE506)/Assumptions!$C$11,3)=AJ506,"GRN Processing",IF(ROUND(N(AF506)/Assumptions!$C$12,3)=AJ506,"GRN-to-Putaway Wait",IF(ROUND(N(AG506)/Assumptions!$C$13,3)=AJ506,"Putaway","Within SLA")))))))))))</f>
        <v>QC-to-GRN Wait</v>
      </c>
    </row>
    <row r="507" customFormat="false" ht="15" hidden="false" customHeight="false" outlineLevel="0" collapsed="false">
      <c r="A507" s="0" t="s">
        <v>1640</v>
      </c>
      <c r="B507" s="0" t="s">
        <v>1641</v>
      </c>
      <c r="C507" s="0" t="s">
        <v>142</v>
      </c>
      <c r="D507" s="0" t="s">
        <v>135</v>
      </c>
      <c r="E507" s="0" t="s">
        <v>1642</v>
      </c>
      <c r="F507" s="0" t="s">
        <v>137</v>
      </c>
      <c r="G507" s="0" t="s">
        <v>138</v>
      </c>
      <c r="H507" s="17" t="n">
        <v>46214.6388888889</v>
      </c>
      <c r="I507" s="17" t="n">
        <v>46214.675</v>
      </c>
      <c r="J507" s="17" t="n">
        <v>46214.6763888889</v>
      </c>
      <c r="K507" s="17" t="n">
        <v>46214.6951388889</v>
      </c>
      <c r="L507" s="17" t="n">
        <v>46214.7125</v>
      </c>
      <c r="M507" s="17" t="n">
        <v>46214.7375</v>
      </c>
      <c r="N507" s="17" t="n">
        <v>46214.7541666667</v>
      </c>
      <c r="O507" s="17" t="n">
        <v>46214.8222222222</v>
      </c>
      <c r="P507" s="17" t="n">
        <v>46214.8298611111</v>
      </c>
      <c r="Q507" s="17" t="n">
        <v>46214.8451388889</v>
      </c>
      <c r="R507" s="0" t="n">
        <v>438</v>
      </c>
      <c r="S507" s="0" t="n">
        <v>0</v>
      </c>
      <c r="T507" s="0" t="n">
        <v>0</v>
      </c>
      <c r="U507" s="18" t="s">
        <v>130</v>
      </c>
      <c r="V507" s="18" t="s">
        <v>131</v>
      </c>
      <c r="W507" s="0" t="str">
        <f aca="false">IF(AND(X507&gt;=6,X507&lt;14),"A",IF(AND(X507&gt;=14,X507&lt;22),"B","C"))</f>
        <v>B</v>
      </c>
      <c r="X507" s="18" t="n">
        <f aca="false">HOUR(H507)</f>
        <v>15</v>
      </c>
      <c r="Y507" s="18" t="n">
        <f aca="false">ROUND((I507-H507)*1440,0)</f>
        <v>52</v>
      </c>
      <c r="Z507" s="18" t="n">
        <f aca="false">ROUND((J507-I507)*1440,0)</f>
        <v>2</v>
      </c>
      <c r="AA507" s="18" t="n">
        <f aca="false">ROUND((K507-J507)*1440,0)</f>
        <v>27</v>
      </c>
      <c r="AB507" s="18" t="n">
        <f aca="false">ROUND((L507-K507)*1440,0)</f>
        <v>25</v>
      </c>
      <c r="AC507" s="18" t="n">
        <f aca="false">ROUND((M507-L507)*1440,0)</f>
        <v>36</v>
      </c>
      <c r="AD507" s="18" t="n">
        <f aca="false">IF(N507="","",ROUND((N507-M507)*1440,0))</f>
        <v>24</v>
      </c>
      <c r="AE507" s="18" t="n">
        <f aca="false">IF(O507="","",ROUND((O507-N507)*1440,0))</f>
        <v>98</v>
      </c>
      <c r="AF507" s="18" t="n">
        <f aca="false">IF(P507="","",ROUND((P507-O507)*1440,0))</f>
        <v>11</v>
      </c>
      <c r="AG507" s="18" t="n">
        <f aca="false">IF(Q507="","",ROUND((Q507-P507)*1440,0))</f>
        <v>22</v>
      </c>
      <c r="AH507" s="18" t="n">
        <f aca="false">IF(Q507="","",ROUND((Q507-H507)*1440,0))</f>
        <v>297</v>
      </c>
      <c r="AI507" s="19" t="n">
        <f aca="false">ROUND(IF(O507="",Assumptions!$B$25-K507,O507-K507)*24,1)</f>
        <v>3.1</v>
      </c>
      <c r="AJ507" s="20" t="n">
        <f aca="false">ROUND(MAX(N(Y507)/Assumptions!$C$5, N(Z507)/Assumptions!$C$6, N(AA507)/Assumptions!$C$7, N(AB507)/Assumptions!$C$8, N(AC507)/Assumptions!$C$9, N(AD507)/Assumptions!$C$10, N(AE507)/Assumptions!$C$11, N(AF507)/Assumptions!$C$12, N(AG507)/Assumptions!$C$13),3)</f>
        <v>2.178</v>
      </c>
      <c r="AK507" s="0" t="str">
        <f aca="false">IF(OR(U507="Pending",U507="On Hold"),"Open GRN (awaiting)",IF(AJ507&lt;=1,"Within SLA",IF(ROUND(N(Y507)/Assumptions!$C$5,3)=AJ507,"Gate Wait",IF(ROUND(N(Z507)/Assumptions!$C$6,3)=AJ507,"Dock Wait",IF(ROUND(N(AA507)/Assumptions!$C$7,3)=AJ507,"Unloading",IF(ROUND(N(AB507)/Assumptions!$C$8,3)=AJ507,"Unload-to-QC Wait",IF(ROUND(N(AC507)/Assumptions!$C$9,3)=AJ507,"QC",IF(ROUND(N(AD507)/Assumptions!$C$10,3)=AJ507,"QC-to-GRN Wait",IF(ROUND(N(AE507)/Assumptions!$C$11,3)=AJ507,"GRN Processing",IF(ROUND(N(AF507)/Assumptions!$C$12,3)=AJ507,"GRN-to-Putaway Wait",IF(ROUND(N(AG507)/Assumptions!$C$13,3)=AJ507,"Putaway","Within SLA")))))))))))</f>
        <v>GRN Processing</v>
      </c>
    </row>
    <row r="508" customFormat="false" ht="15" hidden="false" customHeight="false" outlineLevel="0" collapsed="false">
      <c r="A508" s="0" t="s">
        <v>1643</v>
      </c>
      <c r="B508" s="0" t="s">
        <v>1644</v>
      </c>
      <c r="C508" s="0" t="s">
        <v>218</v>
      </c>
      <c r="D508" s="0" t="s">
        <v>147</v>
      </c>
      <c r="E508" s="0" t="s">
        <v>1645</v>
      </c>
      <c r="F508" s="0" t="s">
        <v>137</v>
      </c>
      <c r="G508" s="0" t="s">
        <v>167</v>
      </c>
      <c r="H508" s="17" t="n">
        <v>46214.6409722222</v>
      </c>
      <c r="I508" s="17" t="n">
        <v>46214.6534722222</v>
      </c>
      <c r="J508" s="17" t="n">
        <v>46214.6666666667</v>
      </c>
      <c r="K508" s="17" t="n">
        <v>46214.6847222222</v>
      </c>
      <c r="L508" s="17" t="n">
        <v>46214.6895833333</v>
      </c>
      <c r="M508" s="17" t="n">
        <v>46214.70625</v>
      </c>
      <c r="N508" s="17" t="n">
        <v>46214.9354166667</v>
      </c>
      <c r="O508" s="17" t="n">
        <v>46214.9868055556</v>
      </c>
      <c r="P508" s="17" t="n">
        <v>46214.99375</v>
      </c>
      <c r="Q508" s="17" t="n">
        <v>46215.0208333333</v>
      </c>
      <c r="R508" s="0" t="n">
        <v>595</v>
      </c>
      <c r="S508" s="0" t="n">
        <v>0</v>
      </c>
      <c r="T508" s="0" t="n">
        <v>0</v>
      </c>
      <c r="U508" s="18" t="s">
        <v>130</v>
      </c>
      <c r="V508" s="18" t="s">
        <v>144</v>
      </c>
      <c r="W508" s="0" t="str">
        <f aca="false">IF(AND(X508&gt;=6,X508&lt;14),"A",IF(AND(X508&gt;=14,X508&lt;22),"B","C"))</f>
        <v>B</v>
      </c>
      <c r="X508" s="18" t="n">
        <f aca="false">HOUR(H508)</f>
        <v>15</v>
      </c>
      <c r="Y508" s="18" t="n">
        <f aca="false">ROUND((I508-H508)*1440,0)</f>
        <v>18</v>
      </c>
      <c r="Z508" s="18" t="n">
        <f aca="false">ROUND((J508-I508)*1440,0)</f>
        <v>19</v>
      </c>
      <c r="AA508" s="18" t="n">
        <f aca="false">ROUND((K508-J508)*1440,0)</f>
        <v>26</v>
      </c>
      <c r="AB508" s="18" t="n">
        <f aca="false">ROUND((L508-K508)*1440,0)</f>
        <v>7</v>
      </c>
      <c r="AC508" s="18" t="n">
        <f aca="false">ROUND((M508-L508)*1440,0)</f>
        <v>24</v>
      </c>
      <c r="AD508" s="18" t="n">
        <f aca="false">IF(N508="","",ROUND((N508-M508)*1440,0))</f>
        <v>330</v>
      </c>
      <c r="AE508" s="18" t="n">
        <f aca="false">IF(O508="","",ROUND((O508-N508)*1440,0))</f>
        <v>74</v>
      </c>
      <c r="AF508" s="18" t="n">
        <f aca="false">IF(P508="","",ROUND((P508-O508)*1440,0))</f>
        <v>10</v>
      </c>
      <c r="AG508" s="18" t="n">
        <f aca="false">IF(Q508="","",ROUND((Q508-P508)*1440,0))</f>
        <v>39</v>
      </c>
      <c r="AH508" s="18" t="n">
        <f aca="false">IF(Q508="","",ROUND((Q508-H508)*1440,0))</f>
        <v>547</v>
      </c>
      <c r="AI508" s="19" t="n">
        <f aca="false">ROUND(IF(O508="",Assumptions!$B$25-K508,O508-K508)*24,1)</f>
        <v>7.3</v>
      </c>
      <c r="AJ508" s="20" t="n">
        <f aca="false">ROUND(MAX(N(Y508)/Assumptions!$C$5, N(Z508)/Assumptions!$C$6, N(AA508)/Assumptions!$C$7, N(AB508)/Assumptions!$C$8, N(AC508)/Assumptions!$C$9, N(AD508)/Assumptions!$C$10, N(AE508)/Assumptions!$C$11, N(AF508)/Assumptions!$C$12, N(AG508)/Assumptions!$C$13),3)</f>
        <v>11</v>
      </c>
      <c r="AK508" s="0" t="str">
        <f aca="false">IF(OR(U508="Pending",U508="On Hold"),"Open GRN (awaiting)",IF(AJ508&lt;=1,"Within SLA",IF(ROUND(N(Y508)/Assumptions!$C$5,3)=AJ508,"Gate Wait",IF(ROUND(N(Z508)/Assumptions!$C$6,3)=AJ508,"Dock Wait",IF(ROUND(N(AA508)/Assumptions!$C$7,3)=AJ508,"Unloading",IF(ROUND(N(AB508)/Assumptions!$C$8,3)=AJ508,"Unload-to-QC Wait",IF(ROUND(N(AC508)/Assumptions!$C$9,3)=AJ508,"QC",IF(ROUND(N(AD508)/Assumptions!$C$10,3)=AJ508,"QC-to-GRN Wait",IF(ROUND(N(AE508)/Assumptions!$C$11,3)=AJ508,"GRN Processing",IF(ROUND(N(AF508)/Assumptions!$C$12,3)=AJ508,"GRN-to-Putaway Wait",IF(ROUND(N(AG508)/Assumptions!$C$13,3)=AJ508,"Putaway","Within SLA")))))))))))</f>
        <v>QC-to-GRN Wait</v>
      </c>
    </row>
    <row r="509" customFormat="false" ht="15" hidden="false" customHeight="false" outlineLevel="0" collapsed="false">
      <c r="A509" s="0" t="s">
        <v>1646</v>
      </c>
      <c r="B509" s="0" t="s">
        <v>1647</v>
      </c>
      <c r="C509" s="0" t="s">
        <v>252</v>
      </c>
      <c r="D509" s="0" t="s">
        <v>135</v>
      </c>
      <c r="E509" s="0" t="s">
        <v>1648</v>
      </c>
      <c r="F509" s="0" t="s">
        <v>155</v>
      </c>
      <c r="G509" s="0" t="s">
        <v>138</v>
      </c>
      <c r="H509" s="17" t="n">
        <v>46214.6819444444</v>
      </c>
      <c r="I509" s="17" t="n">
        <v>46214.7104166667</v>
      </c>
      <c r="J509" s="17" t="n">
        <v>46214.7145833333</v>
      </c>
      <c r="K509" s="17" t="n">
        <v>46214.7423611111</v>
      </c>
      <c r="L509" s="17" t="n">
        <v>46214.7527777778</v>
      </c>
      <c r="M509" s="17" t="n">
        <v>46214.7972222222</v>
      </c>
      <c r="N509" s="17" t="n">
        <v>46214.8909722222</v>
      </c>
      <c r="O509" s="17" t="n">
        <v>46214.9201388889</v>
      </c>
      <c r="P509" s="17" t="n">
        <v>46214.9451388889</v>
      </c>
      <c r="Q509" s="17" t="n">
        <v>46214.9625</v>
      </c>
      <c r="R509" s="0" t="n">
        <v>1642</v>
      </c>
      <c r="S509" s="0" t="n">
        <v>129</v>
      </c>
      <c r="T509" s="0" t="n">
        <v>0</v>
      </c>
      <c r="U509" s="18" t="s">
        <v>123</v>
      </c>
      <c r="V509" s="18" t="s">
        <v>144</v>
      </c>
      <c r="W509" s="0" t="str">
        <f aca="false">IF(AND(X509&gt;=6,X509&lt;14),"A",IF(AND(X509&gt;=14,X509&lt;22),"B","C"))</f>
        <v>B</v>
      </c>
      <c r="X509" s="18" t="n">
        <f aca="false">HOUR(H509)</f>
        <v>16</v>
      </c>
      <c r="Y509" s="18" t="n">
        <f aca="false">ROUND((I509-H509)*1440,0)</f>
        <v>41</v>
      </c>
      <c r="Z509" s="18" t="n">
        <f aca="false">ROUND((J509-I509)*1440,0)</f>
        <v>6</v>
      </c>
      <c r="AA509" s="18" t="n">
        <f aca="false">ROUND((K509-J509)*1440,0)</f>
        <v>40</v>
      </c>
      <c r="AB509" s="18" t="n">
        <f aca="false">ROUND((L509-K509)*1440,0)</f>
        <v>15</v>
      </c>
      <c r="AC509" s="18" t="n">
        <f aca="false">ROUND((M509-L509)*1440,0)</f>
        <v>64</v>
      </c>
      <c r="AD509" s="18" t="n">
        <f aca="false">IF(N509="","",ROUND((N509-M509)*1440,0))</f>
        <v>135</v>
      </c>
      <c r="AE509" s="18" t="n">
        <f aca="false">IF(O509="","",ROUND((O509-N509)*1440,0))</f>
        <v>42</v>
      </c>
      <c r="AF509" s="18" t="n">
        <f aca="false">IF(P509="","",ROUND((P509-O509)*1440,0))</f>
        <v>36</v>
      </c>
      <c r="AG509" s="18" t="n">
        <f aca="false">IF(Q509="","",ROUND((Q509-P509)*1440,0))</f>
        <v>25</v>
      </c>
      <c r="AH509" s="18" t="n">
        <f aca="false">IF(Q509="","",ROUND((Q509-H509)*1440,0))</f>
        <v>404</v>
      </c>
      <c r="AI509" s="19" t="n">
        <f aca="false">ROUND(IF(O509="",Assumptions!$B$25-K509,O509-K509)*24,1)</f>
        <v>4.3</v>
      </c>
      <c r="AJ509" s="20" t="n">
        <f aca="false">ROUND(MAX(N(Y509)/Assumptions!$C$5, N(Z509)/Assumptions!$C$6, N(AA509)/Assumptions!$C$7, N(AB509)/Assumptions!$C$8, N(AC509)/Assumptions!$C$9, N(AD509)/Assumptions!$C$10, N(AE509)/Assumptions!$C$11, N(AF509)/Assumptions!$C$12, N(AG509)/Assumptions!$C$13),3)</f>
        <v>4.5</v>
      </c>
      <c r="AK509" s="0" t="str">
        <f aca="false">IF(OR(U509="Pending",U509="On Hold"),"Open GRN (awaiting)",IF(AJ509&lt;=1,"Within SLA",IF(ROUND(N(Y509)/Assumptions!$C$5,3)=AJ509,"Gate Wait",IF(ROUND(N(Z509)/Assumptions!$C$6,3)=AJ509,"Dock Wait",IF(ROUND(N(AA509)/Assumptions!$C$7,3)=AJ509,"Unloading",IF(ROUND(N(AB509)/Assumptions!$C$8,3)=AJ509,"Unload-to-QC Wait",IF(ROUND(N(AC509)/Assumptions!$C$9,3)=AJ509,"QC",IF(ROUND(N(AD509)/Assumptions!$C$10,3)=AJ509,"QC-to-GRN Wait",IF(ROUND(N(AE509)/Assumptions!$C$11,3)=AJ509,"GRN Processing",IF(ROUND(N(AF509)/Assumptions!$C$12,3)=AJ509,"GRN-to-Putaway Wait",IF(ROUND(N(AG509)/Assumptions!$C$13,3)=AJ509,"Putaway","Within SLA")))))))))))</f>
        <v>QC-to-GRN Wait</v>
      </c>
    </row>
    <row r="510" customFormat="false" ht="15" hidden="false" customHeight="false" outlineLevel="0" collapsed="false">
      <c r="A510" s="0" t="s">
        <v>1649</v>
      </c>
      <c r="B510" s="0" t="s">
        <v>1650</v>
      </c>
      <c r="C510" s="0" t="s">
        <v>218</v>
      </c>
      <c r="D510" s="0" t="s">
        <v>119</v>
      </c>
      <c r="E510" s="0" t="s">
        <v>1651</v>
      </c>
      <c r="F510" s="0" t="s">
        <v>121</v>
      </c>
      <c r="G510" s="0" t="s">
        <v>122</v>
      </c>
      <c r="H510" s="17" t="n">
        <v>46214.6826388889</v>
      </c>
      <c r="I510" s="17" t="n">
        <v>46214.6979166667</v>
      </c>
      <c r="J510" s="17" t="n">
        <v>46214.7027777778</v>
      </c>
      <c r="K510" s="17" t="n">
        <v>46214.725</v>
      </c>
      <c r="L510" s="17" t="n">
        <v>46214.7388888889</v>
      </c>
      <c r="M510" s="17" t="n">
        <v>46214.7590277778</v>
      </c>
      <c r="N510" s="17" t="n">
        <v>46214.7743055556</v>
      </c>
      <c r="O510" s="17" t="n">
        <v>46214.8034722222</v>
      </c>
      <c r="P510" s="17" t="n">
        <v>46214.8118055556</v>
      </c>
      <c r="Q510" s="17" t="n">
        <v>46214.81875</v>
      </c>
      <c r="R510" s="0" t="n">
        <v>205</v>
      </c>
      <c r="S510" s="0" t="n">
        <v>0</v>
      </c>
      <c r="T510" s="0" t="n">
        <v>0</v>
      </c>
      <c r="U510" s="18" t="s">
        <v>130</v>
      </c>
      <c r="V510" s="18" t="s">
        <v>144</v>
      </c>
      <c r="W510" s="0" t="str">
        <f aca="false">IF(AND(X510&gt;=6,X510&lt;14),"A",IF(AND(X510&gt;=14,X510&lt;22),"B","C"))</f>
        <v>B</v>
      </c>
      <c r="X510" s="18" t="n">
        <f aca="false">HOUR(H510)</f>
        <v>16</v>
      </c>
      <c r="Y510" s="18" t="n">
        <f aca="false">ROUND((I510-H510)*1440,0)</f>
        <v>22</v>
      </c>
      <c r="Z510" s="18" t="n">
        <f aca="false">ROUND((J510-I510)*1440,0)</f>
        <v>7</v>
      </c>
      <c r="AA510" s="18" t="n">
        <f aca="false">ROUND((K510-J510)*1440,0)</f>
        <v>32</v>
      </c>
      <c r="AB510" s="18" t="n">
        <f aca="false">ROUND((L510-K510)*1440,0)</f>
        <v>20</v>
      </c>
      <c r="AC510" s="18" t="n">
        <f aca="false">ROUND((M510-L510)*1440,0)</f>
        <v>29</v>
      </c>
      <c r="AD510" s="18" t="n">
        <f aca="false">IF(N510="","",ROUND((N510-M510)*1440,0))</f>
        <v>22</v>
      </c>
      <c r="AE510" s="18" t="n">
        <f aca="false">IF(O510="","",ROUND((O510-N510)*1440,0))</f>
        <v>42</v>
      </c>
      <c r="AF510" s="18" t="n">
        <f aca="false">IF(P510="","",ROUND((P510-O510)*1440,0))</f>
        <v>12</v>
      </c>
      <c r="AG510" s="18" t="n">
        <f aca="false">IF(Q510="","",ROUND((Q510-P510)*1440,0))</f>
        <v>10</v>
      </c>
      <c r="AH510" s="18" t="n">
        <f aca="false">IF(Q510="","",ROUND((Q510-H510)*1440,0))</f>
        <v>196</v>
      </c>
      <c r="AI510" s="19" t="n">
        <f aca="false">ROUND(IF(O510="",Assumptions!$B$25-K510,O510-K510)*24,1)</f>
        <v>1.9</v>
      </c>
      <c r="AJ510" s="20" t="n">
        <f aca="false">ROUND(MAX(N(Y510)/Assumptions!$C$5, N(Z510)/Assumptions!$C$6, N(AA510)/Assumptions!$C$7, N(AB510)/Assumptions!$C$8, N(AC510)/Assumptions!$C$9, N(AD510)/Assumptions!$C$10, N(AE510)/Assumptions!$C$11, N(AF510)/Assumptions!$C$12, N(AG510)/Assumptions!$C$13),3)</f>
        <v>1.333</v>
      </c>
      <c r="AK510" s="0" t="str">
        <f aca="false">IF(OR(U510="Pending",U510="On Hold"),"Open GRN (awaiting)",IF(AJ510&lt;=1,"Within SLA",IF(ROUND(N(Y510)/Assumptions!$C$5,3)=AJ510,"Gate Wait",IF(ROUND(N(Z510)/Assumptions!$C$6,3)=AJ510,"Dock Wait",IF(ROUND(N(AA510)/Assumptions!$C$7,3)=AJ510,"Unloading",IF(ROUND(N(AB510)/Assumptions!$C$8,3)=AJ510,"Unload-to-QC Wait",IF(ROUND(N(AC510)/Assumptions!$C$9,3)=AJ510,"QC",IF(ROUND(N(AD510)/Assumptions!$C$10,3)=AJ510,"QC-to-GRN Wait",IF(ROUND(N(AE510)/Assumptions!$C$11,3)=AJ510,"GRN Processing",IF(ROUND(N(AF510)/Assumptions!$C$12,3)=AJ510,"GRN-to-Putaway Wait",IF(ROUND(N(AG510)/Assumptions!$C$13,3)=AJ510,"Putaway","Within SLA")))))))))))</f>
        <v>Unload-to-QC Wait</v>
      </c>
    </row>
    <row r="511" customFormat="false" ht="15" hidden="false" customHeight="false" outlineLevel="0" collapsed="false">
      <c r="A511" s="0" t="s">
        <v>1652</v>
      </c>
      <c r="B511" s="0" t="s">
        <v>1653</v>
      </c>
      <c r="C511" s="0" t="s">
        <v>118</v>
      </c>
      <c r="D511" s="0" t="s">
        <v>119</v>
      </c>
      <c r="E511" s="0" t="s">
        <v>1654</v>
      </c>
      <c r="F511" s="0" t="s">
        <v>121</v>
      </c>
      <c r="G511" s="0" t="s">
        <v>129</v>
      </c>
      <c r="H511" s="17" t="n">
        <v>46214.6972222222</v>
      </c>
      <c r="I511" s="17" t="n">
        <v>46214.7263888889</v>
      </c>
      <c r="J511" s="17" t="n">
        <v>46214.7319444444</v>
      </c>
      <c r="K511" s="17" t="n">
        <v>46214.7555555556</v>
      </c>
      <c r="L511" s="17" t="n">
        <v>46214.7715277778</v>
      </c>
      <c r="M511" s="17" t="n">
        <v>46214.78125</v>
      </c>
      <c r="N511" s="17" t="n">
        <v>46214.7847222222</v>
      </c>
      <c r="O511" s="17" t="n">
        <v>46214.81875</v>
      </c>
      <c r="P511" s="17" t="n">
        <v>46214.8291666667</v>
      </c>
      <c r="Q511" s="17" t="n">
        <v>46214.8381944444</v>
      </c>
      <c r="R511" s="0" t="n">
        <v>527</v>
      </c>
      <c r="S511" s="0" t="n">
        <v>0</v>
      </c>
      <c r="T511" s="0" t="n">
        <v>0</v>
      </c>
      <c r="U511" s="18" t="s">
        <v>130</v>
      </c>
      <c r="V511" s="18" t="s">
        <v>144</v>
      </c>
      <c r="W511" s="0" t="str">
        <f aca="false">IF(AND(X511&gt;=6,X511&lt;14),"A",IF(AND(X511&gt;=14,X511&lt;22),"B","C"))</f>
        <v>B</v>
      </c>
      <c r="X511" s="18" t="n">
        <f aca="false">HOUR(H511)</f>
        <v>16</v>
      </c>
      <c r="Y511" s="18" t="n">
        <f aca="false">ROUND((I511-H511)*1440,0)</f>
        <v>42</v>
      </c>
      <c r="Z511" s="18" t="n">
        <f aca="false">ROUND((J511-I511)*1440,0)</f>
        <v>8</v>
      </c>
      <c r="AA511" s="18" t="n">
        <f aca="false">ROUND((K511-J511)*1440,0)</f>
        <v>34</v>
      </c>
      <c r="AB511" s="18" t="n">
        <f aca="false">ROUND((L511-K511)*1440,0)</f>
        <v>23</v>
      </c>
      <c r="AC511" s="18" t="n">
        <f aca="false">ROUND((M511-L511)*1440,0)</f>
        <v>14</v>
      </c>
      <c r="AD511" s="18" t="n">
        <f aca="false">IF(N511="","",ROUND((N511-M511)*1440,0))</f>
        <v>5</v>
      </c>
      <c r="AE511" s="18" t="n">
        <f aca="false">IF(O511="","",ROUND((O511-N511)*1440,0))</f>
        <v>49</v>
      </c>
      <c r="AF511" s="18" t="n">
        <f aca="false">IF(P511="","",ROUND((P511-O511)*1440,0))</f>
        <v>15</v>
      </c>
      <c r="AG511" s="18" t="n">
        <f aca="false">IF(Q511="","",ROUND((Q511-P511)*1440,0))</f>
        <v>13</v>
      </c>
      <c r="AH511" s="18" t="n">
        <f aca="false">IF(Q511="","",ROUND((Q511-H511)*1440,0))</f>
        <v>203</v>
      </c>
      <c r="AI511" s="19" t="n">
        <f aca="false">ROUND(IF(O511="",Assumptions!$B$25-K511,O511-K511)*24,1)</f>
        <v>1.5</v>
      </c>
      <c r="AJ511" s="20" t="n">
        <f aca="false">ROUND(MAX(N(Y511)/Assumptions!$C$5, N(Z511)/Assumptions!$C$6, N(AA511)/Assumptions!$C$7, N(AB511)/Assumptions!$C$8, N(AC511)/Assumptions!$C$9, N(AD511)/Assumptions!$C$10, N(AE511)/Assumptions!$C$11, N(AF511)/Assumptions!$C$12, N(AG511)/Assumptions!$C$13),3)</f>
        <v>1.533</v>
      </c>
      <c r="AK511" s="0" t="str">
        <f aca="false">IF(OR(U511="Pending",U511="On Hold"),"Open GRN (awaiting)",IF(AJ511&lt;=1,"Within SLA",IF(ROUND(N(Y511)/Assumptions!$C$5,3)=AJ511,"Gate Wait",IF(ROUND(N(Z511)/Assumptions!$C$6,3)=AJ511,"Dock Wait",IF(ROUND(N(AA511)/Assumptions!$C$7,3)=AJ511,"Unloading",IF(ROUND(N(AB511)/Assumptions!$C$8,3)=AJ511,"Unload-to-QC Wait",IF(ROUND(N(AC511)/Assumptions!$C$9,3)=AJ511,"QC",IF(ROUND(N(AD511)/Assumptions!$C$10,3)=AJ511,"QC-to-GRN Wait",IF(ROUND(N(AE511)/Assumptions!$C$11,3)=AJ511,"GRN Processing",IF(ROUND(N(AF511)/Assumptions!$C$12,3)=AJ511,"GRN-to-Putaway Wait",IF(ROUND(N(AG511)/Assumptions!$C$13,3)=AJ511,"Putaway","Within SLA")))))))))))</f>
        <v>Unload-to-QC Wait</v>
      </c>
    </row>
    <row r="512" customFormat="false" ht="15" hidden="false" customHeight="false" outlineLevel="0" collapsed="false">
      <c r="A512" s="0" t="s">
        <v>1655</v>
      </c>
      <c r="B512" s="0" t="s">
        <v>1656</v>
      </c>
      <c r="C512" s="0" t="s">
        <v>184</v>
      </c>
      <c r="D512" s="0" t="s">
        <v>119</v>
      </c>
      <c r="E512" s="0" t="s">
        <v>375</v>
      </c>
      <c r="F512" s="0" t="s">
        <v>177</v>
      </c>
      <c r="G512" s="0" t="s">
        <v>122</v>
      </c>
      <c r="H512" s="17" t="n">
        <v>46214.7034722222</v>
      </c>
      <c r="I512" s="17" t="n">
        <v>46214.7263888889</v>
      </c>
      <c r="J512" s="17" t="n">
        <v>46214.7333333333</v>
      </c>
      <c r="K512" s="17" t="n">
        <v>46214.7527777778</v>
      </c>
      <c r="L512" s="17" t="n">
        <v>46214.7652777778</v>
      </c>
      <c r="M512" s="17" t="n">
        <v>46214.7868055556</v>
      </c>
      <c r="N512" s="17" t="n">
        <v>46214.8243055556</v>
      </c>
      <c r="O512" s="17" t="n">
        <v>46214.9270833333</v>
      </c>
      <c r="P512" s="17" t="n">
        <v>46214.9361111111</v>
      </c>
      <c r="Q512" s="17" t="n">
        <v>46214.9555555556</v>
      </c>
      <c r="R512" s="0" t="n">
        <v>119</v>
      </c>
      <c r="S512" s="0" t="n">
        <v>7</v>
      </c>
      <c r="T512" s="0" t="n">
        <v>2</v>
      </c>
      <c r="U512" s="18" t="s">
        <v>123</v>
      </c>
      <c r="V512" s="18" t="s">
        <v>156</v>
      </c>
      <c r="W512" s="0" t="str">
        <f aca="false">IF(AND(X512&gt;=6,X512&lt;14),"A",IF(AND(X512&gt;=14,X512&lt;22),"B","C"))</f>
        <v>B</v>
      </c>
      <c r="X512" s="18" t="n">
        <f aca="false">HOUR(H512)</f>
        <v>16</v>
      </c>
      <c r="Y512" s="18" t="n">
        <f aca="false">ROUND((I512-H512)*1440,0)</f>
        <v>33</v>
      </c>
      <c r="Z512" s="18" t="n">
        <f aca="false">ROUND((J512-I512)*1440,0)</f>
        <v>10</v>
      </c>
      <c r="AA512" s="18" t="n">
        <f aca="false">ROUND((K512-J512)*1440,0)</f>
        <v>28</v>
      </c>
      <c r="AB512" s="18" t="n">
        <f aca="false">ROUND((L512-K512)*1440,0)</f>
        <v>18</v>
      </c>
      <c r="AC512" s="18" t="n">
        <f aca="false">ROUND((M512-L512)*1440,0)</f>
        <v>31</v>
      </c>
      <c r="AD512" s="18" t="n">
        <f aca="false">IF(N512="","",ROUND((N512-M512)*1440,0))</f>
        <v>54</v>
      </c>
      <c r="AE512" s="18" t="n">
        <f aca="false">IF(O512="","",ROUND((O512-N512)*1440,0))</f>
        <v>148</v>
      </c>
      <c r="AF512" s="18" t="n">
        <f aca="false">IF(P512="","",ROUND((P512-O512)*1440,0))</f>
        <v>13</v>
      </c>
      <c r="AG512" s="18" t="n">
        <f aca="false">IF(Q512="","",ROUND((Q512-P512)*1440,0))</f>
        <v>28</v>
      </c>
      <c r="AH512" s="18" t="n">
        <f aca="false">IF(Q512="","",ROUND((Q512-H512)*1440,0))</f>
        <v>363</v>
      </c>
      <c r="AI512" s="19" t="n">
        <f aca="false">ROUND(IF(O512="",Assumptions!$B$25-K512,O512-K512)*24,1)</f>
        <v>4.2</v>
      </c>
      <c r="AJ512" s="20" t="n">
        <f aca="false">ROUND(MAX(N(Y512)/Assumptions!$C$5, N(Z512)/Assumptions!$C$6, N(AA512)/Assumptions!$C$7, N(AB512)/Assumptions!$C$8, N(AC512)/Assumptions!$C$9, N(AD512)/Assumptions!$C$10, N(AE512)/Assumptions!$C$11, N(AF512)/Assumptions!$C$12, N(AG512)/Assumptions!$C$13),3)</f>
        <v>3.289</v>
      </c>
      <c r="AK512" s="0" t="str">
        <f aca="false">IF(OR(U512="Pending",U512="On Hold"),"Open GRN (awaiting)",IF(AJ512&lt;=1,"Within SLA",IF(ROUND(N(Y512)/Assumptions!$C$5,3)=AJ512,"Gate Wait",IF(ROUND(N(Z512)/Assumptions!$C$6,3)=AJ512,"Dock Wait",IF(ROUND(N(AA512)/Assumptions!$C$7,3)=AJ512,"Unloading",IF(ROUND(N(AB512)/Assumptions!$C$8,3)=AJ512,"Unload-to-QC Wait",IF(ROUND(N(AC512)/Assumptions!$C$9,3)=AJ512,"QC",IF(ROUND(N(AD512)/Assumptions!$C$10,3)=AJ512,"QC-to-GRN Wait",IF(ROUND(N(AE512)/Assumptions!$C$11,3)=AJ512,"GRN Processing",IF(ROUND(N(AF512)/Assumptions!$C$12,3)=AJ512,"GRN-to-Putaway Wait",IF(ROUND(N(AG512)/Assumptions!$C$13,3)=AJ512,"Putaway","Within SLA")))))))))))</f>
        <v>GRN Processing</v>
      </c>
    </row>
    <row r="513" customFormat="false" ht="15" hidden="false" customHeight="false" outlineLevel="0" collapsed="false">
      <c r="A513" s="0" t="s">
        <v>1657</v>
      </c>
      <c r="B513" s="0" t="s">
        <v>1658</v>
      </c>
      <c r="C513" s="0" t="s">
        <v>218</v>
      </c>
      <c r="D513" s="0" t="s">
        <v>147</v>
      </c>
      <c r="E513" s="0" t="s">
        <v>1659</v>
      </c>
      <c r="F513" s="0" t="s">
        <v>137</v>
      </c>
      <c r="G513" s="0" t="s">
        <v>150</v>
      </c>
      <c r="H513" s="17" t="n">
        <v>46214.7381944444</v>
      </c>
      <c r="I513" s="17" t="n">
        <v>46214.75</v>
      </c>
      <c r="J513" s="17" t="n">
        <v>46214.7583333333</v>
      </c>
      <c r="K513" s="17" t="n">
        <v>46214.8263888889</v>
      </c>
      <c r="L513" s="17" t="n">
        <v>46214.83125</v>
      </c>
      <c r="M513" s="17" t="n">
        <v>46214.8541666667</v>
      </c>
      <c r="N513" s="17" t="n">
        <v>46214.8638888889</v>
      </c>
      <c r="O513" s="17" t="n">
        <v>46214.8993055556</v>
      </c>
      <c r="P513" s="17" t="n">
        <v>46214.9069444445</v>
      </c>
      <c r="Q513" s="17" t="n">
        <v>46214.9305555556</v>
      </c>
      <c r="R513" s="0" t="n">
        <v>1357</v>
      </c>
      <c r="S513" s="0" t="n">
        <v>0</v>
      </c>
      <c r="T513" s="0" t="n">
        <v>0</v>
      </c>
      <c r="U513" s="18" t="s">
        <v>130</v>
      </c>
      <c r="V513" s="18" t="s">
        <v>144</v>
      </c>
      <c r="W513" s="0" t="str">
        <f aca="false">IF(AND(X513&gt;=6,X513&lt;14),"A",IF(AND(X513&gt;=14,X513&lt;22),"B","C"))</f>
        <v>B</v>
      </c>
      <c r="X513" s="18" t="n">
        <f aca="false">HOUR(H513)</f>
        <v>17</v>
      </c>
      <c r="Y513" s="18" t="n">
        <f aca="false">ROUND((I513-H513)*1440,0)</f>
        <v>17</v>
      </c>
      <c r="Z513" s="18" t="n">
        <f aca="false">ROUND((J513-I513)*1440,0)</f>
        <v>12</v>
      </c>
      <c r="AA513" s="18" t="n">
        <f aca="false">ROUND((K513-J513)*1440,0)</f>
        <v>98</v>
      </c>
      <c r="AB513" s="18" t="n">
        <f aca="false">ROUND((L513-K513)*1440,0)</f>
        <v>7</v>
      </c>
      <c r="AC513" s="18" t="n">
        <f aca="false">ROUND((M513-L513)*1440,0)</f>
        <v>33</v>
      </c>
      <c r="AD513" s="18" t="n">
        <f aca="false">IF(N513="","",ROUND((N513-M513)*1440,0))</f>
        <v>14</v>
      </c>
      <c r="AE513" s="18" t="n">
        <f aca="false">IF(O513="","",ROUND((O513-N513)*1440,0))</f>
        <v>51</v>
      </c>
      <c r="AF513" s="18" t="n">
        <f aca="false">IF(P513="","",ROUND((P513-O513)*1440,0))</f>
        <v>11</v>
      </c>
      <c r="AG513" s="18" t="n">
        <f aca="false">IF(Q513="","",ROUND((Q513-P513)*1440,0))</f>
        <v>34</v>
      </c>
      <c r="AH513" s="18" t="n">
        <f aca="false">IF(Q513="","",ROUND((Q513-H513)*1440,0))</f>
        <v>277</v>
      </c>
      <c r="AI513" s="19" t="n">
        <f aca="false">ROUND(IF(O513="",Assumptions!$B$25-K513,O513-K513)*24,1)</f>
        <v>1.8</v>
      </c>
      <c r="AJ513" s="20" t="n">
        <f aca="false">ROUND(MAX(N(Y513)/Assumptions!$C$5, N(Z513)/Assumptions!$C$6, N(AA513)/Assumptions!$C$7, N(AB513)/Assumptions!$C$8, N(AC513)/Assumptions!$C$9, N(AD513)/Assumptions!$C$10, N(AE513)/Assumptions!$C$11, N(AF513)/Assumptions!$C$12, N(AG513)/Assumptions!$C$13),3)</f>
        <v>1.633</v>
      </c>
      <c r="AK513" s="0" t="str">
        <f aca="false">IF(OR(U513="Pending",U513="On Hold"),"Open GRN (awaiting)",IF(AJ513&lt;=1,"Within SLA",IF(ROUND(N(Y513)/Assumptions!$C$5,3)=AJ513,"Gate Wait",IF(ROUND(N(Z513)/Assumptions!$C$6,3)=AJ513,"Dock Wait",IF(ROUND(N(AA513)/Assumptions!$C$7,3)=AJ513,"Unloading",IF(ROUND(N(AB513)/Assumptions!$C$8,3)=AJ513,"Unload-to-QC Wait",IF(ROUND(N(AC513)/Assumptions!$C$9,3)=AJ513,"QC",IF(ROUND(N(AD513)/Assumptions!$C$10,3)=AJ513,"QC-to-GRN Wait",IF(ROUND(N(AE513)/Assumptions!$C$11,3)=AJ513,"GRN Processing",IF(ROUND(N(AF513)/Assumptions!$C$12,3)=AJ513,"GRN-to-Putaway Wait",IF(ROUND(N(AG513)/Assumptions!$C$13,3)=AJ513,"Putaway","Within SLA")))))))))))</f>
        <v>Unloading</v>
      </c>
    </row>
    <row r="514" customFormat="false" ht="15" hidden="false" customHeight="false" outlineLevel="0" collapsed="false">
      <c r="A514" s="0" t="s">
        <v>1660</v>
      </c>
      <c r="B514" s="0" t="s">
        <v>1661</v>
      </c>
      <c r="C514" s="0" t="s">
        <v>118</v>
      </c>
      <c r="D514" s="0" t="s">
        <v>135</v>
      </c>
      <c r="E514" s="0" t="s">
        <v>1662</v>
      </c>
      <c r="F514" s="0" t="s">
        <v>121</v>
      </c>
      <c r="G514" s="0" t="s">
        <v>138</v>
      </c>
      <c r="H514" s="17" t="n">
        <v>46214.7770833333</v>
      </c>
      <c r="I514" s="17" t="n">
        <v>46214.7847222222</v>
      </c>
      <c r="J514" s="17" t="n">
        <v>46214.7909722222</v>
      </c>
      <c r="K514" s="17" t="n">
        <v>46214.8229166667</v>
      </c>
      <c r="L514" s="17" t="n">
        <v>46214.8333333333</v>
      </c>
      <c r="M514" s="17" t="n">
        <v>46214.8506944445</v>
      </c>
      <c r="N514" s="17" t="n">
        <v>46214.8736111111</v>
      </c>
      <c r="O514" s="17" t="n">
        <v>46215.0555555556</v>
      </c>
      <c r="P514" s="17" t="n">
        <v>46215.0631944445</v>
      </c>
      <c r="Q514" s="17" t="n">
        <v>46215.0715277778</v>
      </c>
      <c r="R514" s="0" t="n">
        <v>351</v>
      </c>
      <c r="S514" s="0" t="n">
        <v>0</v>
      </c>
      <c r="T514" s="0" t="n">
        <v>0</v>
      </c>
      <c r="U514" s="18" t="s">
        <v>130</v>
      </c>
      <c r="V514" s="18" t="s">
        <v>156</v>
      </c>
      <c r="W514" s="0" t="str">
        <f aca="false">IF(AND(X514&gt;=6,X514&lt;14),"A",IF(AND(X514&gt;=14,X514&lt;22),"B","C"))</f>
        <v>B</v>
      </c>
      <c r="X514" s="18" t="n">
        <f aca="false">HOUR(H514)</f>
        <v>18</v>
      </c>
      <c r="Y514" s="18" t="n">
        <f aca="false">ROUND((I514-H514)*1440,0)</f>
        <v>11</v>
      </c>
      <c r="Z514" s="18" t="n">
        <f aca="false">ROUND((J514-I514)*1440,0)</f>
        <v>9</v>
      </c>
      <c r="AA514" s="18" t="n">
        <f aca="false">ROUND((K514-J514)*1440,0)</f>
        <v>46</v>
      </c>
      <c r="AB514" s="18" t="n">
        <f aca="false">ROUND((L514-K514)*1440,0)</f>
        <v>15</v>
      </c>
      <c r="AC514" s="18" t="n">
        <f aca="false">ROUND((M514-L514)*1440,0)</f>
        <v>25</v>
      </c>
      <c r="AD514" s="18" t="n">
        <f aca="false">IF(N514="","",ROUND((N514-M514)*1440,0))</f>
        <v>33</v>
      </c>
      <c r="AE514" s="18" t="n">
        <f aca="false">IF(O514="","",ROUND((O514-N514)*1440,0))</f>
        <v>262</v>
      </c>
      <c r="AF514" s="18" t="n">
        <f aca="false">IF(P514="","",ROUND((P514-O514)*1440,0))</f>
        <v>11</v>
      </c>
      <c r="AG514" s="18" t="n">
        <f aca="false">IF(Q514="","",ROUND((Q514-P514)*1440,0))</f>
        <v>12</v>
      </c>
      <c r="AH514" s="18" t="n">
        <f aca="false">IF(Q514="","",ROUND((Q514-H514)*1440,0))</f>
        <v>424</v>
      </c>
      <c r="AI514" s="19" t="n">
        <f aca="false">ROUND(IF(O514="",Assumptions!$B$25-K514,O514-K514)*24,1)</f>
        <v>5.6</v>
      </c>
      <c r="AJ514" s="20" t="n">
        <f aca="false">ROUND(MAX(N(Y514)/Assumptions!$C$5, N(Z514)/Assumptions!$C$6, N(AA514)/Assumptions!$C$7, N(AB514)/Assumptions!$C$8, N(AC514)/Assumptions!$C$9, N(AD514)/Assumptions!$C$10, N(AE514)/Assumptions!$C$11, N(AF514)/Assumptions!$C$12, N(AG514)/Assumptions!$C$13),3)</f>
        <v>5.822</v>
      </c>
      <c r="AK514" s="0" t="str">
        <f aca="false">IF(OR(U514="Pending",U514="On Hold"),"Open GRN (awaiting)",IF(AJ514&lt;=1,"Within SLA",IF(ROUND(N(Y514)/Assumptions!$C$5,3)=AJ514,"Gate Wait",IF(ROUND(N(Z514)/Assumptions!$C$6,3)=AJ514,"Dock Wait",IF(ROUND(N(AA514)/Assumptions!$C$7,3)=AJ514,"Unloading",IF(ROUND(N(AB514)/Assumptions!$C$8,3)=AJ514,"Unload-to-QC Wait",IF(ROUND(N(AC514)/Assumptions!$C$9,3)=AJ514,"QC",IF(ROUND(N(AD514)/Assumptions!$C$10,3)=AJ514,"QC-to-GRN Wait",IF(ROUND(N(AE514)/Assumptions!$C$11,3)=AJ514,"GRN Processing",IF(ROUND(N(AF514)/Assumptions!$C$12,3)=AJ514,"GRN-to-Putaway Wait",IF(ROUND(N(AG514)/Assumptions!$C$13,3)=AJ514,"Putaway","Within SLA")))))))))))</f>
        <v>GRN Processing</v>
      </c>
    </row>
    <row r="515" customFormat="false" ht="15" hidden="false" customHeight="false" outlineLevel="0" collapsed="false">
      <c r="A515" s="0" t="s">
        <v>1663</v>
      </c>
      <c r="B515" s="0" t="s">
        <v>1664</v>
      </c>
      <c r="C515" s="0" t="s">
        <v>142</v>
      </c>
      <c r="D515" s="0" t="s">
        <v>135</v>
      </c>
      <c r="E515" s="0" t="s">
        <v>986</v>
      </c>
      <c r="F515" s="0" t="s">
        <v>137</v>
      </c>
      <c r="G515" s="0" t="s">
        <v>138</v>
      </c>
      <c r="H515" s="17" t="n">
        <v>46214.8770833333</v>
      </c>
      <c r="I515" s="17" t="n">
        <v>46214.8840277778</v>
      </c>
      <c r="J515" s="17" t="n">
        <v>46214.8888888889</v>
      </c>
      <c r="K515" s="17" t="n">
        <v>46214.9097222222</v>
      </c>
      <c r="L515" s="17" t="n">
        <v>46214.9201388889</v>
      </c>
      <c r="M515" s="17" t="n">
        <v>46214.9576388889</v>
      </c>
      <c r="N515" s="17" t="n">
        <v>46214.9833333333</v>
      </c>
      <c r="O515" s="17" t="n">
        <v>46215.0111111111</v>
      </c>
      <c r="P515" s="17" t="n">
        <v>46215.025</v>
      </c>
      <c r="Q515" s="17" t="n">
        <v>46215.0451388889</v>
      </c>
      <c r="R515" s="0" t="n">
        <v>77</v>
      </c>
      <c r="S515" s="0" t="n">
        <v>0</v>
      </c>
      <c r="T515" s="0" t="n">
        <v>0</v>
      </c>
      <c r="U515" s="18" t="s">
        <v>130</v>
      </c>
      <c r="V515" s="18" t="s">
        <v>144</v>
      </c>
      <c r="W515" s="0" t="str">
        <f aca="false">IF(AND(X515&gt;=6,X515&lt;14),"A",IF(AND(X515&gt;=14,X515&lt;22),"B","C"))</f>
        <v>B</v>
      </c>
      <c r="X515" s="18" t="n">
        <f aca="false">HOUR(H515)</f>
        <v>21</v>
      </c>
      <c r="Y515" s="18" t="n">
        <f aca="false">ROUND((I515-H515)*1440,0)</f>
        <v>10</v>
      </c>
      <c r="Z515" s="18" t="n">
        <f aca="false">ROUND((J515-I515)*1440,0)</f>
        <v>7</v>
      </c>
      <c r="AA515" s="18" t="n">
        <f aca="false">ROUND((K515-J515)*1440,0)</f>
        <v>30</v>
      </c>
      <c r="AB515" s="18" t="n">
        <f aca="false">ROUND((L515-K515)*1440,0)</f>
        <v>15</v>
      </c>
      <c r="AC515" s="18" t="n">
        <f aca="false">ROUND((M515-L515)*1440,0)</f>
        <v>54</v>
      </c>
      <c r="AD515" s="18" t="n">
        <f aca="false">IF(N515="","",ROUND((N515-M515)*1440,0))</f>
        <v>37</v>
      </c>
      <c r="AE515" s="18" t="n">
        <f aca="false">IF(O515="","",ROUND((O515-N515)*1440,0))</f>
        <v>40</v>
      </c>
      <c r="AF515" s="18" t="n">
        <f aca="false">IF(P515="","",ROUND((P515-O515)*1440,0))</f>
        <v>20</v>
      </c>
      <c r="AG515" s="18" t="n">
        <f aca="false">IF(Q515="","",ROUND((Q515-P515)*1440,0))</f>
        <v>29</v>
      </c>
      <c r="AH515" s="18" t="n">
        <f aca="false">IF(Q515="","",ROUND((Q515-H515)*1440,0))</f>
        <v>242</v>
      </c>
      <c r="AI515" s="19" t="n">
        <f aca="false">ROUND(IF(O515="",Assumptions!$B$25-K515,O515-K515)*24,1)</f>
        <v>2.4</v>
      </c>
      <c r="AJ515" s="20" t="n">
        <f aca="false">ROUND(MAX(N(Y515)/Assumptions!$C$5, N(Z515)/Assumptions!$C$6, N(AA515)/Assumptions!$C$7, N(AB515)/Assumptions!$C$8, N(AC515)/Assumptions!$C$9, N(AD515)/Assumptions!$C$10, N(AE515)/Assumptions!$C$11, N(AF515)/Assumptions!$C$12, N(AG515)/Assumptions!$C$13),3)</f>
        <v>1.233</v>
      </c>
      <c r="AK515" s="0" t="str">
        <f aca="false">IF(OR(U515="Pending",U515="On Hold"),"Open GRN (awaiting)",IF(AJ515&lt;=1,"Within SLA",IF(ROUND(N(Y515)/Assumptions!$C$5,3)=AJ515,"Gate Wait",IF(ROUND(N(Z515)/Assumptions!$C$6,3)=AJ515,"Dock Wait",IF(ROUND(N(AA515)/Assumptions!$C$7,3)=AJ515,"Unloading",IF(ROUND(N(AB515)/Assumptions!$C$8,3)=AJ515,"Unload-to-QC Wait",IF(ROUND(N(AC515)/Assumptions!$C$9,3)=AJ515,"QC",IF(ROUND(N(AD515)/Assumptions!$C$10,3)=AJ515,"QC-to-GRN Wait",IF(ROUND(N(AE515)/Assumptions!$C$11,3)=AJ515,"GRN Processing",IF(ROUND(N(AF515)/Assumptions!$C$12,3)=AJ515,"GRN-to-Putaway Wait",IF(ROUND(N(AG515)/Assumptions!$C$13,3)=AJ515,"Putaway","Within SLA")))))))))))</f>
        <v>QC-to-GRN Wait</v>
      </c>
    </row>
    <row r="516" customFormat="false" ht="15" hidden="false" customHeight="false" outlineLevel="0" collapsed="false">
      <c r="A516" s="0" t="s">
        <v>1665</v>
      </c>
      <c r="B516" s="0" t="s">
        <v>1666</v>
      </c>
      <c r="C516" s="0" t="s">
        <v>159</v>
      </c>
      <c r="D516" s="0" t="s">
        <v>119</v>
      </c>
      <c r="E516" s="0" t="s">
        <v>1667</v>
      </c>
      <c r="F516" s="0" t="s">
        <v>128</v>
      </c>
      <c r="G516" s="0" t="s">
        <v>129</v>
      </c>
      <c r="H516" s="17" t="n">
        <v>46214.9930555556</v>
      </c>
      <c r="I516" s="17" t="n">
        <v>46215.0159722222</v>
      </c>
      <c r="J516" s="17" t="n">
        <v>46215.0201388889</v>
      </c>
      <c r="K516" s="17" t="n">
        <v>46215.0430555556</v>
      </c>
      <c r="L516" s="17" t="n">
        <v>46215.0472222222</v>
      </c>
      <c r="M516" s="17" t="n">
        <v>46215.0736111111</v>
      </c>
      <c r="N516" s="17" t="n">
        <v>46215.1131944444</v>
      </c>
      <c r="O516" s="17" t="n">
        <v>46215.125</v>
      </c>
      <c r="P516" s="17" t="n">
        <v>46215.1888888889</v>
      </c>
      <c r="Q516" s="17" t="n">
        <v>46215.1958333333</v>
      </c>
      <c r="R516" s="0" t="n">
        <v>432</v>
      </c>
      <c r="S516" s="0" t="n">
        <v>0</v>
      </c>
      <c r="T516" s="0" t="n">
        <v>0</v>
      </c>
      <c r="U516" s="18" t="s">
        <v>130</v>
      </c>
      <c r="V516" s="18" t="s">
        <v>144</v>
      </c>
      <c r="W516" s="0" t="str">
        <f aca="false">IF(AND(X516&gt;=6,X516&lt;14),"A",IF(AND(X516&gt;=14,X516&lt;22),"B","C"))</f>
        <v>C</v>
      </c>
      <c r="X516" s="18" t="n">
        <f aca="false">HOUR(H516)</f>
        <v>23</v>
      </c>
      <c r="Y516" s="18" t="n">
        <f aca="false">ROUND((I516-H516)*1440,0)</f>
        <v>33</v>
      </c>
      <c r="Z516" s="18" t="n">
        <f aca="false">ROUND((J516-I516)*1440,0)</f>
        <v>6</v>
      </c>
      <c r="AA516" s="18" t="n">
        <f aca="false">ROUND((K516-J516)*1440,0)</f>
        <v>33</v>
      </c>
      <c r="AB516" s="18" t="n">
        <f aca="false">ROUND((L516-K516)*1440,0)</f>
        <v>6</v>
      </c>
      <c r="AC516" s="18" t="n">
        <f aca="false">ROUND((M516-L516)*1440,0)</f>
        <v>38</v>
      </c>
      <c r="AD516" s="18" t="n">
        <f aca="false">IF(N516="","",ROUND((N516-M516)*1440,0))</f>
        <v>57</v>
      </c>
      <c r="AE516" s="18" t="n">
        <f aca="false">IF(O516="","",ROUND((O516-N516)*1440,0))</f>
        <v>17</v>
      </c>
      <c r="AF516" s="18" t="n">
        <f aca="false">IF(P516="","",ROUND((P516-O516)*1440,0))</f>
        <v>92</v>
      </c>
      <c r="AG516" s="18" t="n">
        <f aca="false">IF(Q516="","",ROUND((Q516-P516)*1440,0))</f>
        <v>10</v>
      </c>
      <c r="AH516" s="18" t="n">
        <f aca="false">IF(Q516="","",ROUND((Q516-H516)*1440,0))</f>
        <v>292</v>
      </c>
      <c r="AI516" s="19" t="n">
        <f aca="false">ROUND(IF(O516="",Assumptions!$B$25-K516,O516-K516)*24,1)</f>
        <v>2</v>
      </c>
      <c r="AJ516" s="20" t="n">
        <f aca="false">ROUND(MAX(N(Y516)/Assumptions!$C$5, N(Z516)/Assumptions!$C$6, N(AA516)/Assumptions!$C$7, N(AB516)/Assumptions!$C$8, N(AC516)/Assumptions!$C$9, N(AD516)/Assumptions!$C$10, N(AE516)/Assumptions!$C$11, N(AF516)/Assumptions!$C$12, N(AG516)/Assumptions!$C$13),3)</f>
        <v>4.6</v>
      </c>
      <c r="AK516" s="0" t="str">
        <f aca="false">IF(OR(U516="Pending",U516="On Hold"),"Open GRN (awaiting)",IF(AJ516&lt;=1,"Within SLA",IF(ROUND(N(Y516)/Assumptions!$C$5,3)=AJ516,"Gate Wait",IF(ROUND(N(Z516)/Assumptions!$C$6,3)=AJ516,"Dock Wait",IF(ROUND(N(AA516)/Assumptions!$C$7,3)=AJ516,"Unloading",IF(ROUND(N(AB516)/Assumptions!$C$8,3)=AJ516,"Unload-to-QC Wait",IF(ROUND(N(AC516)/Assumptions!$C$9,3)=AJ516,"QC",IF(ROUND(N(AD516)/Assumptions!$C$10,3)=AJ516,"QC-to-GRN Wait",IF(ROUND(N(AE516)/Assumptions!$C$11,3)=AJ516,"GRN Processing",IF(ROUND(N(AF516)/Assumptions!$C$12,3)=AJ516,"GRN-to-Putaway Wait",IF(ROUND(N(AG516)/Assumptions!$C$13,3)=AJ516,"Putaway","Within SLA")))))))))))</f>
        <v>GRN-to-Putaway Wait</v>
      </c>
    </row>
    <row r="517" customFormat="false" ht="15" hidden="false" customHeight="false" outlineLevel="0" collapsed="false">
      <c r="A517" s="0" t="s">
        <v>1668</v>
      </c>
      <c r="B517" s="0" t="s">
        <v>1669</v>
      </c>
      <c r="C517" s="0" t="s">
        <v>218</v>
      </c>
      <c r="D517" s="0" t="s">
        <v>135</v>
      </c>
      <c r="E517" s="0" t="s">
        <v>1670</v>
      </c>
      <c r="F517" s="0" t="s">
        <v>137</v>
      </c>
      <c r="G517" s="0" t="s">
        <v>138</v>
      </c>
      <c r="H517" s="17" t="n">
        <v>46216.0993055556</v>
      </c>
      <c r="I517" s="17" t="n">
        <v>46216.1111111111</v>
      </c>
      <c r="J517" s="17" t="n">
        <v>46216.1138888889</v>
      </c>
      <c r="K517" s="17" t="n">
        <v>46216.14375</v>
      </c>
      <c r="L517" s="17" t="n">
        <v>46216.1555555556</v>
      </c>
      <c r="M517" s="17" t="n">
        <v>46216.1986111111</v>
      </c>
      <c r="N517" s="17" t="n">
        <v>46216.2201388889</v>
      </c>
      <c r="O517" s="17" t="n">
        <v>46216.2895833333</v>
      </c>
      <c r="P517" s="17" t="n">
        <v>46216.2986111111</v>
      </c>
      <c r="Q517" s="17" t="n">
        <v>46216.3173611111</v>
      </c>
      <c r="R517" s="0" t="n">
        <v>440</v>
      </c>
      <c r="S517" s="0" t="n">
        <v>0</v>
      </c>
      <c r="T517" s="0" t="n">
        <v>0</v>
      </c>
      <c r="U517" s="18" t="s">
        <v>130</v>
      </c>
      <c r="V517" s="18" t="s">
        <v>156</v>
      </c>
      <c r="W517" s="0" t="str">
        <f aca="false">IF(AND(X517&gt;=6,X517&lt;14),"A",IF(AND(X517&gt;=14,X517&lt;22),"B","C"))</f>
        <v>C</v>
      </c>
      <c r="X517" s="18" t="n">
        <f aca="false">HOUR(H517)</f>
        <v>2</v>
      </c>
      <c r="Y517" s="18" t="n">
        <f aca="false">ROUND((I517-H517)*1440,0)</f>
        <v>17</v>
      </c>
      <c r="Z517" s="18" t="n">
        <f aca="false">ROUND((J517-I517)*1440,0)</f>
        <v>4</v>
      </c>
      <c r="AA517" s="18" t="n">
        <f aca="false">ROUND((K517-J517)*1440,0)</f>
        <v>43</v>
      </c>
      <c r="AB517" s="18" t="n">
        <f aca="false">ROUND((L517-K517)*1440,0)</f>
        <v>17</v>
      </c>
      <c r="AC517" s="18" t="n">
        <f aca="false">ROUND((M517-L517)*1440,0)</f>
        <v>62</v>
      </c>
      <c r="AD517" s="18" t="n">
        <f aca="false">IF(N517="","",ROUND((N517-M517)*1440,0))</f>
        <v>31</v>
      </c>
      <c r="AE517" s="18" t="n">
        <f aca="false">IF(O517="","",ROUND((O517-N517)*1440,0))</f>
        <v>100</v>
      </c>
      <c r="AF517" s="18" t="n">
        <f aca="false">IF(P517="","",ROUND((P517-O517)*1440,0))</f>
        <v>13</v>
      </c>
      <c r="AG517" s="18" t="n">
        <f aca="false">IF(Q517="","",ROUND((Q517-P517)*1440,0))</f>
        <v>27</v>
      </c>
      <c r="AH517" s="18" t="n">
        <f aca="false">IF(Q517="","",ROUND((Q517-H517)*1440,0))</f>
        <v>314</v>
      </c>
      <c r="AI517" s="19" t="n">
        <f aca="false">ROUND(IF(O517="",Assumptions!$B$25-K517,O517-K517)*24,1)</f>
        <v>3.5</v>
      </c>
      <c r="AJ517" s="20" t="n">
        <f aca="false">ROUND(MAX(N(Y517)/Assumptions!$C$5, N(Z517)/Assumptions!$C$6, N(AA517)/Assumptions!$C$7, N(AB517)/Assumptions!$C$8, N(AC517)/Assumptions!$C$9, N(AD517)/Assumptions!$C$10, N(AE517)/Assumptions!$C$11, N(AF517)/Assumptions!$C$12, N(AG517)/Assumptions!$C$13),3)</f>
        <v>2.222</v>
      </c>
      <c r="AK517" s="0" t="str">
        <f aca="false">IF(OR(U517="Pending",U517="On Hold"),"Open GRN (awaiting)",IF(AJ517&lt;=1,"Within SLA",IF(ROUND(N(Y517)/Assumptions!$C$5,3)=AJ517,"Gate Wait",IF(ROUND(N(Z517)/Assumptions!$C$6,3)=AJ517,"Dock Wait",IF(ROUND(N(AA517)/Assumptions!$C$7,3)=AJ517,"Unloading",IF(ROUND(N(AB517)/Assumptions!$C$8,3)=AJ517,"Unload-to-QC Wait",IF(ROUND(N(AC517)/Assumptions!$C$9,3)=AJ517,"QC",IF(ROUND(N(AD517)/Assumptions!$C$10,3)=AJ517,"QC-to-GRN Wait",IF(ROUND(N(AE517)/Assumptions!$C$11,3)=AJ517,"GRN Processing",IF(ROUND(N(AF517)/Assumptions!$C$12,3)=AJ517,"GRN-to-Putaway Wait",IF(ROUND(N(AG517)/Assumptions!$C$13,3)=AJ517,"Putaway","Within SLA")))))))))))</f>
        <v>GRN Processing</v>
      </c>
    </row>
    <row r="518" customFormat="false" ht="15" hidden="false" customHeight="false" outlineLevel="0" collapsed="false">
      <c r="A518" s="0" t="s">
        <v>1671</v>
      </c>
      <c r="B518" s="0" t="s">
        <v>1672</v>
      </c>
      <c r="C518" s="0" t="s">
        <v>184</v>
      </c>
      <c r="D518" s="0" t="s">
        <v>119</v>
      </c>
      <c r="E518" s="0" t="s">
        <v>1673</v>
      </c>
      <c r="F518" s="0" t="s">
        <v>177</v>
      </c>
      <c r="G518" s="0" t="s">
        <v>122</v>
      </c>
      <c r="H518" s="17" t="n">
        <v>46216.2840277778</v>
      </c>
      <c r="I518" s="17" t="n">
        <v>46216.3520833333</v>
      </c>
      <c r="J518" s="17" t="n">
        <v>46216.3548611111</v>
      </c>
      <c r="K518" s="17" t="n">
        <v>46216.3993055556</v>
      </c>
      <c r="L518" s="17" t="n">
        <v>46216.4041666667</v>
      </c>
      <c r="M518" s="17" t="n">
        <v>46216.4229166667</v>
      </c>
      <c r="N518" s="17" t="n">
        <v>46216.4618055556</v>
      </c>
      <c r="O518" s="17" t="n">
        <v>46216.4763888889</v>
      </c>
      <c r="P518" s="17" t="n">
        <v>46216.5055555556</v>
      </c>
      <c r="Q518" s="17" t="n">
        <v>46216.5222222222</v>
      </c>
      <c r="R518" s="0" t="n">
        <v>341</v>
      </c>
      <c r="S518" s="0" t="n">
        <v>0</v>
      </c>
      <c r="T518" s="0" t="n">
        <v>0</v>
      </c>
      <c r="U518" s="18" t="s">
        <v>130</v>
      </c>
      <c r="V518" s="18" t="s">
        <v>82</v>
      </c>
      <c r="W518" s="0" t="str">
        <f aca="false">IF(AND(X518&gt;=6,X518&lt;14),"A",IF(AND(X518&gt;=14,X518&lt;22),"B","C"))</f>
        <v>A</v>
      </c>
      <c r="X518" s="18" t="n">
        <f aca="false">HOUR(H518)</f>
        <v>6</v>
      </c>
      <c r="Y518" s="18" t="n">
        <f aca="false">ROUND((I518-H518)*1440,0)</f>
        <v>98</v>
      </c>
      <c r="Z518" s="18" t="n">
        <f aca="false">ROUND((J518-I518)*1440,0)</f>
        <v>4</v>
      </c>
      <c r="AA518" s="18" t="n">
        <f aca="false">ROUND((K518-J518)*1440,0)</f>
        <v>64</v>
      </c>
      <c r="AB518" s="18" t="n">
        <f aca="false">ROUND((L518-K518)*1440,0)</f>
        <v>7</v>
      </c>
      <c r="AC518" s="18" t="n">
        <f aca="false">ROUND((M518-L518)*1440,0)</f>
        <v>27</v>
      </c>
      <c r="AD518" s="18" t="n">
        <f aca="false">IF(N518="","",ROUND((N518-M518)*1440,0))</f>
        <v>56</v>
      </c>
      <c r="AE518" s="18" t="n">
        <f aca="false">IF(O518="","",ROUND((O518-N518)*1440,0))</f>
        <v>21</v>
      </c>
      <c r="AF518" s="18" t="n">
        <f aca="false">IF(P518="","",ROUND((P518-O518)*1440,0))</f>
        <v>42</v>
      </c>
      <c r="AG518" s="18" t="n">
        <f aca="false">IF(Q518="","",ROUND((Q518-P518)*1440,0))</f>
        <v>24</v>
      </c>
      <c r="AH518" s="18" t="n">
        <f aca="false">IF(Q518="","",ROUND((Q518-H518)*1440,0))</f>
        <v>343</v>
      </c>
      <c r="AI518" s="19" t="n">
        <f aca="false">ROUND(IF(O518="",Assumptions!$B$25-K518,O518-K518)*24,1)</f>
        <v>1.9</v>
      </c>
      <c r="AJ518" s="20" t="n">
        <f aca="false">ROUND(MAX(N(Y518)/Assumptions!$C$5, N(Z518)/Assumptions!$C$6, N(AA518)/Assumptions!$C$7, N(AB518)/Assumptions!$C$8, N(AC518)/Assumptions!$C$9, N(AD518)/Assumptions!$C$10, N(AE518)/Assumptions!$C$11, N(AF518)/Assumptions!$C$12, N(AG518)/Assumptions!$C$13),3)</f>
        <v>3.267</v>
      </c>
      <c r="AK518" s="0" t="str">
        <f aca="false">IF(OR(U518="Pending",U518="On Hold"),"Open GRN (awaiting)",IF(AJ518&lt;=1,"Within SLA",IF(ROUND(N(Y518)/Assumptions!$C$5,3)=AJ518,"Gate Wait",IF(ROUND(N(Z518)/Assumptions!$C$6,3)=AJ518,"Dock Wait",IF(ROUND(N(AA518)/Assumptions!$C$7,3)=AJ518,"Unloading",IF(ROUND(N(AB518)/Assumptions!$C$8,3)=AJ518,"Unload-to-QC Wait",IF(ROUND(N(AC518)/Assumptions!$C$9,3)=AJ518,"QC",IF(ROUND(N(AD518)/Assumptions!$C$10,3)=AJ518,"QC-to-GRN Wait",IF(ROUND(N(AE518)/Assumptions!$C$11,3)=AJ518,"GRN Processing",IF(ROUND(N(AF518)/Assumptions!$C$12,3)=AJ518,"GRN-to-Putaway Wait",IF(ROUND(N(AG518)/Assumptions!$C$13,3)=AJ518,"Putaway","Within SLA")))))))))))</f>
        <v>Gate Wait</v>
      </c>
    </row>
    <row r="519" customFormat="false" ht="15" hidden="false" customHeight="false" outlineLevel="0" collapsed="false">
      <c r="A519" s="0" t="s">
        <v>1674</v>
      </c>
      <c r="B519" s="0" t="s">
        <v>1675</v>
      </c>
      <c r="C519" s="0" t="s">
        <v>134</v>
      </c>
      <c r="D519" s="0" t="s">
        <v>119</v>
      </c>
      <c r="E519" s="0" t="s">
        <v>1676</v>
      </c>
      <c r="F519" s="0" t="s">
        <v>149</v>
      </c>
      <c r="G519" s="0" t="s">
        <v>129</v>
      </c>
      <c r="H519" s="17" t="n">
        <v>46216.3201388889</v>
      </c>
      <c r="I519" s="17" t="n">
        <v>46216.3555555556</v>
      </c>
      <c r="J519" s="17" t="n">
        <v>46216.3694444444</v>
      </c>
      <c r="K519" s="17" t="n">
        <v>46216.4</v>
      </c>
      <c r="L519" s="17" t="n">
        <v>46216.4034722222</v>
      </c>
      <c r="M519" s="17" t="n">
        <v>46216.4333333333</v>
      </c>
      <c r="N519" s="17" t="n">
        <v>46216.4631944444</v>
      </c>
      <c r="O519" s="17" t="n">
        <v>46216.4944444444</v>
      </c>
      <c r="P519" s="17" t="n">
        <v>46216.5034722222</v>
      </c>
      <c r="Q519" s="17" t="n">
        <v>46216.5138888889</v>
      </c>
      <c r="R519" s="0" t="n">
        <v>600</v>
      </c>
      <c r="S519" s="0" t="n">
        <v>0</v>
      </c>
      <c r="T519" s="0" t="n">
        <v>17</v>
      </c>
      <c r="U519" s="18" t="s">
        <v>123</v>
      </c>
      <c r="V519" s="18" t="s">
        <v>139</v>
      </c>
      <c r="W519" s="0" t="str">
        <f aca="false">IF(AND(X519&gt;=6,X519&lt;14),"A",IF(AND(X519&gt;=14,X519&lt;22),"B","C"))</f>
        <v>A</v>
      </c>
      <c r="X519" s="18" t="n">
        <f aca="false">HOUR(H519)</f>
        <v>7</v>
      </c>
      <c r="Y519" s="18" t="n">
        <f aca="false">ROUND((I519-H519)*1440,0)</f>
        <v>51</v>
      </c>
      <c r="Z519" s="18" t="n">
        <f aca="false">ROUND((J519-I519)*1440,0)</f>
        <v>20</v>
      </c>
      <c r="AA519" s="18" t="n">
        <f aca="false">ROUND((K519-J519)*1440,0)</f>
        <v>44</v>
      </c>
      <c r="AB519" s="18" t="n">
        <f aca="false">ROUND((L519-K519)*1440,0)</f>
        <v>5</v>
      </c>
      <c r="AC519" s="18" t="n">
        <f aca="false">ROUND((M519-L519)*1440,0)</f>
        <v>43</v>
      </c>
      <c r="AD519" s="18" t="n">
        <f aca="false">IF(N519="","",ROUND((N519-M519)*1440,0))</f>
        <v>43</v>
      </c>
      <c r="AE519" s="18" t="n">
        <f aca="false">IF(O519="","",ROUND((O519-N519)*1440,0))</f>
        <v>45</v>
      </c>
      <c r="AF519" s="18" t="n">
        <f aca="false">IF(P519="","",ROUND((P519-O519)*1440,0))</f>
        <v>13</v>
      </c>
      <c r="AG519" s="18" t="n">
        <f aca="false">IF(Q519="","",ROUND((Q519-P519)*1440,0))</f>
        <v>15</v>
      </c>
      <c r="AH519" s="18" t="n">
        <f aca="false">IF(Q519="","",ROUND((Q519-H519)*1440,0))</f>
        <v>279</v>
      </c>
      <c r="AI519" s="19" t="n">
        <f aca="false">ROUND(IF(O519="",Assumptions!$B$25-K519,O519-K519)*24,1)</f>
        <v>2.3</v>
      </c>
      <c r="AJ519" s="20" t="n">
        <f aca="false">ROUND(MAX(N(Y519)/Assumptions!$C$5, N(Z519)/Assumptions!$C$6, N(AA519)/Assumptions!$C$7, N(AB519)/Assumptions!$C$8, N(AC519)/Assumptions!$C$9, N(AD519)/Assumptions!$C$10, N(AE519)/Assumptions!$C$11, N(AF519)/Assumptions!$C$12, N(AG519)/Assumptions!$C$13),3)</f>
        <v>1.7</v>
      </c>
      <c r="AK519" s="0" t="str">
        <f aca="false">IF(OR(U519="Pending",U519="On Hold"),"Open GRN (awaiting)",IF(AJ519&lt;=1,"Within SLA",IF(ROUND(N(Y519)/Assumptions!$C$5,3)=AJ519,"Gate Wait",IF(ROUND(N(Z519)/Assumptions!$C$6,3)=AJ519,"Dock Wait",IF(ROUND(N(AA519)/Assumptions!$C$7,3)=AJ519,"Unloading",IF(ROUND(N(AB519)/Assumptions!$C$8,3)=AJ519,"Unload-to-QC Wait",IF(ROUND(N(AC519)/Assumptions!$C$9,3)=AJ519,"QC",IF(ROUND(N(AD519)/Assumptions!$C$10,3)=AJ519,"QC-to-GRN Wait",IF(ROUND(N(AE519)/Assumptions!$C$11,3)=AJ519,"GRN Processing",IF(ROUND(N(AF519)/Assumptions!$C$12,3)=AJ519,"GRN-to-Putaway Wait",IF(ROUND(N(AG519)/Assumptions!$C$13,3)=AJ519,"Putaway","Within SLA")))))))))))</f>
        <v>Gate Wait</v>
      </c>
    </row>
    <row r="520" customFormat="false" ht="15" hidden="false" customHeight="false" outlineLevel="0" collapsed="false">
      <c r="A520" s="0" t="s">
        <v>1677</v>
      </c>
      <c r="B520" s="0" t="s">
        <v>1678</v>
      </c>
      <c r="C520" s="0" t="s">
        <v>218</v>
      </c>
      <c r="D520" s="0" t="s">
        <v>147</v>
      </c>
      <c r="E520" s="0" t="s">
        <v>1679</v>
      </c>
      <c r="F520" s="0" t="s">
        <v>137</v>
      </c>
      <c r="G520" s="0" t="s">
        <v>167</v>
      </c>
      <c r="H520" s="17" t="n">
        <v>46216.3215277778</v>
      </c>
      <c r="I520" s="17" t="n">
        <v>46216.3465277778</v>
      </c>
      <c r="J520" s="17" t="n">
        <v>46216.35</v>
      </c>
      <c r="K520" s="17" t="n">
        <v>46216.3826388889</v>
      </c>
      <c r="L520" s="17" t="n">
        <v>46216.4319444444</v>
      </c>
      <c r="M520" s="17" t="n">
        <v>46216.4479166667</v>
      </c>
      <c r="N520" s="17" t="n">
        <v>46216.75625</v>
      </c>
      <c r="O520" s="17" t="n">
        <v>46216.7944444444</v>
      </c>
      <c r="P520" s="17" t="n">
        <v>46216.8013888889</v>
      </c>
      <c r="Q520" s="17" t="n">
        <v>46216.8118055556</v>
      </c>
      <c r="R520" s="0" t="n">
        <v>325</v>
      </c>
      <c r="S520" s="0" t="n">
        <v>0</v>
      </c>
      <c r="T520" s="0" t="n">
        <v>0</v>
      </c>
      <c r="U520" s="18" t="s">
        <v>130</v>
      </c>
      <c r="V520" s="18" t="s">
        <v>144</v>
      </c>
      <c r="W520" s="0" t="str">
        <f aca="false">IF(AND(X520&gt;=6,X520&lt;14),"A",IF(AND(X520&gt;=14,X520&lt;22),"B","C"))</f>
        <v>A</v>
      </c>
      <c r="X520" s="18" t="n">
        <f aca="false">HOUR(H520)</f>
        <v>7</v>
      </c>
      <c r="Y520" s="18" t="n">
        <f aca="false">ROUND((I520-H520)*1440,0)</f>
        <v>36</v>
      </c>
      <c r="Z520" s="18" t="n">
        <f aca="false">ROUND((J520-I520)*1440,0)</f>
        <v>5</v>
      </c>
      <c r="AA520" s="18" t="n">
        <f aca="false">ROUND((K520-J520)*1440,0)</f>
        <v>47</v>
      </c>
      <c r="AB520" s="18" t="n">
        <f aca="false">ROUND((L520-K520)*1440,0)</f>
        <v>71</v>
      </c>
      <c r="AC520" s="18" t="n">
        <f aca="false">ROUND((M520-L520)*1440,0)</f>
        <v>23</v>
      </c>
      <c r="AD520" s="18" t="n">
        <f aca="false">IF(N520="","",ROUND((N520-M520)*1440,0))</f>
        <v>444</v>
      </c>
      <c r="AE520" s="18" t="n">
        <f aca="false">IF(O520="","",ROUND((O520-N520)*1440,0))</f>
        <v>55</v>
      </c>
      <c r="AF520" s="18" t="n">
        <f aca="false">IF(P520="","",ROUND((P520-O520)*1440,0))</f>
        <v>10</v>
      </c>
      <c r="AG520" s="18" t="n">
        <f aca="false">IF(Q520="","",ROUND((Q520-P520)*1440,0))</f>
        <v>15</v>
      </c>
      <c r="AH520" s="18" t="n">
        <f aca="false">IF(Q520="","",ROUND((Q520-H520)*1440,0))</f>
        <v>706</v>
      </c>
      <c r="AI520" s="19" t="n">
        <f aca="false">ROUND(IF(O520="",Assumptions!$B$25-K520,O520-K520)*24,1)</f>
        <v>9.9</v>
      </c>
      <c r="AJ520" s="20" t="n">
        <f aca="false">ROUND(MAX(N(Y520)/Assumptions!$C$5, N(Z520)/Assumptions!$C$6, N(AA520)/Assumptions!$C$7, N(AB520)/Assumptions!$C$8, N(AC520)/Assumptions!$C$9, N(AD520)/Assumptions!$C$10, N(AE520)/Assumptions!$C$11, N(AF520)/Assumptions!$C$12, N(AG520)/Assumptions!$C$13),3)</f>
        <v>14.8</v>
      </c>
      <c r="AK520" s="0" t="str">
        <f aca="false">IF(OR(U520="Pending",U520="On Hold"),"Open GRN (awaiting)",IF(AJ520&lt;=1,"Within SLA",IF(ROUND(N(Y520)/Assumptions!$C$5,3)=AJ520,"Gate Wait",IF(ROUND(N(Z520)/Assumptions!$C$6,3)=AJ520,"Dock Wait",IF(ROUND(N(AA520)/Assumptions!$C$7,3)=AJ520,"Unloading",IF(ROUND(N(AB520)/Assumptions!$C$8,3)=AJ520,"Unload-to-QC Wait",IF(ROUND(N(AC520)/Assumptions!$C$9,3)=AJ520,"QC",IF(ROUND(N(AD520)/Assumptions!$C$10,3)=AJ520,"QC-to-GRN Wait",IF(ROUND(N(AE520)/Assumptions!$C$11,3)=AJ520,"GRN Processing",IF(ROUND(N(AF520)/Assumptions!$C$12,3)=AJ520,"GRN-to-Putaway Wait",IF(ROUND(N(AG520)/Assumptions!$C$13,3)=AJ520,"Putaway","Within SLA")))))))))))</f>
        <v>QC-to-GRN Wait</v>
      </c>
    </row>
    <row r="521" customFormat="false" ht="15" hidden="false" customHeight="false" outlineLevel="0" collapsed="false">
      <c r="A521" s="0" t="s">
        <v>1680</v>
      </c>
      <c r="B521" s="0" t="s">
        <v>1681</v>
      </c>
      <c r="C521" s="0" t="s">
        <v>159</v>
      </c>
      <c r="D521" s="0" t="s">
        <v>147</v>
      </c>
      <c r="E521" s="0" t="s">
        <v>1682</v>
      </c>
      <c r="F521" s="0" t="s">
        <v>172</v>
      </c>
      <c r="G521" s="0" t="s">
        <v>150</v>
      </c>
      <c r="H521" s="17" t="n">
        <v>46216.3270833333</v>
      </c>
      <c r="I521" s="17" t="n">
        <v>46216.3361111111</v>
      </c>
      <c r="J521" s="17" t="n">
        <v>46216.3416666667</v>
      </c>
      <c r="K521" s="17" t="n">
        <v>46216.3645833333</v>
      </c>
      <c r="L521" s="17" t="n">
        <v>46216.3715277778</v>
      </c>
      <c r="M521" s="17" t="n">
        <v>46216.4090277778</v>
      </c>
      <c r="N521" s="17" t="n">
        <v>46216.5625</v>
      </c>
      <c r="O521" s="17" t="n">
        <v>46216.5833333333</v>
      </c>
      <c r="P521" s="17" t="n">
        <v>46216.5881944444</v>
      </c>
      <c r="Q521" s="17" t="n">
        <v>46216.6027777778</v>
      </c>
      <c r="R521" s="0" t="n">
        <v>386</v>
      </c>
      <c r="S521" s="0" t="n">
        <v>0</v>
      </c>
      <c r="T521" s="0" t="n">
        <v>0</v>
      </c>
      <c r="U521" s="18" t="s">
        <v>130</v>
      </c>
      <c r="V521" s="18" t="s">
        <v>156</v>
      </c>
      <c r="W521" s="0" t="str">
        <f aca="false">IF(AND(X521&gt;=6,X521&lt;14),"A",IF(AND(X521&gt;=14,X521&lt;22),"B","C"))</f>
        <v>A</v>
      </c>
      <c r="X521" s="18" t="n">
        <f aca="false">HOUR(H521)</f>
        <v>7</v>
      </c>
      <c r="Y521" s="18" t="n">
        <f aca="false">ROUND((I521-H521)*1440,0)</f>
        <v>13</v>
      </c>
      <c r="Z521" s="18" t="n">
        <f aca="false">ROUND((J521-I521)*1440,0)</f>
        <v>8</v>
      </c>
      <c r="AA521" s="18" t="n">
        <f aca="false">ROUND((K521-J521)*1440,0)</f>
        <v>33</v>
      </c>
      <c r="AB521" s="18" t="n">
        <f aca="false">ROUND((L521-K521)*1440,0)</f>
        <v>10</v>
      </c>
      <c r="AC521" s="18" t="n">
        <f aca="false">ROUND((M521-L521)*1440,0)</f>
        <v>54</v>
      </c>
      <c r="AD521" s="18" t="n">
        <f aca="false">IF(N521="","",ROUND((N521-M521)*1440,0))</f>
        <v>221</v>
      </c>
      <c r="AE521" s="18" t="n">
        <f aca="false">IF(O521="","",ROUND((O521-N521)*1440,0))</f>
        <v>30</v>
      </c>
      <c r="AF521" s="18" t="n">
        <f aca="false">IF(P521="","",ROUND((P521-O521)*1440,0))</f>
        <v>7</v>
      </c>
      <c r="AG521" s="18" t="n">
        <f aca="false">IF(Q521="","",ROUND((Q521-P521)*1440,0))</f>
        <v>21</v>
      </c>
      <c r="AH521" s="18" t="n">
        <f aca="false">IF(Q521="","",ROUND((Q521-H521)*1440,0))</f>
        <v>397</v>
      </c>
      <c r="AI521" s="19" t="n">
        <f aca="false">ROUND(IF(O521="",Assumptions!$B$25-K521,O521-K521)*24,1)</f>
        <v>5.3</v>
      </c>
      <c r="AJ521" s="20" t="n">
        <f aca="false">ROUND(MAX(N(Y521)/Assumptions!$C$5, N(Z521)/Assumptions!$C$6, N(AA521)/Assumptions!$C$7, N(AB521)/Assumptions!$C$8, N(AC521)/Assumptions!$C$9, N(AD521)/Assumptions!$C$10, N(AE521)/Assumptions!$C$11, N(AF521)/Assumptions!$C$12, N(AG521)/Assumptions!$C$13),3)</f>
        <v>7.367</v>
      </c>
      <c r="AK521" s="0" t="str">
        <f aca="false">IF(OR(U521="Pending",U521="On Hold"),"Open GRN (awaiting)",IF(AJ521&lt;=1,"Within SLA",IF(ROUND(N(Y521)/Assumptions!$C$5,3)=AJ521,"Gate Wait",IF(ROUND(N(Z521)/Assumptions!$C$6,3)=AJ521,"Dock Wait",IF(ROUND(N(AA521)/Assumptions!$C$7,3)=AJ521,"Unloading",IF(ROUND(N(AB521)/Assumptions!$C$8,3)=AJ521,"Unload-to-QC Wait",IF(ROUND(N(AC521)/Assumptions!$C$9,3)=AJ521,"QC",IF(ROUND(N(AD521)/Assumptions!$C$10,3)=AJ521,"QC-to-GRN Wait",IF(ROUND(N(AE521)/Assumptions!$C$11,3)=AJ521,"GRN Processing",IF(ROUND(N(AF521)/Assumptions!$C$12,3)=AJ521,"GRN-to-Putaway Wait",IF(ROUND(N(AG521)/Assumptions!$C$13,3)=AJ521,"Putaway","Within SLA")))))))))))</f>
        <v>QC-to-GRN Wait</v>
      </c>
    </row>
    <row r="522" customFormat="false" ht="15" hidden="false" customHeight="false" outlineLevel="0" collapsed="false">
      <c r="A522" s="0" t="s">
        <v>1683</v>
      </c>
      <c r="B522" s="0" t="s">
        <v>1684</v>
      </c>
      <c r="C522" s="0" t="s">
        <v>134</v>
      </c>
      <c r="D522" s="0" t="s">
        <v>119</v>
      </c>
      <c r="E522" s="0" t="s">
        <v>1685</v>
      </c>
      <c r="F522" s="0" t="s">
        <v>149</v>
      </c>
      <c r="G522" s="0" t="s">
        <v>129</v>
      </c>
      <c r="H522" s="17" t="n">
        <v>46216.3430555556</v>
      </c>
      <c r="I522" s="17" t="n">
        <v>46216.3638888889</v>
      </c>
      <c r="J522" s="17" t="n">
        <v>46216.3680555556</v>
      </c>
      <c r="K522" s="17" t="n">
        <v>46216.3833333333</v>
      </c>
      <c r="L522" s="17" t="n">
        <v>46216.3861111111</v>
      </c>
      <c r="M522" s="17" t="n">
        <v>46216.4104166667</v>
      </c>
      <c r="N522" s="17" t="n">
        <v>46216.4805555556</v>
      </c>
      <c r="O522" s="17" t="n">
        <v>46216.5048611111</v>
      </c>
      <c r="P522" s="17" t="n">
        <v>46216.5090277778</v>
      </c>
      <c r="Q522" s="17" t="n">
        <v>46216.5180555556</v>
      </c>
      <c r="R522" s="0" t="n">
        <v>51</v>
      </c>
      <c r="S522" s="0" t="n">
        <v>0</v>
      </c>
      <c r="T522" s="0" t="n">
        <v>0</v>
      </c>
      <c r="U522" s="18" t="s">
        <v>130</v>
      </c>
      <c r="V522" s="18" t="s">
        <v>131</v>
      </c>
      <c r="W522" s="0" t="str">
        <f aca="false">IF(AND(X522&gt;=6,X522&lt;14),"A",IF(AND(X522&gt;=14,X522&lt;22),"B","C"))</f>
        <v>A</v>
      </c>
      <c r="X522" s="18" t="n">
        <f aca="false">HOUR(H522)</f>
        <v>8</v>
      </c>
      <c r="Y522" s="18" t="n">
        <f aca="false">ROUND((I522-H522)*1440,0)</f>
        <v>30</v>
      </c>
      <c r="Z522" s="18" t="n">
        <f aca="false">ROUND((J522-I522)*1440,0)</f>
        <v>6</v>
      </c>
      <c r="AA522" s="18" t="n">
        <f aca="false">ROUND((K522-J522)*1440,0)</f>
        <v>22</v>
      </c>
      <c r="AB522" s="18" t="n">
        <f aca="false">ROUND((L522-K522)*1440,0)</f>
        <v>4</v>
      </c>
      <c r="AC522" s="18" t="n">
        <f aca="false">ROUND((M522-L522)*1440,0)</f>
        <v>35</v>
      </c>
      <c r="AD522" s="18" t="n">
        <f aca="false">IF(N522="","",ROUND((N522-M522)*1440,0))</f>
        <v>101</v>
      </c>
      <c r="AE522" s="18" t="n">
        <f aca="false">IF(O522="","",ROUND((O522-N522)*1440,0))</f>
        <v>35</v>
      </c>
      <c r="AF522" s="18" t="n">
        <f aca="false">IF(P522="","",ROUND((P522-O522)*1440,0))</f>
        <v>6</v>
      </c>
      <c r="AG522" s="18" t="n">
        <f aca="false">IF(Q522="","",ROUND((Q522-P522)*1440,0))</f>
        <v>13</v>
      </c>
      <c r="AH522" s="18" t="n">
        <f aca="false">IF(Q522="","",ROUND((Q522-H522)*1440,0))</f>
        <v>252</v>
      </c>
      <c r="AI522" s="19" t="n">
        <f aca="false">ROUND(IF(O522="",Assumptions!$B$25-K522,O522-K522)*24,1)</f>
        <v>2.9</v>
      </c>
      <c r="AJ522" s="20" t="n">
        <f aca="false">ROUND(MAX(N(Y522)/Assumptions!$C$5, N(Z522)/Assumptions!$C$6, N(AA522)/Assumptions!$C$7, N(AB522)/Assumptions!$C$8, N(AC522)/Assumptions!$C$9, N(AD522)/Assumptions!$C$10, N(AE522)/Assumptions!$C$11, N(AF522)/Assumptions!$C$12, N(AG522)/Assumptions!$C$13),3)</f>
        <v>3.367</v>
      </c>
      <c r="AK522" s="0" t="str">
        <f aca="false">IF(OR(U522="Pending",U522="On Hold"),"Open GRN (awaiting)",IF(AJ522&lt;=1,"Within SLA",IF(ROUND(N(Y522)/Assumptions!$C$5,3)=AJ522,"Gate Wait",IF(ROUND(N(Z522)/Assumptions!$C$6,3)=AJ522,"Dock Wait",IF(ROUND(N(AA522)/Assumptions!$C$7,3)=AJ522,"Unloading",IF(ROUND(N(AB522)/Assumptions!$C$8,3)=AJ522,"Unload-to-QC Wait",IF(ROUND(N(AC522)/Assumptions!$C$9,3)=AJ522,"QC",IF(ROUND(N(AD522)/Assumptions!$C$10,3)=AJ522,"QC-to-GRN Wait",IF(ROUND(N(AE522)/Assumptions!$C$11,3)=AJ522,"GRN Processing",IF(ROUND(N(AF522)/Assumptions!$C$12,3)=AJ522,"GRN-to-Putaway Wait",IF(ROUND(N(AG522)/Assumptions!$C$13,3)=AJ522,"Putaway","Within SLA")))))))))))</f>
        <v>QC-to-GRN Wait</v>
      </c>
    </row>
    <row r="523" customFormat="false" ht="15" hidden="false" customHeight="false" outlineLevel="0" collapsed="false">
      <c r="A523" s="0" t="s">
        <v>1686</v>
      </c>
      <c r="B523" s="0" t="s">
        <v>1687</v>
      </c>
      <c r="C523" s="0" t="s">
        <v>126</v>
      </c>
      <c r="D523" s="0" t="s">
        <v>119</v>
      </c>
      <c r="E523" s="0" t="s">
        <v>1688</v>
      </c>
      <c r="F523" s="0" t="s">
        <v>128</v>
      </c>
      <c r="G523" s="0" t="s">
        <v>129</v>
      </c>
      <c r="H523" s="17" t="n">
        <v>46216.3486111111</v>
      </c>
      <c r="I523" s="17" t="n">
        <v>46216.3604166667</v>
      </c>
      <c r="J523" s="17" t="n">
        <v>46216.3701388889</v>
      </c>
      <c r="K523" s="17" t="n">
        <v>46216.3840277778</v>
      </c>
      <c r="L523" s="17" t="n">
        <v>46216.3861111111</v>
      </c>
      <c r="M523" s="17" t="n">
        <v>46216.4083333333</v>
      </c>
      <c r="N523" s="17" t="n">
        <v>46216.4256944444</v>
      </c>
      <c r="O523" s="17" t="n">
        <v>46216.4319444444</v>
      </c>
      <c r="P523" s="17" t="n">
        <v>46216.4479166667</v>
      </c>
      <c r="Q523" s="17" t="n">
        <v>46216.4541666667</v>
      </c>
      <c r="R523" s="0" t="n">
        <v>264</v>
      </c>
      <c r="S523" s="0" t="n">
        <v>0</v>
      </c>
      <c r="T523" s="0" t="n">
        <v>0</v>
      </c>
      <c r="U523" s="18" t="s">
        <v>130</v>
      </c>
      <c r="V523" s="18" t="s">
        <v>144</v>
      </c>
      <c r="W523" s="0" t="str">
        <f aca="false">IF(AND(X523&gt;=6,X523&lt;14),"A",IF(AND(X523&gt;=14,X523&lt;22),"B","C"))</f>
        <v>A</v>
      </c>
      <c r="X523" s="18" t="n">
        <f aca="false">HOUR(H523)</f>
        <v>8</v>
      </c>
      <c r="Y523" s="18" t="n">
        <f aca="false">ROUND((I523-H523)*1440,0)</f>
        <v>17</v>
      </c>
      <c r="Z523" s="18" t="n">
        <f aca="false">ROUND((J523-I523)*1440,0)</f>
        <v>14</v>
      </c>
      <c r="AA523" s="18" t="n">
        <f aca="false">ROUND((K523-J523)*1440,0)</f>
        <v>20</v>
      </c>
      <c r="AB523" s="18" t="n">
        <f aca="false">ROUND((L523-K523)*1440,0)</f>
        <v>3</v>
      </c>
      <c r="AC523" s="18" t="n">
        <f aca="false">ROUND((M523-L523)*1440,0)</f>
        <v>32</v>
      </c>
      <c r="AD523" s="18" t="n">
        <f aca="false">IF(N523="","",ROUND((N523-M523)*1440,0))</f>
        <v>25</v>
      </c>
      <c r="AE523" s="18" t="n">
        <f aca="false">IF(O523="","",ROUND((O523-N523)*1440,0))</f>
        <v>9</v>
      </c>
      <c r="AF523" s="18" t="n">
        <f aca="false">IF(P523="","",ROUND((P523-O523)*1440,0))</f>
        <v>23</v>
      </c>
      <c r="AG523" s="18" t="n">
        <f aca="false">IF(Q523="","",ROUND((Q523-P523)*1440,0))</f>
        <v>9</v>
      </c>
      <c r="AH523" s="18" t="n">
        <f aca="false">IF(Q523="","",ROUND((Q523-H523)*1440,0))</f>
        <v>152</v>
      </c>
      <c r="AI523" s="19" t="n">
        <f aca="false">ROUND(IF(O523="",Assumptions!$B$25-K523,O523-K523)*24,1)</f>
        <v>1.2</v>
      </c>
      <c r="AJ523" s="20" t="n">
        <f aca="false">ROUND(MAX(N(Y523)/Assumptions!$C$5, N(Z523)/Assumptions!$C$6, N(AA523)/Assumptions!$C$7, N(AB523)/Assumptions!$C$8, N(AC523)/Assumptions!$C$9, N(AD523)/Assumptions!$C$10, N(AE523)/Assumptions!$C$11, N(AF523)/Assumptions!$C$12, N(AG523)/Assumptions!$C$13),3)</f>
        <v>1.15</v>
      </c>
      <c r="AK523" s="0" t="str">
        <f aca="false">IF(OR(U523="Pending",U523="On Hold"),"Open GRN (awaiting)",IF(AJ523&lt;=1,"Within SLA",IF(ROUND(N(Y523)/Assumptions!$C$5,3)=AJ523,"Gate Wait",IF(ROUND(N(Z523)/Assumptions!$C$6,3)=AJ523,"Dock Wait",IF(ROUND(N(AA523)/Assumptions!$C$7,3)=AJ523,"Unloading",IF(ROUND(N(AB523)/Assumptions!$C$8,3)=AJ523,"Unload-to-QC Wait",IF(ROUND(N(AC523)/Assumptions!$C$9,3)=AJ523,"QC",IF(ROUND(N(AD523)/Assumptions!$C$10,3)=AJ523,"QC-to-GRN Wait",IF(ROUND(N(AE523)/Assumptions!$C$11,3)=AJ523,"GRN Processing",IF(ROUND(N(AF523)/Assumptions!$C$12,3)=AJ523,"GRN-to-Putaway Wait",IF(ROUND(N(AG523)/Assumptions!$C$13,3)=AJ523,"Putaway","Within SLA")))))))))))</f>
        <v>GRN-to-Putaway Wait</v>
      </c>
    </row>
    <row r="524" customFormat="false" ht="15" hidden="false" customHeight="false" outlineLevel="0" collapsed="false">
      <c r="A524" s="0" t="s">
        <v>1689</v>
      </c>
      <c r="B524" s="0" t="s">
        <v>1690</v>
      </c>
      <c r="C524" s="0" t="s">
        <v>252</v>
      </c>
      <c r="D524" s="0" t="s">
        <v>147</v>
      </c>
      <c r="E524" s="0" t="s">
        <v>1691</v>
      </c>
      <c r="F524" s="0" t="s">
        <v>155</v>
      </c>
      <c r="G524" s="0" t="s">
        <v>150</v>
      </c>
      <c r="H524" s="17" t="n">
        <v>46216.3618055556</v>
      </c>
      <c r="I524" s="17" t="n">
        <v>46216.3659722222</v>
      </c>
      <c r="J524" s="17" t="n">
        <v>46216.3694444444</v>
      </c>
      <c r="K524" s="17" t="n">
        <v>46216.4243055556</v>
      </c>
      <c r="L524" s="17" t="n">
        <v>46216.4354166667</v>
      </c>
      <c r="M524" s="17" t="n">
        <v>46216.4645833333</v>
      </c>
      <c r="N524" s="17" t="n">
        <v>46216.5291666667</v>
      </c>
      <c r="O524" s="17" t="n">
        <v>46216.5645833333</v>
      </c>
      <c r="P524" s="17" t="n">
        <v>46216.5701388889</v>
      </c>
      <c r="Q524" s="17" t="n">
        <v>46216.6006944445</v>
      </c>
      <c r="R524" s="0" t="n">
        <v>1368</v>
      </c>
      <c r="S524" s="0" t="n">
        <v>102</v>
      </c>
      <c r="T524" s="0" t="n">
        <v>0</v>
      </c>
      <c r="U524" s="18" t="s">
        <v>123</v>
      </c>
      <c r="V524" s="18" t="s">
        <v>156</v>
      </c>
      <c r="W524" s="0" t="str">
        <f aca="false">IF(AND(X524&gt;=6,X524&lt;14),"A",IF(AND(X524&gt;=14,X524&lt;22),"B","C"))</f>
        <v>A</v>
      </c>
      <c r="X524" s="18" t="n">
        <f aca="false">HOUR(H524)</f>
        <v>8</v>
      </c>
      <c r="Y524" s="18" t="n">
        <f aca="false">ROUND((I524-H524)*1440,0)</f>
        <v>6</v>
      </c>
      <c r="Z524" s="18" t="n">
        <f aca="false">ROUND((J524-I524)*1440,0)</f>
        <v>5</v>
      </c>
      <c r="AA524" s="18" t="n">
        <f aca="false">ROUND((K524-J524)*1440,0)</f>
        <v>79</v>
      </c>
      <c r="AB524" s="18" t="n">
        <f aca="false">ROUND((L524-K524)*1440,0)</f>
        <v>16</v>
      </c>
      <c r="AC524" s="18" t="n">
        <f aca="false">ROUND((M524-L524)*1440,0)</f>
        <v>42</v>
      </c>
      <c r="AD524" s="18" t="n">
        <f aca="false">IF(N524="","",ROUND((N524-M524)*1440,0))</f>
        <v>93</v>
      </c>
      <c r="AE524" s="18" t="n">
        <f aca="false">IF(O524="","",ROUND((O524-N524)*1440,0))</f>
        <v>51</v>
      </c>
      <c r="AF524" s="18" t="n">
        <f aca="false">IF(P524="","",ROUND((P524-O524)*1440,0))</f>
        <v>8</v>
      </c>
      <c r="AG524" s="18" t="n">
        <f aca="false">IF(Q524="","",ROUND((Q524-P524)*1440,0))</f>
        <v>44</v>
      </c>
      <c r="AH524" s="18" t="n">
        <f aca="false">IF(Q524="","",ROUND((Q524-H524)*1440,0))</f>
        <v>344</v>
      </c>
      <c r="AI524" s="19" t="n">
        <f aca="false">ROUND(IF(O524="",Assumptions!$B$25-K524,O524-K524)*24,1)</f>
        <v>3.4</v>
      </c>
      <c r="AJ524" s="20" t="n">
        <f aca="false">ROUND(MAX(N(Y524)/Assumptions!$C$5, N(Z524)/Assumptions!$C$6, N(AA524)/Assumptions!$C$7, N(AB524)/Assumptions!$C$8, N(AC524)/Assumptions!$C$9, N(AD524)/Assumptions!$C$10, N(AE524)/Assumptions!$C$11, N(AF524)/Assumptions!$C$12, N(AG524)/Assumptions!$C$13),3)</f>
        <v>3.1</v>
      </c>
      <c r="AK524" s="0" t="str">
        <f aca="false">IF(OR(U524="Pending",U524="On Hold"),"Open GRN (awaiting)",IF(AJ524&lt;=1,"Within SLA",IF(ROUND(N(Y524)/Assumptions!$C$5,3)=AJ524,"Gate Wait",IF(ROUND(N(Z524)/Assumptions!$C$6,3)=AJ524,"Dock Wait",IF(ROUND(N(AA524)/Assumptions!$C$7,3)=AJ524,"Unloading",IF(ROUND(N(AB524)/Assumptions!$C$8,3)=AJ524,"Unload-to-QC Wait",IF(ROUND(N(AC524)/Assumptions!$C$9,3)=AJ524,"QC",IF(ROUND(N(AD524)/Assumptions!$C$10,3)=AJ524,"QC-to-GRN Wait",IF(ROUND(N(AE524)/Assumptions!$C$11,3)=AJ524,"GRN Processing",IF(ROUND(N(AF524)/Assumptions!$C$12,3)=AJ524,"GRN-to-Putaway Wait",IF(ROUND(N(AG524)/Assumptions!$C$13,3)=AJ524,"Putaway","Within SLA")))))))))))</f>
        <v>QC-to-GRN Wait</v>
      </c>
    </row>
    <row r="525" customFormat="false" ht="15" hidden="false" customHeight="false" outlineLevel="0" collapsed="false">
      <c r="A525" s="0" t="s">
        <v>1692</v>
      </c>
      <c r="B525" s="0" t="s">
        <v>1693</v>
      </c>
      <c r="C525" s="0" t="s">
        <v>153</v>
      </c>
      <c r="D525" s="0" t="s">
        <v>135</v>
      </c>
      <c r="E525" s="0" t="s">
        <v>1694</v>
      </c>
      <c r="F525" s="0" t="s">
        <v>121</v>
      </c>
      <c r="G525" s="0" t="s">
        <v>138</v>
      </c>
      <c r="H525" s="17" t="n">
        <v>46216.3805555556</v>
      </c>
      <c r="I525" s="17" t="n">
        <v>46216.3958333333</v>
      </c>
      <c r="J525" s="17" t="n">
        <v>46216.4083333333</v>
      </c>
      <c r="K525" s="17" t="n">
        <v>46216.4243055556</v>
      </c>
      <c r="L525" s="17" t="n">
        <v>46216.4305555556</v>
      </c>
      <c r="M525" s="17" t="n">
        <v>46216.4583333333</v>
      </c>
      <c r="N525" s="17" t="n">
        <v>46216.5201388889</v>
      </c>
      <c r="O525" s="17" t="n">
        <v>46216.5652777778</v>
      </c>
      <c r="P525" s="17" t="n">
        <v>46216.5756944444</v>
      </c>
      <c r="Q525" s="17" t="n">
        <v>46216.5895833333</v>
      </c>
      <c r="R525" s="0" t="n">
        <v>316</v>
      </c>
      <c r="S525" s="0" t="n">
        <v>0</v>
      </c>
      <c r="T525" s="0" t="n">
        <v>0</v>
      </c>
      <c r="U525" s="18" t="s">
        <v>130</v>
      </c>
      <c r="V525" s="18" t="s">
        <v>144</v>
      </c>
      <c r="W525" s="0" t="str">
        <f aca="false">IF(AND(X525&gt;=6,X525&lt;14),"A",IF(AND(X525&gt;=14,X525&lt;22),"B","C"))</f>
        <v>A</v>
      </c>
      <c r="X525" s="18" t="n">
        <f aca="false">HOUR(H525)</f>
        <v>9</v>
      </c>
      <c r="Y525" s="18" t="n">
        <f aca="false">ROUND((I525-H525)*1440,0)</f>
        <v>22</v>
      </c>
      <c r="Z525" s="18" t="n">
        <f aca="false">ROUND((J525-I525)*1440,0)</f>
        <v>18</v>
      </c>
      <c r="AA525" s="18" t="n">
        <f aca="false">ROUND((K525-J525)*1440,0)</f>
        <v>23</v>
      </c>
      <c r="AB525" s="18" t="n">
        <f aca="false">ROUND((L525-K525)*1440,0)</f>
        <v>9</v>
      </c>
      <c r="AC525" s="18" t="n">
        <f aca="false">ROUND((M525-L525)*1440,0)</f>
        <v>40</v>
      </c>
      <c r="AD525" s="18" t="n">
        <f aca="false">IF(N525="","",ROUND((N525-M525)*1440,0))</f>
        <v>89</v>
      </c>
      <c r="AE525" s="18" t="n">
        <f aca="false">IF(O525="","",ROUND((O525-N525)*1440,0))</f>
        <v>65</v>
      </c>
      <c r="AF525" s="18" t="n">
        <f aca="false">IF(P525="","",ROUND((P525-O525)*1440,0))</f>
        <v>15</v>
      </c>
      <c r="AG525" s="18" t="n">
        <f aca="false">IF(Q525="","",ROUND((Q525-P525)*1440,0))</f>
        <v>20</v>
      </c>
      <c r="AH525" s="18" t="n">
        <f aca="false">IF(Q525="","",ROUND((Q525-H525)*1440,0))</f>
        <v>301</v>
      </c>
      <c r="AI525" s="19" t="n">
        <f aca="false">ROUND(IF(O525="",Assumptions!$B$25-K525,O525-K525)*24,1)</f>
        <v>3.4</v>
      </c>
      <c r="AJ525" s="20" t="n">
        <f aca="false">ROUND(MAX(N(Y525)/Assumptions!$C$5, N(Z525)/Assumptions!$C$6, N(AA525)/Assumptions!$C$7, N(AB525)/Assumptions!$C$8, N(AC525)/Assumptions!$C$9, N(AD525)/Assumptions!$C$10, N(AE525)/Assumptions!$C$11, N(AF525)/Assumptions!$C$12, N(AG525)/Assumptions!$C$13),3)</f>
        <v>2.967</v>
      </c>
      <c r="AK525" s="0" t="str">
        <f aca="false">IF(OR(U525="Pending",U525="On Hold"),"Open GRN (awaiting)",IF(AJ525&lt;=1,"Within SLA",IF(ROUND(N(Y525)/Assumptions!$C$5,3)=AJ525,"Gate Wait",IF(ROUND(N(Z525)/Assumptions!$C$6,3)=AJ525,"Dock Wait",IF(ROUND(N(AA525)/Assumptions!$C$7,3)=AJ525,"Unloading",IF(ROUND(N(AB525)/Assumptions!$C$8,3)=AJ525,"Unload-to-QC Wait",IF(ROUND(N(AC525)/Assumptions!$C$9,3)=AJ525,"QC",IF(ROUND(N(AD525)/Assumptions!$C$10,3)=AJ525,"QC-to-GRN Wait",IF(ROUND(N(AE525)/Assumptions!$C$11,3)=AJ525,"GRN Processing",IF(ROUND(N(AF525)/Assumptions!$C$12,3)=AJ525,"GRN-to-Putaway Wait",IF(ROUND(N(AG525)/Assumptions!$C$13,3)=AJ525,"Putaway","Within SLA")))))))))))</f>
        <v>QC-to-GRN Wait</v>
      </c>
    </row>
    <row r="526" customFormat="false" ht="15" hidden="false" customHeight="false" outlineLevel="0" collapsed="false">
      <c r="A526" s="0" t="s">
        <v>1695</v>
      </c>
      <c r="B526" s="0" t="s">
        <v>1696</v>
      </c>
      <c r="C526" s="0" t="s">
        <v>159</v>
      </c>
      <c r="D526" s="0" t="s">
        <v>147</v>
      </c>
      <c r="E526" s="0" t="s">
        <v>1697</v>
      </c>
      <c r="F526" s="0" t="s">
        <v>128</v>
      </c>
      <c r="G526" s="0" t="s">
        <v>167</v>
      </c>
      <c r="H526" s="17" t="n">
        <v>46216.3826388889</v>
      </c>
      <c r="I526" s="17" t="n">
        <v>46216.4145833333</v>
      </c>
      <c r="J526" s="17" t="n">
        <v>46216.4270833333</v>
      </c>
      <c r="K526" s="17" t="n">
        <v>46216.45</v>
      </c>
      <c r="L526" s="17" t="n">
        <v>46216.4652777778</v>
      </c>
      <c r="M526" s="17" t="n">
        <v>46216.4861111111</v>
      </c>
      <c r="N526" s="17" t="n">
        <v>46216.4909722222</v>
      </c>
      <c r="O526" s="17" t="n">
        <v>46216.5388888889</v>
      </c>
      <c r="P526" s="17" t="n">
        <v>46216.55</v>
      </c>
      <c r="Q526" s="17" t="n">
        <v>46216.5680555556</v>
      </c>
      <c r="R526" s="0" t="n">
        <v>670</v>
      </c>
      <c r="S526" s="0" t="n">
        <v>0</v>
      </c>
      <c r="T526" s="0" t="n">
        <v>0</v>
      </c>
      <c r="U526" s="18" t="s">
        <v>130</v>
      </c>
      <c r="V526" s="18" t="s">
        <v>82</v>
      </c>
      <c r="W526" s="0" t="str">
        <f aca="false">IF(AND(X526&gt;=6,X526&lt;14),"A",IF(AND(X526&gt;=14,X526&lt;22),"B","C"))</f>
        <v>A</v>
      </c>
      <c r="X526" s="18" t="n">
        <f aca="false">HOUR(H526)</f>
        <v>9</v>
      </c>
      <c r="Y526" s="18" t="n">
        <f aca="false">ROUND((I526-H526)*1440,0)</f>
        <v>46</v>
      </c>
      <c r="Z526" s="18" t="n">
        <f aca="false">ROUND((J526-I526)*1440,0)</f>
        <v>18</v>
      </c>
      <c r="AA526" s="18" t="n">
        <f aca="false">ROUND((K526-J526)*1440,0)</f>
        <v>33</v>
      </c>
      <c r="AB526" s="18" t="n">
        <f aca="false">ROUND((L526-K526)*1440,0)</f>
        <v>22</v>
      </c>
      <c r="AC526" s="18" t="n">
        <f aca="false">ROUND((M526-L526)*1440,0)</f>
        <v>30</v>
      </c>
      <c r="AD526" s="18" t="n">
        <f aca="false">IF(N526="","",ROUND((N526-M526)*1440,0))</f>
        <v>7</v>
      </c>
      <c r="AE526" s="18" t="n">
        <f aca="false">IF(O526="","",ROUND((O526-N526)*1440,0))</f>
        <v>69</v>
      </c>
      <c r="AF526" s="18" t="n">
        <f aca="false">IF(P526="","",ROUND((P526-O526)*1440,0))</f>
        <v>16</v>
      </c>
      <c r="AG526" s="18" t="n">
        <f aca="false">IF(Q526="","",ROUND((Q526-P526)*1440,0))</f>
        <v>26</v>
      </c>
      <c r="AH526" s="18" t="n">
        <f aca="false">IF(Q526="","",ROUND((Q526-H526)*1440,0))</f>
        <v>267</v>
      </c>
      <c r="AI526" s="19" t="n">
        <f aca="false">ROUND(IF(O526="",Assumptions!$B$25-K526,O526-K526)*24,1)</f>
        <v>2.1</v>
      </c>
      <c r="AJ526" s="20" t="n">
        <f aca="false">ROUND(MAX(N(Y526)/Assumptions!$C$5, N(Z526)/Assumptions!$C$6, N(AA526)/Assumptions!$C$7, N(AB526)/Assumptions!$C$8, N(AC526)/Assumptions!$C$9, N(AD526)/Assumptions!$C$10, N(AE526)/Assumptions!$C$11, N(AF526)/Assumptions!$C$12, N(AG526)/Assumptions!$C$13),3)</f>
        <v>1.533</v>
      </c>
      <c r="AK526" s="0" t="str">
        <f aca="false">IF(OR(U526="Pending",U526="On Hold"),"Open GRN (awaiting)",IF(AJ526&lt;=1,"Within SLA",IF(ROUND(N(Y526)/Assumptions!$C$5,3)=AJ526,"Gate Wait",IF(ROUND(N(Z526)/Assumptions!$C$6,3)=AJ526,"Dock Wait",IF(ROUND(N(AA526)/Assumptions!$C$7,3)=AJ526,"Unloading",IF(ROUND(N(AB526)/Assumptions!$C$8,3)=AJ526,"Unload-to-QC Wait",IF(ROUND(N(AC526)/Assumptions!$C$9,3)=AJ526,"QC",IF(ROUND(N(AD526)/Assumptions!$C$10,3)=AJ526,"QC-to-GRN Wait",IF(ROUND(N(AE526)/Assumptions!$C$11,3)=AJ526,"GRN Processing",IF(ROUND(N(AF526)/Assumptions!$C$12,3)=AJ526,"GRN-to-Putaway Wait",IF(ROUND(N(AG526)/Assumptions!$C$13,3)=AJ526,"Putaway","Within SLA")))))))))))</f>
        <v>Gate Wait</v>
      </c>
    </row>
    <row r="527" customFormat="false" ht="15" hidden="false" customHeight="false" outlineLevel="0" collapsed="false">
      <c r="A527" s="0" t="s">
        <v>1698</v>
      </c>
      <c r="B527" s="0" t="s">
        <v>1699</v>
      </c>
      <c r="C527" s="0" t="s">
        <v>218</v>
      </c>
      <c r="D527" s="0" t="s">
        <v>119</v>
      </c>
      <c r="E527" s="0" t="s">
        <v>1700</v>
      </c>
      <c r="F527" s="0" t="s">
        <v>137</v>
      </c>
      <c r="G527" s="0" t="s">
        <v>129</v>
      </c>
      <c r="H527" s="17" t="n">
        <v>46216.3854166667</v>
      </c>
      <c r="I527" s="17" t="n">
        <v>46216.3993055556</v>
      </c>
      <c r="J527" s="17" t="n">
        <v>46216.4013888889</v>
      </c>
      <c r="K527" s="17" t="n">
        <v>46216.4729166667</v>
      </c>
      <c r="L527" s="17" t="n">
        <v>46216.48125</v>
      </c>
      <c r="M527" s="17" t="n">
        <v>46216.5027777778</v>
      </c>
      <c r="N527" s="17" t="n">
        <v>46216.5722222222</v>
      </c>
      <c r="O527" s="17" t="n">
        <v>46216.5916666667</v>
      </c>
      <c r="P527" s="17" t="n">
        <v>46216.6159722222</v>
      </c>
      <c r="Q527" s="17" t="n">
        <v>46216.6305555556</v>
      </c>
      <c r="R527" s="0" t="n">
        <v>393</v>
      </c>
      <c r="S527" s="0" t="n">
        <v>0</v>
      </c>
      <c r="T527" s="0" t="n">
        <v>0</v>
      </c>
      <c r="U527" s="18" t="s">
        <v>130</v>
      </c>
      <c r="V527" s="18" t="s">
        <v>131</v>
      </c>
      <c r="W527" s="0" t="str">
        <f aca="false">IF(AND(X527&gt;=6,X527&lt;14),"A",IF(AND(X527&gt;=14,X527&lt;22),"B","C"))</f>
        <v>A</v>
      </c>
      <c r="X527" s="18" t="n">
        <f aca="false">HOUR(H527)</f>
        <v>9</v>
      </c>
      <c r="Y527" s="18" t="n">
        <f aca="false">ROUND((I527-H527)*1440,0)</f>
        <v>20</v>
      </c>
      <c r="Z527" s="18" t="n">
        <f aca="false">ROUND((J527-I527)*1440,0)</f>
        <v>3</v>
      </c>
      <c r="AA527" s="18" t="n">
        <f aca="false">ROUND((K527-J527)*1440,0)</f>
        <v>103</v>
      </c>
      <c r="AB527" s="18" t="n">
        <f aca="false">ROUND((L527-K527)*1440,0)</f>
        <v>12</v>
      </c>
      <c r="AC527" s="18" t="n">
        <f aca="false">ROUND((M527-L527)*1440,0)</f>
        <v>31</v>
      </c>
      <c r="AD527" s="18" t="n">
        <f aca="false">IF(N527="","",ROUND((N527-M527)*1440,0))</f>
        <v>100</v>
      </c>
      <c r="AE527" s="18" t="n">
        <f aca="false">IF(O527="","",ROUND((O527-N527)*1440,0))</f>
        <v>28</v>
      </c>
      <c r="AF527" s="18" t="n">
        <f aca="false">IF(P527="","",ROUND((P527-O527)*1440,0))</f>
        <v>35</v>
      </c>
      <c r="AG527" s="18" t="n">
        <f aca="false">IF(Q527="","",ROUND((Q527-P527)*1440,0))</f>
        <v>21</v>
      </c>
      <c r="AH527" s="18" t="n">
        <f aca="false">IF(Q527="","",ROUND((Q527-H527)*1440,0))</f>
        <v>353</v>
      </c>
      <c r="AI527" s="19" t="n">
        <f aca="false">ROUND(IF(O527="",Assumptions!$B$25-K527,O527-K527)*24,1)</f>
        <v>2.9</v>
      </c>
      <c r="AJ527" s="20" t="n">
        <f aca="false">ROUND(MAX(N(Y527)/Assumptions!$C$5, N(Z527)/Assumptions!$C$6, N(AA527)/Assumptions!$C$7, N(AB527)/Assumptions!$C$8, N(AC527)/Assumptions!$C$9, N(AD527)/Assumptions!$C$10, N(AE527)/Assumptions!$C$11, N(AF527)/Assumptions!$C$12, N(AG527)/Assumptions!$C$13),3)</f>
        <v>3.333</v>
      </c>
      <c r="AK527" s="0" t="str">
        <f aca="false">IF(OR(U527="Pending",U527="On Hold"),"Open GRN (awaiting)",IF(AJ527&lt;=1,"Within SLA",IF(ROUND(N(Y527)/Assumptions!$C$5,3)=AJ527,"Gate Wait",IF(ROUND(N(Z527)/Assumptions!$C$6,3)=AJ527,"Dock Wait",IF(ROUND(N(AA527)/Assumptions!$C$7,3)=AJ527,"Unloading",IF(ROUND(N(AB527)/Assumptions!$C$8,3)=AJ527,"Unload-to-QC Wait",IF(ROUND(N(AC527)/Assumptions!$C$9,3)=AJ527,"QC",IF(ROUND(N(AD527)/Assumptions!$C$10,3)=AJ527,"QC-to-GRN Wait",IF(ROUND(N(AE527)/Assumptions!$C$11,3)=AJ527,"GRN Processing",IF(ROUND(N(AF527)/Assumptions!$C$12,3)=AJ527,"GRN-to-Putaway Wait",IF(ROUND(N(AG527)/Assumptions!$C$13,3)=AJ527,"Putaway","Within SLA")))))))))))</f>
        <v>QC-to-GRN Wait</v>
      </c>
    </row>
    <row r="528" customFormat="false" ht="15" hidden="false" customHeight="false" outlineLevel="0" collapsed="false">
      <c r="A528" s="0" t="s">
        <v>1701</v>
      </c>
      <c r="B528" s="0" t="s">
        <v>1702</v>
      </c>
      <c r="C528" s="0" t="s">
        <v>159</v>
      </c>
      <c r="D528" s="0" t="s">
        <v>135</v>
      </c>
      <c r="E528" s="0" t="s">
        <v>1703</v>
      </c>
      <c r="F528" s="0" t="s">
        <v>128</v>
      </c>
      <c r="G528" s="0" t="s">
        <v>178</v>
      </c>
      <c r="H528" s="17" t="n">
        <v>46216.4069444445</v>
      </c>
      <c r="I528" s="17" t="n">
        <v>46216.41875</v>
      </c>
      <c r="J528" s="17" t="n">
        <v>46216.4451388889</v>
      </c>
      <c r="K528" s="17" t="n">
        <v>46216.4722222222</v>
      </c>
      <c r="L528" s="17" t="n">
        <v>46216.4763888889</v>
      </c>
      <c r="M528" s="17" t="n">
        <v>46216.5</v>
      </c>
      <c r="N528" s="17" t="n">
        <v>46216.5194444444</v>
      </c>
      <c r="O528" s="17" t="n">
        <v>46216.5555555556</v>
      </c>
      <c r="P528" s="17" t="n">
        <v>46216.5708333333</v>
      </c>
      <c r="Q528" s="17" t="n">
        <v>46216.5798611111</v>
      </c>
      <c r="R528" s="0" t="n">
        <v>336</v>
      </c>
      <c r="S528" s="0" t="n">
        <v>21</v>
      </c>
      <c r="T528" s="0" t="n">
        <v>0</v>
      </c>
      <c r="U528" s="18" t="s">
        <v>123</v>
      </c>
      <c r="V528" s="18" t="s">
        <v>139</v>
      </c>
      <c r="W528" s="0" t="str">
        <f aca="false">IF(AND(X528&gt;=6,X528&lt;14),"A",IF(AND(X528&gt;=14,X528&lt;22),"B","C"))</f>
        <v>A</v>
      </c>
      <c r="X528" s="18" t="n">
        <f aca="false">HOUR(H528)</f>
        <v>9</v>
      </c>
      <c r="Y528" s="18" t="n">
        <f aca="false">ROUND((I528-H528)*1440,0)</f>
        <v>17</v>
      </c>
      <c r="Z528" s="18" t="n">
        <f aca="false">ROUND((J528-I528)*1440,0)</f>
        <v>38</v>
      </c>
      <c r="AA528" s="18" t="n">
        <f aca="false">ROUND((K528-J528)*1440,0)</f>
        <v>39</v>
      </c>
      <c r="AB528" s="18" t="n">
        <f aca="false">ROUND((L528-K528)*1440,0)</f>
        <v>6</v>
      </c>
      <c r="AC528" s="18" t="n">
        <f aca="false">ROUND((M528-L528)*1440,0)</f>
        <v>34</v>
      </c>
      <c r="AD528" s="18" t="n">
        <f aca="false">IF(N528="","",ROUND((N528-M528)*1440,0))</f>
        <v>28</v>
      </c>
      <c r="AE528" s="18" t="n">
        <f aca="false">IF(O528="","",ROUND((O528-N528)*1440,0))</f>
        <v>52</v>
      </c>
      <c r="AF528" s="18" t="n">
        <f aca="false">IF(P528="","",ROUND((P528-O528)*1440,0))</f>
        <v>22</v>
      </c>
      <c r="AG528" s="18" t="n">
        <f aca="false">IF(Q528="","",ROUND((Q528-P528)*1440,0))</f>
        <v>13</v>
      </c>
      <c r="AH528" s="18" t="n">
        <f aca="false">IF(Q528="","",ROUND((Q528-H528)*1440,0))</f>
        <v>249</v>
      </c>
      <c r="AI528" s="19" t="n">
        <f aca="false">ROUND(IF(O528="",Assumptions!$B$25-K528,O528-K528)*24,1)</f>
        <v>2</v>
      </c>
      <c r="AJ528" s="20" t="n">
        <f aca="false">ROUND(MAX(N(Y528)/Assumptions!$C$5, N(Z528)/Assumptions!$C$6, N(AA528)/Assumptions!$C$7, N(AB528)/Assumptions!$C$8, N(AC528)/Assumptions!$C$9, N(AD528)/Assumptions!$C$10, N(AE528)/Assumptions!$C$11, N(AF528)/Assumptions!$C$12, N(AG528)/Assumptions!$C$13),3)</f>
        <v>2.533</v>
      </c>
      <c r="AK528" s="0" t="str">
        <f aca="false">IF(OR(U528="Pending",U528="On Hold"),"Open GRN (awaiting)",IF(AJ528&lt;=1,"Within SLA",IF(ROUND(N(Y528)/Assumptions!$C$5,3)=AJ528,"Gate Wait",IF(ROUND(N(Z528)/Assumptions!$C$6,3)=AJ528,"Dock Wait",IF(ROUND(N(AA528)/Assumptions!$C$7,3)=AJ528,"Unloading",IF(ROUND(N(AB528)/Assumptions!$C$8,3)=AJ528,"Unload-to-QC Wait",IF(ROUND(N(AC528)/Assumptions!$C$9,3)=AJ528,"QC",IF(ROUND(N(AD528)/Assumptions!$C$10,3)=AJ528,"QC-to-GRN Wait",IF(ROUND(N(AE528)/Assumptions!$C$11,3)=AJ528,"GRN Processing",IF(ROUND(N(AF528)/Assumptions!$C$12,3)=AJ528,"GRN-to-Putaway Wait",IF(ROUND(N(AG528)/Assumptions!$C$13,3)=AJ528,"Putaway","Within SLA")))))))))))</f>
        <v>Dock Wait</v>
      </c>
    </row>
    <row r="529" customFormat="false" ht="15" hidden="false" customHeight="false" outlineLevel="0" collapsed="false">
      <c r="A529" s="0" t="s">
        <v>1704</v>
      </c>
      <c r="B529" s="0" t="s">
        <v>1705</v>
      </c>
      <c r="C529" s="0" t="s">
        <v>252</v>
      </c>
      <c r="D529" s="0" t="s">
        <v>135</v>
      </c>
      <c r="E529" s="0" t="s">
        <v>1706</v>
      </c>
      <c r="F529" s="0" t="s">
        <v>155</v>
      </c>
      <c r="G529" s="0" t="s">
        <v>138</v>
      </c>
      <c r="H529" s="17" t="n">
        <v>46216.4097222222</v>
      </c>
      <c r="I529" s="17" t="n">
        <v>46216.4368055556</v>
      </c>
      <c r="J529" s="17" t="n">
        <v>46216.4451388889</v>
      </c>
      <c r="K529" s="17" t="n">
        <v>46216.5020833333</v>
      </c>
      <c r="L529" s="17" t="n">
        <v>46216.5194444444</v>
      </c>
      <c r="M529" s="17" t="n">
        <v>46216.53125</v>
      </c>
      <c r="N529" s="17" t="n">
        <v>46216.5930555556</v>
      </c>
      <c r="O529" s="17" t="n">
        <v>46216.6368055556</v>
      </c>
      <c r="P529" s="17" t="n">
        <v>46216.6465277778</v>
      </c>
      <c r="Q529" s="17" t="n">
        <v>46216.6541666667</v>
      </c>
      <c r="R529" s="0" t="n">
        <v>661</v>
      </c>
      <c r="S529" s="0" t="n">
        <v>0</v>
      </c>
      <c r="T529" s="0" t="n">
        <v>0</v>
      </c>
      <c r="U529" s="18" t="s">
        <v>130</v>
      </c>
      <c r="V529" s="18" t="s">
        <v>144</v>
      </c>
      <c r="W529" s="0" t="str">
        <f aca="false">IF(AND(X529&gt;=6,X529&lt;14),"A",IF(AND(X529&gt;=14,X529&lt;22),"B","C"))</f>
        <v>A</v>
      </c>
      <c r="X529" s="18" t="n">
        <f aca="false">HOUR(H529)</f>
        <v>9</v>
      </c>
      <c r="Y529" s="18" t="n">
        <f aca="false">ROUND((I529-H529)*1440,0)</f>
        <v>39</v>
      </c>
      <c r="Z529" s="18" t="n">
        <f aca="false">ROUND((J529-I529)*1440,0)</f>
        <v>12</v>
      </c>
      <c r="AA529" s="18" t="n">
        <f aca="false">ROUND((K529-J529)*1440,0)</f>
        <v>82</v>
      </c>
      <c r="AB529" s="18" t="n">
        <f aca="false">ROUND((L529-K529)*1440,0)</f>
        <v>25</v>
      </c>
      <c r="AC529" s="18" t="n">
        <f aca="false">ROUND((M529-L529)*1440,0)</f>
        <v>17</v>
      </c>
      <c r="AD529" s="18" t="n">
        <f aca="false">IF(N529="","",ROUND((N529-M529)*1440,0))</f>
        <v>89</v>
      </c>
      <c r="AE529" s="18" t="n">
        <f aca="false">IF(O529="","",ROUND((O529-N529)*1440,0))</f>
        <v>63</v>
      </c>
      <c r="AF529" s="18" t="n">
        <f aca="false">IF(P529="","",ROUND((P529-O529)*1440,0))</f>
        <v>14</v>
      </c>
      <c r="AG529" s="18" t="n">
        <f aca="false">IF(Q529="","",ROUND((Q529-P529)*1440,0))</f>
        <v>11</v>
      </c>
      <c r="AH529" s="18" t="n">
        <f aca="false">IF(Q529="","",ROUND((Q529-H529)*1440,0))</f>
        <v>352</v>
      </c>
      <c r="AI529" s="19" t="n">
        <f aca="false">ROUND(IF(O529="",Assumptions!$B$25-K529,O529-K529)*24,1)</f>
        <v>3.2</v>
      </c>
      <c r="AJ529" s="20" t="n">
        <f aca="false">ROUND(MAX(N(Y529)/Assumptions!$C$5, N(Z529)/Assumptions!$C$6, N(AA529)/Assumptions!$C$7, N(AB529)/Assumptions!$C$8, N(AC529)/Assumptions!$C$9, N(AD529)/Assumptions!$C$10, N(AE529)/Assumptions!$C$11, N(AF529)/Assumptions!$C$12, N(AG529)/Assumptions!$C$13),3)</f>
        <v>2.967</v>
      </c>
      <c r="AK529" s="0" t="str">
        <f aca="false">IF(OR(U529="Pending",U529="On Hold"),"Open GRN (awaiting)",IF(AJ529&lt;=1,"Within SLA",IF(ROUND(N(Y529)/Assumptions!$C$5,3)=AJ529,"Gate Wait",IF(ROUND(N(Z529)/Assumptions!$C$6,3)=AJ529,"Dock Wait",IF(ROUND(N(AA529)/Assumptions!$C$7,3)=AJ529,"Unloading",IF(ROUND(N(AB529)/Assumptions!$C$8,3)=AJ529,"Unload-to-QC Wait",IF(ROUND(N(AC529)/Assumptions!$C$9,3)=AJ529,"QC",IF(ROUND(N(AD529)/Assumptions!$C$10,3)=AJ529,"QC-to-GRN Wait",IF(ROUND(N(AE529)/Assumptions!$C$11,3)=AJ529,"GRN Processing",IF(ROUND(N(AF529)/Assumptions!$C$12,3)=AJ529,"GRN-to-Putaway Wait",IF(ROUND(N(AG529)/Assumptions!$C$13,3)=AJ529,"Putaway","Within SLA")))))))))))</f>
        <v>QC-to-GRN Wait</v>
      </c>
    </row>
    <row r="530" customFormat="false" ht="15" hidden="false" customHeight="false" outlineLevel="0" collapsed="false">
      <c r="A530" s="0" t="s">
        <v>1707</v>
      </c>
      <c r="B530" s="0" t="s">
        <v>1708</v>
      </c>
      <c r="C530" s="0" t="s">
        <v>126</v>
      </c>
      <c r="D530" s="0" t="s">
        <v>119</v>
      </c>
      <c r="E530" s="0" t="s">
        <v>1236</v>
      </c>
      <c r="F530" s="0" t="s">
        <v>128</v>
      </c>
      <c r="G530" s="0" t="s">
        <v>122</v>
      </c>
      <c r="H530" s="17" t="n">
        <v>46216.4138888889</v>
      </c>
      <c r="I530" s="17" t="n">
        <v>46216.4277777778</v>
      </c>
      <c r="J530" s="17" t="n">
        <v>46216.4402777778</v>
      </c>
      <c r="K530" s="17" t="n">
        <v>46216.4576388889</v>
      </c>
      <c r="L530" s="17" t="n">
        <v>46216.4680555556</v>
      </c>
      <c r="M530" s="17" t="n">
        <v>46216.4826388889</v>
      </c>
      <c r="N530" s="17" t="n">
        <v>46216.6972222222</v>
      </c>
      <c r="O530" s="17" t="n">
        <v>46216.8465277778</v>
      </c>
      <c r="P530" s="17" t="n">
        <v>46216.8569444444</v>
      </c>
      <c r="Q530" s="17" t="n">
        <v>46216.8763888889</v>
      </c>
      <c r="R530" s="0" t="n">
        <v>256</v>
      </c>
      <c r="S530" s="0" t="n">
        <v>0</v>
      </c>
      <c r="T530" s="0" t="n">
        <v>0</v>
      </c>
      <c r="U530" s="18" t="s">
        <v>130</v>
      </c>
      <c r="V530" s="18" t="s">
        <v>131</v>
      </c>
      <c r="W530" s="0" t="str">
        <f aca="false">IF(AND(X530&gt;=6,X530&lt;14),"A",IF(AND(X530&gt;=14,X530&lt;22),"B","C"))</f>
        <v>A</v>
      </c>
      <c r="X530" s="18" t="n">
        <f aca="false">HOUR(H530)</f>
        <v>9</v>
      </c>
      <c r="Y530" s="18" t="n">
        <f aca="false">ROUND((I530-H530)*1440,0)</f>
        <v>20</v>
      </c>
      <c r="Z530" s="18" t="n">
        <f aca="false">ROUND((J530-I530)*1440,0)</f>
        <v>18</v>
      </c>
      <c r="AA530" s="18" t="n">
        <f aca="false">ROUND((K530-J530)*1440,0)</f>
        <v>25</v>
      </c>
      <c r="AB530" s="18" t="n">
        <f aca="false">ROUND((L530-K530)*1440,0)</f>
        <v>15</v>
      </c>
      <c r="AC530" s="18" t="n">
        <f aca="false">ROUND((M530-L530)*1440,0)</f>
        <v>21</v>
      </c>
      <c r="AD530" s="18" t="n">
        <f aca="false">IF(N530="","",ROUND((N530-M530)*1440,0))</f>
        <v>309</v>
      </c>
      <c r="AE530" s="18" t="n">
        <f aca="false">IF(O530="","",ROUND((O530-N530)*1440,0))</f>
        <v>215</v>
      </c>
      <c r="AF530" s="18" t="n">
        <f aca="false">IF(P530="","",ROUND((P530-O530)*1440,0))</f>
        <v>15</v>
      </c>
      <c r="AG530" s="18" t="n">
        <f aca="false">IF(Q530="","",ROUND((Q530-P530)*1440,0))</f>
        <v>28</v>
      </c>
      <c r="AH530" s="18" t="n">
        <f aca="false">IF(Q530="","",ROUND((Q530-H530)*1440,0))</f>
        <v>666</v>
      </c>
      <c r="AI530" s="19" t="n">
        <f aca="false">ROUND(IF(O530="",Assumptions!$B$25-K530,O530-K530)*24,1)</f>
        <v>9.3</v>
      </c>
      <c r="AJ530" s="20" t="n">
        <f aca="false">ROUND(MAX(N(Y530)/Assumptions!$C$5, N(Z530)/Assumptions!$C$6, N(AA530)/Assumptions!$C$7, N(AB530)/Assumptions!$C$8, N(AC530)/Assumptions!$C$9, N(AD530)/Assumptions!$C$10, N(AE530)/Assumptions!$C$11, N(AF530)/Assumptions!$C$12, N(AG530)/Assumptions!$C$13),3)</f>
        <v>10.3</v>
      </c>
      <c r="AK530" s="0" t="str">
        <f aca="false">IF(OR(U530="Pending",U530="On Hold"),"Open GRN (awaiting)",IF(AJ530&lt;=1,"Within SLA",IF(ROUND(N(Y530)/Assumptions!$C$5,3)=AJ530,"Gate Wait",IF(ROUND(N(Z530)/Assumptions!$C$6,3)=AJ530,"Dock Wait",IF(ROUND(N(AA530)/Assumptions!$C$7,3)=AJ530,"Unloading",IF(ROUND(N(AB530)/Assumptions!$C$8,3)=AJ530,"Unload-to-QC Wait",IF(ROUND(N(AC530)/Assumptions!$C$9,3)=AJ530,"QC",IF(ROUND(N(AD530)/Assumptions!$C$10,3)=AJ530,"QC-to-GRN Wait",IF(ROUND(N(AE530)/Assumptions!$C$11,3)=AJ530,"GRN Processing",IF(ROUND(N(AF530)/Assumptions!$C$12,3)=AJ530,"GRN-to-Putaway Wait",IF(ROUND(N(AG530)/Assumptions!$C$13,3)=AJ530,"Putaway","Within SLA")))))))))))</f>
        <v>QC-to-GRN Wait</v>
      </c>
    </row>
    <row r="531" customFormat="false" ht="15" hidden="false" customHeight="false" outlineLevel="0" collapsed="false">
      <c r="A531" s="0" t="s">
        <v>1709</v>
      </c>
      <c r="B531" s="0" t="s">
        <v>1710</v>
      </c>
      <c r="C531" s="0" t="s">
        <v>126</v>
      </c>
      <c r="D531" s="0" t="s">
        <v>119</v>
      </c>
      <c r="E531" s="0" t="s">
        <v>1711</v>
      </c>
      <c r="F531" s="0" t="s">
        <v>128</v>
      </c>
      <c r="G531" s="0" t="s">
        <v>129</v>
      </c>
      <c r="H531" s="17" t="n">
        <v>46216.4229166667</v>
      </c>
      <c r="I531" s="17" t="n">
        <v>46216.4263888889</v>
      </c>
      <c r="J531" s="17" t="n">
        <v>46216.4305555556</v>
      </c>
      <c r="K531" s="17" t="n">
        <v>46216.45625</v>
      </c>
      <c r="L531" s="17" t="n">
        <v>46216.49375</v>
      </c>
      <c r="M531" s="17" t="n">
        <v>46216.5145833333</v>
      </c>
      <c r="N531" s="17" t="n">
        <v>46216.5375</v>
      </c>
      <c r="O531" s="17" t="n">
        <v>46216.5513888889</v>
      </c>
      <c r="P531" s="17" t="n">
        <v>46216.5826388889</v>
      </c>
      <c r="Q531" s="17" t="n">
        <v>46216.59375</v>
      </c>
      <c r="R531" s="0" t="n">
        <v>352</v>
      </c>
      <c r="S531" s="0" t="n">
        <v>0</v>
      </c>
      <c r="T531" s="0" t="n">
        <v>0</v>
      </c>
      <c r="U531" s="18" t="s">
        <v>130</v>
      </c>
      <c r="V531" s="18" t="s">
        <v>144</v>
      </c>
      <c r="W531" s="0" t="str">
        <f aca="false">IF(AND(X531&gt;=6,X531&lt;14),"A",IF(AND(X531&gt;=14,X531&lt;22),"B","C"))</f>
        <v>A</v>
      </c>
      <c r="X531" s="18" t="n">
        <f aca="false">HOUR(H531)</f>
        <v>10</v>
      </c>
      <c r="Y531" s="18" t="n">
        <f aca="false">ROUND((I531-H531)*1440,0)</f>
        <v>5</v>
      </c>
      <c r="Z531" s="18" t="n">
        <f aca="false">ROUND((J531-I531)*1440,0)</f>
        <v>6</v>
      </c>
      <c r="AA531" s="18" t="n">
        <f aca="false">ROUND((K531-J531)*1440,0)</f>
        <v>37</v>
      </c>
      <c r="AB531" s="18" t="n">
        <f aca="false">ROUND((L531-K531)*1440,0)</f>
        <v>54</v>
      </c>
      <c r="AC531" s="18" t="n">
        <f aca="false">ROUND((M531-L531)*1440,0)</f>
        <v>30</v>
      </c>
      <c r="AD531" s="18" t="n">
        <f aca="false">IF(N531="","",ROUND((N531-M531)*1440,0))</f>
        <v>33</v>
      </c>
      <c r="AE531" s="18" t="n">
        <f aca="false">IF(O531="","",ROUND((O531-N531)*1440,0))</f>
        <v>20</v>
      </c>
      <c r="AF531" s="18" t="n">
        <f aca="false">IF(P531="","",ROUND((P531-O531)*1440,0))</f>
        <v>45</v>
      </c>
      <c r="AG531" s="18" t="n">
        <f aca="false">IF(Q531="","",ROUND((Q531-P531)*1440,0))</f>
        <v>16</v>
      </c>
      <c r="AH531" s="18" t="n">
        <f aca="false">IF(Q531="","",ROUND((Q531-H531)*1440,0))</f>
        <v>246</v>
      </c>
      <c r="AI531" s="19" t="n">
        <f aca="false">ROUND(IF(O531="",Assumptions!$B$25-K531,O531-K531)*24,1)</f>
        <v>2.3</v>
      </c>
      <c r="AJ531" s="20" t="n">
        <f aca="false">ROUND(MAX(N(Y531)/Assumptions!$C$5, N(Z531)/Assumptions!$C$6, N(AA531)/Assumptions!$C$7, N(AB531)/Assumptions!$C$8, N(AC531)/Assumptions!$C$9, N(AD531)/Assumptions!$C$10, N(AE531)/Assumptions!$C$11, N(AF531)/Assumptions!$C$12, N(AG531)/Assumptions!$C$13),3)</f>
        <v>3.6</v>
      </c>
      <c r="AK531" s="0" t="str">
        <f aca="false">IF(OR(U531="Pending",U531="On Hold"),"Open GRN (awaiting)",IF(AJ531&lt;=1,"Within SLA",IF(ROUND(N(Y531)/Assumptions!$C$5,3)=AJ531,"Gate Wait",IF(ROUND(N(Z531)/Assumptions!$C$6,3)=AJ531,"Dock Wait",IF(ROUND(N(AA531)/Assumptions!$C$7,3)=AJ531,"Unloading",IF(ROUND(N(AB531)/Assumptions!$C$8,3)=AJ531,"Unload-to-QC Wait",IF(ROUND(N(AC531)/Assumptions!$C$9,3)=AJ531,"QC",IF(ROUND(N(AD531)/Assumptions!$C$10,3)=AJ531,"QC-to-GRN Wait",IF(ROUND(N(AE531)/Assumptions!$C$11,3)=AJ531,"GRN Processing",IF(ROUND(N(AF531)/Assumptions!$C$12,3)=AJ531,"GRN-to-Putaway Wait",IF(ROUND(N(AG531)/Assumptions!$C$13,3)=AJ531,"Putaway","Within SLA")))))))))))</f>
        <v>Unload-to-QC Wait</v>
      </c>
    </row>
    <row r="532" customFormat="false" ht="15" hidden="false" customHeight="false" outlineLevel="0" collapsed="false">
      <c r="A532" s="0" t="s">
        <v>1712</v>
      </c>
      <c r="B532" s="0" t="s">
        <v>1713</v>
      </c>
      <c r="C532" s="0" t="s">
        <v>286</v>
      </c>
      <c r="D532" s="0" t="s">
        <v>147</v>
      </c>
      <c r="E532" s="0" t="s">
        <v>1714</v>
      </c>
      <c r="F532" s="0" t="s">
        <v>149</v>
      </c>
      <c r="G532" s="0" t="s">
        <v>150</v>
      </c>
      <c r="H532" s="17" t="n">
        <v>46216.4347222222</v>
      </c>
      <c r="I532" s="17" t="n">
        <v>46216.5125</v>
      </c>
      <c r="J532" s="17" t="n">
        <v>46216.5152777778</v>
      </c>
      <c r="K532" s="17" t="n">
        <v>46216.5375</v>
      </c>
      <c r="L532" s="17" t="n">
        <v>46216.5458333333</v>
      </c>
      <c r="M532" s="17" t="n">
        <v>46216.5701388889</v>
      </c>
      <c r="N532" s="17" t="n">
        <v>46216.5826388889</v>
      </c>
      <c r="O532" s="17" t="n">
        <v>46216.6104166667</v>
      </c>
      <c r="P532" s="17" t="n">
        <v>46216.6263888889</v>
      </c>
      <c r="Q532" s="17" t="n">
        <v>46216.6743055556</v>
      </c>
      <c r="R532" s="0" t="n">
        <v>584</v>
      </c>
      <c r="S532" s="0" t="n">
        <v>0</v>
      </c>
      <c r="T532" s="0" t="n">
        <v>0</v>
      </c>
      <c r="U532" s="18" t="s">
        <v>130</v>
      </c>
      <c r="V532" s="18" t="s">
        <v>139</v>
      </c>
      <c r="W532" s="0" t="str">
        <f aca="false">IF(AND(X532&gt;=6,X532&lt;14),"A",IF(AND(X532&gt;=14,X532&lt;22),"B","C"))</f>
        <v>A</v>
      </c>
      <c r="X532" s="18" t="n">
        <f aca="false">HOUR(H532)</f>
        <v>10</v>
      </c>
      <c r="Y532" s="18" t="n">
        <f aca="false">ROUND((I532-H532)*1440,0)</f>
        <v>112</v>
      </c>
      <c r="Z532" s="18" t="n">
        <f aca="false">ROUND((J532-I532)*1440,0)</f>
        <v>4</v>
      </c>
      <c r="AA532" s="18" t="n">
        <f aca="false">ROUND((K532-J532)*1440,0)</f>
        <v>32</v>
      </c>
      <c r="AB532" s="18" t="n">
        <f aca="false">ROUND((L532-K532)*1440,0)</f>
        <v>12</v>
      </c>
      <c r="AC532" s="18" t="n">
        <f aca="false">ROUND((M532-L532)*1440,0)</f>
        <v>35</v>
      </c>
      <c r="AD532" s="18" t="n">
        <f aca="false">IF(N532="","",ROUND((N532-M532)*1440,0))</f>
        <v>18</v>
      </c>
      <c r="AE532" s="18" t="n">
        <f aca="false">IF(O532="","",ROUND((O532-N532)*1440,0))</f>
        <v>40</v>
      </c>
      <c r="AF532" s="18" t="n">
        <f aca="false">IF(P532="","",ROUND((P532-O532)*1440,0))</f>
        <v>23</v>
      </c>
      <c r="AG532" s="18" t="n">
        <f aca="false">IF(Q532="","",ROUND((Q532-P532)*1440,0))</f>
        <v>69</v>
      </c>
      <c r="AH532" s="18" t="n">
        <f aca="false">IF(Q532="","",ROUND((Q532-H532)*1440,0))</f>
        <v>345</v>
      </c>
      <c r="AI532" s="19" t="n">
        <f aca="false">ROUND(IF(O532="",Assumptions!$B$25-K532,O532-K532)*24,1)</f>
        <v>1.8</v>
      </c>
      <c r="AJ532" s="20" t="n">
        <f aca="false">ROUND(MAX(N(Y532)/Assumptions!$C$5, N(Z532)/Assumptions!$C$6, N(AA532)/Assumptions!$C$7, N(AB532)/Assumptions!$C$8, N(AC532)/Assumptions!$C$9, N(AD532)/Assumptions!$C$10, N(AE532)/Assumptions!$C$11, N(AF532)/Assumptions!$C$12, N(AG532)/Assumptions!$C$13),3)</f>
        <v>3.733</v>
      </c>
      <c r="AK532" s="0" t="str">
        <f aca="false">IF(OR(U532="Pending",U532="On Hold"),"Open GRN (awaiting)",IF(AJ532&lt;=1,"Within SLA",IF(ROUND(N(Y532)/Assumptions!$C$5,3)=AJ532,"Gate Wait",IF(ROUND(N(Z532)/Assumptions!$C$6,3)=AJ532,"Dock Wait",IF(ROUND(N(AA532)/Assumptions!$C$7,3)=AJ532,"Unloading",IF(ROUND(N(AB532)/Assumptions!$C$8,3)=AJ532,"Unload-to-QC Wait",IF(ROUND(N(AC532)/Assumptions!$C$9,3)=AJ532,"QC",IF(ROUND(N(AD532)/Assumptions!$C$10,3)=AJ532,"QC-to-GRN Wait",IF(ROUND(N(AE532)/Assumptions!$C$11,3)=AJ532,"GRN Processing",IF(ROUND(N(AF532)/Assumptions!$C$12,3)=AJ532,"GRN-to-Putaway Wait",IF(ROUND(N(AG532)/Assumptions!$C$13,3)=AJ532,"Putaway","Within SLA")))))))))))</f>
        <v>Gate Wait</v>
      </c>
    </row>
    <row r="533" customFormat="false" ht="15" hidden="false" customHeight="false" outlineLevel="0" collapsed="false">
      <c r="A533" s="0" t="s">
        <v>1715</v>
      </c>
      <c r="B533" s="0" t="s">
        <v>1716</v>
      </c>
      <c r="C533" s="0" t="s">
        <v>252</v>
      </c>
      <c r="D533" s="0" t="s">
        <v>119</v>
      </c>
      <c r="E533" s="0" t="s">
        <v>1717</v>
      </c>
      <c r="F533" s="0" t="s">
        <v>155</v>
      </c>
      <c r="G533" s="0" t="s">
        <v>122</v>
      </c>
      <c r="H533" s="17" t="n">
        <v>46216.45625</v>
      </c>
      <c r="I533" s="17" t="n">
        <v>46216.4736111111</v>
      </c>
      <c r="J533" s="17" t="n">
        <v>46216.4840277778</v>
      </c>
      <c r="K533" s="17" t="n">
        <v>46216.5083333333</v>
      </c>
      <c r="L533" s="17" t="n">
        <v>46216.5131944444</v>
      </c>
      <c r="M533" s="17" t="n">
        <v>46216.5458333333</v>
      </c>
      <c r="N533" s="17" t="n">
        <v>46216.6277777778</v>
      </c>
      <c r="O533" s="17" t="n">
        <v>46216.6583333333</v>
      </c>
      <c r="P533" s="17" t="n">
        <v>46216.6645833333</v>
      </c>
      <c r="Q533" s="17" t="n">
        <v>46216.7013888889</v>
      </c>
      <c r="R533" s="0" t="n">
        <v>456</v>
      </c>
      <c r="S533" s="0" t="n">
        <v>0</v>
      </c>
      <c r="T533" s="0" t="n">
        <v>0</v>
      </c>
      <c r="U533" s="18" t="s">
        <v>130</v>
      </c>
      <c r="V533" s="18" t="s">
        <v>144</v>
      </c>
      <c r="W533" s="0" t="str">
        <f aca="false">IF(AND(X533&gt;=6,X533&lt;14),"A",IF(AND(X533&gt;=14,X533&lt;22),"B","C"))</f>
        <v>A</v>
      </c>
      <c r="X533" s="18" t="n">
        <f aca="false">HOUR(H533)</f>
        <v>10</v>
      </c>
      <c r="Y533" s="18" t="n">
        <f aca="false">ROUND((I533-H533)*1440,0)</f>
        <v>25</v>
      </c>
      <c r="Z533" s="18" t="n">
        <f aca="false">ROUND((J533-I533)*1440,0)</f>
        <v>15</v>
      </c>
      <c r="AA533" s="18" t="n">
        <f aca="false">ROUND((K533-J533)*1440,0)</f>
        <v>35</v>
      </c>
      <c r="AB533" s="18" t="n">
        <f aca="false">ROUND((L533-K533)*1440,0)</f>
        <v>7</v>
      </c>
      <c r="AC533" s="18" t="n">
        <f aca="false">ROUND((M533-L533)*1440,0)</f>
        <v>47</v>
      </c>
      <c r="AD533" s="18" t="n">
        <f aca="false">IF(N533="","",ROUND((N533-M533)*1440,0))</f>
        <v>118</v>
      </c>
      <c r="AE533" s="18" t="n">
        <f aca="false">IF(O533="","",ROUND((O533-N533)*1440,0))</f>
        <v>44</v>
      </c>
      <c r="AF533" s="18" t="n">
        <f aca="false">IF(P533="","",ROUND((P533-O533)*1440,0))</f>
        <v>9</v>
      </c>
      <c r="AG533" s="18" t="n">
        <f aca="false">IF(Q533="","",ROUND((Q533-P533)*1440,0))</f>
        <v>53</v>
      </c>
      <c r="AH533" s="18" t="n">
        <f aca="false">IF(Q533="","",ROUND((Q533-H533)*1440,0))</f>
        <v>353</v>
      </c>
      <c r="AI533" s="19" t="n">
        <f aca="false">ROUND(IF(O533="",Assumptions!$B$25-K533,O533-K533)*24,1)</f>
        <v>3.6</v>
      </c>
      <c r="AJ533" s="20" t="n">
        <f aca="false">ROUND(MAX(N(Y533)/Assumptions!$C$5, N(Z533)/Assumptions!$C$6, N(AA533)/Assumptions!$C$7, N(AB533)/Assumptions!$C$8, N(AC533)/Assumptions!$C$9, N(AD533)/Assumptions!$C$10, N(AE533)/Assumptions!$C$11, N(AF533)/Assumptions!$C$12, N(AG533)/Assumptions!$C$13),3)</f>
        <v>3.933</v>
      </c>
      <c r="AK533" s="0" t="str">
        <f aca="false">IF(OR(U533="Pending",U533="On Hold"),"Open GRN (awaiting)",IF(AJ533&lt;=1,"Within SLA",IF(ROUND(N(Y533)/Assumptions!$C$5,3)=AJ533,"Gate Wait",IF(ROUND(N(Z533)/Assumptions!$C$6,3)=AJ533,"Dock Wait",IF(ROUND(N(AA533)/Assumptions!$C$7,3)=AJ533,"Unloading",IF(ROUND(N(AB533)/Assumptions!$C$8,3)=AJ533,"Unload-to-QC Wait",IF(ROUND(N(AC533)/Assumptions!$C$9,3)=AJ533,"QC",IF(ROUND(N(AD533)/Assumptions!$C$10,3)=AJ533,"QC-to-GRN Wait",IF(ROUND(N(AE533)/Assumptions!$C$11,3)=AJ533,"GRN Processing",IF(ROUND(N(AF533)/Assumptions!$C$12,3)=AJ533,"GRN-to-Putaway Wait",IF(ROUND(N(AG533)/Assumptions!$C$13,3)=AJ533,"Putaway","Within SLA")))))))))))</f>
        <v>QC-to-GRN Wait</v>
      </c>
    </row>
    <row r="534" customFormat="false" ht="15" hidden="false" customHeight="false" outlineLevel="0" collapsed="false">
      <c r="A534" s="0" t="s">
        <v>1718</v>
      </c>
      <c r="B534" s="0" t="s">
        <v>1719</v>
      </c>
      <c r="C534" s="0" t="s">
        <v>252</v>
      </c>
      <c r="D534" s="0" t="s">
        <v>135</v>
      </c>
      <c r="E534" s="0" t="s">
        <v>1720</v>
      </c>
      <c r="F534" s="0" t="s">
        <v>155</v>
      </c>
      <c r="G534" s="0" t="s">
        <v>138</v>
      </c>
      <c r="H534" s="17" t="n">
        <v>46216.4722222222</v>
      </c>
      <c r="I534" s="17" t="n">
        <v>46216.5625</v>
      </c>
      <c r="J534" s="17" t="n">
        <v>46216.5673611111</v>
      </c>
      <c r="K534" s="17" t="n">
        <v>46216.58125</v>
      </c>
      <c r="L534" s="17" t="n">
        <v>46216.6118055556</v>
      </c>
      <c r="M534" s="17" t="n">
        <v>46216.6291666667</v>
      </c>
      <c r="N534" s="17" t="n">
        <v>46216.64375</v>
      </c>
      <c r="O534" s="17" t="n">
        <v>46216.6701388889</v>
      </c>
      <c r="P534" s="17" t="n">
        <v>46216.6784722222</v>
      </c>
      <c r="Q534" s="17" t="n">
        <v>46216.7048611111</v>
      </c>
      <c r="R534" s="0" t="n">
        <v>160</v>
      </c>
      <c r="S534" s="0" t="n">
        <v>0</v>
      </c>
      <c r="T534" s="0" t="n">
        <v>0</v>
      </c>
      <c r="U534" s="18" t="s">
        <v>130</v>
      </c>
      <c r="V534" s="18" t="s">
        <v>82</v>
      </c>
      <c r="W534" s="0" t="str">
        <f aca="false">IF(AND(X534&gt;=6,X534&lt;14),"A",IF(AND(X534&gt;=14,X534&lt;22),"B","C"))</f>
        <v>A</v>
      </c>
      <c r="X534" s="18" t="n">
        <f aca="false">HOUR(H534)</f>
        <v>11</v>
      </c>
      <c r="Y534" s="18" t="n">
        <f aca="false">ROUND((I534-H534)*1440,0)</f>
        <v>130</v>
      </c>
      <c r="Z534" s="18" t="n">
        <f aca="false">ROUND((J534-I534)*1440,0)</f>
        <v>7</v>
      </c>
      <c r="AA534" s="18" t="n">
        <f aca="false">ROUND((K534-J534)*1440,0)</f>
        <v>20</v>
      </c>
      <c r="AB534" s="18" t="n">
        <f aca="false">ROUND((L534-K534)*1440,0)</f>
        <v>44</v>
      </c>
      <c r="AC534" s="18" t="n">
        <f aca="false">ROUND((M534-L534)*1440,0)</f>
        <v>25</v>
      </c>
      <c r="AD534" s="18" t="n">
        <f aca="false">IF(N534="","",ROUND((N534-M534)*1440,0))</f>
        <v>21</v>
      </c>
      <c r="AE534" s="18" t="n">
        <f aca="false">IF(O534="","",ROUND((O534-N534)*1440,0))</f>
        <v>38</v>
      </c>
      <c r="AF534" s="18" t="n">
        <f aca="false">IF(P534="","",ROUND((P534-O534)*1440,0))</f>
        <v>12</v>
      </c>
      <c r="AG534" s="18" t="n">
        <f aca="false">IF(Q534="","",ROUND((Q534-P534)*1440,0))</f>
        <v>38</v>
      </c>
      <c r="AH534" s="18" t="n">
        <f aca="false">IF(Q534="","",ROUND((Q534-H534)*1440,0))</f>
        <v>335</v>
      </c>
      <c r="AI534" s="19" t="n">
        <f aca="false">ROUND(IF(O534="",Assumptions!$B$25-K534,O534-K534)*24,1)</f>
        <v>2.1</v>
      </c>
      <c r="AJ534" s="20" t="n">
        <f aca="false">ROUND(MAX(N(Y534)/Assumptions!$C$5, N(Z534)/Assumptions!$C$6, N(AA534)/Assumptions!$C$7, N(AB534)/Assumptions!$C$8, N(AC534)/Assumptions!$C$9, N(AD534)/Assumptions!$C$10, N(AE534)/Assumptions!$C$11, N(AF534)/Assumptions!$C$12, N(AG534)/Assumptions!$C$13),3)</f>
        <v>4.333</v>
      </c>
      <c r="AK534" s="0" t="str">
        <f aca="false">IF(OR(U534="Pending",U534="On Hold"),"Open GRN (awaiting)",IF(AJ534&lt;=1,"Within SLA",IF(ROUND(N(Y534)/Assumptions!$C$5,3)=AJ534,"Gate Wait",IF(ROUND(N(Z534)/Assumptions!$C$6,3)=AJ534,"Dock Wait",IF(ROUND(N(AA534)/Assumptions!$C$7,3)=AJ534,"Unloading",IF(ROUND(N(AB534)/Assumptions!$C$8,3)=AJ534,"Unload-to-QC Wait",IF(ROUND(N(AC534)/Assumptions!$C$9,3)=AJ534,"QC",IF(ROUND(N(AD534)/Assumptions!$C$10,3)=AJ534,"QC-to-GRN Wait",IF(ROUND(N(AE534)/Assumptions!$C$11,3)=AJ534,"GRN Processing",IF(ROUND(N(AF534)/Assumptions!$C$12,3)=AJ534,"GRN-to-Putaway Wait",IF(ROUND(N(AG534)/Assumptions!$C$13,3)=AJ534,"Putaway","Within SLA")))))))))))</f>
        <v>Gate Wait</v>
      </c>
    </row>
    <row r="535" customFormat="false" ht="15" hidden="false" customHeight="false" outlineLevel="0" collapsed="false">
      <c r="A535" s="0" t="s">
        <v>1721</v>
      </c>
      <c r="B535" s="0" t="s">
        <v>1722</v>
      </c>
      <c r="C535" s="0" t="s">
        <v>134</v>
      </c>
      <c r="D535" s="0" t="s">
        <v>147</v>
      </c>
      <c r="E535" s="0" t="s">
        <v>1723</v>
      </c>
      <c r="F535" s="0" t="s">
        <v>149</v>
      </c>
      <c r="G535" s="0" t="s">
        <v>167</v>
      </c>
      <c r="H535" s="17" t="n">
        <v>46216.5138888889</v>
      </c>
      <c r="I535" s="17" t="n">
        <v>46216.5645833333</v>
      </c>
      <c r="J535" s="17" t="n">
        <v>46216.5743055556</v>
      </c>
      <c r="K535" s="17" t="n">
        <v>46216.6006944445</v>
      </c>
      <c r="L535" s="17" t="n">
        <v>46216.6111111111</v>
      </c>
      <c r="M535" s="17" t="n">
        <v>46216.6326388889</v>
      </c>
      <c r="N535" s="17" t="n">
        <v>46216.7354166667</v>
      </c>
      <c r="O535" s="17" t="n">
        <v>46216.7541666667</v>
      </c>
      <c r="P535" s="17" t="n">
        <v>46216.7666666667</v>
      </c>
      <c r="Q535" s="17" t="n">
        <v>46216.7729166667</v>
      </c>
      <c r="R535" s="0" t="n">
        <v>234</v>
      </c>
      <c r="S535" s="0" t="n">
        <v>0</v>
      </c>
      <c r="T535" s="0" t="n">
        <v>0</v>
      </c>
      <c r="U535" s="18" t="s">
        <v>130</v>
      </c>
      <c r="V535" s="18" t="s">
        <v>144</v>
      </c>
      <c r="W535" s="0" t="str">
        <f aca="false">IF(AND(X535&gt;=6,X535&lt;14),"A",IF(AND(X535&gt;=14,X535&lt;22),"B","C"))</f>
        <v>A</v>
      </c>
      <c r="X535" s="18" t="n">
        <f aca="false">HOUR(H535)</f>
        <v>12</v>
      </c>
      <c r="Y535" s="18" t="n">
        <f aca="false">ROUND((I535-H535)*1440,0)</f>
        <v>73</v>
      </c>
      <c r="Z535" s="18" t="n">
        <f aca="false">ROUND((J535-I535)*1440,0)</f>
        <v>14</v>
      </c>
      <c r="AA535" s="18" t="n">
        <f aca="false">ROUND((K535-J535)*1440,0)</f>
        <v>38</v>
      </c>
      <c r="AB535" s="18" t="n">
        <f aca="false">ROUND((L535-K535)*1440,0)</f>
        <v>15</v>
      </c>
      <c r="AC535" s="18" t="n">
        <f aca="false">ROUND((M535-L535)*1440,0)</f>
        <v>31</v>
      </c>
      <c r="AD535" s="18" t="n">
        <f aca="false">IF(N535="","",ROUND((N535-M535)*1440,0))</f>
        <v>148</v>
      </c>
      <c r="AE535" s="18" t="n">
        <f aca="false">IF(O535="","",ROUND((O535-N535)*1440,0))</f>
        <v>27</v>
      </c>
      <c r="AF535" s="18" t="n">
        <f aca="false">IF(P535="","",ROUND((P535-O535)*1440,0))</f>
        <v>18</v>
      </c>
      <c r="AG535" s="18" t="n">
        <f aca="false">IF(Q535="","",ROUND((Q535-P535)*1440,0))</f>
        <v>9</v>
      </c>
      <c r="AH535" s="18" t="n">
        <f aca="false">IF(Q535="","",ROUND((Q535-H535)*1440,0))</f>
        <v>373</v>
      </c>
      <c r="AI535" s="19" t="n">
        <f aca="false">ROUND(IF(O535="",Assumptions!$B$25-K535,O535-K535)*24,1)</f>
        <v>3.7</v>
      </c>
      <c r="AJ535" s="20" t="n">
        <f aca="false">ROUND(MAX(N(Y535)/Assumptions!$C$5, N(Z535)/Assumptions!$C$6, N(AA535)/Assumptions!$C$7, N(AB535)/Assumptions!$C$8, N(AC535)/Assumptions!$C$9, N(AD535)/Assumptions!$C$10, N(AE535)/Assumptions!$C$11, N(AF535)/Assumptions!$C$12, N(AG535)/Assumptions!$C$13),3)</f>
        <v>4.933</v>
      </c>
      <c r="AK535" s="0" t="str">
        <f aca="false">IF(OR(U535="Pending",U535="On Hold"),"Open GRN (awaiting)",IF(AJ535&lt;=1,"Within SLA",IF(ROUND(N(Y535)/Assumptions!$C$5,3)=AJ535,"Gate Wait",IF(ROUND(N(Z535)/Assumptions!$C$6,3)=AJ535,"Dock Wait",IF(ROUND(N(AA535)/Assumptions!$C$7,3)=AJ535,"Unloading",IF(ROUND(N(AB535)/Assumptions!$C$8,3)=AJ535,"Unload-to-QC Wait",IF(ROUND(N(AC535)/Assumptions!$C$9,3)=AJ535,"QC",IF(ROUND(N(AD535)/Assumptions!$C$10,3)=AJ535,"QC-to-GRN Wait",IF(ROUND(N(AE535)/Assumptions!$C$11,3)=AJ535,"GRN Processing",IF(ROUND(N(AF535)/Assumptions!$C$12,3)=AJ535,"GRN-to-Putaway Wait",IF(ROUND(N(AG535)/Assumptions!$C$13,3)=AJ535,"Putaway","Within SLA")))))))))))</f>
        <v>QC-to-GRN Wait</v>
      </c>
    </row>
    <row r="536" customFormat="false" ht="15" hidden="false" customHeight="false" outlineLevel="0" collapsed="false">
      <c r="A536" s="0" t="s">
        <v>1724</v>
      </c>
      <c r="B536" s="0" t="s">
        <v>1725</v>
      </c>
      <c r="C536" s="0" t="s">
        <v>170</v>
      </c>
      <c r="D536" s="0" t="s">
        <v>147</v>
      </c>
      <c r="E536" s="0" t="s">
        <v>1726</v>
      </c>
      <c r="F536" s="0" t="s">
        <v>172</v>
      </c>
      <c r="G536" s="0" t="s">
        <v>150</v>
      </c>
      <c r="H536" s="17" t="n">
        <v>46216.5256944444</v>
      </c>
      <c r="I536" s="17" t="n">
        <v>46216.6180555556</v>
      </c>
      <c r="J536" s="17" t="n">
        <v>46216.6243055556</v>
      </c>
      <c r="K536" s="17" t="n">
        <v>46216.6416666667</v>
      </c>
      <c r="L536" s="17" t="n">
        <v>46216.6451388889</v>
      </c>
      <c r="M536" s="17" t="n">
        <v>46216.6631944445</v>
      </c>
      <c r="N536" s="17" t="n">
        <v>46216.6708333333</v>
      </c>
      <c r="O536" s="17" t="n">
        <v>46216.675</v>
      </c>
      <c r="P536" s="17" t="n">
        <v>46216.6840277778</v>
      </c>
      <c r="Q536" s="17" t="n">
        <v>46216.7048611111</v>
      </c>
      <c r="R536" s="0" t="n">
        <v>478</v>
      </c>
      <c r="S536" s="0" t="n">
        <v>0</v>
      </c>
      <c r="T536" s="0" t="n">
        <v>0</v>
      </c>
      <c r="U536" s="18" t="s">
        <v>130</v>
      </c>
      <c r="V536" s="18" t="s">
        <v>82</v>
      </c>
      <c r="W536" s="0" t="str">
        <f aca="false">IF(AND(X536&gt;=6,X536&lt;14),"A",IF(AND(X536&gt;=14,X536&lt;22),"B","C"))</f>
        <v>A</v>
      </c>
      <c r="X536" s="18" t="n">
        <f aca="false">HOUR(H536)</f>
        <v>12</v>
      </c>
      <c r="Y536" s="18" t="n">
        <f aca="false">ROUND((I536-H536)*1440,0)</f>
        <v>133</v>
      </c>
      <c r="Z536" s="18" t="n">
        <f aca="false">ROUND((J536-I536)*1440,0)</f>
        <v>9</v>
      </c>
      <c r="AA536" s="18" t="n">
        <f aca="false">ROUND((K536-J536)*1440,0)</f>
        <v>25</v>
      </c>
      <c r="AB536" s="18" t="n">
        <f aca="false">ROUND((L536-K536)*1440,0)</f>
        <v>5</v>
      </c>
      <c r="AC536" s="18" t="n">
        <f aca="false">ROUND((M536-L536)*1440,0)</f>
        <v>26</v>
      </c>
      <c r="AD536" s="18" t="n">
        <f aca="false">IF(N536="","",ROUND((N536-M536)*1440,0))</f>
        <v>11</v>
      </c>
      <c r="AE536" s="18" t="n">
        <f aca="false">IF(O536="","",ROUND((O536-N536)*1440,0))</f>
        <v>6</v>
      </c>
      <c r="AF536" s="18" t="n">
        <f aca="false">IF(P536="","",ROUND((P536-O536)*1440,0))</f>
        <v>13</v>
      </c>
      <c r="AG536" s="18" t="n">
        <f aca="false">IF(Q536="","",ROUND((Q536-P536)*1440,0))</f>
        <v>30</v>
      </c>
      <c r="AH536" s="18" t="n">
        <f aca="false">IF(Q536="","",ROUND((Q536-H536)*1440,0))</f>
        <v>258</v>
      </c>
      <c r="AI536" s="19" t="n">
        <f aca="false">ROUND(IF(O536="",Assumptions!$B$25-K536,O536-K536)*24,1)</f>
        <v>0.8</v>
      </c>
      <c r="AJ536" s="20" t="n">
        <f aca="false">ROUND(MAX(N(Y536)/Assumptions!$C$5, N(Z536)/Assumptions!$C$6, N(AA536)/Assumptions!$C$7, N(AB536)/Assumptions!$C$8, N(AC536)/Assumptions!$C$9, N(AD536)/Assumptions!$C$10, N(AE536)/Assumptions!$C$11, N(AF536)/Assumptions!$C$12, N(AG536)/Assumptions!$C$13),3)</f>
        <v>4.433</v>
      </c>
      <c r="AK536" s="0" t="str">
        <f aca="false">IF(OR(U536="Pending",U536="On Hold"),"Open GRN (awaiting)",IF(AJ536&lt;=1,"Within SLA",IF(ROUND(N(Y536)/Assumptions!$C$5,3)=AJ536,"Gate Wait",IF(ROUND(N(Z536)/Assumptions!$C$6,3)=AJ536,"Dock Wait",IF(ROUND(N(AA536)/Assumptions!$C$7,3)=AJ536,"Unloading",IF(ROUND(N(AB536)/Assumptions!$C$8,3)=AJ536,"Unload-to-QC Wait",IF(ROUND(N(AC536)/Assumptions!$C$9,3)=AJ536,"QC",IF(ROUND(N(AD536)/Assumptions!$C$10,3)=AJ536,"QC-to-GRN Wait",IF(ROUND(N(AE536)/Assumptions!$C$11,3)=AJ536,"GRN Processing",IF(ROUND(N(AF536)/Assumptions!$C$12,3)=AJ536,"GRN-to-Putaway Wait",IF(ROUND(N(AG536)/Assumptions!$C$13,3)=AJ536,"Putaway","Within SLA")))))))))))</f>
        <v>Gate Wait</v>
      </c>
    </row>
    <row r="537" customFormat="false" ht="15" hidden="false" customHeight="false" outlineLevel="0" collapsed="false">
      <c r="A537" s="0" t="s">
        <v>1727</v>
      </c>
      <c r="B537" s="0" t="s">
        <v>1728</v>
      </c>
      <c r="C537" s="0" t="s">
        <v>126</v>
      </c>
      <c r="D537" s="0" t="s">
        <v>119</v>
      </c>
      <c r="E537" s="0" t="s">
        <v>1729</v>
      </c>
      <c r="F537" s="0" t="s">
        <v>128</v>
      </c>
      <c r="G537" s="0" t="s">
        <v>122</v>
      </c>
      <c r="H537" s="17" t="n">
        <v>46216.5361111111</v>
      </c>
      <c r="I537" s="17" t="n">
        <v>46216.6819444444</v>
      </c>
      <c r="J537" s="17" t="n">
        <v>46216.6833333333</v>
      </c>
      <c r="K537" s="17" t="n">
        <v>46216.6951388889</v>
      </c>
      <c r="L537" s="17" t="n">
        <v>46216.7111111111</v>
      </c>
      <c r="M537" s="17" t="n">
        <v>46216.74375</v>
      </c>
      <c r="N537" s="17" t="n">
        <v>46216.7743055556</v>
      </c>
      <c r="O537" s="17" t="n">
        <v>46216.7805555556</v>
      </c>
      <c r="P537" s="17" t="n">
        <v>46216.7958333333</v>
      </c>
      <c r="Q537" s="17" t="n">
        <v>46216.8055555556</v>
      </c>
      <c r="R537" s="0" t="n">
        <v>303</v>
      </c>
      <c r="S537" s="0" t="n">
        <v>0</v>
      </c>
      <c r="T537" s="0" t="n">
        <v>0</v>
      </c>
      <c r="U537" s="18" t="s">
        <v>130</v>
      </c>
      <c r="V537" s="18" t="s">
        <v>139</v>
      </c>
      <c r="W537" s="0" t="str">
        <f aca="false">IF(AND(X537&gt;=6,X537&lt;14),"A",IF(AND(X537&gt;=14,X537&lt;22),"B","C"))</f>
        <v>A</v>
      </c>
      <c r="X537" s="18" t="n">
        <f aca="false">HOUR(H537)</f>
        <v>12</v>
      </c>
      <c r="Y537" s="18" t="n">
        <f aca="false">ROUND((I537-H537)*1440,0)</f>
        <v>210</v>
      </c>
      <c r="Z537" s="18" t="n">
        <f aca="false">ROUND((J537-I537)*1440,0)</f>
        <v>2</v>
      </c>
      <c r="AA537" s="18" t="n">
        <f aca="false">ROUND((K537-J537)*1440,0)</f>
        <v>17</v>
      </c>
      <c r="AB537" s="18" t="n">
        <f aca="false">ROUND((L537-K537)*1440,0)</f>
        <v>23</v>
      </c>
      <c r="AC537" s="18" t="n">
        <f aca="false">ROUND((M537-L537)*1440,0)</f>
        <v>47</v>
      </c>
      <c r="AD537" s="18" t="n">
        <f aca="false">IF(N537="","",ROUND((N537-M537)*1440,0))</f>
        <v>44</v>
      </c>
      <c r="AE537" s="18" t="n">
        <f aca="false">IF(O537="","",ROUND((O537-N537)*1440,0))</f>
        <v>9</v>
      </c>
      <c r="AF537" s="18" t="n">
        <f aca="false">IF(P537="","",ROUND((P537-O537)*1440,0))</f>
        <v>22</v>
      </c>
      <c r="AG537" s="18" t="n">
        <f aca="false">IF(Q537="","",ROUND((Q537-P537)*1440,0))</f>
        <v>14</v>
      </c>
      <c r="AH537" s="18" t="n">
        <f aca="false">IF(Q537="","",ROUND((Q537-H537)*1440,0))</f>
        <v>388</v>
      </c>
      <c r="AI537" s="19" t="n">
        <f aca="false">ROUND(IF(O537="",Assumptions!$B$25-K537,O537-K537)*24,1)</f>
        <v>2.1</v>
      </c>
      <c r="AJ537" s="20" t="n">
        <f aca="false">ROUND(MAX(N(Y537)/Assumptions!$C$5, N(Z537)/Assumptions!$C$6, N(AA537)/Assumptions!$C$7, N(AB537)/Assumptions!$C$8, N(AC537)/Assumptions!$C$9, N(AD537)/Assumptions!$C$10, N(AE537)/Assumptions!$C$11, N(AF537)/Assumptions!$C$12, N(AG537)/Assumptions!$C$13),3)</f>
        <v>7</v>
      </c>
      <c r="AK537" s="0" t="str">
        <f aca="false">IF(OR(U537="Pending",U537="On Hold"),"Open GRN (awaiting)",IF(AJ537&lt;=1,"Within SLA",IF(ROUND(N(Y537)/Assumptions!$C$5,3)=AJ537,"Gate Wait",IF(ROUND(N(Z537)/Assumptions!$C$6,3)=AJ537,"Dock Wait",IF(ROUND(N(AA537)/Assumptions!$C$7,3)=AJ537,"Unloading",IF(ROUND(N(AB537)/Assumptions!$C$8,3)=AJ537,"Unload-to-QC Wait",IF(ROUND(N(AC537)/Assumptions!$C$9,3)=AJ537,"QC",IF(ROUND(N(AD537)/Assumptions!$C$10,3)=AJ537,"QC-to-GRN Wait",IF(ROUND(N(AE537)/Assumptions!$C$11,3)=AJ537,"GRN Processing",IF(ROUND(N(AF537)/Assumptions!$C$12,3)=AJ537,"GRN-to-Putaway Wait",IF(ROUND(N(AG537)/Assumptions!$C$13,3)=AJ537,"Putaway","Within SLA")))))))))))</f>
        <v>Gate Wait</v>
      </c>
    </row>
    <row r="538" customFormat="false" ht="15" hidden="false" customHeight="false" outlineLevel="0" collapsed="false">
      <c r="A538" s="0" t="s">
        <v>1730</v>
      </c>
      <c r="B538" s="0" t="s">
        <v>1731</v>
      </c>
      <c r="C538" s="0" t="s">
        <v>184</v>
      </c>
      <c r="D538" s="0" t="s">
        <v>119</v>
      </c>
      <c r="E538" s="0" t="s">
        <v>1732</v>
      </c>
      <c r="F538" s="0" t="s">
        <v>177</v>
      </c>
      <c r="G538" s="0" t="s">
        <v>122</v>
      </c>
      <c r="H538" s="17" t="n">
        <v>46216.5451388889</v>
      </c>
      <c r="I538" s="17" t="n">
        <v>46216.5541666667</v>
      </c>
      <c r="J538" s="17" t="n">
        <v>46216.5576388889</v>
      </c>
      <c r="K538" s="17" t="n">
        <v>46216.5868055556</v>
      </c>
      <c r="L538" s="17" t="n">
        <v>46216.5965277778</v>
      </c>
      <c r="M538" s="17" t="n">
        <v>46216.65625</v>
      </c>
      <c r="N538" s="17" t="n">
        <v>46216.7090277778</v>
      </c>
      <c r="O538" s="17" t="n">
        <v>46216.7972222222</v>
      </c>
      <c r="P538" s="17" t="n">
        <v>46216.8069444444</v>
      </c>
      <c r="Q538" s="17" t="n">
        <v>46216.8347222222</v>
      </c>
      <c r="R538" s="0" t="n">
        <v>1082</v>
      </c>
      <c r="S538" s="0" t="n">
        <v>49</v>
      </c>
      <c r="T538" s="0" t="n">
        <v>7</v>
      </c>
      <c r="U538" s="18" t="s">
        <v>123</v>
      </c>
      <c r="V538" s="18" t="s">
        <v>82</v>
      </c>
      <c r="W538" s="0" t="str">
        <f aca="false">IF(AND(X538&gt;=6,X538&lt;14),"A",IF(AND(X538&gt;=14,X538&lt;22),"B","C"))</f>
        <v>A</v>
      </c>
      <c r="X538" s="18" t="n">
        <f aca="false">HOUR(H538)</f>
        <v>13</v>
      </c>
      <c r="Y538" s="18" t="n">
        <f aca="false">ROUND((I538-H538)*1440,0)</f>
        <v>13</v>
      </c>
      <c r="Z538" s="18" t="n">
        <f aca="false">ROUND((J538-I538)*1440,0)</f>
        <v>5</v>
      </c>
      <c r="AA538" s="18" t="n">
        <f aca="false">ROUND((K538-J538)*1440,0)</f>
        <v>42</v>
      </c>
      <c r="AB538" s="18" t="n">
        <f aca="false">ROUND((L538-K538)*1440,0)</f>
        <v>14</v>
      </c>
      <c r="AC538" s="18" t="n">
        <f aca="false">ROUND((M538-L538)*1440,0)</f>
        <v>86</v>
      </c>
      <c r="AD538" s="18" t="n">
        <f aca="false">IF(N538="","",ROUND((N538-M538)*1440,0))</f>
        <v>76</v>
      </c>
      <c r="AE538" s="18" t="n">
        <f aca="false">IF(O538="","",ROUND((O538-N538)*1440,0))</f>
        <v>127</v>
      </c>
      <c r="AF538" s="18" t="n">
        <f aca="false">IF(P538="","",ROUND((P538-O538)*1440,0))</f>
        <v>14</v>
      </c>
      <c r="AG538" s="18" t="n">
        <f aca="false">IF(Q538="","",ROUND((Q538-P538)*1440,0))</f>
        <v>40</v>
      </c>
      <c r="AH538" s="18" t="n">
        <f aca="false">IF(Q538="","",ROUND((Q538-H538)*1440,0))</f>
        <v>417</v>
      </c>
      <c r="AI538" s="19" t="n">
        <f aca="false">ROUND(IF(O538="",Assumptions!$B$25-K538,O538-K538)*24,1)</f>
        <v>5.1</v>
      </c>
      <c r="AJ538" s="20" t="n">
        <f aca="false">ROUND(MAX(N(Y538)/Assumptions!$C$5, N(Z538)/Assumptions!$C$6, N(AA538)/Assumptions!$C$7, N(AB538)/Assumptions!$C$8, N(AC538)/Assumptions!$C$9, N(AD538)/Assumptions!$C$10, N(AE538)/Assumptions!$C$11, N(AF538)/Assumptions!$C$12, N(AG538)/Assumptions!$C$13),3)</f>
        <v>2.822</v>
      </c>
      <c r="AK538" s="0" t="str">
        <f aca="false">IF(OR(U538="Pending",U538="On Hold"),"Open GRN (awaiting)",IF(AJ538&lt;=1,"Within SLA",IF(ROUND(N(Y538)/Assumptions!$C$5,3)=AJ538,"Gate Wait",IF(ROUND(N(Z538)/Assumptions!$C$6,3)=AJ538,"Dock Wait",IF(ROUND(N(AA538)/Assumptions!$C$7,3)=AJ538,"Unloading",IF(ROUND(N(AB538)/Assumptions!$C$8,3)=AJ538,"Unload-to-QC Wait",IF(ROUND(N(AC538)/Assumptions!$C$9,3)=AJ538,"QC",IF(ROUND(N(AD538)/Assumptions!$C$10,3)=AJ538,"QC-to-GRN Wait",IF(ROUND(N(AE538)/Assumptions!$C$11,3)=AJ538,"GRN Processing",IF(ROUND(N(AF538)/Assumptions!$C$12,3)=AJ538,"GRN-to-Putaway Wait",IF(ROUND(N(AG538)/Assumptions!$C$13,3)=AJ538,"Putaway","Within SLA")))))))))))</f>
        <v>GRN Processing</v>
      </c>
    </row>
    <row r="539" customFormat="false" ht="15" hidden="false" customHeight="false" outlineLevel="0" collapsed="false">
      <c r="A539" s="0" t="s">
        <v>1733</v>
      </c>
      <c r="B539" s="0" t="s">
        <v>1734</v>
      </c>
      <c r="C539" s="0" t="s">
        <v>126</v>
      </c>
      <c r="D539" s="0" t="s">
        <v>147</v>
      </c>
      <c r="E539" s="0" t="s">
        <v>1735</v>
      </c>
      <c r="F539" s="0" t="s">
        <v>128</v>
      </c>
      <c r="G539" s="0" t="s">
        <v>167</v>
      </c>
      <c r="H539" s="17" t="n">
        <v>46216.5458333333</v>
      </c>
      <c r="I539" s="17" t="n">
        <v>46216.5805555556</v>
      </c>
      <c r="J539" s="17" t="n">
        <v>46216.5875</v>
      </c>
      <c r="K539" s="17" t="n">
        <v>46216.5986111111</v>
      </c>
      <c r="L539" s="17" t="n">
        <v>46216.6020833333</v>
      </c>
      <c r="M539" s="17" t="n">
        <v>46216.6166666667</v>
      </c>
      <c r="N539" s="17" t="n">
        <v>46216.6534722222</v>
      </c>
      <c r="O539" s="17" t="n">
        <v>46216.6979166667</v>
      </c>
      <c r="P539" s="17" t="n">
        <v>46216.7027777778</v>
      </c>
      <c r="Q539" s="17" t="n">
        <v>46216.7104166667</v>
      </c>
      <c r="R539" s="0" t="n">
        <v>97</v>
      </c>
      <c r="S539" s="0" t="n">
        <v>0</v>
      </c>
      <c r="T539" s="0" t="n">
        <v>0</v>
      </c>
      <c r="U539" s="18" t="s">
        <v>130</v>
      </c>
      <c r="V539" s="18" t="s">
        <v>144</v>
      </c>
      <c r="W539" s="0" t="str">
        <f aca="false">IF(AND(X539&gt;=6,X539&lt;14),"A",IF(AND(X539&gt;=14,X539&lt;22),"B","C"))</f>
        <v>A</v>
      </c>
      <c r="X539" s="18" t="n">
        <f aca="false">HOUR(H539)</f>
        <v>13</v>
      </c>
      <c r="Y539" s="18" t="n">
        <f aca="false">ROUND((I539-H539)*1440,0)</f>
        <v>50</v>
      </c>
      <c r="Z539" s="18" t="n">
        <f aca="false">ROUND((J539-I539)*1440,0)</f>
        <v>10</v>
      </c>
      <c r="AA539" s="18" t="n">
        <f aca="false">ROUND((K539-J539)*1440,0)</f>
        <v>16</v>
      </c>
      <c r="AB539" s="18" t="n">
        <f aca="false">ROUND((L539-K539)*1440,0)</f>
        <v>5</v>
      </c>
      <c r="AC539" s="18" t="n">
        <f aca="false">ROUND((M539-L539)*1440,0)</f>
        <v>21</v>
      </c>
      <c r="AD539" s="18" t="n">
        <f aca="false">IF(N539="","",ROUND((N539-M539)*1440,0))</f>
        <v>53</v>
      </c>
      <c r="AE539" s="18" t="n">
        <f aca="false">IF(O539="","",ROUND((O539-N539)*1440,0))</f>
        <v>64</v>
      </c>
      <c r="AF539" s="18" t="n">
        <f aca="false">IF(P539="","",ROUND((P539-O539)*1440,0))</f>
        <v>7</v>
      </c>
      <c r="AG539" s="18" t="n">
        <f aca="false">IF(Q539="","",ROUND((Q539-P539)*1440,0))</f>
        <v>11</v>
      </c>
      <c r="AH539" s="18" t="n">
        <f aca="false">IF(Q539="","",ROUND((Q539-H539)*1440,0))</f>
        <v>237</v>
      </c>
      <c r="AI539" s="19" t="n">
        <f aca="false">ROUND(IF(O539="",Assumptions!$B$25-K539,O539-K539)*24,1)</f>
        <v>2.4</v>
      </c>
      <c r="AJ539" s="20" t="n">
        <f aca="false">ROUND(MAX(N(Y539)/Assumptions!$C$5, N(Z539)/Assumptions!$C$6, N(AA539)/Assumptions!$C$7, N(AB539)/Assumptions!$C$8, N(AC539)/Assumptions!$C$9, N(AD539)/Assumptions!$C$10, N(AE539)/Assumptions!$C$11, N(AF539)/Assumptions!$C$12, N(AG539)/Assumptions!$C$13),3)</f>
        <v>1.767</v>
      </c>
      <c r="AK539" s="0" t="str">
        <f aca="false">IF(OR(U539="Pending",U539="On Hold"),"Open GRN (awaiting)",IF(AJ539&lt;=1,"Within SLA",IF(ROUND(N(Y539)/Assumptions!$C$5,3)=AJ539,"Gate Wait",IF(ROUND(N(Z539)/Assumptions!$C$6,3)=AJ539,"Dock Wait",IF(ROUND(N(AA539)/Assumptions!$C$7,3)=AJ539,"Unloading",IF(ROUND(N(AB539)/Assumptions!$C$8,3)=AJ539,"Unload-to-QC Wait",IF(ROUND(N(AC539)/Assumptions!$C$9,3)=AJ539,"QC",IF(ROUND(N(AD539)/Assumptions!$C$10,3)=AJ539,"QC-to-GRN Wait",IF(ROUND(N(AE539)/Assumptions!$C$11,3)=AJ539,"GRN Processing",IF(ROUND(N(AF539)/Assumptions!$C$12,3)=AJ539,"GRN-to-Putaway Wait",IF(ROUND(N(AG539)/Assumptions!$C$13,3)=AJ539,"Putaway","Within SLA")))))))))))</f>
        <v>QC-to-GRN Wait</v>
      </c>
    </row>
    <row r="540" customFormat="false" ht="15" hidden="false" customHeight="false" outlineLevel="0" collapsed="false">
      <c r="A540" s="0" t="s">
        <v>1736</v>
      </c>
      <c r="B540" s="0" t="s">
        <v>1737</v>
      </c>
      <c r="C540" s="0" t="s">
        <v>218</v>
      </c>
      <c r="D540" s="0" t="s">
        <v>135</v>
      </c>
      <c r="E540" s="0" t="s">
        <v>1738</v>
      </c>
      <c r="F540" s="0" t="s">
        <v>137</v>
      </c>
      <c r="G540" s="0" t="s">
        <v>138</v>
      </c>
      <c r="H540" s="17" t="n">
        <v>46216.5715277778</v>
      </c>
      <c r="I540" s="17" t="n">
        <v>46216.5916666667</v>
      </c>
      <c r="J540" s="17" t="n">
        <v>46216.5979166667</v>
      </c>
      <c r="K540" s="17" t="n">
        <v>46216.6361111111</v>
      </c>
      <c r="L540" s="17" t="n">
        <v>46216.6451388889</v>
      </c>
      <c r="M540" s="17" t="n">
        <v>46216.6673611111</v>
      </c>
      <c r="N540" s="17" t="n">
        <v>46216.7180555556</v>
      </c>
      <c r="O540" s="17" t="n">
        <v>46216.7861111111</v>
      </c>
      <c r="P540" s="17" t="n">
        <v>46216.7916666667</v>
      </c>
      <c r="Q540" s="17" t="n">
        <v>46216.7965277778</v>
      </c>
      <c r="R540" s="0" t="n">
        <v>171</v>
      </c>
      <c r="S540" s="0" t="n">
        <v>10</v>
      </c>
      <c r="T540" s="0" t="n">
        <v>0</v>
      </c>
      <c r="U540" s="18" t="s">
        <v>123</v>
      </c>
      <c r="V540" s="18" t="s">
        <v>144</v>
      </c>
      <c r="W540" s="0" t="str">
        <f aca="false">IF(AND(X540&gt;=6,X540&lt;14),"A",IF(AND(X540&gt;=14,X540&lt;22),"B","C"))</f>
        <v>A</v>
      </c>
      <c r="X540" s="18" t="n">
        <f aca="false">HOUR(H540)</f>
        <v>13</v>
      </c>
      <c r="Y540" s="18" t="n">
        <f aca="false">ROUND((I540-H540)*1440,0)</f>
        <v>29</v>
      </c>
      <c r="Z540" s="18" t="n">
        <f aca="false">ROUND((J540-I540)*1440,0)</f>
        <v>9</v>
      </c>
      <c r="AA540" s="18" t="n">
        <f aca="false">ROUND((K540-J540)*1440,0)</f>
        <v>55</v>
      </c>
      <c r="AB540" s="18" t="n">
        <f aca="false">ROUND((L540-K540)*1440,0)</f>
        <v>13</v>
      </c>
      <c r="AC540" s="18" t="n">
        <f aca="false">ROUND((M540-L540)*1440,0)</f>
        <v>32</v>
      </c>
      <c r="AD540" s="18" t="n">
        <f aca="false">IF(N540="","",ROUND((N540-M540)*1440,0))</f>
        <v>73</v>
      </c>
      <c r="AE540" s="18" t="n">
        <f aca="false">IF(O540="","",ROUND((O540-N540)*1440,0))</f>
        <v>98</v>
      </c>
      <c r="AF540" s="18" t="n">
        <f aca="false">IF(P540="","",ROUND((P540-O540)*1440,0))</f>
        <v>8</v>
      </c>
      <c r="AG540" s="18" t="n">
        <f aca="false">IF(Q540="","",ROUND((Q540-P540)*1440,0))</f>
        <v>7</v>
      </c>
      <c r="AH540" s="18" t="n">
        <f aca="false">IF(Q540="","",ROUND((Q540-H540)*1440,0))</f>
        <v>324</v>
      </c>
      <c r="AI540" s="19" t="n">
        <f aca="false">ROUND(IF(O540="",Assumptions!$B$25-K540,O540-K540)*24,1)</f>
        <v>3.6</v>
      </c>
      <c r="AJ540" s="20" t="n">
        <f aca="false">ROUND(MAX(N(Y540)/Assumptions!$C$5, N(Z540)/Assumptions!$C$6, N(AA540)/Assumptions!$C$7, N(AB540)/Assumptions!$C$8, N(AC540)/Assumptions!$C$9, N(AD540)/Assumptions!$C$10, N(AE540)/Assumptions!$C$11, N(AF540)/Assumptions!$C$12, N(AG540)/Assumptions!$C$13),3)</f>
        <v>2.433</v>
      </c>
      <c r="AK540" s="0" t="str">
        <f aca="false">IF(OR(U540="Pending",U540="On Hold"),"Open GRN (awaiting)",IF(AJ540&lt;=1,"Within SLA",IF(ROUND(N(Y540)/Assumptions!$C$5,3)=AJ540,"Gate Wait",IF(ROUND(N(Z540)/Assumptions!$C$6,3)=AJ540,"Dock Wait",IF(ROUND(N(AA540)/Assumptions!$C$7,3)=AJ540,"Unloading",IF(ROUND(N(AB540)/Assumptions!$C$8,3)=AJ540,"Unload-to-QC Wait",IF(ROUND(N(AC540)/Assumptions!$C$9,3)=AJ540,"QC",IF(ROUND(N(AD540)/Assumptions!$C$10,3)=AJ540,"QC-to-GRN Wait",IF(ROUND(N(AE540)/Assumptions!$C$11,3)=AJ540,"GRN Processing",IF(ROUND(N(AF540)/Assumptions!$C$12,3)=AJ540,"GRN-to-Putaway Wait",IF(ROUND(N(AG540)/Assumptions!$C$13,3)=AJ540,"Putaway","Within SLA")))))))))))</f>
        <v>QC-to-GRN Wait</v>
      </c>
    </row>
    <row r="541" customFormat="false" ht="15" hidden="false" customHeight="false" outlineLevel="0" collapsed="false">
      <c r="A541" s="0" t="s">
        <v>1739</v>
      </c>
      <c r="B541" s="0" t="s">
        <v>1740</v>
      </c>
      <c r="C541" s="0" t="s">
        <v>184</v>
      </c>
      <c r="D541" s="0" t="s">
        <v>119</v>
      </c>
      <c r="E541" s="0" t="s">
        <v>1741</v>
      </c>
      <c r="F541" s="0" t="s">
        <v>177</v>
      </c>
      <c r="G541" s="0" t="s">
        <v>122</v>
      </c>
      <c r="H541" s="17" t="n">
        <v>46216.5729166667</v>
      </c>
      <c r="I541" s="17" t="n">
        <v>46216.6131944444</v>
      </c>
      <c r="J541" s="17" t="n">
        <v>46216.6194444444</v>
      </c>
      <c r="K541" s="17" t="n">
        <v>46216.6263888889</v>
      </c>
      <c r="L541" s="17" t="n">
        <v>46216.6368055556</v>
      </c>
      <c r="M541" s="17" t="n">
        <v>46216.6548611111</v>
      </c>
      <c r="N541" s="17" t="n">
        <v>46216.7347222222</v>
      </c>
      <c r="O541" s="17" t="n">
        <v>46216.7701388889</v>
      </c>
      <c r="P541" s="17" t="n">
        <v>46216.7875</v>
      </c>
      <c r="Q541" s="17" t="n">
        <v>46216.7979166667</v>
      </c>
      <c r="R541" s="0" t="n">
        <v>192</v>
      </c>
      <c r="S541" s="0" t="n">
        <v>0</v>
      </c>
      <c r="T541" s="0" t="n">
        <v>0</v>
      </c>
      <c r="U541" s="18" t="s">
        <v>130</v>
      </c>
      <c r="V541" s="18" t="s">
        <v>156</v>
      </c>
      <c r="W541" s="0" t="str">
        <f aca="false">IF(AND(X541&gt;=6,X541&lt;14),"A",IF(AND(X541&gt;=14,X541&lt;22),"B","C"))</f>
        <v>A</v>
      </c>
      <c r="X541" s="18" t="n">
        <f aca="false">HOUR(H541)</f>
        <v>13</v>
      </c>
      <c r="Y541" s="18" t="n">
        <f aca="false">ROUND((I541-H541)*1440,0)</f>
        <v>58</v>
      </c>
      <c r="Z541" s="18" t="n">
        <f aca="false">ROUND((J541-I541)*1440,0)</f>
        <v>9</v>
      </c>
      <c r="AA541" s="18" t="n">
        <f aca="false">ROUND((K541-J541)*1440,0)</f>
        <v>10</v>
      </c>
      <c r="AB541" s="18" t="n">
        <f aca="false">ROUND((L541-K541)*1440,0)</f>
        <v>15</v>
      </c>
      <c r="AC541" s="18" t="n">
        <f aca="false">ROUND((M541-L541)*1440,0)</f>
        <v>26</v>
      </c>
      <c r="AD541" s="18" t="n">
        <f aca="false">IF(N541="","",ROUND((N541-M541)*1440,0))</f>
        <v>115</v>
      </c>
      <c r="AE541" s="18" t="n">
        <f aca="false">IF(O541="","",ROUND((O541-N541)*1440,0))</f>
        <v>51</v>
      </c>
      <c r="AF541" s="18" t="n">
        <f aca="false">IF(P541="","",ROUND((P541-O541)*1440,0))</f>
        <v>25</v>
      </c>
      <c r="AG541" s="18" t="n">
        <f aca="false">IF(Q541="","",ROUND((Q541-P541)*1440,0))</f>
        <v>15</v>
      </c>
      <c r="AH541" s="18" t="n">
        <f aca="false">IF(Q541="","",ROUND((Q541-H541)*1440,0))</f>
        <v>324</v>
      </c>
      <c r="AI541" s="19" t="n">
        <f aca="false">ROUND(IF(O541="",Assumptions!$B$25-K541,O541-K541)*24,1)</f>
        <v>3.5</v>
      </c>
      <c r="AJ541" s="20" t="n">
        <f aca="false">ROUND(MAX(N(Y541)/Assumptions!$C$5, N(Z541)/Assumptions!$C$6, N(AA541)/Assumptions!$C$7, N(AB541)/Assumptions!$C$8, N(AC541)/Assumptions!$C$9, N(AD541)/Assumptions!$C$10, N(AE541)/Assumptions!$C$11, N(AF541)/Assumptions!$C$12, N(AG541)/Assumptions!$C$13),3)</f>
        <v>3.833</v>
      </c>
      <c r="AK541" s="0" t="str">
        <f aca="false">IF(OR(U541="Pending",U541="On Hold"),"Open GRN (awaiting)",IF(AJ541&lt;=1,"Within SLA",IF(ROUND(N(Y541)/Assumptions!$C$5,3)=AJ541,"Gate Wait",IF(ROUND(N(Z541)/Assumptions!$C$6,3)=AJ541,"Dock Wait",IF(ROUND(N(AA541)/Assumptions!$C$7,3)=AJ541,"Unloading",IF(ROUND(N(AB541)/Assumptions!$C$8,3)=AJ541,"Unload-to-QC Wait",IF(ROUND(N(AC541)/Assumptions!$C$9,3)=AJ541,"QC",IF(ROUND(N(AD541)/Assumptions!$C$10,3)=AJ541,"QC-to-GRN Wait",IF(ROUND(N(AE541)/Assumptions!$C$11,3)=AJ541,"GRN Processing",IF(ROUND(N(AF541)/Assumptions!$C$12,3)=AJ541,"GRN-to-Putaway Wait",IF(ROUND(N(AG541)/Assumptions!$C$13,3)=AJ541,"Putaway","Within SLA")))))))))))</f>
        <v>QC-to-GRN Wait</v>
      </c>
    </row>
    <row r="542" customFormat="false" ht="15" hidden="false" customHeight="false" outlineLevel="0" collapsed="false">
      <c r="A542" s="0" t="s">
        <v>1742</v>
      </c>
      <c r="B542" s="0" t="s">
        <v>1743</v>
      </c>
      <c r="C542" s="0" t="s">
        <v>142</v>
      </c>
      <c r="D542" s="0" t="s">
        <v>135</v>
      </c>
      <c r="E542" s="0" t="s">
        <v>1744</v>
      </c>
      <c r="F542" s="0" t="s">
        <v>137</v>
      </c>
      <c r="G542" s="0" t="s">
        <v>178</v>
      </c>
      <c r="H542" s="17" t="n">
        <v>46216.5819444444</v>
      </c>
      <c r="I542" s="17" t="n">
        <v>46216.5958333333</v>
      </c>
      <c r="J542" s="17" t="n">
        <v>46216.5993055556</v>
      </c>
      <c r="K542" s="17" t="n">
        <v>46216.6402777778</v>
      </c>
      <c r="L542" s="17" t="n">
        <v>46216.64375</v>
      </c>
      <c r="M542" s="17" t="n">
        <v>46216.6736111111</v>
      </c>
      <c r="N542" s="17" t="n">
        <v>46216.6833333333</v>
      </c>
      <c r="O542" s="17" t="n">
        <v>46216.6923611111</v>
      </c>
      <c r="P542" s="17" t="n">
        <v>46216.7090277778</v>
      </c>
      <c r="Q542" s="17" t="n">
        <v>46216.7284722222</v>
      </c>
      <c r="R542" s="0" t="n">
        <v>404</v>
      </c>
      <c r="S542" s="0" t="n">
        <v>0</v>
      </c>
      <c r="T542" s="0" t="n">
        <v>0</v>
      </c>
      <c r="U542" s="18" t="s">
        <v>130</v>
      </c>
      <c r="V542" s="18" t="s">
        <v>144</v>
      </c>
      <c r="W542" s="0" t="str">
        <f aca="false">IF(AND(X542&gt;=6,X542&lt;14),"A",IF(AND(X542&gt;=14,X542&lt;22),"B","C"))</f>
        <v>A</v>
      </c>
      <c r="X542" s="18" t="n">
        <f aca="false">HOUR(H542)</f>
        <v>13</v>
      </c>
      <c r="Y542" s="18" t="n">
        <f aca="false">ROUND((I542-H542)*1440,0)</f>
        <v>20</v>
      </c>
      <c r="Z542" s="18" t="n">
        <f aca="false">ROUND((J542-I542)*1440,0)</f>
        <v>5</v>
      </c>
      <c r="AA542" s="18" t="n">
        <f aca="false">ROUND((K542-J542)*1440,0)</f>
        <v>59</v>
      </c>
      <c r="AB542" s="18" t="n">
        <f aca="false">ROUND((L542-K542)*1440,0)</f>
        <v>5</v>
      </c>
      <c r="AC542" s="18" t="n">
        <f aca="false">ROUND((M542-L542)*1440,0)</f>
        <v>43</v>
      </c>
      <c r="AD542" s="18" t="n">
        <f aca="false">IF(N542="","",ROUND((N542-M542)*1440,0))</f>
        <v>14</v>
      </c>
      <c r="AE542" s="18" t="n">
        <f aca="false">IF(O542="","",ROUND((O542-N542)*1440,0))</f>
        <v>13</v>
      </c>
      <c r="AF542" s="18" t="n">
        <f aca="false">IF(P542="","",ROUND((P542-O542)*1440,0))</f>
        <v>24</v>
      </c>
      <c r="AG542" s="18" t="n">
        <f aca="false">IF(Q542="","",ROUND((Q542-P542)*1440,0))</f>
        <v>28</v>
      </c>
      <c r="AH542" s="18" t="n">
        <f aca="false">IF(Q542="","",ROUND((Q542-H542)*1440,0))</f>
        <v>211</v>
      </c>
      <c r="AI542" s="19" t="n">
        <f aca="false">ROUND(IF(O542="",Assumptions!$B$25-K542,O542-K542)*24,1)</f>
        <v>1.3</v>
      </c>
      <c r="AJ542" s="20" t="n">
        <f aca="false">ROUND(MAX(N(Y542)/Assumptions!$C$5, N(Z542)/Assumptions!$C$6, N(AA542)/Assumptions!$C$7, N(AB542)/Assumptions!$C$8, N(AC542)/Assumptions!$C$9, N(AD542)/Assumptions!$C$10, N(AE542)/Assumptions!$C$11, N(AF542)/Assumptions!$C$12, N(AG542)/Assumptions!$C$13),3)</f>
        <v>1.2</v>
      </c>
      <c r="AK542" s="0" t="str">
        <f aca="false">IF(OR(U542="Pending",U542="On Hold"),"Open GRN (awaiting)",IF(AJ542&lt;=1,"Within SLA",IF(ROUND(N(Y542)/Assumptions!$C$5,3)=AJ542,"Gate Wait",IF(ROUND(N(Z542)/Assumptions!$C$6,3)=AJ542,"Dock Wait",IF(ROUND(N(AA542)/Assumptions!$C$7,3)=AJ542,"Unloading",IF(ROUND(N(AB542)/Assumptions!$C$8,3)=AJ542,"Unload-to-QC Wait",IF(ROUND(N(AC542)/Assumptions!$C$9,3)=AJ542,"QC",IF(ROUND(N(AD542)/Assumptions!$C$10,3)=AJ542,"QC-to-GRN Wait",IF(ROUND(N(AE542)/Assumptions!$C$11,3)=AJ542,"GRN Processing",IF(ROUND(N(AF542)/Assumptions!$C$12,3)=AJ542,"GRN-to-Putaway Wait",IF(ROUND(N(AG542)/Assumptions!$C$13,3)=AJ542,"Putaway","Within SLA")))))))))))</f>
        <v>GRN-to-Putaway Wait</v>
      </c>
    </row>
    <row r="543" customFormat="false" ht="15" hidden="false" customHeight="false" outlineLevel="0" collapsed="false">
      <c r="A543" s="0" t="s">
        <v>1745</v>
      </c>
      <c r="B543" s="0" t="s">
        <v>1746</v>
      </c>
      <c r="C543" s="0" t="s">
        <v>175</v>
      </c>
      <c r="D543" s="0" t="s">
        <v>147</v>
      </c>
      <c r="E543" s="0" t="s">
        <v>1747</v>
      </c>
      <c r="F543" s="0" t="s">
        <v>137</v>
      </c>
      <c r="G543" s="0" t="s">
        <v>167</v>
      </c>
      <c r="H543" s="17" t="n">
        <v>46216.6041666667</v>
      </c>
      <c r="I543" s="17" t="n">
        <v>46216.6368055556</v>
      </c>
      <c r="J543" s="17" t="n">
        <v>46216.6395833333</v>
      </c>
      <c r="K543" s="17" t="n">
        <v>46216.6548611111</v>
      </c>
      <c r="L543" s="17" t="n">
        <v>46216.6597222222</v>
      </c>
      <c r="M543" s="17" t="n">
        <v>46216.7104166667</v>
      </c>
      <c r="N543" s="17" t="n">
        <v>46216.7708333333</v>
      </c>
      <c r="O543" s="17" t="n">
        <v>46216.7916666667</v>
      </c>
      <c r="P543" s="17" t="n">
        <v>46216.8076388889</v>
      </c>
      <c r="Q543" s="17" t="n">
        <v>46216.8145833333</v>
      </c>
      <c r="R543" s="0" t="n">
        <v>165</v>
      </c>
      <c r="S543" s="0" t="n">
        <v>0</v>
      </c>
      <c r="T543" s="0" t="n">
        <v>0</v>
      </c>
      <c r="U543" s="18" t="s">
        <v>130</v>
      </c>
      <c r="V543" s="18" t="s">
        <v>156</v>
      </c>
      <c r="W543" s="0" t="str">
        <f aca="false">IF(AND(X543&gt;=6,X543&lt;14),"A",IF(AND(X543&gt;=14,X543&lt;22),"B","C"))</f>
        <v>B</v>
      </c>
      <c r="X543" s="18" t="n">
        <f aca="false">HOUR(H543)</f>
        <v>14</v>
      </c>
      <c r="Y543" s="18" t="n">
        <f aca="false">ROUND((I543-H543)*1440,0)</f>
        <v>47</v>
      </c>
      <c r="Z543" s="18" t="n">
        <f aca="false">ROUND((J543-I543)*1440,0)</f>
        <v>4</v>
      </c>
      <c r="AA543" s="18" t="n">
        <f aca="false">ROUND((K543-J543)*1440,0)</f>
        <v>22</v>
      </c>
      <c r="AB543" s="18" t="n">
        <f aca="false">ROUND((L543-K543)*1440,0)</f>
        <v>7</v>
      </c>
      <c r="AC543" s="18" t="n">
        <f aca="false">ROUND((M543-L543)*1440,0)</f>
        <v>73</v>
      </c>
      <c r="AD543" s="18" t="n">
        <f aca="false">IF(N543="","",ROUND((N543-M543)*1440,0))</f>
        <v>87</v>
      </c>
      <c r="AE543" s="18" t="n">
        <f aca="false">IF(O543="","",ROUND((O543-N543)*1440,0))</f>
        <v>30</v>
      </c>
      <c r="AF543" s="18" t="n">
        <f aca="false">IF(P543="","",ROUND((P543-O543)*1440,0))</f>
        <v>23</v>
      </c>
      <c r="AG543" s="18" t="n">
        <f aca="false">IF(Q543="","",ROUND((Q543-P543)*1440,0))</f>
        <v>10</v>
      </c>
      <c r="AH543" s="18" t="n">
        <f aca="false">IF(Q543="","",ROUND((Q543-H543)*1440,0))</f>
        <v>303</v>
      </c>
      <c r="AI543" s="19" t="n">
        <f aca="false">ROUND(IF(O543="",Assumptions!$B$25-K543,O543-K543)*24,1)</f>
        <v>3.3</v>
      </c>
      <c r="AJ543" s="20" t="n">
        <f aca="false">ROUND(MAX(N(Y543)/Assumptions!$C$5, N(Z543)/Assumptions!$C$6, N(AA543)/Assumptions!$C$7, N(AB543)/Assumptions!$C$8, N(AC543)/Assumptions!$C$9, N(AD543)/Assumptions!$C$10, N(AE543)/Assumptions!$C$11, N(AF543)/Assumptions!$C$12, N(AG543)/Assumptions!$C$13),3)</f>
        <v>2.9</v>
      </c>
      <c r="AK543" s="0" t="str">
        <f aca="false">IF(OR(U543="Pending",U543="On Hold"),"Open GRN (awaiting)",IF(AJ543&lt;=1,"Within SLA",IF(ROUND(N(Y543)/Assumptions!$C$5,3)=AJ543,"Gate Wait",IF(ROUND(N(Z543)/Assumptions!$C$6,3)=AJ543,"Dock Wait",IF(ROUND(N(AA543)/Assumptions!$C$7,3)=AJ543,"Unloading",IF(ROUND(N(AB543)/Assumptions!$C$8,3)=AJ543,"Unload-to-QC Wait",IF(ROUND(N(AC543)/Assumptions!$C$9,3)=AJ543,"QC",IF(ROUND(N(AD543)/Assumptions!$C$10,3)=AJ543,"QC-to-GRN Wait",IF(ROUND(N(AE543)/Assumptions!$C$11,3)=AJ543,"GRN Processing",IF(ROUND(N(AF543)/Assumptions!$C$12,3)=AJ543,"GRN-to-Putaway Wait",IF(ROUND(N(AG543)/Assumptions!$C$13,3)=AJ543,"Putaway","Within SLA")))))))))))</f>
        <v>QC-to-GRN Wait</v>
      </c>
    </row>
    <row r="544" customFormat="false" ht="15" hidden="false" customHeight="false" outlineLevel="0" collapsed="false">
      <c r="A544" s="0" t="s">
        <v>1748</v>
      </c>
      <c r="B544" s="0" t="s">
        <v>1749</v>
      </c>
      <c r="C544" s="0" t="s">
        <v>142</v>
      </c>
      <c r="D544" s="0" t="s">
        <v>135</v>
      </c>
      <c r="E544" s="0" t="s">
        <v>1750</v>
      </c>
      <c r="F544" s="0" t="s">
        <v>137</v>
      </c>
      <c r="G544" s="0" t="s">
        <v>178</v>
      </c>
      <c r="H544" s="17" t="n">
        <v>46216.65</v>
      </c>
      <c r="I544" s="17" t="n">
        <v>46216.6729166667</v>
      </c>
      <c r="J544" s="17" t="n">
        <v>46216.6777777778</v>
      </c>
      <c r="K544" s="17" t="n">
        <v>46216.7083333333</v>
      </c>
      <c r="L544" s="17" t="n">
        <v>46216.7111111111</v>
      </c>
      <c r="M544" s="17" t="n">
        <v>46216.7520833333</v>
      </c>
      <c r="N544" s="17" t="n">
        <v>46216.7791666667</v>
      </c>
      <c r="O544" s="17" t="n">
        <v>46216.8361111111</v>
      </c>
      <c r="P544" s="17" t="n">
        <v>46216.8527777778</v>
      </c>
      <c r="Q544" s="17" t="n">
        <v>46216.8631944444</v>
      </c>
      <c r="R544" s="0" t="n">
        <v>798</v>
      </c>
      <c r="S544" s="0" t="n">
        <v>0</v>
      </c>
      <c r="T544" s="0" t="n">
        <v>0</v>
      </c>
      <c r="U544" s="18" t="s">
        <v>130</v>
      </c>
      <c r="V544" s="18" t="s">
        <v>144</v>
      </c>
      <c r="W544" s="0" t="str">
        <f aca="false">IF(AND(X544&gt;=6,X544&lt;14),"A",IF(AND(X544&gt;=14,X544&lt;22),"B","C"))</f>
        <v>B</v>
      </c>
      <c r="X544" s="18" t="n">
        <f aca="false">HOUR(H544)</f>
        <v>15</v>
      </c>
      <c r="Y544" s="18" t="n">
        <f aca="false">ROUND((I544-H544)*1440,0)</f>
        <v>33</v>
      </c>
      <c r="Z544" s="18" t="n">
        <f aca="false">ROUND((J544-I544)*1440,0)</f>
        <v>7</v>
      </c>
      <c r="AA544" s="18" t="n">
        <f aca="false">ROUND((K544-J544)*1440,0)</f>
        <v>44</v>
      </c>
      <c r="AB544" s="18" t="n">
        <f aca="false">ROUND((L544-K544)*1440,0)</f>
        <v>4</v>
      </c>
      <c r="AC544" s="18" t="n">
        <f aca="false">ROUND((M544-L544)*1440,0)</f>
        <v>59</v>
      </c>
      <c r="AD544" s="18" t="n">
        <f aca="false">IF(N544="","",ROUND((N544-M544)*1440,0))</f>
        <v>39</v>
      </c>
      <c r="AE544" s="18" t="n">
        <f aca="false">IF(O544="","",ROUND((O544-N544)*1440,0))</f>
        <v>82</v>
      </c>
      <c r="AF544" s="18" t="n">
        <f aca="false">IF(P544="","",ROUND((P544-O544)*1440,0))</f>
        <v>24</v>
      </c>
      <c r="AG544" s="18" t="n">
        <f aca="false">IF(Q544="","",ROUND((Q544-P544)*1440,0))</f>
        <v>15</v>
      </c>
      <c r="AH544" s="18" t="n">
        <f aca="false">IF(Q544="","",ROUND((Q544-H544)*1440,0))</f>
        <v>307</v>
      </c>
      <c r="AI544" s="19" t="n">
        <f aca="false">ROUND(IF(O544="",Assumptions!$B$25-K544,O544-K544)*24,1)</f>
        <v>3.1</v>
      </c>
      <c r="AJ544" s="20" t="n">
        <f aca="false">ROUND(MAX(N(Y544)/Assumptions!$C$5, N(Z544)/Assumptions!$C$6, N(AA544)/Assumptions!$C$7, N(AB544)/Assumptions!$C$8, N(AC544)/Assumptions!$C$9, N(AD544)/Assumptions!$C$10, N(AE544)/Assumptions!$C$11, N(AF544)/Assumptions!$C$12, N(AG544)/Assumptions!$C$13),3)</f>
        <v>1.822</v>
      </c>
      <c r="AK544" s="0" t="str">
        <f aca="false">IF(OR(U544="Pending",U544="On Hold"),"Open GRN (awaiting)",IF(AJ544&lt;=1,"Within SLA",IF(ROUND(N(Y544)/Assumptions!$C$5,3)=AJ544,"Gate Wait",IF(ROUND(N(Z544)/Assumptions!$C$6,3)=AJ544,"Dock Wait",IF(ROUND(N(AA544)/Assumptions!$C$7,3)=AJ544,"Unloading",IF(ROUND(N(AB544)/Assumptions!$C$8,3)=AJ544,"Unload-to-QC Wait",IF(ROUND(N(AC544)/Assumptions!$C$9,3)=AJ544,"QC",IF(ROUND(N(AD544)/Assumptions!$C$10,3)=AJ544,"QC-to-GRN Wait",IF(ROUND(N(AE544)/Assumptions!$C$11,3)=AJ544,"GRN Processing",IF(ROUND(N(AF544)/Assumptions!$C$12,3)=AJ544,"GRN-to-Putaway Wait",IF(ROUND(N(AG544)/Assumptions!$C$13,3)=AJ544,"Putaway","Within SLA")))))))))))</f>
        <v>GRN Processing</v>
      </c>
    </row>
    <row r="545" customFormat="false" ht="15" hidden="false" customHeight="false" outlineLevel="0" collapsed="false">
      <c r="A545" s="0" t="s">
        <v>1751</v>
      </c>
      <c r="B545" s="0" t="s">
        <v>1752</v>
      </c>
      <c r="C545" s="0" t="s">
        <v>184</v>
      </c>
      <c r="D545" s="0" t="s">
        <v>135</v>
      </c>
      <c r="E545" s="0" t="s">
        <v>1753</v>
      </c>
      <c r="F545" s="0" t="s">
        <v>177</v>
      </c>
      <c r="G545" s="0" t="s">
        <v>138</v>
      </c>
      <c r="H545" s="17" t="n">
        <v>46216.6506944444</v>
      </c>
      <c r="I545" s="17" t="n">
        <v>46216.7145833333</v>
      </c>
      <c r="J545" s="17" t="n">
        <v>46216.7208333333</v>
      </c>
      <c r="K545" s="17" t="n">
        <v>46216.7868055556</v>
      </c>
      <c r="L545" s="17" t="n">
        <v>46216.7909722222</v>
      </c>
      <c r="M545" s="17" t="n">
        <v>46216.8333333333</v>
      </c>
      <c r="N545" s="17" t="n">
        <v>46216.8541666667</v>
      </c>
      <c r="O545" s="17" t="n">
        <v>46216.9444444445</v>
      </c>
      <c r="P545" s="17" t="n">
        <v>46216.9486111111</v>
      </c>
      <c r="Q545" s="17" t="n">
        <v>46216.9708333333</v>
      </c>
      <c r="R545" s="0" t="n">
        <v>2102</v>
      </c>
      <c r="S545" s="0" t="n">
        <v>0</v>
      </c>
      <c r="T545" s="0" t="n">
        <v>82</v>
      </c>
      <c r="U545" s="18" t="s">
        <v>123</v>
      </c>
      <c r="V545" s="18" t="s">
        <v>82</v>
      </c>
      <c r="W545" s="0" t="str">
        <f aca="false">IF(AND(X545&gt;=6,X545&lt;14),"A",IF(AND(X545&gt;=14,X545&lt;22),"B","C"))</f>
        <v>B</v>
      </c>
      <c r="X545" s="18" t="n">
        <f aca="false">HOUR(H545)</f>
        <v>15</v>
      </c>
      <c r="Y545" s="18" t="n">
        <f aca="false">ROUND((I545-H545)*1440,0)</f>
        <v>92</v>
      </c>
      <c r="Z545" s="18" t="n">
        <f aca="false">ROUND((J545-I545)*1440,0)</f>
        <v>9</v>
      </c>
      <c r="AA545" s="18" t="n">
        <f aca="false">ROUND((K545-J545)*1440,0)</f>
        <v>95</v>
      </c>
      <c r="AB545" s="18" t="n">
        <f aca="false">ROUND((L545-K545)*1440,0)</f>
        <v>6</v>
      </c>
      <c r="AC545" s="18" t="n">
        <f aca="false">ROUND((M545-L545)*1440,0)</f>
        <v>61</v>
      </c>
      <c r="AD545" s="18" t="n">
        <f aca="false">IF(N545="","",ROUND((N545-M545)*1440,0))</f>
        <v>30</v>
      </c>
      <c r="AE545" s="18" t="n">
        <f aca="false">IF(O545="","",ROUND((O545-N545)*1440,0))</f>
        <v>130</v>
      </c>
      <c r="AF545" s="18" t="n">
        <f aca="false">IF(P545="","",ROUND((P545-O545)*1440,0))</f>
        <v>6</v>
      </c>
      <c r="AG545" s="18" t="n">
        <f aca="false">IF(Q545="","",ROUND((Q545-P545)*1440,0))</f>
        <v>32</v>
      </c>
      <c r="AH545" s="18" t="n">
        <f aca="false">IF(Q545="","",ROUND((Q545-H545)*1440,0))</f>
        <v>461</v>
      </c>
      <c r="AI545" s="19" t="n">
        <f aca="false">ROUND(IF(O545="",Assumptions!$B$25-K545,O545-K545)*24,1)</f>
        <v>3.8</v>
      </c>
      <c r="AJ545" s="20" t="n">
        <f aca="false">ROUND(MAX(N(Y545)/Assumptions!$C$5, N(Z545)/Assumptions!$C$6, N(AA545)/Assumptions!$C$7, N(AB545)/Assumptions!$C$8, N(AC545)/Assumptions!$C$9, N(AD545)/Assumptions!$C$10, N(AE545)/Assumptions!$C$11, N(AF545)/Assumptions!$C$12, N(AG545)/Assumptions!$C$13),3)</f>
        <v>3.067</v>
      </c>
      <c r="AK545" s="0" t="str">
        <f aca="false">IF(OR(U545="Pending",U545="On Hold"),"Open GRN (awaiting)",IF(AJ545&lt;=1,"Within SLA",IF(ROUND(N(Y545)/Assumptions!$C$5,3)=AJ545,"Gate Wait",IF(ROUND(N(Z545)/Assumptions!$C$6,3)=AJ545,"Dock Wait",IF(ROUND(N(AA545)/Assumptions!$C$7,3)=AJ545,"Unloading",IF(ROUND(N(AB545)/Assumptions!$C$8,3)=AJ545,"Unload-to-QC Wait",IF(ROUND(N(AC545)/Assumptions!$C$9,3)=AJ545,"QC",IF(ROUND(N(AD545)/Assumptions!$C$10,3)=AJ545,"QC-to-GRN Wait",IF(ROUND(N(AE545)/Assumptions!$C$11,3)=AJ545,"GRN Processing",IF(ROUND(N(AF545)/Assumptions!$C$12,3)=AJ545,"GRN-to-Putaway Wait",IF(ROUND(N(AG545)/Assumptions!$C$13,3)=AJ545,"Putaway","Within SLA")))))))))))</f>
        <v>Gate Wait</v>
      </c>
    </row>
    <row r="546" customFormat="false" ht="15" hidden="false" customHeight="false" outlineLevel="0" collapsed="false">
      <c r="A546" s="0" t="s">
        <v>1754</v>
      </c>
      <c r="B546" s="0" t="s">
        <v>1755</v>
      </c>
      <c r="C546" s="0" t="s">
        <v>134</v>
      </c>
      <c r="D546" s="0" t="s">
        <v>147</v>
      </c>
      <c r="E546" s="0" t="s">
        <v>1756</v>
      </c>
      <c r="F546" s="0" t="s">
        <v>149</v>
      </c>
      <c r="G546" s="0" t="s">
        <v>167</v>
      </c>
      <c r="H546" s="17" t="n">
        <v>46216.6819444444</v>
      </c>
      <c r="I546" s="17" t="n">
        <v>46216.6965277778</v>
      </c>
      <c r="J546" s="17" t="n">
        <v>46216.7104166667</v>
      </c>
      <c r="K546" s="17" t="n">
        <v>46216.7756944444</v>
      </c>
      <c r="L546" s="17" t="n">
        <v>46216.78125</v>
      </c>
      <c r="M546" s="17" t="n">
        <v>46216.7909722222</v>
      </c>
      <c r="N546" s="17" t="n">
        <v>46216.7965277778</v>
      </c>
      <c r="O546" s="17" t="n">
        <v>46216.8423611111</v>
      </c>
      <c r="P546" s="17" t="n">
        <v>46216.8541666667</v>
      </c>
      <c r="Q546" s="17" t="n">
        <v>46216.8673611111</v>
      </c>
      <c r="R546" s="0" t="n">
        <v>951</v>
      </c>
      <c r="S546" s="0" t="n">
        <v>0</v>
      </c>
      <c r="T546" s="0" t="n">
        <v>0</v>
      </c>
      <c r="U546" s="18" t="s">
        <v>130</v>
      </c>
      <c r="V546" s="18" t="s">
        <v>139</v>
      </c>
      <c r="W546" s="0" t="str">
        <f aca="false">IF(AND(X546&gt;=6,X546&lt;14),"A",IF(AND(X546&gt;=14,X546&lt;22),"B","C"))</f>
        <v>B</v>
      </c>
      <c r="X546" s="18" t="n">
        <f aca="false">HOUR(H546)</f>
        <v>16</v>
      </c>
      <c r="Y546" s="18" t="n">
        <f aca="false">ROUND((I546-H546)*1440,0)</f>
        <v>21</v>
      </c>
      <c r="Z546" s="18" t="n">
        <f aca="false">ROUND((J546-I546)*1440,0)</f>
        <v>20</v>
      </c>
      <c r="AA546" s="18" t="n">
        <f aca="false">ROUND((K546-J546)*1440,0)</f>
        <v>94</v>
      </c>
      <c r="AB546" s="18" t="n">
        <f aca="false">ROUND((L546-K546)*1440,0)</f>
        <v>8</v>
      </c>
      <c r="AC546" s="18" t="n">
        <f aca="false">ROUND((M546-L546)*1440,0)</f>
        <v>14</v>
      </c>
      <c r="AD546" s="18" t="n">
        <f aca="false">IF(N546="","",ROUND((N546-M546)*1440,0))</f>
        <v>8</v>
      </c>
      <c r="AE546" s="18" t="n">
        <f aca="false">IF(O546="","",ROUND((O546-N546)*1440,0))</f>
        <v>66</v>
      </c>
      <c r="AF546" s="18" t="n">
        <f aca="false">IF(P546="","",ROUND((P546-O546)*1440,0))</f>
        <v>17</v>
      </c>
      <c r="AG546" s="18" t="n">
        <f aca="false">IF(Q546="","",ROUND((Q546-P546)*1440,0))</f>
        <v>19</v>
      </c>
      <c r="AH546" s="18" t="n">
        <f aca="false">IF(Q546="","",ROUND((Q546-H546)*1440,0))</f>
        <v>267</v>
      </c>
      <c r="AI546" s="19" t="n">
        <f aca="false">ROUND(IF(O546="",Assumptions!$B$25-K546,O546-K546)*24,1)</f>
        <v>1.6</v>
      </c>
      <c r="AJ546" s="20" t="n">
        <f aca="false">ROUND(MAX(N(Y546)/Assumptions!$C$5, N(Z546)/Assumptions!$C$6, N(AA546)/Assumptions!$C$7, N(AB546)/Assumptions!$C$8, N(AC546)/Assumptions!$C$9, N(AD546)/Assumptions!$C$10, N(AE546)/Assumptions!$C$11, N(AF546)/Assumptions!$C$12, N(AG546)/Assumptions!$C$13),3)</f>
        <v>1.567</v>
      </c>
      <c r="AK546" s="0" t="str">
        <f aca="false">IF(OR(U546="Pending",U546="On Hold"),"Open GRN (awaiting)",IF(AJ546&lt;=1,"Within SLA",IF(ROUND(N(Y546)/Assumptions!$C$5,3)=AJ546,"Gate Wait",IF(ROUND(N(Z546)/Assumptions!$C$6,3)=AJ546,"Dock Wait",IF(ROUND(N(AA546)/Assumptions!$C$7,3)=AJ546,"Unloading",IF(ROUND(N(AB546)/Assumptions!$C$8,3)=AJ546,"Unload-to-QC Wait",IF(ROUND(N(AC546)/Assumptions!$C$9,3)=AJ546,"QC",IF(ROUND(N(AD546)/Assumptions!$C$10,3)=AJ546,"QC-to-GRN Wait",IF(ROUND(N(AE546)/Assumptions!$C$11,3)=AJ546,"GRN Processing",IF(ROUND(N(AF546)/Assumptions!$C$12,3)=AJ546,"GRN-to-Putaway Wait",IF(ROUND(N(AG546)/Assumptions!$C$13,3)=AJ546,"Putaway","Within SLA")))))))))))</f>
        <v>Unloading</v>
      </c>
    </row>
    <row r="547" customFormat="false" ht="15" hidden="false" customHeight="false" outlineLevel="0" collapsed="false">
      <c r="A547" s="0" t="s">
        <v>1757</v>
      </c>
      <c r="B547" s="0" t="s">
        <v>1758</v>
      </c>
      <c r="C547" s="0" t="s">
        <v>218</v>
      </c>
      <c r="D547" s="0" t="s">
        <v>135</v>
      </c>
      <c r="E547" s="0" t="s">
        <v>926</v>
      </c>
      <c r="F547" s="0" t="s">
        <v>137</v>
      </c>
      <c r="G547" s="0" t="s">
        <v>178</v>
      </c>
      <c r="H547" s="17" t="n">
        <v>46216.6895833333</v>
      </c>
      <c r="I547" s="17" t="n">
        <v>46216.725</v>
      </c>
      <c r="J547" s="17" t="n">
        <v>46216.7319444444</v>
      </c>
      <c r="K547" s="17" t="n">
        <v>46216.75</v>
      </c>
      <c r="L547" s="17" t="n">
        <v>46216.7548611111</v>
      </c>
      <c r="M547" s="17" t="n">
        <v>46216.7847222222</v>
      </c>
      <c r="N547" s="17" t="n">
        <v>46216.8548611111</v>
      </c>
      <c r="O547" s="17" t="n">
        <v>46216.8666666667</v>
      </c>
      <c r="P547" s="17" t="n">
        <v>46216.8881944444</v>
      </c>
      <c r="Q547" s="17" t="n">
        <v>46216.9006944444</v>
      </c>
      <c r="R547" s="0" t="n">
        <v>40</v>
      </c>
      <c r="S547" s="0" t="n">
        <v>0</v>
      </c>
      <c r="T547" s="0" t="n">
        <v>0</v>
      </c>
      <c r="U547" s="18" t="s">
        <v>130</v>
      </c>
      <c r="V547" s="18" t="s">
        <v>156</v>
      </c>
      <c r="W547" s="0" t="str">
        <f aca="false">IF(AND(X547&gt;=6,X547&lt;14),"A",IF(AND(X547&gt;=14,X547&lt;22),"B","C"))</f>
        <v>B</v>
      </c>
      <c r="X547" s="18" t="n">
        <f aca="false">HOUR(H547)</f>
        <v>16</v>
      </c>
      <c r="Y547" s="18" t="n">
        <f aca="false">ROUND((I547-H547)*1440,0)</f>
        <v>51</v>
      </c>
      <c r="Z547" s="18" t="n">
        <f aca="false">ROUND((J547-I547)*1440,0)</f>
        <v>10</v>
      </c>
      <c r="AA547" s="18" t="n">
        <f aca="false">ROUND((K547-J547)*1440,0)</f>
        <v>26</v>
      </c>
      <c r="AB547" s="18" t="n">
        <f aca="false">ROUND((L547-K547)*1440,0)</f>
        <v>7</v>
      </c>
      <c r="AC547" s="18" t="n">
        <f aca="false">ROUND((M547-L547)*1440,0)</f>
        <v>43</v>
      </c>
      <c r="AD547" s="18" t="n">
        <f aca="false">IF(N547="","",ROUND((N547-M547)*1440,0))</f>
        <v>101</v>
      </c>
      <c r="AE547" s="18" t="n">
        <f aca="false">IF(O547="","",ROUND((O547-N547)*1440,0))</f>
        <v>17</v>
      </c>
      <c r="AF547" s="18" t="n">
        <f aca="false">IF(P547="","",ROUND((P547-O547)*1440,0))</f>
        <v>31</v>
      </c>
      <c r="AG547" s="18" t="n">
        <f aca="false">IF(Q547="","",ROUND((Q547-P547)*1440,0))</f>
        <v>18</v>
      </c>
      <c r="AH547" s="18" t="n">
        <f aca="false">IF(Q547="","",ROUND((Q547-H547)*1440,0))</f>
        <v>304</v>
      </c>
      <c r="AI547" s="19" t="n">
        <f aca="false">ROUND(IF(O547="",Assumptions!$B$25-K547,O547-K547)*24,1)</f>
        <v>2.8</v>
      </c>
      <c r="AJ547" s="20" t="n">
        <f aca="false">ROUND(MAX(N(Y547)/Assumptions!$C$5, N(Z547)/Assumptions!$C$6, N(AA547)/Assumptions!$C$7, N(AB547)/Assumptions!$C$8, N(AC547)/Assumptions!$C$9, N(AD547)/Assumptions!$C$10, N(AE547)/Assumptions!$C$11, N(AF547)/Assumptions!$C$12, N(AG547)/Assumptions!$C$13),3)</f>
        <v>3.367</v>
      </c>
      <c r="AK547" s="0" t="str">
        <f aca="false">IF(OR(U547="Pending",U547="On Hold"),"Open GRN (awaiting)",IF(AJ547&lt;=1,"Within SLA",IF(ROUND(N(Y547)/Assumptions!$C$5,3)=AJ547,"Gate Wait",IF(ROUND(N(Z547)/Assumptions!$C$6,3)=AJ547,"Dock Wait",IF(ROUND(N(AA547)/Assumptions!$C$7,3)=AJ547,"Unloading",IF(ROUND(N(AB547)/Assumptions!$C$8,3)=AJ547,"Unload-to-QC Wait",IF(ROUND(N(AC547)/Assumptions!$C$9,3)=AJ547,"QC",IF(ROUND(N(AD547)/Assumptions!$C$10,3)=AJ547,"QC-to-GRN Wait",IF(ROUND(N(AE547)/Assumptions!$C$11,3)=AJ547,"GRN Processing",IF(ROUND(N(AF547)/Assumptions!$C$12,3)=AJ547,"GRN-to-Putaway Wait",IF(ROUND(N(AG547)/Assumptions!$C$13,3)=AJ547,"Putaway","Within SLA")))))))))))</f>
        <v>QC-to-GRN Wait</v>
      </c>
    </row>
    <row r="548" customFormat="false" ht="15" hidden="false" customHeight="false" outlineLevel="0" collapsed="false">
      <c r="A548" s="0" t="s">
        <v>1759</v>
      </c>
      <c r="B548" s="0" t="s">
        <v>1760</v>
      </c>
      <c r="C548" s="0" t="s">
        <v>159</v>
      </c>
      <c r="D548" s="0" t="s">
        <v>119</v>
      </c>
      <c r="E548" s="0" t="s">
        <v>1761</v>
      </c>
      <c r="F548" s="0" t="s">
        <v>128</v>
      </c>
      <c r="G548" s="0" t="s">
        <v>122</v>
      </c>
      <c r="H548" s="17" t="n">
        <v>46216.6930555556</v>
      </c>
      <c r="I548" s="17" t="n">
        <v>46216.7548611111</v>
      </c>
      <c r="J548" s="17" t="n">
        <v>46216.7597222222</v>
      </c>
      <c r="K548" s="17" t="n">
        <v>46216.8118055556</v>
      </c>
      <c r="L548" s="17" t="n">
        <v>46216.825</v>
      </c>
      <c r="M548" s="17" t="n">
        <v>46216.8388888889</v>
      </c>
      <c r="N548" s="17" t="n">
        <v>46216.8416666667</v>
      </c>
      <c r="O548" s="17" t="n">
        <v>46216.8625</v>
      </c>
      <c r="P548" s="17" t="n">
        <v>46216.8736111111</v>
      </c>
      <c r="Q548" s="17" t="n">
        <v>46216.8951388889</v>
      </c>
      <c r="R548" s="0" t="n">
        <v>487</v>
      </c>
      <c r="S548" s="0" t="n">
        <v>0</v>
      </c>
      <c r="T548" s="0" t="n">
        <v>0</v>
      </c>
      <c r="U548" s="18" t="s">
        <v>130</v>
      </c>
      <c r="V548" s="18" t="s">
        <v>139</v>
      </c>
      <c r="W548" s="0" t="str">
        <f aca="false">IF(AND(X548&gt;=6,X548&lt;14),"A",IF(AND(X548&gt;=14,X548&lt;22),"B","C"))</f>
        <v>B</v>
      </c>
      <c r="X548" s="18" t="n">
        <f aca="false">HOUR(H548)</f>
        <v>16</v>
      </c>
      <c r="Y548" s="18" t="n">
        <f aca="false">ROUND((I548-H548)*1440,0)</f>
        <v>89</v>
      </c>
      <c r="Z548" s="18" t="n">
        <f aca="false">ROUND((J548-I548)*1440,0)</f>
        <v>7</v>
      </c>
      <c r="AA548" s="18" t="n">
        <f aca="false">ROUND((K548-J548)*1440,0)</f>
        <v>75</v>
      </c>
      <c r="AB548" s="18" t="n">
        <f aca="false">ROUND((L548-K548)*1440,0)</f>
        <v>19</v>
      </c>
      <c r="AC548" s="18" t="n">
        <f aca="false">ROUND((M548-L548)*1440,0)</f>
        <v>20</v>
      </c>
      <c r="AD548" s="18" t="n">
        <f aca="false">IF(N548="","",ROUND((N548-M548)*1440,0))</f>
        <v>4</v>
      </c>
      <c r="AE548" s="18" t="n">
        <f aca="false">IF(O548="","",ROUND((O548-N548)*1440,0))</f>
        <v>30</v>
      </c>
      <c r="AF548" s="18" t="n">
        <f aca="false">IF(P548="","",ROUND((P548-O548)*1440,0))</f>
        <v>16</v>
      </c>
      <c r="AG548" s="18" t="n">
        <f aca="false">IF(Q548="","",ROUND((Q548-P548)*1440,0))</f>
        <v>31</v>
      </c>
      <c r="AH548" s="18" t="n">
        <f aca="false">IF(Q548="","",ROUND((Q548-H548)*1440,0))</f>
        <v>291</v>
      </c>
      <c r="AI548" s="19" t="n">
        <f aca="false">ROUND(IF(O548="",Assumptions!$B$25-K548,O548-K548)*24,1)</f>
        <v>1.2</v>
      </c>
      <c r="AJ548" s="20" t="n">
        <f aca="false">ROUND(MAX(N(Y548)/Assumptions!$C$5, N(Z548)/Assumptions!$C$6, N(AA548)/Assumptions!$C$7, N(AB548)/Assumptions!$C$8, N(AC548)/Assumptions!$C$9, N(AD548)/Assumptions!$C$10, N(AE548)/Assumptions!$C$11, N(AF548)/Assumptions!$C$12, N(AG548)/Assumptions!$C$13),3)</f>
        <v>2.967</v>
      </c>
      <c r="AK548" s="0" t="str">
        <f aca="false">IF(OR(U548="Pending",U548="On Hold"),"Open GRN (awaiting)",IF(AJ548&lt;=1,"Within SLA",IF(ROUND(N(Y548)/Assumptions!$C$5,3)=AJ548,"Gate Wait",IF(ROUND(N(Z548)/Assumptions!$C$6,3)=AJ548,"Dock Wait",IF(ROUND(N(AA548)/Assumptions!$C$7,3)=AJ548,"Unloading",IF(ROUND(N(AB548)/Assumptions!$C$8,3)=AJ548,"Unload-to-QC Wait",IF(ROUND(N(AC548)/Assumptions!$C$9,3)=AJ548,"QC",IF(ROUND(N(AD548)/Assumptions!$C$10,3)=AJ548,"QC-to-GRN Wait",IF(ROUND(N(AE548)/Assumptions!$C$11,3)=AJ548,"GRN Processing",IF(ROUND(N(AF548)/Assumptions!$C$12,3)=AJ548,"GRN-to-Putaway Wait",IF(ROUND(N(AG548)/Assumptions!$C$13,3)=AJ548,"Putaway","Within SLA")))))))))))</f>
        <v>Gate Wait</v>
      </c>
    </row>
    <row r="549" customFormat="false" ht="15" hidden="false" customHeight="false" outlineLevel="0" collapsed="false">
      <c r="A549" s="0" t="s">
        <v>1762</v>
      </c>
      <c r="B549" s="0" t="s">
        <v>1763</v>
      </c>
      <c r="C549" s="0" t="s">
        <v>159</v>
      </c>
      <c r="D549" s="0" t="s">
        <v>119</v>
      </c>
      <c r="E549" s="0" t="s">
        <v>763</v>
      </c>
      <c r="F549" s="0" t="s">
        <v>128</v>
      </c>
      <c r="G549" s="0" t="s">
        <v>122</v>
      </c>
      <c r="H549" s="17" t="n">
        <v>46216.7041666667</v>
      </c>
      <c r="I549" s="17" t="n">
        <v>46216.7145833333</v>
      </c>
      <c r="J549" s="17" t="n">
        <v>46216.7229166667</v>
      </c>
      <c r="K549" s="17" t="n">
        <v>46216.7888888889</v>
      </c>
      <c r="L549" s="17" t="n">
        <v>46216.7972222222</v>
      </c>
      <c r="M549" s="17" t="n">
        <v>46216.8159722222</v>
      </c>
      <c r="N549" s="17" t="n">
        <v>46216.8402777778</v>
      </c>
      <c r="O549" s="17" t="n">
        <v>46216.9388888889</v>
      </c>
      <c r="P549" s="17" t="n">
        <v>46216.9527777778</v>
      </c>
      <c r="Q549" s="17" t="n">
        <v>46217.0076388889</v>
      </c>
      <c r="R549" s="0" t="n">
        <v>739</v>
      </c>
      <c r="S549" s="0" t="n">
        <v>0</v>
      </c>
      <c r="T549" s="0" t="n">
        <v>0</v>
      </c>
      <c r="U549" s="18" t="s">
        <v>130</v>
      </c>
      <c r="V549" s="18" t="s">
        <v>156</v>
      </c>
      <c r="W549" s="0" t="str">
        <f aca="false">IF(AND(X549&gt;=6,X549&lt;14),"A",IF(AND(X549&gt;=14,X549&lt;22),"B","C"))</f>
        <v>B</v>
      </c>
      <c r="X549" s="18" t="n">
        <f aca="false">HOUR(H549)</f>
        <v>16</v>
      </c>
      <c r="Y549" s="18" t="n">
        <f aca="false">ROUND((I549-H549)*1440,0)</f>
        <v>15</v>
      </c>
      <c r="Z549" s="18" t="n">
        <f aca="false">ROUND((J549-I549)*1440,0)</f>
        <v>12</v>
      </c>
      <c r="AA549" s="18" t="n">
        <f aca="false">ROUND((K549-J549)*1440,0)</f>
        <v>95</v>
      </c>
      <c r="AB549" s="18" t="n">
        <f aca="false">ROUND((L549-K549)*1440,0)</f>
        <v>12</v>
      </c>
      <c r="AC549" s="18" t="n">
        <f aca="false">ROUND((M549-L549)*1440,0)</f>
        <v>27</v>
      </c>
      <c r="AD549" s="18" t="n">
        <f aca="false">IF(N549="","",ROUND((N549-M549)*1440,0))</f>
        <v>35</v>
      </c>
      <c r="AE549" s="18" t="n">
        <f aca="false">IF(O549="","",ROUND((O549-N549)*1440,0))</f>
        <v>142</v>
      </c>
      <c r="AF549" s="18" t="n">
        <f aca="false">IF(P549="","",ROUND((P549-O549)*1440,0))</f>
        <v>20</v>
      </c>
      <c r="AG549" s="18" t="n">
        <f aca="false">IF(Q549="","",ROUND((Q549-P549)*1440,0))</f>
        <v>79</v>
      </c>
      <c r="AH549" s="18" t="n">
        <f aca="false">IF(Q549="","",ROUND((Q549-H549)*1440,0))</f>
        <v>437</v>
      </c>
      <c r="AI549" s="19" t="n">
        <f aca="false">ROUND(IF(O549="",Assumptions!$B$25-K549,O549-K549)*24,1)</f>
        <v>3.6</v>
      </c>
      <c r="AJ549" s="20" t="n">
        <f aca="false">ROUND(MAX(N(Y549)/Assumptions!$C$5, N(Z549)/Assumptions!$C$6, N(AA549)/Assumptions!$C$7, N(AB549)/Assumptions!$C$8, N(AC549)/Assumptions!$C$9, N(AD549)/Assumptions!$C$10, N(AE549)/Assumptions!$C$11, N(AF549)/Assumptions!$C$12, N(AG549)/Assumptions!$C$13),3)</f>
        <v>3.156</v>
      </c>
      <c r="AK549" s="0" t="str">
        <f aca="false">IF(OR(U549="Pending",U549="On Hold"),"Open GRN (awaiting)",IF(AJ549&lt;=1,"Within SLA",IF(ROUND(N(Y549)/Assumptions!$C$5,3)=AJ549,"Gate Wait",IF(ROUND(N(Z549)/Assumptions!$C$6,3)=AJ549,"Dock Wait",IF(ROUND(N(AA549)/Assumptions!$C$7,3)=AJ549,"Unloading",IF(ROUND(N(AB549)/Assumptions!$C$8,3)=AJ549,"Unload-to-QC Wait",IF(ROUND(N(AC549)/Assumptions!$C$9,3)=AJ549,"QC",IF(ROUND(N(AD549)/Assumptions!$C$10,3)=AJ549,"QC-to-GRN Wait",IF(ROUND(N(AE549)/Assumptions!$C$11,3)=AJ549,"GRN Processing",IF(ROUND(N(AF549)/Assumptions!$C$12,3)=AJ549,"GRN-to-Putaway Wait",IF(ROUND(N(AG549)/Assumptions!$C$13,3)=AJ549,"Putaway","Within SLA")))))))))))</f>
        <v>GRN Processing</v>
      </c>
    </row>
    <row r="550" customFormat="false" ht="15" hidden="false" customHeight="false" outlineLevel="0" collapsed="false">
      <c r="A550" s="0" t="s">
        <v>1764</v>
      </c>
      <c r="B550" s="0" t="s">
        <v>1765</v>
      </c>
      <c r="C550" s="0" t="s">
        <v>170</v>
      </c>
      <c r="D550" s="0" t="s">
        <v>119</v>
      </c>
      <c r="E550" s="0" t="s">
        <v>1766</v>
      </c>
      <c r="F550" s="0" t="s">
        <v>172</v>
      </c>
      <c r="G550" s="0" t="s">
        <v>122</v>
      </c>
      <c r="H550" s="17" t="n">
        <v>46216.7131944444</v>
      </c>
      <c r="I550" s="17" t="n">
        <v>46216.7534722222</v>
      </c>
      <c r="J550" s="17" t="n">
        <v>46216.7576388889</v>
      </c>
      <c r="K550" s="17" t="n">
        <v>46216.7847222222</v>
      </c>
      <c r="L550" s="17" t="n">
        <v>46216.7868055556</v>
      </c>
      <c r="M550" s="17" t="n">
        <v>46216.8069444444</v>
      </c>
      <c r="N550" s="17" t="n">
        <v>46216.8347222222</v>
      </c>
      <c r="O550" s="17" t="n">
        <v>46216.8854166667</v>
      </c>
      <c r="P550" s="17" t="n">
        <v>46216.9180555556</v>
      </c>
      <c r="Q550" s="17" t="n">
        <v>46216.9430555556</v>
      </c>
      <c r="R550" s="0" t="n">
        <v>519</v>
      </c>
      <c r="S550" s="0" t="n">
        <v>0</v>
      </c>
      <c r="T550" s="0" t="n">
        <v>0</v>
      </c>
      <c r="U550" s="18" t="s">
        <v>130</v>
      </c>
      <c r="V550" s="18" t="s">
        <v>144</v>
      </c>
      <c r="W550" s="0" t="str">
        <f aca="false">IF(AND(X550&gt;=6,X550&lt;14),"A",IF(AND(X550&gt;=14,X550&lt;22),"B","C"))</f>
        <v>B</v>
      </c>
      <c r="X550" s="18" t="n">
        <f aca="false">HOUR(H550)</f>
        <v>17</v>
      </c>
      <c r="Y550" s="18" t="n">
        <f aca="false">ROUND((I550-H550)*1440,0)</f>
        <v>58</v>
      </c>
      <c r="Z550" s="18" t="n">
        <f aca="false">ROUND((J550-I550)*1440,0)</f>
        <v>6</v>
      </c>
      <c r="AA550" s="18" t="n">
        <f aca="false">ROUND((K550-J550)*1440,0)</f>
        <v>39</v>
      </c>
      <c r="AB550" s="18" t="n">
        <f aca="false">ROUND((L550-K550)*1440,0)</f>
        <v>3</v>
      </c>
      <c r="AC550" s="18" t="n">
        <f aca="false">ROUND((M550-L550)*1440,0)</f>
        <v>29</v>
      </c>
      <c r="AD550" s="18" t="n">
        <f aca="false">IF(N550="","",ROUND((N550-M550)*1440,0))</f>
        <v>40</v>
      </c>
      <c r="AE550" s="18" t="n">
        <f aca="false">IF(O550="","",ROUND((O550-N550)*1440,0))</f>
        <v>73</v>
      </c>
      <c r="AF550" s="18" t="n">
        <f aca="false">IF(P550="","",ROUND((P550-O550)*1440,0))</f>
        <v>47</v>
      </c>
      <c r="AG550" s="18" t="n">
        <f aca="false">IF(Q550="","",ROUND((Q550-P550)*1440,0))</f>
        <v>36</v>
      </c>
      <c r="AH550" s="18" t="n">
        <f aca="false">IF(Q550="","",ROUND((Q550-H550)*1440,0))</f>
        <v>331</v>
      </c>
      <c r="AI550" s="19" t="n">
        <f aca="false">ROUND(IF(O550="",Assumptions!$B$25-K550,O550-K550)*24,1)</f>
        <v>2.4</v>
      </c>
      <c r="AJ550" s="20" t="n">
        <f aca="false">ROUND(MAX(N(Y550)/Assumptions!$C$5, N(Z550)/Assumptions!$C$6, N(AA550)/Assumptions!$C$7, N(AB550)/Assumptions!$C$8, N(AC550)/Assumptions!$C$9, N(AD550)/Assumptions!$C$10, N(AE550)/Assumptions!$C$11, N(AF550)/Assumptions!$C$12, N(AG550)/Assumptions!$C$13),3)</f>
        <v>2.35</v>
      </c>
      <c r="AK550" s="0" t="str">
        <f aca="false">IF(OR(U550="Pending",U550="On Hold"),"Open GRN (awaiting)",IF(AJ550&lt;=1,"Within SLA",IF(ROUND(N(Y550)/Assumptions!$C$5,3)=AJ550,"Gate Wait",IF(ROUND(N(Z550)/Assumptions!$C$6,3)=AJ550,"Dock Wait",IF(ROUND(N(AA550)/Assumptions!$C$7,3)=AJ550,"Unloading",IF(ROUND(N(AB550)/Assumptions!$C$8,3)=AJ550,"Unload-to-QC Wait",IF(ROUND(N(AC550)/Assumptions!$C$9,3)=AJ550,"QC",IF(ROUND(N(AD550)/Assumptions!$C$10,3)=AJ550,"QC-to-GRN Wait",IF(ROUND(N(AE550)/Assumptions!$C$11,3)=AJ550,"GRN Processing",IF(ROUND(N(AF550)/Assumptions!$C$12,3)=AJ550,"GRN-to-Putaway Wait",IF(ROUND(N(AG550)/Assumptions!$C$13,3)=AJ550,"Putaway","Within SLA")))))))))))</f>
        <v>GRN-to-Putaway Wait</v>
      </c>
    </row>
    <row r="551" customFormat="false" ht="15" hidden="false" customHeight="false" outlineLevel="0" collapsed="false">
      <c r="A551" s="0" t="s">
        <v>1767</v>
      </c>
      <c r="B551" s="0" t="s">
        <v>1768</v>
      </c>
      <c r="C551" s="0" t="s">
        <v>175</v>
      </c>
      <c r="D551" s="0" t="s">
        <v>135</v>
      </c>
      <c r="E551" s="0" t="s">
        <v>1769</v>
      </c>
      <c r="F551" s="0" t="s">
        <v>149</v>
      </c>
      <c r="G551" s="0" t="s">
        <v>138</v>
      </c>
      <c r="H551" s="17" t="n">
        <v>46216.7138888889</v>
      </c>
      <c r="I551" s="17" t="n">
        <v>46216.7395833333</v>
      </c>
      <c r="J551" s="17" t="n">
        <v>46216.7430555556</v>
      </c>
      <c r="K551" s="17" t="n">
        <v>46216.7722222222</v>
      </c>
      <c r="L551" s="17" t="n">
        <v>46216.775</v>
      </c>
      <c r="M551" s="17" t="n">
        <v>46216.8006944444</v>
      </c>
      <c r="N551" s="17" t="n">
        <v>46216.8388888889</v>
      </c>
      <c r="O551" s="17" t="n">
        <v>46216.9416666667</v>
      </c>
      <c r="P551" s="17" t="n">
        <v>46216.9583333333</v>
      </c>
      <c r="Q551" s="17" t="n">
        <v>46216.9701388889</v>
      </c>
      <c r="R551" s="0" t="n">
        <v>414</v>
      </c>
      <c r="S551" s="0" t="n">
        <v>0</v>
      </c>
      <c r="T551" s="0" t="n">
        <v>0</v>
      </c>
      <c r="U551" s="18" t="s">
        <v>130</v>
      </c>
      <c r="V551" s="18" t="s">
        <v>144</v>
      </c>
      <c r="W551" s="0" t="str">
        <f aca="false">IF(AND(X551&gt;=6,X551&lt;14),"A",IF(AND(X551&gt;=14,X551&lt;22),"B","C"))</f>
        <v>B</v>
      </c>
      <c r="X551" s="18" t="n">
        <f aca="false">HOUR(H551)</f>
        <v>17</v>
      </c>
      <c r="Y551" s="18" t="n">
        <f aca="false">ROUND((I551-H551)*1440,0)</f>
        <v>37</v>
      </c>
      <c r="Z551" s="18" t="n">
        <f aca="false">ROUND((J551-I551)*1440,0)</f>
        <v>5</v>
      </c>
      <c r="AA551" s="18" t="n">
        <f aca="false">ROUND((K551-J551)*1440,0)</f>
        <v>42</v>
      </c>
      <c r="AB551" s="18" t="n">
        <f aca="false">ROUND((L551-K551)*1440,0)</f>
        <v>4</v>
      </c>
      <c r="AC551" s="18" t="n">
        <f aca="false">ROUND((M551-L551)*1440,0)</f>
        <v>37</v>
      </c>
      <c r="AD551" s="18" t="n">
        <f aca="false">IF(N551="","",ROUND((N551-M551)*1440,0))</f>
        <v>55</v>
      </c>
      <c r="AE551" s="18" t="n">
        <f aca="false">IF(O551="","",ROUND((O551-N551)*1440,0))</f>
        <v>148</v>
      </c>
      <c r="AF551" s="18" t="n">
        <f aca="false">IF(P551="","",ROUND((P551-O551)*1440,0))</f>
        <v>24</v>
      </c>
      <c r="AG551" s="18" t="n">
        <f aca="false">IF(Q551="","",ROUND((Q551-P551)*1440,0))</f>
        <v>17</v>
      </c>
      <c r="AH551" s="18" t="n">
        <f aca="false">IF(Q551="","",ROUND((Q551-H551)*1440,0))</f>
        <v>369</v>
      </c>
      <c r="AI551" s="19" t="n">
        <f aca="false">ROUND(IF(O551="",Assumptions!$B$25-K551,O551-K551)*24,1)</f>
        <v>4.1</v>
      </c>
      <c r="AJ551" s="20" t="n">
        <f aca="false">ROUND(MAX(N(Y551)/Assumptions!$C$5, N(Z551)/Assumptions!$C$6, N(AA551)/Assumptions!$C$7, N(AB551)/Assumptions!$C$8, N(AC551)/Assumptions!$C$9, N(AD551)/Assumptions!$C$10, N(AE551)/Assumptions!$C$11, N(AF551)/Assumptions!$C$12, N(AG551)/Assumptions!$C$13),3)</f>
        <v>3.289</v>
      </c>
      <c r="AK551" s="0" t="str">
        <f aca="false">IF(OR(U551="Pending",U551="On Hold"),"Open GRN (awaiting)",IF(AJ551&lt;=1,"Within SLA",IF(ROUND(N(Y551)/Assumptions!$C$5,3)=AJ551,"Gate Wait",IF(ROUND(N(Z551)/Assumptions!$C$6,3)=AJ551,"Dock Wait",IF(ROUND(N(AA551)/Assumptions!$C$7,3)=AJ551,"Unloading",IF(ROUND(N(AB551)/Assumptions!$C$8,3)=AJ551,"Unload-to-QC Wait",IF(ROUND(N(AC551)/Assumptions!$C$9,3)=AJ551,"QC",IF(ROUND(N(AD551)/Assumptions!$C$10,3)=AJ551,"QC-to-GRN Wait",IF(ROUND(N(AE551)/Assumptions!$C$11,3)=AJ551,"GRN Processing",IF(ROUND(N(AF551)/Assumptions!$C$12,3)=AJ551,"GRN-to-Putaway Wait",IF(ROUND(N(AG551)/Assumptions!$C$13,3)=AJ551,"Putaway","Within SLA")))))))))))</f>
        <v>GRN Processing</v>
      </c>
    </row>
    <row r="552" customFormat="false" ht="15" hidden="false" customHeight="false" outlineLevel="0" collapsed="false">
      <c r="A552" s="0" t="s">
        <v>1770</v>
      </c>
      <c r="B552" s="0" t="s">
        <v>1771</v>
      </c>
      <c r="C552" s="0" t="s">
        <v>218</v>
      </c>
      <c r="D552" s="0" t="s">
        <v>119</v>
      </c>
      <c r="E552" s="0" t="s">
        <v>1772</v>
      </c>
      <c r="F552" s="0" t="s">
        <v>137</v>
      </c>
      <c r="G552" s="0" t="s">
        <v>129</v>
      </c>
      <c r="H552" s="17" t="n">
        <v>46216.7326388889</v>
      </c>
      <c r="I552" s="17" t="n">
        <v>46216.7472222222</v>
      </c>
      <c r="J552" s="17" t="n">
        <v>46216.7493055556</v>
      </c>
      <c r="K552" s="17" t="n">
        <v>46216.7743055556</v>
      </c>
      <c r="L552" s="17" t="n">
        <v>46216.7819444445</v>
      </c>
      <c r="M552" s="17" t="n">
        <v>46216.7951388889</v>
      </c>
      <c r="N552" s="17" t="n">
        <v>46216.7993055556</v>
      </c>
      <c r="O552" s="17" t="n">
        <v>46216.8076388889</v>
      </c>
      <c r="P552" s="17" t="n">
        <v>46216.8402777778</v>
      </c>
      <c r="Q552" s="17" t="n">
        <v>46216.8569444444</v>
      </c>
      <c r="R552" s="0" t="n">
        <v>351</v>
      </c>
      <c r="S552" s="0" t="n">
        <v>0</v>
      </c>
      <c r="T552" s="0" t="n">
        <v>0</v>
      </c>
      <c r="U552" s="18" t="s">
        <v>130</v>
      </c>
      <c r="V552" s="18" t="s">
        <v>144</v>
      </c>
      <c r="W552" s="0" t="str">
        <f aca="false">IF(AND(X552&gt;=6,X552&lt;14),"A",IF(AND(X552&gt;=14,X552&lt;22),"B","C"))</f>
        <v>B</v>
      </c>
      <c r="X552" s="18" t="n">
        <f aca="false">HOUR(H552)</f>
        <v>17</v>
      </c>
      <c r="Y552" s="18" t="n">
        <f aca="false">ROUND((I552-H552)*1440,0)</f>
        <v>21</v>
      </c>
      <c r="Z552" s="18" t="n">
        <f aca="false">ROUND((J552-I552)*1440,0)</f>
        <v>3</v>
      </c>
      <c r="AA552" s="18" t="n">
        <f aca="false">ROUND((K552-J552)*1440,0)</f>
        <v>36</v>
      </c>
      <c r="AB552" s="18" t="n">
        <f aca="false">ROUND((L552-K552)*1440,0)</f>
        <v>11</v>
      </c>
      <c r="AC552" s="18" t="n">
        <f aca="false">ROUND((M552-L552)*1440,0)</f>
        <v>19</v>
      </c>
      <c r="AD552" s="18" t="n">
        <f aca="false">IF(N552="","",ROUND((N552-M552)*1440,0))</f>
        <v>6</v>
      </c>
      <c r="AE552" s="18" t="n">
        <f aca="false">IF(O552="","",ROUND((O552-N552)*1440,0))</f>
        <v>12</v>
      </c>
      <c r="AF552" s="18" t="n">
        <f aca="false">IF(P552="","",ROUND((P552-O552)*1440,0))</f>
        <v>47</v>
      </c>
      <c r="AG552" s="18" t="n">
        <f aca="false">IF(Q552="","",ROUND((Q552-P552)*1440,0))</f>
        <v>24</v>
      </c>
      <c r="AH552" s="18" t="n">
        <f aca="false">IF(Q552="","",ROUND((Q552-H552)*1440,0))</f>
        <v>179</v>
      </c>
      <c r="AI552" s="19" t="n">
        <f aca="false">ROUND(IF(O552="",Assumptions!$B$25-K552,O552-K552)*24,1)</f>
        <v>0.8</v>
      </c>
      <c r="AJ552" s="20" t="n">
        <f aca="false">ROUND(MAX(N(Y552)/Assumptions!$C$5, N(Z552)/Assumptions!$C$6, N(AA552)/Assumptions!$C$7, N(AB552)/Assumptions!$C$8, N(AC552)/Assumptions!$C$9, N(AD552)/Assumptions!$C$10, N(AE552)/Assumptions!$C$11, N(AF552)/Assumptions!$C$12, N(AG552)/Assumptions!$C$13),3)</f>
        <v>2.35</v>
      </c>
      <c r="AK552" s="0" t="str">
        <f aca="false">IF(OR(U552="Pending",U552="On Hold"),"Open GRN (awaiting)",IF(AJ552&lt;=1,"Within SLA",IF(ROUND(N(Y552)/Assumptions!$C$5,3)=AJ552,"Gate Wait",IF(ROUND(N(Z552)/Assumptions!$C$6,3)=AJ552,"Dock Wait",IF(ROUND(N(AA552)/Assumptions!$C$7,3)=AJ552,"Unloading",IF(ROUND(N(AB552)/Assumptions!$C$8,3)=AJ552,"Unload-to-QC Wait",IF(ROUND(N(AC552)/Assumptions!$C$9,3)=AJ552,"QC",IF(ROUND(N(AD552)/Assumptions!$C$10,3)=AJ552,"QC-to-GRN Wait",IF(ROUND(N(AE552)/Assumptions!$C$11,3)=AJ552,"GRN Processing",IF(ROUND(N(AF552)/Assumptions!$C$12,3)=AJ552,"GRN-to-Putaway Wait",IF(ROUND(N(AG552)/Assumptions!$C$13,3)=AJ552,"Putaway","Within SLA")))))))))))</f>
        <v>GRN-to-Putaway Wait</v>
      </c>
    </row>
    <row r="553" customFormat="false" ht="15" hidden="false" customHeight="false" outlineLevel="0" collapsed="false">
      <c r="A553" s="0" t="s">
        <v>1773</v>
      </c>
      <c r="B553" s="0" t="s">
        <v>1774</v>
      </c>
      <c r="C553" s="0" t="s">
        <v>126</v>
      </c>
      <c r="D553" s="0" t="s">
        <v>147</v>
      </c>
      <c r="E553" s="0" t="s">
        <v>1775</v>
      </c>
      <c r="F553" s="0" t="s">
        <v>128</v>
      </c>
      <c r="G553" s="0" t="s">
        <v>150</v>
      </c>
      <c r="H553" s="17" t="n">
        <v>46216.7361111111</v>
      </c>
      <c r="I553" s="17" t="n">
        <v>46216.7583333333</v>
      </c>
      <c r="J553" s="17" t="n">
        <v>46216.7645833333</v>
      </c>
      <c r="K553" s="17" t="n">
        <v>46216.78125</v>
      </c>
      <c r="L553" s="17" t="n">
        <v>46216.7875</v>
      </c>
      <c r="M553" s="17" t="n">
        <v>46216.8125</v>
      </c>
      <c r="N553" s="17" t="n">
        <v>46216.8729166667</v>
      </c>
      <c r="O553" s="17" t="n">
        <v>46216.93125</v>
      </c>
      <c r="P553" s="17" t="n">
        <v>46216.9354166667</v>
      </c>
      <c r="Q553" s="17" t="n">
        <v>46216.94375</v>
      </c>
      <c r="R553" s="0" t="n">
        <v>616</v>
      </c>
      <c r="S553" s="0" t="n">
        <v>0</v>
      </c>
      <c r="T553" s="0" t="n">
        <v>0</v>
      </c>
      <c r="U553" s="18" t="s">
        <v>130</v>
      </c>
      <c r="V553" s="18" t="s">
        <v>156</v>
      </c>
      <c r="W553" s="0" t="str">
        <f aca="false">IF(AND(X553&gt;=6,X553&lt;14),"A",IF(AND(X553&gt;=14,X553&lt;22),"B","C"))</f>
        <v>B</v>
      </c>
      <c r="X553" s="18" t="n">
        <f aca="false">HOUR(H553)</f>
        <v>17</v>
      </c>
      <c r="Y553" s="18" t="n">
        <f aca="false">ROUND((I553-H553)*1440,0)</f>
        <v>32</v>
      </c>
      <c r="Z553" s="18" t="n">
        <f aca="false">ROUND((J553-I553)*1440,0)</f>
        <v>9</v>
      </c>
      <c r="AA553" s="18" t="n">
        <f aca="false">ROUND((K553-J553)*1440,0)</f>
        <v>24</v>
      </c>
      <c r="AB553" s="18" t="n">
        <f aca="false">ROUND((L553-K553)*1440,0)</f>
        <v>9</v>
      </c>
      <c r="AC553" s="18" t="n">
        <f aca="false">ROUND((M553-L553)*1440,0)</f>
        <v>36</v>
      </c>
      <c r="AD553" s="18" t="n">
        <f aca="false">IF(N553="","",ROUND((N553-M553)*1440,0))</f>
        <v>87</v>
      </c>
      <c r="AE553" s="18" t="n">
        <f aca="false">IF(O553="","",ROUND((O553-N553)*1440,0))</f>
        <v>84</v>
      </c>
      <c r="AF553" s="18" t="n">
        <f aca="false">IF(P553="","",ROUND((P553-O553)*1440,0))</f>
        <v>6</v>
      </c>
      <c r="AG553" s="18" t="n">
        <f aca="false">IF(Q553="","",ROUND((Q553-P553)*1440,0))</f>
        <v>12</v>
      </c>
      <c r="AH553" s="18" t="n">
        <f aca="false">IF(Q553="","",ROUND((Q553-H553)*1440,0))</f>
        <v>299</v>
      </c>
      <c r="AI553" s="19" t="n">
        <f aca="false">ROUND(IF(O553="",Assumptions!$B$25-K553,O553-K553)*24,1)</f>
        <v>3.6</v>
      </c>
      <c r="AJ553" s="20" t="n">
        <f aca="false">ROUND(MAX(N(Y553)/Assumptions!$C$5, N(Z553)/Assumptions!$C$6, N(AA553)/Assumptions!$C$7, N(AB553)/Assumptions!$C$8, N(AC553)/Assumptions!$C$9, N(AD553)/Assumptions!$C$10, N(AE553)/Assumptions!$C$11, N(AF553)/Assumptions!$C$12, N(AG553)/Assumptions!$C$13),3)</f>
        <v>2.9</v>
      </c>
      <c r="AK553" s="0" t="str">
        <f aca="false">IF(OR(U553="Pending",U553="On Hold"),"Open GRN (awaiting)",IF(AJ553&lt;=1,"Within SLA",IF(ROUND(N(Y553)/Assumptions!$C$5,3)=AJ553,"Gate Wait",IF(ROUND(N(Z553)/Assumptions!$C$6,3)=AJ553,"Dock Wait",IF(ROUND(N(AA553)/Assumptions!$C$7,3)=AJ553,"Unloading",IF(ROUND(N(AB553)/Assumptions!$C$8,3)=AJ553,"Unload-to-QC Wait",IF(ROUND(N(AC553)/Assumptions!$C$9,3)=AJ553,"QC",IF(ROUND(N(AD553)/Assumptions!$C$10,3)=AJ553,"QC-to-GRN Wait",IF(ROUND(N(AE553)/Assumptions!$C$11,3)=AJ553,"GRN Processing",IF(ROUND(N(AF553)/Assumptions!$C$12,3)=AJ553,"GRN-to-Putaway Wait",IF(ROUND(N(AG553)/Assumptions!$C$13,3)=AJ553,"Putaway","Within SLA")))))))))))</f>
        <v>QC-to-GRN Wait</v>
      </c>
    </row>
    <row r="554" customFormat="false" ht="15" hidden="false" customHeight="false" outlineLevel="0" collapsed="false">
      <c r="A554" s="0" t="s">
        <v>1776</v>
      </c>
      <c r="B554" s="0" t="s">
        <v>1777</v>
      </c>
      <c r="C554" s="0" t="s">
        <v>142</v>
      </c>
      <c r="D554" s="0" t="s">
        <v>147</v>
      </c>
      <c r="E554" s="0" t="s">
        <v>1778</v>
      </c>
      <c r="F554" s="0" t="s">
        <v>137</v>
      </c>
      <c r="G554" s="0" t="s">
        <v>167</v>
      </c>
      <c r="H554" s="17" t="n">
        <v>46216.7861111111</v>
      </c>
      <c r="I554" s="17" t="n">
        <v>46216.7930555556</v>
      </c>
      <c r="J554" s="17" t="n">
        <v>46216.7944444444</v>
      </c>
      <c r="K554" s="17" t="n">
        <v>46216.8166666667</v>
      </c>
      <c r="L554" s="17" t="n">
        <v>46216.8215277778</v>
      </c>
      <c r="M554" s="17" t="n">
        <v>46216.8270833333</v>
      </c>
      <c r="N554" s="17" t="n">
        <v>46216.8430555556</v>
      </c>
      <c r="O554" s="17" t="n">
        <v>46216.8951388889</v>
      </c>
      <c r="P554" s="17" t="n">
        <v>46216.9097222222</v>
      </c>
      <c r="Q554" s="17" t="n">
        <v>46216.9305555556</v>
      </c>
      <c r="R554" s="0" t="n">
        <v>423</v>
      </c>
      <c r="S554" s="0" t="n">
        <v>0</v>
      </c>
      <c r="T554" s="0" t="n">
        <v>0</v>
      </c>
      <c r="U554" s="18" t="s">
        <v>130</v>
      </c>
      <c r="V554" s="18" t="s">
        <v>156</v>
      </c>
      <c r="W554" s="0" t="str">
        <f aca="false">IF(AND(X554&gt;=6,X554&lt;14),"A",IF(AND(X554&gt;=14,X554&lt;22),"B","C"))</f>
        <v>B</v>
      </c>
      <c r="X554" s="18" t="n">
        <f aca="false">HOUR(H554)</f>
        <v>18</v>
      </c>
      <c r="Y554" s="18" t="n">
        <f aca="false">ROUND((I554-H554)*1440,0)</f>
        <v>10</v>
      </c>
      <c r="Z554" s="18" t="n">
        <f aca="false">ROUND((J554-I554)*1440,0)</f>
        <v>2</v>
      </c>
      <c r="AA554" s="18" t="n">
        <f aca="false">ROUND((K554-J554)*1440,0)</f>
        <v>32</v>
      </c>
      <c r="AB554" s="18" t="n">
        <f aca="false">ROUND((L554-K554)*1440,0)</f>
        <v>7</v>
      </c>
      <c r="AC554" s="18" t="n">
        <f aca="false">ROUND((M554-L554)*1440,0)</f>
        <v>8</v>
      </c>
      <c r="AD554" s="18" t="n">
        <f aca="false">IF(N554="","",ROUND((N554-M554)*1440,0))</f>
        <v>23</v>
      </c>
      <c r="AE554" s="18" t="n">
        <f aca="false">IF(O554="","",ROUND((O554-N554)*1440,0))</f>
        <v>75</v>
      </c>
      <c r="AF554" s="18" t="n">
        <f aca="false">IF(P554="","",ROUND((P554-O554)*1440,0))</f>
        <v>21</v>
      </c>
      <c r="AG554" s="18" t="n">
        <f aca="false">IF(Q554="","",ROUND((Q554-P554)*1440,0))</f>
        <v>30</v>
      </c>
      <c r="AH554" s="18" t="n">
        <f aca="false">IF(Q554="","",ROUND((Q554-H554)*1440,0))</f>
        <v>208</v>
      </c>
      <c r="AI554" s="19" t="n">
        <f aca="false">ROUND(IF(O554="",Assumptions!$B$25-K554,O554-K554)*24,1)</f>
        <v>1.9</v>
      </c>
      <c r="AJ554" s="20" t="n">
        <f aca="false">ROUND(MAX(N(Y554)/Assumptions!$C$5, N(Z554)/Assumptions!$C$6, N(AA554)/Assumptions!$C$7, N(AB554)/Assumptions!$C$8, N(AC554)/Assumptions!$C$9, N(AD554)/Assumptions!$C$10, N(AE554)/Assumptions!$C$11, N(AF554)/Assumptions!$C$12, N(AG554)/Assumptions!$C$13),3)</f>
        <v>1.667</v>
      </c>
      <c r="AK554" s="0" t="str">
        <f aca="false">IF(OR(U554="Pending",U554="On Hold"),"Open GRN (awaiting)",IF(AJ554&lt;=1,"Within SLA",IF(ROUND(N(Y554)/Assumptions!$C$5,3)=AJ554,"Gate Wait",IF(ROUND(N(Z554)/Assumptions!$C$6,3)=AJ554,"Dock Wait",IF(ROUND(N(AA554)/Assumptions!$C$7,3)=AJ554,"Unloading",IF(ROUND(N(AB554)/Assumptions!$C$8,3)=AJ554,"Unload-to-QC Wait",IF(ROUND(N(AC554)/Assumptions!$C$9,3)=AJ554,"QC",IF(ROUND(N(AD554)/Assumptions!$C$10,3)=AJ554,"QC-to-GRN Wait",IF(ROUND(N(AE554)/Assumptions!$C$11,3)=AJ554,"GRN Processing",IF(ROUND(N(AF554)/Assumptions!$C$12,3)=AJ554,"GRN-to-Putaway Wait",IF(ROUND(N(AG554)/Assumptions!$C$13,3)=AJ554,"Putaway","Within SLA")))))))))))</f>
        <v>GRN Processing</v>
      </c>
    </row>
    <row r="555" customFormat="false" ht="15" hidden="false" customHeight="false" outlineLevel="0" collapsed="false">
      <c r="A555" s="0" t="s">
        <v>1779</v>
      </c>
      <c r="B555" s="0" t="s">
        <v>1780</v>
      </c>
      <c r="C555" s="0" t="s">
        <v>175</v>
      </c>
      <c r="D555" s="0" t="s">
        <v>147</v>
      </c>
      <c r="E555" s="0" t="s">
        <v>1781</v>
      </c>
      <c r="F555" s="0" t="s">
        <v>177</v>
      </c>
      <c r="G555" s="0" t="s">
        <v>167</v>
      </c>
      <c r="H555" s="17" t="n">
        <v>46216.8006944444</v>
      </c>
      <c r="I555" s="17" t="n">
        <v>46216.8451388889</v>
      </c>
      <c r="J555" s="17" t="n">
        <v>46216.8472222222</v>
      </c>
      <c r="K555" s="17" t="n">
        <v>46216.8798611111</v>
      </c>
      <c r="L555" s="17" t="n">
        <v>46216.89375</v>
      </c>
      <c r="M555" s="17" t="n">
        <v>46216.9180555556</v>
      </c>
      <c r="N555" s="17" t="n">
        <v>46216.9458333333</v>
      </c>
      <c r="O555" s="17" t="n">
        <v>46217.0625</v>
      </c>
      <c r="P555" s="17" t="n">
        <v>46217.1111111111</v>
      </c>
      <c r="Q555" s="17" t="n">
        <v>46217.1243055556</v>
      </c>
      <c r="R555" s="0" t="n">
        <v>196</v>
      </c>
      <c r="S555" s="0" t="n">
        <v>0</v>
      </c>
      <c r="T555" s="0" t="n">
        <v>0</v>
      </c>
      <c r="U555" s="18" t="s">
        <v>130</v>
      </c>
      <c r="V555" s="18" t="s">
        <v>156</v>
      </c>
      <c r="W555" s="0" t="str">
        <f aca="false">IF(AND(X555&gt;=6,X555&lt;14),"A",IF(AND(X555&gt;=14,X555&lt;22),"B","C"))</f>
        <v>B</v>
      </c>
      <c r="X555" s="18" t="n">
        <f aca="false">HOUR(H555)</f>
        <v>19</v>
      </c>
      <c r="Y555" s="18" t="n">
        <f aca="false">ROUND((I555-H555)*1440,0)</f>
        <v>64</v>
      </c>
      <c r="Z555" s="18" t="n">
        <f aca="false">ROUND((J555-I555)*1440,0)</f>
        <v>3</v>
      </c>
      <c r="AA555" s="18" t="n">
        <f aca="false">ROUND((K555-J555)*1440,0)</f>
        <v>47</v>
      </c>
      <c r="AB555" s="18" t="n">
        <f aca="false">ROUND((L555-K555)*1440,0)</f>
        <v>20</v>
      </c>
      <c r="AC555" s="18" t="n">
        <f aca="false">ROUND((M555-L555)*1440,0)</f>
        <v>35</v>
      </c>
      <c r="AD555" s="18" t="n">
        <f aca="false">IF(N555="","",ROUND((N555-M555)*1440,0))</f>
        <v>40</v>
      </c>
      <c r="AE555" s="18" t="n">
        <f aca="false">IF(O555="","",ROUND((O555-N555)*1440,0))</f>
        <v>168</v>
      </c>
      <c r="AF555" s="18" t="n">
        <f aca="false">IF(P555="","",ROUND((P555-O555)*1440,0))</f>
        <v>70</v>
      </c>
      <c r="AG555" s="18" t="n">
        <f aca="false">IF(Q555="","",ROUND((Q555-P555)*1440,0))</f>
        <v>19</v>
      </c>
      <c r="AH555" s="18" t="n">
        <f aca="false">IF(Q555="","",ROUND((Q555-H555)*1440,0))</f>
        <v>466</v>
      </c>
      <c r="AI555" s="19" t="n">
        <f aca="false">ROUND(IF(O555="",Assumptions!$B$25-K555,O555-K555)*24,1)</f>
        <v>4.4</v>
      </c>
      <c r="AJ555" s="20" t="n">
        <f aca="false">ROUND(MAX(N(Y555)/Assumptions!$C$5, N(Z555)/Assumptions!$C$6, N(AA555)/Assumptions!$C$7, N(AB555)/Assumptions!$C$8, N(AC555)/Assumptions!$C$9, N(AD555)/Assumptions!$C$10, N(AE555)/Assumptions!$C$11, N(AF555)/Assumptions!$C$12, N(AG555)/Assumptions!$C$13),3)</f>
        <v>3.733</v>
      </c>
      <c r="AK555" s="0" t="str">
        <f aca="false">IF(OR(U555="Pending",U555="On Hold"),"Open GRN (awaiting)",IF(AJ555&lt;=1,"Within SLA",IF(ROUND(N(Y555)/Assumptions!$C$5,3)=AJ555,"Gate Wait",IF(ROUND(N(Z555)/Assumptions!$C$6,3)=AJ555,"Dock Wait",IF(ROUND(N(AA555)/Assumptions!$C$7,3)=AJ555,"Unloading",IF(ROUND(N(AB555)/Assumptions!$C$8,3)=AJ555,"Unload-to-QC Wait",IF(ROUND(N(AC555)/Assumptions!$C$9,3)=AJ555,"QC",IF(ROUND(N(AD555)/Assumptions!$C$10,3)=AJ555,"QC-to-GRN Wait",IF(ROUND(N(AE555)/Assumptions!$C$11,3)=AJ555,"GRN Processing",IF(ROUND(N(AF555)/Assumptions!$C$12,3)=AJ555,"GRN-to-Putaway Wait",IF(ROUND(N(AG555)/Assumptions!$C$13,3)=AJ555,"Putaway","Within SLA")))))))))))</f>
        <v>GRN Processing</v>
      </c>
    </row>
    <row r="556" customFormat="false" ht="15" hidden="false" customHeight="false" outlineLevel="0" collapsed="false">
      <c r="A556" s="0" t="s">
        <v>1782</v>
      </c>
      <c r="B556" s="0" t="s">
        <v>1783</v>
      </c>
      <c r="C556" s="0" t="s">
        <v>134</v>
      </c>
      <c r="D556" s="0" t="s">
        <v>119</v>
      </c>
      <c r="E556" s="0" t="s">
        <v>1784</v>
      </c>
      <c r="F556" s="0" t="s">
        <v>172</v>
      </c>
      <c r="G556" s="0" t="s">
        <v>129</v>
      </c>
      <c r="H556" s="17" t="n">
        <v>46216.8729166667</v>
      </c>
      <c r="I556" s="17" t="n">
        <v>46216.8791666667</v>
      </c>
      <c r="J556" s="17" t="n">
        <v>46216.8805555556</v>
      </c>
      <c r="K556" s="17" t="n">
        <v>46216.9027777778</v>
      </c>
      <c r="L556" s="17" t="n">
        <v>46216.9125</v>
      </c>
      <c r="M556" s="17" t="n">
        <v>46216.9270833333</v>
      </c>
      <c r="N556" s="17" t="n">
        <v>46216.9354166667</v>
      </c>
      <c r="O556" s="17" t="n">
        <v>46216.9895833333</v>
      </c>
      <c r="P556" s="17" t="n">
        <v>46217.0034722222</v>
      </c>
      <c r="Q556" s="17" t="n">
        <v>46217.0451388889</v>
      </c>
      <c r="R556" s="0" t="n">
        <v>102</v>
      </c>
      <c r="S556" s="0" t="n">
        <v>0</v>
      </c>
      <c r="T556" s="0" t="n">
        <v>0</v>
      </c>
      <c r="U556" s="18" t="s">
        <v>130</v>
      </c>
      <c r="V556" s="18" t="s">
        <v>131</v>
      </c>
      <c r="W556" s="0" t="str">
        <f aca="false">IF(AND(X556&gt;=6,X556&lt;14),"A",IF(AND(X556&gt;=14,X556&lt;22),"B","C"))</f>
        <v>B</v>
      </c>
      <c r="X556" s="18" t="n">
        <f aca="false">HOUR(H556)</f>
        <v>20</v>
      </c>
      <c r="Y556" s="18" t="n">
        <f aca="false">ROUND((I556-H556)*1440,0)</f>
        <v>9</v>
      </c>
      <c r="Z556" s="18" t="n">
        <f aca="false">ROUND((J556-I556)*1440,0)</f>
        <v>2</v>
      </c>
      <c r="AA556" s="18" t="n">
        <f aca="false">ROUND((K556-J556)*1440,0)</f>
        <v>32</v>
      </c>
      <c r="AB556" s="18" t="n">
        <f aca="false">ROUND((L556-K556)*1440,0)</f>
        <v>14</v>
      </c>
      <c r="AC556" s="18" t="n">
        <f aca="false">ROUND((M556-L556)*1440,0)</f>
        <v>21</v>
      </c>
      <c r="AD556" s="18" t="n">
        <f aca="false">IF(N556="","",ROUND((N556-M556)*1440,0))</f>
        <v>12</v>
      </c>
      <c r="AE556" s="18" t="n">
        <f aca="false">IF(O556="","",ROUND((O556-N556)*1440,0))</f>
        <v>78</v>
      </c>
      <c r="AF556" s="18" t="n">
        <f aca="false">IF(P556="","",ROUND((P556-O556)*1440,0))</f>
        <v>20</v>
      </c>
      <c r="AG556" s="18" t="n">
        <f aca="false">IF(Q556="","",ROUND((Q556-P556)*1440,0))</f>
        <v>60</v>
      </c>
      <c r="AH556" s="18" t="n">
        <f aca="false">IF(Q556="","",ROUND((Q556-H556)*1440,0))</f>
        <v>248</v>
      </c>
      <c r="AI556" s="19" t="n">
        <f aca="false">ROUND(IF(O556="",Assumptions!$B$25-K556,O556-K556)*24,1)</f>
        <v>2.1</v>
      </c>
      <c r="AJ556" s="20" t="n">
        <f aca="false">ROUND(MAX(N(Y556)/Assumptions!$C$5, N(Z556)/Assumptions!$C$6, N(AA556)/Assumptions!$C$7, N(AB556)/Assumptions!$C$8, N(AC556)/Assumptions!$C$9, N(AD556)/Assumptions!$C$10, N(AE556)/Assumptions!$C$11, N(AF556)/Assumptions!$C$12, N(AG556)/Assumptions!$C$13),3)</f>
        <v>1.733</v>
      </c>
      <c r="AK556" s="0" t="str">
        <f aca="false">IF(OR(U556="Pending",U556="On Hold"),"Open GRN (awaiting)",IF(AJ556&lt;=1,"Within SLA",IF(ROUND(N(Y556)/Assumptions!$C$5,3)=AJ556,"Gate Wait",IF(ROUND(N(Z556)/Assumptions!$C$6,3)=AJ556,"Dock Wait",IF(ROUND(N(AA556)/Assumptions!$C$7,3)=AJ556,"Unloading",IF(ROUND(N(AB556)/Assumptions!$C$8,3)=AJ556,"Unload-to-QC Wait",IF(ROUND(N(AC556)/Assumptions!$C$9,3)=AJ556,"QC",IF(ROUND(N(AD556)/Assumptions!$C$10,3)=AJ556,"QC-to-GRN Wait",IF(ROUND(N(AE556)/Assumptions!$C$11,3)=AJ556,"GRN Processing",IF(ROUND(N(AF556)/Assumptions!$C$12,3)=AJ556,"GRN-to-Putaway Wait",IF(ROUND(N(AG556)/Assumptions!$C$13,3)=AJ556,"Putaway","Within SLA")))))))))))</f>
        <v>GRN Processing</v>
      </c>
    </row>
    <row r="557" customFormat="false" ht="15" hidden="false" customHeight="false" outlineLevel="0" collapsed="false">
      <c r="A557" s="0" t="s">
        <v>1785</v>
      </c>
      <c r="B557" s="0" t="s">
        <v>1786</v>
      </c>
      <c r="C557" s="0" t="s">
        <v>126</v>
      </c>
      <c r="D557" s="0" t="s">
        <v>119</v>
      </c>
      <c r="E557" s="0" t="s">
        <v>1787</v>
      </c>
      <c r="F557" s="0" t="s">
        <v>128</v>
      </c>
      <c r="G557" s="0" t="s">
        <v>129</v>
      </c>
      <c r="H557" s="17" t="n">
        <v>46216.8958333333</v>
      </c>
      <c r="I557" s="17" t="n">
        <v>46216.9041666667</v>
      </c>
      <c r="J557" s="17" t="n">
        <v>46216.90625</v>
      </c>
      <c r="K557" s="17" t="n">
        <v>46216.9215277778</v>
      </c>
      <c r="L557" s="17" t="n">
        <v>46216.9256944444</v>
      </c>
      <c r="M557" s="17" t="n">
        <v>46216.9451388889</v>
      </c>
      <c r="N557" s="17" t="n">
        <v>46216.9770833333</v>
      </c>
      <c r="O557" s="17" t="n">
        <v>46216.9972222222</v>
      </c>
      <c r="P557" s="17" t="n">
        <v>46217.0152777778</v>
      </c>
      <c r="Q557" s="17" t="n">
        <v>46217.03125</v>
      </c>
      <c r="R557" s="0" t="n">
        <v>254</v>
      </c>
      <c r="S557" s="0" t="n">
        <v>0</v>
      </c>
      <c r="T557" s="0" t="n">
        <v>0</v>
      </c>
      <c r="U557" s="18" t="s">
        <v>130</v>
      </c>
      <c r="V557" s="18" t="s">
        <v>144</v>
      </c>
      <c r="W557" s="0" t="str">
        <f aca="false">IF(AND(X557&gt;=6,X557&lt;14),"A",IF(AND(X557&gt;=14,X557&lt;22),"B","C"))</f>
        <v>B</v>
      </c>
      <c r="X557" s="18" t="n">
        <f aca="false">HOUR(H557)</f>
        <v>21</v>
      </c>
      <c r="Y557" s="18" t="n">
        <f aca="false">ROUND((I557-H557)*1440,0)</f>
        <v>12</v>
      </c>
      <c r="Z557" s="18" t="n">
        <f aca="false">ROUND((J557-I557)*1440,0)</f>
        <v>3</v>
      </c>
      <c r="AA557" s="18" t="n">
        <f aca="false">ROUND((K557-J557)*1440,0)</f>
        <v>22</v>
      </c>
      <c r="AB557" s="18" t="n">
        <f aca="false">ROUND((L557-K557)*1440,0)</f>
        <v>6</v>
      </c>
      <c r="AC557" s="18" t="n">
        <f aca="false">ROUND((M557-L557)*1440,0)</f>
        <v>28</v>
      </c>
      <c r="AD557" s="18" t="n">
        <f aca="false">IF(N557="","",ROUND((N557-M557)*1440,0))</f>
        <v>46</v>
      </c>
      <c r="AE557" s="18" t="n">
        <f aca="false">IF(O557="","",ROUND((O557-N557)*1440,0))</f>
        <v>29</v>
      </c>
      <c r="AF557" s="18" t="n">
        <f aca="false">IF(P557="","",ROUND((P557-O557)*1440,0))</f>
        <v>26</v>
      </c>
      <c r="AG557" s="18" t="n">
        <f aca="false">IF(Q557="","",ROUND((Q557-P557)*1440,0))</f>
        <v>23</v>
      </c>
      <c r="AH557" s="18" t="n">
        <f aca="false">IF(Q557="","",ROUND((Q557-H557)*1440,0))</f>
        <v>195</v>
      </c>
      <c r="AI557" s="19" t="n">
        <f aca="false">ROUND(IF(O557="",Assumptions!$B$25-K557,O557-K557)*24,1)</f>
        <v>1.8</v>
      </c>
      <c r="AJ557" s="20" t="n">
        <f aca="false">ROUND(MAX(N(Y557)/Assumptions!$C$5, N(Z557)/Assumptions!$C$6, N(AA557)/Assumptions!$C$7, N(AB557)/Assumptions!$C$8, N(AC557)/Assumptions!$C$9, N(AD557)/Assumptions!$C$10, N(AE557)/Assumptions!$C$11, N(AF557)/Assumptions!$C$12, N(AG557)/Assumptions!$C$13),3)</f>
        <v>1.533</v>
      </c>
      <c r="AK557" s="0" t="str">
        <f aca="false">IF(OR(U557="Pending",U557="On Hold"),"Open GRN (awaiting)",IF(AJ557&lt;=1,"Within SLA",IF(ROUND(N(Y557)/Assumptions!$C$5,3)=AJ557,"Gate Wait",IF(ROUND(N(Z557)/Assumptions!$C$6,3)=AJ557,"Dock Wait",IF(ROUND(N(AA557)/Assumptions!$C$7,3)=AJ557,"Unloading",IF(ROUND(N(AB557)/Assumptions!$C$8,3)=AJ557,"Unload-to-QC Wait",IF(ROUND(N(AC557)/Assumptions!$C$9,3)=AJ557,"QC",IF(ROUND(N(AD557)/Assumptions!$C$10,3)=AJ557,"QC-to-GRN Wait",IF(ROUND(N(AE557)/Assumptions!$C$11,3)=AJ557,"GRN Processing",IF(ROUND(N(AF557)/Assumptions!$C$12,3)=AJ557,"GRN-to-Putaway Wait",IF(ROUND(N(AG557)/Assumptions!$C$13,3)=AJ557,"Putaway","Within SLA")))))))))))</f>
        <v>QC-to-GRN Wait</v>
      </c>
    </row>
    <row r="558" customFormat="false" ht="15" hidden="false" customHeight="false" outlineLevel="0" collapsed="false">
      <c r="A558" s="0" t="s">
        <v>1788</v>
      </c>
      <c r="B558" s="0" t="s">
        <v>1789</v>
      </c>
      <c r="C558" s="0" t="s">
        <v>159</v>
      </c>
      <c r="D558" s="0" t="s">
        <v>119</v>
      </c>
      <c r="E558" s="0" t="s">
        <v>1790</v>
      </c>
      <c r="F558" s="0" t="s">
        <v>128</v>
      </c>
      <c r="G558" s="0" t="s">
        <v>129</v>
      </c>
      <c r="H558" s="17" t="n">
        <v>46216.9868055556</v>
      </c>
      <c r="I558" s="17" t="n">
        <v>46216.9888888889</v>
      </c>
      <c r="J558" s="17" t="n">
        <v>46216.9930555556</v>
      </c>
      <c r="K558" s="17" t="n">
        <v>46217.0645833333</v>
      </c>
      <c r="L558" s="17" t="n">
        <v>46217.0701388889</v>
      </c>
      <c r="M558" s="17" t="n">
        <v>46217.0881944444</v>
      </c>
      <c r="N558" s="17" t="n">
        <v>46217.1298611111</v>
      </c>
      <c r="O558" s="17" t="n">
        <v>46217.2083333333</v>
      </c>
      <c r="P558" s="17" t="n">
        <v>46217.2270833333</v>
      </c>
      <c r="Q558" s="17" t="n">
        <v>46217.2458333333</v>
      </c>
      <c r="R558" s="0" t="n">
        <v>1018</v>
      </c>
      <c r="S558" s="0" t="n">
        <v>0</v>
      </c>
      <c r="T558" s="0" t="n">
        <v>0</v>
      </c>
      <c r="U558" s="18" t="s">
        <v>130</v>
      </c>
      <c r="V558" s="18" t="s">
        <v>156</v>
      </c>
      <c r="W558" s="0" t="str">
        <f aca="false">IF(AND(X558&gt;=6,X558&lt;14),"A",IF(AND(X558&gt;=14,X558&lt;22),"B","C"))</f>
        <v>C</v>
      </c>
      <c r="X558" s="18" t="n">
        <f aca="false">HOUR(H558)</f>
        <v>23</v>
      </c>
      <c r="Y558" s="18" t="n">
        <f aca="false">ROUND((I558-H558)*1440,0)</f>
        <v>3</v>
      </c>
      <c r="Z558" s="18" t="n">
        <f aca="false">ROUND((J558-I558)*1440,0)</f>
        <v>6</v>
      </c>
      <c r="AA558" s="18" t="n">
        <f aca="false">ROUND((K558-J558)*1440,0)</f>
        <v>103</v>
      </c>
      <c r="AB558" s="18" t="n">
        <f aca="false">ROUND((L558-K558)*1440,0)</f>
        <v>8</v>
      </c>
      <c r="AC558" s="18" t="n">
        <f aca="false">ROUND((M558-L558)*1440,0)</f>
        <v>26</v>
      </c>
      <c r="AD558" s="18" t="n">
        <f aca="false">IF(N558="","",ROUND((N558-M558)*1440,0))</f>
        <v>60</v>
      </c>
      <c r="AE558" s="18" t="n">
        <f aca="false">IF(O558="","",ROUND((O558-N558)*1440,0))</f>
        <v>113</v>
      </c>
      <c r="AF558" s="18" t="n">
        <f aca="false">IF(P558="","",ROUND((P558-O558)*1440,0))</f>
        <v>27</v>
      </c>
      <c r="AG558" s="18" t="n">
        <f aca="false">IF(Q558="","",ROUND((Q558-P558)*1440,0))</f>
        <v>27</v>
      </c>
      <c r="AH558" s="18" t="n">
        <f aca="false">IF(Q558="","",ROUND((Q558-H558)*1440,0))</f>
        <v>373</v>
      </c>
      <c r="AI558" s="19" t="n">
        <f aca="false">ROUND(IF(O558="",Assumptions!$B$25-K558,O558-K558)*24,1)</f>
        <v>3.5</v>
      </c>
      <c r="AJ558" s="20" t="n">
        <f aca="false">ROUND(MAX(N(Y558)/Assumptions!$C$5, N(Z558)/Assumptions!$C$6, N(AA558)/Assumptions!$C$7, N(AB558)/Assumptions!$C$8, N(AC558)/Assumptions!$C$9, N(AD558)/Assumptions!$C$10, N(AE558)/Assumptions!$C$11, N(AF558)/Assumptions!$C$12, N(AG558)/Assumptions!$C$13),3)</f>
        <v>2.511</v>
      </c>
      <c r="AK558" s="0" t="str">
        <f aca="false">IF(OR(U558="Pending",U558="On Hold"),"Open GRN (awaiting)",IF(AJ558&lt;=1,"Within SLA",IF(ROUND(N(Y558)/Assumptions!$C$5,3)=AJ558,"Gate Wait",IF(ROUND(N(Z558)/Assumptions!$C$6,3)=AJ558,"Dock Wait",IF(ROUND(N(AA558)/Assumptions!$C$7,3)=AJ558,"Unloading",IF(ROUND(N(AB558)/Assumptions!$C$8,3)=AJ558,"Unload-to-QC Wait",IF(ROUND(N(AC558)/Assumptions!$C$9,3)=AJ558,"QC",IF(ROUND(N(AD558)/Assumptions!$C$10,3)=AJ558,"QC-to-GRN Wait",IF(ROUND(N(AE558)/Assumptions!$C$11,3)=AJ558,"GRN Processing",IF(ROUND(N(AF558)/Assumptions!$C$12,3)=AJ558,"GRN-to-Putaway Wait",IF(ROUND(N(AG558)/Assumptions!$C$13,3)=AJ558,"Putaway","Within SLA")))))))))))</f>
        <v>GRN Processing</v>
      </c>
    </row>
    <row r="559" customFormat="false" ht="15" hidden="false" customHeight="false" outlineLevel="0" collapsed="false">
      <c r="A559" s="0" t="s">
        <v>1791</v>
      </c>
      <c r="B559" s="0" t="s">
        <v>1792</v>
      </c>
      <c r="C559" s="0" t="s">
        <v>118</v>
      </c>
      <c r="D559" s="0" t="s">
        <v>119</v>
      </c>
      <c r="E559" s="0" t="s">
        <v>1793</v>
      </c>
      <c r="F559" s="0" t="s">
        <v>121</v>
      </c>
      <c r="G559" s="0" t="s">
        <v>129</v>
      </c>
      <c r="H559" s="17" t="n">
        <v>46217.0430555556</v>
      </c>
      <c r="I559" s="17" t="n">
        <v>46217.0465277778</v>
      </c>
      <c r="J559" s="17" t="n">
        <v>46217.0513888889</v>
      </c>
      <c r="K559" s="17" t="n">
        <v>46217.1215277778</v>
      </c>
      <c r="L559" s="17" t="n">
        <v>46217.1263888889</v>
      </c>
      <c r="M559" s="17" t="n">
        <v>46217.1604166667</v>
      </c>
      <c r="N559" s="17" t="n">
        <v>46217.2375</v>
      </c>
      <c r="O559" s="17" t="n">
        <v>46217.2798611111</v>
      </c>
      <c r="P559" s="17" t="n">
        <v>46217.2888888889</v>
      </c>
      <c r="Q559" s="17" t="n">
        <v>46217.3020833333</v>
      </c>
      <c r="R559" s="0" t="n">
        <v>1616</v>
      </c>
      <c r="S559" s="0" t="n">
        <v>0</v>
      </c>
      <c r="T559" s="0" t="n">
        <v>0</v>
      </c>
      <c r="U559" s="18" t="s">
        <v>130</v>
      </c>
      <c r="V559" s="18" t="s">
        <v>131</v>
      </c>
      <c r="W559" s="0" t="str">
        <f aca="false">IF(AND(X559&gt;=6,X559&lt;14),"A",IF(AND(X559&gt;=14,X559&lt;22),"B","C"))</f>
        <v>C</v>
      </c>
      <c r="X559" s="18" t="n">
        <f aca="false">HOUR(H559)</f>
        <v>1</v>
      </c>
      <c r="Y559" s="18" t="n">
        <f aca="false">ROUND((I559-H559)*1440,0)</f>
        <v>5</v>
      </c>
      <c r="Z559" s="18" t="n">
        <f aca="false">ROUND((J559-I559)*1440,0)</f>
        <v>7</v>
      </c>
      <c r="AA559" s="18" t="n">
        <f aca="false">ROUND((K559-J559)*1440,0)</f>
        <v>101</v>
      </c>
      <c r="AB559" s="18" t="n">
        <f aca="false">ROUND((L559-K559)*1440,0)</f>
        <v>7</v>
      </c>
      <c r="AC559" s="18" t="n">
        <f aca="false">ROUND((M559-L559)*1440,0)</f>
        <v>49</v>
      </c>
      <c r="AD559" s="18" t="n">
        <f aca="false">IF(N559="","",ROUND((N559-M559)*1440,0))</f>
        <v>111</v>
      </c>
      <c r="AE559" s="18" t="n">
        <f aca="false">IF(O559="","",ROUND((O559-N559)*1440,0))</f>
        <v>61</v>
      </c>
      <c r="AF559" s="18" t="n">
        <f aca="false">IF(P559="","",ROUND((P559-O559)*1440,0))</f>
        <v>13</v>
      </c>
      <c r="AG559" s="18" t="n">
        <f aca="false">IF(Q559="","",ROUND((Q559-P559)*1440,0))</f>
        <v>19</v>
      </c>
      <c r="AH559" s="18" t="n">
        <f aca="false">IF(Q559="","",ROUND((Q559-H559)*1440,0))</f>
        <v>373</v>
      </c>
      <c r="AI559" s="19" t="n">
        <f aca="false">ROUND(IF(O559="",Assumptions!$B$25-K559,O559-K559)*24,1)</f>
        <v>3.8</v>
      </c>
      <c r="AJ559" s="20" t="n">
        <f aca="false">ROUND(MAX(N(Y559)/Assumptions!$C$5, N(Z559)/Assumptions!$C$6, N(AA559)/Assumptions!$C$7, N(AB559)/Assumptions!$C$8, N(AC559)/Assumptions!$C$9, N(AD559)/Assumptions!$C$10, N(AE559)/Assumptions!$C$11, N(AF559)/Assumptions!$C$12, N(AG559)/Assumptions!$C$13),3)</f>
        <v>3.7</v>
      </c>
      <c r="AK559" s="0" t="str">
        <f aca="false">IF(OR(U559="Pending",U559="On Hold"),"Open GRN (awaiting)",IF(AJ559&lt;=1,"Within SLA",IF(ROUND(N(Y559)/Assumptions!$C$5,3)=AJ559,"Gate Wait",IF(ROUND(N(Z559)/Assumptions!$C$6,3)=AJ559,"Dock Wait",IF(ROUND(N(AA559)/Assumptions!$C$7,3)=AJ559,"Unloading",IF(ROUND(N(AB559)/Assumptions!$C$8,3)=AJ559,"Unload-to-QC Wait",IF(ROUND(N(AC559)/Assumptions!$C$9,3)=AJ559,"QC",IF(ROUND(N(AD559)/Assumptions!$C$10,3)=AJ559,"QC-to-GRN Wait",IF(ROUND(N(AE559)/Assumptions!$C$11,3)=AJ559,"GRN Processing",IF(ROUND(N(AF559)/Assumptions!$C$12,3)=AJ559,"GRN-to-Putaway Wait",IF(ROUND(N(AG559)/Assumptions!$C$13,3)=AJ559,"Putaway","Within SLA")))))))))))</f>
        <v>QC-to-GRN Wait</v>
      </c>
    </row>
    <row r="560" customFormat="false" ht="15" hidden="false" customHeight="false" outlineLevel="0" collapsed="false">
      <c r="A560" s="0" t="s">
        <v>1794</v>
      </c>
      <c r="B560" s="0" t="s">
        <v>1795</v>
      </c>
      <c r="C560" s="0" t="s">
        <v>134</v>
      </c>
      <c r="D560" s="0" t="s">
        <v>119</v>
      </c>
      <c r="E560" s="0" t="s">
        <v>1796</v>
      </c>
      <c r="F560" s="0" t="s">
        <v>149</v>
      </c>
      <c r="G560" s="0" t="s">
        <v>129</v>
      </c>
      <c r="H560" s="17" t="n">
        <v>46217.0909722222</v>
      </c>
      <c r="I560" s="17" t="n">
        <v>46217.0986111111</v>
      </c>
      <c r="J560" s="17" t="n">
        <v>46217.1083333333</v>
      </c>
      <c r="K560" s="17" t="n">
        <v>46217.1375</v>
      </c>
      <c r="L560" s="17" t="n">
        <v>46217.1472222222</v>
      </c>
      <c r="M560" s="17" t="n">
        <v>46217.1875</v>
      </c>
      <c r="N560" s="17" t="n">
        <v>46217.20625</v>
      </c>
      <c r="O560" s="17" t="n">
        <v>46217.2472222222</v>
      </c>
      <c r="P560" s="17" t="n">
        <v>46217.2583333333</v>
      </c>
      <c r="Q560" s="17" t="n">
        <v>46217.2659722222</v>
      </c>
      <c r="R560" s="0" t="n">
        <v>377</v>
      </c>
      <c r="S560" s="0" t="n">
        <v>0</v>
      </c>
      <c r="T560" s="0" t="n">
        <v>0</v>
      </c>
      <c r="U560" s="18" t="s">
        <v>130</v>
      </c>
      <c r="V560" s="18" t="s">
        <v>156</v>
      </c>
      <c r="W560" s="0" t="str">
        <f aca="false">IF(AND(X560&gt;=6,X560&lt;14),"A",IF(AND(X560&gt;=14,X560&lt;22),"B","C"))</f>
        <v>C</v>
      </c>
      <c r="X560" s="18" t="n">
        <f aca="false">HOUR(H560)</f>
        <v>2</v>
      </c>
      <c r="Y560" s="18" t="n">
        <f aca="false">ROUND((I560-H560)*1440,0)</f>
        <v>11</v>
      </c>
      <c r="Z560" s="18" t="n">
        <f aca="false">ROUND((J560-I560)*1440,0)</f>
        <v>14</v>
      </c>
      <c r="AA560" s="18" t="n">
        <f aca="false">ROUND((K560-J560)*1440,0)</f>
        <v>42</v>
      </c>
      <c r="AB560" s="18" t="n">
        <f aca="false">ROUND((L560-K560)*1440,0)</f>
        <v>14</v>
      </c>
      <c r="AC560" s="18" t="n">
        <f aca="false">ROUND((M560-L560)*1440,0)</f>
        <v>58</v>
      </c>
      <c r="AD560" s="18" t="n">
        <f aca="false">IF(N560="","",ROUND((N560-M560)*1440,0))</f>
        <v>27</v>
      </c>
      <c r="AE560" s="18" t="n">
        <f aca="false">IF(O560="","",ROUND((O560-N560)*1440,0))</f>
        <v>59</v>
      </c>
      <c r="AF560" s="18" t="n">
        <f aca="false">IF(P560="","",ROUND((P560-O560)*1440,0))</f>
        <v>16</v>
      </c>
      <c r="AG560" s="18" t="n">
        <f aca="false">IF(Q560="","",ROUND((Q560-P560)*1440,0))</f>
        <v>11</v>
      </c>
      <c r="AH560" s="18" t="n">
        <f aca="false">IF(Q560="","",ROUND((Q560-H560)*1440,0))</f>
        <v>252</v>
      </c>
      <c r="AI560" s="19" t="n">
        <f aca="false">ROUND(IF(O560="",Assumptions!$B$25-K560,O560-K560)*24,1)</f>
        <v>2.6</v>
      </c>
      <c r="AJ560" s="20" t="n">
        <f aca="false">ROUND(MAX(N(Y560)/Assumptions!$C$5, N(Z560)/Assumptions!$C$6, N(AA560)/Assumptions!$C$7, N(AB560)/Assumptions!$C$8, N(AC560)/Assumptions!$C$9, N(AD560)/Assumptions!$C$10, N(AE560)/Assumptions!$C$11, N(AF560)/Assumptions!$C$12, N(AG560)/Assumptions!$C$13),3)</f>
        <v>1.311</v>
      </c>
      <c r="AK560" s="0" t="str">
        <f aca="false">IF(OR(U560="Pending",U560="On Hold"),"Open GRN (awaiting)",IF(AJ560&lt;=1,"Within SLA",IF(ROUND(N(Y560)/Assumptions!$C$5,3)=AJ560,"Gate Wait",IF(ROUND(N(Z560)/Assumptions!$C$6,3)=AJ560,"Dock Wait",IF(ROUND(N(AA560)/Assumptions!$C$7,3)=AJ560,"Unloading",IF(ROUND(N(AB560)/Assumptions!$C$8,3)=AJ560,"Unload-to-QC Wait",IF(ROUND(N(AC560)/Assumptions!$C$9,3)=AJ560,"QC",IF(ROUND(N(AD560)/Assumptions!$C$10,3)=AJ560,"QC-to-GRN Wait",IF(ROUND(N(AE560)/Assumptions!$C$11,3)=AJ560,"GRN Processing",IF(ROUND(N(AF560)/Assumptions!$C$12,3)=AJ560,"GRN-to-Putaway Wait",IF(ROUND(N(AG560)/Assumptions!$C$13,3)=AJ560,"Putaway","Within SLA")))))))))))</f>
        <v>GRN Processing</v>
      </c>
    </row>
    <row r="561" customFormat="false" ht="15" hidden="false" customHeight="false" outlineLevel="0" collapsed="false">
      <c r="A561" s="0" t="s">
        <v>1797</v>
      </c>
      <c r="B561" s="0" t="s">
        <v>1798</v>
      </c>
      <c r="C561" s="0" t="s">
        <v>126</v>
      </c>
      <c r="D561" s="0" t="s">
        <v>119</v>
      </c>
      <c r="E561" s="0" t="s">
        <v>1799</v>
      </c>
      <c r="F561" s="0" t="s">
        <v>177</v>
      </c>
      <c r="G561" s="0" t="s">
        <v>122</v>
      </c>
      <c r="H561" s="17" t="n">
        <v>46217.1458333333</v>
      </c>
      <c r="I561" s="17" t="n">
        <v>46217.1590277778</v>
      </c>
      <c r="J561" s="17" t="n">
        <v>46217.1638888889</v>
      </c>
      <c r="K561" s="17" t="n">
        <v>46217.1805555556</v>
      </c>
      <c r="L561" s="17" t="n">
        <v>46217.1923611111</v>
      </c>
      <c r="M561" s="17" t="n">
        <v>46217.225</v>
      </c>
      <c r="N561" s="17" t="n">
        <v>46217.3715277778</v>
      </c>
      <c r="O561" s="17" t="n">
        <v>46217.3916666667</v>
      </c>
      <c r="P561" s="17" t="n">
        <v>46217.4041666667</v>
      </c>
      <c r="Q561" s="17" t="n">
        <v>46217.4270833333</v>
      </c>
      <c r="R561" s="0" t="n">
        <v>1098</v>
      </c>
      <c r="S561" s="0" t="n">
        <v>0</v>
      </c>
      <c r="T561" s="0" t="n">
        <v>0</v>
      </c>
      <c r="U561" s="18" t="s">
        <v>130</v>
      </c>
      <c r="V561" s="18" t="s">
        <v>144</v>
      </c>
      <c r="W561" s="0" t="str">
        <f aca="false">IF(AND(X561&gt;=6,X561&lt;14),"A",IF(AND(X561&gt;=14,X561&lt;22),"B","C"))</f>
        <v>C</v>
      </c>
      <c r="X561" s="18" t="n">
        <f aca="false">HOUR(H561)</f>
        <v>3</v>
      </c>
      <c r="Y561" s="18" t="n">
        <f aca="false">ROUND((I561-H561)*1440,0)</f>
        <v>19</v>
      </c>
      <c r="Z561" s="18" t="n">
        <f aca="false">ROUND((J561-I561)*1440,0)</f>
        <v>7</v>
      </c>
      <c r="AA561" s="18" t="n">
        <f aca="false">ROUND((K561-J561)*1440,0)</f>
        <v>24</v>
      </c>
      <c r="AB561" s="18" t="n">
        <f aca="false">ROUND((L561-K561)*1440,0)</f>
        <v>17</v>
      </c>
      <c r="AC561" s="18" t="n">
        <f aca="false">ROUND((M561-L561)*1440,0)</f>
        <v>47</v>
      </c>
      <c r="AD561" s="18" t="n">
        <f aca="false">IF(N561="","",ROUND((N561-M561)*1440,0))</f>
        <v>211</v>
      </c>
      <c r="AE561" s="18" t="n">
        <f aca="false">IF(O561="","",ROUND((O561-N561)*1440,0))</f>
        <v>29</v>
      </c>
      <c r="AF561" s="18" t="n">
        <f aca="false">IF(P561="","",ROUND((P561-O561)*1440,0))</f>
        <v>18</v>
      </c>
      <c r="AG561" s="18" t="n">
        <f aca="false">IF(Q561="","",ROUND((Q561-P561)*1440,0))</f>
        <v>33</v>
      </c>
      <c r="AH561" s="18" t="n">
        <f aca="false">IF(Q561="","",ROUND((Q561-H561)*1440,0))</f>
        <v>405</v>
      </c>
      <c r="AI561" s="19" t="n">
        <f aca="false">ROUND(IF(O561="",Assumptions!$B$25-K561,O561-K561)*24,1)</f>
        <v>5.1</v>
      </c>
      <c r="AJ561" s="20" t="n">
        <f aca="false">ROUND(MAX(N(Y561)/Assumptions!$C$5, N(Z561)/Assumptions!$C$6, N(AA561)/Assumptions!$C$7, N(AB561)/Assumptions!$C$8, N(AC561)/Assumptions!$C$9, N(AD561)/Assumptions!$C$10, N(AE561)/Assumptions!$C$11, N(AF561)/Assumptions!$C$12, N(AG561)/Assumptions!$C$13),3)</f>
        <v>7.033</v>
      </c>
      <c r="AK561" s="0" t="str">
        <f aca="false">IF(OR(U561="Pending",U561="On Hold"),"Open GRN (awaiting)",IF(AJ561&lt;=1,"Within SLA",IF(ROUND(N(Y561)/Assumptions!$C$5,3)=AJ561,"Gate Wait",IF(ROUND(N(Z561)/Assumptions!$C$6,3)=AJ561,"Dock Wait",IF(ROUND(N(AA561)/Assumptions!$C$7,3)=AJ561,"Unloading",IF(ROUND(N(AB561)/Assumptions!$C$8,3)=AJ561,"Unload-to-QC Wait",IF(ROUND(N(AC561)/Assumptions!$C$9,3)=AJ561,"QC",IF(ROUND(N(AD561)/Assumptions!$C$10,3)=AJ561,"QC-to-GRN Wait",IF(ROUND(N(AE561)/Assumptions!$C$11,3)=AJ561,"GRN Processing",IF(ROUND(N(AF561)/Assumptions!$C$12,3)=AJ561,"GRN-to-Putaway Wait",IF(ROUND(N(AG561)/Assumptions!$C$13,3)=AJ561,"Putaway","Within SLA")))))))))))</f>
        <v>QC-to-GRN Wait</v>
      </c>
    </row>
    <row r="562" customFormat="false" ht="15" hidden="false" customHeight="false" outlineLevel="0" collapsed="false">
      <c r="A562" s="0" t="s">
        <v>1800</v>
      </c>
      <c r="B562" s="0" t="s">
        <v>1801</v>
      </c>
      <c r="C562" s="0" t="s">
        <v>118</v>
      </c>
      <c r="D562" s="0" t="s">
        <v>135</v>
      </c>
      <c r="E562" s="0" t="s">
        <v>1802</v>
      </c>
      <c r="F562" s="0" t="s">
        <v>137</v>
      </c>
      <c r="G562" s="0" t="s">
        <v>178</v>
      </c>
      <c r="H562" s="17" t="n">
        <v>46217.2430555556</v>
      </c>
      <c r="I562" s="17" t="n">
        <v>46217.2666666667</v>
      </c>
      <c r="J562" s="17" t="n">
        <v>46217.2694444444</v>
      </c>
      <c r="K562" s="17" t="n">
        <v>46217.2909722222</v>
      </c>
      <c r="L562" s="17" t="n">
        <v>46217.3020833333</v>
      </c>
      <c r="M562" s="17" t="n">
        <v>46217.3222222222</v>
      </c>
      <c r="N562" s="17" t="n">
        <v>46217.3381944444</v>
      </c>
      <c r="O562" s="17" t="n">
        <v>46217.5145833333</v>
      </c>
      <c r="P562" s="17" t="n">
        <v>46217.5215277778</v>
      </c>
      <c r="Q562" s="17" t="n">
        <v>46217.5368055556</v>
      </c>
      <c r="R562" s="0" t="n">
        <v>521</v>
      </c>
      <c r="S562" s="0" t="n">
        <v>0</v>
      </c>
      <c r="T562" s="0" t="n">
        <v>0</v>
      </c>
      <c r="U562" s="18" t="s">
        <v>130</v>
      </c>
      <c r="V562" s="18" t="s">
        <v>131</v>
      </c>
      <c r="W562" s="0" t="str">
        <f aca="false">IF(AND(X562&gt;=6,X562&lt;14),"A",IF(AND(X562&gt;=14,X562&lt;22),"B","C"))</f>
        <v>C</v>
      </c>
      <c r="X562" s="18" t="n">
        <f aca="false">HOUR(H562)</f>
        <v>5</v>
      </c>
      <c r="Y562" s="18" t="n">
        <f aca="false">ROUND((I562-H562)*1440,0)</f>
        <v>34</v>
      </c>
      <c r="Z562" s="18" t="n">
        <f aca="false">ROUND((J562-I562)*1440,0)</f>
        <v>4</v>
      </c>
      <c r="AA562" s="18" t="n">
        <f aca="false">ROUND((K562-J562)*1440,0)</f>
        <v>31</v>
      </c>
      <c r="AB562" s="18" t="n">
        <f aca="false">ROUND((L562-K562)*1440,0)</f>
        <v>16</v>
      </c>
      <c r="AC562" s="18" t="n">
        <f aca="false">ROUND((M562-L562)*1440,0)</f>
        <v>29</v>
      </c>
      <c r="AD562" s="18" t="n">
        <f aca="false">IF(N562="","",ROUND((N562-M562)*1440,0))</f>
        <v>23</v>
      </c>
      <c r="AE562" s="18" t="n">
        <f aca="false">IF(O562="","",ROUND((O562-N562)*1440,0))</f>
        <v>254</v>
      </c>
      <c r="AF562" s="18" t="n">
        <f aca="false">IF(P562="","",ROUND((P562-O562)*1440,0))</f>
        <v>10</v>
      </c>
      <c r="AG562" s="18" t="n">
        <f aca="false">IF(Q562="","",ROUND((Q562-P562)*1440,0))</f>
        <v>22</v>
      </c>
      <c r="AH562" s="18" t="n">
        <f aca="false">IF(Q562="","",ROUND((Q562-H562)*1440,0))</f>
        <v>423</v>
      </c>
      <c r="AI562" s="19" t="n">
        <f aca="false">ROUND(IF(O562="",Assumptions!$B$25-K562,O562-K562)*24,1)</f>
        <v>5.4</v>
      </c>
      <c r="AJ562" s="20" t="n">
        <f aca="false">ROUND(MAX(N(Y562)/Assumptions!$C$5, N(Z562)/Assumptions!$C$6, N(AA562)/Assumptions!$C$7, N(AB562)/Assumptions!$C$8, N(AC562)/Assumptions!$C$9, N(AD562)/Assumptions!$C$10, N(AE562)/Assumptions!$C$11, N(AF562)/Assumptions!$C$12, N(AG562)/Assumptions!$C$13),3)</f>
        <v>5.644</v>
      </c>
      <c r="AK562" s="0" t="str">
        <f aca="false">IF(OR(U562="Pending",U562="On Hold"),"Open GRN (awaiting)",IF(AJ562&lt;=1,"Within SLA",IF(ROUND(N(Y562)/Assumptions!$C$5,3)=AJ562,"Gate Wait",IF(ROUND(N(Z562)/Assumptions!$C$6,3)=AJ562,"Dock Wait",IF(ROUND(N(AA562)/Assumptions!$C$7,3)=AJ562,"Unloading",IF(ROUND(N(AB562)/Assumptions!$C$8,3)=AJ562,"Unload-to-QC Wait",IF(ROUND(N(AC562)/Assumptions!$C$9,3)=AJ562,"QC",IF(ROUND(N(AD562)/Assumptions!$C$10,3)=AJ562,"QC-to-GRN Wait",IF(ROUND(N(AE562)/Assumptions!$C$11,3)=AJ562,"GRN Processing",IF(ROUND(N(AF562)/Assumptions!$C$12,3)=AJ562,"GRN-to-Putaway Wait",IF(ROUND(N(AG562)/Assumptions!$C$13,3)=AJ562,"Putaway","Within SLA")))))))))))</f>
        <v>GRN Processing</v>
      </c>
    </row>
    <row r="563" customFormat="false" ht="15" hidden="false" customHeight="false" outlineLevel="0" collapsed="false">
      <c r="A563" s="0" t="s">
        <v>1803</v>
      </c>
      <c r="B563" s="0" t="s">
        <v>1804</v>
      </c>
      <c r="C563" s="0" t="s">
        <v>118</v>
      </c>
      <c r="D563" s="0" t="s">
        <v>119</v>
      </c>
      <c r="E563" s="0" t="s">
        <v>120</v>
      </c>
      <c r="F563" s="0" t="s">
        <v>121</v>
      </c>
      <c r="G563" s="0" t="s">
        <v>122</v>
      </c>
      <c r="H563" s="17" t="n">
        <v>46217.2569444445</v>
      </c>
      <c r="I563" s="17" t="n">
        <v>46217.2659722222</v>
      </c>
      <c r="J563" s="17" t="n">
        <v>46217.2708333333</v>
      </c>
      <c r="K563" s="17" t="n">
        <v>46217.3229166667</v>
      </c>
      <c r="L563" s="17" t="n">
        <v>46217.3305555556</v>
      </c>
      <c r="M563" s="17" t="n">
        <v>46217.4395833333</v>
      </c>
      <c r="N563" s="17" t="n">
        <v>46217.4569444444</v>
      </c>
      <c r="O563" s="17" t="n">
        <v>46217.4645833333</v>
      </c>
      <c r="P563" s="17" t="n">
        <v>46217.4784722222</v>
      </c>
      <c r="Q563" s="17" t="n">
        <v>46217.5083333333</v>
      </c>
      <c r="R563" s="0" t="n">
        <v>513</v>
      </c>
      <c r="S563" s="0" t="n">
        <v>0</v>
      </c>
      <c r="T563" s="0" t="n">
        <v>0</v>
      </c>
      <c r="U563" s="18" t="s">
        <v>130</v>
      </c>
      <c r="V563" s="18" t="s">
        <v>156</v>
      </c>
      <c r="W563" s="0" t="str">
        <f aca="false">IF(AND(X563&gt;=6,X563&lt;14),"A",IF(AND(X563&gt;=14,X563&lt;22),"B","C"))</f>
        <v>A</v>
      </c>
      <c r="X563" s="18" t="n">
        <f aca="false">HOUR(H563)</f>
        <v>6</v>
      </c>
      <c r="Y563" s="18" t="n">
        <f aca="false">ROUND((I563-H563)*1440,0)</f>
        <v>13</v>
      </c>
      <c r="Z563" s="18" t="n">
        <f aca="false">ROUND((J563-I563)*1440,0)</f>
        <v>7</v>
      </c>
      <c r="AA563" s="18" t="n">
        <f aca="false">ROUND((K563-J563)*1440,0)</f>
        <v>75</v>
      </c>
      <c r="AB563" s="18" t="n">
        <f aca="false">ROUND((L563-K563)*1440,0)</f>
        <v>11</v>
      </c>
      <c r="AC563" s="18" t="n">
        <f aca="false">ROUND((M563-L563)*1440,0)</f>
        <v>157</v>
      </c>
      <c r="AD563" s="18" t="n">
        <f aca="false">IF(N563="","",ROUND((N563-M563)*1440,0))</f>
        <v>25</v>
      </c>
      <c r="AE563" s="18" t="n">
        <f aca="false">IF(O563="","",ROUND((O563-N563)*1440,0))</f>
        <v>11</v>
      </c>
      <c r="AF563" s="18" t="n">
        <f aca="false">IF(P563="","",ROUND((P563-O563)*1440,0))</f>
        <v>20</v>
      </c>
      <c r="AG563" s="18" t="n">
        <f aca="false">IF(Q563="","",ROUND((Q563-P563)*1440,0))</f>
        <v>43</v>
      </c>
      <c r="AH563" s="18" t="n">
        <f aca="false">IF(Q563="","",ROUND((Q563-H563)*1440,0))</f>
        <v>362</v>
      </c>
      <c r="AI563" s="19" t="n">
        <f aca="false">ROUND(IF(O563="",Assumptions!$B$25-K563,O563-K563)*24,1)</f>
        <v>3.4</v>
      </c>
      <c r="AJ563" s="20" t="n">
        <f aca="false">ROUND(MAX(N(Y563)/Assumptions!$C$5, N(Z563)/Assumptions!$C$6, N(AA563)/Assumptions!$C$7, N(AB563)/Assumptions!$C$8, N(AC563)/Assumptions!$C$9, N(AD563)/Assumptions!$C$10, N(AE563)/Assumptions!$C$11, N(AF563)/Assumptions!$C$12, N(AG563)/Assumptions!$C$13),3)</f>
        <v>3.489</v>
      </c>
      <c r="AK563" s="0" t="str">
        <f aca="false">IF(OR(U563="Pending",U563="On Hold"),"Open GRN (awaiting)",IF(AJ563&lt;=1,"Within SLA",IF(ROUND(N(Y563)/Assumptions!$C$5,3)=AJ563,"Gate Wait",IF(ROUND(N(Z563)/Assumptions!$C$6,3)=AJ563,"Dock Wait",IF(ROUND(N(AA563)/Assumptions!$C$7,3)=AJ563,"Unloading",IF(ROUND(N(AB563)/Assumptions!$C$8,3)=AJ563,"Unload-to-QC Wait",IF(ROUND(N(AC563)/Assumptions!$C$9,3)=AJ563,"QC",IF(ROUND(N(AD563)/Assumptions!$C$10,3)=AJ563,"QC-to-GRN Wait",IF(ROUND(N(AE563)/Assumptions!$C$11,3)=AJ563,"GRN Processing",IF(ROUND(N(AF563)/Assumptions!$C$12,3)=AJ563,"GRN-to-Putaway Wait",IF(ROUND(N(AG563)/Assumptions!$C$13,3)=AJ563,"Putaway","Within SLA")))))))))))</f>
        <v>QC</v>
      </c>
    </row>
    <row r="564" customFormat="false" ht="15" hidden="false" customHeight="false" outlineLevel="0" collapsed="false">
      <c r="A564" s="0" t="s">
        <v>1805</v>
      </c>
      <c r="B564" s="0" t="s">
        <v>1806</v>
      </c>
      <c r="C564" s="0" t="s">
        <v>159</v>
      </c>
      <c r="D564" s="0" t="s">
        <v>119</v>
      </c>
      <c r="E564" s="0" t="s">
        <v>1807</v>
      </c>
      <c r="F564" s="0" t="s">
        <v>128</v>
      </c>
      <c r="G564" s="0" t="s">
        <v>129</v>
      </c>
      <c r="H564" s="17" t="n">
        <v>46217.2895833333</v>
      </c>
      <c r="I564" s="17" t="n">
        <v>46217.3201388889</v>
      </c>
      <c r="J564" s="17" t="n">
        <v>46217.3291666667</v>
      </c>
      <c r="K564" s="17" t="n">
        <v>46217.3493055556</v>
      </c>
      <c r="L564" s="17" t="n">
        <v>46217.3576388889</v>
      </c>
      <c r="M564" s="17" t="n">
        <v>46217.3756944445</v>
      </c>
      <c r="N564" s="17" t="n">
        <v>46217.3840277778</v>
      </c>
      <c r="O564" s="17" t="n">
        <v>46217.4138888889</v>
      </c>
      <c r="P564" s="17" t="n">
        <v>46217.4222222222</v>
      </c>
      <c r="Q564" s="17" t="n">
        <v>46217.4326388889</v>
      </c>
      <c r="R564" s="0" t="n">
        <v>424</v>
      </c>
      <c r="S564" s="0" t="n">
        <v>0</v>
      </c>
      <c r="T564" s="0" t="n">
        <v>0</v>
      </c>
      <c r="U564" s="18" t="s">
        <v>130</v>
      </c>
      <c r="V564" s="18" t="s">
        <v>82</v>
      </c>
      <c r="W564" s="0" t="str">
        <f aca="false">IF(AND(X564&gt;=6,X564&lt;14),"A",IF(AND(X564&gt;=14,X564&lt;22),"B","C"))</f>
        <v>A</v>
      </c>
      <c r="X564" s="18" t="n">
        <f aca="false">HOUR(H564)</f>
        <v>6</v>
      </c>
      <c r="Y564" s="18" t="n">
        <f aca="false">ROUND((I564-H564)*1440,0)</f>
        <v>44</v>
      </c>
      <c r="Z564" s="18" t="n">
        <f aca="false">ROUND((J564-I564)*1440,0)</f>
        <v>13</v>
      </c>
      <c r="AA564" s="18" t="n">
        <f aca="false">ROUND((K564-J564)*1440,0)</f>
        <v>29</v>
      </c>
      <c r="AB564" s="18" t="n">
        <f aca="false">ROUND((L564-K564)*1440,0)</f>
        <v>12</v>
      </c>
      <c r="AC564" s="18" t="n">
        <f aca="false">ROUND((M564-L564)*1440,0)</f>
        <v>26</v>
      </c>
      <c r="AD564" s="18" t="n">
        <f aca="false">IF(N564="","",ROUND((N564-M564)*1440,0))</f>
        <v>12</v>
      </c>
      <c r="AE564" s="18" t="n">
        <f aca="false">IF(O564="","",ROUND((O564-N564)*1440,0))</f>
        <v>43</v>
      </c>
      <c r="AF564" s="18" t="n">
        <f aca="false">IF(P564="","",ROUND((P564-O564)*1440,0))</f>
        <v>12</v>
      </c>
      <c r="AG564" s="18" t="n">
        <f aca="false">IF(Q564="","",ROUND((Q564-P564)*1440,0))</f>
        <v>15</v>
      </c>
      <c r="AH564" s="18" t="n">
        <f aca="false">IF(Q564="","",ROUND((Q564-H564)*1440,0))</f>
        <v>206</v>
      </c>
      <c r="AI564" s="19" t="n">
        <f aca="false">ROUND(IF(O564="",Assumptions!$B$25-K564,O564-K564)*24,1)</f>
        <v>1.6</v>
      </c>
      <c r="AJ564" s="20" t="n">
        <f aca="false">ROUND(MAX(N(Y564)/Assumptions!$C$5, N(Z564)/Assumptions!$C$6, N(AA564)/Assumptions!$C$7, N(AB564)/Assumptions!$C$8, N(AC564)/Assumptions!$C$9, N(AD564)/Assumptions!$C$10, N(AE564)/Assumptions!$C$11, N(AF564)/Assumptions!$C$12, N(AG564)/Assumptions!$C$13),3)</f>
        <v>1.467</v>
      </c>
      <c r="AK564" s="0" t="str">
        <f aca="false">IF(OR(U564="Pending",U564="On Hold"),"Open GRN (awaiting)",IF(AJ564&lt;=1,"Within SLA",IF(ROUND(N(Y564)/Assumptions!$C$5,3)=AJ564,"Gate Wait",IF(ROUND(N(Z564)/Assumptions!$C$6,3)=AJ564,"Dock Wait",IF(ROUND(N(AA564)/Assumptions!$C$7,3)=AJ564,"Unloading",IF(ROUND(N(AB564)/Assumptions!$C$8,3)=AJ564,"Unload-to-QC Wait",IF(ROUND(N(AC564)/Assumptions!$C$9,3)=AJ564,"QC",IF(ROUND(N(AD564)/Assumptions!$C$10,3)=AJ564,"QC-to-GRN Wait",IF(ROUND(N(AE564)/Assumptions!$C$11,3)=AJ564,"GRN Processing",IF(ROUND(N(AF564)/Assumptions!$C$12,3)=AJ564,"GRN-to-Putaway Wait",IF(ROUND(N(AG564)/Assumptions!$C$13,3)=AJ564,"Putaway","Within SLA")))))))))))</f>
        <v>Gate Wait</v>
      </c>
    </row>
    <row r="565" customFormat="false" ht="15" hidden="false" customHeight="false" outlineLevel="0" collapsed="false">
      <c r="A565" s="0" t="s">
        <v>1808</v>
      </c>
      <c r="B565" s="0" t="s">
        <v>1809</v>
      </c>
      <c r="C565" s="0" t="s">
        <v>142</v>
      </c>
      <c r="D565" s="0" t="s">
        <v>119</v>
      </c>
      <c r="E565" s="0" t="s">
        <v>1810</v>
      </c>
      <c r="F565" s="0" t="s">
        <v>137</v>
      </c>
      <c r="G565" s="0" t="s">
        <v>129</v>
      </c>
      <c r="H565" s="17" t="n">
        <v>46217.30625</v>
      </c>
      <c r="I565" s="17" t="n">
        <v>46217.3277777778</v>
      </c>
      <c r="J565" s="17" t="n">
        <v>46217.3326388889</v>
      </c>
      <c r="K565" s="17" t="n">
        <v>46217.3513888889</v>
      </c>
      <c r="L565" s="17" t="n">
        <v>46217.3604166667</v>
      </c>
      <c r="M565" s="17" t="n">
        <v>46217.4430555556</v>
      </c>
      <c r="N565" s="17" t="n">
        <v>46217.4527777778</v>
      </c>
      <c r="O565" s="17" t="n">
        <v>46217.5423611111</v>
      </c>
      <c r="P565" s="17" t="n">
        <v>46217.5458333333</v>
      </c>
      <c r="Q565" s="17" t="n">
        <v>46217.5625</v>
      </c>
      <c r="R565" s="0" t="n">
        <v>222</v>
      </c>
      <c r="S565" s="0" t="n">
        <v>4</v>
      </c>
      <c r="T565" s="0" t="n">
        <v>0</v>
      </c>
      <c r="U565" s="18" t="s">
        <v>123</v>
      </c>
      <c r="V565" s="18" t="s">
        <v>82</v>
      </c>
      <c r="W565" s="0" t="str">
        <f aca="false">IF(AND(X565&gt;=6,X565&lt;14),"A",IF(AND(X565&gt;=14,X565&lt;22),"B","C"))</f>
        <v>A</v>
      </c>
      <c r="X565" s="18" t="n">
        <f aca="false">HOUR(H565)</f>
        <v>7</v>
      </c>
      <c r="Y565" s="18" t="n">
        <f aca="false">ROUND((I565-H565)*1440,0)</f>
        <v>31</v>
      </c>
      <c r="Z565" s="18" t="n">
        <f aca="false">ROUND((J565-I565)*1440,0)</f>
        <v>7</v>
      </c>
      <c r="AA565" s="18" t="n">
        <f aca="false">ROUND((K565-J565)*1440,0)</f>
        <v>27</v>
      </c>
      <c r="AB565" s="18" t="n">
        <f aca="false">ROUND((L565-K565)*1440,0)</f>
        <v>13</v>
      </c>
      <c r="AC565" s="18" t="n">
        <f aca="false">ROUND((M565-L565)*1440,0)</f>
        <v>119</v>
      </c>
      <c r="AD565" s="18" t="n">
        <f aca="false">IF(N565="","",ROUND((N565-M565)*1440,0))</f>
        <v>14</v>
      </c>
      <c r="AE565" s="18" t="n">
        <f aca="false">IF(O565="","",ROUND((O565-N565)*1440,0))</f>
        <v>129</v>
      </c>
      <c r="AF565" s="18" t="n">
        <f aca="false">IF(P565="","",ROUND((P565-O565)*1440,0))</f>
        <v>5</v>
      </c>
      <c r="AG565" s="18" t="n">
        <f aca="false">IF(Q565="","",ROUND((Q565-P565)*1440,0))</f>
        <v>24</v>
      </c>
      <c r="AH565" s="18" t="n">
        <f aca="false">IF(Q565="","",ROUND((Q565-H565)*1440,0))</f>
        <v>369</v>
      </c>
      <c r="AI565" s="19" t="n">
        <f aca="false">ROUND(IF(O565="",Assumptions!$B$25-K565,O565-K565)*24,1)</f>
        <v>4.6</v>
      </c>
      <c r="AJ565" s="20" t="n">
        <f aca="false">ROUND(MAX(N(Y565)/Assumptions!$C$5, N(Z565)/Assumptions!$C$6, N(AA565)/Assumptions!$C$7, N(AB565)/Assumptions!$C$8, N(AC565)/Assumptions!$C$9, N(AD565)/Assumptions!$C$10, N(AE565)/Assumptions!$C$11, N(AF565)/Assumptions!$C$12, N(AG565)/Assumptions!$C$13),3)</f>
        <v>2.867</v>
      </c>
      <c r="AK565" s="0" t="str">
        <f aca="false">IF(OR(U565="Pending",U565="On Hold"),"Open GRN (awaiting)",IF(AJ565&lt;=1,"Within SLA",IF(ROUND(N(Y565)/Assumptions!$C$5,3)=AJ565,"Gate Wait",IF(ROUND(N(Z565)/Assumptions!$C$6,3)=AJ565,"Dock Wait",IF(ROUND(N(AA565)/Assumptions!$C$7,3)=AJ565,"Unloading",IF(ROUND(N(AB565)/Assumptions!$C$8,3)=AJ565,"Unload-to-QC Wait",IF(ROUND(N(AC565)/Assumptions!$C$9,3)=AJ565,"QC",IF(ROUND(N(AD565)/Assumptions!$C$10,3)=AJ565,"QC-to-GRN Wait",IF(ROUND(N(AE565)/Assumptions!$C$11,3)=AJ565,"GRN Processing",IF(ROUND(N(AF565)/Assumptions!$C$12,3)=AJ565,"GRN-to-Putaway Wait",IF(ROUND(N(AG565)/Assumptions!$C$13,3)=AJ565,"Putaway","Within SLA")))))))))))</f>
        <v>GRN Processing</v>
      </c>
    </row>
    <row r="566" customFormat="false" ht="15" hidden="false" customHeight="false" outlineLevel="0" collapsed="false">
      <c r="A566" s="0" t="s">
        <v>1811</v>
      </c>
      <c r="B566" s="0" t="s">
        <v>1812</v>
      </c>
      <c r="C566" s="0" t="s">
        <v>142</v>
      </c>
      <c r="D566" s="0" t="s">
        <v>147</v>
      </c>
      <c r="E566" s="0" t="s">
        <v>1813</v>
      </c>
      <c r="F566" s="0" t="s">
        <v>137</v>
      </c>
      <c r="G566" s="0" t="s">
        <v>167</v>
      </c>
      <c r="H566" s="17" t="n">
        <v>46217.3375</v>
      </c>
      <c r="I566" s="17" t="n">
        <v>46217.3784722222</v>
      </c>
      <c r="J566" s="17" t="n">
        <v>46217.3819444445</v>
      </c>
      <c r="K566" s="17" t="n">
        <v>46217.4888888889</v>
      </c>
      <c r="L566" s="17" t="n">
        <v>46217.4986111111</v>
      </c>
      <c r="M566" s="17" t="n">
        <v>46217.5055555556</v>
      </c>
      <c r="N566" s="17" t="n">
        <v>46217.5368055556</v>
      </c>
      <c r="O566" s="17" t="n">
        <v>46217.5520833333</v>
      </c>
      <c r="P566" s="17" t="n">
        <v>46217.5743055556</v>
      </c>
      <c r="Q566" s="17" t="n">
        <v>46217.6006944445</v>
      </c>
      <c r="R566" s="0" t="n">
        <v>1072</v>
      </c>
      <c r="S566" s="0" t="n">
        <v>0</v>
      </c>
      <c r="T566" s="0" t="n">
        <v>0</v>
      </c>
      <c r="U566" s="18" t="s">
        <v>130</v>
      </c>
      <c r="V566" s="18" t="s">
        <v>144</v>
      </c>
      <c r="W566" s="0" t="str">
        <f aca="false">IF(AND(X566&gt;=6,X566&lt;14),"A",IF(AND(X566&gt;=14,X566&lt;22),"B","C"))</f>
        <v>A</v>
      </c>
      <c r="X566" s="18" t="n">
        <f aca="false">HOUR(H566)</f>
        <v>8</v>
      </c>
      <c r="Y566" s="18" t="n">
        <f aca="false">ROUND((I566-H566)*1440,0)</f>
        <v>59</v>
      </c>
      <c r="Z566" s="18" t="n">
        <f aca="false">ROUND((J566-I566)*1440,0)</f>
        <v>5</v>
      </c>
      <c r="AA566" s="18" t="n">
        <f aca="false">ROUND((K566-J566)*1440,0)</f>
        <v>154</v>
      </c>
      <c r="AB566" s="18" t="n">
        <f aca="false">ROUND((L566-K566)*1440,0)</f>
        <v>14</v>
      </c>
      <c r="AC566" s="18" t="n">
        <f aca="false">ROUND((M566-L566)*1440,0)</f>
        <v>10</v>
      </c>
      <c r="AD566" s="18" t="n">
        <f aca="false">IF(N566="","",ROUND((N566-M566)*1440,0))</f>
        <v>45</v>
      </c>
      <c r="AE566" s="18" t="n">
        <f aca="false">IF(O566="","",ROUND((O566-N566)*1440,0))</f>
        <v>22</v>
      </c>
      <c r="AF566" s="18" t="n">
        <f aca="false">IF(P566="","",ROUND((P566-O566)*1440,0))</f>
        <v>32</v>
      </c>
      <c r="AG566" s="18" t="n">
        <f aca="false">IF(Q566="","",ROUND((Q566-P566)*1440,0))</f>
        <v>38</v>
      </c>
      <c r="AH566" s="18" t="n">
        <f aca="false">IF(Q566="","",ROUND((Q566-H566)*1440,0))</f>
        <v>379</v>
      </c>
      <c r="AI566" s="19" t="n">
        <f aca="false">ROUND(IF(O566="",Assumptions!$B$25-K566,O566-K566)*24,1)</f>
        <v>1.5</v>
      </c>
      <c r="AJ566" s="20" t="n">
        <f aca="false">ROUND(MAX(N(Y566)/Assumptions!$C$5, N(Z566)/Assumptions!$C$6, N(AA566)/Assumptions!$C$7, N(AB566)/Assumptions!$C$8, N(AC566)/Assumptions!$C$9, N(AD566)/Assumptions!$C$10, N(AE566)/Assumptions!$C$11, N(AF566)/Assumptions!$C$12, N(AG566)/Assumptions!$C$13),3)</f>
        <v>2.567</v>
      </c>
      <c r="AK566" s="0" t="str">
        <f aca="false">IF(OR(U566="Pending",U566="On Hold"),"Open GRN (awaiting)",IF(AJ566&lt;=1,"Within SLA",IF(ROUND(N(Y566)/Assumptions!$C$5,3)=AJ566,"Gate Wait",IF(ROUND(N(Z566)/Assumptions!$C$6,3)=AJ566,"Dock Wait",IF(ROUND(N(AA566)/Assumptions!$C$7,3)=AJ566,"Unloading",IF(ROUND(N(AB566)/Assumptions!$C$8,3)=AJ566,"Unload-to-QC Wait",IF(ROUND(N(AC566)/Assumptions!$C$9,3)=AJ566,"QC",IF(ROUND(N(AD566)/Assumptions!$C$10,3)=AJ566,"QC-to-GRN Wait",IF(ROUND(N(AE566)/Assumptions!$C$11,3)=AJ566,"GRN Processing",IF(ROUND(N(AF566)/Assumptions!$C$12,3)=AJ566,"GRN-to-Putaway Wait",IF(ROUND(N(AG566)/Assumptions!$C$13,3)=AJ566,"Putaway","Within SLA")))))))))))</f>
        <v>Unloading</v>
      </c>
    </row>
    <row r="567" customFormat="false" ht="15" hidden="false" customHeight="false" outlineLevel="0" collapsed="false">
      <c r="A567" s="0" t="s">
        <v>1814</v>
      </c>
      <c r="B567" s="0" t="s">
        <v>1815</v>
      </c>
      <c r="C567" s="0" t="s">
        <v>142</v>
      </c>
      <c r="D567" s="0" t="s">
        <v>147</v>
      </c>
      <c r="E567" s="0" t="s">
        <v>1816</v>
      </c>
      <c r="F567" s="0" t="s">
        <v>177</v>
      </c>
      <c r="G567" s="0" t="s">
        <v>167</v>
      </c>
      <c r="H567" s="17" t="n">
        <v>46217.34375</v>
      </c>
      <c r="I567" s="17" t="n">
        <v>46217.3493055556</v>
      </c>
      <c r="J567" s="17" t="n">
        <v>46217.3590277778</v>
      </c>
      <c r="K567" s="17" t="n">
        <v>46217.3729166667</v>
      </c>
      <c r="L567" s="17" t="n">
        <v>46217.3826388889</v>
      </c>
      <c r="M567" s="17" t="n">
        <v>46217.3965277778</v>
      </c>
      <c r="N567" s="17" t="n">
        <v>46217.4027777778</v>
      </c>
      <c r="O567" s="17" t="n">
        <v>46217.4340277778</v>
      </c>
      <c r="P567" s="17" t="n">
        <v>46217.4430555556</v>
      </c>
      <c r="Q567" s="17" t="n">
        <v>46217.4680555556</v>
      </c>
      <c r="R567" s="0" t="n">
        <v>390</v>
      </c>
      <c r="S567" s="0" t="n">
        <v>0</v>
      </c>
      <c r="T567" s="0" t="n">
        <v>0</v>
      </c>
      <c r="U567" s="18" t="s">
        <v>130</v>
      </c>
      <c r="V567" s="18" t="s">
        <v>333</v>
      </c>
      <c r="W567" s="0" t="str">
        <f aca="false">IF(AND(X567&gt;=6,X567&lt;14),"A",IF(AND(X567&gt;=14,X567&lt;22),"B","C"))</f>
        <v>A</v>
      </c>
      <c r="X567" s="18" t="n">
        <f aca="false">HOUR(H567)</f>
        <v>8</v>
      </c>
      <c r="Y567" s="18" t="n">
        <f aca="false">ROUND((I567-H567)*1440,0)</f>
        <v>8</v>
      </c>
      <c r="Z567" s="18" t="n">
        <f aca="false">ROUND((J567-I567)*1440,0)</f>
        <v>14</v>
      </c>
      <c r="AA567" s="18" t="n">
        <f aca="false">ROUND((K567-J567)*1440,0)</f>
        <v>20</v>
      </c>
      <c r="AB567" s="18" t="n">
        <f aca="false">ROUND((L567-K567)*1440,0)</f>
        <v>14</v>
      </c>
      <c r="AC567" s="18" t="n">
        <f aca="false">ROUND((M567-L567)*1440,0)</f>
        <v>20</v>
      </c>
      <c r="AD567" s="18" t="n">
        <f aca="false">IF(N567="","",ROUND((N567-M567)*1440,0))</f>
        <v>9</v>
      </c>
      <c r="AE567" s="18" t="n">
        <f aca="false">IF(O567="","",ROUND((O567-N567)*1440,0))</f>
        <v>45</v>
      </c>
      <c r="AF567" s="18" t="n">
        <f aca="false">IF(P567="","",ROUND((P567-O567)*1440,0))</f>
        <v>13</v>
      </c>
      <c r="AG567" s="18" t="n">
        <f aca="false">IF(Q567="","",ROUND((Q567-P567)*1440,0))</f>
        <v>36</v>
      </c>
      <c r="AH567" s="18" t="n">
        <f aca="false">IF(Q567="","",ROUND((Q567-H567)*1440,0))</f>
        <v>179</v>
      </c>
      <c r="AI567" s="19" t="n">
        <f aca="false">ROUND(IF(O567="",Assumptions!$B$25-K567,O567-K567)*24,1)</f>
        <v>1.5</v>
      </c>
      <c r="AJ567" s="20" t="n">
        <f aca="false">ROUND(MAX(N(Y567)/Assumptions!$C$5, N(Z567)/Assumptions!$C$6, N(AA567)/Assumptions!$C$7, N(AB567)/Assumptions!$C$8, N(AC567)/Assumptions!$C$9, N(AD567)/Assumptions!$C$10, N(AE567)/Assumptions!$C$11, N(AF567)/Assumptions!$C$12, N(AG567)/Assumptions!$C$13),3)</f>
        <v>1</v>
      </c>
      <c r="AK567" s="0" t="str">
        <f aca="false">IF(OR(U567="Pending",U567="On Hold"),"Open GRN (awaiting)",IF(AJ567&lt;=1,"Within SLA",IF(ROUND(N(Y567)/Assumptions!$C$5,3)=AJ567,"Gate Wait",IF(ROUND(N(Z567)/Assumptions!$C$6,3)=AJ567,"Dock Wait",IF(ROUND(N(AA567)/Assumptions!$C$7,3)=AJ567,"Unloading",IF(ROUND(N(AB567)/Assumptions!$C$8,3)=AJ567,"Unload-to-QC Wait",IF(ROUND(N(AC567)/Assumptions!$C$9,3)=AJ567,"QC",IF(ROUND(N(AD567)/Assumptions!$C$10,3)=AJ567,"QC-to-GRN Wait",IF(ROUND(N(AE567)/Assumptions!$C$11,3)=AJ567,"GRN Processing",IF(ROUND(N(AF567)/Assumptions!$C$12,3)=AJ567,"GRN-to-Putaway Wait",IF(ROUND(N(AG567)/Assumptions!$C$13,3)=AJ567,"Putaway","Within SLA")))))))))))</f>
        <v>Within SLA</v>
      </c>
    </row>
    <row r="568" customFormat="false" ht="15" hidden="false" customHeight="false" outlineLevel="0" collapsed="false">
      <c r="A568" s="0" t="s">
        <v>1817</v>
      </c>
      <c r="B568" s="0" t="s">
        <v>1818</v>
      </c>
      <c r="C568" s="0" t="s">
        <v>126</v>
      </c>
      <c r="D568" s="0" t="s">
        <v>147</v>
      </c>
      <c r="E568" s="0" t="s">
        <v>1819</v>
      </c>
      <c r="F568" s="0" t="s">
        <v>128</v>
      </c>
      <c r="G568" s="0" t="s">
        <v>167</v>
      </c>
      <c r="H568" s="17" t="n">
        <v>46217.3652777778</v>
      </c>
      <c r="I568" s="17" t="n">
        <v>46217.4201388889</v>
      </c>
      <c r="J568" s="17" t="n">
        <v>46217.4326388889</v>
      </c>
      <c r="K568" s="17" t="n">
        <v>46217.45625</v>
      </c>
      <c r="L568" s="17" t="n">
        <v>46217.4736111111</v>
      </c>
      <c r="M568" s="17" t="n">
        <v>46217.4909722222</v>
      </c>
      <c r="N568" s="17" t="n">
        <v>46217.51875</v>
      </c>
      <c r="O568" s="17" t="n">
        <v>46217.5402777778</v>
      </c>
      <c r="P568" s="17" t="n">
        <v>46217.5465277778</v>
      </c>
      <c r="Q568" s="17" t="n">
        <v>46217.5597222222</v>
      </c>
      <c r="R568" s="0" t="n">
        <v>110</v>
      </c>
      <c r="S568" s="0" t="n">
        <v>0</v>
      </c>
      <c r="T568" s="0" t="n">
        <v>0</v>
      </c>
      <c r="U568" s="18" t="s">
        <v>130</v>
      </c>
      <c r="V568" s="18" t="s">
        <v>139</v>
      </c>
      <c r="W568" s="0" t="str">
        <f aca="false">IF(AND(X568&gt;=6,X568&lt;14),"A",IF(AND(X568&gt;=14,X568&lt;22),"B","C"))</f>
        <v>A</v>
      </c>
      <c r="X568" s="18" t="n">
        <f aca="false">HOUR(H568)</f>
        <v>8</v>
      </c>
      <c r="Y568" s="18" t="n">
        <f aca="false">ROUND((I568-H568)*1440,0)</f>
        <v>79</v>
      </c>
      <c r="Z568" s="18" t="n">
        <f aca="false">ROUND((J568-I568)*1440,0)</f>
        <v>18</v>
      </c>
      <c r="AA568" s="18" t="n">
        <f aca="false">ROUND((K568-J568)*1440,0)</f>
        <v>34</v>
      </c>
      <c r="AB568" s="18" t="n">
        <f aca="false">ROUND((L568-K568)*1440,0)</f>
        <v>25</v>
      </c>
      <c r="AC568" s="18" t="n">
        <f aca="false">ROUND((M568-L568)*1440,0)</f>
        <v>25</v>
      </c>
      <c r="AD568" s="18" t="n">
        <f aca="false">IF(N568="","",ROUND((N568-M568)*1440,0))</f>
        <v>40</v>
      </c>
      <c r="AE568" s="18" t="n">
        <f aca="false">IF(O568="","",ROUND((O568-N568)*1440,0))</f>
        <v>31</v>
      </c>
      <c r="AF568" s="18" t="n">
        <f aca="false">IF(P568="","",ROUND((P568-O568)*1440,0))</f>
        <v>9</v>
      </c>
      <c r="AG568" s="18" t="n">
        <f aca="false">IF(Q568="","",ROUND((Q568-P568)*1440,0))</f>
        <v>19</v>
      </c>
      <c r="AH568" s="18" t="n">
        <f aca="false">IF(Q568="","",ROUND((Q568-H568)*1440,0))</f>
        <v>280</v>
      </c>
      <c r="AI568" s="19" t="n">
        <f aca="false">ROUND(IF(O568="",Assumptions!$B$25-K568,O568-K568)*24,1)</f>
        <v>2</v>
      </c>
      <c r="AJ568" s="20" t="n">
        <f aca="false">ROUND(MAX(N(Y568)/Assumptions!$C$5, N(Z568)/Assumptions!$C$6, N(AA568)/Assumptions!$C$7, N(AB568)/Assumptions!$C$8, N(AC568)/Assumptions!$C$9, N(AD568)/Assumptions!$C$10, N(AE568)/Assumptions!$C$11, N(AF568)/Assumptions!$C$12, N(AG568)/Assumptions!$C$13),3)</f>
        <v>2.633</v>
      </c>
      <c r="AK568" s="0" t="str">
        <f aca="false">IF(OR(U568="Pending",U568="On Hold"),"Open GRN (awaiting)",IF(AJ568&lt;=1,"Within SLA",IF(ROUND(N(Y568)/Assumptions!$C$5,3)=AJ568,"Gate Wait",IF(ROUND(N(Z568)/Assumptions!$C$6,3)=AJ568,"Dock Wait",IF(ROUND(N(AA568)/Assumptions!$C$7,3)=AJ568,"Unloading",IF(ROUND(N(AB568)/Assumptions!$C$8,3)=AJ568,"Unload-to-QC Wait",IF(ROUND(N(AC568)/Assumptions!$C$9,3)=AJ568,"QC",IF(ROUND(N(AD568)/Assumptions!$C$10,3)=AJ568,"QC-to-GRN Wait",IF(ROUND(N(AE568)/Assumptions!$C$11,3)=AJ568,"GRN Processing",IF(ROUND(N(AF568)/Assumptions!$C$12,3)=AJ568,"GRN-to-Putaway Wait",IF(ROUND(N(AG568)/Assumptions!$C$13,3)=AJ568,"Putaway","Within SLA")))))))))))</f>
        <v>Gate Wait</v>
      </c>
    </row>
    <row r="569" customFormat="false" ht="15" hidden="false" customHeight="false" outlineLevel="0" collapsed="false">
      <c r="A569" s="0" t="s">
        <v>1820</v>
      </c>
      <c r="B569" s="0" t="s">
        <v>1821</v>
      </c>
      <c r="C569" s="0" t="s">
        <v>218</v>
      </c>
      <c r="D569" s="0" t="s">
        <v>147</v>
      </c>
      <c r="E569" s="0" t="s">
        <v>1822</v>
      </c>
      <c r="F569" s="0" t="s">
        <v>137</v>
      </c>
      <c r="G569" s="0" t="s">
        <v>167</v>
      </c>
      <c r="H569" s="17" t="n">
        <v>46217.3791666667</v>
      </c>
      <c r="I569" s="17" t="n">
        <v>46217.3868055556</v>
      </c>
      <c r="J569" s="17" t="n">
        <v>46217.3909722222</v>
      </c>
      <c r="K569" s="17" t="n">
        <v>46217.4319444444</v>
      </c>
      <c r="L569" s="17" t="n">
        <v>46217.4381944445</v>
      </c>
      <c r="M569" s="17" t="n">
        <v>46217.45</v>
      </c>
      <c r="N569" s="17" t="n">
        <v>46217.4618055556</v>
      </c>
      <c r="O569" s="17" t="n">
        <v>46217.475</v>
      </c>
      <c r="P569" s="17" t="n">
        <v>46217.4888888889</v>
      </c>
      <c r="Q569" s="17" t="n">
        <v>46217.5229166667</v>
      </c>
      <c r="R569" s="0" t="n">
        <v>702</v>
      </c>
      <c r="S569" s="0" t="n">
        <v>0</v>
      </c>
      <c r="T569" s="0" t="n">
        <v>0</v>
      </c>
      <c r="U569" s="18" t="s">
        <v>130</v>
      </c>
      <c r="V569" s="18" t="s">
        <v>139</v>
      </c>
      <c r="W569" s="0" t="str">
        <f aca="false">IF(AND(X569&gt;=6,X569&lt;14),"A",IF(AND(X569&gt;=14,X569&lt;22),"B","C"))</f>
        <v>A</v>
      </c>
      <c r="X569" s="18" t="n">
        <f aca="false">HOUR(H569)</f>
        <v>9</v>
      </c>
      <c r="Y569" s="18" t="n">
        <f aca="false">ROUND((I569-H569)*1440,0)</f>
        <v>11</v>
      </c>
      <c r="Z569" s="18" t="n">
        <f aca="false">ROUND((J569-I569)*1440,0)</f>
        <v>6</v>
      </c>
      <c r="AA569" s="18" t="n">
        <f aca="false">ROUND((K569-J569)*1440,0)</f>
        <v>59</v>
      </c>
      <c r="AB569" s="18" t="n">
        <f aca="false">ROUND((L569-K569)*1440,0)</f>
        <v>9</v>
      </c>
      <c r="AC569" s="18" t="n">
        <f aca="false">ROUND((M569-L569)*1440,0)</f>
        <v>17</v>
      </c>
      <c r="AD569" s="18" t="n">
        <f aca="false">IF(N569="","",ROUND((N569-M569)*1440,0))</f>
        <v>17</v>
      </c>
      <c r="AE569" s="18" t="n">
        <f aca="false">IF(O569="","",ROUND((O569-N569)*1440,0))</f>
        <v>19</v>
      </c>
      <c r="AF569" s="18" t="n">
        <f aca="false">IF(P569="","",ROUND((P569-O569)*1440,0))</f>
        <v>20</v>
      </c>
      <c r="AG569" s="18" t="n">
        <f aca="false">IF(Q569="","",ROUND((Q569-P569)*1440,0))</f>
        <v>49</v>
      </c>
      <c r="AH569" s="18" t="n">
        <f aca="false">IF(Q569="","",ROUND((Q569-H569)*1440,0))</f>
        <v>207</v>
      </c>
      <c r="AI569" s="19" t="n">
        <f aca="false">ROUND(IF(O569="",Assumptions!$B$25-K569,O569-K569)*24,1)</f>
        <v>1</v>
      </c>
      <c r="AJ569" s="20" t="n">
        <f aca="false">ROUND(MAX(N(Y569)/Assumptions!$C$5, N(Z569)/Assumptions!$C$6, N(AA569)/Assumptions!$C$7, N(AB569)/Assumptions!$C$8, N(AC569)/Assumptions!$C$9, N(AD569)/Assumptions!$C$10, N(AE569)/Assumptions!$C$11, N(AF569)/Assumptions!$C$12, N(AG569)/Assumptions!$C$13),3)</f>
        <v>1.225</v>
      </c>
      <c r="AK569" s="0" t="str">
        <f aca="false">IF(OR(U569="Pending",U569="On Hold"),"Open GRN (awaiting)",IF(AJ569&lt;=1,"Within SLA",IF(ROUND(N(Y569)/Assumptions!$C$5,3)=AJ569,"Gate Wait",IF(ROUND(N(Z569)/Assumptions!$C$6,3)=AJ569,"Dock Wait",IF(ROUND(N(AA569)/Assumptions!$C$7,3)=AJ569,"Unloading",IF(ROUND(N(AB569)/Assumptions!$C$8,3)=AJ569,"Unload-to-QC Wait",IF(ROUND(N(AC569)/Assumptions!$C$9,3)=AJ569,"QC",IF(ROUND(N(AD569)/Assumptions!$C$10,3)=AJ569,"QC-to-GRN Wait",IF(ROUND(N(AE569)/Assumptions!$C$11,3)=AJ569,"GRN Processing",IF(ROUND(N(AF569)/Assumptions!$C$12,3)=AJ569,"GRN-to-Putaway Wait",IF(ROUND(N(AG569)/Assumptions!$C$13,3)=AJ569,"Putaway","Within SLA")))))))))))</f>
        <v>Putaway</v>
      </c>
    </row>
    <row r="570" customFormat="false" ht="15" hidden="false" customHeight="false" outlineLevel="0" collapsed="false">
      <c r="A570" s="0" t="s">
        <v>1823</v>
      </c>
      <c r="B570" s="0" t="s">
        <v>1824</v>
      </c>
      <c r="C570" s="0" t="s">
        <v>252</v>
      </c>
      <c r="D570" s="0" t="s">
        <v>147</v>
      </c>
      <c r="E570" s="0" t="s">
        <v>1825</v>
      </c>
      <c r="F570" s="0" t="s">
        <v>155</v>
      </c>
      <c r="G570" s="0" t="s">
        <v>167</v>
      </c>
      <c r="H570" s="17" t="n">
        <v>46217.3847222222</v>
      </c>
      <c r="I570" s="17" t="n">
        <v>46217.4138888889</v>
      </c>
      <c r="J570" s="17" t="n">
        <v>46217.4194444444</v>
      </c>
      <c r="K570" s="17" t="n">
        <v>46217.4527777778</v>
      </c>
      <c r="L570" s="17" t="n">
        <v>46217.4611111111</v>
      </c>
      <c r="M570" s="17" t="n">
        <v>46217.4868055556</v>
      </c>
      <c r="N570" s="17" t="n">
        <v>46217.5055555556</v>
      </c>
      <c r="O570" s="17" t="n">
        <v>46217.5270833333</v>
      </c>
      <c r="P570" s="17" t="n">
        <v>46217.53125</v>
      </c>
      <c r="Q570" s="17" t="n">
        <v>46217.5666666667</v>
      </c>
      <c r="R570" s="0" t="n">
        <v>577</v>
      </c>
      <c r="S570" s="0" t="n">
        <v>0</v>
      </c>
      <c r="T570" s="0" t="n">
        <v>0</v>
      </c>
      <c r="U570" s="18" t="s">
        <v>130</v>
      </c>
      <c r="V570" s="18" t="s">
        <v>139</v>
      </c>
      <c r="W570" s="0" t="str">
        <f aca="false">IF(AND(X570&gt;=6,X570&lt;14),"A",IF(AND(X570&gt;=14,X570&lt;22),"B","C"))</f>
        <v>A</v>
      </c>
      <c r="X570" s="18" t="n">
        <f aca="false">HOUR(H570)</f>
        <v>9</v>
      </c>
      <c r="Y570" s="18" t="n">
        <f aca="false">ROUND((I570-H570)*1440,0)</f>
        <v>42</v>
      </c>
      <c r="Z570" s="18" t="n">
        <f aca="false">ROUND((J570-I570)*1440,0)</f>
        <v>8</v>
      </c>
      <c r="AA570" s="18" t="n">
        <f aca="false">ROUND((K570-J570)*1440,0)</f>
        <v>48</v>
      </c>
      <c r="AB570" s="18" t="n">
        <f aca="false">ROUND((L570-K570)*1440,0)</f>
        <v>12</v>
      </c>
      <c r="AC570" s="18" t="n">
        <f aca="false">ROUND((M570-L570)*1440,0)</f>
        <v>37</v>
      </c>
      <c r="AD570" s="18" t="n">
        <f aca="false">IF(N570="","",ROUND((N570-M570)*1440,0))</f>
        <v>27</v>
      </c>
      <c r="AE570" s="18" t="n">
        <f aca="false">IF(O570="","",ROUND((O570-N570)*1440,0))</f>
        <v>31</v>
      </c>
      <c r="AF570" s="18" t="n">
        <f aca="false">IF(P570="","",ROUND((P570-O570)*1440,0))</f>
        <v>6</v>
      </c>
      <c r="AG570" s="18" t="n">
        <f aca="false">IF(Q570="","",ROUND((Q570-P570)*1440,0))</f>
        <v>51</v>
      </c>
      <c r="AH570" s="18" t="n">
        <f aca="false">IF(Q570="","",ROUND((Q570-H570)*1440,0))</f>
        <v>262</v>
      </c>
      <c r="AI570" s="19" t="n">
        <f aca="false">ROUND(IF(O570="",Assumptions!$B$25-K570,O570-K570)*24,1)</f>
        <v>1.8</v>
      </c>
      <c r="AJ570" s="20" t="n">
        <f aca="false">ROUND(MAX(N(Y570)/Assumptions!$C$5, N(Z570)/Assumptions!$C$6, N(AA570)/Assumptions!$C$7, N(AB570)/Assumptions!$C$8, N(AC570)/Assumptions!$C$9, N(AD570)/Assumptions!$C$10, N(AE570)/Assumptions!$C$11, N(AF570)/Assumptions!$C$12, N(AG570)/Assumptions!$C$13),3)</f>
        <v>1.4</v>
      </c>
      <c r="AK570" s="0" t="str">
        <f aca="false">IF(OR(U570="Pending",U570="On Hold"),"Open GRN (awaiting)",IF(AJ570&lt;=1,"Within SLA",IF(ROUND(N(Y570)/Assumptions!$C$5,3)=AJ570,"Gate Wait",IF(ROUND(N(Z570)/Assumptions!$C$6,3)=AJ570,"Dock Wait",IF(ROUND(N(AA570)/Assumptions!$C$7,3)=AJ570,"Unloading",IF(ROUND(N(AB570)/Assumptions!$C$8,3)=AJ570,"Unload-to-QC Wait",IF(ROUND(N(AC570)/Assumptions!$C$9,3)=AJ570,"QC",IF(ROUND(N(AD570)/Assumptions!$C$10,3)=AJ570,"QC-to-GRN Wait",IF(ROUND(N(AE570)/Assumptions!$C$11,3)=AJ570,"GRN Processing",IF(ROUND(N(AF570)/Assumptions!$C$12,3)=AJ570,"GRN-to-Putaway Wait",IF(ROUND(N(AG570)/Assumptions!$C$13,3)=AJ570,"Putaway","Within SLA")))))))))))</f>
        <v>Gate Wait</v>
      </c>
    </row>
    <row r="571" customFormat="false" ht="15" hidden="false" customHeight="false" outlineLevel="0" collapsed="false">
      <c r="A571" s="0" t="s">
        <v>1826</v>
      </c>
      <c r="B571" s="0" t="s">
        <v>1827</v>
      </c>
      <c r="C571" s="0" t="s">
        <v>252</v>
      </c>
      <c r="D571" s="0" t="s">
        <v>147</v>
      </c>
      <c r="E571" s="0" t="s">
        <v>1828</v>
      </c>
      <c r="F571" s="0" t="s">
        <v>155</v>
      </c>
      <c r="G571" s="0" t="s">
        <v>150</v>
      </c>
      <c r="H571" s="17" t="n">
        <v>46217.3875</v>
      </c>
      <c r="I571" s="17" t="n">
        <v>46217.4069444445</v>
      </c>
      <c r="J571" s="17" t="n">
        <v>46217.4118055556</v>
      </c>
      <c r="K571" s="17" t="n">
        <v>46217.44375</v>
      </c>
      <c r="L571" s="17" t="n">
        <v>46217.45625</v>
      </c>
      <c r="M571" s="17" t="n">
        <v>46217.4986111111</v>
      </c>
      <c r="N571" s="17" t="n">
        <v>46217.5118055556</v>
      </c>
      <c r="O571" s="17" t="n">
        <v>46217.5555555556</v>
      </c>
      <c r="P571" s="17" t="n">
        <v>46217.5715277778</v>
      </c>
      <c r="Q571" s="17" t="n">
        <v>46217.5881944444</v>
      </c>
      <c r="R571" s="0" t="n">
        <v>346</v>
      </c>
      <c r="S571" s="0" t="n">
        <v>0</v>
      </c>
      <c r="T571" s="0" t="n">
        <v>0</v>
      </c>
      <c r="U571" s="18" t="s">
        <v>130</v>
      </c>
      <c r="V571" s="18" t="s">
        <v>144</v>
      </c>
      <c r="W571" s="0" t="str">
        <f aca="false">IF(AND(X571&gt;=6,X571&lt;14),"A",IF(AND(X571&gt;=14,X571&lt;22),"B","C"))</f>
        <v>A</v>
      </c>
      <c r="X571" s="18" t="n">
        <f aca="false">HOUR(H571)</f>
        <v>9</v>
      </c>
      <c r="Y571" s="18" t="n">
        <f aca="false">ROUND((I571-H571)*1440,0)</f>
        <v>28</v>
      </c>
      <c r="Z571" s="18" t="n">
        <f aca="false">ROUND((J571-I571)*1440,0)</f>
        <v>7</v>
      </c>
      <c r="AA571" s="18" t="n">
        <f aca="false">ROUND((K571-J571)*1440,0)</f>
        <v>46</v>
      </c>
      <c r="AB571" s="18" t="n">
        <f aca="false">ROUND((L571-K571)*1440,0)</f>
        <v>18</v>
      </c>
      <c r="AC571" s="18" t="n">
        <f aca="false">ROUND((M571-L571)*1440,0)</f>
        <v>61</v>
      </c>
      <c r="AD571" s="18" t="n">
        <f aca="false">IF(N571="","",ROUND((N571-M571)*1440,0))</f>
        <v>19</v>
      </c>
      <c r="AE571" s="18" t="n">
        <f aca="false">IF(O571="","",ROUND((O571-N571)*1440,0))</f>
        <v>63</v>
      </c>
      <c r="AF571" s="18" t="n">
        <f aca="false">IF(P571="","",ROUND((P571-O571)*1440,0))</f>
        <v>23</v>
      </c>
      <c r="AG571" s="18" t="n">
        <f aca="false">IF(Q571="","",ROUND((Q571-P571)*1440,0))</f>
        <v>24</v>
      </c>
      <c r="AH571" s="18" t="n">
        <f aca="false">IF(Q571="","",ROUND((Q571-H571)*1440,0))</f>
        <v>289</v>
      </c>
      <c r="AI571" s="19" t="n">
        <f aca="false">ROUND(IF(O571="",Assumptions!$B$25-K571,O571-K571)*24,1)</f>
        <v>2.7</v>
      </c>
      <c r="AJ571" s="20" t="n">
        <f aca="false">ROUND(MAX(N(Y571)/Assumptions!$C$5, N(Z571)/Assumptions!$C$6, N(AA571)/Assumptions!$C$7, N(AB571)/Assumptions!$C$8, N(AC571)/Assumptions!$C$9, N(AD571)/Assumptions!$C$10, N(AE571)/Assumptions!$C$11, N(AF571)/Assumptions!$C$12, N(AG571)/Assumptions!$C$13),3)</f>
        <v>1.4</v>
      </c>
      <c r="AK571" s="0" t="str">
        <f aca="false">IF(OR(U571="Pending",U571="On Hold"),"Open GRN (awaiting)",IF(AJ571&lt;=1,"Within SLA",IF(ROUND(N(Y571)/Assumptions!$C$5,3)=AJ571,"Gate Wait",IF(ROUND(N(Z571)/Assumptions!$C$6,3)=AJ571,"Dock Wait",IF(ROUND(N(AA571)/Assumptions!$C$7,3)=AJ571,"Unloading",IF(ROUND(N(AB571)/Assumptions!$C$8,3)=AJ571,"Unload-to-QC Wait",IF(ROUND(N(AC571)/Assumptions!$C$9,3)=AJ571,"QC",IF(ROUND(N(AD571)/Assumptions!$C$10,3)=AJ571,"QC-to-GRN Wait",IF(ROUND(N(AE571)/Assumptions!$C$11,3)=AJ571,"GRN Processing",IF(ROUND(N(AF571)/Assumptions!$C$12,3)=AJ571,"GRN-to-Putaway Wait",IF(ROUND(N(AG571)/Assumptions!$C$13,3)=AJ571,"Putaway","Within SLA")))))))))))</f>
        <v>GRN Processing</v>
      </c>
    </row>
    <row r="572" customFormat="false" ht="15" hidden="false" customHeight="false" outlineLevel="0" collapsed="false">
      <c r="A572" s="0" t="s">
        <v>1829</v>
      </c>
      <c r="B572" s="0" t="s">
        <v>1830</v>
      </c>
      <c r="C572" s="0" t="s">
        <v>134</v>
      </c>
      <c r="D572" s="0" t="s">
        <v>135</v>
      </c>
      <c r="E572" s="0" t="s">
        <v>1831</v>
      </c>
      <c r="F572" s="0" t="s">
        <v>149</v>
      </c>
      <c r="G572" s="0" t="s">
        <v>178</v>
      </c>
      <c r="H572" s="17" t="n">
        <v>46217.3923611111</v>
      </c>
      <c r="I572" s="17" t="n">
        <v>46217.4</v>
      </c>
      <c r="J572" s="17" t="n">
        <v>46217.4090277778</v>
      </c>
      <c r="K572" s="17" t="n">
        <v>46217.45625</v>
      </c>
      <c r="L572" s="17" t="n">
        <v>46217.4611111111</v>
      </c>
      <c r="M572" s="17" t="n">
        <v>46217.4826388889</v>
      </c>
      <c r="N572" s="17" t="n">
        <v>46217.5722222222</v>
      </c>
      <c r="O572" s="17" t="n">
        <v>46217.5888888889</v>
      </c>
      <c r="P572" s="17" t="n">
        <v>46217.5965277778</v>
      </c>
      <c r="Q572" s="17" t="n">
        <v>46217.6215277778</v>
      </c>
      <c r="R572" s="0" t="n">
        <v>548</v>
      </c>
      <c r="S572" s="0" t="n">
        <v>0</v>
      </c>
      <c r="T572" s="0" t="n">
        <v>0</v>
      </c>
      <c r="U572" s="18" t="s">
        <v>130</v>
      </c>
      <c r="V572" s="18" t="s">
        <v>144</v>
      </c>
      <c r="W572" s="0" t="str">
        <f aca="false">IF(AND(X572&gt;=6,X572&lt;14),"A",IF(AND(X572&gt;=14,X572&lt;22),"B","C"))</f>
        <v>A</v>
      </c>
      <c r="X572" s="18" t="n">
        <f aca="false">HOUR(H572)</f>
        <v>9</v>
      </c>
      <c r="Y572" s="18" t="n">
        <f aca="false">ROUND((I572-H572)*1440,0)</f>
        <v>11</v>
      </c>
      <c r="Z572" s="18" t="n">
        <f aca="false">ROUND((J572-I572)*1440,0)</f>
        <v>13</v>
      </c>
      <c r="AA572" s="18" t="n">
        <f aca="false">ROUND((K572-J572)*1440,0)</f>
        <v>68</v>
      </c>
      <c r="AB572" s="18" t="n">
        <f aca="false">ROUND((L572-K572)*1440,0)</f>
        <v>7</v>
      </c>
      <c r="AC572" s="18" t="n">
        <f aca="false">ROUND((M572-L572)*1440,0)</f>
        <v>31</v>
      </c>
      <c r="AD572" s="18" t="n">
        <f aca="false">IF(N572="","",ROUND((N572-M572)*1440,0))</f>
        <v>129</v>
      </c>
      <c r="AE572" s="18" t="n">
        <f aca="false">IF(O572="","",ROUND((O572-N572)*1440,0))</f>
        <v>24</v>
      </c>
      <c r="AF572" s="18" t="n">
        <f aca="false">IF(P572="","",ROUND((P572-O572)*1440,0))</f>
        <v>11</v>
      </c>
      <c r="AG572" s="18" t="n">
        <f aca="false">IF(Q572="","",ROUND((Q572-P572)*1440,0))</f>
        <v>36</v>
      </c>
      <c r="AH572" s="18" t="n">
        <f aca="false">IF(Q572="","",ROUND((Q572-H572)*1440,0))</f>
        <v>330</v>
      </c>
      <c r="AI572" s="19" t="n">
        <f aca="false">ROUND(IF(O572="",Assumptions!$B$25-K572,O572-K572)*24,1)</f>
        <v>3.2</v>
      </c>
      <c r="AJ572" s="20" t="n">
        <f aca="false">ROUND(MAX(N(Y572)/Assumptions!$C$5, N(Z572)/Assumptions!$C$6, N(AA572)/Assumptions!$C$7, N(AB572)/Assumptions!$C$8, N(AC572)/Assumptions!$C$9, N(AD572)/Assumptions!$C$10, N(AE572)/Assumptions!$C$11, N(AF572)/Assumptions!$C$12, N(AG572)/Assumptions!$C$13),3)</f>
        <v>4.3</v>
      </c>
      <c r="AK572" s="0" t="str">
        <f aca="false">IF(OR(U572="Pending",U572="On Hold"),"Open GRN (awaiting)",IF(AJ572&lt;=1,"Within SLA",IF(ROUND(N(Y572)/Assumptions!$C$5,3)=AJ572,"Gate Wait",IF(ROUND(N(Z572)/Assumptions!$C$6,3)=AJ572,"Dock Wait",IF(ROUND(N(AA572)/Assumptions!$C$7,3)=AJ572,"Unloading",IF(ROUND(N(AB572)/Assumptions!$C$8,3)=AJ572,"Unload-to-QC Wait",IF(ROUND(N(AC572)/Assumptions!$C$9,3)=AJ572,"QC",IF(ROUND(N(AD572)/Assumptions!$C$10,3)=AJ572,"QC-to-GRN Wait",IF(ROUND(N(AE572)/Assumptions!$C$11,3)=AJ572,"GRN Processing",IF(ROUND(N(AF572)/Assumptions!$C$12,3)=AJ572,"GRN-to-Putaway Wait",IF(ROUND(N(AG572)/Assumptions!$C$13,3)=AJ572,"Putaway","Within SLA")))))))))))</f>
        <v>QC-to-GRN Wait</v>
      </c>
    </row>
    <row r="573" customFormat="false" ht="15" hidden="false" customHeight="false" outlineLevel="0" collapsed="false">
      <c r="A573" s="0" t="s">
        <v>1832</v>
      </c>
      <c r="B573" s="0" t="s">
        <v>1833</v>
      </c>
      <c r="C573" s="0" t="s">
        <v>252</v>
      </c>
      <c r="D573" s="0" t="s">
        <v>135</v>
      </c>
      <c r="E573" s="0" t="s">
        <v>1834</v>
      </c>
      <c r="F573" s="0" t="s">
        <v>155</v>
      </c>
      <c r="G573" s="0" t="s">
        <v>178</v>
      </c>
      <c r="H573" s="17" t="n">
        <v>46217.4090277778</v>
      </c>
      <c r="I573" s="17" t="n">
        <v>46217.4208333333</v>
      </c>
      <c r="J573" s="17" t="n">
        <v>46217.4277777778</v>
      </c>
      <c r="K573" s="17" t="n">
        <v>46217.4506944444</v>
      </c>
      <c r="L573" s="17" t="n">
        <v>46217.4597222222</v>
      </c>
      <c r="M573" s="17" t="n">
        <v>46217.4826388889</v>
      </c>
      <c r="N573" s="17" t="n">
        <v>46217.55</v>
      </c>
      <c r="O573" s="17" t="n">
        <v>46217.6506944444</v>
      </c>
      <c r="P573" s="17" t="n">
        <v>46217.6548611111</v>
      </c>
      <c r="Q573" s="17" t="n">
        <v>46217.6736111111</v>
      </c>
      <c r="R573" s="0" t="n">
        <v>581</v>
      </c>
      <c r="S573" s="0" t="n">
        <v>0</v>
      </c>
      <c r="T573" s="0" t="n">
        <v>9</v>
      </c>
      <c r="U573" s="18" t="s">
        <v>123</v>
      </c>
      <c r="V573" s="18" t="s">
        <v>156</v>
      </c>
      <c r="W573" s="0" t="str">
        <f aca="false">IF(AND(X573&gt;=6,X573&lt;14),"A",IF(AND(X573&gt;=14,X573&lt;22),"B","C"))</f>
        <v>A</v>
      </c>
      <c r="X573" s="18" t="n">
        <f aca="false">HOUR(H573)</f>
        <v>9</v>
      </c>
      <c r="Y573" s="18" t="n">
        <f aca="false">ROUND((I573-H573)*1440,0)</f>
        <v>17</v>
      </c>
      <c r="Z573" s="18" t="n">
        <f aca="false">ROUND((J573-I573)*1440,0)</f>
        <v>10</v>
      </c>
      <c r="AA573" s="18" t="n">
        <f aca="false">ROUND((K573-J573)*1440,0)</f>
        <v>33</v>
      </c>
      <c r="AB573" s="18" t="n">
        <f aca="false">ROUND((L573-K573)*1440,0)</f>
        <v>13</v>
      </c>
      <c r="AC573" s="18" t="n">
        <f aca="false">ROUND((M573-L573)*1440,0)</f>
        <v>33</v>
      </c>
      <c r="AD573" s="18" t="n">
        <f aca="false">IF(N573="","",ROUND((N573-M573)*1440,0))</f>
        <v>97</v>
      </c>
      <c r="AE573" s="18" t="n">
        <f aca="false">IF(O573="","",ROUND((O573-N573)*1440,0))</f>
        <v>145</v>
      </c>
      <c r="AF573" s="18" t="n">
        <f aca="false">IF(P573="","",ROUND((P573-O573)*1440,0))</f>
        <v>6</v>
      </c>
      <c r="AG573" s="18" t="n">
        <f aca="false">IF(Q573="","",ROUND((Q573-P573)*1440,0))</f>
        <v>27</v>
      </c>
      <c r="AH573" s="18" t="n">
        <f aca="false">IF(Q573="","",ROUND((Q573-H573)*1440,0))</f>
        <v>381</v>
      </c>
      <c r="AI573" s="19" t="n">
        <f aca="false">ROUND(IF(O573="",Assumptions!$B$25-K573,O573-K573)*24,1)</f>
        <v>4.8</v>
      </c>
      <c r="AJ573" s="20" t="n">
        <f aca="false">ROUND(MAX(N(Y573)/Assumptions!$C$5, N(Z573)/Assumptions!$C$6, N(AA573)/Assumptions!$C$7, N(AB573)/Assumptions!$C$8, N(AC573)/Assumptions!$C$9, N(AD573)/Assumptions!$C$10, N(AE573)/Assumptions!$C$11, N(AF573)/Assumptions!$C$12, N(AG573)/Assumptions!$C$13),3)</f>
        <v>3.233</v>
      </c>
      <c r="AK573" s="0" t="str">
        <f aca="false">IF(OR(U573="Pending",U573="On Hold"),"Open GRN (awaiting)",IF(AJ573&lt;=1,"Within SLA",IF(ROUND(N(Y573)/Assumptions!$C$5,3)=AJ573,"Gate Wait",IF(ROUND(N(Z573)/Assumptions!$C$6,3)=AJ573,"Dock Wait",IF(ROUND(N(AA573)/Assumptions!$C$7,3)=AJ573,"Unloading",IF(ROUND(N(AB573)/Assumptions!$C$8,3)=AJ573,"Unload-to-QC Wait",IF(ROUND(N(AC573)/Assumptions!$C$9,3)=AJ573,"QC",IF(ROUND(N(AD573)/Assumptions!$C$10,3)=AJ573,"QC-to-GRN Wait",IF(ROUND(N(AE573)/Assumptions!$C$11,3)=AJ573,"GRN Processing",IF(ROUND(N(AF573)/Assumptions!$C$12,3)=AJ573,"GRN-to-Putaway Wait",IF(ROUND(N(AG573)/Assumptions!$C$13,3)=AJ573,"Putaway","Within SLA")))))))))))</f>
        <v>QC-to-GRN Wait</v>
      </c>
    </row>
    <row r="574" customFormat="false" ht="15" hidden="false" customHeight="false" outlineLevel="0" collapsed="false">
      <c r="A574" s="0" t="s">
        <v>1835</v>
      </c>
      <c r="B574" s="0" t="s">
        <v>1836</v>
      </c>
      <c r="C574" s="0" t="s">
        <v>218</v>
      </c>
      <c r="D574" s="0" t="s">
        <v>135</v>
      </c>
      <c r="E574" s="0" t="s">
        <v>1837</v>
      </c>
      <c r="F574" s="0" t="s">
        <v>128</v>
      </c>
      <c r="G574" s="0" t="s">
        <v>138</v>
      </c>
      <c r="H574" s="17" t="n">
        <v>46217.41875</v>
      </c>
      <c r="I574" s="17" t="n">
        <v>46217.4416666667</v>
      </c>
      <c r="J574" s="17" t="n">
        <v>46217.4444444445</v>
      </c>
      <c r="K574" s="17" t="n">
        <v>46217.4673611111</v>
      </c>
      <c r="L574" s="17" t="n">
        <v>46217.4708333333</v>
      </c>
      <c r="M574" s="17" t="n">
        <v>46217.4833333333</v>
      </c>
      <c r="N574" s="17" t="n">
        <v>46217.5854166667</v>
      </c>
      <c r="O574" s="17" t="n">
        <v>46217.60625</v>
      </c>
      <c r="P574" s="17" t="n">
        <v>46217.6208333333</v>
      </c>
      <c r="Q574" s="17" t="n">
        <v>46217.6333333333</v>
      </c>
      <c r="R574" s="0" t="n">
        <v>849</v>
      </c>
      <c r="S574" s="0" t="n">
        <v>0</v>
      </c>
      <c r="T574" s="0" t="n">
        <v>0</v>
      </c>
      <c r="U574" s="18" t="s">
        <v>130</v>
      </c>
      <c r="V574" s="18" t="s">
        <v>156</v>
      </c>
      <c r="W574" s="0" t="str">
        <f aca="false">IF(AND(X574&gt;=6,X574&lt;14),"A",IF(AND(X574&gt;=14,X574&lt;22),"B","C"))</f>
        <v>A</v>
      </c>
      <c r="X574" s="18" t="n">
        <f aca="false">HOUR(H574)</f>
        <v>10</v>
      </c>
      <c r="Y574" s="18" t="n">
        <f aca="false">ROUND((I574-H574)*1440,0)</f>
        <v>33</v>
      </c>
      <c r="Z574" s="18" t="n">
        <f aca="false">ROUND((J574-I574)*1440,0)</f>
        <v>4</v>
      </c>
      <c r="AA574" s="18" t="n">
        <f aca="false">ROUND((K574-J574)*1440,0)</f>
        <v>33</v>
      </c>
      <c r="AB574" s="18" t="n">
        <f aca="false">ROUND((L574-K574)*1440,0)</f>
        <v>5</v>
      </c>
      <c r="AC574" s="18" t="n">
        <f aca="false">ROUND((M574-L574)*1440,0)</f>
        <v>18</v>
      </c>
      <c r="AD574" s="18" t="n">
        <f aca="false">IF(N574="","",ROUND((N574-M574)*1440,0))</f>
        <v>147</v>
      </c>
      <c r="AE574" s="18" t="n">
        <f aca="false">IF(O574="","",ROUND((O574-N574)*1440,0))</f>
        <v>30</v>
      </c>
      <c r="AF574" s="18" t="n">
        <f aca="false">IF(P574="","",ROUND((P574-O574)*1440,0))</f>
        <v>21</v>
      </c>
      <c r="AG574" s="18" t="n">
        <f aca="false">IF(Q574="","",ROUND((Q574-P574)*1440,0))</f>
        <v>18</v>
      </c>
      <c r="AH574" s="18" t="n">
        <f aca="false">IF(Q574="","",ROUND((Q574-H574)*1440,0))</f>
        <v>309</v>
      </c>
      <c r="AI574" s="19" t="n">
        <f aca="false">ROUND(IF(O574="",Assumptions!$B$25-K574,O574-K574)*24,1)</f>
        <v>3.3</v>
      </c>
      <c r="AJ574" s="20" t="n">
        <f aca="false">ROUND(MAX(N(Y574)/Assumptions!$C$5, N(Z574)/Assumptions!$C$6, N(AA574)/Assumptions!$C$7, N(AB574)/Assumptions!$C$8, N(AC574)/Assumptions!$C$9, N(AD574)/Assumptions!$C$10, N(AE574)/Assumptions!$C$11, N(AF574)/Assumptions!$C$12, N(AG574)/Assumptions!$C$13),3)</f>
        <v>4.9</v>
      </c>
      <c r="AK574" s="0" t="str">
        <f aca="false">IF(OR(U574="Pending",U574="On Hold"),"Open GRN (awaiting)",IF(AJ574&lt;=1,"Within SLA",IF(ROUND(N(Y574)/Assumptions!$C$5,3)=AJ574,"Gate Wait",IF(ROUND(N(Z574)/Assumptions!$C$6,3)=AJ574,"Dock Wait",IF(ROUND(N(AA574)/Assumptions!$C$7,3)=AJ574,"Unloading",IF(ROUND(N(AB574)/Assumptions!$C$8,3)=AJ574,"Unload-to-QC Wait",IF(ROUND(N(AC574)/Assumptions!$C$9,3)=AJ574,"QC",IF(ROUND(N(AD574)/Assumptions!$C$10,3)=AJ574,"QC-to-GRN Wait",IF(ROUND(N(AE574)/Assumptions!$C$11,3)=AJ574,"GRN Processing",IF(ROUND(N(AF574)/Assumptions!$C$12,3)=AJ574,"GRN-to-Putaway Wait",IF(ROUND(N(AG574)/Assumptions!$C$13,3)=AJ574,"Putaway","Within SLA")))))))))))</f>
        <v>QC-to-GRN Wait</v>
      </c>
    </row>
    <row r="575" customFormat="false" ht="15" hidden="false" customHeight="false" outlineLevel="0" collapsed="false">
      <c r="A575" s="0" t="s">
        <v>1838</v>
      </c>
      <c r="B575" s="0" t="s">
        <v>1839</v>
      </c>
      <c r="C575" s="0" t="s">
        <v>218</v>
      </c>
      <c r="D575" s="0" t="s">
        <v>147</v>
      </c>
      <c r="E575" s="0" t="s">
        <v>1840</v>
      </c>
      <c r="F575" s="0" t="s">
        <v>137</v>
      </c>
      <c r="G575" s="0" t="s">
        <v>167</v>
      </c>
      <c r="H575" s="17" t="n">
        <v>46217.4291666667</v>
      </c>
      <c r="I575" s="17" t="n">
        <v>46217.4472222222</v>
      </c>
      <c r="J575" s="17" t="n">
        <v>46217.4527777778</v>
      </c>
      <c r="K575" s="17" t="n">
        <v>46217.4909722222</v>
      </c>
      <c r="L575" s="17" t="n">
        <v>46217.4965277778</v>
      </c>
      <c r="M575" s="17" t="n">
        <v>46217.5145833333</v>
      </c>
      <c r="N575" s="17" t="n">
        <v>46217.5375</v>
      </c>
      <c r="O575" s="17" t="n">
        <v>46217.5520833333</v>
      </c>
      <c r="P575" s="17" t="n">
        <v>46217.5625</v>
      </c>
      <c r="Q575" s="17" t="n">
        <v>46217.5854166667</v>
      </c>
      <c r="R575" s="0" t="n">
        <v>638</v>
      </c>
      <c r="S575" s="0" t="n">
        <v>0</v>
      </c>
      <c r="T575" s="0" t="n">
        <v>0</v>
      </c>
      <c r="U575" s="18" t="s">
        <v>130</v>
      </c>
      <c r="V575" s="18" t="s">
        <v>156</v>
      </c>
      <c r="W575" s="0" t="str">
        <f aca="false">IF(AND(X575&gt;=6,X575&lt;14),"A",IF(AND(X575&gt;=14,X575&lt;22),"B","C"))</f>
        <v>A</v>
      </c>
      <c r="X575" s="18" t="n">
        <f aca="false">HOUR(H575)</f>
        <v>10</v>
      </c>
      <c r="Y575" s="18" t="n">
        <f aca="false">ROUND((I575-H575)*1440,0)</f>
        <v>26</v>
      </c>
      <c r="Z575" s="18" t="n">
        <f aca="false">ROUND((J575-I575)*1440,0)</f>
        <v>8</v>
      </c>
      <c r="AA575" s="18" t="n">
        <f aca="false">ROUND((K575-J575)*1440,0)</f>
        <v>55</v>
      </c>
      <c r="AB575" s="18" t="n">
        <f aca="false">ROUND((L575-K575)*1440,0)</f>
        <v>8</v>
      </c>
      <c r="AC575" s="18" t="n">
        <f aca="false">ROUND((M575-L575)*1440,0)</f>
        <v>26</v>
      </c>
      <c r="AD575" s="18" t="n">
        <f aca="false">IF(N575="","",ROUND((N575-M575)*1440,0))</f>
        <v>33</v>
      </c>
      <c r="AE575" s="18" t="n">
        <f aca="false">IF(O575="","",ROUND((O575-N575)*1440,0))</f>
        <v>21</v>
      </c>
      <c r="AF575" s="18" t="n">
        <f aca="false">IF(P575="","",ROUND((P575-O575)*1440,0))</f>
        <v>15</v>
      </c>
      <c r="AG575" s="18" t="n">
        <f aca="false">IF(Q575="","",ROUND((Q575-P575)*1440,0))</f>
        <v>33</v>
      </c>
      <c r="AH575" s="18" t="n">
        <f aca="false">IF(Q575="","",ROUND((Q575-H575)*1440,0))</f>
        <v>225</v>
      </c>
      <c r="AI575" s="19" t="n">
        <f aca="false">ROUND(IF(O575="",Assumptions!$B$25-K575,O575-K575)*24,1)</f>
        <v>1.5</v>
      </c>
      <c r="AJ575" s="20" t="n">
        <f aca="false">ROUND(MAX(N(Y575)/Assumptions!$C$5, N(Z575)/Assumptions!$C$6, N(AA575)/Assumptions!$C$7, N(AB575)/Assumptions!$C$8, N(AC575)/Assumptions!$C$9, N(AD575)/Assumptions!$C$10, N(AE575)/Assumptions!$C$11, N(AF575)/Assumptions!$C$12, N(AG575)/Assumptions!$C$13),3)</f>
        <v>1.1</v>
      </c>
      <c r="AK575" s="0" t="str">
        <f aca="false">IF(OR(U575="Pending",U575="On Hold"),"Open GRN (awaiting)",IF(AJ575&lt;=1,"Within SLA",IF(ROUND(N(Y575)/Assumptions!$C$5,3)=AJ575,"Gate Wait",IF(ROUND(N(Z575)/Assumptions!$C$6,3)=AJ575,"Dock Wait",IF(ROUND(N(AA575)/Assumptions!$C$7,3)=AJ575,"Unloading",IF(ROUND(N(AB575)/Assumptions!$C$8,3)=AJ575,"Unload-to-QC Wait",IF(ROUND(N(AC575)/Assumptions!$C$9,3)=AJ575,"QC",IF(ROUND(N(AD575)/Assumptions!$C$10,3)=AJ575,"QC-to-GRN Wait",IF(ROUND(N(AE575)/Assumptions!$C$11,3)=AJ575,"GRN Processing",IF(ROUND(N(AF575)/Assumptions!$C$12,3)=AJ575,"GRN-to-Putaway Wait",IF(ROUND(N(AG575)/Assumptions!$C$13,3)=AJ575,"Putaway","Within SLA")))))))))))</f>
        <v>QC-to-GRN Wait</v>
      </c>
    </row>
    <row r="576" customFormat="false" ht="15" hidden="false" customHeight="false" outlineLevel="0" collapsed="false">
      <c r="A576" s="0" t="s">
        <v>1841</v>
      </c>
      <c r="B576" s="0" t="s">
        <v>1842</v>
      </c>
      <c r="C576" s="0" t="s">
        <v>184</v>
      </c>
      <c r="D576" s="0" t="s">
        <v>135</v>
      </c>
      <c r="E576" s="0" t="s">
        <v>1843</v>
      </c>
      <c r="F576" s="0" t="s">
        <v>121</v>
      </c>
      <c r="G576" s="0" t="s">
        <v>178</v>
      </c>
      <c r="H576" s="17" t="n">
        <v>46217.4340277778</v>
      </c>
      <c r="I576" s="17" t="n">
        <v>46217.4590277778</v>
      </c>
      <c r="J576" s="17" t="n">
        <v>46217.4625</v>
      </c>
      <c r="K576" s="17" t="n">
        <v>46217.5243055556</v>
      </c>
      <c r="L576" s="17" t="n">
        <v>46217.5305555556</v>
      </c>
      <c r="M576" s="17" t="n">
        <v>46217.5444444444</v>
      </c>
      <c r="N576" s="17" t="n">
        <v>46217.6944444445</v>
      </c>
      <c r="O576" s="17" t="n">
        <v>46217.7013888889</v>
      </c>
      <c r="P576" s="17" t="n">
        <v>46217.7111111111</v>
      </c>
      <c r="Q576" s="17" t="n">
        <v>46217.7368055556</v>
      </c>
      <c r="R576" s="0" t="n">
        <v>2308</v>
      </c>
      <c r="S576" s="0" t="n">
        <v>0</v>
      </c>
      <c r="T576" s="0" t="n">
        <v>0</v>
      </c>
      <c r="U576" s="18" t="s">
        <v>130</v>
      </c>
      <c r="V576" s="18" t="s">
        <v>144</v>
      </c>
      <c r="W576" s="0" t="str">
        <f aca="false">IF(AND(X576&gt;=6,X576&lt;14),"A",IF(AND(X576&gt;=14,X576&lt;22),"B","C"))</f>
        <v>A</v>
      </c>
      <c r="X576" s="18" t="n">
        <f aca="false">HOUR(H576)</f>
        <v>10</v>
      </c>
      <c r="Y576" s="18" t="n">
        <f aca="false">ROUND((I576-H576)*1440,0)</f>
        <v>36</v>
      </c>
      <c r="Z576" s="18" t="n">
        <f aca="false">ROUND((J576-I576)*1440,0)</f>
        <v>5</v>
      </c>
      <c r="AA576" s="18" t="n">
        <f aca="false">ROUND((K576-J576)*1440,0)</f>
        <v>89</v>
      </c>
      <c r="AB576" s="18" t="n">
        <f aca="false">ROUND((L576-K576)*1440,0)</f>
        <v>9</v>
      </c>
      <c r="AC576" s="18" t="n">
        <f aca="false">ROUND((M576-L576)*1440,0)</f>
        <v>20</v>
      </c>
      <c r="AD576" s="18" t="n">
        <f aca="false">IF(N576="","",ROUND((N576-M576)*1440,0))</f>
        <v>216</v>
      </c>
      <c r="AE576" s="18" t="n">
        <f aca="false">IF(O576="","",ROUND((O576-N576)*1440,0))</f>
        <v>10</v>
      </c>
      <c r="AF576" s="18" t="n">
        <f aca="false">IF(P576="","",ROUND((P576-O576)*1440,0))</f>
        <v>14</v>
      </c>
      <c r="AG576" s="18" t="n">
        <f aca="false">IF(Q576="","",ROUND((Q576-P576)*1440,0))</f>
        <v>37</v>
      </c>
      <c r="AH576" s="18" t="n">
        <f aca="false">IF(Q576="","",ROUND((Q576-H576)*1440,0))</f>
        <v>436</v>
      </c>
      <c r="AI576" s="19" t="n">
        <f aca="false">ROUND(IF(O576="",Assumptions!$B$25-K576,O576-K576)*24,1)</f>
        <v>4.3</v>
      </c>
      <c r="AJ576" s="20" t="n">
        <f aca="false">ROUND(MAX(N(Y576)/Assumptions!$C$5, N(Z576)/Assumptions!$C$6, N(AA576)/Assumptions!$C$7, N(AB576)/Assumptions!$C$8, N(AC576)/Assumptions!$C$9, N(AD576)/Assumptions!$C$10, N(AE576)/Assumptions!$C$11, N(AF576)/Assumptions!$C$12, N(AG576)/Assumptions!$C$13),3)</f>
        <v>7.2</v>
      </c>
      <c r="AK576" s="0" t="str">
        <f aca="false">IF(OR(U576="Pending",U576="On Hold"),"Open GRN (awaiting)",IF(AJ576&lt;=1,"Within SLA",IF(ROUND(N(Y576)/Assumptions!$C$5,3)=AJ576,"Gate Wait",IF(ROUND(N(Z576)/Assumptions!$C$6,3)=AJ576,"Dock Wait",IF(ROUND(N(AA576)/Assumptions!$C$7,3)=AJ576,"Unloading",IF(ROUND(N(AB576)/Assumptions!$C$8,3)=AJ576,"Unload-to-QC Wait",IF(ROUND(N(AC576)/Assumptions!$C$9,3)=AJ576,"QC",IF(ROUND(N(AD576)/Assumptions!$C$10,3)=AJ576,"QC-to-GRN Wait",IF(ROUND(N(AE576)/Assumptions!$C$11,3)=AJ576,"GRN Processing",IF(ROUND(N(AF576)/Assumptions!$C$12,3)=AJ576,"GRN-to-Putaway Wait",IF(ROUND(N(AG576)/Assumptions!$C$13,3)=AJ576,"Putaway","Within SLA")))))))))))</f>
        <v>QC-to-GRN Wait</v>
      </c>
    </row>
    <row r="577" customFormat="false" ht="15" hidden="false" customHeight="false" outlineLevel="0" collapsed="false">
      <c r="A577" s="0" t="s">
        <v>1844</v>
      </c>
      <c r="B577" s="0" t="s">
        <v>1845</v>
      </c>
      <c r="C577" s="0" t="s">
        <v>118</v>
      </c>
      <c r="D577" s="0" t="s">
        <v>119</v>
      </c>
      <c r="E577" s="0" t="s">
        <v>1846</v>
      </c>
      <c r="F577" s="0" t="s">
        <v>121</v>
      </c>
      <c r="G577" s="0" t="s">
        <v>122</v>
      </c>
      <c r="H577" s="17" t="n">
        <v>46217.4548611111</v>
      </c>
      <c r="I577" s="17" t="n">
        <v>46217.4743055556</v>
      </c>
      <c r="J577" s="17" t="n">
        <v>46217.4805555556</v>
      </c>
      <c r="K577" s="17" t="n">
        <v>46217.50625</v>
      </c>
      <c r="L577" s="17" t="n">
        <v>46217.5131944444</v>
      </c>
      <c r="M577" s="17" t="n">
        <v>46217.5486111111</v>
      </c>
      <c r="N577" s="17" t="n">
        <v>46217.55625</v>
      </c>
      <c r="O577" s="17" t="n">
        <v>46217.5826388889</v>
      </c>
      <c r="P577" s="17" t="n">
        <v>46217.6354166667</v>
      </c>
      <c r="Q577" s="17" t="n">
        <v>46217.6513888889</v>
      </c>
      <c r="R577" s="0" t="n">
        <v>185</v>
      </c>
      <c r="S577" s="0" t="n">
        <v>0</v>
      </c>
      <c r="T577" s="0" t="n">
        <v>0</v>
      </c>
      <c r="U577" s="18" t="s">
        <v>130</v>
      </c>
      <c r="V577" s="18" t="s">
        <v>139</v>
      </c>
      <c r="W577" s="0" t="str">
        <f aca="false">IF(AND(X577&gt;=6,X577&lt;14),"A",IF(AND(X577&gt;=14,X577&lt;22),"B","C"))</f>
        <v>A</v>
      </c>
      <c r="X577" s="18" t="n">
        <f aca="false">HOUR(H577)</f>
        <v>10</v>
      </c>
      <c r="Y577" s="18" t="n">
        <f aca="false">ROUND((I577-H577)*1440,0)</f>
        <v>28</v>
      </c>
      <c r="Z577" s="18" t="n">
        <f aca="false">ROUND((J577-I577)*1440,0)</f>
        <v>9</v>
      </c>
      <c r="AA577" s="18" t="n">
        <f aca="false">ROUND((K577-J577)*1440,0)</f>
        <v>37</v>
      </c>
      <c r="AB577" s="18" t="n">
        <f aca="false">ROUND((L577-K577)*1440,0)</f>
        <v>10</v>
      </c>
      <c r="AC577" s="18" t="n">
        <f aca="false">ROUND((M577-L577)*1440,0)</f>
        <v>51</v>
      </c>
      <c r="AD577" s="18" t="n">
        <f aca="false">IF(N577="","",ROUND((N577-M577)*1440,0))</f>
        <v>11</v>
      </c>
      <c r="AE577" s="18" t="n">
        <f aca="false">IF(O577="","",ROUND((O577-N577)*1440,0))</f>
        <v>38</v>
      </c>
      <c r="AF577" s="18" t="n">
        <f aca="false">IF(P577="","",ROUND((P577-O577)*1440,0))</f>
        <v>76</v>
      </c>
      <c r="AG577" s="18" t="n">
        <f aca="false">IF(Q577="","",ROUND((Q577-P577)*1440,0))</f>
        <v>23</v>
      </c>
      <c r="AH577" s="18" t="n">
        <f aca="false">IF(Q577="","",ROUND((Q577-H577)*1440,0))</f>
        <v>283</v>
      </c>
      <c r="AI577" s="19" t="n">
        <f aca="false">ROUND(IF(O577="",Assumptions!$B$25-K577,O577-K577)*24,1)</f>
        <v>1.8</v>
      </c>
      <c r="AJ577" s="20" t="n">
        <f aca="false">ROUND(MAX(N(Y577)/Assumptions!$C$5, N(Z577)/Assumptions!$C$6, N(AA577)/Assumptions!$C$7, N(AB577)/Assumptions!$C$8, N(AC577)/Assumptions!$C$9, N(AD577)/Assumptions!$C$10, N(AE577)/Assumptions!$C$11, N(AF577)/Assumptions!$C$12, N(AG577)/Assumptions!$C$13),3)</f>
        <v>3.8</v>
      </c>
      <c r="AK577" s="0" t="str">
        <f aca="false">IF(OR(U577="Pending",U577="On Hold"),"Open GRN (awaiting)",IF(AJ577&lt;=1,"Within SLA",IF(ROUND(N(Y577)/Assumptions!$C$5,3)=AJ577,"Gate Wait",IF(ROUND(N(Z577)/Assumptions!$C$6,3)=AJ577,"Dock Wait",IF(ROUND(N(AA577)/Assumptions!$C$7,3)=AJ577,"Unloading",IF(ROUND(N(AB577)/Assumptions!$C$8,3)=AJ577,"Unload-to-QC Wait",IF(ROUND(N(AC577)/Assumptions!$C$9,3)=AJ577,"QC",IF(ROUND(N(AD577)/Assumptions!$C$10,3)=AJ577,"QC-to-GRN Wait",IF(ROUND(N(AE577)/Assumptions!$C$11,3)=AJ577,"GRN Processing",IF(ROUND(N(AF577)/Assumptions!$C$12,3)=AJ577,"GRN-to-Putaway Wait",IF(ROUND(N(AG577)/Assumptions!$C$13,3)=AJ577,"Putaway","Within SLA")))))))))))</f>
        <v>GRN-to-Putaway Wait</v>
      </c>
    </row>
    <row r="578" customFormat="false" ht="15" hidden="false" customHeight="false" outlineLevel="0" collapsed="false">
      <c r="A578" s="0" t="s">
        <v>1847</v>
      </c>
      <c r="B578" s="0" t="s">
        <v>1848</v>
      </c>
      <c r="C578" s="0" t="s">
        <v>153</v>
      </c>
      <c r="D578" s="0" t="s">
        <v>119</v>
      </c>
      <c r="E578" s="0" t="s">
        <v>1849</v>
      </c>
      <c r="F578" s="0" t="s">
        <v>155</v>
      </c>
      <c r="G578" s="0" t="s">
        <v>129</v>
      </c>
      <c r="H578" s="17" t="n">
        <v>46217.4590277778</v>
      </c>
      <c r="I578" s="17" t="n">
        <v>46217.4680555556</v>
      </c>
      <c r="J578" s="17" t="n">
        <v>46217.4708333333</v>
      </c>
      <c r="K578" s="17" t="n">
        <v>46217.4951388889</v>
      </c>
      <c r="L578" s="17" t="n">
        <v>46217.5034722222</v>
      </c>
      <c r="M578" s="17" t="n">
        <v>46217.5215277778</v>
      </c>
      <c r="N578" s="17" t="n">
        <v>46217.5326388889</v>
      </c>
      <c r="O578" s="17" t="n">
        <v>46217.5548611111</v>
      </c>
      <c r="P578" s="17" t="n">
        <v>46217.5680555556</v>
      </c>
      <c r="Q578" s="17" t="n">
        <v>46217.5895833333</v>
      </c>
      <c r="R578" s="0" t="n">
        <v>122</v>
      </c>
      <c r="S578" s="0" t="n">
        <v>0</v>
      </c>
      <c r="T578" s="0" t="n">
        <v>0</v>
      </c>
      <c r="U578" s="18" t="s">
        <v>130</v>
      </c>
      <c r="V578" s="18" t="s">
        <v>333</v>
      </c>
      <c r="W578" s="0" t="str">
        <f aca="false">IF(AND(X578&gt;=6,X578&lt;14),"A",IF(AND(X578&gt;=14,X578&lt;22),"B","C"))</f>
        <v>A</v>
      </c>
      <c r="X578" s="18" t="n">
        <f aca="false">HOUR(H578)</f>
        <v>11</v>
      </c>
      <c r="Y578" s="18" t="n">
        <f aca="false">ROUND((I578-H578)*1440,0)</f>
        <v>13</v>
      </c>
      <c r="Z578" s="18" t="n">
        <f aca="false">ROUND((J578-I578)*1440,0)</f>
        <v>4</v>
      </c>
      <c r="AA578" s="18" t="n">
        <f aca="false">ROUND((K578-J578)*1440,0)</f>
        <v>35</v>
      </c>
      <c r="AB578" s="18" t="n">
        <f aca="false">ROUND((L578-K578)*1440,0)</f>
        <v>12</v>
      </c>
      <c r="AC578" s="18" t="n">
        <f aca="false">ROUND((M578-L578)*1440,0)</f>
        <v>26</v>
      </c>
      <c r="AD578" s="18" t="n">
        <f aca="false">IF(N578="","",ROUND((N578-M578)*1440,0))</f>
        <v>16</v>
      </c>
      <c r="AE578" s="18" t="n">
        <f aca="false">IF(O578="","",ROUND((O578-N578)*1440,0))</f>
        <v>32</v>
      </c>
      <c r="AF578" s="18" t="n">
        <f aca="false">IF(P578="","",ROUND((P578-O578)*1440,0))</f>
        <v>19</v>
      </c>
      <c r="AG578" s="18" t="n">
        <f aca="false">IF(Q578="","",ROUND((Q578-P578)*1440,0))</f>
        <v>31</v>
      </c>
      <c r="AH578" s="18" t="n">
        <f aca="false">IF(Q578="","",ROUND((Q578-H578)*1440,0))</f>
        <v>188</v>
      </c>
      <c r="AI578" s="19" t="n">
        <f aca="false">ROUND(IF(O578="",Assumptions!$B$25-K578,O578-K578)*24,1)</f>
        <v>1.4</v>
      </c>
      <c r="AJ578" s="20" t="n">
        <f aca="false">ROUND(MAX(N(Y578)/Assumptions!$C$5, N(Z578)/Assumptions!$C$6, N(AA578)/Assumptions!$C$7, N(AB578)/Assumptions!$C$8, N(AC578)/Assumptions!$C$9, N(AD578)/Assumptions!$C$10, N(AE578)/Assumptions!$C$11, N(AF578)/Assumptions!$C$12, N(AG578)/Assumptions!$C$13),3)</f>
        <v>0.95</v>
      </c>
      <c r="AK578" s="0" t="str">
        <f aca="false">IF(OR(U578="Pending",U578="On Hold"),"Open GRN (awaiting)",IF(AJ578&lt;=1,"Within SLA",IF(ROUND(N(Y578)/Assumptions!$C$5,3)=AJ578,"Gate Wait",IF(ROUND(N(Z578)/Assumptions!$C$6,3)=AJ578,"Dock Wait",IF(ROUND(N(AA578)/Assumptions!$C$7,3)=AJ578,"Unloading",IF(ROUND(N(AB578)/Assumptions!$C$8,3)=AJ578,"Unload-to-QC Wait",IF(ROUND(N(AC578)/Assumptions!$C$9,3)=AJ578,"QC",IF(ROUND(N(AD578)/Assumptions!$C$10,3)=AJ578,"QC-to-GRN Wait",IF(ROUND(N(AE578)/Assumptions!$C$11,3)=AJ578,"GRN Processing",IF(ROUND(N(AF578)/Assumptions!$C$12,3)=AJ578,"GRN-to-Putaway Wait",IF(ROUND(N(AG578)/Assumptions!$C$13,3)=AJ578,"Putaway","Within SLA")))))))))))</f>
        <v>Within SLA</v>
      </c>
    </row>
    <row r="579" customFormat="false" ht="15" hidden="false" customHeight="false" outlineLevel="0" collapsed="false">
      <c r="A579" s="0" t="s">
        <v>1850</v>
      </c>
      <c r="B579" s="0" t="s">
        <v>1851</v>
      </c>
      <c r="C579" s="0" t="s">
        <v>134</v>
      </c>
      <c r="D579" s="0" t="s">
        <v>119</v>
      </c>
      <c r="E579" s="0" t="s">
        <v>1852</v>
      </c>
      <c r="F579" s="0" t="s">
        <v>149</v>
      </c>
      <c r="G579" s="0" t="s">
        <v>129</v>
      </c>
      <c r="H579" s="17" t="n">
        <v>46217.4625</v>
      </c>
      <c r="I579" s="17" t="n">
        <v>46217.4729166667</v>
      </c>
      <c r="J579" s="17" t="n">
        <v>46217.4784722222</v>
      </c>
      <c r="K579" s="17" t="n">
        <v>46217.4888888889</v>
      </c>
      <c r="L579" s="17" t="n">
        <v>46217.4951388889</v>
      </c>
      <c r="M579" s="17" t="n">
        <v>46217.5097222222</v>
      </c>
      <c r="N579" s="17" t="n">
        <v>46217.53125</v>
      </c>
      <c r="O579" s="17" t="n">
        <v>46217.6895833333</v>
      </c>
      <c r="P579" s="17" t="n">
        <v>46217.6958333333</v>
      </c>
      <c r="Q579" s="17" t="n">
        <v>46217.7145833333</v>
      </c>
      <c r="R579" s="0" t="n">
        <v>239</v>
      </c>
      <c r="S579" s="0" t="n">
        <v>0</v>
      </c>
      <c r="T579" s="0" t="n">
        <v>0</v>
      </c>
      <c r="U579" s="18" t="s">
        <v>130</v>
      </c>
      <c r="V579" s="18" t="s">
        <v>144</v>
      </c>
      <c r="W579" s="0" t="str">
        <f aca="false">IF(AND(X579&gt;=6,X579&lt;14),"A",IF(AND(X579&gt;=14,X579&lt;22),"B","C"))</f>
        <v>A</v>
      </c>
      <c r="X579" s="18" t="n">
        <f aca="false">HOUR(H579)</f>
        <v>11</v>
      </c>
      <c r="Y579" s="18" t="n">
        <f aca="false">ROUND((I579-H579)*1440,0)</f>
        <v>15</v>
      </c>
      <c r="Z579" s="18" t="n">
        <f aca="false">ROUND((J579-I579)*1440,0)</f>
        <v>8</v>
      </c>
      <c r="AA579" s="18" t="n">
        <f aca="false">ROUND((K579-J579)*1440,0)</f>
        <v>15</v>
      </c>
      <c r="AB579" s="18" t="n">
        <f aca="false">ROUND((L579-K579)*1440,0)</f>
        <v>9</v>
      </c>
      <c r="AC579" s="18" t="n">
        <f aca="false">ROUND((M579-L579)*1440,0)</f>
        <v>21</v>
      </c>
      <c r="AD579" s="18" t="n">
        <f aca="false">IF(N579="","",ROUND((N579-M579)*1440,0))</f>
        <v>31</v>
      </c>
      <c r="AE579" s="18" t="n">
        <f aca="false">IF(O579="","",ROUND((O579-N579)*1440,0))</f>
        <v>228</v>
      </c>
      <c r="AF579" s="18" t="n">
        <f aca="false">IF(P579="","",ROUND((P579-O579)*1440,0))</f>
        <v>9</v>
      </c>
      <c r="AG579" s="18" t="n">
        <f aca="false">IF(Q579="","",ROUND((Q579-P579)*1440,0))</f>
        <v>27</v>
      </c>
      <c r="AH579" s="18" t="n">
        <f aca="false">IF(Q579="","",ROUND((Q579-H579)*1440,0))</f>
        <v>363</v>
      </c>
      <c r="AI579" s="19" t="n">
        <f aca="false">ROUND(IF(O579="",Assumptions!$B$25-K579,O579-K579)*24,1)</f>
        <v>4.8</v>
      </c>
      <c r="AJ579" s="20" t="n">
        <f aca="false">ROUND(MAX(N(Y579)/Assumptions!$C$5, N(Z579)/Assumptions!$C$6, N(AA579)/Assumptions!$C$7, N(AB579)/Assumptions!$C$8, N(AC579)/Assumptions!$C$9, N(AD579)/Assumptions!$C$10, N(AE579)/Assumptions!$C$11, N(AF579)/Assumptions!$C$12, N(AG579)/Assumptions!$C$13),3)</f>
        <v>5.067</v>
      </c>
      <c r="AK579" s="0" t="str">
        <f aca="false">IF(OR(U579="Pending",U579="On Hold"),"Open GRN (awaiting)",IF(AJ579&lt;=1,"Within SLA",IF(ROUND(N(Y579)/Assumptions!$C$5,3)=AJ579,"Gate Wait",IF(ROUND(N(Z579)/Assumptions!$C$6,3)=AJ579,"Dock Wait",IF(ROUND(N(AA579)/Assumptions!$C$7,3)=AJ579,"Unloading",IF(ROUND(N(AB579)/Assumptions!$C$8,3)=AJ579,"Unload-to-QC Wait",IF(ROUND(N(AC579)/Assumptions!$C$9,3)=AJ579,"QC",IF(ROUND(N(AD579)/Assumptions!$C$10,3)=AJ579,"QC-to-GRN Wait",IF(ROUND(N(AE579)/Assumptions!$C$11,3)=AJ579,"GRN Processing",IF(ROUND(N(AF579)/Assumptions!$C$12,3)=AJ579,"GRN-to-Putaway Wait",IF(ROUND(N(AG579)/Assumptions!$C$13,3)=AJ579,"Putaway","Within SLA")))))))))))</f>
        <v>GRN Processing</v>
      </c>
    </row>
    <row r="580" customFormat="false" ht="15" hidden="false" customHeight="false" outlineLevel="0" collapsed="false">
      <c r="A580" s="0" t="s">
        <v>1853</v>
      </c>
      <c r="B580" s="0" t="s">
        <v>1854</v>
      </c>
      <c r="C580" s="0" t="s">
        <v>286</v>
      </c>
      <c r="D580" s="0" t="s">
        <v>147</v>
      </c>
      <c r="E580" s="0" t="s">
        <v>1389</v>
      </c>
      <c r="F580" s="0" t="s">
        <v>121</v>
      </c>
      <c r="G580" s="0" t="s">
        <v>167</v>
      </c>
      <c r="H580" s="17" t="n">
        <v>46217.5034722222</v>
      </c>
      <c r="I580" s="17" t="n">
        <v>46217.5201388889</v>
      </c>
      <c r="J580" s="17" t="n">
        <v>46217.5222222222</v>
      </c>
      <c r="K580" s="17" t="n">
        <v>46217.5444444444</v>
      </c>
      <c r="L580" s="17" t="n">
        <v>46217.5527777778</v>
      </c>
      <c r="M580" s="17" t="n">
        <v>46217.5666666667</v>
      </c>
      <c r="N580" s="17" t="n">
        <v>46217.5979166667</v>
      </c>
      <c r="O580" s="17" t="n">
        <v>46217.6048611111</v>
      </c>
      <c r="P580" s="17" t="n">
        <v>46217.6076388889</v>
      </c>
      <c r="Q580" s="17" t="n">
        <v>46217.6465277778</v>
      </c>
      <c r="R580" s="0" t="n">
        <v>900</v>
      </c>
      <c r="S580" s="0" t="n">
        <v>0</v>
      </c>
      <c r="T580" s="0" t="n">
        <v>0</v>
      </c>
      <c r="U580" s="18" t="s">
        <v>130</v>
      </c>
      <c r="V580" s="18" t="s">
        <v>144</v>
      </c>
      <c r="W580" s="0" t="str">
        <f aca="false">IF(AND(X580&gt;=6,X580&lt;14),"A",IF(AND(X580&gt;=14,X580&lt;22),"B","C"))</f>
        <v>A</v>
      </c>
      <c r="X580" s="18" t="n">
        <f aca="false">HOUR(H580)</f>
        <v>12</v>
      </c>
      <c r="Y580" s="18" t="n">
        <f aca="false">ROUND((I580-H580)*1440,0)</f>
        <v>24</v>
      </c>
      <c r="Z580" s="18" t="n">
        <f aca="false">ROUND((J580-I580)*1440,0)</f>
        <v>3</v>
      </c>
      <c r="AA580" s="18" t="n">
        <f aca="false">ROUND((K580-J580)*1440,0)</f>
        <v>32</v>
      </c>
      <c r="AB580" s="18" t="n">
        <f aca="false">ROUND((L580-K580)*1440,0)</f>
        <v>12</v>
      </c>
      <c r="AC580" s="18" t="n">
        <f aca="false">ROUND((M580-L580)*1440,0)</f>
        <v>20</v>
      </c>
      <c r="AD580" s="18" t="n">
        <f aca="false">IF(N580="","",ROUND((N580-M580)*1440,0))</f>
        <v>45</v>
      </c>
      <c r="AE580" s="18" t="n">
        <f aca="false">IF(O580="","",ROUND((O580-N580)*1440,0))</f>
        <v>10</v>
      </c>
      <c r="AF580" s="18" t="n">
        <f aca="false">IF(P580="","",ROUND((P580-O580)*1440,0))</f>
        <v>4</v>
      </c>
      <c r="AG580" s="18" t="n">
        <f aca="false">IF(Q580="","",ROUND((Q580-P580)*1440,0))</f>
        <v>56</v>
      </c>
      <c r="AH580" s="18" t="n">
        <f aca="false">IF(Q580="","",ROUND((Q580-H580)*1440,0))</f>
        <v>206</v>
      </c>
      <c r="AI580" s="19" t="n">
        <f aca="false">ROUND(IF(O580="",Assumptions!$B$25-K580,O580-K580)*24,1)</f>
        <v>1.5</v>
      </c>
      <c r="AJ580" s="20" t="n">
        <f aca="false">ROUND(MAX(N(Y580)/Assumptions!$C$5, N(Z580)/Assumptions!$C$6, N(AA580)/Assumptions!$C$7, N(AB580)/Assumptions!$C$8, N(AC580)/Assumptions!$C$9, N(AD580)/Assumptions!$C$10, N(AE580)/Assumptions!$C$11, N(AF580)/Assumptions!$C$12, N(AG580)/Assumptions!$C$13),3)</f>
        <v>1.5</v>
      </c>
      <c r="AK580" s="0" t="str">
        <f aca="false">IF(OR(U580="Pending",U580="On Hold"),"Open GRN (awaiting)",IF(AJ580&lt;=1,"Within SLA",IF(ROUND(N(Y580)/Assumptions!$C$5,3)=AJ580,"Gate Wait",IF(ROUND(N(Z580)/Assumptions!$C$6,3)=AJ580,"Dock Wait",IF(ROUND(N(AA580)/Assumptions!$C$7,3)=AJ580,"Unloading",IF(ROUND(N(AB580)/Assumptions!$C$8,3)=AJ580,"Unload-to-QC Wait",IF(ROUND(N(AC580)/Assumptions!$C$9,3)=AJ580,"QC",IF(ROUND(N(AD580)/Assumptions!$C$10,3)=AJ580,"QC-to-GRN Wait",IF(ROUND(N(AE580)/Assumptions!$C$11,3)=AJ580,"GRN Processing",IF(ROUND(N(AF580)/Assumptions!$C$12,3)=AJ580,"GRN-to-Putaway Wait",IF(ROUND(N(AG580)/Assumptions!$C$13,3)=AJ580,"Putaway","Within SLA")))))))))))</f>
        <v>QC-to-GRN Wait</v>
      </c>
    </row>
    <row r="581" customFormat="false" ht="15" hidden="false" customHeight="false" outlineLevel="0" collapsed="false">
      <c r="A581" s="0" t="s">
        <v>1855</v>
      </c>
      <c r="B581" s="0" t="s">
        <v>1856</v>
      </c>
      <c r="C581" s="0" t="s">
        <v>184</v>
      </c>
      <c r="D581" s="0" t="s">
        <v>147</v>
      </c>
      <c r="E581" s="0" t="s">
        <v>1857</v>
      </c>
      <c r="F581" s="0" t="s">
        <v>177</v>
      </c>
      <c r="G581" s="0" t="s">
        <v>150</v>
      </c>
      <c r="H581" s="17" t="n">
        <v>46217.5159722222</v>
      </c>
      <c r="I581" s="17" t="n">
        <v>46217.54375</v>
      </c>
      <c r="J581" s="17" t="n">
        <v>46217.55</v>
      </c>
      <c r="K581" s="17" t="n">
        <v>46217.5666666667</v>
      </c>
      <c r="L581" s="17" t="n">
        <v>46217.5875</v>
      </c>
      <c r="M581" s="17" t="n">
        <v>46217.5958333333</v>
      </c>
      <c r="N581" s="17" t="n">
        <v>46217.6166666667</v>
      </c>
      <c r="O581" s="17" t="n">
        <v>46217.6395833333</v>
      </c>
      <c r="P581" s="17" t="n">
        <v>46217.65</v>
      </c>
      <c r="Q581" s="17" t="n">
        <v>46217.6611111111</v>
      </c>
      <c r="R581" s="0" t="n">
        <v>384</v>
      </c>
      <c r="S581" s="0" t="n">
        <v>0</v>
      </c>
      <c r="T581" s="0" t="n">
        <v>0</v>
      </c>
      <c r="U581" s="18" t="s">
        <v>130</v>
      </c>
      <c r="V581" s="18" t="s">
        <v>139</v>
      </c>
      <c r="W581" s="0" t="str">
        <f aca="false">IF(AND(X581&gt;=6,X581&lt;14),"A",IF(AND(X581&gt;=14,X581&lt;22),"B","C"))</f>
        <v>A</v>
      </c>
      <c r="X581" s="18" t="n">
        <f aca="false">HOUR(H581)</f>
        <v>12</v>
      </c>
      <c r="Y581" s="18" t="n">
        <f aca="false">ROUND((I581-H581)*1440,0)</f>
        <v>40</v>
      </c>
      <c r="Z581" s="18" t="n">
        <f aca="false">ROUND((J581-I581)*1440,0)</f>
        <v>9</v>
      </c>
      <c r="AA581" s="18" t="n">
        <f aca="false">ROUND((K581-J581)*1440,0)</f>
        <v>24</v>
      </c>
      <c r="AB581" s="18" t="n">
        <f aca="false">ROUND((L581-K581)*1440,0)</f>
        <v>30</v>
      </c>
      <c r="AC581" s="18" t="n">
        <f aca="false">ROUND((M581-L581)*1440,0)</f>
        <v>12</v>
      </c>
      <c r="AD581" s="18" t="n">
        <f aca="false">IF(N581="","",ROUND((N581-M581)*1440,0))</f>
        <v>30</v>
      </c>
      <c r="AE581" s="18" t="n">
        <f aca="false">IF(O581="","",ROUND((O581-N581)*1440,0))</f>
        <v>33</v>
      </c>
      <c r="AF581" s="18" t="n">
        <f aca="false">IF(P581="","",ROUND((P581-O581)*1440,0))</f>
        <v>15</v>
      </c>
      <c r="AG581" s="18" t="n">
        <f aca="false">IF(Q581="","",ROUND((Q581-P581)*1440,0))</f>
        <v>16</v>
      </c>
      <c r="AH581" s="18" t="n">
        <f aca="false">IF(Q581="","",ROUND((Q581-H581)*1440,0))</f>
        <v>209</v>
      </c>
      <c r="AI581" s="19" t="n">
        <f aca="false">ROUND(IF(O581="",Assumptions!$B$25-K581,O581-K581)*24,1)</f>
        <v>1.8</v>
      </c>
      <c r="AJ581" s="20" t="n">
        <f aca="false">ROUND(MAX(N(Y581)/Assumptions!$C$5, N(Z581)/Assumptions!$C$6, N(AA581)/Assumptions!$C$7, N(AB581)/Assumptions!$C$8, N(AC581)/Assumptions!$C$9, N(AD581)/Assumptions!$C$10, N(AE581)/Assumptions!$C$11, N(AF581)/Assumptions!$C$12, N(AG581)/Assumptions!$C$13),3)</f>
        <v>2</v>
      </c>
      <c r="AK581" s="0" t="str">
        <f aca="false">IF(OR(U581="Pending",U581="On Hold"),"Open GRN (awaiting)",IF(AJ581&lt;=1,"Within SLA",IF(ROUND(N(Y581)/Assumptions!$C$5,3)=AJ581,"Gate Wait",IF(ROUND(N(Z581)/Assumptions!$C$6,3)=AJ581,"Dock Wait",IF(ROUND(N(AA581)/Assumptions!$C$7,3)=AJ581,"Unloading",IF(ROUND(N(AB581)/Assumptions!$C$8,3)=AJ581,"Unload-to-QC Wait",IF(ROUND(N(AC581)/Assumptions!$C$9,3)=AJ581,"QC",IF(ROUND(N(AD581)/Assumptions!$C$10,3)=AJ581,"QC-to-GRN Wait",IF(ROUND(N(AE581)/Assumptions!$C$11,3)=AJ581,"GRN Processing",IF(ROUND(N(AF581)/Assumptions!$C$12,3)=AJ581,"GRN-to-Putaway Wait",IF(ROUND(N(AG581)/Assumptions!$C$13,3)=AJ581,"Putaway","Within SLA")))))))))))</f>
        <v>Unload-to-QC Wait</v>
      </c>
    </row>
    <row r="582" customFormat="false" ht="15" hidden="false" customHeight="false" outlineLevel="0" collapsed="false">
      <c r="A582" s="0" t="s">
        <v>1858</v>
      </c>
      <c r="B582" s="0" t="s">
        <v>1859</v>
      </c>
      <c r="C582" s="0" t="s">
        <v>159</v>
      </c>
      <c r="D582" s="0" t="s">
        <v>119</v>
      </c>
      <c r="E582" s="0" t="s">
        <v>1860</v>
      </c>
      <c r="F582" s="0" t="s">
        <v>128</v>
      </c>
      <c r="G582" s="0" t="s">
        <v>122</v>
      </c>
      <c r="H582" s="17" t="n">
        <v>46217.525</v>
      </c>
      <c r="I582" s="17" t="n">
        <v>46217.58125</v>
      </c>
      <c r="J582" s="17" t="n">
        <v>46217.5847222222</v>
      </c>
      <c r="K582" s="17" t="n">
        <v>46217.6034722222</v>
      </c>
      <c r="L582" s="17" t="n">
        <v>46217.6138888889</v>
      </c>
      <c r="M582" s="17" t="n">
        <v>46217.6583333333</v>
      </c>
      <c r="N582" s="17" t="n">
        <v>46217.7208333333</v>
      </c>
      <c r="O582" s="17" t="n">
        <v>46217.73125</v>
      </c>
      <c r="P582" s="17" t="n">
        <v>46217.7409722222</v>
      </c>
      <c r="Q582" s="17" t="n">
        <v>46217.7506944445</v>
      </c>
      <c r="R582" s="0" t="n">
        <v>310</v>
      </c>
      <c r="S582" s="0" t="n">
        <v>0</v>
      </c>
      <c r="T582" s="0" t="n">
        <v>0</v>
      </c>
      <c r="U582" s="18" t="s">
        <v>130</v>
      </c>
      <c r="V582" s="18" t="s">
        <v>144</v>
      </c>
      <c r="W582" s="0" t="str">
        <f aca="false">IF(AND(X582&gt;=6,X582&lt;14),"A",IF(AND(X582&gt;=14,X582&lt;22),"B","C"))</f>
        <v>A</v>
      </c>
      <c r="X582" s="18" t="n">
        <f aca="false">HOUR(H582)</f>
        <v>12</v>
      </c>
      <c r="Y582" s="18" t="n">
        <f aca="false">ROUND((I582-H582)*1440,0)</f>
        <v>81</v>
      </c>
      <c r="Z582" s="18" t="n">
        <f aca="false">ROUND((J582-I582)*1440,0)</f>
        <v>5</v>
      </c>
      <c r="AA582" s="18" t="n">
        <f aca="false">ROUND((K582-J582)*1440,0)</f>
        <v>27</v>
      </c>
      <c r="AB582" s="18" t="n">
        <f aca="false">ROUND((L582-K582)*1440,0)</f>
        <v>15</v>
      </c>
      <c r="AC582" s="18" t="n">
        <f aca="false">ROUND((M582-L582)*1440,0)</f>
        <v>64</v>
      </c>
      <c r="AD582" s="18" t="n">
        <f aca="false">IF(N582="","",ROUND((N582-M582)*1440,0))</f>
        <v>90</v>
      </c>
      <c r="AE582" s="18" t="n">
        <f aca="false">IF(O582="","",ROUND((O582-N582)*1440,0))</f>
        <v>15</v>
      </c>
      <c r="AF582" s="18" t="n">
        <f aca="false">IF(P582="","",ROUND((P582-O582)*1440,0))</f>
        <v>14</v>
      </c>
      <c r="AG582" s="18" t="n">
        <f aca="false">IF(Q582="","",ROUND((Q582-P582)*1440,0))</f>
        <v>14</v>
      </c>
      <c r="AH582" s="18" t="n">
        <f aca="false">IF(Q582="","",ROUND((Q582-H582)*1440,0))</f>
        <v>325</v>
      </c>
      <c r="AI582" s="19" t="n">
        <f aca="false">ROUND(IF(O582="",Assumptions!$B$25-K582,O582-K582)*24,1)</f>
        <v>3.1</v>
      </c>
      <c r="AJ582" s="20" t="n">
        <f aca="false">ROUND(MAX(N(Y582)/Assumptions!$C$5, N(Z582)/Assumptions!$C$6, N(AA582)/Assumptions!$C$7, N(AB582)/Assumptions!$C$8, N(AC582)/Assumptions!$C$9, N(AD582)/Assumptions!$C$10, N(AE582)/Assumptions!$C$11, N(AF582)/Assumptions!$C$12, N(AG582)/Assumptions!$C$13),3)</f>
        <v>3</v>
      </c>
      <c r="AK582" s="0" t="str">
        <f aca="false">IF(OR(U582="Pending",U582="On Hold"),"Open GRN (awaiting)",IF(AJ582&lt;=1,"Within SLA",IF(ROUND(N(Y582)/Assumptions!$C$5,3)=AJ582,"Gate Wait",IF(ROUND(N(Z582)/Assumptions!$C$6,3)=AJ582,"Dock Wait",IF(ROUND(N(AA582)/Assumptions!$C$7,3)=AJ582,"Unloading",IF(ROUND(N(AB582)/Assumptions!$C$8,3)=AJ582,"Unload-to-QC Wait",IF(ROUND(N(AC582)/Assumptions!$C$9,3)=AJ582,"QC",IF(ROUND(N(AD582)/Assumptions!$C$10,3)=AJ582,"QC-to-GRN Wait",IF(ROUND(N(AE582)/Assumptions!$C$11,3)=AJ582,"GRN Processing",IF(ROUND(N(AF582)/Assumptions!$C$12,3)=AJ582,"GRN-to-Putaway Wait",IF(ROUND(N(AG582)/Assumptions!$C$13,3)=AJ582,"Putaway","Within SLA")))))))))))</f>
        <v>QC-to-GRN Wait</v>
      </c>
    </row>
    <row r="583" customFormat="false" ht="15" hidden="false" customHeight="false" outlineLevel="0" collapsed="false">
      <c r="A583" s="0" t="s">
        <v>1861</v>
      </c>
      <c r="B583" s="0" t="s">
        <v>1862</v>
      </c>
      <c r="C583" s="0" t="s">
        <v>118</v>
      </c>
      <c r="D583" s="0" t="s">
        <v>135</v>
      </c>
      <c r="E583" s="0" t="s">
        <v>1863</v>
      </c>
      <c r="F583" s="0" t="s">
        <v>121</v>
      </c>
      <c r="G583" s="0" t="s">
        <v>178</v>
      </c>
      <c r="H583" s="17" t="n">
        <v>46217.5520833333</v>
      </c>
      <c r="I583" s="17" t="n">
        <v>46217.5694444445</v>
      </c>
      <c r="J583" s="17" t="n">
        <v>46217.5770833333</v>
      </c>
      <c r="K583" s="17" t="n">
        <v>46217.6</v>
      </c>
      <c r="L583" s="17" t="n">
        <v>46217.6048611111</v>
      </c>
      <c r="M583" s="17" t="n">
        <v>46217.6236111111</v>
      </c>
      <c r="N583" s="17" t="n">
        <v>46217.7326388889</v>
      </c>
      <c r="O583" s="17" t="n">
        <v>46217.8520833333</v>
      </c>
      <c r="P583" s="17" t="n">
        <v>46217.8611111111</v>
      </c>
      <c r="Q583" s="17" t="n">
        <v>46217.8756944445</v>
      </c>
      <c r="R583" s="0" t="n">
        <v>156</v>
      </c>
      <c r="S583" s="0" t="n">
        <v>0</v>
      </c>
      <c r="T583" s="0" t="n">
        <v>0</v>
      </c>
      <c r="U583" s="18" t="s">
        <v>130</v>
      </c>
      <c r="V583" s="18" t="s">
        <v>144</v>
      </c>
      <c r="W583" s="0" t="str">
        <f aca="false">IF(AND(X583&gt;=6,X583&lt;14),"A",IF(AND(X583&gt;=14,X583&lt;22),"B","C"))</f>
        <v>A</v>
      </c>
      <c r="X583" s="18" t="n">
        <f aca="false">HOUR(H583)</f>
        <v>13</v>
      </c>
      <c r="Y583" s="18" t="n">
        <f aca="false">ROUND((I583-H583)*1440,0)</f>
        <v>25</v>
      </c>
      <c r="Z583" s="18" t="n">
        <f aca="false">ROUND((J583-I583)*1440,0)</f>
        <v>11</v>
      </c>
      <c r="AA583" s="18" t="n">
        <f aca="false">ROUND((K583-J583)*1440,0)</f>
        <v>33</v>
      </c>
      <c r="AB583" s="18" t="n">
        <f aca="false">ROUND((L583-K583)*1440,0)</f>
        <v>7</v>
      </c>
      <c r="AC583" s="18" t="n">
        <f aca="false">ROUND((M583-L583)*1440,0)</f>
        <v>27</v>
      </c>
      <c r="AD583" s="18" t="n">
        <f aca="false">IF(N583="","",ROUND((N583-M583)*1440,0))</f>
        <v>157</v>
      </c>
      <c r="AE583" s="18" t="n">
        <f aca="false">IF(O583="","",ROUND((O583-N583)*1440,0))</f>
        <v>172</v>
      </c>
      <c r="AF583" s="18" t="n">
        <f aca="false">IF(P583="","",ROUND((P583-O583)*1440,0))</f>
        <v>13</v>
      </c>
      <c r="AG583" s="18" t="n">
        <f aca="false">IF(Q583="","",ROUND((Q583-P583)*1440,0))</f>
        <v>21</v>
      </c>
      <c r="AH583" s="18" t="n">
        <f aca="false">IF(Q583="","",ROUND((Q583-H583)*1440,0))</f>
        <v>466</v>
      </c>
      <c r="AI583" s="19" t="n">
        <f aca="false">ROUND(IF(O583="",Assumptions!$B$25-K583,O583-K583)*24,1)</f>
        <v>6.1</v>
      </c>
      <c r="AJ583" s="20" t="n">
        <f aca="false">ROUND(MAX(N(Y583)/Assumptions!$C$5, N(Z583)/Assumptions!$C$6, N(AA583)/Assumptions!$C$7, N(AB583)/Assumptions!$C$8, N(AC583)/Assumptions!$C$9, N(AD583)/Assumptions!$C$10, N(AE583)/Assumptions!$C$11, N(AF583)/Assumptions!$C$12, N(AG583)/Assumptions!$C$13),3)</f>
        <v>5.233</v>
      </c>
      <c r="AK583" s="0" t="str">
        <f aca="false">IF(OR(U583="Pending",U583="On Hold"),"Open GRN (awaiting)",IF(AJ583&lt;=1,"Within SLA",IF(ROUND(N(Y583)/Assumptions!$C$5,3)=AJ583,"Gate Wait",IF(ROUND(N(Z583)/Assumptions!$C$6,3)=AJ583,"Dock Wait",IF(ROUND(N(AA583)/Assumptions!$C$7,3)=AJ583,"Unloading",IF(ROUND(N(AB583)/Assumptions!$C$8,3)=AJ583,"Unload-to-QC Wait",IF(ROUND(N(AC583)/Assumptions!$C$9,3)=AJ583,"QC",IF(ROUND(N(AD583)/Assumptions!$C$10,3)=AJ583,"QC-to-GRN Wait",IF(ROUND(N(AE583)/Assumptions!$C$11,3)=AJ583,"GRN Processing",IF(ROUND(N(AF583)/Assumptions!$C$12,3)=AJ583,"GRN-to-Putaway Wait",IF(ROUND(N(AG583)/Assumptions!$C$13,3)=AJ583,"Putaway","Within SLA")))))))))))</f>
        <v>QC-to-GRN Wait</v>
      </c>
    </row>
    <row r="584" customFormat="false" ht="15" hidden="false" customHeight="false" outlineLevel="0" collapsed="false">
      <c r="A584" s="0" t="s">
        <v>1864</v>
      </c>
      <c r="B584" s="0" t="s">
        <v>1865</v>
      </c>
      <c r="C584" s="0" t="s">
        <v>142</v>
      </c>
      <c r="D584" s="0" t="s">
        <v>135</v>
      </c>
      <c r="E584" s="0" t="s">
        <v>1866</v>
      </c>
      <c r="F584" s="0" t="s">
        <v>137</v>
      </c>
      <c r="G584" s="0" t="s">
        <v>178</v>
      </c>
      <c r="H584" s="17" t="n">
        <v>46217.5590277778</v>
      </c>
      <c r="I584" s="17" t="n">
        <v>46217.6076388889</v>
      </c>
      <c r="J584" s="17" t="n">
        <v>46217.6215277778</v>
      </c>
      <c r="K584" s="17" t="n">
        <v>46217.6444444444</v>
      </c>
      <c r="L584" s="17" t="n">
        <v>46217.6618055556</v>
      </c>
      <c r="M584" s="17" t="n">
        <v>46217.6763888889</v>
      </c>
      <c r="N584" s="17" t="n">
        <v>46217.6840277778</v>
      </c>
      <c r="O584" s="17" t="n">
        <v>46217.7006944444</v>
      </c>
      <c r="P584" s="17" t="n">
        <v>46217.7041666667</v>
      </c>
      <c r="Q584" s="17" t="n">
        <v>46217.7111111111</v>
      </c>
      <c r="R584" s="0" t="n">
        <v>90</v>
      </c>
      <c r="S584" s="0" t="n">
        <v>0</v>
      </c>
      <c r="T584" s="0" t="n">
        <v>0</v>
      </c>
      <c r="U584" s="18" t="s">
        <v>130</v>
      </c>
      <c r="V584" s="18" t="s">
        <v>144</v>
      </c>
      <c r="W584" s="0" t="str">
        <f aca="false">IF(AND(X584&gt;=6,X584&lt;14),"A",IF(AND(X584&gt;=14,X584&lt;22),"B","C"))</f>
        <v>A</v>
      </c>
      <c r="X584" s="18" t="n">
        <f aca="false">HOUR(H584)</f>
        <v>13</v>
      </c>
      <c r="Y584" s="18" t="n">
        <f aca="false">ROUND((I584-H584)*1440,0)</f>
        <v>70</v>
      </c>
      <c r="Z584" s="18" t="n">
        <f aca="false">ROUND((J584-I584)*1440,0)</f>
        <v>20</v>
      </c>
      <c r="AA584" s="18" t="n">
        <f aca="false">ROUND((K584-J584)*1440,0)</f>
        <v>33</v>
      </c>
      <c r="AB584" s="18" t="n">
        <f aca="false">ROUND((L584-K584)*1440,0)</f>
        <v>25</v>
      </c>
      <c r="AC584" s="18" t="n">
        <f aca="false">ROUND((M584-L584)*1440,0)</f>
        <v>21</v>
      </c>
      <c r="AD584" s="18" t="n">
        <f aca="false">IF(N584="","",ROUND((N584-M584)*1440,0))</f>
        <v>11</v>
      </c>
      <c r="AE584" s="18" t="n">
        <f aca="false">IF(O584="","",ROUND((O584-N584)*1440,0))</f>
        <v>24</v>
      </c>
      <c r="AF584" s="18" t="n">
        <f aca="false">IF(P584="","",ROUND((P584-O584)*1440,0))</f>
        <v>5</v>
      </c>
      <c r="AG584" s="18" t="n">
        <f aca="false">IF(Q584="","",ROUND((Q584-P584)*1440,0))</f>
        <v>10</v>
      </c>
      <c r="AH584" s="18" t="n">
        <f aca="false">IF(Q584="","",ROUND((Q584-H584)*1440,0))</f>
        <v>219</v>
      </c>
      <c r="AI584" s="19" t="n">
        <f aca="false">ROUND(IF(O584="",Assumptions!$B$25-K584,O584-K584)*24,1)</f>
        <v>1.4</v>
      </c>
      <c r="AJ584" s="20" t="n">
        <f aca="false">ROUND(MAX(N(Y584)/Assumptions!$C$5, N(Z584)/Assumptions!$C$6, N(AA584)/Assumptions!$C$7, N(AB584)/Assumptions!$C$8, N(AC584)/Assumptions!$C$9, N(AD584)/Assumptions!$C$10, N(AE584)/Assumptions!$C$11, N(AF584)/Assumptions!$C$12, N(AG584)/Assumptions!$C$13),3)</f>
        <v>2.333</v>
      </c>
      <c r="AK584" s="0" t="str">
        <f aca="false">IF(OR(U584="Pending",U584="On Hold"),"Open GRN (awaiting)",IF(AJ584&lt;=1,"Within SLA",IF(ROUND(N(Y584)/Assumptions!$C$5,3)=AJ584,"Gate Wait",IF(ROUND(N(Z584)/Assumptions!$C$6,3)=AJ584,"Dock Wait",IF(ROUND(N(AA584)/Assumptions!$C$7,3)=AJ584,"Unloading",IF(ROUND(N(AB584)/Assumptions!$C$8,3)=AJ584,"Unload-to-QC Wait",IF(ROUND(N(AC584)/Assumptions!$C$9,3)=AJ584,"QC",IF(ROUND(N(AD584)/Assumptions!$C$10,3)=AJ584,"QC-to-GRN Wait",IF(ROUND(N(AE584)/Assumptions!$C$11,3)=AJ584,"GRN Processing",IF(ROUND(N(AF584)/Assumptions!$C$12,3)=AJ584,"GRN-to-Putaway Wait",IF(ROUND(N(AG584)/Assumptions!$C$13,3)=AJ584,"Putaway","Within SLA")))))))))))</f>
        <v>Gate Wait</v>
      </c>
    </row>
    <row r="585" customFormat="false" ht="15" hidden="false" customHeight="false" outlineLevel="0" collapsed="false">
      <c r="A585" s="0" t="s">
        <v>1867</v>
      </c>
      <c r="B585" s="0" t="s">
        <v>1868</v>
      </c>
      <c r="C585" s="0" t="s">
        <v>170</v>
      </c>
      <c r="D585" s="0" t="s">
        <v>147</v>
      </c>
      <c r="E585" s="0" t="s">
        <v>1869</v>
      </c>
      <c r="F585" s="0" t="s">
        <v>172</v>
      </c>
      <c r="G585" s="0" t="s">
        <v>167</v>
      </c>
      <c r="H585" s="17" t="n">
        <v>46217.5590277778</v>
      </c>
      <c r="I585" s="17" t="n">
        <v>46217.6027777778</v>
      </c>
      <c r="J585" s="17" t="n">
        <v>46217.6055555556</v>
      </c>
      <c r="K585" s="17" t="n">
        <v>46217.61875</v>
      </c>
      <c r="L585" s="17" t="n">
        <v>46217.6263888889</v>
      </c>
      <c r="M585" s="17" t="n">
        <v>46217.6576388889</v>
      </c>
      <c r="N585" s="17" t="n">
        <v>46217.6708333333</v>
      </c>
      <c r="O585" s="17" t="n">
        <v>46217.7013888889</v>
      </c>
      <c r="P585" s="17" t="n">
        <v>46217.7069444444</v>
      </c>
      <c r="Q585" s="17" t="n">
        <v>46217.7368055556</v>
      </c>
      <c r="R585" s="0" t="n">
        <v>531</v>
      </c>
      <c r="S585" s="0" t="n">
        <v>0</v>
      </c>
      <c r="T585" s="0" t="n">
        <v>0</v>
      </c>
      <c r="U585" s="18" t="s">
        <v>130</v>
      </c>
      <c r="V585" s="18" t="s">
        <v>144</v>
      </c>
      <c r="W585" s="0" t="str">
        <f aca="false">IF(AND(X585&gt;=6,X585&lt;14),"A",IF(AND(X585&gt;=14,X585&lt;22),"B","C"))</f>
        <v>A</v>
      </c>
      <c r="X585" s="18" t="n">
        <f aca="false">HOUR(H585)</f>
        <v>13</v>
      </c>
      <c r="Y585" s="18" t="n">
        <f aca="false">ROUND((I585-H585)*1440,0)</f>
        <v>63</v>
      </c>
      <c r="Z585" s="18" t="n">
        <f aca="false">ROUND((J585-I585)*1440,0)</f>
        <v>4</v>
      </c>
      <c r="AA585" s="18" t="n">
        <f aca="false">ROUND((K585-J585)*1440,0)</f>
        <v>19</v>
      </c>
      <c r="AB585" s="18" t="n">
        <f aca="false">ROUND((L585-K585)*1440,0)</f>
        <v>11</v>
      </c>
      <c r="AC585" s="18" t="n">
        <f aca="false">ROUND((M585-L585)*1440,0)</f>
        <v>45</v>
      </c>
      <c r="AD585" s="18" t="n">
        <f aca="false">IF(N585="","",ROUND((N585-M585)*1440,0))</f>
        <v>19</v>
      </c>
      <c r="AE585" s="18" t="n">
        <f aca="false">IF(O585="","",ROUND((O585-N585)*1440,0))</f>
        <v>44</v>
      </c>
      <c r="AF585" s="18" t="n">
        <f aca="false">IF(P585="","",ROUND((P585-O585)*1440,0))</f>
        <v>8</v>
      </c>
      <c r="AG585" s="18" t="n">
        <f aca="false">IF(Q585="","",ROUND((Q585-P585)*1440,0))</f>
        <v>43</v>
      </c>
      <c r="AH585" s="18" t="n">
        <f aca="false">IF(Q585="","",ROUND((Q585-H585)*1440,0))</f>
        <v>256</v>
      </c>
      <c r="AI585" s="19" t="n">
        <f aca="false">ROUND(IF(O585="",Assumptions!$B$25-K585,O585-K585)*24,1)</f>
        <v>2</v>
      </c>
      <c r="AJ585" s="20" t="n">
        <f aca="false">ROUND(MAX(N(Y585)/Assumptions!$C$5, N(Z585)/Assumptions!$C$6, N(AA585)/Assumptions!$C$7, N(AB585)/Assumptions!$C$8, N(AC585)/Assumptions!$C$9, N(AD585)/Assumptions!$C$10, N(AE585)/Assumptions!$C$11, N(AF585)/Assumptions!$C$12, N(AG585)/Assumptions!$C$13),3)</f>
        <v>2.1</v>
      </c>
      <c r="AK585" s="0" t="str">
        <f aca="false">IF(OR(U585="Pending",U585="On Hold"),"Open GRN (awaiting)",IF(AJ585&lt;=1,"Within SLA",IF(ROUND(N(Y585)/Assumptions!$C$5,3)=AJ585,"Gate Wait",IF(ROUND(N(Z585)/Assumptions!$C$6,3)=AJ585,"Dock Wait",IF(ROUND(N(AA585)/Assumptions!$C$7,3)=AJ585,"Unloading",IF(ROUND(N(AB585)/Assumptions!$C$8,3)=AJ585,"Unload-to-QC Wait",IF(ROUND(N(AC585)/Assumptions!$C$9,3)=AJ585,"QC",IF(ROUND(N(AD585)/Assumptions!$C$10,3)=AJ585,"QC-to-GRN Wait",IF(ROUND(N(AE585)/Assumptions!$C$11,3)=AJ585,"GRN Processing",IF(ROUND(N(AF585)/Assumptions!$C$12,3)=AJ585,"GRN-to-Putaway Wait",IF(ROUND(N(AG585)/Assumptions!$C$13,3)=AJ585,"Putaway","Within SLA")))))))))))</f>
        <v>Gate Wait</v>
      </c>
    </row>
    <row r="586" customFormat="false" ht="15" hidden="false" customHeight="false" outlineLevel="0" collapsed="false">
      <c r="A586" s="0" t="s">
        <v>1870</v>
      </c>
      <c r="B586" s="0" t="s">
        <v>1871</v>
      </c>
      <c r="C586" s="0" t="s">
        <v>118</v>
      </c>
      <c r="D586" s="0" t="s">
        <v>147</v>
      </c>
      <c r="E586" s="0" t="s">
        <v>1872</v>
      </c>
      <c r="F586" s="0" t="s">
        <v>121</v>
      </c>
      <c r="G586" s="0" t="s">
        <v>150</v>
      </c>
      <c r="H586" s="17" t="n">
        <v>46217.5625</v>
      </c>
      <c r="I586" s="17" t="n">
        <v>46217.5770833333</v>
      </c>
      <c r="J586" s="17" t="n">
        <v>46217.5833333333</v>
      </c>
      <c r="K586" s="17" t="n">
        <v>46217.6097222222</v>
      </c>
      <c r="L586" s="17" t="n">
        <v>46217.6284722222</v>
      </c>
      <c r="M586" s="17" t="n">
        <v>46217.6569444445</v>
      </c>
      <c r="N586" s="17" t="n">
        <v>46217.6652777778</v>
      </c>
      <c r="O586" s="17" t="n">
        <v>46217.6701388889</v>
      </c>
      <c r="P586" s="17" t="n">
        <v>46217.6743055556</v>
      </c>
      <c r="Q586" s="17" t="n">
        <v>46217.6861111111</v>
      </c>
      <c r="R586" s="0" t="n">
        <v>258</v>
      </c>
      <c r="S586" s="0" t="n">
        <v>0</v>
      </c>
      <c r="T586" s="0" t="n">
        <v>0</v>
      </c>
      <c r="U586" s="18" t="s">
        <v>130</v>
      </c>
      <c r="V586" s="18" t="s">
        <v>144</v>
      </c>
      <c r="W586" s="0" t="str">
        <f aca="false">IF(AND(X586&gt;=6,X586&lt;14),"A",IF(AND(X586&gt;=14,X586&lt;22),"B","C"))</f>
        <v>A</v>
      </c>
      <c r="X586" s="18" t="n">
        <f aca="false">HOUR(H586)</f>
        <v>13</v>
      </c>
      <c r="Y586" s="18" t="n">
        <f aca="false">ROUND((I586-H586)*1440,0)</f>
        <v>21</v>
      </c>
      <c r="Z586" s="18" t="n">
        <f aca="false">ROUND((J586-I586)*1440,0)</f>
        <v>9</v>
      </c>
      <c r="AA586" s="18" t="n">
        <f aca="false">ROUND((K586-J586)*1440,0)</f>
        <v>38</v>
      </c>
      <c r="AB586" s="18" t="n">
        <f aca="false">ROUND((L586-K586)*1440,0)</f>
        <v>27</v>
      </c>
      <c r="AC586" s="18" t="n">
        <f aca="false">ROUND((M586-L586)*1440,0)</f>
        <v>41</v>
      </c>
      <c r="AD586" s="18" t="n">
        <f aca="false">IF(N586="","",ROUND((N586-M586)*1440,0))</f>
        <v>12</v>
      </c>
      <c r="AE586" s="18" t="n">
        <f aca="false">IF(O586="","",ROUND((O586-N586)*1440,0))</f>
        <v>7</v>
      </c>
      <c r="AF586" s="18" t="n">
        <f aca="false">IF(P586="","",ROUND((P586-O586)*1440,0))</f>
        <v>6</v>
      </c>
      <c r="AG586" s="18" t="n">
        <f aca="false">IF(Q586="","",ROUND((Q586-P586)*1440,0))</f>
        <v>17</v>
      </c>
      <c r="AH586" s="18" t="n">
        <f aca="false">IF(Q586="","",ROUND((Q586-H586)*1440,0))</f>
        <v>178</v>
      </c>
      <c r="AI586" s="19" t="n">
        <f aca="false">ROUND(IF(O586="",Assumptions!$B$25-K586,O586-K586)*24,1)</f>
        <v>1.5</v>
      </c>
      <c r="AJ586" s="20" t="n">
        <f aca="false">ROUND(MAX(N(Y586)/Assumptions!$C$5, N(Z586)/Assumptions!$C$6, N(AA586)/Assumptions!$C$7, N(AB586)/Assumptions!$C$8, N(AC586)/Assumptions!$C$9, N(AD586)/Assumptions!$C$10, N(AE586)/Assumptions!$C$11, N(AF586)/Assumptions!$C$12, N(AG586)/Assumptions!$C$13),3)</f>
        <v>1.8</v>
      </c>
      <c r="AK586" s="0" t="str">
        <f aca="false">IF(OR(U586="Pending",U586="On Hold"),"Open GRN (awaiting)",IF(AJ586&lt;=1,"Within SLA",IF(ROUND(N(Y586)/Assumptions!$C$5,3)=AJ586,"Gate Wait",IF(ROUND(N(Z586)/Assumptions!$C$6,3)=AJ586,"Dock Wait",IF(ROUND(N(AA586)/Assumptions!$C$7,3)=AJ586,"Unloading",IF(ROUND(N(AB586)/Assumptions!$C$8,3)=AJ586,"Unload-to-QC Wait",IF(ROUND(N(AC586)/Assumptions!$C$9,3)=AJ586,"QC",IF(ROUND(N(AD586)/Assumptions!$C$10,3)=AJ586,"QC-to-GRN Wait",IF(ROUND(N(AE586)/Assumptions!$C$11,3)=AJ586,"GRN Processing",IF(ROUND(N(AF586)/Assumptions!$C$12,3)=AJ586,"GRN-to-Putaway Wait",IF(ROUND(N(AG586)/Assumptions!$C$13,3)=AJ586,"Putaway","Within SLA")))))))))))</f>
        <v>Unload-to-QC Wait</v>
      </c>
    </row>
    <row r="587" customFormat="false" ht="15" hidden="false" customHeight="false" outlineLevel="0" collapsed="false">
      <c r="A587" s="0" t="s">
        <v>1873</v>
      </c>
      <c r="B587" s="0" t="s">
        <v>1874</v>
      </c>
      <c r="C587" s="0" t="s">
        <v>252</v>
      </c>
      <c r="D587" s="0" t="s">
        <v>119</v>
      </c>
      <c r="E587" s="0" t="s">
        <v>1033</v>
      </c>
      <c r="F587" s="0" t="s">
        <v>121</v>
      </c>
      <c r="G587" s="0" t="s">
        <v>129</v>
      </c>
      <c r="H587" s="17" t="n">
        <v>46217.5694444445</v>
      </c>
      <c r="I587" s="17" t="n">
        <v>46217.5847222222</v>
      </c>
      <c r="J587" s="17" t="n">
        <v>46217.5868055556</v>
      </c>
      <c r="K587" s="17" t="n">
        <v>46217.6152777778</v>
      </c>
      <c r="L587" s="17" t="n">
        <v>46217.625</v>
      </c>
      <c r="M587" s="17" t="n">
        <v>46217.6590277778</v>
      </c>
      <c r="N587" s="17" t="n">
        <v>46217.7083333333</v>
      </c>
      <c r="O587" s="17" t="n">
        <v>46217.8326388889</v>
      </c>
      <c r="P587" s="17" t="n">
        <v>46217.8402777778</v>
      </c>
      <c r="Q587" s="17" t="n">
        <v>46217.8597222222</v>
      </c>
      <c r="R587" s="0" t="n">
        <v>372</v>
      </c>
      <c r="S587" s="0" t="n">
        <v>0</v>
      </c>
      <c r="T587" s="0" t="n">
        <v>0</v>
      </c>
      <c r="U587" s="18" t="s">
        <v>130</v>
      </c>
      <c r="V587" s="18" t="s">
        <v>156</v>
      </c>
      <c r="W587" s="0" t="str">
        <f aca="false">IF(AND(X587&gt;=6,X587&lt;14),"A",IF(AND(X587&gt;=14,X587&lt;22),"B","C"))</f>
        <v>A</v>
      </c>
      <c r="X587" s="18" t="n">
        <f aca="false">HOUR(H587)</f>
        <v>13</v>
      </c>
      <c r="Y587" s="18" t="n">
        <f aca="false">ROUND((I587-H587)*1440,0)</f>
        <v>22</v>
      </c>
      <c r="Z587" s="18" t="n">
        <f aca="false">ROUND((J587-I587)*1440,0)</f>
        <v>3</v>
      </c>
      <c r="AA587" s="18" t="n">
        <f aca="false">ROUND((K587-J587)*1440,0)</f>
        <v>41</v>
      </c>
      <c r="AB587" s="18" t="n">
        <f aca="false">ROUND((L587-K587)*1440,0)</f>
        <v>14</v>
      </c>
      <c r="AC587" s="18" t="n">
        <f aca="false">ROUND((M587-L587)*1440,0)</f>
        <v>49</v>
      </c>
      <c r="AD587" s="18" t="n">
        <f aca="false">IF(N587="","",ROUND((N587-M587)*1440,0))</f>
        <v>71</v>
      </c>
      <c r="AE587" s="18" t="n">
        <f aca="false">IF(O587="","",ROUND((O587-N587)*1440,0))</f>
        <v>179</v>
      </c>
      <c r="AF587" s="18" t="n">
        <f aca="false">IF(P587="","",ROUND((P587-O587)*1440,0))</f>
        <v>11</v>
      </c>
      <c r="AG587" s="18" t="n">
        <f aca="false">IF(Q587="","",ROUND((Q587-P587)*1440,0))</f>
        <v>28</v>
      </c>
      <c r="AH587" s="18" t="n">
        <f aca="false">IF(Q587="","",ROUND((Q587-H587)*1440,0))</f>
        <v>418</v>
      </c>
      <c r="AI587" s="19" t="n">
        <f aca="false">ROUND(IF(O587="",Assumptions!$B$25-K587,O587-K587)*24,1)</f>
        <v>5.2</v>
      </c>
      <c r="AJ587" s="20" t="n">
        <f aca="false">ROUND(MAX(N(Y587)/Assumptions!$C$5, N(Z587)/Assumptions!$C$6, N(AA587)/Assumptions!$C$7, N(AB587)/Assumptions!$C$8, N(AC587)/Assumptions!$C$9, N(AD587)/Assumptions!$C$10, N(AE587)/Assumptions!$C$11, N(AF587)/Assumptions!$C$12, N(AG587)/Assumptions!$C$13),3)</f>
        <v>3.978</v>
      </c>
      <c r="AK587" s="0" t="str">
        <f aca="false">IF(OR(U587="Pending",U587="On Hold"),"Open GRN (awaiting)",IF(AJ587&lt;=1,"Within SLA",IF(ROUND(N(Y587)/Assumptions!$C$5,3)=AJ587,"Gate Wait",IF(ROUND(N(Z587)/Assumptions!$C$6,3)=AJ587,"Dock Wait",IF(ROUND(N(AA587)/Assumptions!$C$7,3)=AJ587,"Unloading",IF(ROUND(N(AB587)/Assumptions!$C$8,3)=AJ587,"Unload-to-QC Wait",IF(ROUND(N(AC587)/Assumptions!$C$9,3)=AJ587,"QC",IF(ROUND(N(AD587)/Assumptions!$C$10,3)=AJ587,"QC-to-GRN Wait",IF(ROUND(N(AE587)/Assumptions!$C$11,3)=AJ587,"GRN Processing",IF(ROUND(N(AF587)/Assumptions!$C$12,3)=AJ587,"GRN-to-Putaway Wait",IF(ROUND(N(AG587)/Assumptions!$C$13,3)=AJ587,"Putaway","Within SLA")))))))))))</f>
        <v>GRN Processing</v>
      </c>
    </row>
    <row r="588" customFormat="false" ht="15" hidden="false" customHeight="false" outlineLevel="0" collapsed="false">
      <c r="A588" s="0" t="s">
        <v>1875</v>
      </c>
      <c r="B588" s="0" t="s">
        <v>1876</v>
      </c>
      <c r="C588" s="0" t="s">
        <v>126</v>
      </c>
      <c r="D588" s="0" t="s">
        <v>135</v>
      </c>
      <c r="E588" s="0" t="s">
        <v>1877</v>
      </c>
      <c r="F588" s="0" t="s">
        <v>128</v>
      </c>
      <c r="G588" s="0" t="s">
        <v>138</v>
      </c>
      <c r="H588" s="17" t="n">
        <v>46217.5729166667</v>
      </c>
      <c r="I588" s="17" t="n">
        <v>46217.58125</v>
      </c>
      <c r="J588" s="17" t="n">
        <v>46217.5986111111</v>
      </c>
      <c r="K588" s="17" t="n">
        <v>46217.6118055556</v>
      </c>
      <c r="L588" s="17" t="n">
        <v>46217.6222222222</v>
      </c>
      <c r="M588" s="17" t="n">
        <v>46217.65625</v>
      </c>
      <c r="N588" s="17" t="n">
        <v>46217.6784722222</v>
      </c>
      <c r="O588" s="17" t="n">
        <v>46217.70625</v>
      </c>
      <c r="P588" s="17" t="n">
        <v>46217.71875</v>
      </c>
      <c r="Q588" s="17" t="n">
        <v>46217.7256944445</v>
      </c>
      <c r="R588" s="0" t="n">
        <v>71</v>
      </c>
      <c r="S588" s="0" t="n">
        <v>1</v>
      </c>
      <c r="T588" s="0" t="n">
        <v>0</v>
      </c>
      <c r="U588" s="18" t="s">
        <v>123</v>
      </c>
      <c r="V588" s="18" t="s">
        <v>144</v>
      </c>
      <c r="W588" s="0" t="str">
        <f aca="false">IF(AND(X588&gt;=6,X588&lt;14),"A",IF(AND(X588&gt;=14,X588&lt;22),"B","C"))</f>
        <v>A</v>
      </c>
      <c r="X588" s="18" t="n">
        <f aca="false">HOUR(H588)</f>
        <v>13</v>
      </c>
      <c r="Y588" s="18" t="n">
        <f aca="false">ROUND((I588-H588)*1440,0)</f>
        <v>12</v>
      </c>
      <c r="Z588" s="18" t="n">
        <f aca="false">ROUND((J588-I588)*1440,0)</f>
        <v>25</v>
      </c>
      <c r="AA588" s="18" t="n">
        <f aca="false">ROUND((K588-J588)*1440,0)</f>
        <v>19</v>
      </c>
      <c r="AB588" s="18" t="n">
        <f aca="false">ROUND((L588-K588)*1440,0)</f>
        <v>15</v>
      </c>
      <c r="AC588" s="18" t="n">
        <f aca="false">ROUND((M588-L588)*1440,0)</f>
        <v>49</v>
      </c>
      <c r="AD588" s="18" t="n">
        <f aca="false">IF(N588="","",ROUND((N588-M588)*1440,0))</f>
        <v>32</v>
      </c>
      <c r="AE588" s="18" t="n">
        <f aca="false">IF(O588="","",ROUND((O588-N588)*1440,0))</f>
        <v>40</v>
      </c>
      <c r="AF588" s="18" t="n">
        <f aca="false">IF(P588="","",ROUND((P588-O588)*1440,0))</f>
        <v>18</v>
      </c>
      <c r="AG588" s="18" t="n">
        <f aca="false">IF(Q588="","",ROUND((Q588-P588)*1440,0))</f>
        <v>10</v>
      </c>
      <c r="AH588" s="18" t="n">
        <f aca="false">IF(Q588="","",ROUND((Q588-H588)*1440,0))</f>
        <v>220</v>
      </c>
      <c r="AI588" s="19" t="n">
        <f aca="false">ROUND(IF(O588="",Assumptions!$B$25-K588,O588-K588)*24,1)</f>
        <v>2.3</v>
      </c>
      <c r="AJ588" s="20" t="n">
        <f aca="false">ROUND(MAX(N(Y588)/Assumptions!$C$5, N(Z588)/Assumptions!$C$6, N(AA588)/Assumptions!$C$7, N(AB588)/Assumptions!$C$8, N(AC588)/Assumptions!$C$9, N(AD588)/Assumptions!$C$10, N(AE588)/Assumptions!$C$11, N(AF588)/Assumptions!$C$12, N(AG588)/Assumptions!$C$13),3)</f>
        <v>1.667</v>
      </c>
      <c r="AK588" s="0" t="str">
        <f aca="false">IF(OR(U588="Pending",U588="On Hold"),"Open GRN (awaiting)",IF(AJ588&lt;=1,"Within SLA",IF(ROUND(N(Y588)/Assumptions!$C$5,3)=AJ588,"Gate Wait",IF(ROUND(N(Z588)/Assumptions!$C$6,3)=AJ588,"Dock Wait",IF(ROUND(N(AA588)/Assumptions!$C$7,3)=AJ588,"Unloading",IF(ROUND(N(AB588)/Assumptions!$C$8,3)=AJ588,"Unload-to-QC Wait",IF(ROUND(N(AC588)/Assumptions!$C$9,3)=AJ588,"QC",IF(ROUND(N(AD588)/Assumptions!$C$10,3)=AJ588,"QC-to-GRN Wait",IF(ROUND(N(AE588)/Assumptions!$C$11,3)=AJ588,"GRN Processing",IF(ROUND(N(AF588)/Assumptions!$C$12,3)=AJ588,"GRN-to-Putaway Wait",IF(ROUND(N(AG588)/Assumptions!$C$13,3)=AJ588,"Putaway","Within SLA")))))))))))</f>
        <v>Dock Wait</v>
      </c>
    </row>
    <row r="589" customFormat="false" ht="15" hidden="false" customHeight="false" outlineLevel="0" collapsed="false">
      <c r="A589" s="0" t="s">
        <v>1878</v>
      </c>
      <c r="B589" s="0" t="s">
        <v>1879</v>
      </c>
      <c r="C589" s="0" t="s">
        <v>252</v>
      </c>
      <c r="D589" s="0" t="s">
        <v>119</v>
      </c>
      <c r="E589" s="0" t="s">
        <v>710</v>
      </c>
      <c r="F589" s="0" t="s">
        <v>172</v>
      </c>
      <c r="G589" s="0" t="s">
        <v>122</v>
      </c>
      <c r="H589" s="17" t="n">
        <v>46217.5847222222</v>
      </c>
      <c r="I589" s="17" t="n">
        <v>46217.5951388889</v>
      </c>
      <c r="J589" s="17" t="n">
        <v>46217.5979166667</v>
      </c>
      <c r="K589" s="17" t="n">
        <v>46217.6263888889</v>
      </c>
      <c r="L589" s="17" t="n">
        <v>46217.6319444445</v>
      </c>
      <c r="M589" s="17" t="n">
        <v>46217.6486111111</v>
      </c>
      <c r="N589" s="17" t="n">
        <v>46217.6618055556</v>
      </c>
      <c r="O589" s="17" t="n">
        <v>46217.7013888889</v>
      </c>
      <c r="P589" s="17" t="n">
        <v>46217.7145833333</v>
      </c>
      <c r="Q589" s="17" t="n">
        <v>46217.7472222222</v>
      </c>
      <c r="R589" s="0" t="n">
        <v>88</v>
      </c>
      <c r="S589" s="0" t="n">
        <v>0</v>
      </c>
      <c r="T589" s="0" t="n">
        <v>0</v>
      </c>
      <c r="U589" s="18" t="s">
        <v>130</v>
      </c>
      <c r="V589" s="18" t="s">
        <v>156</v>
      </c>
      <c r="W589" s="0" t="str">
        <f aca="false">IF(AND(X589&gt;=6,X589&lt;14),"A",IF(AND(X589&gt;=14,X589&lt;22),"B","C"))</f>
        <v>B</v>
      </c>
      <c r="X589" s="18" t="n">
        <f aca="false">HOUR(H589)</f>
        <v>14</v>
      </c>
      <c r="Y589" s="18" t="n">
        <f aca="false">ROUND((I589-H589)*1440,0)</f>
        <v>15</v>
      </c>
      <c r="Z589" s="18" t="n">
        <f aca="false">ROUND((J589-I589)*1440,0)</f>
        <v>4</v>
      </c>
      <c r="AA589" s="18" t="n">
        <f aca="false">ROUND((K589-J589)*1440,0)</f>
        <v>41</v>
      </c>
      <c r="AB589" s="18" t="n">
        <f aca="false">ROUND((L589-K589)*1440,0)</f>
        <v>8</v>
      </c>
      <c r="AC589" s="18" t="n">
        <f aca="false">ROUND((M589-L589)*1440,0)</f>
        <v>24</v>
      </c>
      <c r="AD589" s="18" t="n">
        <f aca="false">IF(N589="","",ROUND((N589-M589)*1440,0))</f>
        <v>19</v>
      </c>
      <c r="AE589" s="18" t="n">
        <f aca="false">IF(O589="","",ROUND((O589-N589)*1440,0))</f>
        <v>57</v>
      </c>
      <c r="AF589" s="18" t="n">
        <f aca="false">IF(P589="","",ROUND((P589-O589)*1440,0))</f>
        <v>19</v>
      </c>
      <c r="AG589" s="18" t="n">
        <f aca="false">IF(Q589="","",ROUND((Q589-P589)*1440,0))</f>
        <v>47</v>
      </c>
      <c r="AH589" s="18" t="n">
        <f aca="false">IF(Q589="","",ROUND((Q589-H589)*1440,0))</f>
        <v>234</v>
      </c>
      <c r="AI589" s="19" t="n">
        <f aca="false">ROUND(IF(O589="",Assumptions!$B$25-K589,O589-K589)*24,1)</f>
        <v>1.8</v>
      </c>
      <c r="AJ589" s="20" t="n">
        <f aca="false">ROUND(MAX(N(Y589)/Assumptions!$C$5, N(Z589)/Assumptions!$C$6, N(AA589)/Assumptions!$C$7, N(AB589)/Assumptions!$C$8, N(AC589)/Assumptions!$C$9, N(AD589)/Assumptions!$C$10, N(AE589)/Assumptions!$C$11, N(AF589)/Assumptions!$C$12, N(AG589)/Assumptions!$C$13),3)</f>
        <v>1.267</v>
      </c>
      <c r="AK589" s="0" t="str">
        <f aca="false">IF(OR(U589="Pending",U589="On Hold"),"Open GRN (awaiting)",IF(AJ589&lt;=1,"Within SLA",IF(ROUND(N(Y589)/Assumptions!$C$5,3)=AJ589,"Gate Wait",IF(ROUND(N(Z589)/Assumptions!$C$6,3)=AJ589,"Dock Wait",IF(ROUND(N(AA589)/Assumptions!$C$7,3)=AJ589,"Unloading",IF(ROUND(N(AB589)/Assumptions!$C$8,3)=AJ589,"Unload-to-QC Wait",IF(ROUND(N(AC589)/Assumptions!$C$9,3)=AJ589,"QC",IF(ROUND(N(AD589)/Assumptions!$C$10,3)=AJ589,"QC-to-GRN Wait",IF(ROUND(N(AE589)/Assumptions!$C$11,3)=AJ589,"GRN Processing",IF(ROUND(N(AF589)/Assumptions!$C$12,3)=AJ589,"GRN-to-Putaway Wait",IF(ROUND(N(AG589)/Assumptions!$C$13,3)=AJ589,"Putaway","Within SLA")))))))))))</f>
        <v>GRN Processing</v>
      </c>
    </row>
    <row r="590" customFormat="false" ht="15" hidden="false" customHeight="false" outlineLevel="0" collapsed="false">
      <c r="A590" s="0" t="s">
        <v>1880</v>
      </c>
      <c r="B590" s="0" t="s">
        <v>1881</v>
      </c>
      <c r="C590" s="0" t="s">
        <v>118</v>
      </c>
      <c r="D590" s="0" t="s">
        <v>119</v>
      </c>
      <c r="E590" s="0" t="s">
        <v>1882</v>
      </c>
      <c r="F590" s="0" t="s">
        <v>121</v>
      </c>
      <c r="G590" s="0" t="s">
        <v>129</v>
      </c>
      <c r="H590" s="17" t="n">
        <v>46217.59375</v>
      </c>
      <c r="I590" s="17" t="n">
        <v>46217.6118055556</v>
      </c>
      <c r="J590" s="17" t="n">
        <v>46217.6145833333</v>
      </c>
      <c r="K590" s="17" t="n">
        <v>46217.6625</v>
      </c>
      <c r="L590" s="17" t="n">
        <v>46217.6875</v>
      </c>
      <c r="M590" s="17" t="n">
        <v>46217.7159722222</v>
      </c>
      <c r="N590" s="17" t="n">
        <v>46217.73125</v>
      </c>
      <c r="O590" s="17" t="n">
        <v>46217.7611111111</v>
      </c>
      <c r="P590" s="17" t="n">
        <v>46217.7743055556</v>
      </c>
      <c r="Q590" s="17" t="n">
        <v>46217.8055555556</v>
      </c>
      <c r="R590" s="0" t="n">
        <v>605</v>
      </c>
      <c r="S590" s="0" t="n">
        <v>0</v>
      </c>
      <c r="T590" s="0" t="n">
        <v>0</v>
      </c>
      <c r="U590" s="18" t="s">
        <v>130</v>
      </c>
      <c r="V590" s="18" t="s">
        <v>139</v>
      </c>
      <c r="W590" s="0" t="str">
        <f aca="false">IF(AND(X590&gt;=6,X590&lt;14),"A",IF(AND(X590&gt;=14,X590&lt;22),"B","C"))</f>
        <v>B</v>
      </c>
      <c r="X590" s="18" t="n">
        <f aca="false">HOUR(H590)</f>
        <v>14</v>
      </c>
      <c r="Y590" s="18" t="n">
        <f aca="false">ROUND((I590-H590)*1440,0)</f>
        <v>26</v>
      </c>
      <c r="Z590" s="18" t="n">
        <f aca="false">ROUND((J590-I590)*1440,0)</f>
        <v>4</v>
      </c>
      <c r="AA590" s="18" t="n">
        <f aca="false">ROUND((K590-J590)*1440,0)</f>
        <v>69</v>
      </c>
      <c r="AB590" s="18" t="n">
        <f aca="false">ROUND((L590-K590)*1440,0)</f>
        <v>36</v>
      </c>
      <c r="AC590" s="18" t="n">
        <f aca="false">ROUND((M590-L590)*1440,0)</f>
        <v>41</v>
      </c>
      <c r="AD590" s="18" t="n">
        <f aca="false">IF(N590="","",ROUND((N590-M590)*1440,0))</f>
        <v>22</v>
      </c>
      <c r="AE590" s="18" t="n">
        <f aca="false">IF(O590="","",ROUND((O590-N590)*1440,0))</f>
        <v>43</v>
      </c>
      <c r="AF590" s="18" t="n">
        <f aca="false">IF(P590="","",ROUND((P590-O590)*1440,0))</f>
        <v>19</v>
      </c>
      <c r="AG590" s="18" t="n">
        <f aca="false">IF(Q590="","",ROUND((Q590-P590)*1440,0))</f>
        <v>45</v>
      </c>
      <c r="AH590" s="18" t="n">
        <f aca="false">IF(Q590="","",ROUND((Q590-H590)*1440,0))</f>
        <v>305</v>
      </c>
      <c r="AI590" s="19" t="n">
        <f aca="false">ROUND(IF(O590="",Assumptions!$B$25-K590,O590-K590)*24,1)</f>
        <v>2.4</v>
      </c>
      <c r="AJ590" s="20" t="n">
        <f aca="false">ROUND(MAX(N(Y590)/Assumptions!$C$5, N(Z590)/Assumptions!$C$6, N(AA590)/Assumptions!$C$7, N(AB590)/Assumptions!$C$8, N(AC590)/Assumptions!$C$9, N(AD590)/Assumptions!$C$10, N(AE590)/Assumptions!$C$11, N(AF590)/Assumptions!$C$12, N(AG590)/Assumptions!$C$13),3)</f>
        <v>2.4</v>
      </c>
      <c r="AK590" s="0" t="str">
        <f aca="false">IF(OR(U590="Pending",U590="On Hold"),"Open GRN (awaiting)",IF(AJ590&lt;=1,"Within SLA",IF(ROUND(N(Y590)/Assumptions!$C$5,3)=AJ590,"Gate Wait",IF(ROUND(N(Z590)/Assumptions!$C$6,3)=AJ590,"Dock Wait",IF(ROUND(N(AA590)/Assumptions!$C$7,3)=AJ590,"Unloading",IF(ROUND(N(AB590)/Assumptions!$C$8,3)=AJ590,"Unload-to-QC Wait",IF(ROUND(N(AC590)/Assumptions!$C$9,3)=AJ590,"QC",IF(ROUND(N(AD590)/Assumptions!$C$10,3)=AJ590,"QC-to-GRN Wait",IF(ROUND(N(AE590)/Assumptions!$C$11,3)=AJ590,"GRN Processing",IF(ROUND(N(AF590)/Assumptions!$C$12,3)=AJ590,"GRN-to-Putaway Wait",IF(ROUND(N(AG590)/Assumptions!$C$13,3)=AJ590,"Putaway","Within SLA")))))))))))</f>
        <v>Unload-to-QC Wait</v>
      </c>
    </row>
    <row r="591" customFormat="false" ht="15" hidden="false" customHeight="false" outlineLevel="0" collapsed="false">
      <c r="A591" s="0" t="s">
        <v>1883</v>
      </c>
      <c r="B591" s="0" t="s">
        <v>1884</v>
      </c>
      <c r="C591" s="0" t="s">
        <v>184</v>
      </c>
      <c r="D591" s="0" t="s">
        <v>147</v>
      </c>
      <c r="E591" s="0" t="s">
        <v>369</v>
      </c>
      <c r="F591" s="0" t="s">
        <v>177</v>
      </c>
      <c r="G591" s="0" t="s">
        <v>167</v>
      </c>
      <c r="H591" s="17" t="n">
        <v>46217.6006944445</v>
      </c>
      <c r="I591" s="17" t="n">
        <v>46217.625</v>
      </c>
      <c r="J591" s="17" t="n">
        <v>46217.6326388889</v>
      </c>
      <c r="K591" s="17" t="n">
        <v>46217.6673611111</v>
      </c>
      <c r="L591" s="17" t="n">
        <v>46217.675</v>
      </c>
      <c r="M591" s="17" t="n">
        <v>46217.7118055556</v>
      </c>
      <c r="N591" s="17" t="n">
        <v>46217.7902777778</v>
      </c>
      <c r="O591" s="17" t="n">
        <v>46217.8722222222</v>
      </c>
      <c r="P591" s="17" t="n">
        <v>46217.8868055556</v>
      </c>
      <c r="Q591" s="17" t="n">
        <v>46217.9388888889</v>
      </c>
      <c r="R591" s="0" t="n">
        <v>326</v>
      </c>
      <c r="S591" s="0" t="n">
        <v>0</v>
      </c>
      <c r="T591" s="0" t="n">
        <v>0</v>
      </c>
      <c r="U591" s="18" t="s">
        <v>130</v>
      </c>
      <c r="V591" s="18" t="s">
        <v>131</v>
      </c>
      <c r="W591" s="0" t="str">
        <f aca="false">IF(AND(X591&gt;=6,X591&lt;14),"A",IF(AND(X591&gt;=14,X591&lt;22),"B","C"))</f>
        <v>B</v>
      </c>
      <c r="X591" s="18" t="n">
        <f aca="false">HOUR(H591)</f>
        <v>14</v>
      </c>
      <c r="Y591" s="18" t="n">
        <f aca="false">ROUND((I591-H591)*1440,0)</f>
        <v>35</v>
      </c>
      <c r="Z591" s="18" t="n">
        <f aca="false">ROUND((J591-I591)*1440,0)</f>
        <v>11</v>
      </c>
      <c r="AA591" s="18" t="n">
        <f aca="false">ROUND((K591-J591)*1440,0)</f>
        <v>50</v>
      </c>
      <c r="AB591" s="18" t="n">
        <f aca="false">ROUND((L591-K591)*1440,0)</f>
        <v>11</v>
      </c>
      <c r="AC591" s="18" t="n">
        <f aca="false">ROUND((M591-L591)*1440,0)</f>
        <v>53</v>
      </c>
      <c r="AD591" s="18" t="n">
        <f aca="false">IF(N591="","",ROUND((N591-M591)*1440,0))</f>
        <v>113</v>
      </c>
      <c r="AE591" s="18" t="n">
        <f aca="false">IF(O591="","",ROUND((O591-N591)*1440,0))</f>
        <v>118</v>
      </c>
      <c r="AF591" s="18" t="n">
        <f aca="false">IF(P591="","",ROUND((P591-O591)*1440,0))</f>
        <v>21</v>
      </c>
      <c r="AG591" s="18" t="n">
        <f aca="false">IF(Q591="","",ROUND((Q591-P591)*1440,0))</f>
        <v>75</v>
      </c>
      <c r="AH591" s="18" t="n">
        <f aca="false">IF(Q591="","",ROUND((Q591-H591)*1440,0))</f>
        <v>487</v>
      </c>
      <c r="AI591" s="19" t="n">
        <f aca="false">ROUND(IF(O591="",Assumptions!$B$25-K591,O591-K591)*24,1)</f>
        <v>4.9</v>
      </c>
      <c r="AJ591" s="20" t="n">
        <f aca="false">ROUND(MAX(N(Y591)/Assumptions!$C$5, N(Z591)/Assumptions!$C$6, N(AA591)/Assumptions!$C$7, N(AB591)/Assumptions!$C$8, N(AC591)/Assumptions!$C$9, N(AD591)/Assumptions!$C$10, N(AE591)/Assumptions!$C$11, N(AF591)/Assumptions!$C$12, N(AG591)/Assumptions!$C$13),3)</f>
        <v>3.767</v>
      </c>
      <c r="AK591" s="0" t="str">
        <f aca="false">IF(OR(U591="Pending",U591="On Hold"),"Open GRN (awaiting)",IF(AJ591&lt;=1,"Within SLA",IF(ROUND(N(Y591)/Assumptions!$C$5,3)=AJ591,"Gate Wait",IF(ROUND(N(Z591)/Assumptions!$C$6,3)=AJ591,"Dock Wait",IF(ROUND(N(AA591)/Assumptions!$C$7,3)=AJ591,"Unloading",IF(ROUND(N(AB591)/Assumptions!$C$8,3)=AJ591,"Unload-to-QC Wait",IF(ROUND(N(AC591)/Assumptions!$C$9,3)=AJ591,"QC",IF(ROUND(N(AD591)/Assumptions!$C$10,3)=AJ591,"QC-to-GRN Wait",IF(ROUND(N(AE591)/Assumptions!$C$11,3)=AJ591,"GRN Processing",IF(ROUND(N(AF591)/Assumptions!$C$12,3)=AJ591,"GRN-to-Putaway Wait",IF(ROUND(N(AG591)/Assumptions!$C$13,3)=AJ591,"Putaway","Within SLA")))))))))))</f>
        <v>QC-to-GRN Wait</v>
      </c>
    </row>
    <row r="592" customFormat="false" ht="15" hidden="false" customHeight="false" outlineLevel="0" collapsed="false">
      <c r="A592" s="0" t="s">
        <v>1885</v>
      </c>
      <c r="B592" s="0" t="s">
        <v>1886</v>
      </c>
      <c r="C592" s="0" t="s">
        <v>218</v>
      </c>
      <c r="D592" s="0" t="s">
        <v>147</v>
      </c>
      <c r="E592" s="0" t="s">
        <v>1887</v>
      </c>
      <c r="F592" s="0" t="s">
        <v>137</v>
      </c>
      <c r="G592" s="0" t="s">
        <v>150</v>
      </c>
      <c r="H592" s="17" t="n">
        <v>46217.60625</v>
      </c>
      <c r="I592" s="17" t="n">
        <v>46217.6333333333</v>
      </c>
      <c r="J592" s="17" t="n">
        <v>46217.6409722222</v>
      </c>
      <c r="K592" s="17" t="n">
        <v>46217.6527777778</v>
      </c>
      <c r="L592" s="17" t="n">
        <v>46217.6590277778</v>
      </c>
      <c r="M592" s="17" t="n">
        <v>46217.6826388889</v>
      </c>
      <c r="N592" s="17" t="n">
        <v>46217.6944444445</v>
      </c>
      <c r="O592" s="17" t="n">
        <v>46217.7347222222</v>
      </c>
      <c r="P592" s="17" t="n">
        <v>46217.74375</v>
      </c>
      <c r="Q592" s="17" t="n">
        <v>46217.7541666667</v>
      </c>
      <c r="R592" s="0" t="n">
        <v>205</v>
      </c>
      <c r="S592" s="0" t="n">
        <v>0</v>
      </c>
      <c r="T592" s="0" t="n">
        <v>0</v>
      </c>
      <c r="U592" s="18" t="s">
        <v>130</v>
      </c>
      <c r="V592" s="18" t="s">
        <v>139</v>
      </c>
      <c r="W592" s="0" t="str">
        <f aca="false">IF(AND(X592&gt;=6,X592&lt;14),"A",IF(AND(X592&gt;=14,X592&lt;22),"B","C"))</f>
        <v>B</v>
      </c>
      <c r="X592" s="18" t="n">
        <f aca="false">HOUR(H592)</f>
        <v>14</v>
      </c>
      <c r="Y592" s="18" t="n">
        <f aca="false">ROUND((I592-H592)*1440,0)</f>
        <v>39</v>
      </c>
      <c r="Z592" s="18" t="n">
        <f aca="false">ROUND((J592-I592)*1440,0)</f>
        <v>11</v>
      </c>
      <c r="AA592" s="18" t="n">
        <f aca="false">ROUND((K592-J592)*1440,0)</f>
        <v>17</v>
      </c>
      <c r="AB592" s="18" t="n">
        <f aca="false">ROUND((L592-K592)*1440,0)</f>
        <v>9</v>
      </c>
      <c r="AC592" s="18" t="n">
        <f aca="false">ROUND((M592-L592)*1440,0)</f>
        <v>34</v>
      </c>
      <c r="AD592" s="18" t="n">
        <f aca="false">IF(N592="","",ROUND((N592-M592)*1440,0))</f>
        <v>17</v>
      </c>
      <c r="AE592" s="18" t="n">
        <f aca="false">IF(O592="","",ROUND((O592-N592)*1440,0))</f>
        <v>58</v>
      </c>
      <c r="AF592" s="18" t="n">
        <f aca="false">IF(P592="","",ROUND((P592-O592)*1440,0))</f>
        <v>13</v>
      </c>
      <c r="AG592" s="18" t="n">
        <f aca="false">IF(Q592="","",ROUND((Q592-P592)*1440,0))</f>
        <v>15</v>
      </c>
      <c r="AH592" s="18" t="n">
        <f aca="false">IF(Q592="","",ROUND((Q592-H592)*1440,0))</f>
        <v>213</v>
      </c>
      <c r="AI592" s="19" t="n">
        <f aca="false">ROUND(IF(O592="",Assumptions!$B$25-K592,O592-K592)*24,1)</f>
        <v>2</v>
      </c>
      <c r="AJ592" s="20" t="n">
        <f aca="false">ROUND(MAX(N(Y592)/Assumptions!$C$5, N(Z592)/Assumptions!$C$6, N(AA592)/Assumptions!$C$7, N(AB592)/Assumptions!$C$8, N(AC592)/Assumptions!$C$9, N(AD592)/Assumptions!$C$10, N(AE592)/Assumptions!$C$11, N(AF592)/Assumptions!$C$12, N(AG592)/Assumptions!$C$13),3)</f>
        <v>1.3</v>
      </c>
      <c r="AK592" s="0" t="str">
        <f aca="false">IF(OR(U592="Pending",U592="On Hold"),"Open GRN (awaiting)",IF(AJ592&lt;=1,"Within SLA",IF(ROUND(N(Y592)/Assumptions!$C$5,3)=AJ592,"Gate Wait",IF(ROUND(N(Z592)/Assumptions!$C$6,3)=AJ592,"Dock Wait",IF(ROUND(N(AA592)/Assumptions!$C$7,3)=AJ592,"Unloading",IF(ROUND(N(AB592)/Assumptions!$C$8,3)=AJ592,"Unload-to-QC Wait",IF(ROUND(N(AC592)/Assumptions!$C$9,3)=AJ592,"QC",IF(ROUND(N(AD592)/Assumptions!$C$10,3)=AJ592,"QC-to-GRN Wait",IF(ROUND(N(AE592)/Assumptions!$C$11,3)=AJ592,"GRN Processing",IF(ROUND(N(AF592)/Assumptions!$C$12,3)=AJ592,"GRN-to-Putaway Wait",IF(ROUND(N(AG592)/Assumptions!$C$13,3)=AJ592,"Putaway","Within SLA")))))))))))</f>
        <v>Gate Wait</v>
      </c>
    </row>
    <row r="593" customFormat="false" ht="15" hidden="false" customHeight="false" outlineLevel="0" collapsed="false">
      <c r="A593" s="0" t="s">
        <v>1888</v>
      </c>
      <c r="B593" s="0" t="s">
        <v>1889</v>
      </c>
      <c r="C593" s="0" t="s">
        <v>184</v>
      </c>
      <c r="D593" s="0" t="s">
        <v>119</v>
      </c>
      <c r="E593" s="0" t="s">
        <v>1890</v>
      </c>
      <c r="F593" s="0" t="s">
        <v>177</v>
      </c>
      <c r="G593" s="0" t="s">
        <v>122</v>
      </c>
      <c r="H593" s="17" t="n">
        <v>46217.6097222222</v>
      </c>
      <c r="I593" s="17" t="n">
        <v>46217.6347222222</v>
      </c>
      <c r="J593" s="17" t="n">
        <v>46217.6395833333</v>
      </c>
      <c r="K593" s="17" t="n">
        <v>46217.6652777778</v>
      </c>
      <c r="L593" s="17" t="n">
        <v>46217.66875</v>
      </c>
      <c r="M593" s="17" t="n">
        <v>46217.6875</v>
      </c>
      <c r="N593" s="17" t="n">
        <v>46217.7590277778</v>
      </c>
      <c r="O593" s="17" t="n">
        <v>46217.7736111111</v>
      </c>
      <c r="P593" s="17" t="n">
        <v>46217.7833333333</v>
      </c>
      <c r="Q593" s="17" t="n">
        <v>46217.8090277778</v>
      </c>
      <c r="R593" s="0" t="n">
        <v>260</v>
      </c>
      <c r="S593" s="0" t="n">
        <v>0</v>
      </c>
      <c r="T593" s="0" t="n">
        <v>0</v>
      </c>
      <c r="U593" s="18" t="s">
        <v>130</v>
      </c>
      <c r="V593" s="18" t="s">
        <v>144</v>
      </c>
      <c r="W593" s="0" t="str">
        <f aca="false">IF(AND(X593&gt;=6,X593&lt;14),"A",IF(AND(X593&gt;=14,X593&lt;22),"B","C"))</f>
        <v>B</v>
      </c>
      <c r="X593" s="18" t="n">
        <f aca="false">HOUR(H593)</f>
        <v>14</v>
      </c>
      <c r="Y593" s="18" t="n">
        <f aca="false">ROUND((I593-H593)*1440,0)</f>
        <v>36</v>
      </c>
      <c r="Z593" s="18" t="n">
        <f aca="false">ROUND((J593-I593)*1440,0)</f>
        <v>7</v>
      </c>
      <c r="AA593" s="18" t="n">
        <f aca="false">ROUND((K593-J593)*1440,0)</f>
        <v>37</v>
      </c>
      <c r="AB593" s="18" t="n">
        <f aca="false">ROUND((L593-K593)*1440,0)</f>
        <v>5</v>
      </c>
      <c r="AC593" s="18" t="n">
        <f aca="false">ROUND((M593-L593)*1440,0)</f>
        <v>27</v>
      </c>
      <c r="AD593" s="18" t="n">
        <f aca="false">IF(N593="","",ROUND((N593-M593)*1440,0))</f>
        <v>103</v>
      </c>
      <c r="AE593" s="18" t="n">
        <f aca="false">IF(O593="","",ROUND((O593-N593)*1440,0))</f>
        <v>21</v>
      </c>
      <c r="AF593" s="18" t="n">
        <f aca="false">IF(P593="","",ROUND((P593-O593)*1440,0))</f>
        <v>14</v>
      </c>
      <c r="AG593" s="18" t="n">
        <f aca="false">IF(Q593="","",ROUND((Q593-P593)*1440,0))</f>
        <v>37</v>
      </c>
      <c r="AH593" s="18" t="n">
        <f aca="false">IF(Q593="","",ROUND((Q593-H593)*1440,0))</f>
        <v>287</v>
      </c>
      <c r="AI593" s="19" t="n">
        <f aca="false">ROUND(IF(O593="",Assumptions!$B$25-K593,O593-K593)*24,1)</f>
        <v>2.6</v>
      </c>
      <c r="AJ593" s="20" t="n">
        <f aca="false">ROUND(MAX(N(Y593)/Assumptions!$C$5, N(Z593)/Assumptions!$C$6, N(AA593)/Assumptions!$C$7, N(AB593)/Assumptions!$C$8, N(AC593)/Assumptions!$C$9, N(AD593)/Assumptions!$C$10, N(AE593)/Assumptions!$C$11, N(AF593)/Assumptions!$C$12, N(AG593)/Assumptions!$C$13),3)</f>
        <v>3.433</v>
      </c>
      <c r="AK593" s="0" t="str">
        <f aca="false">IF(OR(U593="Pending",U593="On Hold"),"Open GRN (awaiting)",IF(AJ593&lt;=1,"Within SLA",IF(ROUND(N(Y593)/Assumptions!$C$5,3)=AJ593,"Gate Wait",IF(ROUND(N(Z593)/Assumptions!$C$6,3)=AJ593,"Dock Wait",IF(ROUND(N(AA593)/Assumptions!$C$7,3)=AJ593,"Unloading",IF(ROUND(N(AB593)/Assumptions!$C$8,3)=AJ593,"Unload-to-QC Wait",IF(ROUND(N(AC593)/Assumptions!$C$9,3)=AJ593,"QC",IF(ROUND(N(AD593)/Assumptions!$C$10,3)=AJ593,"QC-to-GRN Wait",IF(ROUND(N(AE593)/Assumptions!$C$11,3)=AJ593,"GRN Processing",IF(ROUND(N(AF593)/Assumptions!$C$12,3)=AJ593,"GRN-to-Putaway Wait",IF(ROUND(N(AG593)/Assumptions!$C$13,3)=AJ593,"Putaway","Within SLA")))))))))))</f>
        <v>QC-to-GRN Wait</v>
      </c>
    </row>
    <row r="594" customFormat="false" ht="15" hidden="false" customHeight="false" outlineLevel="0" collapsed="false">
      <c r="A594" s="0" t="s">
        <v>1891</v>
      </c>
      <c r="B594" s="0" t="s">
        <v>1892</v>
      </c>
      <c r="C594" s="0" t="s">
        <v>252</v>
      </c>
      <c r="D594" s="0" t="s">
        <v>147</v>
      </c>
      <c r="E594" s="0" t="s">
        <v>1893</v>
      </c>
      <c r="F594" s="0" t="s">
        <v>155</v>
      </c>
      <c r="G594" s="0" t="s">
        <v>167</v>
      </c>
      <c r="H594" s="17" t="n">
        <v>46217.6152777778</v>
      </c>
      <c r="I594" s="17" t="n">
        <v>46217.6590277778</v>
      </c>
      <c r="J594" s="17" t="n">
        <v>46217.6736111111</v>
      </c>
      <c r="K594" s="17" t="n">
        <v>46217.7048611111</v>
      </c>
      <c r="L594" s="17" t="n">
        <v>46217.7097222222</v>
      </c>
      <c r="M594" s="17" t="n">
        <v>46217.7194444445</v>
      </c>
      <c r="N594" s="17" t="n">
        <v>46217.8215277778</v>
      </c>
      <c r="O594" s="17" t="n">
        <v>46217.8423611111</v>
      </c>
      <c r="P594" s="17" t="n">
        <v>46217.8520833333</v>
      </c>
      <c r="Q594" s="17" t="n">
        <v>46217.9138888889</v>
      </c>
      <c r="R594" s="0" t="n">
        <v>505</v>
      </c>
      <c r="S594" s="0" t="n">
        <v>0</v>
      </c>
      <c r="T594" s="0" t="n">
        <v>0</v>
      </c>
      <c r="U594" s="18" t="s">
        <v>130</v>
      </c>
      <c r="V594" s="18" t="s">
        <v>156</v>
      </c>
      <c r="W594" s="0" t="str">
        <f aca="false">IF(AND(X594&gt;=6,X594&lt;14),"A",IF(AND(X594&gt;=14,X594&lt;22),"B","C"))</f>
        <v>B</v>
      </c>
      <c r="X594" s="18" t="n">
        <f aca="false">HOUR(H594)</f>
        <v>14</v>
      </c>
      <c r="Y594" s="18" t="n">
        <f aca="false">ROUND((I594-H594)*1440,0)</f>
        <v>63</v>
      </c>
      <c r="Z594" s="18" t="n">
        <f aca="false">ROUND((J594-I594)*1440,0)</f>
        <v>21</v>
      </c>
      <c r="AA594" s="18" t="n">
        <f aca="false">ROUND((K594-J594)*1440,0)</f>
        <v>45</v>
      </c>
      <c r="AB594" s="18" t="n">
        <f aca="false">ROUND((L594-K594)*1440,0)</f>
        <v>7</v>
      </c>
      <c r="AC594" s="18" t="n">
        <f aca="false">ROUND((M594-L594)*1440,0)</f>
        <v>14</v>
      </c>
      <c r="AD594" s="18" t="n">
        <f aca="false">IF(N594="","",ROUND((N594-M594)*1440,0))</f>
        <v>147</v>
      </c>
      <c r="AE594" s="18" t="n">
        <f aca="false">IF(O594="","",ROUND((O594-N594)*1440,0))</f>
        <v>30</v>
      </c>
      <c r="AF594" s="18" t="n">
        <f aca="false">IF(P594="","",ROUND((P594-O594)*1440,0))</f>
        <v>14</v>
      </c>
      <c r="AG594" s="18" t="n">
        <f aca="false">IF(Q594="","",ROUND((Q594-P594)*1440,0))</f>
        <v>89</v>
      </c>
      <c r="AH594" s="18" t="n">
        <f aca="false">IF(Q594="","",ROUND((Q594-H594)*1440,0))</f>
        <v>430</v>
      </c>
      <c r="AI594" s="19" t="n">
        <f aca="false">ROUND(IF(O594="",Assumptions!$B$25-K594,O594-K594)*24,1)</f>
        <v>3.3</v>
      </c>
      <c r="AJ594" s="20" t="n">
        <f aca="false">ROUND(MAX(N(Y594)/Assumptions!$C$5, N(Z594)/Assumptions!$C$6, N(AA594)/Assumptions!$C$7, N(AB594)/Assumptions!$C$8, N(AC594)/Assumptions!$C$9, N(AD594)/Assumptions!$C$10, N(AE594)/Assumptions!$C$11, N(AF594)/Assumptions!$C$12, N(AG594)/Assumptions!$C$13),3)</f>
        <v>4.9</v>
      </c>
      <c r="AK594" s="0" t="str">
        <f aca="false">IF(OR(U594="Pending",U594="On Hold"),"Open GRN (awaiting)",IF(AJ594&lt;=1,"Within SLA",IF(ROUND(N(Y594)/Assumptions!$C$5,3)=AJ594,"Gate Wait",IF(ROUND(N(Z594)/Assumptions!$C$6,3)=AJ594,"Dock Wait",IF(ROUND(N(AA594)/Assumptions!$C$7,3)=AJ594,"Unloading",IF(ROUND(N(AB594)/Assumptions!$C$8,3)=AJ594,"Unload-to-QC Wait",IF(ROUND(N(AC594)/Assumptions!$C$9,3)=AJ594,"QC",IF(ROUND(N(AD594)/Assumptions!$C$10,3)=AJ594,"QC-to-GRN Wait",IF(ROUND(N(AE594)/Assumptions!$C$11,3)=AJ594,"GRN Processing",IF(ROUND(N(AF594)/Assumptions!$C$12,3)=AJ594,"GRN-to-Putaway Wait",IF(ROUND(N(AG594)/Assumptions!$C$13,3)=AJ594,"Putaway","Within SLA")))))))))))</f>
        <v>QC-to-GRN Wait</v>
      </c>
    </row>
    <row r="595" customFormat="false" ht="15" hidden="false" customHeight="false" outlineLevel="0" collapsed="false">
      <c r="A595" s="0" t="s">
        <v>1894</v>
      </c>
      <c r="B595" s="0" t="s">
        <v>1895</v>
      </c>
      <c r="C595" s="0" t="s">
        <v>184</v>
      </c>
      <c r="D595" s="0" t="s">
        <v>147</v>
      </c>
      <c r="E595" s="0" t="s">
        <v>1896</v>
      </c>
      <c r="F595" s="0" t="s">
        <v>177</v>
      </c>
      <c r="G595" s="0" t="s">
        <v>150</v>
      </c>
      <c r="H595" s="17" t="n">
        <v>46217.6173611111</v>
      </c>
      <c r="I595" s="17" t="n">
        <v>46217.63125</v>
      </c>
      <c r="J595" s="17" t="n">
        <v>46217.6354166667</v>
      </c>
      <c r="K595" s="17" t="n">
        <v>46217.6548611111</v>
      </c>
      <c r="L595" s="17" t="n">
        <v>46217.6611111111</v>
      </c>
      <c r="M595" s="17" t="n">
        <v>46217.6694444444</v>
      </c>
      <c r="N595" s="17" t="n">
        <v>46217.6722222222</v>
      </c>
      <c r="O595" s="17" t="n">
        <v>46217.6951388889</v>
      </c>
      <c r="P595" s="17" t="n">
        <v>46217.6993055556</v>
      </c>
      <c r="Q595" s="17" t="n">
        <v>46217.7409722222</v>
      </c>
      <c r="R595" s="0" t="n">
        <v>505</v>
      </c>
      <c r="S595" s="0" t="n">
        <v>0</v>
      </c>
      <c r="T595" s="0" t="n">
        <v>0</v>
      </c>
      <c r="U595" s="18" t="s">
        <v>130</v>
      </c>
      <c r="V595" s="18" t="s">
        <v>144</v>
      </c>
      <c r="W595" s="0" t="str">
        <f aca="false">IF(AND(X595&gt;=6,X595&lt;14),"A",IF(AND(X595&gt;=14,X595&lt;22),"B","C"))</f>
        <v>B</v>
      </c>
      <c r="X595" s="18" t="n">
        <f aca="false">HOUR(H595)</f>
        <v>14</v>
      </c>
      <c r="Y595" s="18" t="n">
        <f aca="false">ROUND((I595-H595)*1440,0)</f>
        <v>20</v>
      </c>
      <c r="Z595" s="18" t="n">
        <f aca="false">ROUND((J595-I595)*1440,0)</f>
        <v>6</v>
      </c>
      <c r="AA595" s="18" t="n">
        <f aca="false">ROUND((K595-J595)*1440,0)</f>
        <v>28</v>
      </c>
      <c r="AB595" s="18" t="n">
        <f aca="false">ROUND((L595-K595)*1440,0)</f>
        <v>9</v>
      </c>
      <c r="AC595" s="18" t="n">
        <f aca="false">ROUND((M595-L595)*1440,0)</f>
        <v>12</v>
      </c>
      <c r="AD595" s="18" t="n">
        <f aca="false">IF(N595="","",ROUND((N595-M595)*1440,0))</f>
        <v>4</v>
      </c>
      <c r="AE595" s="18" t="n">
        <f aca="false">IF(O595="","",ROUND((O595-N595)*1440,0))</f>
        <v>33</v>
      </c>
      <c r="AF595" s="18" t="n">
        <f aca="false">IF(P595="","",ROUND((P595-O595)*1440,0))</f>
        <v>6</v>
      </c>
      <c r="AG595" s="18" t="n">
        <f aca="false">IF(Q595="","",ROUND((Q595-P595)*1440,0))</f>
        <v>60</v>
      </c>
      <c r="AH595" s="18" t="n">
        <f aca="false">IF(Q595="","",ROUND((Q595-H595)*1440,0))</f>
        <v>178</v>
      </c>
      <c r="AI595" s="19" t="n">
        <f aca="false">ROUND(IF(O595="",Assumptions!$B$25-K595,O595-K595)*24,1)</f>
        <v>1</v>
      </c>
      <c r="AJ595" s="20" t="n">
        <f aca="false">ROUND(MAX(N(Y595)/Assumptions!$C$5, N(Z595)/Assumptions!$C$6, N(AA595)/Assumptions!$C$7, N(AB595)/Assumptions!$C$8, N(AC595)/Assumptions!$C$9, N(AD595)/Assumptions!$C$10, N(AE595)/Assumptions!$C$11, N(AF595)/Assumptions!$C$12, N(AG595)/Assumptions!$C$13),3)</f>
        <v>1.5</v>
      </c>
      <c r="AK595" s="0" t="str">
        <f aca="false">IF(OR(U595="Pending",U595="On Hold"),"Open GRN (awaiting)",IF(AJ595&lt;=1,"Within SLA",IF(ROUND(N(Y595)/Assumptions!$C$5,3)=AJ595,"Gate Wait",IF(ROUND(N(Z595)/Assumptions!$C$6,3)=AJ595,"Dock Wait",IF(ROUND(N(AA595)/Assumptions!$C$7,3)=AJ595,"Unloading",IF(ROUND(N(AB595)/Assumptions!$C$8,3)=AJ595,"Unload-to-QC Wait",IF(ROUND(N(AC595)/Assumptions!$C$9,3)=AJ595,"QC",IF(ROUND(N(AD595)/Assumptions!$C$10,3)=AJ595,"QC-to-GRN Wait",IF(ROUND(N(AE595)/Assumptions!$C$11,3)=AJ595,"GRN Processing",IF(ROUND(N(AF595)/Assumptions!$C$12,3)=AJ595,"GRN-to-Putaway Wait",IF(ROUND(N(AG595)/Assumptions!$C$13,3)=AJ595,"Putaway","Within SLA")))))))))))</f>
        <v>Putaway</v>
      </c>
    </row>
    <row r="596" customFormat="false" ht="15" hidden="false" customHeight="false" outlineLevel="0" collapsed="false">
      <c r="A596" s="0" t="s">
        <v>1897</v>
      </c>
      <c r="B596" s="0" t="s">
        <v>1898</v>
      </c>
      <c r="C596" s="0" t="s">
        <v>134</v>
      </c>
      <c r="D596" s="0" t="s">
        <v>119</v>
      </c>
      <c r="E596" s="0" t="s">
        <v>1899</v>
      </c>
      <c r="F596" s="0" t="s">
        <v>149</v>
      </c>
      <c r="G596" s="0" t="s">
        <v>122</v>
      </c>
      <c r="H596" s="17" t="n">
        <v>46217.6263888889</v>
      </c>
      <c r="I596" s="17" t="n">
        <v>46217.6479166667</v>
      </c>
      <c r="J596" s="17" t="n">
        <v>46217.6611111111</v>
      </c>
      <c r="K596" s="17" t="n">
        <v>46217.675</v>
      </c>
      <c r="L596" s="17" t="n">
        <v>46217.6826388889</v>
      </c>
      <c r="M596" s="17" t="n">
        <v>46217.6916666667</v>
      </c>
      <c r="N596" s="17" t="n">
        <v>46217.7354166667</v>
      </c>
      <c r="O596" s="17" t="n">
        <v>46217.7638888889</v>
      </c>
      <c r="P596" s="17" t="n">
        <v>46217.775</v>
      </c>
      <c r="Q596" s="17" t="n">
        <v>46217.7875</v>
      </c>
      <c r="R596" s="0" t="n">
        <v>161</v>
      </c>
      <c r="S596" s="0" t="n">
        <v>0</v>
      </c>
      <c r="T596" s="0" t="n">
        <v>0</v>
      </c>
      <c r="U596" s="18" t="s">
        <v>130</v>
      </c>
      <c r="V596" s="18" t="s">
        <v>131</v>
      </c>
      <c r="W596" s="0" t="str">
        <f aca="false">IF(AND(X596&gt;=6,X596&lt;14),"A",IF(AND(X596&gt;=14,X596&lt;22),"B","C"))</f>
        <v>B</v>
      </c>
      <c r="X596" s="18" t="n">
        <f aca="false">HOUR(H596)</f>
        <v>15</v>
      </c>
      <c r="Y596" s="18" t="n">
        <f aca="false">ROUND((I596-H596)*1440,0)</f>
        <v>31</v>
      </c>
      <c r="Z596" s="18" t="n">
        <f aca="false">ROUND((J596-I596)*1440,0)</f>
        <v>19</v>
      </c>
      <c r="AA596" s="18" t="n">
        <f aca="false">ROUND((K596-J596)*1440,0)</f>
        <v>20</v>
      </c>
      <c r="AB596" s="18" t="n">
        <f aca="false">ROUND((L596-K596)*1440,0)</f>
        <v>11</v>
      </c>
      <c r="AC596" s="18" t="n">
        <f aca="false">ROUND((M596-L596)*1440,0)</f>
        <v>13</v>
      </c>
      <c r="AD596" s="18" t="n">
        <f aca="false">IF(N596="","",ROUND((N596-M596)*1440,0))</f>
        <v>63</v>
      </c>
      <c r="AE596" s="18" t="n">
        <f aca="false">IF(O596="","",ROUND((O596-N596)*1440,0))</f>
        <v>41</v>
      </c>
      <c r="AF596" s="18" t="n">
        <f aca="false">IF(P596="","",ROUND((P596-O596)*1440,0))</f>
        <v>16</v>
      </c>
      <c r="AG596" s="18" t="n">
        <f aca="false">IF(Q596="","",ROUND((Q596-P596)*1440,0))</f>
        <v>18</v>
      </c>
      <c r="AH596" s="18" t="n">
        <f aca="false">IF(Q596="","",ROUND((Q596-H596)*1440,0))</f>
        <v>232</v>
      </c>
      <c r="AI596" s="19" t="n">
        <f aca="false">ROUND(IF(O596="",Assumptions!$B$25-K596,O596-K596)*24,1)</f>
        <v>2.1</v>
      </c>
      <c r="AJ596" s="20" t="n">
        <f aca="false">ROUND(MAX(N(Y596)/Assumptions!$C$5, N(Z596)/Assumptions!$C$6, N(AA596)/Assumptions!$C$7, N(AB596)/Assumptions!$C$8, N(AC596)/Assumptions!$C$9, N(AD596)/Assumptions!$C$10, N(AE596)/Assumptions!$C$11, N(AF596)/Assumptions!$C$12, N(AG596)/Assumptions!$C$13),3)</f>
        <v>2.1</v>
      </c>
      <c r="AK596" s="0" t="str">
        <f aca="false">IF(OR(U596="Pending",U596="On Hold"),"Open GRN (awaiting)",IF(AJ596&lt;=1,"Within SLA",IF(ROUND(N(Y596)/Assumptions!$C$5,3)=AJ596,"Gate Wait",IF(ROUND(N(Z596)/Assumptions!$C$6,3)=AJ596,"Dock Wait",IF(ROUND(N(AA596)/Assumptions!$C$7,3)=AJ596,"Unloading",IF(ROUND(N(AB596)/Assumptions!$C$8,3)=AJ596,"Unload-to-QC Wait",IF(ROUND(N(AC596)/Assumptions!$C$9,3)=AJ596,"QC",IF(ROUND(N(AD596)/Assumptions!$C$10,3)=AJ596,"QC-to-GRN Wait",IF(ROUND(N(AE596)/Assumptions!$C$11,3)=AJ596,"GRN Processing",IF(ROUND(N(AF596)/Assumptions!$C$12,3)=AJ596,"GRN-to-Putaway Wait",IF(ROUND(N(AG596)/Assumptions!$C$13,3)=AJ596,"Putaway","Within SLA")))))))))))</f>
        <v>QC-to-GRN Wait</v>
      </c>
    </row>
    <row r="597" customFormat="false" ht="15" hidden="false" customHeight="false" outlineLevel="0" collapsed="false">
      <c r="A597" s="0" t="s">
        <v>1900</v>
      </c>
      <c r="B597" s="0" t="s">
        <v>1901</v>
      </c>
      <c r="C597" s="0" t="s">
        <v>252</v>
      </c>
      <c r="D597" s="0" t="s">
        <v>135</v>
      </c>
      <c r="E597" s="0" t="s">
        <v>1902</v>
      </c>
      <c r="F597" s="0" t="s">
        <v>155</v>
      </c>
      <c r="G597" s="0" t="s">
        <v>178</v>
      </c>
      <c r="H597" s="17" t="n">
        <v>46217.6326388889</v>
      </c>
      <c r="I597" s="17" t="n">
        <v>46217.6770833333</v>
      </c>
      <c r="J597" s="17" t="n">
        <v>46217.68125</v>
      </c>
      <c r="K597" s="17" t="n">
        <v>46217.7291666667</v>
      </c>
      <c r="L597" s="17" t="n">
        <v>46217.74375</v>
      </c>
      <c r="M597" s="17" t="n">
        <v>46217.7638888889</v>
      </c>
      <c r="N597" s="17" t="n">
        <v>46217.81875</v>
      </c>
      <c r="O597" s="17" t="n">
        <v>46217.8506944445</v>
      </c>
      <c r="P597" s="17" t="n">
        <v>46217.8569444444</v>
      </c>
      <c r="Q597" s="17" t="n">
        <v>46217.8736111111</v>
      </c>
      <c r="R597" s="0" t="n">
        <v>1706</v>
      </c>
      <c r="S597" s="0" t="n">
        <v>0</v>
      </c>
      <c r="T597" s="0" t="n">
        <v>34</v>
      </c>
      <c r="U597" s="18" t="s">
        <v>123</v>
      </c>
      <c r="V597" s="18" t="s">
        <v>156</v>
      </c>
      <c r="W597" s="0" t="str">
        <f aca="false">IF(AND(X597&gt;=6,X597&lt;14),"A",IF(AND(X597&gt;=14,X597&lt;22),"B","C"))</f>
        <v>B</v>
      </c>
      <c r="X597" s="18" t="n">
        <f aca="false">HOUR(H597)</f>
        <v>15</v>
      </c>
      <c r="Y597" s="18" t="n">
        <f aca="false">ROUND((I597-H597)*1440,0)</f>
        <v>64</v>
      </c>
      <c r="Z597" s="18" t="n">
        <f aca="false">ROUND((J597-I597)*1440,0)</f>
        <v>6</v>
      </c>
      <c r="AA597" s="18" t="n">
        <f aca="false">ROUND((K597-J597)*1440,0)</f>
        <v>69</v>
      </c>
      <c r="AB597" s="18" t="n">
        <f aca="false">ROUND((L597-K597)*1440,0)</f>
        <v>21</v>
      </c>
      <c r="AC597" s="18" t="n">
        <f aca="false">ROUND((M597-L597)*1440,0)</f>
        <v>29</v>
      </c>
      <c r="AD597" s="18" t="n">
        <f aca="false">IF(N597="","",ROUND((N597-M597)*1440,0))</f>
        <v>79</v>
      </c>
      <c r="AE597" s="18" t="n">
        <f aca="false">IF(O597="","",ROUND((O597-N597)*1440,0))</f>
        <v>46</v>
      </c>
      <c r="AF597" s="18" t="n">
        <f aca="false">IF(P597="","",ROUND((P597-O597)*1440,0))</f>
        <v>9</v>
      </c>
      <c r="AG597" s="18" t="n">
        <f aca="false">IF(Q597="","",ROUND((Q597-P597)*1440,0))</f>
        <v>24</v>
      </c>
      <c r="AH597" s="18" t="n">
        <f aca="false">IF(Q597="","",ROUND((Q597-H597)*1440,0))</f>
        <v>347</v>
      </c>
      <c r="AI597" s="19" t="n">
        <f aca="false">ROUND(IF(O597="",Assumptions!$B$25-K597,O597-K597)*24,1)</f>
        <v>2.9</v>
      </c>
      <c r="AJ597" s="20" t="n">
        <f aca="false">ROUND(MAX(N(Y597)/Assumptions!$C$5, N(Z597)/Assumptions!$C$6, N(AA597)/Assumptions!$C$7, N(AB597)/Assumptions!$C$8, N(AC597)/Assumptions!$C$9, N(AD597)/Assumptions!$C$10, N(AE597)/Assumptions!$C$11, N(AF597)/Assumptions!$C$12, N(AG597)/Assumptions!$C$13),3)</f>
        <v>2.633</v>
      </c>
      <c r="AK597" s="0" t="str">
        <f aca="false">IF(OR(U597="Pending",U597="On Hold"),"Open GRN (awaiting)",IF(AJ597&lt;=1,"Within SLA",IF(ROUND(N(Y597)/Assumptions!$C$5,3)=AJ597,"Gate Wait",IF(ROUND(N(Z597)/Assumptions!$C$6,3)=AJ597,"Dock Wait",IF(ROUND(N(AA597)/Assumptions!$C$7,3)=AJ597,"Unloading",IF(ROUND(N(AB597)/Assumptions!$C$8,3)=AJ597,"Unload-to-QC Wait",IF(ROUND(N(AC597)/Assumptions!$C$9,3)=AJ597,"QC",IF(ROUND(N(AD597)/Assumptions!$C$10,3)=AJ597,"QC-to-GRN Wait",IF(ROUND(N(AE597)/Assumptions!$C$11,3)=AJ597,"GRN Processing",IF(ROUND(N(AF597)/Assumptions!$C$12,3)=AJ597,"GRN-to-Putaway Wait",IF(ROUND(N(AG597)/Assumptions!$C$13,3)=AJ597,"Putaway","Within SLA")))))))))))</f>
        <v>QC-to-GRN Wait</v>
      </c>
    </row>
    <row r="598" customFormat="false" ht="15" hidden="false" customHeight="false" outlineLevel="0" collapsed="false">
      <c r="A598" s="0" t="s">
        <v>1903</v>
      </c>
      <c r="B598" s="0" t="s">
        <v>1904</v>
      </c>
      <c r="C598" s="0" t="s">
        <v>126</v>
      </c>
      <c r="D598" s="0" t="s">
        <v>135</v>
      </c>
      <c r="E598" s="0" t="s">
        <v>1905</v>
      </c>
      <c r="F598" s="0" t="s">
        <v>128</v>
      </c>
      <c r="G598" s="0" t="s">
        <v>138</v>
      </c>
      <c r="H598" s="17" t="n">
        <v>46217.6430555556</v>
      </c>
      <c r="I598" s="17" t="n">
        <v>46217.6694444444</v>
      </c>
      <c r="J598" s="17" t="n">
        <v>46217.6784722222</v>
      </c>
      <c r="K598" s="17" t="n">
        <v>46217.7027777778</v>
      </c>
      <c r="L598" s="17" t="n">
        <v>46217.7152777778</v>
      </c>
      <c r="M598" s="17" t="n">
        <v>46217.7604166667</v>
      </c>
      <c r="N598" s="17" t="n">
        <v>46217.7881944445</v>
      </c>
      <c r="O598" s="17" t="n">
        <v>46217.8229166667</v>
      </c>
      <c r="P598" s="17" t="n">
        <v>46217.8402777778</v>
      </c>
      <c r="Q598" s="17" t="n">
        <v>46217.8444444445</v>
      </c>
      <c r="R598" s="0" t="n">
        <v>615</v>
      </c>
      <c r="S598" s="0" t="n">
        <v>0</v>
      </c>
      <c r="T598" s="0" t="n">
        <v>0</v>
      </c>
      <c r="U598" s="18" t="s">
        <v>130</v>
      </c>
      <c r="V598" s="18" t="s">
        <v>144</v>
      </c>
      <c r="W598" s="0" t="str">
        <f aca="false">IF(AND(X598&gt;=6,X598&lt;14),"A",IF(AND(X598&gt;=14,X598&lt;22),"B","C"))</f>
        <v>B</v>
      </c>
      <c r="X598" s="18" t="n">
        <f aca="false">HOUR(H598)</f>
        <v>15</v>
      </c>
      <c r="Y598" s="18" t="n">
        <f aca="false">ROUND((I598-H598)*1440,0)</f>
        <v>38</v>
      </c>
      <c r="Z598" s="18" t="n">
        <f aca="false">ROUND((J598-I598)*1440,0)</f>
        <v>13</v>
      </c>
      <c r="AA598" s="18" t="n">
        <f aca="false">ROUND((K598-J598)*1440,0)</f>
        <v>35</v>
      </c>
      <c r="AB598" s="18" t="n">
        <f aca="false">ROUND((L598-K598)*1440,0)</f>
        <v>18</v>
      </c>
      <c r="AC598" s="18" t="n">
        <f aca="false">ROUND((M598-L598)*1440,0)</f>
        <v>65</v>
      </c>
      <c r="AD598" s="18" t="n">
        <f aca="false">IF(N598="","",ROUND((N598-M598)*1440,0))</f>
        <v>40</v>
      </c>
      <c r="AE598" s="18" t="n">
        <f aca="false">IF(O598="","",ROUND((O598-N598)*1440,0))</f>
        <v>50</v>
      </c>
      <c r="AF598" s="18" t="n">
        <f aca="false">IF(P598="","",ROUND((P598-O598)*1440,0))</f>
        <v>25</v>
      </c>
      <c r="AG598" s="18" t="n">
        <f aca="false">IF(Q598="","",ROUND((Q598-P598)*1440,0))</f>
        <v>6</v>
      </c>
      <c r="AH598" s="18" t="n">
        <f aca="false">IF(Q598="","",ROUND((Q598-H598)*1440,0))</f>
        <v>290</v>
      </c>
      <c r="AI598" s="19" t="n">
        <f aca="false">ROUND(IF(O598="",Assumptions!$B$25-K598,O598-K598)*24,1)</f>
        <v>2.9</v>
      </c>
      <c r="AJ598" s="20" t="n">
        <f aca="false">ROUND(MAX(N(Y598)/Assumptions!$C$5, N(Z598)/Assumptions!$C$6, N(AA598)/Assumptions!$C$7, N(AB598)/Assumptions!$C$8, N(AC598)/Assumptions!$C$9, N(AD598)/Assumptions!$C$10, N(AE598)/Assumptions!$C$11, N(AF598)/Assumptions!$C$12, N(AG598)/Assumptions!$C$13),3)</f>
        <v>1.444</v>
      </c>
      <c r="AK598" s="0" t="str">
        <f aca="false">IF(OR(U598="Pending",U598="On Hold"),"Open GRN (awaiting)",IF(AJ598&lt;=1,"Within SLA",IF(ROUND(N(Y598)/Assumptions!$C$5,3)=AJ598,"Gate Wait",IF(ROUND(N(Z598)/Assumptions!$C$6,3)=AJ598,"Dock Wait",IF(ROUND(N(AA598)/Assumptions!$C$7,3)=AJ598,"Unloading",IF(ROUND(N(AB598)/Assumptions!$C$8,3)=AJ598,"Unload-to-QC Wait",IF(ROUND(N(AC598)/Assumptions!$C$9,3)=AJ598,"QC",IF(ROUND(N(AD598)/Assumptions!$C$10,3)=AJ598,"QC-to-GRN Wait",IF(ROUND(N(AE598)/Assumptions!$C$11,3)=AJ598,"GRN Processing",IF(ROUND(N(AF598)/Assumptions!$C$12,3)=AJ598,"GRN-to-Putaway Wait",IF(ROUND(N(AG598)/Assumptions!$C$13,3)=AJ598,"Putaway","Within SLA")))))))))))</f>
        <v>QC</v>
      </c>
    </row>
    <row r="599" customFormat="false" ht="15" hidden="false" customHeight="false" outlineLevel="0" collapsed="false">
      <c r="A599" s="0" t="s">
        <v>1906</v>
      </c>
      <c r="B599" s="0" t="s">
        <v>1907</v>
      </c>
      <c r="C599" s="0" t="s">
        <v>159</v>
      </c>
      <c r="D599" s="0" t="s">
        <v>135</v>
      </c>
      <c r="E599" s="0" t="s">
        <v>1908</v>
      </c>
      <c r="F599" s="0" t="s">
        <v>128</v>
      </c>
      <c r="G599" s="0" t="s">
        <v>138</v>
      </c>
      <c r="H599" s="17" t="n">
        <v>46217.6597222222</v>
      </c>
      <c r="I599" s="17" t="n">
        <v>46217.66875</v>
      </c>
      <c r="J599" s="17" t="n">
        <v>46217.6736111111</v>
      </c>
      <c r="K599" s="17" t="n">
        <v>46217.6826388889</v>
      </c>
      <c r="L599" s="17" t="n">
        <v>46217.6881944445</v>
      </c>
      <c r="M599" s="17" t="n">
        <v>46217.7090277778</v>
      </c>
      <c r="N599" s="17" t="n">
        <v>46217.7916666667</v>
      </c>
      <c r="O599" s="17" t="n">
        <v>46217.8826388889</v>
      </c>
      <c r="P599" s="17" t="n">
        <v>46217.8895833333</v>
      </c>
      <c r="Q599" s="17" t="n">
        <v>46217.9034722222</v>
      </c>
      <c r="R599" s="0" t="n">
        <v>71</v>
      </c>
      <c r="S599" s="0" t="n">
        <v>0</v>
      </c>
      <c r="T599" s="0" t="n">
        <v>0</v>
      </c>
      <c r="U599" s="18" t="s">
        <v>130</v>
      </c>
      <c r="V599" s="18" t="s">
        <v>156</v>
      </c>
      <c r="W599" s="0" t="str">
        <f aca="false">IF(AND(X599&gt;=6,X599&lt;14),"A",IF(AND(X599&gt;=14,X599&lt;22),"B","C"))</f>
        <v>B</v>
      </c>
      <c r="X599" s="18" t="n">
        <f aca="false">HOUR(H599)</f>
        <v>15</v>
      </c>
      <c r="Y599" s="18" t="n">
        <f aca="false">ROUND((I599-H599)*1440,0)</f>
        <v>13</v>
      </c>
      <c r="Z599" s="18" t="n">
        <f aca="false">ROUND((J599-I599)*1440,0)</f>
        <v>7</v>
      </c>
      <c r="AA599" s="18" t="n">
        <f aca="false">ROUND((K599-J599)*1440,0)</f>
        <v>13</v>
      </c>
      <c r="AB599" s="18" t="n">
        <f aca="false">ROUND((L599-K599)*1440,0)</f>
        <v>8</v>
      </c>
      <c r="AC599" s="18" t="n">
        <f aca="false">ROUND((M599-L599)*1440,0)</f>
        <v>30</v>
      </c>
      <c r="AD599" s="18" t="n">
        <f aca="false">IF(N599="","",ROUND((N599-M599)*1440,0))</f>
        <v>119</v>
      </c>
      <c r="AE599" s="18" t="n">
        <f aca="false">IF(O599="","",ROUND((O599-N599)*1440,0))</f>
        <v>131</v>
      </c>
      <c r="AF599" s="18" t="n">
        <f aca="false">IF(P599="","",ROUND((P599-O599)*1440,0))</f>
        <v>10</v>
      </c>
      <c r="AG599" s="18" t="n">
        <f aca="false">IF(Q599="","",ROUND((Q599-P599)*1440,0))</f>
        <v>20</v>
      </c>
      <c r="AH599" s="18" t="n">
        <f aca="false">IF(Q599="","",ROUND((Q599-H599)*1440,0))</f>
        <v>351</v>
      </c>
      <c r="AI599" s="19" t="n">
        <f aca="false">ROUND(IF(O599="",Assumptions!$B$25-K599,O599-K599)*24,1)</f>
        <v>4.8</v>
      </c>
      <c r="AJ599" s="20" t="n">
        <f aca="false">ROUND(MAX(N(Y599)/Assumptions!$C$5, N(Z599)/Assumptions!$C$6, N(AA599)/Assumptions!$C$7, N(AB599)/Assumptions!$C$8, N(AC599)/Assumptions!$C$9, N(AD599)/Assumptions!$C$10, N(AE599)/Assumptions!$C$11, N(AF599)/Assumptions!$C$12, N(AG599)/Assumptions!$C$13),3)</f>
        <v>3.967</v>
      </c>
      <c r="AK599" s="0" t="str">
        <f aca="false">IF(OR(U599="Pending",U599="On Hold"),"Open GRN (awaiting)",IF(AJ599&lt;=1,"Within SLA",IF(ROUND(N(Y599)/Assumptions!$C$5,3)=AJ599,"Gate Wait",IF(ROUND(N(Z599)/Assumptions!$C$6,3)=AJ599,"Dock Wait",IF(ROUND(N(AA599)/Assumptions!$C$7,3)=AJ599,"Unloading",IF(ROUND(N(AB599)/Assumptions!$C$8,3)=AJ599,"Unload-to-QC Wait",IF(ROUND(N(AC599)/Assumptions!$C$9,3)=AJ599,"QC",IF(ROUND(N(AD599)/Assumptions!$C$10,3)=AJ599,"QC-to-GRN Wait",IF(ROUND(N(AE599)/Assumptions!$C$11,3)=AJ599,"GRN Processing",IF(ROUND(N(AF599)/Assumptions!$C$12,3)=AJ599,"GRN-to-Putaway Wait",IF(ROUND(N(AG599)/Assumptions!$C$13,3)=AJ599,"Putaway","Within SLA")))))))))))</f>
        <v>QC-to-GRN Wait</v>
      </c>
    </row>
    <row r="600" customFormat="false" ht="15" hidden="false" customHeight="false" outlineLevel="0" collapsed="false">
      <c r="A600" s="0" t="s">
        <v>1909</v>
      </c>
      <c r="B600" s="0" t="s">
        <v>1910</v>
      </c>
      <c r="C600" s="0" t="s">
        <v>252</v>
      </c>
      <c r="D600" s="0" t="s">
        <v>119</v>
      </c>
      <c r="E600" s="0" t="s">
        <v>1911</v>
      </c>
      <c r="F600" s="0" t="s">
        <v>155</v>
      </c>
      <c r="G600" s="0" t="s">
        <v>122</v>
      </c>
      <c r="H600" s="17" t="n">
        <v>46217.6666666667</v>
      </c>
      <c r="I600" s="17" t="n">
        <v>46217.6763888889</v>
      </c>
      <c r="J600" s="17" t="n">
        <v>46217.6833333333</v>
      </c>
      <c r="K600" s="17" t="n">
        <v>46217.7180555556</v>
      </c>
      <c r="L600" s="17" t="n">
        <v>46217.7277777778</v>
      </c>
      <c r="M600" s="17" t="n">
        <v>46217.7618055556</v>
      </c>
      <c r="N600" s="17" t="n">
        <v>46217.7909722222</v>
      </c>
      <c r="O600" s="17" t="n">
        <v>46217.8298611111</v>
      </c>
      <c r="P600" s="17" t="n">
        <v>46217.8430555556</v>
      </c>
      <c r="Q600" s="17" t="n">
        <v>46217.8597222222</v>
      </c>
      <c r="R600" s="0" t="n">
        <v>468</v>
      </c>
      <c r="S600" s="0" t="n">
        <v>0</v>
      </c>
      <c r="T600" s="0" t="n">
        <v>0</v>
      </c>
      <c r="U600" s="18" t="s">
        <v>130</v>
      </c>
      <c r="V600" s="18" t="s">
        <v>131</v>
      </c>
      <c r="W600" s="0" t="str">
        <f aca="false">IF(AND(X600&gt;=6,X600&lt;14),"A",IF(AND(X600&gt;=14,X600&lt;22),"B","C"))</f>
        <v>B</v>
      </c>
      <c r="X600" s="18" t="n">
        <f aca="false">HOUR(H600)</f>
        <v>16</v>
      </c>
      <c r="Y600" s="18" t="n">
        <f aca="false">ROUND((I600-H600)*1440,0)</f>
        <v>14</v>
      </c>
      <c r="Z600" s="18" t="n">
        <f aca="false">ROUND((J600-I600)*1440,0)</f>
        <v>10</v>
      </c>
      <c r="AA600" s="18" t="n">
        <f aca="false">ROUND((K600-J600)*1440,0)</f>
        <v>50</v>
      </c>
      <c r="AB600" s="18" t="n">
        <f aca="false">ROUND((L600-K600)*1440,0)</f>
        <v>14</v>
      </c>
      <c r="AC600" s="18" t="n">
        <f aca="false">ROUND((M600-L600)*1440,0)</f>
        <v>49</v>
      </c>
      <c r="AD600" s="18" t="n">
        <f aca="false">IF(N600="","",ROUND((N600-M600)*1440,0))</f>
        <v>42</v>
      </c>
      <c r="AE600" s="18" t="n">
        <f aca="false">IF(O600="","",ROUND((O600-N600)*1440,0))</f>
        <v>56</v>
      </c>
      <c r="AF600" s="18" t="n">
        <f aca="false">IF(P600="","",ROUND((P600-O600)*1440,0))</f>
        <v>19</v>
      </c>
      <c r="AG600" s="18" t="n">
        <f aca="false">IF(Q600="","",ROUND((Q600-P600)*1440,0))</f>
        <v>24</v>
      </c>
      <c r="AH600" s="18" t="n">
        <f aca="false">IF(Q600="","",ROUND((Q600-H600)*1440,0))</f>
        <v>278</v>
      </c>
      <c r="AI600" s="19" t="n">
        <f aca="false">ROUND(IF(O600="",Assumptions!$B$25-K600,O600-K600)*24,1)</f>
        <v>2.7</v>
      </c>
      <c r="AJ600" s="20" t="n">
        <f aca="false">ROUND(MAX(N(Y600)/Assumptions!$C$5, N(Z600)/Assumptions!$C$6, N(AA600)/Assumptions!$C$7, N(AB600)/Assumptions!$C$8, N(AC600)/Assumptions!$C$9, N(AD600)/Assumptions!$C$10, N(AE600)/Assumptions!$C$11, N(AF600)/Assumptions!$C$12, N(AG600)/Assumptions!$C$13),3)</f>
        <v>1.4</v>
      </c>
      <c r="AK600" s="0" t="str">
        <f aca="false">IF(OR(U600="Pending",U600="On Hold"),"Open GRN (awaiting)",IF(AJ600&lt;=1,"Within SLA",IF(ROUND(N(Y600)/Assumptions!$C$5,3)=AJ600,"Gate Wait",IF(ROUND(N(Z600)/Assumptions!$C$6,3)=AJ600,"Dock Wait",IF(ROUND(N(AA600)/Assumptions!$C$7,3)=AJ600,"Unloading",IF(ROUND(N(AB600)/Assumptions!$C$8,3)=AJ600,"Unload-to-QC Wait",IF(ROUND(N(AC600)/Assumptions!$C$9,3)=AJ600,"QC",IF(ROUND(N(AD600)/Assumptions!$C$10,3)=AJ600,"QC-to-GRN Wait",IF(ROUND(N(AE600)/Assumptions!$C$11,3)=AJ600,"GRN Processing",IF(ROUND(N(AF600)/Assumptions!$C$12,3)=AJ600,"GRN-to-Putaway Wait",IF(ROUND(N(AG600)/Assumptions!$C$13,3)=AJ600,"Putaway","Within SLA")))))))))))</f>
        <v>QC-to-GRN Wait</v>
      </c>
    </row>
    <row r="601" customFormat="false" ht="15" hidden="false" customHeight="false" outlineLevel="0" collapsed="false">
      <c r="A601" s="0" t="s">
        <v>1912</v>
      </c>
      <c r="B601" s="0" t="s">
        <v>1913</v>
      </c>
      <c r="C601" s="0" t="s">
        <v>184</v>
      </c>
      <c r="D601" s="0" t="s">
        <v>119</v>
      </c>
      <c r="E601" s="0" t="s">
        <v>1914</v>
      </c>
      <c r="F601" s="0" t="s">
        <v>177</v>
      </c>
      <c r="G601" s="0" t="s">
        <v>122</v>
      </c>
      <c r="H601" s="17" t="n">
        <v>46217.6694444444</v>
      </c>
      <c r="I601" s="17" t="n">
        <v>46217.7263888889</v>
      </c>
      <c r="J601" s="17" t="n">
        <v>46217.7298611111</v>
      </c>
      <c r="K601" s="17" t="n">
        <v>46217.75625</v>
      </c>
      <c r="L601" s="17" t="n">
        <v>46217.7638888889</v>
      </c>
      <c r="M601" s="17" t="n">
        <v>46217.7993055556</v>
      </c>
      <c r="N601" s="17" t="n">
        <v>46217.8083333333</v>
      </c>
      <c r="O601" s="17" t="n">
        <v>46217.8652777778</v>
      </c>
      <c r="P601" s="17" t="n">
        <v>46217.8756944445</v>
      </c>
      <c r="Q601" s="17" t="n">
        <v>46217.8916666667</v>
      </c>
      <c r="R601" s="0" t="n">
        <v>921</v>
      </c>
      <c r="S601" s="0" t="n">
        <v>0</v>
      </c>
      <c r="T601" s="0" t="n">
        <v>0</v>
      </c>
      <c r="U601" s="18" t="s">
        <v>130</v>
      </c>
      <c r="V601" s="18" t="s">
        <v>139</v>
      </c>
      <c r="W601" s="0" t="str">
        <f aca="false">IF(AND(X601&gt;=6,X601&lt;14),"A",IF(AND(X601&gt;=14,X601&lt;22),"B","C"))</f>
        <v>B</v>
      </c>
      <c r="X601" s="18" t="n">
        <f aca="false">HOUR(H601)</f>
        <v>16</v>
      </c>
      <c r="Y601" s="18" t="n">
        <f aca="false">ROUND((I601-H601)*1440,0)</f>
        <v>82</v>
      </c>
      <c r="Z601" s="18" t="n">
        <f aca="false">ROUND((J601-I601)*1440,0)</f>
        <v>5</v>
      </c>
      <c r="AA601" s="18" t="n">
        <f aca="false">ROUND((K601-J601)*1440,0)</f>
        <v>38</v>
      </c>
      <c r="AB601" s="18" t="n">
        <f aca="false">ROUND((L601-K601)*1440,0)</f>
        <v>11</v>
      </c>
      <c r="AC601" s="18" t="n">
        <f aca="false">ROUND((M601-L601)*1440,0)</f>
        <v>51</v>
      </c>
      <c r="AD601" s="18" t="n">
        <f aca="false">IF(N601="","",ROUND((N601-M601)*1440,0))</f>
        <v>13</v>
      </c>
      <c r="AE601" s="18" t="n">
        <f aca="false">IF(O601="","",ROUND((O601-N601)*1440,0))</f>
        <v>82</v>
      </c>
      <c r="AF601" s="18" t="n">
        <f aca="false">IF(P601="","",ROUND((P601-O601)*1440,0))</f>
        <v>15</v>
      </c>
      <c r="AG601" s="18" t="n">
        <f aca="false">IF(Q601="","",ROUND((Q601-P601)*1440,0))</f>
        <v>23</v>
      </c>
      <c r="AH601" s="18" t="n">
        <f aca="false">IF(Q601="","",ROUND((Q601-H601)*1440,0))</f>
        <v>320</v>
      </c>
      <c r="AI601" s="19" t="n">
        <f aca="false">ROUND(IF(O601="",Assumptions!$B$25-K601,O601-K601)*24,1)</f>
        <v>2.6</v>
      </c>
      <c r="AJ601" s="20" t="n">
        <f aca="false">ROUND(MAX(N(Y601)/Assumptions!$C$5, N(Z601)/Assumptions!$C$6, N(AA601)/Assumptions!$C$7, N(AB601)/Assumptions!$C$8, N(AC601)/Assumptions!$C$9, N(AD601)/Assumptions!$C$10, N(AE601)/Assumptions!$C$11, N(AF601)/Assumptions!$C$12, N(AG601)/Assumptions!$C$13),3)</f>
        <v>2.733</v>
      </c>
      <c r="AK601" s="0" t="str">
        <f aca="false">IF(OR(U601="Pending",U601="On Hold"),"Open GRN (awaiting)",IF(AJ601&lt;=1,"Within SLA",IF(ROUND(N(Y601)/Assumptions!$C$5,3)=AJ601,"Gate Wait",IF(ROUND(N(Z601)/Assumptions!$C$6,3)=AJ601,"Dock Wait",IF(ROUND(N(AA601)/Assumptions!$C$7,3)=AJ601,"Unloading",IF(ROUND(N(AB601)/Assumptions!$C$8,3)=AJ601,"Unload-to-QC Wait",IF(ROUND(N(AC601)/Assumptions!$C$9,3)=AJ601,"QC",IF(ROUND(N(AD601)/Assumptions!$C$10,3)=AJ601,"QC-to-GRN Wait",IF(ROUND(N(AE601)/Assumptions!$C$11,3)=AJ601,"GRN Processing",IF(ROUND(N(AF601)/Assumptions!$C$12,3)=AJ601,"GRN-to-Putaway Wait",IF(ROUND(N(AG601)/Assumptions!$C$13,3)=AJ601,"Putaway","Within SLA")))))))))))</f>
        <v>Gate Wait</v>
      </c>
    </row>
    <row r="602" customFormat="false" ht="15" hidden="false" customHeight="false" outlineLevel="0" collapsed="false">
      <c r="A602" s="0" t="s">
        <v>1915</v>
      </c>
      <c r="B602" s="0" t="s">
        <v>1916</v>
      </c>
      <c r="C602" s="0" t="s">
        <v>286</v>
      </c>
      <c r="D602" s="0" t="s">
        <v>135</v>
      </c>
      <c r="E602" s="0" t="s">
        <v>1917</v>
      </c>
      <c r="F602" s="0" t="s">
        <v>121</v>
      </c>
      <c r="G602" s="0" t="s">
        <v>138</v>
      </c>
      <c r="H602" s="17" t="n">
        <v>46217.6888888889</v>
      </c>
      <c r="I602" s="17" t="n">
        <v>46217.7173611111</v>
      </c>
      <c r="J602" s="17" t="n">
        <v>46217.7402777778</v>
      </c>
      <c r="K602" s="17" t="n">
        <v>46217.7534722222</v>
      </c>
      <c r="L602" s="17" t="n">
        <v>46217.7597222222</v>
      </c>
      <c r="M602" s="17" t="n">
        <v>46217.7819444445</v>
      </c>
      <c r="N602" s="17" t="n">
        <v>46217.8694444444</v>
      </c>
      <c r="O602" s="17" t="n">
        <v>46217.8951388889</v>
      </c>
      <c r="P602" s="17" t="n">
        <v>46217.9027777778</v>
      </c>
      <c r="Q602" s="17" t="n">
        <v>46217.9236111111</v>
      </c>
      <c r="R602" s="0" t="n">
        <v>82</v>
      </c>
      <c r="S602" s="0" t="n">
        <v>0</v>
      </c>
      <c r="T602" s="0" t="n">
        <v>0</v>
      </c>
      <c r="U602" s="18" t="s">
        <v>130</v>
      </c>
      <c r="V602" s="18" t="s">
        <v>131</v>
      </c>
      <c r="W602" s="0" t="str">
        <f aca="false">IF(AND(X602&gt;=6,X602&lt;14),"A",IF(AND(X602&gt;=14,X602&lt;22),"B","C"))</f>
        <v>B</v>
      </c>
      <c r="X602" s="18" t="n">
        <f aca="false">HOUR(H602)</f>
        <v>16</v>
      </c>
      <c r="Y602" s="18" t="n">
        <f aca="false">ROUND((I602-H602)*1440,0)</f>
        <v>41</v>
      </c>
      <c r="Z602" s="18" t="n">
        <f aca="false">ROUND((J602-I602)*1440,0)</f>
        <v>33</v>
      </c>
      <c r="AA602" s="18" t="n">
        <f aca="false">ROUND((K602-J602)*1440,0)</f>
        <v>19</v>
      </c>
      <c r="AB602" s="18" t="n">
        <f aca="false">ROUND((L602-K602)*1440,0)</f>
        <v>9</v>
      </c>
      <c r="AC602" s="18" t="n">
        <f aca="false">ROUND((M602-L602)*1440,0)</f>
        <v>32</v>
      </c>
      <c r="AD602" s="18" t="n">
        <f aca="false">IF(N602="","",ROUND((N602-M602)*1440,0))</f>
        <v>126</v>
      </c>
      <c r="AE602" s="18" t="n">
        <f aca="false">IF(O602="","",ROUND((O602-N602)*1440,0))</f>
        <v>37</v>
      </c>
      <c r="AF602" s="18" t="n">
        <f aca="false">IF(P602="","",ROUND((P602-O602)*1440,0))</f>
        <v>11</v>
      </c>
      <c r="AG602" s="18" t="n">
        <f aca="false">IF(Q602="","",ROUND((Q602-P602)*1440,0))</f>
        <v>30</v>
      </c>
      <c r="AH602" s="18" t="n">
        <f aca="false">IF(Q602="","",ROUND((Q602-H602)*1440,0))</f>
        <v>338</v>
      </c>
      <c r="AI602" s="19" t="n">
        <f aca="false">ROUND(IF(O602="",Assumptions!$B$25-K602,O602-K602)*24,1)</f>
        <v>3.4</v>
      </c>
      <c r="AJ602" s="20" t="n">
        <f aca="false">ROUND(MAX(N(Y602)/Assumptions!$C$5, N(Z602)/Assumptions!$C$6, N(AA602)/Assumptions!$C$7, N(AB602)/Assumptions!$C$8, N(AC602)/Assumptions!$C$9, N(AD602)/Assumptions!$C$10, N(AE602)/Assumptions!$C$11, N(AF602)/Assumptions!$C$12, N(AG602)/Assumptions!$C$13),3)</f>
        <v>4.2</v>
      </c>
      <c r="AK602" s="0" t="str">
        <f aca="false">IF(OR(U602="Pending",U602="On Hold"),"Open GRN (awaiting)",IF(AJ602&lt;=1,"Within SLA",IF(ROUND(N(Y602)/Assumptions!$C$5,3)=AJ602,"Gate Wait",IF(ROUND(N(Z602)/Assumptions!$C$6,3)=AJ602,"Dock Wait",IF(ROUND(N(AA602)/Assumptions!$C$7,3)=AJ602,"Unloading",IF(ROUND(N(AB602)/Assumptions!$C$8,3)=AJ602,"Unload-to-QC Wait",IF(ROUND(N(AC602)/Assumptions!$C$9,3)=AJ602,"QC",IF(ROUND(N(AD602)/Assumptions!$C$10,3)=AJ602,"QC-to-GRN Wait",IF(ROUND(N(AE602)/Assumptions!$C$11,3)=AJ602,"GRN Processing",IF(ROUND(N(AF602)/Assumptions!$C$12,3)=AJ602,"GRN-to-Putaway Wait",IF(ROUND(N(AG602)/Assumptions!$C$13,3)=AJ602,"Putaway","Within SLA")))))))))))</f>
        <v>QC-to-GRN Wait</v>
      </c>
    </row>
    <row r="603" customFormat="false" ht="15" hidden="false" customHeight="false" outlineLevel="0" collapsed="false">
      <c r="A603" s="0" t="s">
        <v>1918</v>
      </c>
      <c r="B603" s="0" t="s">
        <v>1919</v>
      </c>
      <c r="C603" s="0" t="s">
        <v>126</v>
      </c>
      <c r="D603" s="0" t="s">
        <v>147</v>
      </c>
      <c r="E603" s="0" t="s">
        <v>1568</v>
      </c>
      <c r="F603" s="0" t="s">
        <v>128</v>
      </c>
      <c r="G603" s="0" t="s">
        <v>167</v>
      </c>
      <c r="H603" s="17" t="n">
        <v>46217.6986111111</v>
      </c>
      <c r="I603" s="17" t="n">
        <v>46217.7777777778</v>
      </c>
      <c r="J603" s="17" t="n">
        <v>46217.7819444445</v>
      </c>
      <c r="K603" s="17" t="n">
        <v>46217.8243055556</v>
      </c>
      <c r="L603" s="17" t="n">
        <v>46217.8326388889</v>
      </c>
      <c r="M603" s="17" t="n">
        <v>46217.85</v>
      </c>
      <c r="N603" s="17" t="n">
        <v>46217.8569444444</v>
      </c>
      <c r="O603" s="17" t="n">
        <v>46217.8743055556</v>
      </c>
      <c r="P603" s="17" t="n">
        <v>46217.8888888889</v>
      </c>
      <c r="Q603" s="17" t="n">
        <v>46217.9104166667</v>
      </c>
      <c r="R603" s="0" t="n">
        <v>593</v>
      </c>
      <c r="S603" s="0" t="n">
        <v>0</v>
      </c>
      <c r="T603" s="0" t="n">
        <v>0</v>
      </c>
      <c r="U603" s="18" t="s">
        <v>130</v>
      </c>
      <c r="V603" s="18" t="s">
        <v>139</v>
      </c>
      <c r="W603" s="0" t="str">
        <f aca="false">IF(AND(X603&gt;=6,X603&lt;14),"A",IF(AND(X603&gt;=14,X603&lt;22),"B","C"))</f>
        <v>B</v>
      </c>
      <c r="X603" s="18" t="n">
        <f aca="false">HOUR(H603)</f>
        <v>16</v>
      </c>
      <c r="Y603" s="18" t="n">
        <f aca="false">ROUND((I603-H603)*1440,0)</f>
        <v>114</v>
      </c>
      <c r="Z603" s="18" t="n">
        <f aca="false">ROUND((J603-I603)*1440,0)</f>
        <v>6</v>
      </c>
      <c r="AA603" s="18" t="n">
        <f aca="false">ROUND((K603-J603)*1440,0)</f>
        <v>61</v>
      </c>
      <c r="AB603" s="18" t="n">
        <f aca="false">ROUND((L603-K603)*1440,0)</f>
        <v>12</v>
      </c>
      <c r="AC603" s="18" t="n">
        <f aca="false">ROUND((M603-L603)*1440,0)</f>
        <v>25</v>
      </c>
      <c r="AD603" s="18" t="n">
        <f aca="false">IF(N603="","",ROUND((N603-M603)*1440,0))</f>
        <v>10</v>
      </c>
      <c r="AE603" s="18" t="n">
        <f aca="false">IF(O603="","",ROUND((O603-N603)*1440,0))</f>
        <v>25</v>
      </c>
      <c r="AF603" s="18" t="n">
        <f aca="false">IF(P603="","",ROUND((P603-O603)*1440,0))</f>
        <v>21</v>
      </c>
      <c r="AG603" s="18" t="n">
        <f aca="false">IF(Q603="","",ROUND((Q603-P603)*1440,0))</f>
        <v>31</v>
      </c>
      <c r="AH603" s="18" t="n">
        <f aca="false">IF(Q603="","",ROUND((Q603-H603)*1440,0))</f>
        <v>305</v>
      </c>
      <c r="AI603" s="19" t="n">
        <f aca="false">ROUND(IF(O603="",Assumptions!$B$25-K603,O603-K603)*24,1)</f>
        <v>1.2</v>
      </c>
      <c r="AJ603" s="20" t="n">
        <f aca="false">ROUND(MAX(N(Y603)/Assumptions!$C$5, N(Z603)/Assumptions!$C$6, N(AA603)/Assumptions!$C$7, N(AB603)/Assumptions!$C$8, N(AC603)/Assumptions!$C$9, N(AD603)/Assumptions!$C$10, N(AE603)/Assumptions!$C$11, N(AF603)/Assumptions!$C$12, N(AG603)/Assumptions!$C$13),3)</f>
        <v>3.8</v>
      </c>
      <c r="AK603" s="0" t="str">
        <f aca="false">IF(OR(U603="Pending",U603="On Hold"),"Open GRN (awaiting)",IF(AJ603&lt;=1,"Within SLA",IF(ROUND(N(Y603)/Assumptions!$C$5,3)=AJ603,"Gate Wait",IF(ROUND(N(Z603)/Assumptions!$C$6,3)=AJ603,"Dock Wait",IF(ROUND(N(AA603)/Assumptions!$C$7,3)=AJ603,"Unloading",IF(ROUND(N(AB603)/Assumptions!$C$8,3)=AJ603,"Unload-to-QC Wait",IF(ROUND(N(AC603)/Assumptions!$C$9,3)=AJ603,"QC",IF(ROUND(N(AD603)/Assumptions!$C$10,3)=AJ603,"QC-to-GRN Wait",IF(ROUND(N(AE603)/Assumptions!$C$11,3)=AJ603,"GRN Processing",IF(ROUND(N(AF603)/Assumptions!$C$12,3)=AJ603,"GRN-to-Putaway Wait",IF(ROUND(N(AG603)/Assumptions!$C$13,3)=AJ603,"Putaway","Within SLA")))))))))))</f>
        <v>Gate Wait</v>
      </c>
    </row>
    <row r="604" customFormat="false" ht="15" hidden="false" customHeight="false" outlineLevel="0" collapsed="false">
      <c r="A604" s="0" t="s">
        <v>1920</v>
      </c>
      <c r="B604" s="0" t="s">
        <v>1921</v>
      </c>
      <c r="C604" s="0" t="s">
        <v>134</v>
      </c>
      <c r="D604" s="0" t="s">
        <v>135</v>
      </c>
      <c r="E604" s="0" t="s">
        <v>1922</v>
      </c>
      <c r="F604" s="0" t="s">
        <v>149</v>
      </c>
      <c r="G604" s="0" t="s">
        <v>138</v>
      </c>
      <c r="H604" s="17" t="n">
        <v>46217.7319444444</v>
      </c>
      <c r="I604" s="17" t="n">
        <v>46217.7451388889</v>
      </c>
      <c r="J604" s="17" t="n">
        <v>46217.75</v>
      </c>
      <c r="K604" s="17" t="n">
        <v>46217.775</v>
      </c>
      <c r="L604" s="17" t="n">
        <v>46217.7888888889</v>
      </c>
      <c r="M604" s="17" t="n">
        <v>46217.8270833333</v>
      </c>
      <c r="N604" s="17" t="n">
        <v>46217.8472222222</v>
      </c>
      <c r="O604" s="17" t="n">
        <v>46217.8986111111</v>
      </c>
      <c r="P604" s="17" t="n">
        <v>46217.9041666667</v>
      </c>
      <c r="Q604" s="17" t="n">
        <v>46217.9180555556</v>
      </c>
      <c r="R604" s="0" t="n">
        <v>208</v>
      </c>
      <c r="S604" s="0" t="n">
        <v>0</v>
      </c>
      <c r="T604" s="0" t="n">
        <v>0</v>
      </c>
      <c r="U604" s="18" t="s">
        <v>130</v>
      </c>
      <c r="V604" s="18" t="s">
        <v>131</v>
      </c>
      <c r="W604" s="0" t="str">
        <f aca="false">IF(AND(X604&gt;=6,X604&lt;14),"A",IF(AND(X604&gt;=14,X604&lt;22),"B","C"))</f>
        <v>B</v>
      </c>
      <c r="X604" s="18" t="n">
        <f aca="false">HOUR(H604)</f>
        <v>17</v>
      </c>
      <c r="Y604" s="18" t="n">
        <f aca="false">ROUND((I604-H604)*1440,0)</f>
        <v>19</v>
      </c>
      <c r="Z604" s="18" t="n">
        <f aca="false">ROUND((J604-I604)*1440,0)</f>
        <v>7</v>
      </c>
      <c r="AA604" s="18" t="n">
        <f aca="false">ROUND((K604-J604)*1440,0)</f>
        <v>36</v>
      </c>
      <c r="AB604" s="18" t="n">
        <f aca="false">ROUND((L604-K604)*1440,0)</f>
        <v>20</v>
      </c>
      <c r="AC604" s="18" t="n">
        <f aca="false">ROUND((M604-L604)*1440,0)</f>
        <v>55</v>
      </c>
      <c r="AD604" s="18" t="n">
        <f aca="false">IF(N604="","",ROUND((N604-M604)*1440,0))</f>
        <v>29</v>
      </c>
      <c r="AE604" s="18" t="n">
        <f aca="false">IF(O604="","",ROUND((O604-N604)*1440,0))</f>
        <v>74</v>
      </c>
      <c r="AF604" s="18" t="n">
        <f aca="false">IF(P604="","",ROUND((P604-O604)*1440,0))</f>
        <v>8</v>
      </c>
      <c r="AG604" s="18" t="n">
        <f aca="false">IF(Q604="","",ROUND((Q604-P604)*1440,0))</f>
        <v>20</v>
      </c>
      <c r="AH604" s="18" t="n">
        <f aca="false">IF(Q604="","",ROUND((Q604-H604)*1440,0))</f>
        <v>268</v>
      </c>
      <c r="AI604" s="19" t="n">
        <f aca="false">ROUND(IF(O604="",Assumptions!$B$25-K604,O604-K604)*24,1)</f>
        <v>3</v>
      </c>
      <c r="AJ604" s="20" t="n">
        <f aca="false">ROUND(MAX(N(Y604)/Assumptions!$C$5, N(Z604)/Assumptions!$C$6, N(AA604)/Assumptions!$C$7, N(AB604)/Assumptions!$C$8, N(AC604)/Assumptions!$C$9, N(AD604)/Assumptions!$C$10, N(AE604)/Assumptions!$C$11, N(AF604)/Assumptions!$C$12, N(AG604)/Assumptions!$C$13),3)</f>
        <v>1.644</v>
      </c>
      <c r="AK604" s="0" t="str">
        <f aca="false">IF(OR(U604="Pending",U604="On Hold"),"Open GRN (awaiting)",IF(AJ604&lt;=1,"Within SLA",IF(ROUND(N(Y604)/Assumptions!$C$5,3)=AJ604,"Gate Wait",IF(ROUND(N(Z604)/Assumptions!$C$6,3)=AJ604,"Dock Wait",IF(ROUND(N(AA604)/Assumptions!$C$7,3)=AJ604,"Unloading",IF(ROUND(N(AB604)/Assumptions!$C$8,3)=AJ604,"Unload-to-QC Wait",IF(ROUND(N(AC604)/Assumptions!$C$9,3)=AJ604,"QC",IF(ROUND(N(AD604)/Assumptions!$C$10,3)=AJ604,"QC-to-GRN Wait",IF(ROUND(N(AE604)/Assumptions!$C$11,3)=AJ604,"GRN Processing",IF(ROUND(N(AF604)/Assumptions!$C$12,3)=AJ604,"GRN-to-Putaway Wait",IF(ROUND(N(AG604)/Assumptions!$C$13,3)=AJ604,"Putaway","Within SLA")))))))))))</f>
        <v>GRN Processing</v>
      </c>
    </row>
    <row r="605" customFormat="false" ht="15" hidden="false" customHeight="false" outlineLevel="0" collapsed="false">
      <c r="A605" s="0" t="s">
        <v>1923</v>
      </c>
      <c r="B605" s="0" t="s">
        <v>1924</v>
      </c>
      <c r="C605" s="0" t="s">
        <v>134</v>
      </c>
      <c r="D605" s="0" t="s">
        <v>147</v>
      </c>
      <c r="E605" s="0" t="s">
        <v>1925</v>
      </c>
      <c r="F605" s="0" t="s">
        <v>149</v>
      </c>
      <c r="G605" s="0" t="s">
        <v>150</v>
      </c>
      <c r="H605" s="17" t="n">
        <v>46217.7409722222</v>
      </c>
      <c r="I605" s="17" t="n">
        <v>46217.7583333333</v>
      </c>
      <c r="J605" s="17" t="n">
        <v>46217.775</v>
      </c>
      <c r="K605" s="17" t="n">
        <v>46217.7979166667</v>
      </c>
      <c r="L605" s="17" t="n">
        <v>46217.8125</v>
      </c>
      <c r="M605" s="17" t="n">
        <v>46217.8381944444</v>
      </c>
      <c r="N605" s="17" t="n">
        <v>46217.8451388889</v>
      </c>
      <c r="O605" s="17" t="n">
        <v>46217.8881944444</v>
      </c>
      <c r="P605" s="17" t="n">
        <v>46217.8951388889</v>
      </c>
      <c r="Q605" s="17" t="n">
        <v>46217.9506944444</v>
      </c>
      <c r="R605" s="0" t="n">
        <v>499</v>
      </c>
      <c r="S605" s="0" t="n">
        <v>0</v>
      </c>
      <c r="T605" s="0" t="n">
        <v>0</v>
      </c>
      <c r="U605" s="18" t="s">
        <v>130</v>
      </c>
      <c r="V605" s="18" t="s">
        <v>139</v>
      </c>
      <c r="W605" s="0" t="str">
        <f aca="false">IF(AND(X605&gt;=6,X605&lt;14),"A",IF(AND(X605&gt;=14,X605&lt;22),"B","C"))</f>
        <v>B</v>
      </c>
      <c r="X605" s="18" t="n">
        <f aca="false">HOUR(H605)</f>
        <v>17</v>
      </c>
      <c r="Y605" s="18" t="n">
        <f aca="false">ROUND((I605-H605)*1440,0)</f>
        <v>25</v>
      </c>
      <c r="Z605" s="18" t="n">
        <f aca="false">ROUND((J605-I605)*1440,0)</f>
        <v>24</v>
      </c>
      <c r="AA605" s="18" t="n">
        <f aca="false">ROUND((K605-J605)*1440,0)</f>
        <v>33</v>
      </c>
      <c r="AB605" s="18" t="n">
        <f aca="false">ROUND((L605-K605)*1440,0)</f>
        <v>21</v>
      </c>
      <c r="AC605" s="18" t="n">
        <f aca="false">ROUND((M605-L605)*1440,0)</f>
        <v>37</v>
      </c>
      <c r="AD605" s="18" t="n">
        <f aca="false">IF(N605="","",ROUND((N605-M605)*1440,0))</f>
        <v>10</v>
      </c>
      <c r="AE605" s="18" t="n">
        <f aca="false">IF(O605="","",ROUND((O605-N605)*1440,0))</f>
        <v>62</v>
      </c>
      <c r="AF605" s="18" t="n">
        <f aca="false">IF(P605="","",ROUND((P605-O605)*1440,0))</f>
        <v>10</v>
      </c>
      <c r="AG605" s="18" t="n">
        <f aca="false">IF(Q605="","",ROUND((Q605-P605)*1440,0))</f>
        <v>80</v>
      </c>
      <c r="AH605" s="18" t="n">
        <f aca="false">IF(Q605="","",ROUND((Q605-H605)*1440,0))</f>
        <v>302</v>
      </c>
      <c r="AI605" s="19" t="n">
        <f aca="false">ROUND(IF(O605="",Assumptions!$B$25-K605,O605-K605)*24,1)</f>
        <v>2.2</v>
      </c>
      <c r="AJ605" s="20" t="n">
        <f aca="false">ROUND(MAX(N(Y605)/Assumptions!$C$5, N(Z605)/Assumptions!$C$6, N(AA605)/Assumptions!$C$7, N(AB605)/Assumptions!$C$8, N(AC605)/Assumptions!$C$9, N(AD605)/Assumptions!$C$10, N(AE605)/Assumptions!$C$11, N(AF605)/Assumptions!$C$12, N(AG605)/Assumptions!$C$13),3)</f>
        <v>2</v>
      </c>
      <c r="AK605" s="0" t="str">
        <f aca="false">IF(OR(U605="Pending",U605="On Hold"),"Open GRN (awaiting)",IF(AJ605&lt;=1,"Within SLA",IF(ROUND(N(Y605)/Assumptions!$C$5,3)=AJ605,"Gate Wait",IF(ROUND(N(Z605)/Assumptions!$C$6,3)=AJ605,"Dock Wait",IF(ROUND(N(AA605)/Assumptions!$C$7,3)=AJ605,"Unloading",IF(ROUND(N(AB605)/Assumptions!$C$8,3)=AJ605,"Unload-to-QC Wait",IF(ROUND(N(AC605)/Assumptions!$C$9,3)=AJ605,"QC",IF(ROUND(N(AD605)/Assumptions!$C$10,3)=AJ605,"QC-to-GRN Wait",IF(ROUND(N(AE605)/Assumptions!$C$11,3)=AJ605,"GRN Processing",IF(ROUND(N(AF605)/Assumptions!$C$12,3)=AJ605,"GRN-to-Putaway Wait",IF(ROUND(N(AG605)/Assumptions!$C$13,3)=AJ605,"Putaway","Within SLA")))))))))))</f>
        <v>Putaway</v>
      </c>
    </row>
    <row r="606" customFormat="false" ht="15" hidden="false" customHeight="false" outlineLevel="0" collapsed="false">
      <c r="A606" s="0" t="s">
        <v>1926</v>
      </c>
      <c r="B606" s="0" t="s">
        <v>1927</v>
      </c>
      <c r="C606" s="0" t="s">
        <v>118</v>
      </c>
      <c r="D606" s="0" t="s">
        <v>119</v>
      </c>
      <c r="E606" s="0" t="s">
        <v>1928</v>
      </c>
      <c r="F606" s="0" t="s">
        <v>121</v>
      </c>
      <c r="G606" s="0" t="s">
        <v>129</v>
      </c>
      <c r="H606" s="17" t="n">
        <v>46217.7409722222</v>
      </c>
      <c r="I606" s="17" t="n">
        <v>46217.7583333333</v>
      </c>
      <c r="J606" s="17" t="n">
        <v>46217.7618055556</v>
      </c>
      <c r="K606" s="17" t="n">
        <v>46217.7756944444</v>
      </c>
      <c r="L606" s="17" t="n">
        <v>46217.7798611111</v>
      </c>
      <c r="M606" s="17" t="n">
        <v>46217.7958333333</v>
      </c>
      <c r="N606" s="17" t="n">
        <v>46217.8604166667</v>
      </c>
      <c r="O606" s="17" t="n">
        <v>46217.8673611111</v>
      </c>
      <c r="P606" s="17" t="n">
        <v>46217.8909722222</v>
      </c>
      <c r="Q606" s="17" t="n">
        <v>46217.9145833333</v>
      </c>
      <c r="R606" s="0" t="n">
        <v>146</v>
      </c>
      <c r="S606" s="0" t="n">
        <v>0</v>
      </c>
      <c r="T606" s="0" t="n">
        <v>0</v>
      </c>
      <c r="U606" s="18" t="s">
        <v>130</v>
      </c>
      <c r="V606" s="18" t="s">
        <v>144</v>
      </c>
      <c r="W606" s="0" t="str">
        <f aca="false">IF(AND(X606&gt;=6,X606&lt;14),"A",IF(AND(X606&gt;=14,X606&lt;22),"B","C"))</f>
        <v>B</v>
      </c>
      <c r="X606" s="18" t="n">
        <f aca="false">HOUR(H606)</f>
        <v>17</v>
      </c>
      <c r="Y606" s="18" t="n">
        <f aca="false">ROUND((I606-H606)*1440,0)</f>
        <v>25</v>
      </c>
      <c r="Z606" s="18" t="n">
        <f aca="false">ROUND((J606-I606)*1440,0)</f>
        <v>5</v>
      </c>
      <c r="AA606" s="18" t="n">
        <f aca="false">ROUND((K606-J606)*1440,0)</f>
        <v>20</v>
      </c>
      <c r="AB606" s="18" t="n">
        <f aca="false">ROUND((L606-K606)*1440,0)</f>
        <v>6</v>
      </c>
      <c r="AC606" s="18" t="n">
        <f aca="false">ROUND((M606-L606)*1440,0)</f>
        <v>23</v>
      </c>
      <c r="AD606" s="18" t="n">
        <f aca="false">IF(N606="","",ROUND((N606-M606)*1440,0))</f>
        <v>93</v>
      </c>
      <c r="AE606" s="18" t="n">
        <f aca="false">IF(O606="","",ROUND((O606-N606)*1440,0))</f>
        <v>10</v>
      </c>
      <c r="AF606" s="18" t="n">
        <f aca="false">IF(P606="","",ROUND((P606-O606)*1440,0))</f>
        <v>34</v>
      </c>
      <c r="AG606" s="18" t="n">
        <f aca="false">IF(Q606="","",ROUND((Q606-P606)*1440,0))</f>
        <v>34</v>
      </c>
      <c r="AH606" s="18" t="n">
        <f aca="false">IF(Q606="","",ROUND((Q606-H606)*1440,0))</f>
        <v>250</v>
      </c>
      <c r="AI606" s="19" t="n">
        <f aca="false">ROUND(IF(O606="",Assumptions!$B$25-K606,O606-K606)*24,1)</f>
        <v>2.2</v>
      </c>
      <c r="AJ606" s="20" t="n">
        <f aca="false">ROUND(MAX(N(Y606)/Assumptions!$C$5, N(Z606)/Assumptions!$C$6, N(AA606)/Assumptions!$C$7, N(AB606)/Assumptions!$C$8, N(AC606)/Assumptions!$C$9, N(AD606)/Assumptions!$C$10, N(AE606)/Assumptions!$C$11, N(AF606)/Assumptions!$C$12, N(AG606)/Assumptions!$C$13),3)</f>
        <v>3.1</v>
      </c>
      <c r="AK606" s="0" t="str">
        <f aca="false">IF(OR(U606="Pending",U606="On Hold"),"Open GRN (awaiting)",IF(AJ606&lt;=1,"Within SLA",IF(ROUND(N(Y606)/Assumptions!$C$5,3)=AJ606,"Gate Wait",IF(ROUND(N(Z606)/Assumptions!$C$6,3)=AJ606,"Dock Wait",IF(ROUND(N(AA606)/Assumptions!$C$7,3)=AJ606,"Unloading",IF(ROUND(N(AB606)/Assumptions!$C$8,3)=AJ606,"Unload-to-QC Wait",IF(ROUND(N(AC606)/Assumptions!$C$9,3)=AJ606,"QC",IF(ROUND(N(AD606)/Assumptions!$C$10,3)=AJ606,"QC-to-GRN Wait",IF(ROUND(N(AE606)/Assumptions!$C$11,3)=AJ606,"GRN Processing",IF(ROUND(N(AF606)/Assumptions!$C$12,3)=AJ606,"GRN-to-Putaway Wait",IF(ROUND(N(AG606)/Assumptions!$C$13,3)=AJ606,"Putaway","Within SLA")))))))))))</f>
        <v>QC-to-GRN Wait</v>
      </c>
    </row>
    <row r="607" customFormat="false" ht="15" hidden="false" customHeight="false" outlineLevel="0" collapsed="false">
      <c r="A607" s="0" t="s">
        <v>1929</v>
      </c>
      <c r="B607" s="0" t="s">
        <v>1930</v>
      </c>
      <c r="C607" s="0" t="s">
        <v>134</v>
      </c>
      <c r="D607" s="0" t="s">
        <v>147</v>
      </c>
      <c r="E607" s="0" t="s">
        <v>1931</v>
      </c>
      <c r="F607" s="0" t="s">
        <v>155</v>
      </c>
      <c r="G607" s="0" t="s">
        <v>167</v>
      </c>
      <c r="H607" s="17" t="n">
        <v>46217.7604166667</v>
      </c>
      <c r="I607" s="17" t="n">
        <v>46217.7708333333</v>
      </c>
      <c r="J607" s="17" t="n">
        <v>46217.7805555556</v>
      </c>
      <c r="K607" s="17" t="n">
        <v>46217.8159722222</v>
      </c>
      <c r="L607" s="17" t="n">
        <v>46217.825</v>
      </c>
      <c r="M607" s="17" t="n">
        <v>46217.8493055556</v>
      </c>
      <c r="N607" s="17" t="n">
        <v>46217.8590277778</v>
      </c>
      <c r="O607" s="17" t="n">
        <v>46217.8826388889</v>
      </c>
      <c r="P607" s="17" t="n">
        <v>46217.8888888889</v>
      </c>
      <c r="Q607" s="17" t="n">
        <v>46217.9236111111</v>
      </c>
      <c r="R607" s="0" t="n">
        <v>1860</v>
      </c>
      <c r="S607" s="0" t="n">
        <v>0</v>
      </c>
      <c r="T607" s="0" t="n">
        <v>0</v>
      </c>
      <c r="U607" s="18" t="s">
        <v>130</v>
      </c>
      <c r="V607" s="18" t="s">
        <v>144</v>
      </c>
      <c r="W607" s="0" t="str">
        <f aca="false">IF(AND(X607&gt;=6,X607&lt;14),"A",IF(AND(X607&gt;=14,X607&lt;22),"B","C"))</f>
        <v>B</v>
      </c>
      <c r="X607" s="18" t="n">
        <f aca="false">HOUR(H607)</f>
        <v>18</v>
      </c>
      <c r="Y607" s="18" t="n">
        <f aca="false">ROUND((I607-H607)*1440,0)</f>
        <v>15</v>
      </c>
      <c r="Z607" s="18" t="n">
        <f aca="false">ROUND((J607-I607)*1440,0)</f>
        <v>14</v>
      </c>
      <c r="AA607" s="18" t="n">
        <f aca="false">ROUND((K607-J607)*1440,0)</f>
        <v>51</v>
      </c>
      <c r="AB607" s="18" t="n">
        <f aca="false">ROUND((L607-K607)*1440,0)</f>
        <v>13</v>
      </c>
      <c r="AC607" s="18" t="n">
        <f aca="false">ROUND((M607-L607)*1440,0)</f>
        <v>35</v>
      </c>
      <c r="AD607" s="18" t="n">
        <f aca="false">IF(N607="","",ROUND((N607-M607)*1440,0))</f>
        <v>14</v>
      </c>
      <c r="AE607" s="18" t="n">
        <f aca="false">IF(O607="","",ROUND((O607-N607)*1440,0))</f>
        <v>34</v>
      </c>
      <c r="AF607" s="18" t="n">
        <f aca="false">IF(P607="","",ROUND((P607-O607)*1440,0))</f>
        <v>9</v>
      </c>
      <c r="AG607" s="18" t="n">
        <f aca="false">IF(Q607="","",ROUND((Q607-P607)*1440,0))</f>
        <v>50</v>
      </c>
      <c r="AH607" s="18" t="n">
        <f aca="false">IF(Q607="","",ROUND((Q607-H607)*1440,0))</f>
        <v>235</v>
      </c>
      <c r="AI607" s="19" t="n">
        <f aca="false">ROUND(IF(O607="",Assumptions!$B$25-K607,O607-K607)*24,1)</f>
        <v>1.6</v>
      </c>
      <c r="AJ607" s="20" t="n">
        <f aca="false">ROUND(MAX(N(Y607)/Assumptions!$C$5, N(Z607)/Assumptions!$C$6, N(AA607)/Assumptions!$C$7, N(AB607)/Assumptions!$C$8, N(AC607)/Assumptions!$C$9, N(AD607)/Assumptions!$C$10, N(AE607)/Assumptions!$C$11, N(AF607)/Assumptions!$C$12, N(AG607)/Assumptions!$C$13),3)</f>
        <v>1.25</v>
      </c>
      <c r="AK607" s="0" t="str">
        <f aca="false">IF(OR(U607="Pending",U607="On Hold"),"Open GRN (awaiting)",IF(AJ607&lt;=1,"Within SLA",IF(ROUND(N(Y607)/Assumptions!$C$5,3)=AJ607,"Gate Wait",IF(ROUND(N(Z607)/Assumptions!$C$6,3)=AJ607,"Dock Wait",IF(ROUND(N(AA607)/Assumptions!$C$7,3)=AJ607,"Unloading",IF(ROUND(N(AB607)/Assumptions!$C$8,3)=AJ607,"Unload-to-QC Wait",IF(ROUND(N(AC607)/Assumptions!$C$9,3)=AJ607,"QC",IF(ROUND(N(AD607)/Assumptions!$C$10,3)=AJ607,"QC-to-GRN Wait",IF(ROUND(N(AE607)/Assumptions!$C$11,3)=AJ607,"GRN Processing",IF(ROUND(N(AF607)/Assumptions!$C$12,3)=AJ607,"GRN-to-Putaway Wait",IF(ROUND(N(AG607)/Assumptions!$C$13,3)=AJ607,"Putaway","Within SLA")))))))))))</f>
        <v>Putaway</v>
      </c>
    </row>
    <row r="608" customFormat="false" ht="15" hidden="false" customHeight="false" outlineLevel="0" collapsed="false">
      <c r="A608" s="0" t="s">
        <v>1932</v>
      </c>
      <c r="B608" s="0" t="s">
        <v>1933</v>
      </c>
      <c r="C608" s="0" t="s">
        <v>175</v>
      </c>
      <c r="D608" s="0" t="s">
        <v>135</v>
      </c>
      <c r="E608" s="0" t="s">
        <v>1934</v>
      </c>
      <c r="F608" s="0" t="s">
        <v>177</v>
      </c>
      <c r="G608" s="0" t="s">
        <v>138</v>
      </c>
      <c r="H608" s="17" t="n">
        <v>46217.7881944445</v>
      </c>
      <c r="I608" s="17" t="n">
        <v>46217.7909722222</v>
      </c>
      <c r="J608" s="17" t="n">
        <v>46217.7958333333</v>
      </c>
      <c r="K608" s="17" t="n">
        <v>46217.8333333333</v>
      </c>
      <c r="L608" s="17" t="n">
        <v>46217.8375</v>
      </c>
      <c r="M608" s="17" t="n">
        <v>46217.8548611111</v>
      </c>
      <c r="N608" s="17" t="n">
        <v>46217.8652777778</v>
      </c>
      <c r="O608" s="17" t="n">
        <v>46217.9270833333</v>
      </c>
      <c r="P608" s="17" t="n">
        <v>46217.9395833333</v>
      </c>
      <c r="Q608" s="17" t="n">
        <v>46217.9479166667</v>
      </c>
      <c r="R608" s="0" t="n">
        <v>883</v>
      </c>
      <c r="S608" s="0" t="n">
        <v>0</v>
      </c>
      <c r="T608" s="0" t="n">
        <v>0</v>
      </c>
      <c r="U608" s="18" t="s">
        <v>130</v>
      </c>
      <c r="V608" s="18" t="s">
        <v>131</v>
      </c>
      <c r="W608" s="0" t="str">
        <f aca="false">IF(AND(X608&gt;=6,X608&lt;14),"A",IF(AND(X608&gt;=14,X608&lt;22),"B","C"))</f>
        <v>B</v>
      </c>
      <c r="X608" s="18" t="n">
        <f aca="false">HOUR(H608)</f>
        <v>18</v>
      </c>
      <c r="Y608" s="18" t="n">
        <f aca="false">ROUND((I608-H608)*1440,0)</f>
        <v>4</v>
      </c>
      <c r="Z608" s="18" t="n">
        <f aca="false">ROUND((J608-I608)*1440,0)</f>
        <v>7</v>
      </c>
      <c r="AA608" s="18" t="n">
        <f aca="false">ROUND((K608-J608)*1440,0)</f>
        <v>54</v>
      </c>
      <c r="AB608" s="18" t="n">
        <f aca="false">ROUND((L608-K608)*1440,0)</f>
        <v>6</v>
      </c>
      <c r="AC608" s="18" t="n">
        <f aca="false">ROUND((M608-L608)*1440,0)</f>
        <v>25</v>
      </c>
      <c r="AD608" s="18" t="n">
        <f aca="false">IF(N608="","",ROUND((N608-M608)*1440,0))</f>
        <v>15</v>
      </c>
      <c r="AE608" s="18" t="n">
        <f aca="false">IF(O608="","",ROUND((O608-N608)*1440,0))</f>
        <v>89</v>
      </c>
      <c r="AF608" s="18" t="n">
        <f aca="false">IF(P608="","",ROUND((P608-O608)*1440,0))</f>
        <v>18</v>
      </c>
      <c r="AG608" s="18" t="n">
        <f aca="false">IF(Q608="","",ROUND((Q608-P608)*1440,0))</f>
        <v>12</v>
      </c>
      <c r="AH608" s="18" t="n">
        <f aca="false">IF(Q608="","",ROUND((Q608-H608)*1440,0))</f>
        <v>230</v>
      </c>
      <c r="AI608" s="19" t="n">
        <f aca="false">ROUND(IF(O608="",Assumptions!$B$25-K608,O608-K608)*24,1)</f>
        <v>2.3</v>
      </c>
      <c r="AJ608" s="20" t="n">
        <f aca="false">ROUND(MAX(N(Y608)/Assumptions!$C$5, N(Z608)/Assumptions!$C$6, N(AA608)/Assumptions!$C$7, N(AB608)/Assumptions!$C$8, N(AC608)/Assumptions!$C$9, N(AD608)/Assumptions!$C$10, N(AE608)/Assumptions!$C$11, N(AF608)/Assumptions!$C$12, N(AG608)/Assumptions!$C$13),3)</f>
        <v>1.978</v>
      </c>
      <c r="AK608" s="0" t="str">
        <f aca="false">IF(OR(U608="Pending",U608="On Hold"),"Open GRN (awaiting)",IF(AJ608&lt;=1,"Within SLA",IF(ROUND(N(Y608)/Assumptions!$C$5,3)=AJ608,"Gate Wait",IF(ROUND(N(Z608)/Assumptions!$C$6,3)=AJ608,"Dock Wait",IF(ROUND(N(AA608)/Assumptions!$C$7,3)=AJ608,"Unloading",IF(ROUND(N(AB608)/Assumptions!$C$8,3)=AJ608,"Unload-to-QC Wait",IF(ROUND(N(AC608)/Assumptions!$C$9,3)=AJ608,"QC",IF(ROUND(N(AD608)/Assumptions!$C$10,3)=AJ608,"QC-to-GRN Wait",IF(ROUND(N(AE608)/Assumptions!$C$11,3)=AJ608,"GRN Processing",IF(ROUND(N(AF608)/Assumptions!$C$12,3)=AJ608,"GRN-to-Putaway Wait",IF(ROUND(N(AG608)/Assumptions!$C$13,3)=AJ608,"Putaway","Within SLA")))))))))))</f>
        <v>GRN Processing</v>
      </c>
    </row>
    <row r="609" customFormat="false" ht="15" hidden="false" customHeight="false" outlineLevel="0" collapsed="false">
      <c r="A609" s="0" t="s">
        <v>1935</v>
      </c>
      <c r="B609" s="0" t="s">
        <v>1936</v>
      </c>
      <c r="C609" s="0" t="s">
        <v>252</v>
      </c>
      <c r="D609" s="0" t="s">
        <v>147</v>
      </c>
      <c r="E609" s="0" t="s">
        <v>1937</v>
      </c>
      <c r="F609" s="0" t="s">
        <v>155</v>
      </c>
      <c r="G609" s="0" t="s">
        <v>167</v>
      </c>
      <c r="H609" s="17" t="n">
        <v>46217.8409722222</v>
      </c>
      <c r="I609" s="17" t="n">
        <v>46217.8555555556</v>
      </c>
      <c r="J609" s="17" t="n">
        <v>46217.8597222222</v>
      </c>
      <c r="K609" s="17" t="n">
        <v>46217.8930555556</v>
      </c>
      <c r="L609" s="17" t="n">
        <v>46217.9013888889</v>
      </c>
      <c r="M609" s="17" t="n">
        <v>46217.9111111111</v>
      </c>
      <c r="N609" s="17" t="n">
        <v>46217.9916666667</v>
      </c>
      <c r="O609" s="17" t="n">
        <v>46218.0256944444</v>
      </c>
      <c r="P609" s="17" t="n">
        <v>46218.0472222222</v>
      </c>
      <c r="Q609" s="17" t="n">
        <v>46218.0659722222</v>
      </c>
      <c r="R609" s="0" t="n">
        <v>168</v>
      </c>
      <c r="S609" s="0" t="n">
        <v>0</v>
      </c>
      <c r="T609" s="0" t="n">
        <v>0</v>
      </c>
      <c r="U609" s="18" t="s">
        <v>130</v>
      </c>
      <c r="V609" s="18" t="s">
        <v>144</v>
      </c>
      <c r="W609" s="0" t="str">
        <f aca="false">IF(AND(X609&gt;=6,X609&lt;14),"A",IF(AND(X609&gt;=14,X609&lt;22),"B","C"))</f>
        <v>B</v>
      </c>
      <c r="X609" s="18" t="n">
        <f aca="false">HOUR(H609)</f>
        <v>20</v>
      </c>
      <c r="Y609" s="18" t="n">
        <f aca="false">ROUND((I609-H609)*1440,0)</f>
        <v>21</v>
      </c>
      <c r="Z609" s="18" t="n">
        <f aca="false">ROUND((J609-I609)*1440,0)</f>
        <v>6</v>
      </c>
      <c r="AA609" s="18" t="n">
        <f aca="false">ROUND((K609-J609)*1440,0)</f>
        <v>48</v>
      </c>
      <c r="AB609" s="18" t="n">
        <f aca="false">ROUND((L609-K609)*1440,0)</f>
        <v>12</v>
      </c>
      <c r="AC609" s="18" t="n">
        <f aca="false">ROUND((M609-L609)*1440,0)</f>
        <v>14</v>
      </c>
      <c r="AD609" s="18" t="n">
        <f aca="false">IF(N609="","",ROUND((N609-M609)*1440,0))</f>
        <v>116</v>
      </c>
      <c r="AE609" s="18" t="n">
        <f aca="false">IF(O609="","",ROUND((O609-N609)*1440,0))</f>
        <v>49</v>
      </c>
      <c r="AF609" s="18" t="n">
        <f aca="false">IF(P609="","",ROUND((P609-O609)*1440,0))</f>
        <v>31</v>
      </c>
      <c r="AG609" s="18" t="n">
        <f aca="false">IF(Q609="","",ROUND((Q609-P609)*1440,0))</f>
        <v>27</v>
      </c>
      <c r="AH609" s="18" t="n">
        <f aca="false">IF(Q609="","",ROUND((Q609-H609)*1440,0))</f>
        <v>324</v>
      </c>
      <c r="AI609" s="19" t="n">
        <f aca="false">ROUND(IF(O609="",Assumptions!$B$25-K609,O609-K609)*24,1)</f>
        <v>3.2</v>
      </c>
      <c r="AJ609" s="20" t="n">
        <f aca="false">ROUND(MAX(N(Y609)/Assumptions!$C$5, N(Z609)/Assumptions!$C$6, N(AA609)/Assumptions!$C$7, N(AB609)/Assumptions!$C$8, N(AC609)/Assumptions!$C$9, N(AD609)/Assumptions!$C$10, N(AE609)/Assumptions!$C$11, N(AF609)/Assumptions!$C$12, N(AG609)/Assumptions!$C$13),3)</f>
        <v>3.867</v>
      </c>
      <c r="AK609" s="0" t="str">
        <f aca="false">IF(OR(U609="Pending",U609="On Hold"),"Open GRN (awaiting)",IF(AJ609&lt;=1,"Within SLA",IF(ROUND(N(Y609)/Assumptions!$C$5,3)=AJ609,"Gate Wait",IF(ROUND(N(Z609)/Assumptions!$C$6,3)=AJ609,"Dock Wait",IF(ROUND(N(AA609)/Assumptions!$C$7,3)=AJ609,"Unloading",IF(ROUND(N(AB609)/Assumptions!$C$8,3)=AJ609,"Unload-to-QC Wait",IF(ROUND(N(AC609)/Assumptions!$C$9,3)=AJ609,"QC",IF(ROUND(N(AD609)/Assumptions!$C$10,3)=AJ609,"QC-to-GRN Wait",IF(ROUND(N(AE609)/Assumptions!$C$11,3)=AJ609,"GRN Processing",IF(ROUND(N(AF609)/Assumptions!$C$12,3)=AJ609,"GRN-to-Putaway Wait",IF(ROUND(N(AG609)/Assumptions!$C$13,3)=AJ609,"Putaway","Within SLA")))))))))))</f>
        <v>QC-to-GRN Wait</v>
      </c>
    </row>
    <row r="610" customFormat="false" ht="15" hidden="false" customHeight="false" outlineLevel="0" collapsed="false">
      <c r="A610" s="0" t="s">
        <v>1938</v>
      </c>
      <c r="B610" s="0" t="s">
        <v>1939</v>
      </c>
      <c r="C610" s="0" t="s">
        <v>175</v>
      </c>
      <c r="D610" s="0" t="s">
        <v>147</v>
      </c>
      <c r="E610" s="0" t="s">
        <v>1940</v>
      </c>
      <c r="F610" s="0" t="s">
        <v>177</v>
      </c>
      <c r="G610" s="0" t="s">
        <v>150</v>
      </c>
      <c r="H610" s="17" t="n">
        <v>46217.96875</v>
      </c>
      <c r="I610" s="17" t="n">
        <v>46217.9736111111</v>
      </c>
      <c r="J610" s="17" t="n">
        <v>46217.9833333333</v>
      </c>
      <c r="K610" s="17" t="n">
        <v>46218.0083333333</v>
      </c>
      <c r="L610" s="17" t="n">
        <v>46218.0138888889</v>
      </c>
      <c r="M610" s="17" t="n">
        <v>46218.0361111111</v>
      </c>
      <c r="N610" s="17" t="n">
        <v>46218.0715277778</v>
      </c>
      <c r="O610" s="17" t="n">
        <v>46218.1333333333</v>
      </c>
      <c r="P610" s="17" t="n">
        <v>46218.1423611111</v>
      </c>
      <c r="Q610" s="17" t="n">
        <v>46218.1590277778</v>
      </c>
      <c r="R610" s="0" t="n">
        <v>243</v>
      </c>
      <c r="S610" s="0" t="n">
        <v>0</v>
      </c>
      <c r="T610" s="0" t="n">
        <v>0</v>
      </c>
      <c r="U610" s="18" t="s">
        <v>130</v>
      </c>
      <c r="V610" s="18" t="s">
        <v>131</v>
      </c>
      <c r="W610" s="0" t="str">
        <f aca="false">IF(AND(X610&gt;=6,X610&lt;14),"A",IF(AND(X610&gt;=14,X610&lt;22),"B","C"))</f>
        <v>C</v>
      </c>
      <c r="X610" s="18" t="n">
        <f aca="false">HOUR(H610)</f>
        <v>23</v>
      </c>
      <c r="Y610" s="18" t="n">
        <f aca="false">ROUND((I610-H610)*1440,0)</f>
        <v>7</v>
      </c>
      <c r="Z610" s="18" t="n">
        <f aca="false">ROUND((J610-I610)*1440,0)</f>
        <v>14</v>
      </c>
      <c r="AA610" s="18" t="n">
        <f aca="false">ROUND((K610-J610)*1440,0)</f>
        <v>36</v>
      </c>
      <c r="AB610" s="18" t="n">
        <f aca="false">ROUND((L610-K610)*1440,0)</f>
        <v>8</v>
      </c>
      <c r="AC610" s="18" t="n">
        <f aca="false">ROUND((M610-L610)*1440,0)</f>
        <v>32</v>
      </c>
      <c r="AD610" s="18" t="n">
        <f aca="false">IF(N610="","",ROUND((N610-M610)*1440,0))</f>
        <v>51</v>
      </c>
      <c r="AE610" s="18" t="n">
        <f aca="false">IF(O610="","",ROUND((O610-N610)*1440,0))</f>
        <v>89</v>
      </c>
      <c r="AF610" s="18" t="n">
        <f aca="false">IF(P610="","",ROUND((P610-O610)*1440,0))</f>
        <v>13</v>
      </c>
      <c r="AG610" s="18" t="n">
        <f aca="false">IF(Q610="","",ROUND((Q610-P610)*1440,0))</f>
        <v>24</v>
      </c>
      <c r="AH610" s="18" t="n">
        <f aca="false">IF(Q610="","",ROUND((Q610-H610)*1440,0))</f>
        <v>274</v>
      </c>
      <c r="AI610" s="19" t="n">
        <f aca="false">ROUND(IF(O610="",Assumptions!$B$25-K610,O610-K610)*24,1)</f>
        <v>3</v>
      </c>
      <c r="AJ610" s="20" t="n">
        <f aca="false">ROUND(MAX(N(Y610)/Assumptions!$C$5, N(Z610)/Assumptions!$C$6, N(AA610)/Assumptions!$C$7, N(AB610)/Assumptions!$C$8, N(AC610)/Assumptions!$C$9, N(AD610)/Assumptions!$C$10, N(AE610)/Assumptions!$C$11, N(AF610)/Assumptions!$C$12, N(AG610)/Assumptions!$C$13),3)</f>
        <v>1.978</v>
      </c>
      <c r="AK610" s="0" t="str">
        <f aca="false">IF(OR(U610="Pending",U610="On Hold"),"Open GRN (awaiting)",IF(AJ610&lt;=1,"Within SLA",IF(ROUND(N(Y610)/Assumptions!$C$5,3)=AJ610,"Gate Wait",IF(ROUND(N(Z610)/Assumptions!$C$6,3)=AJ610,"Dock Wait",IF(ROUND(N(AA610)/Assumptions!$C$7,3)=AJ610,"Unloading",IF(ROUND(N(AB610)/Assumptions!$C$8,3)=AJ610,"Unload-to-QC Wait",IF(ROUND(N(AC610)/Assumptions!$C$9,3)=AJ610,"QC",IF(ROUND(N(AD610)/Assumptions!$C$10,3)=AJ610,"QC-to-GRN Wait",IF(ROUND(N(AE610)/Assumptions!$C$11,3)=AJ610,"GRN Processing",IF(ROUND(N(AF610)/Assumptions!$C$12,3)=AJ610,"GRN-to-Putaway Wait",IF(ROUND(N(AG610)/Assumptions!$C$13,3)=AJ610,"Putaway","Within SLA")))))))))))</f>
        <v>GRN Processing</v>
      </c>
    </row>
    <row r="611" customFormat="false" ht="15" hidden="false" customHeight="false" outlineLevel="0" collapsed="false">
      <c r="A611" s="0" t="s">
        <v>1941</v>
      </c>
      <c r="B611" s="0" t="s">
        <v>1942</v>
      </c>
      <c r="C611" s="0" t="s">
        <v>142</v>
      </c>
      <c r="D611" s="0" t="s">
        <v>147</v>
      </c>
      <c r="E611" s="0" t="s">
        <v>1943</v>
      </c>
      <c r="F611" s="0" t="s">
        <v>137</v>
      </c>
      <c r="G611" s="0" t="s">
        <v>150</v>
      </c>
      <c r="H611" s="17" t="n">
        <v>46218.0173611111</v>
      </c>
      <c r="I611" s="17" t="n">
        <v>46218.0291666667</v>
      </c>
      <c r="J611" s="17" t="n">
        <v>46218.0340277778</v>
      </c>
      <c r="K611" s="17" t="n">
        <v>46218.0513888889</v>
      </c>
      <c r="L611" s="17" t="n">
        <v>46218.0590277778</v>
      </c>
      <c r="M611" s="17" t="n">
        <v>46218.0743055556</v>
      </c>
      <c r="N611" s="17" t="n">
        <v>46218.1159722222</v>
      </c>
      <c r="O611" s="17" t="n">
        <v>46218.2055555556</v>
      </c>
      <c r="P611" s="17" t="n">
        <v>46218.2111111111</v>
      </c>
      <c r="Q611" s="17" t="n">
        <v>46218.2333333333</v>
      </c>
      <c r="R611" s="0" t="n">
        <v>192</v>
      </c>
      <c r="S611" s="0" t="n">
        <v>0</v>
      </c>
      <c r="T611" s="0" t="n">
        <v>0</v>
      </c>
      <c r="U611" s="18" t="s">
        <v>130</v>
      </c>
      <c r="V611" s="18" t="s">
        <v>156</v>
      </c>
      <c r="W611" s="0" t="str">
        <f aca="false">IF(AND(X611&gt;=6,X611&lt;14),"A",IF(AND(X611&gt;=14,X611&lt;22),"B","C"))</f>
        <v>C</v>
      </c>
      <c r="X611" s="18" t="n">
        <f aca="false">HOUR(H611)</f>
        <v>0</v>
      </c>
      <c r="Y611" s="18" t="n">
        <f aca="false">ROUND((I611-H611)*1440,0)</f>
        <v>17</v>
      </c>
      <c r="Z611" s="18" t="n">
        <f aca="false">ROUND((J611-I611)*1440,0)</f>
        <v>7</v>
      </c>
      <c r="AA611" s="18" t="n">
        <f aca="false">ROUND((K611-J611)*1440,0)</f>
        <v>25</v>
      </c>
      <c r="AB611" s="18" t="n">
        <f aca="false">ROUND((L611-K611)*1440,0)</f>
        <v>11</v>
      </c>
      <c r="AC611" s="18" t="n">
        <f aca="false">ROUND((M611-L611)*1440,0)</f>
        <v>22</v>
      </c>
      <c r="AD611" s="18" t="n">
        <f aca="false">IF(N611="","",ROUND((N611-M611)*1440,0))</f>
        <v>60</v>
      </c>
      <c r="AE611" s="18" t="n">
        <f aca="false">IF(O611="","",ROUND((O611-N611)*1440,0))</f>
        <v>129</v>
      </c>
      <c r="AF611" s="18" t="n">
        <f aca="false">IF(P611="","",ROUND((P611-O611)*1440,0))</f>
        <v>8</v>
      </c>
      <c r="AG611" s="18" t="n">
        <f aca="false">IF(Q611="","",ROUND((Q611-P611)*1440,0))</f>
        <v>32</v>
      </c>
      <c r="AH611" s="18" t="n">
        <f aca="false">IF(Q611="","",ROUND((Q611-H611)*1440,0))</f>
        <v>311</v>
      </c>
      <c r="AI611" s="19" t="n">
        <f aca="false">ROUND(IF(O611="",Assumptions!$B$25-K611,O611-K611)*24,1)</f>
        <v>3.7</v>
      </c>
      <c r="AJ611" s="20" t="n">
        <f aca="false">ROUND(MAX(N(Y611)/Assumptions!$C$5, N(Z611)/Assumptions!$C$6, N(AA611)/Assumptions!$C$7, N(AB611)/Assumptions!$C$8, N(AC611)/Assumptions!$C$9, N(AD611)/Assumptions!$C$10, N(AE611)/Assumptions!$C$11, N(AF611)/Assumptions!$C$12, N(AG611)/Assumptions!$C$13),3)</f>
        <v>2.867</v>
      </c>
      <c r="AK611" s="0" t="str">
        <f aca="false">IF(OR(U611="Pending",U611="On Hold"),"Open GRN (awaiting)",IF(AJ611&lt;=1,"Within SLA",IF(ROUND(N(Y611)/Assumptions!$C$5,3)=AJ611,"Gate Wait",IF(ROUND(N(Z611)/Assumptions!$C$6,3)=AJ611,"Dock Wait",IF(ROUND(N(AA611)/Assumptions!$C$7,3)=AJ611,"Unloading",IF(ROUND(N(AB611)/Assumptions!$C$8,3)=AJ611,"Unload-to-QC Wait",IF(ROUND(N(AC611)/Assumptions!$C$9,3)=AJ611,"QC",IF(ROUND(N(AD611)/Assumptions!$C$10,3)=AJ611,"QC-to-GRN Wait",IF(ROUND(N(AE611)/Assumptions!$C$11,3)=AJ611,"GRN Processing",IF(ROUND(N(AF611)/Assumptions!$C$12,3)=AJ611,"GRN-to-Putaway Wait",IF(ROUND(N(AG611)/Assumptions!$C$13,3)=AJ611,"Putaway","Within SLA")))))))))))</f>
        <v>GRN Processing</v>
      </c>
    </row>
    <row r="612" customFormat="false" ht="15" hidden="false" customHeight="false" outlineLevel="0" collapsed="false">
      <c r="A612" s="0" t="s">
        <v>1944</v>
      </c>
      <c r="B612" s="0" t="s">
        <v>1945</v>
      </c>
      <c r="C612" s="0" t="s">
        <v>286</v>
      </c>
      <c r="D612" s="0" t="s">
        <v>135</v>
      </c>
      <c r="E612" s="0" t="s">
        <v>1946</v>
      </c>
      <c r="F612" s="0" t="s">
        <v>121</v>
      </c>
      <c r="G612" s="0" t="s">
        <v>178</v>
      </c>
      <c r="H612" s="17" t="n">
        <v>46218.175</v>
      </c>
      <c r="I612" s="17" t="n">
        <v>46218.1791666667</v>
      </c>
      <c r="J612" s="17" t="n">
        <v>46218.18125</v>
      </c>
      <c r="K612" s="17" t="n">
        <v>46218.2076388889</v>
      </c>
      <c r="L612" s="17" t="n">
        <v>46218.2159722222</v>
      </c>
      <c r="M612" s="17" t="n">
        <v>46218.2791666667</v>
      </c>
      <c r="N612" s="17" t="n">
        <v>46218.6020833333</v>
      </c>
      <c r="O612" s="17" t="n">
        <v>46218.7201388889</v>
      </c>
      <c r="P612" s="17" t="n">
        <v>46218.725</v>
      </c>
      <c r="Q612" s="17" t="n">
        <v>46218.7368055556</v>
      </c>
      <c r="R612" s="0" t="n">
        <v>52</v>
      </c>
      <c r="S612" s="0" t="n">
        <v>0</v>
      </c>
      <c r="T612" s="0" t="n">
        <v>0</v>
      </c>
      <c r="U612" s="18" t="s">
        <v>130</v>
      </c>
      <c r="V612" s="18" t="s">
        <v>131</v>
      </c>
      <c r="W612" s="0" t="str">
        <f aca="false">IF(AND(X612&gt;=6,X612&lt;14),"A",IF(AND(X612&gt;=14,X612&lt;22),"B","C"))</f>
        <v>C</v>
      </c>
      <c r="X612" s="18" t="n">
        <f aca="false">HOUR(H612)</f>
        <v>4</v>
      </c>
      <c r="Y612" s="18" t="n">
        <f aca="false">ROUND((I612-H612)*1440,0)</f>
        <v>6</v>
      </c>
      <c r="Z612" s="18" t="n">
        <f aca="false">ROUND((J612-I612)*1440,0)</f>
        <v>3</v>
      </c>
      <c r="AA612" s="18" t="n">
        <f aca="false">ROUND((K612-J612)*1440,0)</f>
        <v>38</v>
      </c>
      <c r="AB612" s="18" t="n">
        <f aca="false">ROUND((L612-K612)*1440,0)</f>
        <v>12</v>
      </c>
      <c r="AC612" s="18" t="n">
        <f aca="false">ROUND((M612-L612)*1440,0)</f>
        <v>91</v>
      </c>
      <c r="AD612" s="18" t="n">
        <f aca="false">IF(N612="","",ROUND((N612-M612)*1440,0))</f>
        <v>465</v>
      </c>
      <c r="AE612" s="18" t="n">
        <f aca="false">IF(O612="","",ROUND((O612-N612)*1440,0))</f>
        <v>170</v>
      </c>
      <c r="AF612" s="18" t="n">
        <f aca="false">IF(P612="","",ROUND((P612-O612)*1440,0))</f>
        <v>7</v>
      </c>
      <c r="AG612" s="18" t="n">
        <f aca="false">IF(Q612="","",ROUND((Q612-P612)*1440,0))</f>
        <v>17</v>
      </c>
      <c r="AH612" s="18" t="n">
        <f aca="false">IF(Q612="","",ROUND((Q612-H612)*1440,0))</f>
        <v>809</v>
      </c>
      <c r="AI612" s="19" t="n">
        <f aca="false">ROUND(IF(O612="",Assumptions!$B$25-K612,O612-K612)*24,1)</f>
        <v>12.3</v>
      </c>
      <c r="AJ612" s="20" t="n">
        <f aca="false">ROUND(MAX(N(Y612)/Assumptions!$C$5, N(Z612)/Assumptions!$C$6, N(AA612)/Assumptions!$C$7, N(AB612)/Assumptions!$C$8, N(AC612)/Assumptions!$C$9, N(AD612)/Assumptions!$C$10, N(AE612)/Assumptions!$C$11, N(AF612)/Assumptions!$C$12, N(AG612)/Assumptions!$C$13),3)</f>
        <v>15.5</v>
      </c>
      <c r="AK612" s="0" t="str">
        <f aca="false">IF(OR(U612="Pending",U612="On Hold"),"Open GRN (awaiting)",IF(AJ612&lt;=1,"Within SLA",IF(ROUND(N(Y612)/Assumptions!$C$5,3)=AJ612,"Gate Wait",IF(ROUND(N(Z612)/Assumptions!$C$6,3)=AJ612,"Dock Wait",IF(ROUND(N(AA612)/Assumptions!$C$7,3)=AJ612,"Unloading",IF(ROUND(N(AB612)/Assumptions!$C$8,3)=AJ612,"Unload-to-QC Wait",IF(ROUND(N(AC612)/Assumptions!$C$9,3)=AJ612,"QC",IF(ROUND(N(AD612)/Assumptions!$C$10,3)=AJ612,"QC-to-GRN Wait",IF(ROUND(N(AE612)/Assumptions!$C$11,3)=AJ612,"GRN Processing",IF(ROUND(N(AF612)/Assumptions!$C$12,3)=AJ612,"GRN-to-Putaway Wait",IF(ROUND(N(AG612)/Assumptions!$C$13,3)=AJ612,"Putaway","Within SLA")))))))))))</f>
        <v>QC-to-GRN Wait</v>
      </c>
    </row>
    <row r="613" customFormat="false" ht="15" hidden="false" customHeight="false" outlineLevel="0" collapsed="false">
      <c r="A613" s="0" t="s">
        <v>1947</v>
      </c>
      <c r="B613" s="0" t="s">
        <v>1948</v>
      </c>
      <c r="C613" s="0" t="s">
        <v>153</v>
      </c>
      <c r="D613" s="0" t="s">
        <v>119</v>
      </c>
      <c r="E613" s="0" t="s">
        <v>1949</v>
      </c>
      <c r="F613" s="0" t="s">
        <v>137</v>
      </c>
      <c r="G613" s="0" t="s">
        <v>129</v>
      </c>
      <c r="H613" s="17" t="n">
        <v>46218.25625</v>
      </c>
      <c r="I613" s="17" t="n">
        <v>46218.2618055556</v>
      </c>
      <c r="J613" s="17" t="n">
        <v>46218.2645833333</v>
      </c>
      <c r="K613" s="17" t="n">
        <v>46218.2798611111</v>
      </c>
      <c r="L613" s="17" t="n">
        <v>46218.2895833333</v>
      </c>
      <c r="M613" s="17" t="n">
        <v>46218.3111111111</v>
      </c>
      <c r="N613" s="17" t="n">
        <v>46218.3159722222</v>
      </c>
      <c r="O613" s="17" t="n">
        <v>46218.5222222222</v>
      </c>
      <c r="P613" s="17" t="n">
        <v>46218.5305555556</v>
      </c>
      <c r="Q613" s="17" t="n">
        <v>46218.5381944445</v>
      </c>
      <c r="R613" s="0" t="n">
        <v>247</v>
      </c>
      <c r="S613" s="0" t="n">
        <v>0</v>
      </c>
      <c r="T613" s="0" t="n">
        <v>0</v>
      </c>
      <c r="U613" s="18" t="s">
        <v>130</v>
      </c>
      <c r="V613" s="18" t="s">
        <v>156</v>
      </c>
      <c r="W613" s="0" t="str">
        <f aca="false">IF(AND(X613&gt;=6,X613&lt;14),"A",IF(AND(X613&gt;=14,X613&lt;22),"B","C"))</f>
        <v>A</v>
      </c>
      <c r="X613" s="18" t="n">
        <f aca="false">HOUR(H613)</f>
        <v>6</v>
      </c>
      <c r="Y613" s="18" t="n">
        <f aca="false">ROUND((I613-H613)*1440,0)</f>
        <v>8</v>
      </c>
      <c r="Z613" s="18" t="n">
        <f aca="false">ROUND((J613-I613)*1440,0)</f>
        <v>4</v>
      </c>
      <c r="AA613" s="18" t="n">
        <f aca="false">ROUND((K613-J613)*1440,0)</f>
        <v>22</v>
      </c>
      <c r="AB613" s="18" t="n">
        <f aca="false">ROUND((L613-K613)*1440,0)</f>
        <v>14</v>
      </c>
      <c r="AC613" s="18" t="n">
        <f aca="false">ROUND((M613-L613)*1440,0)</f>
        <v>31</v>
      </c>
      <c r="AD613" s="18" t="n">
        <f aca="false">IF(N613="","",ROUND((N613-M613)*1440,0))</f>
        <v>7</v>
      </c>
      <c r="AE613" s="18" t="n">
        <f aca="false">IF(O613="","",ROUND((O613-N613)*1440,0))</f>
        <v>297</v>
      </c>
      <c r="AF613" s="18" t="n">
        <f aca="false">IF(P613="","",ROUND((P613-O613)*1440,0))</f>
        <v>12</v>
      </c>
      <c r="AG613" s="18" t="n">
        <f aca="false">IF(Q613="","",ROUND((Q613-P613)*1440,0))</f>
        <v>11</v>
      </c>
      <c r="AH613" s="18" t="n">
        <f aca="false">IF(Q613="","",ROUND((Q613-H613)*1440,0))</f>
        <v>406</v>
      </c>
      <c r="AI613" s="19" t="n">
        <f aca="false">ROUND(IF(O613="",Assumptions!$B$25-K613,O613-K613)*24,1)</f>
        <v>5.8</v>
      </c>
      <c r="AJ613" s="20" t="n">
        <f aca="false">ROUND(MAX(N(Y613)/Assumptions!$C$5, N(Z613)/Assumptions!$C$6, N(AA613)/Assumptions!$C$7, N(AB613)/Assumptions!$C$8, N(AC613)/Assumptions!$C$9, N(AD613)/Assumptions!$C$10, N(AE613)/Assumptions!$C$11, N(AF613)/Assumptions!$C$12, N(AG613)/Assumptions!$C$13),3)</f>
        <v>6.6</v>
      </c>
      <c r="AK613" s="0" t="str">
        <f aca="false">IF(OR(U613="Pending",U613="On Hold"),"Open GRN (awaiting)",IF(AJ613&lt;=1,"Within SLA",IF(ROUND(N(Y613)/Assumptions!$C$5,3)=AJ613,"Gate Wait",IF(ROUND(N(Z613)/Assumptions!$C$6,3)=AJ613,"Dock Wait",IF(ROUND(N(AA613)/Assumptions!$C$7,3)=AJ613,"Unloading",IF(ROUND(N(AB613)/Assumptions!$C$8,3)=AJ613,"Unload-to-QC Wait",IF(ROUND(N(AC613)/Assumptions!$C$9,3)=AJ613,"QC",IF(ROUND(N(AD613)/Assumptions!$C$10,3)=AJ613,"QC-to-GRN Wait",IF(ROUND(N(AE613)/Assumptions!$C$11,3)=AJ613,"GRN Processing",IF(ROUND(N(AF613)/Assumptions!$C$12,3)=AJ613,"GRN-to-Putaway Wait",IF(ROUND(N(AG613)/Assumptions!$C$13,3)=AJ613,"Putaway","Within SLA")))))))))))</f>
        <v>GRN Processing</v>
      </c>
    </row>
    <row r="614" customFormat="false" ht="15" hidden="false" customHeight="false" outlineLevel="0" collapsed="false">
      <c r="A614" s="0" t="s">
        <v>1950</v>
      </c>
      <c r="B614" s="0" t="s">
        <v>1951</v>
      </c>
      <c r="C614" s="0" t="s">
        <v>134</v>
      </c>
      <c r="D614" s="0" t="s">
        <v>135</v>
      </c>
      <c r="E614" s="0" t="s">
        <v>1952</v>
      </c>
      <c r="F614" s="0" t="s">
        <v>149</v>
      </c>
      <c r="G614" s="0" t="s">
        <v>178</v>
      </c>
      <c r="H614" s="17" t="n">
        <v>46218.2604166667</v>
      </c>
      <c r="I614" s="17" t="n">
        <v>46218.275</v>
      </c>
      <c r="J614" s="17" t="n">
        <v>46218.2840277778</v>
      </c>
      <c r="K614" s="17" t="n">
        <v>46218.3069444444</v>
      </c>
      <c r="L614" s="17" t="n">
        <v>46218.31875</v>
      </c>
      <c r="M614" s="17" t="n">
        <v>46218.3326388889</v>
      </c>
      <c r="N614" s="17" t="n">
        <v>46218.3715277778</v>
      </c>
      <c r="O614" s="17" t="n">
        <v>46218.3833333333</v>
      </c>
      <c r="P614" s="17" t="n">
        <v>46218.4118055556</v>
      </c>
      <c r="Q614" s="17" t="n">
        <v>46218.41875</v>
      </c>
      <c r="R614" s="0" t="n">
        <v>143</v>
      </c>
      <c r="S614" s="0" t="n">
        <v>0</v>
      </c>
      <c r="T614" s="0" t="n">
        <v>0</v>
      </c>
      <c r="U614" s="18" t="s">
        <v>130</v>
      </c>
      <c r="V614" s="18" t="s">
        <v>144</v>
      </c>
      <c r="W614" s="0" t="str">
        <f aca="false">IF(AND(X614&gt;=6,X614&lt;14),"A",IF(AND(X614&gt;=14,X614&lt;22),"B","C"))</f>
        <v>A</v>
      </c>
      <c r="X614" s="18" t="n">
        <f aca="false">HOUR(H614)</f>
        <v>6</v>
      </c>
      <c r="Y614" s="18" t="n">
        <f aca="false">ROUND((I614-H614)*1440,0)</f>
        <v>21</v>
      </c>
      <c r="Z614" s="18" t="n">
        <f aca="false">ROUND((J614-I614)*1440,0)</f>
        <v>13</v>
      </c>
      <c r="AA614" s="18" t="n">
        <f aca="false">ROUND((K614-J614)*1440,0)</f>
        <v>33</v>
      </c>
      <c r="AB614" s="18" t="n">
        <f aca="false">ROUND((L614-K614)*1440,0)</f>
        <v>17</v>
      </c>
      <c r="AC614" s="18" t="n">
        <f aca="false">ROUND((M614-L614)*1440,0)</f>
        <v>20</v>
      </c>
      <c r="AD614" s="18" t="n">
        <f aca="false">IF(N614="","",ROUND((N614-M614)*1440,0))</f>
        <v>56</v>
      </c>
      <c r="AE614" s="18" t="n">
        <f aca="false">IF(O614="","",ROUND((O614-N614)*1440,0))</f>
        <v>17</v>
      </c>
      <c r="AF614" s="18" t="n">
        <f aca="false">IF(P614="","",ROUND((P614-O614)*1440,0))</f>
        <v>41</v>
      </c>
      <c r="AG614" s="18" t="n">
        <f aca="false">IF(Q614="","",ROUND((Q614-P614)*1440,0))</f>
        <v>10</v>
      </c>
      <c r="AH614" s="18" t="n">
        <f aca="false">IF(Q614="","",ROUND((Q614-H614)*1440,0))</f>
        <v>228</v>
      </c>
      <c r="AI614" s="19" t="n">
        <f aca="false">ROUND(IF(O614="",Assumptions!$B$25-K614,O614-K614)*24,1)</f>
        <v>1.8</v>
      </c>
      <c r="AJ614" s="20" t="n">
        <f aca="false">ROUND(MAX(N(Y614)/Assumptions!$C$5, N(Z614)/Assumptions!$C$6, N(AA614)/Assumptions!$C$7, N(AB614)/Assumptions!$C$8, N(AC614)/Assumptions!$C$9, N(AD614)/Assumptions!$C$10, N(AE614)/Assumptions!$C$11, N(AF614)/Assumptions!$C$12, N(AG614)/Assumptions!$C$13),3)</f>
        <v>2.05</v>
      </c>
      <c r="AK614" s="0" t="str">
        <f aca="false">IF(OR(U614="Pending",U614="On Hold"),"Open GRN (awaiting)",IF(AJ614&lt;=1,"Within SLA",IF(ROUND(N(Y614)/Assumptions!$C$5,3)=AJ614,"Gate Wait",IF(ROUND(N(Z614)/Assumptions!$C$6,3)=AJ614,"Dock Wait",IF(ROUND(N(AA614)/Assumptions!$C$7,3)=AJ614,"Unloading",IF(ROUND(N(AB614)/Assumptions!$C$8,3)=AJ614,"Unload-to-QC Wait",IF(ROUND(N(AC614)/Assumptions!$C$9,3)=AJ614,"QC",IF(ROUND(N(AD614)/Assumptions!$C$10,3)=AJ614,"QC-to-GRN Wait",IF(ROUND(N(AE614)/Assumptions!$C$11,3)=AJ614,"GRN Processing",IF(ROUND(N(AF614)/Assumptions!$C$12,3)=AJ614,"GRN-to-Putaway Wait",IF(ROUND(N(AG614)/Assumptions!$C$13,3)=AJ614,"Putaway","Within SLA")))))))))))</f>
        <v>GRN-to-Putaway Wait</v>
      </c>
    </row>
    <row r="615" customFormat="false" ht="15" hidden="false" customHeight="false" outlineLevel="0" collapsed="false">
      <c r="A615" s="0" t="s">
        <v>1953</v>
      </c>
      <c r="B615" s="0" t="s">
        <v>1954</v>
      </c>
      <c r="C615" s="0" t="s">
        <v>118</v>
      </c>
      <c r="D615" s="0" t="s">
        <v>119</v>
      </c>
      <c r="E615" s="0" t="s">
        <v>543</v>
      </c>
      <c r="F615" s="0" t="s">
        <v>121</v>
      </c>
      <c r="G615" s="0" t="s">
        <v>122</v>
      </c>
      <c r="H615" s="17" t="n">
        <v>46218.2638888889</v>
      </c>
      <c r="I615" s="17" t="n">
        <v>46218.2805555556</v>
      </c>
      <c r="J615" s="17" t="n">
        <v>46218.2895833333</v>
      </c>
      <c r="K615" s="17" t="n">
        <v>46218.3215277778</v>
      </c>
      <c r="L615" s="17" t="n">
        <v>46218.325</v>
      </c>
      <c r="M615" s="17" t="n">
        <v>46218.35</v>
      </c>
      <c r="N615" s="17" t="n">
        <v>46218.4263888889</v>
      </c>
      <c r="O615" s="17" t="n">
        <v>46218.4416666667</v>
      </c>
      <c r="P615" s="17" t="n">
        <v>46218.4451388889</v>
      </c>
      <c r="Q615" s="17" t="n">
        <v>46218.4694444445</v>
      </c>
      <c r="R615" s="0" t="n">
        <v>580</v>
      </c>
      <c r="S615" s="0" t="n">
        <v>0</v>
      </c>
      <c r="T615" s="0" t="n">
        <v>0</v>
      </c>
      <c r="U615" s="18" t="s">
        <v>130</v>
      </c>
      <c r="V615" s="18" t="s">
        <v>156</v>
      </c>
      <c r="W615" s="0" t="str">
        <f aca="false">IF(AND(X615&gt;=6,X615&lt;14),"A",IF(AND(X615&gt;=14,X615&lt;22),"B","C"))</f>
        <v>A</v>
      </c>
      <c r="X615" s="18" t="n">
        <f aca="false">HOUR(H615)</f>
        <v>6</v>
      </c>
      <c r="Y615" s="18" t="n">
        <f aca="false">ROUND((I615-H615)*1440,0)</f>
        <v>24</v>
      </c>
      <c r="Z615" s="18" t="n">
        <f aca="false">ROUND((J615-I615)*1440,0)</f>
        <v>13</v>
      </c>
      <c r="AA615" s="18" t="n">
        <f aca="false">ROUND((K615-J615)*1440,0)</f>
        <v>46</v>
      </c>
      <c r="AB615" s="18" t="n">
        <f aca="false">ROUND((L615-K615)*1440,0)</f>
        <v>5</v>
      </c>
      <c r="AC615" s="18" t="n">
        <f aca="false">ROUND((M615-L615)*1440,0)</f>
        <v>36</v>
      </c>
      <c r="AD615" s="18" t="n">
        <f aca="false">IF(N615="","",ROUND((N615-M615)*1440,0))</f>
        <v>110</v>
      </c>
      <c r="AE615" s="18" t="n">
        <f aca="false">IF(O615="","",ROUND((O615-N615)*1440,0))</f>
        <v>22</v>
      </c>
      <c r="AF615" s="18" t="n">
        <f aca="false">IF(P615="","",ROUND((P615-O615)*1440,0))</f>
        <v>5</v>
      </c>
      <c r="AG615" s="18" t="n">
        <f aca="false">IF(Q615="","",ROUND((Q615-P615)*1440,0))</f>
        <v>35</v>
      </c>
      <c r="AH615" s="18" t="n">
        <f aca="false">IF(Q615="","",ROUND((Q615-H615)*1440,0))</f>
        <v>296</v>
      </c>
      <c r="AI615" s="19" t="n">
        <f aca="false">ROUND(IF(O615="",Assumptions!$B$25-K615,O615-K615)*24,1)</f>
        <v>2.9</v>
      </c>
      <c r="AJ615" s="20" t="n">
        <f aca="false">ROUND(MAX(N(Y615)/Assumptions!$C$5, N(Z615)/Assumptions!$C$6, N(AA615)/Assumptions!$C$7, N(AB615)/Assumptions!$C$8, N(AC615)/Assumptions!$C$9, N(AD615)/Assumptions!$C$10, N(AE615)/Assumptions!$C$11, N(AF615)/Assumptions!$C$12, N(AG615)/Assumptions!$C$13),3)</f>
        <v>3.667</v>
      </c>
      <c r="AK615" s="0" t="str">
        <f aca="false">IF(OR(U615="Pending",U615="On Hold"),"Open GRN (awaiting)",IF(AJ615&lt;=1,"Within SLA",IF(ROUND(N(Y615)/Assumptions!$C$5,3)=AJ615,"Gate Wait",IF(ROUND(N(Z615)/Assumptions!$C$6,3)=AJ615,"Dock Wait",IF(ROUND(N(AA615)/Assumptions!$C$7,3)=AJ615,"Unloading",IF(ROUND(N(AB615)/Assumptions!$C$8,3)=AJ615,"Unload-to-QC Wait",IF(ROUND(N(AC615)/Assumptions!$C$9,3)=AJ615,"QC",IF(ROUND(N(AD615)/Assumptions!$C$10,3)=AJ615,"QC-to-GRN Wait",IF(ROUND(N(AE615)/Assumptions!$C$11,3)=AJ615,"GRN Processing",IF(ROUND(N(AF615)/Assumptions!$C$12,3)=AJ615,"GRN-to-Putaway Wait",IF(ROUND(N(AG615)/Assumptions!$C$13,3)=AJ615,"Putaway","Within SLA")))))))))))</f>
        <v>QC-to-GRN Wait</v>
      </c>
    </row>
    <row r="616" customFormat="false" ht="15" hidden="false" customHeight="false" outlineLevel="0" collapsed="false">
      <c r="A616" s="0" t="s">
        <v>1955</v>
      </c>
      <c r="B616" s="0" t="s">
        <v>1956</v>
      </c>
      <c r="C616" s="0" t="s">
        <v>170</v>
      </c>
      <c r="D616" s="0" t="s">
        <v>147</v>
      </c>
      <c r="E616" s="0" t="s">
        <v>1957</v>
      </c>
      <c r="F616" s="0" t="s">
        <v>172</v>
      </c>
      <c r="G616" s="0" t="s">
        <v>150</v>
      </c>
      <c r="H616" s="17" t="n">
        <v>46218.2833333333</v>
      </c>
      <c r="I616" s="17" t="n">
        <v>46218.2916666667</v>
      </c>
      <c r="J616" s="17" t="n">
        <v>46218.3076388889</v>
      </c>
      <c r="K616" s="17" t="n">
        <v>46218.3409722222</v>
      </c>
      <c r="L616" s="17" t="n">
        <v>46218.34375</v>
      </c>
      <c r="M616" s="17" t="n">
        <v>46218.3722222222</v>
      </c>
      <c r="N616" s="17" t="n">
        <v>46218.4298611111</v>
      </c>
      <c r="O616" s="17" t="n">
        <v>46218.4548611111</v>
      </c>
      <c r="P616" s="17" t="n">
        <v>46218.4701388889</v>
      </c>
      <c r="Q616" s="17" t="n">
        <v>46218.4840277778</v>
      </c>
      <c r="R616" s="0" t="n">
        <v>1159</v>
      </c>
      <c r="S616" s="0" t="n">
        <v>0</v>
      </c>
      <c r="T616" s="0" t="n">
        <v>0</v>
      </c>
      <c r="U616" s="18" t="s">
        <v>130</v>
      </c>
      <c r="V616" s="18" t="s">
        <v>156</v>
      </c>
      <c r="W616" s="0" t="str">
        <f aca="false">IF(AND(X616&gt;=6,X616&lt;14),"A",IF(AND(X616&gt;=14,X616&lt;22),"B","C"))</f>
        <v>A</v>
      </c>
      <c r="X616" s="18" t="n">
        <f aca="false">HOUR(H616)</f>
        <v>6</v>
      </c>
      <c r="Y616" s="18" t="n">
        <f aca="false">ROUND((I616-H616)*1440,0)</f>
        <v>12</v>
      </c>
      <c r="Z616" s="18" t="n">
        <f aca="false">ROUND((J616-I616)*1440,0)</f>
        <v>23</v>
      </c>
      <c r="AA616" s="18" t="n">
        <f aca="false">ROUND((K616-J616)*1440,0)</f>
        <v>48</v>
      </c>
      <c r="AB616" s="18" t="n">
        <f aca="false">ROUND((L616-K616)*1440,0)</f>
        <v>4</v>
      </c>
      <c r="AC616" s="18" t="n">
        <f aca="false">ROUND((M616-L616)*1440,0)</f>
        <v>41</v>
      </c>
      <c r="AD616" s="18" t="n">
        <f aca="false">IF(N616="","",ROUND((N616-M616)*1440,0))</f>
        <v>83</v>
      </c>
      <c r="AE616" s="18" t="n">
        <f aca="false">IF(O616="","",ROUND((O616-N616)*1440,0))</f>
        <v>36</v>
      </c>
      <c r="AF616" s="18" t="n">
        <f aca="false">IF(P616="","",ROUND((P616-O616)*1440,0))</f>
        <v>22</v>
      </c>
      <c r="AG616" s="18" t="n">
        <f aca="false">IF(Q616="","",ROUND((Q616-P616)*1440,0))</f>
        <v>20</v>
      </c>
      <c r="AH616" s="18" t="n">
        <f aca="false">IF(Q616="","",ROUND((Q616-H616)*1440,0))</f>
        <v>289</v>
      </c>
      <c r="AI616" s="19" t="n">
        <f aca="false">ROUND(IF(O616="",Assumptions!$B$25-K616,O616-K616)*24,1)</f>
        <v>2.7</v>
      </c>
      <c r="AJ616" s="20" t="n">
        <f aca="false">ROUND(MAX(N(Y616)/Assumptions!$C$5, N(Z616)/Assumptions!$C$6, N(AA616)/Assumptions!$C$7, N(AB616)/Assumptions!$C$8, N(AC616)/Assumptions!$C$9, N(AD616)/Assumptions!$C$10, N(AE616)/Assumptions!$C$11, N(AF616)/Assumptions!$C$12, N(AG616)/Assumptions!$C$13),3)</f>
        <v>2.767</v>
      </c>
      <c r="AK616" s="0" t="str">
        <f aca="false">IF(OR(U616="Pending",U616="On Hold"),"Open GRN (awaiting)",IF(AJ616&lt;=1,"Within SLA",IF(ROUND(N(Y616)/Assumptions!$C$5,3)=AJ616,"Gate Wait",IF(ROUND(N(Z616)/Assumptions!$C$6,3)=AJ616,"Dock Wait",IF(ROUND(N(AA616)/Assumptions!$C$7,3)=AJ616,"Unloading",IF(ROUND(N(AB616)/Assumptions!$C$8,3)=AJ616,"Unload-to-QC Wait",IF(ROUND(N(AC616)/Assumptions!$C$9,3)=AJ616,"QC",IF(ROUND(N(AD616)/Assumptions!$C$10,3)=AJ616,"QC-to-GRN Wait",IF(ROUND(N(AE616)/Assumptions!$C$11,3)=AJ616,"GRN Processing",IF(ROUND(N(AF616)/Assumptions!$C$12,3)=AJ616,"GRN-to-Putaway Wait",IF(ROUND(N(AG616)/Assumptions!$C$13,3)=AJ616,"Putaway","Within SLA")))))))))))</f>
        <v>QC-to-GRN Wait</v>
      </c>
    </row>
    <row r="617" customFormat="false" ht="15" hidden="false" customHeight="false" outlineLevel="0" collapsed="false">
      <c r="A617" s="0" t="s">
        <v>1958</v>
      </c>
      <c r="B617" s="0" t="s">
        <v>1959</v>
      </c>
      <c r="C617" s="0" t="s">
        <v>286</v>
      </c>
      <c r="D617" s="0" t="s">
        <v>147</v>
      </c>
      <c r="E617" s="0" t="s">
        <v>1960</v>
      </c>
      <c r="F617" s="0" t="s">
        <v>121</v>
      </c>
      <c r="G617" s="0" t="s">
        <v>167</v>
      </c>
      <c r="H617" s="17" t="n">
        <v>46218.3090277778</v>
      </c>
      <c r="I617" s="17" t="n">
        <v>46218.3229166667</v>
      </c>
      <c r="J617" s="17" t="n">
        <v>46218.3256944444</v>
      </c>
      <c r="K617" s="17" t="n">
        <v>46218.3548611111</v>
      </c>
      <c r="L617" s="17" t="n">
        <v>46218.3625</v>
      </c>
      <c r="M617" s="17" t="n">
        <v>46218.3833333333</v>
      </c>
      <c r="N617" s="17" t="n">
        <v>46218.4</v>
      </c>
      <c r="O617" s="17" t="n">
        <v>46218.4402777778</v>
      </c>
      <c r="P617" s="17" t="n">
        <v>46218.4569444444</v>
      </c>
      <c r="Q617" s="17" t="n">
        <v>46218.4805555556</v>
      </c>
      <c r="R617" s="0" t="n">
        <v>292</v>
      </c>
      <c r="S617" s="0" t="n">
        <v>0</v>
      </c>
      <c r="T617" s="0" t="n">
        <v>0</v>
      </c>
      <c r="U617" s="18" t="s">
        <v>130</v>
      </c>
      <c r="V617" s="18" t="s">
        <v>131</v>
      </c>
      <c r="W617" s="0" t="str">
        <f aca="false">IF(AND(X617&gt;=6,X617&lt;14),"A",IF(AND(X617&gt;=14,X617&lt;22),"B","C"))</f>
        <v>A</v>
      </c>
      <c r="X617" s="18" t="n">
        <f aca="false">HOUR(H617)</f>
        <v>7</v>
      </c>
      <c r="Y617" s="18" t="n">
        <f aca="false">ROUND((I617-H617)*1440,0)</f>
        <v>20</v>
      </c>
      <c r="Z617" s="18" t="n">
        <f aca="false">ROUND((J617-I617)*1440,0)</f>
        <v>4</v>
      </c>
      <c r="AA617" s="18" t="n">
        <f aca="false">ROUND((K617-J617)*1440,0)</f>
        <v>42</v>
      </c>
      <c r="AB617" s="18" t="n">
        <f aca="false">ROUND((L617-K617)*1440,0)</f>
        <v>11</v>
      </c>
      <c r="AC617" s="18" t="n">
        <f aca="false">ROUND((M617-L617)*1440,0)</f>
        <v>30</v>
      </c>
      <c r="AD617" s="18" t="n">
        <f aca="false">IF(N617="","",ROUND((N617-M617)*1440,0))</f>
        <v>24</v>
      </c>
      <c r="AE617" s="18" t="n">
        <f aca="false">IF(O617="","",ROUND((O617-N617)*1440,0))</f>
        <v>58</v>
      </c>
      <c r="AF617" s="18" t="n">
        <f aca="false">IF(P617="","",ROUND((P617-O617)*1440,0))</f>
        <v>24</v>
      </c>
      <c r="AG617" s="18" t="n">
        <f aca="false">IF(Q617="","",ROUND((Q617-P617)*1440,0))</f>
        <v>34</v>
      </c>
      <c r="AH617" s="18" t="n">
        <f aca="false">IF(Q617="","",ROUND((Q617-H617)*1440,0))</f>
        <v>247</v>
      </c>
      <c r="AI617" s="19" t="n">
        <f aca="false">ROUND(IF(O617="",Assumptions!$B$25-K617,O617-K617)*24,1)</f>
        <v>2.1</v>
      </c>
      <c r="AJ617" s="20" t="n">
        <f aca="false">ROUND(MAX(N(Y617)/Assumptions!$C$5, N(Z617)/Assumptions!$C$6, N(AA617)/Assumptions!$C$7, N(AB617)/Assumptions!$C$8, N(AC617)/Assumptions!$C$9, N(AD617)/Assumptions!$C$10, N(AE617)/Assumptions!$C$11, N(AF617)/Assumptions!$C$12, N(AG617)/Assumptions!$C$13),3)</f>
        <v>1.289</v>
      </c>
      <c r="AK617" s="0" t="str">
        <f aca="false">IF(OR(U617="Pending",U617="On Hold"),"Open GRN (awaiting)",IF(AJ617&lt;=1,"Within SLA",IF(ROUND(N(Y617)/Assumptions!$C$5,3)=AJ617,"Gate Wait",IF(ROUND(N(Z617)/Assumptions!$C$6,3)=AJ617,"Dock Wait",IF(ROUND(N(AA617)/Assumptions!$C$7,3)=AJ617,"Unloading",IF(ROUND(N(AB617)/Assumptions!$C$8,3)=AJ617,"Unload-to-QC Wait",IF(ROUND(N(AC617)/Assumptions!$C$9,3)=AJ617,"QC",IF(ROUND(N(AD617)/Assumptions!$C$10,3)=AJ617,"QC-to-GRN Wait",IF(ROUND(N(AE617)/Assumptions!$C$11,3)=AJ617,"GRN Processing",IF(ROUND(N(AF617)/Assumptions!$C$12,3)=AJ617,"GRN-to-Putaway Wait",IF(ROUND(N(AG617)/Assumptions!$C$13,3)=AJ617,"Putaway","Within SLA")))))))))))</f>
        <v>GRN Processing</v>
      </c>
    </row>
    <row r="618" customFormat="false" ht="15" hidden="false" customHeight="false" outlineLevel="0" collapsed="false">
      <c r="A618" s="0" t="s">
        <v>1961</v>
      </c>
      <c r="B618" s="0" t="s">
        <v>1962</v>
      </c>
      <c r="C618" s="0" t="s">
        <v>218</v>
      </c>
      <c r="D618" s="0" t="s">
        <v>135</v>
      </c>
      <c r="E618" s="0" t="s">
        <v>1963</v>
      </c>
      <c r="F618" s="0" t="s">
        <v>137</v>
      </c>
      <c r="G618" s="0" t="s">
        <v>178</v>
      </c>
      <c r="H618" s="17" t="n">
        <v>46218.3333333333</v>
      </c>
      <c r="I618" s="17" t="n">
        <v>46218.3493055556</v>
      </c>
      <c r="J618" s="17" t="n">
        <v>46218.35625</v>
      </c>
      <c r="K618" s="17" t="n">
        <v>46218.3743055556</v>
      </c>
      <c r="L618" s="17" t="n">
        <v>46218.3777777778</v>
      </c>
      <c r="M618" s="17" t="n">
        <v>46218.4381944445</v>
      </c>
      <c r="N618" s="17" t="n">
        <v>46218.475</v>
      </c>
      <c r="O618" s="17" t="n">
        <v>46218.525</v>
      </c>
      <c r="P618" s="17" t="n">
        <v>46218.5333333333</v>
      </c>
      <c r="Q618" s="17" t="n">
        <v>46218.5402777778</v>
      </c>
      <c r="R618" s="0" t="n">
        <v>201</v>
      </c>
      <c r="S618" s="0" t="n">
        <v>0</v>
      </c>
      <c r="T618" s="0" t="n">
        <v>0</v>
      </c>
      <c r="U618" s="18" t="s">
        <v>130</v>
      </c>
      <c r="V618" s="18" t="s">
        <v>144</v>
      </c>
      <c r="W618" s="0" t="str">
        <f aca="false">IF(AND(X618&gt;=6,X618&lt;14),"A",IF(AND(X618&gt;=14,X618&lt;22),"B","C"))</f>
        <v>A</v>
      </c>
      <c r="X618" s="18" t="n">
        <f aca="false">HOUR(H618)</f>
        <v>8</v>
      </c>
      <c r="Y618" s="18" t="n">
        <f aca="false">ROUND((I618-H618)*1440,0)</f>
        <v>23</v>
      </c>
      <c r="Z618" s="18" t="n">
        <f aca="false">ROUND((J618-I618)*1440,0)</f>
        <v>10</v>
      </c>
      <c r="AA618" s="18" t="n">
        <f aca="false">ROUND((K618-J618)*1440,0)</f>
        <v>26</v>
      </c>
      <c r="AB618" s="18" t="n">
        <f aca="false">ROUND((L618-K618)*1440,0)</f>
        <v>5</v>
      </c>
      <c r="AC618" s="18" t="n">
        <f aca="false">ROUND((M618-L618)*1440,0)</f>
        <v>87</v>
      </c>
      <c r="AD618" s="18" t="n">
        <f aca="false">IF(N618="","",ROUND((N618-M618)*1440,0))</f>
        <v>53</v>
      </c>
      <c r="AE618" s="18" t="n">
        <f aca="false">IF(O618="","",ROUND((O618-N618)*1440,0))</f>
        <v>72</v>
      </c>
      <c r="AF618" s="18" t="n">
        <f aca="false">IF(P618="","",ROUND((P618-O618)*1440,0))</f>
        <v>12</v>
      </c>
      <c r="AG618" s="18" t="n">
        <f aca="false">IF(Q618="","",ROUND((Q618-P618)*1440,0))</f>
        <v>10</v>
      </c>
      <c r="AH618" s="18" t="n">
        <f aca="false">IF(Q618="","",ROUND((Q618-H618)*1440,0))</f>
        <v>298</v>
      </c>
      <c r="AI618" s="19" t="n">
        <f aca="false">ROUND(IF(O618="",Assumptions!$B$25-K618,O618-K618)*24,1)</f>
        <v>3.6</v>
      </c>
      <c r="AJ618" s="20" t="n">
        <f aca="false">ROUND(MAX(N(Y618)/Assumptions!$C$5, N(Z618)/Assumptions!$C$6, N(AA618)/Assumptions!$C$7, N(AB618)/Assumptions!$C$8, N(AC618)/Assumptions!$C$9, N(AD618)/Assumptions!$C$10, N(AE618)/Assumptions!$C$11, N(AF618)/Assumptions!$C$12, N(AG618)/Assumptions!$C$13),3)</f>
        <v>1.933</v>
      </c>
      <c r="AK618" s="0" t="str">
        <f aca="false">IF(OR(U618="Pending",U618="On Hold"),"Open GRN (awaiting)",IF(AJ618&lt;=1,"Within SLA",IF(ROUND(N(Y618)/Assumptions!$C$5,3)=AJ618,"Gate Wait",IF(ROUND(N(Z618)/Assumptions!$C$6,3)=AJ618,"Dock Wait",IF(ROUND(N(AA618)/Assumptions!$C$7,3)=AJ618,"Unloading",IF(ROUND(N(AB618)/Assumptions!$C$8,3)=AJ618,"Unload-to-QC Wait",IF(ROUND(N(AC618)/Assumptions!$C$9,3)=AJ618,"QC",IF(ROUND(N(AD618)/Assumptions!$C$10,3)=AJ618,"QC-to-GRN Wait",IF(ROUND(N(AE618)/Assumptions!$C$11,3)=AJ618,"GRN Processing",IF(ROUND(N(AF618)/Assumptions!$C$12,3)=AJ618,"GRN-to-Putaway Wait",IF(ROUND(N(AG618)/Assumptions!$C$13,3)=AJ618,"Putaway","Within SLA")))))))))))</f>
        <v>QC</v>
      </c>
    </row>
    <row r="619" customFormat="false" ht="15" hidden="false" customHeight="false" outlineLevel="0" collapsed="false">
      <c r="A619" s="0" t="s">
        <v>1964</v>
      </c>
      <c r="B619" s="0" t="s">
        <v>1965</v>
      </c>
      <c r="C619" s="0" t="s">
        <v>252</v>
      </c>
      <c r="D619" s="0" t="s">
        <v>119</v>
      </c>
      <c r="E619" s="0" t="s">
        <v>1966</v>
      </c>
      <c r="F619" s="0" t="s">
        <v>137</v>
      </c>
      <c r="G619" s="0" t="s">
        <v>129</v>
      </c>
      <c r="H619" s="17" t="n">
        <v>46218.3368055556</v>
      </c>
      <c r="I619" s="17" t="n">
        <v>46218.3625</v>
      </c>
      <c r="J619" s="17" t="n">
        <v>46218.3701388889</v>
      </c>
      <c r="K619" s="17" t="n">
        <v>46218.3986111111</v>
      </c>
      <c r="L619" s="17" t="n">
        <v>46218.41875</v>
      </c>
      <c r="M619" s="17" t="n">
        <v>46218.4472222222</v>
      </c>
      <c r="N619" s="17" t="n">
        <v>46218.5645833333</v>
      </c>
      <c r="O619" s="17" t="n">
        <v>46218.5958333333</v>
      </c>
      <c r="P619" s="17" t="n">
        <v>46218.6048611111</v>
      </c>
      <c r="Q619" s="17" t="n">
        <v>46218.6194444444</v>
      </c>
      <c r="R619" s="0" t="n">
        <v>185</v>
      </c>
      <c r="S619" s="0" t="n">
        <v>0</v>
      </c>
      <c r="T619" s="0" t="n">
        <v>4</v>
      </c>
      <c r="U619" s="18" t="s">
        <v>123</v>
      </c>
      <c r="V619" s="18" t="s">
        <v>82</v>
      </c>
      <c r="W619" s="0" t="str">
        <f aca="false">IF(AND(X619&gt;=6,X619&lt;14),"A",IF(AND(X619&gt;=14,X619&lt;22),"B","C"))</f>
        <v>A</v>
      </c>
      <c r="X619" s="18" t="n">
        <f aca="false">HOUR(H619)</f>
        <v>8</v>
      </c>
      <c r="Y619" s="18" t="n">
        <f aca="false">ROUND((I619-H619)*1440,0)</f>
        <v>37</v>
      </c>
      <c r="Z619" s="18" t="n">
        <f aca="false">ROUND((J619-I619)*1440,0)</f>
        <v>11</v>
      </c>
      <c r="AA619" s="18" t="n">
        <f aca="false">ROUND((K619-J619)*1440,0)</f>
        <v>41</v>
      </c>
      <c r="AB619" s="18" t="n">
        <f aca="false">ROUND((L619-K619)*1440,0)</f>
        <v>29</v>
      </c>
      <c r="AC619" s="18" t="n">
        <f aca="false">ROUND((M619-L619)*1440,0)</f>
        <v>41</v>
      </c>
      <c r="AD619" s="18" t="n">
        <f aca="false">IF(N619="","",ROUND((N619-M619)*1440,0))</f>
        <v>169</v>
      </c>
      <c r="AE619" s="18" t="n">
        <f aca="false">IF(O619="","",ROUND((O619-N619)*1440,0))</f>
        <v>45</v>
      </c>
      <c r="AF619" s="18" t="n">
        <f aca="false">IF(P619="","",ROUND((P619-O619)*1440,0))</f>
        <v>13</v>
      </c>
      <c r="AG619" s="18" t="n">
        <f aca="false">IF(Q619="","",ROUND((Q619-P619)*1440,0))</f>
        <v>21</v>
      </c>
      <c r="AH619" s="18" t="n">
        <f aca="false">IF(Q619="","",ROUND((Q619-H619)*1440,0))</f>
        <v>407</v>
      </c>
      <c r="AI619" s="19" t="n">
        <f aca="false">ROUND(IF(O619="",Assumptions!$B$25-K619,O619-K619)*24,1)</f>
        <v>4.7</v>
      </c>
      <c r="AJ619" s="20" t="n">
        <f aca="false">ROUND(MAX(N(Y619)/Assumptions!$C$5, N(Z619)/Assumptions!$C$6, N(AA619)/Assumptions!$C$7, N(AB619)/Assumptions!$C$8, N(AC619)/Assumptions!$C$9, N(AD619)/Assumptions!$C$10, N(AE619)/Assumptions!$C$11, N(AF619)/Assumptions!$C$12, N(AG619)/Assumptions!$C$13),3)</f>
        <v>5.633</v>
      </c>
      <c r="AK619" s="0" t="str">
        <f aca="false">IF(OR(U619="Pending",U619="On Hold"),"Open GRN (awaiting)",IF(AJ619&lt;=1,"Within SLA",IF(ROUND(N(Y619)/Assumptions!$C$5,3)=AJ619,"Gate Wait",IF(ROUND(N(Z619)/Assumptions!$C$6,3)=AJ619,"Dock Wait",IF(ROUND(N(AA619)/Assumptions!$C$7,3)=AJ619,"Unloading",IF(ROUND(N(AB619)/Assumptions!$C$8,3)=AJ619,"Unload-to-QC Wait",IF(ROUND(N(AC619)/Assumptions!$C$9,3)=AJ619,"QC",IF(ROUND(N(AD619)/Assumptions!$C$10,3)=AJ619,"QC-to-GRN Wait",IF(ROUND(N(AE619)/Assumptions!$C$11,3)=AJ619,"GRN Processing",IF(ROUND(N(AF619)/Assumptions!$C$12,3)=AJ619,"GRN-to-Putaway Wait",IF(ROUND(N(AG619)/Assumptions!$C$13,3)=AJ619,"Putaway","Within SLA")))))))))))</f>
        <v>QC-to-GRN Wait</v>
      </c>
    </row>
    <row r="620" customFormat="false" ht="15" hidden="false" customHeight="false" outlineLevel="0" collapsed="false">
      <c r="A620" s="0" t="s">
        <v>1967</v>
      </c>
      <c r="B620" s="0" t="s">
        <v>1968</v>
      </c>
      <c r="C620" s="0" t="s">
        <v>134</v>
      </c>
      <c r="D620" s="0" t="s">
        <v>135</v>
      </c>
      <c r="E620" s="0" t="s">
        <v>957</v>
      </c>
      <c r="F620" s="0" t="s">
        <v>149</v>
      </c>
      <c r="G620" s="0" t="s">
        <v>138</v>
      </c>
      <c r="H620" s="17" t="n">
        <v>46218.3381944444</v>
      </c>
      <c r="I620" s="17" t="n">
        <v>46218.3472222222</v>
      </c>
      <c r="J620" s="17" t="n">
        <v>46218.3791666667</v>
      </c>
      <c r="K620" s="17" t="n">
        <v>46218.4145833333</v>
      </c>
      <c r="L620" s="17" t="n">
        <v>46218.4208333333</v>
      </c>
      <c r="M620" s="17" t="n">
        <v>46218.44375</v>
      </c>
      <c r="N620" s="17" t="n">
        <v>46218.4965277778</v>
      </c>
      <c r="O620" s="17" t="n">
        <v>46218.5520833333</v>
      </c>
      <c r="P620" s="17" t="n">
        <v>46218.5673611111</v>
      </c>
      <c r="Q620" s="17" t="n">
        <v>46218.5958333333</v>
      </c>
      <c r="R620" s="0" t="n">
        <v>505</v>
      </c>
      <c r="S620" s="0" t="n">
        <v>0</v>
      </c>
      <c r="T620" s="0" t="n">
        <v>0</v>
      </c>
      <c r="U620" s="18" t="s">
        <v>130</v>
      </c>
      <c r="V620" s="18" t="s">
        <v>139</v>
      </c>
      <c r="W620" s="0" t="str">
        <f aca="false">IF(AND(X620&gt;=6,X620&lt;14),"A",IF(AND(X620&gt;=14,X620&lt;22),"B","C"))</f>
        <v>A</v>
      </c>
      <c r="X620" s="18" t="n">
        <f aca="false">HOUR(H620)</f>
        <v>8</v>
      </c>
      <c r="Y620" s="18" t="n">
        <f aca="false">ROUND((I620-H620)*1440,0)</f>
        <v>13</v>
      </c>
      <c r="Z620" s="18" t="n">
        <f aca="false">ROUND((J620-I620)*1440,0)</f>
        <v>46</v>
      </c>
      <c r="AA620" s="18" t="n">
        <f aca="false">ROUND((K620-J620)*1440,0)</f>
        <v>51</v>
      </c>
      <c r="AB620" s="18" t="n">
        <f aca="false">ROUND((L620-K620)*1440,0)</f>
        <v>9</v>
      </c>
      <c r="AC620" s="18" t="n">
        <f aca="false">ROUND((M620-L620)*1440,0)</f>
        <v>33</v>
      </c>
      <c r="AD620" s="18" t="n">
        <f aca="false">IF(N620="","",ROUND((N620-M620)*1440,0))</f>
        <v>76</v>
      </c>
      <c r="AE620" s="18" t="n">
        <f aca="false">IF(O620="","",ROUND((O620-N620)*1440,0))</f>
        <v>80</v>
      </c>
      <c r="AF620" s="18" t="n">
        <f aca="false">IF(P620="","",ROUND((P620-O620)*1440,0))</f>
        <v>22</v>
      </c>
      <c r="AG620" s="18" t="n">
        <f aca="false">IF(Q620="","",ROUND((Q620-P620)*1440,0))</f>
        <v>41</v>
      </c>
      <c r="AH620" s="18" t="n">
        <f aca="false">IF(Q620="","",ROUND((Q620-H620)*1440,0))</f>
        <v>371</v>
      </c>
      <c r="AI620" s="19" t="n">
        <f aca="false">ROUND(IF(O620="",Assumptions!$B$25-K620,O620-K620)*24,1)</f>
        <v>3.3</v>
      </c>
      <c r="AJ620" s="20" t="n">
        <f aca="false">ROUND(MAX(N(Y620)/Assumptions!$C$5, N(Z620)/Assumptions!$C$6, N(AA620)/Assumptions!$C$7, N(AB620)/Assumptions!$C$8, N(AC620)/Assumptions!$C$9, N(AD620)/Assumptions!$C$10, N(AE620)/Assumptions!$C$11, N(AF620)/Assumptions!$C$12, N(AG620)/Assumptions!$C$13),3)</f>
        <v>3.067</v>
      </c>
      <c r="AK620" s="0" t="str">
        <f aca="false">IF(OR(U620="Pending",U620="On Hold"),"Open GRN (awaiting)",IF(AJ620&lt;=1,"Within SLA",IF(ROUND(N(Y620)/Assumptions!$C$5,3)=AJ620,"Gate Wait",IF(ROUND(N(Z620)/Assumptions!$C$6,3)=AJ620,"Dock Wait",IF(ROUND(N(AA620)/Assumptions!$C$7,3)=AJ620,"Unloading",IF(ROUND(N(AB620)/Assumptions!$C$8,3)=AJ620,"Unload-to-QC Wait",IF(ROUND(N(AC620)/Assumptions!$C$9,3)=AJ620,"QC",IF(ROUND(N(AD620)/Assumptions!$C$10,3)=AJ620,"QC-to-GRN Wait",IF(ROUND(N(AE620)/Assumptions!$C$11,3)=AJ620,"GRN Processing",IF(ROUND(N(AF620)/Assumptions!$C$12,3)=AJ620,"GRN-to-Putaway Wait",IF(ROUND(N(AG620)/Assumptions!$C$13,3)=AJ620,"Putaway","Within SLA")))))))))))</f>
        <v>Dock Wait</v>
      </c>
    </row>
    <row r="621" customFormat="false" ht="15" hidden="false" customHeight="false" outlineLevel="0" collapsed="false">
      <c r="A621" s="0" t="s">
        <v>1969</v>
      </c>
      <c r="B621" s="0" t="s">
        <v>1970</v>
      </c>
      <c r="C621" s="0" t="s">
        <v>184</v>
      </c>
      <c r="D621" s="0" t="s">
        <v>119</v>
      </c>
      <c r="E621" s="0" t="s">
        <v>1971</v>
      </c>
      <c r="F621" s="0" t="s">
        <v>177</v>
      </c>
      <c r="G621" s="0" t="s">
        <v>129</v>
      </c>
      <c r="H621" s="17" t="n">
        <v>46218.3465277778</v>
      </c>
      <c r="I621" s="17" t="n">
        <v>46218.3534722222</v>
      </c>
      <c r="J621" s="17" t="n">
        <v>46218.3611111111</v>
      </c>
      <c r="K621" s="17" t="n">
        <v>46218.3923611111</v>
      </c>
      <c r="L621" s="17" t="n">
        <v>46218.3993055556</v>
      </c>
      <c r="M621" s="17" t="n">
        <v>46218.4145833333</v>
      </c>
      <c r="N621" s="17" t="n">
        <v>46218.4305555556</v>
      </c>
      <c r="O621" s="17" t="n">
        <v>46218.4611111111</v>
      </c>
      <c r="P621" s="17" t="n">
        <v>46218.4638888889</v>
      </c>
      <c r="Q621" s="17" t="n">
        <v>46218.4840277778</v>
      </c>
      <c r="R621" s="0" t="n">
        <v>303</v>
      </c>
      <c r="S621" s="0" t="n">
        <v>0</v>
      </c>
      <c r="T621" s="0" t="n">
        <v>0</v>
      </c>
      <c r="U621" s="18" t="s">
        <v>130</v>
      </c>
      <c r="V621" s="18" t="s">
        <v>333</v>
      </c>
      <c r="W621" s="0" t="str">
        <f aca="false">IF(AND(X621&gt;=6,X621&lt;14),"A",IF(AND(X621&gt;=14,X621&lt;22),"B","C"))</f>
        <v>A</v>
      </c>
      <c r="X621" s="18" t="n">
        <f aca="false">HOUR(H621)</f>
        <v>8</v>
      </c>
      <c r="Y621" s="18" t="n">
        <f aca="false">ROUND((I621-H621)*1440,0)</f>
        <v>10</v>
      </c>
      <c r="Z621" s="18" t="n">
        <f aca="false">ROUND((J621-I621)*1440,0)</f>
        <v>11</v>
      </c>
      <c r="AA621" s="18" t="n">
        <f aca="false">ROUND((K621-J621)*1440,0)</f>
        <v>45</v>
      </c>
      <c r="AB621" s="18" t="n">
        <f aca="false">ROUND((L621-K621)*1440,0)</f>
        <v>10</v>
      </c>
      <c r="AC621" s="18" t="n">
        <f aca="false">ROUND((M621-L621)*1440,0)</f>
        <v>22</v>
      </c>
      <c r="AD621" s="18" t="n">
        <f aca="false">IF(N621="","",ROUND((N621-M621)*1440,0))</f>
        <v>23</v>
      </c>
      <c r="AE621" s="18" t="n">
        <f aca="false">IF(O621="","",ROUND((O621-N621)*1440,0))</f>
        <v>44</v>
      </c>
      <c r="AF621" s="18" t="n">
        <f aca="false">IF(P621="","",ROUND((P621-O621)*1440,0))</f>
        <v>4</v>
      </c>
      <c r="AG621" s="18" t="n">
        <f aca="false">IF(Q621="","",ROUND((Q621-P621)*1440,0))</f>
        <v>29</v>
      </c>
      <c r="AH621" s="18" t="n">
        <f aca="false">IF(Q621="","",ROUND((Q621-H621)*1440,0))</f>
        <v>198</v>
      </c>
      <c r="AI621" s="19" t="n">
        <f aca="false">ROUND(IF(O621="",Assumptions!$B$25-K621,O621-K621)*24,1)</f>
        <v>1.7</v>
      </c>
      <c r="AJ621" s="20" t="n">
        <f aca="false">ROUND(MAX(N(Y621)/Assumptions!$C$5, N(Z621)/Assumptions!$C$6, N(AA621)/Assumptions!$C$7, N(AB621)/Assumptions!$C$8, N(AC621)/Assumptions!$C$9, N(AD621)/Assumptions!$C$10, N(AE621)/Assumptions!$C$11, N(AF621)/Assumptions!$C$12, N(AG621)/Assumptions!$C$13),3)</f>
        <v>0.978</v>
      </c>
      <c r="AK621" s="0" t="str">
        <f aca="false">IF(OR(U621="Pending",U621="On Hold"),"Open GRN (awaiting)",IF(AJ621&lt;=1,"Within SLA",IF(ROUND(N(Y621)/Assumptions!$C$5,3)=AJ621,"Gate Wait",IF(ROUND(N(Z621)/Assumptions!$C$6,3)=AJ621,"Dock Wait",IF(ROUND(N(AA621)/Assumptions!$C$7,3)=AJ621,"Unloading",IF(ROUND(N(AB621)/Assumptions!$C$8,3)=AJ621,"Unload-to-QC Wait",IF(ROUND(N(AC621)/Assumptions!$C$9,3)=AJ621,"QC",IF(ROUND(N(AD621)/Assumptions!$C$10,3)=AJ621,"QC-to-GRN Wait",IF(ROUND(N(AE621)/Assumptions!$C$11,3)=AJ621,"GRN Processing",IF(ROUND(N(AF621)/Assumptions!$C$12,3)=AJ621,"GRN-to-Putaway Wait",IF(ROUND(N(AG621)/Assumptions!$C$13,3)=AJ621,"Putaway","Within SLA")))))))))))</f>
        <v>Within SLA</v>
      </c>
    </row>
    <row r="622" customFormat="false" ht="15" hidden="false" customHeight="false" outlineLevel="0" collapsed="false">
      <c r="A622" s="0" t="s">
        <v>1972</v>
      </c>
      <c r="B622" s="0" t="s">
        <v>1973</v>
      </c>
      <c r="C622" s="0" t="s">
        <v>153</v>
      </c>
      <c r="D622" s="0" t="s">
        <v>147</v>
      </c>
      <c r="E622" s="0" t="s">
        <v>1412</v>
      </c>
      <c r="F622" s="0" t="s">
        <v>155</v>
      </c>
      <c r="G622" s="0" t="s">
        <v>150</v>
      </c>
      <c r="H622" s="17" t="n">
        <v>46218.3479166667</v>
      </c>
      <c r="I622" s="17" t="n">
        <v>46218.3631944444</v>
      </c>
      <c r="J622" s="17" t="n">
        <v>46218.3659722222</v>
      </c>
      <c r="K622" s="17" t="n">
        <v>46218.3770833333</v>
      </c>
      <c r="L622" s="17" t="n">
        <v>46218.4006944444</v>
      </c>
      <c r="M622" s="17" t="n">
        <v>46218.4284722222</v>
      </c>
      <c r="N622" s="17" t="n">
        <v>46218.46875</v>
      </c>
      <c r="O622" s="17" t="n">
        <v>46218.4902777778</v>
      </c>
      <c r="P622" s="17" t="n">
        <v>46218.5048611111</v>
      </c>
      <c r="Q622" s="17" t="n">
        <v>46218.5208333333</v>
      </c>
      <c r="R622" s="0" t="n">
        <v>1032</v>
      </c>
      <c r="S622" s="0" t="n">
        <v>0</v>
      </c>
      <c r="T622" s="0" t="n">
        <v>0</v>
      </c>
      <c r="U622" s="18" t="s">
        <v>130</v>
      </c>
      <c r="V622" s="18" t="s">
        <v>139</v>
      </c>
      <c r="W622" s="0" t="str">
        <f aca="false">IF(AND(X622&gt;=6,X622&lt;14),"A",IF(AND(X622&gt;=14,X622&lt;22),"B","C"))</f>
        <v>A</v>
      </c>
      <c r="X622" s="18" t="n">
        <f aca="false">HOUR(H622)</f>
        <v>8</v>
      </c>
      <c r="Y622" s="18" t="n">
        <f aca="false">ROUND((I622-H622)*1440,0)</f>
        <v>22</v>
      </c>
      <c r="Z622" s="18" t="n">
        <f aca="false">ROUND((J622-I622)*1440,0)</f>
        <v>4</v>
      </c>
      <c r="AA622" s="18" t="n">
        <f aca="false">ROUND((K622-J622)*1440,0)</f>
        <v>16</v>
      </c>
      <c r="AB622" s="18" t="n">
        <f aca="false">ROUND((L622-K622)*1440,0)</f>
        <v>34</v>
      </c>
      <c r="AC622" s="18" t="n">
        <f aca="false">ROUND((M622-L622)*1440,0)</f>
        <v>40</v>
      </c>
      <c r="AD622" s="18" t="n">
        <f aca="false">IF(N622="","",ROUND((N622-M622)*1440,0))</f>
        <v>58</v>
      </c>
      <c r="AE622" s="18" t="n">
        <f aca="false">IF(O622="","",ROUND((O622-N622)*1440,0))</f>
        <v>31</v>
      </c>
      <c r="AF622" s="18" t="n">
        <f aca="false">IF(P622="","",ROUND((P622-O622)*1440,0))</f>
        <v>21</v>
      </c>
      <c r="AG622" s="18" t="n">
        <f aca="false">IF(Q622="","",ROUND((Q622-P622)*1440,0))</f>
        <v>23</v>
      </c>
      <c r="AH622" s="18" t="n">
        <f aca="false">IF(Q622="","",ROUND((Q622-H622)*1440,0))</f>
        <v>249</v>
      </c>
      <c r="AI622" s="19" t="n">
        <f aca="false">ROUND(IF(O622="",Assumptions!$B$25-K622,O622-K622)*24,1)</f>
        <v>2.7</v>
      </c>
      <c r="AJ622" s="20" t="n">
        <f aca="false">ROUND(MAX(N(Y622)/Assumptions!$C$5, N(Z622)/Assumptions!$C$6, N(AA622)/Assumptions!$C$7, N(AB622)/Assumptions!$C$8, N(AC622)/Assumptions!$C$9, N(AD622)/Assumptions!$C$10, N(AE622)/Assumptions!$C$11, N(AF622)/Assumptions!$C$12, N(AG622)/Assumptions!$C$13),3)</f>
        <v>2.267</v>
      </c>
      <c r="AK622" s="0" t="str">
        <f aca="false">IF(OR(U622="Pending",U622="On Hold"),"Open GRN (awaiting)",IF(AJ622&lt;=1,"Within SLA",IF(ROUND(N(Y622)/Assumptions!$C$5,3)=AJ622,"Gate Wait",IF(ROUND(N(Z622)/Assumptions!$C$6,3)=AJ622,"Dock Wait",IF(ROUND(N(AA622)/Assumptions!$C$7,3)=AJ622,"Unloading",IF(ROUND(N(AB622)/Assumptions!$C$8,3)=AJ622,"Unload-to-QC Wait",IF(ROUND(N(AC622)/Assumptions!$C$9,3)=AJ622,"QC",IF(ROUND(N(AD622)/Assumptions!$C$10,3)=AJ622,"QC-to-GRN Wait",IF(ROUND(N(AE622)/Assumptions!$C$11,3)=AJ622,"GRN Processing",IF(ROUND(N(AF622)/Assumptions!$C$12,3)=AJ622,"GRN-to-Putaway Wait",IF(ROUND(N(AG622)/Assumptions!$C$13,3)=AJ622,"Putaway","Within SLA")))))))))))</f>
        <v>Unload-to-QC Wait</v>
      </c>
    </row>
    <row r="623" customFormat="false" ht="15" hidden="false" customHeight="false" outlineLevel="0" collapsed="false">
      <c r="A623" s="0" t="s">
        <v>1974</v>
      </c>
      <c r="B623" s="0" t="s">
        <v>1975</v>
      </c>
      <c r="C623" s="0" t="s">
        <v>126</v>
      </c>
      <c r="D623" s="0" t="s">
        <v>119</v>
      </c>
      <c r="E623" s="0" t="s">
        <v>1902</v>
      </c>
      <c r="F623" s="0" t="s">
        <v>155</v>
      </c>
      <c r="G623" s="0" t="s">
        <v>122</v>
      </c>
      <c r="H623" s="17" t="n">
        <v>46218.3576388889</v>
      </c>
      <c r="I623" s="17" t="n">
        <v>46218.3666666667</v>
      </c>
      <c r="J623" s="17" t="n">
        <v>46218.3763888889</v>
      </c>
      <c r="K623" s="17" t="n">
        <v>46218.4041666667</v>
      </c>
      <c r="L623" s="17" t="n">
        <v>46218.4215277778</v>
      </c>
      <c r="M623" s="17" t="n">
        <v>46218.4569444444</v>
      </c>
      <c r="N623" s="17" t="n">
        <v>46218.4930555556</v>
      </c>
      <c r="O623" s="17" t="n">
        <v>46218.5020833333</v>
      </c>
      <c r="P623" s="17" t="n">
        <v>46218.5180555556</v>
      </c>
      <c r="Q623" s="17" t="n">
        <v>46218.5340277778</v>
      </c>
      <c r="R623" s="0" t="n">
        <v>221</v>
      </c>
      <c r="S623" s="0" t="n">
        <v>0</v>
      </c>
      <c r="T623" s="0" t="n">
        <v>0</v>
      </c>
      <c r="U623" s="18" t="s">
        <v>130</v>
      </c>
      <c r="V623" s="18" t="s">
        <v>156</v>
      </c>
      <c r="W623" s="0" t="str">
        <f aca="false">IF(AND(X623&gt;=6,X623&lt;14),"A",IF(AND(X623&gt;=14,X623&lt;22),"B","C"))</f>
        <v>A</v>
      </c>
      <c r="X623" s="18" t="n">
        <f aca="false">HOUR(H623)</f>
        <v>8</v>
      </c>
      <c r="Y623" s="18" t="n">
        <f aca="false">ROUND((I623-H623)*1440,0)</f>
        <v>13</v>
      </c>
      <c r="Z623" s="18" t="n">
        <f aca="false">ROUND((J623-I623)*1440,0)</f>
        <v>14</v>
      </c>
      <c r="AA623" s="18" t="n">
        <f aca="false">ROUND((K623-J623)*1440,0)</f>
        <v>40</v>
      </c>
      <c r="AB623" s="18" t="n">
        <f aca="false">ROUND((L623-K623)*1440,0)</f>
        <v>25</v>
      </c>
      <c r="AC623" s="18" t="n">
        <f aca="false">ROUND((M623-L623)*1440,0)</f>
        <v>51</v>
      </c>
      <c r="AD623" s="18" t="n">
        <f aca="false">IF(N623="","",ROUND((N623-M623)*1440,0))</f>
        <v>52</v>
      </c>
      <c r="AE623" s="18" t="n">
        <f aca="false">IF(O623="","",ROUND((O623-N623)*1440,0))</f>
        <v>13</v>
      </c>
      <c r="AF623" s="18" t="n">
        <f aca="false">IF(P623="","",ROUND((P623-O623)*1440,0))</f>
        <v>23</v>
      </c>
      <c r="AG623" s="18" t="n">
        <f aca="false">IF(Q623="","",ROUND((Q623-P623)*1440,0))</f>
        <v>23</v>
      </c>
      <c r="AH623" s="18" t="n">
        <f aca="false">IF(Q623="","",ROUND((Q623-H623)*1440,0))</f>
        <v>254</v>
      </c>
      <c r="AI623" s="19" t="n">
        <f aca="false">ROUND(IF(O623="",Assumptions!$B$25-K623,O623-K623)*24,1)</f>
        <v>2.4</v>
      </c>
      <c r="AJ623" s="20" t="n">
        <f aca="false">ROUND(MAX(N(Y623)/Assumptions!$C$5, N(Z623)/Assumptions!$C$6, N(AA623)/Assumptions!$C$7, N(AB623)/Assumptions!$C$8, N(AC623)/Assumptions!$C$9, N(AD623)/Assumptions!$C$10, N(AE623)/Assumptions!$C$11, N(AF623)/Assumptions!$C$12, N(AG623)/Assumptions!$C$13),3)</f>
        <v>1.733</v>
      </c>
      <c r="AK623" s="0" t="str">
        <f aca="false">IF(OR(U623="Pending",U623="On Hold"),"Open GRN (awaiting)",IF(AJ623&lt;=1,"Within SLA",IF(ROUND(N(Y623)/Assumptions!$C$5,3)=AJ623,"Gate Wait",IF(ROUND(N(Z623)/Assumptions!$C$6,3)=AJ623,"Dock Wait",IF(ROUND(N(AA623)/Assumptions!$C$7,3)=AJ623,"Unloading",IF(ROUND(N(AB623)/Assumptions!$C$8,3)=AJ623,"Unload-to-QC Wait",IF(ROUND(N(AC623)/Assumptions!$C$9,3)=AJ623,"QC",IF(ROUND(N(AD623)/Assumptions!$C$10,3)=AJ623,"QC-to-GRN Wait",IF(ROUND(N(AE623)/Assumptions!$C$11,3)=AJ623,"GRN Processing",IF(ROUND(N(AF623)/Assumptions!$C$12,3)=AJ623,"GRN-to-Putaway Wait",IF(ROUND(N(AG623)/Assumptions!$C$13,3)=AJ623,"Putaway","Within SLA")))))))))))</f>
        <v>QC-to-GRN Wait</v>
      </c>
    </row>
    <row r="624" customFormat="false" ht="15" hidden="false" customHeight="false" outlineLevel="0" collapsed="false">
      <c r="A624" s="0" t="s">
        <v>1976</v>
      </c>
      <c r="B624" s="0" t="s">
        <v>1977</v>
      </c>
      <c r="C624" s="0" t="s">
        <v>252</v>
      </c>
      <c r="D624" s="0" t="s">
        <v>135</v>
      </c>
      <c r="E624" s="0" t="s">
        <v>1978</v>
      </c>
      <c r="F624" s="0" t="s">
        <v>155</v>
      </c>
      <c r="G624" s="0" t="s">
        <v>138</v>
      </c>
      <c r="H624" s="17" t="n">
        <v>46218.3583333333</v>
      </c>
      <c r="I624" s="17" t="n">
        <v>46218.375</v>
      </c>
      <c r="J624" s="17" t="n">
        <v>46218.3770833333</v>
      </c>
      <c r="K624" s="17" t="n">
        <v>46218.3951388889</v>
      </c>
      <c r="L624" s="17" t="n">
        <v>46218.4034722222</v>
      </c>
      <c r="M624" s="17" t="n">
        <v>46218.4236111111</v>
      </c>
      <c r="N624" s="17" t="n">
        <v>46218.4270833333</v>
      </c>
      <c r="O624" s="17" t="n">
        <v>46218.4875</v>
      </c>
      <c r="P624" s="17" t="n">
        <v>46218.4965277778</v>
      </c>
      <c r="Q624" s="17" t="n">
        <v>46218.5444444444</v>
      </c>
      <c r="R624" s="0" t="n">
        <v>132</v>
      </c>
      <c r="S624" s="0" t="n">
        <v>0</v>
      </c>
      <c r="T624" s="0" t="n">
        <v>0</v>
      </c>
      <c r="U624" s="18" t="s">
        <v>130</v>
      </c>
      <c r="V624" s="18" t="s">
        <v>131</v>
      </c>
      <c r="W624" s="0" t="str">
        <f aca="false">IF(AND(X624&gt;=6,X624&lt;14),"A",IF(AND(X624&gt;=14,X624&lt;22),"B","C"))</f>
        <v>A</v>
      </c>
      <c r="X624" s="18" t="n">
        <f aca="false">HOUR(H624)</f>
        <v>8</v>
      </c>
      <c r="Y624" s="18" t="n">
        <f aca="false">ROUND((I624-H624)*1440,0)</f>
        <v>24</v>
      </c>
      <c r="Z624" s="18" t="n">
        <f aca="false">ROUND((J624-I624)*1440,0)</f>
        <v>3</v>
      </c>
      <c r="AA624" s="18" t="n">
        <f aca="false">ROUND((K624-J624)*1440,0)</f>
        <v>26</v>
      </c>
      <c r="AB624" s="18" t="n">
        <f aca="false">ROUND((L624-K624)*1440,0)</f>
        <v>12</v>
      </c>
      <c r="AC624" s="18" t="n">
        <f aca="false">ROUND((M624-L624)*1440,0)</f>
        <v>29</v>
      </c>
      <c r="AD624" s="18" t="n">
        <f aca="false">IF(N624="","",ROUND((N624-M624)*1440,0))</f>
        <v>5</v>
      </c>
      <c r="AE624" s="18" t="n">
        <f aca="false">IF(O624="","",ROUND((O624-N624)*1440,0))</f>
        <v>87</v>
      </c>
      <c r="AF624" s="18" t="n">
        <f aca="false">IF(P624="","",ROUND((P624-O624)*1440,0))</f>
        <v>13</v>
      </c>
      <c r="AG624" s="18" t="n">
        <f aca="false">IF(Q624="","",ROUND((Q624-P624)*1440,0))</f>
        <v>69</v>
      </c>
      <c r="AH624" s="18" t="n">
        <f aca="false">IF(Q624="","",ROUND((Q624-H624)*1440,0))</f>
        <v>268</v>
      </c>
      <c r="AI624" s="19" t="n">
        <f aca="false">ROUND(IF(O624="",Assumptions!$B$25-K624,O624-K624)*24,1)</f>
        <v>2.2</v>
      </c>
      <c r="AJ624" s="20" t="n">
        <f aca="false">ROUND(MAX(N(Y624)/Assumptions!$C$5, N(Z624)/Assumptions!$C$6, N(AA624)/Assumptions!$C$7, N(AB624)/Assumptions!$C$8, N(AC624)/Assumptions!$C$9, N(AD624)/Assumptions!$C$10, N(AE624)/Assumptions!$C$11, N(AF624)/Assumptions!$C$12, N(AG624)/Assumptions!$C$13),3)</f>
        <v>1.933</v>
      </c>
      <c r="AK624" s="0" t="str">
        <f aca="false">IF(OR(U624="Pending",U624="On Hold"),"Open GRN (awaiting)",IF(AJ624&lt;=1,"Within SLA",IF(ROUND(N(Y624)/Assumptions!$C$5,3)=AJ624,"Gate Wait",IF(ROUND(N(Z624)/Assumptions!$C$6,3)=AJ624,"Dock Wait",IF(ROUND(N(AA624)/Assumptions!$C$7,3)=AJ624,"Unloading",IF(ROUND(N(AB624)/Assumptions!$C$8,3)=AJ624,"Unload-to-QC Wait",IF(ROUND(N(AC624)/Assumptions!$C$9,3)=AJ624,"QC",IF(ROUND(N(AD624)/Assumptions!$C$10,3)=AJ624,"QC-to-GRN Wait",IF(ROUND(N(AE624)/Assumptions!$C$11,3)=AJ624,"GRN Processing",IF(ROUND(N(AF624)/Assumptions!$C$12,3)=AJ624,"GRN-to-Putaway Wait",IF(ROUND(N(AG624)/Assumptions!$C$13,3)=AJ624,"Putaway","Within SLA")))))))))))</f>
        <v>GRN Processing</v>
      </c>
    </row>
    <row r="625" customFormat="false" ht="15" hidden="false" customHeight="false" outlineLevel="0" collapsed="false">
      <c r="A625" s="0" t="s">
        <v>1979</v>
      </c>
      <c r="B625" s="0" t="s">
        <v>1980</v>
      </c>
      <c r="C625" s="0" t="s">
        <v>134</v>
      </c>
      <c r="D625" s="0" t="s">
        <v>135</v>
      </c>
      <c r="E625" s="0" t="s">
        <v>781</v>
      </c>
      <c r="F625" s="0" t="s">
        <v>149</v>
      </c>
      <c r="G625" s="0" t="s">
        <v>178</v>
      </c>
      <c r="H625" s="17" t="n">
        <v>46218.3625</v>
      </c>
      <c r="I625" s="17" t="n">
        <v>46218.4013888889</v>
      </c>
      <c r="J625" s="17" t="n">
        <v>46218.4055555556</v>
      </c>
      <c r="K625" s="17" t="n">
        <v>46218.4423611111</v>
      </c>
      <c r="L625" s="17" t="n">
        <v>46218.4513888889</v>
      </c>
      <c r="M625" s="17" t="n">
        <v>46218.475</v>
      </c>
      <c r="N625" s="17" t="n">
        <v>46218.5979166667</v>
      </c>
      <c r="O625" s="17" t="n">
        <v>46218.625</v>
      </c>
      <c r="P625" s="17" t="n">
        <v>46218.63125</v>
      </c>
      <c r="Q625" s="17" t="n">
        <v>46218.6430555556</v>
      </c>
      <c r="R625" s="0" t="n">
        <v>196</v>
      </c>
      <c r="S625" s="0" t="n">
        <v>0</v>
      </c>
      <c r="T625" s="0" t="n">
        <v>0</v>
      </c>
      <c r="U625" s="18" t="s">
        <v>130</v>
      </c>
      <c r="V625" s="18" t="s">
        <v>144</v>
      </c>
      <c r="W625" s="0" t="str">
        <f aca="false">IF(AND(X625&gt;=6,X625&lt;14),"A",IF(AND(X625&gt;=14,X625&lt;22),"B","C"))</f>
        <v>A</v>
      </c>
      <c r="X625" s="18" t="n">
        <f aca="false">HOUR(H625)</f>
        <v>8</v>
      </c>
      <c r="Y625" s="18" t="n">
        <f aca="false">ROUND((I625-H625)*1440,0)</f>
        <v>56</v>
      </c>
      <c r="Z625" s="18" t="n">
        <f aca="false">ROUND((J625-I625)*1440,0)</f>
        <v>6</v>
      </c>
      <c r="AA625" s="18" t="n">
        <f aca="false">ROUND((K625-J625)*1440,0)</f>
        <v>53</v>
      </c>
      <c r="AB625" s="18" t="n">
        <f aca="false">ROUND((L625-K625)*1440,0)</f>
        <v>13</v>
      </c>
      <c r="AC625" s="18" t="n">
        <f aca="false">ROUND((M625-L625)*1440,0)</f>
        <v>34</v>
      </c>
      <c r="AD625" s="18" t="n">
        <f aca="false">IF(N625="","",ROUND((N625-M625)*1440,0))</f>
        <v>177</v>
      </c>
      <c r="AE625" s="18" t="n">
        <f aca="false">IF(O625="","",ROUND((O625-N625)*1440,0))</f>
        <v>39</v>
      </c>
      <c r="AF625" s="18" t="n">
        <f aca="false">IF(P625="","",ROUND((P625-O625)*1440,0))</f>
        <v>9</v>
      </c>
      <c r="AG625" s="18" t="n">
        <f aca="false">IF(Q625="","",ROUND((Q625-P625)*1440,0))</f>
        <v>17</v>
      </c>
      <c r="AH625" s="18" t="n">
        <f aca="false">IF(Q625="","",ROUND((Q625-H625)*1440,0))</f>
        <v>404</v>
      </c>
      <c r="AI625" s="19" t="n">
        <f aca="false">ROUND(IF(O625="",Assumptions!$B$25-K625,O625-K625)*24,1)</f>
        <v>4.4</v>
      </c>
      <c r="AJ625" s="20" t="n">
        <f aca="false">ROUND(MAX(N(Y625)/Assumptions!$C$5, N(Z625)/Assumptions!$C$6, N(AA625)/Assumptions!$C$7, N(AB625)/Assumptions!$C$8, N(AC625)/Assumptions!$C$9, N(AD625)/Assumptions!$C$10, N(AE625)/Assumptions!$C$11, N(AF625)/Assumptions!$C$12, N(AG625)/Assumptions!$C$13),3)</f>
        <v>5.9</v>
      </c>
      <c r="AK625" s="0" t="str">
        <f aca="false">IF(OR(U625="Pending",U625="On Hold"),"Open GRN (awaiting)",IF(AJ625&lt;=1,"Within SLA",IF(ROUND(N(Y625)/Assumptions!$C$5,3)=AJ625,"Gate Wait",IF(ROUND(N(Z625)/Assumptions!$C$6,3)=AJ625,"Dock Wait",IF(ROUND(N(AA625)/Assumptions!$C$7,3)=AJ625,"Unloading",IF(ROUND(N(AB625)/Assumptions!$C$8,3)=AJ625,"Unload-to-QC Wait",IF(ROUND(N(AC625)/Assumptions!$C$9,3)=AJ625,"QC",IF(ROUND(N(AD625)/Assumptions!$C$10,3)=AJ625,"QC-to-GRN Wait",IF(ROUND(N(AE625)/Assumptions!$C$11,3)=AJ625,"GRN Processing",IF(ROUND(N(AF625)/Assumptions!$C$12,3)=AJ625,"GRN-to-Putaway Wait",IF(ROUND(N(AG625)/Assumptions!$C$13,3)=AJ625,"Putaway","Within SLA")))))))))))</f>
        <v>QC-to-GRN Wait</v>
      </c>
    </row>
    <row r="626" customFormat="false" ht="15" hidden="false" customHeight="false" outlineLevel="0" collapsed="false">
      <c r="A626" s="0" t="s">
        <v>1981</v>
      </c>
      <c r="B626" s="0" t="s">
        <v>1982</v>
      </c>
      <c r="C626" s="0" t="s">
        <v>184</v>
      </c>
      <c r="D626" s="0" t="s">
        <v>147</v>
      </c>
      <c r="E626" s="0" t="s">
        <v>1983</v>
      </c>
      <c r="F626" s="0" t="s">
        <v>177</v>
      </c>
      <c r="G626" s="0" t="s">
        <v>150</v>
      </c>
      <c r="H626" s="17" t="n">
        <v>46218.3708333333</v>
      </c>
      <c r="I626" s="17" t="n">
        <v>46218.4180555556</v>
      </c>
      <c r="J626" s="17" t="n">
        <v>46218.4298611111</v>
      </c>
      <c r="K626" s="17" t="n">
        <v>46218.46875</v>
      </c>
      <c r="L626" s="17" t="n">
        <v>46218.4777777778</v>
      </c>
      <c r="M626" s="17" t="n">
        <v>46218.4965277778</v>
      </c>
      <c r="N626" s="17" t="n">
        <v>46218.5416666667</v>
      </c>
      <c r="O626" s="17" t="n">
        <v>46218.5555555556</v>
      </c>
      <c r="P626" s="17" t="n">
        <v>46218.5618055556</v>
      </c>
      <c r="Q626" s="17" t="n">
        <v>46218.5729166667</v>
      </c>
      <c r="R626" s="0" t="n">
        <v>130</v>
      </c>
      <c r="S626" s="0" t="n">
        <v>0</v>
      </c>
      <c r="T626" s="0" t="n">
        <v>0</v>
      </c>
      <c r="U626" s="18" t="s">
        <v>130</v>
      </c>
      <c r="V626" s="18" t="s">
        <v>139</v>
      </c>
      <c r="W626" s="0" t="str">
        <f aca="false">IF(AND(X626&gt;=6,X626&lt;14),"A",IF(AND(X626&gt;=14,X626&lt;22),"B","C"))</f>
        <v>A</v>
      </c>
      <c r="X626" s="18" t="n">
        <f aca="false">HOUR(H626)</f>
        <v>8</v>
      </c>
      <c r="Y626" s="18" t="n">
        <f aca="false">ROUND((I626-H626)*1440,0)</f>
        <v>68</v>
      </c>
      <c r="Z626" s="18" t="n">
        <f aca="false">ROUND((J626-I626)*1440,0)</f>
        <v>17</v>
      </c>
      <c r="AA626" s="18" t="n">
        <f aca="false">ROUND((K626-J626)*1440,0)</f>
        <v>56</v>
      </c>
      <c r="AB626" s="18" t="n">
        <f aca="false">ROUND((L626-K626)*1440,0)</f>
        <v>13</v>
      </c>
      <c r="AC626" s="18" t="n">
        <f aca="false">ROUND((M626-L626)*1440,0)</f>
        <v>27</v>
      </c>
      <c r="AD626" s="18" t="n">
        <f aca="false">IF(N626="","",ROUND((N626-M626)*1440,0))</f>
        <v>65</v>
      </c>
      <c r="AE626" s="18" t="n">
        <f aca="false">IF(O626="","",ROUND((O626-N626)*1440,0))</f>
        <v>20</v>
      </c>
      <c r="AF626" s="18" t="n">
        <f aca="false">IF(P626="","",ROUND((P626-O626)*1440,0))</f>
        <v>9</v>
      </c>
      <c r="AG626" s="18" t="n">
        <f aca="false">IF(Q626="","",ROUND((Q626-P626)*1440,0))</f>
        <v>16</v>
      </c>
      <c r="AH626" s="18" t="n">
        <f aca="false">IF(Q626="","",ROUND((Q626-H626)*1440,0))</f>
        <v>291</v>
      </c>
      <c r="AI626" s="19" t="n">
        <f aca="false">ROUND(IF(O626="",Assumptions!$B$25-K626,O626-K626)*24,1)</f>
        <v>2.1</v>
      </c>
      <c r="AJ626" s="20" t="n">
        <f aca="false">ROUND(MAX(N(Y626)/Assumptions!$C$5, N(Z626)/Assumptions!$C$6, N(AA626)/Assumptions!$C$7, N(AB626)/Assumptions!$C$8, N(AC626)/Assumptions!$C$9, N(AD626)/Assumptions!$C$10, N(AE626)/Assumptions!$C$11, N(AF626)/Assumptions!$C$12, N(AG626)/Assumptions!$C$13),3)</f>
        <v>2.267</v>
      </c>
      <c r="AK626" s="0" t="str">
        <f aca="false">IF(OR(U626="Pending",U626="On Hold"),"Open GRN (awaiting)",IF(AJ626&lt;=1,"Within SLA",IF(ROUND(N(Y626)/Assumptions!$C$5,3)=AJ626,"Gate Wait",IF(ROUND(N(Z626)/Assumptions!$C$6,3)=AJ626,"Dock Wait",IF(ROUND(N(AA626)/Assumptions!$C$7,3)=AJ626,"Unloading",IF(ROUND(N(AB626)/Assumptions!$C$8,3)=AJ626,"Unload-to-QC Wait",IF(ROUND(N(AC626)/Assumptions!$C$9,3)=AJ626,"QC",IF(ROUND(N(AD626)/Assumptions!$C$10,3)=AJ626,"QC-to-GRN Wait",IF(ROUND(N(AE626)/Assumptions!$C$11,3)=AJ626,"GRN Processing",IF(ROUND(N(AF626)/Assumptions!$C$12,3)=AJ626,"GRN-to-Putaway Wait",IF(ROUND(N(AG626)/Assumptions!$C$13,3)=AJ626,"Putaway","Within SLA")))))))))))</f>
        <v>Gate Wait</v>
      </c>
    </row>
    <row r="627" customFormat="false" ht="15" hidden="false" customHeight="false" outlineLevel="0" collapsed="false">
      <c r="A627" s="0" t="s">
        <v>1984</v>
      </c>
      <c r="B627" s="0" t="s">
        <v>1985</v>
      </c>
      <c r="C627" s="0" t="s">
        <v>252</v>
      </c>
      <c r="D627" s="0" t="s">
        <v>147</v>
      </c>
      <c r="E627" s="0" t="s">
        <v>1986</v>
      </c>
      <c r="F627" s="0" t="s">
        <v>155</v>
      </c>
      <c r="G627" s="0" t="s">
        <v>150</v>
      </c>
      <c r="H627" s="17" t="n">
        <v>46218.3819444445</v>
      </c>
      <c r="I627" s="17" t="n">
        <v>46218.40625</v>
      </c>
      <c r="J627" s="17" t="n">
        <v>46218.4173611111</v>
      </c>
      <c r="K627" s="17" t="n">
        <v>46218.4333333333</v>
      </c>
      <c r="L627" s="17" t="n">
        <v>46218.4576388889</v>
      </c>
      <c r="M627" s="17" t="n">
        <v>46218.4756944445</v>
      </c>
      <c r="N627" s="17" t="n">
        <v>46218.5</v>
      </c>
      <c r="O627" s="17" t="n">
        <v>46218.5243055556</v>
      </c>
      <c r="P627" s="17" t="n">
        <v>46218.5652777778</v>
      </c>
      <c r="Q627" s="17" t="n">
        <v>46218.5777777778</v>
      </c>
      <c r="R627" s="0" t="n">
        <v>318</v>
      </c>
      <c r="S627" s="0" t="n">
        <v>0</v>
      </c>
      <c r="T627" s="0" t="n">
        <v>11</v>
      </c>
      <c r="U627" s="18" t="s">
        <v>123</v>
      </c>
      <c r="V627" s="18" t="s">
        <v>139</v>
      </c>
      <c r="W627" s="0" t="str">
        <f aca="false">IF(AND(X627&gt;=6,X627&lt;14),"A",IF(AND(X627&gt;=14,X627&lt;22),"B","C"))</f>
        <v>A</v>
      </c>
      <c r="X627" s="18" t="n">
        <f aca="false">HOUR(H627)</f>
        <v>9</v>
      </c>
      <c r="Y627" s="18" t="n">
        <f aca="false">ROUND((I627-H627)*1440,0)</f>
        <v>35</v>
      </c>
      <c r="Z627" s="18" t="n">
        <f aca="false">ROUND((J627-I627)*1440,0)</f>
        <v>16</v>
      </c>
      <c r="AA627" s="18" t="n">
        <f aca="false">ROUND((K627-J627)*1440,0)</f>
        <v>23</v>
      </c>
      <c r="AB627" s="18" t="n">
        <f aca="false">ROUND((L627-K627)*1440,0)</f>
        <v>35</v>
      </c>
      <c r="AC627" s="18" t="n">
        <f aca="false">ROUND((M627-L627)*1440,0)</f>
        <v>26</v>
      </c>
      <c r="AD627" s="18" t="n">
        <f aca="false">IF(N627="","",ROUND((N627-M627)*1440,0))</f>
        <v>35</v>
      </c>
      <c r="AE627" s="18" t="n">
        <f aca="false">IF(O627="","",ROUND((O627-N627)*1440,0))</f>
        <v>35</v>
      </c>
      <c r="AF627" s="18" t="n">
        <f aca="false">IF(P627="","",ROUND((P627-O627)*1440,0))</f>
        <v>59</v>
      </c>
      <c r="AG627" s="18" t="n">
        <f aca="false">IF(Q627="","",ROUND((Q627-P627)*1440,0))</f>
        <v>18</v>
      </c>
      <c r="AH627" s="18" t="n">
        <f aca="false">IF(Q627="","",ROUND((Q627-H627)*1440,0))</f>
        <v>282</v>
      </c>
      <c r="AI627" s="19" t="n">
        <f aca="false">ROUND(IF(O627="",Assumptions!$B$25-K627,O627-K627)*24,1)</f>
        <v>2.2</v>
      </c>
      <c r="AJ627" s="20" t="n">
        <f aca="false">ROUND(MAX(N(Y627)/Assumptions!$C$5, N(Z627)/Assumptions!$C$6, N(AA627)/Assumptions!$C$7, N(AB627)/Assumptions!$C$8, N(AC627)/Assumptions!$C$9, N(AD627)/Assumptions!$C$10, N(AE627)/Assumptions!$C$11, N(AF627)/Assumptions!$C$12, N(AG627)/Assumptions!$C$13),3)</f>
        <v>2.95</v>
      </c>
      <c r="AK627" s="0" t="str">
        <f aca="false">IF(OR(U627="Pending",U627="On Hold"),"Open GRN (awaiting)",IF(AJ627&lt;=1,"Within SLA",IF(ROUND(N(Y627)/Assumptions!$C$5,3)=AJ627,"Gate Wait",IF(ROUND(N(Z627)/Assumptions!$C$6,3)=AJ627,"Dock Wait",IF(ROUND(N(AA627)/Assumptions!$C$7,3)=AJ627,"Unloading",IF(ROUND(N(AB627)/Assumptions!$C$8,3)=AJ627,"Unload-to-QC Wait",IF(ROUND(N(AC627)/Assumptions!$C$9,3)=AJ627,"QC",IF(ROUND(N(AD627)/Assumptions!$C$10,3)=AJ627,"QC-to-GRN Wait",IF(ROUND(N(AE627)/Assumptions!$C$11,3)=AJ627,"GRN Processing",IF(ROUND(N(AF627)/Assumptions!$C$12,3)=AJ627,"GRN-to-Putaway Wait",IF(ROUND(N(AG627)/Assumptions!$C$13,3)=AJ627,"Putaway","Within SLA")))))))))))</f>
        <v>GRN-to-Putaway Wait</v>
      </c>
    </row>
    <row r="628" customFormat="false" ht="15" hidden="false" customHeight="false" outlineLevel="0" collapsed="false">
      <c r="A628" s="0" t="s">
        <v>1987</v>
      </c>
      <c r="B628" s="0" t="s">
        <v>1988</v>
      </c>
      <c r="C628" s="0" t="s">
        <v>142</v>
      </c>
      <c r="D628" s="0" t="s">
        <v>119</v>
      </c>
      <c r="E628" s="0" t="s">
        <v>1989</v>
      </c>
      <c r="F628" s="0" t="s">
        <v>137</v>
      </c>
      <c r="G628" s="0" t="s">
        <v>122</v>
      </c>
      <c r="H628" s="17" t="n">
        <v>46218.3909722222</v>
      </c>
      <c r="I628" s="17" t="n">
        <v>46218.4041666667</v>
      </c>
      <c r="J628" s="17" t="n">
        <v>46218.4111111111</v>
      </c>
      <c r="K628" s="17" t="n">
        <v>46218.4381944445</v>
      </c>
      <c r="L628" s="17" t="n">
        <v>46218.4458333333</v>
      </c>
      <c r="M628" s="17" t="n">
        <v>46218.4909722222</v>
      </c>
      <c r="N628" s="17" t="n">
        <v>46218.5458333333</v>
      </c>
      <c r="O628" s="17" t="n">
        <v>46218.5673611111</v>
      </c>
      <c r="P628" s="17" t="n">
        <v>46218.5847222222</v>
      </c>
      <c r="Q628" s="17" t="n">
        <v>46218.6229166667</v>
      </c>
      <c r="R628" s="0" t="n">
        <v>210</v>
      </c>
      <c r="S628" s="0" t="n">
        <v>0</v>
      </c>
      <c r="T628" s="0" t="n">
        <v>1</v>
      </c>
      <c r="U628" s="18" t="s">
        <v>123</v>
      </c>
      <c r="V628" s="18" t="s">
        <v>156</v>
      </c>
      <c r="W628" s="0" t="str">
        <f aca="false">IF(AND(X628&gt;=6,X628&lt;14),"A",IF(AND(X628&gt;=14,X628&lt;22),"B","C"))</f>
        <v>A</v>
      </c>
      <c r="X628" s="18" t="n">
        <f aca="false">HOUR(H628)</f>
        <v>9</v>
      </c>
      <c r="Y628" s="18" t="n">
        <f aca="false">ROUND((I628-H628)*1440,0)</f>
        <v>19</v>
      </c>
      <c r="Z628" s="18" t="n">
        <f aca="false">ROUND((J628-I628)*1440,0)</f>
        <v>10</v>
      </c>
      <c r="AA628" s="18" t="n">
        <f aca="false">ROUND((K628-J628)*1440,0)</f>
        <v>39</v>
      </c>
      <c r="AB628" s="18" t="n">
        <f aca="false">ROUND((L628-K628)*1440,0)</f>
        <v>11</v>
      </c>
      <c r="AC628" s="18" t="n">
        <f aca="false">ROUND((M628-L628)*1440,0)</f>
        <v>65</v>
      </c>
      <c r="AD628" s="18" t="n">
        <f aca="false">IF(N628="","",ROUND((N628-M628)*1440,0))</f>
        <v>79</v>
      </c>
      <c r="AE628" s="18" t="n">
        <f aca="false">IF(O628="","",ROUND((O628-N628)*1440,0))</f>
        <v>31</v>
      </c>
      <c r="AF628" s="18" t="n">
        <f aca="false">IF(P628="","",ROUND((P628-O628)*1440,0))</f>
        <v>25</v>
      </c>
      <c r="AG628" s="18" t="n">
        <f aca="false">IF(Q628="","",ROUND((Q628-P628)*1440,0))</f>
        <v>55</v>
      </c>
      <c r="AH628" s="18" t="n">
        <f aca="false">IF(Q628="","",ROUND((Q628-H628)*1440,0))</f>
        <v>334</v>
      </c>
      <c r="AI628" s="19" t="n">
        <f aca="false">ROUND(IF(O628="",Assumptions!$B$25-K628,O628-K628)*24,1)</f>
        <v>3.1</v>
      </c>
      <c r="AJ628" s="20" t="n">
        <f aca="false">ROUND(MAX(N(Y628)/Assumptions!$C$5, N(Z628)/Assumptions!$C$6, N(AA628)/Assumptions!$C$7, N(AB628)/Assumptions!$C$8, N(AC628)/Assumptions!$C$9, N(AD628)/Assumptions!$C$10, N(AE628)/Assumptions!$C$11, N(AF628)/Assumptions!$C$12, N(AG628)/Assumptions!$C$13),3)</f>
        <v>2.633</v>
      </c>
      <c r="AK628" s="0" t="str">
        <f aca="false">IF(OR(U628="Pending",U628="On Hold"),"Open GRN (awaiting)",IF(AJ628&lt;=1,"Within SLA",IF(ROUND(N(Y628)/Assumptions!$C$5,3)=AJ628,"Gate Wait",IF(ROUND(N(Z628)/Assumptions!$C$6,3)=AJ628,"Dock Wait",IF(ROUND(N(AA628)/Assumptions!$C$7,3)=AJ628,"Unloading",IF(ROUND(N(AB628)/Assumptions!$C$8,3)=AJ628,"Unload-to-QC Wait",IF(ROUND(N(AC628)/Assumptions!$C$9,3)=AJ628,"QC",IF(ROUND(N(AD628)/Assumptions!$C$10,3)=AJ628,"QC-to-GRN Wait",IF(ROUND(N(AE628)/Assumptions!$C$11,3)=AJ628,"GRN Processing",IF(ROUND(N(AF628)/Assumptions!$C$12,3)=AJ628,"GRN-to-Putaway Wait",IF(ROUND(N(AG628)/Assumptions!$C$13,3)=AJ628,"Putaway","Within SLA")))))))))))</f>
        <v>QC-to-GRN Wait</v>
      </c>
    </row>
    <row r="629" customFormat="false" ht="15" hidden="false" customHeight="false" outlineLevel="0" collapsed="false">
      <c r="A629" s="0" t="s">
        <v>1990</v>
      </c>
      <c r="B629" s="0" t="s">
        <v>1991</v>
      </c>
      <c r="C629" s="0" t="s">
        <v>126</v>
      </c>
      <c r="D629" s="0" t="s">
        <v>147</v>
      </c>
      <c r="E629" s="0" t="s">
        <v>1992</v>
      </c>
      <c r="F629" s="0" t="s">
        <v>128</v>
      </c>
      <c r="G629" s="0" t="s">
        <v>167</v>
      </c>
      <c r="H629" s="17" t="n">
        <v>46218.4076388889</v>
      </c>
      <c r="I629" s="17" t="n">
        <v>46218.4159722222</v>
      </c>
      <c r="J629" s="17" t="n">
        <v>46218.4201388889</v>
      </c>
      <c r="K629" s="17" t="n">
        <v>46218.4402777778</v>
      </c>
      <c r="L629" s="17" t="n">
        <v>46218.4465277778</v>
      </c>
      <c r="M629" s="17" t="n">
        <v>46218.4729166667</v>
      </c>
      <c r="N629" s="17" t="n">
        <v>46218.4840277778</v>
      </c>
      <c r="O629" s="17" t="n">
        <v>46218.5194444444</v>
      </c>
      <c r="P629" s="17" t="n">
        <v>46218.5326388889</v>
      </c>
      <c r="Q629" s="17" t="n">
        <v>46218.5402777778</v>
      </c>
      <c r="R629" s="0" t="n">
        <v>210</v>
      </c>
      <c r="S629" s="0" t="n">
        <v>0</v>
      </c>
      <c r="T629" s="0" t="n">
        <v>0</v>
      </c>
      <c r="U629" s="18" t="s">
        <v>130</v>
      </c>
      <c r="V629" s="18" t="s">
        <v>156</v>
      </c>
      <c r="W629" s="0" t="str">
        <f aca="false">IF(AND(X629&gt;=6,X629&lt;14),"A",IF(AND(X629&gt;=14,X629&lt;22),"B","C"))</f>
        <v>A</v>
      </c>
      <c r="X629" s="18" t="n">
        <f aca="false">HOUR(H629)</f>
        <v>9</v>
      </c>
      <c r="Y629" s="18" t="n">
        <f aca="false">ROUND((I629-H629)*1440,0)</f>
        <v>12</v>
      </c>
      <c r="Z629" s="18" t="n">
        <f aca="false">ROUND((J629-I629)*1440,0)</f>
        <v>6</v>
      </c>
      <c r="AA629" s="18" t="n">
        <f aca="false">ROUND((K629-J629)*1440,0)</f>
        <v>29</v>
      </c>
      <c r="AB629" s="18" t="n">
        <f aca="false">ROUND((L629-K629)*1440,0)</f>
        <v>9</v>
      </c>
      <c r="AC629" s="18" t="n">
        <f aca="false">ROUND((M629-L629)*1440,0)</f>
        <v>38</v>
      </c>
      <c r="AD629" s="18" t="n">
        <f aca="false">IF(N629="","",ROUND((N629-M629)*1440,0))</f>
        <v>16</v>
      </c>
      <c r="AE629" s="18" t="n">
        <f aca="false">IF(O629="","",ROUND((O629-N629)*1440,0))</f>
        <v>51</v>
      </c>
      <c r="AF629" s="18" t="n">
        <f aca="false">IF(P629="","",ROUND((P629-O629)*1440,0))</f>
        <v>19</v>
      </c>
      <c r="AG629" s="18" t="n">
        <f aca="false">IF(Q629="","",ROUND((Q629-P629)*1440,0))</f>
        <v>11</v>
      </c>
      <c r="AH629" s="18" t="n">
        <f aca="false">IF(Q629="","",ROUND((Q629-H629)*1440,0))</f>
        <v>191</v>
      </c>
      <c r="AI629" s="19" t="n">
        <f aca="false">ROUND(IF(O629="",Assumptions!$B$25-K629,O629-K629)*24,1)</f>
        <v>1.9</v>
      </c>
      <c r="AJ629" s="20" t="n">
        <f aca="false">ROUND(MAX(N(Y629)/Assumptions!$C$5, N(Z629)/Assumptions!$C$6, N(AA629)/Assumptions!$C$7, N(AB629)/Assumptions!$C$8, N(AC629)/Assumptions!$C$9, N(AD629)/Assumptions!$C$10, N(AE629)/Assumptions!$C$11, N(AF629)/Assumptions!$C$12, N(AG629)/Assumptions!$C$13),3)</f>
        <v>1.133</v>
      </c>
      <c r="AK629" s="0" t="str">
        <f aca="false">IF(OR(U629="Pending",U629="On Hold"),"Open GRN (awaiting)",IF(AJ629&lt;=1,"Within SLA",IF(ROUND(N(Y629)/Assumptions!$C$5,3)=AJ629,"Gate Wait",IF(ROUND(N(Z629)/Assumptions!$C$6,3)=AJ629,"Dock Wait",IF(ROUND(N(AA629)/Assumptions!$C$7,3)=AJ629,"Unloading",IF(ROUND(N(AB629)/Assumptions!$C$8,3)=AJ629,"Unload-to-QC Wait",IF(ROUND(N(AC629)/Assumptions!$C$9,3)=AJ629,"QC",IF(ROUND(N(AD629)/Assumptions!$C$10,3)=AJ629,"QC-to-GRN Wait",IF(ROUND(N(AE629)/Assumptions!$C$11,3)=AJ629,"GRN Processing",IF(ROUND(N(AF629)/Assumptions!$C$12,3)=AJ629,"GRN-to-Putaway Wait",IF(ROUND(N(AG629)/Assumptions!$C$13,3)=AJ629,"Putaway","Within SLA")))))))))))</f>
        <v>GRN Processing</v>
      </c>
    </row>
    <row r="630" customFormat="false" ht="15" hidden="false" customHeight="false" outlineLevel="0" collapsed="false">
      <c r="A630" s="0" t="s">
        <v>1993</v>
      </c>
      <c r="B630" s="0" t="s">
        <v>1994</v>
      </c>
      <c r="C630" s="0" t="s">
        <v>218</v>
      </c>
      <c r="D630" s="0" t="s">
        <v>135</v>
      </c>
      <c r="E630" s="0" t="s">
        <v>1995</v>
      </c>
      <c r="F630" s="0" t="s">
        <v>137</v>
      </c>
      <c r="G630" s="0" t="s">
        <v>178</v>
      </c>
      <c r="H630" s="17" t="n">
        <v>46218.4104166667</v>
      </c>
      <c r="I630" s="17" t="n">
        <v>46218.4513888889</v>
      </c>
      <c r="J630" s="17" t="n">
        <v>46218.4534722222</v>
      </c>
      <c r="K630" s="17" t="n">
        <v>46218.4784722222</v>
      </c>
      <c r="L630" s="17" t="n">
        <v>46218.4888888889</v>
      </c>
      <c r="M630" s="17" t="n">
        <v>46218.5076388889</v>
      </c>
      <c r="N630" s="17" t="n">
        <v>46218.5208333333</v>
      </c>
      <c r="O630" s="17" t="n">
        <v>46218.5284722222</v>
      </c>
      <c r="P630" s="17" t="n">
        <v>46218.5368055556</v>
      </c>
      <c r="Q630" s="17" t="n">
        <v>46218.5479166667</v>
      </c>
      <c r="R630" s="0" t="n">
        <v>175</v>
      </c>
      <c r="S630" s="0" t="n">
        <v>0</v>
      </c>
      <c r="T630" s="0" t="n">
        <v>0</v>
      </c>
      <c r="U630" s="18" t="s">
        <v>130</v>
      </c>
      <c r="V630" s="18" t="s">
        <v>139</v>
      </c>
      <c r="W630" s="0" t="str">
        <f aca="false">IF(AND(X630&gt;=6,X630&lt;14),"A",IF(AND(X630&gt;=14,X630&lt;22),"B","C"))</f>
        <v>A</v>
      </c>
      <c r="X630" s="18" t="n">
        <f aca="false">HOUR(H630)</f>
        <v>9</v>
      </c>
      <c r="Y630" s="18" t="n">
        <f aca="false">ROUND((I630-H630)*1440,0)</f>
        <v>59</v>
      </c>
      <c r="Z630" s="18" t="n">
        <f aca="false">ROUND((J630-I630)*1440,0)</f>
        <v>3</v>
      </c>
      <c r="AA630" s="18" t="n">
        <f aca="false">ROUND((K630-J630)*1440,0)</f>
        <v>36</v>
      </c>
      <c r="AB630" s="18" t="n">
        <f aca="false">ROUND((L630-K630)*1440,0)</f>
        <v>15</v>
      </c>
      <c r="AC630" s="18" t="n">
        <f aca="false">ROUND((M630-L630)*1440,0)</f>
        <v>27</v>
      </c>
      <c r="AD630" s="18" t="n">
        <f aca="false">IF(N630="","",ROUND((N630-M630)*1440,0))</f>
        <v>19</v>
      </c>
      <c r="AE630" s="18" t="n">
        <f aca="false">IF(O630="","",ROUND((O630-N630)*1440,0))</f>
        <v>11</v>
      </c>
      <c r="AF630" s="18" t="n">
        <f aca="false">IF(P630="","",ROUND((P630-O630)*1440,0))</f>
        <v>12</v>
      </c>
      <c r="AG630" s="18" t="n">
        <f aca="false">IF(Q630="","",ROUND((Q630-P630)*1440,0))</f>
        <v>16</v>
      </c>
      <c r="AH630" s="18" t="n">
        <f aca="false">IF(Q630="","",ROUND((Q630-H630)*1440,0))</f>
        <v>198</v>
      </c>
      <c r="AI630" s="19" t="n">
        <f aca="false">ROUND(IF(O630="",Assumptions!$B$25-K630,O630-K630)*24,1)</f>
        <v>1.2</v>
      </c>
      <c r="AJ630" s="20" t="n">
        <f aca="false">ROUND(MAX(N(Y630)/Assumptions!$C$5, N(Z630)/Assumptions!$C$6, N(AA630)/Assumptions!$C$7, N(AB630)/Assumptions!$C$8, N(AC630)/Assumptions!$C$9, N(AD630)/Assumptions!$C$10, N(AE630)/Assumptions!$C$11, N(AF630)/Assumptions!$C$12, N(AG630)/Assumptions!$C$13),3)</f>
        <v>1.967</v>
      </c>
      <c r="AK630" s="0" t="str">
        <f aca="false">IF(OR(U630="Pending",U630="On Hold"),"Open GRN (awaiting)",IF(AJ630&lt;=1,"Within SLA",IF(ROUND(N(Y630)/Assumptions!$C$5,3)=AJ630,"Gate Wait",IF(ROUND(N(Z630)/Assumptions!$C$6,3)=AJ630,"Dock Wait",IF(ROUND(N(AA630)/Assumptions!$C$7,3)=AJ630,"Unloading",IF(ROUND(N(AB630)/Assumptions!$C$8,3)=AJ630,"Unload-to-QC Wait",IF(ROUND(N(AC630)/Assumptions!$C$9,3)=AJ630,"QC",IF(ROUND(N(AD630)/Assumptions!$C$10,3)=AJ630,"QC-to-GRN Wait",IF(ROUND(N(AE630)/Assumptions!$C$11,3)=AJ630,"GRN Processing",IF(ROUND(N(AF630)/Assumptions!$C$12,3)=AJ630,"GRN-to-Putaway Wait",IF(ROUND(N(AG630)/Assumptions!$C$13,3)=AJ630,"Putaway","Within SLA")))))))))))</f>
        <v>Gate Wait</v>
      </c>
    </row>
    <row r="631" customFormat="false" ht="15" hidden="false" customHeight="false" outlineLevel="0" collapsed="false">
      <c r="A631" s="0" t="s">
        <v>1996</v>
      </c>
      <c r="B631" s="0" t="s">
        <v>1997</v>
      </c>
      <c r="C631" s="0" t="s">
        <v>153</v>
      </c>
      <c r="D631" s="0" t="s">
        <v>119</v>
      </c>
      <c r="E631" s="0" t="s">
        <v>1998</v>
      </c>
      <c r="F631" s="0" t="s">
        <v>155</v>
      </c>
      <c r="G631" s="0" t="s">
        <v>122</v>
      </c>
      <c r="H631" s="17" t="n">
        <v>46218.41875</v>
      </c>
      <c r="I631" s="17" t="n">
        <v>46218.4298611111</v>
      </c>
      <c r="J631" s="17" t="n">
        <v>46218.4354166667</v>
      </c>
      <c r="K631" s="17" t="n">
        <v>46218.4666666667</v>
      </c>
      <c r="L631" s="17" t="n">
        <v>46218.4770833333</v>
      </c>
      <c r="M631" s="17" t="n">
        <v>46218.5159722222</v>
      </c>
      <c r="N631" s="17" t="n">
        <v>46218.5229166667</v>
      </c>
      <c r="O631" s="17" t="n">
        <v>46218.5631944445</v>
      </c>
      <c r="P631" s="17" t="n">
        <v>46218.5840277778</v>
      </c>
      <c r="Q631" s="17" t="n">
        <v>46218.6013888889</v>
      </c>
      <c r="R631" s="0" t="n">
        <v>778</v>
      </c>
      <c r="S631" s="0" t="n">
        <v>0</v>
      </c>
      <c r="T631" s="0" t="n">
        <v>3</v>
      </c>
      <c r="U631" s="18" t="s">
        <v>123</v>
      </c>
      <c r="V631" s="18" t="s">
        <v>144</v>
      </c>
      <c r="W631" s="0" t="str">
        <f aca="false">IF(AND(X631&gt;=6,X631&lt;14),"A",IF(AND(X631&gt;=14,X631&lt;22),"B","C"))</f>
        <v>A</v>
      </c>
      <c r="X631" s="18" t="n">
        <f aca="false">HOUR(H631)</f>
        <v>10</v>
      </c>
      <c r="Y631" s="18" t="n">
        <f aca="false">ROUND((I631-H631)*1440,0)</f>
        <v>16</v>
      </c>
      <c r="Z631" s="18" t="n">
        <f aca="false">ROUND((J631-I631)*1440,0)</f>
        <v>8</v>
      </c>
      <c r="AA631" s="18" t="n">
        <f aca="false">ROUND((K631-J631)*1440,0)</f>
        <v>45</v>
      </c>
      <c r="AB631" s="18" t="n">
        <f aca="false">ROUND((L631-K631)*1440,0)</f>
        <v>15</v>
      </c>
      <c r="AC631" s="18" t="n">
        <f aca="false">ROUND((M631-L631)*1440,0)</f>
        <v>56</v>
      </c>
      <c r="AD631" s="18" t="n">
        <f aca="false">IF(N631="","",ROUND((N631-M631)*1440,0))</f>
        <v>10</v>
      </c>
      <c r="AE631" s="18" t="n">
        <f aca="false">IF(O631="","",ROUND((O631-N631)*1440,0))</f>
        <v>58</v>
      </c>
      <c r="AF631" s="18" t="n">
        <f aca="false">IF(P631="","",ROUND((P631-O631)*1440,0))</f>
        <v>30</v>
      </c>
      <c r="AG631" s="18" t="n">
        <f aca="false">IF(Q631="","",ROUND((Q631-P631)*1440,0))</f>
        <v>25</v>
      </c>
      <c r="AH631" s="18" t="n">
        <f aca="false">IF(Q631="","",ROUND((Q631-H631)*1440,0))</f>
        <v>263</v>
      </c>
      <c r="AI631" s="19" t="n">
        <f aca="false">ROUND(IF(O631="",Assumptions!$B$25-K631,O631-K631)*24,1)</f>
        <v>2.3</v>
      </c>
      <c r="AJ631" s="20" t="n">
        <f aca="false">ROUND(MAX(N(Y631)/Assumptions!$C$5, N(Z631)/Assumptions!$C$6, N(AA631)/Assumptions!$C$7, N(AB631)/Assumptions!$C$8, N(AC631)/Assumptions!$C$9, N(AD631)/Assumptions!$C$10, N(AE631)/Assumptions!$C$11, N(AF631)/Assumptions!$C$12, N(AG631)/Assumptions!$C$13),3)</f>
        <v>1.5</v>
      </c>
      <c r="AK631" s="0" t="str">
        <f aca="false">IF(OR(U631="Pending",U631="On Hold"),"Open GRN (awaiting)",IF(AJ631&lt;=1,"Within SLA",IF(ROUND(N(Y631)/Assumptions!$C$5,3)=AJ631,"Gate Wait",IF(ROUND(N(Z631)/Assumptions!$C$6,3)=AJ631,"Dock Wait",IF(ROUND(N(AA631)/Assumptions!$C$7,3)=AJ631,"Unloading",IF(ROUND(N(AB631)/Assumptions!$C$8,3)=AJ631,"Unload-to-QC Wait",IF(ROUND(N(AC631)/Assumptions!$C$9,3)=AJ631,"QC",IF(ROUND(N(AD631)/Assumptions!$C$10,3)=AJ631,"QC-to-GRN Wait",IF(ROUND(N(AE631)/Assumptions!$C$11,3)=AJ631,"GRN Processing",IF(ROUND(N(AF631)/Assumptions!$C$12,3)=AJ631,"GRN-to-Putaway Wait",IF(ROUND(N(AG631)/Assumptions!$C$13,3)=AJ631,"Putaway","Within SLA")))))))))))</f>
        <v>GRN-to-Putaway Wait</v>
      </c>
    </row>
    <row r="632" customFormat="false" ht="15" hidden="false" customHeight="false" outlineLevel="0" collapsed="false">
      <c r="A632" s="0" t="s">
        <v>1999</v>
      </c>
      <c r="B632" s="0" t="s">
        <v>2000</v>
      </c>
      <c r="C632" s="0" t="s">
        <v>142</v>
      </c>
      <c r="D632" s="0" t="s">
        <v>147</v>
      </c>
      <c r="E632" s="0" t="s">
        <v>2001</v>
      </c>
      <c r="F632" s="0" t="s">
        <v>137</v>
      </c>
      <c r="G632" s="0" t="s">
        <v>167</v>
      </c>
      <c r="H632" s="17" t="n">
        <v>46218.4368055556</v>
      </c>
      <c r="I632" s="17" t="n">
        <v>46218.4680555556</v>
      </c>
      <c r="J632" s="17" t="n">
        <v>46218.4722222222</v>
      </c>
      <c r="K632" s="17" t="n">
        <v>46218.4881944444</v>
      </c>
      <c r="L632" s="17" t="n">
        <v>46218.4965277778</v>
      </c>
      <c r="M632" s="17" t="n">
        <v>46218.5180555556</v>
      </c>
      <c r="N632" s="17" t="n">
        <v>46218.5569444444</v>
      </c>
      <c r="O632" s="17" t="n">
        <v>46218.6013888889</v>
      </c>
      <c r="P632" s="17" t="n">
        <v>46218.6131944444</v>
      </c>
      <c r="Q632" s="17" t="n">
        <v>46218.6409722222</v>
      </c>
      <c r="R632" s="0" t="n">
        <v>314</v>
      </c>
      <c r="S632" s="0" t="n">
        <v>0</v>
      </c>
      <c r="T632" s="0" t="n">
        <v>0</v>
      </c>
      <c r="U632" s="18" t="s">
        <v>130</v>
      </c>
      <c r="V632" s="18" t="s">
        <v>156</v>
      </c>
      <c r="W632" s="0" t="str">
        <f aca="false">IF(AND(X632&gt;=6,X632&lt;14),"A",IF(AND(X632&gt;=14,X632&lt;22),"B","C"))</f>
        <v>A</v>
      </c>
      <c r="X632" s="18" t="n">
        <f aca="false">HOUR(H632)</f>
        <v>10</v>
      </c>
      <c r="Y632" s="18" t="n">
        <f aca="false">ROUND((I632-H632)*1440,0)</f>
        <v>45</v>
      </c>
      <c r="Z632" s="18" t="n">
        <f aca="false">ROUND((J632-I632)*1440,0)</f>
        <v>6</v>
      </c>
      <c r="AA632" s="18" t="n">
        <f aca="false">ROUND((K632-J632)*1440,0)</f>
        <v>23</v>
      </c>
      <c r="AB632" s="18" t="n">
        <f aca="false">ROUND((L632-K632)*1440,0)</f>
        <v>12</v>
      </c>
      <c r="AC632" s="18" t="n">
        <f aca="false">ROUND((M632-L632)*1440,0)</f>
        <v>31</v>
      </c>
      <c r="AD632" s="18" t="n">
        <f aca="false">IF(N632="","",ROUND((N632-M632)*1440,0))</f>
        <v>56</v>
      </c>
      <c r="AE632" s="18" t="n">
        <f aca="false">IF(O632="","",ROUND((O632-N632)*1440,0))</f>
        <v>64</v>
      </c>
      <c r="AF632" s="18" t="n">
        <f aca="false">IF(P632="","",ROUND((P632-O632)*1440,0))</f>
        <v>17</v>
      </c>
      <c r="AG632" s="18" t="n">
        <f aca="false">IF(Q632="","",ROUND((Q632-P632)*1440,0))</f>
        <v>40</v>
      </c>
      <c r="AH632" s="18" t="n">
        <f aca="false">IF(Q632="","",ROUND((Q632-H632)*1440,0))</f>
        <v>294</v>
      </c>
      <c r="AI632" s="19" t="n">
        <f aca="false">ROUND(IF(O632="",Assumptions!$B$25-K632,O632-K632)*24,1)</f>
        <v>2.7</v>
      </c>
      <c r="AJ632" s="20" t="n">
        <f aca="false">ROUND(MAX(N(Y632)/Assumptions!$C$5, N(Z632)/Assumptions!$C$6, N(AA632)/Assumptions!$C$7, N(AB632)/Assumptions!$C$8, N(AC632)/Assumptions!$C$9, N(AD632)/Assumptions!$C$10, N(AE632)/Assumptions!$C$11, N(AF632)/Assumptions!$C$12, N(AG632)/Assumptions!$C$13),3)</f>
        <v>1.867</v>
      </c>
      <c r="AK632" s="0" t="str">
        <f aca="false">IF(OR(U632="Pending",U632="On Hold"),"Open GRN (awaiting)",IF(AJ632&lt;=1,"Within SLA",IF(ROUND(N(Y632)/Assumptions!$C$5,3)=AJ632,"Gate Wait",IF(ROUND(N(Z632)/Assumptions!$C$6,3)=AJ632,"Dock Wait",IF(ROUND(N(AA632)/Assumptions!$C$7,3)=AJ632,"Unloading",IF(ROUND(N(AB632)/Assumptions!$C$8,3)=AJ632,"Unload-to-QC Wait",IF(ROUND(N(AC632)/Assumptions!$C$9,3)=AJ632,"QC",IF(ROUND(N(AD632)/Assumptions!$C$10,3)=AJ632,"QC-to-GRN Wait",IF(ROUND(N(AE632)/Assumptions!$C$11,3)=AJ632,"GRN Processing",IF(ROUND(N(AF632)/Assumptions!$C$12,3)=AJ632,"GRN-to-Putaway Wait",IF(ROUND(N(AG632)/Assumptions!$C$13,3)=AJ632,"Putaway","Within SLA")))))))))))</f>
        <v>QC-to-GRN Wait</v>
      </c>
    </row>
    <row r="633" customFormat="false" ht="15" hidden="false" customHeight="false" outlineLevel="0" collapsed="false">
      <c r="A633" s="0" t="s">
        <v>2002</v>
      </c>
      <c r="B633" s="0" t="s">
        <v>2003</v>
      </c>
      <c r="C633" s="0" t="s">
        <v>218</v>
      </c>
      <c r="D633" s="0" t="s">
        <v>147</v>
      </c>
      <c r="E633" s="0" t="s">
        <v>2004</v>
      </c>
      <c r="F633" s="0" t="s">
        <v>177</v>
      </c>
      <c r="G633" s="0" t="s">
        <v>150</v>
      </c>
      <c r="H633" s="17" t="n">
        <v>46218.4444444445</v>
      </c>
      <c r="I633" s="17" t="n">
        <v>46218.4722222222</v>
      </c>
      <c r="J633" s="17" t="n">
        <v>46218.4756944445</v>
      </c>
      <c r="K633" s="17" t="n">
        <v>46218.5208333333</v>
      </c>
      <c r="L633" s="17" t="n">
        <v>46218.5430555556</v>
      </c>
      <c r="M633" s="17" t="n">
        <v>46218.5631944445</v>
      </c>
      <c r="N633" s="17" t="n">
        <v>46218.6270833333</v>
      </c>
      <c r="O633" s="17" t="n">
        <v>46218.7180555556</v>
      </c>
      <c r="P633" s="17" t="n">
        <v>46218.7291666667</v>
      </c>
      <c r="Q633" s="17" t="n">
        <v>46218.7465277778</v>
      </c>
      <c r="R633" s="0" t="n">
        <v>391</v>
      </c>
      <c r="S633" s="0" t="n">
        <v>0</v>
      </c>
      <c r="T633" s="0" t="n">
        <v>0</v>
      </c>
      <c r="U633" s="18" t="s">
        <v>130</v>
      </c>
      <c r="V633" s="18" t="s">
        <v>131</v>
      </c>
      <c r="W633" s="0" t="str">
        <f aca="false">IF(AND(X633&gt;=6,X633&lt;14),"A",IF(AND(X633&gt;=14,X633&lt;22),"B","C"))</f>
        <v>A</v>
      </c>
      <c r="X633" s="18" t="n">
        <f aca="false">HOUR(H633)</f>
        <v>10</v>
      </c>
      <c r="Y633" s="18" t="n">
        <f aca="false">ROUND((I633-H633)*1440,0)</f>
        <v>40</v>
      </c>
      <c r="Z633" s="18" t="n">
        <f aca="false">ROUND((J633-I633)*1440,0)</f>
        <v>5</v>
      </c>
      <c r="AA633" s="18" t="n">
        <f aca="false">ROUND((K633-J633)*1440,0)</f>
        <v>65</v>
      </c>
      <c r="AB633" s="18" t="n">
        <f aca="false">ROUND((L633-K633)*1440,0)</f>
        <v>32</v>
      </c>
      <c r="AC633" s="18" t="n">
        <f aca="false">ROUND((M633-L633)*1440,0)</f>
        <v>29</v>
      </c>
      <c r="AD633" s="18" t="n">
        <f aca="false">IF(N633="","",ROUND((N633-M633)*1440,0))</f>
        <v>92</v>
      </c>
      <c r="AE633" s="18" t="n">
        <f aca="false">IF(O633="","",ROUND((O633-N633)*1440,0))</f>
        <v>131</v>
      </c>
      <c r="AF633" s="18" t="n">
        <f aca="false">IF(P633="","",ROUND((P633-O633)*1440,0))</f>
        <v>16</v>
      </c>
      <c r="AG633" s="18" t="n">
        <f aca="false">IF(Q633="","",ROUND((Q633-P633)*1440,0))</f>
        <v>25</v>
      </c>
      <c r="AH633" s="18" t="n">
        <f aca="false">IF(Q633="","",ROUND((Q633-H633)*1440,0))</f>
        <v>435</v>
      </c>
      <c r="AI633" s="19" t="n">
        <f aca="false">ROUND(IF(O633="",Assumptions!$B$25-K633,O633-K633)*24,1)</f>
        <v>4.7</v>
      </c>
      <c r="AJ633" s="20" t="n">
        <f aca="false">ROUND(MAX(N(Y633)/Assumptions!$C$5, N(Z633)/Assumptions!$C$6, N(AA633)/Assumptions!$C$7, N(AB633)/Assumptions!$C$8, N(AC633)/Assumptions!$C$9, N(AD633)/Assumptions!$C$10, N(AE633)/Assumptions!$C$11, N(AF633)/Assumptions!$C$12, N(AG633)/Assumptions!$C$13),3)</f>
        <v>3.067</v>
      </c>
      <c r="AK633" s="0" t="str">
        <f aca="false">IF(OR(U633="Pending",U633="On Hold"),"Open GRN (awaiting)",IF(AJ633&lt;=1,"Within SLA",IF(ROUND(N(Y633)/Assumptions!$C$5,3)=AJ633,"Gate Wait",IF(ROUND(N(Z633)/Assumptions!$C$6,3)=AJ633,"Dock Wait",IF(ROUND(N(AA633)/Assumptions!$C$7,3)=AJ633,"Unloading",IF(ROUND(N(AB633)/Assumptions!$C$8,3)=AJ633,"Unload-to-QC Wait",IF(ROUND(N(AC633)/Assumptions!$C$9,3)=AJ633,"QC",IF(ROUND(N(AD633)/Assumptions!$C$10,3)=AJ633,"QC-to-GRN Wait",IF(ROUND(N(AE633)/Assumptions!$C$11,3)=AJ633,"GRN Processing",IF(ROUND(N(AF633)/Assumptions!$C$12,3)=AJ633,"GRN-to-Putaway Wait",IF(ROUND(N(AG633)/Assumptions!$C$13,3)=AJ633,"Putaway","Within SLA")))))))))))</f>
        <v>QC-to-GRN Wait</v>
      </c>
    </row>
    <row r="634" customFormat="false" ht="15" hidden="false" customHeight="false" outlineLevel="0" collapsed="false">
      <c r="A634" s="0" t="s">
        <v>2005</v>
      </c>
      <c r="B634" s="0" t="s">
        <v>2006</v>
      </c>
      <c r="C634" s="0" t="s">
        <v>118</v>
      </c>
      <c r="D634" s="0" t="s">
        <v>119</v>
      </c>
      <c r="E634" s="0" t="s">
        <v>2007</v>
      </c>
      <c r="F634" s="0" t="s">
        <v>121</v>
      </c>
      <c r="G634" s="0" t="s">
        <v>122</v>
      </c>
      <c r="H634" s="17" t="n">
        <v>46218.4479166667</v>
      </c>
      <c r="I634" s="17" t="n">
        <v>46218.4576388889</v>
      </c>
      <c r="J634" s="17" t="n">
        <v>46218.4597222222</v>
      </c>
      <c r="K634" s="17" t="n">
        <v>46218.4909722222</v>
      </c>
      <c r="L634" s="17" t="n">
        <v>46218.4972222222</v>
      </c>
      <c r="M634" s="17" t="n">
        <v>46218.5118055556</v>
      </c>
      <c r="N634" s="17" t="n">
        <v>46218.5763888889</v>
      </c>
      <c r="O634" s="17" t="n">
        <v>46218.5833333333</v>
      </c>
      <c r="P634" s="17" t="n">
        <v>46218.5923611111</v>
      </c>
      <c r="Q634" s="17" t="n">
        <v>46218.6145833333</v>
      </c>
      <c r="R634" s="0" t="n">
        <v>358</v>
      </c>
      <c r="S634" s="0" t="n">
        <v>0</v>
      </c>
      <c r="T634" s="0" t="n">
        <v>0</v>
      </c>
      <c r="U634" s="18" t="s">
        <v>130</v>
      </c>
      <c r="V634" s="18" t="s">
        <v>131</v>
      </c>
      <c r="W634" s="0" t="str">
        <f aca="false">IF(AND(X634&gt;=6,X634&lt;14),"A",IF(AND(X634&gt;=14,X634&lt;22),"B","C"))</f>
        <v>A</v>
      </c>
      <c r="X634" s="18" t="n">
        <f aca="false">HOUR(H634)</f>
        <v>10</v>
      </c>
      <c r="Y634" s="18" t="n">
        <f aca="false">ROUND((I634-H634)*1440,0)</f>
        <v>14</v>
      </c>
      <c r="Z634" s="18" t="n">
        <f aca="false">ROUND((J634-I634)*1440,0)</f>
        <v>3</v>
      </c>
      <c r="AA634" s="18" t="n">
        <f aca="false">ROUND((K634-J634)*1440,0)</f>
        <v>45</v>
      </c>
      <c r="AB634" s="18" t="n">
        <f aca="false">ROUND((L634-K634)*1440,0)</f>
        <v>9</v>
      </c>
      <c r="AC634" s="18" t="n">
        <f aca="false">ROUND((M634-L634)*1440,0)</f>
        <v>21</v>
      </c>
      <c r="AD634" s="18" t="n">
        <f aca="false">IF(N634="","",ROUND((N634-M634)*1440,0))</f>
        <v>93</v>
      </c>
      <c r="AE634" s="18" t="n">
        <f aca="false">IF(O634="","",ROUND((O634-N634)*1440,0))</f>
        <v>10</v>
      </c>
      <c r="AF634" s="18" t="n">
        <f aca="false">IF(P634="","",ROUND((P634-O634)*1440,0))</f>
        <v>13</v>
      </c>
      <c r="AG634" s="18" t="n">
        <f aca="false">IF(Q634="","",ROUND((Q634-P634)*1440,0))</f>
        <v>32</v>
      </c>
      <c r="AH634" s="18" t="n">
        <f aca="false">IF(Q634="","",ROUND((Q634-H634)*1440,0))</f>
        <v>240</v>
      </c>
      <c r="AI634" s="19" t="n">
        <f aca="false">ROUND(IF(O634="",Assumptions!$B$25-K634,O634-K634)*24,1)</f>
        <v>2.2</v>
      </c>
      <c r="AJ634" s="20" t="n">
        <f aca="false">ROUND(MAX(N(Y634)/Assumptions!$C$5, N(Z634)/Assumptions!$C$6, N(AA634)/Assumptions!$C$7, N(AB634)/Assumptions!$C$8, N(AC634)/Assumptions!$C$9, N(AD634)/Assumptions!$C$10, N(AE634)/Assumptions!$C$11, N(AF634)/Assumptions!$C$12, N(AG634)/Assumptions!$C$13),3)</f>
        <v>3.1</v>
      </c>
      <c r="AK634" s="0" t="str">
        <f aca="false">IF(OR(U634="Pending",U634="On Hold"),"Open GRN (awaiting)",IF(AJ634&lt;=1,"Within SLA",IF(ROUND(N(Y634)/Assumptions!$C$5,3)=AJ634,"Gate Wait",IF(ROUND(N(Z634)/Assumptions!$C$6,3)=AJ634,"Dock Wait",IF(ROUND(N(AA634)/Assumptions!$C$7,3)=AJ634,"Unloading",IF(ROUND(N(AB634)/Assumptions!$C$8,3)=AJ634,"Unload-to-QC Wait",IF(ROUND(N(AC634)/Assumptions!$C$9,3)=AJ634,"QC",IF(ROUND(N(AD634)/Assumptions!$C$10,3)=AJ634,"QC-to-GRN Wait",IF(ROUND(N(AE634)/Assumptions!$C$11,3)=AJ634,"GRN Processing",IF(ROUND(N(AF634)/Assumptions!$C$12,3)=AJ634,"GRN-to-Putaway Wait",IF(ROUND(N(AG634)/Assumptions!$C$13,3)=AJ634,"Putaway","Within SLA")))))))))))</f>
        <v>QC-to-GRN Wait</v>
      </c>
    </row>
    <row r="635" customFormat="false" ht="15" hidden="false" customHeight="false" outlineLevel="0" collapsed="false">
      <c r="A635" s="0" t="s">
        <v>2008</v>
      </c>
      <c r="B635" s="0" t="s">
        <v>2009</v>
      </c>
      <c r="C635" s="0" t="s">
        <v>142</v>
      </c>
      <c r="D635" s="0" t="s">
        <v>147</v>
      </c>
      <c r="E635" s="0" t="s">
        <v>2010</v>
      </c>
      <c r="F635" s="0" t="s">
        <v>137</v>
      </c>
      <c r="G635" s="0" t="s">
        <v>150</v>
      </c>
      <c r="H635" s="17" t="n">
        <v>46218.4694444445</v>
      </c>
      <c r="I635" s="17" t="n">
        <v>46218.5069444445</v>
      </c>
      <c r="J635" s="17" t="n">
        <v>46218.5159722222</v>
      </c>
      <c r="K635" s="17" t="n">
        <v>46218.5555555556</v>
      </c>
      <c r="L635" s="17" t="n">
        <v>46218.5659722222</v>
      </c>
      <c r="M635" s="17" t="n">
        <v>46218.5736111111</v>
      </c>
      <c r="N635" s="17" t="n">
        <v>46218.6340277778</v>
      </c>
      <c r="O635" s="17" t="n">
        <v>46218.6388888889</v>
      </c>
      <c r="P635" s="17" t="n">
        <v>46218.6590277778</v>
      </c>
      <c r="Q635" s="17" t="n">
        <v>46218.6784722222</v>
      </c>
      <c r="R635" s="0" t="n">
        <v>732</v>
      </c>
      <c r="S635" s="0" t="n">
        <v>0</v>
      </c>
      <c r="T635" s="0" t="n">
        <v>0</v>
      </c>
      <c r="U635" s="18" t="s">
        <v>130</v>
      </c>
      <c r="V635" s="18" t="s">
        <v>131</v>
      </c>
      <c r="W635" s="0" t="str">
        <f aca="false">IF(AND(X635&gt;=6,X635&lt;14),"A",IF(AND(X635&gt;=14,X635&lt;22),"B","C"))</f>
        <v>A</v>
      </c>
      <c r="X635" s="18" t="n">
        <f aca="false">HOUR(H635)</f>
        <v>11</v>
      </c>
      <c r="Y635" s="18" t="n">
        <f aca="false">ROUND((I635-H635)*1440,0)</f>
        <v>54</v>
      </c>
      <c r="Z635" s="18" t="n">
        <f aca="false">ROUND((J635-I635)*1440,0)</f>
        <v>13</v>
      </c>
      <c r="AA635" s="18" t="n">
        <f aca="false">ROUND((K635-J635)*1440,0)</f>
        <v>57</v>
      </c>
      <c r="AB635" s="18" t="n">
        <f aca="false">ROUND((L635-K635)*1440,0)</f>
        <v>15</v>
      </c>
      <c r="AC635" s="18" t="n">
        <f aca="false">ROUND((M635-L635)*1440,0)</f>
        <v>11</v>
      </c>
      <c r="AD635" s="18" t="n">
        <f aca="false">IF(N635="","",ROUND((N635-M635)*1440,0))</f>
        <v>87</v>
      </c>
      <c r="AE635" s="18" t="n">
        <f aca="false">IF(O635="","",ROUND((O635-N635)*1440,0))</f>
        <v>7</v>
      </c>
      <c r="AF635" s="18" t="n">
        <f aca="false">IF(P635="","",ROUND((P635-O635)*1440,0))</f>
        <v>29</v>
      </c>
      <c r="AG635" s="18" t="n">
        <f aca="false">IF(Q635="","",ROUND((Q635-P635)*1440,0))</f>
        <v>28</v>
      </c>
      <c r="AH635" s="18" t="n">
        <f aca="false">IF(Q635="","",ROUND((Q635-H635)*1440,0))</f>
        <v>301</v>
      </c>
      <c r="AI635" s="19" t="n">
        <f aca="false">ROUND(IF(O635="",Assumptions!$B$25-K635,O635-K635)*24,1)</f>
        <v>2</v>
      </c>
      <c r="AJ635" s="20" t="n">
        <f aca="false">ROUND(MAX(N(Y635)/Assumptions!$C$5, N(Z635)/Assumptions!$C$6, N(AA635)/Assumptions!$C$7, N(AB635)/Assumptions!$C$8, N(AC635)/Assumptions!$C$9, N(AD635)/Assumptions!$C$10, N(AE635)/Assumptions!$C$11, N(AF635)/Assumptions!$C$12, N(AG635)/Assumptions!$C$13),3)</f>
        <v>2.9</v>
      </c>
      <c r="AK635" s="0" t="str">
        <f aca="false">IF(OR(U635="Pending",U635="On Hold"),"Open GRN (awaiting)",IF(AJ635&lt;=1,"Within SLA",IF(ROUND(N(Y635)/Assumptions!$C$5,3)=AJ635,"Gate Wait",IF(ROUND(N(Z635)/Assumptions!$C$6,3)=AJ635,"Dock Wait",IF(ROUND(N(AA635)/Assumptions!$C$7,3)=AJ635,"Unloading",IF(ROUND(N(AB635)/Assumptions!$C$8,3)=AJ635,"Unload-to-QC Wait",IF(ROUND(N(AC635)/Assumptions!$C$9,3)=AJ635,"QC",IF(ROUND(N(AD635)/Assumptions!$C$10,3)=AJ635,"QC-to-GRN Wait",IF(ROUND(N(AE635)/Assumptions!$C$11,3)=AJ635,"GRN Processing",IF(ROUND(N(AF635)/Assumptions!$C$12,3)=AJ635,"GRN-to-Putaway Wait",IF(ROUND(N(AG635)/Assumptions!$C$13,3)=AJ635,"Putaway","Within SLA")))))))))))</f>
        <v>QC-to-GRN Wait</v>
      </c>
    </row>
    <row r="636" customFormat="false" ht="15" hidden="false" customHeight="false" outlineLevel="0" collapsed="false">
      <c r="A636" s="0" t="s">
        <v>2011</v>
      </c>
      <c r="B636" s="0" t="s">
        <v>2012</v>
      </c>
      <c r="C636" s="0" t="s">
        <v>170</v>
      </c>
      <c r="D636" s="0" t="s">
        <v>135</v>
      </c>
      <c r="E636" s="0" t="s">
        <v>2013</v>
      </c>
      <c r="F636" s="0" t="s">
        <v>172</v>
      </c>
      <c r="G636" s="0" t="s">
        <v>138</v>
      </c>
      <c r="H636" s="17" t="n">
        <v>46218.4756944445</v>
      </c>
      <c r="I636" s="17" t="n">
        <v>46218.5</v>
      </c>
      <c r="J636" s="17" t="n">
        <v>46218.5076388889</v>
      </c>
      <c r="K636" s="17" t="n">
        <v>46218.5444444444</v>
      </c>
      <c r="L636" s="17" t="n">
        <v>46218.5590277778</v>
      </c>
      <c r="M636" s="17" t="n">
        <v>46218.5715277778</v>
      </c>
      <c r="N636" s="17" t="n">
        <v>46218.5972222222</v>
      </c>
      <c r="O636" s="17" t="n">
        <v>46218.6034722222</v>
      </c>
      <c r="P636" s="17" t="n">
        <v>46218.6256944445</v>
      </c>
      <c r="Q636" s="17" t="n">
        <v>46218.6451388889</v>
      </c>
      <c r="R636" s="0" t="n">
        <v>640</v>
      </c>
      <c r="S636" s="0" t="n">
        <v>0</v>
      </c>
      <c r="T636" s="0" t="n">
        <v>0</v>
      </c>
      <c r="U636" s="18" t="s">
        <v>130</v>
      </c>
      <c r="V636" s="18" t="s">
        <v>139</v>
      </c>
      <c r="W636" s="0" t="str">
        <f aca="false">IF(AND(X636&gt;=6,X636&lt;14),"A",IF(AND(X636&gt;=14,X636&lt;22),"B","C"))</f>
        <v>A</v>
      </c>
      <c r="X636" s="18" t="n">
        <f aca="false">HOUR(H636)</f>
        <v>11</v>
      </c>
      <c r="Y636" s="18" t="n">
        <f aca="false">ROUND((I636-H636)*1440,0)</f>
        <v>35</v>
      </c>
      <c r="Z636" s="18" t="n">
        <f aca="false">ROUND((J636-I636)*1440,0)</f>
        <v>11</v>
      </c>
      <c r="AA636" s="18" t="n">
        <f aca="false">ROUND((K636-J636)*1440,0)</f>
        <v>53</v>
      </c>
      <c r="AB636" s="18" t="n">
        <f aca="false">ROUND((L636-K636)*1440,0)</f>
        <v>21</v>
      </c>
      <c r="AC636" s="18" t="n">
        <f aca="false">ROUND((M636-L636)*1440,0)</f>
        <v>18</v>
      </c>
      <c r="AD636" s="18" t="n">
        <f aca="false">IF(N636="","",ROUND((N636-M636)*1440,0))</f>
        <v>37</v>
      </c>
      <c r="AE636" s="18" t="n">
        <f aca="false">IF(O636="","",ROUND((O636-N636)*1440,0))</f>
        <v>9</v>
      </c>
      <c r="AF636" s="18" t="n">
        <f aca="false">IF(P636="","",ROUND((P636-O636)*1440,0))</f>
        <v>32</v>
      </c>
      <c r="AG636" s="18" t="n">
        <f aca="false">IF(Q636="","",ROUND((Q636-P636)*1440,0))</f>
        <v>28</v>
      </c>
      <c r="AH636" s="18" t="n">
        <f aca="false">IF(Q636="","",ROUND((Q636-H636)*1440,0))</f>
        <v>244</v>
      </c>
      <c r="AI636" s="19" t="n">
        <f aca="false">ROUND(IF(O636="",Assumptions!$B$25-K636,O636-K636)*24,1)</f>
        <v>1.4</v>
      </c>
      <c r="AJ636" s="20" t="n">
        <f aca="false">ROUND(MAX(N(Y636)/Assumptions!$C$5, N(Z636)/Assumptions!$C$6, N(AA636)/Assumptions!$C$7, N(AB636)/Assumptions!$C$8, N(AC636)/Assumptions!$C$9, N(AD636)/Assumptions!$C$10, N(AE636)/Assumptions!$C$11, N(AF636)/Assumptions!$C$12, N(AG636)/Assumptions!$C$13),3)</f>
        <v>1.6</v>
      </c>
      <c r="AK636" s="0" t="str">
        <f aca="false">IF(OR(U636="Pending",U636="On Hold"),"Open GRN (awaiting)",IF(AJ636&lt;=1,"Within SLA",IF(ROUND(N(Y636)/Assumptions!$C$5,3)=AJ636,"Gate Wait",IF(ROUND(N(Z636)/Assumptions!$C$6,3)=AJ636,"Dock Wait",IF(ROUND(N(AA636)/Assumptions!$C$7,3)=AJ636,"Unloading",IF(ROUND(N(AB636)/Assumptions!$C$8,3)=AJ636,"Unload-to-QC Wait",IF(ROUND(N(AC636)/Assumptions!$C$9,3)=AJ636,"QC",IF(ROUND(N(AD636)/Assumptions!$C$10,3)=AJ636,"QC-to-GRN Wait",IF(ROUND(N(AE636)/Assumptions!$C$11,3)=AJ636,"GRN Processing",IF(ROUND(N(AF636)/Assumptions!$C$12,3)=AJ636,"GRN-to-Putaway Wait",IF(ROUND(N(AG636)/Assumptions!$C$13,3)=AJ636,"Putaway","Within SLA")))))))))))</f>
        <v>GRN-to-Putaway Wait</v>
      </c>
    </row>
    <row r="637" customFormat="false" ht="15" hidden="false" customHeight="false" outlineLevel="0" collapsed="false">
      <c r="A637" s="0" t="s">
        <v>2014</v>
      </c>
      <c r="B637" s="0" t="s">
        <v>2015</v>
      </c>
      <c r="C637" s="0" t="s">
        <v>170</v>
      </c>
      <c r="D637" s="0" t="s">
        <v>147</v>
      </c>
      <c r="E637" s="0" t="s">
        <v>2016</v>
      </c>
      <c r="F637" s="0" t="s">
        <v>121</v>
      </c>
      <c r="G637" s="0" t="s">
        <v>167</v>
      </c>
      <c r="H637" s="17" t="n">
        <v>46218.4944444444</v>
      </c>
      <c r="I637" s="17" t="n">
        <v>46218.5319444445</v>
      </c>
      <c r="J637" s="17" t="n">
        <v>46218.5361111111</v>
      </c>
      <c r="K637" s="17" t="n">
        <v>46218.5638888889</v>
      </c>
      <c r="L637" s="17" t="n">
        <v>46218.5722222222</v>
      </c>
      <c r="M637" s="17" t="n">
        <v>46218.5798611111</v>
      </c>
      <c r="N637" s="17" t="n">
        <v>46218.5951388889</v>
      </c>
      <c r="O637" s="17" t="n">
        <v>46218.6479166667</v>
      </c>
      <c r="P637" s="17" t="n">
        <v>46218.6576388889</v>
      </c>
      <c r="Q637" s="17" t="n">
        <v>46218.6645833333</v>
      </c>
      <c r="R637" s="0" t="n">
        <v>605</v>
      </c>
      <c r="S637" s="0" t="n">
        <v>0</v>
      </c>
      <c r="T637" s="0" t="n">
        <v>0</v>
      </c>
      <c r="U637" s="18" t="s">
        <v>130</v>
      </c>
      <c r="V637" s="18" t="s">
        <v>82</v>
      </c>
      <c r="W637" s="0" t="str">
        <f aca="false">IF(AND(X637&gt;=6,X637&lt;14),"A",IF(AND(X637&gt;=14,X637&lt;22),"B","C"))</f>
        <v>A</v>
      </c>
      <c r="X637" s="18" t="n">
        <f aca="false">HOUR(H637)</f>
        <v>11</v>
      </c>
      <c r="Y637" s="18" t="n">
        <f aca="false">ROUND((I637-H637)*1440,0)</f>
        <v>54</v>
      </c>
      <c r="Z637" s="18" t="n">
        <f aca="false">ROUND((J637-I637)*1440,0)</f>
        <v>6</v>
      </c>
      <c r="AA637" s="18" t="n">
        <f aca="false">ROUND((K637-J637)*1440,0)</f>
        <v>40</v>
      </c>
      <c r="AB637" s="18" t="n">
        <f aca="false">ROUND((L637-K637)*1440,0)</f>
        <v>12</v>
      </c>
      <c r="AC637" s="18" t="n">
        <f aca="false">ROUND((M637-L637)*1440,0)</f>
        <v>11</v>
      </c>
      <c r="AD637" s="18" t="n">
        <f aca="false">IF(N637="","",ROUND((N637-M637)*1440,0))</f>
        <v>22</v>
      </c>
      <c r="AE637" s="18" t="n">
        <f aca="false">IF(O637="","",ROUND((O637-N637)*1440,0))</f>
        <v>76</v>
      </c>
      <c r="AF637" s="18" t="n">
        <f aca="false">IF(P637="","",ROUND((P637-O637)*1440,0))</f>
        <v>14</v>
      </c>
      <c r="AG637" s="18" t="n">
        <f aca="false">IF(Q637="","",ROUND((Q637-P637)*1440,0))</f>
        <v>10</v>
      </c>
      <c r="AH637" s="18" t="n">
        <f aca="false">IF(Q637="","",ROUND((Q637-H637)*1440,0))</f>
        <v>245</v>
      </c>
      <c r="AI637" s="19" t="n">
        <f aca="false">ROUND(IF(O637="",Assumptions!$B$25-K637,O637-K637)*24,1)</f>
        <v>2</v>
      </c>
      <c r="AJ637" s="20" t="n">
        <f aca="false">ROUND(MAX(N(Y637)/Assumptions!$C$5, N(Z637)/Assumptions!$C$6, N(AA637)/Assumptions!$C$7, N(AB637)/Assumptions!$C$8, N(AC637)/Assumptions!$C$9, N(AD637)/Assumptions!$C$10, N(AE637)/Assumptions!$C$11, N(AF637)/Assumptions!$C$12, N(AG637)/Assumptions!$C$13),3)</f>
        <v>1.8</v>
      </c>
      <c r="AK637" s="0" t="str">
        <f aca="false">IF(OR(U637="Pending",U637="On Hold"),"Open GRN (awaiting)",IF(AJ637&lt;=1,"Within SLA",IF(ROUND(N(Y637)/Assumptions!$C$5,3)=AJ637,"Gate Wait",IF(ROUND(N(Z637)/Assumptions!$C$6,3)=AJ637,"Dock Wait",IF(ROUND(N(AA637)/Assumptions!$C$7,3)=AJ637,"Unloading",IF(ROUND(N(AB637)/Assumptions!$C$8,3)=AJ637,"Unload-to-QC Wait",IF(ROUND(N(AC637)/Assumptions!$C$9,3)=AJ637,"QC",IF(ROUND(N(AD637)/Assumptions!$C$10,3)=AJ637,"QC-to-GRN Wait",IF(ROUND(N(AE637)/Assumptions!$C$11,3)=AJ637,"GRN Processing",IF(ROUND(N(AF637)/Assumptions!$C$12,3)=AJ637,"GRN-to-Putaway Wait",IF(ROUND(N(AG637)/Assumptions!$C$13,3)=AJ637,"Putaway","Within SLA")))))))))))</f>
        <v>Gate Wait</v>
      </c>
    </row>
    <row r="638" customFormat="false" ht="15" hidden="false" customHeight="false" outlineLevel="0" collapsed="false">
      <c r="A638" s="0" t="s">
        <v>2017</v>
      </c>
      <c r="B638" s="0" t="s">
        <v>2018</v>
      </c>
      <c r="C638" s="0" t="s">
        <v>126</v>
      </c>
      <c r="D638" s="0" t="s">
        <v>147</v>
      </c>
      <c r="E638" s="0" t="s">
        <v>2019</v>
      </c>
      <c r="F638" s="0" t="s">
        <v>128</v>
      </c>
      <c r="G638" s="0" t="s">
        <v>150</v>
      </c>
      <c r="H638" s="17" t="n">
        <v>46218.5</v>
      </c>
      <c r="I638" s="17" t="n">
        <v>46218.5520833333</v>
      </c>
      <c r="J638" s="17" t="n">
        <v>46218.55625</v>
      </c>
      <c r="K638" s="17" t="n">
        <v>46218.6305555556</v>
      </c>
      <c r="L638" s="17" t="n">
        <v>46218.6444444444</v>
      </c>
      <c r="M638" s="17" t="n">
        <v>46218.6590277778</v>
      </c>
      <c r="N638" s="17" t="n">
        <v>46218.6708333333</v>
      </c>
      <c r="O638" s="17" t="n">
        <v>46218.6979166667</v>
      </c>
      <c r="P638" s="17" t="n">
        <v>46218.7083333333</v>
      </c>
      <c r="Q638" s="17" t="n">
        <v>46218.7583333333</v>
      </c>
      <c r="R638" s="0" t="n">
        <v>3000</v>
      </c>
      <c r="S638" s="0" t="n">
        <v>0</v>
      </c>
      <c r="T638" s="0" t="n">
        <v>0</v>
      </c>
      <c r="U638" s="18" t="s">
        <v>130</v>
      </c>
      <c r="V638" s="18" t="s">
        <v>82</v>
      </c>
      <c r="W638" s="0" t="str">
        <f aca="false">IF(AND(X638&gt;=6,X638&lt;14),"A",IF(AND(X638&gt;=14,X638&lt;22),"B","C"))</f>
        <v>A</v>
      </c>
      <c r="X638" s="18" t="n">
        <f aca="false">HOUR(H638)</f>
        <v>12</v>
      </c>
      <c r="Y638" s="18" t="n">
        <f aca="false">ROUND((I638-H638)*1440,0)</f>
        <v>75</v>
      </c>
      <c r="Z638" s="18" t="n">
        <f aca="false">ROUND((J638-I638)*1440,0)</f>
        <v>6</v>
      </c>
      <c r="AA638" s="18" t="n">
        <f aca="false">ROUND((K638-J638)*1440,0)</f>
        <v>107</v>
      </c>
      <c r="AB638" s="18" t="n">
        <f aca="false">ROUND((L638-K638)*1440,0)</f>
        <v>20</v>
      </c>
      <c r="AC638" s="18" t="n">
        <f aca="false">ROUND((M638-L638)*1440,0)</f>
        <v>21</v>
      </c>
      <c r="AD638" s="18" t="n">
        <f aca="false">IF(N638="","",ROUND((N638-M638)*1440,0))</f>
        <v>17</v>
      </c>
      <c r="AE638" s="18" t="n">
        <f aca="false">IF(O638="","",ROUND((O638-N638)*1440,0))</f>
        <v>39</v>
      </c>
      <c r="AF638" s="18" t="n">
        <f aca="false">IF(P638="","",ROUND((P638-O638)*1440,0))</f>
        <v>15</v>
      </c>
      <c r="AG638" s="18" t="n">
        <f aca="false">IF(Q638="","",ROUND((Q638-P638)*1440,0))</f>
        <v>72</v>
      </c>
      <c r="AH638" s="18" t="n">
        <f aca="false">IF(Q638="","",ROUND((Q638-H638)*1440,0))</f>
        <v>372</v>
      </c>
      <c r="AI638" s="19" t="n">
        <f aca="false">ROUND(IF(O638="",Assumptions!$B$25-K638,O638-K638)*24,1)</f>
        <v>1.6</v>
      </c>
      <c r="AJ638" s="20" t="n">
        <f aca="false">ROUND(MAX(N(Y638)/Assumptions!$C$5, N(Z638)/Assumptions!$C$6, N(AA638)/Assumptions!$C$7, N(AB638)/Assumptions!$C$8, N(AC638)/Assumptions!$C$9, N(AD638)/Assumptions!$C$10, N(AE638)/Assumptions!$C$11, N(AF638)/Assumptions!$C$12, N(AG638)/Assumptions!$C$13),3)</f>
        <v>2.5</v>
      </c>
      <c r="AK638" s="0" t="str">
        <f aca="false">IF(OR(U638="Pending",U638="On Hold"),"Open GRN (awaiting)",IF(AJ638&lt;=1,"Within SLA",IF(ROUND(N(Y638)/Assumptions!$C$5,3)=AJ638,"Gate Wait",IF(ROUND(N(Z638)/Assumptions!$C$6,3)=AJ638,"Dock Wait",IF(ROUND(N(AA638)/Assumptions!$C$7,3)=AJ638,"Unloading",IF(ROUND(N(AB638)/Assumptions!$C$8,3)=AJ638,"Unload-to-QC Wait",IF(ROUND(N(AC638)/Assumptions!$C$9,3)=AJ638,"QC",IF(ROUND(N(AD638)/Assumptions!$C$10,3)=AJ638,"QC-to-GRN Wait",IF(ROUND(N(AE638)/Assumptions!$C$11,3)=AJ638,"GRN Processing",IF(ROUND(N(AF638)/Assumptions!$C$12,3)=AJ638,"GRN-to-Putaway Wait",IF(ROUND(N(AG638)/Assumptions!$C$13,3)=AJ638,"Putaway","Within SLA")))))))))))</f>
        <v>Gate Wait</v>
      </c>
    </row>
    <row r="639" customFormat="false" ht="15" hidden="false" customHeight="false" outlineLevel="0" collapsed="false">
      <c r="A639" s="0" t="s">
        <v>2020</v>
      </c>
      <c r="B639" s="0" t="s">
        <v>2021</v>
      </c>
      <c r="C639" s="0" t="s">
        <v>175</v>
      </c>
      <c r="D639" s="0" t="s">
        <v>147</v>
      </c>
      <c r="E639" s="0" t="s">
        <v>2022</v>
      </c>
      <c r="F639" s="0" t="s">
        <v>177</v>
      </c>
      <c r="G639" s="0" t="s">
        <v>167</v>
      </c>
      <c r="H639" s="17" t="n">
        <v>46218.5145833333</v>
      </c>
      <c r="I639" s="17" t="n">
        <v>46218.5361111111</v>
      </c>
      <c r="J639" s="17" t="n">
        <v>46218.5381944445</v>
      </c>
      <c r="K639" s="17" t="n">
        <v>46218.5694444445</v>
      </c>
      <c r="L639" s="17" t="n">
        <v>46218.5756944444</v>
      </c>
      <c r="M639" s="17" t="n">
        <v>46218.5868055556</v>
      </c>
      <c r="N639" s="17" t="n">
        <v>46218.6</v>
      </c>
      <c r="O639" s="17" t="n">
        <v>46218.6326388889</v>
      </c>
      <c r="P639" s="17" t="n">
        <v>46218.6493055556</v>
      </c>
      <c r="Q639" s="17" t="n">
        <v>46218.6645833333</v>
      </c>
      <c r="R639" s="0" t="n">
        <v>397</v>
      </c>
      <c r="S639" s="0" t="n">
        <v>0</v>
      </c>
      <c r="T639" s="0" t="n">
        <v>0</v>
      </c>
      <c r="U639" s="18" t="s">
        <v>130</v>
      </c>
      <c r="V639" s="18" t="s">
        <v>139</v>
      </c>
      <c r="W639" s="0" t="str">
        <f aca="false">IF(AND(X639&gt;=6,X639&lt;14),"A",IF(AND(X639&gt;=14,X639&lt;22),"B","C"))</f>
        <v>A</v>
      </c>
      <c r="X639" s="18" t="n">
        <f aca="false">HOUR(H639)</f>
        <v>12</v>
      </c>
      <c r="Y639" s="18" t="n">
        <f aca="false">ROUND((I639-H639)*1440,0)</f>
        <v>31</v>
      </c>
      <c r="Z639" s="18" t="n">
        <f aca="false">ROUND((J639-I639)*1440,0)</f>
        <v>3</v>
      </c>
      <c r="AA639" s="18" t="n">
        <f aca="false">ROUND((K639-J639)*1440,0)</f>
        <v>45</v>
      </c>
      <c r="AB639" s="18" t="n">
        <f aca="false">ROUND((L639-K639)*1440,0)</f>
        <v>9</v>
      </c>
      <c r="AC639" s="18" t="n">
        <f aca="false">ROUND((M639-L639)*1440,0)</f>
        <v>16</v>
      </c>
      <c r="AD639" s="18" t="n">
        <f aca="false">IF(N639="","",ROUND((N639-M639)*1440,0))</f>
        <v>19</v>
      </c>
      <c r="AE639" s="18" t="n">
        <f aca="false">IF(O639="","",ROUND((O639-N639)*1440,0))</f>
        <v>47</v>
      </c>
      <c r="AF639" s="18" t="n">
        <f aca="false">IF(P639="","",ROUND((P639-O639)*1440,0))</f>
        <v>24</v>
      </c>
      <c r="AG639" s="18" t="n">
        <f aca="false">IF(Q639="","",ROUND((Q639-P639)*1440,0))</f>
        <v>22</v>
      </c>
      <c r="AH639" s="18" t="n">
        <f aca="false">IF(Q639="","",ROUND((Q639-H639)*1440,0))</f>
        <v>216</v>
      </c>
      <c r="AI639" s="19" t="n">
        <f aca="false">ROUND(IF(O639="",Assumptions!$B$25-K639,O639-K639)*24,1)</f>
        <v>1.5</v>
      </c>
      <c r="AJ639" s="20" t="n">
        <f aca="false">ROUND(MAX(N(Y639)/Assumptions!$C$5, N(Z639)/Assumptions!$C$6, N(AA639)/Assumptions!$C$7, N(AB639)/Assumptions!$C$8, N(AC639)/Assumptions!$C$9, N(AD639)/Assumptions!$C$10, N(AE639)/Assumptions!$C$11, N(AF639)/Assumptions!$C$12, N(AG639)/Assumptions!$C$13),3)</f>
        <v>1.2</v>
      </c>
      <c r="AK639" s="0" t="str">
        <f aca="false">IF(OR(U639="Pending",U639="On Hold"),"Open GRN (awaiting)",IF(AJ639&lt;=1,"Within SLA",IF(ROUND(N(Y639)/Assumptions!$C$5,3)=AJ639,"Gate Wait",IF(ROUND(N(Z639)/Assumptions!$C$6,3)=AJ639,"Dock Wait",IF(ROUND(N(AA639)/Assumptions!$C$7,3)=AJ639,"Unloading",IF(ROUND(N(AB639)/Assumptions!$C$8,3)=AJ639,"Unload-to-QC Wait",IF(ROUND(N(AC639)/Assumptions!$C$9,3)=AJ639,"QC",IF(ROUND(N(AD639)/Assumptions!$C$10,3)=AJ639,"QC-to-GRN Wait",IF(ROUND(N(AE639)/Assumptions!$C$11,3)=AJ639,"GRN Processing",IF(ROUND(N(AF639)/Assumptions!$C$12,3)=AJ639,"GRN-to-Putaway Wait",IF(ROUND(N(AG639)/Assumptions!$C$13,3)=AJ639,"Putaway","Within SLA")))))))))))</f>
        <v>GRN-to-Putaway Wait</v>
      </c>
    </row>
    <row r="640" customFormat="false" ht="15" hidden="false" customHeight="false" outlineLevel="0" collapsed="false">
      <c r="A640" s="0" t="s">
        <v>2023</v>
      </c>
      <c r="B640" s="0" t="s">
        <v>2024</v>
      </c>
      <c r="C640" s="0" t="s">
        <v>286</v>
      </c>
      <c r="D640" s="0" t="s">
        <v>147</v>
      </c>
      <c r="E640" s="0" t="s">
        <v>974</v>
      </c>
      <c r="F640" s="0" t="s">
        <v>121</v>
      </c>
      <c r="G640" s="0" t="s">
        <v>167</v>
      </c>
      <c r="H640" s="17" t="n">
        <v>46218.5513888889</v>
      </c>
      <c r="I640" s="17" t="n">
        <v>46218.5805555556</v>
      </c>
      <c r="J640" s="17" t="n">
        <v>46218.5861111111</v>
      </c>
      <c r="K640" s="17" t="n">
        <v>46218.6104166667</v>
      </c>
      <c r="L640" s="17" t="n">
        <v>46218.61875</v>
      </c>
      <c r="M640" s="17" t="n">
        <v>46218.6381944444</v>
      </c>
      <c r="N640" s="17" t="n">
        <v>46218.6576388889</v>
      </c>
      <c r="O640" s="17" t="n">
        <v>46218.6770833333</v>
      </c>
      <c r="P640" s="17" t="n">
        <v>46218.6819444444</v>
      </c>
      <c r="Q640" s="17" t="n">
        <v>46218.7006944444</v>
      </c>
      <c r="R640" s="0" t="n">
        <v>633</v>
      </c>
      <c r="S640" s="0" t="n">
        <v>0</v>
      </c>
      <c r="T640" s="0" t="n">
        <v>0</v>
      </c>
      <c r="U640" s="18" t="s">
        <v>130</v>
      </c>
      <c r="V640" s="18" t="s">
        <v>139</v>
      </c>
      <c r="W640" s="0" t="str">
        <f aca="false">IF(AND(X640&gt;=6,X640&lt;14),"A",IF(AND(X640&gt;=14,X640&lt;22),"B","C"))</f>
        <v>A</v>
      </c>
      <c r="X640" s="18" t="n">
        <f aca="false">HOUR(H640)</f>
        <v>13</v>
      </c>
      <c r="Y640" s="18" t="n">
        <f aca="false">ROUND((I640-H640)*1440,0)</f>
        <v>42</v>
      </c>
      <c r="Z640" s="18" t="n">
        <f aca="false">ROUND((J640-I640)*1440,0)</f>
        <v>8</v>
      </c>
      <c r="AA640" s="18" t="n">
        <f aca="false">ROUND((K640-J640)*1440,0)</f>
        <v>35</v>
      </c>
      <c r="AB640" s="18" t="n">
        <f aca="false">ROUND((L640-K640)*1440,0)</f>
        <v>12</v>
      </c>
      <c r="AC640" s="18" t="n">
        <f aca="false">ROUND((M640-L640)*1440,0)</f>
        <v>28</v>
      </c>
      <c r="AD640" s="18" t="n">
        <f aca="false">IF(N640="","",ROUND((N640-M640)*1440,0))</f>
        <v>28</v>
      </c>
      <c r="AE640" s="18" t="n">
        <f aca="false">IF(O640="","",ROUND((O640-N640)*1440,0))</f>
        <v>28</v>
      </c>
      <c r="AF640" s="18" t="n">
        <f aca="false">IF(P640="","",ROUND((P640-O640)*1440,0))</f>
        <v>7</v>
      </c>
      <c r="AG640" s="18" t="n">
        <f aca="false">IF(Q640="","",ROUND((Q640-P640)*1440,0))</f>
        <v>27</v>
      </c>
      <c r="AH640" s="18" t="n">
        <f aca="false">IF(Q640="","",ROUND((Q640-H640)*1440,0))</f>
        <v>215</v>
      </c>
      <c r="AI640" s="19" t="n">
        <f aca="false">ROUND(IF(O640="",Assumptions!$B$25-K640,O640-K640)*24,1)</f>
        <v>1.6</v>
      </c>
      <c r="AJ640" s="20" t="n">
        <f aca="false">ROUND(MAX(N(Y640)/Assumptions!$C$5, N(Z640)/Assumptions!$C$6, N(AA640)/Assumptions!$C$7, N(AB640)/Assumptions!$C$8, N(AC640)/Assumptions!$C$9, N(AD640)/Assumptions!$C$10, N(AE640)/Assumptions!$C$11, N(AF640)/Assumptions!$C$12, N(AG640)/Assumptions!$C$13),3)</f>
        <v>1.4</v>
      </c>
      <c r="AK640" s="0" t="str">
        <f aca="false">IF(OR(U640="Pending",U640="On Hold"),"Open GRN (awaiting)",IF(AJ640&lt;=1,"Within SLA",IF(ROUND(N(Y640)/Assumptions!$C$5,3)=AJ640,"Gate Wait",IF(ROUND(N(Z640)/Assumptions!$C$6,3)=AJ640,"Dock Wait",IF(ROUND(N(AA640)/Assumptions!$C$7,3)=AJ640,"Unloading",IF(ROUND(N(AB640)/Assumptions!$C$8,3)=AJ640,"Unload-to-QC Wait",IF(ROUND(N(AC640)/Assumptions!$C$9,3)=AJ640,"QC",IF(ROUND(N(AD640)/Assumptions!$C$10,3)=AJ640,"QC-to-GRN Wait",IF(ROUND(N(AE640)/Assumptions!$C$11,3)=AJ640,"GRN Processing",IF(ROUND(N(AF640)/Assumptions!$C$12,3)=AJ640,"GRN-to-Putaway Wait",IF(ROUND(N(AG640)/Assumptions!$C$13,3)=AJ640,"Putaway","Within SLA")))))))))))</f>
        <v>Gate Wait</v>
      </c>
    </row>
    <row r="641" customFormat="false" ht="15" hidden="false" customHeight="false" outlineLevel="0" collapsed="false">
      <c r="A641" s="0" t="s">
        <v>2025</v>
      </c>
      <c r="B641" s="0" t="s">
        <v>2026</v>
      </c>
      <c r="C641" s="0" t="s">
        <v>118</v>
      </c>
      <c r="D641" s="0" t="s">
        <v>147</v>
      </c>
      <c r="E641" s="0" t="s">
        <v>2027</v>
      </c>
      <c r="F641" s="0" t="s">
        <v>121</v>
      </c>
      <c r="G641" s="0" t="s">
        <v>167</v>
      </c>
      <c r="H641" s="17" t="n">
        <v>46218.5555555556</v>
      </c>
      <c r="I641" s="17" t="n">
        <v>46218.5979166667</v>
      </c>
      <c r="J641" s="17" t="n">
        <v>46218.6118055556</v>
      </c>
      <c r="K641" s="17" t="n">
        <v>46218.6319444445</v>
      </c>
      <c r="L641" s="17" t="n">
        <v>46218.6430555556</v>
      </c>
      <c r="M641" s="17" t="n">
        <v>46218.6520833333</v>
      </c>
      <c r="N641" s="17" t="n">
        <v>46218.675</v>
      </c>
      <c r="O641" s="17" t="n">
        <v>46218.7381944444</v>
      </c>
      <c r="P641" s="17" t="n">
        <v>46218.75</v>
      </c>
      <c r="Q641" s="17" t="n">
        <v>46218.7652777778</v>
      </c>
      <c r="R641" s="0" t="n">
        <v>259</v>
      </c>
      <c r="S641" s="0" t="n">
        <v>0</v>
      </c>
      <c r="T641" s="0" t="n">
        <v>0</v>
      </c>
      <c r="U641" s="18" t="s">
        <v>130</v>
      </c>
      <c r="V641" s="18" t="s">
        <v>82</v>
      </c>
      <c r="W641" s="0" t="str">
        <f aca="false">IF(AND(X641&gt;=6,X641&lt;14),"A",IF(AND(X641&gt;=14,X641&lt;22),"B","C"))</f>
        <v>A</v>
      </c>
      <c r="X641" s="18" t="n">
        <f aca="false">HOUR(H641)</f>
        <v>13</v>
      </c>
      <c r="Y641" s="18" t="n">
        <f aca="false">ROUND((I641-H641)*1440,0)</f>
        <v>61</v>
      </c>
      <c r="Z641" s="18" t="n">
        <f aca="false">ROUND((J641-I641)*1440,0)</f>
        <v>20</v>
      </c>
      <c r="AA641" s="18" t="n">
        <f aca="false">ROUND((K641-J641)*1440,0)</f>
        <v>29</v>
      </c>
      <c r="AB641" s="18" t="n">
        <f aca="false">ROUND((L641-K641)*1440,0)</f>
        <v>16</v>
      </c>
      <c r="AC641" s="18" t="n">
        <f aca="false">ROUND((M641-L641)*1440,0)</f>
        <v>13</v>
      </c>
      <c r="AD641" s="18" t="n">
        <f aca="false">IF(N641="","",ROUND((N641-M641)*1440,0))</f>
        <v>33</v>
      </c>
      <c r="AE641" s="18" t="n">
        <f aca="false">IF(O641="","",ROUND((O641-N641)*1440,0))</f>
        <v>91</v>
      </c>
      <c r="AF641" s="18" t="n">
        <f aca="false">IF(P641="","",ROUND((P641-O641)*1440,0))</f>
        <v>17</v>
      </c>
      <c r="AG641" s="18" t="n">
        <f aca="false">IF(Q641="","",ROUND((Q641-P641)*1440,0))</f>
        <v>22</v>
      </c>
      <c r="AH641" s="18" t="n">
        <f aca="false">IF(Q641="","",ROUND((Q641-H641)*1440,0))</f>
        <v>302</v>
      </c>
      <c r="AI641" s="19" t="n">
        <f aca="false">ROUND(IF(O641="",Assumptions!$B$25-K641,O641-K641)*24,1)</f>
        <v>2.6</v>
      </c>
      <c r="AJ641" s="20" t="n">
        <f aca="false">ROUND(MAX(N(Y641)/Assumptions!$C$5, N(Z641)/Assumptions!$C$6, N(AA641)/Assumptions!$C$7, N(AB641)/Assumptions!$C$8, N(AC641)/Assumptions!$C$9, N(AD641)/Assumptions!$C$10, N(AE641)/Assumptions!$C$11, N(AF641)/Assumptions!$C$12, N(AG641)/Assumptions!$C$13),3)</f>
        <v>2.033</v>
      </c>
      <c r="AK641" s="0" t="str">
        <f aca="false">IF(OR(U641="Pending",U641="On Hold"),"Open GRN (awaiting)",IF(AJ641&lt;=1,"Within SLA",IF(ROUND(N(Y641)/Assumptions!$C$5,3)=AJ641,"Gate Wait",IF(ROUND(N(Z641)/Assumptions!$C$6,3)=AJ641,"Dock Wait",IF(ROUND(N(AA641)/Assumptions!$C$7,3)=AJ641,"Unloading",IF(ROUND(N(AB641)/Assumptions!$C$8,3)=AJ641,"Unload-to-QC Wait",IF(ROUND(N(AC641)/Assumptions!$C$9,3)=AJ641,"QC",IF(ROUND(N(AD641)/Assumptions!$C$10,3)=AJ641,"QC-to-GRN Wait",IF(ROUND(N(AE641)/Assumptions!$C$11,3)=AJ641,"GRN Processing",IF(ROUND(N(AF641)/Assumptions!$C$12,3)=AJ641,"GRN-to-Putaway Wait",IF(ROUND(N(AG641)/Assumptions!$C$13,3)=AJ641,"Putaway","Within SLA")))))))))))</f>
        <v>Gate Wait</v>
      </c>
    </row>
    <row r="642" customFormat="false" ht="15" hidden="false" customHeight="false" outlineLevel="0" collapsed="false">
      <c r="A642" s="0" t="s">
        <v>2028</v>
      </c>
      <c r="B642" s="0" t="s">
        <v>2029</v>
      </c>
      <c r="C642" s="0" t="s">
        <v>126</v>
      </c>
      <c r="D642" s="0" t="s">
        <v>119</v>
      </c>
      <c r="E642" s="0" t="s">
        <v>2030</v>
      </c>
      <c r="F642" s="0" t="s">
        <v>172</v>
      </c>
      <c r="G642" s="0" t="s">
        <v>129</v>
      </c>
      <c r="H642" s="17" t="n">
        <v>46218.5805555556</v>
      </c>
      <c r="I642" s="17" t="n">
        <v>46218.6048611111</v>
      </c>
      <c r="J642" s="17" t="n">
        <v>46218.6069444444</v>
      </c>
      <c r="K642" s="17" t="n">
        <v>46218.6520833333</v>
      </c>
      <c r="L642" s="17" t="n">
        <v>46218.6680555556</v>
      </c>
      <c r="M642" s="17" t="n">
        <v>46218.6875</v>
      </c>
      <c r="N642" s="17" t="n">
        <v>46218.6986111111</v>
      </c>
      <c r="O642" s="17" t="n">
        <v>46218.7034722222</v>
      </c>
      <c r="P642" s="17" t="n">
        <v>46218.7215277778</v>
      </c>
      <c r="Q642" s="17" t="n">
        <v>46218.7729166667</v>
      </c>
      <c r="R642" s="0" t="n">
        <v>762</v>
      </c>
      <c r="S642" s="0" t="n">
        <v>0</v>
      </c>
      <c r="T642" s="0" t="n">
        <v>0</v>
      </c>
      <c r="U642" s="18" t="s">
        <v>130</v>
      </c>
      <c r="V642" s="18" t="s">
        <v>139</v>
      </c>
      <c r="W642" s="0" t="str">
        <f aca="false">IF(AND(X642&gt;=6,X642&lt;14),"A",IF(AND(X642&gt;=14,X642&lt;22),"B","C"))</f>
        <v>A</v>
      </c>
      <c r="X642" s="18" t="n">
        <f aca="false">HOUR(H642)</f>
        <v>13</v>
      </c>
      <c r="Y642" s="18" t="n">
        <f aca="false">ROUND((I642-H642)*1440,0)</f>
        <v>35</v>
      </c>
      <c r="Z642" s="18" t="n">
        <f aca="false">ROUND((J642-I642)*1440,0)</f>
        <v>3</v>
      </c>
      <c r="AA642" s="18" t="n">
        <f aca="false">ROUND((K642-J642)*1440,0)</f>
        <v>65</v>
      </c>
      <c r="AB642" s="18" t="n">
        <f aca="false">ROUND((L642-K642)*1440,0)</f>
        <v>23</v>
      </c>
      <c r="AC642" s="18" t="n">
        <f aca="false">ROUND((M642-L642)*1440,0)</f>
        <v>28</v>
      </c>
      <c r="AD642" s="18" t="n">
        <f aca="false">IF(N642="","",ROUND((N642-M642)*1440,0))</f>
        <v>16</v>
      </c>
      <c r="AE642" s="18" t="n">
        <f aca="false">IF(O642="","",ROUND((O642-N642)*1440,0))</f>
        <v>7</v>
      </c>
      <c r="AF642" s="18" t="n">
        <f aca="false">IF(P642="","",ROUND((P642-O642)*1440,0))</f>
        <v>26</v>
      </c>
      <c r="AG642" s="18" t="n">
        <f aca="false">IF(Q642="","",ROUND((Q642-P642)*1440,0))</f>
        <v>74</v>
      </c>
      <c r="AH642" s="18" t="n">
        <f aca="false">IF(Q642="","",ROUND((Q642-H642)*1440,0))</f>
        <v>277</v>
      </c>
      <c r="AI642" s="19" t="n">
        <f aca="false">ROUND(IF(O642="",Assumptions!$B$25-K642,O642-K642)*24,1)</f>
        <v>1.2</v>
      </c>
      <c r="AJ642" s="20" t="n">
        <f aca="false">ROUND(MAX(N(Y642)/Assumptions!$C$5, N(Z642)/Assumptions!$C$6, N(AA642)/Assumptions!$C$7, N(AB642)/Assumptions!$C$8, N(AC642)/Assumptions!$C$9, N(AD642)/Assumptions!$C$10, N(AE642)/Assumptions!$C$11, N(AF642)/Assumptions!$C$12, N(AG642)/Assumptions!$C$13),3)</f>
        <v>1.85</v>
      </c>
      <c r="AK642" s="0" t="str">
        <f aca="false">IF(OR(U642="Pending",U642="On Hold"),"Open GRN (awaiting)",IF(AJ642&lt;=1,"Within SLA",IF(ROUND(N(Y642)/Assumptions!$C$5,3)=AJ642,"Gate Wait",IF(ROUND(N(Z642)/Assumptions!$C$6,3)=AJ642,"Dock Wait",IF(ROUND(N(AA642)/Assumptions!$C$7,3)=AJ642,"Unloading",IF(ROUND(N(AB642)/Assumptions!$C$8,3)=AJ642,"Unload-to-QC Wait",IF(ROUND(N(AC642)/Assumptions!$C$9,3)=AJ642,"QC",IF(ROUND(N(AD642)/Assumptions!$C$10,3)=AJ642,"QC-to-GRN Wait",IF(ROUND(N(AE642)/Assumptions!$C$11,3)=AJ642,"GRN Processing",IF(ROUND(N(AF642)/Assumptions!$C$12,3)=AJ642,"GRN-to-Putaway Wait",IF(ROUND(N(AG642)/Assumptions!$C$13,3)=AJ642,"Putaway","Within SLA")))))))))))</f>
        <v>Putaway</v>
      </c>
    </row>
    <row r="643" customFormat="false" ht="15" hidden="false" customHeight="false" outlineLevel="0" collapsed="false">
      <c r="A643" s="0" t="s">
        <v>2031</v>
      </c>
      <c r="B643" s="0" t="s">
        <v>2032</v>
      </c>
      <c r="C643" s="0" t="s">
        <v>170</v>
      </c>
      <c r="D643" s="0" t="s">
        <v>147</v>
      </c>
      <c r="E643" s="0" t="s">
        <v>2033</v>
      </c>
      <c r="F643" s="0" t="s">
        <v>172</v>
      </c>
      <c r="G643" s="0" t="s">
        <v>167</v>
      </c>
      <c r="H643" s="17" t="n">
        <v>46218.5840277778</v>
      </c>
      <c r="I643" s="17" t="n">
        <v>46218.5916666667</v>
      </c>
      <c r="J643" s="17" t="n">
        <v>46218.5951388889</v>
      </c>
      <c r="K643" s="17" t="n">
        <v>46218.6263888889</v>
      </c>
      <c r="L643" s="17" t="n">
        <v>46218.6479166667</v>
      </c>
      <c r="M643" s="17" t="n">
        <v>46218.6534722222</v>
      </c>
      <c r="N643" s="17" t="n">
        <v>46218.66875</v>
      </c>
      <c r="O643" s="17" t="n">
        <v>46218.6777777778</v>
      </c>
      <c r="P643" s="17" t="n">
        <v>46218.6826388889</v>
      </c>
      <c r="Q643" s="17" t="n">
        <v>46218.7118055556</v>
      </c>
      <c r="R643" s="0" t="n">
        <v>570</v>
      </c>
      <c r="S643" s="0" t="n">
        <v>0</v>
      </c>
      <c r="T643" s="0" t="n">
        <v>0</v>
      </c>
      <c r="U643" s="18" t="s">
        <v>130</v>
      </c>
      <c r="V643" s="18" t="s">
        <v>144</v>
      </c>
      <c r="W643" s="0" t="str">
        <f aca="false">IF(AND(X643&gt;=6,X643&lt;14),"A",IF(AND(X643&gt;=14,X643&lt;22),"B","C"))</f>
        <v>B</v>
      </c>
      <c r="X643" s="18" t="n">
        <f aca="false">HOUR(H643)</f>
        <v>14</v>
      </c>
      <c r="Y643" s="18" t="n">
        <f aca="false">ROUND((I643-H643)*1440,0)</f>
        <v>11</v>
      </c>
      <c r="Z643" s="18" t="n">
        <f aca="false">ROUND((J643-I643)*1440,0)</f>
        <v>5</v>
      </c>
      <c r="AA643" s="18" t="n">
        <f aca="false">ROUND((K643-J643)*1440,0)</f>
        <v>45</v>
      </c>
      <c r="AB643" s="18" t="n">
        <f aca="false">ROUND((L643-K643)*1440,0)</f>
        <v>31</v>
      </c>
      <c r="AC643" s="18" t="n">
        <f aca="false">ROUND((M643-L643)*1440,0)</f>
        <v>8</v>
      </c>
      <c r="AD643" s="18" t="n">
        <f aca="false">IF(N643="","",ROUND((N643-M643)*1440,0))</f>
        <v>22</v>
      </c>
      <c r="AE643" s="18" t="n">
        <f aca="false">IF(O643="","",ROUND((O643-N643)*1440,0))</f>
        <v>13</v>
      </c>
      <c r="AF643" s="18" t="n">
        <f aca="false">IF(P643="","",ROUND((P643-O643)*1440,0))</f>
        <v>7</v>
      </c>
      <c r="AG643" s="18" t="n">
        <f aca="false">IF(Q643="","",ROUND((Q643-P643)*1440,0))</f>
        <v>42</v>
      </c>
      <c r="AH643" s="18" t="n">
        <f aca="false">IF(Q643="","",ROUND((Q643-H643)*1440,0))</f>
        <v>184</v>
      </c>
      <c r="AI643" s="19" t="n">
        <f aca="false">ROUND(IF(O643="",Assumptions!$B$25-K643,O643-K643)*24,1)</f>
        <v>1.2</v>
      </c>
      <c r="AJ643" s="20" t="n">
        <f aca="false">ROUND(MAX(N(Y643)/Assumptions!$C$5, N(Z643)/Assumptions!$C$6, N(AA643)/Assumptions!$C$7, N(AB643)/Assumptions!$C$8, N(AC643)/Assumptions!$C$9, N(AD643)/Assumptions!$C$10, N(AE643)/Assumptions!$C$11, N(AF643)/Assumptions!$C$12, N(AG643)/Assumptions!$C$13),3)</f>
        <v>2.067</v>
      </c>
      <c r="AK643" s="0" t="str">
        <f aca="false">IF(OR(U643="Pending",U643="On Hold"),"Open GRN (awaiting)",IF(AJ643&lt;=1,"Within SLA",IF(ROUND(N(Y643)/Assumptions!$C$5,3)=AJ643,"Gate Wait",IF(ROUND(N(Z643)/Assumptions!$C$6,3)=AJ643,"Dock Wait",IF(ROUND(N(AA643)/Assumptions!$C$7,3)=AJ643,"Unloading",IF(ROUND(N(AB643)/Assumptions!$C$8,3)=AJ643,"Unload-to-QC Wait",IF(ROUND(N(AC643)/Assumptions!$C$9,3)=AJ643,"QC",IF(ROUND(N(AD643)/Assumptions!$C$10,3)=AJ643,"QC-to-GRN Wait",IF(ROUND(N(AE643)/Assumptions!$C$11,3)=AJ643,"GRN Processing",IF(ROUND(N(AF643)/Assumptions!$C$12,3)=AJ643,"GRN-to-Putaway Wait",IF(ROUND(N(AG643)/Assumptions!$C$13,3)=AJ643,"Putaway","Within SLA")))))))))))</f>
        <v>Unload-to-QC Wait</v>
      </c>
    </row>
    <row r="644" customFormat="false" ht="15" hidden="false" customHeight="false" outlineLevel="0" collapsed="false">
      <c r="A644" s="0" t="s">
        <v>2034</v>
      </c>
      <c r="B644" s="0" t="s">
        <v>2035</v>
      </c>
      <c r="C644" s="0" t="s">
        <v>142</v>
      </c>
      <c r="D644" s="0" t="s">
        <v>147</v>
      </c>
      <c r="E644" s="0" t="s">
        <v>2036</v>
      </c>
      <c r="F644" s="0" t="s">
        <v>172</v>
      </c>
      <c r="G644" s="0" t="s">
        <v>167</v>
      </c>
      <c r="H644" s="17" t="n">
        <v>46218.5868055556</v>
      </c>
      <c r="I644" s="17" t="n">
        <v>46218.6854166667</v>
      </c>
      <c r="J644" s="17" t="n">
        <v>46218.6895833333</v>
      </c>
      <c r="K644" s="17" t="n">
        <v>46218.7097222222</v>
      </c>
      <c r="L644" s="17" t="n">
        <v>46218.7159722222</v>
      </c>
      <c r="M644" s="17" t="n">
        <v>46218.7284722222</v>
      </c>
      <c r="N644" s="17" t="n">
        <v>46218.7729166667</v>
      </c>
      <c r="O644" s="17" t="n">
        <v>46218.7895833333</v>
      </c>
      <c r="P644" s="17" t="n">
        <v>46218.8020833333</v>
      </c>
      <c r="Q644" s="17" t="n">
        <v>46218.8194444445</v>
      </c>
      <c r="R644" s="0" t="n">
        <v>112</v>
      </c>
      <c r="S644" s="0" t="n">
        <v>0</v>
      </c>
      <c r="T644" s="0" t="n">
        <v>0</v>
      </c>
      <c r="U644" s="18" t="s">
        <v>130</v>
      </c>
      <c r="V644" s="18" t="s">
        <v>82</v>
      </c>
      <c r="W644" s="0" t="str">
        <f aca="false">IF(AND(X644&gt;=6,X644&lt;14),"A",IF(AND(X644&gt;=14,X644&lt;22),"B","C"))</f>
        <v>B</v>
      </c>
      <c r="X644" s="18" t="n">
        <f aca="false">HOUR(H644)</f>
        <v>14</v>
      </c>
      <c r="Y644" s="18" t="n">
        <f aca="false">ROUND((I644-H644)*1440,0)</f>
        <v>142</v>
      </c>
      <c r="Z644" s="18" t="n">
        <f aca="false">ROUND((J644-I644)*1440,0)</f>
        <v>6</v>
      </c>
      <c r="AA644" s="18" t="n">
        <f aca="false">ROUND((K644-J644)*1440,0)</f>
        <v>29</v>
      </c>
      <c r="AB644" s="18" t="n">
        <f aca="false">ROUND((L644-K644)*1440,0)</f>
        <v>9</v>
      </c>
      <c r="AC644" s="18" t="n">
        <f aca="false">ROUND((M644-L644)*1440,0)</f>
        <v>18</v>
      </c>
      <c r="AD644" s="18" t="n">
        <f aca="false">IF(N644="","",ROUND((N644-M644)*1440,0))</f>
        <v>64</v>
      </c>
      <c r="AE644" s="18" t="n">
        <f aca="false">IF(O644="","",ROUND((O644-N644)*1440,0))</f>
        <v>24</v>
      </c>
      <c r="AF644" s="18" t="n">
        <f aca="false">IF(P644="","",ROUND((P644-O644)*1440,0))</f>
        <v>18</v>
      </c>
      <c r="AG644" s="18" t="n">
        <f aca="false">IF(Q644="","",ROUND((Q644-P644)*1440,0))</f>
        <v>25</v>
      </c>
      <c r="AH644" s="18" t="n">
        <f aca="false">IF(Q644="","",ROUND((Q644-H644)*1440,0))</f>
        <v>335</v>
      </c>
      <c r="AI644" s="19" t="n">
        <f aca="false">ROUND(IF(O644="",Assumptions!$B$25-K644,O644-K644)*24,1)</f>
        <v>1.9</v>
      </c>
      <c r="AJ644" s="20" t="n">
        <f aca="false">ROUND(MAX(N(Y644)/Assumptions!$C$5, N(Z644)/Assumptions!$C$6, N(AA644)/Assumptions!$C$7, N(AB644)/Assumptions!$C$8, N(AC644)/Assumptions!$C$9, N(AD644)/Assumptions!$C$10, N(AE644)/Assumptions!$C$11, N(AF644)/Assumptions!$C$12, N(AG644)/Assumptions!$C$13),3)</f>
        <v>4.733</v>
      </c>
      <c r="AK644" s="0" t="str">
        <f aca="false">IF(OR(U644="Pending",U644="On Hold"),"Open GRN (awaiting)",IF(AJ644&lt;=1,"Within SLA",IF(ROUND(N(Y644)/Assumptions!$C$5,3)=AJ644,"Gate Wait",IF(ROUND(N(Z644)/Assumptions!$C$6,3)=AJ644,"Dock Wait",IF(ROUND(N(AA644)/Assumptions!$C$7,3)=AJ644,"Unloading",IF(ROUND(N(AB644)/Assumptions!$C$8,3)=AJ644,"Unload-to-QC Wait",IF(ROUND(N(AC644)/Assumptions!$C$9,3)=AJ644,"QC",IF(ROUND(N(AD644)/Assumptions!$C$10,3)=AJ644,"QC-to-GRN Wait",IF(ROUND(N(AE644)/Assumptions!$C$11,3)=AJ644,"GRN Processing",IF(ROUND(N(AF644)/Assumptions!$C$12,3)=AJ644,"GRN-to-Putaway Wait",IF(ROUND(N(AG644)/Assumptions!$C$13,3)=AJ644,"Putaway","Within SLA")))))))))))</f>
        <v>Gate Wait</v>
      </c>
    </row>
    <row r="645" customFormat="false" ht="15" hidden="false" customHeight="false" outlineLevel="0" collapsed="false">
      <c r="A645" s="0" t="s">
        <v>2037</v>
      </c>
      <c r="B645" s="0" t="s">
        <v>2038</v>
      </c>
      <c r="C645" s="0" t="s">
        <v>142</v>
      </c>
      <c r="D645" s="0" t="s">
        <v>147</v>
      </c>
      <c r="E645" s="0" t="s">
        <v>2039</v>
      </c>
      <c r="F645" s="0" t="s">
        <v>121</v>
      </c>
      <c r="G645" s="0" t="s">
        <v>150</v>
      </c>
      <c r="H645" s="17" t="n">
        <v>46218.6152777778</v>
      </c>
      <c r="I645" s="17" t="n">
        <v>46218.6270833333</v>
      </c>
      <c r="J645" s="17" t="n">
        <v>46218.63125</v>
      </c>
      <c r="K645" s="17" t="n">
        <v>46218.6611111111</v>
      </c>
      <c r="L645" s="17" t="n">
        <v>46218.6715277778</v>
      </c>
      <c r="M645" s="17" t="n">
        <v>46218.6958333333</v>
      </c>
      <c r="N645" s="17" t="n">
        <v>46218.7201388889</v>
      </c>
      <c r="O645" s="17" t="n">
        <v>46218.7694444444</v>
      </c>
      <c r="P645" s="17" t="n">
        <v>46218.7798611111</v>
      </c>
      <c r="Q645" s="17" t="n">
        <v>46218.7888888889</v>
      </c>
      <c r="R645" s="0" t="n">
        <v>687</v>
      </c>
      <c r="S645" s="0" t="n">
        <v>0</v>
      </c>
      <c r="T645" s="0" t="n">
        <v>0</v>
      </c>
      <c r="U645" s="18" t="s">
        <v>130</v>
      </c>
      <c r="V645" s="18" t="s">
        <v>144</v>
      </c>
      <c r="W645" s="0" t="str">
        <f aca="false">IF(AND(X645&gt;=6,X645&lt;14),"A",IF(AND(X645&gt;=14,X645&lt;22),"B","C"))</f>
        <v>B</v>
      </c>
      <c r="X645" s="18" t="n">
        <f aca="false">HOUR(H645)</f>
        <v>14</v>
      </c>
      <c r="Y645" s="18" t="n">
        <f aca="false">ROUND((I645-H645)*1440,0)</f>
        <v>17</v>
      </c>
      <c r="Z645" s="18" t="n">
        <f aca="false">ROUND((J645-I645)*1440,0)</f>
        <v>6</v>
      </c>
      <c r="AA645" s="18" t="n">
        <f aca="false">ROUND((K645-J645)*1440,0)</f>
        <v>43</v>
      </c>
      <c r="AB645" s="18" t="n">
        <f aca="false">ROUND((L645-K645)*1440,0)</f>
        <v>15</v>
      </c>
      <c r="AC645" s="18" t="n">
        <f aca="false">ROUND((M645-L645)*1440,0)</f>
        <v>35</v>
      </c>
      <c r="AD645" s="18" t="n">
        <f aca="false">IF(N645="","",ROUND((N645-M645)*1440,0))</f>
        <v>35</v>
      </c>
      <c r="AE645" s="18" t="n">
        <f aca="false">IF(O645="","",ROUND((O645-N645)*1440,0))</f>
        <v>71</v>
      </c>
      <c r="AF645" s="18" t="n">
        <f aca="false">IF(P645="","",ROUND((P645-O645)*1440,0))</f>
        <v>15</v>
      </c>
      <c r="AG645" s="18" t="n">
        <f aca="false">IF(Q645="","",ROUND((Q645-P645)*1440,0))</f>
        <v>13</v>
      </c>
      <c r="AH645" s="18" t="n">
        <f aca="false">IF(Q645="","",ROUND((Q645-H645)*1440,0))</f>
        <v>250</v>
      </c>
      <c r="AI645" s="19" t="n">
        <f aca="false">ROUND(IF(O645="",Assumptions!$B$25-K645,O645-K645)*24,1)</f>
        <v>2.6</v>
      </c>
      <c r="AJ645" s="20" t="n">
        <f aca="false">ROUND(MAX(N(Y645)/Assumptions!$C$5, N(Z645)/Assumptions!$C$6, N(AA645)/Assumptions!$C$7, N(AB645)/Assumptions!$C$8, N(AC645)/Assumptions!$C$9, N(AD645)/Assumptions!$C$10, N(AE645)/Assumptions!$C$11, N(AF645)/Assumptions!$C$12, N(AG645)/Assumptions!$C$13),3)</f>
        <v>1.578</v>
      </c>
      <c r="AK645" s="0" t="str">
        <f aca="false">IF(OR(U645="Pending",U645="On Hold"),"Open GRN (awaiting)",IF(AJ645&lt;=1,"Within SLA",IF(ROUND(N(Y645)/Assumptions!$C$5,3)=AJ645,"Gate Wait",IF(ROUND(N(Z645)/Assumptions!$C$6,3)=AJ645,"Dock Wait",IF(ROUND(N(AA645)/Assumptions!$C$7,3)=AJ645,"Unloading",IF(ROUND(N(AB645)/Assumptions!$C$8,3)=AJ645,"Unload-to-QC Wait",IF(ROUND(N(AC645)/Assumptions!$C$9,3)=AJ645,"QC",IF(ROUND(N(AD645)/Assumptions!$C$10,3)=AJ645,"QC-to-GRN Wait",IF(ROUND(N(AE645)/Assumptions!$C$11,3)=AJ645,"GRN Processing",IF(ROUND(N(AF645)/Assumptions!$C$12,3)=AJ645,"GRN-to-Putaway Wait",IF(ROUND(N(AG645)/Assumptions!$C$13,3)=AJ645,"Putaway","Within SLA")))))))))))</f>
        <v>GRN Processing</v>
      </c>
    </row>
    <row r="646" customFormat="false" ht="15" hidden="false" customHeight="false" outlineLevel="0" collapsed="false">
      <c r="A646" s="0" t="s">
        <v>2040</v>
      </c>
      <c r="B646" s="0" t="s">
        <v>2041</v>
      </c>
      <c r="C646" s="0" t="s">
        <v>286</v>
      </c>
      <c r="D646" s="0" t="s">
        <v>119</v>
      </c>
      <c r="E646" s="0" t="s">
        <v>2042</v>
      </c>
      <c r="F646" s="0" t="s">
        <v>121</v>
      </c>
      <c r="G646" s="0" t="s">
        <v>122</v>
      </c>
      <c r="H646" s="17" t="n">
        <v>46218.6458333333</v>
      </c>
      <c r="I646" s="17" t="n">
        <v>46218.6534722222</v>
      </c>
      <c r="J646" s="17" t="n">
        <v>46218.6597222222</v>
      </c>
      <c r="K646" s="17" t="n">
        <v>46218.6833333333</v>
      </c>
      <c r="L646" s="17" t="n">
        <v>46218.6951388889</v>
      </c>
      <c r="M646" s="17" t="n">
        <v>46218.7180555556</v>
      </c>
      <c r="N646" s="17" t="n">
        <v>46218.75</v>
      </c>
      <c r="O646" s="17" t="n">
        <v>46218.7597222222</v>
      </c>
      <c r="P646" s="17" t="n">
        <v>46218.775</v>
      </c>
      <c r="Q646" s="17" t="n">
        <v>46218.7888888889</v>
      </c>
      <c r="R646" s="0" t="n">
        <v>333</v>
      </c>
      <c r="S646" s="0" t="n">
        <v>0</v>
      </c>
      <c r="T646" s="0" t="n">
        <v>0</v>
      </c>
      <c r="U646" s="18" t="s">
        <v>130</v>
      </c>
      <c r="V646" s="18" t="s">
        <v>144</v>
      </c>
      <c r="W646" s="0" t="str">
        <f aca="false">IF(AND(X646&gt;=6,X646&lt;14),"A",IF(AND(X646&gt;=14,X646&lt;22),"B","C"))</f>
        <v>B</v>
      </c>
      <c r="X646" s="18" t="n">
        <f aca="false">HOUR(H646)</f>
        <v>15</v>
      </c>
      <c r="Y646" s="18" t="n">
        <f aca="false">ROUND((I646-H646)*1440,0)</f>
        <v>11</v>
      </c>
      <c r="Z646" s="18" t="n">
        <f aca="false">ROUND((J646-I646)*1440,0)</f>
        <v>9</v>
      </c>
      <c r="AA646" s="18" t="n">
        <f aca="false">ROUND((K646-J646)*1440,0)</f>
        <v>34</v>
      </c>
      <c r="AB646" s="18" t="n">
        <f aca="false">ROUND((L646-K646)*1440,0)</f>
        <v>17</v>
      </c>
      <c r="AC646" s="18" t="n">
        <f aca="false">ROUND((M646-L646)*1440,0)</f>
        <v>33</v>
      </c>
      <c r="AD646" s="18" t="n">
        <f aca="false">IF(N646="","",ROUND((N646-M646)*1440,0))</f>
        <v>46</v>
      </c>
      <c r="AE646" s="18" t="n">
        <f aca="false">IF(O646="","",ROUND((O646-N646)*1440,0))</f>
        <v>14</v>
      </c>
      <c r="AF646" s="18" t="n">
        <f aca="false">IF(P646="","",ROUND((P646-O646)*1440,0))</f>
        <v>22</v>
      </c>
      <c r="AG646" s="18" t="n">
        <f aca="false">IF(Q646="","",ROUND((Q646-P646)*1440,0))</f>
        <v>20</v>
      </c>
      <c r="AH646" s="18" t="n">
        <f aca="false">IF(Q646="","",ROUND((Q646-H646)*1440,0))</f>
        <v>206</v>
      </c>
      <c r="AI646" s="19" t="n">
        <f aca="false">ROUND(IF(O646="",Assumptions!$B$25-K646,O646-K646)*24,1)</f>
        <v>1.8</v>
      </c>
      <c r="AJ646" s="20" t="n">
        <f aca="false">ROUND(MAX(N(Y646)/Assumptions!$C$5, N(Z646)/Assumptions!$C$6, N(AA646)/Assumptions!$C$7, N(AB646)/Assumptions!$C$8, N(AC646)/Assumptions!$C$9, N(AD646)/Assumptions!$C$10, N(AE646)/Assumptions!$C$11, N(AF646)/Assumptions!$C$12, N(AG646)/Assumptions!$C$13),3)</f>
        <v>1.533</v>
      </c>
      <c r="AK646" s="0" t="str">
        <f aca="false">IF(OR(U646="Pending",U646="On Hold"),"Open GRN (awaiting)",IF(AJ646&lt;=1,"Within SLA",IF(ROUND(N(Y646)/Assumptions!$C$5,3)=AJ646,"Gate Wait",IF(ROUND(N(Z646)/Assumptions!$C$6,3)=AJ646,"Dock Wait",IF(ROUND(N(AA646)/Assumptions!$C$7,3)=AJ646,"Unloading",IF(ROUND(N(AB646)/Assumptions!$C$8,3)=AJ646,"Unload-to-QC Wait",IF(ROUND(N(AC646)/Assumptions!$C$9,3)=AJ646,"QC",IF(ROUND(N(AD646)/Assumptions!$C$10,3)=AJ646,"QC-to-GRN Wait",IF(ROUND(N(AE646)/Assumptions!$C$11,3)=AJ646,"GRN Processing",IF(ROUND(N(AF646)/Assumptions!$C$12,3)=AJ646,"GRN-to-Putaway Wait",IF(ROUND(N(AG646)/Assumptions!$C$13,3)=AJ646,"Putaway","Within SLA")))))))))))</f>
        <v>QC-to-GRN Wait</v>
      </c>
    </row>
    <row r="647" customFormat="false" ht="15" hidden="false" customHeight="false" outlineLevel="0" collapsed="false">
      <c r="A647" s="0" t="s">
        <v>2043</v>
      </c>
      <c r="B647" s="0" t="s">
        <v>2044</v>
      </c>
      <c r="C647" s="0" t="s">
        <v>134</v>
      </c>
      <c r="D647" s="0" t="s">
        <v>147</v>
      </c>
      <c r="E647" s="0" t="s">
        <v>2045</v>
      </c>
      <c r="F647" s="0" t="s">
        <v>172</v>
      </c>
      <c r="G647" s="0" t="s">
        <v>167</v>
      </c>
      <c r="H647" s="17" t="n">
        <v>46218.6881944445</v>
      </c>
      <c r="I647" s="17" t="n">
        <v>46218.7090277778</v>
      </c>
      <c r="J647" s="17" t="n">
        <v>46218.7194444445</v>
      </c>
      <c r="K647" s="17" t="n">
        <v>46218.7416666667</v>
      </c>
      <c r="L647" s="17" t="n">
        <v>46218.7534722222</v>
      </c>
      <c r="M647" s="17" t="n">
        <v>46218.7763888889</v>
      </c>
      <c r="N647" s="17" t="n">
        <v>46218.8708333333</v>
      </c>
      <c r="O647" s="17" t="n">
        <v>46218.89375</v>
      </c>
      <c r="P647" s="17" t="n">
        <v>46218.9027777778</v>
      </c>
      <c r="Q647" s="17" t="n">
        <v>46218.925</v>
      </c>
      <c r="R647" s="0" t="n">
        <v>258</v>
      </c>
      <c r="S647" s="0" t="n">
        <v>0</v>
      </c>
      <c r="T647" s="0" t="n">
        <v>0</v>
      </c>
      <c r="U647" s="18" t="s">
        <v>130</v>
      </c>
      <c r="V647" s="18" t="s">
        <v>144</v>
      </c>
      <c r="W647" s="0" t="str">
        <f aca="false">IF(AND(X647&gt;=6,X647&lt;14),"A",IF(AND(X647&gt;=14,X647&lt;22),"B","C"))</f>
        <v>B</v>
      </c>
      <c r="X647" s="18" t="n">
        <f aca="false">HOUR(H647)</f>
        <v>16</v>
      </c>
      <c r="Y647" s="18" t="n">
        <f aca="false">ROUND((I647-H647)*1440,0)</f>
        <v>30</v>
      </c>
      <c r="Z647" s="18" t="n">
        <f aca="false">ROUND((J647-I647)*1440,0)</f>
        <v>15</v>
      </c>
      <c r="AA647" s="18" t="n">
        <f aca="false">ROUND((K647-J647)*1440,0)</f>
        <v>32</v>
      </c>
      <c r="AB647" s="18" t="n">
        <f aca="false">ROUND((L647-K647)*1440,0)</f>
        <v>17</v>
      </c>
      <c r="AC647" s="18" t="n">
        <f aca="false">ROUND((M647-L647)*1440,0)</f>
        <v>33</v>
      </c>
      <c r="AD647" s="18" t="n">
        <f aca="false">IF(N647="","",ROUND((N647-M647)*1440,0))</f>
        <v>136</v>
      </c>
      <c r="AE647" s="18" t="n">
        <f aca="false">IF(O647="","",ROUND((O647-N647)*1440,0))</f>
        <v>33</v>
      </c>
      <c r="AF647" s="18" t="n">
        <f aca="false">IF(P647="","",ROUND((P647-O647)*1440,0))</f>
        <v>13</v>
      </c>
      <c r="AG647" s="18" t="n">
        <f aca="false">IF(Q647="","",ROUND((Q647-P647)*1440,0))</f>
        <v>32</v>
      </c>
      <c r="AH647" s="18" t="n">
        <f aca="false">IF(Q647="","",ROUND((Q647-H647)*1440,0))</f>
        <v>341</v>
      </c>
      <c r="AI647" s="19" t="n">
        <f aca="false">ROUND(IF(O647="",Assumptions!$B$25-K647,O647-K647)*24,1)</f>
        <v>3.7</v>
      </c>
      <c r="AJ647" s="20" t="n">
        <f aca="false">ROUND(MAX(N(Y647)/Assumptions!$C$5, N(Z647)/Assumptions!$C$6, N(AA647)/Assumptions!$C$7, N(AB647)/Assumptions!$C$8, N(AC647)/Assumptions!$C$9, N(AD647)/Assumptions!$C$10, N(AE647)/Assumptions!$C$11, N(AF647)/Assumptions!$C$12, N(AG647)/Assumptions!$C$13),3)</f>
        <v>4.533</v>
      </c>
      <c r="AK647" s="0" t="str">
        <f aca="false">IF(OR(U647="Pending",U647="On Hold"),"Open GRN (awaiting)",IF(AJ647&lt;=1,"Within SLA",IF(ROUND(N(Y647)/Assumptions!$C$5,3)=AJ647,"Gate Wait",IF(ROUND(N(Z647)/Assumptions!$C$6,3)=AJ647,"Dock Wait",IF(ROUND(N(AA647)/Assumptions!$C$7,3)=AJ647,"Unloading",IF(ROUND(N(AB647)/Assumptions!$C$8,3)=AJ647,"Unload-to-QC Wait",IF(ROUND(N(AC647)/Assumptions!$C$9,3)=AJ647,"QC",IF(ROUND(N(AD647)/Assumptions!$C$10,3)=AJ647,"QC-to-GRN Wait",IF(ROUND(N(AE647)/Assumptions!$C$11,3)=AJ647,"GRN Processing",IF(ROUND(N(AF647)/Assumptions!$C$12,3)=AJ647,"GRN-to-Putaway Wait",IF(ROUND(N(AG647)/Assumptions!$C$13,3)=AJ647,"Putaway","Within SLA")))))))))))</f>
        <v>QC-to-GRN Wait</v>
      </c>
    </row>
    <row r="648" customFormat="false" ht="15" hidden="false" customHeight="false" outlineLevel="0" collapsed="false">
      <c r="A648" s="0" t="s">
        <v>2046</v>
      </c>
      <c r="B648" s="0" t="s">
        <v>2047</v>
      </c>
      <c r="C648" s="0" t="s">
        <v>134</v>
      </c>
      <c r="D648" s="0" t="s">
        <v>135</v>
      </c>
      <c r="E648" s="0" t="s">
        <v>2048</v>
      </c>
      <c r="F648" s="0" t="s">
        <v>149</v>
      </c>
      <c r="G648" s="0" t="s">
        <v>138</v>
      </c>
      <c r="H648" s="17" t="n">
        <v>46218.7215277778</v>
      </c>
      <c r="I648" s="17" t="n">
        <v>46218.7305555556</v>
      </c>
      <c r="J648" s="17" t="n">
        <v>46218.7375</v>
      </c>
      <c r="K648" s="17" t="n">
        <v>46218.7583333333</v>
      </c>
      <c r="L648" s="17" t="n">
        <v>46218.7701388889</v>
      </c>
      <c r="M648" s="17" t="n">
        <v>46218.7895833333</v>
      </c>
      <c r="N648" s="17" t="n">
        <v>46218.8020833333</v>
      </c>
      <c r="O648" s="17" t="n">
        <v>46218.8333333333</v>
      </c>
      <c r="P648" s="17" t="n">
        <v>46218.875</v>
      </c>
      <c r="Q648" s="17" t="n">
        <v>46218.8805555556</v>
      </c>
      <c r="R648" s="0" t="n">
        <v>494</v>
      </c>
      <c r="S648" s="0" t="n">
        <v>0</v>
      </c>
      <c r="T648" s="0" t="n">
        <v>0</v>
      </c>
      <c r="U648" s="18" t="s">
        <v>130</v>
      </c>
      <c r="V648" s="18" t="s">
        <v>139</v>
      </c>
      <c r="W648" s="0" t="str">
        <f aca="false">IF(AND(X648&gt;=6,X648&lt;14),"A",IF(AND(X648&gt;=14,X648&lt;22),"B","C"))</f>
        <v>B</v>
      </c>
      <c r="X648" s="18" t="n">
        <f aca="false">HOUR(H648)</f>
        <v>17</v>
      </c>
      <c r="Y648" s="18" t="n">
        <f aca="false">ROUND((I648-H648)*1440,0)</f>
        <v>13</v>
      </c>
      <c r="Z648" s="18" t="n">
        <f aca="false">ROUND((J648-I648)*1440,0)</f>
        <v>10</v>
      </c>
      <c r="AA648" s="18" t="n">
        <f aca="false">ROUND((K648-J648)*1440,0)</f>
        <v>30</v>
      </c>
      <c r="AB648" s="18" t="n">
        <f aca="false">ROUND((L648-K648)*1440,0)</f>
        <v>17</v>
      </c>
      <c r="AC648" s="18" t="n">
        <f aca="false">ROUND((M648-L648)*1440,0)</f>
        <v>28</v>
      </c>
      <c r="AD648" s="18" t="n">
        <f aca="false">IF(N648="","",ROUND((N648-M648)*1440,0))</f>
        <v>18</v>
      </c>
      <c r="AE648" s="18" t="n">
        <f aca="false">IF(O648="","",ROUND((O648-N648)*1440,0))</f>
        <v>45</v>
      </c>
      <c r="AF648" s="18" t="n">
        <f aca="false">IF(P648="","",ROUND((P648-O648)*1440,0))</f>
        <v>60</v>
      </c>
      <c r="AG648" s="18" t="n">
        <f aca="false">IF(Q648="","",ROUND((Q648-P648)*1440,0))</f>
        <v>8</v>
      </c>
      <c r="AH648" s="18" t="n">
        <f aca="false">IF(Q648="","",ROUND((Q648-H648)*1440,0))</f>
        <v>229</v>
      </c>
      <c r="AI648" s="19" t="n">
        <f aca="false">ROUND(IF(O648="",Assumptions!$B$25-K648,O648-K648)*24,1)</f>
        <v>1.8</v>
      </c>
      <c r="AJ648" s="20" t="n">
        <f aca="false">ROUND(MAX(N(Y648)/Assumptions!$C$5, N(Z648)/Assumptions!$C$6, N(AA648)/Assumptions!$C$7, N(AB648)/Assumptions!$C$8, N(AC648)/Assumptions!$C$9, N(AD648)/Assumptions!$C$10, N(AE648)/Assumptions!$C$11, N(AF648)/Assumptions!$C$12, N(AG648)/Assumptions!$C$13),3)</f>
        <v>3</v>
      </c>
      <c r="AK648" s="0" t="str">
        <f aca="false">IF(OR(U648="Pending",U648="On Hold"),"Open GRN (awaiting)",IF(AJ648&lt;=1,"Within SLA",IF(ROUND(N(Y648)/Assumptions!$C$5,3)=AJ648,"Gate Wait",IF(ROUND(N(Z648)/Assumptions!$C$6,3)=AJ648,"Dock Wait",IF(ROUND(N(AA648)/Assumptions!$C$7,3)=AJ648,"Unloading",IF(ROUND(N(AB648)/Assumptions!$C$8,3)=AJ648,"Unload-to-QC Wait",IF(ROUND(N(AC648)/Assumptions!$C$9,3)=AJ648,"QC",IF(ROUND(N(AD648)/Assumptions!$C$10,3)=AJ648,"QC-to-GRN Wait",IF(ROUND(N(AE648)/Assumptions!$C$11,3)=AJ648,"GRN Processing",IF(ROUND(N(AF648)/Assumptions!$C$12,3)=AJ648,"GRN-to-Putaway Wait",IF(ROUND(N(AG648)/Assumptions!$C$13,3)=AJ648,"Putaway","Within SLA")))))))))))</f>
        <v>GRN-to-Putaway Wait</v>
      </c>
    </row>
    <row r="649" customFormat="false" ht="15" hidden="false" customHeight="false" outlineLevel="0" collapsed="false">
      <c r="A649" s="0" t="s">
        <v>2049</v>
      </c>
      <c r="B649" s="0" t="s">
        <v>2050</v>
      </c>
      <c r="C649" s="0" t="s">
        <v>252</v>
      </c>
      <c r="D649" s="0" t="s">
        <v>147</v>
      </c>
      <c r="E649" s="0" t="s">
        <v>2051</v>
      </c>
      <c r="F649" s="0" t="s">
        <v>155</v>
      </c>
      <c r="G649" s="0" t="s">
        <v>150</v>
      </c>
      <c r="H649" s="17" t="n">
        <v>46218.7722222222</v>
      </c>
      <c r="I649" s="17" t="n">
        <v>46218.78125</v>
      </c>
      <c r="J649" s="17" t="n">
        <v>46218.7888888889</v>
      </c>
      <c r="K649" s="17" t="n">
        <v>46218.8625</v>
      </c>
      <c r="L649" s="17" t="n">
        <v>46218.8680555556</v>
      </c>
      <c r="M649" s="17" t="n">
        <v>46218.9319444444</v>
      </c>
      <c r="N649" s="17" t="n">
        <v>46218.9631944444</v>
      </c>
      <c r="O649" s="17" t="n">
        <v>46219.0027777778</v>
      </c>
      <c r="P649" s="17" t="n">
        <v>46219.0083333333</v>
      </c>
      <c r="Q649" s="17" t="n">
        <v>46219.0479166667</v>
      </c>
      <c r="R649" s="0" t="n">
        <v>1797</v>
      </c>
      <c r="S649" s="0" t="n">
        <v>0</v>
      </c>
      <c r="T649" s="0" t="n">
        <v>0</v>
      </c>
      <c r="U649" s="18" t="s">
        <v>130</v>
      </c>
      <c r="V649" s="18" t="s">
        <v>144</v>
      </c>
      <c r="W649" s="0" t="str">
        <f aca="false">IF(AND(X649&gt;=6,X649&lt;14),"A",IF(AND(X649&gt;=14,X649&lt;22),"B","C"))</f>
        <v>B</v>
      </c>
      <c r="X649" s="18" t="n">
        <f aca="false">HOUR(H649)</f>
        <v>18</v>
      </c>
      <c r="Y649" s="18" t="n">
        <f aca="false">ROUND((I649-H649)*1440,0)</f>
        <v>13</v>
      </c>
      <c r="Z649" s="18" t="n">
        <f aca="false">ROUND((J649-I649)*1440,0)</f>
        <v>11</v>
      </c>
      <c r="AA649" s="18" t="n">
        <f aca="false">ROUND((K649-J649)*1440,0)</f>
        <v>106</v>
      </c>
      <c r="AB649" s="18" t="n">
        <f aca="false">ROUND((L649-K649)*1440,0)</f>
        <v>8</v>
      </c>
      <c r="AC649" s="18" t="n">
        <f aca="false">ROUND((M649-L649)*1440,0)</f>
        <v>92</v>
      </c>
      <c r="AD649" s="18" t="n">
        <f aca="false">IF(N649="","",ROUND((N649-M649)*1440,0))</f>
        <v>45</v>
      </c>
      <c r="AE649" s="18" t="n">
        <f aca="false">IF(O649="","",ROUND((O649-N649)*1440,0))</f>
        <v>57</v>
      </c>
      <c r="AF649" s="18" t="n">
        <f aca="false">IF(P649="","",ROUND((P649-O649)*1440,0))</f>
        <v>8</v>
      </c>
      <c r="AG649" s="18" t="n">
        <f aca="false">IF(Q649="","",ROUND((Q649-P649)*1440,0))</f>
        <v>57</v>
      </c>
      <c r="AH649" s="18" t="n">
        <f aca="false">IF(Q649="","",ROUND((Q649-H649)*1440,0))</f>
        <v>397</v>
      </c>
      <c r="AI649" s="19" t="n">
        <f aca="false">ROUND(IF(O649="",Assumptions!$B$25-K649,O649-K649)*24,1)</f>
        <v>3.4</v>
      </c>
      <c r="AJ649" s="20" t="n">
        <f aca="false">ROUND(MAX(N(Y649)/Assumptions!$C$5, N(Z649)/Assumptions!$C$6, N(AA649)/Assumptions!$C$7, N(AB649)/Assumptions!$C$8, N(AC649)/Assumptions!$C$9, N(AD649)/Assumptions!$C$10, N(AE649)/Assumptions!$C$11, N(AF649)/Assumptions!$C$12, N(AG649)/Assumptions!$C$13),3)</f>
        <v>2.044</v>
      </c>
      <c r="AK649" s="0" t="str">
        <f aca="false">IF(OR(U649="Pending",U649="On Hold"),"Open GRN (awaiting)",IF(AJ649&lt;=1,"Within SLA",IF(ROUND(N(Y649)/Assumptions!$C$5,3)=AJ649,"Gate Wait",IF(ROUND(N(Z649)/Assumptions!$C$6,3)=AJ649,"Dock Wait",IF(ROUND(N(AA649)/Assumptions!$C$7,3)=AJ649,"Unloading",IF(ROUND(N(AB649)/Assumptions!$C$8,3)=AJ649,"Unload-to-QC Wait",IF(ROUND(N(AC649)/Assumptions!$C$9,3)=AJ649,"QC",IF(ROUND(N(AD649)/Assumptions!$C$10,3)=AJ649,"QC-to-GRN Wait",IF(ROUND(N(AE649)/Assumptions!$C$11,3)=AJ649,"GRN Processing",IF(ROUND(N(AF649)/Assumptions!$C$12,3)=AJ649,"GRN-to-Putaway Wait",IF(ROUND(N(AG649)/Assumptions!$C$13,3)=AJ649,"Putaway","Within SLA")))))))))))</f>
        <v>QC</v>
      </c>
    </row>
    <row r="650" customFormat="false" ht="15" hidden="false" customHeight="false" outlineLevel="0" collapsed="false">
      <c r="A650" s="0" t="s">
        <v>2052</v>
      </c>
      <c r="B650" s="0" t="s">
        <v>2053</v>
      </c>
      <c r="C650" s="0" t="s">
        <v>184</v>
      </c>
      <c r="D650" s="0" t="s">
        <v>119</v>
      </c>
      <c r="E650" s="0" t="s">
        <v>2054</v>
      </c>
      <c r="F650" s="0" t="s">
        <v>177</v>
      </c>
      <c r="G650" s="0" t="s">
        <v>122</v>
      </c>
      <c r="H650" s="17" t="n">
        <v>46218.8472222222</v>
      </c>
      <c r="I650" s="17" t="n">
        <v>46218.8631944444</v>
      </c>
      <c r="J650" s="17" t="n">
        <v>46218.8694444444</v>
      </c>
      <c r="K650" s="17" t="n">
        <v>46218.8965277778</v>
      </c>
      <c r="L650" s="17" t="n">
        <v>46218.9013888889</v>
      </c>
      <c r="M650" s="17" t="n">
        <v>46218.925</v>
      </c>
      <c r="N650" s="17" t="n">
        <v>46218.9722222222</v>
      </c>
      <c r="O650" s="17" t="n">
        <v>46218.9902777778</v>
      </c>
      <c r="P650" s="17" t="n">
        <v>46219.0118055556</v>
      </c>
      <c r="Q650" s="17" t="n">
        <v>46219.0173611111</v>
      </c>
      <c r="R650" s="0" t="n">
        <v>132</v>
      </c>
      <c r="S650" s="0" t="n">
        <v>0</v>
      </c>
      <c r="T650" s="0" t="n">
        <v>0</v>
      </c>
      <c r="U650" s="18" t="s">
        <v>130</v>
      </c>
      <c r="V650" s="18" t="s">
        <v>144</v>
      </c>
      <c r="W650" s="0" t="str">
        <f aca="false">IF(AND(X650&gt;=6,X650&lt;14),"A",IF(AND(X650&gt;=14,X650&lt;22),"B","C"))</f>
        <v>B</v>
      </c>
      <c r="X650" s="18" t="n">
        <f aca="false">HOUR(H650)</f>
        <v>20</v>
      </c>
      <c r="Y650" s="18" t="n">
        <f aca="false">ROUND((I650-H650)*1440,0)</f>
        <v>23</v>
      </c>
      <c r="Z650" s="18" t="n">
        <f aca="false">ROUND((J650-I650)*1440,0)</f>
        <v>9</v>
      </c>
      <c r="AA650" s="18" t="n">
        <f aca="false">ROUND((K650-J650)*1440,0)</f>
        <v>39</v>
      </c>
      <c r="AB650" s="18" t="n">
        <f aca="false">ROUND((L650-K650)*1440,0)</f>
        <v>7</v>
      </c>
      <c r="AC650" s="18" t="n">
        <f aca="false">ROUND((M650-L650)*1440,0)</f>
        <v>34</v>
      </c>
      <c r="AD650" s="18" t="n">
        <f aca="false">IF(N650="","",ROUND((N650-M650)*1440,0))</f>
        <v>68</v>
      </c>
      <c r="AE650" s="18" t="n">
        <f aca="false">IF(O650="","",ROUND((O650-N650)*1440,0))</f>
        <v>26</v>
      </c>
      <c r="AF650" s="18" t="n">
        <f aca="false">IF(P650="","",ROUND((P650-O650)*1440,0))</f>
        <v>31</v>
      </c>
      <c r="AG650" s="18" t="n">
        <f aca="false">IF(Q650="","",ROUND((Q650-P650)*1440,0))</f>
        <v>8</v>
      </c>
      <c r="AH650" s="18" t="n">
        <f aca="false">IF(Q650="","",ROUND((Q650-H650)*1440,0))</f>
        <v>245</v>
      </c>
      <c r="AI650" s="19" t="n">
        <f aca="false">ROUND(IF(O650="",Assumptions!$B$25-K650,O650-K650)*24,1)</f>
        <v>2.3</v>
      </c>
      <c r="AJ650" s="20" t="n">
        <f aca="false">ROUND(MAX(N(Y650)/Assumptions!$C$5, N(Z650)/Assumptions!$C$6, N(AA650)/Assumptions!$C$7, N(AB650)/Assumptions!$C$8, N(AC650)/Assumptions!$C$9, N(AD650)/Assumptions!$C$10, N(AE650)/Assumptions!$C$11, N(AF650)/Assumptions!$C$12, N(AG650)/Assumptions!$C$13),3)</f>
        <v>2.267</v>
      </c>
      <c r="AK650" s="0" t="str">
        <f aca="false">IF(OR(U650="Pending",U650="On Hold"),"Open GRN (awaiting)",IF(AJ650&lt;=1,"Within SLA",IF(ROUND(N(Y650)/Assumptions!$C$5,3)=AJ650,"Gate Wait",IF(ROUND(N(Z650)/Assumptions!$C$6,3)=AJ650,"Dock Wait",IF(ROUND(N(AA650)/Assumptions!$C$7,3)=AJ650,"Unloading",IF(ROUND(N(AB650)/Assumptions!$C$8,3)=AJ650,"Unload-to-QC Wait",IF(ROUND(N(AC650)/Assumptions!$C$9,3)=AJ650,"QC",IF(ROUND(N(AD650)/Assumptions!$C$10,3)=AJ650,"QC-to-GRN Wait",IF(ROUND(N(AE650)/Assumptions!$C$11,3)=AJ650,"GRN Processing",IF(ROUND(N(AF650)/Assumptions!$C$12,3)=AJ650,"GRN-to-Putaway Wait",IF(ROUND(N(AG650)/Assumptions!$C$13,3)=AJ650,"Putaway","Within SLA")))))))))))</f>
        <v>QC-to-GRN Wait</v>
      </c>
    </row>
    <row r="651" customFormat="false" ht="15" hidden="false" customHeight="false" outlineLevel="0" collapsed="false">
      <c r="A651" s="0" t="s">
        <v>2055</v>
      </c>
      <c r="B651" s="0" t="s">
        <v>2056</v>
      </c>
      <c r="C651" s="0" t="s">
        <v>153</v>
      </c>
      <c r="D651" s="0" t="s">
        <v>147</v>
      </c>
      <c r="E651" s="0" t="s">
        <v>2057</v>
      </c>
      <c r="F651" s="0" t="s">
        <v>155</v>
      </c>
      <c r="G651" s="0" t="s">
        <v>167</v>
      </c>
      <c r="H651" s="17" t="n">
        <v>46218.9569444444</v>
      </c>
      <c r="I651" s="17" t="n">
        <v>46218.9652777778</v>
      </c>
      <c r="J651" s="17" t="n">
        <v>46218.9701388889</v>
      </c>
      <c r="K651" s="17" t="n">
        <v>46219.0222222222</v>
      </c>
      <c r="L651" s="17" t="n">
        <v>46219.0430555556</v>
      </c>
      <c r="M651" s="17" t="n">
        <v>46219.0673611111</v>
      </c>
      <c r="N651" s="17" t="n">
        <v>46219.125</v>
      </c>
      <c r="O651" s="17" t="n">
        <v>46219.1902777778</v>
      </c>
      <c r="P651" s="17" t="n">
        <v>46219.2104166667</v>
      </c>
      <c r="Q651" s="17" t="n">
        <v>46219.2402777778</v>
      </c>
      <c r="R651" s="0" t="n">
        <v>1992</v>
      </c>
      <c r="S651" s="0" t="n">
        <v>0</v>
      </c>
      <c r="T651" s="0" t="n">
        <v>0</v>
      </c>
      <c r="U651" s="18" t="s">
        <v>130</v>
      </c>
      <c r="V651" s="18" t="s">
        <v>144</v>
      </c>
      <c r="W651" s="0" t="str">
        <f aca="false">IF(AND(X651&gt;=6,X651&lt;14),"A",IF(AND(X651&gt;=14,X651&lt;22),"B","C"))</f>
        <v>C</v>
      </c>
      <c r="X651" s="18" t="n">
        <f aca="false">HOUR(H651)</f>
        <v>22</v>
      </c>
      <c r="Y651" s="18" t="n">
        <f aca="false">ROUND((I651-H651)*1440,0)</f>
        <v>12</v>
      </c>
      <c r="Z651" s="18" t="n">
        <f aca="false">ROUND((J651-I651)*1440,0)</f>
        <v>7</v>
      </c>
      <c r="AA651" s="18" t="n">
        <f aca="false">ROUND((K651-J651)*1440,0)</f>
        <v>75</v>
      </c>
      <c r="AB651" s="18" t="n">
        <f aca="false">ROUND((L651-K651)*1440,0)</f>
        <v>30</v>
      </c>
      <c r="AC651" s="18" t="n">
        <f aca="false">ROUND((M651-L651)*1440,0)</f>
        <v>35</v>
      </c>
      <c r="AD651" s="18" t="n">
        <f aca="false">IF(N651="","",ROUND((N651-M651)*1440,0))</f>
        <v>83</v>
      </c>
      <c r="AE651" s="18" t="n">
        <f aca="false">IF(O651="","",ROUND((O651-N651)*1440,0))</f>
        <v>94</v>
      </c>
      <c r="AF651" s="18" t="n">
        <f aca="false">IF(P651="","",ROUND((P651-O651)*1440,0))</f>
        <v>29</v>
      </c>
      <c r="AG651" s="18" t="n">
        <f aca="false">IF(Q651="","",ROUND((Q651-P651)*1440,0))</f>
        <v>43</v>
      </c>
      <c r="AH651" s="18" t="n">
        <f aca="false">IF(Q651="","",ROUND((Q651-H651)*1440,0))</f>
        <v>408</v>
      </c>
      <c r="AI651" s="19" t="n">
        <f aca="false">ROUND(IF(O651="",Assumptions!$B$25-K651,O651-K651)*24,1)</f>
        <v>4</v>
      </c>
      <c r="AJ651" s="20" t="n">
        <f aca="false">ROUND(MAX(N(Y651)/Assumptions!$C$5, N(Z651)/Assumptions!$C$6, N(AA651)/Assumptions!$C$7, N(AB651)/Assumptions!$C$8, N(AC651)/Assumptions!$C$9, N(AD651)/Assumptions!$C$10, N(AE651)/Assumptions!$C$11, N(AF651)/Assumptions!$C$12, N(AG651)/Assumptions!$C$13),3)</f>
        <v>2.767</v>
      </c>
      <c r="AK651" s="0" t="str">
        <f aca="false">IF(OR(U651="Pending",U651="On Hold"),"Open GRN (awaiting)",IF(AJ651&lt;=1,"Within SLA",IF(ROUND(N(Y651)/Assumptions!$C$5,3)=AJ651,"Gate Wait",IF(ROUND(N(Z651)/Assumptions!$C$6,3)=AJ651,"Dock Wait",IF(ROUND(N(AA651)/Assumptions!$C$7,3)=AJ651,"Unloading",IF(ROUND(N(AB651)/Assumptions!$C$8,3)=AJ651,"Unload-to-QC Wait",IF(ROUND(N(AC651)/Assumptions!$C$9,3)=AJ651,"QC",IF(ROUND(N(AD651)/Assumptions!$C$10,3)=AJ651,"QC-to-GRN Wait",IF(ROUND(N(AE651)/Assumptions!$C$11,3)=AJ651,"GRN Processing",IF(ROUND(N(AF651)/Assumptions!$C$12,3)=AJ651,"GRN-to-Putaway Wait",IF(ROUND(N(AG651)/Assumptions!$C$13,3)=AJ651,"Putaway","Within SLA")))))))))))</f>
        <v>QC-to-GRN Wait</v>
      </c>
    </row>
    <row r="652" customFormat="false" ht="15" hidden="false" customHeight="false" outlineLevel="0" collapsed="false">
      <c r="A652" s="0" t="s">
        <v>2058</v>
      </c>
      <c r="B652" s="0" t="s">
        <v>2059</v>
      </c>
      <c r="C652" s="0" t="s">
        <v>175</v>
      </c>
      <c r="D652" s="0" t="s">
        <v>119</v>
      </c>
      <c r="E652" s="0" t="s">
        <v>2060</v>
      </c>
      <c r="F652" s="0" t="s">
        <v>177</v>
      </c>
      <c r="G652" s="0" t="s">
        <v>122</v>
      </c>
      <c r="H652" s="17" t="n">
        <v>46219.0097222222</v>
      </c>
      <c r="I652" s="17" t="n">
        <v>46219.0180555556</v>
      </c>
      <c r="J652" s="17" t="n">
        <v>46219.0243055556</v>
      </c>
      <c r="K652" s="17" t="n">
        <v>46219.0430555556</v>
      </c>
      <c r="L652" s="17" t="n">
        <v>46219.0493055556</v>
      </c>
      <c r="M652" s="17" t="n">
        <v>46219.1138888889</v>
      </c>
      <c r="N652" s="17" t="n">
        <v>46219.1347222222</v>
      </c>
      <c r="O652" s="17" t="n">
        <v>46219.1520833333</v>
      </c>
      <c r="P652" s="17" t="n">
        <v>46219.1666666667</v>
      </c>
      <c r="Q652" s="17" t="n">
        <v>46219.1743055556</v>
      </c>
      <c r="R652" s="0" t="n">
        <v>188</v>
      </c>
      <c r="S652" s="0" t="n">
        <v>0</v>
      </c>
      <c r="T652" s="0" t="n">
        <v>0</v>
      </c>
      <c r="U652" s="18" t="s">
        <v>130</v>
      </c>
      <c r="V652" s="18" t="s">
        <v>82</v>
      </c>
      <c r="W652" s="0" t="str">
        <f aca="false">IF(AND(X652&gt;=6,X652&lt;14),"A",IF(AND(X652&gt;=14,X652&lt;22),"B","C"))</f>
        <v>C</v>
      </c>
      <c r="X652" s="18" t="n">
        <f aca="false">HOUR(H652)</f>
        <v>0</v>
      </c>
      <c r="Y652" s="18" t="n">
        <f aca="false">ROUND((I652-H652)*1440,0)</f>
        <v>12</v>
      </c>
      <c r="Z652" s="18" t="n">
        <f aca="false">ROUND((J652-I652)*1440,0)</f>
        <v>9</v>
      </c>
      <c r="AA652" s="18" t="n">
        <f aca="false">ROUND((K652-J652)*1440,0)</f>
        <v>27</v>
      </c>
      <c r="AB652" s="18" t="n">
        <f aca="false">ROUND((L652-K652)*1440,0)</f>
        <v>9</v>
      </c>
      <c r="AC652" s="18" t="n">
        <f aca="false">ROUND((M652-L652)*1440,0)</f>
        <v>93</v>
      </c>
      <c r="AD652" s="18" t="n">
        <f aca="false">IF(N652="","",ROUND((N652-M652)*1440,0))</f>
        <v>30</v>
      </c>
      <c r="AE652" s="18" t="n">
        <f aca="false">IF(O652="","",ROUND((O652-N652)*1440,0))</f>
        <v>25</v>
      </c>
      <c r="AF652" s="18" t="n">
        <f aca="false">IF(P652="","",ROUND((P652-O652)*1440,0))</f>
        <v>21</v>
      </c>
      <c r="AG652" s="18" t="n">
        <f aca="false">IF(Q652="","",ROUND((Q652-P652)*1440,0))</f>
        <v>11</v>
      </c>
      <c r="AH652" s="18" t="n">
        <f aca="false">IF(Q652="","",ROUND((Q652-H652)*1440,0))</f>
        <v>237</v>
      </c>
      <c r="AI652" s="19" t="n">
        <f aca="false">ROUND(IF(O652="",Assumptions!$B$25-K652,O652-K652)*24,1)</f>
        <v>2.6</v>
      </c>
      <c r="AJ652" s="20" t="n">
        <f aca="false">ROUND(MAX(N(Y652)/Assumptions!$C$5, N(Z652)/Assumptions!$C$6, N(AA652)/Assumptions!$C$7, N(AB652)/Assumptions!$C$8, N(AC652)/Assumptions!$C$9, N(AD652)/Assumptions!$C$10, N(AE652)/Assumptions!$C$11, N(AF652)/Assumptions!$C$12, N(AG652)/Assumptions!$C$13),3)</f>
        <v>2.067</v>
      </c>
      <c r="AK652" s="0" t="str">
        <f aca="false">IF(OR(U652="Pending",U652="On Hold"),"Open GRN (awaiting)",IF(AJ652&lt;=1,"Within SLA",IF(ROUND(N(Y652)/Assumptions!$C$5,3)=AJ652,"Gate Wait",IF(ROUND(N(Z652)/Assumptions!$C$6,3)=AJ652,"Dock Wait",IF(ROUND(N(AA652)/Assumptions!$C$7,3)=AJ652,"Unloading",IF(ROUND(N(AB652)/Assumptions!$C$8,3)=AJ652,"Unload-to-QC Wait",IF(ROUND(N(AC652)/Assumptions!$C$9,3)=AJ652,"QC",IF(ROUND(N(AD652)/Assumptions!$C$10,3)=AJ652,"QC-to-GRN Wait",IF(ROUND(N(AE652)/Assumptions!$C$11,3)=AJ652,"GRN Processing",IF(ROUND(N(AF652)/Assumptions!$C$12,3)=AJ652,"GRN-to-Putaway Wait",IF(ROUND(N(AG652)/Assumptions!$C$13,3)=AJ652,"Putaway","Within SLA")))))))))))</f>
        <v>QC</v>
      </c>
    </row>
    <row r="653" customFormat="false" ht="15" hidden="false" customHeight="false" outlineLevel="0" collapsed="false">
      <c r="A653" s="0" t="s">
        <v>2061</v>
      </c>
      <c r="B653" s="0" t="s">
        <v>2062</v>
      </c>
      <c r="C653" s="0" t="s">
        <v>175</v>
      </c>
      <c r="D653" s="0" t="s">
        <v>119</v>
      </c>
      <c r="E653" s="0" t="s">
        <v>948</v>
      </c>
      <c r="F653" s="0" t="s">
        <v>177</v>
      </c>
      <c r="G653" s="0" t="s">
        <v>122</v>
      </c>
      <c r="H653" s="17" t="n">
        <v>46219.1659722222</v>
      </c>
      <c r="I653" s="17" t="n">
        <v>46219.1763888889</v>
      </c>
      <c r="J653" s="17" t="n">
        <v>46219.1791666667</v>
      </c>
      <c r="K653" s="17" t="n">
        <v>46219.23125</v>
      </c>
      <c r="L653" s="17" t="n">
        <v>46219.2479166667</v>
      </c>
      <c r="M653" s="17" t="n">
        <v>46219.2833333333</v>
      </c>
      <c r="N653" s="17" t="n">
        <v>46219.4756944445</v>
      </c>
      <c r="O653" s="17" t="n">
        <v>46219.5486111111</v>
      </c>
      <c r="P653" s="17" t="n">
        <v>46219.5555555556</v>
      </c>
      <c r="Q653" s="17" t="n">
        <v>46219.5756944444</v>
      </c>
      <c r="R653" s="0" t="n">
        <v>984</v>
      </c>
      <c r="S653" s="0" t="n">
        <v>0</v>
      </c>
      <c r="T653" s="0" t="n">
        <v>0</v>
      </c>
      <c r="U653" s="18" t="s">
        <v>130</v>
      </c>
      <c r="V653" s="18" t="s">
        <v>144</v>
      </c>
      <c r="W653" s="0" t="str">
        <f aca="false">IF(AND(X653&gt;=6,X653&lt;14),"A",IF(AND(X653&gt;=14,X653&lt;22),"B","C"))</f>
        <v>C</v>
      </c>
      <c r="X653" s="18" t="n">
        <f aca="false">HOUR(H653)</f>
        <v>3</v>
      </c>
      <c r="Y653" s="18" t="n">
        <f aca="false">ROUND((I653-H653)*1440,0)</f>
        <v>15</v>
      </c>
      <c r="Z653" s="18" t="n">
        <f aca="false">ROUND((J653-I653)*1440,0)</f>
        <v>4</v>
      </c>
      <c r="AA653" s="18" t="n">
        <f aca="false">ROUND((K653-J653)*1440,0)</f>
        <v>75</v>
      </c>
      <c r="AB653" s="18" t="n">
        <f aca="false">ROUND((L653-K653)*1440,0)</f>
        <v>24</v>
      </c>
      <c r="AC653" s="18" t="n">
        <f aca="false">ROUND((M653-L653)*1440,0)</f>
        <v>51</v>
      </c>
      <c r="AD653" s="18" t="n">
        <f aca="false">IF(N653="","",ROUND((N653-M653)*1440,0))</f>
        <v>277</v>
      </c>
      <c r="AE653" s="18" t="n">
        <f aca="false">IF(O653="","",ROUND((O653-N653)*1440,0))</f>
        <v>105</v>
      </c>
      <c r="AF653" s="18" t="n">
        <f aca="false">IF(P653="","",ROUND((P653-O653)*1440,0))</f>
        <v>10</v>
      </c>
      <c r="AG653" s="18" t="n">
        <f aca="false">IF(Q653="","",ROUND((Q653-P653)*1440,0))</f>
        <v>29</v>
      </c>
      <c r="AH653" s="18" t="n">
        <f aca="false">IF(Q653="","",ROUND((Q653-H653)*1440,0))</f>
        <v>590</v>
      </c>
      <c r="AI653" s="19" t="n">
        <f aca="false">ROUND(IF(O653="",Assumptions!$B$25-K653,O653-K653)*24,1)</f>
        <v>7.6</v>
      </c>
      <c r="AJ653" s="20" t="n">
        <f aca="false">ROUND(MAX(N(Y653)/Assumptions!$C$5, N(Z653)/Assumptions!$C$6, N(AA653)/Assumptions!$C$7, N(AB653)/Assumptions!$C$8, N(AC653)/Assumptions!$C$9, N(AD653)/Assumptions!$C$10, N(AE653)/Assumptions!$C$11, N(AF653)/Assumptions!$C$12, N(AG653)/Assumptions!$C$13),3)</f>
        <v>9.233</v>
      </c>
      <c r="AK653" s="0" t="str">
        <f aca="false">IF(OR(U653="Pending",U653="On Hold"),"Open GRN (awaiting)",IF(AJ653&lt;=1,"Within SLA",IF(ROUND(N(Y653)/Assumptions!$C$5,3)=AJ653,"Gate Wait",IF(ROUND(N(Z653)/Assumptions!$C$6,3)=AJ653,"Dock Wait",IF(ROUND(N(AA653)/Assumptions!$C$7,3)=AJ653,"Unloading",IF(ROUND(N(AB653)/Assumptions!$C$8,3)=AJ653,"Unload-to-QC Wait",IF(ROUND(N(AC653)/Assumptions!$C$9,3)=AJ653,"QC",IF(ROUND(N(AD653)/Assumptions!$C$10,3)=AJ653,"QC-to-GRN Wait",IF(ROUND(N(AE653)/Assumptions!$C$11,3)=AJ653,"GRN Processing",IF(ROUND(N(AF653)/Assumptions!$C$12,3)=AJ653,"GRN-to-Putaway Wait",IF(ROUND(N(AG653)/Assumptions!$C$13,3)=AJ653,"Putaway","Within SLA")))))))))))</f>
        <v>QC-to-GRN Wait</v>
      </c>
    </row>
    <row r="654" customFormat="false" ht="15" hidden="false" customHeight="false" outlineLevel="0" collapsed="false">
      <c r="A654" s="0" t="s">
        <v>2063</v>
      </c>
      <c r="B654" s="0" t="s">
        <v>2064</v>
      </c>
      <c r="C654" s="0" t="s">
        <v>175</v>
      </c>
      <c r="D654" s="0" t="s">
        <v>147</v>
      </c>
      <c r="E654" s="0" t="s">
        <v>948</v>
      </c>
      <c r="F654" s="0" t="s">
        <v>177</v>
      </c>
      <c r="G654" s="0" t="s">
        <v>167</v>
      </c>
      <c r="H654" s="17" t="n">
        <v>46219.2548611111</v>
      </c>
      <c r="I654" s="17" t="n">
        <v>46219.2708333333</v>
      </c>
      <c r="J654" s="17" t="n">
        <v>46219.2819444445</v>
      </c>
      <c r="K654" s="17" t="n">
        <v>46219.3131944445</v>
      </c>
      <c r="L654" s="17" t="n">
        <v>46219.3173611111</v>
      </c>
      <c r="M654" s="17" t="n">
        <v>46219.3326388889</v>
      </c>
      <c r="N654" s="17" t="n">
        <v>46219.3805555556</v>
      </c>
      <c r="O654" s="17" t="n">
        <v>46219.425</v>
      </c>
      <c r="P654" s="17" t="n">
        <v>46219.4326388889</v>
      </c>
      <c r="Q654" s="17" t="n">
        <v>46219.44375</v>
      </c>
      <c r="R654" s="0" t="n">
        <v>164</v>
      </c>
      <c r="S654" s="0" t="n">
        <v>0</v>
      </c>
      <c r="T654" s="0" t="n">
        <v>0</v>
      </c>
      <c r="U654" s="18" t="s">
        <v>130</v>
      </c>
      <c r="V654" s="18" t="s">
        <v>144</v>
      </c>
      <c r="W654" s="0" t="str">
        <f aca="false">IF(AND(X654&gt;=6,X654&lt;14),"A",IF(AND(X654&gt;=14,X654&lt;22),"B","C"))</f>
        <v>A</v>
      </c>
      <c r="X654" s="18" t="n">
        <f aca="false">HOUR(H654)</f>
        <v>6</v>
      </c>
      <c r="Y654" s="18" t="n">
        <f aca="false">ROUND((I654-H654)*1440,0)</f>
        <v>23</v>
      </c>
      <c r="Z654" s="18" t="n">
        <f aca="false">ROUND((J654-I654)*1440,0)</f>
        <v>16</v>
      </c>
      <c r="AA654" s="18" t="n">
        <f aca="false">ROUND((K654-J654)*1440,0)</f>
        <v>45</v>
      </c>
      <c r="AB654" s="18" t="n">
        <f aca="false">ROUND((L654-K654)*1440,0)</f>
        <v>6</v>
      </c>
      <c r="AC654" s="18" t="n">
        <f aca="false">ROUND((M654-L654)*1440,0)</f>
        <v>22</v>
      </c>
      <c r="AD654" s="18" t="n">
        <f aca="false">IF(N654="","",ROUND((N654-M654)*1440,0))</f>
        <v>69</v>
      </c>
      <c r="AE654" s="18" t="n">
        <f aca="false">IF(O654="","",ROUND((O654-N654)*1440,0))</f>
        <v>64</v>
      </c>
      <c r="AF654" s="18" t="n">
        <f aca="false">IF(P654="","",ROUND((P654-O654)*1440,0))</f>
        <v>11</v>
      </c>
      <c r="AG654" s="18" t="n">
        <f aca="false">IF(Q654="","",ROUND((Q654-P654)*1440,0))</f>
        <v>16</v>
      </c>
      <c r="AH654" s="18" t="n">
        <f aca="false">IF(Q654="","",ROUND((Q654-H654)*1440,0))</f>
        <v>272</v>
      </c>
      <c r="AI654" s="19" t="n">
        <f aca="false">ROUND(IF(O654="",Assumptions!$B$25-K654,O654-K654)*24,1)</f>
        <v>2.7</v>
      </c>
      <c r="AJ654" s="20" t="n">
        <f aca="false">ROUND(MAX(N(Y654)/Assumptions!$C$5, N(Z654)/Assumptions!$C$6, N(AA654)/Assumptions!$C$7, N(AB654)/Assumptions!$C$8, N(AC654)/Assumptions!$C$9, N(AD654)/Assumptions!$C$10, N(AE654)/Assumptions!$C$11, N(AF654)/Assumptions!$C$12, N(AG654)/Assumptions!$C$13),3)</f>
        <v>2.3</v>
      </c>
      <c r="AK654" s="0" t="str">
        <f aca="false">IF(OR(U654="Pending",U654="On Hold"),"Open GRN (awaiting)",IF(AJ654&lt;=1,"Within SLA",IF(ROUND(N(Y654)/Assumptions!$C$5,3)=AJ654,"Gate Wait",IF(ROUND(N(Z654)/Assumptions!$C$6,3)=AJ654,"Dock Wait",IF(ROUND(N(AA654)/Assumptions!$C$7,3)=AJ654,"Unloading",IF(ROUND(N(AB654)/Assumptions!$C$8,3)=AJ654,"Unload-to-QC Wait",IF(ROUND(N(AC654)/Assumptions!$C$9,3)=AJ654,"QC",IF(ROUND(N(AD654)/Assumptions!$C$10,3)=AJ654,"QC-to-GRN Wait",IF(ROUND(N(AE654)/Assumptions!$C$11,3)=AJ654,"GRN Processing",IF(ROUND(N(AF654)/Assumptions!$C$12,3)=AJ654,"GRN-to-Putaway Wait",IF(ROUND(N(AG654)/Assumptions!$C$13,3)=AJ654,"Putaway","Within SLA")))))))))))</f>
        <v>QC-to-GRN Wait</v>
      </c>
    </row>
    <row r="655" customFormat="false" ht="15" hidden="false" customHeight="false" outlineLevel="0" collapsed="false">
      <c r="A655" s="0" t="s">
        <v>2065</v>
      </c>
      <c r="B655" s="0" t="s">
        <v>2066</v>
      </c>
      <c r="C655" s="0" t="s">
        <v>159</v>
      </c>
      <c r="D655" s="0" t="s">
        <v>119</v>
      </c>
      <c r="E655" s="0" t="s">
        <v>989</v>
      </c>
      <c r="F655" s="0" t="s">
        <v>128</v>
      </c>
      <c r="G655" s="0" t="s">
        <v>129</v>
      </c>
      <c r="H655" s="17" t="n">
        <v>46219.2590277778</v>
      </c>
      <c r="I655" s="17" t="n">
        <v>46219.2715277778</v>
      </c>
      <c r="J655" s="17" t="n">
        <v>46219.2763888889</v>
      </c>
      <c r="K655" s="17" t="n">
        <v>46219.2902777778</v>
      </c>
      <c r="L655" s="17" t="n">
        <v>46219.3048611111</v>
      </c>
      <c r="M655" s="17" t="n">
        <v>46219.3333333333</v>
      </c>
      <c r="N655" s="17" t="n">
        <v>46219.4708333333</v>
      </c>
      <c r="O655" s="17" t="n">
        <v>46219.5090277778</v>
      </c>
      <c r="P655" s="17" t="n">
        <v>46219.5152777778</v>
      </c>
      <c r="Q655" s="17" t="n">
        <v>46219.5388888889</v>
      </c>
      <c r="R655" s="0" t="n">
        <v>652</v>
      </c>
      <c r="S655" s="0" t="n">
        <v>0</v>
      </c>
      <c r="T655" s="0" t="n">
        <v>0</v>
      </c>
      <c r="U655" s="18" t="s">
        <v>130</v>
      </c>
      <c r="V655" s="18" t="s">
        <v>131</v>
      </c>
      <c r="W655" s="0" t="str">
        <f aca="false">IF(AND(X655&gt;=6,X655&lt;14),"A",IF(AND(X655&gt;=14,X655&lt;22),"B","C"))</f>
        <v>A</v>
      </c>
      <c r="X655" s="18" t="n">
        <f aca="false">HOUR(H655)</f>
        <v>6</v>
      </c>
      <c r="Y655" s="18" t="n">
        <f aca="false">ROUND((I655-H655)*1440,0)</f>
        <v>18</v>
      </c>
      <c r="Z655" s="18" t="n">
        <f aca="false">ROUND((J655-I655)*1440,0)</f>
        <v>7</v>
      </c>
      <c r="AA655" s="18" t="n">
        <f aca="false">ROUND((K655-J655)*1440,0)</f>
        <v>20</v>
      </c>
      <c r="AB655" s="18" t="n">
        <f aca="false">ROUND((L655-K655)*1440,0)</f>
        <v>21</v>
      </c>
      <c r="AC655" s="18" t="n">
        <f aca="false">ROUND((M655-L655)*1440,0)</f>
        <v>41</v>
      </c>
      <c r="AD655" s="18" t="n">
        <f aca="false">IF(N655="","",ROUND((N655-M655)*1440,0))</f>
        <v>198</v>
      </c>
      <c r="AE655" s="18" t="n">
        <f aca="false">IF(O655="","",ROUND((O655-N655)*1440,0))</f>
        <v>55</v>
      </c>
      <c r="AF655" s="18" t="n">
        <f aca="false">IF(P655="","",ROUND((P655-O655)*1440,0))</f>
        <v>9</v>
      </c>
      <c r="AG655" s="18" t="n">
        <f aca="false">IF(Q655="","",ROUND((Q655-P655)*1440,0))</f>
        <v>34</v>
      </c>
      <c r="AH655" s="18" t="n">
        <f aca="false">IF(Q655="","",ROUND((Q655-H655)*1440,0))</f>
        <v>403</v>
      </c>
      <c r="AI655" s="19" t="n">
        <f aca="false">ROUND(IF(O655="",Assumptions!$B$25-K655,O655-K655)*24,1)</f>
        <v>5.3</v>
      </c>
      <c r="AJ655" s="20" t="n">
        <f aca="false">ROUND(MAX(N(Y655)/Assumptions!$C$5, N(Z655)/Assumptions!$C$6, N(AA655)/Assumptions!$C$7, N(AB655)/Assumptions!$C$8, N(AC655)/Assumptions!$C$9, N(AD655)/Assumptions!$C$10, N(AE655)/Assumptions!$C$11, N(AF655)/Assumptions!$C$12, N(AG655)/Assumptions!$C$13),3)</f>
        <v>6.6</v>
      </c>
      <c r="AK655" s="0" t="str">
        <f aca="false">IF(OR(U655="Pending",U655="On Hold"),"Open GRN (awaiting)",IF(AJ655&lt;=1,"Within SLA",IF(ROUND(N(Y655)/Assumptions!$C$5,3)=AJ655,"Gate Wait",IF(ROUND(N(Z655)/Assumptions!$C$6,3)=AJ655,"Dock Wait",IF(ROUND(N(AA655)/Assumptions!$C$7,3)=AJ655,"Unloading",IF(ROUND(N(AB655)/Assumptions!$C$8,3)=AJ655,"Unload-to-QC Wait",IF(ROUND(N(AC655)/Assumptions!$C$9,3)=AJ655,"QC",IF(ROUND(N(AD655)/Assumptions!$C$10,3)=AJ655,"QC-to-GRN Wait",IF(ROUND(N(AE655)/Assumptions!$C$11,3)=AJ655,"GRN Processing",IF(ROUND(N(AF655)/Assumptions!$C$12,3)=AJ655,"GRN-to-Putaway Wait",IF(ROUND(N(AG655)/Assumptions!$C$13,3)=AJ655,"Putaway","Within SLA")))))))))))</f>
        <v>QC-to-GRN Wait</v>
      </c>
    </row>
    <row r="656" customFormat="false" ht="15" hidden="false" customHeight="false" outlineLevel="0" collapsed="false">
      <c r="A656" s="0" t="s">
        <v>2067</v>
      </c>
      <c r="B656" s="0" t="s">
        <v>2068</v>
      </c>
      <c r="C656" s="0" t="s">
        <v>142</v>
      </c>
      <c r="D656" s="0" t="s">
        <v>119</v>
      </c>
      <c r="E656" s="0" t="s">
        <v>1290</v>
      </c>
      <c r="F656" s="0" t="s">
        <v>137</v>
      </c>
      <c r="G656" s="0" t="s">
        <v>129</v>
      </c>
      <c r="H656" s="17" t="n">
        <v>46219.26875</v>
      </c>
      <c r="I656" s="17" t="n">
        <v>46219.2826388889</v>
      </c>
      <c r="J656" s="17" t="n">
        <v>46219.2902777778</v>
      </c>
      <c r="K656" s="17" t="n">
        <v>46219.3159722222</v>
      </c>
      <c r="L656" s="17" t="n">
        <v>46219.3333333333</v>
      </c>
      <c r="M656" s="17" t="n">
        <v>46219.3722222222</v>
      </c>
      <c r="N656" s="17" t="n">
        <v>46219.3881944444</v>
      </c>
      <c r="O656" s="17" t="n">
        <v>46219.4201388889</v>
      </c>
      <c r="P656" s="17" t="n">
        <v>46219.4319444444</v>
      </c>
      <c r="Q656" s="17" t="n">
        <v>46219.45</v>
      </c>
      <c r="R656" s="0" t="n">
        <v>510</v>
      </c>
      <c r="S656" s="0" t="n">
        <v>27</v>
      </c>
      <c r="T656" s="0" t="n">
        <v>0</v>
      </c>
      <c r="U656" s="18" t="s">
        <v>123</v>
      </c>
      <c r="V656" s="18" t="s">
        <v>144</v>
      </c>
      <c r="W656" s="0" t="str">
        <f aca="false">IF(AND(X656&gt;=6,X656&lt;14),"A",IF(AND(X656&gt;=14,X656&lt;22),"B","C"))</f>
        <v>A</v>
      </c>
      <c r="X656" s="18" t="n">
        <f aca="false">HOUR(H656)</f>
        <v>6</v>
      </c>
      <c r="Y656" s="18" t="n">
        <f aca="false">ROUND((I656-H656)*1440,0)</f>
        <v>20</v>
      </c>
      <c r="Z656" s="18" t="n">
        <f aca="false">ROUND((J656-I656)*1440,0)</f>
        <v>11</v>
      </c>
      <c r="AA656" s="18" t="n">
        <f aca="false">ROUND((K656-J656)*1440,0)</f>
        <v>37</v>
      </c>
      <c r="AB656" s="18" t="n">
        <f aca="false">ROUND((L656-K656)*1440,0)</f>
        <v>25</v>
      </c>
      <c r="AC656" s="18" t="n">
        <f aca="false">ROUND((M656-L656)*1440,0)</f>
        <v>56</v>
      </c>
      <c r="AD656" s="18" t="n">
        <f aca="false">IF(N656="","",ROUND((N656-M656)*1440,0))</f>
        <v>23</v>
      </c>
      <c r="AE656" s="18" t="n">
        <f aca="false">IF(O656="","",ROUND((O656-N656)*1440,0))</f>
        <v>46</v>
      </c>
      <c r="AF656" s="18" t="n">
        <f aca="false">IF(P656="","",ROUND((P656-O656)*1440,0))</f>
        <v>17</v>
      </c>
      <c r="AG656" s="18" t="n">
        <f aca="false">IF(Q656="","",ROUND((Q656-P656)*1440,0))</f>
        <v>26</v>
      </c>
      <c r="AH656" s="18" t="n">
        <f aca="false">IF(Q656="","",ROUND((Q656-H656)*1440,0))</f>
        <v>261</v>
      </c>
      <c r="AI656" s="19" t="n">
        <f aca="false">ROUND(IF(O656="",Assumptions!$B$25-K656,O656-K656)*24,1)</f>
        <v>2.5</v>
      </c>
      <c r="AJ656" s="20" t="n">
        <f aca="false">ROUND(MAX(N(Y656)/Assumptions!$C$5, N(Z656)/Assumptions!$C$6, N(AA656)/Assumptions!$C$7, N(AB656)/Assumptions!$C$8, N(AC656)/Assumptions!$C$9, N(AD656)/Assumptions!$C$10, N(AE656)/Assumptions!$C$11, N(AF656)/Assumptions!$C$12, N(AG656)/Assumptions!$C$13),3)</f>
        <v>1.667</v>
      </c>
      <c r="AK656" s="0" t="str">
        <f aca="false">IF(OR(U656="Pending",U656="On Hold"),"Open GRN (awaiting)",IF(AJ656&lt;=1,"Within SLA",IF(ROUND(N(Y656)/Assumptions!$C$5,3)=AJ656,"Gate Wait",IF(ROUND(N(Z656)/Assumptions!$C$6,3)=AJ656,"Dock Wait",IF(ROUND(N(AA656)/Assumptions!$C$7,3)=AJ656,"Unloading",IF(ROUND(N(AB656)/Assumptions!$C$8,3)=AJ656,"Unload-to-QC Wait",IF(ROUND(N(AC656)/Assumptions!$C$9,3)=AJ656,"QC",IF(ROUND(N(AD656)/Assumptions!$C$10,3)=AJ656,"QC-to-GRN Wait",IF(ROUND(N(AE656)/Assumptions!$C$11,3)=AJ656,"GRN Processing",IF(ROUND(N(AF656)/Assumptions!$C$12,3)=AJ656,"GRN-to-Putaway Wait",IF(ROUND(N(AG656)/Assumptions!$C$13,3)=AJ656,"Putaway","Within SLA")))))))))))</f>
        <v>Unload-to-QC Wait</v>
      </c>
    </row>
    <row r="657" customFormat="false" ht="15" hidden="false" customHeight="false" outlineLevel="0" collapsed="false">
      <c r="A657" s="0" t="s">
        <v>2069</v>
      </c>
      <c r="B657" s="0" t="s">
        <v>2070</v>
      </c>
      <c r="C657" s="0" t="s">
        <v>170</v>
      </c>
      <c r="D657" s="0" t="s">
        <v>147</v>
      </c>
      <c r="E657" s="0" t="s">
        <v>2071</v>
      </c>
      <c r="F657" s="0" t="s">
        <v>172</v>
      </c>
      <c r="G657" s="0" t="s">
        <v>167</v>
      </c>
      <c r="H657" s="17" t="n">
        <v>46219.2861111111</v>
      </c>
      <c r="I657" s="17" t="n">
        <v>46219.3013888889</v>
      </c>
      <c r="J657" s="17" t="n">
        <v>46219.3097222222</v>
      </c>
      <c r="K657" s="17" t="n">
        <v>46219.3784722222</v>
      </c>
      <c r="L657" s="17" t="n">
        <v>46219.3993055556</v>
      </c>
      <c r="M657" s="17" t="n">
        <v>46219.4194444444</v>
      </c>
      <c r="N657" s="17" t="n">
        <v>46219.4493055556</v>
      </c>
      <c r="O657" s="17" t="n">
        <v>46219.4576388889</v>
      </c>
      <c r="P657" s="17" t="n">
        <v>46219.4631944444</v>
      </c>
      <c r="Q657" s="17" t="n">
        <v>46219.4861111111</v>
      </c>
      <c r="R657" s="0" t="n">
        <v>2367</v>
      </c>
      <c r="S657" s="0" t="n">
        <v>0</v>
      </c>
      <c r="T657" s="0" t="n">
        <v>0</v>
      </c>
      <c r="U657" s="18" t="s">
        <v>130</v>
      </c>
      <c r="V657" s="18" t="s">
        <v>139</v>
      </c>
      <c r="W657" s="0" t="str">
        <f aca="false">IF(AND(X657&gt;=6,X657&lt;14),"A",IF(AND(X657&gt;=14,X657&lt;22),"B","C"))</f>
        <v>A</v>
      </c>
      <c r="X657" s="18" t="n">
        <f aca="false">HOUR(H657)</f>
        <v>6</v>
      </c>
      <c r="Y657" s="18" t="n">
        <f aca="false">ROUND((I657-H657)*1440,0)</f>
        <v>22</v>
      </c>
      <c r="Z657" s="18" t="n">
        <f aca="false">ROUND((J657-I657)*1440,0)</f>
        <v>12</v>
      </c>
      <c r="AA657" s="18" t="n">
        <f aca="false">ROUND((K657-J657)*1440,0)</f>
        <v>99</v>
      </c>
      <c r="AB657" s="18" t="n">
        <f aca="false">ROUND((L657-K657)*1440,0)</f>
        <v>30</v>
      </c>
      <c r="AC657" s="18" t="n">
        <f aca="false">ROUND((M657-L657)*1440,0)</f>
        <v>29</v>
      </c>
      <c r="AD657" s="18" t="n">
        <f aca="false">IF(N657="","",ROUND((N657-M657)*1440,0))</f>
        <v>43</v>
      </c>
      <c r="AE657" s="18" t="n">
        <f aca="false">IF(O657="","",ROUND((O657-N657)*1440,0))</f>
        <v>12</v>
      </c>
      <c r="AF657" s="18" t="n">
        <f aca="false">IF(P657="","",ROUND((P657-O657)*1440,0))</f>
        <v>8</v>
      </c>
      <c r="AG657" s="18" t="n">
        <f aca="false">IF(Q657="","",ROUND((Q657-P657)*1440,0))</f>
        <v>33</v>
      </c>
      <c r="AH657" s="18" t="n">
        <f aca="false">IF(Q657="","",ROUND((Q657-H657)*1440,0))</f>
        <v>288</v>
      </c>
      <c r="AI657" s="19" t="n">
        <f aca="false">ROUND(IF(O657="",Assumptions!$B$25-K657,O657-K657)*24,1)</f>
        <v>1.9</v>
      </c>
      <c r="AJ657" s="20" t="n">
        <f aca="false">ROUND(MAX(N(Y657)/Assumptions!$C$5, N(Z657)/Assumptions!$C$6, N(AA657)/Assumptions!$C$7, N(AB657)/Assumptions!$C$8, N(AC657)/Assumptions!$C$9, N(AD657)/Assumptions!$C$10, N(AE657)/Assumptions!$C$11, N(AF657)/Assumptions!$C$12, N(AG657)/Assumptions!$C$13),3)</f>
        <v>2</v>
      </c>
      <c r="AK657" s="0" t="str">
        <f aca="false">IF(OR(U657="Pending",U657="On Hold"),"Open GRN (awaiting)",IF(AJ657&lt;=1,"Within SLA",IF(ROUND(N(Y657)/Assumptions!$C$5,3)=AJ657,"Gate Wait",IF(ROUND(N(Z657)/Assumptions!$C$6,3)=AJ657,"Dock Wait",IF(ROUND(N(AA657)/Assumptions!$C$7,3)=AJ657,"Unloading",IF(ROUND(N(AB657)/Assumptions!$C$8,3)=AJ657,"Unload-to-QC Wait",IF(ROUND(N(AC657)/Assumptions!$C$9,3)=AJ657,"QC",IF(ROUND(N(AD657)/Assumptions!$C$10,3)=AJ657,"QC-to-GRN Wait",IF(ROUND(N(AE657)/Assumptions!$C$11,3)=AJ657,"GRN Processing",IF(ROUND(N(AF657)/Assumptions!$C$12,3)=AJ657,"GRN-to-Putaway Wait",IF(ROUND(N(AG657)/Assumptions!$C$13,3)=AJ657,"Putaway","Within SLA")))))))))))</f>
        <v>Unload-to-QC Wait</v>
      </c>
    </row>
    <row r="658" customFormat="false" ht="15" hidden="false" customHeight="false" outlineLevel="0" collapsed="false">
      <c r="A658" s="0" t="s">
        <v>2072</v>
      </c>
      <c r="B658" s="0" t="s">
        <v>2073</v>
      </c>
      <c r="C658" s="0" t="s">
        <v>159</v>
      </c>
      <c r="D658" s="0" t="s">
        <v>147</v>
      </c>
      <c r="E658" s="0" t="s">
        <v>2074</v>
      </c>
      <c r="F658" s="0" t="s">
        <v>128</v>
      </c>
      <c r="G658" s="0" t="s">
        <v>150</v>
      </c>
      <c r="H658" s="17" t="n">
        <v>46219.3194444445</v>
      </c>
      <c r="I658" s="17" t="n">
        <v>46219.3854166667</v>
      </c>
      <c r="J658" s="17" t="n">
        <v>46219.3902777778</v>
      </c>
      <c r="K658" s="17" t="n">
        <v>46219.4041666667</v>
      </c>
      <c r="L658" s="17" t="n">
        <v>46219.4166666667</v>
      </c>
      <c r="M658" s="17" t="n">
        <v>46219.4305555556</v>
      </c>
      <c r="N658" s="17" t="n">
        <v>46219.4597222222</v>
      </c>
      <c r="O658" s="17" t="n">
        <v>46219.5013888889</v>
      </c>
      <c r="P658" s="17" t="n">
        <v>46219.5097222222</v>
      </c>
      <c r="Q658" s="17" t="n">
        <v>46219.5229166667</v>
      </c>
      <c r="R658" s="0" t="n">
        <v>256</v>
      </c>
      <c r="S658" s="0" t="n">
        <v>0</v>
      </c>
      <c r="T658" s="0" t="n">
        <v>0</v>
      </c>
      <c r="U658" s="18" t="s">
        <v>130</v>
      </c>
      <c r="V658" s="18" t="s">
        <v>82</v>
      </c>
      <c r="W658" s="0" t="str">
        <f aca="false">IF(AND(X658&gt;=6,X658&lt;14),"A",IF(AND(X658&gt;=14,X658&lt;22),"B","C"))</f>
        <v>A</v>
      </c>
      <c r="X658" s="18" t="n">
        <f aca="false">HOUR(H658)</f>
        <v>7</v>
      </c>
      <c r="Y658" s="18" t="n">
        <f aca="false">ROUND((I658-H658)*1440,0)</f>
        <v>95</v>
      </c>
      <c r="Z658" s="18" t="n">
        <f aca="false">ROUND((J658-I658)*1440,0)</f>
        <v>7</v>
      </c>
      <c r="AA658" s="18" t="n">
        <f aca="false">ROUND((K658-J658)*1440,0)</f>
        <v>20</v>
      </c>
      <c r="AB658" s="18" t="n">
        <f aca="false">ROUND((L658-K658)*1440,0)</f>
        <v>18</v>
      </c>
      <c r="AC658" s="18" t="n">
        <f aca="false">ROUND((M658-L658)*1440,0)</f>
        <v>20</v>
      </c>
      <c r="AD658" s="18" t="n">
        <f aca="false">IF(N658="","",ROUND((N658-M658)*1440,0))</f>
        <v>42</v>
      </c>
      <c r="AE658" s="18" t="n">
        <f aca="false">IF(O658="","",ROUND((O658-N658)*1440,0))</f>
        <v>60</v>
      </c>
      <c r="AF658" s="18" t="n">
        <f aca="false">IF(P658="","",ROUND((P658-O658)*1440,0))</f>
        <v>12</v>
      </c>
      <c r="AG658" s="18" t="n">
        <f aca="false">IF(Q658="","",ROUND((Q658-P658)*1440,0))</f>
        <v>19</v>
      </c>
      <c r="AH658" s="18" t="n">
        <f aca="false">IF(Q658="","",ROUND((Q658-H658)*1440,0))</f>
        <v>293</v>
      </c>
      <c r="AI658" s="19" t="n">
        <f aca="false">ROUND(IF(O658="",Assumptions!$B$25-K658,O658-K658)*24,1)</f>
        <v>2.3</v>
      </c>
      <c r="AJ658" s="20" t="n">
        <f aca="false">ROUND(MAX(N(Y658)/Assumptions!$C$5, N(Z658)/Assumptions!$C$6, N(AA658)/Assumptions!$C$7, N(AB658)/Assumptions!$C$8, N(AC658)/Assumptions!$C$9, N(AD658)/Assumptions!$C$10, N(AE658)/Assumptions!$C$11, N(AF658)/Assumptions!$C$12, N(AG658)/Assumptions!$C$13),3)</f>
        <v>3.167</v>
      </c>
      <c r="AK658" s="0" t="str">
        <f aca="false">IF(OR(U658="Pending",U658="On Hold"),"Open GRN (awaiting)",IF(AJ658&lt;=1,"Within SLA",IF(ROUND(N(Y658)/Assumptions!$C$5,3)=AJ658,"Gate Wait",IF(ROUND(N(Z658)/Assumptions!$C$6,3)=AJ658,"Dock Wait",IF(ROUND(N(AA658)/Assumptions!$C$7,3)=AJ658,"Unloading",IF(ROUND(N(AB658)/Assumptions!$C$8,3)=AJ658,"Unload-to-QC Wait",IF(ROUND(N(AC658)/Assumptions!$C$9,3)=AJ658,"QC",IF(ROUND(N(AD658)/Assumptions!$C$10,3)=AJ658,"QC-to-GRN Wait",IF(ROUND(N(AE658)/Assumptions!$C$11,3)=AJ658,"GRN Processing",IF(ROUND(N(AF658)/Assumptions!$C$12,3)=AJ658,"GRN-to-Putaway Wait",IF(ROUND(N(AG658)/Assumptions!$C$13,3)=AJ658,"Putaway","Within SLA")))))))))))</f>
        <v>Gate Wait</v>
      </c>
    </row>
    <row r="659" customFormat="false" ht="15" hidden="false" customHeight="false" outlineLevel="0" collapsed="false">
      <c r="A659" s="0" t="s">
        <v>2075</v>
      </c>
      <c r="B659" s="0" t="s">
        <v>2076</v>
      </c>
      <c r="C659" s="0" t="s">
        <v>170</v>
      </c>
      <c r="D659" s="0" t="s">
        <v>135</v>
      </c>
      <c r="E659" s="0" t="s">
        <v>246</v>
      </c>
      <c r="F659" s="0" t="s">
        <v>137</v>
      </c>
      <c r="G659" s="0" t="s">
        <v>178</v>
      </c>
      <c r="H659" s="17" t="n">
        <v>46219.3375</v>
      </c>
      <c r="I659" s="17" t="n">
        <v>46219.3486111111</v>
      </c>
      <c r="J659" s="17" t="n">
        <v>46219.3527777778</v>
      </c>
      <c r="K659" s="17" t="n">
        <v>46219.3965277778</v>
      </c>
      <c r="L659" s="17" t="n">
        <v>46219.3986111111</v>
      </c>
      <c r="M659" s="17" t="n">
        <v>46219.4284722222</v>
      </c>
      <c r="N659" s="17" t="n">
        <v>46219.4444444445</v>
      </c>
      <c r="O659" s="17" t="n">
        <v>46219.4652777778</v>
      </c>
      <c r="P659" s="17" t="n">
        <v>46219.5013888889</v>
      </c>
      <c r="Q659" s="17" t="n">
        <v>46219.5152777778</v>
      </c>
      <c r="R659" s="0" t="n">
        <v>598</v>
      </c>
      <c r="S659" s="0" t="n">
        <v>0</v>
      </c>
      <c r="T659" s="0" t="n">
        <v>0</v>
      </c>
      <c r="U659" s="18" t="s">
        <v>130</v>
      </c>
      <c r="V659" s="18" t="s">
        <v>139</v>
      </c>
      <c r="W659" s="0" t="str">
        <f aca="false">IF(AND(X659&gt;=6,X659&lt;14),"A",IF(AND(X659&gt;=14,X659&lt;22),"B","C"))</f>
        <v>A</v>
      </c>
      <c r="X659" s="18" t="n">
        <f aca="false">HOUR(H659)</f>
        <v>8</v>
      </c>
      <c r="Y659" s="18" t="n">
        <f aca="false">ROUND((I659-H659)*1440,0)</f>
        <v>16</v>
      </c>
      <c r="Z659" s="18" t="n">
        <f aca="false">ROUND((J659-I659)*1440,0)</f>
        <v>6</v>
      </c>
      <c r="AA659" s="18" t="n">
        <f aca="false">ROUND((K659-J659)*1440,0)</f>
        <v>63</v>
      </c>
      <c r="AB659" s="18" t="n">
        <f aca="false">ROUND((L659-K659)*1440,0)</f>
        <v>3</v>
      </c>
      <c r="AC659" s="18" t="n">
        <f aca="false">ROUND((M659-L659)*1440,0)</f>
        <v>43</v>
      </c>
      <c r="AD659" s="18" t="n">
        <f aca="false">IF(N659="","",ROUND((N659-M659)*1440,0))</f>
        <v>23</v>
      </c>
      <c r="AE659" s="18" t="n">
        <f aca="false">IF(O659="","",ROUND((O659-N659)*1440,0))</f>
        <v>30</v>
      </c>
      <c r="AF659" s="18" t="n">
        <f aca="false">IF(P659="","",ROUND((P659-O659)*1440,0))</f>
        <v>52</v>
      </c>
      <c r="AG659" s="18" t="n">
        <f aca="false">IF(Q659="","",ROUND((Q659-P659)*1440,0))</f>
        <v>20</v>
      </c>
      <c r="AH659" s="18" t="n">
        <f aca="false">IF(Q659="","",ROUND((Q659-H659)*1440,0))</f>
        <v>256</v>
      </c>
      <c r="AI659" s="19" t="n">
        <f aca="false">ROUND(IF(O659="",Assumptions!$B$25-K659,O659-K659)*24,1)</f>
        <v>1.7</v>
      </c>
      <c r="AJ659" s="20" t="n">
        <f aca="false">ROUND(MAX(N(Y659)/Assumptions!$C$5, N(Z659)/Assumptions!$C$6, N(AA659)/Assumptions!$C$7, N(AB659)/Assumptions!$C$8, N(AC659)/Assumptions!$C$9, N(AD659)/Assumptions!$C$10, N(AE659)/Assumptions!$C$11, N(AF659)/Assumptions!$C$12, N(AG659)/Assumptions!$C$13),3)</f>
        <v>2.6</v>
      </c>
      <c r="AK659" s="0" t="str">
        <f aca="false">IF(OR(U659="Pending",U659="On Hold"),"Open GRN (awaiting)",IF(AJ659&lt;=1,"Within SLA",IF(ROUND(N(Y659)/Assumptions!$C$5,3)=AJ659,"Gate Wait",IF(ROUND(N(Z659)/Assumptions!$C$6,3)=AJ659,"Dock Wait",IF(ROUND(N(AA659)/Assumptions!$C$7,3)=AJ659,"Unloading",IF(ROUND(N(AB659)/Assumptions!$C$8,3)=AJ659,"Unload-to-QC Wait",IF(ROUND(N(AC659)/Assumptions!$C$9,3)=AJ659,"QC",IF(ROUND(N(AD659)/Assumptions!$C$10,3)=AJ659,"QC-to-GRN Wait",IF(ROUND(N(AE659)/Assumptions!$C$11,3)=AJ659,"GRN Processing",IF(ROUND(N(AF659)/Assumptions!$C$12,3)=AJ659,"GRN-to-Putaway Wait",IF(ROUND(N(AG659)/Assumptions!$C$13,3)=AJ659,"Putaway","Within SLA")))))))))))</f>
        <v>GRN-to-Putaway Wait</v>
      </c>
    </row>
    <row r="660" customFormat="false" ht="15" hidden="false" customHeight="false" outlineLevel="0" collapsed="false">
      <c r="A660" s="0" t="s">
        <v>2077</v>
      </c>
      <c r="B660" s="0" t="s">
        <v>2078</v>
      </c>
      <c r="C660" s="0" t="s">
        <v>286</v>
      </c>
      <c r="D660" s="0" t="s">
        <v>147</v>
      </c>
      <c r="E660" s="0" t="s">
        <v>2079</v>
      </c>
      <c r="F660" s="0" t="s">
        <v>121</v>
      </c>
      <c r="G660" s="0" t="s">
        <v>150</v>
      </c>
      <c r="H660" s="17" t="n">
        <v>46219.34375</v>
      </c>
      <c r="I660" s="17" t="n">
        <v>46219.3555555556</v>
      </c>
      <c r="J660" s="17" t="n">
        <v>46219.3736111111</v>
      </c>
      <c r="K660" s="17" t="n">
        <v>46219.3888888889</v>
      </c>
      <c r="L660" s="17" t="n">
        <v>46219.4027777778</v>
      </c>
      <c r="M660" s="17" t="n">
        <v>46219.4180555556</v>
      </c>
      <c r="N660" s="17" t="n">
        <v>46219.4409722222</v>
      </c>
      <c r="O660" s="17" t="n">
        <v>46219.4527777778</v>
      </c>
      <c r="P660" s="17" t="n">
        <v>46219.4583333333</v>
      </c>
      <c r="Q660" s="17" t="n">
        <v>46219.4756944445</v>
      </c>
      <c r="R660" s="0" t="n">
        <v>204</v>
      </c>
      <c r="S660" s="0" t="n">
        <v>0</v>
      </c>
      <c r="T660" s="0" t="n">
        <v>0</v>
      </c>
      <c r="U660" s="18" t="s">
        <v>130</v>
      </c>
      <c r="V660" s="18" t="s">
        <v>139</v>
      </c>
      <c r="W660" s="0" t="str">
        <f aca="false">IF(AND(X660&gt;=6,X660&lt;14),"A",IF(AND(X660&gt;=14,X660&lt;22),"B","C"))</f>
        <v>A</v>
      </c>
      <c r="X660" s="18" t="n">
        <f aca="false">HOUR(H660)</f>
        <v>8</v>
      </c>
      <c r="Y660" s="18" t="n">
        <f aca="false">ROUND((I660-H660)*1440,0)</f>
        <v>17</v>
      </c>
      <c r="Z660" s="18" t="n">
        <f aca="false">ROUND((J660-I660)*1440,0)</f>
        <v>26</v>
      </c>
      <c r="AA660" s="18" t="n">
        <f aca="false">ROUND((K660-J660)*1440,0)</f>
        <v>22</v>
      </c>
      <c r="AB660" s="18" t="n">
        <f aca="false">ROUND((L660-K660)*1440,0)</f>
        <v>20</v>
      </c>
      <c r="AC660" s="18" t="n">
        <f aca="false">ROUND((M660-L660)*1440,0)</f>
        <v>22</v>
      </c>
      <c r="AD660" s="18" t="n">
        <f aca="false">IF(N660="","",ROUND((N660-M660)*1440,0))</f>
        <v>33</v>
      </c>
      <c r="AE660" s="18" t="n">
        <f aca="false">IF(O660="","",ROUND((O660-N660)*1440,0))</f>
        <v>17</v>
      </c>
      <c r="AF660" s="18" t="n">
        <f aca="false">IF(P660="","",ROUND((P660-O660)*1440,0))</f>
        <v>8</v>
      </c>
      <c r="AG660" s="18" t="n">
        <f aca="false">IF(Q660="","",ROUND((Q660-P660)*1440,0))</f>
        <v>25</v>
      </c>
      <c r="AH660" s="18" t="n">
        <f aca="false">IF(Q660="","",ROUND((Q660-H660)*1440,0))</f>
        <v>190</v>
      </c>
      <c r="AI660" s="19" t="n">
        <f aca="false">ROUND(IF(O660="",Assumptions!$B$25-K660,O660-K660)*24,1)</f>
        <v>1.5</v>
      </c>
      <c r="AJ660" s="20" t="n">
        <f aca="false">ROUND(MAX(N(Y660)/Assumptions!$C$5, N(Z660)/Assumptions!$C$6, N(AA660)/Assumptions!$C$7, N(AB660)/Assumptions!$C$8, N(AC660)/Assumptions!$C$9, N(AD660)/Assumptions!$C$10, N(AE660)/Assumptions!$C$11, N(AF660)/Assumptions!$C$12, N(AG660)/Assumptions!$C$13),3)</f>
        <v>1.733</v>
      </c>
      <c r="AK660" s="0" t="str">
        <f aca="false">IF(OR(U660="Pending",U660="On Hold"),"Open GRN (awaiting)",IF(AJ660&lt;=1,"Within SLA",IF(ROUND(N(Y660)/Assumptions!$C$5,3)=AJ660,"Gate Wait",IF(ROUND(N(Z660)/Assumptions!$C$6,3)=AJ660,"Dock Wait",IF(ROUND(N(AA660)/Assumptions!$C$7,3)=AJ660,"Unloading",IF(ROUND(N(AB660)/Assumptions!$C$8,3)=AJ660,"Unload-to-QC Wait",IF(ROUND(N(AC660)/Assumptions!$C$9,3)=AJ660,"QC",IF(ROUND(N(AD660)/Assumptions!$C$10,3)=AJ660,"QC-to-GRN Wait",IF(ROUND(N(AE660)/Assumptions!$C$11,3)=AJ660,"GRN Processing",IF(ROUND(N(AF660)/Assumptions!$C$12,3)=AJ660,"GRN-to-Putaway Wait",IF(ROUND(N(AG660)/Assumptions!$C$13,3)=AJ660,"Putaway","Within SLA")))))))))))</f>
        <v>Dock Wait</v>
      </c>
    </row>
    <row r="661" customFormat="false" ht="15" hidden="false" customHeight="false" outlineLevel="0" collapsed="false">
      <c r="A661" s="0" t="s">
        <v>2080</v>
      </c>
      <c r="B661" s="0" t="s">
        <v>2081</v>
      </c>
      <c r="C661" s="0" t="s">
        <v>252</v>
      </c>
      <c r="D661" s="0" t="s">
        <v>147</v>
      </c>
      <c r="E661" s="0" t="s">
        <v>2082</v>
      </c>
      <c r="F661" s="0" t="s">
        <v>155</v>
      </c>
      <c r="G661" s="0" t="s">
        <v>150</v>
      </c>
      <c r="H661" s="17" t="n">
        <v>46219.38125</v>
      </c>
      <c r="I661" s="17" t="n">
        <v>46219.4284722222</v>
      </c>
      <c r="J661" s="17" t="n">
        <v>46219.4298611111</v>
      </c>
      <c r="K661" s="17" t="n">
        <v>46219.4722222222</v>
      </c>
      <c r="L661" s="17" t="n">
        <v>46219.4784722222</v>
      </c>
      <c r="M661" s="17" t="n">
        <v>46219.5013888889</v>
      </c>
      <c r="N661" s="17" t="n">
        <v>46219.5326388889</v>
      </c>
      <c r="O661" s="17" t="n">
        <v>46219.5576388889</v>
      </c>
      <c r="P661" s="17" t="n">
        <v>46219.5680555556</v>
      </c>
      <c r="Q661" s="17" t="n">
        <v>46219.6076388889</v>
      </c>
      <c r="R661" s="0" t="n">
        <v>2039</v>
      </c>
      <c r="S661" s="0" t="n">
        <v>0</v>
      </c>
      <c r="T661" s="0" t="n">
        <v>0</v>
      </c>
      <c r="U661" s="18" t="s">
        <v>130</v>
      </c>
      <c r="V661" s="18" t="s">
        <v>139</v>
      </c>
      <c r="W661" s="0" t="str">
        <f aca="false">IF(AND(X661&gt;=6,X661&lt;14),"A",IF(AND(X661&gt;=14,X661&lt;22),"B","C"))</f>
        <v>A</v>
      </c>
      <c r="X661" s="18" t="n">
        <f aca="false">HOUR(H661)</f>
        <v>9</v>
      </c>
      <c r="Y661" s="18" t="n">
        <f aca="false">ROUND((I661-H661)*1440,0)</f>
        <v>68</v>
      </c>
      <c r="Z661" s="18" t="n">
        <f aca="false">ROUND((J661-I661)*1440,0)</f>
        <v>2</v>
      </c>
      <c r="AA661" s="18" t="n">
        <f aca="false">ROUND((K661-J661)*1440,0)</f>
        <v>61</v>
      </c>
      <c r="AB661" s="18" t="n">
        <f aca="false">ROUND((L661-K661)*1440,0)</f>
        <v>9</v>
      </c>
      <c r="AC661" s="18" t="n">
        <f aca="false">ROUND((M661-L661)*1440,0)</f>
        <v>33</v>
      </c>
      <c r="AD661" s="18" t="n">
        <f aca="false">IF(N661="","",ROUND((N661-M661)*1440,0))</f>
        <v>45</v>
      </c>
      <c r="AE661" s="18" t="n">
        <f aca="false">IF(O661="","",ROUND((O661-N661)*1440,0))</f>
        <v>36</v>
      </c>
      <c r="AF661" s="18" t="n">
        <f aca="false">IF(P661="","",ROUND((P661-O661)*1440,0))</f>
        <v>15</v>
      </c>
      <c r="AG661" s="18" t="n">
        <f aca="false">IF(Q661="","",ROUND((Q661-P661)*1440,0))</f>
        <v>57</v>
      </c>
      <c r="AH661" s="18" t="n">
        <f aca="false">IF(Q661="","",ROUND((Q661-H661)*1440,0))</f>
        <v>326</v>
      </c>
      <c r="AI661" s="19" t="n">
        <f aca="false">ROUND(IF(O661="",Assumptions!$B$25-K661,O661-K661)*24,1)</f>
        <v>2.1</v>
      </c>
      <c r="AJ661" s="20" t="n">
        <f aca="false">ROUND(MAX(N(Y661)/Assumptions!$C$5, N(Z661)/Assumptions!$C$6, N(AA661)/Assumptions!$C$7, N(AB661)/Assumptions!$C$8, N(AC661)/Assumptions!$C$9, N(AD661)/Assumptions!$C$10, N(AE661)/Assumptions!$C$11, N(AF661)/Assumptions!$C$12, N(AG661)/Assumptions!$C$13),3)</f>
        <v>2.267</v>
      </c>
      <c r="AK661" s="0" t="str">
        <f aca="false">IF(OR(U661="Pending",U661="On Hold"),"Open GRN (awaiting)",IF(AJ661&lt;=1,"Within SLA",IF(ROUND(N(Y661)/Assumptions!$C$5,3)=AJ661,"Gate Wait",IF(ROUND(N(Z661)/Assumptions!$C$6,3)=AJ661,"Dock Wait",IF(ROUND(N(AA661)/Assumptions!$C$7,3)=AJ661,"Unloading",IF(ROUND(N(AB661)/Assumptions!$C$8,3)=AJ661,"Unload-to-QC Wait",IF(ROUND(N(AC661)/Assumptions!$C$9,3)=AJ661,"QC",IF(ROUND(N(AD661)/Assumptions!$C$10,3)=AJ661,"QC-to-GRN Wait",IF(ROUND(N(AE661)/Assumptions!$C$11,3)=AJ661,"GRN Processing",IF(ROUND(N(AF661)/Assumptions!$C$12,3)=AJ661,"GRN-to-Putaway Wait",IF(ROUND(N(AG661)/Assumptions!$C$13,3)=AJ661,"Putaway","Within SLA")))))))))))</f>
        <v>Gate Wait</v>
      </c>
    </row>
    <row r="662" customFormat="false" ht="15" hidden="false" customHeight="false" outlineLevel="0" collapsed="false">
      <c r="A662" s="0" t="s">
        <v>2083</v>
      </c>
      <c r="B662" s="0" t="s">
        <v>2084</v>
      </c>
      <c r="C662" s="0" t="s">
        <v>142</v>
      </c>
      <c r="D662" s="0" t="s">
        <v>119</v>
      </c>
      <c r="E662" s="0" t="s">
        <v>2085</v>
      </c>
      <c r="F662" s="0" t="s">
        <v>137</v>
      </c>
      <c r="G662" s="0" t="s">
        <v>122</v>
      </c>
      <c r="H662" s="17" t="n">
        <v>46219.4055555556</v>
      </c>
      <c r="I662" s="17" t="n">
        <v>46219.425</v>
      </c>
      <c r="J662" s="17" t="n">
        <v>46219.4333333333</v>
      </c>
      <c r="K662" s="17" t="n">
        <v>46219.4590277778</v>
      </c>
      <c r="L662" s="17" t="n">
        <v>46219.4722222222</v>
      </c>
      <c r="M662" s="17" t="n">
        <v>46219.4881944444</v>
      </c>
      <c r="N662" s="17" t="n">
        <v>46219.4965277778</v>
      </c>
      <c r="O662" s="17" t="n">
        <v>46219.5194444444</v>
      </c>
      <c r="P662" s="17" t="n">
        <v>46219.5291666667</v>
      </c>
      <c r="Q662" s="17" t="n">
        <v>46219.5583333333</v>
      </c>
      <c r="R662" s="0" t="n">
        <v>680</v>
      </c>
      <c r="S662" s="0" t="n">
        <v>0</v>
      </c>
      <c r="T662" s="0" t="n">
        <v>0</v>
      </c>
      <c r="U662" s="18" t="s">
        <v>130</v>
      </c>
      <c r="V662" s="18" t="s">
        <v>139</v>
      </c>
      <c r="W662" s="0" t="str">
        <f aca="false">IF(AND(X662&gt;=6,X662&lt;14),"A",IF(AND(X662&gt;=14,X662&lt;22),"B","C"))</f>
        <v>A</v>
      </c>
      <c r="X662" s="18" t="n">
        <f aca="false">HOUR(H662)</f>
        <v>9</v>
      </c>
      <c r="Y662" s="18" t="n">
        <f aca="false">ROUND((I662-H662)*1440,0)</f>
        <v>28</v>
      </c>
      <c r="Z662" s="18" t="n">
        <f aca="false">ROUND((J662-I662)*1440,0)</f>
        <v>12</v>
      </c>
      <c r="AA662" s="18" t="n">
        <f aca="false">ROUND((K662-J662)*1440,0)</f>
        <v>37</v>
      </c>
      <c r="AB662" s="18" t="n">
        <f aca="false">ROUND((L662-K662)*1440,0)</f>
        <v>19</v>
      </c>
      <c r="AC662" s="18" t="n">
        <f aca="false">ROUND((M662-L662)*1440,0)</f>
        <v>23</v>
      </c>
      <c r="AD662" s="18" t="n">
        <f aca="false">IF(N662="","",ROUND((N662-M662)*1440,0))</f>
        <v>12</v>
      </c>
      <c r="AE662" s="18" t="n">
        <f aca="false">IF(O662="","",ROUND((O662-N662)*1440,0))</f>
        <v>33</v>
      </c>
      <c r="AF662" s="18" t="n">
        <f aca="false">IF(P662="","",ROUND((P662-O662)*1440,0))</f>
        <v>14</v>
      </c>
      <c r="AG662" s="18" t="n">
        <f aca="false">IF(Q662="","",ROUND((Q662-P662)*1440,0))</f>
        <v>42</v>
      </c>
      <c r="AH662" s="18" t="n">
        <f aca="false">IF(Q662="","",ROUND((Q662-H662)*1440,0))</f>
        <v>220</v>
      </c>
      <c r="AI662" s="19" t="n">
        <f aca="false">ROUND(IF(O662="",Assumptions!$B$25-K662,O662-K662)*24,1)</f>
        <v>1.5</v>
      </c>
      <c r="AJ662" s="20" t="n">
        <f aca="false">ROUND(MAX(N(Y662)/Assumptions!$C$5, N(Z662)/Assumptions!$C$6, N(AA662)/Assumptions!$C$7, N(AB662)/Assumptions!$C$8, N(AC662)/Assumptions!$C$9, N(AD662)/Assumptions!$C$10, N(AE662)/Assumptions!$C$11, N(AF662)/Assumptions!$C$12, N(AG662)/Assumptions!$C$13),3)</f>
        <v>1.267</v>
      </c>
      <c r="AK662" s="0" t="str">
        <f aca="false">IF(OR(U662="Pending",U662="On Hold"),"Open GRN (awaiting)",IF(AJ662&lt;=1,"Within SLA",IF(ROUND(N(Y662)/Assumptions!$C$5,3)=AJ662,"Gate Wait",IF(ROUND(N(Z662)/Assumptions!$C$6,3)=AJ662,"Dock Wait",IF(ROUND(N(AA662)/Assumptions!$C$7,3)=AJ662,"Unloading",IF(ROUND(N(AB662)/Assumptions!$C$8,3)=AJ662,"Unload-to-QC Wait",IF(ROUND(N(AC662)/Assumptions!$C$9,3)=AJ662,"QC",IF(ROUND(N(AD662)/Assumptions!$C$10,3)=AJ662,"QC-to-GRN Wait",IF(ROUND(N(AE662)/Assumptions!$C$11,3)=AJ662,"GRN Processing",IF(ROUND(N(AF662)/Assumptions!$C$12,3)=AJ662,"GRN-to-Putaway Wait",IF(ROUND(N(AG662)/Assumptions!$C$13,3)=AJ662,"Putaway","Within SLA")))))))))))</f>
        <v>Unload-to-QC Wait</v>
      </c>
    </row>
    <row r="663" customFormat="false" ht="15" hidden="false" customHeight="false" outlineLevel="0" collapsed="false">
      <c r="A663" s="0" t="s">
        <v>2086</v>
      </c>
      <c r="B663" s="0" t="s">
        <v>2087</v>
      </c>
      <c r="C663" s="0" t="s">
        <v>159</v>
      </c>
      <c r="D663" s="0" t="s">
        <v>119</v>
      </c>
      <c r="E663" s="0" t="s">
        <v>2088</v>
      </c>
      <c r="F663" s="0" t="s">
        <v>128</v>
      </c>
      <c r="G663" s="0" t="s">
        <v>129</v>
      </c>
      <c r="H663" s="17" t="n">
        <v>46219.4104166667</v>
      </c>
      <c r="I663" s="17" t="n">
        <v>46219.4215277778</v>
      </c>
      <c r="J663" s="17" t="n">
        <v>46219.4263888889</v>
      </c>
      <c r="K663" s="17" t="n">
        <v>46219.4666666667</v>
      </c>
      <c r="L663" s="17" t="n">
        <v>46219.4826388889</v>
      </c>
      <c r="M663" s="17" t="n">
        <v>46219.5076388889</v>
      </c>
      <c r="N663" s="17" t="n">
        <v>46219.5333333333</v>
      </c>
      <c r="O663" s="17" t="n">
        <v>46219.6826388889</v>
      </c>
      <c r="P663" s="17" t="n">
        <v>46219.6972222222</v>
      </c>
      <c r="Q663" s="17" t="n">
        <v>46219.7145833333</v>
      </c>
      <c r="R663" s="0" t="n">
        <v>333</v>
      </c>
      <c r="S663" s="0" t="n">
        <v>0</v>
      </c>
      <c r="T663" s="0" t="n">
        <v>0</v>
      </c>
      <c r="U663" s="18" t="s">
        <v>130</v>
      </c>
      <c r="V663" s="18" t="s">
        <v>156</v>
      </c>
      <c r="W663" s="0" t="str">
        <f aca="false">IF(AND(X663&gt;=6,X663&lt;14),"A",IF(AND(X663&gt;=14,X663&lt;22),"B","C"))</f>
        <v>A</v>
      </c>
      <c r="X663" s="18" t="n">
        <f aca="false">HOUR(H663)</f>
        <v>9</v>
      </c>
      <c r="Y663" s="18" t="n">
        <f aca="false">ROUND((I663-H663)*1440,0)</f>
        <v>16</v>
      </c>
      <c r="Z663" s="18" t="n">
        <f aca="false">ROUND((J663-I663)*1440,0)</f>
        <v>7</v>
      </c>
      <c r="AA663" s="18" t="n">
        <f aca="false">ROUND((K663-J663)*1440,0)</f>
        <v>58</v>
      </c>
      <c r="AB663" s="18" t="n">
        <f aca="false">ROUND((L663-K663)*1440,0)</f>
        <v>23</v>
      </c>
      <c r="AC663" s="18" t="n">
        <f aca="false">ROUND((M663-L663)*1440,0)</f>
        <v>36</v>
      </c>
      <c r="AD663" s="18" t="n">
        <f aca="false">IF(N663="","",ROUND((N663-M663)*1440,0))</f>
        <v>37</v>
      </c>
      <c r="AE663" s="18" t="n">
        <f aca="false">IF(O663="","",ROUND((O663-N663)*1440,0))</f>
        <v>215</v>
      </c>
      <c r="AF663" s="18" t="n">
        <f aca="false">IF(P663="","",ROUND((P663-O663)*1440,0))</f>
        <v>21</v>
      </c>
      <c r="AG663" s="18" t="n">
        <f aca="false">IF(Q663="","",ROUND((Q663-P663)*1440,0))</f>
        <v>25</v>
      </c>
      <c r="AH663" s="18" t="n">
        <f aca="false">IF(Q663="","",ROUND((Q663-H663)*1440,0))</f>
        <v>438</v>
      </c>
      <c r="AI663" s="19" t="n">
        <f aca="false">ROUND(IF(O663="",Assumptions!$B$25-K663,O663-K663)*24,1)</f>
        <v>5.2</v>
      </c>
      <c r="AJ663" s="20" t="n">
        <f aca="false">ROUND(MAX(N(Y663)/Assumptions!$C$5, N(Z663)/Assumptions!$C$6, N(AA663)/Assumptions!$C$7, N(AB663)/Assumptions!$C$8, N(AC663)/Assumptions!$C$9, N(AD663)/Assumptions!$C$10, N(AE663)/Assumptions!$C$11, N(AF663)/Assumptions!$C$12, N(AG663)/Assumptions!$C$13),3)</f>
        <v>4.778</v>
      </c>
      <c r="AK663" s="0" t="str">
        <f aca="false">IF(OR(U663="Pending",U663="On Hold"),"Open GRN (awaiting)",IF(AJ663&lt;=1,"Within SLA",IF(ROUND(N(Y663)/Assumptions!$C$5,3)=AJ663,"Gate Wait",IF(ROUND(N(Z663)/Assumptions!$C$6,3)=AJ663,"Dock Wait",IF(ROUND(N(AA663)/Assumptions!$C$7,3)=AJ663,"Unloading",IF(ROUND(N(AB663)/Assumptions!$C$8,3)=AJ663,"Unload-to-QC Wait",IF(ROUND(N(AC663)/Assumptions!$C$9,3)=AJ663,"QC",IF(ROUND(N(AD663)/Assumptions!$C$10,3)=AJ663,"QC-to-GRN Wait",IF(ROUND(N(AE663)/Assumptions!$C$11,3)=AJ663,"GRN Processing",IF(ROUND(N(AF663)/Assumptions!$C$12,3)=AJ663,"GRN-to-Putaway Wait",IF(ROUND(N(AG663)/Assumptions!$C$13,3)=AJ663,"Putaway","Within SLA")))))))))))</f>
        <v>GRN Processing</v>
      </c>
    </row>
    <row r="664" customFormat="false" ht="15" hidden="false" customHeight="false" outlineLevel="0" collapsed="false">
      <c r="A664" s="0" t="s">
        <v>2089</v>
      </c>
      <c r="B664" s="0" t="s">
        <v>2090</v>
      </c>
      <c r="C664" s="0" t="s">
        <v>142</v>
      </c>
      <c r="D664" s="0" t="s">
        <v>119</v>
      </c>
      <c r="E664" s="0" t="s">
        <v>2091</v>
      </c>
      <c r="F664" s="0" t="s">
        <v>137</v>
      </c>
      <c r="G664" s="0" t="s">
        <v>129</v>
      </c>
      <c r="H664" s="17" t="n">
        <v>46219.4229166667</v>
      </c>
      <c r="I664" s="17" t="n">
        <v>46219.4506944444</v>
      </c>
      <c r="J664" s="17" t="n">
        <v>46219.4534722222</v>
      </c>
      <c r="K664" s="17" t="n">
        <v>46219.4673611111</v>
      </c>
      <c r="L664" s="17" t="n">
        <v>46219.4708333333</v>
      </c>
      <c r="M664" s="17" t="n">
        <v>46219.4868055556</v>
      </c>
      <c r="N664" s="17" t="n">
        <v>46219.4965277778</v>
      </c>
      <c r="O664" s="17" t="n">
        <v>46219.6284722222</v>
      </c>
      <c r="P664" s="17" t="n">
        <v>46219.6555555556</v>
      </c>
      <c r="Q664" s="17" t="n">
        <v>46219.6826388889</v>
      </c>
      <c r="R664" s="0" t="n">
        <v>160</v>
      </c>
      <c r="S664" s="0" t="n">
        <v>0</v>
      </c>
      <c r="T664" s="0" t="n">
        <v>0</v>
      </c>
      <c r="U664" s="18" t="s">
        <v>130</v>
      </c>
      <c r="V664" s="18" t="s">
        <v>144</v>
      </c>
      <c r="W664" s="0" t="str">
        <f aca="false">IF(AND(X664&gt;=6,X664&lt;14),"A",IF(AND(X664&gt;=14,X664&lt;22),"B","C"))</f>
        <v>A</v>
      </c>
      <c r="X664" s="18" t="n">
        <f aca="false">HOUR(H664)</f>
        <v>10</v>
      </c>
      <c r="Y664" s="18" t="n">
        <f aca="false">ROUND((I664-H664)*1440,0)</f>
        <v>40</v>
      </c>
      <c r="Z664" s="18" t="n">
        <f aca="false">ROUND((J664-I664)*1440,0)</f>
        <v>4</v>
      </c>
      <c r="AA664" s="18" t="n">
        <f aca="false">ROUND((K664-J664)*1440,0)</f>
        <v>20</v>
      </c>
      <c r="AB664" s="18" t="n">
        <f aca="false">ROUND((L664-K664)*1440,0)</f>
        <v>5</v>
      </c>
      <c r="AC664" s="18" t="n">
        <f aca="false">ROUND((M664-L664)*1440,0)</f>
        <v>23</v>
      </c>
      <c r="AD664" s="18" t="n">
        <f aca="false">IF(N664="","",ROUND((N664-M664)*1440,0))</f>
        <v>14</v>
      </c>
      <c r="AE664" s="18" t="n">
        <f aca="false">IF(O664="","",ROUND((O664-N664)*1440,0))</f>
        <v>190</v>
      </c>
      <c r="AF664" s="18" t="n">
        <f aca="false">IF(P664="","",ROUND((P664-O664)*1440,0))</f>
        <v>39</v>
      </c>
      <c r="AG664" s="18" t="n">
        <f aca="false">IF(Q664="","",ROUND((Q664-P664)*1440,0))</f>
        <v>39</v>
      </c>
      <c r="AH664" s="18" t="n">
        <f aca="false">IF(Q664="","",ROUND((Q664-H664)*1440,0))</f>
        <v>374</v>
      </c>
      <c r="AI664" s="19" t="n">
        <f aca="false">ROUND(IF(O664="",Assumptions!$B$25-K664,O664-K664)*24,1)</f>
        <v>3.9</v>
      </c>
      <c r="AJ664" s="20" t="n">
        <f aca="false">ROUND(MAX(N(Y664)/Assumptions!$C$5, N(Z664)/Assumptions!$C$6, N(AA664)/Assumptions!$C$7, N(AB664)/Assumptions!$C$8, N(AC664)/Assumptions!$C$9, N(AD664)/Assumptions!$C$10, N(AE664)/Assumptions!$C$11, N(AF664)/Assumptions!$C$12, N(AG664)/Assumptions!$C$13),3)</f>
        <v>4.222</v>
      </c>
      <c r="AK664" s="0" t="str">
        <f aca="false">IF(OR(U664="Pending",U664="On Hold"),"Open GRN (awaiting)",IF(AJ664&lt;=1,"Within SLA",IF(ROUND(N(Y664)/Assumptions!$C$5,3)=AJ664,"Gate Wait",IF(ROUND(N(Z664)/Assumptions!$C$6,3)=AJ664,"Dock Wait",IF(ROUND(N(AA664)/Assumptions!$C$7,3)=AJ664,"Unloading",IF(ROUND(N(AB664)/Assumptions!$C$8,3)=AJ664,"Unload-to-QC Wait",IF(ROUND(N(AC664)/Assumptions!$C$9,3)=AJ664,"QC",IF(ROUND(N(AD664)/Assumptions!$C$10,3)=AJ664,"QC-to-GRN Wait",IF(ROUND(N(AE664)/Assumptions!$C$11,3)=AJ664,"GRN Processing",IF(ROUND(N(AF664)/Assumptions!$C$12,3)=AJ664,"GRN-to-Putaway Wait",IF(ROUND(N(AG664)/Assumptions!$C$13,3)=AJ664,"Putaway","Within SLA")))))))))))</f>
        <v>GRN Processing</v>
      </c>
    </row>
    <row r="665" customFormat="false" ht="15" hidden="false" customHeight="false" outlineLevel="0" collapsed="false">
      <c r="A665" s="0" t="s">
        <v>2092</v>
      </c>
      <c r="B665" s="0" t="s">
        <v>2093</v>
      </c>
      <c r="C665" s="0" t="s">
        <v>218</v>
      </c>
      <c r="D665" s="0" t="s">
        <v>119</v>
      </c>
      <c r="E665" s="0" t="s">
        <v>2094</v>
      </c>
      <c r="F665" s="0" t="s">
        <v>137</v>
      </c>
      <c r="G665" s="0" t="s">
        <v>122</v>
      </c>
      <c r="H665" s="17" t="n">
        <v>46219.44375</v>
      </c>
      <c r="I665" s="17" t="n">
        <v>46219.4805555556</v>
      </c>
      <c r="J665" s="17" t="n">
        <v>46219.4833333333</v>
      </c>
      <c r="K665" s="17" t="n">
        <v>46219.4944444444</v>
      </c>
      <c r="L665" s="17" t="n">
        <v>46219.5006944445</v>
      </c>
      <c r="M665" s="17" t="n">
        <v>46219.5618055556</v>
      </c>
      <c r="N665" s="17" t="n">
        <v>46219.5972222222</v>
      </c>
      <c r="O665" s="17" t="n">
        <v>46219.6111111111</v>
      </c>
      <c r="P665" s="17" t="n">
        <v>46219.6256944445</v>
      </c>
      <c r="Q665" s="17" t="n">
        <v>46219.6409722222</v>
      </c>
      <c r="R665" s="0" t="n">
        <v>373</v>
      </c>
      <c r="S665" s="0" t="n">
        <v>0</v>
      </c>
      <c r="T665" s="0" t="n">
        <v>0</v>
      </c>
      <c r="U665" s="18" t="s">
        <v>130</v>
      </c>
      <c r="V665" s="18" t="s">
        <v>144</v>
      </c>
      <c r="W665" s="0" t="str">
        <f aca="false">IF(AND(X665&gt;=6,X665&lt;14),"A",IF(AND(X665&gt;=14,X665&lt;22),"B","C"))</f>
        <v>A</v>
      </c>
      <c r="X665" s="18" t="n">
        <f aca="false">HOUR(H665)</f>
        <v>10</v>
      </c>
      <c r="Y665" s="18" t="n">
        <f aca="false">ROUND((I665-H665)*1440,0)</f>
        <v>53</v>
      </c>
      <c r="Z665" s="18" t="n">
        <f aca="false">ROUND((J665-I665)*1440,0)</f>
        <v>4</v>
      </c>
      <c r="AA665" s="18" t="n">
        <f aca="false">ROUND((K665-J665)*1440,0)</f>
        <v>16</v>
      </c>
      <c r="AB665" s="18" t="n">
        <f aca="false">ROUND((L665-K665)*1440,0)</f>
        <v>9</v>
      </c>
      <c r="AC665" s="18" t="n">
        <f aca="false">ROUND((M665-L665)*1440,0)</f>
        <v>88</v>
      </c>
      <c r="AD665" s="18" t="n">
        <f aca="false">IF(N665="","",ROUND((N665-M665)*1440,0))</f>
        <v>51</v>
      </c>
      <c r="AE665" s="18" t="n">
        <f aca="false">IF(O665="","",ROUND((O665-N665)*1440,0))</f>
        <v>20</v>
      </c>
      <c r="AF665" s="18" t="n">
        <f aca="false">IF(P665="","",ROUND((P665-O665)*1440,0))</f>
        <v>21</v>
      </c>
      <c r="AG665" s="18" t="n">
        <f aca="false">IF(Q665="","",ROUND((Q665-P665)*1440,0))</f>
        <v>22</v>
      </c>
      <c r="AH665" s="18" t="n">
        <f aca="false">IF(Q665="","",ROUND((Q665-H665)*1440,0))</f>
        <v>284</v>
      </c>
      <c r="AI665" s="19" t="n">
        <f aca="false">ROUND(IF(O665="",Assumptions!$B$25-K665,O665-K665)*24,1)</f>
        <v>2.8</v>
      </c>
      <c r="AJ665" s="20" t="n">
        <f aca="false">ROUND(MAX(N(Y665)/Assumptions!$C$5, N(Z665)/Assumptions!$C$6, N(AA665)/Assumptions!$C$7, N(AB665)/Assumptions!$C$8, N(AC665)/Assumptions!$C$9, N(AD665)/Assumptions!$C$10, N(AE665)/Assumptions!$C$11, N(AF665)/Assumptions!$C$12, N(AG665)/Assumptions!$C$13),3)</f>
        <v>1.956</v>
      </c>
      <c r="AK665" s="0" t="str">
        <f aca="false">IF(OR(U665="Pending",U665="On Hold"),"Open GRN (awaiting)",IF(AJ665&lt;=1,"Within SLA",IF(ROUND(N(Y665)/Assumptions!$C$5,3)=AJ665,"Gate Wait",IF(ROUND(N(Z665)/Assumptions!$C$6,3)=AJ665,"Dock Wait",IF(ROUND(N(AA665)/Assumptions!$C$7,3)=AJ665,"Unloading",IF(ROUND(N(AB665)/Assumptions!$C$8,3)=AJ665,"Unload-to-QC Wait",IF(ROUND(N(AC665)/Assumptions!$C$9,3)=AJ665,"QC",IF(ROUND(N(AD665)/Assumptions!$C$10,3)=AJ665,"QC-to-GRN Wait",IF(ROUND(N(AE665)/Assumptions!$C$11,3)=AJ665,"GRN Processing",IF(ROUND(N(AF665)/Assumptions!$C$12,3)=AJ665,"GRN-to-Putaway Wait",IF(ROUND(N(AG665)/Assumptions!$C$13,3)=AJ665,"Putaway","Within SLA")))))))))))</f>
        <v>QC</v>
      </c>
    </row>
    <row r="666" customFormat="false" ht="15" hidden="false" customHeight="false" outlineLevel="0" collapsed="false">
      <c r="A666" s="0" t="s">
        <v>2095</v>
      </c>
      <c r="B666" s="0" t="s">
        <v>2096</v>
      </c>
      <c r="C666" s="0" t="s">
        <v>170</v>
      </c>
      <c r="D666" s="0" t="s">
        <v>147</v>
      </c>
      <c r="E666" s="0" t="s">
        <v>2097</v>
      </c>
      <c r="F666" s="0" t="s">
        <v>172</v>
      </c>
      <c r="G666" s="0" t="s">
        <v>150</v>
      </c>
      <c r="H666" s="17" t="n">
        <v>46219.4486111111</v>
      </c>
      <c r="I666" s="17" t="n">
        <v>46219.5069444445</v>
      </c>
      <c r="J666" s="17" t="n">
        <v>46219.5118055556</v>
      </c>
      <c r="K666" s="17" t="n">
        <v>46219.5381944445</v>
      </c>
      <c r="L666" s="17" t="n">
        <v>46219.5465277778</v>
      </c>
      <c r="M666" s="17" t="n">
        <v>46219.5652777778</v>
      </c>
      <c r="N666" s="17" t="n">
        <v>46219.5951388889</v>
      </c>
      <c r="O666" s="17" t="n">
        <v>46219.6340277778</v>
      </c>
      <c r="P666" s="17" t="n">
        <v>46219.6458333333</v>
      </c>
      <c r="Q666" s="17" t="n">
        <v>46219.6597222222</v>
      </c>
      <c r="R666" s="0" t="n">
        <v>289</v>
      </c>
      <c r="S666" s="0" t="n">
        <v>0</v>
      </c>
      <c r="T666" s="0" t="n">
        <v>0</v>
      </c>
      <c r="U666" s="18" t="s">
        <v>130</v>
      </c>
      <c r="V666" s="18" t="s">
        <v>82</v>
      </c>
      <c r="W666" s="0" t="str">
        <f aca="false">IF(AND(X666&gt;=6,X666&lt;14),"A",IF(AND(X666&gt;=14,X666&lt;22),"B","C"))</f>
        <v>A</v>
      </c>
      <c r="X666" s="18" t="n">
        <f aca="false">HOUR(H666)</f>
        <v>10</v>
      </c>
      <c r="Y666" s="18" t="n">
        <f aca="false">ROUND((I666-H666)*1440,0)</f>
        <v>84</v>
      </c>
      <c r="Z666" s="18" t="n">
        <f aca="false">ROUND((J666-I666)*1440,0)</f>
        <v>7</v>
      </c>
      <c r="AA666" s="18" t="n">
        <f aca="false">ROUND((K666-J666)*1440,0)</f>
        <v>38</v>
      </c>
      <c r="AB666" s="18" t="n">
        <f aca="false">ROUND((L666-K666)*1440,0)</f>
        <v>12</v>
      </c>
      <c r="AC666" s="18" t="n">
        <f aca="false">ROUND((M666-L666)*1440,0)</f>
        <v>27</v>
      </c>
      <c r="AD666" s="18" t="n">
        <f aca="false">IF(N666="","",ROUND((N666-M666)*1440,0))</f>
        <v>43</v>
      </c>
      <c r="AE666" s="18" t="n">
        <f aca="false">IF(O666="","",ROUND((O666-N666)*1440,0))</f>
        <v>56</v>
      </c>
      <c r="AF666" s="18" t="n">
        <f aca="false">IF(P666="","",ROUND((P666-O666)*1440,0))</f>
        <v>17</v>
      </c>
      <c r="AG666" s="18" t="n">
        <f aca="false">IF(Q666="","",ROUND((Q666-P666)*1440,0))</f>
        <v>20</v>
      </c>
      <c r="AH666" s="18" t="n">
        <f aca="false">IF(Q666="","",ROUND((Q666-H666)*1440,0))</f>
        <v>304</v>
      </c>
      <c r="AI666" s="19" t="n">
        <f aca="false">ROUND(IF(O666="",Assumptions!$B$25-K666,O666-K666)*24,1)</f>
        <v>2.3</v>
      </c>
      <c r="AJ666" s="20" t="n">
        <f aca="false">ROUND(MAX(N(Y666)/Assumptions!$C$5, N(Z666)/Assumptions!$C$6, N(AA666)/Assumptions!$C$7, N(AB666)/Assumptions!$C$8, N(AC666)/Assumptions!$C$9, N(AD666)/Assumptions!$C$10, N(AE666)/Assumptions!$C$11, N(AF666)/Assumptions!$C$12, N(AG666)/Assumptions!$C$13),3)</f>
        <v>2.8</v>
      </c>
      <c r="AK666" s="0" t="str">
        <f aca="false">IF(OR(U666="Pending",U666="On Hold"),"Open GRN (awaiting)",IF(AJ666&lt;=1,"Within SLA",IF(ROUND(N(Y666)/Assumptions!$C$5,3)=AJ666,"Gate Wait",IF(ROUND(N(Z666)/Assumptions!$C$6,3)=AJ666,"Dock Wait",IF(ROUND(N(AA666)/Assumptions!$C$7,3)=AJ666,"Unloading",IF(ROUND(N(AB666)/Assumptions!$C$8,3)=AJ666,"Unload-to-QC Wait",IF(ROUND(N(AC666)/Assumptions!$C$9,3)=AJ666,"QC",IF(ROUND(N(AD666)/Assumptions!$C$10,3)=AJ666,"QC-to-GRN Wait",IF(ROUND(N(AE666)/Assumptions!$C$11,3)=AJ666,"GRN Processing",IF(ROUND(N(AF666)/Assumptions!$C$12,3)=AJ666,"GRN-to-Putaway Wait",IF(ROUND(N(AG666)/Assumptions!$C$13,3)=AJ666,"Putaway","Within SLA")))))))))))</f>
        <v>Gate Wait</v>
      </c>
    </row>
    <row r="667" customFormat="false" ht="15" hidden="false" customHeight="false" outlineLevel="0" collapsed="false">
      <c r="A667" s="0" t="s">
        <v>2098</v>
      </c>
      <c r="B667" s="0" t="s">
        <v>2099</v>
      </c>
      <c r="C667" s="0" t="s">
        <v>286</v>
      </c>
      <c r="D667" s="0" t="s">
        <v>135</v>
      </c>
      <c r="E667" s="0" t="s">
        <v>2100</v>
      </c>
      <c r="F667" s="0" t="s">
        <v>121</v>
      </c>
      <c r="G667" s="0" t="s">
        <v>178</v>
      </c>
      <c r="H667" s="17" t="n">
        <v>46219.4513888889</v>
      </c>
      <c r="I667" s="17" t="n">
        <v>46219.4708333333</v>
      </c>
      <c r="J667" s="17" t="n">
        <v>46219.4791666667</v>
      </c>
      <c r="K667" s="17" t="n">
        <v>46219.5020833333</v>
      </c>
      <c r="L667" s="17" t="n">
        <v>46219.5111111111</v>
      </c>
      <c r="M667" s="17" t="n">
        <v>46219.5270833333</v>
      </c>
      <c r="N667" s="17" t="n">
        <v>46219.75625</v>
      </c>
      <c r="O667" s="17" t="n">
        <v>46219.8430555556</v>
      </c>
      <c r="P667" s="17" t="n">
        <v>46219.875</v>
      </c>
      <c r="Q667" s="17" t="n">
        <v>46219.8861111111</v>
      </c>
      <c r="R667" s="0" t="n">
        <v>404</v>
      </c>
      <c r="S667" s="0" t="n">
        <v>0</v>
      </c>
      <c r="T667" s="0" t="n">
        <v>0</v>
      </c>
      <c r="U667" s="18" t="s">
        <v>130</v>
      </c>
      <c r="V667" s="18" t="s">
        <v>156</v>
      </c>
      <c r="W667" s="0" t="str">
        <f aca="false">IF(AND(X667&gt;=6,X667&lt;14),"A",IF(AND(X667&gt;=14,X667&lt;22),"B","C"))</f>
        <v>A</v>
      </c>
      <c r="X667" s="18" t="n">
        <f aca="false">HOUR(H667)</f>
        <v>10</v>
      </c>
      <c r="Y667" s="18" t="n">
        <f aca="false">ROUND((I667-H667)*1440,0)</f>
        <v>28</v>
      </c>
      <c r="Z667" s="18" t="n">
        <f aca="false">ROUND((J667-I667)*1440,0)</f>
        <v>12</v>
      </c>
      <c r="AA667" s="18" t="n">
        <f aca="false">ROUND((K667-J667)*1440,0)</f>
        <v>33</v>
      </c>
      <c r="AB667" s="18" t="n">
        <f aca="false">ROUND((L667-K667)*1440,0)</f>
        <v>13</v>
      </c>
      <c r="AC667" s="18" t="n">
        <f aca="false">ROUND((M667-L667)*1440,0)</f>
        <v>23</v>
      </c>
      <c r="AD667" s="18" t="n">
        <f aca="false">IF(N667="","",ROUND((N667-M667)*1440,0))</f>
        <v>330</v>
      </c>
      <c r="AE667" s="18" t="n">
        <f aca="false">IF(O667="","",ROUND((O667-N667)*1440,0))</f>
        <v>125</v>
      </c>
      <c r="AF667" s="18" t="n">
        <f aca="false">IF(P667="","",ROUND((P667-O667)*1440,0))</f>
        <v>46</v>
      </c>
      <c r="AG667" s="18" t="n">
        <f aca="false">IF(Q667="","",ROUND((Q667-P667)*1440,0))</f>
        <v>16</v>
      </c>
      <c r="AH667" s="18" t="n">
        <f aca="false">IF(Q667="","",ROUND((Q667-H667)*1440,0))</f>
        <v>626</v>
      </c>
      <c r="AI667" s="19" t="n">
        <f aca="false">ROUND(IF(O667="",Assumptions!$B$25-K667,O667-K667)*24,1)</f>
        <v>8.2</v>
      </c>
      <c r="AJ667" s="20" t="n">
        <f aca="false">ROUND(MAX(N(Y667)/Assumptions!$C$5, N(Z667)/Assumptions!$C$6, N(AA667)/Assumptions!$C$7, N(AB667)/Assumptions!$C$8, N(AC667)/Assumptions!$C$9, N(AD667)/Assumptions!$C$10, N(AE667)/Assumptions!$C$11, N(AF667)/Assumptions!$C$12, N(AG667)/Assumptions!$C$13),3)</f>
        <v>11</v>
      </c>
      <c r="AK667" s="0" t="str">
        <f aca="false">IF(OR(U667="Pending",U667="On Hold"),"Open GRN (awaiting)",IF(AJ667&lt;=1,"Within SLA",IF(ROUND(N(Y667)/Assumptions!$C$5,3)=AJ667,"Gate Wait",IF(ROUND(N(Z667)/Assumptions!$C$6,3)=AJ667,"Dock Wait",IF(ROUND(N(AA667)/Assumptions!$C$7,3)=AJ667,"Unloading",IF(ROUND(N(AB667)/Assumptions!$C$8,3)=AJ667,"Unload-to-QC Wait",IF(ROUND(N(AC667)/Assumptions!$C$9,3)=AJ667,"QC",IF(ROUND(N(AD667)/Assumptions!$C$10,3)=AJ667,"QC-to-GRN Wait",IF(ROUND(N(AE667)/Assumptions!$C$11,3)=AJ667,"GRN Processing",IF(ROUND(N(AF667)/Assumptions!$C$12,3)=AJ667,"GRN-to-Putaway Wait",IF(ROUND(N(AG667)/Assumptions!$C$13,3)=AJ667,"Putaway","Within SLA")))))))))))</f>
        <v>QC-to-GRN Wait</v>
      </c>
    </row>
    <row r="668" customFormat="false" ht="15" hidden="false" customHeight="false" outlineLevel="0" collapsed="false">
      <c r="A668" s="0" t="s">
        <v>2101</v>
      </c>
      <c r="B668" s="0" t="s">
        <v>2102</v>
      </c>
      <c r="C668" s="0" t="s">
        <v>170</v>
      </c>
      <c r="D668" s="0" t="s">
        <v>147</v>
      </c>
      <c r="E668" s="0" t="s">
        <v>2103</v>
      </c>
      <c r="F668" s="0" t="s">
        <v>172</v>
      </c>
      <c r="G668" s="0" t="s">
        <v>150</v>
      </c>
      <c r="H668" s="17" t="n">
        <v>46219.4590277778</v>
      </c>
      <c r="I668" s="17" t="n">
        <v>46219.4993055556</v>
      </c>
      <c r="J668" s="17" t="n">
        <v>46219.5111111111</v>
      </c>
      <c r="K668" s="17" t="n">
        <v>46219.5333333333</v>
      </c>
      <c r="L668" s="17" t="n">
        <v>46219.5409722222</v>
      </c>
      <c r="M668" s="17" t="n">
        <v>46219.5638888889</v>
      </c>
      <c r="N668" s="17" t="n">
        <v>46219.6131944444</v>
      </c>
      <c r="O668" s="17" t="n">
        <v>46219.6222222222</v>
      </c>
      <c r="P668" s="17" t="n">
        <v>46219.6395833333</v>
      </c>
      <c r="Q668" s="17" t="n">
        <v>46219.6555555556</v>
      </c>
      <c r="R668" s="0" t="n">
        <v>318</v>
      </c>
      <c r="S668" s="0" t="n">
        <v>0</v>
      </c>
      <c r="T668" s="0" t="n">
        <v>0</v>
      </c>
      <c r="U668" s="18" t="s">
        <v>130</v>
      </c>
      <c r="V668" s="18" t="s">
        <v>131</v>
      </c>
      <c r="W668" s="0" t="str">
        <f aca="false">IF(AND(X668&gt;=6,X668&lt;14),"A",IF(AND(X668&gt;=14,X668&lt;22),"B","C"))</f>
        <v>A</v>
      </c>
      <c r="X668" s="18" t="n">
        <f aca="false">HOUR(H668)</f>
        <v>11</v>
      </c>
      <c r="Y668" s="18" t="n">
        <f aca="false">ROUND((I668-H668)*1440,0)</f>
        <v>58</v>
      </c>
      <c r="Z668" s="18" t="n">
        <f aca="false">ROUND((J668-I668)*1440,0)</f>
        <v>17</v>
      </c>
      <c r="AA668" s="18" t="n">
        <f aca="false">ROUND((K668-J668)*1440,0)</f>
        <v>32</v>
      </c>
      <c r="AB668" s="18" t="n">
        <f aca="false">ROUND((L668-K668)*1440,0)</f>
        <v>11</v>
      </c>
      <c r="AC668" s="18" t="n">
        <f aca="false">ROUND((M668-L668)*1440,0)</f>
        <v>33</v>
      </c>
      <c r="AD668" s="18" t="n">
        <f aca="false">IF(N668="","",ROUND((N668-M668)*1440,0))</f>
        <v>71</v>
      </c>
      <c r="AE668" s="18" t="n">
        <f aca="false">IF(O668="","",ROUND((O668-N668)*1440,0))</f>
        <v>13</v>
      </c>
      <c r="AF668" s="18" t="n">
        <f aca="false">IF(P668="","",ROUND((P668-O668)*1440,0))</f>
        <v>25</v>
      </c>
      <c r="AG668" s="18" t="n">
        <f aca="false">IF(Q668="","",ROUND((Q668-P668)*1440,0))</f>
        <v>23</v>
      </c>
      <c r="AH668" s="18" t="n">
        <f aca="false">IF(Q668="","",ROUND((Q668-H668)*1440,0))</f>
        <v>283</v>
      </c>
      <c r="AI668" s="19" t="n">
        <f aca="false">ROUND(IF(O668="",Assumptions!$B$25-K668,O668-K668)*24,1)</f>
        <v>2.1</v>
      </c>
      <c r="AJ668" s="20" t="n">
        <f aca="false">ROUND(MAX(N(Y668)/Assumptions!$C$5, N(Z668)/Assumptions!$C$6, N(AA668)/Assumptions!$C$7, N(AB668)/Assumptions!$C$8, N(AC668)/Assumptions!$C$9, N(AD668)/Assumptions!$C$10, N(AE668)/Assumptions!$C$11, N(AF668)/Assumptions!$C$12, N(AG668)/Assumptions!$C$13),3)</f>
        <v>2.367</v>
      </c>
      <c r="AK668" s="0" t="str">
        <f aca="false">IF(OR(U668="Pending",U668="On Hold"),"Open GRN (awaiting)",IF(AJ668&lt;=1,"Within SLA",IF(ROUND(N(Y668)/Assumptions!$C$5,3)=AJ668,"Gate Wait",IF(ROUND(N(Z668)/Assumptions!$C$6,3)=AJ668,"Dock Wait",IF(ROUND(N(AA668)/Assumptions!$C$7,3)=AJ668,"Unloading",IF(ROUND(N(AB668)/Assumptions!$C$8,3)=AJ668,"Unload-to-QC Wait",IF(ROUND(N(AC668)/Assumptions!$C$9,3)=AJ668,"QC",IF(ROUND(N(AD668)/Assumptions!$C$10,3)=AJ668,"QC-to-GRN Wait",IF(ROUND(N(AE668)/Assumptions!$C$11,3)=AJ668,"GRN Processing",IF(ROUND(N(AF668)/Assumptions!$C$12,3)=AJ668,"GRN-to-Putaway Wait",IF(ROUND(N(AG668)/Assumptions!$C$13,3)=AJ668,"Putaway","Within SLA")))))))))))</f>
        <v>QC-to-GRN Wait</v>
      </c>
    </row>
    <row r="669" customFormat="false" ht="15" hidden="false" customHeight="false" outlineLevel="0" collapsed="false">
      <c r="A669" s="0" t="s">
        <v>2104</v>
      </c>
      <c r="B669" s="0" t="s">
        <v>2105</v>
      </c>
      <c r="C669" s="0" t="s">
        <v>153</v>
      </c>
      <c r="D669" s="0" t="s">
        <v>147</v>
      </c>
      <c r="E669" s="0" t="s">
        <v>2106</v>
      </c>
      <c r="F669" s="0" t="s">
        <v>155</v>
      </c>
      <c r="G669" s="0" t="s">
        <v>167</v>
      </c>
      <c r="H669" s="17" t="n">
        <v>46219.4638888889</v>
      </c>
      <c r="I669" s="17" t="n">
        <v>46219.5256944444</v>
      </c>
      <c r="J669" s="17" t="n">
        <v>46219.5298611111</v>
      </c>
      <c r="K669" s="17" t="n">
        <v>46219.5631944445</v>
      </c>
      <c r="L669" s="17" t="n">
        <v>46219.5694444445</v>
      </c>
      <c r="M669" s="17" t="n">
        <v>46219.5861111111</v>
      </c>
      <c r="N669" s="17" t="n">
        <v>46219.6006944445</v>
      </c>
      <c r="O669" s="17" t="n">
        <v>46219.6111111111</v>
      </c>
      <c r="P669" s="17" t="n">
        <v>46219.6256944445</v>
      </c>
      <c r="Q669" s="17" t="n">
        <v>46219.6583333333</v>
      </c>
      <c r="R669" s="0" t="n">
        <v>850</v>
      </c>
      <c r="S669" s="0" t="n">
        <v>0</v>
      </c>
      <c r="T669" s="0" t="n">
        <v>0</v>
      </c>
      <c r="U669" s="18" t="s">
        <v>130</v>
      </c>
      <c r="V669" s="18" t="s">
        <v>82</v>
      </c>
      <c r="W669" s="0" t="str">
        <f aca="false">IF(AND(X669&gt;=6,X669&lt;14),"A",IF(AND(X669&gt;=14,X669&lt;22),"B","C"))</f>
        <v>A</v>
      </c>
      <c r="X669" s="18" t="n">
        <f aca="false">HOUR(H669)</f>
        <v>11</v>
      </c>
      <c r="Y669" s="18" t="n">
        <f aca="false">ROUND((I669-H669)*1440,0)</f>
        <v>89</v>
      </c>
      <c r="Z669" s="18" t="n">
        <f aca="false">ROUND((J669-I669)*1440,0)</f>
        <v>6</v>
      </c>
      <c r="AA669" s="18" t="n">
        <f aca="false">ROUND((K669-J669)*1440,0)</f>
        <v>48</v>
      </c>
      <c r="AB669" s="18" t="n">
        <f aca="false">ROUND((L669-K669)*1440,0)</f>
        <v>9</v>
      </c>
      <c r="AC669" s="18" t="n">
        <f aca="false">ROUND((M669-L669)*1440,0)</f>
        <v>24</v>
      </c>
      <c r="AD669" s="18" t="n">
        <f aca="false">IF(N669="","",ROUND((N669-M669)*1440,0))</f>
        <v>21</v>
      </c>
      <c r="AE669" s="18" t="n">
        <f aca="false">IF(O669="","",ROUND((O669-N669)*1440,0))</f>
        <v>15</v>
      </c>
      <c r="AF669" s="18" t="n">
        <f aca="false">IF(P669="","",ROUND((P669-O669)*1440,0))</f>
        <v>21</v>
      </c>
      <c r="AG669" s="18" t="n">
        <f aca="false">IF(Q669="","",ROUND((Q669-P669)*1440,0))</f>
        <v>47</v>
      </c>
      <c r="AH669" s="18" t="n">
        <f aca="false">IF(Q669="","",ROUND((Q669-H669)*1440,0))</f>
        <v>280</v>
      </c>
      <c r="AI669" s="19" t="n">
        <f aca="false">ROUND(IF(O669="",Assumptions!$B$25-K669,O669-K669)*24,1)</f>
        <v>1.2</v>
      </c>
      <c r="AJ669" s="20" t="n">
        <f aca="false">ROUND(MAX(N(Y669)/Assumptions!$C$5, N(Z669)/Assumptions!$C$6, N(AA669)/Assumptions!$C$7, N(AB669)/Assumptions!$C$8, N(AC669)/Assumptions!$C$9, N(AD669)/Assumptions!$C$10, N(AE669)/Assumptions!$C$11, N(AF669)/Assumptions!$C$12, N(AG669)/Assumptions!$C$13),3)</f>
        <v>2.967</v>
      </c>
      <c r="AK669" s="0" t="str">
        <f aca="false">IF(OR(U669="Pending",U669="On Hold"),"Open GRN (awaiting)",IF(AJ669&lt;=1,"Within SLA",IF(ROUND(N(Y669)/Assumptions!$C$5,3)=AJ669,"Gate Wait",IF(ROUND(N(Z669)/Assumptions!$C$6,3)=AJ669,"Dock Wait",IF(ROUND(N(AA669)/Assumptions!$C$7,3)=AJ669,"Unloading",IF(ROUND(N(AB669)/Assumptions!$C$8,3)=AJ669,"Unload-to-QC Wait",IF(ROUND(N(AC669)/Assumptions!$C$9,3)=AJ669,"QC",IF(ROUND(N(AD669)/Assumptions!$C$10,3)=AJ669,"QC-to-GRN Wait",IF(ROUND(N(AE669)/Assumptions!$C$11,3)=AJ669,"GRN Processing",IF(ROUND(N(AF669)/Assumptions!$C$12,3)=AJ669,"GRN-to-Putaway Wait",IF(ROUND(N(AG669)/Assumptions!$C$13,3)=AJ669,"Putaway","Within SLA")))))))))))</f>
        <v>Gate Wait</v>
      </c>
    </row>
    <row r="670" customFormat="false" ht="15" hidden="false" customHeight="false" outlineLevel="0" collapsed="false">
      <c r="A670" s="0" t="s">
        <v>2107</v>
      </c>
      <c r="B670" s="0" t="s">
        <v>2108</v>
      </c>
      <c r="C670" s="0" t="s">
        <v>153</v>
      </c>
      <c r="D670" s="0" t="s">
        <v>119</v>
      </c>
      <c r="E670" s="0" t="s">
        <v>2109</v>
      </c>
      <c r="F670" s="0" t="s">
        <v>155</v>
      </c>
      <c r="G670" s="0" t="s">
        <v>122</v>
      </c>
      <c r="H670" s="17" t="n">
        <v>46219.4777777778</v>
      </c>
      <c r="I670" s="17" t="n">
        <v>46219.4986111111</v>
      </c>
      <c r="J670" s="17" t="n">
        <v>46219.5013888889</v>
      </c>
      <c r="K670" s="17" t="n">
        <v>46219.5243055556</v>
      </c>
      <c r="L670" s="17" t="n">
        <v>46219.5388888889</v>
      </c>
      <c r="M670" s="17" t="n">
        <v>46219.5965277778</v>
      </c>
      <c r="N670" s="17" t="n">
        <v>46219.6388888889</v>
      </c>
      <c r="O670" s="17" t="n">
        <v>46219.675</v>
      </c>
      <c r="P670" s="17" t="n">
        <v>46219.6854166667</v>
      </c>
      <c r="Q670" s="17" t="n">
        <v>46219.7069444444</v>
      </c>
      <c r="R670" s="0" t="n">
        <v>275</v>
      </c>
      <c r="S670" s="0" t="n">
        <v>0</v>
      </c>
      <c r="T670" s="0" t="n">
        <v>3</v>
      </c>
      <c r="U670" s="18" t="s">
        <v>123</v>
      </c>
      <c r="V670" s="18" t="s">
        <v>156</v>
      </c>
      <c r="W670" s="0" t="str">
        <f aca="false">IF(AND(X670&gt;=6,X670&lt;14),"A",IF(AND(X670&gt;=14,X670&lt;22),"B","C"))</f>
        <v>A</v>
      </c>
      <c r="X670" s="18" t="n">
        <f aca="false">HOUR(H670)</f>
        <v>11</v>
      </c>
      <c r="Y670" s="18" t="n">
        <f aca="false">ROUND((I670-H670)*1440,0)</f>
        <v>30</v>
      </c>
      <c r="Z670" s="18" t="n">
        <f aca="false">ROUND((J670-I670)*1440,0)</f>
        <v>4</v>
      </c>
      <c r="AA670" s="18" t="n">
        <f aca="false">ROUND((K670-J670)*1440,0)</f>
        <v>33</v>
      </c>
      <c r="AB670" s="18" t="n">
        <f aca="false">ROUND((L670-K670)*1440,0)</f>
        <v>21</v>
      </c>
      <c r="AC670" s="18" t="n">
        <f aca="false">ROUND((M670-L670)*1440,0)</f>
        <v>83</v>
      </c>
      <c r="AD670" s="18" t="n">
        <f aca="false">IF(N670="","",ROUND((N670-M670)*1440,0))</f>
        <v>61</v>
      </c>
      <c r="AE670" s="18" t="n">
        <f aca="false">IF(O670="","",ROUND((O670-N670)*1440,0))</f>
        <v>52</v>
      </c>
      <c r="AF670" s="18" t="n">
        <f aca="false">IF(P670="","",ROUND((P670-O670)*1440,0))</f>
        <v>15</v>
      </c>
      <c r="AG670" s="18" t="n">
        <f aca="false">IF(Q670="","",ROUND((Q670-P670)*1440,0))</f>
        <v>31</v>
      </c>
      <c r="AH670" s="18" t="n">
        <f aca="false">IF(Q670="","",ROUND((Q670-H670)*1440,0))</f>
        <v>330</v>
      </c>
      <c r="AI670" s="19" t="n">
        <f aca="false">ROUND(IF(O670="",Assumptions!$B$25-K670,O670-K670)*24,1)</f>
        <v>3.6</v>
      </c>
      <c r="AJ670" s="20" t="n">
        <f aca="false">ROUND(MAX(N(Y670)/Assumptions!$C$5, N(Z670)/Assumptions!$C$6, N(AA670)/Assumptions!$C$7, N(AB670)/Assumptions!$C$8, N(AC670)/Assumptions!$C$9, N(AD670)/Assumptions!$C$10, N(AE670)/Assumptions!$C$11, N(AF670)/Assumptions!$C$12, N(AG670)/Assumptions!$C$13),3)</f>
        <v>2.033</v>
      </c>
      <c r="AK670" s="0" t="str">
        <f aca="false">IF(OR(U670="Pending",U670="On Hold"),"Open GRN (awaiting)",IF(AJ670&lt;=1,"Within SLA",IF(ROUND(N(Y670)/Assumptions!$C$5,3)=AJ670,"Gate Wait",IF(ROUND(N(Z670)/Assumptions!$C$6,3)=AJ670,"Dock Wait",IF(ROUND(N(AA670)/Assumptions!$C$7,3)=AJ670,"Unloading",IF(ROUND(N(AB670)/Assumptions!$C$8,3)=AJ670,"Unload-to-QC Wait",IF(ROUND(N(AC670)/Assumptions!$C$9,3)=AJ670,"QC",IF(ROUND(N(AD670)/Assumptions!$C$10,3)=AJ670,"QC-to-GRN Wait",IF(ROUND(N(AE670)/Assumptions!$C$11,3)=AJ670,"GRN Processing",IF(ROUND(N(AF670)/Assumptions!$C$12,3)=AJ670,"GRN-to-Putaway Wait",IF(ROUND(N(AG670)/Assumptions!$C$13,3)=AJ670,"Putaway","Within SLA")))))))))))</f>
        <v>QC-to-GRN Wait</v>
      </c>
    </row>
    <row r="671" customFormat="false" ht="15" hidden="false" customHeight="false" outlineLevel="0" collapsed="false">
      <c r="A671" s="0" t="s">
        <v>2110</v>
      </c>
      <c r="B671" s="0" t="s">
        <v>2111</v>
      </c>
      <c r="C671" s="0" t="s">
        <v>134</v>
      </c>
      <c r="D671" s="0" t="s">
        <v>147</v>
      </c>
      <c r="E671" s="0" t="s">
        <v>2112</v>
      </c>
      <c r="F671" s="0" t="s">
        <v>149</v>
      </c>
      <c r="G671" s="0" t="s">
        <v>150</v>
      </c>
      <c r="H671" s="17" t="n">
        <v>46219.4826388889</v>
      </c>
      <c r="I671" s="17" t="n">
        <v>46219.5020833333</v>
      </c>
      <c r="J671" s="17" t="n">
        <v>46219.50625</v>
      </c>
      <c r="K671" s="17" t="n">
        <v>46219.5263888889</v>
      </c>
      <c r="L671" s="17" t="n">
        <v>46219.5361111111</v>
      </c>
      <c r="M671" s="17" t="n">
        <v>46219.575</v>
      </c>
      <c r="N671" s="17" t="n">
        <v>46219.5777777778</v>
      </c>
      <c r="O671" s="17" t="n">
        <v>46219.6201388889</v>
      </c>
      <c r="P671" s="17" t="n">
        <v>46219.6305555556</v>
      </c>
      <c r="Q671" s="17" t="n">
        <v>46219.6506944444</v>
      </c>
      <c r="R671" s="0" t="n">
        <v>298</v>
      </c>
      <c r="S671" s="0" t="n">
        <v>0</v>
      </c>
      <c r="T671" s="0" t="n">
        <v>0</v>
      </c>
      <c r="U671" s="18" t="s">
        <v>130</v>
      </c>
      <c r="V671" s="18" t="s">
        <v>131</v>
      </c>
      <c r="W671" s="0" t="str">
        <f aca="false">IF(AND(X671&gt;=6,X671&lt;14),"A",IF(AND(X671&gt;=14,X671&lt;22),"B","C"))</f>
        <v>A</v>
      </c>
      <c r="X671" s="18" t="n">
        <f aca="false">HOUR(H671)</f>
        <v>11</v>
      </c>
      <c r="Y671" s="18" t="n">
        <f aca="false">ROUND((I671-H671)*1440,0)</f>
        <v>28</v>
      </c>
      <c r="Z671" s="18" t="n">
        <f aca="false">ROUND((J671-I671)*1440,0)</f>
        <v>6</v>
      </c>
      <c r="AA671" s="18" t="n">
        <f aca="false">ROUND((K671-J671)*1440,0)</f>
        <v>29</v>
      </c>
      <c r="AB671" s="18" t="n">
        <f aca="false">ROUND((L671-K671)*1440,0)</f>
        <v>14</v>
      </c>
      <c r="AC671" s="18" t="n">
        <f aca="false">ROUND((M671-L671)*1440,0)</f>
        <v>56</v>
      </c>
      <c r="AD671" s="18" t="n">
        <f aca="false">IF(N671="","",ROUND((N671-M671)*1440,0))</f>
        <v>4</v>
      </c>
      <c r="AE671" s="18" t="n">
        <f aca="false">IF(O671="","",ROUND((O671-N671)*1440,0))</f>
        <v>61</v>
      </c>
      <c r="AF671" s="18" t="n">
        <f aca="false">IF(P671="","",ROUND((P671-O671)*1440,0))</f>
        <v>15</v>
      </c>
      <c r="AG671" s="18" t="n">
        <f aca="false">IF(Q671="","",ROUND((Q671-P671)*1440,0))</f>
        <v>29</v>
      </c>
      <c r="AH671" s="18" t="n">
        <f aca="false">IF(Q671="","",ROUND((Q671-H671)*1440,0))</f>
        <v>242</v>
      </c>
      <c r="AI671" s="19" t="n">
        <f aca="false">ROUND(IF(O671="",Assumptions!$B$25-K671,O671-K671)*24,1)</f>
        <v>2.3</v>
      </c>
      <c r="AJ671" s="20" t="n">
        <f aca="false">ROUND(MAX(N(Y671)/Assumptions!$C$5, N(Z671)/Assumptions!$C$6, N(AA671)/Assumptions!$C$7, N(AB671)/Assumptions!$C$8, N(AC671)/Assumptions!$C$9, N(AD671)/Assumptions!$C$10, N(AE671)/Assumptions!$C$11, N(AF671)/Assumptions!$C$12, N(AG671)/Assumptions!$C$13),3)</f>
        <v>1.356</v>
      </c>
      <c r="AK671" s="0" t="str">
        <f aca="false">IF(OR(U671="Pending",U671="On Hold"),"Open GRN (awaiting)",IF(AJ671&lt;=1,"Within SLA",IF(ROUND(N(Y671)/Assumptions!$C$5,3)=AJ671,"Gate Wait",IF(ROUND(N(Z671)/Assumptions!$C$6,3)=AJ671,"Dock Wait",IF(ROUND(N(AA671)/Assumptions!$C$7,3)=AJ671,"Unloading",IF(ROUND(N(AB671)/Assumptions!$C$8,3)=AJ671,"Unload-to-QC Wait",IF(ROUND(N(AC671)/Assumptions!$C$9,3)=AJ671,"QC",IF(ROUND(N(AD671)/Assumptions!$C$10,3)=AJ671,"QC-to-GRN Wait",IF(ROUND(N(AE671)/Assumptions!$C$11,3)=AJ671,"GRN Processing",IF(ROUND(N(AF671)/Assumptions!$C$12,3)=AJ671,"GRN-to-Putaway Wait",IF(ROUND(N(AG671)/Assumptions!$C$13,3)=AJ671,"Putaway","Within SLA")))))))))))</f>
        <v>GRN Processing</v>
      </c>
    </row>
    <row r="672" customFormat="false" ht="15" hidden="false" customHeight="false" outlineLevel="0" collapsed="false">
      <c r="A672" s="0" t="s">
        <v>2113</v>
      </c>
      <c r="B672" s="0" t="s">
        <v>2114</v>
      </c>
      <c r="C672" s="0" t="s">
        <v>286</v>
      </c>
      <c r="D672" s="0" t="s">
        <v>119</v>
      </c>
      <c r="E672" s="0" t="s">
        <v>2115</v>
      </c>
      <c r="F672" s="0" t="s">
        <v>121</v>
      </c>
      <c r="G672" s="0" t="s">
        <v>129</v>
      </c>
      <c r="H672" s="17" t="n">
        <v>46219.4909722222</v>
      </c>
      <c r="I672" s="17" t="n">
        <v>46219.5069444445</v>
      </c>
      <c r="J672" s="17" t="n">
        <v>46219.5145833333</v>
      </c>
      <c r="K672" s="17" t="n">
        <v>46219.5541666667</v>
      </c>
      <c r="L672" s="17" t="n">
        <v>46219.5680555556</v>
      </c>
      <c r="M672" s="17" t="n">
        <v>46219.5979166667</v>
      </c>
      <c r="N672" s="17" t="n">
        <v>46219.6354166667</v>
      </c>
      <c r="O672" s="17" t="n">
        <v>46219.6597222222</v>
      </c>
      <c r="P672" s="17" t="n">
        <v>46219.6729166667</v>
      </c>
      <c r="Q672" s="17" t="n">
        <v>46219.7055555556</v>
      </c>
      <c r="R672" s="0" t="n">
        <v>814</v>
      </c>
      <c r="S672" s="0" t="n">
        <v>0</v>
      </c>
      <c r="T672" s="0" t="n">
        <v>0</v>
      </c>
      <c r="U672" s="18" t="s">
        <v>130</v>
      </c>
      <c r="V672" s="18" t="s">
        <v>144</v>
      </c>
      <c r="W672" s="0" t="str">
        <f aca="false">IF(AND(X672&gt;=6,X672&lt;14),"A",IF(AND(X672&gt;=14,X672&lt;22),"B","C"))</f>
        <v>A</v>
      </c>
      <c r="X672" s="18" t="n">
        <f aca="false">HOUR(H672)</f>
        <v>11</v>
      </c>
      <c r="Y672" s="18" t="n">
        <f aca="false">ROUND((I672-H672)*1440,0)</f>
        <v>23</v>
      </c>
      <c r="Z672" s="18" t="n">
        <f aca="false">ROUND((J672-I672)*1440,0)</f>
        <v>11</v>
      </c>
      <c r="AA672" s="18" t="n">
        <f aca="false">ROUND((K672-J672)*1440,0)</f>
        <v>57</v>
      </c>
      <c r="AB672" s="18" t="n">
        <f aca="false">ROUND((L672-K672)*1440,0)</f>
        <v>20</v>
      </c>
      <c r="AC672" s="18" t="n">
        <f aca="false">ROUND((M672-L672)*1440,0)</f>
        <v>43</v>
      </c>
      <c r="AD672" s="18" t="n">
        <f aca="false">IF(N672="","",ROUND((N672-M672)*1440,0))</f>
        <v>54</v>
      </c>
      <c r="AE672" s="18" t="n">
        <f aca="false">IF(O672="","",ROUND((O672-N672)*1440,0))</f>
        <v>35</v>
      </c>
      <c r="AF672" s="18" t="n">
        <f aca="false">IF(P672="","",ROUND((P672-O672)*1440,0))</f>
        <v>19</v>
      </c>
      <c r="AG672" s="18" t="n">
        <f aca="false">IF(Q672="","",ROUND((Q672-P672)*1440,0))</f>
        <v>47</v>
      </c>
      <c r="AH672" s="18" t="n">
        <f aca="false">IF(Q672="","",ROUND((Q672-H672)*1440,0))</f>
        <v>309</v>
      </c>
      <c r="AI672" s="19" t="n">
        <f aca="false">ROUND(IF(O672="",Assumptions!$B$25-K672,O672-K672)*24,1)</f>
        <v>2.5</v>
      </c>
      <c r="AJ672" s="20" t="n">
        <f aca="false">ROUND(MAX(N(Y672)/Assumptions!$C$5, N(Z672)/Assumptions!$C$6, N(AA672)/Assumptions!$C$7, N(AB672)/Assumptions!$C$8, N(AC672)/Assumptions!$C$9, N(AD672)/Assumptions!$C$10, N(AE672)/Assumptions!$C$11, N(AF672)/Assumptions!$C$12, N(AG672)/Assumptions!$C$13),3)</f>
        <v>1.8</v>
      </c>
      <c r="AK672" s="0" t="str">
        <f aca="false">IF(OR(U672="Pending",U672="On Hold"),"Open GRN (awaiting)",IF(AJ672&lt;=1,"Within SLA",IF(ROUND(N(Y672)/Assumptions!$C$5,3)=AJ672,"Gate Wait",IF(ROUND(N(Z672)/Assumptions!$C$6,3)=AJ672,"Dock Wait",IF(ROUND(N(AA672)/Assumptions!$C$7,3)=AJ672,"Unloading",IF(ROUND(N(AB672)/Assumptions!$C$8,3)=AJ672,"Unload-to-QC Wait",IF(ROUND(N(AC672)/Assumptions!$C$9,3)=AJ672,"QC",IF(ROUND(N(AD672)/Assumptions!$C$10,3)=AJ672,"QC-to-GRN Wait",IF(ROUND(N(AE672)/Assumptions!$C$11,3)=AJ672,"GRN Processing",IF(ROUND(N(AF672)/Assumptions!$C$12,3)=AJ672,"GRN-to-Putaway Wait",IF(ROUND(N(AG672)/Assumptions!$C$13,3)=AJ672,"Putaway","Within SLA")))))))))))</f>
        <v>QC-to-GRN Wait</v>
      </c>
    </row>
    <row r="673" customFormat="false" ht="15" hidden="false" customHeight="false" outlineLevel="0" collapsed="false">
      <c r="A673" s="0" t="s">
        <v>2116</v>
      </c>
      <c r="B673" s="0" t="s">
        <v>2117</v>
      </c>
      <c r="C673" s="0" t="s">
        <v>153</v>
      </c>
      <c r="D673" s="0" t="s">
        <v>119</v>
      </c>
      <c r="E673" s="0" t="s">
        <v>2118</v>
      </c>
      <c r="F673" s="0" t="s">
        <v>155</v>
      </c>
      <c r="G673" s="0" t="s">
        <v>122</v>
      </c>
      <c r="H673" s="17" t="n">
        <v>46219.5006944445</v>
      </c>
      <c r="I673" s="17" t="n">
        <v>46219.5395833333</v>
      </c>
      <c r="J673" s="17" t="n">
        <v>46219.5416666667</v>
      </c>
      <c r="K673" s="17" t="n">
        <v>46219.5625</v>
      </c>
      <c r="L673" s="17" t="n">
        <v>46219.5652777778</v>
      </c>
      <c r="M673" s="17" t="n">
        <v>46219.6243055556</v>
      </c>
      <c r="N673" s="17" t="n">
        <v>46219.6520833333</v>
      </c>
      <c r="O673" s="17" t="n">
        <v>46219.6944444445</v>
      </c>
      <c r="P673" s="17" t="n">
        <v>46219.7013888889</v>
      </c>
      <c r="Q673" s="17" t="n">
        <v>46219.73125</v>
      </c>
      <c r="R673" s="0" t="n">
        <v>353</v>
      </c>
      <c r="S673" s="0" t="n">
        <v>12</v>
      </c>
      <c r="T673" s="0" t="n">
        <v>0</v>
      </c>
      <c r="U673" s="18" t="s">
        <v>123</v>
      </c>
      <c r="V673" s="18" t="s">
        <v>144</v>
      </c>
      <c r="W673" s="0" t="str">
        <f aca="false">IF(AND(X673&gt;=6,X673&lt;14),"A",IF(AND(X673&gt;=14,X673&lt;22),"B","C"))</f>
        <v>A</v>
      </c>
      <c r="X673" s="18" t="n">
        <f aca="false">HOUR(H673)</f>
        <v>12</v>
      </c>
      <c r="Y673" s="18" t="n">
        <f aca="false">ROUND((I673-H673)*1440,0)</f>
        <v>56</v>
      </c>
      <c r="Z673" s="18" t="n">
        <f aca="false">ROUND((J673-I673)*1440,0)</f>
        <v>3</v>
      </c>
      <c r="AA673" s="18" t="n">
        <f aca="false">ROUND((K673-J673)*1440,0)</f>
        <v>30</v>
      </c>
      <c r="AB673" s="18" t="n">
        <f aca="false">ROUND((L673-K673)*1440,0)</f>
        <v>4</v>
      </c>
      <c r="AC673" s="18" t="n">
        <f aca="false">ROUND((M673-L673)*1440,0)</f>
        <v>85</v>
      </c>
      <c r="AD673" s="18" t="n">
        <f aca="false">IF(N673="","",ROUND((N673-M673)*1440,0))</f>
        <v>40</v>
      </c>
      <c r="AE673" s="18" t="n">
        <f aca="false">IF(O673="","",ROUND((O673-N673)*1440,0))</f>
        <v>61</v>
      </c>
      <c r="AF673" s="18" t="n">
        <f aca="false">IF(P673="","",ROUND((P673-O673)*1440,0))</f>
        <v>10</v>
      </c>
      <c r="AG673" s="18" t="n">
        <f aca="false">IF(Q673="","",ROUND((Q673-P673)*1440,0))</f>
        <v>43</v>
      </c>
      <c r="AH673" s="18" t="n">
        <f aca="false">IF(Q673="","",ROUND((Q673-H673)*1440,0))</f>
        <v>332</v>
      </c>
      <c r="AI673" s="19" t="n">
        <f aca="false">ROUND(IF(O673="",Assumptions!$B$25-K673,O673-K673)*24,1)</f>
        <v>3.2</v>
      </c>
      <c r="AJ673" s="20" t="n">
        <f aca="false">ROUND(MAX(N(Y673)/Assumptions!$C$5, N(Z673)/Assumptions!$C$6, N(AA673)/Assumptions!$C$7, N(AB673)/Assumptions!$C$8, N(AC673)/Assumptions!$C$9, N(AD673)/Assumptions!$C$10, N(AE673)/Assumptions!$C$11, N(AF673)/Assumptions!$C$12, N(AG673)/Assumptions!$C$13),3)</f>
        <v>1.889</v>
      </c>
      <c r="AK673" s="0" t="str">
        <f aca="false">IF(OR(U673="Pending",U673="On Hold"),"Open GRN (awaiting)",IF(AJ673&lt;=1,"Within SLA",IF(ROUND(N(Y673)/Assumptions!$C$5,3)=AJ673,"Gate Wait",IF(ROUND(N(Z673)/Assumptions!$C$6,3)=AJ673,"Dock Wait",IF(ROUND(N(AA673)/Assumptions!$C$7,3)=AJ673,"Unloading",IF(ROUND(N(AB673)/Assumptions!$C$8,3)=AJ673,"Unload-to-QC Wait",IF(ROUND(N(AC673)/Assumptions!$C$9,3)=AJ673,"QC",IF(ROUND(N(AD673)/Assumptions!$C$10,3)=AJ673,"QC-to-GRN Wait",IF(ROUND(N(AE673)/Assumptions!$C$11,3)=AJ673,"GRN Processing",IF(ROUND(N(AF673)/Assumptions!$C$12,3)=AJ673,"GRN-to-Putaway Wait",IF(ROUND(N(AG673)/Assumptions!$C$13,3)=AJ673,"Putaway","Within SLA")))))))))))</f>
        <v>QC</v>
      </c>
    </row>
    <row r="674" customFormat="false" ht="15" hidden="false" customHeight="false" outlineLevel="0" collapsed="false">
      <c r="A674" s="0" t="s">
        <v>2119</v>
      </c>
      <c r="B674" s="0" t="s">
        <v>2120</v>
      </c>
      <c r="C674" s="0" t="s">
        <v>252</v>
      </c>
      <c r="D674" s="0" t="s">
        <v>119</v>
      </c>
      <c r="E674" s="0" t="s">
        <v>2121</v>
      </c>
      <c r="F674" s="0" t="s">
        <v>155</v>
      </c>
      <c r="G674" s="0" t="s">
        <v>129</v>
      </c>
      <c r="H674" s="17" t="n">
        <v>46219.5111111111</v>
      </c>
      <c r="I674" s="17" t="n">
        <v>46219.5451388889</v>
      </c>
      <c r="J674" s="17" t="n">
        <v>46219.5506944444</v>
      </c>
      <c r="K674" s="17" t="n">
        <v>46219.5638888889</v>
      </c>
      <c r="L674" s="17" t="n">
        <v>46219.5756944444</v>
      </c>
      <c r="M674" s="17" t="n">
        <v>46219.5819444444</v>
      </c>
      <c r="N674" s="17" t="n">
        <v>46219.6256944445</v>
      </c>
      <c r="O674" s="17" t="n">
        <v>46219.6416666667</v>
      </c>
      <c r="P674" s="17" t="n">
        <v>46219.6486111111</v>
      </c>
      <c r="Q674" s="17" t="n">
        <v>46219.6659722222</v>
      </c>
      <c r="R674" s="0" t="n">
        <v>505</v>
      </c>
      <c r="S674" s="0" t="n">
        <v>0</v>
      </c>
      <c r="T674" s="0" t="n">
        <v>0</v>
      </c>
      <c r="U674" s="18" t="s">
        <v>130</v>
      </c>
      <c r="V674" s="18" t="s">
        <v>131</v>
      </c>
      <c r="W674" s="0" t="str">
        <f aca="false">IF(AND(X674&gt;=6,X674&lt;14),"A",IF(AND(X674&gt;=14,X674&lt;22),"B","C"))</f>
        <v>A</v>
      </c>
      <c r="X674" s="18" t="n">
        <f aca="false">HOUR(H674)</f>
        <v>12</v>
      </c>
      <c r="Y674" s="18" t="n">
        <f aca="false">ROUND((I674-H674)*1440,0)</f>
        <v>49</v>
      </c>
      <c r="Z674" s="18" t="n">
        <f aca="false">ROUND((J674-I674)*1440,0)</f>
        <v>8</v>
      </c>
      <c r="AA674" s="18" t="n">
        <f aca="false">ROUND((K674-J674)*1440,0)</f>
        <v>19</v>
      </c>
      <c r="AB674" s="18" t="n">
        <f aca="false">ROUND((L674-K674)*1440,0)</f>
        <v>17</v>
      </c>
      <c r="AC674" s="18" t="n">
        <f aca="false">ROUND((M674-L674)*1440,0)</f>
        <v>9</v>
      </c>
      <c r="AD674" s="18" t="n">
        <f aca="false">IF(N674="","",ROUND((N674-M674)*1440,0))</f>
        <v>63</v>
      </c>
      <c r="AE674" s="18" t="n">
        <f aca="false">IF(O674="","",ROUND((O674-N674)*1440,0))</f>
        <v>23</v>
      </c>
      <c r="AF674" s="18" t="n">
        <f aca="false">IF(P674="","",ROUND((P674-O674)*1440,0))</f>
        <v>10</v>
      </c>
      <c r="AG674" s="18" t="n">
        <f aca="false">IF(Q674="","",ROUND((Q674-P674)*1440,0))</f>
        <v>25</v>
      </c>
      <c r="AH674" s="18" t="n">
        <f aca="false">IF(Q674="","",ROUND((Q674-H674)*1440,0))</f>
        <v>223</v>
      </c>
      <c r="AI674" s="19" t="n">
        <f aca="false">ROUND(IF(O674="",Assumptions!$B$25-K674,O674-K674)*24,1)</f>
        <v>1.9</v>
      </c>
      <c r="AJ674" s="20" t="n">
        <f aca="false">ROUND(MAX(N(Y674)/Assumptions!$C$5, N(Z674)/Assumptions!$C$6, N(AA674)/Assumptions!$C$7, N(AB674)/Assumptions!$C$8, N(AC674)/Assumptions!$C$9, N(AD674)/Assumptions!$C$10, N(AE674)/Assumptions!$C$11, N(AF674)/Assumptions!$C$12, N(AG674)/Assumptions!$C$13),3)</f>
        <v>2.1</v>
      </c>
      <c r="AK674" s="0" t="str">
        <f aca="false">IF(OR(U674="Pending",U674="On Hold"),"Open GRN (awaiting)",IF(AJ674&lt;=1,"Within SLA",IF(ROUND(N(Y674)/Assumptions!$C$5,3)=AJ674,"Gate Wait",IF(ROUND(N(Z674)/Assumptions!$C$6,3)=AJ674,"Dock Wait",IF(ROUND(N(AA674)/Assumptions!$C$7,3)=AJ674,"Unloading",IF(ROUND(N(AB674)/Assumptions!$C$8,3)=AJ674,"Unload-to-QC Wait",IF(ROUND(N(AC674)/Assumptions!$C$9,3)=AJ674,"QC",IF(ROUND(N(AD674)/Assumptions!$C$10,3)=AJ674,"QC-to-GRN Wait",IF(ROUND(N(AE674)/Assumptions!$C$11,3)=AJ674,"GRN Processing",IF(ROUND(N(AF674)/Assumptions!$C$12,3)=AJ674,"GRN-to-Putaway Wait",IF(ROUND(N(AG674)/Assumptions!$C$13,3)=AJ674,"Putaway","Within SLA")))))))))))</f>
        <v>QC-to-GRN Wait</v>
      </c>
    </row>
    <row r="675" customFormat="false" ht="15" hidden="false" customHeight="false" outlineLevel="0" collapsed="false">
      <c r="A675" s="0" t="s">
        <v>2122</v>
      </c>
      <c r="B675" s="0" t="s">
        <v>2123</v>
      </c>
      <c r="C675" s="0" t="s">
        <v>142</v>
      </c>
      <c r="D675" s="0" t="s">
        <v>135</v>
      </c>
      <c r="E675" s="0" t="s">
        <v>2124</v>
      </c>
      <c r="F675" s="0" t="s">
        <v>137</v>
      </c>
      <c r="G675" s="0" t="s">
        <v>178</v>
      </c>
      <c r="H675" s="17" t="n">
        <v>46219.5326388889</v>
      </c>
      <c r="I675" s="17" t="n">
        <v>46219.5520833333</v>
      </c>
      <c r="J675" s="17" t="n">
        <v>46219.5583333333</v>
      </c>
      <c r="K675" s="17" t="n">
        <v>46219.5861111111</v>
      </c>
      <c r="L675" s="17" t="n">
        <v>46219.6076388889</v>
      </c>
      <c r="M675" s="17" t="n">
        <v>46219.6277777778</v>
      </c>
      <c r="N675" s="17" t="n">
        <v>46219.6520833333</v>
      </c>
      <c r="O675" s="17" t="n">
        <v>46219.7083333333</v>
      </c>
      <c r="P675" s="17" t="n">
        <v>46219.7131944444</v>
      </c>
      <c r="Q675" s="17" t="n">
        <v>46219.7347222222</v>
      </c>
      <c r="R675" s="0" t="n">
        <v>165</v>
      </c>
      <c r="S675" s="0" t="n">
        <v>0</v>
      </c>
      <c r="T675" s="0" t="n">
        <v>0</v>
      </c>
      <c r="U675" s="18" t="s">
        <v>130</v>
      </c>
      <c r="V675" s="18" t="s">
        <v>139</v>
      </c>
      <c r="W675" s="0" t="str">
        <f aca="false">IF(AND(X675&gt;=6,X675&lt;14),"A",IF(AND(X675&gt;=14,X675&lt;22),"B","C"))</f>
        <v>A</v>
      </c>
      <c r="X675" s="18" t="n">
        <f aca="false">HOUR(H675)</f>
        <v>12</v>
      </c>
      <c r="Y675" s="18" t="n">
        <f aca="false">ROUND((I675-H675)*1440,0)</f>
        <v>28</v>
      </c>
      <c r="Z675" s="18" t="n">
        <f aca="false">ROUND((J675-I675)*1440,0)</f>
        <v>9</v>
      </c>
      <c r="AA675" s="18" t="n">
        <f aca="false">ROUND((K675-J675)*1440,0)</f>
        <v>40</v>
      </c>
      <c r="AB675" s="18" t="n">
        <f aca="false">ROUND((L675-K675)*1440,0)</f>
        <v>31</v>
      </c>
      <c r="AC675" s="18" t="n">
        <f aca="false">ROUND((M675-L675)*1440,0)</f>
        <v>29</v>
      </c>
      <c r="AD675" s="18" t="n">
        <f aca="false">IF(N675="","",ROUND((N675-M675)*1440,0))</f>
        <v>35</v>
      </c>
      <c r="AE675" s="18" t="n">
        <f aca="false">IF(O675="","",ROUND((O675-N675)*1440,0))</f>
        <v>81</v>
      </c>
      <c r="AF675" s="18" t="n">
        <f aca="false">IF(P675="","",ROUND((P675-O675)*1440,0))</f>
        <v>7</v>
      </c>
      <c r="AG675" s="18" t="n">
        <f aca="false">IF(Q675="","",ROUND((Q675-P675)*1440,0))</f>
        <v>31</v>
      </c>
      <c r="AH675" s="18" t="n">
        <f aca="false">IF(Q675="","",ROUND((Q675-H675)*1440,0))</f>
        <v>291</v>
      </c>
      <c r="AI675" s="19" t="n">
        <f aca="false">ROUND(IF(O675="",Assumptions!$B$25-K675,O675-K675)*24,1)</f>
        <v>2.9</v>
      </c>
      <c r="AJ675" s="20" t="n">
        <f aca="false">ROUND(MAX(N(Y675)/Assumptions!$C$5, N(Z675)/Assumptions!$C$6, N(AA675)/Assumptions!$C$7, N(AB675)/Assumptions!$C$8, N(AC675)/Assumptions!$C$9, N(AD675)/Assumptions!$C$10, N(AE675)/Assumptions!$C$11, N(AF675)/Assumptions!$C$12, N(AG675)/Assumptions!$C$13),3)</f>
        <v>2.067</v>
      </c>
      <c r="AK675" s="0" t="str">
        <f aca="false">IF(OR(U675="Pending",U675="On Hold"),"Open GRN (awaiting)",IF(AJ675&lt;=1,"Within SLA",IF(ROUND(N(Y675)/Assumptions!$C$5,3)=AJ675,"Gate Wait",IF(ROUND(N(Z675)/Assumptions!$C$6,3)=AJ675,"Dock Wait",IF(ROUND(N(AA675)/Assumptions!$C$7,3)=AJ675,"Unloading",IF(ROUND(N(AB675)/Assumptions!$C$8,3)=AJ675,"Unload-to-QC Wait",IF(ROUND(N(AC675)/Assumptions!$C$9,3)=AJ675,"QC",IF(ROUND(N(AD675)/Assumptions!$C$10,3)=AJ675,"QC-to-GRN Wait",IF(ROUND(N(AE675)/Assumptions!$C$11,3)=AJ675,"GRN Processing",IF(ROUND(N(AF675)/Assumptions!$C$12,3)=AJ675,"GRN-to-Putaway Wait",IF(ROUND(N(AG675)/Assumptions!$C$13,3)=AJ675,"Putaway","Within SLA")))))))))))</f>
        <v>Unload-to-QC Wait</v>
      </c>
    </row>
    <row r="676" customFormat="false" ht="15" hidden="false" customHeight="false" outlineLevel="0" collapsed="false">
      <c r="A676" s="0" t="s">
        <v>2125</v>
      </c>
      <c r="B676" s="0" t="s">
        <v>2126</v>
      </c>
      <c r="C676" s="0" t="s">
        <v>170</v>
      </c>
      <c r="D676" s="0" t="s">
        <v>119</v>
      </c>
      <c r="E676" s="0" t="s">
        <v>2127</v>
      </c>
      <c r="F676" s="0" t="s">
        <v>172</v>
      </c>
      <c r="G676" s="0" t="s">
        <v>129</v>
      </c>
      <c r="H676" s="17" t="n">
        <v>46219.5861111111</v>
      </c>
      <c r="I676" s="17" t="n">
        <v>46219.60625</v>
      </c>
      <c r="J676" s="17" t="n">
        <v>46219.6104166667</v>
      </c>
      <c r="K676" s="17" t="n">
        <v>46219.625</v>
      </c>
      <c r="L676" s="17" t="n">
        <v>46219.6347222222</v>
      </c>
      <c r="M676" s="17" t="n">
        <v>46219.6930555556</v>
      </c>
      <c r="N676" s="17" t="n">
        <v>46219.7069444444</v>
      </c>
      <c r="O676" s="17" t="n">
        <v>46219.7256944445</v>
      </c>
      <c r="P676" s="17" t="n">
        <v>46219.73125</v>
      </c>
      <c r="Q676" s="17" t="n">
        <v>46219.7604166667</v>
      </c>
      <c r="R676" s="0" t="n">
        <v>345</v>
      </c>
      <c r="S676" s="0" t="n">
        <v>0</v>
      </c>
      <c r="T676" s="0" t="n">
        <v>0</v>
      </c>
      <c r="U676" s="18" t="s">
        <v>130</v>
      </c>
      <c r="V676" s="18" t="s">
        <v>156</v>
      </c>
      <c r="W676" s="0" t="str">
        <f aca="false">IF(AND(X676&gt;=6,X676&lt;14),"A",IF(AND(X676&gt;=14,X676&lt;22),"B","C"))</f>
        <v>B</v>
      </c>
      <c r="X676" s="18" t="n">
        <f aca="false">HOUR(H676)</f>
        <v>14</v>
      </c>
      <c r="Y676" s="18" t="n">
        <f aca="false">ROUND((I676-H676)*1440,0)</f>
        <v>29</v>
      </c>
      <c r="Z676" s="18" t="n">
        <f aca="false">ROUND((J676-I676)*1440,0)</f>
        <v>6</v>
      </c>
      <c r="AA676" s="18" t="n">
        <f aca="false">ROUND((K676-J676)*1440,0)</f>
        <v>21</v>
      </c>
      <c r="AB676" s="18" t="n">
        <f aca="false">ROUND((L676-K676)*1440,0)</f>
        <v>14</v>
      </c>
      <c r="AC676" s="18" t="n">
        <f aca="false">ROUND((M676-L676)*1440,0)</f>
        <v>84</v>
      </c>
      <c r="AD676" s="18" t="n">
        <f aca="false">IF(N676="","",ROUND((N676-M676)*1440,0))</f>
        <v>20</v>
      </c>
      <c r="AE676" s="18" t="n">
        <f aca="false">IF(O676="","",ROUND((O676-N676)*1440,0))</f>
        <v>27</v>
      </c>
      <c r="AF676" s="18" t="n">
        <f aca="false">IF(P676="","",ROUND((P676-O676)*1440,0))</f>
        <v>8</v>
      </c>
      <c r="AG676" s="18" t="n">
        <f aca="false">IF(Q676="","",ROUND((Q676-P676)*1440,0))</f>
        <v>42</v>
      </c>
      <c r="AH676" s="18" t="n">
        <f aca="false">IF(Q676="","",ROUND((Q676-H676)*1440,0))</f>
        <v>251</v>
      </c>
      <c r="AI676" s="19" t="n">
        <f aca="false">ROUND(IF(O676="",Assumptions!$B$25-K676,O676-K676)*24,1)</f>
        <v>2.4</v>
      </c>
      <c r="AJ676" s="20" t="n">
        <f aca="false">ROUND(MAX(N(Y676)/Assumptions!$C$5, N(Z676)/Assumptions!$C$6, N(AA676)/Assumptions!$C$7, N(AB676)/Assumptions!$C$8, N(AC676)/Assumptions!$C$9, N(AD676)/Assumptions!$C$10, N(AE676)/Assumptions!$C$11, N(AF676)/Assumptions!$C$12, N(AG676)/Assumptions!$C$13),3)</f>
        <v>1.867</v>
      </c>
      <c r="AK676" s="0" t="str">
        <f aca="false">IF(OR(U676="Pending",U676="On Hold"),"Open GRN (awaiting)",IF(AJ676&lt;=1,"Within SLA",IF(ROUND(N(Y676)/Assumptions!$C$5,3)=AJ676,"Gate Wait",IF(ROUND(N(Z676)/Assumptions!$C$6,3)=AJ676,"Dock Wait",IF(ROUND(N(AA676)/Assumptions!$C$7,3)=AJ676,"Unloading",IF(ROUND(N(AB676)/Assumptions!$C$8,3)=AJ676,"Unload-to-QC Wait",IF(ROUND(N(AC676)/Assumptions!$C$9,3)=AJ676,"QC",IF(ROUND(N(AD676)/Assumptions!$C$10,3)=AJ676,"QC-to-GRN Wait",IF(ROUND(N(AE676)/Assumptions!$C$11,3)=AJ676,"GRN Processing",IF(ROUND(N(AF676)/Assumptions!$C$12,3)=AJ676,"GRN-to-Putaway Wait",IF(ROUND(N(AG676)/Assumptions!$C$13,3)=AJ676,"Putaway","Within SLA")))))))))))</f>
        <v>QC</v>
      </c>
    </row>
    <row r="677" customFormat="false" ht="15" hidden="false" customHeight="false" outlineLevel="0" collapsed="false">
      <c r="A677" s="0" t="s">
        <v>2128</v>
      </c>
      <c r="B677" s="0" t="s">
        <v>2129</v>
      </c>
      <c r="C677" s="0" t="s">
        <v>175</v>
      </c>
      <c r="D677" s="0" t="s">
        <v>119</v>
      </c>
      <c r="E677" s="0" t="s">
        <v>2130</v>
      </c>
      <c r="F677" s="0" t="s">
        <v>177</v>
      </c>
      <c r="G677" s="0" t="s">
        <v>122</v>
      </c>
      <c r="H677" s="17" t="n">
        <v>46219.5875</v>
      </c>
      <c r="I677" s="17" t="n">
        <v>46219.61875</v>
      </c>
      <c r="J677" s="17" t="n">
        <v>46219.6208333333</v>
      </c>
      <c r="K677" s="17" t="n">
        <v>46219.6395833333</v>
      </c>
      <c r="L677" s="17" t="n">
        <v>46219.6534722222</v>
      </c>
      <c r="M677" s="17" t="n">
        <v>46219.6770833333</v>
      </c>
      <c r="N677" s="17" t="n">
        <v>46219.7159722222</v>
      </c>
      <c r="O677" s="17" t="n">
        <v>46219.8333333333</v>
      </c>
      <c r="P677" s="17" t="n">
        <v>46219.8479166667</v>
      </c>
      <c r="Q677" s="17" t="n">
        <v>46219.8722222222</v>
      </c>
      <c r="R677" s="0" t="n">
        <v>505</v>
      </c>
      <c r="S677" s="0" t="n">
        <v>0</v>
      </c>
      <c r="T677" s="0" t="n">
        <v>0</v>
      </c>
      <c r="U677" s="18" t="s">
        <v>130</v>
      </c>
      <c r="V677" s="18" t="s">
        <v>144</v>
      </c>
      <c r="W677" s="0" t="str">
        <f aca="false">IF(AND(X677&gt;=6,X677&lt;14),"A",IF(AND(X677&gt;=14,X677&lt;22),"B","C"))</f>
        <v>B</v>
      </c>
      <c r="X677" s="18" t="n">
        <f aca="false">HOUR(H677)</f>
        <v>14</v>
      </c>
      <c r="Y677" s="18" t="n">
        <f aca="false">ROUND((I677-H677)*1440,0)</f>
        <v>45</v>
      </c>
      <c r="Z677" s="18" t="n">
        <f aca="false">ROUND((J677-I677)*1440,0)</f>
        <v>3</v>
      </c>
      <c r="AA677" s="18" t="n">
        <f aca="false">ROUND((K677-J677)*1440,0)</f>
        <v>27</v>
      </c>
      <c r="AB677" s="18" t="n">
        <f aca="false">ROUND((L677-K677)*1440,0)</f>
        <v>20</v>
      </c>
      <c r="AC677" s="18" t="n">
        <f aca="false">ROUND((M677-L677)*1440,0)</f>
        <v>34</v>
      </c>
      <c r="AD677" s="18" t="n">
        <f aca="false">IF(N677="","",ROUND((N677-M677)*1440,0))</f>
        <v>56</v>
      </c>
      <c r="AE677" s="18" t="n">
        <f aca="false">IF(O677="","",ROUND((O677-N677)*1440,0))</f>
        <v>169</v>
      </c>
      <c r="AF677" s="18" t="n">
        <f aca="false">IF(P677="","",ROUND((P677-O677)*1440,0))</f>
        <v>21</v>
      </c>
      <c r="AG677" s="18" t="n">
        <f aca="false">IF(Q677="","",ROUND((Q677-P677)*1440,0))</f>
        <v>35</v>
      </c>
      <c r="AH677" s="18" t="n">
        <f aca="false">IF(Q677="","",ROUND((Q677-H677)*1440,0))</f>
        <v>410</v>
      </c>
      <c r="AI677" s="19" t="n">
        <f aca="false">ROUND(IF(O677="",Assumptions!$B$25-K677,O677-K677)*24,1)</f>
        <v>4.7</v>
      </c>
      <c r="AJ677" s="20" t="n">
        <f aca="false">ROUND(MAX(N(Y677)/Assumptions!$C$5, N(Z677)/Assumptions!$C$6, N(AA677)/Assumptions!$C$7, N(AB677)/Assumptions!$C$8, N(AC677)/Assumptions!$C$9, N(AD677)/Assumptions!$C$10, N(AE677)/Assumptions!$C$11, N(AF677)/Assumptions!$C$12, N(AG677)/Assumptions!$C$13),3)</f>
        <v>3.756</v>
      </c>
      <c r="AK677" s="0" t="str">
        <f aca="false">IF(OR(U677="Pending",U677="On Hold"),"Open GRN (awaiting)",IF(AJ677&lt;=1,"Within SLA",IF(ROUND(N(Y677)/Assumptions!$C$5,3)=AJ677,"Gate Wait",IF(ROUND(N(Z677)/Assumptions!$C$6,3)=AJ677,"Dock Wait",IF(ROUND(N(AA677)/Assumptions!$C$7,3)=AJ677,"Unloading",IF(ROUND(N(AB677)/Assumptions!$C$8,3)=AJ677,"Unload-to-QC Wait",IF(ROUND(N(AC677)/Assumptions!$C$9,3)=AJ677,"QC",IF(ROUND(N(AD677)/Assumptions!$C$10,3)=AJ677,"QC-to-GRN Wait",IF(ROUND(N(AE677)/Assumptions!$C$11,3)=AJ677,"GRN Processing",IF(ROUND(N(AF677)/Assumptions!$C$12,3)=AJ677,"GRN-to-Putaway Wait",IF(ROUND(N(AG677)/Assumptions!$C$13,3)=AJ677,"Putaway","Within SLA")))))))))))</f>
        <v>GRN Processing</v>
      </c>
    </row>
    <row r="678" customFormat="false" ht="15" hidden="false" customHeight="false" outlineLevel="0" collapsed="false">
      <c r="A678" s="0" t="s">
        <v>2131</v>
      </c>
      <c r="B678" s="0" t="s">
        <v>2132</v>
      </c>
      <c r="C678" s="0" t="s">
        <v>175</v>
      </c>
      <c r="D678" s="0" t="s">
        <v>147</v>
      </c>
      <c r="E678" s="0" t="s">
        <v>2133</v>
      </c>
      <c r="F678" s="0" t="s">
        <v>177</v>
      </c>
      <c r="G678" s="0" t="s">
        <v>150</v>
      </c>
      <c r="H678" s="17" t="n">
        <v>46219.5902777778</v>
      </c>
      <c r="I678" s="17" t="n">
        <v>46219.6145833333</v>
      </c>
      <c r="J678" s="17" t="n">
        <v>46219.6236111111</v>
      </c>
      <c r="K678" s="17" t="n">
        <v>46219.6541666667</v>
      </c>
      <c r="L678" s="17" t="n">
        <v>46219.6611111111</v>
      </c>
      <c r="M678" s="17" t="n">
        <v>46219.6965277778</v>
      </c>
      <c r="N678" s="17" t="n">
        <v>46219.7145833333</v>
      </c>
      <c r="O678" s="17" t="n">
        <v>46219.7770833333</v>
      </c>
      <c r="P678" s="17" t="n">
        <v>46219.7826388889</v>
      </c>
      <c r="Q678" s="17" t="n">
        <v>46219.7951388889</v>
      </c>
      <c r="R678" s="0" t="n">
        <v>217</v>
      </c>
      <c r="S678" s="0" t="n">
        <v>0</v>
      </c>
      <c r="T678" s="0" t="n">
        <v>0</v>
      </c>
      <c r="U678" s="18" t="s">
        <v>130</v>
      </c>
      <c r="V678" s="18" t="s">
        <v>156</v>
      </c>
      <c r="W678" s="0" t="str">
        <f aca="false">IF(AND(X678&gt;=6,X678&lt;14),"A",IF(AND(X678&gt;=14,X678&lt;22),"B","C"))</f>
        <v>B</v>
      </c>
      <c r="X678" s="18" t="n">
        <f aca="false">HOUR(H678)</f>
        <v>14</v>
      </c>
      <c r="Y678" s="18" t="n">
        <f aca="false">ROUND((I678-H678)*1440,0)</f>
        <v>35</v>
      </c>
      <c r="Z678" s="18" t="n">
        <f aca="false">ROUND((J678-I678)*1440,0)</f>
        <v>13</v>
      </c>
      <c r="AA678" s="18" t="n">
        <f aca="false">ROUND((K678-J678)*1440,0)</f>
        <v>44</v>
      </c>
      <c r="AB678" s="18" t="n">
        <f aca="false">ROUND((L678-K678)*1440,0)</f>
        <v>10</v>
      </c>
      <c r="AC678" s="18" t="n">
        <f aca="false">ROUND((M678-L678)*1440,0)</f>
        <v>51</v>
      </c>
      <c r="AD678" s="18" t="n">
        <f aca="false">IF(N678="","",ROUND((N678-M678)*1440,0))</f>
        <v>26</v>
      </c>
      <c r="AE678" s="18" t="n">
        <f aca="false">IF(O678="","",ROUND((O678-N678)*1440,0))</f>
        <v>90</v>
      </c>
      <c r="AF678" s="18" t="n">
        <f aca="false">IF(P678="","",ROUND((P678-O678)*1440,0))</f>
        <v>8</v>
      </c>
      <c r="AG678" s="18" t="n">
        <f aca="false">IF(Q678="","",ROUND((Q678-P678)*1440,0))</f>
        <v>18</v>
      </c>
      <c r="AH678" s="18" t="n">
        <f aca="false">IF(Q678="","",ROUND((Q678-H678)*1440,0))</f>
        <v>295</v>
      </c>
      <c r="AI678" s="19" t="n">
        <f aca="false">ROUND(IF(O678="",Assumptions!$B$25-K678,O678-K678)*24,1)</f>
        <v>3</v>
      </c>
      <c r="AJ678" s="20" t="n">
        <f aca="false">ROUND(MAX(N(Y678)/Assumptions!$C$5, N(Z678)/Assumptions!$C$6, N(AA678)/Assumptions!$C$7, N(AB678)/Assumptions!$C$8, N(AC678)/Assumptions!$C$9, N(AD678)/Assumptions!$C$10, N(AE678)/Assumptions!$C$11, N(AF678)/Assumptions!$C$12, N(AG678)/Assumptions!$C$13),3)</f>
        <v>2</v>
      </c>
      <c r="AK678" s="0" t="str">
        <f aca="false">IF(OR(U678="Pending",U678="On Hold"),"Open GRN (awaiting)",IF(AJ678&lt;=1,"Within SLA",IF(ROUND(N(Y678)/Assumptions!$C$5,3)=AJ678,"Gate Wait",IF(ROUND(N(Z678)/Assumptions!$C$6,3)=AJ678,"Dock Wait",IF(ROUND(N(AA678)/Assumptions!$C$7,3)=AJ678,"Unloading",IF(ROUND(N(AB678)/Assumptions!$C$8,3)=AJ678,"Unload-to-QC Wait",IF(ROUND(N(AC678)/Assumptions!$C$9,3)=AJ678,"QC",IF(ROUND(N(AD678)/Assumptions!$C$10,3)=AJ678,"QC-to-GRN Wait",IF(ROUND(N(AE678)/Assumptions!$C$11,3)=AJ678,"GRN Processing",IF(ROUND(N(AF678)/Assumptions!$C$12,3)=AJ678,"GRN-to-Putaway Wait",IF(ROUND(N(AG678)/Assumptions!$C$13,3)=AJ678,"Putaway","Within SLA")))))))))))</f>
        <v>GRN Processing</v>
      </c>
    </row>
    <row r="679" customFormat="false" ht="15" hidden="false" customHeight="false" outlineLevel="0" collapsed="false">
      <c r="A679" s="0" t="s">
        <v>2134</v>
      </c>
      <c r="B679" s="0" t="s">
        <v>2135</v>
      </c>
      <c r="C679" s="0" t="s">
        <v>286</v>
      </c>
      <c r="D679" s="0" t="s">
        <v>135</v>
      </c>
      <c r="E679" s="0" t="s">
        <v>2136</v>
      </c>
      <c r="F679" s="0" t="s">
        <v>121</v>
      </c>
      <c r="G679" s="0" t="s">
        <v>178</v>
      </c>
      <c r="H679" s="17" t="n">
        <v>46219.5958333333</v>
      </c>
      <c r="I679" s="17" t="n">
        <v>46219.5986111111</v>
      </c>
      <c r="J679" s="17" t="n">
        <v>46219.6013888889</v>
      </c>
      <c r="K679" s="17" t="n">
        <v>46219.6215277778</v>
      </c>
      <c r="L679" s="17" t="n">
        <v>46219.6236111111</v>
      </c>
      <c r="M679" s="17" t="n">
        <v>46219.6701388889</v>
      </c>
      <c r="N679" s="17" t="n">
        <v>46219.6798611111</v>
      </c>
      <c r="O679" s="17" t="n">
        <v>46219.6944444445</v>
      </c>
      <c r="P679" s="17" t="n">
        <v>46219.7201388889</v>
      </c>
      <c r="Q679" s="17" t="n">
        <v>46219.7409722222</v>
      </c>
      <c r="R679" s="0" t="n">
        <v>437</v>
      </c>
      <c r="S679" s="0" t="n">
        <v>0</v>
      </c>
      <c r="T679" s="0" t="n">
        <v>0</v>
      </c>
      <c r="U679" s="18" t="s">
        <v>130</v>
      </c>
      <c r="V679" s="18" t="s">
        <v>139</v>
      </c>
      <c r="W679" s="0" t="str">
        <f aca="false">IF(AND(X679&gt;=6,X679&lt;14),"A",IF(AND(X679&gt;=14,X679&lt;22),"B","C"))</f>
        <v>B</v>
      </c>
      <c r="X679" s="18" t="n">
        <f aca="false">HOUR(H679)</f>
        <v>14</v>
      </c>
      <c r="Y679" s="18" t="n">
        <f aca="false">ROUND((I679-H679)*1440,0)</f>
        <v>4</v>
      </c>
      <c r="Z679" s="18" t="n">
        <f aca="false">ROUND((J679-I679)*1440,0)</f>
        <v>4</v>
      </c>
      <c r="AA679" s="18" t="n">
        <f aca="false">ROUND((K679-J679)*1440,0)</f>
        <v>29</v>
      </c>
      <c r="AB679" s="18" t="n">
        <f aca="false">ROUND((L679-K679)*1440,0)</f>
        <v>3</v>
      </c>
      <c r="AC679" s="18" t="n">
        <f aca="false">ROUND((M679-L679)*1440,0)</f>
        <v>67</v>
      </c>
      <c r="AD679" s="18" t="n">
        <f aca="false">IF(N679="","",ROUND((N679-M679)*1440,0))</f>
        <v>14</v>
      </c>
      <c r="AE679" s="18" t="n">
        <f aca="false">IF(O679="","",ROUND((O679-N679)*1440,0))</f>
        <v>21</v>
      </c>
      <c r="AF679" s="18" t="n">
        <f aca="false">IF(P679="","",ROUND((P679-O679)*1440,0))</f>
        <v>37</v>
      </c>
      <c r="AG679" s="18" t="n">
        <f aca="false">IF(Q679="","",ROUND((Q679-P679)*1440,0))</f>
        <v>30</v>
      </c>
      <c r="AH679" s="18" t="n">
        <f aca="false">IF(Q679="","",ROUND((Q679-H679)*1440,0))</f>
        <v>209</v>
      </c>
      <c r="AI679" s="19" t="n">
        <f aca="false">ROUND(IF(O679="",Assumptions!$B$25-K679,O679-K679)*24,1)</f>
        <v>1.8</v>
      </c>
      <c r="AJ679" s="20" t="n">
        <f aca="false">ROUND(MAX(N(Y679)/Assumptions!$C$5, N(Z679)/Assumptions!$C$6, N(AA679)/Assumptions!$C$7, N(AB679)/Assumptions!$C$8, N(AC679)/Assumptions!$C$9, N(AD679)/Assumptions!$C$10, N(AE679)/Assumptions!$C$11, N(AF679)/Assumptions!$C$12, N(AG679)/Assumptions!$C$13),3)</f>
        <v>1.85</v>
      </c>
      <c r="AK679" s="0" t="str">
        <f aca="false">IF(OR(U679="Pending",U679="On Hold"),"Open GRN (awaiting)",IF(AJ679&lt;=1,"Within SLA",IF(ROUND(N(Y679)/Assumptions!$C$5,3)=AJ679,"Gate Wait",IF(ROUND(N(Z679)/Assumptions!$C$6,3)=AJ679,"Dock Wait",IF(ROUND(N(AA679)/Assumptions!$C$7,3)=AJ679,"Unloading",IF(ROUND(N(AB679)/Assumptions!$C$8,3)=AJ679,"Unload-to-QC Wait",IF(ROUND(N(AC679)/Assumptions!$C$9,3)=AJ679,"QC",IF(ROUND(N(AD679)/Assumptions!$C$10,3)=AJ679,"QC-to-GRN Wait",IF(ROUND(N(AE679)/Assumptions!$C$11,3)=AJ679,"GRN Processing",IF(ROUND(N(AF679)/Assumptions!$C$12,3)=AJ679,"GRN-to-Putaway Wait",IF(ROUND(N(AG679)/Assumptions!$C$13,3)=AJ679,"Putaway","Within SLA")))))))))))</f>
        <v>GRN-to-Putaway Wait</v>
      </c>
    </row>
    <row r="680" customFormat="false" ht="15" hidden="false" customHeight="false" outlineLevel="0" collapsed="false">
      <c r="A680" s="0" t="s">
        <v>2137</v>
      </c>
      <c r="B680" s="0" t="s">
        <v>2138</v>
      </c>
      <c r="C680" s="0" t="s">
        <v>170</v>
      </c>
      <c r="D680" s="0" t="s">
        <v>147</v>
      </c>
      <c r="E680" s="0" t="s">
        <v>2139</v>
      </c>
      <c r="F680" s="0" t="s">
        <v>172</v>
      </c>
      <c r="G680" s="0" t="s">
        <v>167</v>
      </c>
      <c r="H680" s="17" t="n">
        <v>46219.5965277778</v>
      </c>
      <c r="I680" s="17" t="n">
        <v>46219.6090277778</v>
      </c>
      <c r="J680" s="17" t="n">
        <v>46219.6159722222</v>
      </c>
      <c r="K680" s="17" t="n">
        <v>46219.63125</v>
      </c>
      <c r="L680" s="17" t="n">
        <v>46219.6381944444</v>
      </c>
      <c r="M680" s="17" t="n">
        <v>46219.6590277778</v>
      </c>
      <c r="N680" s="17" t="n">
        <v>46219.6847222222</v>
      </c>
      <c r="O680" s="17" t="n">
        <v>46219.6986111111</v>
      </c>
      <c r="P680" s="17" t="n">
        <v>46219.7118055556</v>
      </c>
      <c r="Q680" s="17" t="n">
        <v>46219.7208333333</v>
      </c>
      <c r="R680" s="0" t="n">
        <v>210</v>
      </c>
      <c r="S680" s="0" t="n">
        <v>0</v>
      </c>
      <c r="T680" s="0" t="n">
        <v>0</v>
      </c>
      <c r="U680" s="18" t="s">
        <v>130</v>
      </c>
      <c r="V680" s="18" t="s">
        <v>144</v>
      </c>
      <c r="W680" s="0" t="str">
        <f aca="false">IF(AND(X680&gt;=6,X680&lt;14),"A",IF(AND(X680&gt;=14,X680&lt;22),"B","C"))</f>
        <v>B</v>
      </c>
      <c r="X680" s="18" t="n">
        <f aca="false">HOUR(H680)</f>
        <v>14</v>
      </c>
      <c r="Y680" s="18" t="n">
        <f aca="false">ROUND((I680-H680)*1440,0)</f>
        <v>18</v>
      </c>
      <c r="Z680" s="18" t="n">
        <f aca="false">ROUND((J680-I680)*1440,0)</f>
        <v>10</v>
      </c>
      <c r="AA680" s="18" t="n">
        <f aca="false">ROUND((K680-J680)*1440,0)</f>
        <v>22</v>
      </c>
      <c r="AB680" s="18" t="n">
        <f aca="false">ROUND((L680-K680)*1440,0)</f>
        <v>10</v>
      </c>
      <c r="AC680" s="18" t="n">
        <f aca="false">ROUND((M680-L680)*1440,0)</f>
        <v>30</v>
      </c>
      <c r="AD680" s="18" t="n">
        <f aca="false">IF(N680="","",ROUND((N680-M680)*1440,0))</f>
        <v>37</v>
      </c>
      <c r="AE680" s="18" t="n">
        <f aca="false">IF(O680="","",ROUND((O680-N680)*1440,0))</f>
        <v>20</v>
      </c>
      <c r="AF680" s="18" t="n">
        <f aca="false">IF(P680="","",ROUND((P680-O680)*1440,0))</f>
        <v>19</v>
      </c>
      <c r="AG680" s="18" t="n">
        <f aca="false">IF(Q680="","",ROUND((Q680-P680)*1440,0))</f>
        <v>13</v>
      </c>
      <c r="AH680" s="18" t="n">
        <f aca="false">IF(Q680="","",ROUND((Q680-H680)*1440,0))</f>
        <v>179</v>
      </c>
      <c r="AI680" s="19" t="n">
        <f aca="false">ROUND(IF(O680="",Assumptions!$B$25-K680,O680-K680)*24,1)</f>
        <v>1.6</v>
      </c>
      <c r="AJ680" s="20" t="n">
        <f aca="false">ROUND(MAX(N(Y680)/Assumptions!$C$5, N(Z680)/Assumptions!$C$6, N(AA680)/Assumptions!$C$7, N(AB680)/Assumptions!$C$8, N(AC680)/Assumptions!$C$9, N(AD680)/Assumptions!$C$10, N(AE680)/Assumptions!$C$11, N(AF680)/Assumptions!$C$12, N(AG680)/Assumptions!$C$13),3)</f>
        <v>1.233</v>
      </c>
      <c r="AK680" s="0" t="str">
        <f aca="false">IF(OR(U680="Pending",U680="On Hold"),"Open GRN (awaiting)",IF(AJ680&lt;=1,"Within SLA",IF(ROUND(N(Y680)/Assumptions!$C$5,3)=AJ680,"Gate Wait",IF(ROUND(N(Z680)/Assumptions!$C$6,3)=AJ680,"Dock Wait",IF(ROUND(N(AA680)/Assumptions!$C$7,3)=AJ680,"Unloading",IF(ROUND(N(AB680)/Assumptions!$C$8,3)=AJ680,"Unload-to-QC Wait",IF(ROUND(N(AC680)/Assumptions!$C$9,3)=AJ680,"QC",IF(ROUND(N(AD680)/Assumptions!$C$10,3)=AJ680,"QC-to-GRN Wait",IF(ROUND(N(AE680)/Assumptions!$C$11,3)=AJ680,"GRN Processing",IF(ROUND(N(AF680)/Assumptions!$C$12,3)=AJ680,"GRN-to-Putaway Wait",IF(ROUND(N(AG680)/Assumptions!$C$13,3)=AJ680,"Putaway","Within SLA")))))))))))</f>
        <v>QC-to-GRN Wait</v>
      </c>
    </row>
    <row r="681" customFormat="false" ht="15" hidden="false" customHeight="false" outlineLevel="0" collapsed="false">
      <c r="A681" s="0" t="s">
        <v>2140</v>
      </c>
      <c r="B681" s="0" t="s">
        <v>2141</v>
      </c>
      <c r="C681" s="0" t="s">
        <v>170</v>
      </c>
      <c r="D681" s="0" t="s">
        <v>119</v>
      </c>
      <c r="E681" s="0" t="s">
        <v>2142</v>
      </c>
      <c r="F681" s="0" t="s">
        <v>155</v>
      </c>
      <c r="G681" s="0" t="s">
        <v>122</v>
      </c>
      <c r="H681" s="17" t="n">
        <v>46219.6048611111</v>
      </c>
      <c r="I681" s="17" t="n">
        <v>46219.6583333333</v>
      </c>
      <c r="J681" s="17" t="n">
        <v>46219.6666666667</v>
      </c>
      <c r="K681" s="17" t="n">
        <v>46219.6840277778</v>
      </c>
      <c r="L681" s="17" t="n">
        <v>46219.6951388889</v>
      </c>
      <c r="M681" s="17" t="n">
        <v>46219.7173611111</v>
      </c>
      <c r="N681" s="17" t="n">
        <v>46219.7736111111</v>
      </c>
      <c r="O681" s="17" t="n">
        <v>46219.8020833333</v>
      </c>
      <c r="P681" s="17" t="n">
        <v>46219.8263888889</v>
      </c>
      <c r="Q681" s="17" t="n">
        <v>46219.8326388889</v>
      </c>
      <c r="R681" s="0" t="n">
        <v>44</v>
      </c>
      <c r="S681" s="0" t="n">
        <v>0</v>
      </c>
      <c r="T681" s="0" t="n">
        <v>0</v>
      </c>
      <c r="U681" s="18" t="s">
        <v>130</v>
      </c>
      <c r="V681" s="18" t="s">
        <v>131</v>
      </c>
      <c r="W681" s="0" t="str">
        <f aca="false">IF(AND(X681&gt;=6,X681&lt;14),"A",IF(AND(X681&gt;=14,X681&lt;22),"B","C"))</f>
        <v>B</v>
      </c>
      <c r="X681" s="18" t="n">
        <f aca="false">HOUR(H681)</f>
        <v>14</v>
      </c>
      <c r="Y681" s="18" t="n">
        <f aca="false">ROUND((I681-H681)*1440,0)</f>
        <v>77</v>
      </c>
      <c r="Z681" s="18" t="n">
        <f aca="false">ROUND((J681-I681)*1440,0)</f>
        <v>12</v>
      </c>
      <c r="AA681" s="18" t="n">
        <f aca="false">ROUND((K681-J681)*1440,0)</f>
        <v>25</v>
      </c>
      <c r="AB681" s="18" t="n">
        <f aca="false">ROUND((L681-K681)*1440,0)</f>
        <v>16</v>
      </c>
      <c r="AC681" s="18" t="n">
        <f aca="false">ROUND((M681-L681)*1440,0)</f>
        <v>32</v>
      </c>
      <c r="AD681" s="18" t="n">
        <f aca="false">IF(N681="","",ROUND((N681-M681)*1440,0))</f>
        <v>81</v>
      </c>
      <c r="AE681" s="18" t="n">
        <f aca="false">IF(O681="","",ROUND((O681-N681)*1440,0))</f>
        <v>41</v>
      </c>
      <c r="AF681" s="18" t="n">
        <f aca="false">IF(P681="","",ROUND((P681-O681)*1440,0))</f>
        <v>35</v>
      </c>
      <c r="AG681" s="18" t="n">
        <f aca="false">IF(Q681="","",ROUND((Q681-P681)*1440,0))</f>
        <v>9</v>
      </c>
      <c r="AH681" s="18" t="n">
        <f aca="false">IF(Q681="","",ROUND((Q681-H681)*1440,0))</f>
        <v>328</v>
      </c>
      <c r="AI681" s="19" t="n">
        <f aca="false">ROUND(IF(O681="",Assumptions!$B$25-K681,O681-K681)*24,1)</f>
        <v>2.8</v>
      </c>
      <c r="AJ681" s="20" t="n">
        <f aca="false">ROUND(MAX(N(Y681)/Assumptions!$C$5, N(Z681)/Assumptions!$C$6, N(AA681)/Assumptions!$C$7, N(AB681)/Assumptions!$C$8, N(AC681)/Assumptions!$C$9, N(AD681)/Assumptions!$C$10, N(AE681)/Assumptions!$C$11, N(AF681)/Assumptions!$C$12, N(AG681)/Assumptions!$C$13),3)</f>
        <v>2.7</v>
      </c>
      <c r="AK681" s="0" t="str">
        <f aca="false">IF(OR(U681="Pending",U681="On Hold"),"Open GRN (awaiting)",IF(AJ681&lt;=1,"Within SLA",IF(ROUND(N(Y681)/Assumptions!$C$5,3)=AJ681,"Gate Wait",IF(ROUND(N(Z681)/Assumptions!$C$6,3)=AJ681,"Dock Wait",IF(ROUND(N(AA681)/Assumptions!$C$7,3)=AJ681,"Unloading",IF(ROUND(N(AB681)/Assumptions!$C$8,3)=AJ681,"Unload-to-QC Wait",IF(ROUND(N(AC681)/Assumptions!$C$9,3)=AJ681,"QC",IF(ROUND(N(AD681)/Assumptions!$C$10,3)=AJ681,"QC-to-GRN Wait",IF(ROUND(N(AE681)/Assumptions!$C$11,3)=AJ681,"GRN Processing",IF(ROUND(N(AF681)/Assumptions!$C$12,3)=AJ681,"GRN-to-Putaway Wait",IF(ROUND(N(AG681)/Assumptions!$C$13,3)=AJ681,"Putaway","Within SLA")))))))))))</f>
        <v>QC-to-GRN Wait</v>
      </c>
    </row>
    <row r="682" customFormat="false" ht="15" hidden="false" customHeight="false" outlineLevel="0" collapsed="false">
      <c r="A682" s="0" t="s">
        <v>2143</v>
      </c>
      <c r="B682" s="0" t="s">
        <v>2144</v>
      </c>
      <c r="C682" s="0" t="s">
        <v>134</v>
      </c>
      <c r="D682" s="0" t="s">
        <v>119</v>
      </c>
      <c r="E682" s="0" t="s">
        <v>2145</v>
      </c>
      <c r="F682" s="0" t="s">
        <v>149</v>
      </c>
      <c r="G682" s="0" t="s">
        <v>122</v>
      </c>
      <c r="H682" s="17" t="n">
        <v>46219.6083333333</v>
      </c>
      <c r="I682" s="17" t="n">
        <v>46219.61875</v>
      </c>
      <c r="J682" s="17" t="n">
        <v>46219.6326388889</v>
      </c>
      <c r="K682" s="17" t="n">
        <v>46219.7055555556</v>
      </c>
      <c r="L682" s="17" t="n">
        <v>46219.7118055556</v>
      </c>
      <c r="M682" s="17" t="n">
        <v>46219.7305555556</v>
      </c>
      <c r="N682" s="17" t="n">
        <v>46219.7506944445</v>
      </c>
      <c r="O682" s="17" t="n">
        <v>46219.8416666667</v>
      </c>
      <c r="P682" s="17" t="n">
        <v>46219.8541666667</v>
      </c>
      <c r="Q682" s="17" t="n">
        <v>46219.8805555556</v>
      </c>
      <c r="R682" s="0" t="n">
        <v>996</v>
      </c>
      <c r="S682" s="0" t="n">
        <v>0</v>
      </c>
      <c r="T682" s="0" t="n">
        <v>0</v>
      </c>
      <c r="U682" s="18" t="s">
        <v>130</v>
      </c>
      <c r="V682" s="18" t="s">
        <v>156</v>
      </c>
      <c r="W682" s="0" t="str">
        <f aca="false">IF(AND(X682&gt;=6,X682&lt;14),"A",IF(AND(X682&gt;=14,X682&lt;22),"B","C"))</f>
        <v>B</v>
      </c>
      <c r="X682" s="18" t="n">
        <f aca="false">HOUR(H682)</f>
        <v>14</v>
      </c>
      <c r="Y682" s="18" t="n">
        <f aca="false">ROUND((I682-H682)*1440,0)</f>
        <v>15</v>
      </c>
      <c r="Z682" s="18" t="n">
        <f aca="false">ROUND((J682-I682)*1440,0)</f>
        <v>20</v>
      </c>
      <c r="AA682" s="18" t="n">
        <f aca="false">ROUND((K682-J682)*1440,0)</f>
        <v>105</v>
      </c>
      <c r="AB682" s="18" t="n">
        <f aca="false">ROUND((L682-K682)*1440,0)</f>
        <v>9</v>
      </c>
      <c r="AC682" s="18" t="n">
        <f aca="false">ROUND((M682-L682)*1440,0)</f>
        <v>27</v>
      </c>
      <c r="AD682" s="18" t="n">
        <f aca="false">IF(N682="","",ROUND((N682-M682)*1440,0))</f>
        <v>29</v>
      </c>
      <c r="AE682" s="18" t="n">
        <f aca="false">IF(O682="","",ROUND((O682-N682)*1440,0))</f>
        <v>131</v>
      </c>
      <c r="AF682" s="18" t="n">
        <f aca="false">IF(P682="","",ROUND((P682-O682)*1440,0))</f>
        <v>18</v>
      </c>
      <c r="AG682" s="18" t="n">
        <f aca="false">IF(Q682="","",ROUND((Q682-P682)*1440,0))</f>
        <v>38</v>
      </c>
      <c r="AH682" s="18" t="n">
        <f aca="false">IF(Q682="","",ROUND((Q682-H682)*1440,0))</f>
        <v>392</v>
      </c>
      <c r="AI682" s="19" t="n">
        <f aca="false">ROUND(IF(O682="",Assumptions!$B$25-K682,O682-K682)*24,1)</f>
        <v>3.3</v>
      </c>
      <c r="AJ682" s="20" t="n">
        <f aca="false">ROUND(MAX(N(Y682)/Assumptions!$C$5, N(Z682)/Assumptions!$C$6, N(AA682)/Assumptions!$C$7, N(AB682)/Assumptions!$C$8, N(AC682)/Assumptions!$C$9, N(AD682)/Assumptions!$C$10, N(AE682)/Assumptions!$C$11, N(AF682)/Assumptions!$C$12, N(AG682)/Assumptions!$C$13),3)</f>
        <v>2.911</v>
      </c>
      <c r="AK682" s="0" t="str">
        <f aca="false">IF(OR(U682="Pending",U682="On Hold"),"Open GRN (awaiting)",IF(AJ682&lt;=1,"Within SLA",IF(ROUND(N(Y682)/Assumptions!$C$5,3)=AJ682,"Gate Wait",IF(ROUND(N(Z682)/Assumptions!$C$6,3)=AJ682,"Dock Wait",IF(ROUND(N(AA682)/Assumptions!$C$7,3)=AJ682,"Unloading",IF(ROUND(N(AB682)/Assumptions!$C$8,3)=AJ682,"Unload-to-QC Wait",IF(ROUND(N(AC682)/Assumptions!$C$9,3)=AJ682,"QC",IF(ROUND(N(AD682)/Assumptions!$C$10,3)=AJ682,"QC-to-GRN Wait",IF(ROUND(N(AE682)/Assumptions!$C$11,3)=AJ682,"GRN Processing",IF(ROUND(N(AF682)/Assumptions!$C$12,3)=AJ682,"GRN-to-Putaway Wait",IF(ROUND(N(AG682)/Assumptions!$C$13,3)=AJ682,"Putaway","Within SLA")))))))))))</f>
        <v>GRN Processing</v>
      </c>
    </row>
    <row r="683" customFormat="false" ht="15" hidden="false" customHeight="false" outlineLevel="0" collapsed="false">
      <c r="A683" s="0" t="s">
        <v>2146</v>
      </c>
      <c r="B683" s="0" t="s">
        <v>2147</v>
      </c>
      <c r="C683" s="0" t="s">
        <v>184</v>
      </c>
      <c r="D683" s="0" t="s">
        <v>119</v>
      </c>
      <c r="E683" s="0" t="s">
        <v>2148</v>
      </c>
      <c r="F683" s="0" t="s">
        <v>128</v>
      </c>
      <c r="G683" s="0" t="s">
        <v>122</v>
      </c>
      <c r="H683" s="17" t="n">
        <v>46219.6173611111</v>
      </c>
      <c r="I683" s="17" t="n">
        <v>46219.6527777778</v>
      </c>
      <c r="J683" s="17" t="n">
        <v>46219.6625</v>
      </c>
      <c r="K683" s="17" t="n">
        <v>46219.6965277778</v>
      </c>
      <c r="L683" s="17" t="n">
        <v>46219.7229166667</v>
      </c>
      <c r="M683" s="17" t="n">
        <v>46219.7847222222</v>
      </c>
      <c r="N683" s="17" t="n">
        <v>46219.8506944445</v>
      </c>
      <c r="O683" s="17" t="n">
        <v>46219.8833333333</v>
      </c>
      <c r="P683" s="17" t="n">
        <v>46219.9055555556</v>
      </c>
      <c r="Q683" s="17" t="n">
        <v>46219.9180555556</v>
      </c>
      <c r="R683" s="0" t="n">
        <v>572</v>
      </c>
      <c r="S683" s="0" t="n">
        <v>0</v>
      </c>
      <c r="T683" s="0" t="n">
        <v>6</v>
      </c>
      <c r="U683" s="18" t="s">
        <v>123</v>
      </c>
      <c r="V683" s="18" t="s">
        <v>82</v>
      </c>
      <c r="W683" s="0" t="str">
        <f aca="false">IF(AND(X683&gt;=6,X683&lt;14),"A",IF(AND(X683&gt;=14,X683&lt;22),"B","C"))</f>
        <v>B</v>
      </c>
      <c r="X683" s="18" t="n">
        <f aca="false">HOUR(H683)</f>
        <v>14</v>
      </c>
      <c r="Y683" s="18" t="n">
        <f aca="false">ROUND((I683-H683)*1440,0)</f>
        <v>51</v>
      </c>
      <c r="Z683" s="18" t="n">
        <f aca="false">ROUND((J683-I683)*1440,0)</f>
        <v>14</v>
      </c>
      <c r="AA683" s="18" t="n">
        <f aca="false">ROUND((K683-J683)*1440,0)</f>
        <v>49</v>
      </c>
      <c r="AB683" s="18" t="n">
        <f aca="false">ROUND((L683-K683)*1440,0)</f>
        <v>38</v>
      </c>
      <c r="AC683" s="18" t="n">
        <f aca="false">ROUND((M683-L683)*1440,0)</f>
        <v>89</v>
      </c>
      <c r="AD683" s="18" t="n">
        <f aca="false">IF(N683="","",ROUND((N683-M683)*1440,0))</f>
        <v>95</v>
      </c>
      <c r="AE683" s="18" t="n">
        <f aca="false">IF(O683="","",ROUND((O683-N683)*1440,0))</f>
        <v>47</v>
      </c>
      <c r="AF683" s="18" t="n">
        <f aca="false">IF(P683="","",ROUND((P683-O683)*1440,0))</f>
        <v>32</v>
      </c>
      <c r="AG683" s="18" t="n">
        <f aca="false">IF(Q683="","",ROUND((Q683-P683)*1440,0))</f>
        <v>18</v>
      </c>
      <c r="AH683" s="18" t="n">
        <f aca="false">IF(Q683="","",ROUND((Q683-H683)*1440,0))</f>
        <v>433</v>
      </c>
      <c r="AI683" s="19" t="n">
        <f aca="false">ROUND(IF(O683="",Assumptions!$B$25-K683,O683-K683)*24,1)</f>
        <v>4.5</v>
      </c>
      <c r="AJ683" s="20" t="n">
        <f aca="false">ROUND(MAX(N(Y683)/Assumptions!$C$5, N(Z683)/Assumptions!$C$6, N(AA683)/Assumptions!$C$7, N(AB683)/Assumptions!$C$8, N(AC683)/Assumptions!$C$9, N(AD683)/Assumptions!$C$10, N(AE683)/Assumptions!$C$11, N(AF683)/Assumptions!$C$12, N(AG683)/Assumptions!$C$13),3)</f>
        <v>3.167</v>
      </c>
      <c r="AK683" s="0" t="str">
        <f aca="false">IF(OR(U683="Pending",U683="On Hold"),"Open GRN (awaiting)",IF(AJ683&lt;=1,"Within SLA",IF(ROUND(N(Y683)/Assumptions!$C$5,3)=AJ683,"Gate Wait",IF(ROUND(N(Z683)/Assumptions!$C$6,3)=AJ683,"Dock Wait",IF(ROUND(N(AA683)/Assumptions!$C$7,3)=AJ683,"Unloading",IF(ROUND(N(AB683)/Assumptions!$C$8,3)=AJ683,"Unload-to-QC Wait",IF(ROUND(N(AC683)/Assumptions!$C$9,3)=AJ683,"QC",IF(ROUND(N(AD683)/Assumptions!$C$10,3)=AJ683,"QC-to-GRN Wait",IF(ROUND(N(AE683)/Assumptions!$C$11,3)=AJ683,"GRN Processing",IF(ROUND(N(AF683)/Assumptions!$C$12,3)=AJ683,"GRN-to-Putaway Wait",IF(ROUND(N(AG683)/Assumptions!$C$13,3)=AJ683,"Putaway","Within SLA")))))))))))</f>
        <v>QC-to-GRN Wait</v>
      </c>
    </row>
    <row r="684" customFormat="false" ht="15" hidden="false" customHeight="false" outlineLevel="0" collapsed="false">
      <c r="A684" s="0" t="s">
        <v>2149</v>
      </c>
      <c r="B684" s="0" t="s">
        <v>2150</v>
      </c>
      <c r="C684" s="0" t="s">
        <v>218</v>
      </c>
      <c r="D684" s="0" t="s">
        <v>119</v>
      </c>
      <c r="E684" s="0" t="s">
        <v>2151</v>
      </c>
      <c r="F684" s="0" t="s">
        <v>121</v>
      </c>
      <c r="G684" s="0" t="s">
        <v>122</v>
      </c>
      <c r="H684" s="17" t="n">
        <v>46219.6263888889</v>
      </c>
      <c r="I684" s="17" t="n">
        <v>46219.6763888889</v>
      </c>
      <c r="J684" s="17" t="n">
        <v>46219.6888888889</v>
      </c>
      <c r="K684" s="17" t="n">
        <v>46219.7131944444</v>
      </c>
      <c r="L684" s="17" t="n">
        <v>46219.7173611111</v>
      </c>
      <c r="M684" s="17" t="n">
        <v>46219.7326388889</v>
      </c>
      <c r="N684" s="17" t="n">
        <v>46220.4069444445</v>
      </c>
      <c r="O684" s="17" t="n">
        <v>46220.4263888889</v>
      </c>
      <c r="P684" s="17" t="n">
        <v>46220.4361111111</v>
      </c>
      <c r="Q684" s="17" t="n">
        <v>46220.4472222222</v>
      </c>
      <c r="R684" s="0" t="n">
        <v>199</v>
      </c>
      <c r="S684" s="0" t="n">
        <v>0</v>
      </c>
      <c r="T684" s="0" t="n">
        <v>0</v>
      </c>
      <c r="U684" s="18" t="s">
        <v>130</v>
      </c>
      <c r="V684" s="18" t="s">
        <v>131</v>
      </c>
      <c r="W684" s="0" t="str">
        <f aca="false">IF(AND(X684&gt;=6,X684&lt;14),"A",IF(AND(X684&gt;=14,X684&lt;22),"B","C"))</f>
        <v>B</v>
      </c>
      <c r="X684" s="18" t="n">
        <f aca="false">HOUR(H684)</f>
        <v>15</v>
      </c>
      <c r="Y684" s="18" t="n">
        <f aca="false">ROUND((I684-H684)*1440,0)</f>
        <v>72</v>
      </c>
      <c r="Z684" s="18" t="n">
        <f aca="false">ROUND((J684-I684)*1440,0)</f>
        <v>18</v>
      </c>
      <c r="AA684" s="18" t="n">
        <f aca="false">ROUND((K684-J684)*1440,0)</f>
        <v>35</v>
      </c>
      <c r="AB684" s="18" t="n">
        <f aca="false">ROUND((L684-K684)*1440,0)</f>
        <v>6</v>
      </c>
      <c r="AC684" s="18" t="n">
        <f aca="false">ROUND((M684-L684)*1440,0)</f>
        <v>22</v>
      </c>
      <c r="AD684" s="18" t="n">
        <f aca="false">IF(N684="","",ROUND((N684-M684)*1440,0))</f>
        <v>971</v>
      </c>
      <c r="AE684" s="18" t="n">
        <f aca="false">IF(O684="","",ROUND((O684-N684)*1440,0))</f>
        <v>28</v>
      </c>
      <c r="AF684" s="18" t="n">
        <f aca="false">IF(P684="","",ROUND((P684-O684)*1440,0))</f>
        <v>14</v>
      </c>
      <c r="AG684" s="18" t="n">
        <f aca="false">IF(Q684="","",ROUND((Q684-P684)*1440,0))</f>
        <v>16</v>
      </c>
      <c r="AH684" s="18" t="n">
        <f aca="false">IF(Q684="","",ROUND((Q684-H684)*1440,0))</f>
        <v>1182</v>
      </c>
      <c r="AI684" s="19" t="n">
        <f aca="false">ROUND(IF(O684="",Assumptions!$B$25-K684,O684-K684)*24,1)</f>
        <v>17.1</v>
      </c>
      <c r="AJ684" s="20" t="n">
        <f aca="false">ROUND(MAX(N(Y684)/Assumptions!$C$5, N(Z684)/Assumptions!$C$6, N(AA684)/Assumptions!$C$7, N(AB684)/Assumptions!$C$8, N(AC684)/Assumptions!$C$9, N(AD684)/Assumptions!$C$10, N(AE684)/Assumptions!$C$11, N(AF684)/Assumptions!$C$12, N(AG684)/Assumptions!$C$13),3)</f>
        <v>32.367</v>
      </c>
      <c r="AK684" s="0" t="str">
        <f aca="false">IF(OR(U684="Pending",U684="On Hold"),"Open GRN (awaiting)",IF(AJ684&lt;=1,"Within SLA",IF(ROUND(N(Y684)/Assumptions!$C$5,3)=AJ684,"Gate Wait",IF(ROUND(N(Z684)/Assumptions!$C$6,3)=AJ684,"Dock Wait",IF(ROUND(N(AA684)/Assumptions!$C$7,3)=AJ684,"Unloading",IF(ROUND(N(AB684)/Assumptions!$C$8,3)=AJ684,"Unload-to-QC Wait",IF(ROUND(N(AC684)/Assumptions!$C$9,3)=AJ684,"QC",IF(ROUND(N(AD684)/Assumptions!$C$10,3)=AJ684,"QC-to-GRN Wait",IF(ROUND(N(AE684)/Assumptions!$C$11,3)=AJ684,"GRN Processing",IF(ROUND(N(AF684)/Assumptions!$C$12,3)=AJ684,"GRN-to-Putaway Wait",IF(ROUND(N(AG684)/Assumptions!$C$13,3)=AJ684,"Putaway","Within SLA")))))))))))</f>
        <v>QC-to-GRN Wait</v>
      </c>
    </row>
    <row r="685" customFormat="false" ht="15" hidden="false" customHeight="false" outlineLevel="0" collapsed="false">
      <c r="A685" s="0" t="s">
        <v>2152</v>
      </c>
      <c r="B685" s="0" t="s">
        <v>2153</v>
      </c>
      <c r="C685" s="0" t="s">
        <v>134</v>
      </c>
      <c r="D685" s="0" t="s">
        <v>135</v>
      </c>
      <c r="E685" s="0" t="s">
        <v>2154</v>
      </c>
      <c r="F685" s="0" t="s">
        <v>149</v>
      </c>
      <c r="G685" s="0" t="s">
        <v>178</v>
      </c>
      <c r="H685" s="17" t="n">
        <v>46219.6270833333</v>
      </c>
      <c r="I685" s="17" t="n">
        <v>46219.6430555556</v>
      </c>
      <c r="J685" s="17" t="n">
        <v>46219.6479166667</v>
      </c>
      <c r="K685" s="17" t="n">
        <v>46219.6708333333</v>
      </c>
      <c r="L685" s="17" t="n">
        <v>46219.6798611111</v>
      </c>
      <c r="M685" s="17" t="n">
        <v>46219.7</v>
      </c>
      <c r="N685" s="17" t="n">
        <v>46219.7104166667</v>
      </c>
      <c r="O685" s="17" t="n">
        <v>46219.7215277778</v>
      </c>
      <c r="P685" s="17" t="n">
        <v>46219.7291666667</v>
      </c>
      <c r="Q685" s="17" t="n">
        <v>46219.7368055556</v>
      </c>
      <c r="R685" s="0" t="n">
        <v>147</v>
      </c>
      <c r="S685" s="0" t="n">
        <v>0</v>
      </c>
      <c r="T685" s="0" t="n">
        <v>0</v>
      </c>
      <c r="U685" s="18" t="s">
        <v>130</v>
      </c>
      <c r="V685" s="18" t="s">
        <v>333</v>
      </c>
      <c r="W685" s="0" t="str">
        <f aca="false">IF(AND(X685&gt;=6,X685&lt;14),"A",IF(AND(X685&gt;=14,X685&lt;22),"B","C"))</f>
        <v>B</v>
      </c>
      <c r="X685" s="18" t="n">
        <f aca="false">HOUR(H685)</f>
        <v>15</v>
      </c>
      <c r="Y685" s="18" t="n">
        <f aca="false">ROUND((I685-H685)*1440,0)</f>
        <v>23</v>
      </c>
      <c r="Z685" s="18" t="n">
        <f aca="false">ROUND((J685-I685)*1440,0)</f>
        <v>7</v>
      </c>
      <c r="AA685" s="18" t="n">
        <f aca="false">ROUND((K685-J685)*1440,0)</f>
        <v>33</v>
      </c>
      <c r="AB685" s="18" t="n">
        <f aca="false">ROUND((L685-K685)*1440,0)</f>
        <v>13</v>
      </c>
      <c r="AC685" s="18" t="n">
        <f aca="false">ROUND((M685-L685)*1440,0)</f>
        <v>29</v>
      </c>
      <c r="AD685" s="18" t="n">
        <f aca="false">IF(N685="","",ROUND((N685-M685)*1440,0))</f>
        <v>15</v>
      </c>
      <c r="AE685" s="18" t="n">
        <f aca="false">IF(O685="","",ROUND((O685-N685)*1440,0))</f>
        <v>16</v>
      </c>
      <c r="AF685" s="18" t="n">
        <f aca="false">IF(P685="","",ROUND((P685-O685)*1440,0))</f>
        <v>11</v>
      </c>
      <c r="AG685" s="18" t="n">
        <f aca="false">IF(Q685="","",ROUND((Q685-P685)*1440,0))</f>
        <v>11</v>
      </c>
      <c r="AH685" s="18" t="n">
        <f aca="false">IF(Q685="","",ROUND((Q685-H685)*1440,0))</f>
        <v>158</v>
      </c>
      <c r="AI685" s="19" t="n">
        <f aca="false">ROUND(IF(O685="",Assumptions!$B$25-K685,O685-K685)*24,1)</f>
        <v>1.2</v>
      </c>
      <c r="AJ685" s="20" t="n">
        <f aca="false">ROUND(MAX(N(Y685)/Assumptions!$C$5, N(Z685)/Assumptions!$C$6, N(AA685)/Assumptions!$C$7, N(AB685)/Assumptions!$C$8, N(AC685)/Assumptions!$C$9, N(AD685)/Assumptions!$C$10, N(AE685)/Assumptions!$C$11, N(AF685)/Assumptions!$C$12, N(AG685)/Assumptions!$C$13),3)</f>
        <v>0.867</v>
      </c>
      <c r="AK685" s="0" t="str">
        <f aca="false">IF(OR(U685="Pending",U685="On Hold"),"Open GRN (awaiting)",IF(AJ685&lt;=1,"Within SLA",IF(ROUND(N(Y685)/Assumptions!$C$5,3)=AJ685,"Gate Wait",IF(ROUND(N(Z685)/Assumptions!$C$6,3)=AJ685,"Dock Wait",IF(ROUND(N(AA685)/Assumptions!$C$7,3)=AJ685,"Unloading",IF(ROUND(N(AB685)/Assumptions!$C$8,3)=AJ685,"Unload-to-QC Wait",IF(ROUND(N(AC685)/Assumptions!$C$9,3)=AJ685,"QC",IF(ROUND(N(AD685)/Assumptions!$C$10,3)=AJ685,"QC-to-GRN Wait",IF(ROUND(N(AE685)/Assumptions!$C$11,3)=AJ685,"GRN Processing",IF(ROUND(N(AF685)/Assumptions!$C$12,3)=AJ685,"GRN-to-Putaway Wait",IF(ROUND(N(AG685)/Assumptions!$C$13,3)=AJ685,"Putaway","Within SLA")))))))))))</f>
        <v>Within SLA</v>
      </c>
    </row>
    <row r="686" customFormat="false" ht="15" hidden="false" customHeight="false" outlineLevel="0" collapsed="false">
      <c r="A686" s="0" t="s">
        <v>2155</v>
      </c>
      <c r="B686" s="0" t="s">
        <v>2156</v>
      </c>
      <c r="C686" s="0" t="s">
        <v>118</v>
      </c>
      <c r="D686" s="0" t="s">
        <v>119</v>
      </c>
      <c r="E686" s="0" t="s">
        <v>2157</v>
      </c>
      <c r="F686" s="0" t="s">
        <v>121</v>
      </c>
      <c r="G686" s="0" t="s">
        <v>129</v>
      </c>
      <c r="H686" s="17" t="n">
        <v>46219.6305555556</v>
      </c>
      <c r="I686" s="17" t="n">
        <v>46219.6555555556</v>
      </c>
      <c r="J686" s="17" t="n">
        <v>46219.6611111111</v>
      </c>
      <c r="K686" s="17" t="n">
        <v>46219.6854166667</v>
      </c>
      <c r="L686" s="17" t="n">
        <v>46219.7069444444</v>
      </c>
      <c r="M686" s="17" t="n">
        <v>46219.7256944445</v>
      </c>
      <c r="N686" s="17" t="n">
        <v>46219.7805555556</v>
      </c>
      <c r="O686" s="17" t="n">
        <v>46219.8236111111</v>
      </c>
      <c r="P686" s="17" t="n">
        <v>46219.8354166667</v>
      </c>
      <c r="Q686" s="17" t="n">
        <v>46219.8569444444</v>
      </c>
      <c r="R686" s="0" t="n">
        <v>212</v>
      </c>
      <c r="S686" s="0" t="n">
        <v>0</v>
      </c>
      <c r="T686" s="0" t="n">
        <v>0</v>
      </c>
      <c r="U686" s="18" t="s">
        <v>130</v>
      </c>
      <c r="V686" s="18" t="s">
        <v>131</v>
      </c>
      <c r="W686" s="0" t="str">
        <f aca="false">IF(AND(X686&gt;=6,X686&lt;14),"A",IF(AND(X686&gt;=14,X686&lt;22),"B","C"))</f>
        <v>B</v>
      </c>
      <c r="X686" s="18" t="n">
        <f aca="false">HOUR(H686)</f>
        <v>15</v>
      </c>
      <c r="Y686" s="18" t="n">
        <f aca="false">ROUND((I686-H686)*1440,0)</f>
        <v>36</v>
      </c>
      <c r="Z686" s="18" t="n">
        <f aca="false">ROUND((J686-I686)*1440,0)</f>
        <v>8</v>
      </c>
      <c r="AA686" s="18" t="n">
        <f aca="false">ROUND((K686-J686)*1440,0)</f>
        <v>35</v>
      </c>
      <c r="AB686" s="18" t="n">
        <f aca="false">ROUND((L686-K686)*1440,0)</f>
        <v>31</v>
      </c>
      <c r="AC686" s="18" t="n">
        <f aca="false">ROUND((M686-L686)*1440,0)</f>
        <v>27</v>
      </c>
      <c r="AD686" s="18" t="n">
        <f aca="false">IF(N686="","",ROUND((N686-M686)*1440,0))</f>
        <v>79</v>
      </c>
      <c r="AE686" s="18" t="n">
        <f aca="false">IF(O686="","",ROUND((O686-N686)*1440,0))</f>
        <v>62</v>
      </c>
      <c r="AF686" s="18" t="n">
        <f aca="false">IF(P686="","",ROUND((P686-O686)*1440,0))</f>
        <v>17</v>
      </c>
      <c r="AG686" s="18" t="n">
        <f aca="false">IF(Q686="","",ROUND((Q686-P686)*1440,0))</f>
        <v>31</v>
      </c>
      <c r="AH686" s="18" t="n">
        <f aca="false">IF(Q686="","",ROUND((Q686-H686)*1440,0))</f>
        <v>326</v>
      </c>
      <c r="AI686" s="19" t="n">
        <f aca="false">ROUND(IF(O686="",Assumptions!$B$25-K686,O686-K686)*24,1)</f>
        <v>3.3</v>
      </c>
      <c r="AJ686" s="20" t="n">
        <f aca="false">ROUND(MAX(N(Y686)/Assumptions!$C$5, N(Z686)/Assumptions!$C$6, N(AA686)/Assumptions!$C$7, N(AB686)/Assumptions!$C$8, N(AC686)/Assumptions!$C$9, N(AD686)/Assumptions!$C$10, N(AE686)/Assumptions!$C$11, N(AF686)/Assumptions!$C$12, N(AG686)/Assumptions!$C$13),3)</f>
        <v>2.633</v>
      </c>
      <c r="AK686" s="0" t="str">
        <f aca="false">IF(OR(U686="Pending",U686="On Hold"),"Open GRN (awaiting)",IF(AJ686&lt;=1,"Within SLA",IF(ROUND(N(Y686)/Assumptions!$C$5,3)=AJ686,"Gate Wait",IF(ROUND(N(Z686)/Assumptions!$C$6,3)=AJ686,"Dock Wait",IF(ROUND(N(AA686)/Assumptions!$C$7,3)=AJ686,"Unloading",IF(ROUND(N(AB686)/Assumptions!$C$8,3)=AJ686,"Unload-to-QC Wait",IF(ROUND(N(AC686)/Assumptions!$C$9,3)=AJ686,"QC",IF(ROUND(N(AD686)/Assumptions!$C$10,3)=AJ686,"QC-to-GRN Wait",IF(ROUND(N(AE686)/Assumptions!$C$11,3)=AJ686,"GRN Processing",IF(ROUND(N(AF686)/Assumptions!$C$12,3)=AJ686,"GRN-to-Putaway Wait",IF(ROUND(N(AG686)/Assumptions!$C$13,3)=AJ686,"Putaway","Within SLA")))))))))))</f>
        <v>QC-to-GRN Wait</v>
      </c>
    </row>
    <row r="687" customFormat="false" ht="15" hidden="false" customHeight="false" outlineLevel="0" collapsed="false">
      <c r="A687" s="0" t="s">
        <v>2158</v>
      </c>
      <c r="B687" s="0" t="s">
        <v>2159</v>
      </c>
      <c r="C687" s="0" t="s">
        <v>126</v>
      </c>
      <c r="D687" s="0" t="s">
        <v>119</v>
      </c>
      <c r="E687" s="0" t="s">
        <v>2160</v>
      </c>
      <c r="F687" s="0" t="s">
        <v>137</v>
      </c>
      <c r="G687" s="0" t="s">
        <v>129</v>
      </c>
      <c r="H687" s="17" t="n">
        <v>46219.6597222222</v>
      </c>
      <c r="I687" s="17" t="n">
        <v>46219.6791666667</v>
      </c>
      <c r="J687" s="17" t="n">
        <v>46219.6916666667</v>
      </c>
      <c r="K687" s="17" t="n">
        <v>46219.7159722222</v>
      </c>
      <c r="L687" s="17" t="n">
        <v>46219.7243055556</v>
      </c>
      <c r="M687" s="17" t="n">
        <v>46219.8229166667</v>
      </c>
      <c r="N687" s="17" t="n">
        <v>46220.2770833333</v>
      </c>
      <c r="O687" s="17" t="n">
        <v>46220.3152777778</v>
      </c>
      <c r="P687" s="17" t="n">
        <v>46220.325</v>
      </c>
      <c r="Q687" s="17" t="n">
        <v>46220.3430555556</v>
      </c>
      <c r="R687" s="0" t="n">
        <v>116</v>
      </c>
      <c r="S687" s="0" t="n">
        <v>7</v>
      </c>
      <c r="T687" s="0" t="n">
        <v>0</v>
      </c>
      <c r="U687" s="18" t="s">
        <v>123</v>
      </c>
      <c r="V687" s="18" t="s">
        <v>156</v>
      </c>
      <c r="W687" s="0" t="str">
        <f aca="false">IF(AND(X687&gt;=6,X687&lt;14),"A",IF(AND(X687&gt;=14,X687&lt;22),"B","C"))</f>
        <v>B</v>
      </c>
      <c r="X687" s="18" t="n">
        <f aca="false">HOUR(H687)</f>
        <v>15</v>
      </c>
      <c r="Y687" s="18" t="n">
        <f aca="false">ROUND((I687-H687)*1440,0)</f>
        <v>28</v>
      </c>
      <c r="Z687" s="18" t="n">
        <f aca="false">ROUND((J687-I687)*1440,0)</f>
        <v>18</v>
      </c>
      <c r="AA687" s="18" t="n">
        <f aca="false">ROUND((K687-J687)*1440,0)</f>
        <v>35</v>
      </c>
      <c r="AB687" s="18" t="n">
        <f aca="false">ROUND((L687-K687)*1440,0)</f>
        <v>12</v>
      </c>
      <c r="AC687" s="18" t="n">
        <f aca="false">ROUND((M687-L687)*1440,0)</f>
        <v>142</v>
      </c>
      <c r="AD687" s="18" t="n">
        <f aca="false">IF(N687="","",ROUND((N687-M687)*1440,0))</f>
        <v>654</v>
      </c>
      <c r="AE687" s="18" t="n">
        <f aca="false">IF(O687="","",ROUND((O687-N687)*1440,0))</f>
        <v>55</v>
      </c>
      <c r="AF687" s="18" t="n">
        <f aca="false">IF(P687="","",ROUND((P687-O687)*1440,0))</f>
        <v>14</v>
      </c>
      <c r="AG687" s="18" t="n">
        <f aca="false">IF(Q687="","",ROUND((Q687-P687)*1440,0))</f>
        <v>26</v>
      </c>
      <c r="AH687" s="18" t="n">
        <f aca="false">IF(Q687="","",ROUND((Q687-H687)*1440,0))</f>
        <v>984</v>
      </c>
      <c r="AI687" s="19" t="n">
        <f aca="false">ROUND(IF(O687="",Assumptions!$B$25-K687,O687-K687)*24,1)</f>
        <v>14.4</v>
      </c>
      <c r="AJ687" s="20" t="n">
        <f aca="false">ROUND(MAX(N(Y687)/Assumptions!$C$5, N(Z687)/Assumptions!$C$6, N(AA687)/Assumptions!$C$7, N(AB687)/Assumptions!$C$8, N(AC687)/Assumptions!$C$9, N(AD687)/Assumptions!$C$10, N(AE687)/Assumptions!$C$11, N(AF687)/Assumptions!$C$12, N(AG687)/Assumptions!$C$13),3)</f>
        <v>21.8</v>
      </c>
      <c r="AK687" s="0" t="str">
        <f aca="false">IF(OR(U687="Pending",U687="On Hold"),"Open GRN (awaiting)",IF(AJ687&lt;=1,"Within SLA",IF(ROUND(N(Y687)/Assumptions!$C$5,3)=AJ687,"Gate Wait",IF(ROUND(N(Z687)/Assumptions!$C$6,3)=AJ687,"Dock Wait",IF(ROUND(N(AA687)/Assumptions!$C$7,3)=AJ687,"Unloading",IF(ROUND(N(AB687)/Assumptions!$C$8,3)=AJ687,"Unload-to-QC Wait",IF(ROUND(N(AC687)/Assumptions!$C$9,3)=AJ687,"QC",IF(ROUND(N(AD687)/Assumptions!$C$10,3)=AJ687,"QC-to-GRN Wait",IF(ROUND(N(AE687)/Assumptions!$C$11,3)=AJ687,"GRN Processing",IF(ROUND(N(AF687)/Assumptions!$C$12,3)=AJ687,"GRN-to-Putaway Wait",IF(ROUND(N(AG687)/Assumptions!$C$13,3)=AJ687,"Putaway","Within SLA")))))))))))</f>
        <v>QC-to-GRN Wait</v>
      </c>
    </row>
    <row r="688" customFormat="false" ht="15" hidden="false" customHeight="false" outlineLevel="0" collapsed="false">
      <c r="A688" s="0" t="s">
        <v>2161</v>
      </c>
      <c r="B688" s="0" t="s">
        <v>2162</v>
      </c>
      <c r="C688" s="0" t="s">
        <v>286</v>
      </c>
      <c r="D688" s="0" t="s">
        <v>119</v>
      </c>
      <c r="E688" s="0" t="s">
        <v>2163</v>
      </c>
      <c r="F688" s="0" t="s">
        <v>121</v>
      </c>
      <c r="G688" s="0" t="s">
        <v>122</v>
      </c>
      <c r="H688" s="17" t="n">
        <v>46219.6638888889</v>
      </c>
      <c r="I688" s="17" t="n">
        <v>46219.6763888889</v>
      </c>
      <c r="J688" s="17" t="n">
        <v>46219.6840277778</v>
      </c>
      <c r="K688" s="17" t="n">
        <v>46219.7263888889</v>
      </c>
      <c r="L688" s="17" t="n">
        <v>46219.7381944444</v>
      </c>
      <c r="M688" s="17" t="n">
        <v>46219.7625</v>
      </c>
      <c r="N688" s="17" t="n">
        <v>46219.8020833333</v>
      </c>
      <c r="O688" s="17" t="n">
        <v>46219.8229166667</v>
      </c>
      <c r="P688" s="17" t="n">
        <v>46219.8479166667</v>
      </c>
      <c r="Q688" s="17" t="n">
        <v>46219.8743055556</v>
      </c>
      <c r="R688" s="0" t="n">
        <v>766</v>
      </c>
      <c r="S688" s="0" t="n">
        <v>0</v>
      </c>
      <c r="T688" s="0" t="n">
        <v>5</v>
      </c>
      <c r="U688" s="18" t="s">
        <v>123</v>
      </c>
      <c r="V688" s="18" t="s">
        <v>156</v>
      </c>
      <c r="W688" s="0" t="str">
        <f aca="false">IF(AND(X688&gt;=6,X688&lt;14),"A",IF(AND(X688&gt;=14,X688&lt;22),"B","C"))</f>
        <v>B</v>
      </c>
      <c r="X688" s="18" t="n">
        <f aca="false">HOUR(H688)</f>
        <v>15</v>
      </c>
      <c r="Y688" s="18" t="n">
        <f aca="false">ROUND((I688-H688)*1440,0)</f>
        <v>18</v>
      </c>
      <c r="Z688" s="18" t="n">
        <f aca="false">ROUND((J688-I688)*1440,0)</f>
        <v>11</v>
      </c>
      <c r="AA688" s="18" t="n">
        <f aca="false">ROUND((K688-J688)*1440,0)</f>
        <v>61</v>
      </c>
      <c r="AB688" s="18" t="n">
        <f aca="false">ROUND((L688-K688)*1440,0)</f>
        <v>17</v>
      </c>
      <c r="AC688" s="18" t="n">
        <f aca="false">ROUND((M688-L688)*1440,0)</f>
        <v>35</v>
      </c>
      <c r="AD688" s="18" t="n">
        <f aca="false">IF(N688="","",ROUND((N688-M688)*1440,0))</f>
        <v>57</v>
      </c>
      <c r="AE688" s="18" t="n">
        <f aca="false">IF(O688="","",ROUND((O688-N688)*1440,0))</f>
        <v>30</v>
      </c>
      <c r="AF688" s="18" t="n">
        <f aca="false">IF(P688="","",ROUND((P688-O688)*1440,0))</f>
        <v>36</v>
      </c>
      <c r="AG688" s="18" t="n">
        <f aca="false">IF(Q688="","",ROUND((Q688-P688)*1440,0))</f>
        <v>38</v>
      </c>
      <c r="AH688" s="18" t="n">
        <f aca="false">IF(Q688="","",ROUND((Q688-H688)*1440,0))</f>
        <v>303</v>
      </c>
      <c r="AI688" s="19" t="n">
        <f aca="false">ROUND(IF(O688="",Assumptions!$B$25-K688,O688-K688)*24,1)</f>
        <v>2.3</v>
      </c>
      <c r="AJ688" s="20" t="n">
        <f aca="false">ROUND(MAX(N(Y688)/Assumptions!$C$5, N(Z688)/Assumptions!$C$6, N(AA688)/Assumptions!$C$7, N(AB688)/Assumptions!$C$8, N(AC688)/Assumptions!$C$9, N(AD688)/Assumptions!$C$10, N(AE688)/Assumptions!$C$11, N(AF688)/Assumptions!$C$12, N(AG688)/Assumptions!$C$13),3)</f>
        <v>1.9</v>
      </c>
      <c r="AK688" s="0" t="str">
        <f aca="false">IF(OR(U688="Pending",U688="On Hold"),"Open GRN (awaiting)",IF(AJ688&lt;=1,"Within SLA",IF(ROUND(N(Y688)/Assumptions!$C$5,3)=AJ688,"Gate Wait",IF(ROUND(N(Z688)/Assumptions!$C$6,3)=AJ688,"Dock Wait",IF(ROUND(N(AA688)/Assumptions!$C$7,3)=AJ688,"Unloading",IF(ROUND(N(AB688)/Assumptions!$C$8,3)=AJ688,"Unload-to-QC Wait",IF(ROUND(N(AC688)/Assumptions!$C$9,3)=AJ688,"QC",IF(ROUND(N(AD688)/Assumptions!$C$10,3)=AJ688,"QC-to-GRN Wait",IF(ROUND(N(AE688)/Assumptions!$C$11,3)=AJ688,"GRN Processing",IF(ROUND(N(AF688)/Assumptions!$C$12,3)=AJ688,"GRN-to-Putaway Wait",IF(ROUND(N(AG688)/Assumptions!$C$13,3)=AJ688,"Putaway","Within SLA")))))))))))</f>
        <v>QC-to-GRN Wait</v>
      </c>
    </row>
    <row r="689" customFormat="false" ht="15" hidden="false" customHeight="false" outlineLevel="0" collapsed="false">
      <c r="A689" s="0" t="s">
        <v>2164</v>
      </c>
      <c r="B689" s="0" t="s">
        <v>2165</v>
      </c>
      <c r="C689" s="0" t="s">
        <v>126</v>
      </c>
      <c r="D689" s="0" t="s">
        <v>119</v>
      </c>
      <c r="E689" s="0" t="s">
        <v>2166</v>
      </c>
      <c r="F689" s="0" t="s">
        <v>128</v>
      </c>
      <c r="G689" s="0" t="s">
        <v>129</v>
      </c>
      <c r="H689" s="17" t="n">
        <v>46219.6645833333</v>
      </c>
      <c r="I689" s="17" t="n">
        <v>46219.6881944445</v>
      </c>
      <c r="J689" s="17" t="n">
        <v>46219.6909722222</v>
      </c>
      <c r="K689" s="17" t="n">
        <v>46219.7215277778</v>
      </c>
      <c r="L689" s="17" t="n">
        <v>46219.7256944445</v>
      </c>
      <c r="M689" s="17" t="n">
        <v>46219.7770833333</v>
      </c>
      <c r="N689" s="17" t="n">
        <v>46219.8208333333</v>
      </c>
      <c r="O689" s="17" t="n">
        <v>46219.98125</v>
      </c>
      <c r="P689" s="17" t="n">
        <v>46219.9875</v>
      </c>
      <c r="Q689" s="17" t="n">
        <v>46220.0229166667</v>
      </c>
      <c r="R689" s="0" t="n">
        <v>374</v>
      </c>
      <c r="S689" s="0" t="n">
        <v>0</v>
      </c>
      <c r="T689" s="0" t="n">
        <v>0</v>
      </c>
      <c r="U689" s="18" t="s">
        <v>130</v>
      </c>
      <c r="V689" s="18" t="s">
        <v>144</v>
      </c>
      <c r="W689" s="0" t="str">
        <f aca="false">IF(AND(X689&gt;=6,X689&lt;14),"A",IF(AND(X689&gt;=14,X689&lt;22),"B","C"))</f>
        <v>B</v>
      </c>
      <c r="X689" s="18" t="n">
        <f aca="false">HOUR(H689)</f>
        <v>15</v>
      </c>
      <c r="Y689" s="18" t="n">
        <f aca="false">ROUND((I689-H689)*1440,0)</f>
        <v>34</v>
      </c>
      <c r="Z689" s="18" t="n">
        <f aca="false">ROUND((J689-I689)*1440,0)</f>
        <v>4</v>
      </c>
      <c r="AA689" s="18" t="n">
        <f aca="false">ROUND((K689-J689)*1440,0)</f>
        <v>44</v>
      </c>
      <c r="AB689" s="18" t="n">
        <f aca="false">ROUND((L689-K689)*1440,0)</f>
        <v>6</v>
      </c>
      <c r="AC689" s="18" t="n">
        <f aca="false">ROUND((M689-L689)*1440,0)</f>
        <v>74</v>
      </c>
      <c r="AD689" s="18" t="n">
        <f aca="false">IF(N689="","",ROUND((N689-M689)*1440,0))</f>
        <v>63</v>
      </c>
      <c r="AE689" s="18" t="n">
        <f aca="false">IF(O689="","",ROUND((O689-N689)*1440,0))</f>
        <v>231</v>
      </c>
      <c r="AF689" s="18" t="n">
        <f aca="false">IF(P689="","",ROUND((P689-O689)*1440,0))</f>
        <v>9</v>
      </c>
      <c r="AG689" s="18" t="n">
        <f aca="false">IF(Q689="","",ROUND((Q689-P689)*1440,0))</f>
        <v>51</v>
      </c>
      <c r="AH689" s="18" t="n">
        <f aca="false">IF(Q689="","",ROUND((Q689-H689)*1440,0))</f>
        <v>516</v>
      </c>
      <c r="AI689" s="19" t="n">
        <f aca="false">ROUND(IF(O689="",Assumptions!$B$25-K689,O689-K689)*24,1)</f>
        <v>6.2</v>
      </c>
      <c r="AJ689" s="20" t="n">
        <f aca="false">ROUND(MAX(N(Y689)/Assumptions!$C$5, N(Z689)/Assumptions!$C$6, N(AA689)/Assumptions!$C$7, N(AB689)/Assumptions!$C$8, N(AC689)/Assumptions!$C$9, N(AD689)/Assumptions!$C$10, N(AE689)/Assumptions!$C$11, N(AF689)/Assumptions!$C$12, N(AG689)/Assumptions!$C$13),3)</f>
        <v>5.133</v>
      </c>
      <c r="AK689" s="0" t="str">
        <f aca="false">IF(OR(U689="Pending",U689="On Hold"),"Open GRN (awaiting)",IF(AJ689&lt;=1,"Within SLA",IF(ROUND(N(Y689)/Assumptions!$C$5,3)=AJ689,"Gate Wait",IF(ROUND(N(Z689)/Assumptions!$C$6,3)=AJ689,"Dock Wait",IF(ROUND(N(AA689)/Assumptions!$C$7,3)=AJ689,"Unloading",IF(ROUND(N(AB689)/Assumptions!$C$8,3)=AJ689,"Unload-to-QC Wait",IF(ROUND(N(AC689)/Assumptions!$C$9,3)=AJ689,"QC",IF(ROUND(N(AD689)/Assumptions!$C$10,3)=AJ689,"QC-to-GRN Wait",IF(ROUND(N(AE689)/Assumptions!$C$11,3)=AJ689,"GRN Processing",IF(ROUND(N(AF689)/Assumptions!$C$12,3)=AJ689,"GRN-to-Putaway Wait",IF(ROUND(N(AG689)/Assumptions!$C$13,3)=AJ689,"Putaway","Within SLA")))))))))))</f>
        <v>GRN Processing</v>
      </c>
    </row>
    <row r="690" customFormat="false" ht="15" hidden="false" customHeight="false" outlineLevel="0" collapsed="false">
      <c r="A690" s="0" t="s">
        <v>2167</v>
      </c>
      <c r="B690" s="0" t="s">
        <v>2168</v>
      </c>
      <c r="C690" s="0" t="s">
        <v>170</v>
      </c>
      <c r="D690" s="0" t="s">
        <v>147</v>
      </c>
      <c r="E690" s="0" t="s">
        <v>2169</v>
      </c>
      <c r="F690" s="0" t="s">
        <v>155</v>
      </c>
      <c r="G690" s="0" t="s">
        <v>150</v>
      </c>
      <c r="H690" s="17" t="n">
        <v>46219.6930555556</v>
      </c>
      <c r="I690" s="17" t="n">
        <v>46219.70625</v>
      </c>
      <c r="J690" s="17" t="n">
        <v>46219.7111111111</v>
      </c>
      <c r="K690" s="17" t="n">
        <v>46219.7222222222</v>
      </c>
      <c r="L690" s="17" t="n">
        <v>46219.7340277778</v>
      </c>
      <c r="M690" s="17" t="n">
        <v>46219.775</v>
      </c>
      <c r="N690" s="17" t="n">
        <v>46219.8319444444</v>
      </c>
      <c r="O690" s="17" t="n">
        <v>46219.8944444444</v>
      </c>
      <c r="P690" s="17" t="n">
        <v>46219.8993055556</v>
      </c>
      <c r="Q690" s="17" t="n">
        <v>46219.9104166667</v>
      </c>
      <c r="R690" s="0" t="n">
        <v>110</v>
      </c>
      <c r="S690" s="0" t="n">
        <v>0</v>
      </c>
      <c r="T690" s="0" t="n">
        <v>0</v>
      </c>
      <c r="U690" s="18" t="s">
        <v>130</v>
      </c>
      <c r="V690" s="18" t="s">
        <v>144</v>
      </c>
      <c r="W690" s="0" t="str">
        <f aca="false">IF(AND(X690&gt;=6,X690&lt;14),"A",IF(AND(X690&gt;=14,X690&lt;22),"B","C"))</f>
        <v>B</v>
      </c>
      <c r="X690" s="18" t="n">
        <f aca="false">HOUR(H690)</f>
        <v>16</v>
      </c>
      <c r="Y690" s="18" t="n">
        <f aca="false">ROUND((I690-H690)*1440,0)</f>
        <v>19</v>
      </c>
      <c r="Z690" s="18" t="n">
        <f aca="false">ROUND((J690-I690)*1440,0)</f>
        <v>7</v>
      </c>
      <c r="AA690" s="18" t="n">
        <f aca="false">ROUND((K690-J690)*1440,0)</f>
        <v>16</v>
      </c>
      <c r="AB690" s="18" t="n">
        <f aca="false">ROUND((L690-K690)*1440,0)</f>
        <v>17</v>
      </c>
      <c r="AC690" s="18" t="n">
        <f aca="false">ROUND((M690-L690)*1440,0)</f>
        <v>59</v>
      </c>
      <c r="AD690" s="18" t="n">
        <f aca="false">IF(N690="","",ROUND((N690-M690)*1440,0))</f>
        <v>82</v>
      </c>
      <c r="AE690" s="18" t="n">
        <f aca="false">IF(O690="","",ROUND((O690-N690)*1440,0))</f>
        <v>90</v>
      </c>
      <c r="AF690" s="18" t="n">
        <f aca="false">IF(P690="","",ROUND((P690-O690)*1440,0))</f>
        <v>7</v>
      </c>
      <c r="AG690" s="18" t="n">
        <f aca="false">IF(Q690="","",ROUND((Q690-P690)*1440,0))</f>
        <v>16</v>
      </c>
      <c r="AH690" s="18" t="n">
        <f aca="false">IF(Q690="","",ROUND((Q690-H690)*1440,0))</f>
        <v>313</v>
      </c>
      <c r="AI690" s="19" t="n">
        <f aca="false">ROUND(IF(O690="",Assumptions!$B$25-K690,O690-K690)*24,1)</f>
        <v>4.1</v>
      </c>
      <c r="AJ690" s="20" t="n">
        <f aca="false">ROUND(MAX(N(Y690)/Assumptions!$C$5, N(Z690)/Assumptions!$C$6, N(AA690)/Assumptions!$C$7, N(AB690)/Assumptions!$C$8, N(AC690)/Assumptions!$C$9, N(AD690)/Assumptions!$C$10, N(AE690)/Assumptions!$C$11, N(AF690)/Assumptions!$C$12, N(AG690)/Assumptions!$C$13),3)</f>
        <v>2.733</v>
      </c>
      <c r="AK690" s="0" t="str">
        <f aca="false">IF(OR(U690="Pending",U690="On Hold"),"Open GRN (awaiting)",IF(AJ690&lt;=1,"Within SLA",IF(ROUND(N(Y690)/Assumptions!$C$5,3)=AJ690,"Gate Wait",IF(ROUND(N(Z690)/Assumptions!$C$6,3)=AJ690,"Dock Wait",IF(ROUND(N(AA690)/Assumptions!$C$7,3)=AJ690,"Unloading",IF(ROUND(N(AB690)/Assumptions!$C$8,3)=AJ690,"Unload-to-QC Wait",IF(ROUND(N(AC690)/Assumptions!$C$9,3)=AJ690,"QC",IF(ROUND(N(AD690)/Assumptions!$C$10,3)=AJ690,"QC-to-GRN Wait",IF(ROUND(N(AE690)/Assumptions!$C$11,3)=AJ690,"GRN Processing",IF(ROUND(N(AF690)/Assumptions!$C$12,3)=AJ690,"GRN-to-Putaway Wait",IF(ROUND(N(AG690)/Assumptions!$C$13,3)=AJ690,"Putaway","Within SLA")))))))))))</f>
        <v>QC-to-GRN Wait</v>
      </c>
    </row>
    <row r="691" customFormat="false" ht="15" hidden="false" customHeight="false" outlineLevel="0" collapsed="false">
      <c r="A691" s="0" t="s">
        <v>2170</v>
      </c>
      <c r="B691" s="0" t="s">
        <v>2171</v>
      </c>
      <c r="C691" s="0" t="s">
        <v>142</v>
      </c>
      <c r="D691" s="0" t="s">
        <v>135</v>
      </c>
      <c r="E691" s="0" t="s">
        <v>2172</v>
      </c>
      <c r="F691" s="0" t="s">
        <v>177</v>
      </c>
      <c r="G691" s="0" t="s">
        <v>178</v>
      </c>
      <c r="H691" s="17" t="n">
        <v>46219.6965277778</v>
      </c>
      <c r="I691" s="17" t="n">
        <v>46219.7416666667</v>
      </c>
      <c r="J691" s="17" t="n">
        <v>46219.7465277778</v>
      </c>
      <c r="K691" s="17" t="n">
        <v>46219.7798611111</v>
      </c>
      <c r="L691" s="17" t="n">
        <v>46219.7868055556</v>
      </c>
      <c r="M691" s="17" t="n">
        <v>46219.8180555556</v>
      </c>
      <c r="N691" s="17" t="n">
        <v>46219.8368055556</v>
      </c>
      <c r="O691" s="17" t="n">
        <v>46219.8493055556</v>
      </c>
      <c r="P691" s="17" t="n">
        <v>46219.8645833333</v>
      </c>
      <c r="Q691" s="17" t="n">
        <v>46219.8875</v>
      </c>
      <c r="R691" s="0" t="n">
        <v>227</v>
      </c>
      <c r="S691" s="0" t="n">
        <v>0</v>
      </c>
      <c r="T691" s="0" t="n">
        <v>0</v>
      </c>
      <c r="U691" s="18" t="s">
        <v>130</v>
      </c>
      <c r="V691" s="18" t="s">
        <v>144</v>
      </c>
      <c r="W691" s="0" t="str">
        <f aca="false">IF(AND(X691&gt;=6,X691&lt;14),"A",IF(AND(X691&gt;=14,X691&lt;22),"B","C"))</f>
        <v>B</v>
      </c>
      <c r="X691" s="18" t="n">
        <f aca="false">HOUR(H691)</f>
        <v>16</v>
      </c>
      <c r="Y691" s="18" t="n">
        <f aca="false">ROUND((I691-H691)*1440,0)</f>
        <v>65</v>
      </c>
      <c r="Z691" s="18" t="n">
        <f aca="false">ROUND((J691-I691)*1440,0)</f>
        <v>7</v>
      </c>
      <c r="AA691" s="18" t="n">
        <f aca="false">ROUND((K691-J691)*1440,0)</f>
        <v>48</v>
      </c>
      <c r="AB691" s="18" t="n">
        <f aca="false">ROUND((L691-K691)*1440,0)</f>
        <v>10</v>
      </c>
      <c r="AC691" s="18" t="n">
        <f aca="false">ROUND((M691-L691)*1440,0)</f>
        <v>45</v>
      </c>
      <c r="AD691" s="18" t="n">
        <f aca="false">IF(N691="","",ROUND((N691-M691)*1440,0))</f>
        <v>27</v>
      </c>
      <c r="AE691" s="18" t="n">
        <f aca="false">IF(O691="","",ROUND((O691-N691)*1440,0))</f>
        <v>18</v>
      </c>
      <c r="AF691" s="18" t="n">
        <f aca="false">IF(P691="","",ROUND((P691-O691)*1440,0))</f>
        <v>22</v>
      </c>
      <c r="AG691" s="18" t="n">
        <f aca="false">IF(Q691="","",ROUND((Q691-P691)*1440,0))</f>
        <v>33</v>
      </c>
      <c r="AH691" s="18" t="n">
        <f aca="false">IF(Q691="","",ROUND((Q691-H691)*1440,0))</f>
        <v>275</v>
      </c>
      <c r="AI691" s="19" t="n">
        <f aca="false">ROUND(IF(O691="",Assumptions!$B$25-K691,O691-K691)*24,1)</f>
        <v>1.7</v>
      </c>
      <c r="AJ691" s="20" t="n">
        <f aca="false">ROUND(MAX(N(Y691)/Assumptions!$C$5, N(Z691)/Assumptions!$C$6, N(AA691)/Assumptions!$C$7, N(AB691)/Assumptions!$C$8, N(AC691)/Assumptions!$C$9, N(AD691)/Assumptions!$C$10, N(AE691)/Assumptions!$C$11, N(AF691)/Assumptions!$C$12, N(AG691)/Assumptions!$C$13),3)</f>
        <v>2.167</v>
      </c>
      <c r="AK691" s="0" t="str">
        <f aca="false">IF(OR(U691="Pending",U691="On Hold"),"Open GRN (awaiting)",IF(AJ691&lt;=1,"Within SLA",IF(ROUND(N(Y691)/Assumptions!$C$5,3)=AJ691,"Gate Wait",IF(ROUND(N(Z691)/Assumptions!$C$6,3)=AJ691,"Dock Wait",IF(ROUND(N(AA691)/Assumptions!$C$7,3)=AJ691,"Unloading",IF(ROUND(N(AB691)/Assumptions!$C$8,3)=AJ691,"Unload-to-QC Wait",IF(ROUND(N(AC691)/Assumptions!$C$9,3)=AJ691,"QC",IF(ROUND(N(AD691)/Assumptions!$C$10,3)=AJ691,"QC-to-GRN Wait",IF(ROUND(N(AE691)/Assumptions!$C$11,3)=AJ691,"GRN Processing",IF(ROUND(N(AF691)/Assumptions!$C$12,3)=AJ691,"GRN-to-Putaway Wait",IF(ROUND(N(AG691)/Assumptions!$C$13,3)=AJ691,"Putaway","Within SLA")))))))))))</f>
        <v>Gate Wait</v>
      </c>
    </row>
    <row r="692" customFormat="false" ht="15" hidden="false" customHeight="false" outlineLevel="0" collapsed="false">
      <c r="A692" s="0" t="s">
        <v>2173</v>
      </c>
      <c r="B692" s="0" t="s">
        <v>2174</v>
      </c>
      <c r="C692" s="0" t="s">
        <v>286</v>
      </c>
      <c r="D692" s="0" t="s">
        <v>147</v>
      </c>
      <c r="E692" s="0" t="s">
        <v>2175</v>
      </c>
      <c r="F692" s="0" t="s">
        <v>121</v>
      </c>
      <c r="G692" s="0" t="s">
        <v>150</v>
      </c>
      <c r="H692" s="17" t="n">
        <v>46219.7118055556</v>
      </c>
      <c r="I692" s="17" t="n">
        <v>46219.71875</v>
      </c>
      <c r="J692" s="17" t="n">
        <v>46219.7326388889</v>
      </c>
      <c r="K692" s="17" t="n">
        <v>46219.7958333333</v>
      </c>
      <c r="L692" s="17" t="n">
        <v>46219.8076388889</v>
      </c>
      <c r="M692" s="17" t="n">
        <v>46219.8354166667</v>
      </c>
      <c r="N692" s="17" t="n">
        <v>46219.8569444444</v>
      </c>
      <c r="O692" s="17" t="n">
        <v>46219.8861111111</v>
      </c>
      <c r="P692" s="17" t="n">
        <v>46219.9027777778</v>
      </c>
      <c r="Q692" s="17" t="n">
        <v>46219.9277777778</v>
      </c>
      <c r="R692" s="0" t="n">
        <v>582</v>
      </c>
      <c r="S692" s="0" t="n">
        <v>0</v>
      </c>
      <c r="T692" s="0" t="n">
        <v>0</v>
      </c>
      <c r="U692" s="18" t="s">
        <v>130</v>
      </c>
      <c r="V692" s="18" t="s">
        <v>82</v>
      </c>
      <c r="W692" s="0" t="str">
        <f aca="false">IF(AND(X692&gt;=6,X692&lt;14),"A",IF(AND(X692&gt;=14,X692&lt;22),"B","C"))</f>
        <v>B</v>
      </c>
      <c r="X692" s="18" t="n">
        <f aca="false">HOUR(H692)</f>
        <v>17</v>
      </c>
      <c r="Y692" s="18" t="n">
        <f aca="false">ROUND((I692-H692)*1440,0)</f>
        <v>10</v>
      </c>
      <c r="Z692" s="18" t="n">
        <f aca="false">ROUND((J692-I692)*1440,0)</f>
        <v>20</v>
      </c>
      <c r="AA692" s="18" t="n">
        <f aca="false">ROUND((K692-J692)*1440,0)</f>
        <v>91</v>
      </c>
      <c r="AB692" s="18" t="n">
        <f aca="false">ROUND((L692-K692)*1440,0)</f>
        <v>17</v>
      </c>
      <c r="AC692" s="18" t="n">
        <f aca="false">ROUND((M692-L692)*1440,0)</f>
        <v>40</v>
      </c>
      <c r="AD692" s="18" t="n">
        <f aca="false">IF(N692="","",ROUND((N692-M692)*1440,0))</f>
        <v>31</v>
      </c>
      <c r="AE692" s="18" t="n">
        <f aca="false">IF(O692="","",ROUND((O692-N692)*1440,0))</f>
        <v>42</v>
      </c>
      <c r="AF692" s="18" t="n">
        <f aca="false">IF(P692="","",ROUND((P692-O692)*1440,0))</f>
        <v>24</v>
      </c>
      <c r="AG692" s="18" t="n">
        <f aca="false">IF(Q692="","",ROUND((Q692-P692)*1440,0))</f>
        <v>36</v>
      </c>
      <c r="AH692" s="18" t="n">
        <f aca="false">IF(Q692="","",ROUND((Q692-H692)*1440,0))</f>
        <v>311</v>
      </c>
      <c r="AI692" s="19" t="n">
        <f aca="false">ROUND(IF(O692="",Assumptions!$B$25-K692,O692-K692)*24,1)</f>
        <v>2.2</v>
      </c>
      <c r="AJ692" s="20" t="n">
        <f aca="false">ROUND(MAX(N(Y692)/Assumptions!$C$5, N(Z692)/Assumptions!$C$6, N(AA692)/Assumptions!$C$7, N(AB692)/Assumptions!$C$8, N(AC692)/Assumptions!$C$9, N(AD692)/Assumptions!$C$10, N(AE692)/Assumptions!$C$11, N(AF692)/Assumptions!$C$12, N(AG692)/Assumptions!$C$13),3)</f>
        <v>1.517</v>
      </c>
      <c r="AK692" s="0" t="str">
        <f aca="false">IF(OR(U692="Pending",U692="On Hold"),"Open GRN (awaiting)",IF(AJ692&lt;=1,"Within SLA",IF(ROUND(N(Y692)/Assumptions!$C$5,3)=AJ692,"Gate Wait",IF(ROUND(N(Z692)/Assumptions!$C$6,3)=AJ692,"Dock Wait",IF(ROUND(N(AA692)/Assumptions!$C$7,3)=AJ692,"Unloading",IF(ROUND(N(AB692)/Assumptions!$C$8,3)=AJ692,"Unload-to-QC Wait",IF(ROUND(N(AC692)/Assumptions!$C$9,3)=AJ692,"QC",IF(ROUND(N(AD692)/Assumptions!$C$10,3)=AJ692,"QC-to-GRN Wait",IF(ROUND(N(AE692)/Assumptions!$C$11,3)=AJ692,"GRN Processing",IF(ROUND(N(AF692)/Assumptions!$C$12,3)=AJ692,"GRN-to-Putaway Wait",IF(ROUND(N(AG692)/Assumptions!$C$13,3)=AJ692,"Putaway","Within SLA")))))))))))</f>
        <v>Unloading</v>
      </c>
    </row>
    <row r="693" customFormat="false" ht="15" hidden="false" customHeight="false" outlineLevel="0" collapsed="false">
      <c r="A693" s="0" t="s">
        <v>2176</v>
      </c>
      <c r="B693" s="0" t="s">
        <v>2177</v>
      </c>
      <c r="C693" s="0" t="s">
        <v>118</v>
      </c>
      <c r="D693" s="0" t="s">
        <v>135</v>
      </c>
      <c r="E693" s="0" t="s">
        <v>2178</v>
      </c>
      <c r="F693" s="0" t="s">
        <v>172</v>
      </c>
      <c r="G693" s="0" t="s">
        <v>178</v>
      </c>
      <c r="H693" s="17" t="n">
        <v>46219.725</v>
      </c>
      <c r="I693" s="17" t="n">
        <v>46219.7479166667</v>
      </c>
      <c r="J693" s="17" t="n">
        <v>46219.7541666667</v>
      </c>
      <c r="K693" s="17" t="n">
        <v>46219.78125</v>
      </c>
      <c r="L693" s="17" t="n">
        <v>46219.7923611111</v>
      </c>
      <c r="M693" s="17" t="n">
        <v>46219.8118055556</v>
      </c>
      <c r="N693" s="17" t="n">
        <v>46219.81875</v>
      </c>
      <c r="O693" s="17" t="n">
        <v>46219.84375</v>
      </c>
      <c r="P693" s="17" t="n">
        <v>46219.8618055556</v>
      </c>
      <c r="Q693" s="17" t="n">
        <v>46219.8722222222</v>
      </c>
      <c r="R693" s="0" t="n">
        <v>685</v>
      </c>
      <c r="S693" s="0" t="n">
        <v>0</v>
      </c>
      <c r="T693" s="0" t="n">
        <v>0</v>
      </c>
      <c r="U693" s="18" t="s">
        <v>130</v>
      </c>
      <c r="V693" s="18" t="s">
        <v>139</v>
      </c>
      <c r="W693" s="0" t="str">
        <f aca="false">IF(AND(X693&gt;=6,X693&lt;14),"A",IF(AND(X693&gt;=14,X693&lt;22),"B","C"))</f>
        <v>B</v>
      </c>
      <c r="X693" s="18" t="n">
        <f aca="false">HOUR(H693)</f>
        <v>17</v>
      </c>
      <c r="Y693" s="18" t="n">
        <f aca="false">ROUND((I693-H693)*1440,0)</f>
        <v>33</v>
      </c>
      <c r="Z693" s="18" t="n">
        <f aca="false">ROUND((J693-I693)*1440,0)</f>
        <v>9</v>
      </c>
      <c r="AA693" s="18" t="n">
        <f aca="false">ROUND((K693-J693)*1440,0)</f>
        <v>39</v>
      </c>
      <c r="AB693" s="18" t="n">
        <f aca="false">ROUND((L693-K693)*1440,0)</f>
        <v>16</v>
      </c>
      <c r="AC693" s="18" t="n">
        <f aca="false">ROUND((M693-L693)*1440,0)</f>
        <v>28</v>
      </c>
      <c r="AD693" s="18" t="n">
        <f aca="false">IF(N693="","",ROUND((N693-M693)*1440,0))</f>
        <v>10</v>
      </c>
      <c r="AE693" s="18" t="n">
        <f aca="false">IF(O693="","",ROUND((O693-N693)*1440,0))</f>
        <v>36</v>
      </c>
      <c r="AF693" s="18" t="n">
        <f aca="false">IF(P693="","",ROUND((P693-O693)*1440,0))</f>
        <v>26</v>
      </c>
      <c r="AG693" s="18" t="n">
        <f aca="false">IF(Q693="","",ROUND((Q693-P693)*1440,0))</f>
        <v>15</v>
      </c>
      <c r="AH693" s="18" t="n">
        <f aca="false">IF(Q693="","",ROUND((Q693-H693)*1440,0))</f>
        <v>212</v>
      </c>
      <c r="AI693" s="19" t="n">
        <f aca="false">ROUND(IF(O693="",Assumptions!$B$25-K693,O693-K693)*24,1)</f>
        <v>1.5</v>
      </c>
      <c r="AJ693" s="20" t="n">
        <f aca="false">ROUND(MAX(N(Y693)/Assumptions!$C$5, N(Z693)/Assumptions!$C$6, N(AA693)/Assumptions!$C$7, N(AB693)/Assumptions!$C$8, N(AC693)/Assumptions!$C$9, N(AD693)/Assumptions!$C$10, N(AE693)/Assumptions!$C$11, N(AF693)/Assumptions!$C$12, N(AG693)/Assumptions!$C$13),3)</f>
        <v>1.3</v>
      </c>
      <c r="AK693" s="0" t="str">
        <f aca="false">IF(OR(U693="Pending",U693="On Hold"),"Open GRN (awaiting)",IF(AJ693&lt;=1,"Within SLA",IF(ROUND(N(Y693)/Assumptions!$C$5,3)=AJ693,"Gate Wait",IF(ROUND(N(Z693)/Assumptions!$C$6,3)=AJ693,"Dock Wait",IF(ROUND(N(AA693)/Assumptions!$C$7,3)=AJ693,"Unloading",IF(ROUND(N(AB693)/Assumptions!$C$8,3)=AJ693,"Unload-to-QC Wait",IF(ROUND(N(AC693)/Assumptions!$C$9,3)=AJ693,"QC",IF(ROUND(N(AD693)/Assumptions!$C$10,3)=AJ693,"QC-to-GRN Wait",IF(ROUND(N(AE693)/Assumptions!$C$11,3)=AJ693,"GRN Processing",IF(ROUND(N(AF693)/Assumptions!$C$12,3)=AJ693,"GRN-to-Putaway Wait",IF(ROUND(N(AG693)/Assumptions!$C$13,3)=AJ693,"Putaway","Within SLA")))))))))))</f>
        <v>GRN-to-Putaway Wait</v>
      </c>
    </row>
    <row r="694" customFormat="false" ht="15" hidden="false" customHeight="false" outlineLevel="0" collapsed="false">
      <c r="A694" s="0" t="s">
        <v>2179</v>
      </c>
      <c r="B694" s="0" t="s">
        <v>2180</v>
      </c>
      <c r="C694" s="0" t="s">
        <v>252</v>
      </c>
      <c r="D694" s="0" t="s">
        <v>119</v>
      </c>
      <c r="E694" s="0" t="s">
        <v>2181</v>
      </c>
      <c r="F694" s="0" t="s">
        <v>155</v>
      </c>
      <c r="G694" s="0" t="s">
        <v>122</v>
      </c>
      <c r="H694" s="17" t="n">
        <v>46219.7284722222</v>
      </c>
      <c r="I694" s="17" t="n">
        <v>46219.7430555556</v>
      </c>
      <c r="J694" s="17" t="n">
        <v>46219.7555555556</v>
      </c>
      <c r="K694" s="17" t="n">
        <v>46219.7902777778</v>
      </c>
      <c r="L694" s="17" t="n">
        <v>46219.7958333333</v>
      </c>
      <c r="M694" s="17" t="n">
        <v>46219.8201388889</v>
      </c>
      <c r="N694" s="17" t="n">
        <v>46219.9069444445</v>
      </c>
      <c r="O694" s="17" t="n">
        <v>46219.9194444444</v>
      </c>
      <c r="P694" s="17" t="n">
        <v>46219.9354166667</v>
      </c>
      <c r="Q694" s="17" t="n">
        <v>46219.9416666667</v>
      </c>
      <c r="R694" s="0" t="n">
        <v>315</v>
      </c>
      <c r="S694" s="0" t="n">
        <v>12</v>
      </c>
      <c r="T694" s="0" t="n">
        <v>0</v>
      </c>
      <c r="U694" s="18" t="s">
        <v>123</v>
      </c>
      <c r="V694" s="18" t="s">
        <v>156</v>
      </c>
      <c r="W694" s="0" t="str">
        <f aca="false">IF(AND(X694&gt;=6,X694&lt;14),"A",IF(AND(X694&gt;=14,X694&lt;22),"B","C"))</f>
        <v>B</v>
      </c>
      <c r="X694" s="18" t="n">
        <f aca="false">HOUR(H694)</f>
        <v>17</v>
      </c>
      <c r="Y694" s="18" t="n">
        <f aca="false">ROUND((I694-H694)*1440,0)</f>
        <v>21</v>
      </c>
      <c r="Z694" s="18" t="n">
        <f aca="false">ROUND((J694-I694)*1440,0)</f>
        <v>18</v>
      </c>
      <c r="AA694" s="18" t="n">
        <f aca="false">ROUND((K694-J694)*1440,0)</f>
        <v>50</v>
      </c>
      <c r="AB694" s="18" t="n">
        <f aca="false">ROUND((L694-K694)*1440,0)</f>
        <v>8</v>
      </c>
      <c r="AC694" s="18" t="n">
        <f aca="false">ROUND((M694-L694)*1440,0)</f>
        <v>35</v>
      </c>
      <c r="AD694" s="18" t="n">
        <f aca="false">IF(N694="","",ROUND((N694-M694)*1440,0))</f>
        <v>125</v>
      </c>
      <c r="AE694" s="18" t="n">
        <f aca="false">IF(O694="","",ROUND((O694-N694)*1440,0))</f>
        <v>18</v>
      </c>
      <c r="AF694" s="18" t="n">
        <f aca="false">IF(P694="","",ROUND((P694-O694)*1440,0))</f>
        <v>23</v>
      </c>
      <c r="AG694" s="18" t="n">
        <f aca="false">IF(Q694="","",ROUND((Q694-P694)*1440,0))</f>
        <v>9</v>
      </c>
      <c r="AH694" s="18" t="n">
        <f aca="false">IF(Q694="","",ROUND((Q694-H694)*1440,0))</f>
        <v>307</v>
      </c>
      <c r="AI694" s="19" t="n">
        <f aca="false">ROUND(IF(O694="",Assumptions!$B$25-K694,O694-K694)*24,1)</f>
        <v>3.1</v>
      </c>
      <c r="AJ694" s="20" t="n">
        <f aca="false">ROUND(MAX(N(Y694)/Assumptions!$C$5, N(Z694)/Assumptions!$C$6, N(AA694)/Assumptions!$C$7, N(AB694)/Assumptions!$C$8, N(AC694)/Assumptions!$C$9, N(AD694)/Assumptions!$C$10, N(AE694)/Assumptions!$C$11, N(AF694)/Assumptions!$C$12, N(AG694)/Assumptions!$C$13),3)</f>
        <v>4.167</v>
      </c>
      <c r="AK694" s="0" t="str">
        <f aca="false">IF(OR(U694="Pending",U694="On Hold"),"Open GRN (awaiting)",IF(AJ694&lt;=1,"Within SLA",IF(ROUND(N(Y694)/Assumptions!$C$5,3)=AJ694,"Gate Wait",IF(ROUND(N(Z694)/Assumptions!$C$6,3)=AJ694,"Dock Wait",IF(ROUND(N(AA694)/Assumptions!$C$7,3)=AJ694,"Unloading",IF(ROUND(N(AB694)/Assumptions!$C$8,3)=AJ694,"Unload-to-QC Wait",IF(ROUND(N(AC694)/Assumptions!$C$9,3)=AJ694,"QC",IF(ROUND(N(AD694)/Assumptions!$C$10,3)=AJ694,"QC-to-GRN Wait",IF(ROUND(N(AE694)/Assumptions!$C$11,3)=AJ694,"GRN Processing",IF(ROUND(N(AF694)/Assumptions!$C$12,3)=AJ694,"GRN-to-Putaway Wait",IF(ROUND(N(AG694)/Assumptions!$C$13,3)=AJ694,"Putaway","Within SLA")))))))))))</f>
        <v>QC-to-GRN Wait</v>
      </c>
    </row>
    <row r="695" customFormat="false" ht="15" hidden="false" customHeight="false" outlineLevel="0" collapsed="false">
      <c r="A695" s="0" t="s">
        <v>2182</v>
      </c>
      <c r="B695" s="0" t="s">
        <v>2183</v>
      </c>
      <c r="C695" s="0" t="s">
        <v>159</v>
      </c>
      <c r="D695" s="0" t="s">
        <v>147</v>
      </c>
      <c r="E695" s="0" t="s">
        <v>2184</v>
      </c>
      <c r="F695" s="0" t="s">
        <v>128</v>
      </c>
      <c r="G695" s="0" t="s">
        <v>150</v>
      </c>
      <c r="H695" s="17" t="n">
        <v>46219.7458333333</v>
      </c>
      <c r="I695" s="17" t="n">
        <v>46219.8222222222</v>
      </c>
      <c r="J695" s="17" t="n">
        <v>46219.8305555556</v>
      </c>
      <c r="K695" s="17" t="n">
        <v>46219.8840277778</v>
      </c>
      <c r="L695" s="17" t="n">
        <v>46219.8902777778</v>
      </c>
      <c r="M695" s="17" t="n">
        <v>46219.9166666667</v>
      </c>
      <c r="N695" s="17" t="n">
        <v>46220.0159722222</v>
      </c>
      <c r="O695" s="17" t="n">
        <v>46220.0263888889</v>
      </c>
      <c r="P695" s="17" t="n">
        <v>46220.0402777778</v>
      </c>
      <c r="Q695" s="17" t="n">
        <v>46220.0590277778</v>
      </c>
      <c r="R695" s="0" t="n">
        <v>257</v>
      </c>
      <c r="S695" s="0" t="n">
        <v>0</v>
      </c>
      <c r="T695" s="0" t="n">
        <v>0</v>
      </c>
      <c r="U695" s="18" t="s">
        <v>130</v>
      </c>
      <c r="V695" s="18" t="s">
        <v>144</v>
      </c>
      <c r="W695" s="0" t="str">
        <f aca="false">IF(AND(X695&gt;=6,X695&lt;14),"A",IF(AND(X695&gt;=14,X695&lt;22),"B","C"))</f>
        <v>B</v>
      </c>
      <c r="X695" s="18" t="n">
        <f aca="false">HOUR(H695)</f>
        <v>17</v>
      </c>
      <c r="Y695" s="18" t="n">
        <f aca="false">ROUND((I695-H695)*1440,0)</f>
        <v>110</v>
      </c>
      <c r="Z695" s="18" t="n">
        <f aca="false">ROUND((J695-I695)*1440,0)</f>
        <v>12</v>
      </c>
      <c r="AA695" s="18" t="n">
        <f aca="false">ROUND((K695-J695)*1440,0)</f>
        <v>77</v>
      </c>
      <c r="AB695" s="18" t="n">
        <f aca="false">ROUND((L695-K695)*1440,0)</f>
        <v>9</v>
      </c>
      <c r="AC695" s="18" t="n">
        <f aca="false">ROUND((M695-L695)*1440,0)</f>
        <v>38</v>
      </c>
      <c r="AD695" s="18" t="n">
        <f aca="false">IF(N695="","",ROUND((N695-M695)*1440,0))</f>
        <v>143</v>
      </c>
      <c r="AE695" s="18" t="n">
        <f aca="false">IF(O695="","",ROUND((O695-N695)*1440,0))</f>
        <v>15</v>
      </c>
      <c r="AF695" s="18" t="n">
        <f aca="false">IF(P695="","",ROUND((P695-O695)*1440,0))</f>
        <v>20</v>
      </c>
      <c r="AG695" s="18" t="n">
        <f aca="false">IF(Q695="","",ROUND((Q695-P695)*1440,0))</f>
        <v>27</v>
      </c>
      <c r="AH695" s="18" t="n">
        <f aca="false">IF(Q695="","",ROUND((Q695-H695)*1440,0))</f>
        <v>451</v>
      </c>
      <c r="AI695" s="19" t="n">
        <f aca="false">ROUND(IF(O695="",Assumptions!$B$25-K695,O695-K695)*24,1)</f>
        <v>3.4</v>
      </c>
      <c r="AJ695" s="20" t="n">
        <f aca="false">ROUND(MAX(N(Y695)/Assumptions!$C$5, N(Z695)/Assumptions!$C$6, N(AA695)/Assumptions!$C$7, N(AB695)/Assumptions!$C$8, N(AC695)/Assumptions!$C$9, N(AD695)/Assumptions!$C$10, N(AE695)/Assumptions!$C$11, N(AF695)/Assumptions!$C$12, N(AG695)/Assumptions!$C$13),3)</f>
        <v>4.767</v>
      </c>
      <c r="AK695" s="0" t="str">
        <f aca="false">IF(OR(U695="Pending",U695="On Hold"),"Open GRN (awaiting)",IF(AJ695&lt;=1,"Within SLA",IF(ROUND(N(Y695)/Assumptions!$C$5,3)=AJ695,"Gate Wait",IF(ROUND(N(Z695)/Assumptions!$C$6,3)=AJ695,"Dock Wait",IF(ROUND(N(AA695)/Assumptions!$C$7,3)=AJ695,"Unloading",IF(ROUND(N(AB695)/Assumptions!$C$8,3)=AJ695,"Unload-to-QC Wait",IF(ROUND(N(AC695)/Assumptions!$C$9,3)=AJ695,"QC",IF(ROUND(N(AD695)/Assumptions!$C$10,3)=AJ695,"QC-to-GRN Wait",IF(ROUND(N(AE695)/Assumptions!$C$11,3)=AJ695,"GRN Processing",IF(ROUND(N(AF695)/Assumptions!$C$12,3)=AJ695,"GRN-to-Putaway Wait",IF(ROUND(N(AG695)/Assumptions!$C$13,3)=AJ695,"Putaway","Within SLA")))))))))))</f>
        <v>QC-to-GRN Wait</v>
      </c>
    </row>
    <row r="696" customFormat="false" ht="15" hidden="false" customHeight="false" outlineLevel="0" collapsed="false">
      <c r="A696" s="0" t="s">
        <v>2185</v>
      </c>
      <c r="B696" s="0" t="s">
        <v>2186</v>
      </c>
      <c r="C696" s="0" t="s">
        <v>184</v>
      </c>
      <c r="D696" s="0" t="s">
        <v>135</v>
      </c>
      <c r="E696" s="0" t="s">
        <v>2187</v>
      </c>
      <c r="F696" s="0" t="s">
        <v>149</v>
      </c>
      <c r="G696" s="0" t="s">
        <v>178</v>
      </c>
      <c r="H696" s="17" t="n">
        <v>46219.9006944444</v>
      </c>
      <c r="I696" s="17" t="n">
        <v>46219.9159722222</v>
      </c>
      <c r="J696" s="17" t="n">
        <v>46219.9173611111</v>
      </c>
      <c r="K696" s="17" t="n">
        <v>46219.94375</v>
      </c>
      <c r="L696" s="17" t="n">
        <v>46219.95</v>
      </c>
      <c r="M696" s="17" t="n">
        <v>46219.9770833333</v>
      </c>
      <c r="N696" s="17" t="n">
        <v>46220.0083333333</v>
      </c>
      <c r="O696" s="17" t="n">
        <v>46220.0291666667</v>
      </c>
      <c r="P696" s="17" t="n">
        <v>46220.0395833333</v>
      </c>
      <c r="Q696" s="17" t="n">
        <v>46220.0513888889</v>
      </c>
      <c r="R696" s="0" t="n">
        <v>197</v>
      </c>
      <c r="S696" s="0" t="n">
        <v>0</v>
      </c>
      <c r="T696" s="0" t="n">
        <v>0</v>
      </c>
      <c r="U696" s="18" t="s">
        <v>130</v>
      </c>
      <c r="V696" s="18" t="s">
        <v>144</v>
      </c>
      <c r="W696" s="0" t="str">
        <f aca="false">IF(AND(X696&gt;=6,X696&lt;14),"A",IF(AND(X696&gt;=14,X696&lt;22),"B","C"))</f>
        <v>B</v>
      </c>
      <c r="X696" s="18" t="n">
        <f aca="false">HOUR(H696)</f>
        <v>21</v>
      </c>
      <c r="Y696" s="18" t="n">
        <f aca="false">ROUND((I696-H696)*1440,0)</f>
        <v>22</v>
      </c>
      <c r="Z696" s="18" t="n">
        <f aca="false">ROUND((J696-I696)*1440,0)</f>
        <v>2</v>
      </c>
      <c r="AA696" s="18" t="n">
        <f aca="false">ROUND((K696-J696)*1440,0)</f>
        <v>38</v>
      </c>
      <c r="AB696" s="18" t="n">
        <f aca="false">ROUND((L696-K696)*1440,0)</f>
        <v>9</v>
      </c>
      <c r="AC696" s="18" t="n">
        <f aca="false">ROUND((M696-L696)*1440,0)</f>
        <v>39</v>
      </c>
      <c r="AD696" s="18" t="n">
        <f aca="false">IF(N696="","",ROUND((N696-M696)*1440,0))</f>
        <v>45</v>
      </c>
      <c r="AE696" s="18" t="n">
        <f aca="false">IF(O696="","",ROUND((O696-N696)*1440,0))</f>
        <v>30</v>
      </c>
      <c r="AF696" s="18" t="n">
        <f aca="false">IF(P696="","",ROUND((P696-O696)*1440,0))</f>
        <v>15</v>
      </c>
      <c r="AG696" s="18" t="n">
        <f aca="false">IF(Q696="","",ROUND((Q696-P696)*1440,0))</f>
        <v>17</v>
      </c>
      <c r="AH696" s="18" t="n">
        <f aca="false">IF(Q696="","",ROUND((Q696-H696)*1440,0))</f>
        <v>217</v>
      </c>
      <c r="AI696" s="19" t="n">
        <f aca="false">ROUND(IF(O696="",Assumptions!$B$25-K696,O696-K696)*24,1)</f>
        <v>2.1</v>
      </c>
      <c r="AJ696" s="20" t="n">
        <f aca="false">ROUND(MAX(N(Y696)/Assumptions!$C$5, N(Z696)/Assumptions!$C$6, N(AA696)/Assumptions!$C$7, N(AB696)/Assumptions!$C$8, N(AC696)/Assumptions!$C$9, N(AD696)/Assumptions!$C$10, N(AE696)/Assumptions!$C$11, N(AF696)/Assumptions!$C$12, N(AG696)/Assumptions!$C$13),3)</f>
        <v>1.5</v>
      </c>
      <c r="AK696" s="0" t="str">
        <f aca="false">IF(OR(U696="Pending",U696="On Hold"),"Open GRN (awaiting)",IF(AJ696&lt;=1,"Within SLA",IF(ROUND(N(Y696)/Assumptions!$C$5,3)=AJ696,"Gate Wait",IF(ROUND(N(Z696)/Assumptions!$C$6,3)=AJ696,"Dock Wait",IF(ROUND(N(AA696)/Assumptions!$C$7,3)=AJ696,"Unloading",IF(ROUND(N(AB696)/Assumptions!$C$8,3)=AJ696,"Unload-to-QC Wait",IF(ROUND(N(AC696)/Assumptions!$C$9,3)=AJ696,"QC",IF(ROUND(N(AD696)/Assumptions!$C$10,3)=AJ696,"QC-to-GRN Wait",IF(ROUND(N(AE696)/Assumptions!$C$11,3)=AJ696,"GRN Processing",IF(ROUND(N(AF696)/Assumptions!$C$12,3)=AJ696,"GRN-to-Putaway Wait",IF(ROUND(N(AG696)/Assumptions!$C$13,3)=AJ696,"Putaway","Within SLA")))))))))))</f>
        <v>QC-to-GRN Wait</v>
      </c>
    </row>
    <row r="697" customFormat="false" ht="15" hidden="false" customHeight="false" outlineLevel="0" collapsed="false">
      <c r="A697" s="0" t="s">
        <v>2188</v>
      </c>
      <c r="B697" s="0" t="s">
        <v>2189</v>
      </c>
      <c r="C697" s="0" t="s">
        <v>184</v>
      </c>
      <c r="D697" s="0" t="s">
        <v>119</v>
      </c>
      <c r="E697" s="0" t="s">
        <v>2190</v>
      </c>
      <c r="F697" s="0" t="s">
        <v>177</v>
      </c>
      <c r="G697" s="0" t="s">
        <v>122</v>
      </c>
      <c r="H697" s="17" t="n">
        <v>46219.9965277778</v>
      </c>
      <c r="I697" s="17" t="n">
        <v>46220.0333333333</v>
      </c>
      <c r="J697" s="17" t="n">
        <v>46220.0375</v>
      </c>
      <c r="K697" s="17" t="n">
        <v>46220.0472222222</v>
      </c>
      <c r="L697" s="17" t="n">
        <v>46220.0513888889</v>
      </c>
      <c r="M697" s="17" t="n">
        <v>46220.0847222222</v>
      </c>
      <c r="N697" s="17" t="n">
        <v>46220.1166666667</v>
      </c>
      <c r="O697" s="17" t="n">
        <v>46220.1479166667</v>
      </c>
      <c r="P697" s="17" t="n">
        <v>46220.1701388889</v>
      </c>
      <c r="Q697" s="17" t="n">
        <v>46220.1805555556</v>
      </c>
      <c r="R697" s="0" t="n">
        <v>256</v>
      </c>
      <c r="S697" s="0" t="n">
        <v>0</v>
      </c>
      <c r="T697" s="0" t="n">
        <v>0</v>
      </c>
      <c r="U697" s="18" t="s">
        <v>130</v>
      </c>
      <c r="V697" s="18" t="s">
        <v>139</v>
      </c>
      <c r="W697" s="0" t="str">
        <f aca="false">IF(AND(X697&gt;=6,X697&lt;14),"A",IF(AND(X697&gt;=14,X697&lt;22),"B","C"))</f>
        <v>C</v>
      </c>
      <c r="X697" s="18" t="n">
        <f aca="false">HOUR(H697)</f>
        <v>23</v>
      </c>
      <c r="Y697" s="18" t="n">
        <f aca="false">ROUND((I697-H697)*1440,0)</f>
        <v>53</v>
      </c>
      <c r="Z697" s="18" t="n">
        <f aca="false">ROUND((J697-I697)*1440,0)</f>
        <v>6</v>
      </c>
      <c r="AA697" s="18" t="n">
        <f aca="false">ROUND((K697-J697)*1440,0)</f>
        <v>14</v>
      </c>
      <c r="AB697" s="18" t="n">
        <f aca="false">ROUND((L697-K697)*1440,0)</f>
        <v>6</v>
      </c>
      <c r="AC697" s="18" t="n">
        <f aca="false">ROUND((M697-L697)*1440,0)</f>
        <v>48</v>
      </c>
      <c r="AD697" s="18" t="n">
        <f aca="false">IF(N697="","",ROUND((N697-M697)*1440,0))</f>
        <v>46</v>
      </c>
      <c r="AE697" s="18" t="n">
        <f aca="false">IF(O697="","",ROUND((O697-N697)*1440,0))</f>
        <v>45</v>
      </c>
      <c r="AF697" s="18" t="n">
        <f aca="false">IF(P697="","",ROUND((P697-O697)*1440,0))</f>
        <v>32</v>
      </c>
      <c r="AG697" s="18" t="n">
        <f aca="false">IF(Q697="","",ROUND((Q697-P697)*1440,0))</f>
        <v>15</v>
      </c>
      <c r="AH697" s="18" t="n">
        <f aca="false">IF(Q697="","",ROUND((Q697-H697)*1440,0))</f>
        <v>265</v>
      </c>
      <c r="AI697" s="19" t="n">
        <f aca="false">ROUND(IF(O697="",Assumptions!$B$25-K697,O697-K697)*24,1)</f>
        <v>2.4</v>
      </c>
      <c r="AJ697" s="20" t="n">
        <f aca="false">ROUND(MAX(N(Y697)/Assumptions!$C$5, N(Z697)/Assumptions!$C$6, N(AA697)/Assumptions!$C$7, N(AB697)/Assumptions!$C$8, N(AC697)/Assumptions!$C$9, N(AD697)/Assumptions!$C$10, N(AE697)/Assumptions!$C$11, N(AF697)/Assumptions!$C$12, N(AG697)/Assumptions!$C$13),3)</f>
        <v>1.767</v>
      </c>
      <c r="AK697" s="0" t="str">
        <f aca="false">IF(OR(U697="Pending",U697="On Hold"),"Open GRN (awaiting)",IF(AJ697&lt;=1,"Within SLA",IF(ROUND(N(Y697)/Assumptions!$C$5,3)=AJ697,"Gate Wait",IF(ROUND(N(Z697)/Assumptions!$C$6,3)=AJ697,"Dock Wait",IF(ROUND(N(AA697)/Assumptions!$C$7,3)=AJ697,"Unloading",IF(ROUND(N(AB697)/Assumptions!$C$8,3)=AJ697,"Unload-to-QC Wait",IF(ROUND(N(AC697)/Assumptions!$C$9,3)=AJ697,"QC",IF(ROUND(N(AD697)/Assumptions!$C$10,3)=AJ697,"QC-to-GRN Wait",IF(ROUND(N(AE697)/Assumptions!$C$11,3)=AJ697,"GRN Processing",IF(ROUND(N(AF697)/Assumptions!$C$12,3)=AJ697,"GRN-to-Putaway Wait",IF(ROUND(N(AG697)/Assumptions!$C$13,3)=AJ697,"Putaway","Within SLA")))))))))))</f>
        <v>Gate Wait</v>
      </c>
    </row>
    <row r="698" customFormat="false" ht="15" hidden="false" customHeight="false" outlineLevel="0" collapsed="false">
      <c r="A698" s="0" t="s">
        <v>2191</v>
      </c>
      <c r="B698" s="0" t="s">
        <v>2192</v>
      </c>
      <c r="C698" s="0" t="s">
        <v>142</v>
      </c>
      <c r="D698" s="0" t="s">
        <v>119</v>
      </c>
      <c r="E698" s="0" t="s">
        <v>2193</v>
      </c>
      <c r="F698" s="0" t="s">
        <v>137</v>
      </c>
      <c r="G698" s="0" t="s">
        <v>122</v>
      </c>
      <c r="H698" s="17" t="n">
        <v>46220.2194444445</v>
      </c>
      <c r="I698" s="17" t="n">
        <v>46220.2284722222</v>
      </c>
      <c r="J698" s="17" t="n">
        <v>46220.2319444444</v>
      </c>
      <c r="K698" s="17" t="n">
        <v>46220.2423611111</v>
      </c>
      <c r="L698" s="17" t="n">
        <v>46220.2527777778</v>
      </c>
      <c r="M698" s="17" t="n">
        <v>46220.2958333333</v>
      </c>
      <c r="N698" s="17" t="n">
        <v>46220.4868055556</v>
      </c>
      <c r="O698" s="17" t="n">
        <v>46220.6354166667</v>
      </c>
      <c r="P698" s="17" t="n">
        <v>46220.6458333333</v>
      </c>
      <c r="Q698" s="17" t="n">
        <v>46220.6527777778</v>
      </c>
      <c r="R698" s="0" t="n">
        <v>95</v>
      </c>
      <c r="S698" s="0" t="n">
        <v>2</v>
      </c>
      <c r="T698" s="0" t="n">
        <v>0</v>
      </c>
      <c r="U698" s="18" t="s">
        <v>123</v>
      </c>
      <c r="V698" s="18" t="s">
        <v>82</v>
      </c>
      <c r="W698" s="0" t="str">
        <f aca="false">IF(AND(X698&gt;=6,X698&lt;14),"A",IF(AND(X698&gt;=14,X698&lt;22),"B","C"))</f>
        <v>C</v>
      </c>
      <c r="X698" s="18" t="n">
        <f aca="false">HOUR(H698)</f>
        <v>5</v>
      </c>
      <c r="Y698" s="18" t="n">
        <f aca="false">ROUND((I698-H698)*1440,0)</f>
        <v>13</v>
      </c>
      <c r="Z698" s="18" t="n">
        <f aca="false">ROUND((J698-I698)*1440,0)</f>
        <v>5</v>
      </c>
      <c r="AA698" s="18" t="n">
        <f aca="false">ROUND((K698-J698)*1440,0)</f>
        <v>15</v>
      </c>
      <c r="AB698" s="18" t="n">
        <f aca="false">ROUND((L698-K698)*1440,0)</f>
        <v>15</v>
      </c>
      <c r="AC698" s="18" t="n">
        <f aca="false">ROUND((M698-L698)*1440,0)</f>
        <v>62</v>
      </c>
      <c r="AD698" s="18" t="n">
        <f aca="false">IF(N698="","",ROUND((N698-M698)*1440,0))</f>
        <v>275</v>
      </c>
      <c r="AE698" s="18" t="n">
        <f aca="false">IF(O698="","",ROUND((O698-N698)*1440,0))</f>
        <v>214</v>
      </c>
      <c r="AF698" s="18" t="n">
        <f aca="false">IF(P698="","",ROUND((P698-O698)*1440,0))</f>
        <v>15</v>
      </c>
      <c r="AG698" s="18" t="n">
        <f aca="false">IF(Q698="","",ROUND((Q698-P698)*1440,0))</f>
        <v>10</v>
      </c>
      <c r="AH698" s="18" t="n">
        <f aca="false">IF(Q698="","",ROUND((Q698-H698)*1440,0))</f>
        <v>624</v>
      </c>
      <c r="AI698" s="19" t="n">
        <f aca="false">ROUND(IF(O698="",Assumptions!$B$25-K698,O698-K698)*24,1)</f>
        <v>9.4</v>
      </c>
      <c r="AJ698" s="20" t="n">
        <f aca="false">ROUND(MAX(N(Y698)/Assumptions!$C$5, N(Z698)/Assumptions!$C$6, N(AA698)/Assumptions!$C$7, N(AB698)/Assumptions!$C$8, N(AC698)/Assumptions!$C$9, N(AD698)/Assumptions!$C$10, N(AE698)/Assumptions!$C$11, N(AF698)/Assumptions!$C$12, N(AG698)/Assumptions!$C$13),3)</f>
        <v>9.167</v>
      </c>
      <c r="AK698" s="0" t="str">
        <f aca="false">IF(OR(U698="Pending",U698="On Hold"),"Open GRN (awaiting)",IF(AJ698&lt;=1,"Within SLA",IF(ROUND(N(Y698)/Assumptions!$C$5,3)=AJ698,"Gate Wait",IF(ROUND(N(Z698)/Assumptions!$C$6,3)=AJ698,"Dock Wait",IF(ROUND(N(AA698)/Assumptions!$C$7,3)=AJ698,"Unloading",IF(ROUND(N(AB698)/Assumptions!$C$8,3)=AJ698,"Unload-to-QC Wait",IF(ROUND(N(AC698)/Assumptions!$C$9,3)=AJ698,"QC",IF(ROUND(N(AD698)/Assumptions!$C$10,3)=AJ698,"QC-to-GRN Wait",IF(ROUND(N(AE698)/Assumptions!$C$11,3)=AJ698,"GRN Processing",IF(ROUND(N(AF698)/Assumptions!$C$12,3)=AJ698,"GRN-to-Putaway Wait",IF(ROUND(N(AG698)/Assumptions!$C$13,3)=AJ698,"Putaway","Within SLA")))))))))))</f>
        <v>QC-to-GRN Wait</v>
      </c>
    </row>
    <row r="699" customFormat="false" ht="15" hidden="false" customHeight="false" outlineLevel="0" collapsed="false">
      <c r="A699" s="0" t="s">
        <v>2194</v>
      </c>
      <c r="B699" s="0" t="s">
        <v>2195</v>
      </c>
      <c r="C699" s="0" t="s">
        <v>118</v>
      </c>
      <c r="D699" s="0" t="s">
        <v>147</v>
      </c>
      <c r="E699" s="0" t="s">
        <v>2196</v>
      </c>
      <c r="F699" s="0" t="s">
        <v>121</v>
      </c>
      <c r="G699" s="0" t="s">
        <v>167</v>
      </c>
      <c r="H699" s="17" t="n">
        <v>46220.3215277778</v>
      </c>
      <c r="I699" s="17" t="n">
        <v>46220.3618055556</v>
      </c>
      <c r="J699" s="17" t="n">
        <v>46220.3631944444</v>
      </c>
      <c r="K699" s="17" t="n">
        <v>46220.4131944445</v>
      </c>
      <c r="L699" s="17" t="n">
        <v>46220.4180555556</v>
      </c>
      <c r="M699" s="17" t="n">
        <v>46220.4375</v>
      </c>
      <c r="N699" s="17" t="n">
        <v>46220.4694444445</v>
      </c>
      <c r="O699" s="17" t="n">
        <v>46220.5034722222</v>
      </c>
      <c r="P699" s="17" t="n">
        <v>46220.5222222222</v>
      </c>
      <c r="Q699" s="17" t="n">
        <v>46220.5416666667</v>
      </c>
      <c r="R699" s="0" t="n">
        <v>174</v>
      </c>
      <c r="S699" s="0" t="n">
        <v>0</v>
      </c>
      <c r="T699" s="0" t="n">
        <v>0</v>
      </c>
      <c r="U699" s="18" t="s">
        <v>130</v>
      </c>
      <c r="V699" s="18" t="s">
        <v>82</v>
      </c>
      <c r="W699" s="0" t="str">
        <f aca="false">IF(AND(X699&gt;=6,X699&lt;14),"A",IF(AND(X699&gt;=14,X699&lt;22),"B","C"))</f>
        <v>A</v>
      </c>
      <c r="X699" s="18" t="n">
        <f aca="false">HOUR(H699)</f>
        <v>7</v>
      </c>
      <c r="Y699" s="18" t="n">
        <f aca="false">ROUND((I699-H699)*1440,0)</f>
        <v>58</v>
      </c>
      <c r="Z699" s="18" t="n">
        <f aca="false">ROUND((J699-I699)*1440,0)</f>
        <v>2</v>
      </c>
      <c r="AA699" s="18" t="n">
        <f aca="false">ROUND((K699-J699)*1440,0)</f>
        <v>72</v>
      </c>
      <c r="AB699" s="18" t="n">
        <f aca="false">ROUND((L699-K699)*1440,0)</f>
        <v>7</v>
      </c>
      <c r="AC699" s="18" t="n">
        <f aca="false">ROUND((M699-L699)*1440,0)</f>
        <v>28</v>
      </c>
      <c r="AD699" s="18" t="n">
        <f aca="false">IF(N699="","",ROUND((N699-M699)*1440,0))</f>
        <v>46</v>
      </c>
      <c r="AE699" s="18" t="n">
        <f aca="false">IF(O699="","",ROUND((O699-N699)*1440,0))</f>
        <v>49</v>
      </c>
      <c r="AF699" s="18" t="n">
        <f aca="false">IF(P699="","",ROUND((P699-O699)*1440,0))</f>
        <v>27</v>
      </c>
      <c r="AG699" s="18" t="n">
        <f aca="false">IF(Q699="","",ROUND((Q699-P699)*1440,0))</f>
        <v>28</v>
      </c>
      <c r="AH699" s="18" t="n">
        <f aca="false">IF(Q699="","",ROUND((Q699-H699)*1440,0))</f>
        <v>317</v>
      </c>
      <c r="AI699" s="19" t="n">
        <f aca="false">ROUND(IF(O699="",Assumptions!$B$25-K699,O699-K699)*24,1)</f>
        <v>2.2</v>
      </c>
      <c r="AJ699" s="20" t="n">
        <f aca="false">ROUND(MAX(N(Y699)/Assumptions!$C$5, N(Z699)/Assumptions!$C$6, N(AA699)/Assumptions!$C$7, N(AB699)/Assumptions!$C$8, N(AC699)/Assumptions!$C$9, N(AD699)/Assumptions!$C$10, N(AE699)/Assumptions!$C$11, N(AF699)/Assumptions!$C$12, N(AG699)/Assumptions!$C$13),3)</f>
        <v>1.933</v>
      </c>
      <c r="AK699" s="0" t="str">
        <f aca="false">IF(OR(U699="Pending",U699="On Hold"),"Open GRN (awaiting)",IF(AJ699&lt;=1,"Within SLA",IF(ROUND(N(Y699)/Assumptions!$C$5,3)=AJ699,"Gate Wait",IF(ROUND(N(Z699)/Assumptions!$C$6,3)=AJ699,"Dock Wait",IF(ROUND(N(AA699)/Assumptions!$C$7,3)=AJ699,"Unloading",IF(ROUND(N(AB699)/Assumptions!$C$8,3)=AJ699,"Unload-to-QC Wait",IF(ROUND(N(AC699)/Assumptions!$C$9,3)=AJ699,"QC",IF(ROUND(N(AD699)/Assumptions!$C$10,3)=AJ699,"QC-to-GRN Wait",IF(ROUND(N(AE699)/Assumptions!$C$11,3)=AJ699,"GRN Processing",IF(ROUND(N(AF699)/Assumptions!$C$12,3)=AJ699,"GRN-to-Putaway Wait",IF(ROUND(N(AG699)/Assumptions!$C$13,3)=AJ699,"Putaway","Within SLA")))))))))))</f>
        <v>Gate Wait</v>
      </c>
    </row>
    <row r="700" customFormat="false" ht="15" hidden="false" customHeight="false" outlineLevel="0" collapsed="false">
      <c r="A700" s="0" t="s">
        <v>2197</v>
      </c>
      <c r="B700" s="0" t="s">
        <v>2198</v>
      </c>
      <c r="C700" s="0" t="s">
        <v>184</v>
      </c>
      <c r="D700" s="0" t="s">
        <v>147</v>
      </c>
      <c r="E700" s="0" t="s">
        <v>2199</v>
      </c>
      <c r="F700" s="0" t="s">
        <v>177</v>
      </c>
      <c r="G700" s="0" t="s">
        <v>150</v>
      </c>
      <c r="H700" s="17" t="n">
        <v>46220.3409722222</v>
      </c>
      <c r="I700" s="17" t="n">
        <v>46220.3916666667</v>
      </c>
      <c r="J700" s="17" t="n">
        <v>46220.4006944444</v>
      </c>
      <c r="K700" s="17" t="n">
        <v>46220.4229166667</v>
      </c>
      <c r="L700" s="17" t="n">
        <v>46220.4291666667</v>
      </c>
      <c r="M700" s="17" t="n">
        <v>46220.4402777778</v>
      </c>
      <c r="N700" s="17" t="n">
        <v>46220.5111111111</v>
      </c>
      <c r="O700" s="17" t="n">
        <v>46220.5222222222</v>
      </c>
      <c r="P700" s="17" t="n">
        <v>46220.5243055556</v>
      </c>
      <c r="Q700" s="17" t="n">
        <v>46220.5423611111</v>
      </c>
      <c r="R700" s="0" t="n">
        <v>289</v>
      </c>
      <c r="S700" s="0" t="n">
        <v>0</v>
      </c>
      <c r="T700" s="0" t="n">
        <v>0</v>
      </c>
      <c r="U700" s="18" t="s">
        <v>130</v>
      </c>
      <c r="V700" s="18" t="s">
        <v>144</v>
      </c>
      <c r="W700" s="0" t="str">
        <f aca="false">IF(AND(X700&gt;=6,X700&lt;14),"A",IF(AND(X700&gt;=14,X700&lt;22),"B","C"))</f>
        <v>A</v>
      </c>
      <c r="X700" s="18" t="n">
        <f aca="false">HOUR(H700)</f>
        <v>8</v>
      </c>
      <c r="Y700" s="18" t="n">
        <f aca="false">ROUND((I700-H700)*1440,0)</f>
        <v>73</v>
      </c>
      <c r="Z700" s="18" t="n">
        <f aca="false">ROUND((J700-I700)*1440,0)</f>
        <v>13</v>
      </c>
      <c r="AA700" s="18" t="n">
        <f aca="false">ROUND((K700-J700)*1440,0)</f>
        <v>32</v>
      </c>
      <c r="AB700" s="18" t="n">
        <f aca="false">ROUND((L700-K700)*1440,0)</f>
        <v>9</v>
      </c>
      <c r="AC700" s="18" t="n">
        <f aca="false">ROUND((M700-L700)*1440,0)</f>
        <v>16</v>
      </c>
      <c r="AD700" s="18" t="n">
        <f aca="false">IF(N700="","",ROUND((N700-M700)*1440,0))</f>
        <v>102</v>
      </c>
      <c r="AE700" s="18" t="n">
        <f aca="false">IF(O700="","",ROUND((O700-N700)*1440,0))</f>
        <v>16</v>
      </c>
      <c r="AF700" s="18" t="n">
        <f aca="false">IF(P700="","",ROUND((P700-O700)*1440,0))</f>
        <v>3</v>
      </c>
      <c r="AG700" s="18" t="n">
        <f aca="false">IF(Q700="","",ROUND((Q700-P700)*1440,0))</f>
        <v>26</v>
      </c>
      <c r="AH700" s="18" t="n">
        <f aca="false">IF(Q700="","",ROUND((Q700-H700)*1440,0))</f>
        <v>290</v>
      </c>
      <c r="AI700" s="19" t="n">
        <f aca="false">ROUND(IF(O700="",Assumptions!$B$25-K700,O700-K700)*24,1)</f>
        <v>2.4</v>
      </c>
      <c r="AJ700" s="20" t="n">
        <f aca="false">ROUND(MAX(N(Y700)/Assumptions!$C$5, N(Z700)/Assumptions!$C$6, N(AA700)/Assumptions!$C$7, N(AB700)/Assumptions!$C$8, N(AC700)/Assumptions!$C$9, N(AD700)/Assumptions!$C$10, N(AE700)/Assumptions!$C$11, N(AF700)/Assumptions!$C$12, N(AG700)/Assumptions!$C$13),3)</f>
        <v>3.4</v>
      </c>
      <c r="AK700" s="0" t="str">
        <f aca="false">IF(OR(U700="Pending",U700="On Hold"),"Open GRN (awaiting)",IF(AJ700&lt;=1,"Within SLA",IF(ROUND(N(Y700)/Assumptions!$C$5,3)=AJ700,"Gate Wait",IF(ROUND(N(Z700)/Assumptions!$C$6,3)=AJ700,"Dock Wait",IF(ROUND(N(AA700)/Assumptions!$C$7,3)=AJ700,"Unloading",IF(ROUND(N(AB700)/Assumptions!$C$8,3)=AJ700,"Unload-to-QC Wait",IF(ROUND(N(AC700)/Assumptions!$C$9,3)=AJ700,"QC",IF(ROUND(N(AD700)/Assumptions!$C$10,3)=AJ700,"QC-to-GRN Wait",IF(ROUND(N(AE700)/Assumptions!$C$11,3)=AJ700,"GRN Processing",IF(ROUND(N(AF700)/Assumptions!$C$12,3)=AJ700,"GRN-to-Putaway Wait",IF(ROUND(N(AG700)/Assumptions!$C$13,3)=AJ700,"Putaway","Within SLA")))))))))))</f>
        <v>QC-to-GRN Wait</v>
      </c>
    </row>
    <row r="701" customFormat="false" ht="15" hidden="false" customHeight="false" outlineLevel="0" collapsed="false">
      <c r="A701" s="0" t="s">
        <v>2200</v>
      </c>
      <c r="B701" s="0" t="s">
        <v>2201</v>
      </c>
      <c r="C701" s="0" t="s">
        <v>134</v>
      </c>
      <c r="D701" s="0" t="s">
        <v>147</v>
      </c>
      <c r="E701" s="0" t="s">
        <v>2202</v>
      </c>
      <c r="F701" s="0" t="s">
        <v>149</v>
      </c>
      <c r="G701" s="0" t="s">
        <v>150</v>
      </c>
      <c r="H701" s="17" t="n">
        <v>46220.3409722222</v>
      </c>
      <c r="I701" s="17" t="n">
        <v>46220.3513888889</v>
      </c>
      <c r="J701" s="17" t="n">
        <v>46220.3541666667</v>
      </c>
      <c r="K701" s="17" t="n">
        <v>46220.3791666667</v>
      </c>
      <c r="L701" s="17" t="n">
        <v>46220.3840277778</v>
      </c>
      <c r="M701" s="17" t="n">
        <v>46220.4145833333</v>
      </c>
      <c r="N701" s="17" t="n">
        <v>46220.4277777778</v>
      </c>
      <c r="O701" s="17" t="n">
        <v>46220.4770833333</v>
      </c>
      <c r="P701" s="17" t="n">
        <v>46220.4916666667</v>
      </c>
      <c r="Q701" s="17" t="n">
        <v>46220.5152777778</v>
      </c>
      <c r="R701" s="0" t="n">
        <v>428</v>
      </c>
      <c r="S701" s="0" t="n">
        <v>0</v>
      </c>
      <c r="T701" s="0" t="n">
        <v>0</v>
      </c>
      <c r="U701" s="18" t="s">
        <v>130</v>
      </c>
      <c r="V701" s="18" t="s">
        <v>144</v>
      </c>
      <c r="W701" s="0" t="str">
        <f aca="false">IF(AND(X701&gt;=6,X701&lt;14),"A",IF(AND(X701&gt;=14,X701&lt;22),"B","C"))</f>
        <v>A</v>
      </c>
      <c r="X701" s="18" t="n">
        <f aca="false">HOUR(H701)</f>
        <v>8</v>
      </c>
      <c r="Y701" s="18" t="n">
        <f aca="false">ROUND((I701-H701)*1440,0)</f>
        <v>15</v>
      </c>
      <c r="Z701" s="18" t="n">
        <f aca="false">ROUND((J701-I701)*1440,0)</f>
        <v>4</v>
      </c>
      <c r="AA701" s="18" t="n">
        <f aca="false">ROUND((K701-J701)*1440,0)</f>
        <v>36</v>
      </c>
      <c r="AB701" s="18" t="n">
        <f aca="false">ROUND((L701-K701)*1440,0)</f>
        <v>7</v>
      </c>
      <c r="AC701" s="18" t="n">
        <f aca="false">ROUND((M701-L701)*1440,0)</f>
        <v>44</v>
      </c>
      <c r="AD701" s="18" t="n">
        <f aca="false">IF(N701="","",ROUND((N701-M701)*1440,0))</f>
        <v>19</v>
      </c>
      <c r="AE701" s="18" t="n">
        <f aca="false">IF(O701="","",ROUND((O701-N701)*1440,0))</f>
        <v>71</v>
      </c>
      <c r="AF701" s="18" t="n">
        <f aca="false">IF(P701="","",ROUND((P701-O701)*1440,0))</f>
        <v>21</v>
      </c>
      <c r="AG701" s="18" t="n">
        <f aca="false">IF(Q701="","",ROUND((Q701-P701)*1440,0))</f>
        <v>34</v>
      </c>
      <c r="AH701" s="18" t="n">
        <f aca="false">IF(Q701="","",ROUND((Q701-H701)*1440,0))</f>
        <v>251</v>
      </c>
      <c r="AI701" s="19" t="n">
        <f aca="false">ROUND(IF(O701="",Assumptions!$B$25-K701,O701-K701)*24,1)</f>
        <v>2.4</v>
      </c>
      <c r="AJ701" s="20" t="n">
        <f aca="false">ROUND(MAX(N(Y701)/Assumptions!$C$5, N(Z701)/Assumptions!$C$6, N(AA701)/Assumptions!$C$7, N(AB701)/Assumptions!$C$8, N(AC701)/Assumptions!$C$9, N(AD701)/Assumptions!$C$10, N(AE701)/Assumptions!$C$11, N(AF701)/Assumptions!$C$12, N(AG701)/Assumptions!$C$13),3)</f>
        <v>1.578</v>
      </c>
      <c r="AK701" s="0" t="str">
        <f aca="false">IF(OR(U701="Pending",U701="On Hold"),"Open GRN (awaiting)",IF(AJ701&lt;=1,"Within SLA",IF(ROUND(N(Y701)/Assumptions!$C$5,3)=AJ701,"Gate Wait",IF(ROUND(N(Z701)/Assumptions!$C$6,3)=AJ701,"Dock Wait",IF(ROUND(N(AA701)/Assumptions!$C$7,3)=AJ701,"Unloading",IF(ROUND(N(AB701)/Assumptions!$C$8,3)=AJ701,"Unload-to-QC Wait",IF(ROUND(N(AC701)/Assumptions!$C$9,3)=AJ701,"QC",IF(ROUND(N(AD701)/Assumptions!$C$10,3)=AJ701,"QC-to-GRN Wait",IF(ROUND(N(AE701)/Assumptions!$C$11,3)=AJ701,"GRN Processing",IF(ROUND(N(AF701)/Assumptions!$C$12,3)=AJ701,"GRN-to-Putaway Wait",IF(ROUND(N(AG701)/Assumptions!$C$13,3)=AJ701,"Putaway","Within SLA")))))))))))</f>
        <v>GRN Processing</v>
      </c>
    </row>
    <row r="702" customFormat="false" ht="15" hidden="false" customHeight="false" outlineLevel="0" collapsed="false">
      <c r="A702" s="0" t="s">
        <v>2203</v>
      </c>
      <c r="B702" s="0" t="s">
        <v>2204</v>
      </c>
      <c r="C702" s="0" t="s">
        <v>184</v>
      </c>
      <c r="D702" s="0" t="s">
        <v>135</v>
      </c>
      <c r="E702" s="0" t="s">
        <v>2205</v>
      </c>
      <c r="F702" s="0" t="s">
        <v>177</v>
      </c>
      <c r="G702" s="0" t="s">
        <v>138</v>
      </c>
      <c r="H702" s="17" t="n">
        <v>46220.3576388889</v>
      </c>
      <c r="I702" s="17" t="n">
        <v>46220.38125</v>
      </c>
      <c r="J702" s="17" t="n">
        <v>46220.3902777778</v>
      </c>
      <c r="K702" s="17" t="n">
        <v>46220.4604166667</v>
      </c>
      <c r="L702" s="17" t="n">
        <v>46220.5083333333</v>
      </c>
      <c r="M702" s="17" t="n">
        <v>46220.5520833333</v>
      </c>
      <c r="N702" s="17" t="n">
        <v>46220.5708333333</v>
      </c>
      <c r="O702" s="17" t="n">
        <v>46220.5847222222</v>
      </c>
      <c r="P702" s="17" t="n">
        <v>46220.5979166667</v>
      </c>
      <c r="Q702" s="17" t="n">
        <v>46220.6104166667</v>
      </c>
      <c r="R702" s="0" t="n">
        <v>664</v>
      </c>
      <c r="S702" s="0" t="n">
        <v>0</v>
      </c>
      <c r="T702" s="0" t="n">
        <v>14</v>
      </c>
      <c r="U702" s="18" t="s">
        <v>123</v>
      </c>
      <c r="V702" s="18" t="s">
        <v>144</v>
      </c>
      <c r="W702" s="0" t="str">
        <f aca="false">IF(AND(X702&gt;=6,X702&lt;14),"A",IF(AND(X702&gt;=14,X702&lt;22),"B","C"))</f>
        <v>A</v>
      </c>
      <c r="X702" s="18" t="n">
        <f aca="false">HOUR(H702)</f>
        <v>8</v>
      </c>
      <c r="Y702" s="18" t="n">
        <f aca="false">ROUND((I702-H702)*1440,0)</f>
        <v>34</v>
      </c>
      <c r="Z702" s="18" t="n">
        <f aca="false">ROUND((J702-I702)*1440,0)</f>
        <v>13</v>
      </c>
      <c r="AA702" s="18" t="n">
        <f aca="false">ROUND((K702-J702)*1440,0)</f>
        <v>101</v>
      </c>
      <c r="AB702" s="18" t="n">
        <f aca="false">ROUND((L702-K702)*1440,0)</f>
        <v>69</v>
      </c>
      <c r="AC702" s="18" t="n">
        <f aca="false">ROUND((M702-L702)*1440,0)</f>
        <v>63</v>
      </c>
      <c r="AD702" s="18" t="n">
        <f aca="false">IF(N702="","",ROUND((N702-M702)*1440,0))</f>
        <v>27</v>
      </c>
      <c r="AE702" s="18" t="n">
        <f aca="false">IF(O702="","",ROUND((O702-N702)*1440,0))</f>
        <v>20</v>
      </c>
      <c r="AF702" s="18" t="n">
        <f aca="false">IF(P702="","",ROUND((P702-O702)*1440,0))</f>
        <v>19</v>
      </c>
      <c r="AG702" s="18" t="n">
        <f aca="false">IF(Q702="","",ROUND((Q702-P702)*1440,0))</f>
        <v>18</v>
      </c>
      <c r="AH702" s="18" t="n">
        <f aca="false">IF(Q702="","",ROUND((Q702-H702)*1440,0))</f>
        <v>364</v>
      </c>
      <c r="AI702" s="19" t="n">
        <f aca="false">ROUND(IF(O702="",Assumptions!$B$25-K702,O702-K702)*24,1)</f>
        <v>3</v>
      </c>
      <c r="AJ702" s="20" t="n">
        <f aca="false">ROUND(MAX(N(Y702)/Assumptions!$C$5, N(Z702)/Assumptions!$C$6, N(AA702)/Assumptions!$C$7, N(AB702)/Assumptions!$C$8, N(AC702)/Assumptions!$C$9, N(AD702)/Assumptions!$C$10, N(AE702)/Assumptions!$C$11, N(AF702)/Assumptions!$C$12, N(AG702)/Assumptions!$C$13),3)</f>
        <v>4.6</v>
      </c>
      <c r="AK702" s="0" t="str">
        <f aca="false">IF(OR(U702="Pending",U702="On Hold"),"Open GRN (awaiting)",IF(AJ702&lt;=1,"Within SLA",IF(ROUND(N(Y702)/Assumptions!$C$5,3)=AJ702,"Gate Wait",IF(ROUND(N(Z702)/Assumptions!$C$6,3)=AJ702,"Dock Wait",IF(ROUND(N(AA702)/Assumptions!$C$7,3)=AJ702,"Unloading",IF(ROUND(N(AB702)/Assumptions!$C$8,3)=AJ702,"Unload-to-QC Wait",IF(ROUND(N(AC702)/Assumptions!$C$9,3)=AJ702,"QC",IF(ROUND(N(AD702)/Assumptions!$C$10,3)=AJ702,"QC-to-GRN Wait",IF(ROUND(N(AE702)/Assumptions!$C$11,3)=AJ702,"GRN Processing",IF(ROUND(N(AF702)/Assumptions!$C$12,3)=AJ702,"GRN-to-Putaway Wait",IF(ROUND(N(AG702)/Assumptions!$C$13,3)=AJ702,"Putaway","Within SLA")))))))))))</f>
        <v>Unload-to-QC Wait</v>
      </c>
    </row>
    <row r="703" customFormat="false" ht="15" hidden="false" customHeight="false" outlineLevel="0" collapsed="false">
      <c r="A703" s="0" t="s">
        <v>2206</v>
      </c>
      <c r="B703" s="0" t="s">
        <v>2207</v>
      </c>
      <c r="C703" s="0" t="s">
        <v>126</v>
      </c>
      <c r="D703" s="0" t="s">
        <v>147</v>
      </c>
      <c r="E703" s="0" t="s">
        <v>2208</v>
      </c>
      <c r="F703" s="0" t="s">
        <v>128</v>
      </c>
      <c r="G703" s="0" t="s">
        <v>150</v>
      </c>
      <c r="H703" s="17" t="n">
        <v>46220.3729166667</v>
      </c>
      <c r="I703" s="17" t="n">
        <v>46220.4125</v>
      </c>
      <c r="J703" s="17" t="n">
        <v>46220.4166666667</v>
      </c>
      <c r="K703" s="17" t="n">
        <v>46220.4284722222</v>
      </c>
      <c r="L703" s="17" t="n">
        <v>46220.4361111111</v>
      </c>
      <c r="M703" s="17" t="n">
        <v>46220.4611111111</v>
      </c>
      <c r="N703" s="17" t="n">
        <v>46220.4770833333</v>
      </c>
      <c r="O703" s="17" t="n">
        <v>46220.5034722222</v>
      </c>
      <c r="P703" s="17" t="n">
        <v>46220.5159722222</v>
      </c>
      <c r="Q703" s="17" t="n">
        <v>46220.5270833333</v>
      </c>
      <c r="R703" s="0" t="n">
        <v>87</v>
      </c>
      <c r="S703" s="0" t="n">
        <v>0</v>
      </c>
      <c r="T703" s="0" t="n">
        <v>0</v>
      </c>
      <c r="U703" s="18" t="s">
        <v>130</v>
      </c>
      <c r="V703" s="18" t="s">
        <v>139</v>
      </c>
      <c r="W703" s="0" t="str">
        <f aca="false">IF(AND(X703&gt;=6,X703&lt;14),"A",IF(AND(X703&gt;=14,X703&lt;22),"B","C"))</f>
        <v>A</v>
      </c>
      <c r="X703" s="18" t="n">
        <f aca="false">HOUR(H703)</f>
        <v>8</v>
      </c>
      <c r="Y703" s="18" t="n">
        <f aca="false">ROUND((I703-H703)*1440,0)</f>
        <v>57</v>
      </c>
      <c r="Z703" s="18" t="n">
        <f aca="false">ROUND((J703-I703)*1440,0)</f>
        <v>6</v>
      </c>
      <c r="AA703" s="18" t="n">
        <f aca="false">ROUND((K703-J703)*1440,0)</f>
        <v>17</v>
      </c>
      <c r="AB703" s="18" t="n">
        <f aca="false">ROUND((L703-K703)*1440,0)</f>
        <v>11</v>
      </c>
      <c r="AC703" s="18" t="n">
        <f aca="false">ROUND((M703-L703)*1440,0)</f>
        <v>36</v>
      </c>
      <c r="AD703" s="18" t="n">
        <f aca="false">IF(N703="","",ROUND((N703-M703)*1440,0))</f>
        <v>23</v>
      </c>
      <c r="AE703" s="18" t="n">
        <f aca="false">IF(O703="","",ROUND((O703-N703)*1440,0))</f>
        <v>38</v>
      </c>
      <c r="AF703" s="18" t="n">
        <f aca="false">IF(P703="","",ROUND((P703-O703)*1440,0))</f>
        <v>18</v>
      </c>
      <c r="AG703" s="18" t="n">
        <f aca="false">IF(Q703="","",ROUND((Q703-P703)*1440,0))</f>
        <v>16</v>
      </c>
      <c r="AH703" s="18" t="n">
        <f aca="false">IF(Q703="","",ROUND((Q703-H703)*1440,0))</f>
        <v>222</v>
      </c>
      <c r="AI703" s="19" t="n">
        <f aca="false">ROUND(IF(O703="",Assumptions!$B$25-K703,O703-K703)*24,1)</f>
        <v>1.8</v>
      </c>
      <c r="AJ703" s="20" t="n">
        <f aca="false">ROUND(MAX(N(Y703)/Assumptions!$C$5, N(Z703)/Assumptions!$C$6, N(AA703)/Assumptions!$C$7, N(AB703)/Assumptions!$C$8, N(AC703)/Assumptions!$C$9, N(AD703)/Assumptions!$C$10, N(AE703)/Assumptions!$C$11, N(AF703)/Assumptions!$C$12, N(AG703)/Assumptions!$C$13),3)</f>
        <v>1.9</v>
      </c>
      <c r="AK703" s="0" t="str">
        <f aca="false">IF(OR(U703="Pending",U703="On Hold"),"Open GRN (awaiting)",IF(AJ703&lt;=1,"Within SLA",IF(ROUND(N(Y703)/Assumptions!$C$5,3)=AJ703,"Gate Wait",IF(ROUND(N(Z703)/Assumptions!$C$6,3)=AJ703,"Dock Wait",IF(ROUND(N(AA703)/Assumptions!$C$7,3)=AJ703,"Unloading",IF(ROUND(N(AB703)/Assumptions!$C$8,3)=AJ703,"Unload-to-QC Wait",IF(ROUND(N(AC703)/Assumptions!$C$9,3)=AJ703,"QC",IF(ROUND(N(AD703)/Assumptions!$C$10,3)=AJ703,"QC-to-GRN Wait",IF(ROUND(N(AE703)/Assumptions!$C$11,3)=AJ703,"GRN Processing",IF(ROUND(N(AF703)/Assumptions!$C$12,3)=AJ703,"GRN-to-Putaway Wait",IF(ROUND(N(AG703)/Assumptions!$C$13,3)=AJ703,"Putaway","Within SLA")))))))))))</f>
        <v>Gate Wait</v>
      </c>
    </row>
    <row r="704" customFormat="false" ht="15" hidden="false" customHeight="false" outlineLevel="0" collapsed="false">
      <c r="A704" s="0" t="s">
        <v>2209</v>
      </c>
      <c r="B704" s="0" t="s">
        <v>2210</v>
      </c>
      <c r="C704" s="0" t="s">
        <v>175</v>
      </c>
      <c r="D704" s="0" t="s">
        <v>135</v>
      </c>
      <c r="E704" s="0" t="s">
        <v>1741</v>
      </c>
      <c r="F704" s="0" t="s">
        <v>177</v>
      </c>
      <c r="G704" s="0" t="s">
        <v>178</v>
      </c>
      <c r="H704" s="17" t="n">
        <v>46220.3826388889</v>
      </c>
      <c r="I704" s="17" t="n">
        <v>46220.39375</v>
      </c>
      <c r="J704" s="17" t="n">
        <v>46220.4006944444</v>
      </c>
      <c r="K704" s="17" t="n">
        <v>46220.4319444444</v>
      </c>
      <c r="L704" s="17" t="n">
        <v>46220.4361111111</v>
      </c>
      <c r="M704" s="17" t="n">
        <v>46220.4583333333</v>
      </c>
      <c r="N704" s="17" t="n">
        <v>46220.4909722222</v>
      </c>
      <c r="O704" s="17" t="n">
        <v>46220.58125</v>
      </c>
      <c r="P704" s="17" t="n">
        <v>46220.6</v>
      </c>
      <c r="Q704" s="17" t="n">
        <v>46220.6131944444</v>
      </c>
      <c r="R704" s="0" t="n">
        <v>330</v>
      </c>
      <c r="S704" s="0" t="n">
        <v>0</v>
      </c>
      <c r="T704" s="0" t="n">
        <v>0</v>
      </c>
      <c r="U704" s="18" t="s">
        <v>130</v>
      </c>
      <c r="V704" s="18" t="s">
        <v>144</v>
      </c>
      <c r="W704" s="0" t="str">
        <f aca="false">IF(AND(X704&gt;=6,X704&lt;14),"A",IF(AND(X704&gt;=14,X704&lt;22),"B","C"))</f>
        <v>A</v>
      </c>
      <c r="X704" s="18" t="n">
        <f aca="false">HOUR(H704)</f>
        <v>9</v>
      </c>
      <c r="Y704" s="18" t="n">
        <f aca="false">ROUND((I704-H704)*1440,0)</f>
        <v>16</v>
      </c>
      <c r="Z704" s="18" t="n">
        <f aca="false">ROUND((J704-I704)*1440,0)</f>
        <v>10</v>
      </c>
      <c r="AA704" s="18" t="n">
        <f aca="false">ROUND((K704-J704)*1440,0)</f>
        <v>45</v>
      </c>
      <c r="AB704" s="18" t="n">
        <f aca="false">ROUND((L704-K704)*1440,0)</f>
        <v>6</v>
      </c>
      <c r="AC704" s="18" t="n">
        <f aca="false">ROUND((M704-L704)*1440,0)</f>
        <v>32</v>
      </c>
      <c r="AD704" s="18" t="n">
        <f aca="false">IF(N704="","",ROUND((N704-M704)*1440,0))</f>
        <v>47</v>
      </c>
      <c r="AE704" s="18" t="n">
        <f aca="false">IF(O704="","",ROUND((O704-N704)*1440,0))</f>
        <v>130</v>
      </c>
      <c r="AF704" s="18" t="n">
        <f aca="false">IF(P704="","",ROUND((P704-O704)*1440,0))</f>
        <v>27</v>
      </c>
      <c r="AG704" s="18" t="n">
        <f aca="false">IF(Q704="","",ROUND((Q704-P704)*1440,0))</f>
        <v>19</v>
      </c>
      <c r="AH704" s="18" t="n">
        <f aca="false">IF(Q704="","",ROUND((Q704-H704)*1440,0))</f>
        <v>332</v>
      </c>
      <c r="AI704" s="19" t="n">
        <f aca="false">ROUND(IF(O704="",Assumptions!$B$25-K704,O704-K704)*24,1)</f>
        <v>3.6</v>
      </c>
      <c r="AJ704" s="20" t="n">
        <f aca="false">ROUND(MAX(N(Y704)/Assumptions!$C$5, N(Z704)/Assumptions!$C$6, N(AA704)/Assumptions!$C$7, N(AB704)/Assumptions!$C$8, N(AC704)/Assumptions!$C$9, N(AD704)/Assumptions!$C$10, N(AE704)/Assumptions!$C$11, N(AF704)/Assumptions!$C$12, N(AG704)/Assumptions!$C$13),3)</f>
        <v>2.889</v>
      </c>
      <c r="AK704" s="0" t="str">
        <f aca="false">IF(OR(U704="Pending",U704="On Hold"),"Open GRN (awaiting)",IF(AJ704&lt;=1,"Within SLA",IF(ROUND(N(Y704)/Assumptions!$C$5,3)=AJ704,"Gate Wait",IF(ROUND(N(Z704)/Assumptions!$C$6,3)=AJ704,"Dock Wait",IF(ROUND(N(AA704)/Assumptions!$C$7,3)=AJ704,"Unloading",IF(ROUND(N(AB704)/Assumptions!$C$8,3)=AJ704,"Unload-to-QC Wait",IF(ROUND(N(AC704)/Assumptions!$C$9,3)=AJ704,"QC",IF(ROUND(N(AD704)/Assumptions!$C$10,3)=AJ704,"QC-to-GRN Wait",IF(ROUND(N(AE704)/Assumptions!$C$11,3)=AJ704,"GRN Processing",IF(ROUND(N(AF704)/Assumptions!$C$12,3)=AJ704,"GRN-to-Putaway Wait",IF(ROUND(N(AG704)/Assumptions!$C$13,3)=AJ704,"Putaway","Within SLA")))))))))))</f>
        <v>GRN Processing</v>
      </c>
    </row>
    <row r="705" customFormat="false" ht="15" hidden="false" customHeight="false" outlineLevel="0" collapsed="false">
      <c r="A705" s="0" t="s">
        <v>2211</v>
      </c>
      <c r="B705" s="0" t="s">
        <v>2212</v>
      </c>
      <c r="C705" s="0" t="s">
        <v>286</v>
      </c>
      <c r="D705" s="0" t="s">
        <v>147</v>
      </c>
      <c r="E705" s="0" t="s">
        <v>2213</v>
      </c>
      <c r="F705" s="0" t="s">
        <v>121</v>
      </c>
      <c r="G705" s="0" t="s">
        <v>150</v>
      </c>
      <c r="H705" s="17" t="n">
        <v>46220.4048611111</v>
      </c>
      <c r="I705" s="17" t="n">
        <v>46220.4131944445</v>
      </c>
      <c r="J705" s="17" t="n">
        <v>46220.4194444444</v>
      </c>
      <c r="K705" s="17" t="n">
        <v>46220.4673611111</v>
      </c>
      <c r="L705" s="17" t="n">
        <v>46220.475</v>
      </c>
      <c r="M705" s="17" t="n">
        <v>46220.5013888889</v>
      </c>
      <c r="N705" s="17" t="n">
        <v>46220.5375</v>
      </c>
      <c r="O705" s="17" t="n">
        <v>46220.5493055556</v>
      </c>
      <c r="P705" s="17" t="n">
        <v>46220.5645833333</v>
      </c>
      <c r="Q705" s="17" t="n">
        <v>46220.5722222222</v>
      </c>
      <c r="R705" s="0" t="n">
        <v>329</v>
      </c>
      <c r="S705" s="0" t="n">
        <v>0</v>
      </c>
      <c r="T705" s="0" t="n">
        <v>0</v>
      </c>
      <c r="U705" s="18" t="s">
        <v>130</v>
      </c>
      <c r="V705" s="18" t="s">
        <v>144</v>
      </c>
      <c r="W705" s="0" t="str">
        <f aca="false">IF(AND(X705&gt;=6,X705&lt;14),"A",IF(AND(X705&gt;=14,X705&lt;22),"B","C"))</f>
        <v>A</v>
      </c>
      <c r="X705" s="18" t="n">
        <f aca="false">HOUR(H705)</f>
        <v>9</v>
      </c>
      <c r="Y705" s="18" t="n">
        <f aca="false">ROUND((I705-H705)*1440,0)</f>
        <v>12</v>
      </c>
      <c r="Z705" s="18" t="n">
        <f aca="false">ROUND((J705-I705)*1440,0)</f>
        <v>9</v>
      </c>
      <c r="AA705" s="18" t="n">
        <f aca="false">ROUND((K705-J705)*1440,0)</f>
        <v>69</v>
      </c>
      <c r="AB705" s="18" t="n">
        <f aca="false">ROUND((L705-K705)*1440,0)</f>
        <v>11</v>
      </c>
      <c r="AC705" s="18" t="n">
        <f aca="false">ROUND((M705-L705)*1440,0)</f>
        <v>38</v>
      </c>
      <c r="AD705" s="18" t="n">
        <f aca="false">IF(N705="","",ROUND((N705-M705)*1440,0))</f>
        <v>52</v>
      </c>
      <c r="AE705" s="18" t="n">
        <f aca="false">IF(O705="","",ROUND((O705-N705)*1440,0))</f>
        <v>17</v>
      </c>
      <c r="AF705" s="18" t="n">
        <f aca="false">IF(P705="","",ROUND((P705-O705)*1440,0))</f>
        <v>22</v>
      </c>
      <c r="AG705" s="18" t="n">
        <f aca="false">IF(Q705="","",ROUND((Q705-P705)*1440,0))</f>
        <v>11</v>
      </c>
      <c r="AH705" s="18" t="n">
        <f aca="false">IF(Q705="","",ROUND((Q705-H705)*1440,0))</f>
        <v>241</v>
      </c>
      <c r="AI705" s="19" t="n">
        <f aca="false">ROUND(IF(O705="",Assumptions!$B$25-K705,O705-K705)*24,1)</f>
        <v>2</v>
      </c>
      <c r="AJ705" s="20" t="n">
        <f aca="false">ROUND(MAX(N(Y705)/Assumptions!$C$5, N(Z705)/Assumptions!$C$6, N(AA705)/Assumptions!$C$7, N(AB705)/Assumptions!$C$8, N(AC705)/Assumptions!$C$9, N(AD705)/Assumptions!$C$10, N(AE705)/Assumptions!$C$11, N(AF705)/Assumptions!$C$12, N(AG705)/Assumptions!$C$13),3)</f>
        <v>1.733</v>
      </c>
      <c r="AK705" s="0" t="str">
        <f aca="false">IF(OR(U705="Pending",U705="On Hold"),"Open GRN (awaiting)",IF(AJ705&lt;=1,"Within SLA",IF(ROUND(N(Y705)/Assumptions!$C$5,3)=AJ705,"Gate Wait",IF(ROUND(N(Z705)/Assumptions!$C$6,3)=AJ705,"Dock Wait",IF(ROUND(N(AA705)/Assumptions!$C$7,3)=AJ705,"Unloading",IF(ROUND(N(AB705)/Assumptions!$C$8,3)=AJ705,"Unload-to-QC Wait",IF(ROUND(N(AC705)/Assumptions!$C$9,3)=AJ705,"QC",IF(ROUND(N(AD705)/Assumptions!$C$10,3)=AJ705,"QC-to-GRN Wait",IF(ROUND(N(AE705)/Assumptions!$C$11,3)=AJ705,"GRN Processing",IF(ROUND(N(AF705)/Assumptions!$C$12,3)=AJ705,"GRN-to-Putaway Wait",IF(ROUND(N(AG705)/Assumptions!$C$13,3)=AJ705,"Putaway","Within SLA")))))))))))</f>
        <v>QC-to-GRN Wait</v>
      </c>
    </row>
    <row r="706" customFormat="false" ht="15" hidden="false" customHeight="false" outlineLevel="0" collapsed="false">
      <c r="A706" s="0" t="s">
        <v>2214</v>
      </c>
      <c r="B706" s="0" t="s">
        <v>2215</v>
      </c>
      <c r="C706" s="0" t="s">
        <v>286</v>
      </c>
      <c r="D706" s="0" t="s">
        <v>135</v>
      </c>
      <c r="E706" s="0" t="s">
        <v>2216</v>
      </c>
      <c r="F706" s="0" t="s">
        <v>121</v>
      </c>
      <c r="G706" s="0" t="s">
        <v>178</v>
      </c>
      <c r="H706" s="17" t="n">
        <v>46220.4430555556</v>
      </c>
      <c r="I706" s="17" t="n">
        <v>46220.4840277778</v>
      </c>
      <c r="J706" s="17" t="n">
        <v>46220.4861111111</v>
      </c>
      <c r="K706" s="17" t="n">
        <v>46220.5125</v>
      </c>
      <c r="L706" s="17" t="n">
        <v>46220.5201388889</v>
      </c>
      <c r="M706" s="17" t="n">
        <v>46220.5472222222</v>
      </c>
      <c r="N706" s="17" t="n">
        <v>46220.5694444445</v>
      </c>
      <c r="O706" s="17" t="n">
        <v>46220.5784722222</v>
      </c>
      <c r="P706" s="17" t="n">
        <v>46220.5819444444</v>
      </c>
      <c r="Q706" s="17" t="n">
        <v>46220.6006944445</v>
      </c>
      <c r="R706" s="0" t="n">
        <v>880</v>
      </c>
      <c r="S706" s="0" t="n">
        <v>0</v>
      </c>
      <c r="T706" s="0" t="n">
        <v>0</v>
      </c>
      <c r="U706" s="18" t="s">
        <v>130</v>
      </c>
      <c r="V706" s="18" t="s">
        <v>144</v>
      </c>
      <c r="W706" s="0" t="str">
        <f aca="false">IF(AND(X706&gt;=6,X706&lt;14),"A",IF(AND(X706&gt;=14,X706&lt;22),"B","C"))</f>
        <v>A</v>
      </c>
      <c r="X706" s="18" t="n">
        <f aca="false">HOUR(H706)</f>
        <v>10</v>
      </c>
      <c r="Y706" s="18" t="n">
        <f aca="false">ROUND((I706-H706)*1440,0)</f>
        <v>59</v>
      </c>
      <c r="Z706" s="18" t="n">
        <f aca="false">ROUND((J706-I706)*1440,0)</f>
        <v>3</v>
      </c>
      <c r="AA706" s="18" t="n">
        <f aca="false">ROUND((K706-J706)*1440,0)</f>
        <v>38</v>
      </c>
      <c r="AB706" s="18" t="n">
        <f aca="false">ROUND((L706-K706)*1440,0)</f>
        <v>11</v>
      </c>
      <c r="AC706" s="18" t="n">
        <f aca="false">ROUND((M706-L706)*1440,0)</f>
        <v>39</v>
      </c>
      <c r="AD706" s="18" t="n">
        <f aca="false">IF(N706="","",ROUND((N706-M706)*1440,0))</f>
        <v>32</v>
      </c>
      <c r="AE706" s="18" t="n">
        <f aca="false">IF(O706="","",ROUND((O706-N706)*1440,0))</f>
        <v>13</v>
      </c>
      <c r="AF706" s="18" t="n">
        <f aca="false">IF(P706="","",ROUND((P706-O706)*1440,0))</f>
        <v>5</v>
      </c>
      <c r="AG706" s="18" t="n">
        <f aca="false">IF(Q706="","",ROUND((Q706-P706)*1440,0))</f>
        <v>27</v>
      </c>
      <c r="AH706" s="18" t="n">
        <f aca="false">IF(Q706="","",ROUND((Q706-H706)*1440,0))</f>
        <v>227</v>
      </c>
      <c r="AI706" s="19" t="n">
        <f aca="false">ROUND(IF(O706="",Assumptions!$B$25-K706,O706-K706)*24,1)</f>
        <v>1.6</v>
      </c>
      <c r="AJ706" s="20" t="n">
        <f aca="false">ROUND(MAX(N(Y706)/Assumptions!$C$5, N(Z706)/Assumptions!$C$6, N(AA706)/Assumptions!$C$7, N(AB706)/Assumptions!$C$8, N(AC706)/Assumptions!$C$9, N(AD706)/Assumptions!$C$10, N(AE706)/Assumptions!$C$11, N(AF706)/Assumptions!$C$12, N(AG706)/Assumptions!$C$13),3)</f>
        <v>1.967</v>
      </c>
      <c r="AK706" s="0" t="str">
        <f aca="false">IF(OR(U706="Pending",U706="On Hold"),"Open GRN (awaiting)",IF(AJ706&lt;=1,"Within SLA",IF(ROUND(N(Y706)/Assumptions!$C$5,3)=AJ706,"Gate Wait",IF(ROUND(N(Z706)/Assumptions!$C$6,3)=AJ706,"Dock Wait",IF(ROUND(N(AA706)/Assumptions!$C$7,3)=AJ706,"Unloading",IF(ROUND(N(AB706)/Assumptions!$C$8,3)=AJ706,"Unload-to-QC Wait",IF(ROUND(N(AC706)/Assumptions!$C$9,3)=AJ706,"QC",IF(ROUND(N(AD706)/Assumptions!$C$10,3)=AJ706,"QC-to-GRN Wait",IF(ROUND(N(AE706)/Assumptions!$C$11,3)=AJ706,"GRN Processing",IF(ROUND(N(AF706)/Assumptions!$C$12,3)=AJ706,"GRN-to-Putaway Wait",IF(ROUND(N(AG706)/Assumptions!$C$13,3)=AJ706,"Putaway","Within SLA")))))))))))</f>
        <v>Gate Wait</v>
      </c>
    </row>
    <row r="707" customFormat="false" ht="15" hidden="false" customHeight="false" outlineLevel="0" collapsed="false">
      <c r="A707" s="0" t="s">
        <v>2217</v>
      </c>
      <c r="B707" s="0" t="s">
        <v>2218</v>
      </c>
      <c r="C707" s="0" t="s">
        <v>184</v>
      </c>
      <c r="D707" s="0" t="s">
        <v>147</v>
      </c>
      <c r="E707" s="0" t="s">
        <v>378</v>
      </c>
      <c r="F707" s="0" t="s">
        <v>149</v>
      </c>
      <c r="G707" s="0" t="s">
        <v>150</v>
      </c>
      <c r="H707" s="17" t="n">
        <v>46220.4479166667</v>
      </c>
      <c r="I707" s="17" t="n">
        <v>46220.5173611111</v>
      </c>
      <c r="J707" s="17" t="n">
        <v>46220.5236111111</v>
      </c>
      <c r="K707" s="17" t="n">
        <v>46220.5402777778</v>
      </c>
      <c r="L707" s="17" t="n">
        <v>46220.5506944444</v>
      </c>
      <c r="M707" s="17" t="n">
        <v>46220.5756944444</v>
      </c>
      <c r="N707" s="17" t="n">
        <v>46220.6111111111</v>
      </c>
      <c r="O707" s="17" t="n">
        <v>46220.66875</v>
      </c>
      <c r="P707" s="17" t="n">
        <v>46220.6763888889</v>
      </c>
      <c r="Q707" s="17" t="n">
        <v>46220.6979166667</v>
      </c>
      <c r="R707" s="0" t="n">
        <v>284</v>
      </c>
      <c r="S707" s="0" t="n">
        <v>0</v>
      </c>
      <c r="T707" s="0" t="n">
        <v>0</v>
      </c>
      <c r="U707" s="18" t="s">
        <v>130</v>
      </c>
      <c r="V707" s="18" t="s">
        <v>139</v>
      </c>
      <c r="W707" s="0" t="str">
        <f aca="false">IF(AND(X707&gt;=6,X707&lt;14),"A",IF(AND(X707&gt;=14,X707&lt;22),"B","C"))</f>
        <v>A</v>
      </c>
      <c r="X707" s="18" t="n">
        <f aca="false">HOUR(H707)</f>
        <v>10</v>
      </c>
      <c r="Y707" s="18" t="n">
        <f aca="false">ROUND((I707-H707)*1440,0)</f>
        <v>100</v>
      </c>
      <c r="Z707" s="18" t="n">
        <f aca="false">ROUND((J707-I707)*1440,0)</f>
        <v>9</v>
      </c>
      <c r="AA707" s="18" t="n">
        <f aca="false">ROUND((K707-J707)*1440,0)</f>
        <v>24</v>
      </c>
      <c r="AB707" s="18" t="n">
        <f aca="false">ROUND((L707-K707)*1440,0)</f>
        <v>15</v>
      </c>
      <c r="AC707" s="18" t="n">
        <f aca="false">ROUND((M707-L707)*1440,0)</f>
        <v>36</v>
      </c>
      <c r="AD707" s="18" t="n">
        <f aca="false">IF(N707="","",ROUND((N707-M707)*1440,0))</f>
        <v>51</v>
      </c>
      <c r="AE707" s="18" t="n">
        <f aca="false">IF(O707="","",ROUND((O707-N707)*1440,0))</f>
        <v>83</v>
      </c>
      <c r="AF707" s="18" t="n">
        <f aca="false">IF(P707="","",ROUND((P707-O707)*1440,0))</f>
        <v>11</v>
      </c>
      <c r="AG707" s="18" t="n">
        <f aca="false">IF(Q707="","",ROUND((Q707-P707)*1440,0))</f>
        <v>31</v>
      </c>
      <c r="AH707" s="18" t="n">
        <f aca="false">IF(Q707="","",ROUND((Q707-H707)*1440,0))</f>
        <v>360</v>
      </c>
      <c r="AI707" s="19" t="n">
        <f aca="false">ROUND(IF(O707="",Assumptions!$B$25-K707,O707-K707)*24,1)</f>
        <v>3.1</v>
      </c>
      <c r="AJ707" s="20" t="n">
        <f aca="false">ROUND(MAX(N(Y707)/Assumptions!$C$5, N(Z707)/Assumptions!$C$6, N(AA707)/Assumptions!$C$7, N(AB707)/Assumptions!$C$8, N(AC707)/Assumptions!$C$9, N(AD707)/Assumptions!$C$10, N(AE707)/Assumptions!$C$11, N(AF707)/Assumptions!$C$12, N(AG707)/Assumptions!$C$13),3)</f>
        <v>3.333</v>
      </c>
      <c r="AK707" s="0" t="str">
        <f aca="false">IF(OR(U707="Pending",U707="On Hold"),"Open GRN (awaiting)",IF(AJ707&lt;=1,"Within SLA",IF(ROUND(N(Y707)/Assumptions!$C$5,3)=AJ707,"Gate Wait",IF(ROUND(N(Z707)/Assumptions!$C$6,3)=AJ707,"Dock Wait",IF(ROUND(N(AA707)/Assumptions!$C$7,3)=AJ707,"Unloading",IF(ROUND(N(AB707)/Assumptions!$C$8,3)=AJ707,"Unload-to-QC Wait",IF(ROUND(N(AC707)/Assumptions!$C$9,3)=AJ707,"QC",IF(ROUND(N(AD707)/Assumptions!$C$10,3)=AJ707,"QC-to-GRN Wait",IF(ROUND(N(AE707)/Assumptions!$C$11,3)=AJ707,"GRN Processing",IF(ROUND(N(AF707)/Assumptions!$C$12,3)=AJ707,"GRN-to-Putaway Wait",IF(ROUND(N(AG707)/Assumptions!$C$13,3)=AJ707,"Putaway","Within SLA")))))))))))</f>
        <v>Gate Wait</v>
      </c>
    </row>
    <row r="708" customFormat="false" ht="15" hidden="false" customHeight="false" outlineLevel="0" collapsed="false">
      <c r="A708" s="0" t="s">
        <v>2219</v>
      </c>
      <c r="B708" s="0" t="s">
        <v>2220</v>
      </c>
      <c r="C708" s="0" t="s">
        <v>153</v>
      </c>
      <c r="D708" s="0" t="s">
        <v>147</v>
      </c>
      <c r="E708" s="0" t="s">
        <v>2221</v>
      </c>
      <c r="F708" s="0" t="s">
        <v>155</v>
      </c>
      <c r="G708" s="0" t="s">
        <v>167</v>
      </c>
      <c r="H708" s="17" t="n">
        <v>46220.4791666667</v>
      </c>
      <c r="I708" s="17" t="n">
        <v>46220.4923611111</v>
      </c>
      <c r="J708" s="17" t="n">
        <v>46220.4944444444</v>
      </c>
      <c r="K708" s="17" t="n">
        <v>46220.5236111111</v>
      </c>
      <c r="L708" s="17" t="n">
        <v>46220.5284722222</v>
      </c>
      <c r="M708" s="17" t="n">
        <v>46220.5861111111</v>
      </c>
      <c r="N708" s="17" t="n">
        <v>46220.6277777778</v>
      </c>
      <c r="O708" s="17" t="n">
        <v>46220.6402777778</v>
      </c>
      <c r="P708" s="17" t="n">
        <v>46220.6493055556</v>
      </c>
      <c r="Q708" s="17" t="n">
        <v>46220.6548611111</v>
      </c>
      <c r="R708" s="0" t="n">
        <v>416</v>
      </c>
      <c r="S708" s="0" t="n">
        <v>27</v>
      </c>
      <c r="T708" s="0" t="n">
        <v>0</v>
      </c>
      <c r="U708" s="18" t="s">
        <v>123</v>
      </c>
      <c r="V708" s="18" t="s">
        <v>131</v>
      </c>
      <c r="W708" s="0" t="str">
        <f aca="false">IF(AND(X708&gt;=6,X708&lt;14),"A",IF(AND(X708&gt;=14,X708&lt;22),"B","C"))</f>
        <v>A</v>
      </c>
      <c r="X708" s="18" t="n">
        <f aca="false">HOUR(H708)</f>
        <v>11</v>
      </c>
      <c r="Y708" s="18" t="n">
        <f aca="false">ROUND((I708-H708)*1440,0)</f>
        <v>19</v>
      </c>
      <c r="Z708" s="18" t="n">
        <f aca="false">ROUND((J708-I708)*1440,0)</f>
        <v>3</v>
      </c>
      <c r="AA708" s="18" t="n">
        <f aca="false">ROUND((K708-J708)*1440,0)</f>
        <v>42</v>
      </c>
      <c r="AB708" s="18" t="n">
        <f aca="false">ROUND((L708-K708)*1440,0)</f>
        <v>7</v>
      </c>
      <c r="AC708" s="18" t="n">
        <f aca="false">ROUND((M708-L708)*1440,0)</f>
        <v>83</v>
      </c>
      <c r="AD708" s="18" t="n">
        <f aca="false">IF(N708="","",ROUND((N708-M708)*1440,0))</f>
        <v>60</v>
      </c>
      <c r="AE708" s="18" t="n">
        <f aca="false">IF(O708="","",ROUND((O708-N708)*1440,0))</f>
        <v>18</v>
      </c>
      <c r="AF708" s="18" t="n">
        <f aca="false">IF(P708="","",ROUND((P708-O708)*1440,0))</f>
        <v>13</v>
      </c>
      <c r="AG708" s="18" t="n">
        <f aca="false">IF(Q708="","",ROUND((Q708-P708)*1440,0))</f>
        <v>8</v>
      </c>
      <c r="AH708" s="18" t="n">
        <f aca="false">IF(Q708="","",ROUND((Q708-H708)*1440,0))</f>
        <v>253</v>
      </c>
      <c r="AI708" s="19" t="n">
        <f aca="false">ROUND(IF(O708="",Assumptions!$B$25-K708,O708-K708)*24,1)</f>
        <v>2.8</v>
      </c>
      <c r="AJ708" s="20" t="n">
        <f aca="false">ROUND(MAX(N(Y708)/Assumptions!$C$5, N(Z708)/Assumptions!$C$6, N(AA708)/Assumptions!$C$7, N(AB708)/Assumptions!$C$8, N(AC708)/Assumptions!$C$9, N(AD708)/Assumptions!$C$10, N(AE708)/Assumptions!$C$11, N(AF708)/Assumptions!$C$12, N(AG708)/Assumptions!$C$13),3)</f>
        <v>2</v>
      </c>
      <c r="AK708" s="0" t="str">
        <f aca="false">IF(OR(U708="Pending",U708="On Hold"),"Open GRN (awaiting)",IF(AJ708&lt;=1,"Within SLA",IF(ROUND(N(Y708)/Assumptions!$C$5,3)=AJ708,"Gate Wait",IF(ROUND(N(Z708)/Assumptions!$C$6,3)=AJ708,"Dock Wait",IF(ROUND(N(AA708)/Assumptions!$C$7,3)=AJ708,"Unloading",IF(ROUND(N(AB708)/Assumptions!$C$8,3)=AJ708,"Unload-to-QC Wait",IF(ROUND(N(AC708)/Assumptions!$C$9,3)=AJ708,"QC",IF(ROUND(N(AD708)/Assumptions!$C$10,3)=AJ708,"QC-to-GRN Wait",IF(ROUND(N(AE708)/Assumptions!$C$11,3)=AJ708,"GRN Processing",IF(ROUND(N(AF708)/Assumptions!$C$12,3)=AJ708,"GRN-to-Putaway Wait",IF(ROUND(N(AG708)/Assumptions!$C$13,3)=AJ708,"Putaway","Within SLA")))))))))))</f>
        <v>QC-to-GRN Wait</v>
      </c>
    </row>
    <row r="709" customFormat="false" ht="15" hidden="false" customHeight="false" outlineLevel="0" collapsed="false">
      <c r="A709" s="0" t="s">
        <v>2222</v>
      </c>
      <c r="B709" s="0" t="s">
        <v>2223</v>
      </c>
      <c r="C709" s="0" t="s">
        <v>134</v>
      </c>
      <c r="D709" s="0" t="s">
        <v>119</v>
      </c>
      <c r="E709" s="0" t="s">
        <v>2224</v>
      </c>
      <c r="F709" s="0" t="s">
        <v>149</v>
      </c>
      <c r="G709" s="0" t="s">
        <v>122</v>
      </c>
      <c r="H709" s="17" t="n">
        <v>46220.48125</v>
      </c>
      <c r="I709" s="17" t="n">
        <v>46220.5166666667</v>
      </c>
      <c r="J709" s="17" t="n">
        <v>46220.5291666667</v>
      </c>
      <c r="K709" s="17" t="n">
        <v>46220.5576388889</v>
      </c>
      <c r="L709" s="17" t="n">
        <v>46220.5715277778</v>
      </c>
      <c r="M709" s="17" t="n">
        <v>46220.5902777778</v>
      </c>
      <c r="N709" s="17" t="n">
        <v>46220.6263888889</v>
      </c>
      <c r="O709" s="17" t="n">
        <v>46220.6611111111</v>
      </c>
      <c r="P709" s="17" t="n">
        <v>46220.6798611111</v>
      </c>
      <c r="Q709" s="17" t="n">
        <v>46220.7027777778</v>
      </c>
      <c r="R709" s="0" t="n">
        <v>541</v>
      </c>
      <c r="S709" s="0" t="n">
        <v>0</v>
      </c>
      <c r="T709" s="0" t="n">
        <v>0</v>
      </c>
      <c r="U709" s="18" t="s">
        <v>130</v>
      </c>
      <c r="V709" s="18" t="s">
        <v>131</v>
      </c>
      <c r="W709" s="0" t="str">
        <f aca="false">IF(AND(X709&gt;=6,X709&lt;14),"A",IF(AND(X709&gt;=14,X709&lt;22),"B","C"))</f>
        <v>A</v>
      </c>
      <c r="X709" s="18" t="n">
        <f aca="false">HOUR(H709)</f>
        <v>11</v>
      </c>
      <c r="Y709" s="18" t="n">
        <f aca="false">ROUND((I709-H709)*1440,0)</f>
        <v>51</v>
      </c>
      <c r="Z709" s="18" t="n">
        <f aca="false">ROUND((J709-I709)*1440,0)</f>
        <v>18</v>
      </c>
      <c r="AA709" s="18" t="n">
        <f aca="false">ROUND((K709-J709)*1440,0)</f>
        <v>41</v>
      </c>
      <c r="AB709" s="18" t="n">
        <f aca="false">ROUND((L709-K709)*1440,0)</f>
        <v>20</v>
      </c>
      <c r="AC709" s="18" t="n">
        <f aca="false">ROUND((M709-L709)*1440,0)</f>
        <v>27</v>
      </c>
      <c r="AD709" s="18" t="n">
        <f aca="false">IF(N709="","",ROUND((N709-M709)*1440,0))</f>
        <v>52</v>
      </c>
      <c r="AE709" s="18" t="n">
        <f aca="false">IF(O709="","",ROUND((O709-N709)*1440,0))</f>
        <v>50</v>
      </c>
      <c r="AF709" s="18" t="n">
        <f aca="false">IF(P709="","",ROUND((P709-O709)*1440,0))</f>
        <v>27</v>
      </c>
      <c r="AG709" s="18" t="n">
        <f aca="false">IF(Q709="","",ROUND((Q709-P709)*1440,0))</f>
        <v>33</v>
      </c>
      <c r="AH709" s="18" t="n">
        <f aca="false">IF(Q709="","",ROUND((Q709-H709)*1440,0))</f>
        <v>319</v>
      </c>
      <c r="AI709" s="19" t="n">
        <f aca="false">ROUND(IF(O709="",Assumptions!$B$25-K709,O709-K709)*24,1)</f>
        <v>2.5</v>
      </c>
      <c r="AJ709" s="20" t="n">
        <f aca="false">ROUND(MAX(N(Y709)/Assumptions!$C$5, N(Z709)/Assumptions!$C$6, N(AA709)/Assumptions!$C$7, N(AB709)/Assumptions!$C$8, N(AC709)/Assumptions!$C$9, N(AD709)/Assumptions!$C$10, N(AE709)/Assumptions!$C$11, N(AF709)/Assumptions!$C$12, N(AG709)/Assumptions!$C$13),3)</f>
        <v>1.733</v>
      </c>
      <c r="AK709" s="0" t="str">
        <f aca="false">IF(OR(U709="Pending",U709="On Hold"),"Open GRN (awaiting)",IF(AJ709&lt;=1,"Within SLA",IF(ROUND(N(Y709)/Assumptions!$C$5,3)=AJ709,"Gate Wait",IF(ROUND(N(Z709)/Assumptions!$C$6,3)=AJ709,"Dock Wait",IF(ROUND(N(AA709)/Assumptions!$C$7,3)=AJ709,"Unloading",IF(ROUND(N(AB709)/Assumptions!$C$8,3)=AJ709,"Unload-to-QC Wait",IF(ROUND(N(AC709)/Assumptions!$C$9,3)=AJ709,"QC",IF(ROUND(N(AD709)/Assumptions!$C$10,3)=AJ709,"QC-to-GRN Wait",IF(ROUND(N(AE709)/Assumptions!$C$11,3)=AJ709,"GRN Processing",IF(ROUND(N(AF709)/Assumptions!$C$12,3)=AJ709,"GRN-to-Putaway Wait",IF(ROUND(N(AG709)/Assumptions!$C$13,3)=AJ709,"Putaway","Within SLA")))))))))))</f>
        <v>QC-to-GRN Wait</v>
      </c>
    </row>
    <row r="710" customFormat="false" ht="15" hidden="false" customHeight="false" outlineLevel="0" collapsed="false">
      <c r="A710" s="0" t="s">
        <v>2225</v>
      </c>
      <c r="B710" s="0" t="s">
        <v>2226</v>
      </c>
      <c r="C710" s="0" t="s">
        <v>286</v>
      </c>
      <c r="D710" s="0" t="s">
        <v>119</v>
      </c>
      <c r="E710" s="0" t="s">
        <v>2227</v>
      </c>
      <c r="F710" s="0" t="s">
        <v>121</v>
      </c>
      <c r="G710" s="0" t="s">
        <v>129</v>
      </c>
      <c r="H710" s="17" t="n">
        <v>46220.4833333333</v>
      </c>
      <c r="I710" s="17" t="n">
        <v>46220.4902777778</v>
      </c>
      <c r="J710" s="17" t="n">
        <v>46220.49375</v>
      </c>
      <c r="K710" s="17" t="n">
        <v>46220.5083333333</v>
      </c>
      <c r="L710" s="17" t="n">
        <v>46220.5118055556</v>
      </c>
      <c r="M710" s="17" t="n">
        <v>46220.5305555556</v>
      </c>
      <c r="N710" s="17" t="n">
        <v>46220.5520833333</v>
      </c>
      <c r="O710" s="17" t="n">
        <v>46220.5784722222</v>
      </c>
      <c r="P710" s="17" t="n">
        <v>46220.5854166667</v>
      </c>
      <c r="Q710" s="17" t="n">
        <v>46220.5965277778</v>
      </c>
      <c r="R710" s="0" t="n">
        <v>207</v>
      </c>
      <c r="S710" s="0" t="n">
        <v>0</v>
      </c>
      <c r="T710" s="0" t="n">
        <v>0</v>
      </c>
      <c r="U710" s="18" t="s">
        <v>130</v>
      </c>
      <c r="V710" s="18" t="s">
        <v>144</v>
      </c>
      <c r="W710" s="0" t="str">
        <f aca="false">IF(AND(X710&gt;=6,X710&lt;14),"A",IF(AND(X710&gt;=14,X710&lt;22),"B","C"))</f>
        <v>A</v>
      </c>
      <c r="X710" s="18" t="n">
        <f aca="false">HOUR(H710)</f>
        <v>11</v>
      </c>
      <c r="Y710" s="18" t="n">
        <f aca="false">ROUND((I710-H710)*1440,0)</f>
        <v>10</v>
      </c>
      <c r="Z710" s="18" t="n">
        <f aca="false">ROUND((J710-I710)*1440,0)</f>
        <v>5</v>
      </c>
      <c r="AA710" s="18" t="n">
        <f aca="false">ROUND((K710-J710)*1440,0)</f>
        <v>21</v>
      </c>
      <c r="AB710" s="18" t="n">
        <f aca="false">ROUND((L710-K710)*1440,0)</f>
        <v>5</v>
      </c>
      <c r="AC710" s="18" t="n">
        <f aca="false">ROUND((M710-L710)*1440,0)</f>
        <v>27</v>
      </c>
      <c r="AD710" s="18" t="n">
        <f aca="false">IF(N710="","",ROUND((N710-M710)*1440,0))</f>
        <v>31</v>
      </c>
      <c r="AE710" s="18" t="n">
        <f aca="false">IF(O710="","",ROUND((O710-N710)*1440,0))</f>
        <v>38</v>
      </c>
      <c r="AF710" s="18" t="n">
        <f aca="false">IF(P710="","",ROUND((P710-O710)*1440,0))</f>
        <v>10</v>
      </c>
      <c r="AG710" s="18" t="n">
        <f aca="false">IF(Q710="","",ROUND((Q710-P710)*1440,0))</f>
        <v>16</v>
      </c>
      <c r="AH710" s="18" t="n">
        <f aca="false">IF(Q710="","",ROUND((Q710-H710)*1440,0))</f>
        <v>163</v>
      </c>
      <c r="AI710" s="19" t="n">
        <f aca="false">ROUND(IF(O710="",Assumptions!$B$25-K710,O710-K710)*24,1)</f>
        <v>1.7</v>
      </c>
      <c r="AJ710" s="20" t="n">
        <f aca="false">ROUND(MAX(N(Y710)/Assumptions!$C$5, N(Z710)/Assumptions!$C$6, N(AA710)/Assumptions!$C$7, N(AB710)/Assumptions!$C$8, N(AC710)/Assumptions!$C$9, N(AD710)/Assumptions!$C$10, N(AE710)/Assumptions!$C$11, N(AF710)/Assumptions!$C$12, N(AG710)/Assumptions!$C$13),3)</f>
        <v>1.033</v>
      </c>
      <c r="AK710" s="0" t="str">
        <f aca="false">IF(OR(U710="Pending",U710="On Hold"),"Open GRN (awaiting)",IF(AJ710&lt;=1,"Within SLA",IF(ROUND(N(Y710)/Assumptions!$C$5,3)=AJ710,"Gate Wait",IF(ROUND(N(Z710)/Assumptions!$C$6,3)=AJ710,"Dock Wait",IF(ROUND(N(AA710)/Assumptions!$C$7,3)=AJ710,"Unloading",IF(ROUND(N(AB710)/Assumptions!$C$8,3)=AJ710,"Unload-to-QC Wait",IF(ROUND(N(AC710)/Assumptions!$C$9,3)=AJ710,"QC",IF(ROUND(N(AD710)/Assumptions!$C$10,3)=AJ710,"QC-to-GRN Wait",IF(ROUND(N(AE710)/Assumptions!$C$11,3)=AJ710,"GRN Processing",IF(ROUND(N(AF710)/Assumptions!$C$12,3)=AJ710,"GRN-to-Putaway Wait",IF(ROUND(N(AG710)/Assumptions!$C$13,3)=AJ710,"Putaway","Within SLA")))))))))))</f>
        <v>QC-to-GRN Wait</v>
      </c>
    </row>
    <row r="711" customFormat="false" ht="15" hidden="false" customHeight="false" outlineLevel="0" collapsed="false">
      <c r="A711" s="0" t="s">
        <v>2228</v>
      </c>
      <c r="B711" s="0" t="s">
        <v>2229</v>
      </c>
      <c r="C711" s="0" t="s">
        <v>218</v>
      </c>
      <c r="D711" s="0" t="s">
        <v>119</v>
      </c>
      <c r="E711" s="0" t="s">
        <v>2230</v>
      </c>
      <c r="F711" s="0" t="s">
        <v>137</v>
      </c>
      <c r="G711" s="0" t="s">
        <v>129</v>
      </c>
      <c r="H711" s="17" t="n">
        <v>46220.5034722222</v>
      </c>
      <c r="I711" s="17" t="n">
        <v>46220.5159722222</v>
      </c>
      <c r="J711" s="17" t="n">
        <v>46220.5208333333</v>
      </c>
      <c r="K711" s="17" t="n">
        <v>46220.5569444444</v>
      </c>
      <c r="L711" s="17" t="n">
        <v>46220.575</v>
      </c>
      <c r="M711" s="17" t="n">
        <v>46220.5944444445</v>
      </c>
      <c r="N711" s="17" t="n">
        <v>46220.6409722222</v>
      </c>
      <c r="O711" s="17" t="n">
        <v>46220.6701388889</v>
      </c>
      <c r="P711" s="17" t="n">
        <v>46220.6743055556</v>
      </c>
      <c r="Q711" s="17" t="n">
        <v>46220.6791666667</v>
      </c>
      <c r="R711" s="0" t="n">
        <v>132</v>
      </c>
      <c r="S711" s="0" t="n">
        <v>0</v>
      </c>
      <c r="T711" s="0" t="n">
        <v>0</v>
      </c>
      <c r="U711" s="18" t="s">
        <v>130</v>
      </c>
      <c r="V711" s="18" t="s">
        <v>156</v>
      </c>
      <c r="W711" s="0" t="str">
        <f aca="false">IF(AND(X711&gt;=6,X711&lt;14),"A",IF(AND(X711&gt;=14,X711&lt;22),"B","C"))</f>
        <v>A</v>
      </c>
      <c r="X711" s="18" t="n">
        <f aca="false">HOUR(H711)</f>
        <v>12</v>
      </c>
      <c r="Y711" s="18" t="n">
        <f aca="false">ROUND((I711-H711)*1440,0)</f>
        <v>18</v>
      </c>
      <c r="Z711" s="18" t="n">
        <f aca="false">ROUND((J711-I711)*1440,0)</f>
        <v>7</v>
      </c>
      <c r="AA711" s="18" t="n">
        <f aca="false">ROUND((K711-J711)*1440,0)</f>
        <v>52</v>
      </c>
      <c r="AB711" s="18" t="n">
        <f aca="false">ROUND((L711-K711)*1440,0)</f>
        <v>26</v>
      </c>
      <c r="AC711" s="18" t="n">
        <f aca="false">ROUND((M711-L711)*1440,0)</f>
        <v>28</v>
      </c>
      <c r="AD711" s="18" t="n">
        <f aca="false">IF(N711="","",ROUND((N711-M711)*1440,0))</f>
        <v>67</v>
      </c>
      <c r="AE711" s="18" t="n">
        <f aca="false">IF(O711="","",ROUND((O711-N711)*1440,0))</f>
        <v>42</v>
      </c>
      <c r="AF711" s="18" t="n">
        <f aca="false">IF(P711="","",ROUND((P711-O711)*1440,0))</f>
        <v>6</v>
      </c>
      <c r="AG711" s="18" t="n">
        <f aca="false">IF(Q711="","",ROUND((Q711-P711)*1440,0))</f>
        <v>7</v>
      </c>
      <c r="AH711" s="18" t="n">
        <f aca="false">IF(Q711="","",ROUND((Q711-H711)*1440,0))</f>
        <v>253</v>
      </c>
      <c r="AI711" s="19" t="n">
        <f aca="false">ROUND(IF(O711="",Assumptions!$B$25-K711,O711-K711)*24,1)</f>
        <v>2.7</v>
      </c>
      <c r="AJ711" s="20" t="n">
        <f aca="false">ROUND(MAX(N(Y711)/Assumptions!$C$5, N(Z711)/Assumptions!$C$6, N(AA711)/Assumptions!$C$7, N(AB711)/Assumptions!$C$8, N(AC711)/Assumptions!$C$9, N(AD711)/Assumptions!$C$10, N(AE711)/Assumptions!$C$11, N(AF711)/Assumptions!$C$12, N(AG711)/Assumptions!$C$13),3)</f>
        <v>2.233</v>
      </c>
      <c r="AK711" s="0" t="str">
        <f aca="false">IF(OR(U711="Pending",U711="On Hold"),"Open GRN (awaiting)",IF(AJ711&lt;=1,"Within SLA",IF(ROUND(N(Y711)/Assumptions!$C$5,3)=AJ711,"Gate Wait",IF(ROUND(N(Z711)/Assumptions!$C$6,3)=AJ711,"Dock Wait",IF(ROUND(N(AA711)/Assumptions!$C$7,3)=AJ711,"Unloading",IF(ROUND(N(AB711)/Assumptions!$C$8,3)=AJ711,"Unload-to-QC Wait",IF(ROUND(N(AC711)/Assumptions!$C$9,3)=AJ711,"QC",IF(ROUND(N(AD711)/Assumptions!$C$10,3)=AJ711,"QC-to-GRN Wait",IF(ROUND(N(AE711)/Assumptions!$C$11,3)=AJ711,"GRN Processing",IF(ROUND(N(AF711)/Assumptions!$C$12,3)=AJ711,"GRN-to-Putaway Wait",IF(ROUND(N(AG711)/Assumptions!$C$13,3)=AJ711,"Putaway","Within SLA")))))))))))</f>
        <v>QC-to-GRN Wait</v>
      </c>
    </row>
    <row r="712" customFormat="false" ht="15" hidden="false" customHeight="false" outlineLevel="0" collapsed="false">
      <c r="A712" s="0" t="s">
        <v>2231</v>
      </c>
      <c r="B712" s="0" t="s">
        <v>2232</v>
      </c>
      <c r="C712" s="0" t="s">
        <v>170</v>
      </c>
      <c r="D712" s="0" t="s">
        <v>119</v>
      </c>
      <c r="E712" s="0" t="s">
        <v>2233</v>
      </c>
      <c r="F712" s="0" t="s">
        <v>172</v>
      </c>
      <c r="G712" s="0" t="s">
        <v>122</v>
      </c>
      <c r="H712" s="17" t="n">
        <v>46220.5222222222</v>
      </c>
      <c r="I712" s="17" t="n">
        <v>46220.5993055556</v>
      </c>
      <c r="J712" s="17" t="n">
        <v>46220.6013888889</v>
      </c>
      <c r="K712" s="17" t="n">
        <v>46220.6319444445</v>
      </c>
      <c r="L712" s="17" t="n">
        <v>46220.64375</v>
      </c>
      <c r="M712" s="17" t="n">
        <v>46220.6527777778</v>
      </c>
      <c r="N712" s="17" t="n">
        <v>46220.7145833333</v>
      </c>
      <c r="O712" s="17" t="n">
        <v>46220.7361111111</v>
      </c>
      <c r="P712" s="17" t="n">
        <v>46220.7409722222</v>
      </c>
      <c r="Q712" s="17" t="n">
        <v>46220.7583333333</v>
      </c>
      <c r="R712" s="0" t="n">
        <v>216</v>
      </c>
      <c r="S712" s="0" t="n">
        <v>0</v>
      </c>
      <c r="T712" s="0" t="n">
        <v>0</v>
      </c>
      <c r="U712" s="18" t="s">
        <v>130</v>
      </c>
      <c r="V712" s="18" t="s">
        <v>139</v>
      </c>
      <c r="W712" s="0" t="str">
        <f aca="false">IF(AND(X712&gt;=6,X712&lt;14),"A",IF(AND(X712&gt;=14,X712&lt;22),"B","C"))</f>
        <v>A</v>
      </c>
      <c r="X712" s="18" t="n">
        <f aca="false">HOUR(H712)</f>
        <v>12</v>
      </c>
      <c r="Y712" s="18" t="n">
        <f aca="false">ROUND((I712-H712)*1440,0)</f>
        <v>111</v>
      </c>
      <c r="Z712" s="18" t="n">
        <f aca="false">ROUND((J712-I712)*1440,0)</f>
        <v>3</v>
      </c>
      <c r="AA712" s="18" t="n">
        <f aca="false">ROUND((K712-J712)*1440,0)</f>
        <v>44</v>
      </c>
      <c r="AB712" s="18" t="n">
        <f aca="false">ROUND((L712-K712)*1440,0)</f>
        <v>17</v>
      </c>
      <c r="AC712" s="18" t="n">
        <f aca="false">ROUND((M712-L712)*1440,0)</f>
        <v>13</v>
      </c>
      <c r="AD712" s="18" t="n">
        <f aca="false">IF(N712="","",ROUND((N712-M712)*1440,0))</f>
        <v>89</v>
      </c>
      <c r="AE712" s="18" t="n">
        <f aca="false">IF(O712="","",ROUND((O712-N712)*1440,0))</f>
        <v>31</v>
      </c>
      <c r="AF712" s="18" t="n">
        <f aca="false">IF(P712="","",ROUND((P712-O712)*1440,0))</f>
        <v>7</v>
      </c>
      <c r="AG712" s="18" t="n">
        <f aca="false">IF(Q712="","",ROUND((Q712-P712)*1440,0))</f>
        <v>25</v>
      </c>
      <c r="AH712" s="18" t="n">
        <f aca="false">IF(Q712="","",ROUND((Q712-H712)*1440,0))</f>
        <v>340</v>
      </c>
      <c r="AI712" s="19" t="n">
        <f aca="false">ROUND(IF(O712="",Assumptions!$B$25-K712,O712-K712)*24,1)</f>
        <v>2.5</v>
      </c>
      <c r="AJ712" s="20" t="n">
        <f aca="false">ROUND(MAX(N(Y712)/Assumptions!$C$5, N(Z712)/Assumptions!$C$6, N(AA712)/Assumptions!$C$7, N(AB712)/Assumptions!$C$8, N(AC712)/Assumptions!$C$9, N(AD712)/Assumptions!$C$10, N(AE712)/Assumptions!$C$11, N(AF712)/Assumptions!$C$12, N(AG712)/Assumptions!$C$13),3)</f>
        <v>3.7</v>
      </c>
      <c r="AK712" s="0" t="str">
        <f aca="false">IF(OR(U712="Pending",U712="On Hold"),"Open GRN (awaiting)",IF(AJ712&lt;=1,"Within SLA",IF(ROUND(N(Y712)/Assumptions!$C$5,3)=AJ712,"Gate Wait",IF(ROUND(N(Z712)/Assumptions!$C$6,3)=AJ712,"Dock Wait",IF(ROUND(N(AA712)/Assumptions!$C$7,3)=AJ712,"Unloading",IF(ROUND(N(AB712)/Assumptions!$C$8,3)=AJ712,"Unload-to-QC Wait",IF(ROUND(N(AC712)/Assumptions!$C$9,3)=AJ712,"QC",IF(ROUND(N(AD712)/Assumptions!$C$10,3)=AJ712,"QC-to-GRN Wait",IF(ROUND(N(AE712)/Assumptions!$C$11,3)=AJ712,"GRN Processing",IF(ROUND(N(AF712)/Assumptions!$C$12,3)=AJ712,"GRN-to-Putaway Wait",IF(ROUND(N(AG712)/Assumptions!$C$13,3)=AJ712,"Putaway","Within SLA")))))))))))</f>
        <v>Gate Wait</v>
      </c>
    </row>
    <row r="713" customFormat="false" ht="15" hidden="false" customHeight="false" outlineLevel="0" collapsed="false">
      <c r="A713" s="0" t="s">
        <v>2234</v>
      </c>
      <c r="B713" s="0" t="s">
        <v>2235</v>
      </c>
      <c r="C713" s="0" t="s">
        <v>286</v>
      </c>
      <c r="D713" s="0" t="s">
        <v>135</v>
      </c>
      <c r="E713" s="0" t="s">
        <v>2236</v>
      </c>
      <c r="F713" s="0" t="s">
        <v>121</v>
      </c>
      <c r="G713" s="0" t="s">
        <v>178</v>
      </c>
      <c r="H713" s="17" t="n">
        <v>46220.56875</v>
      </c>
      <c r="I713" s="17" t="n">
        <v>46220.5736111111</v>
      </c>
      <c r="J713" s="17" t="n">
        <v>46220.5847222222</v>
      </c>
      <c r="K713" s="17" t="n">
        <v>46220.6201388889</v>
      </c>
      <c r="L713" s="17" t="n">
        <v>46220.6395833333</v>
      </c>
      <c r="M713" s="17" t="n">
        <v>46220.6659722222</v>
      </c>
      <c r="N713" s="17" t="n">
        <v>46220.8104166667</v>
      </c>
      <c r="O713" s="17" t="n">
        <v>46220.9020833333</v>
      </c>
      <c r="P713" s="17" t="n">
        <v>46220.9090277778</v>
      </c>
      <c r="Q713" s="17" t="n">
        <v>46220.9194444444</v>
      </c>
      <c r="R713" s="0" t="n">
        <v>215</v>
      </c>
      <c r="S713" s="0" t="n">
        <v>5</v>
      </c>
      <c r="T713" s="0" t="n">
        <v>0</v>
      </c>
      <c r="U713" s="18" t="s">
        <v>123</v>
      </c>
      <c r="V713" s="18" t="s">
        <v>156</v>
      </c>
      <c r="W713" s="0" t="str">
        <f aca="false">IF(AND(X713&gt;=6,X713&lt;14),"A",IF(AND(X713&gt;=14,X713&lt;22),"B","C"))</f>
        <v>A</v>
      </c>
      <c r="X713" s="18" t="n">
        <f aca="false">HOUR(H713)</f>
        <v>13</v>
      </c>
      <c r="Y713" s="18" t="n">
        <f aca="false">ROUND((I713-H713)*1440,0)</f>
        <v>7</v>
      </c>
      <c r="Z713" s="18" t="n">
        <f aca="false">ROUND((J713-I713)*1440,0)</f>
        <v>16</v>
      </c>
      <c r="AA713" s="18" t="n">
        <f aca="false">ROUND((K713-J713)*1440,0)</f>
        <v>51</v>
      </c>
      <c r="AB713" s="18" t="n">
        <f aca="false">ROUND((L713-K713)*1440,0)</f>
        <v>28</v>
      </c>
      <c r="AC713" s="18" t="n">
        <f aca="false">ROUND((M713-L713)*1440,0)</f>
        <v>38</v>
      </c>
      <c r="AD713" s="18" t="n">
        <f aca="false">IF(N713="","",ROUND((N713-M713)*1440,0))</f>
        <v>208</v>
      </c>
      <c r="AE713" s="18" t="n">
        <f aca="false">IF(O713="","",ROUND((O713-N713)*1440,0))</f>
        <v>132</v>
      </c>
      <c r="AF713" s="18" t="n">
        <f aca="false">IF(P713="","",ROUND((P713-O713)*1440,0))</f>
        <v>10</v>
      </c>
      <c r="AG713" s="18" t="n">
        <f aca="false">IF(Q713="","",ROUND((Q713-P713)*1440,0))</f>
        <v>15</v>
      </c>
      <c r="AH713" s="18" t="n">
        <f aca="false">IF(Q713="","",ROUND((Q713-H713)*1440,0))</f>
        <v>505</v>
      </c>
      <c r="AI713" s="19" t="n">
        <f aca="false">ROUND(IF(O713="",Assumptions!$B$25-K713,O713-K713)*24,1)</f>
        <v>6.8</v>
      </c>
      <c r="AJ713" s="20" t="n">
        <f aca="false">ROUND(MAX(N(Y713)/Assumptions!$C$5, N(Z713)/Assumptions!$C$6, N(AA713)/Assumptions!$C$7, N(AB713)/Assumptions!$C$8, N(AC713)/Assumptions!$C$9, N(AD713)/Assumptions!$C$10, N(AE713)/Assumptions!$C$11, N(AF713)/Assumptions!$C$12, N(AG713)/Assumptions!$C$13),3)</f>
        <v>6.933</v>
      </c>
      <c r="AK713" s="0" t="str">
        <f aca="false">IF(OR(U713="Pending",U713="On Hold"),"Open GRN (awaiting)",IF(AJ713&lt;=1,"Within SLA",IF(ROUND(N(Y713)/Assumptions!$C$5,3)=AJ713,"Gate Wait",IF(ROUND(N(Z713)/Assumptions!$C$6,3)=AJ713,"Dock Wait",IF(ROUND(N(AA713)/Assumptions!$C$7,3)=AJ713,"Unloading",IF(ROUND(N(AB713)/Assumptions!$C$8,3)=AJ713,"Unload-to-QC Wait",IF(ROUND(N(AC713)/Assumptions!$C$9,3)=AJ713,"QC",IF(ROUND(N(AD713)/Assumptions!$C$10,3)=AJ713,"QC-to-GRN Wait",IF(ROUND(N(AE713)/Assumptions!$C$11,3)=AJ713,"GRN Processing",IF(ROUND(N(AF713)/Assumptions!$C$12,3)=AJ713,"GRN-to-Putaway Wait",IF(ROUND(N(AG713)/Assumptions!$C$13,3)=AJ713,"Putaway","Within SLA")))))))))))</f>
        <v>QC-to-GRN Wait</v>
      </c>
    </row>
    <row r="714" customFormat="false" ht="15" hidden="false" customHeight="false" outlineLevel="0" collapsed="false">
      <c r="A714" s="0" t="s">
        <v>2237</v>
      </c>
      <c r="B714" s="0" t="s">
        <v>2238</v>
      </c>
      <c r="C714" s="0" t="s">
        <v>153</v>
      </c>
      <c r="D714" s="0" t="s">
        <v>119</v>
      </c>
      <c r="E714" s="0" t="s">
        <v>2239</v>
      </c>
      <c r="F714" s="0" t="s">
        <v>155</v>
      </c>
      <c r="G714" s="0" t="s">
        <v>122</v>
      </c>
      <c r="H714" s="17" t="n">
        <v>46220.5826388889</v>
      </c>
      <c r="I714" s="17" t="n">
        <v>46220.5958333333</v>
      </c>
      <c r="J714" s="17" t="n">
        <v>46220.60625</v>
      </c>
      <c r="K714" s="17" t="n">
        <v>46220.6208333333</v>
      </c>
      <c r="L714" s="17" t="n">
        <v>46220.6305555556</v>
      </c>
      <c r="M714" s="17" t="n">
        <v>46220.6625</v>
      </c>
      <c r="N714" s="17" t="n">
        <v>46220.6958333333</v>
      </c>
      <c r="O714" s="17" t="n">
        <v>46220.7027777778</v>
      </c>
      <c r="P714" s="17" t="n">
        <v>46220.7145833333</v>
      </c>
      <c r="Q714" s="17" t="n">
        <v>46220.725</v>
      </c>
      <c r="R714" s="0" t="n">
        <v>214</v>
      </c>
      <c r="S714" s="0" t="n">
        <v>0</v>
      </c>
      <c r="T714" s="0" t="n">
        <v>0</v>
      </c>
      <c r="U714" s="18" t="s">
        <v>130</v>
      </c>
      <c r="V714" s="18" t="s">
        <v>156</v>
      </c>
      <c r="W714" s="0" t="str">
        <f aca="false">IF(AND(X714&gt;=6,X714&lt;14),"A",IF(AND(X714&gt;=14,X714&lt;22),"B","C"))</f>
        <v>A</v>
      </c>
      <c r="X714" s="18" t="n">
        <f aca="false">HOUR(H714)</f>
        <v>13</v>
      </c>
      <c r="Y714" s="18" t="n">
        <f aca="false">ROUND((I714-H714)*1440,0)</f>
        <v>19</v>
      </c>
      <c r="Z714" s="18" t="n">
        <f aca="false">ROUND((J714-I714)*1440,0)</f>
        <v>15</v>
      </c>
      <c r="AA714" s="18" t="n">
        <f aca="false">ROUND((K714-J714)*1440,0)</f>
        <v>21</v>
      </c>
      <c r="AB714" s="18" t="n">
        <f aca="false">ROUND((L714-K714)*1440,0)</f>
        <v>14</v>
      </c>
      <c r="AC714" s="18" t="n">
        <f aca="false">ROUND((M714-L714)*1440,0)</f>
        <v>46</v>
      </c>
      <c r="AD714" s="18" t="n">
        <f aca="false">IF(N714="","",ROUND((N714-M714)*1440,0))</f>
        <v>48</v>
      </c>
      <c r="AE714" s="18" t="n">
        <f aca="false">IF(O714="","",ROUND((O714-N714)*1440,0))</f>
        <v>10</v>
      </c>
      <c r="AF714" s="18" t="n">
        <f aca="false">IF(P714="","",ROUND((P714-O714)*1440,0))</f>
        <v>17</v>
      </c>
      <c r="AG714" s="18" t="n">
        <f aca="false">IF(Q714="","",ROUND((Q714-P714)*1440,0))</f>
        <v>15</v>
      </c>
      <c r="AH714" s="18" t="n">
        <f aca="false">IF(Q714="","",ROUND((Q714-H714)*1440,0))</f>
        <v>205</v>
      </c>
      <c r="AI714" s="19" t="n">
        <f aca="false">ROUND(IF(O714="",Assumptions!$B$25-K714,O714-K714)*24,1)</f>
        <v>2</v>
      </c>
      <c r="AJ714" s="20" t="n">
        <f aca="false">ROUND(MAX(N(Y714)/Assumptions!$C$5, N(Z714)/Assumptions!$C$6, N(AA714)/Assumptions!$C$7, N(AB714)/Assumptions!$C$8, N(AC714)/Assumptions!$C$9, N(AD714)/Assumptions!$C$10, N(AE714)/Assumptions!$C$11, N(AF714)/Assumptions!$C$12, N(AG714)/Assumptions!$C$13),3)</f>
        <v>1.6</v>
      </c>
      <c r="AK714" s="0" t="str">
        <f aca="false">IF(OR(U714="Pending",U714="On Hold"),"Open GRN (awaiting)",IF(AJ714&lt;=1,"Within SLA",IF(ROUND(N(Y714)/Assumptions!$C$5,3)=AJ714,"Gate Wait",IF(ROUND(N(Z714)/Assumptions!$C$6,3)=AJ714,"Dock Wait",IF(ROUND(N(AA714)/Assumptions!$C$7,3)=AJ714,"Unloading",IF(ROUND(N(AB714)/Assumptions!$C$8,3)=AJ714,"Unload-to-QC Wait",IF(ROUND(N(AC714)/Assumptions!$C$9,3)=AJ714,"QC",IF(ROUND(N(AD714)/Assumptions!$C$10,3)=AJ714,"QC-to-GRN Wait",IF(ROUND(N(AE714)/Assumptions!$C$11,3)=AJ714,"GRN Processing",IF(ROUND(N(AF714)/Assumptions!$C$12,3)=AJ714,"GRN-to-Putaway Wait",IF(ROUND(N(AG714)/Assumptions!$C$13,3)=AJ714,"Putaway","Within SLA")))))))))))</f>
        <v>QC-to-GRN Wait</v>
      </c>
    </row>
    <row r="715" customFormat="false" ht="15" hidden="false" customHeight="false" outlineLevel="0" collapsed="false">
      <c r="A715" s="0" t="s">
        <v>2240</v>
      </c>
      <c r="B715" s="0" t="s">
        <v>2241</v>
      </c>
      <c r="C715" s="0" t="s">
        <v>170</v>
      </c>
      <c r="D715" s="0" t="s">
        <v>119</v>
      </c>
      <c r="E715" s="0" t="s">
        <v>2242</v>
      </c>
      <c r="F715" s="0" t="s">
        <v>172</v>
      </c>
      <c r="G715" s="0" t="s">
        <v>129</v>
      </c>
      <c r="H715" s="17" t="n">
        <v>46220.5833333333</v>
      </c>
      <c r="I715" s="17" t="n">
        <v>46220.5972222222</v>
      </c>
      <c r="J715" s="17" t="n">
        <v>46220.6048611111</v>
      </c>
      <c r="K715" s="17" t="n">
        <v>46220.6326388889</v>
      </c>
      <c r="L715" s="17" t="n">
        <v>46220.64375</v>
      </c>
      <c r="M715" s="17" t="n">
        <v>46220.6590277778</v>
      </c>
      <c r="N715" s="17" t="n">
        <v>46220.74375</v>
      </c>
      <c r="O715" s="17" t="n">
        <v>46220.7944444444</v>
      </c>
      <c r="P715" s="17" t="n">
        <v>46220.8055555556</v>
      </c>
      <c r="Q715" s="17" t="n">
        <v>46220.81875</v>
      </c>
      <c r="R715" s="0" t="n">
        <v>149</v>
      </c>
      <c r="S715" s="0" t="n">
        <v>0</v>
      </c>
      <c r="T715" s="0" t="n">
        <v>0</v>
      </c>
      <c r="U715" s="18" t="s">
        <v>130</v>
      </c>
      <c r="V715" s="18" t="s">
        <v>156</v>
      </c>
      <c r="W715" s="0" t="str">
        <f aca="false">IF(AND(X715&gt;=6,X715&lt;14),"A",IF(AND(X715&gt;=14,X715&lt;22),"B","C"))</f>
        <v>B</v>
      </c>
      <c r="X715" s="18" t="n">
        <f aca="false">HOUR(H715)</f>
        <v>14</v>
      </c>
      <c r="Y715" s="18" t="n">
        <f aca="false">ROUND((I715-H715)*1440,0)</f>
        <v>20</v>
      </c>
      <c r="Z715" s="18" t="n">
        <f aca="false">ROUND((J715-I715)*1440,0)</f>
        <v>11</v>
      </c>
      <c r="AA715" s="18" t="n">
        <f aca="false">ROUND((K715-J715)*1440,0)</f>
        <v>40</v>
      </c>
      <c r="AB715" s="18" t="n">
        <f aca="false">ROUND((L715-K715)*1440,0)</f>
        <v>16</v>
      </c>
      <c r="AC715" s="18" t="n">
        <f aca="false">ROUND((M715-L715)*1440,0)</f>
        <v>22</v>
      </c>
      <c r="AD715" s="18" t="n">
        <f aca="false">IF(N715="","",ROUND((N715-M715)*1440,0))</f>
        <v>122</v>
      </c>
      <c r="AE715" s="18" t="n">
        <f aca="false">IF(O715="","",ROUND((O715-N715)*1440,0))</f>
        <v>73</v>
      </c>
      <c r="AF715" s="18" t="n">
        <f aca="false">IF(P715="","",ROUND((P715-O715)*1440,0))</f>
        <v>16</v>
      </c>
      <c r="AG715" s="18" t="n">
        <f aca="false">IF(Q715="","",ROUND((Q715-P715)*1440,0))</f>
        <v>19</v>
      </c>
      <c r="AH715" s="18" t="n">
        <f aca="false">IF(Q715="","",ROUND((Q715-H715)*1440,0))</f>
        <v>339</v>
      </c>
      <c r="AI715" s="19" t="n">
        <f aca="false">ROUND(IF(O715="",Assumptions!$B$25-K715,O715-K715)*24,1)</f>
        <v>3.9</v>
      </c>
      <c r="AJ715" s="20" t="n">
        <f aca="false">ROUND(MAX(N(Y715)/Assumptions!$C$5, N(Z715)/Assumptions!$C$6, N(AA715)/Assumptions!$C$7, N(AB715)/Assumptions!$C$8, N(AC715)/Assumptions!$C$9, N(AD715)/Assumptions!$C$10, N(AE715)/Assumptions!$C$11, N(AF715)/Assumptions!$C$12, N(AG715)/Assumptions!$C$13),3)</f>
        <v>4.067</v>
      </c>
      <c r="AK715" s="0" t="str">
        <f aca="false">IF(OR(U715="Pending",U715="On Hold"),"Open GRN (awaiting)",IF(AJ715&lt;=1,"Within SLA",IF(ROUND(N(Y715)/Assumptions!$C$5,3)=AJ715,"Gate Wait",IF(ROUND(N(Z715)/Assumptions!$C$6,3)=AJ715,"Dock Wait",IF(ROUND(N(AA715)/Assumptions!$C$7,3)=AJ715,"Unloading",IF(ROUND(N(AB715)/Assumptions!$C$8,3)=AJ715,"Unload-to-QC Wait",IF(ROUND(N(AC715)/Assumptions!$C$9,3)=AJ715,"QC",IF(ROUND(N(AD715)/Assumptions!$C$10,3)=AJ715,"QC-to-GRN Wait",IF(ROUND(N(AE715)/Assumptions!$C$11,3)=AJ715,"GRN Processing",IF(ROUND(N(AF715)/Assumptions!$C$12,3)=AJ715,"GRN-to-Putaway Wait",IF(ROUND(N(AG715)/Assumptions!$C$13,3)=AJ715,"Putaway","Within SLA")))))))))))</f>
        <v>QC-to-GRN Wait</v>
      </c>
    </row>
    <row r="716" customFormat="false" ht="15" hidden="false" customHeight="false" outlineLevel="0" collapsed="false">
      <c r="A716" s="0" t="s">
        <v>2243</v>
      </c>
      <c r="B716" s="0" t="s">
        <v>2244</v>
      </c>
      <c r="C716" s="0" t="s">
        <v>142</v>
      </c>
      <c r="D716" s="0" t="s">
        <v>147</v>
      </c>
      <c r="E716" s="0" t="s">
        <v>2245</v>
      </c>
      <c r="F716" s="0" t="s">
        <v>137</v>
      </c>
      <c r="G716" s="0" t="s">
        <v>150</v>
      </c>
      <c r="H716" s="17" t="n">
        <v>46220.6013888889</v>
      </c>
      <c r="I716" s="17" t="n">
        <v>46220.625</v>
      </c>
      <c r="J716" s="17" t="n">
        <v>46220.6368055556</v>
      </c>
      <c r="K716" s="17" t="n">
        <v>46220.6791666667</v>
      </c>
      <c r="L716" s="17" t="n">
        <v>46220.6847222222</v>
      </c>
      <c r="M716" s="17" t="n">
        <v>46220.7118055556</v>
      </c>
      <c r="N716" s="17" t="n">
        <v>46220.7256944445</v>
      </c>
      <c r="O716" s="17" t="n">
        <v>46220.7298611111</v>
      </c>
      <c r="P716" s="17" t="n">
        <v>46220.7611111111</v>
      </c>
      <c r="Q716" s="17" t="n">
        <v>46220.7756944444</v>
      </c>
      <c r="R716" s="0" t="n">
        <v>575</v>
      </c>
      <c r="S716" s="0" t="n">
        <v>0</v>
      </c>
      <c r="T716" s="0" t="n">
        <v>0</v>
      </c>
      <c r="U716" s="18" t="s">
        <v>130</v>
      </c>
      <c r="V716" s="18" t="s">
        <v>144</v>
      </c>
      <c r="W716" s="0" t="str">
        <f aca="false">IF(AND(X716&gt;=6,X716&lt;14),"A",IF(AND(X716&gt;=14,X716&lt;22),"B","C"))</f>
        <v>B</v>
      </c>
      <c r="X716" s="18" t="n">
        <f aca="false">HOUR(H716)</f>
        <v>14</v>
      </c>
      <c r="Y716" s="18" t="n">
        <f aca="false">ROUND((I716-H716)*1440,0)</f>
        <v>34</v>
      </c>
      <c r="Z716" s="18" t="n">
        <f aca="false">ROUND((J716-I716)*1440,0)</f>
        <v>17</v>
      </c>
      <c r="AA716" s="18" t="n">
        <f aca="false">ROUND((K716-J716)*1440,0)</f>
        <v>61</v>
      </c>
      <c r="AB716" s="18" t="n">
        <f aca="false">ROUND((L716-K716)*1440,0)</f>
        <v>8</v>
      </c>
      <c r="AC716" s="18" t="n">
        <f aca="false">ROUND((M716-L716)*1440,0)</f>
        <v>39</v>
      </c>
      <c r="AD716" s="18" t="n">
        <f aca="false">IF(N716="","",ROUND((N716-M716)*1440,0))</f>
        <v>20</v>
      </c>
      <c r="AE716" s="18" t="n">
        <f aca="false">IF(O716="","",ROUND((O716-N716)*1440,0))</f>
        <v>6</v>
      </c>
      <c r="AF716" s="18" t="n">
        <f aca="false">IF(P716="","",ROUND((P716-O716)*1440,0))</f>
        <v>45</v>
      </c>
      <c r="AG716" s="18" t="n">
        <f aca="false">IF(Q716="","",ROUND((Q716-P716)*1440,0))</f>
        <v>21</v>
      </c>
      <c r="AH716" s="18" t="n">
        <f aca="false">IF(Q716="","",ROUND((Q716-H716)*1440,0))</f>
        <v>251</v>
      </c>
      <c r="AI716" s="19" t="n">
        <f aca="false">ROUND(IF(O716="",Assumptions!$B$25-K716,O716-K716)*24,1)</f>
        <v>1.2</v>
      </c>
      <c r="AJ716" s="20" t="n">
        <f aca="false">ROUND(MAX(N(Y716)/Assumptions!$C$5, N(Z716)/Assumptions!$C$6, N(AA716)/Assumptions!$C$7, N(AB716)/Assumptions!$C$8, N(AC716)/Assumptions!$C$9, N(AD716)/Assumptions!$C$10, N(AE716)/Assumptions!$C$11, N(AF716)/Assumptions!$C$12, N(AG716)/Assumptions!$C$13),3)</f>
        <v>2.25</v>
      </c>
      <c r="AK716" s="0" t="str">
        <f aca="false">IF(OR(U716="Pending",U716="On Hold"),"Open GRN (awaiting)",IF(AJ716&lt;=1,"Within SLA",IF(ROUND(N(Y716)/Assumptions!$C$5,3)=AJ716,"Gate Wait",IF(ROUND(N(Z716)/Assumptions!$C$6,3)=AJ716,"Dock Wait",IF(ROUND(N(AA716)/Assumptions!$C$7,3)=AJ716,"Unloading",IF(ROUND(N(AB716)/Assumptions!$C$8,3)=AJ716,"Unload-to-QC Wait",IF(ROUND(N(AC716)/Assumptions!$C$9,3)=AJ716,"QC",IF(ROUND(N(AD716)/Assumptions!$C$10,3)=AJ716,"QC-to-GRN Wait",IF(ROUND(N(AE716)/Assumptions!$C$11,3)=AJ716,"GRN Processing",IF(ROUND(N(AF716)/Assumptions!$C$12,3)=AJ716,"GRN-to-Putaway Wait",IF(ROUND(N(AG716)/Assumptions!$C$13,3)=AJ716,"Putaway","Within SLA")))))))))))</f>
        <v>GRN-to-Putaway Wait</v>
      </c>
    </row>
    <row r="717" customFormat="false" ht="15" hidden="false" customHeight="false" outlineLevel="0" collapsed="false">
      <c r="A717" s="0" t="s">
        <v>2246</v>
      </c>
      <c r="B717" s="0" t="s">
        <v>2247</v>
      </c>
      <c r="C717" s="0" t="s">
        <v>286</v>
      </c>
      <c r="D717" s="0" t="s">
        <v>147</v>
      </c>
      <c r="E717" s="0" t="s">
        <v>2248</v>
      </c>
      <c r="F717" s="0" t="s">
        <v>121</v>
      </c>
      <c r="G717" s="0" t="s">
        <v>150</v>
      </c>
      <c r="H717" s="17" t="n">
        <v>46220.6236111111</v>
      </c>
      <c r="I717" s="17" t="n">
        <v>46220.6444444444</v>
      </c>
      <c r="J717" s="17" t="n">
        <v>46220.6479166667</v>
      </c>
      <c r="K717" s="17" t="n">
        <v>46220.6618055556</v>
      </c>
      <c r="L717" s="17" t="n">
        <v>46220.6763888889</v>
      </c>
      <c r="M717" s="17" t="n">
        <v>46220.6895833333</v>
      </c>
      <c r="N717" s="17" t="n">
        <v>46220.7756944444</v>
      </c>
      <c r="O717" s="17" t="n">
        <v>46220.7840277778</v>
      </c>
      <c r="P717" s="17" t="n">
        <v>46220.7965277778</v>
      </c>
      <c r="Q717" s="17" t="n">
        <v>46220.8159722222</v>
      </c>
      <c r="R717" s="0" t="n">
        <v>155</v>
      </c>
      <c r="S717" s="0" t="n">
        <v>0</v>
      </c>
      <c r="T717" s="0" t="n">
        <v>0</v>
      </c>
      <c r="U717" s="18" t="s">
        <v>130</v>
      </c>
      <c r="V717" s="18" t="s">
        <v>131</v>
      </c>
      <c r="W717" s="0" t="str">
        <f aca="false">IF(AND(X717&gt;=6,X717&lt;14),"A",IF(AND(X717&gt;=14,X717&lt;22),"B","C"))</f>
        <v>B</v>
      </c>
      <c r="X717" s="18" t="n">
        <f aca="false">HOUR(H717)</f>
        <v>14</v>
      </c>
      <c r="Y717" s="18" t="n">
        <f aca="false">ROUND((I717-H717)*1440,0)</f>
        <v>30</v>
      </c>
      <c r="Z717" s="18" t="n">
        <f aca="false">ROUND((J717-I717)*1440,0)</f>
        <v>5</v>
      </c>
      <c r="AA717" s="18" t="n">
        <f aca="false">ROUND((K717-J717)*1440,0)</f>
        <v>20</v>
      </c>
      <c r="AB717" s="18" t="n">
        <f aca="false">ROUND((L717-K717)*1440,0)</f>
        <v>21</v>
      </c>
      <c r="AC717" s="18" t="n">
        <f aca="false">ROUND((M717-L717)*1440,0)</f>
        <v>19</v>
      </c>
      <c r="AD717" s="18" t="n">
        <f aca="false">IF(N717="","",ROUND((N717-M717)*1440,0))</f>
        <v>124</v>
      </c>
      <c r="AE717" s="18" t="n">
        <f aca="false">IF(O717="","",ROUND((O717-N717)*1440,0))</f>
        <v>12</v>
      </c>
      <c r="AF717" s="18" t="n">
        <f aca="false">IF(P717="","",ROUND((P717-O717)*1440,0))</f>
        <v>18</v>
      </c>
      <c r="AG717" s="18" t="n">
        <f aca="false">IF(Q717="","",ROUND((Q717-P717)*1440,0))</f>
        <v>28</v>
      </c>
      <c r="AH717" s="18" t="n">
        <f aca="false">IF(Q717="","",ROUND((Q717-H717)*1440,0))</f>
        <v>277</v>
      </c>
      <c r="AI717" s="19" t="n">
        <f aca="false">ROUND(IF(O717="",Assumptions!$B$25-K717,O717-K717)*24,1)</f>
        <v>2.9</v>
      </c>
      <c r="AJ717" s="20" t="n">
        <f aca="false">ROUND(MAX(N(Y717)/Assumptions!$C$5, N(Z717)/Assumptions!$C$6, N(AA717)/Assumptions!$C$7, N(AB717)/Assumptions!$C$8, N(AC717)/Assumptions!$C$9, N(AD717)/Assumptions!$C$10, N(AE717)/Assumptions!$C$11, N(AF717)/Assumptions!$C$12, N(AG717)/Assumptions!$C$13),3)</f>
        <v>4.133</v>
      </c>
      <c r="AK717" s="0" t="str">
        <f aca="false">IF(OR(U717="Pending",U717="On Hold"),"Open GRN (awaiting)",IF(AJ717&lt;=1,"Within SLA",IF(ROUND(N(Y717)/Assumptions!$C$5,3)=AJ717,"Gate Wait",IF(ROUND(N(Z717)/Assumptions!$C$6,3)=AJ717,"Dock Wait",IF(ROUND(N(AA717)/Assumptions!$C$7,3)=AJ717,"Unloading",IF(ROUND(N(AB717)/Assumptions!$C$8,3)=AJ717,"Unload-to-QC Wait",IF(ROUND(N(AC717)/Assumptions!$C$9,3)=AJ717,"QC",IF(ROUND(N(AD717)/Assumptions!$C$10,3)=AJ717,"QC-to-GRN Wait",IF(ROUND(N(AE717)/Assumptions!$C$11,3)=AJ717,"GRN Processing",IF(ROUND(N(AF717)/Assumptions!$C$12,3)=AJ717,"GRN-to-Putaway Wait",IF(ROUND(N(AG717)/Assumptions!$C$13,3)=AJ717,"Putaway","Within SLA")))))))))))</f>
        <v>QC-to-GRN Wait</v>
      </c>
    </row>
    <row r="718" customFormat="false" ht="15" hidden="false" customHeight="false" outlineLevel="0" collapsed="false">
      <c r="A718" s="0" t="s">
        <v>2249</v>
      </c>
      <c r="B718" s="0" t="s">
        <v>2250</v>
      </c>
      <c r="C718" s="0" t="s">
        <v>142</v>
      </c>
      <c r="D718" s="0" t="s">
        <v>147</v>
      </c>
      <c r="E718" s="0" t="s">
        <v>2251</v>
      </c>
      <c r="F718" s="0" t="s">
        <v>137</v>
      </c>
      <c r="G718" s="0" t="s">
        <v>167</v>
      </c>
      <c r="H718" s="17" t="n">
        <v>46220.6361111111</v>
      </c>
      <c r="I718" s="17" t="n">
        <v>46220.6583333333</v>
      </c>
      <c r="J718" s="17" t="n">
        <v>46220.66875</v>
      </c>
      <c r="K718" s="17" t="n">
        <v>46220.6868055556</v>
      </c>
      <c r="L718" s="17" t="n">
        <v>46220.69375</v>
      </c>
      <c r="M718" s="17" t="n">
        <v>46220.7104166667</v>
      </c>
      <c r="N718" s="17" t="n">
        <v>46220.7472222222</v>
      </c>
      <c r="O718" s="17" t="n">
        <v>46220.7875</v>
      </c>
      <c r="P718" s="17" t="n">
        <v>46220.8069444444</v>
      </c>
      <c r="Q718" s="17" t="n">
        <v>46220.81875</v>
      </c>
      <c r="R718" s="0" t="n">
        <v>309</v>
      </c>
      <c r="S718" s="0" t="n">
        <v>0</v>
      </c>
      <c r="T718" s="0" t="n">
        <v>11</v>
      </c>
      <c r="U718" s="18" t="s">
        <v>123</v>
      </c>
      <c r="V718" s="18" t="s">
        <v>82</v>
      </c>
      <c r="W718" s="0" t="str">
        <f aca="false">IF(AND(X718&gt;=6,X718&lt;14),"A",IF(AND(X718&gt;=14,X718&lt;22),"B","C"))</f>
        <v>B</v>
      </c>
      <c r="X718" s="18" t="n">
        <f aca="false">HOUR(H718)</f>
        <v>15</v>
      </c>
      <c r="Y718" s="18" t="n">
        <f aca="false">ROUND((I718-H718)*1440,0)</f>
        <v>32</v>
      </c>
      <c r="Z718" s="18" t="n">
        <f aca="false">ROUND((J718-I718)*1440,0)</f>
        <v>15</v>
      </c>
      <c r="AA718" s="18" t="n">
        <f aca="false">ROUND((K718-J718)*1440,0)</f>
        <v>26</v>
      </c>
      <c r="AB718" s="18" t="n">
        <f aca="false">ROUND((L718-K718)*1440,0)</f>
        <v>10</v>
      </c>
      <c r="AC718" s="18" t="n">
        <f aca="false">ROUND((M718-L718)*1440,0)</f>
        <v>24</v>
      </c>
      <c r="AD718" s="18" t="n">
        <f aca="false">IF(N718="","",ROUND((N718-M718)*1440,0))</f>
        <v>53</v>
      </c>
      <c r="AE718" s="18" t="n">
        <f aca="false">IF(O718="","",ROUND((O718-N718)*1440,0))</f>
        <v>58</v>
      </c>
      <c r="AF718" s="18" t="n">
        <f aca="false">IF(P718="","",ROUND((P718-O718)*1440,0))</f>
        <v>28</v>
      </c>
      <c r="AG718" s="18" t="n">
        <f aca="false">IF(Q718="","",ROUND((Q718-P718)*1440,0))</f>
        <v>17</v>
      </c>
      <c r="AH718" s="18" t="n">
        <f aca="false">IF(Q718="","",ROUND((Q718-H718)*1440,0))</f>
        <v>263</v>
      </c>
      <c r="AI718" s="19" t="n">
        <f aca="false">ROUND(IF(O718="",Assumptions!$B$25-K718,O718-K718)*24,1)</f>
        <v>2.4</v>
      </c>
      <c r="AJ718" s="20" t="n">
        <f aca="false">ROUND(MAX(N(Y718)/Assumptions!$C$5, N(Z718)/Assumptions!$C$6, N(AA718)/Assumptions!$C$7, N(AB718)/Assumptions!$C$8, N(AC718)/Assumptions!$C$9, N(AD718)/Assumptions!$C$10, N(AE718)/Assumptions!$C$11, N(AF718)/Assumptions!$C$12, N(AG718)/Assumptions!$C$13),3)</f>
        <v>1.767</v>
      </c>
      <c r="AK718" s="0" t="str">
        <f aca="false">IF(OR(U718="Pending",U718="On Hold"),"Open GRN (awaiting)",IF(AJ718&lt;=1,"Within SLA",IF(ROUND(N(Y718)/Assumptions!$C$5,3)=AJ718,"Gate Wait",IF(ROUND(N(Z718)/Assumptions!$C$6,3)=AJ718,"Dock Wait",IF(ROUND(N(AA718)/Assumptions!$C$7,3)=AJ718,"Unloading",IF(ROUND(N(AB718)/Assumptions!$C$8,3)=AJ718,"Unload-to-QC Wait",IF(ROUND(N(AC718)/Assumptions!$C$9,3)=AJ718,"QC",IF(ROUND(N(AD718)/Assumptions!$C$10,3)=AJ718,"QC-to-GRN Wait",IF(ROUND(N(AE718)/Assumptions!$C$11,3)=AJ718,"GRN Processing",IF(ROUND(N(AF718)/Assumptions!$C$12,3)=AJ718,"GRN-to-Putaway Wait",IF(ROUND(N(AG718)/Assumptions!$C$13,3)=AJ718,"Putaway","Within SLA")))))))))))</f>
        <v>QC-to-GRN Wait</v>
      </c>
    </row>
    <row r="719" customFormat="false" ht="15" hidden="false" customHeight="false" outlineLevel="0" collapsed="false">
      <c r="A719" s="0" t="s">
        <v>2252</v>
      </c>
      <c r="B719" s="0" t="s">
        <v>2253</v>
      </c>
      <c r="C719" s="0" t="s">
        <v>153</v>
      </c>
      <c r="D719" s="0" t="s">
        <v>135</v>
      </c>
      <c r="E719" s="0" t="s">
        <v>2254</v>
      </c>
      <c r="F719" s="0" t="s">
        <v>155</v>
      </c>
      <c r="G719" s="0" t="s">
        <v>138</v>
      </c>
      <c r="H719" s="17" t="n">
        <v>46220.6479166667</v>
      </c>
      <c r="I719" s="17" t="n">
        <v>46220.6944444445</v>
      </c>
      <c r="J719" s="17" t="n">
        <v>46220.6979166667</v>
      </c>
      <c r="K719" s="17" t="n">
        <v>46220.7333333333</v>
      </c>
      <c r="L719" s="17" t="n">
        <v>46220.7416666667</v>
      </c>
      <c r="M719" s="17" t="n">
        <v>46220.7631944444</v>
      </c>
      <c r="N719" s="17" t="n">
        <v>46220.8048611111</v>
      </c>
      <c r="O719" s="17" t="n">
        <v>46220.8340277778</v>
      </c>
      <c r="P719" s="17" t="n">
        <v>46220.85625</v>
      </c>
      <c r="Q719" s="17" t="n">
        <v>46220.8951388889</v>
      </c>
      <c r="R719" s="0" t="n">
        <v>553</v>
      </c>
      <c r="S719" s="0" t="n">
        <v>6</v>
      </c>
      <c r="T719" s="0" t="n">
        <v>0</v>
      </c>
      <c r="U719" s="18" t="s">
        <v>123</v>
      </c>
      <c r="V719" s="18" t="s">
        <v>139</v>
      </c>
      <c r="W719" s="0" t="str">
        <f aca="false">IF(AND(X719&gt;=6,X719&lt;14),"A",IF(AND(X719&gt;=14,X719&lt;22),"B","C"))</f>
        <v>B</v>
      </c>
      <c r="X719" s="18" t="n">
        <f aca="false">HOUR(H719)</f>
        <v>15</v>
      </c>
      <c r="Y719" s="18" t="n">
        <f aca="false">ROUND((I719-H719)*1440,0)</f>
        <v>67</v>
      </c>
      <c r="Z719" s="18" t="n">
        <f aca="false">ROUND((J719-I719)*1440,0)</f>
        <v>5</v>
      </c>
      <c r="AA719" s="18" t="n">
        <f aca="false">ROUND((K719-J719)*1440,0)</f>
        <v>51</v>
      </c>
      <c r="AB719" s="18" t="n">
        <f aca="false">ROUND((L719-K719)*1440,0)</f>
        <v>12</v>
      </c>
      <c r="AC719" s="18" t="n">
        <f aca="false">ROUND((M719-L719)*1440,0)</f>
        <v>31</v>
      </c>
      <c r="AD719" s="18" t="n">
        <f aca="false">IF(N719="","",ROUND((N719-M719)*1440,0))</f>
        <v>60</v>
      </c>
      <c r="AE719" s="18" t="n">
        <f aca="false">IF(O719="","",ROUND((O719-N719)*1440,0))</f>
        <v>42</v>
      </c>
      <c r="AF719" s="18" t="n">
        <f aca="false">IF(P719="","",ROUND((P719-O719)*1440,0))</f>
        <v>32</v>
      </c>
      <c r="AG719" s="18" t="n">
        <f aca="false">IF(Q719="","",ROUND((Q719-P719)*1440,0))</f>
        <v>56</v>
      </c>
      <c r="AH719" s="18" t="n">
        <f aca="false">IF(Q719="","",ROUND((Q719-H719)*1440,0))</f>
        <v>356</v>
      </c>
      <c r="AI719" s="19" t="n">
        <f aca="false">ROUND(IF(O719="",Assumptions!$B$25-K719,O719-K719)*24,1)</f>
        <v>2.4</v>
      </c>
      <c r="AJ719" s="20" t="n">
        <f aca="false">ROUND(MAX(N(Y719)/Assumptions!$C$5, N(Z719)/Assumptions!$C$6, N(AA719)/Assumptions!$C$7, N(AB719)/Assumptions!$C$8, N(AC719)/Assumptions!$C$9, N(AD719)/Assumptions!$C$10, N(AE719)/Assumptions!$C$11, N(AF719)/Assumptions!$C$12, N(AG719)/Assumptions!$C$13),3)</f>
        <v>2.233</v>
      </c>
      <c r="AK719" s="0" t="str">
        <f aca="false">IF(OR(U719="Pending",U719="On Hold"),"Open GRN (awaiting)",IF(AJ719&lt;=1,"Within SLA",IF(ROUND(N(Y719)/Assumptions!$C$5,3)=AJ719,"Gate Wait",IF(ROUND(N(Z719)/Assumptions!$C$6,3)=AJ719,"Dock Wait",IF(ROUND(N(AA719)/Assumptions!$C$7,3)=AJ719,"Unloading",IF(ROUND(N(AB719)/Assumptions!$C$8,3)=AJ719,"Unload-to-QC Wait",IF(ROUND(N(AC719)/Assumptions!$C$9,3)=AJ719,"QC",IF(ROUND(N(AD719)/Assumptions!$C$10,3)=AJ719,"QC-to-GRN Wait",IF(ROUND(N(AE719)/Assumptions!$C$11,3)=AJ719,"GRN Processing",IF(ROUND(N(AF719)/Assumptions!$C$12,3)=AJ719,"GRN-to-Putaway Wait",IF(ROUND(N(AG719)/Assumptions!$C$13,3)=AJ719,"Putaway","Within SLA")))))))))))</f>
        <v>Gate Wait</v>
      </c>
    </row>
    <row r="720" customFormat="false" ht="15" hidden="false" customHeight="false" outlineLevel="0" collapsed="false">
      <c r="A720" s="0" t="s">
        <v>2255</v>
      </c>
      <c r="B720" s="0" t="s">
        <v>2256</v>
      </c>
      <c r="C720" s="0" t="s">
        <v>184</v>
      </c>
      <c r="D720" s="0" t="s">
        <v>147</v>
      </c>
      <c r="E720" s="0" t="s">
        <v>2257</v>
      </c>
      <c r="F720" s="0" t="s">
        <v>177</v>
      </c>
      <c r="G720" s="0" t="s">
        <v>167</v>
      </c>
      <c r="H720" s="17" t="n">
        <v>46220.6916666667</v>
      </c>
      <c r="I720" s="17" t="n">
        <v>46220.73125</v>
      </c>
      <c r="J720" s="17" t="n">
        <v>46220.7375</v>
      </c>
      <c r="K720" s="17" t="n">
        <v>46220.7506944445</v>
      </c>
      <c r="L720" s="17" t="n">
        <v>46220.7534722222</v>
      </c>
      <c r="M720" s="17" t="n">
        <v>46220.7791666667</v>
      </c>
      <c r="N720" s="17" t="n">
        <v>46220.7916666667</v>
      </c>
      <c r="O720" s="17" t="n">
        <v>46220.8277777778</v>
      </c>
      <c r="P720" s="17" t="n">
        <v>46220.8458333333</v>
      </c>
      <c r="Q720" s="17" t="n">
        <v>46220.8541666667</v>
      </c>
      <c r="R720" s="0" t="n">
        <v>325</v>
      </c>
      <c r="S720" s="0" t="n">
        <v>0</v>
      </c>
      <c r="T720" s="0" t="n">
        <v>0</v>
      </c>
      <c r="U720" s="18" t="s">
        <v>130</v>
      </c>
      <c r="V720" s="18" t="s">
        <v>139</v>
      </c>
      <c r="W720" s="0" t="str">
        <f aca="false">IF(AND(X720&gt;=6,X720&lt;14),"A",IF(AND(X720&gt;=14,X720&lt;22),"B","C"))</f>
        <v>B</v>
      </c>
      <c r="X720" s="18" t="n">
        <f aca="false">HOUR(H720)</f>
        <v>16</v>
      </c>
      <c r="Y720" s="18" t="n">
        <f aca="false">ROUND((I720-H720)*1440,0)</f>
        <v>57</v>
      </c>
      <c r="Z720" s="18" t="n">
        <f aca="false">ROUND((J720-I720)*1440,0)</f>
        <v>9</v>
      </c>
      <c r="AA720" s="18" t="n">
        <f aca="false">ROUND((K720-J720)*1440,0)</f>
        <v>19</v>
      </c>
      <c r="AB720" s="18" t="n">
        <f aca="false">ROUND((L720-K720)*1440,0)</f>
        <v>4</v>
      </c>
      <c r="AC720" s="18" t="n">
        <f aca="false">ROUND((M720-L720)*1440,0)</f>
        <v>37</v>
      </c>
      <c r="AD720" s="18" t="n">
        <f aca="false">IF(N720="","",ROUND((N720-M720)*1440,0))</f>
        <v>18</v>
      </c>
      <c r="AE720" s="18" t="n">
        <f aca="false">IF(O720="","",ROUND((O720-N720)*1440,0))</f>
        <v>52</v>
      </c>
      <c r="AF720" s="18" t="n">
        <f aca="false">IF(P720="","",ROUND((P720-O720)*1440,0))</f>
        <v>26</v>
      </c>
      <c r="AG720" s="18" t="n">
        <f aca="false">IF(Q720="","",ROUND((Q720-P720)*1440,0))</f>
        <v>12</v>
      </c>
      <c r="AH720" s="18" t="n">
        <f aca="false">IF(Q720="","",ROUND((Q720-H720)*1440,0))</f>
        <v>234</v>
      </c>
      <c r="AI720" s="19" t="n">
        <f aca="false">ROUND(IF(O720="",Assumptions!$B$25-K720,O720-K720)*24,1)</f>
        <v>1.9</v>
      </c>
      <c r="AJ720" s="20" t="n">
        <f aca="false">ROUND(MAX(N(Y720)/Assumptions!$C$5, N(Z720)/Assumptions!$C$6, N(AA720)/Assumptions!$C$7, N(AB720)/Assumptions!$C$8, N(AC720)/Assumptions!$C$9, N(AD720)/Assumptions!$C$10, N(AE720)/Assumptions!$C$11, N(AF720)/Assumptions!$C$12, N(AG720)/Assumptions!$C$13),3)</f>
        <v>1.9</v>
      </c>
      <c r="AK720" s="0" t="str">
        <f aca="false">IF(OR(U720="Pending",U720="On Hold"),"Open GRN (awaiting)",IF(AJ720&lt;=1,"Within SLA",IF(ROUND(N(Y720)/Assumptions!$C$5,3)=AJ720,"Gate Wait",IF(ROUND(N(Z720)/Assumptions!$C$6,3)=AJ720,"Dock Wait",IF(ROUND(N(AA720)/Assumptions!$C$7,3)=AJ720,"Unloading",IF(ROUND(N(AB720)/Assumptions!$C$8,3)=AJ720,"Unload-to-QC Wait",IF(ROUND(N(AC720)/Assumptions!$C$9,3)=AJ720,"QC",IF(ROUND(N(AD720)/Assumptions!$C$10,3)=AJ720,"QC-to-GRN Wait",IF(ROUND(N(AE720)/Assumptions!$C$11,3)=AJ720,"GRN Processing",IF(ROUND(N(AF720)/Assumptions!$C$12,3)=AJ720,"GRN-to-Putaway Wait",IF(ROUND(N(AG720)/Assumptions!$C$13,3)=AJ720,"Putaway","Within SLA")))))))))))</f>
        <v>Gate Wait</v>
      </c>
    </row>
    <row r="721" customFormat="false" ht="15" hidden="false" customHeight="false" outlineLevel="0" collapsed="false">
      <c r="A721" s="0" t="s">
        <v>2258</v>
      </c>
      <c r="B721" s="0" t="s">
        <v>2259</v>
      </c>
      <c r="C721" s="0" t="s">
        <v>218</v>
      </c>
      <c r="D721" s="0" t="s">
        <v>119</v>
      </c>
      <c r="E721" s="0" t="s">
        <v>2260</v>
      </c>
      <c r="F721" s="0" t="s">
        <v>137</v>
      </c>
      <c r="G721" s="0" t="s">
        <v>122</v>
      </c>
      <c r="H721" s="17" t="n">
        <v>46220.6916666667</v>
      </c>
      <c r="I721" s="17" t="n">
        <v>46220.7013888889</v>
      </c>
      <c r="J721" s="17" t="n">
        <v>46220.7118055556</v>
      </c>
      <c r="K721" s="17" t="n">
        <v>46220.7722222222</v>
      </c>
      <c r="L721" s="17" t="n">
        <v>46220.7743055556</v>
      </c>
      <c r="M721" s="17" t="n">
        <v>46220.8</v>
      </c>
      <c r="N721" s="17" t="n">
        <v>46220.8125</v>
      </c>
      <c r="O721" s="17" t="n">
        <v>46220.8347222222</v>
      </c>
      <c r="P721" s="17" t="n">
        <v>46220.8423611111</v>
      </c>
      <c r="Q721" s="17" t="n">
        <v>46220.8770833333</v>
      </c>
      <c r="R721" s="0" t="n">
        <v>1657</v>
      </c>
      <c r="S721" s="0" t="n">
        <v>0</v>
      </c>
      <c r="T721" s="0" t="n">
        <v>0</v>
      </c>
      <c r="U721" s="18" t="s">
        <v>130</v>
      </c>
      <c r="V721" s="18" t="s">
        <v>139</v>
      </c>
      <c r="W721" s="0" t="str">
        <f aca="false">IF(AND(X721&gt;=6,X721&lt;14),"A",IF(AND(X721&gt;=14,X721&lt;22),"B","C"))</f>
        <v>B</v>
      </c>
      <c r="X721" s="18" t="n">
        <f aca="false">HOUR(H721)</f>
        <v>16</v>
      </c>
      <c r="Y721" s="18" t="n">
        <f aca="false">ROUND((I721-H721)*1440,0)</f>
        <v>14</v>
      </c>
      <c r="Z721" s="18" t="n">
        <f aca="false">ROUND((J721-I721)*1440,0)</f>
        <v>15</v>
      </c>
      <c r="AA721" s="18" t="n">
        <f aca="false">ROUND((K721-J721)*1440,0)</f>
        <v>87</v>
      </c>
      <c r="AB721" s="18" t="n">
        <f aca="false">ROUND((L721-K721)*1440,0)</f>
        <v>3</v>
      </c>
      <c r="AC721" s="18" t="n">
        <f aca="false">ROUND((M721-L721)*1440,0)</f>
        <v>37</v>
      </c>
      <c r="AD721" s="18" t="n">
        <f aca="false">IF(N721="","",ROUND((N721-M721)*1440,0))</f>
        <v>18</v>
      </c>
      <c r="AE721" s="18" t="n">
        <f aca="false">IF(O721="","",ROUND((O721-N721)*1440,0))</f>
        <v>32</v>
      </c>
      <c r="AF721" s="18" t="n">
        <f aca="false">IF(P721="","",ROUND((P721-O721)*1440,0))</f>
        <v>11</v>
      </c>
      <c r="AG721" s="18" t="n">
        <f aca="false">IF(Q721="","",ROUND((Q721-P721)*1440,0))</f>
        <v>50</v>
      </c>
      <c r="AH721" s="18" t="n">
        <f aca="false">IF(Q721="","",ROUND((Q721-H721)*1440,0))</f>
        <v>267</v>
      </c>
      <c r="AI721" s="19" t="n">
        <f aca="false">ROUND(IF(O721="",Assumptions!$B$25-K721,O721-K721)*24,1)</f>
        <v>1.5</v>
      </c>
      <c r="AJ721" s="20" t="n">
        <f aca="false">ROUND(MAX(N(Y721)/Assumptions!$C$5, N(Z721)/Assumptions!$C$6, N(AA721)/Assumptions!$C$7, N(AB721)/Assumptions!$C$8, N(AC721)/Assumptions!$C$9, N(AD721)/Assumptions!$C$10, N(AE721)/Assumptions!$C$11, N(AF721)/Assumptions!$C$12, N(AG721)/Assumptions!$C$13),3)</f>
        <v>1.45</v>
      </c>
      <c r="AK721" s="0" t="str">
        <f aca="false">IF(OR(U721="Pending",U721="On Hold"),"Open GRN (awaiting)",IF(AJ721&lt;=1,"Within SLA",IF(ROUND(N(Y721)/Assumptions!$C$5,3)=AJ721,"Gate Wait",IF(ROUND(N(Z721)/Assumptions!$C$6,3)=AJ721,"Dock Wait",IF(ROUND(N(AA721)/Assumptions!$C$7,3)=AJ721,"Unloading",IF(ROUND(N(AB721)/Assumptions!$C$8,3)=AJ721,"Unload-to-QC Wait",IF(ROUND(N(AC721)/Assumptions!$C$9,3)=AJ721,"QC",IF(ROUND(N(AD721)/Assumptions!$C$10,3)=AJ721,"QC-to-GRN Wait",IF(ROUND(N(AE721)/Assumptions!$C$11,3)=AJ721,"GRN Processing",IF(ROUND(N(AF721)/Assumptions!$C$12,3)=AJ721,"GRN-to-Putaway Wait",IF(ROUND(N(AG721)/Assumptions!$C$13,3)=AJ721,"Putaway","Within SLA")))))))))))</f>
        <v>Unloading</v>
      </c>
    </row>
    <row r="722" customFormat="false" ht="15" hidden="false" customHeight="false" outlineLevel="0" collapsed="false">
      <c r="A722" s="0" t="s">
        <v>2261</v>
      </c>
      <c r="B722" s="0" t="s">
        <v>2262</v>
      </c>
      <c r="C722" s="0" t="s">
        <v>118</v>
      </c>
      <c r="D722" s="0" t="s">
        <v>147</v>
      </c>
      <c r="E722" s="0" t="s">
        <v>2263</v>
      </c>
      <c r="F722" s="0" t="s">
        <v>121</v>
      </c>
      <c r="G722" s="0" t="s">
        <v>150</v>
      </c>
      <c r="H722" s="17" t="n">
        <v>46220.6958333333</v>
      </c>
      <c r="I722" s="17" t="n">
        <v>46220.7270833333</v>
      </c>
      <c r="J722" s="17" t="n">
        <v>46220.7368055556</v>
      </c>
      <c r="K722" s="17" t="n">
        <v>46220.7708333333</v>
      </c>
      <c r="L722" s="17" t="n">
        <v>46220.7770833333</v>
      </c>
      <c r="M722" s="17" t="n">
        <v>46220.79375</v>
      </c>
      <c r="N722" s="17" t="n">
        <v>46220.8284722222</v>
      </c>
      <c r="O722" s="17" t="n">
        <v>46220.8486111111</v>
      </c>
      <c r="P722" s="17" t="n">
        <v>46220.8555555556</v>
      </c>
      <c r="Q722" s="17" t="n">
        <v>46220.8680555556</v>
      </c>
      <c r="R722" s="0" t="n">
        <v>1192</v>
      </c>
      <c r="S722" s="0" t="n">
        <v>0</v>
      </c>
      <c r="T722" s="0" t="n">
        <v>0</v>
      </c>
      <c r="U722" s="18" t="s">
        <v>130</v>
      </c>
      <c r="V722" s="18" t="s">
        <v>144</v>
      </c>
      <c r="W722" s="0" t="str">
        <f aca="false">IF(AND(X722&gt;=6,X722&lt;14),"A",IF(AND(X722&gt;=14,X722&lt;22),"B","C"))</f>
        <v>B</v>
      </c>
      <c r="X722" s="18" t="n">
        <f aca="false">HOUR(H722)</f>
        <v>16</v>
      </c>
      <c r="Y722" s="18" t="n">
        <f aca="false">ROUND((I722-H722)*1440,0)</f>
        <v>45</v>
      </c>
      <c r="Z722" s="18" t="n">
        <f aca="false">ROUND((J722-I722)*1440,0)</f>
        <v>14</v>
      </c>
      <c r="AA722" s="18" t="n">
        <f aca="false">ROUND((K722-J722)*1440,0)</f>
        <v>49</v>
      </c>
      <c r="AB722" s="18" t="n">
        <f aca="false">ROUND((L722-K722)*1440,0)</f>
        <v>9</v>
      </c>
      <c r="AC722" s="18" t="n">
        <f aca="false">ROUND((M722-L722)*1440,0)</f>
        <v>24</v>
      </c>
      <c r="AD722" s="18" t="n">
        <f aca="false">IF(N722="","",ROUND((N722-M722)*1440,0))</f>
        <v>50</v>
      </c>
      <c r="AE722" s="18" t="n">
        <f aca="false">IF(O722="","",ROUND((O722-N722)*1440,0))</f>
        <v>29</v>
      </c>
      <c r="AF722" s="18" t="n">
        <f aca="false">IF(P722="","",ROUND((P722-O722)*1440,0))</f>
        <v>10</v>
      </c>
      <c r="AG722" s="18" t="n">
        <f aca="false">IF(Q722="","",ROUND((Q722-P722)*1440,0))</f>
        <v>18</v>
      </c>
      <c r="AH722" s="18" t="n">
        <f aca="false">IF(Q722="","",ROUND((Q722-H722)*1440,0))</f>
        <v>248</v>
      </c>
      <c r="AI722" s="19" t="n">
        <f aca="false">ROUND(IF(O722="",Assumptions!$B$25-K722,O722-K722)*24,1)</f>
        <v>1.9</v>
      </c>
      <c r="AJ722" s="20" t="n">
        <f aca="false">ROUND(MAX(N(Y722)/Assumptions!$C$5, N(Z722)/Assumptions!$C$6, N(AA722)/Assumptions!$C$7, N(AB722)/Assumptions!$C$8, N(AC722)/Assumptions!$C$9, N(AD722)/Assumptions!$C$10, N(AE722)/Assumptions!$C$11, N(AF722)/Assumptions!$C$12, N(AG722)/Assumptions!$C$13),3)</f>
        <v>1.667</v>
      </c>
      <c r="AK722" s="0" t="str">
        <f aca="false">IF(OR(U722="Pending",U722="On Hold"),"Open GRN (awaiting)",IF(AJ722&lt;=1,"Within SLA",IF(ROUND(N(Y722)/Assumptions!$C$5,3)=AJ722,"Gate Wait",IF(ROUND(N(Z722)/Assumptions!$C$6,3)=AJ722,"Dock Wait",IF(ROUND(N(AA722)/Assumptions!$C$7,3)=AJ722,"Unloading",IF(ROUND(N(AB722)/Assumptions!$C$8,3)=AJ722,"Unload-to-QC Wait",IF(ROUND(N(AC722)/Assumptions!$C$9,3)=AJ722,"QC",IF(ROUND(N(AD722)/Assumptions!$C$10,3)=AJ722,"QC-to-GRN Wait",IF(ROUND(N(AE722)/Assumptions!$C$11,3)=AJ722,"GRN Processing",IF(ROUND(N(AF722)/Assumptions!$C$12,3)=AJ722,"GRN-to-Putaway Wait",IF(ROUND(N(AG722)/Assumptions!$C$13,3)=AJ722,"Putaway","Within SLA")))))))))))</f>
        <v>QC-to-GRN Wait</v>
      </c>
    </row>
    <row r="723" customFormat="false" ht="15" hidden="false" customHeight="false" outlineLevel="0" collapsed="false">
      <c r="A723" s="0" t="s">
        <v>2264</v>
      </c>
      <c r="B723" s="0" t="s">
        <v>2265</v>
      </c>
      <c r="C723" s="0" t="s">
        <v>170</v>
      </c>
      <c r="D723" s="0" t="s">
        <v>119</v>
      </c>
      <c r="E723" s="0" t="s">
        <v>2266</v>
      </c>
      <c r="F723" s="0" t="s">
        <v>172</v>
      </c>
      <c r="G723" s="0" t="s">
        <v>122</v>
      </c>
      <c r="H723" s="17" t="n">
        <v>46220.7055555556</v>
      </c>
      <c r="I723" s="17" t="n">
        <v>46220.7263888889</v>
      </c>
      <c r="J723" s="17" t="n">
        <v>46220.7326388889</v>
      </c>
      <c r="K723" s="17" t="n">
        <v>46220.7548611111</v>
      </c>
      <c r="L723" s="17" t="n">
        <v>46220.7645833333</v>
      </c>
      <c r="M723" s="17" t="n">
        <v>46220.7944444444</v>
      </c>
      <c r="N723" s="17" t="n">
        <v>46220.8416666667</v>
      </c>
      <c r="O723" s="17" t="n">
        <v>46220.8715277778</v>
      </c>
      <c r="P723" s="17" t="n">
        <v>46220.8826388889</v>
      </c>
      <c r="Q723" s="17" t="n">
        <v>46220.8972222222</v>
      </c>
      <c r="R723" s="0" t="n">
        <v>235</v>
      </c>
      <c r="S723" s="0" t="n">
        <v>0</v>
      </c>
      <c r="T723" s="0" t="n">
        <v>0</v>
      </c>
      <c r="U723" s="18" t="s">
        <v>130</v>
      </c>
      <c r="V723" s="18" t="s">
        <v>144</v>
      </c>
      <c r="W723" s="0" t="str">
        <f aca="false">IF(AND(X723&gt;=6,X723&lt;14),"A",IF(AND(X723&gt;=14,X723&lt;22),"B","C"))</f>
        <v>B</v>
      </c>
      <c r="X723" s="18" t="n">
        <f aca="false">HOUR(H723)</f>
        <v>16</v>
      </c>
      <c r="Y723" s="18" t="n">
        <f aca="false">ROUND((I723-H723)*1440,0)</f>
        <v>30</v>
      </c>
      <c r="Z723" s="18" t="n">
        <f aca="false">ROUND((J723-I723)*1440,0)</f>
        <v>9</v>
      </c>
      <c r="AA723" s="18" t="n">
        <f aca="false">ROUND((K723-J723)*1440,0)</f>
        <v>32</v>
      </c>
      <c r="AB723" s="18" t="n">
        <f aca="false">ROUND((L723-K723)*1440,0)</f>
        <v>14</v>
      </c>
      <c r="AC723" s="18" t="n">
        <f aca="false">ROUND((M723-L723)*1440,0)</f>
        <v>43</v>
      </c>
      <c r="AD723" s="18" t="n">
        <f aca="false">IF(N723="","",ROUND((N723-M723)*1440,0))</f>
        <v>68</v>
      </c>
      <c r="AE723" s="18" t="n">
        <f aca="false">IF(O723="","",ROUND((O723-N723)*1440,0))</f>
        <v>43</v>
      </c>
      <c r="AF723" s="18" t="n">
        <f aca="false">IF(P723="","",ROUND((P723-O723)*1440,0))</f>
        <v>16</v>
      </c>
      <c r="AG723" s="18" t="n">
        <f aca="false">IF(Q723="","",ROUND((Q723-P723)*1440,0))</f>
        <v>21</v>
      </c>
      <c r="AH723" s="18" t="n">
        <f aca="false">IF(Q723="","",ROUND((Q723-H723)*1440,0))</f>
        <v>276</v>
      </c>
      <c r="AI723" s="19" t="n">
        <f aca="false">ROUND(IF(O723="",Assumptions!$B$25-K723,O723-K723)*24,1)</f>
        <v>2.8</v>
      </c>
      <c r="AJ723" s="20" t="n">
        <f aca="false">ROUND(MAX(N(Y723)/Assumptions!$C$5, N(Z723)/Assumptions!$C$6, N(AA723)/Assumptions!$C$7, N(AB723)/Assumptions!$C$8, N(AC723)/Assumptions!$C$9, N(AD723)/Assumptions!$C$10, N(AE723)/Assumptions!$C$11, N(AF723)/Assumptions!$C$12, N(AG723)/Assumptions!$C$13),3)</f>
        <v>2.267</v>
      </c>
      <c r="AK723" s="0" t="str">
        <f aca="false">IF(OR(U723="Pending",U723="On Hold"),"Open GRN (awaiting)",IF(AJ723&lt;=1,"Within SLA",IF(ROUND(N(Y723)/Assumptions!$C$5,3)=AJ723,"Gate Wait",IF(ROUND(N(Z723)/Assumptions!$C$6,3)=AJ723,"Dock Wait",IF(ROUND(N(AA723)/Assumptions!$C$7,3)=AJ723,"Unloading",IF(ROUND(N(AB723)/Assumptions!$C$8,3)=AJ723,"Unload-to-QC Wait",IF(ROUND(N(AC723)/Assumptions!$C$9,3)=AJ723,"QC",IF(ROUND(N(AD723)/Assumptions!$C$10,3)=AJ723,"QC-to-GRN Wait",IF(ROUND(N(AE723)/Assumptions!$C$11,3)=AJ723,"GRN Processing",IF(ROUND(N(AF723)/Assumptions!$C$12,3)=AJ723,"GRN-to-Putaway Wait",IF(ROUND(N(AG723)/Assumptions!$C$13,3)=AJ723,"Putaway","Within SLA")))))))))))</f>
        <v>QC-to-GRN Wait</v>
      </c>
    </row>
    <row r="724" customFormat="false" ht="15" hidden="false" customHeight="false" outlineLevel="0" collapsed="false">
      <c r="A724" s="0" t="s">
        <v>2267</v>
      </c>
      <c r="B724" s="0" t="s">
        <v>2268</v>
      </c>
      <c r="C724" s="0" t="s">
        <v>252</v>
      </c>
      <c r="D724" s="0" t="s">
        <v>119</v>
      </c>
      <c r="E724" s="0" t="s">
        <v>2269</v>
      </c>
      <c r="F724" s="0" t="s">
        <v>155</v>
      </c>
      <c r="G724" s="0" t="s">
        <v>122</v>
      </c>
      <c r="H724" s="17" t="n">
        <v>46220.7131944444</v>
      </c>
      <c r="I724" s="17" t="n">
        <v>46220.7347222222</v>
      </c>
      <c r="J724" s="17" t="n">
        <v>46220.7368055556</v>
      </c>
      <c r="K724" s="17" t="n">
        <v>46220.775</v>
      </c>
      <c r="L724" s="17" t="n">
        <v>46220.7847222222</v>
      </c>
      <c r="M724" s="17" t="n">
        <v>46220.8034722222</v>
      </c>
      <c r="N724" s="17" t="n">
        <v>46220.8291666667</v>
      </c>
      <c r="O724" s="17" t="n">
        <v>46220.8458333333</v>
      </c>
      <c r="P724" s="17" t="n">
        <v>46220.8618055556</v>
      </c>
      <c r="Q724" s="17" t="n">
        <v>46220.8798611111</v>
      </c>
      <c r="R724" s="0" t="n">
        <v>667</v>
      </c>
      <c r="S724" s="0" t="n">
        <v>0</v>
      </c>
      <c r="T724" s="0" t="n">
        <v>0</v>
      </c>
      <c r="U724" s="18" t="s">
        <v>130</v>
      </c>
      <c r="V724" s="18" t="s">
        <v>131</v>
      </c>
      <c r="W724" s="0" t="str">
        <f aca="false">IF(AND(X724&gt;=6,X724&lt;14),"A",IF(AND(X724&gt;=14,X724&lt;22),"B","C"))</f>
        <v>B</v>
      </c>
      <c r="X724" s="18" t="n">
        <f aca="false">HOUR(H724)</f>
        <v>17</v>
      </c>
      <c r="Y724" s="18" t="n">
        <f aca="false">ROUND((I724-H724)*1440,0)</f>
        <v>31</v>
      </c>
      <c r="Z724" s="18" t="n">
        <f aca="false">ROUND((J724-I724)*1440,0)</f>
        <v>3</v>
      </c>
      <c r="AA724" s="18" t="n">
        <f aca="false">ROUND((K724-J724)*1440,0)</f>
        <v>55</v>
      </c>
      <c r="AB724" s="18" t="n">
        <f aca="false">ROUND((L724-K724)*1440,0)</f>
        <v>14</v>
      </c>
      <c r="AC724" s="18" t="n">
        <f aca="false">ROUND((M724-L724)*1440,0)</f>
        <v>27</v>
      </c>
      <c r="AD724" s="18" t="n">
        <f aca="false">IF(N724="","",ROUND((N724-M724)*1440,0))</f>
        <v>37</v>
      </c>
      <c r="AE724" s="18" t="n">
        <f aca="false">IF(O724="","",ROUND((O724-N724)*1440,0))</f>
        <v>24</v>
      </c>
      <c r="AF724" s="18" t="n">
        <f aca="false">IF(P724="","",ROUND((P724-O724)*1440,0))</f>
        <v>23</v>
      </c>
      <c r="AG724" s="18" t="n">
        <f aca="false">IF(Q724="","",ROUND((Q724-P724)*1440,0))</f>
        <v>26</v>
      </c>
      <c r="AH724" s="18" t="n">
        <f aca="false">IF(Q724="","",ROUND((Q724-H724)*1440,0))</f>
        <v>240</v>
      </c>
      <c r="AI724" s="19" t="n">
        <f aca="false">ROUND(IF(O724="",Assumptions!$B$25-K724,O724-K724)*24,1)</f>
        <v>1.7</v>
      </c>
      <c r="AJ724" s="20" t="n">
        <f aca="false">ROUND(MAX(N(Y724)/Assumptions!$C$5, N(Z724)/Assumptions!$C$6, N(AA724)/Assumptions!$C$7, N(AB724)/Assumptions!$C$8, N(AC724)/Assumptions!$C$9, N(AD724)/Assumptions!$C$10, N(AE724)/Assumptions!$C$11, N(AF724)/Assumptions!$C$12, N(AG724)/Assumptions!$C$13),3)</f>
        <v>1.233</v>
      </c>
      <c r="AK724" s="0" t="str">
        <f aca="false">IF(OR(U724="Pending",U724="On Hold"),"Open GRN (awaiting)",IF(AJ724&lt;=1,"Within SLA",IF(ROUND(N(Y724)/Assumptions!$C$5,3)=AJ724,"Gate Wait",IF(ROUND(N(Z724)/Assumptions!$C$6,3)=AJ724,"Dock Wait",IF(ROUND(N(AA724)/Assumptions!$C$7,3)=AJ724,"Unloading",IF(ROUND(N(AB724)/Assumptions!$C$8,3)=AJ724,"Unload-to-QC Wait",IF(ROUND(N(AC724)/Assumptions!$C$9,3)=AJ724,"QC",IF(ROUND(N(AD724)/Assumptions!$C$10,3)=AJ724,"QC-to-GRN Wait",IF(ROUND(N(AE724)/Assumptions!$C$11,3)=AJ724,"GRN Processing",IF(ROUND(N(AF724)/Assumptions!$C$12,3)=AJ724,"GRN-to-Putaway Wait",IF(ROUND(N(AG724)/Assumptions!$C$13,3)=AJ724,"Putaway","Within SLA")))))))))))</f>
        <v>QC-to-GRN Wait</v>
      </c>
    </row>
    <row r="725" customFormat="false" ht="15" hidden="false" customHeight="false" outlineLevel="0" collapsed="false">
      <c r="A725" s="0" t="s">
        <v>2270</v>
      </c>
      <c r="B725" s="0" t="s">
        <v>2271</v>
      </c>
      <c r="C725" s="0" t="s">
        <v>118</v>
      </c>
      <c r="D725" s="0" t="s">
        <v>135</v>
      </c>
      <c r="E725" s="0" t="s">
        <v>2272</v>
      </c>
      <c r="F725" s="0" t="s">
        <v>121</v>
      </c>
      <c r="G725" s="0" t="s">
        <v>178</v>
      </c>
      <c r="H725" s="17" t="n">
        <v>46220.7256944445</v>
      </c>
      <c r="I725" s="17" t="n">
        <v>46220.7520833333</v>
      </c>
      <c r="J725" s="17" t="n">
        <v>46220.7576388889</v>
      </c>
      <c r="K725" s="17" t="n">
        <v>46220.8</v>
      </c>
      <c r="L725" s="17" t="n">
        <v>46220.8048611111</v>
      </c>
      <c r="M725" s="17" t="n">
        <v>46220.8215277778</v>
      </c>
      <c r="N725" s="17" t="n">
        <v>46220.8520833333</v>
      </c>
      <c r="O725" s="17" t="n">
        <v>46220.9236111111</v>
      </c>
      <c r="P725" s="17" t="n">
        <v>46220.9388888889</v>
      </c>
      <c r="Q725" s="17" t="n">
        <v>46220.9965277778</v>
      </c>
      <c r="R725" s="0" t="n">
        <v>2001</v>
      </c>
      <c r="S725" s="0" t="n">
        <v>0</v>
      </c>
      <c r="T725" s="0" t="n">
        <v>0</v>
      </c>
      <c r="U725" s="18" t="s">
        <v>130</v>
      </c>
      <c r="V725" s="18" t="s">
        <v>156</v>
      </c>
      <c r="W725" s="0" t="str">
        <f aca="false">IF(AND(X725&gt;=6,X725&lt;14),"A",IF(AND(X725&gt;=14,X725&lt;22),"B","C"))</f>
        <v>B</v>
      </c>
      <c r="X725" s="18" t="n">
        <f aca="false">HOUR(H725)</f>
        <v>17</v>
      </c>
      <c r="Y725" s="18" t="n">
        <f aca="false">ROUND((I725-H725)*1440,0)</f>
        <v>38</v>
      </c>
      <c r="Z725" s="18" t="n">
        <f aca="false">ROUND((J725-I725)*1440,0)</f>
        <v>8</v>
      </c>
      <c r="AA725" s="18" t="n">
        <f aca="false">ROUND((K725-J725)*1440,0)</f>
        <v>61</v>
      </c>
      <c r="AB725" s="18" t="n">
        <f aca="false">ROUND((L725-K725)*1440,0)</f>
        <v>7</v>
      </c>
      <c r="AC725" s="18" t="n">
        <f aca="false">ROUND((M725-L725)*1440,0)</f>
        <v>24</v>
      </c>
      <c r="AD725" s="18" t="n">
        <f aca="false">IF(N725="","",ROUND((N725-M725)*1440,0))</f>
        <v>44</v>
      </c>
      <c r="AE725" s="18" t="n">
        <f aca="false">IF(O725="","",ROUND((O725-N725)*1440,0))</f>
        <v>103</v>
      </c>
      <c r="AF725" s="18" t="n">
        <f aca="false">IF(P725="","",ROUND((P725-O725)*1440,0))</f>
        <v>22</v>
      </c>
      <c r="AG725" s="18" t="n">
        <f aca="false">IF(Q725="","",ROUND((Q725-P725)*1440,0))</f>
        <v>83</v>
      </c>
      <c r="AH725" s="18" t="n">
        <f aca="false">IF(Q725="","",ROUND((Q725-H725)*1440,0))</f>
        <v>390</v>
      </c>
      <c r="AI725" s="19" t="n">
        <f aca="false">ROUND(IF(O725="",Assumptions!$B$25-K725,O725-K725)*24,1)</f>
        <v>3</v>
      </c>
      <c r="AJ725" s="20" t="n">
        <f aca="false">ROUND(MAX(N(Y725)/Assumptions!$C$5, N(Z725)/Assumptions!$C$6, N(AA725)/Assumptions!$C$7, N(AB725)/Assumptions!$C$8, N(AC725)/Assumptions!$C$9, N(AD725)/Assumptions!$C$10, N(AE725)/Assumptions!$C$11, N(AF725)/Assumptions!$C$12, N(AG725)/Assumptions!$C$13),3)</f>
        <v>2.289</v>
      </c>
      <c r="AK725" s="0" t="str">
        <f aca="false">IF(OR(U725="Pending",U725="On Hold"),"Open GRN (awaiting)",IF(AJ725&lt;=1,"Within SLA",IF(ROUND(N(Y725)/Assumptions!$C$5,3)=AJ725,"Gate Wait",IF(ROUND(N(Z725)/Assumptions!$C$6,3)=AJ725,"Dock Wait",IF(ROUND(N(AA725)/Assumptions!$C$7,3)=AJ725,"Unloading",IF(ROUND(N(AB725)/Assumptions!$C$8,3)=AJ725,"Unload-to-QC Wait",IF(ROUND(N(AC725)/Assumptions!$C$9,3)=AJ725,"QC",IF(ROUND(N(AD725)/Assumptions!$C$10,3)=AJ725,"QC-to-GRN Wait",IF(ROUND(N(AE725)/Assumptions!$C$11,3)=AJ725,"GRN Processing",IF(ROUND(N(AF725)/Assumptions!$C$12,3)=AJ725,"GRN-to-Putaway Wait",IF(ROUND(N(AG725)/Assumptions!$C$13,3)=AJ725,"Putaway","Within SLA")))))))))))</f>
        <v>GRN Processing</v>
      </c>
    </row>
    <row r="726" customFormat="false" ht="15" hidden="false" customHeight="false" outlineLevel="0" collapsed="false">
      <c r="A726" s="0" t="s">
        <v>2273</v>
      </c>
      <c r="B726" s="0" t="s">
        <v>2274</v>
      </c>
      <c r="C726" s="0" t="s">
        <v>184</v>
      </c>
      <c r="D726" s="0" t="s">
        <v>119</v>
      </c>
      <c r="E726" s="0" t="s">
        <v>887</v>
      </c>
      <c r="F726" s="0" t="s">
        <v>177</v>
      </c>
      <c r="G726" s="0" t="s">
        <v>129</v>
      </c>
      <c r="H726" s="17" t="n">
        <v>46220.7388888889</v>
      </c>
      <c r="I726" s="17" t="n">
        <v>46220.7951388889</v>
      </c>
      <c r="J726" s="17" t="n">
        <v>46220.8020833333</v>
      </c>
      <c r="K726" s="17" t="n">
        <v>46220.8263888889</v>
      </c>
      <c r="L726" s="17" t="n">
        <v>46220.8444444445</v>
      </c>
      <c r="M726" s="17" t="n">
        <v>46220.8986111111</v>
      </c>
      <c r="N726" s="17" t="n">
        <v>46220.9208333333</v>
      </c>
      <c r="O726" s="17" t="n">
        <v>46220.9375</v>
      </c>
      <c r="P726" s="17" t="n">
        <v>46220.9520833333</v>
      </c>
      <c r="Q726" s="17" t="n">
        <v>46220.9597222222</v>
      </c>
      <c r="R726" s="0" t="n">
        <v>336</v>
      </c>
      <c r="S726" s="0" t="n">
        <v>0</v>
      </c>
      <c r="T726" s="0" t="n">
        <v>0</v>
      </c>
      <c r="U726" s="18" t="s">
        <v>130</v>
      </c>
      <c r="V726" s="18" t="s">
        <v>139</v>
      </c>
      <c r="W726" s="0" t="str">
        <f aca="false">IF(AND(X726&gt;=6,X726&lt;14),"A",IF(AND(X726&gt;=14,X726&lt;22),"B","C"))</f>
        <v>B</v>
      </c>
      <c r="X726" s="18" t="n">
        <f aca="false">HOUR(H726)</f>
        <v>17</v>
      </c>
      <c r="Y726" s="18" t="n">
        <f aca="false">ROUND((I726-H726)*1440,0)</f>
        <v>81</v>
      </c>
      <c r="Z726" s="18" t="n">
        <f aca="false">ROUND((J726-I726)*1440,0)</f>
        <v>10</v>
      </c>
      <c r="AA726" s="18" t="n">
        <f aca="false">ROUND((K726-J726)*1440,0)</f>
        <v>35</v>
      </c>
      <c r="AB726" s="18" t="n">
        <f aca="false">ROUND((L726-K726)*1440,0)</f>
        <v>26</v>
      </c>
      <c r="AC726" s="18" t="n">
        <f aca="false">ROUND((M726-L726)*1440,0)</f>
        <v>78</v>
      </c>
      <c r="AD726" s="18" t="n">
        <f aca="false">IF(N726="","",ROUND((N726-M726)*1440,0))</f>
        <v>32</v>
      </c>
      <c r="AE726" s="18" t="n">
        <f aca="false">IF(O726="","",ROUND((O726-N726)*1440,0))</f>
        <v>24</v>
      </c>
      <c r="AF726" s="18" t="n">
        <f aca="false">IF(P726="","",ROUND((P726-O726)*1440,0))</f>
        <v>21</v>
      </c>
      <c r="AG726" s="18" t="n">
        <f aca="false">IF(Q726="","",ROUND((Q726-P726)*1440,0))</f>
        <v>11</v>
      </c>
      <c r="AH726" s="18" t="n">
        <f aca="false">IF(Q726="","",ROUND((Q726-H726)*1440,0))</f>
        <v>318</v>
      </c>
      <c r="AI726" s="19" t="n">
        <f aca="false">ROUND(IF(O726="",Assumptions!$B$25-K726,O726-K726)*24,1)</f>
        <v>2.7</v>
      </c>
      <c r="AJ726" s="20" t="n">
        <f aca="false">ROUND(MAX(N(Y726)/Assumptions!$C$5, N(Z726)/Assumptions!$C$6, N(AA726)/Assumptions!$C$7, N(AB726)/Assumptions!$C$8, N(AC726)/Assumptions!$C$9, N(AD726)/Assumptions!$C$10, N(AE726)/Assumptions!$C$11, N(AF726)/Assumptions!$C$12, N(AG726)/Assumptions!$C$13),3)</f>
        <v>2.7</v>
      </c>
      <c r="AK726" s="0" t="str">
        <f aca="false">IF(OR(U726="Pending",U726="On Hold"),"Open GRN (awaiting)",IF(AJ726&lt;=1,"Within SLA",IF(ROUND(N(Y726)/Assumptions!$C$5,3)=AJ726,"Gate Wait",IF(ROUND(N(Z726)/Assumptions!$C$6,3)=AJ726,"Dock Wait",IF(ROUND(N(AA726)/Assumptions!$C$7,3)=AJ726,"Unloading",IF(ROUND(N(AB726)/Assumptions!$C$8,3)=AJ726,"Unload-to-QC Wait",IF(ROUND(N(AC726)/Assumptions!$C$9,3)=AJ726,"QC",IF(ROUND(N(AD726)/Assumptions!$C$10,3)=AJ726,"QC-to-GRN Wait",IF(ROUND(N(AE726)/Assumptions!$C$11,3)=AJ726,"GRN Processing",IF(ROUND(N(AF726)/Assumptions!$C$12,3)=AJ726,"GRN-to-Putaway Wait",IF(ROUND(N(AG726)/Assumptions!$C$13,3)=AJ726,"Putaway","Within SLA")))))))))))</f>
        <v>Gate Wait</v>
      </c>
    </row>
    <row r="727" customFormat="false" ht="15" hidden="false" customHeight="false" outlineLevel="0" collapsed="false">
      <c r="A727" s="0" t="s">
        <v>2275</v>
      </c>
      <c r="B727" s="0" t="s">
        <v>2276</v>
      </c>
      <c r="C727" s="0" t="s">
        <v>142</v>
      </c>
      <c r="D727" s="0" t="s">
        <v>119</v>
      </c>
      <c r="E727" s="0" t="s">
        <v>2277</v>
      </c>
      <c r="F727" s="0" t="s">
        <v>137</v>
      </c>
      <c r="G727" s="0" t="s">
        <v>129</v>
      </c>
      <c r="H727" s="17" t="n">
        <v>46221.0576388889</v>
      </c>
      <c r="I727" s="17" t="n">
        <v>46221.0645833333</v>
      </c>
      <c r="J727" s="17" t="n">
        <v>46221.0736111111</v>
      </c>
      <c r="K727" s="17" t="n">
        <v>46221.0895833333</v>
      </c>
      <c r="L727" s="17" t="n">
        <v>46221.0930555556</v>
      </c>
      <c r="M727" s="17" t="n">
        <v>46221.1222222222</v>
      </c>
      <c r="N727" s="17" t="n">
        <v>46221.2743055556</v>
      </c>
      <c r="O727" s="17" t="n">
        <v>46221.3243055556</v>
      </c>
      <c r="P727" s="17" t="n">
        <v>46221.33125</v>
      </c>
      <c r="Q727" s="17" t="n">
        <v>46221.3368055556</v>
      </c>
      <c r="R727" s="0" t="n">
        <v>84</v>
      </c>
      <c r="S727" s="0" t="n">
        <v>0</v>
      </c>
      <c r="T727" s="0" t="n">
        <v>0</v>
      </c>
      <c r="U727" s="18" t="s">
        <v>130</v>
      </c>
      <c r="V727" s="18" t="s">
        <v>144</v>
      </c>
      <c r="W727" s="0" t="str">
        <f aca="false">IF(AND(X727&gt;=6,X727&lt;14),"A",IF(AND(X727&gt;=14,X727&lt;22),"B","C"))</f>
        <v>C</v>
      </c>
      <c r="X727" s="18" t="n">
        <f aca="false">HOUR(H727)</f>
        <v>1</v>
      </c>
      <c r="Y727" s="18" t="n">
        <f aca="false">ROUND((I727-H727)*1440,0)</f>
        <v>10</v>
      </c>
      <c r="Z727" s="18" t="n">
        <f aca="false">ROUND((J727-I727)*1440,0)</f>
        <v>13</v>
      </c>
      <c r="AA727" s="18" t="n">
        <f aca="false">ROUND((K727-J727)*1440,0)</f>
        <v>23</v>
      </c>
      <c r="AB727" s="18" t="n">
        <f aca="false">ROUND((L727-K727)*1440,0)</f>
        <v>5</v>
      </c>
      <c r="AC727" s="18" t="n">
        <f aca="false">ROUND((M727-L727)*1440,0)</f>
        <v>42</v>
      </c>
      <c r="AD727" s="18" t="n">
        <f aca="false">IF(N727="","",ROUND((N727-M727)*1440,0))</f>
        <v>219</v>
      </c>
      <c r="AE727" s="18" t="n">
        <f aca="false">IF(O727="","",ROUND((O727-N727)*1440,0))</f>
        <v>72</v>
      </c>
      <c r="AF727" s="18" t="n">
        <f aca="false">IF(P727="","",ROUND((P727-O727)*1440,0))</f>
        <v>10</v>
      </c>
      <c r="AG727" s="18" t="n">
        <f aca="false">IF(Q727="","",ROUND((Q727-P727)*1440,0))</f>
        <v>8</v>
      </c>
      <c r="AH727" s="18" t="n">
        <f aca="false">IF(Q727="","",ROUND((Q727-H727)*1440,0))</f>
        <v>402</v>
      </c>
      <c r="AI727" s="19" t="n">
        <f aca="false">ROUND(IF(O727="",Assumptions!$B$25-K727,O727-K727)*24,1)</f>
        <v>5.6</v>
      </c>
      <c r="AJ727" s="20" t="n">
        <f aca="false">ROUND(MAX(N(Y727)/Assumptions!$C$5, N(Z727)/Assumptions!$C$6, N(AA727)/Assumptions!$C$7, N(AB727)/Assumptions!$C$8, N(AC727)/Assumptions!$C$9, N(AD727)/Assumptions!$C$10, N(AE727)/Assumptions!$C$11, N(AF727)/Assumptions!$C$12, N(AG727)/Assumptions!$C$13),3)</f>
        <v>7.3</v>
      </c>
      <c r="AK727" s="0" t="str">
        <f aca="false">IF(OR(U727="Pending",U727="On Hold"),"Open GRN (awaiting)",IF(AJ727&lt;=1,"Within SLA",IF(ROUND(N(Y727)/Assumptions!$C$5,3)=AJ727,"Gate Wait",IF(ROUND(N(Z727)/Assumptions!$C$6,3)=AJ727,"Dock Wait",IF(ROUND(N(AA727)/Assumptions!$C$7,3)=AJ727,"Unloading",IF(ROUND(N(AB727)/Assumptions!$C$8,3)=AJ727,"Unload-to-QC Wait",IF(ROUND(N(AC727)/Assumptions!$C$9,3)=AJ727,"QC",IF(ROUND(N(AD727)/Assumptions!$C$10,3)=AJ727,"QC-to-GRN Wait",IF(ROUND(N(AE727)/Assumptions!$C$11,3)=AJ727,"GRN Processing",IF(ROUND(N(AF727)/Assumptions!$C$12,3)=AJ727,"GRN-to-Putaway Wait",IF(ROUND(N(AG727)/Assumptions!$C$13,3)=AJ727,"Putaway","Within SLA")))))))))))</f>
        <v>QC-to-GRN Wait</v>
      </c>
    </row>
    <row r="728" customFormat="false" ht="15" hidden="false" customHeight="false" outlineLevel="0" collapsed="false">
      <c r="A728" s="0" t="s">
        <v>2278</v>
      </c>
      <c r="B728" s="0" t="s">
        <v>2279</v>
      </c>
      <c r="C728" s="0" t="s">
        <v>184</v>
      </c>
      <c r="D728" s="0" t="s">
        <v>119</v>
      </c>
      <c r="E728" s="0" t="s">
        <v>2280</v>
      </c>
      <c r="F728" s="0" t="s">
        <v>177</v>
      </c>
      <c r="G728" s="0" t="s">
        <v>122</v>
      </c>
      <c r="H728" s="17" t="n">
        <v>46221.0833333333</v>
      </c>
      <c r="I728" s="17" t="n">
        <v>46221.0895833333</v>
      </c>
      <c r="J728" s="17" t="n">
        <v>46221.0958333333</v>
      </c>
      <c r="K728" s="17" t="n">
        <v>46221.1291666667</v>
      </c>
      <c r="L728" s="17" t="n">
        <v>46221.1402777778</v>
      </c>
      <c r="M728" s="17" t="n">
        <v>46221.1583333333</v>
      </c>
      <c r="N728" s="17" t="n">
        <v>46221.2951388889</v>
      </c>
      <c r="O728" s="17" t="n">
        <v>46221.3020833333</v>
      </c>
      <c r="P728" s="17" t="n">
        <v>46221.3076388889</v>
      </c>
      <c r="Q728" s="17" t="n">
        <v>46221.33125</v>
      </c>
      <c r="R728" s="0" t="n">
        <v>431</v>
      </c>
      <c r="S728" s="0" t="n">
        <v>0</v>
      </c>
      <c r="T728" s="0" t="n">
        <v>0</v>
      </c>
      <c r="U728" s="18" t="s">
        <v>130</v>
      </c>
      <c r="V728" s="18" t="s">
        <v>131</v>
      </c>
      <c r="W728" s="0" t="str">
        <f aca="false">IF(AND(X728&gt;=6,X728&lt;14),"A",IF(AND(X728&gt;=14,X728&lt;22),"B","C"))</f>
        <v>C</v>
      </c>
      <c r="X728" s="18" t="n">
        <f aca="false">HOUR(H728)</f>
        <v>2</v>
      </c>
      <c r="Y728" s="18" t="n">
        <f aca="false">ROUND((I728-H728)*1440,0)</f>
        <v>9</v>
      </c>
      <c r="Z728" s="18" t="n">
        <f aca="false">ROUND((J728-I728)*1440,0)</f>
        <v>9</v>
      </c>
      <c r="AA728" s="18" t="n">
        <f aca="false">ROUND((K728-J728)*1440,0)</f>
        <v>48</v>
      </c>
      <c r="AB728" s="18" t="n">
        <f aca="false">ROUND((L728-K728)*1440,0)</f>
        <v>16</v>
      </c>
      <c r="AC728" s="18" t="n">
        <f aca="false">ROUND((M728-L728)*1440,0)</f>
        <v>26</v>
      </c>
      <c r="AD728" s="18" t="n">
        <f aca="false">IF(N728="","",ROUND((N728-M728)*1440,0))</f>
        <v>197</v>
      </c>
      <c r="AE728" s="18" t="n">
        <f aca="false">IF(O728="","",ROUND((O728-N728)*1440,0))</f>
        <v>10</v>
      </c>
      <c r="AF728" s="18" t="n">
        <f aca="false">IF(P728="","",ROUND((P728-O728)*1440,0))</f>
        <v>8</v>
      </c>
      <c r="AG728" s="18" t="n">
        <f aca="false">IF(Q728="","",ROUND((Q728-P728)*1440,0))</f>
        <v>34</v>
      </c>
      <c r="AH728" s="18" t="n">
        <f aca="false">IF(Q728="","",ROUND((Q728-H728)*1440,0))</f>
        <v>357</v>
      </c>
      <c r="AI728" s="19" t="n">
        <f aca="false">ROUND(IF(O728="",Assumptions!$B$25-K728,O728-K728)*24,1)</f>
        <v>4.2</v>
      </c>
      <c r="AJ728" s="20" t="n">
        <f aca="false">ROUND(MAX(N(Y728)/Assumptions!$C$5, N(Z728)/Assumptions!$C$6, N(AA728)/Assumptions!$C$7, N(AB728)/Assumptions!$C$8, N(AC728)/Assumptions!$C$9, N(AD728)/Assumptions!$C$10, N(AE728)/Assumptions!$C$11, N(AF728)/Assumptions!$C$12, N(AG728)/Assumptions!$C$13),3)</f>
        <v>6.567</v>
      </c>
      <c r="AK728" s="0" t="str">
        <f aca="false">IF(OR(U728="Pending",U728="On Hold"),"Open GRN (awaiting)",IF(AJ728&lt;=1,"Within SLA",IF(ROUND(N(Y728)/Assumptions!$C$5,3)=AJ728,"Gate Wait",IF(ROUND(N(Z728)/Assumptions!$C$6,3)=AJ728,"Dock Wait",IF(ROUND(N(AA728)/Assumptions!$C$7,3)=AJ728,"Unloading",IF(ROUND(N(AB728)/Assumptions!$C$8,3)=AJ728,"Unload-to-QC Wait",IF(ROUND(N(AC728)/Assumptions!$C$9,3)=AJ728,"QC",IF(ROUND(N(AD728)/Assumptions!$C$10,3)=AJ728,"QC-to-GRN Wait",IF(ROUND(N(AE728)/Assumptions!$C$11,3)=AJ728,"GRN Processing",IF(ROUND(N(AF728)/Assumptions!$C$12,3)=AJ728,"GRN-to-Putaway Wait",IF(ROUND(N(AG728)/Assumptions!$C$13,3)=AJ728,"Putaway","Within SLA")))))))))))</f>
        <v>QC-to-GRN Wait</v>
      </c>
    </row>
    <row r="729" customFormat="false" ht="15" hidden="false" customHeight="false" outlineLevel="0" collapsed="false">
      <c r="A729" s="0" t="s">
        <v>2281</v>
      </c>
      <c r="B729" s="0" t="s">
        <v>2282</v>
      </c>
      <c r="C729" s="0" t="s">
        <v>118</v>
      </c>
      <c r="D729" s="0" t="s">
        <v>147</v>
      </c>
      <c r="E729" s="0" t="s">
        <v>2283</v>
      </c>
      <c r="F729" s="0" t="s">
        <v>172</v>
      </c>
      <c r="G729" s="0" t="s">
        <v>150</v>
      </c>
      <c r="H729" s="17" t="n">
        <v>46221.0888888889</v>
      </c>
      <c r="I729" s="17" t="n">
        <v>46221.09375</v>
      </c>
      <c r="J729" s="17" t="n">
        <v>46221.1027777778</v>
      </c>
      <c r="K729" s="17" t="n">
        <v>46221.1180555556</v>
      </c>
      <c r="L729" s="17" t="n">
        <v>46221.1298611111</v>
      </c>
      <c r="M729" s="17" t="n">
        <v>46221.1909722222</v>
      </c>
      <c r="N729" s="17" t="n">
        <v>46221.3076388889</v>
      </c>
      <c r="O729" s="17" t="n">
        <v>46221.4368055556</v>
      </c>
      <c r="P729" s="17" t="n">
        <v>46221.4423611111</v>
      </c>
      <c r="Q729" s="17" t="n">
        <v>46221.4659722222</v>
      </c>
      <c r="R729" s="0" t="n">
        <v>141</v>
      </c>
      <c r="S729" s="0" t="n">
        <v>1</v>
      </c>
      <c r="T729" s="0" t="n">
        <v>0</v>
      </c>
      <c r="U729" s="18" t="s">
        <v>123</v>
      </c>
      <c r="V729" s="18" t="s">
        <v>82</v>
      </c>
      <c r="W729" s="0" t="str">
        <f aca="false">IF(AND(X729&gt;=6,X729&lt;14),"A",IF(AND(X729&gt;=14,X729&lt;22),"B","C"))</f>
        <v>C</v>
      </c>
      <c r="X729" s="18" t="n">
        <f aca="false">HOUR(H729)</f>
        <v>2</v>
      </c>
      <c r="Y729" s="18" t="n">
        <f aca="false">ROUND((I729-H729)*1440,0)</f>
        <v>7</v>
      </c>
      <c r="Z729" s="18" t="n">
        <f aca="false">ROUND((J729-I729)*1440,0)</f>
        <v>13</v>
      </c>
      <c r="AA729" s="18" t="n">
        <f aca="false">ROUND((K729-J729)*1440,0)</f>
        <v>22</v>
      </c>
      <c r="AB729" s="18" t="n">
        <f aca="false">ROUND((L729-K729)*1440,0)</f>
        <v>17</v>
      </c>
      <c r="AC729" s="18" t="n">
        <f aca="false">ROUND((M729-L729)*1440,0)</f>
        <v>88</v>
      </c>
      <c r="AD729" s="18" t="n">
        <f aca="false">IF(N729="","",ROUND((N729-M729)*1440,0))</f>
        <v>168</v>
      </c>
      <c r="AE729" s="18" t="n">
        <f aca="false">IF(O729="","",ROUND((O729-N729)*1440,0))</f>
        <v>186</v>
      </c>
      <c r="AF729" s="18" t="n">
        <f aca="false">IF(P729="","",ROUND((P729-O729)*1440,0))</f>
        <v>8</v>
      </c>
      <c r="AG729" s="18" t="n">
        <f aca="false">IF(Q729="","",ROUND((Q729-P729)*1440,0))</f>
        <v>34</v>
      </c>
      <c r="AH729" s="18" t="n">
        <f aca="false">IF(Q729="","",ROUND((Q729-H729)*1440,0))</f>
        <v>543</v>
      </c>
      <c r="AI729" s="19" t="n">
        <f aca="false">ROUND(IF(O729="",Assumptions!$B$25-K729,O729-K729)*24,1)</f>
        <v>7.7</v>
      </c>
      <c r="AJ729" s="20" t="n">
        <f aca="false">ROUND(MAX(N(Y729)/Assumptions!$C$5, N(Z729)/Assumptions!$C$6, N(AA729)/Assumptions!$C$7, N(AB729)/Assumptions!$C$8, N(AC729)/Assumptions!$C$9, N(AD729)/Assumptions!$C$10, N(AE729)/Assumptions!$C$11, N(AF729)/Assumptions!$C$12, N(AG729)/Assumptions!$C$13),3)</f>
        <v>5.6</v>
      </c>
      <c r="AK729" s="0" t="str">
        <f aca="false">IF(OR(U729="Pending",U729="On Hold"),"Open GRN (awaiting)",IF(AJ729&lt;=1,"Within SLA",IF(ROUND(N(Y729)/Assumptions!$C$5,3)=AJ729,"Gate Wait",IF(ROUND(N(Z729)/Assumptions!$C$6,3)=AJ729,"Dock Wait",IF(ROUND(N(AA729)/Assumptions!$C$7,3)=AJ729,"Unloading",IF(ROUND(N(AB729)/Assumptions!$C$8,3)=AJ729,"Unload-to-QC Wait",IF(ROUND(N(AC729)/Assumptions!$C$9,3)=AJ729,"QC",IF(ROUND(N(AD729)/Assumptions!$C$10,3)=AJ729,"QC-to-GRN Wait",IF(ROUND(N(AE729)/Assumptions!$C$11,3)=AJ729,"GRN Processing",IF(ROUND(N(AF729)/Assumptions!$C$12,3)=AJ729,"GRN-to-Putaway Wait",IF(ROUND(N(AG729)/Assumptions!$C$13,3)=AJ729,"Putaway","Within SLA")))))))))))</f>
        <v>QC-to-GRN Wait</v>
      </c>
    </row>
    <row r="730" customFormat="false" ht="15" hidden="false" customHeight="false" outlineLevel="0" collapsed="false">
      <c r="A730" s="0" t="s">
        <v>2284</v>
      </c>
      <c r="B730" s="0" t="s">
        <v>2285</v>
      </c>
      <c r="C730" s="0" t="s">
        <v>118</v>
      </c>
      <c r="D730" s="0" t="s">
        <v>135</v>
      </c>
      <c r="E730" s="0" t="s">
        <v>2136</v>
      </c>
      <c r="F730" s="0" t="s">
        <v>121</v>
      </c>
      <c r="G730" s="0" t="s">
        <v>138</v>
      </c>
      <c r="H730" s="17" t="n">
        <v>46221.125</v>
      </c>
      <c r="I730" s="17" t="n">
        <v>46221.1305555556</v>
      </c>
      <c r="J730" s="17" t="n">
        <v>46221.1354166667</v>
      </c>
      <c r="K730" s="17" t="n">
        <v>46221.2048611111</v>
      </c>
      <c r="L730" s="17" t="n">
        <v>46221.2326388889</v>
      </c>
      <c r="M730" s="17" t="n">
        <v>46221.2763888889</v>
      </c>
      <c r="N730" s="17" t="n">
        <v>46221.3881944444</v>
      </c>
      <c r="O730" s="17" t="n">
        <v>46221.4354166667</v>
      </c>
      <c r="P730" s="17" t="n">
        <v>46221.4479166667</v>
      </c>
      <c r="Q730" s="17" t="n">
        <v>46221.4638888889</v>
      </c>
      <c r="R730" s="0" t="n">
        <v>2068</v>
      </c>
      <c r="S730" s="0" t="n">
        <v>0</v>
      </c>
      <c r="T730" s="0" t="n">
        <v>0</v>
      </c>
      <c r="U730" s="18" t="s">
        <v>130</v>
      </c>
      <c r="V730" s="18" t="s">
        <v>144</v>
      </c>
      <c r="W730" s="0" t="str">
        <f aca="false">IF(AND(X730&gt;=6,X730&lt;14),"A",IF(AND(X730&gt;=14,X730&lt;22),"B","C"))</f>
        <v>C</v>
      </c>
      <c r="X730" s="18" t="n">
        <f aca="false">HOUR(H730)</f>
        <v>3</v>
      </c>
      <c r="Y730" s="18" t="n">
        <f aca="false">ROUND((I730-H730)*1440,0)</f>
        <v>8</v>
      </c>
      <c r="Z730" s="18" t="n">
        <f aca="false">ROUND((J730-I730)*1440,0)</f>
        <v>7</v>
      </c>
      <c r="AA730" s="18" t="n">
        <f aca="false">ROUND((K730-J730)*1440,0)</f>
        <v>100</v>
      </c>
      <c r="AB730" s="18" t="n">
        <f aca="false">ROUND((L730-K730)*1440,0)</f>
        <v>40</v>
      </c>
      <c r="AC730" s="18" t="n">
        <f aca="false">ROUND((M730-L730)*1440,0)</f>
        <v>63</v>
      </c>
      <c r="AD730" s="18" t="n">
        <f aca="false">IF(N730="","",ROUND((N730-M730)*1440,0))</f>
        <v>161</v>
      </c>
      <c r="AE730" s="18" t="n">
        <f aca="false">IF(O730="","",ROUND((O730-N730)*1440,0))</f>
        <v>68</v>
      </c>
      <c r="AF730" s="18" t="n">
        <f aca="false">IF(P730="","",ROUND((P730-O730)*1440,0))</f>
        <v>18</v>
      </c>
      <c r="AG730" s="18" t="n">
        <f aca="false">IF(Q730="","",ROUND((Q730-P730)*1440,0))</f>
        <v>23</v>
      </c>
      <c r="AH730" s="18" t="n">
        <f aca="false">IF(Q730="","",ROUND((Q730-H730)*1440,0))</f>
        <v>488</v>
      </c>
      <c r="AI730" s="19" t="n">
        <f aca="false">ROUND(IF(O730="",Assumptions!$B$25-K730,O730-K730)*24,1)</f>
        <v>5.5</v>
      </c>
      <c r="AJ730" s="20" t="n">
        <f aca="false">ROUND(MAX(N(Y730)/Assumptions!$C$5, N(Z730)/Assumptions!$C$6, N(AA730)/Assumptions!$C$7, N(AB730)/Assumptions!$C$8, N(AC730)/Assumptions!$C$9, N(AD730)/Assumptions!$C$10, N(AE730)/Assumptions!$C$11, N(AF730)/Assumptions!$C$12, N(AG730)/Assumptions!$C$13),3)</f>
        <v>5.367</v>
      </c>
      <c r="AK730" s="0" t="str">
        <f aca="false">IF(OR(U730="Pending",U730="On Hold"),"Open GRN (awaiting)",IF(AJ730&lt;=1,"Within SLA",IF(ROUND(N(Y730)/Assumptions!$C$5,3)=AJ730,"Gate Wait",IF(ROUND(N(Z730)/Assumptions!$C$6,3)=AJ730,"Dock Wait",IF(ROUND(N(AA730)/Assumptions!$C$7,3)=AJ730,"Unloading",IF(ROUND(N(AB730)/Assumptions!$C$8,3)=AJ730,"Unload-to-QC Wait",IF(ROUND(N(AC730)/Assumptions!$C$9,3)=AJ730,"QC",IF(ROUND(N(AD730)/Assumptions!$C$10,3)=AJ730,"QC-to-GRN Wait",IF(ROUND(N(AE730)/Assumptions!$C$11,3)=AJ730,"GRN Processing",IF(ROUND(N(AF730)/Assumptions!$C$12,3)=AJ730,"GRN-to-Putaway Wait",IF(ROUND(N(AG730)/Assumptions!$C$13,3)=AJ730,"Putaway","Within SLA")))))))))))</f>
        <v>QC-to-GRN Wait</v>
      </c>
    </row>
    <row r="731" customFormat="false" ht="15" hidden="false" customHeight="false" outlineLevel="0" collapsed="false">
      <c r="A731" s="0" t="s">
        <v>2286</v>
      </c>
      <c r="B731" s="0" t="s">
        <v>2287</v>
      </c>
      <c r="C731" s="0" t="s">
        <v>175</v>
      </c>
      <c r="D731" s="0" t="s">
        <v>147</v>
      </c>
      <c r="E731" s="0" t="s">
        <v>2288</v>
      </c>
      <c r="F731" s="0" t="s">
        <v>177</v>
      </c>
      <c r="G731" s="0" t="s">
        <v>167</v>
      </c>
      <c r="H731" s="17" t="n">
        <v>46221.1263888889</v>
      </c>
      <c r="I731" s="17" t="n">
        <v>46221.1479166667</v>
      </c>
      <c r="J731" s="17" t="n">
        <v>46221.1555555556</v>
      </c>
      <c r="K731" s="17" t="n">
        <v>46221.1708333333</v>
      </c>
      <c r="L731" s="17" t="n">
        <v>46221.1881944445</v>
      </c>
      <c r="M731" s="17" t="n">
        <v>46221.2520833333</v>
      </c>
      <c r="N731" s="17" t="n">
        <v>46221.3506944445</v>
      </c>
      <c r="O731" s="17" t="n">
        <v>46221.4506944444</v>
      </c>
      <c r="P731" s="17" t="n">
        <v>46221.4625</v>
      </c>
      <c r="Q731" s="17" t="n">
        <v>46221.4694444445</v>
      </c>
      <c r="R731" s="0" t="n">
        <v>380</v>
      </c>
      <c r="S731" s="0" t="n">
        <v>0</v>
      </c>
      <c r="T731" s="0" t="n">
        <v>0</v>
      </c>
      <c r="U731" s="18" t="s">
        <v>130</v>
      </c>
      <c r="V731" s="18" t="s">
        <v>144</v>
      </c>
      <c r="W731" s="0" t="str">
        <f aca="false">IF(AND(X731&gt;=6,X731&lt;14),"A",IF(AND(X731&gt;=14,X731&lt;22),"B","C"))</f>
        <v>C</v>
      </c>
      <c r="X731" s="18" t="n">
        <f aca="false">HOUR(H731)</f>
        <v>3</v>
      </c>
      <c r="Y731" s="18" t="n">
        <f aca="false">ROUND((I731-H731)*1440,0)</f>
        <v>31</v>
      </c>
      <c r="Z731" s="18" t="n">
        <f aca="false">ROUND((J731-I731)*1440,0)</f>
        <v>11</v>
      </c>
      <c r="AA731" s="18" t="n">
        <f aca="false">ROUND((K731-J731)*1440,0)</f>
        <v>22</v>
      </c>
      <c r="AB731" s="18" t="n">
        <f aca="false">ROUND((L731-K731)*1440,0)</f>
        <v>25</v>
      </c>
      <c r="AC731" s="18" t="n">
        <f aca="false">ROUND((M731-L731)*1440,0)</f>
        <v>92</v>
      </c>
      <c r="AD731" s="18" t="n">
        <f aca="false">IF(N731="","",ROUND((N731-M731)*1440,0))</f>
        <v>142</v>
      </c>
      <c r="AE731" s="18" t="n">
        <f aca="false">IF(O731="","",ROUND((O731-N731)*1440,0))</f>
        <v>144</v>
      </c>
      <c r="AF731" s="18" t="n">
        <f aca="false">IF(P731="","",ROUND((P731-O731)*1440,0))</f>
        <v>17</v>
      </c>
      <c r="AG731" s="18" t="n">
        <f aca="false">IF(Q731="","",ROUND((Q731-P731)*1440,0))</f>
        <v>10</v>
      </c>
      <c r="AH731" s="18" t="n">
        <f aca="false">IF(Q731="","",ROUND((Q731-H731)*1440,0))</f>
        <v>494</v>
      </c>
      <c r="AI731" s="19" t="n">
        <f aca="false">ROUND(IF(O731="",Assumptions!$B$25-K731,O731-K731)*24,1)</f>
        <v>6.7</v>
      </c>
      <c r="AJ731" s="20" t="n">
        <f aca="false">ROUND(MAX(N(Y731)/Assumptions!$C$5, N(Z731)/Assumptions!$C$6, N(AA731)/Assumptions!$C$7, N(AB731)/Assumptions!$C$8, N(AC731)/Assumptions!$C$9, N(AD731)/Assumptions!$C$10, N(AE731)/Assumptions!$C$11, N(AF731)/Assumptions!$C$12, N(AG731)/Assumptions!$C$13),3)</f>
        <v>4.733</v>
      </c>
      <c r="AK731" s="0" t="str">
        <f aca="false">IF(OR(U731="Pending",U731="On Hold"),"Open GRN (awaiting)",IF(AJ731&lt;=1,"Within SLA",IF(ROUND(N(Y731)/Assumptions!$C$5,3)=AJ731,"Gate Wait",IF(ROUND(N(Z731)/Assumptions!$C$6,3)=AJ731,"Dock Wait",IF(ROUND(N(AA731)/Assumptions!$C$7,3)=AJ731,"Unloading",IF(ROUND(N(AB731)/Assumptions!$C$8,3)=AJ731,"Unload-to-QC Wait",IF(ROUND(N(AC731)/Assumptions!$C$9,3)=AJ731,"QC",IF(ROUND(N(AD731)/Assumptions!$C$10,3)=AJ731,"QC-to-GRN Wait",IF(ROUND(N(AE731)/Assumptions!$C$11,3)=AJ731,"GRN Processing",IF(ROUND(N(AF731)/Assumptions!$C$12,3)=AJ731,"GRN-to-Putaway Wait",IF(ROUND(N(AG731)/Assumptions!$C$13,3)=AJ731,"Putaway","Within SLA")))))))))))</f>
        <v>QC-to-GRN Wait</v>
      </c>
    </row>
    <row r="732" customFormat="false" ht="15" hidden="false" customHeight="false" outlineLevel="0" collapsed="false">
      <c r="A732" s="0" t="s">
        <v>2289</v>
      </c>
      <c r="B732" s="0" t="s">
        <v>2290</v>
      </c>
      <c r="C732" s="0" t="s">
        <v>184</v>
      </c>
      <c r="D732" s="0" t="s">
        <v>147</v>
      </c>
      <c r="E732" s="0" t="s">
        <v>1113</v>
      </c>
      <c r="F732" s="0" t="s">
        <v>177</v>
      </c>
      <c r="G732" s="0" t="s">
        <v>167</v>
      </c>
      <c r="H732" s="17" t="n">
        <v>46221.2381944444</v>
      </c>
      <c r="I732" s="17" t="n">
        <v>46221.2701388889</v>
      </c>
      <c r="J732" s="17" t="n">
        <v>46221.2770833333</v>
      </c>
      <c r="K732" s="17" t="n">
        <v>46221.2979166667</v>
      </c>
      <c r="L732" s="17" t="n">
        <v>46221.3215277778</v>
      </c>
      <c r="M732" s="17" t="n">
        <v>46221.3423611111</v>
      </c>
      <c r="N732" s="17" t="n">
        <v>46221.4354166667</v>
      </c>
      <c r="O732" s="17" t="n">
        <v>46221.5847222222</v>
      </c>
      <c r="P732" s="17" t="n">
        <v>46221.6027777778</v>
      </c>
      <c r="Q732" s="17" t="n">
        <v>46221.6118055556</v>
      </c>
      <c r="R732" s="0" t="n">
        <v>227</v>
      </c>
      <c r="S732" s="0" t="n">
        <v>0</v>
      </c>
      <c r="T732" s="0" t="n">
        <v>0</v>
      </c>
      <c r="U732" s="18" t="s">
        <v>130</v>
      </c>
      <c r="V732" s="18" t="s">
        <v>156</v>
      </c>
      <c r="W732" s="0" t="str">
        <f aca="false">IF(AND(X732&gt;=6,X732&lt;14),"A",IF(AND(X732&gt;=14,X732&lt;22),"B","C"))</f>
        <v>C</v>
      </c>
      <c r="X732" s="18" t="n">
        <f aca="false">HOUR(H732)</f>
        <v>5</v>
      </c>
      <c r="Y732" s="18" t="n">
        <f aca="false">ROUND((I732-H732)*1440,0)</f>
        <v>46</v>
      </c>
      <c r="Z732" s="18" t="n">
        <f aca="false">ROUND((J732-I732)*1440,0)</f>
        <v>10</v>
      </c>
      <c r="AA732" s="18" t="n">
        <f aca="false">ROUND((K732-J732)*1440,0)</f>
        <v>30</v>
      </c>
      <c r="AB732" s="18" t="n">
        <f aca="false">ROUND((L732-K732)*1440,0)</f>
        <v>34</v>
      </c>
      <c r="AC732" s="18" t="n">
        <f aca="false">ROUND((M732-L732)*1440,0)</f>
        <v>30</v>
      </c>
      <c r="AD732" s="18" t="n">
        <f aca="false">IF(N732="","",ROUND((N732-M732)*1440,0))</f>
        <v>134</v>
      </c>
      <c r="AE732" s="18" t="n">
        <f aca="false">IF(O732="","",ROUND((O732-N732)*1440,0))</f>
        <v>215</v>
      </c>
      <c r="AF732" s="18" t="n">
        <f aca="false">IF(P732="","",ROUND((P732-O732)*1440,0))</f>
        <v>26</v>
      </c>
      <c r="AG732" s="18" t="n">
        <f aca="false">IF(Q732="","",ROUND((Q732-P732)*1440,0))</f>
        <v>13</v>
      </c>
      <c r="AH732" s="18" t="n">
        <f aca="false">IF(Q732="","",ROUND((Q732-H732)*1440,0))</f>
        <v>538</v>
      </c>
      <c r="AI732" s="19" t="n">
        <f aca="false">ROUND(IF(O732="",Assumptions!$B$25-K732,O732-K732)*24,1)</f>
        <v>6.9</v>
      </c>
      <c r="AJ732" s="20" t="n">
        <f aca="false">ROUND(MAX(N(Y732)/Assumptions!$C$5, N(Z732)/Assumptions!$C$6, N(AA732)/Assumptions!$C$7, N(AB732)/Assumptions!$C$8, N(AC732)/Assumptions!$C$9, N(AD732)/Assumptions!$C$10, N(AE732)/Assumptions!$C$11, N(AF732)/Assumptions!$C$12, N(AG732)/Assumptions!$C$13),3)</f>
        <v>4.778</v>
      </c>
      <c r="AK732" s="0" t="str">
        <f aca="false">IF(OR(U732="Pending",U732="On Hold"),"Open GRN (awaiting)",IF(AJ732&lt;=1,"Within SLA",IF(ROUND(N(Y732)/Assumptions!$C$5,3)=AJ732,"Gate Wait",IF(ROUND(N(Z732)/Assumptions!$C$6,3)=AJ732,"Dock Wait",IF(ROUND(N(AA732)/Assumptions!$C$7,3)=AJ732,"Unloading",IF(ROUND(N(AB732)/Assumptions!$C$8,3)=AJ732,"Unload-to-QC Wait",IF(ROUND(N(AC732)/Assumptions!$C$9,3)=AJ732,"QC",IF(ROUND(N(AD732)/Assumptions!$C$10,3)=AJ732,"QC-to-GRN Wait",IF(ROUND(N(AE732)/Assumptions!$C$11,3)=AJ732,"GRN Processing",IF(ROUND(N(AF732)/Assumptions!$C$12,3)=AJ732,"GRN-to-Putaway Wait",IF(ROUND(N(AG732)/Assumptions!$C$13,3)=AJ732,"Putaway","Within SLA")))))))))))</f>
        <v>GRN Processing</v>
      </c>
    </row>
    <row r="733" customFormat="false" ht="15" hidden="false" customHeight="false" outlineLevel="0" collapsed="false">
      <c r="A733" s="0" t="s">
        <v>2291</v>
      </c>
      <c r="B733" s="0" t="s">
        <v>2292</v>
      </c>
      <c r="C733" s="0" t="s">
        <v>170</v>
      </c>
      <c r="D733" s="0" t="s">
        <v>135</v>
      </c>
      <c r="E733" s="0" t="s">
        <v>2293</v>
      </c>
      <c r="F733" s="0" t="s">
        <v>172</v>
      </c>
      <c r="G733" s="0" t="s">
        <v>138</v>
      </c>
      <c r="H733" s="17" t="n">
        <v>46221.3201388889</v>
      </c>
      <c r="I733" s="17" t="n">
        <v>46221.3347222222</v>
      </c>
      <c r="J733" s="17" t="n">
        <v>46221.3444444445</v>
      </c>
      <c r="K733" s="17" t="n">
        <v>46221.36875</v>
      </c>
      <c r="L733" s="17" t="n">
        <v>46221.375</v>
      </c>
      <c r="M733" s="17" t="n">
        <v>46221.3826388889</v>
      </c>
      <c r="N733" s="17" t="n">
        <v>46221.4159722222</v>
      </c>
      <c r="O733" s="17" t="n">
        <v>46221.4375</v>
      </c>
      <c r="P733" s="17" t="n">
        <v>46221.4451388889</v>
      </c>
      <c r="Q733" s="17" t="n">
        <v>46221.48125</v>
      </c>
      <c r="R733" s="0" t="n">
        <v>335</v>
      </c>
      <c r="S733" s="0" t="n">
        <v>0</v>
      </c>
      <c r="T733" s="0" t="n">
        <v>0</v>
      </c>
      <c r="U733" s="18" t="s">
        <v>130</v>
      </c>
      <c r="V733" s="18" t="s">
        <v>144</v>
      </c>
      <c r="W733" s="0" t="str">
        <f aca="false">IF(AND(X733&gt;=6,X733&lt;14),"A",IF(AND(X733&gt;=14,X733&lt;22),"B","C"))</f>
        <v>A</v>
      </c>
      <c r="X733" s="18" t="n">
        <f aca="false">HOUR(H733)</f>
        <v>7</v>
      </c>
      <c r="Y733" s="18" t="n">
        <f aca="false">ROUND((I733-H733)*1440,0)</f>
        <v>21</v>
      </c>
      <c r="Z733" s="18" t="n">
        <f aca="false">ROUND((J733-I733)*1440,0)</f>
        <v>14</v>
      </c>
      <c r="AA733" s="18" t="n">
        <f aca="false">ROUND((K733-J733)*1440,0)</f>
        <v>35</v>
      </c>
      <c r="AB733" s="18" t="n">
        <f aca="false">ROUND((L733-K733)*1440,0)</f>
        <v>9</v>
      </c>
      <c r="AC733" s="18" t="n">
        <f aca="false">ROUND((M733-L733)*1440,0)</f>
        <v>11</v>
      </c>
      <c r="AD733" s="18" t="n">
        <f aca="false">IF(N733="","",ROUND((N733-M733)*1440,0))</f>
        <v>48</v>
      </c>
      <c r="AE733" s="18" t="n">
        <f aca="false">IF(O733="","",ROUND((O733-N733)*1440,0))</f>
        <v>31</v>
      </c>
      <c r="AF733" s="18" t="n">
        <f aca="false">IF(P733="","",ROUND((P733-O733)*1440,0))</f>
        <v>11</v>
      </c>
      <c r="AG733" s="18" t="n">
        <f aca="false">IF(Q733="","",ROUND((Q733-P733)*1440,0))</f>
        <v>52</v>
      </c>
      <c r="AH733" s="18" t="n">
        <f aca="false">IF(Q733="","",ROUND((Q733-H733)*1440,0))</f>
        <v>232</v>
      </c>
      <c r="AI733" s="19" t="n">
        <f aca="false">ROUND(IF(O733="",Assumptions!$B$25-K733,O733-K733)*24,1)</f>
        <v>1.7</v>
      </c>
      <c r="AJ733" s="20" t="n">
        <f aca="false">ROUND(MAX(N(Y733)/Assumptions!$C$5, N(Z733)/Assumptions!$C$6, N(AA733)/Assumptions!$C$7, N(AB733)/Assumptions!$C$8, N(AC733)/Assumptions!$C$9, N(AD733)/Assumptions!$C$10, N(AE733)/Assumptions!$C$11, N(AF733)/Assumptions!$C$12, N(AG733)/Assumptions!$C$13),3)</f>
        <v>1.6</v>
      </c>
      <c r="AK733" s="0" t="str">
        <f aca="false">IF(OR(U733="Pending",U733="On Hold"),"Open GRN (awaiting)",IF(AJ733&lt;=1,"Within SLA",IF(ROUND(N(Y733)/Assumptions!$C$5,3)=AJ733,"Gate Wait",IF(ROUND(N(Z733)/Assumptions!$C$6,3)=AJ733,"Dock Wait",IF(ROUND(N(AA733)/Assumptions!$C$7,3)=AJ733,"Unloading",IF(ROUND(N(AB733)/Assumptions!$C$8,3)=AJ733,"Unload-to-QC Wait",IF(ROUND(N(AC733)/Assumptions!$C$9,3)=AJ733,"QC",IF(ROUND(N(AD733)/Assumptions!$C$10,3)=AJ733,"QC-to-GRN Wait",IF(ROUND(N(AE733)/Assumptions!$C$11,3)=AJ733,"GRN Processing",IF(ROUND(N(AF733)/Assumptions!$C$12,3)=AJ733,"GRN-to-Putaway Wait",IF(ROUND(N(AG733)/Assumptions!$C$13,3)=AJ733,"Putaway","Within SLA")))))))))))</f>
        <v>QC-to-GRN Wait</v>
      </c>
    </row>
    <row r="734" customFormat="false" ht="15" hidden="false" customHeight="false" outlineLevel="0" collapsed="false">
      <c r="A734" s="0" t="s">
        <v>2294</v>
      </c>
      <c r="B734" s="0" t="s">
        <v>2295</v>
      </c>
      <c r="C734" s="0" t="s">
        <v>118</v>
      </c>
      <c r="D734" s="0" t="s">
        <v>147</v>
      </c>
      <c r="E734" s="0" t="s">
        <v>2296</v>
      </c>
      <c r="F734" s="0" t="s">
        <v>121</v>
      </c>
      <c r="G734" s="0" t="s">
        <v>150</v>
      </c>
      <c r="H734" s="17" t="n">
        <v>46221.33125</v>
      </c>
      <c r="I734" s="17" t="n">
        <v>46221.3381944444</v>
      </c>
      <c r="J734" s="17" t="n">
        <v>46221.3444444445</v>
      </c>
      <c r="K734" s="17" t="n">
        <v>46221.3708333333</v>
      </c>
      <c r="L734" s="17" t="n">
        <v>46221.3805555556</v>
      </c>
      <c r="M734" s="17" t="n">
        <v>46221.3930555556</v>
      </c>
      <c r="N734" s="17" t="n">
        <v>46221.41875</v>
      </c>
      <c r="O734" s="17" t="n">
        <v>46221.4715277778</v>
      </c>
      <c r="P734" s="17" t="n">
        <v>46221.4868055556</v>
      </c>
      <c r="Q734" s="17" t="n">
        <v>46221.50625</v>
      </c>
      <c r="R734" s="0" t="n">
        <v>288</v>
      </c>
      <c r="S734" s="0" t="n">
        <v>0</v>
      </c>
      <c r="T734" s="0" t="n">
        <v>0</v>
      </c>
      <c r="U734" s="18" t="s">
        <v>130</v>
      </c>
      <c r="V734" s="18" t="s">
        <v>131</v>
      </c>
      <c r="W734" s="0" t="str">
        <f aca="false">IF(AND(X734&gt;=6,X734&lt;14),"A",IF(AND(X734&gt;=14,X734&lt;22),"B","C"))</f>
        <v>A</v>
      </c>
      <c r="X734" s="18" t="n">
        <f aca="false">HOUR(H734)</f>
        <v>7</v>
      </c>
      <c r="Y734" s="18" t="n">
        <f aca="false">ROUND((I734-H734)*1440,0)</f>
        <v>10</v>
      </c>
      <c r="Z734" s="18" t="n">
        <f aca="false">ROUND((J734-I734)*1440,0)</f>
        <v>9</v>
      </c>
      <c r="AA734" s="18" t="n">
        <f aca="false">ROUND((K734-J734)*1440,0)</f>
        <v>38</v>
      </c>
      <c r="AB734" s="18" t="n">
        <f aca="false">ROUND((L734-K734)*1440,0)</f>
        <v>14</v>
      </c>
      <c r="AC734" s="18" t="n">
        <f aca="false">ROUND((M734-L734)*1440,0)</f>
        <v>18</v>
      </c>
      <c r="AD734" s="18" t="n">
        <f aca="false">IF(N734="","",ROUND((N734-M734)*1440,0))</f>
        <v>37</v>
      </c>
      <c r="AE734" s="18" t="n">
        <f aca="false">IF(O734="","",ROUND((O734-N734)*1440,0))</f>
        <v>76</v>
      </c>
      <c r="AF734" s="18" t="n">
        <f aca="false">IF(P734="","",ROUND((P734-O734)*1440,0))</f>
        <v>22</v>
      </c>
      <c r="AG734" s="18" t="n">
        <f aca="false">IF(Q734="","",ROUND((Q734-P734)*1440,0))</f>
        <v>28</v>
      </c>
      <c r="AH734" s="18" t="n">
        <f aca="false">IF(Q734="","",ROUND((Q734-H734)*1440,0))</f>
        <v>252</v>
      </c>
      <c r="AI734" s="19" t="n">
        <f aca="false">ROUND(IF(O734="",Assumptions!$B$25-K734,O734-K734)*24,1)</f>
        <v>2.4</v>
      </c>
      <c r="AJ734" s="20" t="n">
        <f aca="false">ROUND(MAX(N(Y734)/Assumptions!$C$5, N(Z734)/Assumptions!$C$6, N(AA734)/Assumptions!$C$7, N(AB734)/Assumptions!$C$8, N(AC734)/Assumptions!$C$9, N(AD734)/Assumptions!$C$10, N(AE734)/Assumptions!$C$11, N(AF734)/Assumptions!$C$12, N(AG734)/Assumptions!$C$13),3)</f>
        <v>1.689</v>
      </c>
      <c r="AK734" s="0" t="str">
        <f aca="false">IF(OR(U734="Pending",U734="On Hold"),"Open GRN (awaiting)",IF(AJ734&lt;=1,"Within SLA",IF(ROUND(N(Y734)/Assumptions!$C$5,3)=AJ734,"Gate Wait",IF(ROUND(N(Z734)/Assumptions!$C$6,3)=AJ734,"Dock Wait",IF(ROUND(N(AA734)/Assumptions!$C$7,3)=AJ734,"Unloading",IF(ROUND(N(AB734)/Assumptions!$C$8,3)=AJ734,"Unload-to-QC Wait",IF(ROUND(N(AC734)/Assumptions!$C$9,3)=AJ734,"QC",IF(ROUND(N(AD734)/Assumptions!$C$10,3)=AJ734,"QC-to-GRN Wait",IF(ROUND(N(AE734)/Assumptions!$C$11,3)=AJ734,"GRN Processing",IF(ROUND(N(AF734)/Assumptions!$C$12,3)=AJ734,"GRN-to-Putaway Wait",IF(ROUND(N(AG734)/Assumptions!$C$13,3)=AJ734,"Putaway","Within SLA")))))))))))</f>
        <v>GRN Processing</v>
      </c>
    </row>
    <row r="735" customFormat="false" ht="15" hidden="false" customHeight="false" outlineLevel="0" collapsed="false">
      <c r="A735" s="0" t="s">
        <v>2297</v>
      </c>
      <c r="B735" s="0" t="s">
        <v>2298</v>
      </c>
      <c r="C735" s="0" t="s">
        <v>252</v>
      </c>
      <c r="D735" s="0" t="s">
        <v>119</v>
      </c>
      <c r="E735" s="0" t="s">
        <v>2299</v>
      </c>
      <c r="F735" s="0" t="s">
        <v>155</v>
      </c>
      <c r="G735" s="0" t="s">
        <v>122</v>
      </c>
      <c r="H735" s="17" t="n">
        <v>46221.3395833333</v>
      </c>
      <c r="I735" s="17" t="n">
        <v>46221.3597222222</v>
      </c>
      <c r="J735" s="17" t="n">
        <v>46221.3743055556</v>
      </c>
      <c r="K735" s="17" t="n">
        <v>46221.4083333333</v>
      </c>
      <c r="L735" s="17" t="n">
        <v>46221.4236111111</v>
      </c>
      <c r="M735" s="17" t="n">
        <v>46221.4625</v>
      </c>
      <c r="N735" s="17" t="n">
        <v>46221.5236111111</v>
      </c>
      <c r="O735" s="17" t="n">
        <v>46221.5652777778</v>
      </c>
      <c r="P735" s="17" t="n">
        <v>46221.58125</v>
      </c>
      <c r="Q735" s="17" t="n">
        <v>46221.6034722222</v>
      </c>
      <c r="R735" s="0" t="n">
        <v>462</v>
      </c>
      <c r="S735" s="0" t="n">
        <v>0</v>
      </c>
      <c r="T735" s="0" t="n">
        <v>0</v>
      </c>
      <c r="U735" s="18" t="s">
        <v>130</v>
      </c>
      <c r="V735" s="18" t="s">
        <v>144</v>
      </c>
      <c r="W735" s="0" t="str">
        <f aca="false">IF(AND(X735&gt;=6,X735&lt;14),"A",IF(AND(X735&gt;=14,X735&lt;22),"B","C"))</f>
        <v>A</v>
      </c>
      <c r="X735" s="18" t="n">
        <f aca="false">HOUR(H735)</f>
        <v>8</v>
      </c>
      <c r="Y735" s="18" t="n">
        <f aca="false">ROUND((I735-H735)*1440,0)</f>
        <v>29</v>
      </c>
      <c r="Z735" s="18" t="n">
        <f aca="false">ROUND((J735-I735)*1440,0)</f>
        <v>21</v>
      </c>
      <c r="AA735" s="18" t="n">
        <f aca="false">ROUND((K735-J735)*1440,0)</f>
        <v>49</v>
      </c>
      <c r="AB735" s="18" t="n">
        <f aca="false">ROUND((L735-K735)*1440,0)</f>
        <v>22</v>
      </c>
      <c r="AC735" s="18" t="n">
        <f aca="false">ROUND((M735-L735)*1440,0)</f>
        <v>56</v>
      </c>
      <c r="AD735" s="18" t="n">
        <f aca="false">IF(N735="","",ROUND((N735-M735)*1440,0))</f>
        <v>88</v>
      </c>
      <c r="AE735" s="18" t="n">
        <f aca="false">IF(O735="","",ROUND((O735-N735)*1440,0))</f>
        <v>60</v>
      </c>
      <c r="AF735" s="18" t="n">
        <f aca="false">IF(P735="","",ROUND((P735-O735)*1440,0))</f>
        <v>23</v>
      </c>
      <c r="AG735" s="18" t="n">
        <f aca="false">IF(Q735="","",ROUND((Q735-P735)*1440,0))</f>
        <v>32</v>
      </c>
      <c r="AH735" s="18" t="n">
        <f aca="false">IF(Q735="","",ROUND((Q735-H735)*1440,0))</f>
        <v>380</v>
      </c>
      <c r="AI735" s="19" t="n">
        <f aca="false">ROUND(IF(O735="",Assumptions!$B$25-K735,O735-K735)*24,1)</f>
        <v>3.8</v>
      </c>
      <c r="AJ735" s="20" t="n">
        <f aca="false">ROUND(MAX(N(Y735)/Assumptions!$C$5, N(Z735)/Assumptions!$C$6, N(AA735)/Assumptions!$C$7, N(AB735)/Assumptions!$C$8, N(AC735)/Assumptions!$C$9, N(AD735)/Assumptions!$C$10, N(AE735)/Assumptions!$C$11, N(AF735)/Assumptions!$C$12, N(AG735)/Assumptions!$C$13),3)</f>
        <v>2.933</v>
      </c>
      <c r="AK735" s="0" t="str">
        <f aca="false">IF(OR(U735="Pending",U735="On Hold"),"Open GRN (awaiting)",IF(AJ735&lt;=1,"Within SLA",IF(ROUND(N(Y735)/Assumptions!$C$5,3)=AJ735,"Gate Wait",IF(ROUND(N(Z735)/Assumptions!$C$6,3)=AJ735,"Dock Wait",IF(ROUND(N(AA735)/Assumptions!$C$7,3)=AJ735,"Unloading",IF(ROUND(N(AB735)/Assumptions!$C$8,3)=AJ735,"Unload-to-QC Wait",IF(ROUND(N(AC735)/Assumptions!$C$9,3)=AJ735,"QC",IF(ROUND(N(AD735)/Assumptions!$C$10,3)=AJ735,"QC-to-GRN Wait",IF(ROUND(N(AE735)/Assumptions!$C$11,3)=AJ735,"GRN Processing",IF(ROUND(N(AF735)/Assumptions!$C$12,3)=AJ735,"GRN-to-Putaway Wait",IF(ROUND(N(AG735)/Assumptions!$C$13,3)=AJ735,"Putaway","Within SLA")))))))))))</f>
        <v>QC-to-GRN Wait</v>
      </c>
    </row>
    <row r="736" customFormat="false" ht="15" hidden="false" customHeight="false" outlineLevel="0" collapsed="false">
      <c r="A736" s="0" t="s">
        <v>2300</v>
      </c>
      <c r="B736" s="0" t="s">
        <v>2301</v>
      </c>
      <c r="C736" s="0" t="s">
        <v>184</v>
      </c>
      <c r="D736" s="0" t="s">
        <v>135</v>
      </c>
      <c r="E736" s="0" t="s">
        <v>659</v>
      </c>
      <c r="F736" s="0" t="s">
        <v>177</v>
      </c>
      <c r="G736" s="0" t="s">
        <v>138</v>
      </c>
      <c r="H736" s="17" t="n">
        <v>46221.34375</v>
      </c>
      <c r="I736" s="17" t="n">
        <v>46221.3520833333</v>
      </c>
      <c r="J736" s="17" t="n">
        <v>46221.3576388889</v>
      </c>
      <c r="K736" s="17" t="n">
        <v>46221.4055555556</v>
      </c>
      <c r="L736" s="17" t="n">
        <v>46221.4347222222</v>
      </c>
      <c r="M736" s="17" t="n">
        <v>46221.4743055556</v>
      </c>
      <c r="N736" s="17" t="n">
        <v>46221.4847222222</v>
      </c>
      <c r="O736" s="17" t="n">
        <v>46221.5347222222</v>
      </c>
      <c r="P736" s="17" t="n">
        <v>46221.5430555556</v>
      </c>
      <c r="Q736" s="17" t="n">
        <v>46221.5625</v>
      </c>
      <c r="R736" s="0" t="n">
        <v>457</v>
      </c>
      <c r="S736" s="0" t="n">
        <v>0</v>
      </c>
      <c r="T736" s="0" t="n">
        <v>0</v>
      </c>
      <c r="U736" s="18" t="s">
        <v>130</v>
      </c>
      <c r="V736" s="18" t="s">
        <v>139</v>
      </c>
      <c r="W736" s="0" t="str">
        <f aca="false">IF(AND(X736&gt;=6,X736&lt;14),"A",IF(AND(X736&gt;=14,X736&lt;22),"B","C"))</f>
        <v>A</v>
      </c>
      <c r="X736" s="18" t="n">
        <f aca="false">HOUR(H736)</f>
        <v>8</v>
      </c>
      <c r="Y736" s="18" t="n">
        <f aca="false">ROUND((I736-H736)*1440,0)</f>
        <v>12</v>
      </c>
      <c r="Z736" s="18" t="n">
        <f aca="false">ROUND((J736-I736)*1440,0)</f>
        <v>8</v>
      </c>
      <c r="AA736" s="18" t="n">
        <f aca="false">ROUND((K736-J736)*1440,0)</f>
        <v>69</v>
      </c>
      <c r="AB736" s="18" t="n">
        <f aca="false">ROUND((L736-K736)*1440,0)</f>
        <v>42</v>
      </c>
      <c r="AC736" s="18" t="n">
        <f aca="false">ROUND((M736-L736)*1440,0)</f>
        <v>57</v>
      </c>
      <c r="AD736" s="18" t="n">
        <f aca="false">IF(N736="","",ROUND((N736-M736)*1440,0))</f>
        <v>15</v>
      </c>
      <c r="AE736" s="18" t="n">
        <f aca="false">IF(O736="","",ROUND((O736-N736)*1440,0))</f>
        <v>72</v>
      </c>
      <c r="AF736" s="18" t="n">
        <f aca="false">IF(P736="","",ROUND((P736-O736)*1440,0))</f>
        <v>12</v>
      </c>
      <c r="AG736" s="18" t="n">
        <f aca="false">IF(Q736="","",ROUND((Q736-P736)*1440,0))</f>
        <v>28</v>
      </c>
      <c r="AH736" s="18" t="n">
        <f aca="false">IF(Q736="","",ROUND((Q736-H736)*1440,0))</f>
        <v>315</v>
      </c>
      <c r="AI736" s="19" t="n">
        <f aca="false">ROUND(IF(O736="",Assumptions!$B$25-K736,O736-K736)*24,1)</f>
        <v>3.1</v>
      </c>
      <c r="AJ736" s="20" t="n">
        <f aca="false">ROUND(MAX(N(Y736)/Assumptions!$C$5, N(Z736)/Assumptions!$C$6, N(AA736)/Assumptions!$C$7, N(AB736)/Assumptions!$C$8, N(AC736)/Assumptions!$C$9, N(AD736)/Assumptions!$C$10, N(AE736)/Assumptions!$C$11, N(AF736)/Assumptions!$C$12, N(AG736)/Assumptions!$C$13),3)</f>
        <v>2.8</v>
      </c>
      <c r="AK736" s="0" t="str">
        <f aca="false">IF(OR(U736="Pending",U736="On Hold"),"Open GRN (awaiting)",IF(AJ736&lt;=1,"Within SLA",IF(ROUND(N(Y736)/Assumptions!$C$5,3)=AJ736,"Gate Wait",IF(ROUND(N(Z736)/Assumptions!$C$6,3)=AJ736,"Dock Wait",IF(ROUND(N(AA736)/Assumptions!$C$7,3)=AJ736,"Unloading",IF(ROUND(N(AB736)/Assumptions!$C$8,3)=AJ736,"Unload-to-QC Wait",IF(ROUND(N(AC736)/Assumptions!$C$9,3)=AJ736,"QC",IF(ROUND(N(AD736)/Assumptions!$C$10,3)=AJ736,"QC-to-GRN Wait",IF(ROUND(N(AE736)/Assumptions!$C$11,3)=AJ736,"GRN Processing",IF(ROUND(N(AF736)/Assumptions!$C$12,3)=AJ736,"GRN-to-Putaway Wait",IF(ROUND(N(AG736)/Assumptions!$C$13,3)=AJ736,"Putaway","Within SLA")))))))))))</f>
        <v>Unload-to-QC Wait</v>
      </c>
    </row>
    <row r="737" customFormat="false" ht="15" hidden="false" customHeight="false" outlineLevel="0" collapsed="false">
      <c r="A737" s="0" t="s">
        <v>2302</v>
      </c>
      <c r="B737" s="0" t="s">
        <v>2303</v>
      </c>
      <c r="C737" s="0" t="s">
        <v>184</v>
      </c>
      <c r="D737" s="0" t="s">
        <v>119</v>
      </c>
      <c r="E737" s="0" t="s">
        <v>2304</v>
      </c>
      <c r="F737" s="0" t="s">
        <v>177</v>
      </c>
      <c r="G737" s="0" t="s">
        <v>129</v>
      </c>
      <c r="H737" s="17" t="n">
        <v>46221.3534722222</v>
      </c>
      <c r="I737" s="17" t="n">
        <v>46221.4118055556</v>
      </c>
      <c r="J737" s="17" t="n">
        <v>46221.4222222222</v>
      </c>
      <c r="K737" s="17" t="n">
        <v>46221.4513888889</v>
      </c>
      <c r="L737" s="17" t="n">
        <v>46221.4541666667</v>
      </c>
      <c r="M737" s="17" t="n">
        <v>46221.4854166667</v>
      </c>
      <c r="N737" s="17" t="n">
        <v>46221.4916666667</v>
      </c>
      <c r="O737" s="17" t="n">
        <v>46221.51875</v>
      </c>
      <c r="P737" s="17" t="n">
        <v>46221.5291666667</v>
      </c>
      <c r="Q737" s="17" t="n">
        <v>46221.5375</v>
      </c>
      <c r="R737" s="0" t="n">
        <v>461</v>
      </c>
      <c r="S737" s="0" t="n">
        <v>0</v>
      </c>
      <c r="T737" s="0" t="n">
        <v>0</v>
      </c>
      <c r="U737" s="18" t="s">
        <v>130</v>
      </c>
      <c r="V737" s="18" t="s">
        <v>144</v>
      </c>
      <c r="W737" s="0" t="str">
        <f aca="false">IF(AND(X737&gt;=6,X737&lt;14),"A",IF(AND(X737&gt;=14,X737&lt;22),"B","C"))</f>
        <v>A</v>
      </c>
      <c r="X737" s="18" t="n">
        <f aca="false">HOUR(H737)</f>
        <v>8</v>
      </c>
      <c r="Y737" s="18" t="n">
        <f aca="false">ROUND((I737-H737)*1440,0)</f>
        <v>84</v>
      </c>
      <c r="Z737" s="18" t="n">
        <f aca="false">ROUND((J737-I737)*1440,0)</f>
        <v>15</v>
      </c>
      <c r="AA737" s="18" t="n">
        <f aca="false">ROUND((K737-J737)*1440,0)</f>
        <v>42</v>
      </c>
      <c r="AB737" s="18" t="n">
        <f aca="false">ROUND((L737-K737)*1440,0)</f>
        <v>4</v>
      </c>
      <c r="AC737" s="18" t="n">
        <f aca="false">ROUND((M737-L737)*1440,0)</f>
        <v>45</v>
      </c>
      <c r="AD737" s="18" t="n">
        <f aca="false">IF(N737="","",ROUND((N737-M737)*1440,0))</f>
        <v>9</v>
      </c>
      <c r="AE737" s="18" t="n">
        <f aca="false">IF(O737="","",ROUND((O737-N737)*1440,0))</f>
        <v>39</v>
      </c>
      <c r="AF737" s="18" t="n">
        <f aca="false">IF(P737="","",ROUND((P737-O737)*1440,0))</f>
        <v>15</v>
      </c>
      <c r="AG737" s="18" t="n">
        <f aca="false">IF(Q737="","",ROUND((Q737-P737)*1440,0))</f>
        <v>12</v>
      </c>
      <c r="AH737" s="18" t="n">
        <f aca="false">IF(Q737="","",ROUND((Q737-H737)*1440,0))</f>
        <v>265</v>
      </c>
      <c r="AI737" s="19" t="n">
        <f aca="false">ROUND(IF(O737="",Assumptions!$B$25-K737,O737-K737)*24,1)</f>
        <v>1.6</v>
      </c>
      <c r="AJ737" s="20" t="n">
        <f aca="false">ROUND(MAX(N(Y737)/Assumptions!$C$5, N(Z737)/Assumptions!$C$6, N(AA737)/Assumptions!$C$7, N(AB737)/Assumptions!$C$8, N(AC737)/Assumptions!$C$9, N(AD737)/Assumptions!$C$10, N(AE737)/Assumptions!$C$11, N(AF737)/Assumptions!$C$12, N(AG737)/Assumptions!$C$13),3)</f>
        <v>2.8</v>
      </c>
      <c r="AK737" s="0" t="str">
        <f aca="false">IF(OR(U737="Pending",U737="On Hold"),"Open GRN (awaiting)",IF(AJ737&lt;=1,"Within SLA",IF(ROUND(N(Y737)/Assumptions!$C$5,3)=AJ737,"Gate Wait",IF(ROUND(N(Z737)/Assumptions!$C$6,3)=AJ737,"Dock Wait",IF(ROUND(N(AA737)/Assumptions!$C$7,3)=AJ737,"Unloading",IF(ROUND(N(AB737)/Assumptions!$C$8,3)=AJ737,"Unload-to-QC Wait",IF(ROUND(N(AC737)/Assumptions!$C$9,3)=AJ737,"QC",IF(ROUND(N(AD737)/Assumptions!$C$10,3)=AJ737,"QC-to-GRN Wait",IF(ROUND(N(AE737)/Assumptions!$C$11,3)=AJ737,"GRN Processing",IF(ROUND(N(AF737)/Assumptions!$C$12,3)=AJ737,"GRN-to-Putaway Wait",IF(ROUND(N(AG737)/Assumptions!$C$13,3)=AJ737,"Putaway","Within SLA")))))))))))</f>
        <v>Gate Wait</v>
      </c>
    </row>
    <row r="738" customFormat="false" ht="15" hidden="false" customHeight="false" outlineLevel="0" collapsed="false">
      <c r="A738" s="0" t="s">
        <v>2305</v>
      </c>
      <c r="B738" s="0" t="s">
        <v>2306</v>
      </c>
      <c r="C738" s="0" t="s">
        <v>134</v>
      </c>
      <c r="D738" s="0" t="s">
        <v>119</v>
      </c>
      <c r="E738" s="0" t="s">
        <v>2307</v>
      </c>
      <c r="F738" s="0" t="s">
        <v>149</v>
      </c>
      <c r="G738" s="0" t="s">
        <v>122</v>
      </c>
      <c r="H738" s="17" t="n">
        <v>46221.3576388889</v>
      </c>
      <c r="I738" s="17" t="n">
        <v>46221.3736111111</v>
      </c>
      <c r="J738" s="17" t="n">
        <v>46221.3826388889</v>
      </c>
      <c r="K738" s="17" t="n">
        <v>46221.3916666667</v>
      </c>
      <c r="L738" s="17" t="n">
        <v>46221.4</v>
      </c>
      <c r="M738" s="17" t="n">
        <v>46221.4138888889</v>
      </c>
      <c r="N738" s="17" t="n">
        <v>46221.4680555556</v>
      </c>
      <c r="O738" s="17" t="n">
        <v>46221.4958333333</v>
      </c>
      <c r="P738" s="17" t="n">
        <v>46221.5069444445</v>
      </c>
      <c r="Q738" s="17" t="n">
        <v>46221.5131944444</v>
      </c>
      <c r="R738" s="0" t="n">
        <v>56</v>
      </c>
      <c r="S738" s="0" t="n">
        <v>0</v>
      </c>
      <c r="T738" s="0" t="n">
        <v>0</v>
      </c>
      <c r="U738" s="18" t="s">
        <v>130</v>
      </c>
      <c r="V738" s="18" t="s">
        <v>144</v>
      </c>
      <c r="W738" s="0" t="str">
        <f aca="false">IF(AND(X738&gt;=6,X738&lt;14),"A",IF(AND(X738&gt;=14,X738&lt;22),"B","C"))</f>
        <v>A</v>
      </c>
      <c r="X738" s="18" t="n">
        <f aca="false">HOUR(H738)</f>
        <v>8</v>
      </c>
      <c r="Y738" s="18" t="n">
        <f aca="false">ROUND((I738-H738)*1440,0)</f>
        <v>23</v>
      </c>
      <c r="Z738" s="18" t="n">
        <f aca="false">ROUND((J738-I738)*1440,0)</f>
        <v>13</v>
      </c>
      <c r="AA738" s="18" t="n">
        <f aca="false">ROUND((K738-J738)*1440,0)</f>
        <v>13</v>
      </c>
      <c r="AB738" s="18" t="n">
        <f aca="false">ROUND((L738-K738)*1440,0)</f>
        <v>12</v>
      </c>
      <c r="AC738" s="18" t="n">
        <f aca="false">ROUND((M738-L738)*1440,0)</f>
        <v>20</v>
      </c>
      <c r="AD738" s="18" t="n">
        <f aca="false">IF(N738="","",ROUND((N738-M738)*1440,0))</f>
        <v>78</v>
      </c>
      <c r="AE738" s="18" t="n">
        <f aca="false">IF(O738="","",ROUND((O738-N738)*1440,0))</f>
        <v>40</v>
      </c>
      <c r="AF738" s="18" t="n">
        <f aca="false">IF(P738="","",ROUND((P738-O738)*1440,0))</f>
        <v>16</v>
      </c>
      <c r="AG738" s="18" t="n">
        <f aca="false">IF(Q738="","",ROUND((Q738-P738)*1440,0))</f>
        <v>9</v>
      </c>
      <c r="AH738" s="18" t="n">
        <f aca="false">IF(Q738="","",ROUND((Q738-H738)*1440,0))</f>
        <v>224</v>
      </c>
      <c r="AI738" s="19" t="n">
        <f aca="false">ROUND(IF(O738="",Assumptions!$B$25-K738,O738-K738)*24,1)</f>
        <v>2.5</v>
      </c>
      <c r="AJ738" s="20" t="n">
        <f aca="false">ROUND(MAX(N(Y738)/Assumptions!$C$5, N(Z738)/Assumptions!$C$6, N(AA738)/Assumptions!$C$7, N(AB738)/Assumptions!$C$8, N(AC738)/Assumptions!$C$9, N(AD738)/Assumptions!$C$10, N(AE738)/Assumptions!$C$11, N(AF738)/Assumptions!$C$12, N(AG738)/Assumptions!$C$13),3)</f>
        <v>2.6</v>
      </c>
      <c r="AK738" s="0" t="str">
        <f aca="false">IF(OR(U738="Pending",U738="On Hold"),"Open GRN (awaiting)",IF(AJ738&lt;=1,"Within SLA",IF(ROUND(N(Y738)/Assumptions!$C$5,3)=AJ738,"Gate Wait",IF(ROUND(N(Z738)/Assumptions!$C$6,3)=AJ738,"Dock Wait",IF(ROUND(N(AA738)/Assumptions!$C$7,3)=AJ738,"Unloading",IF(ROUND(N(AB738)/Assumptions!$C$8,3)=AJ738,"Unload-to-QC Wait",IF(ROUND(N(AC738)/Assumptions!$C$9,3)=AJ738,"QC",IF(ROUND(N(AD738)/Assumptions!$C$10,3)=AJ738,"QC-to-GRN Wait",IF(ROUND(N(AE738)/Assumptions!$C$11,3)=AJ738,"GRN Processing",IF(ROUND(N(AF738)/Assumptions!$C$12,3)=AJ738,"GRN-to-Putaway Wait",IF(ROUND(N(AG738)/Assumptions!$C$13,3)=AJ738,"Putaway","Within SLA")))))))))))</f>
        <v>QC-to-GRN Wait</v>
      </c>
    </row>
    <row r="739" customFormat="false" ht="15" hidden="false" customHeight="false" outlineLevel="0" collapsed="false">
      <c r="A739" s="0" t="s">
        <v>2308</v>
      </c>
      <c r="B739" s="0" t="s">
        <v>2309</v>
      </c>
      <c r="C739" s="0" t="s">
        <v>134</v>
      </c>
      <c r="D739" s="0" t="s">
        <v>135</v>
      </c>
      <c r="E739" s="0" t="s">
        <v>2310</v>
      </c>
      <c r="F739" s="0" t="s">
        <v>149</v>
      </c>
      <c r="G739" s="0" t="s">
        <v>178</v>
      </c>
      <c r="H739" s="17" t="n">
        <v>46221.3590277778</v>
      </c>
      <c r="I739" s="17" t="n">
        <v>46221.375</v>
      </c>
      <c r="J739" s="17" t="n">
        <v>46221.3791666667</v>
      </c>
      <c r="K739" s="17" t="n">
        <v>46221.4055555556</v>
      </c>
      <c r="L739" s="17" t="n">
        <v>46221.4145833333</v>
      </c>
      <c r="M739" s="17" t="n">
        <v>46221.4354166667</v>
      </c>
      <c r="N739" s="17" t="n">
        <v>46221.4493055556</v>
      </c>
      <c r="O739" s="17" t="n">
        <v>46221.4597222222</v>
      </c>
      <c r="P739" s="17" t="n">
        <v>46221.4673611111</v>
      </c>
      <c r="Q739" s="17" t="n">
        <v>46221.4833333333</v>
      </c>
      <c r="R739" s="0" t="n">
        <v>596</v>
      </c>
      <c r="S739" s="0" t="n">
        <v>0</v>
      </c>
      <c r="T739" s="0" t="n">
        <v>0</v>
      </c>
      <c r="U739" s="18" t="s">
        <v>130</v>
      </c>
      <c r="V739" s="18" t="s">
        <v>333</v>
      </c>
      <c r="W739" s="0" t="str">
        <f aca="false">IF(AND(X739&gt;=6,X739&lt;14),"A",IF(AND(X739&gt;=14,X739&lt;22),"B","C"))</f>
        <v>A</v>
      </c>
      <c r="X739" s="18" t="n">
        <f aca="false">HOUR(H739)</f>
        <v>8</v>
      </c>
      <c r="Y739" s="18" t="n">
        <f aca="false">ROUND((I739-H739)*1440,0)</f>
        <v>23</v>
      </c>
      <c r="Z739" s="18" t="n">
        <f aca="false">ROUND((J739-I739)*1440,0)</f>
        <v>6</v>
      </c>
      <c r="AA739" s="18" t="n">
        <f aca="false">ROUND((K739-J739)*1440,0)</f>
        <v>38</v>
      </c>
      <c r="AB739" s="18" t="n">
        <f aca="false">ROUND((L739-K739)*1440,0)</f>
        <v>13</v>
      </c>
      <c r="AC739" s="18" t="n">
        <f aca="false">ROUND((M739-L739)*1440,0)</f>
        <v>30</v>
      </c>
      <c r="AD739" s="18" t="n">
        <f aca="false">IF(N739="","",ROUND((N739-M739)*1440,0))</f>
        <v>20</v>
      </c>
      <c r="AE739" s="18" t="n">
        <f aca="false">IF(O739="","",ROUND((O739-N739)*1440,0))</f>
        <v>15</v>
      </c>
      <c r="AF739" s="18" t="n">
        <f aca="false">IF(P739="","",ROUND((P739-O739)*1440,0))</f>
        <v>11</v>
      </c>
      <c r="AG739" s="18" t="n">
        <f aca="false">IF(Q739="","",ROUND((Q739-P739)*1440,0))</f>
        <v>23</v>
      </c>
      <c r="AH739" s="18" t="n">
        <f aca="false">IF(Q739="","",ROUND((Q739-H739)*1440,0))</f>
        <v>179</v>
      </c>
      <c r="AI739" s="19" t="n">
        <f aca="false">ROUND(IF(O739="",Assumptions!$B$25-K739,O739-K739)*24,1)</f>
        <v>1.3</v>
      </c>
      <c r="AJ739" s="20" t="n">
        <f aca="false">ROUND(MAX(N(Y739)/Assumptions!$C$5, N(Z739)/Assumptions!$C$6, N(AA739)/Assumptions!$C$7, N(AB739)/Assumptions!$C$8, N(AC739)/Assumptions!$C$9, N(AD739)/Assumptions!$C$10, N(AE739)/Assumptions!$C$11, N(AF739)/Assumptions!$C$12, N(AG739)/Assumptions!$C$13),3)</f>
        <v>0.867</v>
      </c>
      <c r="AK739" s="0" t="str">
        <f aca="false">IF(OR(U739="Pending",U739="On Hold"),"Open GRN (awaiting)",IF(AJ739&lt;=1,"Within SLA",IF(ROUND(N(Y739)/Assumptions!$C$5,3)=AJ739,"Gate Wait",IF(ROUND(N(Z739)/Assumptions!$C$6,3)=AJ739,"Dock Wait",IF(ROUND(N(AA739)/Assumptions!$C$7,3)=AJ739,"Unloading",IF(ROUND(N(AB739)/Assumptions!$C$8,3)=AJ739,"Unload-to-QC Wait",IF(ROUND(N(AC739)/Assumptions!$C$9,3)=AJ739,"QC",IF(ROUND(N(AD739)/Assumptions!$C$10,3)=AJ739,"QC-to-GRN Wait",IF(ROUND(N(AE739)/Assumptions!$C$11,3)=AJ739,"GRN Processing",IF(ROUND(N(AF739)/Assumptions!$C$12,3)=AJ739,"GRN-to-Putaway Wait",IF(ROUND(N(AG739)/Assumptions!$C$13,3)=AJ739,"Putaway","Within SLA")))))))))))</f>
        <v>Within SLA</v>
      </c>
    </row>
    <row r="740" customFormat="false" ht="15" hidden="false" customHeight="false" outlineLevel="0" collapsed="false">
      <c r="A740" s="0" t="s">
        <v>2311</v>
      </c>
      <c r="B740" s="0" t="s">
        <v>2312</v>
      </c>
      <c r="C740" s="0" t="s">
        <v>184</v>
      </c>
      <c r="D740" s="0" t="s">
        <v>147</v>
      </c>
      <c r="E740" s="0" t="s">
        <v>2313</v>
      </c>
      <c r="F740" s="0" t="s">
        <v>177</v>
      </c>
      <c r="G740" s="0" t="s">
        <v>167</v>
      </c>
      <c r="H740" s="17" t="n">
        <v>46221.3777777778</v>
      </c>
      <c r="I740" s="17" t="n">
        <v>46221.3833333333</v>
      </c>
      <c r="J740" s="17" t="n">
        <v>46221.3902777778</v>
      </c>
      <c r="K740" s="17" t="n">
        <v>46221.4083333333</v>
      </c>
      <c r="L740" s="17" t="n">
        <v>46221.4277777778</v>
      </c>
      <c r="M740" s="17" t="n">
        <v>46221.48125</v>
      </c>
      <c r="N740" s="17" t="n">
        <v>46221.5486111111</v>
      </c>
      <c r="O740" s="17" t="n">
        <v>46221.575</v>
      </c>
      <c r="P740" s="17" t="n">
        <v>46221.5881944444</v>
      </c>
      <c r="Q740" s="17" t="n">
        <v>46221.6090277778</v>
      </c>
      <c r="R740" s="0" t="n">
        <v>510</v>
      </c>
      <c r="S740" s="0" t="n">
        <v>27</v>
      </c>
      <c r="T740" s="0" t="n">
        <v>0</v>
      </c>
      <c r="U740" s="18" t="s">
        <v>123</v>
      </c>
      <c r="V740" s="18" t="s">
        <v>156</v>
      </c>
      <c r="W740" s="0" t="str">
        <f aca="false">IF(AND(X740&gt;=6,X740&lt;14),"A",IF(AND(X740&gt;=14,X740&lt;22),"B","C"))</f>
        <v>A</v>
      </c>
      <c r="X740" s="18" t="n">
        <f aca="false">HOUR(H740)</f>
        <v>9</v>
      </c>
      <c r="Y740" s="18" t="n">
        <f aca="false">ROUND((I740-H740)*1440,0)</f>
        <v>8</v>
      </c>
      <c r="Z740" s="18" t="n">
        <f aca="false">ROUND((J740-I740)*1440,0)</f>
        <v>10</v>
      </c>
      <c r="AA740" s="18" t="n">
        <f aca="false">ROUND((K740-J740)*1440,0)</f>
        <v>26</v>
      </c>
      <c r="AB740" s="18" t="n">
        <f aca="false">ROUND((L740-K740)*1440,0)</f>
        <v>28</v>
      </c>
      <c r="AC740" s="18" t="n">
        <f aca="false">ROUND((M740-L740)*1440,0)</f>
        <v>77</v>
      </c>
      <c r="AD740" s="18" t="n">
        <f aca="false">IF(N740="","",ROUND((N740-M740)*1440,0))</f>
        <v>97</v>
      </c>
      <c r="AE740" s="18" t="n">
        <f aca="false">IF(O740="","",ROUND((O740-N740)*1440,0))</f>
        <v>38</v>
      </c>
      <c r="AF740" s="18" t="n">
        <f aca="false">IF(P740="","",ROUND((P740-O740)*1440,0))</f>
        <v>19</v>
      </c>
      <c r="AG740" s="18" t="n">
        <f aca="false">IF(Q740="","",ROUND((Q740-P740)*1440,0))</f>
        <v>30</v>
      </c>
      <c r="AH740" s="18" t="n">
        <f aca="false">IF(Q740="","",ROUND((Q740-H740)*1440,0))</f>
        <v>333</v>
      </c>
      <c r="AI740" s="19" t="n">
        <f aca="false">ROUND(IF(O740="",Assumptions!$B$25-K740,O740-K740)*24,1)</f>
        <v>4</v>
      </c>
      <c r="AJ740" s="20" t="n">
        <f aca="false">ROUND(MAX(N(Y740)/Assumptions!$C$5, N(Z740)/Assumptions!$C$6, N(AA740)/Assumptions!$C$7, N(AB740)/Assumptions!$C$8, N(AC740)/Assumptions!$C$9, N(AD740)/Assumptions!$C$10, N(AE740)/Assumptions!$C$11, N(AF740)/Assumptions!$C$12, N(AG740)/Assumptions!$C$13),3)</f>
        <v>3.233</v>
      </c>
      <c r="AK740" s="0" t="str">
        <f aca="false">IF(OR(U740="Pending",U740="On Hold"),"Open GRN (awaiting)",IF(AJ740&lt;=1,"Within SLA",IF(ROUND(N(Y740)/Assumptions!$C$5,3)=AJ740,"Gate Wait",IF(ROUND(N(Z740)/Assumptions!$C$6,3)=AJ740,"Dock Wait",IF(ROUND(N(AA740)/Assumptions!$C$7,3)=AJ740,"Unloading",IF(ROUND(N(AB740)/Assumptions!$C$8,3)=AJ740,"Unload-to-QC Wait",IF(ROUND(N(AC740)/Assumptions!$C$9,3)=AJ740,"QC",IF(ROUND(N(AD740)/Assumptions!$C$10,3)=AJ740,"QC-to-GRN Wait",IF(ROUND(N(AE740)/Assumptions!$C$11,3)=AJ740,"GRN Processing",IF(ROUND(N(AF740)/Assumptions!$C$12,3)=AJ740,"GRN-to-Putaway Wait",IF(ROUND(N(AG740)/Assumptions!$C$13,3)=AJ740,"Putaway","Within SLA")))))))))))</f>
        <v>QC-to-GRN Wait</v>
      </c>
    </row>
    <row r="741" customFormat="false" ht="15" hidden="false" customHeight="false" outlineLevel="0" collapsed="false">
      <c r="A741" s="0" t="s">
        <v>2314</v>
      </c>
      <c r="B741" s="0" t="s">
        <v>2315</v>
      </c>
      <c r="C741" s="0" t="s">
        <v>218</v>
      </c>
      <c r="D741" s="0" t="s">
        <v>135</v>
      </c>
      <c r="E741" s="0" t="s">
        <v>2316</v>
      </c>
      <c r="F741" s="0" t="s">
        <v>137</v>
      </c>
      <c r="G741" s="0" t="s">
        <v>138</v>
      </c>
      <c r="H741" s="17" t="n">
        <v>46221.3784722222</v>
      </c>
      <c r="I741" s="17" t="n">
        <v>46221.40625</v>
      </c>
      <c r="J741" s="17" t="n">
        <v>46221.4104166667</v>
      </c>
      <c r="K741" s="17" t="n">
        <v>46221.4263888889</v>
      </c>
      <c r="L741" s="17" t="n">
        <v>46221.4305555556</v>
      </c>
      <c r="M741" s="17" t="n">
        <v>46221.45625</v>
      </c>
      <c r="N741" s="17" t="n">
        <v>46221.5222222222</v>
      </c>
      <c r="O741" s="17" t="n">
        <v>46221.58125</v>
      </c>
      <c r="P741" s="17" t="n">
        <v>46221.5944444445</v>
      </c>
      <c r="Q741" s="17" t="n">
        <v>46221.6111111111</v>
      </c>
      <c r="R741" s="0" t="n">
        <v>173</v>
      </c>
      <c r="S741" s="0" t="n">
        <v>0</v>
      </c>
      <c r="T741" s="0" t="n">
        <v>5</v>
      </c>
      <c r="U741" s="18" t="s">
        <v>123</v>
      </c>
      <c r="V741" s="18" t="s">
        <v>156</v>
      </c>
      <c r="W741" s="0" t="str">
        <f aca="false">IF(AND(X741&gt;=6,X741&lt;14),"A",IF(AND(X741&gt;=14,X741&lt;22),"B","C"))</f>
        <v>A</v>
      </c>
      <c r="X741" s="18" t="n">
        <f aca="false">HOUR(H741)</f>
        <v>9</v>
      </c>
      <c r="Y741" s="18" t="n">
        <f aca="false">ROUND((I741-H741)*1440,0)</f>
        <v>40</v>
      </c>
      <c r="Z741" s="18" t="n">
        <f aca="false">ROUND((J741-I741)*1440,0)</f>
        <v>6</v>
      </c>
      <c r="AA741" s="18" t="n">
        <f aca="false">ROUND((K741-J741)*1440,0)</f>
        <v>23</v>
      </c>
      <c r="AB741" s="18" t="n">
        <f aca="false">ROUND((L741-K741)*1440,0)</f>
        <v>6</v>
      </c>
      <c r="AC741" s="18" t="n">
        <f aca="false">ROUND((M741-L741)*1440,0)</f>
        <v>37</v>
      </c>
      <c r="AD741" s="18" t="n">
        <f aca="false">IF(N741="","",ROUND((N741-M741)*1440,0))</f>
        <v>95</v>
      </c>
      <c r="AE741" s="18" t="n">
        <f aca="false">IF(O741="","",ROUND((O741-N741)*1440,0))</f>
        <v>85</v>
      </c>
      <c r="AF741" s="18" t="n">
        <f aca="false">IF(P741="","",ROUND((P741-O741)*1440,0))</f>
        <v>19</v>
      </c>
      <c r="AG741" s="18" t="n">
        <f aca="false">IF(Q741="","",ROUND((Q741-P741)*1440,0))</f>
        <v>24</v>
      </c>
      <c r="AH741" s="18" t="n">
        <f aca="false">IF(Q741="","",ROUND((Q741-H741)*1440,0))</f>
        <v>335</v>
      </c>
      <c r="AI741" s="19" t="n">
        <f aca="false">ROUND(IF(O741="",Assumptions!$B$25-K741,O741-K741)*24,1)</f>
        <v>3.7</v>
      </c>
      <c r="AJ741" s="20" t="n">
        <f aca="false">ROUND(MAX(N(Y741)/Assumptions!$C$5, N(Z741)/Assumptions!$C$6, N(AA741)/Assumptions!$C$7, N(AB741)/Assumptions!$C$8, N(AC741)/Assumptions!$C$9, N(AD741)/Assumptions!$C$10, N(AE741)/Assumptions!$C$11, N(AF741)/Assumptions!$C$12, N(AG741)/Assumptions!$C$13),3)</f>
        <v>3.167</v>
      </c>
      <c r="AK741" s="0" t="str">
        <f aca="false">IF(OR(U741="Pending",U741="On Hold"),"Open GRN (awaiting)",IF(AJ741&lt;=1,"Within SLA",IF(ROUND(N(Y741)/Assumptions!$C$5,3)=AJ741,"Gate Wait",IF(ROUND(N(Z741)/Assumptions!$C$6,3)=AJ741,"Dock Wait",IF(ROUND(N(AA741)/Assumptions!$C$7,3)=AJ741,"Unloading",IF(ROUND(N(AB741)/Assumptions!$C$8,3)=AJ741,"Unload-to-QC Wait",IF(ROUND(N(AC741)/Assumptions!$C$9,3)=AJ741,"QC",IF(ROUND(N(AD741)/Assumptions!$C$10,3)=AJ741,"QC-to-GRN Wait",IF(ROUND(N(AE741)/Assumptions!$C$11,3)=AJ741,"GRN Processing",IF(ROUND(N(AF741)/Assumptions!$C$12,3)=AJ741,"GRN-to-Putaway Wait",IF(ROUND(N(AG741)/Assumptions!$C$13,3)=AJ741,"Putaway","Within SLA")))))))))))</f>
        <v>QC-to-GRN Wait</v>
      </c>
    </row>
    <row r="742" customFormat="false" ht="15" hidden="false" customHeight="false" outlineLevel="0" collapsed="false">
      <c r="A742" s="0" t="s">
        <v>2317</v>
      </c>
      <c r="B742" s="0" t="s">
        <v>2318</v>
      </c>
      <c r="C742" s="0" t="s">
        <v>170</v>
      </c>
      <c r="D742" s="0" t="s">
        <v>147</v>
      </c>
      <c r="E742" s="0" t="s">
        <v>2319</v>
      </c>
      <c r="F742" s="0" t="s">
        <v>172</v>
      </c>
      <c r="G742" s="0" t="s">
        <v>167</v>
      </c>
      <c r="H742" s="17" t="n">
        <v>46221.3930555556</v>
      </c>
      <c r="I742" s="17" t="n">
        <v>46221.4006944444</v>
      </c>
      <c r="J742" s="17" t="n">
        <v>46221.4055555556</v>
      </c>
      <c r="K742" s="17" t="n">
        <v>46221.4409722222</v>
      </c>
      <c r="L742" s="17" t="n">
        <v>46221.4520833333</v>
      </c>
      <c r="M742" s="17" t="n">
        <v>46221.4868055556</v>
      </c>
      <c r="N742" s="17" t="n">
        <v>46221.5409722222</v>
      </c>
      <c r="O742" s="17" t="n">
        <v>46221.5548611111</v>
      </c>
      <c r="P742" s="17" t="n">
        <v>46221.575</v>
      </c>
      <c r="Q742" s="17" t="n">
        <v>46221.5965277778</v>
      </c>
      <c r="R742" s="0" t="n">
        <v>1704</v>
      </c>
      <c r="S742" s="0" t="n">
        <v>0</v>
      </c>
      <c r="T742" s="0" t="n">
        <v>0</v>
      </c>
      <c r="U742" s="18" t="s">
        <v>130</v>
      </c>
      <c r="V742" s="18" t="s">
        <v>131</v>
      </c>
      <c r="W742" s="0" t="str">
        <f aca="false">IF(AND(X742&gt;=6,X742&lt;14),"A",IF(AND(X742&gt;=14,X742&lt;22),"B","C"))</f>
        <v>A</v>
      </c>
      <c r="X742" s="18" t="n">
        <f aca="false">HOUR(H742)</f>
        <v>9</v>
      </c>
      <c r="Y742" s="18" t="n">
        <f aca="false">ROUND((I742-H742)*1440,0)</f>
        <v>11</v>
      </c>
      <c r="Z742" s="18" t="n">
        <f aca="false">ROUND((J742-I742)*1440,0)</f>
        <v>7</v>
      </c>
      <c r="AA742" s="18" t="n">
        <f aca="false">ROUND((K742-J742)*1440,0)</f>
        <v>51</v>
      </c>
      <c r="AB742" s="18" t="n">
        <f aca="false">ROUND((L742-K742)*1440,0)</f>
        <v>16</v>
      </c>
      <c r="AC742" s="18" t="n">
        <f aca="false">ROUND((M742-L742)*1440,0)</f>
        <v>50</v>
      </c>
      <c r="AD742" s="18" t="n">
        <f aca="false">IF(N742="","",ROUND((N742-M742)*1440,0))</f>
        <v>78</v>
      </c>
      <c r="AE742" s="18" t="n">
        <f aca="false">IF(O742="","",ROUND((O742-N742)*1440,0))</f>
        <v>20</v>
      </c>
      <c r="AF742" s="18" t="n">
        <f aca="false">IF(P742="","",ROUND((P742-O742)*1440,0))</f>
        <v>29</v>
      </c>
      <c r="AG742" s="18" t="n">
        <f aca="false">IF(Q742="","",ROUND((Q742-P742)*1440,0))</f>
        <v>31</v>
      </c>
      <c r="AH742" s="18" t="n">
        <f aca="false">IF(Q742="","",ROUND((Q742-H742)*1440,0))</f>
        <v>293</v>
      </c>
      <c r="AI742" s="19" t="n">
        <f aca="false">ROUND(IF(O742="",Assumptions!$B$25-K742,O742-K742)*24,1)</f>
        <v>2.7</v>
      </c>
      <c r="AJ742" s="20" t="n">
        <f aca="false">ROUND(MAX(N(Y742)/Assumptions!$C$5, N(Z742)/Assumptions!$C$6, N(AA742)/Assumptions!$C$7, N(AB742)/Assumptions!$C$8, N(AC742)/Assumptions!$C$9, N(AD742)/Assumptions!$C$10, N(AE742)/Assumptions!$C$11, N(AF742)/Assumptions!$C$12, N(AG742)/Assumptions!$C$13),3)</f>
        <v>2.6</v>
      </c>
      <c r="AK742" s="0" t="str">
        <f aca="false">IF(OR(U742="Pending",U742="On Hold"),"Open GRN (awaiting)",IF(AJ742&lt;=1,"Within SLA",IF(ROUND(N(Y742)/Assumptions!$C$5,3)=AJ742,"Gate Wait",IF(ROUND(N(Z742)/Assumptions!$C$6,3)=AJ742,"Dock Wait",IF(ROUND(N(AA742)/Assumptions!$C$7,3)=AJ742,"Unloading",IF(ROUND(N(AB742)/Assumptions!$C$8,3)=AJ742,"Unload-to-QC Wait",IF(ROUND(N(AC742)/Assumptions!$C$9,3)=AJ742,"QC",IF(ROUND(N(AD742)/Assumptions!$C$10,3)=AJ742,"QC-to-GRN Wait",IF(ROUND(N(AE742)/Assumptions!$C$11,3)=AJ742,"GRN Processing",IF(ROUND(N(AF742)/Assumptions!$C$12,3)=AJ742,"GRN-to-Putaway Wait",IF(ROUND(N(AG742)/Assumptions!$C$13,3)=AJ742,"Putaway","Within SLA")))))))))))</f>
        <v>QC-to-GRN Wait</v>
      </c>
    </row>
    <row r="743" customFormat="false" ht="15" hidden="false" customHeight="false" outlineLevel="0" collapsed="false">
      <c r="A743" s="0" t="s">
        <v>2320</v>
      </c>
      <c r="B743" s="0" t="s">
        <v>2321</v>
      </c>
      <c r="C743" s="0" t="s">
        <v>159</v>
      </c>
      <c r="D743" s="0" t="s">
        <v>147</v>
      </c>
      <c r="E743" s="0" t="s">
        <v>2322</v>
      </c>
      <c r="F743" s="0" t="s">
        <v>128</v>
      </c>
      <c r="G743" s="0" t="s">
        <v>167</v>
      </c>
      <c r="H743" s="17" t="n">
        <v>46221.4069444445</v>
      </c>
      <c r="I743" s="17" t="n">
        <v>46221.4208333333</v>
      </c>
      <c r="J743" s="17" t="n">
        <v>46221.4298611111</v>
      </c>
      <c r="K743" s="17" t="n">
        <v>46221.4541666667</v>
      </c>
      <c r="L743" s="17" t="n">
        <v>46221.4645833333</v>
      </c>
      <c r="M743" s="17" t="n">
        <v>46221.4777777778</v>
      </c>
      <c r="N743" s="17" t="n">
        <v>46221.5541666667</v>
      </c>
      <c r="O743" s="17" t="n">
        <v>46221.575</v>
      </c>
      <c r="P743" s="17" t="n">
        <v>46221.5965277778</v>
      </c>
      <c r="Q743" s="17" t="n">
        <v>46221.6083333333</v>
      </c>
      <c r="R743" s="0" t="n">
        <v>455</v>
      </c>
      <c r="S743" s="0" t="n">
        <v>0</v>
      </c>
      <c r="T743" s="0" t="n">
        <v>0</v>
      </c>
      <c r="U743" s="18" t="s">
        <v>130</v>
      </c>
      <c r="V743" s="18" t="s">
        <v>144</v>
      </c>
      <c r="W743" s="0" t="str">
        <f aca="false">IF(AND(X743&gt;=6,X743&lt;14),"A",IF(AND(X743&gt;=14,X743&lt;22),"B","C"))</f>
        <v>A</v>
      </c>
      <c r="X743" s="18" t="n">
        <f aca="false">HOUR(H743)</f>
        <v>9</v>
      </c>
      <c r="Y743" s="18" t="n">
        <f aca="false">ROUND((I743-H743)*1440,0)</f>
        <v>20</v>
      </c>
      <c r="Z743" s="18" t="n">
        <f aca="false">ROUND((J743-I743)*1440,0)</f>
        <v>13</v>
      </c>
      <c r="AA743" s="18" t="n">
        <f aca="false">ROUND((K743-J743)*1440,0)</f>
        <v>35</v>
      </c>
      <c r="AB743" s="18" t="n">
        <f aca="false">ROUND((L743-K743)*1440,0)</f>
        <v>15</v>
      </c>
      <c r="AC743" s="18" t="n">
        <f aca="false">ROUND((M743-L743)*1440,0)</f>
        <v>19</v>
      </c>
      <c r="AD743" s="18" t="n">
        <f aca="false">IF(N743="","",ROUND((N743-M743)*1440,0))</f>
        <v>110</v>
      </c>
      <c r="AE743" s="18" t="n">
        <f aca="false">IF(O743="","",ROUND((O743-N743)*1440,0))</f>
        <v>30</v>
      </c>
      <c r="AF743" s="18" t="n">
        <f aca="false">IF(P743="","",ROUND((P743-O743)*1440,0))</f>
        <v>31</v>
      </c>
      <c r="AG743" s="18" t="n">
        <f aca="false">IF(Q743="","",ROUND((Q743-P743)*1440,0))</f>
        <v>17</v>
      </c>
      <c r="AH743" s="18" t="n">
        <f aca="false">IF(Q743="","",ROUND((Q743-H743)*1440,0))</f>
        <v>290</v>
      </c>
      <c r="AI743" s="19" t="n">
        <f aca="false">ROUND(IF(O743="",Assumptions!$B$25-K743,O743-K743)*24,1)</f>
        <v>2.9</v>
      </c>
      <c r="AJ743" s="20" t="n">
        <f aca="false">ROUND(MAX(N(Y743)/Assumptions!$C$5, N(Z743)/Assumptions!$C$6, N(AA743)/Assumptions!$C$7, N(AB743)/Assumptions!$C$8, N(AC743)/Assumptions!$C$9, N(AD743)/Assumptions!$C$10, N(AE743)/Assumptions!$C$11, N(AF743)/Assumptions!$C$12, N(AG743)/Assumptions!$C$13),3)</f>
        <v>3.667</v>
      </c>
      <c r="AK743" s="0" t="str">
        <f aca="false">IF(OR(U743="Pending",U743="On Hold"),"Open GRN (awaiting)",IF(AJ743&lt;=1,"Within SLA",IF(ROUND(N(Y743)/Assumptions!$C$5,3)=AJ743,"Gate Wait",IF(ROUND(N(Z743)/Assumptions!$C$6,3)=AJ743,"Dock Wait",IF(ROUND(N(AA743)/Assumptions!$C$7,3)=AJ743,"Unloading",IF(ROUND(N(AB743)/Assumptions!$C$8,3)=AJ743,"Unload-to-QC Wait",IF(ROUND(N(AC743)/Assumptions!$C$9,3)=AJ743,"QC",IF(ROUND(N(AD743)/Assumptions!$C$10,3)=AJ743,"QC-to-GRN Wait",IF(ROUND(N(AE743)/Assumptions!$C$11,3)=AJ743,"GRN Processing",IF(ROUND(N(AF743)/Assumptions!$C$12,3)=AJ743,"GRN-to-Putaway Wait",IF(ROUND(N(AG743)/Assumptions!$C$13,3)=AJ743,"Putaway","Within SLA")))))))))))</f>
        <v>QC-to-GRN Wait</v>
      </c>
    </row>
    <row r="744" customFormat="false" ht="15" hidden="false" customHeight="false" outlineLevel="0" collapsed="false">
      <c r="A744" s="0" t="s">
        <v>2323</v>
      </c>
      <c r="B744" s="0" t="s">
        <v>2324</v>
      </c>
      <c r="C744" s="0" t="s">
        <v>175</v>
      </c>
      <c r="D744" s="0" t="s">
        <v>119</v>
      </c>
      <c r="E744" s="0" t="s">
        <v>2325</v>
      </c>
      <c r="F744" s="0" t="s">
        <v>177</v>
      </c>
      <c r="G744" s="0" t="s">
        <v>129</v>
      </c>
      <c r="H744" s="17" t="n">
        <v>46221.4090277778</v>
      </c>
      <c r="I744" s="17" t="n">
        <v>46221.4451388889</v>
      </c>
      <c r="J744" s="17" t="n">
        <v>46221.4493055556</v>
      </c>
      <c r="K744" s="17" t="n">
        <v>46221.4972222222</v>
      </c>
      <c r="L744" s="17" t="n">
        <v>46221.5229166667</v>
      </c>
      <c r="M744" s="17" t="n">
        <v>46221.5520833333</v>
      </c>
      <c r="N744" s="17" t="n">
        <v>46221.6479166667</v>
      </c>
      <c r="O744" s="17" t="n">
        <v>46221.6729166667</v>
      </c>
      <c r="P744" s="17" t="n">
        <v>46221.68125</v>
      </c>
      <c r="Q744" s="17" t="n">
        <v>46221.7201388889</v>
      </c>
      <c r="R744" s="0" t="n">
        <v>1516</v>
      </c>
      <c r="S744" s="0" t="n">
        <v>0</v>
      </c>
      <c r="T744" s="0" t="n">
        <v>0</v>
      </c>
      <c r="U744" s="18" t="s">
        <v>130</v>
      </c>
      <c r="V744" s="18" t="s">
        <v>144</v>
      </c>
      <c r="W744" s="0" t="str">
        <f aca="false">IF(AND(X744&gt;=6,X744&lt;14),"A",IF(AND(X744&gt;=14,X744&lt;22),"B","C"))</f>
        <v>A</v>
      </c>
      <c r="X744" s="18" t="n">
        <f aca="false">HOUR(H744)</f>
        <v>9</v>
      </c>
      <c r="Y744" s="18" t="n">
        <f aca="false">ROUND((I744-H744)*1440,0)</f>
        <v>52</v>
      </c>
      <c r="Z744" s="18" t="n">
        <f aca="false">ROUND((J744-I744)*1440,0)</f>
        <v>6</v>
      </c>
      <c r="AA744" s="18" t="n">
        <f aca="false">ROUND((K744-J744)*1440,0)</f>
        <v>69</v>
      </c>
      <c r="AB744" s="18" t="n">
        <f aca="false">ROUND((L744-K744)*1440,0)</f>
        <v>37</v>
      </c>
      <c r="AC744" s="18" t="n">
        <f aca="false">ROUND((M744-L744)*1440,0)</f>
        <v>42</v>
      </c>
      <c r="AD744" s="18" t="n">
        <f aca="false">IF(N744="","",ROUND((N744-M744)*1440,0))</f>
        <v>138</v>
      </c>
      <c r="AE744" s="18" t="n">
        <f aca="false">IF(O744="","",ROUND((O744-N744)*1440,0))</f>
        <v>36</v>
      </c>
      <c r="AF744" s="18" t="n">
        <f aca="false">IF(P744="","",ROUND((P744-O744)*1440,0))</f>
        <v>12</v>
      </c>
      <c r="AG744" s="18" t="n">
        <f aca="false">IF(Q744="","",ROUND((Q744-P744)*1440,0))</f>
        <v>56</v>
      </c>
      <c r="AH744" s="18" t="n">
        <f aca="false">IF(Q744="","",ROUND((Q744-H744)*1440,0))</f>
        <v>448</v>
      </c>
      <c r="AI744" s="19" t="n">
        <f aca="false">ROUND(IF(O744="",Assumptions!$B$25-K744,O744-K744)*24,1)</f>
        <v>4.2</v>
      </c>
      <c r="AJ744" s="20" t="n">
        <f aca="false">ROUND(MAX(N(Y744)/Assumptions!$C$5, N(Z744)/Assumptions!$C$6, N(AA744)/Assumptions!$C$7, N(AB744)/Assumptions!$C$8, N(AC744)/Assumptions!$C$9, N(AD744)/Assumptions!$C$10, N(AE744)/Assumptions!$C$11, N(AF744)/Assumptions!$C$12, N(AG744)/Assumptions!$C$13),3)</f>
        <v>4.6</v>
      </c>
      <c r="AK744" s="0" t="str">
        <f aca="false">IF(OR(U744="Pending",U744="On Hold"),"Open GRN (awaiting)",IF(AJ744&lt;=1,"Within SLA",IF(ROUND(N(Y744)/Assumptions!$C$5,3)=AJ744,"Gate Wait",IF(ROUND(N(Z744)/Assumptions!$C$6,3)=AJ744,"Dock Wait",IF(ROUND(N(AA744)/Assumptions!$C$7,3)=AJ744,"Unloading",IF(ROUND(N(AB744)/Assumptions!$C$8,3)=AJ744,"Unload-to-QC Wait",IF(ROUND(N(AC744)/Assumptions!$C$9,3)=AJ744,"QC",IF(ROUND(N(AD744)/Assumptions!$C$10,3)=AJ744,"QC-to-GRN Wait",IF(ROUND(N(AE744)/Assumptions!$C$11,3)=AJ744,"GRN Processing",IF(ROUND(N(AF744)/Assumptions!$C$12,3)=AJ744,"GRN-to-Putaway Wait",IF(ROUND(N(AG744)/Assumptions!$C$13,3)=AJ744,"Putaway","Within SLA")))))))))))</f>
        <v>QC-to-GRN Wait</v>
      </c>
    </row>
    <row r="745" customFormat="false" ht="15" hidden="false" customHeight="false" outlineLevel="0" collapsed="false">
      <c r="A745" s="0" t="s">
        <v>2326</v>
      </c>
      <c r="B745" s="0" t="s">
        <v>2327</v>
      </c>
      <c r="C745" s="0" t="s">
        <v>159</v>
      </c>
      <c r="D745" s="0" t="s">
        <v>119</v>
      </c>
      <c r="E745" s="0" t="s">
        <v>2328</v>
      </c>
      <c r="F745" s="0" t="s">
        <v>128</v>
      </c>
      <c r="G745" s="0" t="s">
        <v>122</v>
      </c>
      <c r="H745" s="17" t="n">
        <v>46221.4222222222</v>
      </c>
      <c r="I745" s="17" t="n">
        <v>46221.4409722222</v>
      </c>
      <c r="J745" s="17" t="n">
        <v>46221.4458333333</v>
      </c>
      <c r="K745" s="17" t="n">
        <v>46221.5090277778</v>
      </c>
      <c r="L745" s="17" t="n">
        <v>46221.5125</v>
      </c>
      <c r="M745" s="17" t="n">
        <v>46221.5277777778</v>
      </c>
      <c r="N745" s="17" t="n">
        <v>46221.5868055556</v>
      </c>
      <c r="O745" s="17" t="n">
        <v>46221.6</v>
      </c>
      <c r="P745" s="17" t="n">
        <v>46221.6076388889</v>
      </c>
      <c r="Q745" s="17" t="n">
        <v>46221.65</v>
      </c>
      <c r="R745" s="0" t="n">
        <v>672</v>
      </c>
      <c r="S745" s="0" t="n">
        <v>0</v>
      </c>
      <c r="T745" s="0" t="n">
        <v>0</v>
      </c>
      <c r="U745" s="18" t="s">
        <v>130</v>
      </c>
      <c r="V745" s="18" t="s">
        <v>131</v>
      </c>
      <c r="W745" s="0" t="str">
        <f aca="false">IF(AND(X745&gt;=6,X745&lt;14),"A",IF(AND(X745&gt;=14,X745&lt;22),"B","C"))</f>
        <v>A</v>
      </c>
      <c r="X745" s="18" t="n">
        <f aca="false">HOUR(H745)</f>
        <v>10</v>
      </c>
      <c r="Y745" s="18" t="n">
        <f aca="false">ROUND((I745-H745)*1440,0)</f>
        <v>27</v>
      </c>
      <c r="Z745" s="18" t="n">
        <f aca="false">ROUND((J745-I745)*1440,0)</f>
        <v>7</v>
      </c>
      <c r="AA745" s="18" t="n">
        <f aca="false">ROUND((K745-J745)*1440,0)</f>
        <v>91</v>
      </c>
      <c r="AB745" s="18" t="n">
        <f aca="false">ROUND((L745-K745)*1440,0)</f>
        <v>5</v>
      </c>
      <c r="AC745" s="18" t="n">
        <f aca="false">ROUND((M745-L745)*1440,0)</f>
        <v>22</v>
      </c>
      <c r="AD745" s="18" t="n">
        <f aca="false">IF(N745="","",ROUND((N745-M745)*1440,0))</f>
        <v>85</v>
      </c>
      <c r="AE745" s="18" t="n">
        <f aca="false">IF(O745="","",ROUND((O745-N745)*1440,0))</f>
        <v>19</v>
      </c>
      <c r="AF745" s="18" t="n">
        <f aca="false">IF(P745="","",ROUND((P745-O745)*1440,0))</f>
        <v>11</v>
      </c>
      <c r="AG745" s="18" t="n">
        <f aca="false">IF(Q745="","",ROUND((Q745-P745)*1440,0))</f>
        <v>61</v>
      </c>
      <c r="AH745" s="18" t="n">
        <f aca="false">IF(Q745="","",ROUND((Q745-H745)*1440,0))</f>
        <v>328</v>
      </c>
      <c r="AI745" s="19" t="n">
        <f aca="false">ROUND(IF(O745="",Assumptions!$B$25-K745,O745-K745)*24,1)</f>
        <v>2.2</v>
      </c>
      <c r="AJ745" s="20" t="n">
        <f aca="false">ROUND(MAX(N(Y745)/Assumptions!$C$5, N(Z745)/Assumptions!$C$6, N(AA745)/Assumptions!$C$7, N(AB745)/Assumptions!$C$8, N(AC745)/Assumptions!$C$9, N(AD745)/Assumptions!$C$10, N(AE745)/Assumptions!$C$11, N(AF745)/Assumptions!$C$12, N(AG745)/Assumptions!$C$13),3)</f>
        <v>2.833</v>
      </c>
      <c r="AK745" s="0" t="str">
        <f aca="false">IF(OR(U745="Pending",U745="On Hold"),"Open GRN (awaiting)",IF(AJ745&lt;=1,"Within SLA",IF(ROUND(N(Y745)/Assumptions!$C$5,3)=AJ745,"Gate Wait",IF(ROUND(N(Z745)/Assumptions!$C$6,3)=AJ745,"Dock Wait",IF(ROUND(N(AA745)/Assumptions!$C$7,3)=AJ745,"Unloading",IF(ROUND(N(AB745)/Assumptions!$C$8,3)=AJ745,"Unload-to-QC Wait",IF(ROUND(N(AC745)/Assumptions!$C$9,3)=AJ745,"QC",IF(ROUND(N(AD745)/Assumptions!$C$10,3)=AJ745,"QC-to-GRN Wait",IF(ROUND(N(AE745)/Assumptions!$C$11,3)=AJ745,"GRN Processing",IF(ROUND(N(AF745)/Assumptions!$C$12,3)=AJ745,"GRN-to-Putaway Wait",IF(ROUND(N(AG745)/Assumptions!$C$13,3)=AJ745,"Putaway","Within SLA")))))))))))</f>
        <v>QC-to-GRN Wait</v>
      </c>
    </row>
    <row r="746" customFormat="false" ht="15" hidden="false" customHeight="false" outlineLevel="0" collapsed="false">
      <c r="A746" s="0" t="s">
        <v>2329</v>
      </c>
      <c r="B746" s="0" t="s">
        <v>2330</v>
      </c>
      <c r="C746" s="0" t="s">
        <v>175</v>
      </c>
      <c r="D746" s="0" t="s">
        <v>147</v>
      </c>
      <c r="E746" s="0" t="s">
        <v>2331</v>
      </c>
      <c r="F746" s="0" t="s">
        <v>177</v>
      </c>
      <c r="G746" s="0" t="s">
        <v>167</v>
      </c>
      <c r="H746" s="17" t="n">
        <v>46221.4479166667</v>
      </c>
      <c r="I746" s="17" t="n">
        <v>46221.4902777778</v>
      </c>
      <c r="J746" s="17" t="n">
        <v>46221.4944444444</v>
      </c>
      <c r="K746" s="17" t="n">
        <v>46221.5111111111</v>
      </c>
      <c r="L746" s="17" t="n">
        <v>46221.5298611111</v>
      </c>
      <c r="M746" s="17" t="n">
        <v>46221.5638888889</v>
      </c>
      <c r="N746" s="17" t="n">
        <v>46221.5701388889</v>
      </c>
      <c r="O746" s="17" t="n">
        <v>46221.6</v>
      </c>
      <c r="P746" s="17" t="n">
        <v>46221.6208333333</v>
      </c>
      <c r="Q746" s="17" t="n">
        <v>46221.6486111111</v>
      </c>
      <c r="R746" s="0" t="n">
        <v>505</v>
      </c>
      <c r="S746" s="0" t="n">
        <v>0</v>
      </c>
      <c r="T746" s="0" t="n">
        <v>0</v>
      </c>
      <c r="U746" s="18" t="s">
        <v>130</v>
      </c>
      <c r="V746" s="18" t="s">
        <v>139</v>
      </c>
      <c r="W746" s="0" t="str">
        <f aca="false">IF(AND(X746&gt;=6,X746&lt;14),"A",IF(AND(X746&gt;=14,X746&lt;22),"B","C"))</f>
        <v>A</v>
      </c>
      <c r="X746" s="18" t="n">
        <f aca="false">HOUR(H746)</f>
        <v>10</v>
      </c>
      <c r="Y746" s="18" t="n">
        <f aca="false">ROUND((I746-H746)*1440,0)</f>
        <v>61</v>
      </c>
      <c r="Z746" s="18" t="n">
        <f aca="false">ROUND((J746-I746)*1440,0)</f>
        <v>6</v>
      </c>
      <c r="AA746" s="18" t="n">
        <f aca="false">ROUND((K746-J746)*1440,0)</f>
        <v>24</v>
      </c>
      <c r="AB746" s="18" t="n">
        <f aca="false">ROUND((L746-K746)*1440,0)</f>
        <v>27</v>
      </c>
      <c r="AC746" s="18" t="n">
        <f aca="false">ROUND((M746-L746)*1440,0)</f>
        <v>49</v>
      </c>
      <c r="AD746" s="18" t="n">
        <f aca="false">IF(N746="","",ROUND((N746-M746)*1440,0))</f>
        <v>9</v>
      </c>
      <c r="AE746" s="18" t="n">
        <f aca="false">IF(O746="","",ROUND((O746-N746)*1440,0))</f>
        <v>43</v>
      </c>
      <c r="AF746" s="18" t="n">
        <f aca="false">IF(P746="","",ROUND((P746-O746)*1440,0))</f>
        <v>30</v>
      </c>
      <c r="AG746" s="18" t="n">
        <f aca="false">IF(Q746="","",ROUND((Q746-P746)*1440,0))</f>
        <v>40</v>
      </c>
      <c r="AH746" s="18" t="n">
        <f aca="false">IF(Q746="","",ROUND((Q746-H746)*1440,0))</f>
        <v>289</v>
      </c>
      <c r="AI746" s="19" t="n">
        <f aca="false">ROUND(IF(O746="",Assumptions!$B$25-K746,O746-K746)*24,1)</f>
        <v>2.1</v>
      </c>
      <c r="AJ746" s="20" t="n">
        <f aca="false">ROUND(MAX(N(Y746)/Assumptions!$C$5, N(Z746)/Assumptions!$C$6, N(AA746)/Assumptions!$C$7, N(AB746)/Assumptions!$C$8, N(AC746)/Assumptions!$C$9, N(AD746)/Assumptions!$C$10, N(AE746)/Assumptions!$C$11, N(AF746)/Assumptions!$C$12, N(AG746)/Assumptions!$C$13),3)</f>
        <v>2.033</v>
      </c>
      <c r="AK746" s="0" t="str">
        <f aca="false">IF(OR(U746="Pending",U746="On Hold"),"Open GRN (awaiting)",IF(AJ746&lt;=1,"Within SLA",IF(ROUND(N(Y746)/Assumptions!$C$5,3)=AJ746,"Gate Wait",IF(ROUND(N(Z746)/Assumptions!$C$6,3)=AJ746,"Dock Wait",IF(ROUND(N(AA746)/Assumptions!$C$7,3)=AJ746,"Unloading",IF(ROUND(N(AB746)/Assumptions!$C$8,3)=AJ746,"Unload-to-QC Wait",IF(ROUND(N(AC746)/Assumptions!$C$9,3)=AJ746,"QC",IF(ROUND(N(AD746)/Assumptions!$C$10,3)=AJ746,"QC-to-GRN Wait",IF(ROUND(N(AE746)/Assumptions!$C$11,3)=AJ746,"GRN Processing",IF(ROUND(N(AF746)/Assumptions!$C$12,3)=AJ746,"GRN-to-Putaway Wait",IF(ROUND(N(AG746)/Assumptions!$C$13,3)=AJ746,"Putaway","Within SLA")))))))))))</f>
        <v>Gate Wait</v>
      </c>
    </row>
    <row r="747" customFormat="false" ht="15" hidden="false" customHeight="false" outlineLevel="0" collapsed="false">
      <c r="A747" s="0" t="s">
        <v>2332</v>
      </c>
      <c r="B747" s="0" t="s">
        <v>2333</v>
      </c>
      <c r="C747" s="0" t="s">
        <v>175</v>
      </c>
      <c r="D747" s="0" t="s">
        <v>119</v>
      </c>
      <c r="E747" s="0" t="s">
        <v>2334</v>
      </c>
      <c r="F747" s="0" t="s">
        <v>177</v>
      </c>
      <c r="G747" s="0" t="s">
        <v>122</v>
      </c>
      <c r="H747" s="17" t="n">
        <v>46221.4597222222</v>
      </c>
      <c r="I747" s="17" t="n">
        <v>46221.4833333333</v>
      </c>
      <c r="J747" s="17" t="n">
        <v>46221.4847222222</v>
      </c>
      <c r="K747" s="17" t="n">
        <v>46221.5131944444</v>
      </c>
      <c r="L747" s="17" t="n">
        <v>46221.5326388889</v>
      </c>
      <c r="M747" s="17" t="n">
        <v>46221.5458333333</v>
      </c>
      <c r="N747" s="17" t="n">
        <v>46221.5791666667</v>
      </c>
      <c r="O747" s="17" t="n">
        <v>46221.6020833333</v>
      </c>
      <c r="P747" s="17" t="n">
        <v>46221.6138888889</v>
      </c>
      <c r="Q747" s="17" t="n">
        <v>46221.6270833333</v>
      </c>
      <c r="R747" s="0" t="n">
        <v>238</v>
      </c>
      <c r="S747" s="0" t="n">
        <v>0</v>
      </c>
      <c r="T747" s="0" t="n">
        <v>0</v>
      </c>
      <c r="U747" s="18" t="s">
        <v>130</v>
      </c>
      <c r="V747" s="18" t="s">
        <v>139</v>
      </c>
      <c r="W747" s="0" t="str">
        <f aca="false">IF(AND(X747&gt;=6,X747&lt;14),"A",IF(AND(X747&gt;=14,X747&lt;22),"B","C"))</f>
        <v>A</v>
      </c>
      <c r="X747" s="18" t="n">
        <f aca="false">HOUR(H747)</f>
        <v>11</v>
      </c>
      <c r="Y747" s="18" t="n">
        <f aca="false">ROUND((I747-H747)*1440,0)</f>
        <v>34</v>
      </c>
      <c r="Z747" s="18" t="n">
        <f aca="false">ROUND((J747-I747)*1440,0)</f>
        <v>2</v>
      </c>
      <c r="AA747" s="18" t="n">
        <f aca="false">ROUND((K747-J747)*1440,0)</f>
        <v>41</v>
      </c>
      <c r="AB747" s="18" t="n">
        <f aca="false">ROUND((L747-K747)*1440,0)</f>
        <v>28</v>
      </c>
      <c r="AC747" s="18" t="n">
        <f aca="false">ROUND((M747-L747)*1440,0)</f>
        <v>19</v>
      </c>
      <c r="AD747" s="18" t="n">
        <f aca="false">IF(N747="","",ROUND((N747-M747)*1440,0))</f>
        <v>48</v>
      </c>
      <c r="AE747" s="18" t="n">
        <f aca="false">IF(O747="","",ROUND((O747-N747)*1440,0))</f>
        <v>33</v>
      </c>
      <c r="AF747" s="18" t="n">
        <f aca="false">IF(P747="","",ROUND((P747-O747)*1440,0))</f>
        <v>17</v>
      </c>
      <c r="AG747" s="18" t="n">
        <f aca="false">IF(Q747="","",ROUND((Q747-P747)*1440,0))</f>
        <v>19</v>
      </c>
      <c r="AH747" s="18" t="n">
        <f aca="false">IF(Q747="","",ROUND((Q747-H747)*1440,0))</f>
        <v>241</v>
      </c>
      <c r="AI747" s="19" t="n">
        <f aca="false">ROUND(IF(O747="",Assumptions!$B$25-K747,O747-K747)*24,1)</f>
        <v>2.1</v>
      </c>
      <c r="AJ747" s="20" t="n">
        <f aca="false">ROUND(MAX(N(Y747)/Assumptions!$C$5, N(Z747)/Assumptions!$C$6, N(AA747)/Assumptions!$C$7, N(AB747)/Assumptions!$C$8, N(AC747)/Assumptions!$C$9, N(AD747)/Assumptions!$C$10, N(AE747)/Assumptions!$C$11, N(AF747)/Assumptions!$C$12, N(AG747)/Assumptions!$C$13),3)</f>
        <v>1.867</v>
      </c>
      <c r="AK747" s="0" t="str">
        <f aca="false">IF(OR(U747="Pending",U747="On Hold"),"Open GRN (awaiting)",IF(AJ747&lt;=1,"Within SLA",IF(ROUND(N(Y747)/Assumptions!$C$5,3)=AJ747,"Gate Wait",IF(ROUND(N(Z747)/Assumptions!$C$6,3)=AJ747,"Dock Wait",IF(ROUND(N(AA747)/Assumptions!$C$7,3)=AJ747,"Unloading",IF(ROUND(N(AB747)/Assumptions!$C$8,3)=AJ747,"Unload-to-QC Wait",IF(ROUND(N(AC747)/Assumptions!$C$9,3)=AJ747,"QC",IF(ROUND(N(AD747)/Assumptions!$C$10,3)=AJ747,"QC-to-GRN Wait",IF(ROUND(N(AE747)/Assumptions!$C$11,3)=AJ747,"GRN Processing",IF(ROUND(N(AF747)/Assumptions!$C$12,3)=AJ747,"GRN-to-Putaway Wait",IF(ROUND(N(AG747)/Assumptions!$C$13,3)=AJ747,"Putaway","Within SLA")))))))))))</f>
        <v>Unload-to-QC Wait</v>
      </c>
    </row>
    <row r="748" customFormat="false" ht="15" hidden="false" customHeight="false" outlineLevel="0" collapsed="false">
      <c r="A748" s="0" t="s">
        <v>2335</v>
      </c>
      <c r="B748" s="0" t="s">
        <v>2336</v>
      </c>
      <c r="C748" s="0" t="s">
        <v>153</v>
      </c>
      <c r="D748" s="0" t="s">
        <v>147</v>
      </c>
      <c r="E748" s="0" t="s">
        <v>2337</v>
      </c>
      <c r="F748" s="0" t="s">
        <v>155</v>
      </c>
      <c r="G748" s="0" t="s">
        <v>150</v>
      </c>
      <c r="H748" s="17" t="n">
        <v>46221.4986111111</v>
      </c>
      <c r="I748" s="17" t="n">
        <v>46221.5756944444</v>
      </c>
      <c r="J748" s="17" t="n">
        <v>46221.5784722222</v>
      </c>
      <c r="K748" s="17" t="n">
        <v>46221.5895833333</v>
      </c>
      <c r="L748" s="17" t="n">
        <v>46221.5958333333</v>
      </c>
      <c r="M748" s="17" t="n">
        <v>46221.6166666667</v>
      </c>
      <c r="N748" s="17" t="n">
        <v>46221.6208333333</v>
      </c>
      <c r="O748" s="17" t="n">
        <v>46221.6375</v>
      </c>
      <c r="P748" s="17" t="n">
        <v>46221.6618055556</v>
      </c>
      <c r="Q748" s="17" t="n">
        <v>46221.6819444444</v>
      </c>
      <c r="R748" s="0" t="n">
        <v>256</v>
      </c>
      <c r="S748" s="0" t="n">
        <v>0</v>
      </c>
      <c r="T748" s="0" t="n">
        <v>0</v>
      </c>
      <c r="U748" s="18" t="s">
        <v>130</v>
      </c>
      <c r="V748" s="18" t="s">
        <v>82</v>
      </c>
      <c r="W748" s="0" t="str">
        <f aca="false">IF(AND(X748&gt;=6,X748&lt;14),"A",IF(AND(X748&gt;=14,X748&lt;22),"B","C"))</f>
        <v>A</v>
      </c>
      <c r="X748" s="18" t="n">
        <f aca="false">HOUR(H748)</f>
        <v>11</v>
      </c>
      <c r="Y748" s="18" t="n">
        <f aca="false">ROUND((I748-H748)*1440,0)</f>
        <v>111</v>
      </c>
      <c r="Z748" s="18" t="n">
        <f aca="false">ROUND((J748-I748)*1440,0)</f>
        <v>4</v>
      </c>
      <c r="AA748" s="18" t="n">
        <f aca="false">ROUND((K748-J748)*1440,0)</f>
        <v>16</v>
      </c>
      <c r="AB748" s="18" t="n">
        <f aca="false">ROUND((L748-K748)*1440,0)</f>
        <v>9</v>
      </c>
      <c r="AC748" s="18" t="n">
        <f aca="false">ROUND((M748-L748)*1440,0)</f>
        <v>30</v>
      </c>
      <c r="AD748" s="18" t="n">
        <f aca="false">IF(N748="","",ROUND((N748-M748)*1440,0))</f>
        <v>6</v>
      </c>
      <c r="AE748" s="18" t="n">
        <f aca="false">IF(O748="","",ROUND((O748-N748)*1440,0))</f>
        <v>24</v>
      </c>
      <c r="AF748" s="18" t="n">
        <f aca="false">IF(P748="","",ROUND((P748-O748)*1440,0))</f>
        <v>35</v>
      </c>
      <c r="AG748" s="18" t="n">
        <f aca="false">IF(Q748="","",ROUND((Q748-P748)*1440,0))</f>
        <v>29</v>
      </c>
      <c r="AH748" s="18" t="n">
        <f aca="false">IF(Q748="","",ROUND((Q748-H748)*1440,0))</f>
        <v>264</v>
      </c>
      <c r="AI748" s="19" t="n">
        <f aca="false">ROUND(IF(O748="",Assumptions!$B$25-K748,O748-K748)*24,1)</f>
        <v>1.2</v>
      </c>
      <c r="AJ748" s="20" t="n">
        <f aca="false">ROUND(MAX(N(Y748)/Assumptions!$C$5, N(Z748)/Assumptions!$C$6, N(AA748)/Assumptions!$C$7, N(AB748)/Assumptions!$C$8, N(AC748)/Assumptions!$C$9, N(AD748)/Assumptions!$C$10, N(AE748)/Assumptions!$C$11, N(AF748)/Assumptions!$C$12, N(AG748)/Assumptions!$C$13),3)</f>
        <v>3.7</v>
      </c>
      <c r="AK748" s="0" t="str">
        <f aca="false">IF(OR(U748="Pending",U748="On Hold"),"Open GRN (awaiting)",IF(AJ748&lt;=1,"Within SLA",IF(ROUND(N(Y748)/Assumptions!$C$5,3)=AJ748,"Gate Wait",IF(ROUND(N(Z748)/Assumptions!$C$6,3)=AJ748,"Dock Wait",IF(ROUND(N(AA748)/Assumptions!$C$7,3)=AJ748,"Unloading",IF(ROUND(N(AB748)/Assumptions!$C$8,3)=AJ748,"Unload-to-QC Wait",IF(ROUND(N(AC748)/Assumptions!$C$9,3)=AJ748,"QC",IF(ROUND(N(AD748)/Assumptions!$C$10,3)=AJ748,"QC-to-GRN Wait",IF(ROUND(N(AE748)/Assumptions!$C$11,3)=AJ748,"GRN Processing",IF(ROUND(N(AF748)/Assumptions!$C$12,3)=AJ748,"GRN-to-Putaway Wait",IF(ROUND(N(AG748)/Assumptions!$C$13,3)=AJ748,"Putaway","Within SLA")))))))))))</f>
        <v>Gate Wait</v>
      </c>
    </row>
    <row r="749" customFormat="false" ht="15" hidden="false" customHeight="false" outlineLevel="0" collapsed="false">
      <c r="A749" s="0" t="s">
        <v>2338</v>
      </c>
      <c r="B749" s="0" t="s">
        <v>2339</v>
      </c>
      <c r="C749" s="0" t="s">
        <v>175</v>
      </c>
      <c r="D749" s="0" t="s">
        <v>135</v>
      </c>
      <c r="E749" s="0" t="s">
        <v>2340</v>
      </c>
      <c r="F749" s="0" t="s">
        <v>155</v>
      </c>
      <c r="G749" s="0" t="s">
        <v>178</v>
      </c>
      <c r="H749" s="17" t="n">
        <v>46221.5097222222</v>
      </c>
      <c r="I749" s="17" t="n">
        <v>46221.5298611111</v>
      </c>
      <c r="J749" s="17" t="n">
        <v>46221.5388888889</v>
      </c>
      <c r="K749" s="17" t="n">
        <v>46221.5638888889</v>
      </c>
      <c r="L749" s="17" t="n">
        <v>46221.5715277778</v>
      </c>
      <c r="M749" s="17" t="n">
        <v>46221.6048611111</v>
      </c>
      <c r="N749" s="17" t="n">
        <v>46221.6506944444</v>
      </c>
      <c r="O749" s="17" t="n">
        <v>46221.6951388889</v>
      </c>
      <c r="P749" s="17" t="n">
        <v>46221.7055555556</v>
      </c>
      <c r="Q749" s="17" t="n">
        <v>46221.71875</v>
      </c>
      <c r="R749" s="0" t="n">
        <v>329</v>
      </c>
      <c r="S749" s="0" t="n">
        <v>0</v>
      </c>
      <c r="T749" s="0" t="n">
        <v>0</v>
      </c>
      <c r="U749" s="18" t="s">
        <v>130</v>
      </c>
      <c r="V749" s="18" t="s">
        <v>156</v>
      </c>
      <c r="W749" s="0" t="str">
        <f aca="false">IF(AND(X749&gt;=6,X749&lt;14),"A",IF(AND(X749&gt;=14,X749&lt;22),"B","C"))</f>
        <v>A</v>
      </c>
      <c r="X749" s="18" t="n">
        <f aca="false">HOUR(H749)</f>
        <v>12</v>
      </c>
      <c r="Y749" s="18" t="n">
        <f aca="false">ROUND((I749-H749)*1440,0)</f>
        <v>29</v>
      </c>
      <c r="Z749" s="18" t="n">
        <f aca="false">ROUND((J749-I749)*1440,0)</f>
        <v>13</v>
      </c>
      <c r="AA749" s="18" t="n">
        <f aca="false">ROUND((K749-J749)*1440,0)</f>
        <v>36</v>
      </c>
      <c r="AB749" s="18" t="n">
        <f aca="false">ROUND((L749-K749)*1440,0)</f>
        <v>11</v>
      </c>
      <c r="AC749" s="18" t="n">
        <f aca="false">ROUND((M749-L749)*1440,0)</f>
        <v>48</v>
      </c>
      <c r="AD749" s="18" t="n">
        <f aca="false">IF(N749="","",ROUND((N749-M749)*1440,0))</f>
        <v>66</v>
      </c>
      <c r="AE749" s="18" t="n">
        <f aca="false">IF(O749="","",ROUND((O749-N749)*1440,0))</f>
        <v>64</v>
      </c>
      <c r="AF749" s="18" t="n">
        <f aca="false">IF(P749="","",ROUND((P749-O749)*1440,0))</f>
        <v>15</v>
      </c>
      <c r="AG749" s="18" t="n">
        <f aca="false">IF(Q749="","",ROUND((Q749-P749)*1440,0))</f>
        <v>19</v>
      </c>
      <c r="AH749" s="18" t="n">
        <f aca="false">IF(Q749="","",ROUND((Q749-H749)*1440,0))</f>
        <v>301</v>
      </c>
      <c r="AI749" s="19" t="n">
        <f aca="false">ROUND(IF(O749="",Assumptions!$B$25-K749,O749-K749)*24,1)</f>
        <v>3.2</v>
      </c>
      <c r="AJ749" s="20" t="n">
        <f aca="false">ROUND(MAX(N(Y749)/Assumptions!$C$5, N(Z749)/Assumptions!$C$6, N(AA749)/Assumptions!$C$7, N(AB749)/Assumptions!$C$8, N(AC749)/Assumptions!$C$9, N(AD749)/Assumptions!$C$10, N(AE749)/Assumptions!$C$11, N(AF749)/Assumptions!$C$12, N(AG749)/Assumptions!$C$13),3)</f>
        <v>2.2</v>
      </c>
      <c r="AK749" s="0" t="str">
        <f aca="false">IF(OR(U749="Pending",U749="On Hold"),"Open GRN (awaiting)",IF(AJ749&lt;=1,"Within SLA",IF(ROUND(N(Y749)/Assumptions!$C$5,3)=AJ749,"Gate Wait",IF(ROUND(N(Z749)/Assumptions!$C$6,3)=AJ749,"Dock Wait",IF(ROUND(N(AA749)/Assumptions!$C$7,3)=AJ749,"Unloading",IF(ROUND(N(AB749)/Assumptions!$C$8,3)=AJ749,"Unload-to-QC Wait",IF(ROUND(N(AC749)/Assumptions!$C$9,3)=AJ749,"QC",IF(ROUND(N(AD749)/Assumptions!$C$10,3)=AJ749,"QC-to-GRN Wait",IF(ROUND(N(AE749)/Assumptions!$C$11,3)=AJ749,"GRN Processing",IF(ROUND(N(AF749)/Assumptions!$C$12,3)=AJ749,"GRN-to-Putaway Wait",IF(ROUND(N(AG749)/Assumptions!$C$13,3)=AJ749,"Putaway","Within SLA")))))))))))</f>
        <v>QC-to-GRN Wait</v>
      </c>
    </row>
    <row r="750" customFormat="false" ht="15" hidden="false" customHeight="false" outlineLevel="0" collapsed="false">
      <c r="A750" s="0" t="s">
        <v>2341</v>
      </c>
      <c r="B750" s="0" t="s">
        <v>2342</v>
      </c>
      <c r="C750" s="0" t="s">
        <v>218</v>
      </c>
      <c r="D750" s="0" t="s">
        <v>119</v>
      </c>
      <c r="E750" s="0" t="s">
        <v>2343</v>
      </c>
      <c r="F750" s="0" t="s">
        <v>172</v>
      </c>
      <c r="G750" s="0" t="s">
        <v>122</v>
      </c>
      <c r="H750" s="17" t="n">
        <v>46221.5347222222</v>
      </c>
      <c r="I750" s="17" t="n">
        <v>46221.5506944444</v>
      </c>
      <c r="J750" s="17" t="n">
        <v>46221.5555555556</v>
      </c>
      <c r="K750" s="17" t="n">
        <v>46221.6173611111</v>
      </c>
      <c r="L750" s="17" t="n">
        <v>46221.6222222222</v>
      </c>
      <c r="M750" s="17" t="n">
        <v>46221.6520833333</v>
      </c>
      <c r="N750" s="17" t="n">
        <v>46221.7069444444</v>
      </c>
      <c r="O750" s="17" t="n">
        <v>46221.7402777778</v>
      </c>
      <c r="P750" s="17" t="n">
        <v>46221.7506944445</v>
      </c>
      <c r="Q750" s="17" t="n">
        <v>46221.8048611111</v>
      </c>
      <c r="R750" s="0" t="n">
        <v>703</v>
      </c>
      <c r="S750" s="0" t="n">
        <v>0</v>
      </c>
      <c r="T750" s="0" t="n">
        <v>0</v>
      </c>
      <c r="U750" s="18" t="s">
        <v>130</v>
      </c>
      <c r="V750" s="18" t="s">
        <v>144</v>
      </c>
      <c r="W750" s="0" t="str">
        <f aca="false">IF(AND(X750&gt;=6,X750&lt;14),"A",IF(AND(X750&gt;=14,X750&lt;22),"B","C"))</f>
        <v>A</v>
      </c>
      <c r="X750" s="18" t="n">
        <f aca="false">HOUR(H750)</f>
        <v>12</v>
      </c>
      <c r="Y750" s="18" t="n">
        <f aca="false">ROUND((I750-H750)*1440,0)</f>
        <v>23</v>
      </c>
      <c r="Z750" s="18" t="n">
        <f aca="false">ROUND((J750-I750)*1440,0)</f>
        <v>7</v>
      </c>
      <c r="AA750" s="18" t="n">
        <f aca="false">ROUND((K750-J750)*1440,0)</f>
        <v>89</v>
      </c>
      <c r="AB750" s="18" t="n">
        <f aca="false">ROUND((L750-K750)*1440,0)</f>
        <v>7</v>
      </c>
      <c r="AC750" s="18" t="n">
        <f aca="false">ROUND((M750-L750)*1440,0)</f>
        <v>43</v>
      </c>
      <c r="AD750" s="18" t="n">
        <f aca="false">IF(N750="","",ROUND((N750-M750)*1440,0))</f>
        <v>79</v>
      </c>
      <c r="AE750" s="18" t="n">
        <f aca="false">IF(O750="","",ROUND((O750-N750)*1440,0))</f>
        <v>48</v>
      </c>
      <c r="AF750" s="18" t="n">
        <f aca="false">IF(P750="","",ROUND((P750-O750)*1440,0))</f>
        <v>15</v>
      </c>
      <c r="AG750" s="18" t="n">
        <f aca="false">IF(Q750="","",ROUND((Q750-P750)*1440,0))</f>
        <v>78</v>
      </c>
      <c r="AH750" s="18" t="n">
        <f aca="false">IF(Q750="","",ROUND((Q750-H750)*1440,0))</f>
        <v>389</v>
      </c>
      <c r="AI750" s="19" t="n">
        <f aca="false">ROUND(IF(O750="",Assumptions!$B$25-K750,O750-K750)*24,1)</f>
        <v>3</v>
      </c>
      <c r="AJ750" s="20" t="n">
        <f aca="false">ROUND(MAX(N(Y750)/Assumptions!$C$5, N(Z750)/Assumptions!$C$6, N(AA750)/Assumptions!$C$7, N(AB750)/Assumptions!$C$8, N(AC750)/Assumptions!$C$9, N(AD750)/Assumptions!$C$10, N(AE750)/Assumptions!$C$11, N(AF750)/Assumptions!$C$12, N(AG750)/Assumptions!$C$13),3)</f>
        <v>2.633</v>
      </c>
      <c r="AK750" s="0" t="str">
        <f aca="false">IF(OR(U750="Pending",U750="On Hold"),"Open GRN (awaiting)",IF(AJ750&lt;=1,"Within SLA",IF(ROUND(N(Y750)/Assumptions!$C$5,3)=AJ750,"Gate Wait",IF(ROUND(N(Z750)/Assumptions!$C$6,3)=AJ750,"Dock Wait",IF(ROUND(N(AA750)/Assumptions!$C$7,3)=AJ750,"Unloading",IF(ROUND(N(AB750)/Assumptions!$C$8,3)=AJ750,"Unload-to-QC Wait",IF(ROUND(N(AC750)/Assumptions!$C$9,3)=AJ750,"QC",IF(ROUND(N(AD750)/Assumptions!$C$10,3)=AJ750,"QC-to-GRN Wait",IF(ROUND(N(AE750)/Assumptions!$C$11,3)=AJ750,"GRN Processing",IF(ROUND(N(AF750)/Assumptions!$C$12,3)=AJ750,"GRN-to-Putaway Wait",IF(ROUND(N(AG750)/Assumptions!$C$13,3)=AJ750,"Putaway","Within SLA")))))))))))</f>
        <v>QC-to-GRN Wait</v>
      </c>
    </row>
    <row r="751" customFormat="false" ht="15" hidden="false" customHeight="false" outlineLevel="0" collapsed="false">
      <c r="A751" s="0" t="s">
        <v>2344</v>
      </c>
      <c r="B751" s="0" t="s">
        <v>2345</v>
      </c>
      <c r="C751" s="0" t="s">
        <v>142</v>
      </c>
      <c r="D751" s="0" t="s">
        <v>119</v>
      </c>
      <c r="E751" s="0" t="s">
        <v>2346</v>
      </c>
      <c r="F751" s="0" t="s">
        <v>155</v>
      </c>
      <c r="G751" s="0" t="s">
        <v>122</v>
      </c>
      <c r="H751" s="17" t="n">
        <v>46221.5534722222</v>
      </c>
      <c r="I751" s="17" t="n">
        <v>46221.5819444444</v>
      </c>
      <c r="J751" s="17" t="n">
        <v>46221.5993055556</v>
      </c>
      <c r="K751" s="17" t="n">
        <v>46221.7006944444</v>
      </c>
      <c r="L751" s="17" t="n">
        <v>46221.7034722222</v>
      </c>
      <c r="M751" s="17" t="n">
        <v>46221.7666666667</v>
      </c>
      <c r="N751" s="17" t="n">
        <v>46221.79375</v>
      </c>
      <c r="O751" s="17" t="n">
        <v>46221.8694444444</v>
      </c>
      <c r="P751" s="17" t="n">
        <v>46221.8875</v>
      </c>
      <c r="Q751" s="17" t="n">
        <v>46221.9194444444</v>
      </c>
      <c r="R751" s="0" t="n">
        <v>1613</v>
      </c>
      <c r="S751" s="0" t="n">
        <v>0</v>
      </c>
      <c r="T751" s="0" t="n">
        <v>25</v>
      </c>
      <c r="U751" s="18" t="s">
        <v>123</v>
      </c>
      <c r="V751" s="18" t="s">
        <v>144</v>
      </c>
      <c r="W751" s="0" t="str">
        <f aca="false">IF(AND(X751&gt;=6,X751&lt;14),"A",IF(AND(X751&gt;=14,X751&lt;22),"B","C"))</f>
        <v>A</v>
      </c>
      <c r="X751" s="18" t="n">
        <f aca="false">HOUR(H751)</f>
        <v>13</v>
      </c>
      <c r="Y751" s="18" t="n">
        <f aca="false">ROUND((I751-H751)*1440,0)</f>
        <v>41</v>
      </c>
      <c r="Z751" s="18" t="n">
        <f aca="false">ROUND((J751-I751)*1440,0)</f>
        <v>25</v>
      </c>
      <c r="AA751" s="18" t="n">
        <f aca="false">ROUND((K751-J751)*1440,0)</f>
        <v>146</v>
      </c>
      <c r="AB751" s="18" t="n">
        <f aca="false">ROUND((L751-K751)*1440,0)</f>
        <v>4</v>
      </c>
      <c r="AC751" s="18" t="n">
        <f aca="false">ROUND((M751-L751)*1440,0)</f>
        <v>91</v>
      </c>
      <c r="AD751" s="18" t="n">
        <f aca="false">IF(N751="","",ROUND((N751-M751)*1440,0))</f>
        <v>39</v>
      </c>
      <c r="AE751" s="18" t="n">
        <f aca="false">IF(O751="","",ROUND((O751-N751)*1440,0))</f>
        <v>109</v>
      </c>
      <c r="AF751" s="18" t="n">
        <f aca="false">IF(P751="","",ROUND((P751-O751)*1440,0))</f>
        <v>26</v>
      </c>
      <c r="AG751" s="18" t="n">
        <f aca="false">IF(Q751="","",ROUND((Q751-P751)*1440,0))</f>
        <v>46</v>
      </c>
      <c r="AH751" s="18" t="n">
        <f aca="false">IF(Q751="","",ROUND((Q751-H751)*1440,0))</f>
        <v>527</v>
      </c>
      <c r="AI751" s="19" t="n">
        <f aca="false">ROUND(IF(O751="",Assumptions!$B$25-K751,O751-K751)*24,1)</f>
        <v>4.1</v>
      </c>
      <c r="AJ751" s="20" t="n">
        <f aca="false">ROUND(MAX(N(Y751)/Assumptions!$C$5, N(Z751)/Assumptions!$C$6, N(AA751)/Assumptions!$C$7, N(AB751)/Assumptions!$C$8, N(AC751)/Assumptions!$C$9, N(AD751)/Assumptions!$C$10, N(AE751)/Assumptions!$C$11, N(AF751)/Assumptions!$C$12, N(AG751)/Assumptions!$C$13),3)</f>
        <v>2.433</v>
      </c>
      <c r="AK751" s="0" t="str">
        <f aca="false">IF(OR(U751="Pending",U751="On Hold"),"Open GRN (awaiting)",IF(AJ751&lt;=1,"Within SLA",IF(ROUND(N(Y751)/Assumptions!$C$5,3)=AJ751,"Gate Wait",IF(ROUND(N(Z751)/Assumptions!$C$6,3)=AJ751,"Dock Wait",IF(ROUND(N(AA751)/Assumptions!$C$7,3)=AJ751,"Unloading",IF(ROUND(N(AB751)/Assumptions!$C$8,3)=AJ751,"Unload-to-QC Wait",IF(ROUND(N(AC751)/Assumptions!$C$9,3)=AJ751,"QC",IF(ROUND(N(AD751)/Assumptions!$C$10,3)=AJ751,"QC-to-GRN Wait",IF(ROUND(N(AE751)/Assumptions!$C$11,3)=AJ751,"GRN Processing",IF(ROUND(N(AF751)/Assumptions!$C$12,3)=AJ751,"GRN-to-Putaway Wait",IF(ROUND(N(AG751)/Assumptions!$C$13,3)=AJ751,"Putaway","Within SLA")))))))))))</f>
        <v>Unloading</v>
      </c>
    </row>
    <row r="752" customFormat="false" ht="15" hidden="false" customHeight="false" outlineLevel="0" collapsed="false">
      <c r="A752" s="0" t="s">
        <v>2347</v>
      </c>
      <c r="B752" s="0" t="s">
        <v>2348</v>
      </c>
      <c r="C752" s="0" t="s">
        <v>126</v>
      </c>
      <c r="D752" s="0" t="s">
        <v>119</v>
      </c>
      <c r="E752" s="0" t="s">
        <v>2349</v>
      </c>
      <c r="F752" s="0" t="s">
        <v>128</v>
      </c>
      <c r="G752" s="0" t="s">
        <v>129</v>
      </c>
      <c r="H752" s="17" t="n">
        <v>46221.5743055556</v>
      </c>
      <c r="I752" s="17" t="n">
        <v>46221.5840277778</v>
      </c>
      <c r="J752" s="17" t="n">
        <v>46221.5854166667</v>
      </c>
      <c r="K752" s="17" t="n">
        <v>46221.6215277778</v>
      </c>
      <c r="L752" s="17" t="n">
        <v>46221.6326388889</v>
      </c>
      <c r="M752" s="17" t="n">
        <v>46221.6423611111</v>
      </c>
      <c r="N752" s="17" t="n">
        <v>46221.6458333333</v>
      </c>
      <c r="O752" s="17" t="n">
        <v>46221.6638888889</v>
      </c>
      <c r="P752" s="17" t="n">
        <v>46221.6715277778</v>
      </c>
      <c r="Q752" s="17" t="n">
        <v>46221.7111111111</v>
      </c>
      <c r="R752" s="0" t="n">
        <v>947</v>
      </c>
      <c r="S752" s="0" t="n">
        <v>0</v>
      </c>
      <c r="T752" s="0" t="n">
        <v>0</v>
      </c>
      <c r="U752" s="18" t="s">
        <v>130</v>
      </c>
      <c r="V752" s="18" t="s">
        <v>139</v>
      </c>
      <c r="W752" s="0" t="str">
        <f aca="false">IF(AND(X752&gt;=6,X752&lt;14),"A",IF(AND(X752&gt;=14,X752&lt;22),"B","C"))</f>
        <v>A</v>
      </c>
      <c r="X752" s="18" t="n">
        <f aca="false">HOUR(H752)</f>
        <v>13</v>
      </c>
      <c r="Y752" s="18" t="n">
        <f aca="false">ROUND((I752-H752)*1440,0)</f>
        <v>14</v>
      </c>
      <c r="Z752" s="18" t="n">
        <f aca="false">ROUND((J752-I752)*1440,0)</f>
        <v>2</v>
      </c>
      <c r="AA752" s="18" t="n">
        <f aca="false">ROUND((K752-J752)*1440,0)</f>
        <v>52</v>
      </c>
      <c r="AB752" s="18" t="n">
        <f aca="false">ROUND((L752-K752)*1440,0)</f>
        <v>16</v>
      </c>
      <c r="AC752" s="18" t="n">
        <f aca="false">ROUND((M752-L752)*1440,0)</f>
        <v>14</v>
      </c>
      <c r="AD752" s="18" t="n">
        <f aca="false">IF(N752="","",ROUND((N752-M752)*1440,0))</f>
        <v>5</v>
      </c>
      <c r="AE752" s="18" t="n">
        <f aca="false">IF(O752="","",ROUND((O752-N752)*1440,0))</f>
        <v>26</v>
      </c>
      <c r="AF752" s="18" t="n">
        <f aca="false">IF(P752="","",ROUND((P752-O752)*1440,0))</f>
        <v>11</v>
      </c>
      <c r="AG752" s="18" t="n">
        <f aca="false">IF(Q752="","",ROUND((Q752-P752)*1440,0))</f>
        <v>57</v>
      </c>
      <c r="AH752" s="18" t="n">
        <f aca="false">IF(Q752="","",ROUND((Q752-H752)*1440,0))</f>
        <v>197</v>
      </c>
      <c r="AI752" s="19" t="n">
        <f aca="false">ROUND(IF(O752="",Assumptions!$B$25-K752,O752-K752)*24,1)</f>
        <v>1</v>
      </c>
      <c r="AJ752" s="20" t="n">
        <f aca="false">ROUND(MAX(N(Y752)/Assumptions!$C$5, N(Z752)/Assumptions!$C$6, N(AA752)/Assumptions!$C$7, N(AB752)/Assumptions!$C$8, N(AC752)/Assumptions!$C$9, N(AD752)/Assumptions!$C$10, N(AE752)/Assumptions!$C$11, N(AF752)/Assumptions!$C$12, N(AG752)/Assumptions!$C$13),3)</f>
        <v>1.425</v>
      </c>
      <c r="AK752" s="0" t="str">
        <f aca="false">IF(OR(U752="Pending",U752="On Hold"),"Open GRN (awaiting)",IF(AJ752&lt;=1,"Within SLA",IF(ROUND(N(Y752)/Assumptions!$C$5,3)=AJ752,"Gate Wait",IF(ROUND(N(Z752)/Assumptions!$C$6,3)=AJ752,"Dock Wait",IF(ROUND(N(AA752)/Assumptions!$C$7,3)=AJ752,"Unloading",IF(ROUND(N(AB752)/Assumptions!$C$8,3)=AJ752,"Unload-to-QC Wait",IF(ROUND(N(AC752)/Assumptions!$C$9,3)=AJ752,"QC",IF(ROUND(N(AD752)/Assumptions!$C$10,3)=AJ752,"QC-to-GRN Wait",IF(ROUND(N(AE752)/Assumptions!$C$11,3)=AJ752,"GRN Processing",IF(ROUND(N(AF752)/Assumptions!$C$12,3)=AJ752,"GRN-to-Putaway Wait",IF(ROUND(N(AG752)/Assumptions!$C$13,3)=AJ752,"Putaway","Within SLA")))))))))))</f>
        <v>Putaway</v>
      </c>
    </row>
    <row r="753" customFormat="false" ht="15" hidden="false" customHeight="false" outlineLevel="0" collapsed="false">
      <c r="A753" s="0" t="s">
        <v>2350</v>
      </c>
      <c r="B753" s="0" t="s">
        <v>2351</v>
      </c>
      <c r="C753" s="0" t="s">
        <v>252</v>
      </c>
      <c r="D753" s="0" t="s">
        <v>135</v>
      </c>
      <c r="E753" s="0" t="s">
        <v>2269</v>
      </c>
      <c r="F753" s="0" t="s">
        <v>155</v>
      </c>
      <c r="G753" s="0" t="s">
        <v>178</v>
      </c>
      <c r="H753" s="17" t="n">
        <v>46221.5756944444</v>
      </c>
      <c r="I753" s="17" t="n">
        <v>46221.6138888889</v>
      </c>
      <c r="J753" s="17" t="n">
        <v>46221.6208333333</v>
      </c>
      <c r="K753" s="17" t="n">
        <v>46221.6638888889</v>
      </c>
      <c r="L753" s="17" t="n">
        <v>46221.6659722222</v>
      </c>
      <c r="M753" s="17" t="n">
        <v>46221.6902777778</v>
      </c>
      <c r="N753" s="17" t="n">
        <v>46221.7104166667</v>
      </c>
      <c r="O753" s="17" t="n">
        <v>46221.7451388889</v>
      </c>
      <c r="P753" s="17" t="n">
        <v>46221.7576388889</v>
      </c>
      <c r="Q753" s="17" t="n">
        <v>46221.7715277778</v>
      </c>
      <c r="R753" s="0" t="n">
        <v>852</v>
      </c>
      <c r="S753" s="0" t="n">
        <v>0</v>
      </c>
      <c r="T753" s="0" t="n">
        <v>0</v>
      </c>
      <c r="U753" s="18" t="s">
        <v>130</v>
      </c>
      <c r="V753" s="18" t="s">
        <v>82</v>
      </c>
      <c r="W753" s="0" t="str">
        <f aca="false">IF(AND(X753&gt;=6,X753&lt;14),"A",IF(AND(X753&gt;=14,X753&lt;22),"B","C"))</f>
        <v>A</v>
      </c>
      <c r="X753" s="18" t="n">
        <f aca="false">HOUR(H753)</f>
        <v>13</v>
      </c>
      <c r="Y753" s="18" t="n">
        <f aca="false">ROUND((I753-H753)*1440,0)</f>
        <v>55</v>
      </c>
      <c r="Z753" s="18" t="n">
        <f aca="false">ROUND((J753-I753)*1440,0)</f>
        <v>10</v>
      </c>
      <c r="AA753" s="18" t="n">
        <f aca="false">ROUND((K753-J753)*1440,0)</f>
        <v>62</v>
      </c>
      <c r="AB753" s="18" t="n">
        <f aca="false">ROUND((L753-K753)*1440,0)</f>
        <v>3</v>
      </c>
      <c r="AC753" s="18" t="n">
        <f aca="false">ROUND((M753-L753)*1440,0)</f>
        <v>35</v>
      </c>
      <c r="AD753" s="18" t="n">
        <f aca="false">IF(N753="","",ROUND((N753-M753)*1440,0))</f>
        <v>29</v>
      </c>
      <c r="AE753" s="18" t="n">
        <f aca="false">IF(O753="","",ROUND((O753-N753)*1440,0))</f>
        <v>50</v>
      </c>
      <c r="AF753" s="18" t="n">
        <f aca="false">IF(P753="","",ROUND((P753-O753)*1440,0))</f>
        <v>18</v>
      </c>
      <c r="AG753" s="18" t="n">
        <f aca="false">IF(Q753="","",ROUND((Q753-P753)*1440,0))</f>
        <v>20</v>
      </c>
      <c r="AH753" s="18" t="n">
        <f aca="false">IF(Q753="","",ROUND((Q753-H753)*1440,0))</f>
        <v>282</v>
      </c>
      <c r="AI753" s="19" t="n">
        <f aca="false">ROUND(IF(O753="",Assumptions!$B$25-K753,O753-K753)*24,1)</f>
        <v>2</v>
      </c>
      <c r="AJ753" s="20" t="n">
        <f aca="false">ROUND(MAX(N(Y753)/Assumptions!$C$5, N(Z753)/Assumptions!$C$6, N(AA753)/Assumptions!$C$7, N(AB753)/Assumptions!$C$8, N(AC753)/Assumptions!$C$9, N(AD753)/Assumptions!$C$10, N(AE753)/Assumptions!$C$11, N(AF753)/Assumptions!$C$12, N(AG753)/Assumptions!$C$13),3)</f>
        <v>1.833</v>
      </c>
      <c r="AK753" s="0" t="str">
        <f aca="false">IF(OR(U753="Pending",U753="On Hold"),"Open GRN (awaiting)",IF(AJ753&lt;=1,"Within SLA",IF(ROUND(N(Y753)/Assumptions!$C$5,3)=AJ753,"Gate Wait",IF(ROUND(N(Z753)/Assumptions!$C$6,3)=AJ753,"Dock Wait",IF(ROUND(N(AA753)/Assumptions!$C$7,3)=AJ753,"Unloading",IF(ROUND(N(AB753)/Assumptions!$C$8,3)=AJ753,"Unload-to-QC Wait",IF(ROUND(N(AC753)/Assumptions!$C$9,3)=AJ753,"QC",IF(ROUND(N(AD753)/Assumptions!$C$10,3)=AJ753,"QC-to-GRN Wait",IF(ROUND(N(AE753)/Assumptions!$C$11,3)=AJ753,"GRN Processing",IF(ROUND(N(AF753)/Assumptions!$C$12,3)=AJ753,"GRN-to-Putaway Wait",IF(ROUND(N(AG753)/Assumptions!$C$13,3)=AJ753,"Putaway","Within SLA")))))))))))</f>
        <v>Gate Wait</v>
      </c>
    </row>
    <row r="754" customFormat="false" ht="15" hidden="false" customHeight="false" outlineLevel="0" collapsed="false">
      <c r="A754" s="0" t="s">
        <v>2352</v>
      </c>
      <c r="B754" s="0" t="s">
        <v>2353</v>
      </c>
      <c r="C754" s="0" t="s">
        <v>252</v>
      </c>
      <c r="D754" s="0" t="s">
        <v>119</v>
      </c>
      <c r="E754" s="0" t="s">
        <v>2354</v>
      </c>
      <c r="F754" s="0" t="s">
        <v>155</v>
      </c>
      <c r="G754" s="0" t="s">
        <v>122</v>
      </c>
      <c r="H754" s="17" t="n">
        <v>46221.5847222222</v>
      </c>
      <c r="I754" s="17" t="n">
        <v>46221.6041666667</v>
      </c>
      <c r="J754" s="17" t="n">
        <v>46221.6083333333</v>
      </c>
      <c r="K754" s="17" t="n">
        <v>46221.6520833333</v>
      </c>
      <c r="L754" s="17" t="n">
        <v>46221.6604166667</v>
      </c>
      <c r="M754" s="17" t="n">
        <v>46221.6729166667</v>
      </c>
      <c r="N754" s="17" t="n">
        <v>46221.74375</v>
      </c>
      <c r="O754" s="17" t="n">
        <v>46221.7472222222</v>
      </c>
      <c r="P754" s="17" t="n">
        <v>46221.7756944444</v>
      </c>
      <c r="Q754" s="17" t="n">
        <v>46221.7909722222</v>
      </c>
      <c r="R754" s="0" t="n">
        <v>431</v>
      </c>
      <c r="S754" s="0" t="n">
        <v>0</v>
      </c>
      <c r="T754" s="0" t="n">
        <v>0</v>
      </c>
      <c r="U754" s="18" t="s">
        <v>130</v>
      </c>
      <c r="V754" s="18" t="s">
        <v>131</v>
      </c>
      <c r="W754" s="0" t="str">
        <f aca="false">IF(AND(X754&gt;=6,X754&lt;14),"A",IF(AND(X754&gt;=14,X754&lt;22),"B","C"))</f>
        <v>B</v>
      </c>
      <c r="X754" s="18" t="n">
        <f aca="false">HOUR(H754)</f>
        <v>14</v>
      </c>
      <c r="Y754" s="18" t="n">
        <f aca="false">ROUND((I754-H754)*1440,0)</f>
        <v>28</v>
      </c>
      <c r="Z754" s="18" t="n">
        <f aca="false">ROUND((J754-I754)*1440,0)</f>
        <v>6</v>
      </c>
      <c r="AA754" s="18" t="n">
        <f aca="false">ROUND((K754-J754)*1440,0)</f>
        <v>63</v>
      </c>
      <c r="AB754" s="18" t="n">
        <f aca="false">ROUND((L754-K754)*1440,0)</f>
        <v>12</v>
      </c>
      <c r="AC754" s="18" t="n">
        <f aca="false">ROUND((M754-L754)*1440,0)</f>
        <v>18</v>
      </c>
      <c r="AD754" s="18" t="n">
        <f aca="false">IF(N754="","",ROUND((N754-M754)*1440,0))</f>
        <v>102</v>
      </c>
      <c r="AE754" s="18" t="n">
        <f aca="false">IF(O754="","",ROUND((O754-N754)*1440,0))</f>
        <v>5</v>
      </c>
      <c r="AF754" s="18" t="n">
        <f aca="false">IF(P754="","",ROUND((P754-O754)*1440,0))</f>
        <v>41</v>
      </c>
      <c r="AG754" s="18" t="n">
        <f aca="false">IF(Q754="","",ROUND((Q754-P754)*1440,0))</f>
        <v>22</v>
      </c>
      <c r="AH754" s="18" t="n">
        <f aca="false">IF(Q754="","",ROUND((Q754-H754)*1440,0))</f>
        <v>297</v>
      </c>
      <c r="AI754" s="19" t="n">
        <f aca="false">ROUND(IF(O754="",Assumptions!$B$25-K754,O754-K754)*24,1)</f>
        <v>2.3</v>
      </c>
      <c r="AJ754" s="20" t="n">
        <f aca="false">ROUND(MAX(N(Y754)/Assumptions!$C$5, N(Z754)/Assumptions!$C$6, N(AA754)/Assumptions!$C$7, N(AB754)/Assumptions!$C$8, N(AC754)/Assumptions!$C$9, N(AD754)/Assumptions!$C$10, N(AE754)/Assumptions!$C$11, N(AF754)/Assumptions!$C$12, N(AG754)/Assumptions!$C$13),3)</f>
        <v>3.4</v>
      </c>
      <c r="AK754" s="0" t="str">
        <f aca="false">IF(OR(U754="Pending",U754="On Hold"),"Open GRN (awaiting)",IF(AJ754&lt;=1,"Within SLA",IF(ROUND(N(Y754)/Assumptions!$C$5,3)=AJ754,"Gate Wait",IF(ROUND(N(Z754)/Assumptions!$C$6,3)=AJ754,"Dock Wait",IF(ROUND(N(AA754)/Assumptions!$C$7,3)=AJ754,"Unloading",IF(ROUND(N(AB754)/Assumptions!$C$8,3)=AJ754,"Unload-to-QC Wait",IF(ROUND(N(AC754)/Assumptions!$C$9,3)=AJ754,"QC",IF(ROUND(N(AD754)/Assumptions!$C$10,3)=AJ754,"QC-to-GRN Wait",IF(ROUND(N(AE754)/Assumptions!$C$11,3)=AJ754,"GRN Processing",IF(ROUND(N(AF754)/Assumptions!$C$12,3)=AJ754,"GRN-to-Putaway Wait",IF(ROUND(N(AG754)/Assumptions!$C$13,3)=AJ754,"Putaway","Within SLA")))))))))))</f>
        <v>QC-to-GRN Wait</v>
      </c>
    </row>
    <row r="755" customFormat="false" ht="15" hidden="false" customHeight="false" outlineLevel="0" collapsed="false">
      <c r="A755" s="0" t="s">
        <v>2355</v>
      </c>
      <c r="B755" s="0" t="s">
        <v>2356</v>
      </c>
      <c r="C755" s="0" t="s">
        <v>153</v>
      </c>
      <c r="D755" s="0" t="s">
        <v>119</v>
      </c>
      <c r="E755" s="0" t="s">
        <v>2357</v>
      </c>
      <c r="F755" s="0" t="s">
        <v>155</v>
      </c>
      <c r="G755" s="0" t="s">
        <v>122</v>
      </c>
      <c r="H755" s="17" t="n">
        <v>46221.5902777778</v>
      </c>
      <c r="I755" s="17" t="n">
        <v>46221.6097222222</v>
      </c>
      <c r="J755" s="17" t="n">
        <v>46221.6243055556</v>
      </c>
      <c r="K755" s="17" t="n">
        <v>46221.6763888889</v>
      </c>
      <c r="L755" s="17" t="n">
        <v>46221.6847222222</v>
      </c>
      <c r="M755" s="17" t="n">
        <v>46221.7083333333</v>
      </c>
      <c r="N755" s="17" t="n">
        <v>46221.7319444444</v>
      </c>
      <c r="O755" s="17" t="n">
        <v>46221.7618055556</v>
      </c>
      <c r="P755" s="17" t="n">
        <v>46221.7729166667</v>
      </c>
      <c r="Q755" s="17" t="n">
        <v>46221.7972222222</v>
      </c>
      <c r="R755" s="0" t="n">
        <v>1066</v>
      </c>
      <c r="S755" s="0" t="n">
        <v>0</v>
      </c>
      <c r="T755" s="0" t="n">
        <v>0</v>
      </c>
      <c r="U755" s="18" t="s">
        <v>130</v>
      </c>
      <c r="V755" s="18" t="s">
        <v>139</v>
      </c>
      <c r="W755" s="0" t="str">
        <f aca="false">IF(AND(X755&gt;=6,X755&lt;14),"A",IF(AND(X755&gt;=14,X755&lt;22),"B","C"))</f>
        <v>B</v>
      </c>
      <c r="X755" s="18" t="n">
        <f aca="false">HOUR(H755)</f>
        <v>14</v>
      </c>
      <c r="Y755" s="18" t="n">
        <f aca="false">ROUND((I755-H755)*1440,0)</f>
        <v>28</v>
      </c>
      <c r="Z755" s="18" t="n">
        <f aca="false">ROUND((J755-I755)*1440,0)</f>
        <v>21</v>
      </c>
      <c r="AA755" s="18" t="n">
        <f aca="false">ROUND((K755-J755)*1440,0)</f>
        <v>75</v>
      </c>
      <c r="AB755" s="18" t="n">
        <f aca="false">ROUND((L755-K755)*1440,0)</f>
        <v>12</v>
      </c>
      <c r="AC755" s="18" t="n">
        <f aca="false">ROUND((M755-L755)*1440,0)</f>
        <v>34</v>
      </c>
      <c r="AD755" s="18" t="n">
        <f aca="false">IF(N755="","",ROUND((N755-M755)*1440,0))</f>
        <v>34</v>
      </c>
      <c r="AE755" s="18" t="n">
        <f aca="false">IF(O755="","",ROUND((O755-N755)*1440,0))</f>
        <v>43</v>
      </c>
      <c r="AF755" s="18" t="n">
        <f aca="false">IF(P755="","",ROUND((P755-O755)*1440,0))</f>
        <v>16</v>
      </c>
      <c r="AG755" s="18" t="n">
        <f aca="false">IF(Q755="","",ROUND((Q755-P755)*1440,0))</f>
        <v>35</v>
      </c>
      <c r="AH755" s="18" t="n">
        <f aca="false">IF(Q755="","",ROUND((Q755-H755)*1440,0))</f>
        <v>298</v>
      </c>
      <c r="AI755" s="19" t="n">
        <f aca="false">ROUND(IF(O755="",Assumptions!$B$25-K755,O755-K755)*24,1)</f>
        <v>2.1</v>
      </c>
      <c r="AJ755" s="20" t="n">
        <f aca="false">ROUND(MAX(N(Y755)/Assumptions!$C$5, N(Z755)/Assumptions!$C$6, N(AA755)/Assumptions!$C$7, N(AB755)/Assumptions!$C$8, N(AC755)/Assumptions!$C$9, N(AD755)/Assumptions!$C$10, N(AE755)/Assumptions!$C$11, N(AF755)/Assumptions!$C$12, N(AG755)/Assumptions!$C$13),3)</f>
        <v>1.4</v>
      </c>
      <c r="AK755" s="0" t="str">
        <f aca="false">IF(OR(U755="Pending",U755="On Hold"),"Open GRN (awaiting)",IF(AJ755&lt;=1,"Within SLA",IF(ROUND(N(Y755)/Assumptions!$C$5,3)=AJ755,"Gate Wait",IF(ROUND(N(Z755)/Assumptions!$C$6,3)=AJ755,"Dock Wait",IF(ROUND(N(AA755)/Assumptions!$C$7,3)=AJ755,"Unloading",IF(ROUND(N(AB755)/Assumptions!$C$8,3)=AJ755,"Unload-to-QC Wait",IF(ROUND(N(AC755)/Assumptions!$C$9,3)=AJ755,"QC",IF(ROUND(N(AD755)/Assumptions!$C$10,3)=AJ755,"QC-to-GRN Wait",IF(ROUND(N(AE755)/Assumptions!$C$11,3)=AJ755,"GRN Processing",IF(ROUND(N(AF755)/Assumptions!$C$12,3)=AJ755,"GRN-to-Putaway Wait",IF(ROUND(N(AG755)/Assumptions!$C$13,3)=AJ755,"Putaway","Within SLA")))))))))))</f>
        <v>Dock Wait</v>
      </c>
    </row>
    <row r="756" customFormat="false" ht="15" hidden="false" customHeight="false" outlineLevel="0" collapsed="false">
      <c r="A756" s="0" t="s">
        <v>2358</v>
      </c>
      <c r="B756" s="0" t="s">
        <v>2359</v>
      </c>
      <c r="C756" s="0" t="s">
        <v>286</v>
      </c>
      <c r="D756" s="0" t="s">
        <v>147</v>
      </c>
      <c r="E756" s="0" t="s">
        <v>2360</v>
      </c>
      <c r="F756" s="0" t="s">
        <v>121</v>
      </c>
      <c r="G756" s="0" t="s">
        <v>167</v>
      </c>
      <c r="H756" s="17" t="n">
        <v>46221.6020833333</v>
      </c>
      <c r="I756" s="17" t="n">
        <v>46221.6451388889</v>
      </c>
      <c r="J756" s="17" t="n">
        <v>46221.6493055556</v>
      </c>
      <c r="K756" s="17" t="n">
        <v>46221.7284722222</v>
      </c>
      <c r="L756" s="17" t="n">
        <v>46221.7361111111</v>
      </c>
      <c r="M756" s="17" t="n">
        <v>46221.76875</v>
      </c>
      <c r="N756" s="17" t="n">
        <v>46221.7916666667</v>
      </c>
      <c r="O756" s="17" t="n">
        <v>46221.9423611111</v>
      </c>
      <c r="P756" s="17" t="n">
        <v>46221.9506944444</v>
      </c>
      <c r="Q756" s="17" t="n">
        <v>46221.9840277778</v>
      </c>
      <c r="R756" s="0" t="n">
        <v>681</v>
      </c>
      <c r="S756" s="0" t="n">
        <v>0</v>
      </c>
      <c r="T756" s="0" t="n">
        <v>0</v>
      </c>
      <c r="U756" s="18" t="s">
        <v>130</v>
      </c>
      <c r="V756" s="18" t="s">
        <v>144</v>
      </c>
      <c r="W756" s="0" t="str">
        <f aca="false">IF(AND(X756&gt;=6,X756&lt;14),"A",IF(AND(X756&gt;=14,X756&lt;22),"B","C"))</f>
        <v>B</v>
      </c>
      <c r="X756" s="18" t="n">
        <f aca="false">HOUR(H756)</f>
        <v>14</v>
      </c>
      <c r="Y756" s="18" t="n">
        <f aca="false">ROUND((I756-H756)*1440,0)</f>
        <v>62</v>
      </c>
      <c r="Z756" s="18" t="n">
        <f aca="false">ROUND((J756-I756)*1440,0)</f>
        <v>6</v>
      </c>
      <c r="AA756" s="18" t="n">
        <f aca="false">ROUND((K756-J756)*1440,0)</f>
        <v>114</v>
      </c>
      <c r="AB756" s="18" t="n">
        <f aca="false">ROUND((L756-K756)*1440,0)</f>
        <v>11</v>
      </c>
      <c r="AC756" s="18" t="n">
        <f aca="false">ROUND((M756-L756)*1440,0)</f>
        <v>47</v>
      </c>
      <c r="AD756" s="18" t="n">
        <f aca="false">IF(N756="","",ROUND((N756-M756)*1440,0))</f>
        <v>33</v>
      </c>
      <c r="AE756" s="18" t="n">
        <f aca="false">IF(O756="","",ROUND((O756-N756)*1440,0))</f>
        <v>217</v>
      </c>
      <c r="AF756" s="18" t="n">
        <f aca="false">IF(P756="","",ROUND((P756-O756)*1440,0))</f>
        <v>12</v>
      </c>
      <c r="AG756" s="18" t="n">
        <f aca="false">IF(Q756="","",ROUND((Q756-P756)*1440,0))</f>
        <v>48</v>
      </c>
      <c r="AH756" s="18" t="n">
        <f aca="false">IF(Q756="","",ROUND((Q756-H756)*1440,0))</f>
        <v>550</v>
      </c>
      <c r="AI756" s="19" t="n">
        <f aca="false">ROUND(IF(O756="",Assumptions!$B$25-K756,O756-K756)*24,1)</f>
        <v>5.1</v>
      </c>
      <c r="AJ756" s="20" t="n">
        <f aca="false">ROUND(MAX(N(Y756)/Assumptions!$C$5, N(Z756)/Assumptions!$C$6, N(AA756)/Assumptions!$C$7, N(AB756)/Assumptions!$C$8, N(AC756)/Assumptions!$C$9, N(AD756)/Assumptions!$C$10, N(AE756)/Assumptions!$C$11, N(AF756)/Assumptions!$C$12, N(AG756)/Assumptions!$C$13),3)</f>
        <v>4.822</v>
      </c>
      <c r="AK756" s="0" t="str">
        <f aca="false">IF(OR(U756="Pending",U756="On Hold"),"Open GRN (awaiting)",IF(AJ756&lt;=1,"Within SLA",IF(ROUND(N(Y756)/Assumptions!$C$5,3)=AJ756,"Gate Wait",IF(ROUND(N(Z756)/Assumptions!$C$6,3)=AJ756,"Dock Wait",IF(ROUND(N(AA756)/Assumptions!$C$7,3)=AJ756,"Unloading",IF(ROUND(N(AB756)/Assumptions!$C$8,3)=AJ756,"Unload-to-QC Wait",IF(ROUND(N(AC756)/Assumptions!$C$9,3)=AJ756,"QC",IF(ROUND(N(AD756)/Assumptions!$C$10,3)=AJ756,"QC-to-GRN Wait",IF(ROUND(N(AE756)/Assumptions!$C$11,3)=AJ756,"GRN Processing",IF(ROUND(N(AF756)/Assumptions!$C$12,3)=AJ756,"GRN-to-Putaway Wait",IF(ROUND(N(AG756)/Assumptions!$C$13,3)=AJ756,"Putaway","Within SLA")))))))))))</f>
        <v>GRN Processing</v>
      </c>
    </row>
    <row r="757" customFormat="false" ht="15" hidden="false" customHeight="false" outlineLevel="0" collapsed="false">
      <c r="A757" s="0" t="s">
        <v>2361</v>
      </c>
      <c r="B757" s="0" t="s">
        <v>2362</v>
      </c>
      <c r="C757" s="0" t="s">
        <v>175</v>
      </c>
      <c r="D757" s="0" t="s">
        <v>135</v>
      </c>
      <c r="E757" s="0" t="s">
        <v>1480</v>
      </c>
      <c r="F757" s="0" t="s">
        <v>177</v>
      </c>
      <c r="G757" s="0" t="s">
        <v>178</v>
      </c>
      <c r="H757" s="17" t="n">
        <v>46221.6291666667</v>
      </c>
      <c r="I757" s="17" t="n">
        <v>46221.6534722222</v>
      </c>
      <c r="J757" s="17" t="n">
        <v>46221.6638888889</v>
      </c>
      <c r="K757" s="17" t="n">
        <v>46221.6916666667</v>
      </c>
      <c r="L757" s="17" t="n">
        <v>46221.70625</v>
      </c>
      <c r="M757" s="17" t="n">
        <v>46221.74375</v>
      </c>
      <c r="N757" s="17" t="n">
        <v>46221.8604166667</v>
      </c>
      <c r="O757" s="17" t="n">
        <v>46221.9138888889</v>
      </c>
      <c r="P757" s="17" t="n">
        <v>46221.9201388889</v>
      </c>
      <c r="Q757" s="17" t="n">
        <v>46221.9479166667</v>
      </c>
      <c r="R757" s="0" t="n">
        <v>535</v>
      </c>
      <c r="S757" s="0" t="n">
        <v>0</v>
      </c>
      <c r="T757" s="0" t="n">
        <v>0</v>
      </c>
      <c r="U757" s="18" t="s">
        <v>130</v>
      </c>
      <c r="V757" s="18" t="s">
        <v>156</v>
      </c>
      <c r="W757" s="0" t="str">
        <f aca="false">IF(AND(X757&gt;=6,X757&lt;14),"A",IF(AND(X757&gt;=14,X757&lt;22),"B","C"))</f>
        <v>B</v>
      </c>
      <c r="X757" s="18" t="n">
        <f aca="false">HOUR(H757)</f>
        <v>15</v>
      </c>
      <c r="Y757" s="18" t="n">
        <f aca="false">ROUND((I757-H757)*1440,0)</f>
        <v>35</v>
      </c>
      <c r="Z757" s="18" t="n">
        <f aca="false">ROUND((J757-I757)*1440,0)</f>
        <v>15</v>
      </c>
      <c r="AA757" s="18" t="n">
        <f aca="false">ROUND((K757-J757)*1440,0)</f>
        <v>40</v>
      </c>
      <c r="AB757" s="18" t="n">
        <f aca="false">ROUND((L757-K757)*1440,0)</f>
        <v>21</v>
      </c>
      <c r="AC757" s="18" t="n">
        <f aca="false">ROUND((M757-L757)*1440,0)</f>
        <v>54</v>
      </c>
      <c r="AD757" s="18" t="n">
        <f aca="false">IF(N757="","",ROUND((N757-M757)*1440,0))</f>
        <v>168</v>
      </c>
      <c r="AE757" s="18" t="n">
        <f aca="false">IF(O757="","",ROUND((O757-N757)*1440,0))</f>
        <v>77</v>
      </c>
      <c r="AF757" s="18" t="n">
        <f aca="false">IF(P757="","",ROUND((P757-O757)*1440,0))</f>
        <v>9</v>
      </c>
      <c r="AG757" s="18" t="n">
        <f aca="false">IF(Q757="","",ROUND((Q757-P757)*1440,0))</f>
        <v>40</v>
      </c>
      <c r="AH757" s="18" t="n">
        <f aca="false">IF(Q757="","",ROUND((Q757-H757)*1440,0))</f>
        <v>459</v>
      </c>
      <c r="AI757" s="19" t="n">
        <f aca="false">ROUND(IF(O757="",Assumptions!$B$25-K757,O757-K757)*24,1)</f>
        <v>5.3</v>
      </c>
      <c r="AJ757" s="20" t="n">
        <f aca="false">ROUND(MAX(N(Y757)/Assumptions!$C$5, N(Z757)/Assumptions!$C$6, N(AA757)/Assumptions!$C$7, N(AB757)/Assumptions!$C$8, N(AC757)/Assumptions!$C$9, N(AD757)/Assumptions!$C$10, N(AE757)/Assumptions!$C$11, N(AF757)/Assumptions!$C$12, N(AG757)/Assumptions!$C$13),3)</f>
        <v>5.6</v>
      </c>
      <c r="AK757" s="0" t="str">
        <f aca="false">IF(OR(U757="Pending",U757="On Hold"),"Open GRN (awaiting)",IF(AJ757&lt;=1,"Within SLA",IF(ROUND(N(Y757)/Assumptions!$C$5,3)=AJ757,"Gate Wait",IF(ROUND(N(Z757)/Assumptions!$C$6,3)=AJ757,"Dock Wait",IF(ROUND(N(AA757)/Assumptions!$C$7,3)=AJ757,"Unloading",IF(ROUND(N(AB757)/Assumptions!$C$8,3)=AJ757,"Unload-to-QC Wait",IF(ROUND(N(AC757)/Assumptions!$C$9,3)=AJ757,"QC",IF(ROUND(N(AD757)/Assumptions!$C$10,3)=AJ757,"QC-to-GRN Wait",IF(ROUND(N(AE757)/Assumptions!$C$11,3)=AJ757,"GRN Processing",IF(ROUND(N(AF757)/Assumptions!$C$12,3)=AJ757,"GRN-to-Putaway Wait",IF(ROUND(N(AG757)/Assumptions!$C$13,3)=AJ757,"Putaway","Within SLA")))))))))))</f>
        <v>QC-to-GRN Wait</v>
      </c>
    </row>
    <row r="758" customFormat="false" ht="15" hidden="false" customHeight="false" outlineLevel="0" collapsed="false">
      <c r="A758" s="0" t="s">
        <v>2363</v>
      </c>
      <c r="B758" s="0" t="s">
        <v>2364</v>
      </c>
      <c r="C758" s="0" t="s">
        <v>126</v>
      </c>
      <c r="D758" s="0" t="s">
        <v>119</v>
      </c>
      <c r="E758" s="0" t="s">
        <v>2365</v>
      </c>
      <c r="F758" s="0" t="s">
        <v>128</v>
      </c>
      <c r="G758" s="0" t="s">
        <v>122</v>
      </c>
      <c r="H758" s="17" t="n">
        <v>46221.6951388889</v>
      </c>
      <c r="I758" s="17" t="n">
        <v>46221.7125</v>
      </c>
      <c r="J758" s="17" t="n">
        <v>46221.71875</v>
      </c>
      <c r="K758" s="17" t="n">
        <v>46221.7791666667</v>
      </c>
      <c r="L758" s="17" t="n">
        <v>46221.7861111111</v>
      </c>
      <c r="M758" s="17" t="n">
        <v>46221.8006944444</v>
      </c>
      <c r="N758" s="17" t="n">
        <v>46221.8125</v>
      </c>
      <c r="O758" s="17" t="n">
        <v>46221.8347222222</v>
      </c>
      <c r="P758" s="17" t="n">
        <v>46221.8861111111</v>
      </c>
      <c r="Q758" s="17" t="n">
        <v>46221.9111111111</v>
      </c>
      <c r="R758" s="0" t="n">
        <v>1094</v>
      </c>
      <c r="S758" s="0" t="n">
        <v>0</v>
      </c>
      <c r="T758" s="0" t="n">
        <v>0</v>
      </c>
      <c r="U758" s="18" t="s">
        <v>130</v>
      </c>
      <c r="V758" s="18" t="s">
        <v>139</v>
      </c>
      <c r="W758" s="0" t="str">
        <f aca="false">IF(AND(X758&gt;=6,X758&lt;14),"A",IF(AND(X758&gt;=14,X758&lt;22),"B","C"))</f>
        <v>B</v>
      </c>
      <c r="X758" s="18" t="n">
        <f aca="false">HOUR(H758)</f>
        <v>16</v>
      </c>
      <c r="Y758" s="18" t="n">
        <f aca="false">ROUND((I758-H758)*1440,0)</f>
        <v>25</v>
      </c>
      <c r="Z758" s="18" t="n">
        <f aca="false">ROUND((J758-I758)*1440,0)</f>
        <v>9</v>
      </c>
      <c r="AA758" s="18" t="n">
        <f aca="false">ROUND((K758-J758)*1440,0)</f>
        <v>87</v>
      </c>
      <c r="AB758" s="18" t="n">
        <f aca="false">ROUND((L758-K758)*1440,0)</f>
        <v>10</v>
      </c>
      <c r="AC758" s="18" t="n">
        <f aca="false">ROUND((M758-L758)*1440,0)</f>
        <v>21</v>
      </c>
      <c r="AD758" s="18" t="n">
        <f aca="false">IF(N758="","",ROUND((N758-M758)*1440,0))</f>
        <v>17</v>
      </c>
      <c r="AE758" s="18" t="n">
        <f aca="false">IF(O758="","",ROUND((O758-N758)*1440,0))</f>
        <v>32</v>
      </c>
      <c r="AF758" s="18" t="n">
        <f aca="false">IF(P758="","",ROUND((P758-O758)*1440,0))</f>
        <v>74</v>
      </c>
      <c r="AG758" s="18" t="n">
        <f aca="false">IF(Q758="","",ROUND((Q758-P758)*1440,0))</f>
        <v>36</v>
      </c>
      <c r="AH758" s="18" t="n">
        <f aca="false">IF(Q758="","",ROUND((Q758-H758)*1440,0))</f>
        <v>311</v>
      </c>
      <c r="AI758" s="19" t="n">
        <f aca="false">ROUND(IF(O758="",Assumptions!$B$25-K758,O758-K758)*24,1)</f>
        <v>1.3</v>
      </c>
      <c r="AJ758" s="20" t="n">
        <f aca="false">ROUND(MAX(N(Y758)/Assumptions!$C$5, N(Z758)/Assumptions!$C$6, N(AA758)/Assumptions!$C$7, N(AB758)/Assumptions!$C$8, N(AC758)/Assumptions!$C$9, N(AD758)/Assumptions!$C$10, N(AE758)/Assumptions!$C$11, N(AF758)/Assumptions!$C$12, N(AG758)/Assumptions!$C$13),3)</f>
        <v>3.7</v>
      </c>
      <c r="AK758" s="0" t="str">
        <f aca="false">IF(OR(U758="Pending",U758="On Hold"),"Open GRN (awaiting)",IF(AJ758&lt;=1,"Within SLA",IF(ROUND(N(Y758)/Assumptions!$C$5,3)=AJ758,"Gate Wait",IF(ROUND(N(Z758)/Assumptions!$C$6,3)=AJ758,"Dock Wait",IF(ROUND(N(AA758)/Assumptions!$C$7,3)=AJ758,"Unloading",IF(ROUND(N(AB758)/Assumptions!$C$8,3)=AJ758,"Unload-to-QC Wait",IF(ROUND(N(AC758)/Assumptions!$C$9,3)=AJ758,"QC",IF(ROUND(N(AD758)/Assumptions!$C$10,3)=AJ758,"QC-to-GRN Wait",IF(ROUND(N(AE758)/Assumptions!$C$11,3)=AJ758,"GRN Processing",IF(ROUND(N(AF758)/Assumptions!$C$12,3)=AJ758,"GRN-to-Putaway Wait",IF(ROUND(N(AG758)/Assumptions!$C$13,3)=AJ758,"Putaway","Within SLA")))))))))))</f>
        <v>GRN-to-Putaway Wait</v>
      </c>
    </row>
    <row r="759" customFormat="false" ht="15" hidden="false" customHeight="false" outlineLevel="0" collapsed="false">
      <c r="A759" s="0" t="s">
        <v>2366</v>
      </c>
      <c r="B759" s="0" t="s">
        <v>2367</v>
      </c>
      <c r="C759" s="0" t="s">
        <v>118</v>
      </c>
      <c r="D759" s="0" t="s">
        <v>135</v>
      </c>
      <c r="E759" s="0" t="s">
        <v>789</v>
      </c>
      <c r="F759" s="0" t="s">
        <v>121</v>
      </c>
      <c r="G759" s="0" t="s">
        <v>178</v>
      </c>
      <c r="H759" s="17" t="n">
        <v>46221.7</v>
      </c>
      <c r="I759" s="17" t="n">
        <v>46221.7111111111</v>
      </c>
      <c r="J759" s="17" t="n">
        <v>46221.7152777778</v>
      </c>
      <c r="K759" s="17" t="n">
        <v>46221.7375</v>
      </c>
      <c r="L759" s="17" t="n">
        <v>46221.7402777778</v>
      </c>
      <c r="M759" s="17" t="n">
        <v>46221.7611111111</v>
      </c>
      <c r="N759" s="17" t="n">
        <v>46221.8340277778</v>
      </c>
      <c r="O759" s="17" t="n">
        <v>46221.8611111111</v>
      </c>
      <c r="P759" s="17" t="n">
        <v>46221.8666666667</v>
      </c>
      <c r="Q759" s="17" t="n">
        <v>46221.8958333333</v>
      </c>
      <c r="R759" s="0" t="n">
        <v>545</v>
      </c>
      <c r="S759" s="0" t="n">
        <v>0</v>
      </c>
      <c r="T759" s="0" t="n">
        <v>0</v>
      </c>
      <c r="U759" s="18" t="s">
        <v>130</v>
      </c>
      <c r="V759" s="18" t="s">
        <v>131</v>
      </c>
      <c r="W759" s="0" t="str">
        <f aca="false">IF(AND(X759&gt;=6,X759&lt;14),"A",IF(AND(X759&gt;=14,X759&lt;22),"B","C"))</f>
        <v>B</v>
      </c>
      <c r="X759" s="18" t="n">
        <f aca="false">HOUR(H759)</f>
        <v>16</v>
      </c>
      <c r="Y759" s="18" t="n">
        <f aca="false">ROUND((I759-H759)*1440,0)</f>
        <v>16</v>
      </c>
      <c r="Z759" s="18" t="n">
        <f aca="false">ROUND((J759-I759)*1440,0)</f>
        <v>6</v>
      </c>
      <c r="AA759" s="18" t="n">
        <f aca="false">ROUND((K759-J759)*1440,0)</f>
        <v>32</v>
      </c>
      <c r="AB759" s="18" t="n">
        <f aca="false">ROUND((L759-K759)*1440,0)</f>
        <v>4</v>
      </c>
      <c r="AC759" s="18" t="n">
        <f aca="false">ROUND((M759-L759)*1440,0)</f>
        <v>30</v>
      </c>
      <c r="AD759" s="18" t="n">
        <f aca="false">IF(N759="","",ROUND((N759-M759)*1440,0))</f>
        <v>105</v>
      </c>
      <c r="AE759" s="18" t="n">
        <f aca="false">IF(O759="","",ROUND((O759-N759)*1440,0))</f>
        <v>39</v>
      </c>
      <c r="AF759" s="18" t="n">
        <f aca="false">IF(P759="","",ROUND((P759-O759)*1440,0))</f>
        <v>8</v>
      </c>
      <c r="AG759" s="18" t="n">
        <f aca="false">IF(Q759="","",ROUND((Q759-P759)*1440,0))</f>
        <v>42</v>
      </c>
      <c r="AH759" s="18" t="n">
        <f aca="false">IF(Q759="","",ROUND((Q759-H759)*1440,0))</f>
        <v>282</v>
      </c>
      <c r="AI759" s="19" t="n">
        <f aca="false">ROUND(IF(O759="",Assumptions!$B$25-K759,O759-K759)*24,1)</f>
        <v>3</v>
      </c>
      <c r="AJ759" s="20" t="n">
        <f aca="false">ROUND(MAX(N(Y759)/Assumptions!$C$5, N(Z759)/Assumptions!$C$6, N(AA759)/Assumptions!$C$7, N(AB759)/Assumptions!$C$8, N(AC759)/Assumptions!$C$9, N(AD759)/Assumptions!$C$10, N(AE759)/Assumptions!$C$11, N(AF759)/Assumptions!$C$12, N(AG759)/Assumptions!$C$13),3)</f>
        <v>3.5</v>
      </c>
      <c r="AK759" s="0" t="str">
        <f aca="false">IF(OR(U759="Pending",U759="On Hold"),"Open GRN (awaiting)",IF(AJ759&lt;=1,"Within SLA",IF(ROUND(N(Y759)/Assumptions!$C$5,3)=AJ759,"Gate Wait",IF(ROUND(N(Z759)/Assumptions!$C$6,3)=AJ759,"Dock Wait",IF(ROUND(N(AA759)/Assumptions!$C$7,3)=AJ759,"Unloading",IF(ROUND(N(AB759)/Assumptions!$C$8,3)=AJ759,"Unload-to-QC Wait",IF(ROUND(N(AC759)/Assumptions!$C$9,3)=AJ759,"QC",IF(ROUND(N(AD759)/Assumptions!$C$10,3)=AJ759,"QC-to-GRN Wait",IF(ROUND(N(AE759)/Assumptions!$C$11,3)=AJ759,"GRN Processing",IF(ROUND(N(AF759)/Assumptions!$C$12,3)=AJ759,"GRN-to-Putaway Wait",IF(ROUND(N(AG759)/Assumptions!$C$13,3)=AJ759,"Putaway","Within SLA")))))))))))</f>
        <v>QC-to-GRN Wait</v>
      </c>
    </row>
    <row r="760" customFormat="false" ht="15" hidden="false" customHeight="false" outlineLevel="0" collapsed="false">
      <c r="A760" s="0" t="s">
        <v>2368</v>
      </c>
      <c r="B760" s="0" t="s">
        <v>2369</v>
      </c>
      <c r="C760" s="0" t="s">
        <v>142</v>
      </c>
      <c r="D760" s="0" t="s">
        <v>135</v>
      </c>
      <c r="E760" s="0" t="s">
        <v>2370</v>
      </c>
      <c r="F760" s="0" t="s">
        <v>137</v>
      </c>
      <c r="G760" s="0" t="s">
        <v>178</v>
      </c>
      <c r="H760" s="17" t="n">
        <v>46221.7034722222</v>
      </c>
      <c r="I760" s="17" t="n">
        <v>46221.7326388889</v>
      </c>
      <c r="J760" s="17" t="n">
        <v>46221.7361111111</v>
      </c>
      <c r="K760" s="17" t="n">
        <v>46221.7638888889</v>
      </c>
      <c r="L760" s="17" t="n">
        <v>46221.7694444444</v>
      </c>
      <c r="M760" s="17" t="n">
        <v>46221.7875</v>
      </c>
      <c r="N760" s="17" t="n">
        <v>46221.9444444445</v>
      </c>
      <c r="O760" s="17" t="n">
        <v>46221.9604166667</v>
      </c>
      <c r="P760" s="17" t="n">
        <v>46222.0013888889</v>
      </c>
      <c r="Q760" s="17" t="n">
        <v>46222.0222222222</v>
      </c>
      <c r="R760" s="0" t="n">
        <v>302</v>
      </c>
      <c r="S760" s="0" t="n">
        <v>0</v>
      </c>
      <c r="T760" s="0" t="n">
        <v>0</v>
      </c>
      <c r="U760" s="18" t="s">
        <v>130</v>
      </c>
      <c r="V760" s="18" t="s">
        <v>156</v>
      </c>
      <c r="W760" s="0" t="str">
        <f aca="false">IF(AND(X760&gt;=6,X760&lt;14),"A",IF(AND(X760&gt;=14,X760&lt;22),"B","C"))</f>
        <v>B</v>
      </c>
      <c r="X760" s="18" t="n">
        <f aca="false">HOUR(H760)</f>
        <v>16</v>
      </c>
      <c r="Y760" s="18" t="n">
        <f aca="false">ROUND((I760-H760)*1440,0)</f>
        <v>42</v>
      </c>
      <c r="Z760" s="18" t="n">
        <f aca="false">ROUND((J760-I760)*1440,0)</f>
        <v>5</v>
      </c>
      <c r="AA760" s="18" t="n">
        <f aca="false">ROUND((K760-J760)*1440,0)</f>
        <v>40</v>
      </c>
      <c r="AB760" s="18" t="n">
        <f aca="false">ROUND((L760-K760)*1440,0)</f>
        <v>8</v>
      </c>
      <c r="AC760" s="18" t="n">
        <f aca="false">ROUND((M760-L760)*1440,0)</f>
        <v>26</v>
      </c>
      <c r="AD760" s="18" t="n">
        <f aca="false">IF(N760="","",ROUND((N760-M760)*1440,0))</f>
        <v>226</v>
      </c>
      <c r="AE760" s="18" t="n">
        <f aca="false">IF(O760="","",ROUND((O760-N760)*1440,0))</f>
        <v>23</v>
      </c>
      <c r="AF760" s="18" t="n">
        <f aca="false">IF(P760="","",ROUND((P760-O760)*1440,0))</f>
        <v>59</v>
      </c>
      <c r="AG760" s="18" t="n">
        <f aca="false">IF(Q760="","",ROUND((Q760-P760)*1440,0))</f>
        <v>30</v>
      </c>
      <c r="AH760" s="18" t="n">
        <f aca="false">IF(Q760="","",ROUND((Q760-H760)*1440,0))</f>
        <v>459</v>
      </c>
      <c r="AI760" s="19" t="n">
        <f aca="false">ROUND(IF(O760="",Assumptions!$B$25-K760,O760-K760)*24,1)</f>
        <v>4.7</v>
      </c>
      <c r="AJ760" s="20" t="n">
        <f aca="false">ROUND(MAX(N(Y760)/Assumptions!$C$5, N(Z760)/Assumptions!$C$6, N(AA760)/Assumptions!$C$7, N(AB760)/Assumptions!$C$8, N(AC760)/Assumptions!$C$9, N(AD760)/Assumptions!$C$10, N(AE760)/Assumptions!$C$11, N(AF760)/Assumptions!$C$12, N(AG760)/Assumptions!$C$13),3)</f>
        <v>7.533</v>
      </c>
      <c r="AK760" s="0" t="str">
        <f aca="false">IF(OR(U760="Pending",U760="On Hold"),"Open GRN (awaiting)",IF(AJ760&lt;=1,"Within SLA",IF(ROUND(N(Y760)/Assumptions!$C$5,3)=AJ760,"Gate Wait",IF(ROUND(N(Z760)/Assumptions!$C$6,3)=AJ760,"Dock Wait",IF(ROUND(N(AA760)/Assumptions!$C$7,3)=AJ760,"Unloading",IF(ROUND(N(AB760)/Assumptions!$C$8,3)=AJ760,"Unload-to-QC Wait",IF(ROUND(N(AC760)/Assumptions!$C$9,3)=AJ760,"QC",IF(ROUND(N(AD760)/Assumptions!$C$10,3)=AJ760,"QC-to-GRN Wait",IF(ROUND(N(AE760)/Assumptions!$C$11,3)=AJ760,"GRN Processing",IF(ROUND(N(AF760)/Assumptions!$C$12,3)=AJ760,"GRN-to-Putaway Wait",IF(ROUND(N(AG760)/Assumptions!$C$13,3)=AJ760,"Putaway","Within SLA")))))))))))</f>
        <v>QC-to-GRN Wait</v>
      </c>
    </row>
    <row r="761" customFormat="false" ht="15" hidden="false" customHeight="false" outlineLevel="0" collapsed="false">
      <c r="A761" s="0" t="s">
        <v>2371</v>
      </c>
      <c r="B761" s="0" t="s">
        <v>2372</v>
      </c>
      <c r="C761" s="0" t="s">
        <v>159</v>
      </c>
      <c r="D761" s="0" t="s">
        <v>147</v>
      </c>
      <c r="E761" s="0" t="s">
        <v>1275</v>
      </c>
      <c r="F761" s="0" t="s">
        <v>128</v>
      </c>
      <c r="G761" s="0" t="s">
        <v>150</v>
      </c>
      <c r="H761" s="17" t="n">
        <v>46221.7041666667</v>
      </c>
      <c r="I761" s="17" t="n">
        <v>46221.7298611111</v>
      </c>
      <c r="J761" s="17" t="n">
        <v>46221.7326388889</v>
      </c>
      <c r="K761" s="17" t="n">
        <v>46221.7611111111</v>
      </c>
      <c r="L761" s="17" t="n">
        <v>46221.7631944444</v>
      </c>
      <c r="M761" s="17" t="n">
        <v>46221.7729166667</v>
      </c>
      <c r="N761" s="17" t="n">
        <v>46221.7930555556</v>
      </c>
      <c r="O761" s="17" t="n">
        <v>46221.9652777778</v>
      </c>
      <c r="P761" s="17" t="n">
        <v>46221.96875</v>
      </c>
      <c r="Q761" s="17" t="n">
        <v>46221.9784722222</v>
      </c>
      <c r="R761" s="0" t="n">
        <v>576</v>
      </c>
      <c r="S761" s="0" t="n">
        <v>0</v>
      </c>
      <c r="T761" s="0" t="n">
        <v>0</v>
      </c>
      <c r="U761" s="18" t="s">
        <v>130</v>
      </c>
      <c r="V761" s="18" t="s">
        <v>156</v>
      </c>
      <c r="W761" s="0" t="str">
        <f aca="false">IF(AND(X761&gt;=6,X761&lt;14),"A",IF(AND(X761&gt;=14,X761&lt;22),"B","C"))</f>
        <v>B</v>
      </c>
      <c r="X761" s="18" t="n">
        <f aca="false">HOUR(H761)</f>
        <v>16</v>
      </c>
      <c r="Y761" s="18" t="n">
        <f aca="false">ROUND((I761-H761)*1440,0)</f>
        <v>37</v>
      </c>
      <c r="Z761" s="18" t="n">
        <f aca="false">ROUND((J761-I761)*1440,0)</f>
        <v>4</v>
      </c>
      <c r="AA761" s="18" t="n">
        <f aca="false">ROUND((K761-J761)*1440,0)</f>
        <v>41</v>
      </c>
      <c r="AB761" s="18" t="n">
        <f aca="false">ROUND((L761-K761)*1440,0)</f>
        <v>3</v>
      </c>
      <c r="AC761" s="18" t="n">
        <f aca="false">ROUND((M761-L761)*1440,0)</f>
        <v>14</v>
      </c>
      <c r="AD761" s="18" t="n">
        <f aca="false">IF(N761="","",ROUND((N761-M761)*1440,0))</f>
        <v>29</v>
      </c>
      <c r="AE761" s="18" t="n">
        <f aca="false">IF(O761="","",ROUND((O761-N761)*1440,0))</f>
        <v>248</v>
      </c>
      <c r="AF761" s="18" t="n">
        <f aca="false">IF(P761="","",ROUND((P761-O761)*1440,0))</f>
        <v>5</v>
      </c>
      <c r="AG761" s="18" t="n">
        <f aca="false">IF(Q761="","",ROUND((Q761-P761)*1440,0))</f>
        <v>14</v>
      </c>
      <c r="AH761" s="18" t="n">
        <f aca="false">IF(Q761="","",ROUND((Q761-H761)*1440,0))</f>
        <v>395</v>
      </c>
      <c r="AI761" s="19" t="n">
        <f aca="false">ROUND(IF(O761="",Assumptions!$B$25-K761,O761-K761)*24,1)</f>
        <v>4.9</v>
      </c>
      <c r="AJ761" s="20" t="n">
        <f aca="false">ROUND(MAX(N(Y761)/Assumptions!$C$5, N(Z761)/Assumptions!$C$6, N(AA761)/Assumptions!$C$7, N(AB761)/Assumptions!$C$8, N(AC761)/Assumptions!$C$9, N(AD761)/Assumptions!$C$10, N(AE761)/Assumptions!$C$11, N(AF761)/Assumptions!$C$12, N(AG761)/Assumptions!$C$13),3)</f>
        <v>5.511</v>
      </c>
      <c r="AK761" s="0" t="str">
        <f aca="false">IF(OR(U761="Pending",U761="On Hold"),"Open GRN (awaiting)",IF(AJ761&lt;=1,"Within SLA",IF(ROUND(N(Y761)/Assumptions!$C$5,3)=AJ761,"Gate Wait",IF(ROUND(N(Z761)/Assumptions!$C$6,3)=AJ761,"Dock Wait",IF(ROUND(N(AA761)/Assumptions!$C$7,3)=AJ761,"Unloading",IF(ROUND(N(AB761)/Assumptions!$C$8,3)=AJ761,"Unload-to-QC Wait",IF(ROUND(N(AC761)/Assumptions!$C$9,3)=AJ761,"QC",IF(ROUND(N(AD761)/Assumptions!$C$10,3)=AJ761,"QC-to-GRN Wait",IF(ROUND(N(AE761)/Assumptions!$C$11,3)=AJ761,"GRN Processing",IF(ROUND(N(AF761)/Assumptions!$C$12,3)=AJ761,"GRN-to-Putaway Wait",IF(ROUND(N(AG761)/Assumptions!$C$13,3)=AJ761,"Putaway","Within SLA")))))))))))</f>
        <v>GRN Processing</v>
      </c>
    </row>
    <row r="762" customFormat="false" ht="15" hidden="false" customHeight="false" outlineLevel="0" collapsed="false">
      <c r="A762" s="0" t="s">
        <v>2373</v>
      </c>
      <c r="B762" s="0" t="s">
        <v>2374</v>
      </c>
      <c r="C762" s="0" t="s">
        <v>142</v>
      </c>
      <c r="D762" s="0" t="s">
        <v>119</v>
      </c>
      <c r="E762" s="0" t="s">
        <v>2375</v>
      </c>
      <c r="F762" s="0" t="s">
        <v>137</v>
      </c>
      <c r="G762" s="0" t="s">
        <v>122</v>
      </c>
      <c r="H762" s="17" t="n">
        <v>46221.7083333333</v>
      </c>
      <c r="I762" s="17" t="n">
        <v>46221.7256944445</v>
      </c>
      <c r="J762" s="17" t="n">
        <v>46221.7298611111</v>
      </c>
      <c r="K762" s="17" t="n">
        <v>46221.7513888889</v>
      </c>
      <c r="L762" s="17" t="n">
        <v>46221.7576388889</v>
      </c>
      <c r="M762" s="17" t="n">
        <v>46221.7770833333</v>
      </c>
      <c r="N762" s="17" t="n">
        <v>46221.8916666667</v>
      </c>
      <c r="O762" s="17" t="n">
        <v>46221.9027777778</v>
      </c>
      <c r="P762" s="17" t="n">
        <v>46221.9138888889</v>
      </c>
      <c r="Q762" s="17" t="n">
        <v>46221.9215277778</v>
      </c>
      <c r="R762" s="0" t="n">
        <v>144</v>
      </c>
      <c r="S762" s="0" t="n">
        <v>0</v>
      </c>
      <c r="T762" s="0" t="n">
        <v>0</v>
      </c>
      <c r="U762" s="18" t="s">
        <v>130</v>
      </c>
      <c r="V762" s="18" t="s">
        <v>144</v>
      </c>
      <c r="W762" s="0" t="str">
        <f aca="false">IF(AND(X762&gt;=6,X762&lt;14),"A",IF(AND(X762&gt;=14,X762&lt;22),"B","C"))</f>
        <v>B</v>
      </c>
      <c r="X762" s="18" t="n">
        <f aca="false">HOUR(H762)</f>
        <v>17</v>
      </c>
      <c r="Y762" s="18" t="n">
        <f aca="false">ROUND((I762-H762)*1440,0)</f>
        <v>25</v>
      </c>
      <c r="Z762" s="18" t="n">
        <f aca="false">ROUND((J762-I762)*1440,0)</f>
        <v>6</v>
      </c>
      <c r="AA762" s="18" t="n">
        <f aca="false">ROUND((K762-J762)*1440,0)</f>
        <v>31</v>
      </c>
      <c r="AB762" s="18" t="n">
        <f aca="false">ROUND((L762-K762)*1440,0)</f>
        <v>9</v>
      </c>
      <c r="AC762" s="18" t="n">
        <f aca="false">ROUND((M762-L762)*1440,0)</f>
        <v>28</v>
      </c>
      <c r="AD762" s="18" t="n">
        <f aca="false">IF(N762="","",ROUND((N762-M762)*1440,0))</f>
        <v>165</v>
      </c>
      <c r="AE762" s="18" t="n">
        <f aca="false">IF(O762="","",ROUND((O762-N762)*1440,0))</f>
        <v>16</v>
      </c>
      <c r="AF762" s="18" t="n">
        <f aca="false">IF(P762="","",ROUND((P762-O762)*1440,0))</f>
        <v>16</v>
      </c>
      <c r="AG762" s="18" t="n">
        <f aca="false">IF(Q762="","",ROUND((Q762-P762)*1440,0))</f>
        <v>11</v>
      </c>
      <c r="AH762" s="18" t="n">
        <f aca="false">IF(Q762="","",ROUND((Q762-H762)*1440,0))</f>
        <v>307</v>
      </c>
      <c r="AI762" s="19" t="n">
        <f aca="false">ROUND(IF(O762="",Assumptions!$B$25-K762,O762-K762)*24,1)</f>
        <v>3.6</v>
      </c>
      <c r="AJ762" s="20" t="n">
        <f aca="false">ROUND(MAX(N(Y762)/Assumptions!$C$5, N(Z762)/Assumptions!$C$6, N(AA762)/Assumptions!$C$7, N(AB762)/Assumptions!$C$8, N(AC762)/Assumptions!$C$9, N(AD762)/Assumptions!$C$10, N(AE762)/Assumptions!$C$11, N(AF762)/Assumptions!$C$12, N(AG762)/Assumptions!$C$13),3)</f>
        <v>5.5</v>
      </c>
      <c r="AK762" s="0" t="str">
        <f aca="false">IF(OR(U762="Pending",U762="On Hold"),"Open GRN (awaiting)",IF(AJ762&lt;=1,"Within SLA",IF(ROUND(N(Y762)/Assumptions!$C$5,3)=AJ762,"Gate Wait",IF(ROUND(N(Z762)/Assumptions!$C$6,3)=AJ762,"Dock Wait",IF(ROUND(N(AA762)/Assumptions!$C$7,3)=AJ762,"Unloading",IF(ROUND(N(AB762)/Assumptions!$C$8,3)=AJ762,"Unload-to-QC Wait",IF(ROUND(N(AC762)/Assumptions!$C$9,3)=AJ762,"QC",IF(ROUND(N(AD762)/Assumptions!$C$10,3)=AJ762,"QC-to-GRN Wait",IF(ROUND(N(AE762)/Assumptions!$C$11,3)=AJ762,"GRN Processing",IF(ROUND(N(AF762)/Assumptions!$C$12,3)=AJ762,"GRN-to-Putaway Wait",IF(ROUND(N(AG762)/Assumptions!$C$13,3)=AJ762,"Putaway","Within SLA")))))))))))</f>
        <v>QC-to-GRN Wait</v>
      </c>
    </row>
    <row r="763" customFormat="false" ht="15" hidden="false" customHeight="false" outlineLevel="0" collapsed="false">
      <c r="A763" s="0" t="s">
        <v>2376</v>
      </c>
      <c r="B763" s="0" t="s">
        <v>2377</v>
      </c>
      <c r="C763" s="0" t="s">
        <v>170</v>
      </c>
      <c r="D763" s="0" t="s">
        <v>119</v>
      </c>
      <c r="E763" s="0" t="s">
        <v>2378</v>
      </c>
      <c r="F763" s="0" t="s">
        <v>172</v>
      </c>
      <c r="G763" s="0" t="s">
        <v>129</v>
      </c>
      <c r="H763" s="17" t="n">
        <v>46221.7361111111</v>
      </c>
      <c r="I763" s="17" t="n">
        <v>46221.7555555556</v>
      </c>
      <c r="J763" s="17" t="n">
        <v>46221.7708333333</v>
      </c>
      <c r="K763" s="17" t="n">
        <v>46221.8375</v>
      </c>
      <c r="L763" s="17" t="n">
        <v>46221.8451388889</v>
      </c>
      <c r="M763" s="17" t="n">
        <v>46221.8694444444</v>
      </c>
      <c r="N763" s="17" t="n">
        <v>46221.9152777778</v>
      </c>
      <c r="O763" s="17" t="n">
        <v>46222.04375</v>
      </c>
      <c r="P763" s="17" t="n">
        <v>46222.05</v>
      </c>
      <c r="Q763" s="17" t="n">
        <v>46222.10625</v>
      </c>
      <c r="R763" s="0" t="n">
        <v>236</v>
      </c>
      <c r="S763" s="0" t="n">
        <v>0</v>
      </c>
      <c r="T763" s="0" t="n">
        <v>0</v>
      </c>
      <c r="U763" s="18" t="s">
        <v>130</v>
      </c>
      <c r="V763" s="18" t="s">
        <v>156</v>
      </c>
      <c r="W763" s="0" t="str">
        <f aca="false">IF(AND(X763&gt;=6,X763&lt;14),"A",IF(AND(X763&gt;=14,X763&lt;22),"B","C"))</f>
        <v>B</v>
      </c>
      <c r="X763" s="18" t="n">
        <f aca="false">HOUR(H763)</f>
        <v>17</v>
      </c>
      <c r="Y763" s="18" t="n">
        <f aca="false">ROUND((I763-H763)*1440,0)</f>
        <v>28</v>
      </c>
      <c r="Z763" s="18" t="n">
        <f aca="false">ROUND((J763-I763)*1440,0)</f>
        <v>22</v>
      </c>
      <c r="AA763" s="18" t="n">
        <f aca="false">ROUND((K763-J763)*1440,0)</f>
        <v>96</v>
      </c>
      <c r="AB763" s="18" t="n">
        <f aca="false">ROUND((L763-K763)*1440,0)</f>
        <v>11</v>
      </c>
      <c r="AC763" s="18" t="n">
        <f aca="false">ROUND((M763-L763)*1440,0)</f>
        <v>35</v>
      </c>
      <c r="AD763" s="18" t="n">
        <f aca="false">IF(N763="","",ROUND((N763-M763)*1440,0))</f>
        <v>66</v>
      </c>
      <c r="AE763" s="18" t="n">
        <f aca="false">IF(O763="","",ROUND((O763-N763)*1440,0))</f>
        <v>185</v>
      </c>
      <c r="AF763" s="18" t="n">
        <f aca="false">IF(P763="","",ROUND((P763-O763)*1440,0))</f>
        <v>9</v>
      </c>
      <c r="AG763" s="18" t="n">
        <f aca="false">IF(Q763="","",ROUND((Q763-P763)*1440,0))</f>
        <v>81</v>
      </c>
      <c r="AH763" s="18" t="n">
        <f aca="false">IF(Q763="","",ROUND((Q763-H763)*1440,0))</f>
        <v>533</v>
      </c>
      <c r="AI763" s="19" t="n">
        <f aca="false">ROUND(IF(O763="",Assumptions!$B$25-K763,O763-K763)*24,1)</f>
        <v>5</v>
      </c>
      <c r="AJ763" s="20" t="n">
        <f aca="false">ROUND(MAX(N(Y763)/Assumptions!$C$5, N(Z763)/Assumptions!$C$6, N(AA763)/Assumptions!$C$7, N(AB763)/Assumptions!$C$8, N(AC763)/Assumptions!$C$9, N(AD763)/Assumptions!$C$10, N(AE763)/Assumptions!$C$11, N(AF763)/Assumptions!$C$12, N(AG763)/Assumptions!$C$13),3)</f>
        <v>4.111</v>
      </c>
      <c r="AK763" s="0" t="str">
        <f aca="false">IF(OR(U763="Pending",U763="On Hold"),"Open GRN (awaiting)",IF(AJ763&lt;=1,"Within SLA",IF(ROUND(N(Y763)/Assumptions!$C$5,3)=AJ763,"Gate Wait",IF(ROUND(N(Z763)/Assumptions!$C$6,3)=AJ763,"Dock Wait",IF(ROUND(N(AA763)/Assumptions!$C$7,3)=AJ763,"Unloading",IF(ROUND(N(AB763)/Assumptions!$C$8,3)=AJ763,"Unload-to-QC Wait",IF(ROUND(N(AC763)/Assumptions!$C$9,3)=AJ763,"QC",IF(ROUND(N(AD763)/Assumptions!$C$10,3)=AJ763,"QC-to-GRN Wait",IF(ROUND(N(AE763)/Assumptions!$C$11,3)=AJ763,"GRN Processing",IF(ROUND(N(AF763)/Assumptions!$C$12,3)=AJ763,"GRN-to-Putaway Wait",IF(ROUND(N(AG763)/Assumptions!$C$13,3)=AJ763,"Putaway","Within SLA")))))))))))</f>
        <v>GRN Processing</v>
      </c>
    </row>
    <row r="764" customFormat="false" ht="15" hidden="false" customHeight="false" outlineLevel="0" collapsed="false">
      <c r="A764" s="0" t="s">
        <v>2379</v>
      </c>
      <c r="B764" s="0" t="s">
        <v>2380</v>
      </c>
      <c r="C764" s="0" t="s">
        <v>184</v>
      </c>
      <c r="D764" s="0" t="s">
        <v>135</v>
      </c>
      <c r="E764" s="0" t="s">
        <v>2381</v>
      </c>
      <c r="F764" s="0" t="s">
        <v>177</v>
      </c>
      <c r="G764" s="0" t="s">
        <v>138</v>
      </c>
      <c r="H764" s="17" t="n">
        <v>46221.79375</v>
      </c>
      <c r="I764" s="17" t="n">
        <v>46221.8013888889</v>
      </c>
      <c r="J764" s="17" t="n">
        <v>46221.8055555556</v>
      </c>
      <c r="K764" s="17" t="n">
        <v>46221.85</v>
      </c>
      <c r="L764" s="17" t="n">
        <v>46221.8638888889</v>
      </c>
      <c r="M764" s="17" t="n">
        <v>46221.8798611111</v>
      </c>
      <c r="N764" s="17" t="n">
        <v>46221.9048611111</v>
      </c>
      <c r="O764" s="17" t="n">
        <v>46221.9638888889</v>
      </c>
      <c r="P764" s="17" t="n">
        <v>46221.9708333333</v>
      </c>
      <c r="Q764" s="17" t="n">
        <v>46221.9861111111</v>
      </c>
      <c r="R764" s="0" t="n">
        <v>722</v>
      </c>
      <c r="S764" s="0" t="n">
        <v>0</v>
      </c>
      <c r="T764" s="0" t="n">
        <v>0</v>
      </c>
      <c r="U764" s="18" t="s">
        <v>130</v>
      </c>
      <c r="V764" s="18" t="s">
        <v>131</v>
      </c>
      <c r="W764" s="0" t="str">
        <f aca="false">IF(AND(X764&gt;=6,X764&lt;14),"A",IF(AND(X764&gt;=14,X764&lt;22),"B","C"))</f>
        <v>B</v>
      </c>
      <c r="X764" s="18" t="n">
        <f aca="false">HOUR(H764)</f>
        <v>19</v>
      </c>
      <c r="Y764" s="18" t="n">
        <f aca="false">ROUND((I764-H764)*1440,0)</f>
        <v>11</v>
      </c>
      <c r="Z764" s="18" t="n">
        <f aca="false">ROUND((J764-I764)*1440,0)</f>
        <v>6</v>
      </c>
      <c r="AA764" s="18" t="n">
        <f aca="false">ROUND((K764-J764)*1440,0)</f>
        <v>64</v>
      </c>
      <c r="AB764" s="18" t="n">
        <f aca="false">ROUND((L764-K764)*1440,0)</f>
        <v>20</v>
      </c>
      <c r="AC764" s="18" t="n">
        <f aca="false">ROUND((M764-L764)*1440,0)</f>
        <v>23</v>
      </c>
      <c r="AD764" s="18" t="n">
        <f aca="false">IF(N764="","",ROUND((N764-M764)*1440,0))</f>
        <v>36</v>
      </c>
      <c r="AE764" s="18" t="n">
        <f aca="false">IF(O764="","",ROUND((O764-N764)*1440,0))</f>
        <v>85</v>
      </c>
      <c r="AF764" s="18" t="n">
        <f aca="false">IF(P764="","",ROUND((P764-O764)*1440,0))</f>
        <v>10</v>
      </c>
      <c r="AG764" s="18" t="n">
        <f aca="false">IF(Q764="","",ROUND((Q764-P764)*1440,0))</f>
        <v>22</v>
      </c>
      <c r="AH764" s="18" t="n">
        <f aca="false">IF(Q764="","",ROUND((Q764-H764)*1440,0))</f>
        <v>277</v>
      </c>
      <c r="AI764" s="19" t="n">
        <f aca="false">ROUND(IF(O764="",Assumptions!$B$25-K764,O764-K764)*24,1)</f>
        <v>2.7</v>
      </c>
      <c r="AJ764" s="20" t="n">
        <f aca="false">ROUND(MAX(N(Y764)/Assumptions!$C$5, N(Z764)/Assumptions!$C$6, N(AA764)/Assumptions!$C$7, N(AB764)/Assumptions!$C$8, N(AC764)/Assumptions!$C$9, N(AD764)/Assumptions!$C$10, N(AE764)/Assumptions!$C$11, N(AF764)/Assumptions!$C$12, N(AG764)/Assumptions!$C$13),3)</f>
        <v>1.889</v>
      </c>
      <c r="AK764" s="0" t="str">
        <f aca="false">IF(OR(U764="Pending",U764="On Hold"),"Open GRN (awaiting)",IF(AJ764&lt;=1,"Within SLA",IF(ROUND(N(Y764)/Assumptions!$C$5,3)=AJ764,"Gate Wait",IF(ROUND(N(Z764)/Assumptions!$C$6,3)=AJ764,"Dock Wait",IF(ROUND(N(AA764)/Assumptions!$C$7,3)=AJ764,"Unloading",IF(ROUND(N(AB764)/Assumptions!$C$8,3)=AJ764,"Unload-to-QC Wait",IF(ROUND(N(AC764)/Assumptions!$C$9,3)=AJ764,"QC",IF(ROUND(N(AD764)/Assumptions!$C$10,3)=AJ764,"QC-to-GRN Wait",IF(ROUND(N(AE764)/Assumptions!$C$11,3)=AJ764,"GRN Processing",IF(ROUND(N(AF764)/Assumptions!$C$12,3)=AJ764,"GRN-to-Putaway Wait",IF(ROUND(N(AG764)/Assumptions!$C$13,3)=AJ764,"Putaway","Within SLA")))))))))))</f>
        <v>GRN Processing</v>
      </c>
    </row>
    <row r="765" customFormat="false" ht="15" hidden="false" customHeight="false" outlineLevel="0" collapsed="false">
      <c r="A765" s="0" t="s">
        <v>2382</v>
      </c>
      <c r="B765" s="0" t="s">
        <v>2383</v>
      </c>
      <c r="C765" s="0" t="s">
        <v>218</v>
      </c>
      <c r="D765" s="0" t="s">
        <v>147</v>
      </c>
      <c r="E765" s="0" t="s">
        <v>2384</v>
      </c>
      <c r="F765" s="0" t="s">
        <v>137</v>
      </c>
      <c r="G765" s="0" t="s">
        <v>150</v>
      </c>
      <c r="H765" s="17" t="n">
        <v>46223.1270833333</v>
      </c>
      <c r="I765" s="17" t="n">
        <v>46223.14375</v>
      </c>
      <c r="J765" s="17" t="n">
        <v>46223.1486111111</v>
      </c>
      <c r="K765" s="17" t="n">
        <v>46223.1652777778</v>
      </c>
      <c r="L765" s="17" t="n">
        <v>46223.1708333333</v>
      </c>
      <c r="M765" s="17" t="n">
        <v>46223.1986111111</v>
      </c>
      <c r="N765" s="17" t="n">
        <v>46223.24375</v>
      </c>
      <c r="O765" s="17" t="n">
        <v>46223.2666666667</v>
      </c>
      <c r="P765" s="17" t="n">
        <v>46223.2736111111</v>
      </c>
      <c r="Q765" s="17" t="n">
        <v>46223.2958333333</v>
      </c>
      <c r="R765" s="0" t="n">
        <v>366</v>
      </c>
      <c r="S765" s="0" t="n">
        <v>0</v>
      </c>
      <c r="T765" s="0" t="n">
        <v>0</v>
      </c>
      <c r="U765" s="18" t="s">
        <v>130</v>
      </c>
      <c r="V765" s="18" t="s">
        <v>144</v>
      </c>
      <c r="W765" s="0" t="str">
        <f aca="false">IF(AND(X765&gt;=6,X765&lt;14),"A",IF(AND(X765&gt;=14,X765&lt;22),"B","C"))</f>
        <v>C</v>
      </c>
      <c r="X765" s="18" t="n">
        <f aca="false">HOUR(H765)</f>
        <v>3</v>
      </c>
      <c r="Y765" s="18" t="n">
        <f aca="false">ROUND((I765-H765)*1440,0)</f>
        <v>24</v>
      </c>
      <c r="Z765" s="18" t="n">
        <f aca="false">ROUND((J765-I765)*1440,0)</f>
        <v>7</v>
      </c>
      <c r="AA765" s="18" t="n">
        <f aca="false">ROUND((K765-J765)*1440,0)</f>
        <v>24</v>
      </c>
      <c r="AB765" s="18" t="n">
        <f aca="false">ROUND((L765-K765)*1440,0)</f>
        <v>8</v>
      </c>
      <c r="AC765" s="18" t="n">
        <f aca="false">ROUND((M765-L765)*1440,0)</f>
        <v>40</v>
      </c>
      <c r="AD765" s="18" t="n">
        <f aca="false">IF(N765="","",ROUND((N765-M765)*1440,0))</f>
        <v>65</v>
      </c>
      <c r="AE765" s="18" t="n">
        <f aca="false">IF(O765="","",ROUND((O765-N765)*1440,0))</f>
        <v>33</v>
      </c>
      <c r="AF765" s="18" t="n">
        <f aca="false">IF(P765="","",ROUND((P765-O765)*1440,0))</f>
        <v>10</v>
      </c>
      <c r="AG765" s="18" t="n">
        <f aca="false">IF(Q765="","",ROUND((Q765-P765)*1440,0))</f>
        <v>32</v>
      </c>
      <c r="AH765" s="18" t="n">
        <f aca="false">IF(Q765="","",ROUND((Q765-H765)*1440,0))</f>
        <v>243</v>
      </c>
      <c r="AI765" s="19" t="n">
        <f aca="false">ROUND(IF(O765="",Assumptions!$B$25-K765,O765-K765)*24,1)</f>
        <v>2.4</v>
      </c>
      <c r="AJ765" s="20" t="n">
        <f aca="false">ROUND(MAX(N(Y765)/Assumptions!$C$5, N(Z765)/Assumptions!$C$6, N(AA765)/Assumptions!$C$7, N(AB765)/Assumptions!$C$8, N(AC765)/Assumptions!$C$9, N(AD765)/Assumptions!$C$10, N(AE765)/Assumptions!$C$11, N(AF765)/Assumptions!$C$12, N(AG765)/Assumptions!$C$13),3)</f>
        <v>2.167</v>
      </c>
      <c r="AK765" s="0" t="str">
        <f aca="false">IF(OR(U765="Pending",U765="On Hold"),"Open GRN (awaiting)",IF(AJ765&lt;=1,"Within SLA",IF(ROUND(N(Y765)/Assumptions!$C$5,3)=AJ765,"Gate Wait",IF(ROUND(N(Z765)/Assumptions!$C$6,3)=AJ765,"Dock Wait",IF(ROUND(N(AA765)/Assumptions!$C$7,3)=AJ765,"Unloading",IF(ROUND(N(AB765)/Assumptions!$C$8,3)=AJ765,"Unload-to-QC Wait",IF(ROUND(N(AC765)/Assumptions!$C$9,3)=AJ765,"QC",IF(ROUND(N(AD765)/Assumptions!$C$10,3)=AJ765,"QC-to-GRN Wait",IF(ROUND(N(AE765)/Assumptions!$C$11,3)=AJ765,"GRN Processing",IF(ROUND(N(AF765)/Assumptions!$C$12,3)=AJ765,"GRN-to-Putaway Wait",IF(ROUND(N(AG765)/Assumptions!$C$13,3)=AJ765,"Putaway","Within SLA")))))))))))</f>
        <v>QC-to-GRN Wait</v>
      </c>
    </row>
    <row r="766" customFormat="false" ht="15" hidden="false" customHeight="false" outlineLevel="0" collapsed="false">
      <c r="A766" s="0" t="s">
        <v>2385</v>
      </c>
      <c r="B766" s="0" t="s">
        <v>2386</v>
      </c>
      <c r="C766" s="0" t="s">
        <v>252</v>
      </c>
      <c r="D766" s="0" t="s">
        <v>147</v>
      </c>
      <c r="E766" s="0" t="s">
        <v>2387</v>
      </c>
      <c r="F766" s="0" t="s">
        <v>155</v>
      </c>
      <c r="G766" s="0" t="s">
        <v>167</v>
      </c>
      <c r="H766" s="17" t="n">
        <v>46223.15</v>
      </c>
      <c r="I766" s="17" t="n">
        <v>46223.1604166667</v>
      </c>
      <c r="J766" s="17" t="n">
        <v>46223.1631944445</v>
      </c>
      <c r="K766" s="17" t="n">
        <v>46223.1881944445</v>
      </c>
      <c r="L766" s="17" t="n">
        <v>46223.1902777778</v>
      </c>
      <c r="M766" s="17" t="n">
        <v>46223.2138888889</v>
      </c>
      <c r="N766" s="17" t="n">
        <v>46223.2520833333</v>
      </c>
      <c r="O766" s="17" t="n">
        <v>46223.4125</v>
      </c>
      <c r="P766" s="17" t="n">
        <v>46223.4222222222</v>
      </c>
      <c r="Q766" s="17" t="n">
        <v>46223.4611111111</v>
      </c>
      <c r="R766" s="0" t="n">
        <v>459</v>
      </c>
      <c r="S766" s="0" t="n">
        <v>6</v>
      </c>
      <c r="T766" s="0" t="n">
        <v>0</v>
      </c>
      <c r="U766" s="18" t="s">
        <v>123</v>
      </c>
      <c r="V766" s="18" t="s">
        <v>82</v>
      </c>
      <c r="W766" s="0" t="str">
        <f aca="false">IF(AND(X766&gt;=6,X766&lt;14),"A",IF(AND(X766&gt;=14,X766&lt;22),"B","C"))</f>
        <v>C</v>
      </c>
      <c r="X766" s="18" t="n">
        <f aca="false">HOUR(H766)</f>
        <v>3</v>
      </c>
      <c r="Y766" s="18" t="n">
        <f aca="false">ROUND((I766-H766)*1440,0)</f>
        <v>15</v>
      </c>
      <c r="Z766" s="18" t="n">
        <f aca="false">ROUND((J766-I766)*1440,0)</f>
        <v>4</v>
      </c>
      <c r="AA766" s="18" t="n">
        <f aca="false">ROUND((K766-J766)*1440,0)</f>
        <v>36</v>
      </c>
      <c r="AB766" s="18" t="n">
        <f aca="false">ROUND((L766-K766)*1440,0)</f>
        <v>3</v>
      </c>
      <c r="AC766" s="18" t="n">
        <f aca="false">ROUND((M766-L766)*1440,0)</f>
        <v>34</v>
      </c>
      <c r="AD766" s="18" t="n">
        <f aca="false">IF(N766="","",ROUND((N766-M766)*1440,0))</f>
        <v>55</v>
      </c>
      <c r="AE766" s="18" t="n">
        <f aca="false">IF(O766="","",ROUND((O766-N766)*1440,0))</f>
        <v>231</v>
      </c>
      <c r="AF766" s="18" t="n">
        <f aca="false">IF(P766="","",ROUND((P766-O766)*1440,0))</f>
        <v>14</v>
      </c>
      <c r="AG766" s="18" t="n">
        <f aca="false">IF(Q766="","",ROUND((Q766-P766)*1440,0))</f>
        <v>56</v>
      </c>
      <c r="AH766" s="18" t="n">
        <f aca="false">IF(Q766="","",ROUND((Q766-H766)*1440,0))</f>
        <v>448</v>
      </c>
      <c r="AI766" s="19" t="n">
        <f aca="false">ROUND(IF(O766="",Assumptions!$B$25-K766,O766-K766)*24,1)</f>
        <v>5.4</v>
      </c>
      <c r="AJ766" s="20" t="n">
        <f aca="false">ROUND(MAX(N(Y766)/Assumptions!$C$5, N(Z766)/Assumptions!$C$6, N(AA766)/Assumptions!$C$7, N(AB766)/Assumptions!$C$8, N(AC766)/Assumptions!$C$9, N(AD766)/Assumptions!$C$10, N(AE766)/Assumptions!$C$11, N(AF766)/Assumptions!$C$12, N(AG766)/Assumptions!$C$13),3)</f>
        <v>5.133</v>
      </c>
      <c r="AK766" s="0" t="str">
        <f aca="false">IF(OR(U766="Pending",U766="On Hold"),"Open GRN (awaiting)",IF(AJ766&lt;=1,"Within SLA",IF(ROUND(N(Y766)/Assumptions!$C$5,3)=AJ766,"Gate Wait",IF(ROUND(N(Z766)/Assumptions!$C$6,3)=AJ766,"Dock Wait",IF(ROUND(N(AA766)/Assumptions!$C$7,3)=AJ766,"Unloading",IF(ROUND(N(AB766)/Assumptions!$C$8,3)=AJ766,"Unload-to-QC Wait",IF(ROUND(N(AC766)/Assumptions!$C$9,3)=AJ766,"QC",IF(ROUND(N(AD766)/Assumptions!$C$10,3)=AJ766,"QC-to-GRN Wait",IF(ROUND(N(AE766)/Assumptions!$C$11,3)=AJ766,"GRN Processing",IF(ROUND(N(AF766)/Assumptions!$C$12,3)=AJ766,"GRN-to-Putaway Wait",IF(ROUND(N(AG766)/Assumptions!$C$13,3)=AJ766,"Putaway","Within SLA")))))))))))</f>
        <v>GRN Processing</v>
      </c>
    </row>
    <row r="767" customFormat="false" ht="15" hidden="false" customHeight="false" outlineLevel="0" collapsed="false">
      <c r="A767" s="0" t="s">
        <v>2388</v>
      </c>
      <c r="B767" s="0" t="s">
        <v>2389</v>
      </c>
      <c r="C767" s="0" t="s">
        <v>153</v>
      </c>
      <c r="D767" s="0" t="s">
        <v>119</v>
      </c>
      <c r="E767" s="0" t="s">
        <v>2390</v>
      </c>
      <c r="F767" s="0" t="s">
        <v>155</v>
      </c>
      <c r="G767" s="0" t="s">
        <v>129</v>
      </c>
      <c r="H767" s="17" t="n">
        <v>46223.2152777778</v>
      </c>
      <c r="I767" s="17" t="n">
        <v>46223.2215277778</v>
      </c>
      <c r="J767" s="17" t="n">
        <v>46223.2284722222</v>
      </c>
      <c r="K767" s="17" t="n">
        <v>46223.2770833333</v>
      </c>
      <c r="L767" s="17" t="n">
        <v>46223.2909722222</v>
      </c>
      <c r="M767" s="17" t="n">
        <v>46223.3270833333</v>
      </c>
      <c r="N767" s="17" t="n">
        <v>46223.9875</v>
      </c>
      <c r="O767" s="17" t="n">
        <v>46224.0118055556</v>
      </c>
      <c r="P767" s="17" t="n">
        <v>46224.0444444444</v>
      </c>
      <c r="Q767" s="17" t="n">
        <v>46224.0659722222</v>
      </c>
      <c r="R767" s="0" t="n">
        <v>685</v>
      </c>
      <c r="S767" s="0" t="n">
        <v>0</v>
      </c>
      <c r="T767" s="0" t="n">
        <v>0</v>
      </c>
      <c r="U767" s="18" t="s">
        <v>130</v>
      </c>
      <c r="V767" s="18" t="s">
        <v>144</v>
      </c>
      <c r="W767" s="0" t="str">
        <f aca="false">IF(AND(X767&gt;=6,X767&lt;14),"A",IF(AND(X767&gt;=14,X767&lt;22),"B","C"))</f>
        <v>C</v>
      </c>
      <c r="X767" s="18" t="n">
        <f aca="false">HOUR(H767)</f>
        <v>5</v>
      </c>
      <c r="Y767" s="18" t="n">
        <f aca="false">ROUND((I767-H767)*1440,0)</f>
        <v>9</v>
      </c>
      <c r="Z767" s="18" t="n">
        <f aca="false">ROUND((J767-I767)*1440,0)</f>
        <v>10</v>
      </c>
      <c r="AA767" s="18" t="n">
        <f aca="false">ROUND((K767-J767)*1440,0)</f>
        <v>70</v>
      </c>
      <c r="AB767" s="18" t="n">
        <f aca="false">ROUND((L767-K767)*1440,0)</f>
        <v>20</v>
      </c>
      <c r="AC767" s="18" t="n">
        <f aca="false">ROUND((M767-L767)*1440,0)</f>
        <v>52</v>
      </c>
      <c r="AD767" s="18" t="n">
        <f aca="false">IF(N767="","",ROUND((N767-M767)*1440,0))</f>
        <v>951</v>
      </c>
      <c r="AE767" s="18" t="n">
        <f aca="false">IF(O767="","",ROUND((O767-N767)*1440,0))</f>
        <v>35</v>
      </c>
      <c r="AF767" s="18" t="n">
        <f aca="false">IF(P767="","",ROUND((P767-O767)*1440,0))</f>
        <v>47</v>
      </c>
      <c r="AG767" s="18" t="n">
        <f aca="false">IF(Q767="","",ROUND((Q767-P767)*1440,0))</f>
        <v>31</v>
      </c>
      <c r="AH767" s="18" t="n">
        <f aca="false">IF(Q767="","",ROUND((Q767-H767)*1440,0))</f>
        <v>1225</v>
      </c>
      <c r="AI767" s="19" t="n">
        <f aca="false">ROUND(IF(O767="",Assumptions!$B$25-K767,O767-K767)*24,1)</f>
        <v>17.6</v>
      </c>
      <c r="AJ767" s="20" t="n">
        <f aca="false">ROUND(MAX(N(Y767)/Assumptions!$C$5, N(Z767)/Assumptions!$C$6, N(AA767)/Assumptions!$C$7, N(AB767)/Assumptions!$C$8, N(AC767)/Assumptions!$C$9, N(AD767)/Assumptions!$C$10, N(AE767)/Assumptions!$C$11, N(AF767)/Assumptions!$C$12, N(AG767)/Assumptions!$C$13),3)</f>
        <v>31.7</v>
      </c>
      <c r="AK767" s="0" t="str">
        <f aca="false">IF(OR(U767="Pending",U767="On Hold"),"Open GRN (awaiting)",IF(AJ767&lt;=1,"Within SLA",IF(ROUND(N(Y767)/Assumptions!$C$5,3)=AJ767,"Gate Wait",IF(ROUND(N(Z767)/Assumptions!$C$6,3)=AJ767,"Dock Wait",IF(ROUND(N(AA767)/Assumptions!$C$7,3)=AJ767,"Unloading",IF(ROUND(N(AB767)/Assumptions!$C$8,3)=AJ767,"Unload-to-QC Wait",IF(ROUND(N(AC767)/Assumptions!$C$9,3)=AJ767,"QC",IF(ROUND(N(AD767)/Assumptions!$C$10,3)=AJ767,"QC-to-GRN Wait",IF(ROUND(N(AE767)/Assumptions!$C$11,3)=AJ767,"GRN Processing",IF(ROUND(N(AF767)/Assumptions!$C$12,3)=AJ767,"GRN-to-Putaway Wait",IF(ROUND(N(AG767)/Assumptions!$C$13,3)=AJ767,"Putaway","Within SLA")))))))))))</f>
        <v>QC-to-GRN Wait</v>
      </c>
    </row>
    <row r="768" customFormat="false" ht="15" hidden="false" customHeight="false" outlineLevel="0" collapsed="false">
      <c r="A768" s="0" t="s">
        <v>2391</v>
      </c>
      <c r="B768" s="0" t="s">
        <v>2392</v>
      </c>
      <c r="C768" s="0" t="s">
        <v>159</v>
      </c>
      <c r="D768" s="0" t="s">
        <v>135</v>
      </c>
      <c r="E768" s="0" t="s">
        <v>2393</v>
      </c>
      <c r="F768" s="0" t="s">
        <v>177</v>
      </c>
      <c r="G768" s="0" t="s">
        <v>138</v>
      </c>
      <c r="H768" s="17" t="n">
        <v>46223.3104166667</v>
      </c>
      <c r="I768" s="17" t="n">
        <v>46223.3159722222</v>
      </c>
      <c r="J768" s="17" t="n">
        <v>46223.31875</v>
      </c>
      <c r="K768" s="17" t="n">
        <v>46223.3541666667</v>
      </c>
      <c r="L768" s="17" t="n">
        <v>46223.3736111111</v>
      </c>
      <c r="M768" s="17" t="n">
        <v>46223.4152777778</v>
      </c>
      <c r="N768" s="17" t="n">
        <v>46223.4347222222</v>
      </c>
      <c r="O768" s="17" t="n">
        <v>46223.4416666667</v>
      </c>
      <c r="P768" s="17" t="n">
        <v>46223.4472222222</v>
      </c>
      <c r="Q768" s="17" t="n">
        <v>46223.4833333333</v>
      </c>
      <c r="R768" s="0" t="n">
        <v>953</v>
      </c>
      <c r="S768" s="0" t="n">
        <v>0</v>
      </c>
      <c r="T768" s="0" t="n">
        <v>0</v>
      </c>
      <c r="U768" s="18" t="s">
        <v>130</v>
      </c>
      <c r="V768" s="18" t="s">
        <v>144</v>
      </c>
      <c r="W768" s="0" t="str">
        <f aca="false">IF(AND(X768&gt;=6,X768&lt;14),"A",IF(AND(X768&gt;=14,X768&lt;22),"B","C"))</f>
        <v>A</v>
      </c>
      <c r="X768" s="18" t="n">
        <f aca="false">HOUR(H768)</f>
        <v>7</v>
      </c>
      <c r="Y768" s="18" t="n">
        <f aca="false">ROUND((I768-H768)*1440,0)</f>
        <v>8</v>
      </c>
      <c r="Z768" s="18" t="n">
        <f aca="false">ROUND((J768-I768)*1440,0)</f>
        <v>4</v>
      </c>
      <c r="AA768" s="18" t="n">
        <f aca="false">ROUND((K768-J768)*1440,0)</f>
        <v>51</v>
      </c>
      <c r="AB768" s="18" t="n">
        <f aca="false">ROUND((L768-K768)*1440,0)</f>
        <v>28</v>
      </c>
      <c r="AC768" s="18" t="n">
        <f aca="false">ROUND((M768-L768)*1440,0)</f>
        <v>60</v>
      </c>
      <c r="AD768" s="18" t="n">
        <f aca="false">IF(N768="","",ROUND((N768-M768)*1440,0))</f>
        <v>28</v>
      </c>
      <c r="AE768" s="18" t="n">
        <f aca="false">IF(O768="","",ROUND((O768-N768)*1440,0))</f>
        <v>10</v>
      </c>
      <c r="AF768" s="18" t="n">
        <f aca="false">IF(P768="","",ROUND((P768-O768)*1440,0))</f>
        <v>8</v>
      </c>
      <c r="AG768" s="18" t="n">
        <f aca="false">IF(Q768="","",ROUND((Q768-P768)*1440,0))</f>
        <v>52</v>
      </c>
      <c r="AH768" s="18" t="n">
        <f aca="false">IF(Q768="","",ROUND((Q768-H768)*1440,0))</f>
        <v>249</v>
      </c>
      <c r="AI768" s="19" t="n">
        <f aca="false">ROUND(IF(O768="",Assumptions!$B$25-K768,O768-K768)*24,1)</f>
        <v>2.1</v>
      </c>
      <c r="AJ768" s="20" t="n">
        <f aca="false">ROUND(MAX(N(Y768)/Assumptions!$C$5, N(Z768)/Assumptions!$C$6, N(AA768)/Assumptions!$C$7, N(AB768)/Assumptions!$C$8, N(AC768)/Assumptions!$C$9, N(AD768)/Assumptions!$C$10, N(AE768)/Assumptions!$C$11, N(AF768)/Assumptions!$C$12, N(AG768)/Assumptions!$C$13),3)</f>
        <v>1.867</v>
      </c>
      <c r="AK768" s="0" t="str">
        <f aca="false">IF(OR(U768="Pending",U768="On Hold"),"Open GRN (awaiting)",IF(AJ768&lt;=1,"Within SLA",IF(ROUND(N(Y768)/Assumptions!$C$5,3)=AJ768,"Gate Wait",IF(ROUND(N(Z768)/Assumptions!$C$6,3)=AJ768,"Dock Wait",IF(ROUND(N(AA768)/Assumptions!$C$7,3)=AJ768,"Unloading",IF(ROUND(N(AB768)/Assumptions!$C$8,3)=AJ768,"Unload-to-QC Wait",IF(ROUND(N(AC768)/Assumptions!$C$9,3)=AJ768,"QC",IF(ROUND(N(AD768)/Assumptions!$C$10,3)=AJ768,"QC-to-GRN Wait",IF(ROUND(N(AE768)/Assumptions!$C$11,3)=AJ768,"GRN Processing",IF(ROUND(N(AF768)/Assumptions!$C$12,3)=AJ768,"GRN-to-Putaway Wait",IF(ROUND(N(AG768)/Assumptions!$C$13,3)=AJ768,"Putaway","Within SLA")))))))))))</f>
        <v>Unload-to-QC Wait</v>
      </c>
    </row>
    <row r="769" customFormat="false" ht="15" hidden="false" customHeight="false" outlineLevel="0" collapsed="false">
      <c r="A769" s="0" t="s">
        <v>2394</v>
      </c>
      <c r="B769" s="0" t="s">
        <v>2395</v>
      </c>
      <c r="C769" s="0" t="s">
        <v>126</v>
      </c>
      <c r="D769" s="0" t="s">
        <v>119</v>
      </c>
      <c r="E769" s="0" t="s">
        <v>1369</v>
      </c>
      <c r="F769" s="0" t="s">
        <v>128</v>
      </c>
      <c r="G769" s="0" t="s">
        <v>129</v>
      </c>
      <c r="H769" s="17" t="n">
        <v>46223.3166666667</v>
      </c>
      <c r="I769" s="17" t="n">
        <v>46223.3506944445</v>
      </c>
      <c r="J769" s="17" t="n">
        <v>46223.35625</v>
      </c>
      <c r="K769" s="17" t="n">
        <v>46223.4229166667</v>
      </c>
      <c r="L769" s="17" t="n">
        <v>46223.4263888889</v>
      </c>
      <c r="M769" s="17" t="n">
        <v>46223.4354166667</v>
      </c>
      <c r="N769" s="17" t="n">
        <v>46223.4895833333</v>
      </c>
      <c r="O769" s="17" t="n">
        <v>46223.5041666667</v>
      </c>
      <c r="P769" s="17" t="n">
        <v>46223.5423611111</v>
      </c>
      <c r="Q769" s="17" t="n">
        <v>46223.5784722222</v>
      </c>
      <c r="R769" s="0" t="n">
        <v>644</v>
      </c>
      <c r="S769" s="0" t="n">
        <v>0</v>
      </c>
      <c r="T769" s="0" t="n">
        <v>0</v>
      </c>
      <c r="U769" s="18" t="s">
        <v>130</v>
      </c>
      <c r="V769" s="18" t="s">
        <v>144</v>
      </c>
      <c r="W769" s="0" t="str">
        <f aca="false">IF(AND(X769&gt;=6,X769&lt;14),"A",IF(AND(X769&gt;=14,X769&lt;22),"B","C"))</f>
        <v>A</v>
      </c>
      <c r="X769" s="18" t="n">
        <f aca="false">HOUR(H769)</f>
        <v>7</v>
      </c>
      <c r="Y769" s="18" t="n">
        <f aca="false">ROUND((I769-H769)*1440,0)</f>
        <v>49</v>
      </c>
      <c r="Z769" s="18" t="n">
        <f aca="false">ROUND((J769-I769)*1440,0)</f>
        <v>8</v>
      </c>
      <c r="AA769" s="18" t="n">
        <f aca="false">ROUND((K769-J769)*1440,0)</f>
        <v>96</v>
      </c>
      <c r="AB769" s="18" t="n">
        <f aca="false">ROUND((L769-K769)*1440,0)</f>
        <v>5</v>
      </c>
      <c r="AC769" s="18" t="n">
        <f aca="false">ROUND((M769-L769)*1440,0)</f>
        <v>13</v>
      </c>
      <c r="AD769" s="18" t="n">
        <f aca="false">IF(N769="","",ROUND((N769-M769)*1440,0))</f>
        <v>78</v>
      </c>
      <c r="AE769" s="18" t="n">
        <f aca="false">IF(O769="","",ROUND((O769-N769)*1440,0))</f>
        <v>21</v>
      </c>
      <c r="AF769" s="18" t="n">
        <f aca="false">IF(P769="","",ROUND((P769-O769)*1440,0))</f>
        <v>55</v>
      </c>
      <c r="AG769" s="18" t="n">
        <f aca="false">IF(Q769="","",ROUND((Q769-P769)*1440,0))</f>
        <v>52</v>
      </c>
      <c r="AH769" s="18" t="n">
        <f aca="false">IF(Q769="","",ROUND((Q769-H769)*1440,0))</f>
        <v>377</v>
      </c>
      <c r="AI769" s="19" t="n">
        <f aca="false">ROUND(IF(O769="",Assumptions!$B$25-K769,O769-K769)*24,1)</f>
        <v>2</v>
      </c>
      <c r="AJ769" s="20" t="n">
        <f aca="false">ROUND(MAX(N(Y769)/Assumptions!$C$5, N(Z769)/Assumptions!$C$6, N(AA769)/Assumptions!$C$7, N(AB769)/Assumptions!$C$8, N(AC769)/Assumptions!$C$9, N(AD769)/Assumptions!$C$10, N(AE769)/Assumptions!$C$11, N(AF769)/Assumptions!$C$12, N(AG769)/Assumptions!$C$13),3)</f>
        <v>2.75</v>
      </c>
      <c r="AK769" s="0" t="str">
        <f aca="false">IF(OR(U769="Pending",U769="On Hold"),"Open GRN (awaiting)",IF(AJ769&lt;=1,"Within SLA",IF(ROUND(N(Y769)/Assumptions!$C$5,3)=AJ769,"Gate Wait",IF(ROUND(N(Z769)/Assumptions!$C$6,3)=AJ769,"Dock Wait",IF(ROUND(N(AA769)/Assumptions!$C$7,3)=AJ769,"Unloading",IF(ROUND(N(AB769)/Assumptions!$C$8,3)=AJ769,"Unload-to-QC Wait",IF(ROUND(N(AC769)/Assumptions!$C$9,3)=AJ769,"QC",IF(ROUND(N(AD769)/Assumptions!$C$10,3)=AJ769,"QC-to-GRN Wait",IF(ROUND(N(AE769)/Assumptions!$C$11,3)=AJ769,"GRN Processing",IF(ROUND(N(AF769)/Assumptions!$C$12,3)=AJ769,"GRN-to-Putaway Wait",IF(ROUND(N(AG769)/Assumptions!$C$13,3)=AJ769,"Putaway","Within SLA")))))))))))</f>
        <v>GRN-to-Putaway Wait</v>
      </c>
    </row>
    <row r="770" customFormat="false" ht="15" hidden="false" customHeight="false" outlineLevel="0" collapsed="false">
      <c r="A770" s="0" t="s">
        <v>2396</v>
      </c>
      <c r="B770" s="0" t="s">
        <v>2397</v>
      </c>
      <c r="C770" s="0" t="s">
        <v>175</v>
      </c>
      <c r="D770" s="0" t="s">
        <v>119</v>
      </c>
      <c r="E770" s="0" t="s">
        <v>1439</v>
      </c>
      <c r="F770" s="0" t="s">
        <v>177</v>
      </c>
      <c r="G770" s="0" t="s">
        <v>122</v>
      </c>
      <c r="H770" s="17" t="n">
        <v>46223.3222222222</v>
      </c>
      <c r="I770" s="17" t="n">
        <v>46223.33125</v>
      </c>
      <c r="J770" s="17" t="n">
        <v>46223.3375</v>
      </c>
      <c r="K770" s="17" t="n">
        <v>46223.38125</v>
      </c>
      <c r="L770" s="17" t="n">
        <v>46223.4138888889</v>
      </c>
      <c r="M770" s="17" t="n">
        <v>46223.4326388889</v>
      </c>
      <c r="N770" s="17" t="n">
        <v>46223.4472222222</v>
      </c>
      <c r="O770" s="17" t="n">
        <v>46223.4618055556</v>
      </c>
      <c r="P770" s="17" t="n">
        <v>46223.5173611111</v>
      </c>
      <c r="Q770" s="17" t="n">
        <v>46223.5333333333</v>
      </c>
      <c r="R770" s="0" t="n">
        <v>226</v>
      </c>
      <c r="S770" s="0" t="n">
        <v>0</v>
      </c>
      <c r="T770" s="0" t="n">
        <v>1</v>
      </c>
      <c r="U770" s="18" t="s">
        <v>123</v>
      </c>
      <c r="V770" s="18" t="s">
        <v>144</v>
      </c>
      <c r="W770" s="0" t="str">
        <f aca="false">IF(AND(X770&gt;=6,X770&lt;14),"A",IF(AND(X770&gt;=14,X770&lt;22),"B","C"))</f>
        <v>A</v>
      </c>
      <c r="X770" s="18" t="n">
        <f aca="false">HOUR(H770)</f>
        <v>7</v>
      </c>
      <c r="Y770" s="18" t="n">
        <f aca="false">ROUND((I770-H770)*1440,0)</f>
        <v>13</v>
      </c>
      <c r="Z770" s="18" t="n">
        <f aca="false">ROUND((J770-I770)*1440,0)</f>
        <v>9</v>
      </c>
      <c r="AA770" s="18" t="n">
        <f aca="false">ROUND((K770-J770)*1440,0)</f>
        <v>63</v>
      </c>
      <c r="AB770" s="18" t="n">
        <f aca="false">ROUND((L770-K770)*1440,0)</f>
        <v>47</v>
      </c>
      <c r="AC770" s="18" t="n">
        <f aca="false">ROUND((M770-L770)*1440,0)</f>
        <v>27</v>
      </c>
      <c r="AD770" s="18" t="n">
        <f aca="false">IF(N770="","",ROUND((N770-M770)*1440,0))</f>
        <v>21</v>
      </c>
      <c r="AE770" s="18" t="n">
        <f aca="false">IF(O770="","",ROUND((O770-N770)*1440,0))</f>
        <v>21</v>
      </c>
      <c r="AF770" s="18" t="n">
        <f aca="false">IF(P770="","",ROUND((P770-O770)*1440,0))</f>
        <v>80</v>
      </c>
      <c r="AG770" s="18" t="n">
        <f aca="false">IF(Q770="","",ROUND((Q770-P770)*1440,0))</f>
        <v>23</v>
      </c>
      <c r="AH770" s="18" t="n">
        <f aca="false">IF(Q770="","",ROUND((Q770-H770)*1440,0))</f>
        <v>304</v>
      </c>
      <c r="AI770" s="19" t="n">
        <f aca="false">ROUND(IF(O770="",Assumptions!$B$25-K770,O770-K770)*24,1)</f>
        <v>1.9</v>
      </c>
      <c r="AJ770" s="20" t="n">
        <f aca="false">ROUND(MAX(N(Y770)/Assumptions!$C$5, N(Z770)/Assumptions!$C$6, N(AA770)/Assumptions!$C$7, N(AB770)/Assumptions!$C$8, N(AC770)/Assumptions!$C$9, N(AD770)/Assumptions!$C$10, N(AE770)/Assumptions!$C$11, N(AF770)/Assumptions!$C$12, N(AG770)/Assumptions!$C$13),3)</f>
        <v>4</v>
      </c>
      <c r="AK770" s="0" t="str">
        <f aca="false">IF(OR(U770="Pending",U770="On Hold"),"Open GRN (awaiting)",IF(AJ770&lt;=1,"Within SLA",IF(ROUND(N(Y770)/Assumptions!$C$5,3)=AJ770,"Gate Wait",IF(ROUND(N(Z770)/Assumptions!$C$6,3)=AJ770,"Dock Wait",IF(ROUND(N(AA770)/Assumptions!$C$7,3)=AJ770,"Unloading",IF(ROUND(N(AB770)/Assumptions!$C$8,3)=AJ770,"Unload-to-QC Wait",IF(ROUND(N(AC770)/Assumptions!$C$9,3)=AJ770,"QC",IF(ROUND(N(AD770)/Assumptions!$C$10,3)=AJ770,"QC-to-GRN Wait",IF(ROUND(N(AE770)/Assumptions!$C$11,3)=AJ770,"GRN Processing",IF(ROUND(N(AF770)/Assumptions!$C$12,3)=AJ770,"GRN-to-Putaway Wait",IF(ROUND(N(AG770)/Assumptions!$C$13,3)=AJ770,"Putaway","Within SLA")))))))))))</f>
        <v>GRN-to-Putaway Wait</v>
      </c>
    </row>
    <row r="771" customFormat="false" ht="15" hidden="false" customHeight="false" outlineLevel="0" collapsed="false">
      <c r="A771" s="0" t="s">
        <v>2398</v>
      </c>
      <c r="B771" s="0" t="s">
        <v>2399</v>
      </c>
      <c r="C771" s="0" t="s">
        <v>134</v>
      </c>
      <c r="D771" s="0" t="s">
        <v>147</v>
      </c>
      <c r="E771" s="0" t="s">
        <v>2400</v>
      </c>
      <c r="F771" s="0" t="s">
        <v>149</v>
      </c>
      <c r="G771" s="0" t="s">
        <v>150</v>
      </c>
      <c r="H771" s="17" t="n">
        <v>46223.3229166667</v>
      </c>
      <c r="I771" s="17" t="n">
        <v>46223.3486111111</v>
      </c>
      <c r="J771" s="17" t="n">
        <v>46223.3604166667</v>
      </c>
      <c r="K771" s="17" t="n">
        <v>46223.3777777778</v>
      </c>
      <c r="L771" s="17" t="n">
        <v>46223.3986111111</v>
      </c>
      <c r="M771" s="17" t="n">
        <v>46223.4125</v>
      </c>
      <c r="N771" s="17" t="n">
        <v>46223.4527777778</v>
      </c>
      <c r="O771" s="17" t="n">
        <v>46223.66875</v>
      </c>
      <c r="P771" s="17" t="n">
        <v>46223.6729166667</v>
      </c>
      <c r="Q771" s="17" t="n">
        <v>46223.6958333333</v>
      </c>
      <c r="R771" s="0" t="n">
        <v>537</v>
      </c>
      <c r="S771" s="0" t="n">
        <v>0</v>
      </c>
      <c r="T771" s="0" t="n">
        <v>0</v>
      </c>
      <c r="U771" s="18" t="s">
        <v>130</v>
      </c>
      <c r="V771" s="18" t="s">
        <v>156</v>
      </c>
      <c r="W771" s="0" t="str">
        <f aca="false">IF(AND(X771&gt;=6,X771&lt;14),"A",IF(AND(X771&gt;=14,X771&lt;22),"B","C"))</f>
        <v>A</v>
      </c>
      <c r="X771" s="18" t="n">
        <f aca="false">HOUR(H771)</f>
        <v>7</v>
      </c>
      <c r="Y771" s="18" t="n">
        <f aca="false">ROUND((I771-H771)*1440,0)</f>
        <v>37</v>
      </c>
      <c r="Z771" s="18" t="n">
        <f aca="false">ROUND((J771-I771)*1440,0)</f>
        <v>17</v>
      </c>
      <c r="AA771" s="18" t="n">
        <f aca="false">ROUND((K771-J771)*1440,0)</f>
        <v>25</v>
      </c>
      <c r="AB771" s="18" t="n">
        <f aca="false">ROUND((L771-K771)*1440,0)</f>
        <v>30</v>
      </c>
      <c r="AC771" s="18" t="n">
        <f aca="false">ROUND((M771-L771)*1440,0)</f>
        <v>20</v>
      </c>
      <c r="AD771" s="18" t="n">
        <f aca="false">IF(N771="","",ROUND((N771-M771)*1440,0))</f>
        <v>58</v>
      </c>
      <c r="AE771" s="18" t="n">
        <f aca="false">IF(O771="","",ROUND((O771-N771)*1440,0))</f>
        <v>311</v>
      </c>
      <c r="AF771" s="18" t="n">
        <f aca="false">IF(P771="","",ROUND((P771-O771)*1440,0))</f>
        <v>6</v>
      </c>
      <c r="AG771" s="18" t="n">
        <f aca="false">IF(Q771="","",ROUND((Q771-P771)*1440,0))</f>
        <v>33</v>
      </c>
      <c r="AH771" s="18" t="n">
        <f aca="false">IF(Q771="","",ROUND((Q771-H771)*1440,0))</f>
        <v>537</v>
      </c>
      <c r="AI771" s="19" t="n">
        <f aca="false">ROUND(IF(O771="",Assumptions!$B$25-K771,O771-K771)*24,1)</f>
        <v>7</v>
      </c>
      <c r="AJ771" s="20" t="n">
        <f aca="false">ROUND(MAX(N(Y771)/Assumptions!$C$5, N(Z771)/Assumptions!$C$6, N(AA771)/Assumptions!$C$7, N(AB771)/Assumptions!$C$8, N(AC771)/Assumptions!$C$9, N(AD771)/Assumptions!$C$10, N(AE771)/Assumptions!$C$11, N(AF771)/Assumptions!$C$12, N(AG771)/Assumptions!$C$13),3)</f>
        <v>6.911</v>
      </c>
      <c r="AK771" s="0" t="str">
        <f aca="false">IF(OR(U771="Pending",U771="On Hold"),"Open GRN (awaiting)",IF(AJ771&lt;=1,"Within SLA",IF(ROUND(N(Y771)/Assumptions!$C$5,3)=AJ771,"Gate Wait",IF(ROUND(N(Z771)/Assumptions!$C$6,3)=AJ771,"Dock Wait",IF(ROUND(N(AA771)/Assumptions!$C$7,3)=AJ771,"Unloading",IF(ROUND(N(AB771)/Assumptions!$C$8,3)=AJ771,"Unload-to-QC Wait",IF(ROUND(N(AC771)/Assumptions!$C$9,3)=AJ771,"QC",IF(ROUND(N(AD771)/Assumptions!$C$10,3)=AJ771,"QC-to-GRN Wait",IF(ROUND(N(AE771)/Assumptions!$C$11,3)=AJ771,"GRN Processing",IF(ROUND(N(AF771)/Assumptions!$C$12,3)=AJ771,"GRN-to-Putaway Wait",IF(ROUND(N(AG771)/Assumptions!$C$13,3)=AJ771,"Putaway","Within SLA")))))))))))</f>
        <v>GRN Processing</v>
      </c>
    </row>
    <row r="772" customFormat="false" ht="15" hidden="false" customHeight="false" outlineLevel="0" collapsed="false">
      <c r="A772" s="0" t="s">
        <v>2401</v>
      </c>
      <c r="B772" s="0" t="s">
        <v>2402</v>
      </c>
      <c r="C772" s="0" t="s">
        <v>159</v>
      </c>
      <c r="D772" s="0" t="s">
        <v>147</v>
      </c>
      <c r="E772" s="0" t="s">
        <v>2403</v>
      </c>
      <c r="F772" s="0" t="s">
        <v>172</v>
      </c>
      <c r="G772" s="0" t="s">
        <v>150</v>
      </c>
      <c r="H772" s="17" t="n">
        <v>46223.3576388889</v>
      </c>
      <c r="I772" s="17" t="n">
        <v>46223.4368055556</v>
      </c>
      <c r="J772" s="17" t="n">
        <v>46223.4423611111</v>
      </c>
      <c r="K772" s="17" t="n">
        <v>46223.4673611111</v>
      </c>
      <c r="L772" s="17" t="n">
        <v>46223.4694444445</v>
      </c>
      <c r="M772" s="17" t="n">
        <v>46223.48125</v>
      </c>
      <c r="N772" s="17" t="n">
        <v>46223.5027777778</v>
      </c>
      <c r="O772" s="17" t="n">
        <v>46223.5208333333</v>
      </c>
      <c r="P772" s="17" t="n">
        <v>46223.5326388889</v>
      </c>
      <c r="Q772" s="17" t="n">
        <v>46223.5486111111</v>
      </c>
      <c r="R772" s="0" t="n">
        <v>265</v>
      </c>
      <c r="S772" s="0" t="n">
        <v>0</v>
      </c>
      <c r="T772" s="0" t="n">
        <v>0</v>
      </c>
      <c r="U772" s="18" t="s">
        <v>130</v>
      </c>
      <c r="V772" s="18" t="s">
        <v>82</v>
      </c>
      <c r="W772" s="0" t="str">
        <f aca="false">IF(AND(X772&gt;=6,X772&lt;14),"A",IF(AND(X772&gt;=14,X772&lt;22),"B","C"))</f>
        <v>A</v>
      </c>
      <c r="X772" s="18" t="n">
        <f aca="false">HOUR(H772)</f>
        <v>8</v>
      </c>
      <c r="Y772" s="18" t="n">
        <f aca="false">ROUND((I772-H772)*1440,0)</f>
        <v>114</v>
      </c>
      <c r="Z772" s="18" t="n">
        <f aca="false">ROUND((J772-I772)*1440,0)</f>
        <v>8</v>
      </c>
      <c r="AA772" s="18" t="n">
        <f aca="false">ROUND((K772-J772)*1440,0)</f>
        <v>36</v>
      </c>
      <c r="AB772" s="18" t="n">
        <f aca="false">ROUND((L772-K772)*1440,0)</f>
        <v>3</v>
      </c>
      <c r="AC772" s="18" t="n">
        <f aca="false">ROUND((M772-L772)*1440,0)</f>
        <v>17</v>
      </c>
      <c r="AD772" s="18" t="n">
        <f aca="false">IF(N772="","",ROUND((N772-M772)*1440,0))</f>
        <v>31</v>
      </c>
      <c r="AE772" s="18" t="n">
        <f aca="false">IF(O772="","",ROUND((O772-N772)*1440,0))</f>
        <v>26</v>
      </c>
      <c r="AF772" s="18" t="n">
        <f aca="false">IF(P772="","",ROUND((P772-O772)*1440,0))</f>
        <v>17</v>
      </c>
      <c r="AG772" s="18" t="n">
        <f aca="false">IF(Q772="","",ROUND((Q772-P772)*1440,0))</f>
        <v>23</v>
      </c>
      <c r="AH772" s="18" t="n">
        <f aca="false">IF(Q772="","",ROUND((Q772-H772)*1440,0))</f>
        <v>275</v>
      </c>
      <c r="AI772" s="19" t="n">
        <f aca="false">ROUND(IF(O772="",Assumptions!$B$25-K772,O772-K772)*24,1)</f>
        <v>1.3</v>
      </c>
      <c r="AJ772" s="20" t="n">
        <f aca="false">ROUND(MAX(N(Y772)/Assumptions!$C$5, N(Z772)/Assumptions!$C$6, N(AA772)/Assumptions!$C$7, N(AB772)/Assumptions!$C$8, N(AC772)/Assumptions!$C$9, N(AD772)/Assumptions!$C$10, N(AE772)/Assumptions!$C$11, N(AF772)/Assumptions!$C$12, N(AG772)/Assumptions!$C$13),3)</f>
        <v>3.8</v>
      </c>
      <c r="AK772" s="0" t="str">
        <f aca="false">IF(OR(U772="Pending",U772="On Hold"),"Open GRN (awaiting)",IF(AJ772&lt;=1,"Within SLA",IF(ROUND(N(Y772)/Assumptions!$C$5,3)=AJ772,"Gate Wait",IF(ROUND(N(Z772)/Assumptions!$C$6,3)=AJ772,"Dock Wait",IF(ROUND(N(AA772)/Assumptions!$C$7,3)=AJ772,"Unloading",IF(ROUND(N(AB772)/Assumptions!$C$8,3)=AJ772,"Unload-to-QC Wait",IF(ROUND(N(AC772)/Assumptions!$C$9,3)=AJ772,"QC",IF(ROUND(N(AD772)/Assumptions!$C$10,3)=AJ772,"QC-to-GRN Wait",IF(ROUND(N(AE772)/Assumptions!$C$11,3)=AJ772,"GRN Processing",IF(ROUND(N(AF772)/Assumptions!$C$12,3)=AJ772,"GRN-to-Putaway Wait",IF(ROUND(N(AG772)/Assumptions!$C$13,3)=AJ772,"Putaway","Within SLA")))))))))))</f>
        <v>Gate Wait</v>
      </c>
    </row>
    <row r="773" customFormat="false" ht="15" hidden="false" customHeight="false" outlineLevel="0" collapsed="false">
      <c r="A773" s="0" t="s">
        <v>2404</v>
      </c>
      <c r="B773" s="0" t="s">
        <v>2405</v>
      </c>
      <c r="C773" s="0" t="s">
        <v>153</v>
      </c>
      <c r="D773" s="0" t="s">
        <v>147</v>
      </c>
      <c r="E773" s="0" t="s">
        <v>2406</v>
      </c>
      <c r="F773" s="0" t="s">
        <v>155</v>
      </c>
      <c r="G773" s="0" t="s">
        <v>150</v>
      </c>
      <c r="H773" s="17" t="n">
        <v>46223.3583333333</v>
      </c>
      <c r="I773" s="17" t="n">
        <v>46223.3736111111</v>
      </c>
      <c r="J773" s="17" t="n">
        <v>46223.3791666667</v>
      </c>
      <c r="K773" s="17" t="n">
        <v>46223.4069444445</v>
      </c>
      <c r="L773" s="17" t="n">
        <v>46223.4430555556</v>
      </c>
      <c r="M773" s="17" t="n">
        <v>46223.4729166667</v>
      </c>
      <c r="N773" s="17" t="n">
        <v>46223.4819444444</v>
      </c>
      <c r="O773" s="17" t="n">
        <v>46223.50625</v>
      </c>
      <c r="P773" s="17" t="n">
        <v>46223.51875</v>
      </c>
      <c r="Q773" s="17" t="n">
        <v>46223.5298611111</v>
      </c>
      <c r="R773" s="0" t="n">
        <v>196</v>
      </c>
      <c r="S773" s="0" t="n">
        <v>0</v>
      </c>
      <c r="T773" s="0" t="n">
        <v>0</v>
      </c>
      <c r="U773" s="18" t="s">
        <v>130</v>
      </c>
      <c r="V773" s="18" t="s">
        <v>144</v>
      </c>
      <c r="W773" s="0" t="str">
        <f aca="false">IF(AND(X773&gt;=6,X773&lt;14),"A",IF(AND(X773&gt;=14,X773&lt;22),"B","C"))</f>
        <v>A</v>
      </c>
      <c r="X773" s="18" t="n">
        <f aca="false">HOUR(H773)</f>
        <v>8</v>
      </c>
      <c r="Y773" s="18" t="n">
        <f aca="false">ROUND((I773-H773)*1440,0)</f>
        <v>22</v>
      </c>
      <c r="Z773" s="18" t="n">
        <f aca="false">ROUND((J773-I773)*1440,0)</f>
        <v>8</v>
      </c>
      <c r="AA773" s="18" t="n">
        <f aca="false">ROUND((K773-J773)*1440,0)</f>
        <v>40</v>
      </c>
      <c r="AB773" s="18" t="n">
        <f aca="false">ROUND((L773-K773)*1440,0)</f>
        <v>52</v>
      </c>
      <c r="AC773" s="18" t="n">
        <f aca="false">ROUND((M773-L773)*1440,0)</f>
        <v>43</v>
      </c>
      <c r="AD773" s="18" t="n">
        <f aca="false">IF(N773="","",ROUND((N773-M773)*1440,0))</f>
        <v>13</v>
      </c>
      <c r="AE773" s="18" t="n">
        <f aca="false">IF(O773="","",ROUND((O773-N773)*1440,0))</f>
        <v>35</v>
      </c>
      <c r="AF773" s="18" t="n">
        <f aca="false">IF(P773="","",ROUND((P773-O773)*1440,0))</f>
        <v>18</v>
      </c>
      <c r="AG773" s="18" t="n">
        <f aca="false">IF(Q773="","",ROUND((Q773-P773)*1440,0))</f>
        <v>16</v>
      </c>
      <c r="AH773" s="18" t="n">
        <f aca="false">IF(Q773="","",ROUND((Q773-H773)*1440,0))</f>
        <v>247</v>
      </c>
      <c r="AI773" s="19" t="n">
        <f aca="false">ROUND(IF(O773="",Assumptions!$B$25-K773,O773-K773)*24,1)</f>
        <v>2.4</v>
      </c>
      <c r="AJ773" s="20" t="n">
        <f aca="false">ROUND(MAX(N(Y773)/Assumptions!$C$5, N(Z773)/Assumptions!$C$6, N(AA773)/Assumptions!$C$7, N(AB773)/Assumptions!$C$8, N(AC773)/Assumptions!$C$9, N(AD773)/Assumptions!$C$10, N(AE773)/Assumptions!$C$11, N(AF773)/Assumptions!$C$12, N(AG773)/Assumptions!$C$13),3)</f>
        <v>3.467</v>
      </c>
      <c r="AK773" s="0" t="str">
        <f aca="false">IF(OR(U773="Pending",U773="On Hold"),"Open GRN (awaiting)",IF(AJ773&lt;=1,"Within SLA",IF(ROUND(N(Y773)/Assumptions!$C$5,3)=AJ773,"Gate Wait",IF(ROUND(N(Z773)/Assumptions!$C$6,3)=AJ773,"Dock Wait",IF(ROUND(N(AA773)/Assumptions!$C$7,3)=AJ773,"Unloading",IF(ROUND(N(AB773)/Assumptions!$C$8,3)=AJ773,"Unload-to-QC Wait",IF(ROUND(N(AC773)/Assumptions!$C$9,3)=AJ773,"QC",IF(ROUND(N(AD773)/Assumptions!$C$10,3)=AJ773,"QC-to-GRN Wait",IF(ROUND(N(AE773)/Assumptions!$C$11,3)=AJ773,"GRN Processing",IF(ROUND(N(AF773)/Assumptions!$C$12,3)=AJ773,"GRN-to-Putaway Wait",IF(ROUND(N(AG773)/Assumptions!$C$13,3)=AJ773,"Putaway","Within SLA")))))))))))</f>
        <v>Unload-to-QC Wait</v>
      </c>
    </row>
    <row r="774" customFormat="false" ht="15" hidden="false" customHeight="false" outlineLevel="0" collapsed="false">
      <c r="A774" s="0" t="s">
        <v>2407</v>
      </c>
      <c r="B774" s="0" t="s">
        <v>2408</v>
      </c>
      <c r="C774" s="0" t="s">
        <v>118</v>
      </c>
      <c r="D774" s="0" t="s">
        <v>147</v>
      </c>
      <c r="E774" s="0" t="s">
        <v>2409</v>
      </c>
      <c r="F774" s="0" t="s">
        <v>121</v>
      </c>
      <c r="G774" s="0" t="s">
        <v>167</v>
      </c>
      <c r="H774" s="17" t="n">
        <v>46223.3618055556</v>
      </c>
      <c r="I774" s="17" t="n">
        <v>46223.3888888889</v>
      </c>
      <c r="J774" s="17" t="n">
        <v>46223.3958333333</v>
      </c>
      <c r="K774" s="17" t="n">
        <v>46223.4055555556</v>
      </c>
      <c r="L774" s="17" t="n">
        <v>46223.4180555556</v>
      </c>
      <c r="M774" s="17" t="n">
        <v>46223.4430555556</v>
      </c>
      <c r="N774" s="17" t="n">
        <v>46223.4541666667</v>
      </c>
      <c r="O774" s="17" t="n">
        <v>46223.4666666667</v>
      </c>
      <c r="P774" s="17" t="n">
        <v>46223.4784722222</v>
      </c>
      <c r="Q774" s="17" t="n">
        <v>46223.4944444444</v>
      </c>
      <c r="R774" s="0" t="n">
        <v>221</v>
      </c>
      <c r="S774" s="0" t="n">
        <v>0</v>
      </c>
      <c r="T774" s="0" t="n">
        <v>0</v>
      </c>
      <c r="U774" s="18" t="s">
        <v>130</v>
      </c>
      <c r="V774" s="18" t="s">
        <v>139</v>
      </c>
      <c r="W774" s="0" t="str">
        <f aca="false">IF(AND(X774&gt;=6,X774&lt;14),"A",IF(AND(X774&gt;=14,X774&lt;22),"B","C"))</f>
        <v>A</v>
      </c>
      <c r="X774" s="18" t="n">
        <f aca="false">HOUR(H774)</f>
        <v>8</v>
      </c>
      <c r="Y774" s="18" t="n">
        <f aca="false">ROUND((I774-H774)*1440,0)</f>
        <v>39</v>
      </c>
      <c r="Z774" s="18" t="n">
        <f aca="false">ROUND((J774-I774)*1440,0)</f>
        <v>10</v>
      </c>
      <c r="AA774" s="18" t="n">
        <f aca="false">ROUND((K774-J774)*1440,0)</f>
        <v>14</v>
      </c>
      <c r="AB774" s="18" t="n">
        <f aca="false">ROUND((L774-K774)*1440,0)</f>
        <v>18</v>
      </c>
      <c r="AC774" s="18" t="n">
        <f aca="false">ROUND((M774-L774)*1440,0)</f>
        <v>36</v>
      </c>
      <c r="AD774" s="18" t="n">
        <f aca="false">IF(N774="","",ROUND((N774-M774)*1440,0))</f>
        <v>16</v>
      </c>
      <c r="AE774" s="18" t="n">
        <f aca="false">IF(O774="","",ROUND((O774-N774)*1440,0))</f>
        <v>18</v>
      </c>
      <c r="AF774" s="18" t="n">
        <f aca="false">IF(P774="","",ROUND((P774-O774)*1440,0))</f>
        <v>17</v>
      </c>
      <c r="AG774" s="18" t="n">
        <f aca="false">IF(Q774="","",ROUND((Q774-P774)*1440,0))</f>
        <v>23</v>
      </c>
      <c r="AH774" s="18" t="n">
        <f aca="false">IF(Q774="","",ROUND((Q774-H774)*1440,0))</f>
        <v>191</v>
      </c>
      <c r="AI774" s="19" t="n">
        <f aca="false">ROUND(IF(O774="",Assumptions!$B$25-K774,O774-K774)*24,1)</f>
        <v>1.5</v>
      </c>
      <c r="AJ774" s="20" t="n">
        <f aca="false">ROUND(MAX(N(Y774)/Assumptions!$C$5, N(Z774)/Assumptions!$C$6, N(AA774)/Assumptions!$C$7, N(AB774)/Assumptions!$C$8, N(AC774)/Assumptions!$C$9, N(AD774)/Assumptions!$C$10, N(AE774)/Assumptions!$C$11, N(AF774)/Assumptions!$C$12, N(AG774)/Assumptions!$C$13),3)</f>
        <v>1.3</v>
      </c>
      <c r="AK774" s="0" t="str">
        <f aca="false">IF(OR(U774="Pending",U774="On Hold"),"Open GRN (awaiting)",IF(AJ774&lt;=1,"Within SLA",IF(ROUND(N(Y774)/Assumptions!$C$5,3)=AJ774,"Gate Wait",IF(ROUND(N(Z774)/Assumptions!$C$6,3)=AJ774,"Dock Wait",IF(ROUND(N(AA774)/Assumptions!$C$7,3)=AJ774,"Unloading",IF(ROUND(N(AB774)/Assumptions!$C$8,3)=AJ774,"Unload-to-QC Wait",IF(ROUND(N(AC774)/Assumptions!$C$9,3)=AJ774,"QC",IF(ROUND(N(AD774)/Assumptions!$C$10,3)=AJ774,"QC-to-GRN Wait",IF(ROUND(N(AE774)/Assumptions!$C$11,3)=AJ774,"GRN Processing",IF(ROUND(N(AF774)/Assumptions!$C$12,3)=AJ774,"GRN-to-Putaway Wait",IF(ROUND(N(AG774)/Assumptions!$C$13,3)=AJ774,"Putaway","Within SLA")))))))))))</f>
        <v>Gate Wait</v>
      </c>
    </row>
    <row r="775" customFormat="false" ht="15" hidden="false" customHeight="false" outlineLevel="0" collapsed="false">
      <c r="A775" s="0" t="s">
        <v>2410</v>
      </c>
      <c r="B775" s="0" t="s">
        <v>2411</v>
      </c>
      <c r="C775" s="0" t="s">
        <v>286</v>
      </c>
      <c r="D775" s="0" t="s">
        <v>147</v>
      </c>
      <c r="E775" s="0" t="s">
        <v>2412</v>
      </c>
      <c r="F775" s="0" t="s">
        <v>172</v>
      </c>
      <c r="G775" s="0" t="s">
        <v>150</v>
      </c>
      <c r="H775" s="17" t="n">
        <v>46223.375</v>
      </c>
      <c r="I775" s="17" t="n">
        <v>46223.3854166667</v>
      </c>
      <c r="J775" s="17" t="n">
        <v>46223.3902777778</v>
      </c>
      <c r="K775" s="17" t="n">
        <v>46223.4208333333</v>
      </c>
      <c r="L775" s="17" t="n">
        <v>46223.4305555556</v>
      </c>
      <c r="M775" s="17" t="n">
        <v>46223.4493055556</v>
      </c>
      <c r="N775" s="17" t="n">
        <v>46223.4784722222</v>
      </c>
      <c r="O775" s="17" t="n">
        <v>46223.5520833333</v>
      </c>
      <c r="P775" s="17" t="n">
        <v>46223.5666666667</v>
      </c>
      <c r="Q775" s="17" t="n">
        <v>46223.5833333333</v>
      </c>
      <c r="R775" s="0" t="n">
        <v>212</v>
      </c>
      <c r="S775" s="0" t="n">
        <v>0</v>
      </c>
      <c r="T775" s="0" t="n">
        <v>1</v>
      </c>
      <c r="U775" s="18" t="s">
        <v>123</v>
      </c>
      <c r="V775" s="18" t="s">
        <v>156</v>
      </c>
      <c r="W775" s="0" t="str">
        <f aca="false">IF(AND(X775&gt;=6,X775&lt;14),"A",IF(AND(X775&gt;=14,X775&lt;22),"B","C"))</f>
        <v>A</v>
      </c>
      <c r="X775" s="18" t="n">
        <f aca="false">HOUR(H775)</f>
        <v>9</v>
      </c>
      <c r="Y775" s="18" t="n">
        <f aca="false">ROUND((I775-H775)*1440,0)</f>
        <v>15</v>
      </c>
      <c r="Z775" s="18" t="n">
        <f aca="false">ROUND((J775-I775)*1440,0)</f>
        <v>7</v>
      </c>
      <c r="AA775" s="18" t="n">
        <f aca="false">ROUND((K775-J775)*1440,0)</f>
        <v>44</v>
      </c>
      <c r="AB775" s="18" t="n">
        <f aca="false">ROUND((L775-K775)*1440,0)</f>
        <v>14</v>
      </c>
      <c r="AC775" s="18" t="n">
        <f aca="false">ROUND((M775-L775)*1440,0)</f>
        <v>27</v>
      </c>
      <c r="AD775" s="18" t="n">
        <f aca="false">IF(N775="","",ROUND((N775-M775)*1440,0))</f>
        <v>42</v>
      </c>
      <c r="AE775" s="18" t="n">
        <f aca="false">IF(O775="","",ROUND((O775-N775)*1440,0))</f>
        <v>106</v>
      </c>
      <c r="AF775" s="18" t="n">
        <f aca="false">IF(P775="","",ROUND((P775-O775)*1440,0))</f>
        <v>21</v>
      </c>
      <c r="AG775" s="18" t="n">
        <f aca="false">IF(Q775="","",ROUND((Q775-P775)*1440,0))</f>
        <v>24</v>
      </c>
      <c r="AH775" s="18" t="n">
        <f aca="false">IF(Q775="","",ROUND((Q775-H775)*1440,0))</f>
        <v>300</v>
      </c>
      <c r="AI775" s="19" t="n">
        <f aca="false">ROUND(IF(O775="",Assumptions!$B$25-K775,O775-K775)*24,1)</f>
        <v>3.2</v>
      </c>
      <c r="AJ775" s="20" t="n">
        <f aca="false">ROUND(MAX(N(Y775)/Assumptions!$C$5, N(Z775)/Assumptions!$C$6, N(AA775)/Assumptions!$C$7, N(AB775)/Assumptions!$C$8, N(AC775)/Assumptions!$C$9, N(AD775)/Assumptions!$C$10, N(AE775)/Assumptions!$C$11, N(AF775)/Assumptions!$C$12, N(AG775)/Assumptions!$C$13),3)</f>
        <v>2.356</v>
      </c>
      <c r="AK775" s="0" t="str">
        <f aca="false">IF(OR(U775="Pending",U775="On Hold"),"Open GRN (awaiting)",IF(AJ775&lt;=1,"Within SLA",IF(ROUND(N(Y775)/Assumptions!$C$5,3)=AJ775,"Gate Wait",IF(ROUND(N(Z775)/Assumptions!$C$6,3)=AJ775,"Dock Wait",IF(ROUND(N(AA775)/Assumptions!$C$7,3)=AJ775,"Unloading",IF(ROUND(N(AB775)/Assumptions!$C$8,3)=AJ775,"Unload-to-QC Wait",IF(ROUND(N(AC775)/Assumptions!$C$9,3)=AJ775,"QC",IF(ROUND(N(AD775)/Assumptions!$C$10,3)=AJ775,"QC-to-GRN Wait",IF(ROUND(N(AE775)/Assumptions!$C$11,3)=AJ775,"GRN Processing",IF(ROUND(N(AF775)/Assumptions!$C$12,3)=AJ775,"GRN-to-Putaway Wait",IF(ROUND(N(AG775)/Assumptions!$C$13,3)=AJ775,"Putaway","Within SLA")))))))))))</f>
        <v>GRN Processing</v>
      </c>
    </row>
    <row r="776" customFormat="false" ht="15" hidden="false" customHeight="false" outlineLevel="0" collapsed="false">
      <c r="A776" s="0" t="s">
        <v>2413</v>
      </c>
      <c r="B776" s="0" t="s">
        <v>2414</v>
      </c>
      <c r="C776" s="0" t="s">
        <v>252</v>
      </c>
      <c r="D776" s="0" t="s">
        <v>119</v>
      </c>
      <c r="E776" s="0" t="s">
        <v>2415</v>
      </c>
      <c r="F776" s="0" t="s">
        <v>155</v>
      </c>
      <c r="G776" s="0" t="s">
        <v>122</v>
      </c>
      <c r="H776" s="17" t="n">
        <v>46223.3826388889</v>
      </c>
      <c r="I776" s="17" t="n">
        <v>46223.3909722222</v>
      </c>
      <c r="J776" s="17" t="n">
        <v>46223.3951388889</v>
      </c>
      <c r="K776" s="17" t="n">
        <v>46223.4104166667</v>
      </c>
      <c r="L776" s="17" t="n">
        <v>46223.4263888889</v>
      </c>
      <c r="M776" s="17" t="n">
        <v>46223.4569444444</v>
      </c>
      <c r="N776" s="17" t="n">
        <v>46223.4777777778</v>
      </c>
      <c r="O776" s="17" t="n">
        <v>46223.5104166667</v>
      </c>
      <c r="P776" s="17" t="n">
        <v>46223.5208333333</v>
      </c>
      <c r="Q776" s="17" t="n">
        <v>46223.5444444444</v>
      </c>
      <c r="R776" s="0" t="n">
        <v>269</v>
      </c>
      <c r="S776" s="0" t="n">
        <v>0</v>
      </c>
      <c r="T776" s="0" t="n">
        <v>0</v>
      </c>
      <c r="U776" s="18" t="s">
        <v>130</v>
      </c>
      <c r="V776" s="18" t="s">
        <v>144</v>
      </c>
      <c r="W776" s="0" t="str">
        <f aca="false">IF(AND(X776&gt;=6,X776&lt;14),"A",IF(AND(X776&gt;=14,X776&lt;22),"B","C"))</f>
        <v>A</v>
      </c>
      <c r="X776" s="18" t="n">
        <f aca="false">HOUR(H776)</f>
        <v>9</v>
      </c>
      <c r="Y776" s="18" t="n">
        <f aca="false">ROUND((I776-H776)*1440,0)</f>
        <v>12</v>
      </c>
      <c r="Z776" s="18" t="n">
        <f aca="false">ROUND((J776-I776)*1440,0)</f>
        <v>6</v>
      </c>
      <c r="AA776" s="18" t="n">
        <f aca="false">ROUND((K776-J776)*1440,0)</f>
        <v>22</v>
      </c>
      <c r="AB776" s="18" t="n">
        <f aca="false">ROUND((L776-K776)*1440,0)</f>
        <v>23</v>
      </c>
      <c r="AC776" s="18" t="n">
        <f aca="false">ROUND((M776-L776)*1440,0)</f>
        <v>44</v>
      </c>
      <c r="AD776" s="18" t="n">
        <f aca="false">IF(N776="","",ROUND((N776-M776)*1440,0))</f>
        <v>30</v>
      </c>
      <c r="AE776" s="18" t="n">
        <f aca="false">IF(O776="","",ROUND((O776-N776)*1440,0))</f>
        <v>47</v>
      </c>
      <c r="AF776" s="18" t="n">
        <f aca="false">IF(P776="","",ROUND((P776-O776)*1440,0))</f>
        <v>15</v>
      </c>
      <c r="AG776" s="18" t="n">
        <f aca="false">IF(Q776="","",ROUND((Q776-P776)*1440,0))</f>
        <v>34</v>
      </c>
      <c r="AH776" s="18" t="n">
        <f aca="false">IF(Q776="","",ROUND((Q776-H776)*1440,0))</f>
        <v>233</v>
      </c>
      <c r="AI776" s="19" t="n">
        <f aca="false">ROUND(IF(O776="",Assumptions!$B$25-K776,O776-K776)*24,1)</f>
        <v>2.4</v>
      </c>
      <c r="AJ776" s="20" t="n">
        <f aca="false">ROUND(MAX(N(Y776)/Assumptions!$C$5, N(Z776)/Assumptions!$C$6, N(AA776)/Assumptions!$C$7, N(AB776)/Assumptions!$C$8, N(AC776)/Assumptions!$C$9, N(AD776)/Assumptions!$C$10, N(AE776)/Assumptions!$C$11, N(AF776)/Assumptions!$C$12, N(AG776)/Assumptions!$C$13),3)</f>
        <v>1.533</v>
      </c>
      <c r="AK776" s="0" t="str">
        <f aca="false">IF(OR(U776="Pending",U776="On Hold"),"Open GRN (awaiting)",IF(AJ776&lt;=1,"Within SLA",IF(ROUND(N(Y776)/Assumptions!$C$5,3)=AJ776,"Gate Wait",IF(ROUND(N(Z776)/Assumptions!$C$6,3)=AJ776,"Dock Wait",IF(ROUND(N(AA776)/Assumptions!$C$7,3)=AJ776,"Unloading",IF(ROUND(N(AB776)/Assumptions!$C$8,3)=AJ776,"Unload-to-QC Wait",IF(ROUND(N(AC776)/Assumptions!$C$9,3)=AJ776,"QC",IF(ROUND(N(AD776)/Assumptions!$C$10,3)=AJ776,"QC-to-GRN Wait",IF(ROUND(N(AE776)/Assumptions!$C$11,3)=AJ776,"GRN Processing",IF(ROUND(N(AF776)/Assumptions!$C$12,3)=AJ776,"GRN-to-Putaway Wait",IF(ROUND(N(AG776)/Assumptions!$C$13,3)=AJ776,"Putaway","Within SLA")))))))))))</f>
        <v>Unload-to-QC Wait</v>
      </c>
    </row>
    <row r="777" customFormat="false" ht="15" hidden="false" customHeight="false" outlineLevel="0" collapsed="false">
      <c r="A777" s="0" t="s">
        <v>2416</v>
      </c>
      <c r="B777" s="0" t="s">
        <v>2417</v>
      </c>
      <c r="C777" s="0" t="s">
        <v>175</v>
      </c>
      <c r="D777" s="0" t="s">
        <v>147</v>
      </c>
      <c r="E777" s="0" t="s">
        <v>2418</v>
      </c>
      <c r="F777" s="0" t="s">
        <v>177</v>
      </c>
      <c r="G777" s="0" t="s">
        <v>150</v>
      </c>
      <c r="H777" s="17" t="n">
        <v>46223.3888888889</v>
      </c>
      <c r="I777" s="17" t="n">
        <v>46223.3951388889</v>
      </c>
      <c r="J777" s="17" t="n">
        <v>46223.3979166667</v>
      </c>
      <c r="K777" s="17" t="n">
        <v>46223.4145833333</v>
      </c>
      <c r="L777" s="17" t="n">
        <v>46223.4159722222</v>
      </c>
      <c r="M777" s="17" t="n">
        <v>46223.4416666667</v>
      </c>
      <c r="N777" s="17" t="n">
        <v>46223.4763888889</v>
      </c>
      <c r="O777" s="17" t="n">
        <v>46223.4881944444</v>
      </c>
      <c r="P777" s="17" t="n">
        <v>46223.5125</v>
      </c>
      <c r="Q777" s="17" t="n">
        <v>46223.5277777778</v>
      </c>
      <c r="R777" s="0" t="n">
        <v>375</v>
      </c>
      <c r="S777" s="0" t="n">
        <v>0</v>
      </c>
      <c r="T777" s="0" t="n">
        <v>0</v>
      </c>
      <c r="U777" s="18" t="s">
        <v>130</v>
      </c>
      <c r="V777" s="18" t="s">
        <v>139</v>
      </c>
      <c r="W777" s="0" t="str">
        <f aca="false">IF(AND(X777&gt;=6,X777&lt;14),"A",IF(AND(X777&gt;=14,X777&lt;22),"B","C"))</f>
        <v>A</v>
      </c>
      <c r="X777" s="18" t="n">
        <f aca="false">HOUR(H777)</f>
        <v>9</v>
      </c>
      <c r="Y777" s="18" t="n">
        <f aca="false">ROUND((I777-H777)*1440,0)</f>
        <v>9</v>
      </c>
      <c r="Z777" s="18" t="n">
        <f aca="false">ROUND((J777-I777)*1440,0)</f>
        <v>4</v>
      </c>
      <c r="AA777" s="18" t="n">
        <f aca="false">ROUND((K777-J777)*1440,0)</f>
        <v>24</v>
      </c>
      <c r="AB777" s="18" t="n">
        <f aca="false">ROUND((L777-K777)*1440,0)</f>
        <v>2</v>
      </c>
      <c r="AC777" s="18" t="n">
        <f aca="false">ROUND((M777-L777)*1440,0)</f>
        <v>37</v>
      </c>
      <c r="AD777" s="18" t="n">
        <f aca="false">IF(N777="","",ROUND((N777-M777)*1440,0))</f>
        <v>50</v>
      </c>
      <c r="AE777" s="18" t="n">
        <f aca="false">IF(O777="","",ROUND((O777-N777)*1440,0))</f>
        <v>17</v>
      </c>
      <c r="AF777" s="18" t="n">
        <f aca="false">IF(P777="","",ROUND((P777-O777)*1440,0))</f>
        <v>35</v>
      </c>
      <c r="AG777" s="18" t="n">
        <f aca="false">IF(Q777="","",ROUND((Q777-P777)*1440,0))</f>
        <v>22</v>
      </c>
      <c r="AH777" s="18" t="n">
        <f aca="false">IF(Q777="","",ROUND((Q777-H777)*1440,0))</f>
        <v>200</v>
      </c>
      <c r="AI777" s="19" t="n">
        <f aca="false">ROUND(IF(O777="",Assumptions!$B$25-K777,O777-K777)*24,1)</f>
        <v>1.8</v>
      </c>
      <c r="AJ777" s="20" t="n">
        <f aca="false">ROUND(MAX(N(Y777)/Assumptions!$C$5, N(Z777)/Assumptions!$C$6, N(AA777)/Assumptions!$C$7, N(AB777)/Assumptions!$C$8, N(AC777)/Assumptions!$C$9, N(AD777)/Assumptions!$C$10, N(AE777)/Assumptions!$C$11, N(AF777)/Assumptions!$C$12, N(AG777)/Assumptions!$C$13),3)</f>
        <v>1.75</v>
      </c>
      <c r="AK777" s="0" t="str">
        <f aca="false">IF(OR(U777="Pending",U777="On Hold"),"Open GRN (awaiting)",IF(AJ777&lt;=1,"Within SLA",IF(ROUND(N(Y777)/Assumptions!$C$5,3)=AJ777,"Gate Wait",IF(ROUND(N(Z777)/Assumptions!$C$6,3)=AJ777,"Dock Wait",IF(ROUND(N(AA777)/Assumptions!$C$7,3)=AJ777,"Unloading",IF(ROUND(N(AB777)/Assumptions!$C$8,3)=AJ777,"Unload-to-QC Wait",IF(ROUND(N(AC777)/Assumptions!$C$9,3)=AJ777,"QC",IF(ROUND(N(AD777)/Assumptions!$C$10,3)=AJ777,"QC-to-GRN Wait",IF(ROUND(N(AE777)/Assumptions!$C$11,3)=AJ777,"GRN Processing",IF(ROUND(N(AF777)/Assumptions!$C$12,3)=AJ777,"GRN-to-Putaway Wait",IF(ROUND(N(AG777)/Assumptions!$C$13,3)=AJ777,"Putaway","Within SLA")))))))))))</f>
        <v>GRN-to-Putaway Wait</v>
      </c>
    </row>
    <row r="778" customFormat="false" ht="15" hidden="false" customHeight="false" outlineLevel="0" collapsed="false">
      <c r="A778" s="0" t="s">
        <v>2419</v>
      </c>
      <c r="B778" s="0" t="s">
        <v>2420</v>
      </c>
      <c r="C778" s="0" t="s">
        <v>142</v>
      </c>
      <c r="D778" s="0" t="s">
        <v>147</v>
      </c>
      <c r="E778" s="0" t="s">
        <v>2421</v>
      </c>
      <c r="F778" s="0" t="s">
        <v>128</v>
      </c>
      <c r="G778" s="0" t="s">
        <v>167</v>
      </c>
      <c r="H778" s="17" t="n">
        <v>46223.3909722222</v>
      </c>
      <c r="I778" s="17" t="n">
        <v>46223.4270833333</v>
      </c>
      <c r="J778" s="17" t="n">
        <v>46223.4291666667</v>
      </c>
      <c r="K778" s="17" t="n">
        <v>46223.4548611111</v>
      </c>
      <c r="L778" s="17" t="n">
        <v>46223.4618055556</v>
      </c>
      <c r="M778" s="17" t="n">
        <v>46223.4819444444</v>
      </c>
      <c r="N778" s="17" t="n">
        <v>46223.5</v>
      </c>
      <c r="O778" s="17" t="n">
        <v>46223.5159722222</v>
      </c>
      <c r="P778" s="17" t="n">
        <v>46223.5180555556</v>
      </c>
      <c r="Q778" s="17" t="n">
        <v>46223.5472222222</v>
      </c>
      <c r="R778" s="0" t="n">
        <v>352</v>
      </c>
      <c r="S778" s="0" t="n">
        <v>0</v>
      </c>
      <c r="T778" s="0" t="n">
        <v>0</v>
      </c>
      <c r="U778" s="18" t="s">
        <v>130</v>
      </c>
      <c r="V778" s="18" t="s">
        <v>139</v>
      </c>
      <c r="W778" s="0" t="str">
        <f aca="false">IF(AND(X778&gt;=6,X778&lt;14),"A",IF(AND(X778&gt;=14,X778&lt;22),"B","C"))</f>
        <v>A</v>
      </c>
      <c r="X778" s="18" t="n">
        <f aca="false">HOUR(H778)</f>
        <v>9</v>
      </c>
      <c r="Y778" s="18" t="n">
        <f aca="false">ROUND((I778-H778)*1440,0)</f>
        <v>52</v>
      </c>
      <c r="Z778" s="18" t="n">
        <f aca="false">ROUND((J778-I778)*1440,0)</f>
        <v>3</v>
      </c>
      <c r="AA778" s="18" t="n">
        <f aca="false">ROUND((K778-J778)*1440,0)</f>
        <v>37</v>
      </c>
      <c r="AB778" s="18" t="n">
        <f aca="false">ROUND((L778-K778)*1440,0)</f>
        <v>10</v>
      </c>
      <c r="AC778" s="18" t="n">
        <f aca="false">ROUND((M778-L778)*1440,0)</f>
        <v>29</v>
      </c>
      <c r="AD778" s="18" t="n">
        <f aca="false">IF(N778="","",ROUND((N778-M778)*1440,0))</f>
        <v>26</v>
      </c>
      <c r="AE778" s="18" t="n">
        <f aca="false">IF(O778="","",ROUND((O778-N778)*1440,0))</f>
        <v>23</v>
      </c>
      <c r="AF778" s="18" t="n">
        <f aca="false">IF(P778="","",ROUND((P778-O778)*1440,0))</f>
        <v>3</v>
      </c>
      <c r="AG778" s="18" t="n">
        <f aca="false">IF(Q778="","",ROUND((Q778-P778)*1440,0))</f>
        <v>42</v>
      </c>
      <c r="AH778" s="18" t="n">
        <f aca="false">IF(Q778="","",ROUND((Q778-H778)*1440,0))</f>
        <v>225</v>
      </c>
      <c r="AI778" s="19" t="n">
        <f aca="false">ROUND(IF(O778="",Assumptions!$B$25-K778,O778-K778)*24,1)</f>
        <v>1.5</v>
      </c>
      <c r="AJ778" s="20" t="n">
        <f aca="false">ROUND(MAX(N(Y778)/Assumptions!$C$5, N(Z778)/Assumptions!$C$6, N(AA778)/Assumptions!$C$7, N(AB778)/Assumptions!$C$8, N(AC778)/Assumptions!$C$9, N(AD778)/Assumptions!$C$10, N(AE778)/Assumptions!$C$11, N(AF778)/Assumptions!$C$12, N(AG778)/Assumptions!$C$13),3)</f>
        <v>1.733</v>
      </c>
      <c r="AK778" s="0" t="str">
        <f aca="false">IF(OR(U778="Pending",U778="On Hold"),"Open GRN (awaiting)",IF(AJ778&lt;=1,"Within SLA",IF(ROUND(N(Y778)/Assumptions!$C$5,3)=AJ778,"Gate Wait",IF(ROUND(N(Z778)/Assumptions!$C$6,3)=AJ778,"Dock Wait",IF(ROUND(N(AA778)/Assumptions!$C$7,3)=AJ778,"Unloading",IF(ROUND(N(AB778)/Assumptions!$C$8,3)=AJ778,"Unload-to-QC Wait",IF(ROUND(N(AC778)/Assumptions!$C$9,3)=AJ778,"QC",IF(ROUND(N(AD778)/Assumptions!$C$10,3)=AJ778,"QC-to-GRN Wait",IF(ROUND(N(AE778)/Assumptions!$C$11,3)=AJ778,"GRN Processing",IF(ROUND(N(AF778)/Assumptions!$C$12,3)=AJ778,"GRN-to-Putaway Wait",IF(ROUND(N(AG778)/Assumptions!$C$13,3)=AJ778,"Putaway","Within SLA")))))))))))</f>
        <v>Gate Wait</v>
      </c>
    </row>
    <row r="779" customFormat="false" ht="15" hidden="false" customHeight="false" outlineLevel="0" collapsed="false">
      <c r="A779" s="0" t="s">
        <v>2422</v>
      </c>
      <c r="B779" s="0" t="s">
        <v>2423</v>
      </c>
      <c r="C779" s="0" t="s">
        <v>153</v>
      </c>
      <c r="D779" s="0" t="s">
        <v>135</v>
      </c>
      <c r="E779" s="0" t="s">
        <v>2424</v>
      </c>
      <c r="F779" s="0" t="s">
        <v>155</v>
      </c>
      <c r="G779" s="0" t="s">
        <v>138</v>
      </c>
      <c r="H779" s="17" t="n">
        <v>46223.4006944444</v>
      </c>
      <c r="I779" s="17" t="n">
        <v>46223.4256944444</v>
      </c>
      <c r="J779" s="17" t="n">
        <v>46223.4395833333</v>
      </c>
      <c r="K779" s="17" t="n">
        <v>46223.4548611111</v>
      </c>
      <c r="L779" s="17" t="n">
        <v>46223.4590277778</v>
      </c>
      <c r="M779" s="17" t="n">
        <v>46223.4861111111</v>
      </c>
      <c r="N779" s="17" t="n">
        <v>46223.5479166667</v>
      </c>
      <c r="O779" s="17" t="n">
        <v>46223.5701388889</v>
      </c>
      <c r="P779" s="17" t="n">
        <v>46223.5784722222</v>
      </c>
      <c r="Q779" s="17" t="n">
        <v>46223.5944444445</v>
      </c>
      <c r="R779" s="0" t="n">
        <v>44</v>
      </c>
      <c r="S779" s="0" t="n">
        <v>0</v>
      </c>
      <c r="T779" s="0" t="n">
        <v>0</v>
      </c>
      <c r="U779" s="18" t="s">
        <v>130</v>
      </c>
      <c r="V779" s="18" t="s">
        <v>156</v>
      </c>
      <c r="W779" s="0" t="str">
        <f aca="false">IF(AND(X779&gt;=6,X779&lt;14),"A",IF(AND(X779&gt;=14,X779&lt;22),"B","C"))</f>
        <v>A</v>
      </c>
      <c r="X779" s="18" t="n">
        <f aca="false">HOUR(H779)</f>
        <v>9</v>
      </c>
      <c r="Y779" s="18" t="n">
        <f aca="false">ROUND((I779-H779)*1440,0)</f>
        <v>36</v>
      </c>
      <c r="Z779" s="18" t="n">
        <f aca="false">ROUND((J779-I779)*1440,0)</f>
        <v>20</v>
      </c>
      <c r="AA779" s="18" t="n">
        <f aca="false">ROUND((K779-J779)*1440,0)</f>
        <v>22</v>
      </c>
      <c r="AB779" s="18" t="n">
        <f aca="false">ROUND((L779-K779)*1440,0)</f>
        <v>6</v>
      </c>
      <c r="AC779" s="18" t="n">
        <f aca="false">ROUND((M779-L779)*1440,0)</f>
        <v>39</v>
      </c>
      <c r="AD779" s="18" t="n">
        <f aca="false">IF(N779="","",ROUND((N779-M779)*1440,0))</f>
        <v>89</v>
      </c>
      <c r="AE779" s="18" t="n">
        <f aca="false">IF(O779="","",ROUND((O779-N779)*1440,0))</f>
        <v>32</v>
      </c>
      <c r="AF779" s="18" t="n">
        <f aca="false">IF(P779="","",ROUND((P779-O779)*1440,0))</f>
        <v>12</v>
      </c>
      <c r="AG779" s="18" t="n">
        <f aca="false">IF(Q779="","",ROUND((Q779-P779)*1440,0))</f>
        <v>23</v>
      </c>
      <c r="AH779" s="18" t="n">
        <f aca="false">IF(Q779="","",ROUND((Q779-H779)*1440,0))</f>
        <v>279</v>
      </c>
      <c r="AI779" s="19" t="n">
        <f aca="false">ROUND(IF(O779="",Assumptions!$B$25-K779,O779-K779)*24,1)</f>
        <v>2.8</v>
      </c>
      <c r="AJ779" s="20" t="n">
        <f aca="false">ROUND(MAX(N(Y779)/Assumptions!$C$5, N(Z779)/Assumptions!$C$6, N(AA779)/Assumptions!$C$7, N(AB779)/Assumptions!$C$8, N(AC779)/Assumptions!$C$9, N(AD779)/Assumptions!$C$10, N(AE779)/Assumptions!$C$11, N(AF779)/Assumptions!$C$12, N(AG779)/Assumptions!$C$13),3)</f>
        <v>2.967</v>
      </c>
      <c r="AK779" s="0" t="str">
        <f aca="false">IF(OR(U779="Pending",U779="On Hold"),"Open GRN (awaiting)",IF(AJ779&lt;=1,"Within SLA",IF(ROUND(N(Y779)/Assumptions!$C$5,3)=AJ779,"Gate Wait",IF(ROUND(N(Z779)/Assumptions!$C$6,3)=AJ779,"Dock Wait",IF(ROUND(N(AA779)/Assumptions!$C$7,3)=AJ779,"Unloading",IF(ROUND(N(AB779)/Assumptions!$C$8,3)=AJ779,"Unload-to-QC Wait",IF(ROUND(N(AC779)/Assumptions!$C$9,3)=AJ779,"QC",IF(ROUND(N(AD779)/Assumptions!$C$10,3)=AJ779,"QC-to-GRN Wait",IF(ROUND(N(AE779)/Assumptions!$C$11,3)=AJ779,"GRN Processing",IF(ROUND(N(AF779)/Assumptions!$C$12,3)=AJ779,"GRN-to-Putaway Wait",IF(ROUND(N(AG779)/Assumptions!$C$13,3)=AJ779,"Putaway","Within SLA")))))))))))</f>
        <v>QC-to-GRN Wait</v>
      </c>
    </row>
    <row r="780" customFormat="false" ht="15" hidden="false" customHeight="false" outlineLevel="0" collapsed="false">
      <c r="A780" s="0" t="s">
        <v>2425</v>
      </c>
      <c r="B780" s="0" t="s">
        <v>2426</v>
      </c>
      <c r="C780" s="0" t="s">
        <v>286</v>
      </c>
      <c r="D780" s="0" t="s">
        <v>135</v>
      </c>
      <c r="E780" s="0" t="s">
        <v>2427</v>
      </c>
      <c r="F780" s="0" t="s">
        <v>128</v>
      </c>
      <c r="G780" s="0" t="s">
        <v>178</v>
      </c>
      <c r="H780" s="17" t="n">
        <v>46223.4194444444</v>
      </c>
      <c r="I780" s="17" t="n">
        <v>46223.4534722222</v>
      </c>
      <c r="J780" s="17" t="n">
        <v>46223.4618055556</v>
      </c>
      <c r="K780" s="17" t="n">
        <v>46223.4791666667</v>
      </c>
      <c r="L780" s="17" t="n">
        <v>46223.4979166667</v>
      </c>
      <c r="M780" s="17" t="n">
        <v>46223.5090277778</v>
      </c>
      <c r="N780" s="17" t="n">
        <v>46223.5194444444</v>
      </c>
      <c r="O780" s="17" t="n">
        <v>46223.5673611111</v>
      </c>
      <c r="P780" s="17" t="n">
        <v>46223.5756944444</v>
      </c>
      <c r="Q780" s="17" t="n">
        <v>46223.59375</v>
      </c>
      <c r="R780" s="0" t="n">
        <v>383</v>
      </c>
      <c r="S780" s="0" t="n">
        <v>0</v>
      </c>
      <c r="T780" s="0" t="n">
        <v>0</v>
      </c>
      <c r="U780" s="18" t="s">
        <v>130</v>
      </c>
      <c r="V780" s="18" t="s">
        <v>139</v>
      </c>
      <c r="W780" s="0" t="str">
        <f aca="false">IF(AND(X780&gt;=6,X780&lt;14),"A",IF(AND(X780&gt;=14,X780&lt;22),"B","C"))</f>
        <v>A</v>
      </c>
      <c r="X780" s="18" t="n">
        <f aca="false">HOUR(H780)</f>
        <v>10</v>
      </c>
      <c r="Y780" s="18" t="n">
        <f aca="false">ROUND((I780-H780)*1440,0)</f>
        <v>49</v>
      </c>
      <c r="Z780" s="18" t="n">
        <f aca="false">ROUND((J780-I780)*1440,0)</f>
        <v>12</v>
      </c>
      <c r="AA780" s="18" t="n">
        <f aca="false">ROUND((K780-J780)*1440,0)</f>
        <v>25</v>
      </c>
      <c r="AB780" s="18" t="n">
        <f aca="false">ROUND((L780-K780)*1440,0)</f>
        <v>27</v>
      </c>
      <c r="AC780" s="18" t="n">
        <f aca="false">ROUND((M780-L780)*1440,0)</f>
        <v>16</v>
      </c>
      <c r="AD780" s="18" t="n">
        <f aca="false">IF(N780="","",ROUND((N780-M780)*1440,0))</f>
        <v>15</v>
      </c>
      <c r="AE780" s="18" t="n">
        <f aca="false">IF(O780="","",ROUND((O780-N780)*1440,0))</f>
        <v>69</v>
      </c>
      <c r="AF780" s="18" t="n">
        <f aca="false">IF(P780="","",ROUND((P780-O780)*1440,0))</f>
        <v>12</v>
      </c>
      <c r="AG780" s="18" t="n">
        <f aca="false">IF(Q780="","",ROUND((Q780-P780)*1440,0))</f>
        <v>26</v>
      </c>
      <c r="AH780" s="18" t="n">
        <f aca="false">IF(Q780="","",ROUND((Q780-H780)*1440,0))</f>
        <v>251</v>
      </c>
      <c r="AI780" s="19" t="n">
        <f aca="false">ROUND(IF(O780="",Assumptions!$B$25-K780,O780-K780)*24,1)</f>
        <v>2.1</v>
      </c>
      <c r="AJ780" s="20" t="n">
        <f aca="false">ROUND(MAX(N(Y780)/Assumptions!$C$5, N(Z780)/Assumptions!$C$6, N(AA780)/Assumptions!$C$7, N(AB780)/Assumptions!$C$8, N(AC780)/Assumptions!$C$9, N(AD780)/Assumptions!$C$10, N(AE780)/Assumptions!$C$11, N(AF780)/Assumptions!$C$12, N(AG780)/Assumptions!$C$13),3)</f>
        <v>1.8</v>
      </c>
      <c r="AK780" s="0" t="str">
        <f aca="false">IF(OR(U780="Pending",U780="On Hold"),"Open GRN (awaiting)",IF(AJ780&lt;=1,"Within SLA",IF(ROUND(N(Y780)/Assumptions!$C$5,3)=AJ780,"Gate Wait",IF(ROUND(N(Z780)/Assumptions!$C$6,3)=AJ780,"Dock Wait",IF(ROUND(N(AA780)/Assumptions!$C$7,3)=AJ780,"Unloading",IF(ROUND(N(AB780)/Assumptions!$C$8,3)=AJ780,"Unload-to-QC Wait",IF(ROUND(N(AC780)/Assumptions!$C$9,3)=AJ780,"QC",IF(ROUND(N(AD780)/Assumptions!$C$10,3)=AJ780,"QC-to-GRN Wait",IF(ROUND(N(AE780)/Assumptions!$C$11,3)=AJ780,"GRN Processing",IF(ROUND(N(AF780)/Assumptions!$C$12,3)=AJ780,"GRN-to-Putaway Wait",IF(ROUND(N(AG780)/Assumptions!$C$13,3)=AJ780,"Putaway","Within SLA")))))))))))</f>
        <v>Unload-to-QC Wait</v>
      </c>
    </row>
    <row r="781" customFormat="false" ht="15" hidden="false" customHeight="false" outlineLevel="0" collapsed="false">
      <c r="A781" s="0" t="s">
        <v>2428</v>
      </c>
      <c r="B781" s="0" t="s">
        <v>2429</v>
      </c>
      <c r="C781" s="0" t="s">
        <v>159</v>
      </c>
      <c r="D781" s="0" t="s">
        <v>147</v>
      </c>
      <c r="E781" s="0" t="s">
        <v>748</v>
      </c>
      <c r="F781" s="0" t="s">
        <v>177</v>
      </c>
      <c r="G781" s="0" t="s">
        <v>150</v>
      </c>
      <c r="H781" s="17" t="n">
        <v>46223.4243055556</v>
      </c>
      <c r="I781" s="17" t="n">
        <v>46223.4520833333</v>
      </c>
      <c r="J781" s="17" t="n">
        <v>46223.45625</v>
      </c>
      <c r="K781" s="17" t="n">
        <v>46223.4777777778</v>
      </c>
      <c r="L781" s="17" t="n">
        <v>46223.4819444444</v>
      </c>
      <c r="M781" s="17" t="n">
        <v>46223.5048611111</v>
      </c>
      <c r="N781" s="17" t="n">
        <v>46223.5291666667</v>
      </c>
      <c r="O781" s="17" t="n">
        <v>46223.6055555556</v>
      </c>
      <c r="P781" s="17" t="n">
        <v>46223.6166666667</v>
      </c>
      <c r="Q781" s="17" t="n">
        <v>46223.6277777778</v>
      </c>
      <c r="R781" s="0" t="n">
        <v>359</v>
      </c>
      <c r="S781" s="0" t="n">
        <v>0</v>
      </c>
      <c r="T781" s="0" t="n">
        <v>0</v>
      </c>
      <c r="U781" s="18" t="s">
        <v>130</v>
      </c>
      <c r="V781" s="18" t="s">
        <v>156</v>
      </c>
      <c r="W781" s="0" t="str">
        <f aca="false">IF(AND(X781&gt;=6,X781&lt;14),"A",IF(AND(X781&gt;=14,X781&lt;22),"B","C"))</f>
        <v>A</v>
      </c>
      <c r="X781" s="18" t="n">
        <f aca="false">HOUR(H781)</f>
        <v>10</v>
      </c>
      <c r="Y781" s="18" t="n">
        <f aca="false">ROUND((I781-H781)*1440,0)</f>
        <v>40</v>
      </c>
      <c r="Z781" s="18" t="n">
        <f aca="false">ROUND((J781-I781)*1440,0)</f>
        <v>6</v>
      </c>
      <c r="AA781" s="18" t="n">
        <f aca="false">ROUND((K781-J781)*1440,0)</f>
        <v>31</v>
      </c>
      <c r="AB781" s="18" t="n">
        <f aca="false">ROUND((L781-K781)*1440,0)</f>
        <v>6</v>
      </c>
      <c r="AC781" s="18" t="n">
        <f aca="false">ROUND((M781-L781)*1440,0)</f>
        <v>33</v>
      </c>
      <c r="AD781" s="18" t="n">
        <f aca="false">IF(N781="","",ROUND((N781-M781)*1440,0))</f>
        <v>35</v>
      </c>
      <c r="AE781" s="18" t="n">
        <f aca="false">IF(O781="","",ROUND((O781-N781)*1440,0))</f>
        <v>110</v>
      </c>
      <c r="AF781" s="18" t="n">
        <f aca="false">IF(P781="","",ROUND((P781-O781)*1440,0))</f>
        <v>16</v>
      </c>
      <c r="AG781" s="18" t="n">
        <f aca="false">IF(Q781="","",ROUND((Q781-P781)*1440,0))</f>
        <v>16</v>
      </c>
      <c r="AH781" s="18" t="n">
        <f aca="false">IF(Q781="","",ROUND((Q781-H781)*1440,0))</f>
        <v>293</v>
      </c>
      <c r="AI781" s="19" t="n">
        <f aca="false">ROUND(IF(O781="",Assumptions!$B$25-K781,O781-K781)*24,1)</f>
        <v>3.1</v>
      </c>
      <c r="AJ781" s="20" t="n">
        <f aca="false">ROUND(MAX(N(Y781)/Assumptions!$C$5, N(Z781)/Assumptions!$C$6, N(AA781)/Assumptions!$C$7, N(AB781)/Assumptions!$C$8, N(AC781)/Assumptions!$C$9, N(AD781)/Assumptions!$C$10, N(AE781)/Assumptions!$C$11, N(AF781)/Assumptions!$C$12, N(AG781)/Assumptions!$C$13),3)</f>
        <v>2.444</v>
      </c>
      <c r="AK781" s="0" t="str">
        <f aca="false">IF(OR(U781="Pending",U781="On Hold"),"Open GRN (awaiting)",IF(AJ781&lt;=1,"Within SLA",IF(ROUND(N(Y781)/Assumptions!$C$5,3)=AJ781,"Gate Wait",IF(ROUND(N(Z781)/Assumptions!$C$6,3)=AJ781,"Dock Wait",IF(ROUND(N(AA781)/Assumptions!$C$7,3)=AJ781,"Unloading",IF(ROUND(N(AB781)/Assumptions!$C$8,3)=AJ781,"Unload-to-QC Wait",IF(ROUND(N(AC781)/Assumptions!$C$9,3)=AJ781,"QC",IF(ROUND(N(AD781)/Assumptions!$C$10,3)=AJ781,"QC-to-GRN Wait",IF(ROUND(N(AE781)/Assumptions!$C$11,3)=AJ781,"GRN Processing",IF(ROUND(N(AF781)/Assumptions!$C$12,3)=AJ781,"GRN-to-Putaway Wait",IF(ROUND(N(AG781)/Assumptions!$C$13,3)=AJ781,"Putaway","Within SLA")))))))))))</f>
        <v>GRN Processing</v>
      </c>
    </row>
    <row r="782" customFormat="false" ht="15" hidden="false" customHeight="false" outlineLevel="0" collapsed="false">
      <c r="A782" s="0" t="s">
        <v>2430</v>
      </c>
      <c r="B782" s="0" t="s">
        <v>2431</v>
      </c>
      <c r="C782" s="0" t="s">
        <v>286</v>
      </c>
      <c r="D782" s="0" t="s">
        <v>147</v>
      </c>
      <c r="E782" s="0" t="s">
        <v>2432</v>
      </c>
      <c r="F782" s="0" t="s">
        <v>121</v>
      </c>
      <c r="G782" s="0" t="s">
        <v>150</v>
      </c>
      <c r="H782" s="17" t="n">
        <v>46223.43125</v>
      </c>
      <c r="I782" s="17" t="n">
        <v>46223.4458333333</v>
      </c>
      <c r="J782" s="17" t="n">
        <v>46223.4513888889</v>
      </c>
      <c r="K782" s="17" t="n">
        <v>46223.5131944444</v>
      </c>
      <c r="L782" s="17" t="n">
        <v>46223.5298611111</v>
      </c>
      <c r="M782" s="17" t="n">
        <v>46223.5472222222</v>
      </c>
      <c r="N782" s="17" t="n">
        <v>46223.5548611111</v>
      </c>
      <c r="O782" s="17" t="n">
        <v>46223.5826388889</v>
      </c>
      <c r="P782" s="17" t="n">
        <v>46223.5895833333</v>
      </c>
      <c r="Q782" s="17" t="n">
        <v>46223.6069444444</v>
      </c>
      <c r="R782" s="0" t="n">
        <v>2013</v>
      </c>
      <c r="S782" s="0" t="n">
        <v>0</v>
      </c>
      <c r="T782" s="0" t="n">
        <v>0</v>
      </c>
      <c r="U782" s="18" t="s">
        <v>130</v>
      </c>
      <c r="V782" s="18" t="s">
        <v>144</v>
      </c>
      <c r="W782" s="0" t="str">
        <f aca="false">IF(AND(X782&gt;=6,X782&lt;14),"A",IF(AND(X782&gt;=14,X782&lt;22),"B","C"))</f>
        <v>A</v>
      </c>
      <c r="X782" s="18" t="n">
        <f aca="false">HOUR(H782)</f>
        <v>10</v>
      </c>
      <c r="Y782" s="18" t="n">
        <f aca="false">ROUND((I782-H782)*1440,0)</f>
        <v>21</v>
      </c>
      <c r="Z782" s="18" t="n">
        <f aca="false">ROUND((J782-I782)*1440,0)</f>
        <v>8</v>
      </c>
      <c r="AA782" s="18" t="n">
        <f aca="false">ROUND((K782-J782)*1440,0)</f>
        <v>89</v>
      </c>
      <c r="AB782" s="18" t="n">
        <f aca="false">ROUND((L782-K782)*1440,0)</f>
        <v>24</v>
      </c>
      <c r="AC782" s="18" t="n">
        <f aca="false">ROUND((M782-L782)*1440,0)</f>
        <v>25</v>
      </c>
      <c r="AD782" s="18" t="n">
        <f aca="false">IF(N782="","",ROUND((N782-M782)*1440,0))</f>
        <v>11</v>
      </c>
      <c r="AE782" s="18" t="n">
        <f aca="false">IF(O782="","",ROUND((O782-N782)*1440,0))</f>
        <v>40</v>
      </c>
      <c r="AF782" s="18" t="n">
        <f aca="false">IF(P782="","",ROUND((P782-O782)*1440,0))</f>
        <v>10</v>
      </c>
      <c r="AG782" s="18" t="n">
        <f aca="false">IF(Q782="","",ROUND((Q782-P782)*1440,0))</f>
        <v>25</v>
      </c>
      <c r="AH782" s="18" t="n">
        <f aca="false">IF(Q782="","",ROUND((Q782-H782)*1440,0))</f>
        <v>253</v>
      </c>
      <c r="AI782" s="19" t="n">
        <f aca="false">ROUND(IF(O782="",Assumptions!$B$25-K782,O782-K782)*24,1)</f>
        <v>1.7</v>
      </c>
      <c r="AJ782" s="20" t="n">
        <f aca="false">ROUND(MAX(N(Y782)/Assumptions!$C$5, N(Z782)/Assumptions!$C$6, N(AA782)/Assumptions!$C$7, N(AB782)/Assumptions!$C$8, N(AC782)/Assumptions!$C$9, N(AD782)/Assumptions!$C$10, N(AE782)/Assumptions!$C$11, N(AF782)/Assumptions!$C$12, N(AG782)/Assumptions!$C$13),3)</f>
        <v>1.6</v>
      </c>
      <c r="AK782" s="0" t="str">
        <f aca="false">IF(OR(U782="Pending",U782="On Hold"),"Open GRN (awaiting)",IF(AJ782&lt;=1,"Within SLA",IF(ROUND(N(Y782)/Assumptions!$C$5,3)=AJ782,"Gate Wait",IF(ROUND(N(Z782)/Assumptions!$C$6,3)=AJ782,"Dock Wait",IF(ROUND(N(AA782)/Assumptions!$C$7,3)=AJ782,"Unloading",IF(ROUND(N(AB782)/Assumptions!$C$8,3)=AJ782,"Unload-to-QC Wait",IF(ROUND(N(AC782)/Assumptions!$C$9,3)=AJ782,"QC",IF(ROUND(N(AD782)/Assumptions!$C$10,3)=AJ782,"QC-to-GRN Wait",IF(ROUND(N(AE782)/Assumptions!$C$11,3)=AJ782,"GRN Processing",IF(ROUND(N(AF782)/Assumptions!$C$12,3)=AJ782,"GRN-to-Putaway Wait",IF(ROUND(N(AG782)/Assumptions!$C$13,3)=AJ782,"Putaway","Within SLA")))))))))))</f>
        <v>Unload-to-QC Wait</v>
      </c>
    </row>
    <row r="783" customFormat="false" ht="15" hidden="false" customHeight="false" outlineLevel="0" collapsed="false">
      <c r="A783" s="0" t="s">
        <v>2433</v>
      </c>
      <c r="B783" s="0" t="s">
        <v>2434</v>
      </c>
      <c r="C783" s="0" t="s">
        <v>134</v>
      </c>
      <c r="D783" s="0" t="s">
        <v>147</v>
      </c>
      <c r="E783" s="0" t="s">
        <v>2435</v>
      </c>
      <c r="F783" s="0" t="s">
        <v>149</v>
      </c>
      <c r="G783" s="0" t="s">
        <v>150</v>
      </c>
      <c r="H783" s="17" t="n">
        <v>46223.4381944445</v>
      </c>
      <c r="I783" s="17" t="n">
        <v>46223.4625</v>
      </c>
      <c r="J783" s="17" t="n">
        <v>46223.4777777778</v>
      </c>
      <c r="K783" s="17" t="n">
        <v>46223.4944444444</v>
      </c>
      <c r="L783" s="17" t="n">
        <v>46223.5090277778</v>
      </c>
      <c r="M783" s="17" t="n">
        <v>46223.5263888889</v>
      </c>
      <c r="N783" s="17" t="n">
        <v>46223.5381944445</v>
      </c>
      <c r="O783" s="17" t="n">
        <v>46223.55625</v>
      </c>
      <c r="P783" s="17" t="n">
        <v>46223.5590277778</v>
      </c>
      <c r="Q783" s="17" t="n">
        <v>46223.5888888889</v>
      </c>
      <c r="R783" s="0" t="n">
        <v>307</v>
      </c>
      <c r="S783" s="0" t="n">
        <v>0</v>
      </c>
      <c r="T783" s="0" t="n">
        <v>0</v>
      </c>
      <c r="U783" s="18" t="s">
        <v>130</v>
      </c>
      <c r="V783" s="18" t="s">
        <v>139</v>
      </c>
      <c r="W783" s="0" t="str">
        <f aca="false">IF(AND(X783&gt;=6,X783&lt;14),"A",IF(AND(X783&gt;=14,X783&lt;22),"B","C"))</f>
        <v>A</v>
      </c>
      <c r="X783" s="18" t="n">
        <f aca="false">HOUR(H783)</f>
        <v>10</v>
      </c>
      <c r="Y783" s="18" t="n">
        <f aca="false">ROUND((I783-H783)*1440,0)</f>
        <v>35</v>
      </c>
      <c r="Z783" s="18" t="n">
        <f aca="false">ROUND((J783-I783)*1440,0)</f>
        <v>22</v>
      </c>
      <c r="AA783" s="18" t="n">
        <f aca="false">ROUND((K783-J783)*1440,0)</f>
        <v>24</v>
      </c>
      <c r="AB783" s="18" t="n">
        <f aca="false">ROUND((L783-K783)*1440,0)</f>
        <v>21</v>
      </c>
      <c r="AC783" s="18" t="n">
        <f aca="false">ROUND((M783-L783)*1440,0)</f>
        <v>25</v>
      </c>
      <c r="AD783" s="18" t="n">
        <f aca="false">IF(N783="","",ROUND((N783-M783)*1440,0))</f>
        <v>17</v>
      </c>
      <c r="AE783" s="18" t="n">
        <f aca="false">IF(O783="","",ROUND((O783-N783)*1440,0))</f>
        <v>26</v>
      </c>
      <c r="AF783" s="18" t="n">
        <f aca="false">IF(P783="","",ROUND((P783-O783)*1440,0))</f>
        <v>4</v>
      </c>
      <c r="AG783" s="18" t="n">
        <f aca="false">IF(Q783="","",ROUND((Q783-P783)*1440,0))</f>
        <v>43</v>
      </c>
      <c r="AH783" s="18" t="n">
        <f aca="false">IF(Q783="","",ROUND((Q783-H783)*1440,0))</f>
        <v>217</v>
      </c>
      <c r="AI783" s="19" t="n">
        <f aca="false">ROUND(IF(O783="",Assumptions!$B$25-K783,O783-K783)*24,1)</f>
        <v>1.5</v>
      </c>
      <c r="AJ783" s="20" t="n">
        <f aca="false">ROUND(MAX(N(Y783)/Assumptions!$C$5, N(Z783)/Assumptions!$C$6, N(AA783)/Assumptions!$C$7, N(AB783)/Assumptions!$C$8, N(AC783)/Assumptions!$C$9, N(AD783)/Assumptions!$C$10, N(AE783)/Assumptions!$C$11, N(AF783)/Assumptions!$C$12, N(AG783)/Assumptions!$C$13),3)</f>
        <v>1.467</v>
      </c>
      <c r="AK783" s="0" t="str">
        <f aca="false">IF(OR(U783="Pending",U783="On Hold"),"Open GRN (awaiting)",IF(AJ783&lt;=1,"Within SLA",IF(ROUND(N(Y783)/Assumptions!$C$5,3)=AJ783,"Gate Wait",IF(ROUND(N(Z783)/Assumptions!$C$6,3)=AJ783,"Dock Wait",IF(ROUND(N(AA783)/Assumptions!$C$7,3)=AJ783,"Unloading",IF(ROUND(N(AB783)/Assumptions!$C$8,3)=AJ783,"Unload-to-QC Wait",IF(ROUND(N(AC783)/Assumptions!$C$9,3)=AJ783,"QC",IF(ROUND(N(AD783)/Assumptions!$C$10,3)=AJ783,"QC-to-GRN Wait",IF(ROUND(N(AE783)/Assumptions!$C$11,3)=AJ783,"GRN Processing",IF(ROUND(N(AF783)/Assumptions!$C$12,3)=AJ783,"GRN-to-Putaway Wait",IF(ROUND(N(AG783)/Assumptions!$C$13,3)=AJ783,"Putaway","Within SLA")))))))))))</f>
        <v>Dock Wait</v>
      </c>
    </row>
    <row r="784" customFormat="false" ht="15" hidden="false" customHeight="false" outlineLevel="0" collapsed="false">
      <c r="A784" s="0" t="s">
        <v>2436</v>
      </c>
      <c r="B784" s="0" t="s">
        <v>2437</v>
      </c>
      <c r="C784" s="0" t="s">
        <v>118</v>
      </c>
      <c r="D784" s="0" t="s">
        <v>135</v>
      </c>
      <c r="E784" s="0" t="s">
        <v>2438</v>
      </c>
      <c r="F784" s="0" t="s">
        <v>121</v>
      </c>
      <c r="G784" s="0" t="s">
        <v>178</v>
      </c>
      <c r="H784" s="17" t="n">
        <v>46223.4395833333</v>
      </c>
      <c r="I784" s="17" t="n">
        <v>46223.4534722222</v>
      </c>
      <c r="J784" s="17" t="n">
        <v>46223.4611111111</v>
      </c>
      <c r="K784" s="17" t="n">
        <v>46223.4777777778</v>
      </c>
      <c r="L784" s="17" t="n">
        <v>46223.4805555556</v>
      </c>
      <c r="M784" s="17" t="n">
        <v>46223.5027777778</v>
      </c>
      <c r="N784" s="17" t="n">
        <v>46223.5222222222</v>
      </c>
      <c r="O784" s="17" t="n">
        <v>46223.5479166667</v>
      </c>
      <c r="P784" s="17" t="n">
        <v>46223.5840277778</v>
      </c>
      <c r="Q784" s="17" t="n">
        <v>46223.5909722222</v>
      </c>
      <c r="R784" s="0" t="n">
        <v>218</v>
      </c>
      <c r="S784" s="0" t="n">
        <v>0</v>
      </c>
      <c r="T784" s="0" t="n">
        <v>0</v>
      </c>
      <c r="U784" s="18" t="s">
        <v>130</v>
      </c>
      <c r="V784" s="18" t="s">
        <v>144</v>
      </c>
      <c r="W784" s="0" t="str">
        <f aca="false">IF(AND(X784&gt;=6,X784&lt;14),"A",IF(AND(X784&gt;=14,X784&lt;22),"B","C"))</f>
        <v>A</v>
      </c>
      <c r="X784" s="18" t="n">
        <f aca="false">HOUR(H784)</f>
        <v>10</v>
      </c>
      <c r="Y784" s="18" t="n">
        <f aca="false">ROUND((I784-H784)*1440,0)</f>
        <v>20</v>
      </c>
      <c r="Z784" s="18" t="n">
        <f aca="false">ROUND((J784-I784)*1440,0)</f>
        <v>11</v>
      </c>
      <c r="AA784" s="18" t="n">
        <f aca="false">ROUND((K784-J784)*1440,0)</f>
        <v>24</v>
      </c>
      <c r="AB784" s="18" t="n">
        <f aca="false">ROUND((L784-K784)*1440,0)</f>
        <v>4</v>
      </c>
      <c r="AC784" s="18" t="n">
        <f aca="false">ROUND((M784-L784)*1440,0)</f>
        <v>32</v>
      </c>
      <c r="AD784" s="18" t="n">
        <f aca="false">IF(N784="","",ROUND((N784-M784)*1440,0))</f>
        <v>28</v>
      </c>
      <c r="AE784" s="18" t="n">
        <f aca="false">IF(O784="","",ROUND((O784-N784)*1440,0))</f>
        <v>37</v>
      </c>
      <c r="AF784" s="18" t="n">
        <f aca="false">IF(P784="","",ROUND((P784-O784)*1440,0))</f>
        <v>52</v>
      </c>
      <c r="AG784" s="18" t="n">
        <f aca="false">IF(Q784="","",ROUND((Q784-P784)*1440,0))</f>
        <v>10</v>
      </c>
      <c r="AH784" s="18" t="n">
        <f aca="false">IF(Q784="","",ROUND((Q784-H784)*1440,0))</f>
        <v>218</v>
      </c>
      <c r="AI784" s="19" t="n">
        <f aca="false">ROUND(IF(O784="",Assumptions!$B$25-K784,O784-K784)*24,1)</f>
        <v>1.7</v>
      </c>
      <c r="AJ784" s="20" t="n">
        <f aca="false">ROUND(MAX(N(Y784)/Assumptions!$C$5, N(Z784)/Assumptions!$C$6, N(AA784)/Assumptions!$C$7, N(AB784)/Assumptions!$C$8, N(AC784)/Assumptions!$C$9, N(AD784)/Assumptions!$C$10, N(AE784)/Assumptions!$C$11, N(AF784)/Assumptions!$C$12, N(AG784)/Assumptions!$C$13),3)</f>
        <v>2.6</v>
      </c>
      <c r="AK784" s="0" t="str">
        <f aca="false">IF(OR(U784="Pending",U784="On Hold"),"Open GRN (awaiting)",IF(AJ784&lt;=1,"Within SLA",IF(ROUND(N(Y784)/Assumptions!$C$5,3)=AJ784,"Gate Wait",IF(ROUND(N(Z784)/Assumptions!$C$6,3)=AJ784,"Dock Wait",IF(ROUND(N(AA784)/Assumptions!$C$7,3)=AJ784,"Unloading",IF(ROUND(N(AB784)/Assumptions!$C$8,3)=AJ784,"Unload-to-QC Wait",IF(ROUND(N(AC784)/Assumptions!$C$9,3)=AJ784,"QC",IF(ROUND(N(AD784)/Assumptions!$C$10,3)=AJ784,"QC-to-GRN Wait",IF(ROUND(N(AE784)/Assumptions!$C$11,3)=AJ784,"GRN Processing",IF(ROUND(N(AF784)/Assumptions!$C$12,3)=AJ784,"GRN-to-Putaway Wait",IF(ROUND(N(AG784)/Assumptions!$C$13,3)=AJ784,"Putaway","Within SLA")))))))))))</f>
        <v>GRN-to-Putaway Wait</v>
      </c>
    </row>
    <row r="785" customFormat="false" ht="15" hidden="false" customHeight="false" outlineLevel="0" collapsed="false">
      <c r="A785" s="0" t="s">
        <v>2439</v>
      </c>
      <c r="B785" s="0" t="s">
        <v>2440</v>
      </c>
      <c r="C785" s="0" t="s">
        <v>170</v>
      </c>
      <c r="D785" s="0" t="s">
        <v>119</v>
      </c>
      <c r="E785" s="0" t="s">
        <v>2441</v>
      </c>
      <c r="F785" s="0" t="s">
        <v>172</v>
      </c>
      <c r="G785" s="0" t="s">
        <v>122</v>
      </c>
      <c r="H785" s="17" t="n">
        <v>46223.4416666667</v>
      </c>
      <c r="I785" s="17" t="n">
        <v>46223.4555555556</v>
      </c>
      <c r="J785" s="17" t="n">
        <v>46223.4618055556</v>
      </c>
      <c r="K785" s="17" t="n">
        <v>46223.4722222222</v>
      </c>
      <c r="L785" s="17" t="n">
        <v>46223.4875</v>
      </c>
      <c r="M785" s="17" t="n">
        <v>46223.5097222222</v>
      </c>
      <c r="N785" s="17" t="n">
        <v>46223.5340277778</v>
      </c>
      <c r="O785" s="17" t="n">
        <v>46223.5513888889</v>
      </c>
      <c r="P785" s="17" t="n">
        <v>46223.5680555556</v>
      </c>
      <c r="Q785" s="17" t="n">
        <v>46223.5826388889</v>
      </c>
      <c r="R785" s="0" t="n">
        <v>339</v>
      </c>
      <c r="S785" s="0" t="n">
        <v>0</v>
      </c>
      <c r="T785" s="0" t="n">
        <v>0</v>
      </c>
      <c r="U785" s="18" t="s">
        <v>130</v>
      </c>
      <c r="V785" s="18" t="s">
        <v>139</v>
      </c>
      <c r="W785" s="0" t="str">
        <f aca="false">IF(AND(X785&gt;=6,X785&lt;14),"A",IF(AND(X785&gt;=14,X785&lt;22),"B","C"))</f>
        <v>A</v>
      </c>
      <c r="X785" s="18" t="n">
        <f aca="false">HOUR(H785)</f>
        <v>10</v>
      </c>
      <c r="Y785" s="18" t="n">
        <f aca="false">ROUND((I785-H785)*1440,0)</f>
        <v>20</v>
      </c>
      <c r="Z785" s="18" t="n">
        <f aca="false">ROUND((J785-I785)*1440,0)</f>
        <v>9</v>
      </c>
      <c r="AA785" s="18" t="n">
        <f aca="false">ROUND((K785-J785)*1440,0)</f>
        <v>15</v>
      </c>
      <c r="AB785" s="18" t="n">
        <f aca="false">ROUND((L785-K785)*1440,0)</f>
        <v>22</v>
      </c>
      <c r="AC785" s="18" t="n">
        <f aca="false">ROUND((M785-L785)*1440,0)</f>
        <v>32</v>
      </c>
      <c r="AD785" s="18" t="n">
        <f aca="false">IF(N785="","",ROUND((N785-M785)*1440,0))</f>
        <v>35</v>
      </c>
      <c r="AE785" s="18" t="n">
        <f aca="false">IF(O785="","",ROUND((O785-N785)*1440,0))</f>
        <v>25</v>
      </c>
      <c r="AF785" s="18" t="n">
        <f aca="false">IF(P785="","",ROUND((P785-O785)*1440,0))</f>
        <v>24</v>
      </c>
      <c r="AG785" s="18" t="n">
        <f aca="false">IF(Q785="","",ROUND((Q785-P785)*1440,0))</f>
        <v>21</v>
      </c>
      <c r="AH785" s="18" t="n">
        <f aca="false">IF(Q785="","",ROUND((Q785-H785)*1440,0))</f>
        <v>203</v>
      </c>
      <c r="AI785" s="19" t="n">
        <f aca="false">ROUND(IF(O785="",Assumptions!$B$25-K785,O785-K785)*24,1)</f>
        <v>1.9</v>
      </c>
      <c r="AJ785" s="20" t="n">
        <f aca="false">ROUND(MAX(N(Y785)/Assumptions!$C$5, N(Z785)/Assumptions!$C$6, N(AA785)/Assumptions!$C$7, N(AB785)/Assumptions!$C$8, N(AC785)/Assumptions!$C$9, N(AD785)/Assumptions!$C$10, N(AE785)/Assumptions!$C$11, N(AF785)/Assumptions!$C$12, N(AG785)/Assumptions!$C$13),3)</f>
        <v>1.467</v>
      </c>
      <c r="AK785" s="0" t="str">
        <f aca="false">IF(OR(U785="Pending",U785="On Hold"),"Open GRN (awaiting)",IF(AJ785&lt;=1,"Within SLA",IF(ROUND(N(Y785)/Assumptions!$C$5,3)=AJ785,"Gate Wait",IF(ROUND(N(Z785)/Assumptions!$C$6,3)=AJ785,"Dock Wait",IF(ROUND(N(AA785)/Assumptions!$C$7,3)=AJ785,"Unloading",IF(ROUND(N(AB785)/Assumptions!$C$8,3)=AJ785,"Unload-to-QC Wait",IF(ROUND(N(AC785)/Assumptions!$C$9,3)=AJ785,"QC",IF(ROUND(N(AD785)/Assumptions!$C$10,3)=AJ785,"QC-to-GRN Wait",IF(ROUND(N(AE785)/Assumptions!$C$11,3)=AJ785,"GRN Processing",IF(ROUND(N(AF785)/Assumptions!$C$12,3)=AJ785,"GRN-to-Putaway Wait",IF(ROUND(N(AG785)/Assumptions!$C$13,3)=AJ785,"Putaway","Within SLA")))))))))))</f>
        <v>Unload-to-QC Wait</v>
      </c>
    </row>
    <row r="786" customFormat="false" ht="15" hidden="false" customHeight="false" outlineLevel="0" collapsed="false">
      <c r="A786" s="0" t="s">
        <v>2442</v>
      </c>
      <c r="B786" s="0" t="s">
        <v>2443</v>
      </c>
      <c r="C786" s="0" t="s">
        <v>118</v>
      </c>
      <c r="D786" s="0" t="s">
        <v>135</v>
      </c>
      <c r="E786" s="0" t="s">
        <v>2444</v>
      </c>
      <c r="F786" s="0" t="s">
        <v>121</v>
      </c>
      <c r="G786" s="0" t="s">
        <v>178</v>
      </c>
      <c r="H786" s="17" t="n">
        <v>46223.44375</v>
      </c>
      <c r="I786" s="17" t="n">
        <v>46223.4611111111</v>
      </c>
      <c r="J786" s="17" t="n">
        <v>46223.4638888889</v>
      </c>
      <c r="K786" s="17" t="n">
        <v>46223.5034722222</v>
      </c>
      <c r="L786" s="17" t="n">
        <v>46223.5104166667</v>
      </c>
      <c r="M786" s="17" t="n">
        <v>46223.55</v>
      </c>
      <c r="N786" s="17" t="n">
        <v>46223.5743055556</v>
      </c>
      <c r="O786" s="17" t="n">
        <v>46223.6006944445</v>
      </c>
      <c r="P786" s="17" t="n">
        <v>46223.6069444444</v>
      </c>
      <c r="Q786" s="17" t="n">
        <v>46223.6256944445</v>
      </c>
      <c r="R786" s="0" t="n">
        <v>612</v>
      </c>
      <c r="S786" s="0" t="n">
        <v>0</v>
      </c>
      <c r="T786" s="0" t="n">
        <v>0</v>
      </c>
      <c r="U786" s="18" t="s">
        <v>130</v>
      </c>
      <c r="V786" s="18" t="s">
        <v>144</v>
      </c>
      <c r="W786" s="0" t="str">
        <f aca="false">IF(AND(X786&gt;=6,X786&lt;14),"A",IF(AND(X786&gt;=14,X786&lt;22),"B","C"))</f>
        <v>A</v>
      </c>
      <c r="X786" s="18" t="n">
        <f aca="false">HOUR(H786)</f>
        <v>10</v>
      </c>
      <c r="Y786" s="18" t="n">
        <f aca="false">ROUND((I786-H786)*1440,0)</f>
        <v>25</v>
      </c>
      <c r="Z786" s="18" t="n">
        <f aca="false">ROUND((J786-I786)*1440,0)</f>
        <v>4</v>
      </c>
      <c r="AA786" s="18" t="n">
        <f aca="false">ROUND((K786-J786)*1440,0)</f>
        <v>57</v>
      </c>
      <c r="AB786" s="18" t="n">
        <f aca="false">ROUND((L786-K786)*1440,0)</f>
        <v>10</v>
      </c>
      <c r="AC786" s="18" t="n">
        <f aca="false">ROUND((M786-L786)*1440,0)</f>
        <v>57</v>
      </c>
      <c r="AD786" s="18" t="n">
        <f aca="false">IF(N786="","",ROUND((N786-M786)*1440,0))</f>
        <v>35</v>
      </c>
      <c r="AE786" s="18" t="n">
        <f aca="false">IF(O786="","",ROUND((O786-N786)*1440,0))</f>
        <v>38</v>
      </c>
      <c r="AF786" s="18" t="n">
        <f aca="false">IF(P786="","",ROUND((P786-O786)*1440,0))</f>
        <v>9</v>
      </c>
      <c r="AG786" s="18" t="n">
        <f aca="false">IF(Q786="","",ROUND((Q786-P786)*1440,0))</f>
        <v>27</v>
      </c>
      <c r="AH786" s="18" t="n">
        <f aca="false">IF(Q786="","",ROUND((Q786-H786)*1440,0))</f>
        <v>262</v>
      </c>
      <c r="AI786" s="19" t="n">
        <f aca="false">ROUND(IF(O786="",Assumptions!$B$25-K786,O786-K786)*24,1)</f>
        <v>2.3</v>
      </c>
      <c r="AJ786" s="20" t="n">
        <f aca="false">ROUND(MAX(N(Y786)/Assumptions!$C$5, N(Z786)/Assumptions!$C$6, N(AA786)/Assumptions!$C$7, N(AB786)/Assumptions!$C$8, N(AC786)/Assumptions!$C$9, N(AD786)/Assumptions!$C$10, N(AE786)/Assumptions!$C$11, N(AF786)/Assumptions!$C$12, N(AG786)/Assumptions!$C$13),3)</f>
        <v>1.267</v>
      </c>
      <c r="AK786" s="0" t="str">
        <f aca="false">IF(OR(U786="Pending",U786="On Hold"),"Open GRN (awaiting)",IF(AJ786&lt;=1,"Within SLA",IF(ROUND(N(Y786)/Assumptions!$C$5,3)=AJ786,"Gate Wait",IF(ROUND(N(Z786)/Assumptions!$C$6,3)=AJ786,"Dock Wait",IF(ROUND(N(AA786)/Assumptions!$C$7,3)=AJ786,"Unloading",IF(ROUND(N(AB786)/Assumptions!$C$8,3)=AJ786,"Unload-to-QC Wait",IF(ROUND(N(AC786)/Assumptions!$C$9,3)=AJ786,"QC",IF(ROUND(N(AD786)/Assumptions!$C$10,3)=AJ786,"QC-to-GRN Wait",IF(ROUND(N(AE786)/Assumptions!$C$11,3)=AJ786,"GRN Processing",IF(ROUND(N(AF786)/Assumptions!$C$12,3)=AJ786,"GRN-to-Putaway Wait",IF(ROUND(N(AG786)/Assumptions!$C$13,3)=AJ786,"Putaway","Within SLA")))))))))))</f>
        <v>QC</v>
      </c>
    </row>
    <row r="787" customFormat="false" ht="15" hidden="false" customHeight="false" outlineLevel="0" collapsed="false">
      <c r="A787" s="0" t="s">
        <v>2445</v>
      </c>
      <c r="B787" s="0" t="s">
        <v>2446</v>
      </c>
      <c r="C787" s="0" t="s">
        <v>134</v>
      </c>
      <c r="D787" s="0" t="s">
        <v>119</v>
      </c>
      <c r="E787" s="0" t="s">
        <v>2447</v>
      </c>
      <c r="F787" s="0" t="s">
        <v>149</v>
      </c>
      <c r="G787" s="0" t="s">
        <v>129</v>
      </c>
      <c r="H787" s="17" t="n">
        <v>46223.4506944444</v>
      </c>
      <c r="I787" s="17" t="n">
        <v>46223.4881944444</v>
      </c>
      <c r="J787" s="17" t="n">
        <v>46223.4951388889</v>
      </c>
      <c r="K787" s="17" t="n">
        <v>46223.5076388889</v>
      </c>
      <c r="L787" s="17" t="n">
        <v>46223.5104166667</v>
      </c>
      <c r="M787" s="17" t="n">
        <v>46223.5277777778</v>
      </c>
      <c r="N787" s="17" t="n">
        <v>46223.58125</v>
      </c>
      <c r="O787" s="17" t="n">
        <v>46223.6444444444</v>
      </c>
      <c r="P787" s="17" t="n">
        <v>46223.6618055556</v>
      </c>
      <c r="Q787" s="17" t="n">
        <v>46223.6770833333</v>
      </c>
      <c r="R787" s="0" t="n">
        <v>392</v>
      </c>
      <c r="S787" s="0" t="n">
        <v>0</v>
      </c>
      <c r="T787" s="0" t="n">
        <v>0</v>
      </c>
      <c r="U787" s="18" t="s">
        <v>130</v>
      </c>
      <c r="V787" s="18" t="s">
        <v>156</v>
      </c>
      <c r="W787" s="0" t="str">
        <f aca="false">IF(AND(X787&gt;=6,X787&lt;14),"A",IF(AND(X787&gt;=14,X787&lt;22),"B","C"))</f>
        <v>A</v>
      </c>
      <c r="X787" s="18" t="n">
        <f aca="false">HOUR(H787)</f>
        <v>10</v>
      </c>
      <c r="Y787" s="18" t="n">
        <f aca="false">ROUND((I787-H787)*1440,0)</f>
        <v>54</v>
      </c>
      <c r="Z787" s="18" t="n">
        <f aca="false">ROUND((J787-I787)*1440,0)</f>
        <v>10</v>
      </c>
      <c r="AA787" s="18" t="n">
        <f aca="false">ROUND((K787-J787)*1440,0)</f>
        <v>18</v>
      </c>
      <c r="AB787" s="18" t="n">
        <f aca="false">ROUND((L787-K787)*1440,0)</f>
        <v>4</v>
      </c>
      <c r="AC787" s="18" t="n">
        <f aca="false">ROUND((M787-L787)*1440,0)</f>
        <v>25</v>
      </c>
      <c r="AD787" s="18" t="n">
        <f aca="false">IF(N787="","",ROUND((N787-M787)*1440,0))</f>
        <v>77</v>
      </c>
      <c r="AE787" s="18" t="n">
        <f aca="false">IF(O787="","",ROUND((O787-N787)*1440,0))</f>
        <v>91</v>
      </c>
      <c r="AF787" s="18" t="n">
        <f aca="false">IF(P787="","",ROUND((P787-O787)*1440,0))</f>
        <v>25</v>
      </c>
      <c r="AG787" s="18" t="n">
        <f aca="false">IF(Q787="","",ROUND((Q787-P787)*1440,0))</f>
        <v>22</v>
      </c>
      <c r="AH787" s="18" t="n">
        <f aca="false">IF(Q787="","",ROUND((Q787-H787)*1440,0))</f>
        <v>326</v>
      </c>
      <c r="AI787" s="19" t="n">
        <f aca="false">ROUND(IF(O787="",Assumptions!$B$25-K787,O787-K787)*24,1)</f>
        <v>3.3</v>
      </c>
      <c r="AJ787" s="20" t="n">
        <f aca="false">ROUND(MAX(N(Y787)/Assumptions!$C$5, N(Z787)/Assumptions!$C$6, N(AA787)/Assumptions!$C$7, N(AB787)/Assumptions!$C$8, N(AC787)/Assumptions!$C$9, N(AD787)/Assumptions!$C$10, N(AE787)/Assumptions!$C$11, N(AF787)/Assumptions!$C$12, N(AG787)/Assumptions!$C$13),3)</f>
        <v>2.567</v>
      </c>
      <c r="AK787" s="0" t="str">
        <f aca="false">IF(OR(U787="Pending",U787="On Hold"),"Open GRN (awaiting)",IF(AJ787&lt;=1,"Within SLA",IF(ROUND(N(Y787)/Assumptions!$C$5,3)=AJ787,"Gate Wait",IF(ROUND(N(Z787)/Assumptions!$C$6,3)=AJ787,"Dock Wait",IF(ROUND(N(AA787)/Assumptions!$C$7,3)=AJ787,"Unloading",IF(ROUND(N(AB787)/Assumptions!$C$8,3)=AJ787,"Unload-to-QC Wait",IF(ROUND(N(AC787)/Assumptions!$C$9,3)=AJ787,"QC",IF(ROUND(N(AD787)/Assumptions!$C$10,3)=AJ787,"QC-to-GRN Wait",IF(ROUND(N(AE787)/Assumptions!$C$11,3)=AJ787,"GRN Processing",IF(ROUND(N(AF787)/Assumptions!$C$12,3)=AJ787,"GRN-to-Putaway Wait",IF(ROUND(N(AG787)/Assumptions!$C$13,3)=AJ787,"Putaway","Within SLA")))))))))))</f>
        <v>QC-to-GRN Wait</v>
      </c>
    </row>
    <row r="788" customFormat="false" ht="15" hidden="false" customHeight="false" outlineLevel="0" collapsed="false">
      <c r="A788" s="0" t="s">
        <v>2448</v>
      </c>
      <c r="B788" s="0" t="s">
        <v>2449</v>
      </c>
      <c r="C788" s="0" t="s">
        <v>134</v>
      </c>
      <c r="D788" s="0" t="s">
        <v>119</v>
      </c>
      <c r="E788" s="0" t="s">
        <v>2450</v>
      </c>
      <c r="F788" s="0" t="s">
        <v>149</v>
      </c>
      <c r="G788" s="0" t="s">
        <v>129</v>
      </c>
      <c r="H788" s="17" t="n">
        <v>46223.4527777778</v>
      </c>
      <c r="I788" s="17" t="n">
        <v>46223.4701388889</v>
      </c>
      <c r="J788" s="17" t="n">
        <v>46223.4770833333</v>
      </c>
      <c r="K788" s="17" t="n">
        <v>46223.4993055556</v>
      </c>
      <c r="L788" s="17" t="n">
        <v>46223.5347222222</v>
      </c>
      <c r="M788" s="17" t="n">
        <v>46223.5715277778</v>
      </c>
      <c r="N788" s="17" t="n">
        <v>46223.5763888889</v>
      </c>
      <c r="O788" s="17" t="n">
        <v>46223.5965277778</v>
      </c>
      <c r="P788" s="17" t="n">
        <v>46223.60625</v>
      </c>
      <c r="Q788" s="17" t="n">
        <v>46223.6236111111</v>
      </c>
      <c r="R788" s="0" t="n">
        <v>125</v>
      </c>
      <c r="S788" s="0" t="n">
        <v>0</v>
      </c>
      <c r="T788" s="0" t="n">
        <v>0</v>
      </c>
      <c r="U788" s="18" t="s">
        <v>130</v>
      </c>
      <c r="V788" s="18" t="s">
        <v>144</v>
      </c>
      <c r="W788" s="0" t="str">
        <f aca="false">IF(AND(X788&gt;=6,X788&lt;14),"A",IF(AND(X788&gt;=14,X788&lt;22),"B","C"))</f>
        <v>A</v>
      </c>
      <c r="X788" s="18" t="n">
        <f aca="false">HOUR(H788)</f>
        <v>10</v>
      </c>
      <c r="Y788" s="18" t="n">
        <f aca="false">ROUND((I788-H788)*1440,0)</f>
        <v>25</v>
      </c>
      <c r="Z788" s="18" t="n">
        <f aca="false">ROUND((J788-I788)*1440,0)</f>
        <v>10</v>
      </c>
      <c r="AA788" s="18" t="n">
        <f aca="false">ROUND((K788-J788)*1440,0)</f>
        <v>32</v>
      </c>
      <c r="AB788" s="18" t="n">
        <f aca="false">ROUND((L788-K788)*1440,0)</f>
        <v>51</v>
      </c>
      <c r="AC788" s="18" t="n">
        <f aca="false">ROUND((M788-L788)*1440,0)</f>
        <v>53</v>
      </c>
      <c r="AD788" s="18" t="n">
        <f aca="false">IF(N788="","",ROUND((N788-M788)*1440,0))</f>
        <v>7</v>
      </c>
      <c r="AE788" s="18" t="n">
        <f aca="false">IF(O788="","",ROUND((O788-N788)*1440,0))</f>
        <v>29</v>
      </c>
      <c r="AF788" s="18" t="n">
        <f aca="false">IF(P788="","",ROUND((P788-O788)*1440,0))</f>
        <v>14</v>
      </c>
      <c r="AG788" s="18" t="n">
        <f aca="false">IF(Q788="","",ROUND((Q788-P788)*1440,0))</f>
        <v>25</v>
      </c>
      <c r="AH788" s="18" t="n">
        <f aca="false">IF(Q788="","",ROUND((Q788-H788)*1440,0))</f>
        <v>246</v>
      </c>
      <c r="AI788" s="19" t="n">
        <f aca="false">ROUND(IF(O788="",Assumptions!$B$25-K788,O788-K788)*24,1)</f>
        <v>2.3</v>
      </c>
      <c r="AJ788" s="20" t="n">
        <f aca="false">ROUND(MAX(N(Y788)/Assumptions!$C$5, N(Z788)/Assumptions!$C$6, N(AA788)/Assumptions!$C$7, N(AB788)/Assumptions!$C$8, N(AC788)/Assumptions!$C$9, N(AD788)/Assumptions!$C$10, N(AE788)/Assumptions!$C$11, N(AF788)/Assumptions!$C$12, N(AG788)/Assumptions!$C$13),3)</f>
        <v>3.4</v>
      </c>
      <c r="AK788" s="0" t="str">
        <f aca="false">IF(OR(U788="Pending",U788="On Hold"),"Open GRN (awaiting)",IF(AJ788&lt;=1,"Within SLA",IF(ROUND(N(Y788)/Assumptions!$C$5,3)=AJ788,"Gate Wait",IF(ROUND(N(Z788)/Assumptions!$C$6,3)=AJ788,"Dock Wait",IF(ROUND(N(AA788)/Assumptions!$C$7,3)=AJ788,"Unloading",IF(ROUND(N(AB788)/Assumptions!$C$8,3)=AJ788,"Unload-to-QC Wait",IF(ROUND(N(AC788)/Assumptions!$C$9,3)=AJ788,"QC",IF(ROUND(N(AD788)/Assumptions!$C$10,3)=AJ788,"QC-to-GRN Wait",IF(ROUND(N(AE788)/Assumptions!$C$11,3)=AJ788,"GRN Processing",IF(ROUND(N(AF788)/Assumptions!$C$12,3)=AJ788,"GRN-to-Putaway Wait",IF(ROUND(N(AG788)/Assumptions!$C$13,3)=AJ788,"Putaway","Within SLA")))))))))))</f>
        <v>Unload-to-QC Wait</v>
      </c>
    </row>
    <row r="789" customFormat="false" ht="15" hidden="false" customHeight="false" outlineLevel="0" collapsed="false">
      <c r="A789" s="0" t="s">
        <v>2451</v>
      </c>
      <c r="B789" s="0" t="s">
        <v>2452</v>
      </c>
      <c r="C789" s="0" t="s">
        <v>286</v>
      </c>
      <c r="D789" s="0" t="s">
        <v>147</v>
      </c>
      <c r="E789" s="0" t="s">
        <v>2453</v>
      </c>
      <c r="F789" s="0" t="s">
        <v>172</v>
      </c>
      <c r="G789" s="0" t="s">
        <v>167</v>
      </c>
      <c r="H789" s="17" t="n">
        <v>46223.4618055556</v>
      </c>
      <c r="I789" s="17" t="n">
        <v>46223.4875</v>
      </c>
      <c r="J789" s="17" t="n">
        <v>46223.4930555556</v>
      </c>
      <c r="K789" s="17" t="n">
        <v>46223.5111111111</v>
      </c>
      <c r="L789" s="17" t="n">
        <v>46223.51875</v>
      </c>
      <c r="M789" s="17" t="n">
        <v>46223.5472222222</v>
      </c>
      <c r="N789" s="17" t="n">
        <v>46223.5541666667</v>
      </c>
      <c r="O789" s="17" t="n">
        <v>46223.5923611111</v>
      </c>
      <c r="P789" s="17" t="n">
        <v>46223.6041666667</v>
      </c>
      <c r="Q789" s="17" t="n">
        <v>46223.6180555556</v>
      </c>
      <c r="R789" s="0" t="n">
        <v>908</v>
      </c>
      <c r="S789" s="0" t="n">
        <v>0</v>
      </c>
      <c r="T789" s="0" t="n">
        <v>0</v>
      </c>
      <c r="U789" s="18" t="s">
        <v>130</v>
      </c>
      <c r="V789" s="18" t="s">
        <v>139</v>
      </c>
      <c r="W789" s="0" t="str">
        <f aca="false">IF(AND(X789&gt;=6,X789&lt;14),"A",IF(AND(X789&gt;=14,X789&lt;22),"B","C"))</f>
        <v>A</v>
      </c>
      <c r="X789" s="18" t="n">
        <f aca="false">HOUR(H789)</f>
        <v>11</v>
      </c>
      <c r="Y789" s="18" t="n">
        <f aca="false">ROUND((I789-H789)*1440,0)</f>
        <v>37</v>
      </c>
      <c r="Z789" s="18" t="n">
        <f aca="false">ROUND((J789-I789)*1440,0)</f>
        <v>8</v>
      </c>
      <c r="AA789" s="18" t="n">
        <f aca="false">ROUND((K789-J789)*1440,0)</f>
        <v>26</v>
      </c>
      <c r="AB789" s="18" t="n">
        <f aca="false">ROUND((L789-K789)*1440,0)</f>
        <v>11</v>
      </c>
      <c r="AC789" s="18" t="n">
        <f aca="false">ROUND((M789-L789)*1440,0)</f>
        <v>41</v>
      </c>
      <c r="AD789" s="18" t="n">
        <f aca="false">IF(N789="","",ROUND((N789-M789)*1440,0))</f>
        <v>10</v>
      </c>
      <c r="AE789" s="18" t="n">
        <f aca="false">IF(O789="","",ROUND((O789-N789)*1440,0))</f>
        <v>55</v>
      </c>
      <c r="AF789" s="18" t="n">
        <f aca="false">IF(P789="","",ROUND((P789-O789)*1440,0))</f>
        <v>17</v>
      </c>
      <c r="AG789" s="18" t="n">
        <f aca="false">IF(Q789="","",ROUND((Q789-P789)*1440,0))</f>
        <v>20</v>
      </c>
      <c r="AH789" s="18" t="n">
        <f aca="false">IF(Q789="","",ROUND((Q789-H789)*1440,0))</f>
        <v>225</v>
      </c>
      <c r="AI789" s="19" t="n">
        <f aca="false">ROUND(IF(O789="",Assumptions!$B$25-K789,O789-K789)*24,1)</f>
        <v>2</v>
      </c>
      <c r="AJ789" s="20" t="n">
        <f aca="false">ROUND(MAX(N(Y789)/Assumptions!$C$5, N(Z789)/Assumptions!$C$6, N(AA789)/Assumptions!$C$7, N(AB789)/Assumptions!$C$8, N(AC789)/Assumptions!$C$9, N(AD789)/Assumptions!$C$10, N(AE789)/Assumptions!$C$11, N(AF789)/Assumptions!$C$12, N(AG789)/Assumptions!$C$13),3)</f>
        <v>1.233</v>
      </c>
      <c r="AK789" s="0" t="str">
        <f aca="false">IF(OR(U789="Pending",U789="On Hold"),"Open GRN (awaiting)",IF(AJ789&lt;=1,"Within SLA",IF(ROUND(N(Y789)/Assumptions!$C$5,3)=AJ789,"Gate Wait",IF(ROUND(N(Z789)/Assumptions!$C$6,3)=AJ789,"Dock Wait",IF(ROUND(N(AA789)/Assumptions!$C$7,3)=AJ789,"Unloading",IF(ROUND(N(AB789)/Assumptions!$C$8,3)=AJ789,"Unload-to-QC Wait",IF(ROUND(N(AC789)/Assumptions!$C$9,3)=AJ789,"QC",IF(ROUND(N(AD789)/Assumptions!$C$10,3)=AJ789,"QC-to-GRN Wait",IF(ROUND(N(AE789)/Assumptions!$C$11,3)=AJ789,"GRN Processing",IF(ROUND(N(AF789)/Assumptions!$C$12,3)=AJ789,"GRN-to-Putaway Wait",IF(ROUND(N(AG789)/Assumptions!$C$13,3)=AJ789,"Putaway","Within SLA")))))))))))</f>
        <v>Gate Wait</v>
      </c>
    </row>
    <row r="790" customFormat="false" ht="15" hidden="false" customHeight="false" outlineLevel="0" collapsed="false">
      <c r="A790" s="0" t="s">
        <v>2454</v>
      </c>
      <c r="B790" s="0" t="s">
        <v>2455</v>
      </c>
      <c r="C790" s="0" t="s">
        <v>218</v>
      </c>
      <c r="D790" s="0" t="s">
        <v>147</v>
      </c>
      <c r="E790" s="0" t="s">
        <v>2456</v>
      </c>
      <c r="F790" s="0" t="s">
        <v>137</v>
      </c>
      <c r="G790" s="0" t="s">
        <v>150</v>
      </c>
      <c r="H790" s="17" t="n">
        <v>46223.525</v>
      </c>
      <c r="I790" s="17" t="n">
        <v>46223.5805555556</v>
      </c>
      <c r="J790" s="17" t="n">
        <v>46223.6013888889</v>
      </c>
      <c r="K790" s="17" t="n">
        <v>46223.6173611111</v>
      </c>
      <c r="L790" s="17" t="n">
        <v>46223.6208333333</v>
      </c>
      <c r="M790" s="17" t="n">
        <v>46223.6340277778</v>
      </c>
      <c r="N790" s="17" t="n">
        <v>46223.6576388889</v>
      </c>
      <c r="O790" s="17" t="n">
        <v>46223.675</v>
      </c>
      <c r="P790" s="17" t="n">
        <v>46223.6881944445</v>
      </c>
      <c r="Q790" s="17" t="n">
        <v>46223.6986111111</v>
      </c>
      <c r="R790" s="0" t="n">
        <v>237</v>
      </c>
      <c r="S790" s="0" t="n">
        <v>0</v>
      </c>
      <c r="T790" s="0" t="n">
        <v>0</v>
      </c>
      <c r="U790" s="18" t="s">
        <v>130</v>
      </c>
      <c r="V790" s="18" t="s">
        <v>82</v>
      </c>
      <c r="W790" s="0" t="str">
        <f aca="false">IF(AND(X790&gt;=6,X790&lt;14),"A",IF(AND(X790&gt;=14,X790&lt;22),"B","C"))</f>
        <v>A</v>
      </c>
      <c r="X790" s="18" t="n">
        <f aca="false">HOUR(H790)</f>
        <v>12</v>
      </c>
      <c r="Y790" s="18" t="n">
        <f aca="false">ROUND((I790-H790)*1440,0)</f>
        <v>80</v>
      </c>
      <c r="Z790" s="18" t="n">
        <f aca="false">ROUND((J790-I790)*1440,0)</f>
        <v>30</v>
      </c>
      <c r="AA790" s="18" t="n">
        <f aca="false">ROUND((K790-J790)*1440,0)</f>
        <v>23</v>
      </c>
      <c r="AB790" s="18" t="n">
        <f aca="false">ROUND((L790-K790)*1440,0)</f>
        <v>5</v>
      </c>
      <c r="AC790" s="18" t="n">
        <f aca="false">ROUND((M790-L790)*1440,0)</f>
        <v>19</v>
      </c>
      <c r="AD790" s="18" t="n">
        <f aca="false">IF(N790="","",ROUND((N790-M790)*1440,0))</f>
        <v>34</v>
      </c>
      <c r="AE790" s="18" t="n">
        <f aca="false">IF(O790="","",ROUND((O790-N790)*1440,0))</f>
        <v>25</v>
      </c>
      <c r="AF790" s="18" t="n">
        <f aca="false">IF(P790="","",ROUND((P790-O790)*1440,0))</f>
        <v>19</v>
      </c>
      <c r="AG790" s="18" t="n">
        <f aca="false">IF(Q790="","",ROUND((Q790-P790)*1440,0))</f>
        <v>15</v>
      </c>
      <c r="AH790" s="18" t="n">
        <f aca="false">IF(Q790="","",ROUND((Q790-H790)*1440,0))</f>
        <v>250</v>
      </c>
      <c r="AI790" s="19" t="n">
        <f aca="false">ROUND(IF(O790="",Assumptions!$B$25-K790,O790-K790)*24,1)</f>
        <v>1.4</v>
      </c>
      <c r="AJ790" s="20" t="n">
        <f aca="false">ROUND(MAX(N(Y790)/Assumptions!$C$5, N(Z790)/Assumptions!$C$6, N(AA790)/Assumptions!$C$7, N(AB790)/Assumptions!$C$8, N(AC790)/Assumptions!$C$9, N(AD790)/Assumptions!$C$10, N(AE790)/Assumptions!$C$11, N(AF790)/Assumptions!$C$12, N(AG790)/Assumptions!$C$13),3)</f>
        <v>2.667</v>
      </c>
      <c r="AK790" s="0" t="str">
        <f aca="false">IF(OR(U790="Pending",U790="On Hold"),"Open GRN (awaiting)",IF(AJ790&lt;=1,"Within SLA",IF(ROUND(N(Y790)/Assumptions!$C$5,3)=AJ790,"Gate Wait",IF(ROUND(N(Z790)/Assumptions!$C$6,3)=AJ790,"Dock Wait",IF(ROUND(N(AA790)/Assumptions!$C$7,3)=AJ790,"Unloading",IF(ROUND(N(AB790)/Assumptions!$C$8,3)=AJ790,"Unload-to-QC Wait",IF(ROUND(N(AC790)/Assumptions!$C$9,3)=AJ790,"QC",IF(ROUND(N(AD790)/Assumptions!$C$10,3)=AJ790,"QC-to-GRN Wait",IF(ROUND(N(AE790)/Assumptions!$C$11,3)=AJ790,"GRN Processing",IF(ROUND(N(AF790)/Assumptions!$C$12,3)=AJ790,"GRN-to-Putaway Wait",IF(ROUND(N(AG790)/Assumptions!$C$13,3)=AJ790,"Putaway","Within SLA")))))))))))</f>
        <v>Gate Wait</v>
      </c>
    </row>
    <row r="791" customFormat="false" ht="15" hidden="false" customHeight="false" outlineLevel="0" collapsed="false">
      <c r="A791" s="0" t="s">
        <v>2457</v>
      </c>
      <c r="B791" s="0" t="s">
        <v>2458</v>
      </c>
      <c r="C791" s="0" t="s">
        <v>286</v>
      </c>
      <c r="D791" s="0" t="s">
        <v>147</v>
      </c>
      <c r="E791" s="0" t="s">
        <v>2459</v>
      </c>
      <c r="F791" s="0" t="s">
        <v>121</v>
      </c>
      <c r="G791" s="0" t="s">
        <v>167</v>
      </c>
      <c r="H791" s="17" t="n">
        <v>46223.5277777778</v>
      </c>
      <c r="I791" s="17" t="n">
        <v>46223.6013888889</v>
      </c>
      <c r="J791" s="17" t="n">
        <v>46223.6104166667</v>
      </c>
      <c r="K791" s="17" t="n">
        <v>46223.6756944444</v>
      </c>
      <c r="L791" s="17" t="n">
        <v>46223.6784722222</v>
      </c>
      <c r="M791" s="17" t="n">
        <v>46223.7034722222</v>
      </c>
      <c r="N791" s="17" t="n">
        <v>46223.8131944445</v>
      </c>
      <c r="O791" s="17" t="n">
        <v>46223.8520833333</v>
      </c>
      <c r="P791" s="17" t="n">
        <v>46223.8715277778</v>
      </c>
      <c r="Q791" s="17" t="n">
        <v>46223.89375</v>
      </c>
      <c r="R791" s="0" t="n">
        <v>1461</v>
      </c>
      <c r="S791" s="0" t="n">
        <v>0</v>
      </c>
      <c r="T791" s="0" t="n">
        <v>0</v>
      </c>
      <c r="U791" s="18" t="s">
        <v>130</v>
      </c>
      <c r="V791" s="18" t="s">
        <v>144</v>
      </c>
      <c r="W791" s="0" t="str">
        <f aca="false">IF(AND(X791&gt;=6,X791&lt;14),"A",IF(AND(X791&gt;=14,X791&lt;22),"B","C"))</f>
        <v>A</v>
      </c>
      <c r="X791" s="18" t="n">
        <f aca="false">HOUR(H791)</f>
        <v>12</v>
      </c>
      <c r="Y791" s="18" t="n">
        <f aca="false">ROUND((I791-H791)*1440,0)</f>
        <v>106</v>
      </c>
      <c r="Z791" s="18" t="n">
        <f aca="false">ROUND((J791-I791)*1440,0)</f>
        <v>13</v>
      </c>
      <c r="AA791" s="18" t="n">
        <f aca="false">ROUND((K791-J791)*1440,0)</f>
        <v>94</v>
      </c>
      <c r="AB791" s="18" t="n">
        <f aca="false">ROUND((L791-K791)*1440,0)</f>
        <v>4</v>
      </c>
      <c r="AC791" s="18" t="n">
        <f aca="false">ROUND((M791-L791)*1440,0)</f>
        <v>36</v>
      </c>
      <c r="AD791" s="18" t="n">
        <f aca="false">IF(N791="","",ROUND((N791-M791)*1440,0))</f>
        <v>158</v>
      </c>
      <c r="AE791" s="18" t="n">
        <f aca="false">IF(O791="","",ROUND((O791-N791)*1440,0))</f>
        <v>56</v>
      </c>
      <c r="AF791" s="18" t="n">
        <f aca="false">IF(P791="","",ROUND((P791-O791)*1440,0))</f>
        <v>28</v>
      </c>
      <c r="AG791" s="18" t="n">
        <f aca="false">IF(Q791="","",ROUND((Q791-P791)*1440,0))</f>
        <v>32</v>
      </c>
      <c r="AH791" s="18" t="n">
        <f aca="false">IF(Q791="","",ROUND((Q791-H791)*1440,0))</f>
        <v>527</v>
      </c>
      <c r="AI791" s="19" t="n">
        <f aca="false">ROUND(IF(O791="",Assumptions!$B$25-K791,O791-K791)*24,1)</f>
        <v>4.2</v>
      </c>
      <c r="AJ791" s="20" t="n">
        <f aca="false">ROUND(MAX(N(Y791)/Assumptions!$C$5, N(Z791)/Assumptions!$C$6, N(AA791)/Assumptions!$C$7, N(AB791)/Assumptions!$C$8, N(AC791)/Assumptions!$C$9, N(AD791)/Assumptions!$C$10, N(AE791)/Assumptions!$C$11, N(AF791)/Assumptions!$C$12, N(AG791)/Assumptions!$C$13),3)</f>
        <v>5.267</v>
      </c>
      <c r="AK791" s="0" t="str">
        <f aca="false">IF(OR(U791="Pending",U791="On Hold"),"Open GRN (awaiting)",IF(AJ791&lt;=1,"Within SLA",IF(ROUND(N(Y791)/Assumptions!$C$5,3)=AJ791,"Gate Wait",IF(ROUND(N(Z791)/Assumptions!$C$6,3)=AJ791,"Dock Wait",IF(ROUND(N(AA791)/Assumptions!$C$7,3)=AJ791,"Unloading",IF(ROUND(N(AB791)/Assumptions!$C$8,3)=AJ791,"Unload-to-QC Wait",IF(ROUND(N(AC791)/Assumptions!$C$9,3)=AJ791,"QC",IF(ROUND(N(AD791)/Assumptions!$C$10,3)=AJ791,"QC-to-GRN Wait",IF(ROUND(N(AE791)/Assumptions!$C$11,3)=AJ791,"GRN Processing",IF(ROUND(N(AF791)/Assumptions!$C$12,3)=AJ791,"GRN-to-Putaway Wait",IF(ROUND(N(AG791)/Assumptions!$C$13,3)=AJ791,"Putaway","Within SLA")))))))))))</f>
        <v>QC-to-GRN Wait</v>
      </c>
    </row>
    <row r="792" customFormat="false" ht="15" hidden="false" customHeight="false" outlineLevel="0" collapsed="false">
      <c r="A792" s="0" t="s">
        <v>2460</v>
      </c>
      <c r="B792" s="0" t="s">
        <v>2461</v>
      </c>
      <c r="C792" s="0" t="s">
        <v>286</v>
      </c>
      <c r="D792" s="0" t="s">
        <v>147</v>
      </c>
      <c r="E792" s="0" t="s">
        <v>2462</v>
      </c>
      <c r="F792" s="0" t="s">
        <v>137</v>
      </c>
      <c r="G792" s="0" t="s">
        <v>167</v>
      </c>
      <c r="H792" s="17" t="n">
        <v>46223.5368055556</v>
      </c>
      <c r="I792" s="17" t="n">
        <v>46223.5645833333</v>
      </c>
      <c r="J792" s="17" t="n">
        <v>46223.5826388889</v>
      </c>
      <c r="K792" s="17" t="n">
        <v>46223.6541666667</v>
      </c>
      <c r="L792" s="17" t="n">
        <v>46223.675</v>
      </c>
      <c r="M792" s="17" t="n">
        <v>46223.6923611111</v>
      </c>
      <c r="N792" s="17" t="n">
        <v>46223.6986111111</v>
      </c>
      <c r="O792" s="17" t="n">
        <v>46223.7173611111</v>
      </c>
      <c r="P792" s="17" t="n">
        <v>46223.7277777778</v>
      </c>
      <c r="Q792" s="17" t="n">
        <v>46223.7527777778</v>
      </c>
      <c r="R792" s="0" t="n">
        <v>3000</v>
      </c>
      <c r="S792" s="0" t="n">
        <v>0</v>
      </c>
      <c r="T792" s="0" t="n">
        <v>0</v>
      </c>
      <c r="U792" s="18" t="s">
        <v>130</v>
      </c>
      <c r="V792" s="18" t="s">
        <v>144</v>
      </c>
      <c r="W792" s="0" t="str">
        <f aca="false">IF(AND(X792&gt;=6,X792&lt;14),"A",IF(AND(X792&gt;=14,X792&lt;22),"B","C"))</f>
        <v>A</v>
      </c>
      <c r="X792" s="18" t="n">
        <f aca="false">HOUR(H792)</f>
        <v>12</v>
      </c>
      <c r="Y792" s="18" t="n">
        <f aca="false">ROUND((I792-H792)*1440,0)</f>
        <v>40</v>
      </c>
      <c r="Z792" s="18" t="n">
        <f aca="false">ROUND((J792-I792)*1440,0)</f>
        <v>26</v>
      </c>
      <c r="AA792" s="18" t="n">
        <f aca="false">ROUND((K792-J792)*1440,0)</f>
        <v>103</v>
      </c>
      <c r="AB792" s="18" t="n">
        <f aca="false">ROUND((L792-K792)*1440,0)</f>
        <v>30</v>
      </c>
      <c r="AC792" s="18" t="n">
        <f aca="false">ROUND((M792-L792)*1440,0)</f>
        <v>25</v>
      </c>
      <c r="AD792" s="18" t="n">
        <f aca="false">IF(N792="","",ROUND((N792-M792)*1440,0))</f>
        <v>9</v>
      </c>
      <c r="AE792" s="18" t="n">
        <f aca="false">IF(O792="","",ROUND((O792-N792)*1440,0))</f>
        <v>27</v>
      </c>
      <c r="AF792" s="18" t="n">
        <f aca="false">IF(P792="","",ROUND((P792-O792)*1440,0))</f>
        <v>15</v>
      </c>
      <c r="AG792" s="18" t="n">
        <f aca="false">IF(Q792="","",ROUND((Q792-P792)*1440,0))</f>
        <v>36</v>
      </c>
      <c r="AH792" s="18" t="n">
        <f aca="false">IF(Q792="","",ROUND((Q792-H792)*1440,0))</f>
        <v>311</v>
      </c>
      <c r="AI792" s="19" t="n">
        <f aca="false">ROUND(IF(O792="",Assumptions!$B$25-K792,O792-K792)*24,1)</f>
        <v>1.5</v>
      </c>
      <c r="AJ792" s="20" t="n">
        <f aca="false">ROUND(MAX(N(Y792)/Assumptions!$C$5, N(Z792)/Assumptions!$C$6, N(AA792)/Assumptions!$C$7, N(AB792)/Assumptions!$C$8, N(AC792)/Assumptions!$C$9, N(AD792)/Assumptions!$C$10, N(AE792)/Assumptions!$C$11, N(AF792)/Assumptions!$C$12, N(AG792)/Assumptions!$C$13),3)</f>
        <v>2</v>
      </c>
      <c r="AK792" s="0" t="str">
        <f aca="false">IF(OR(U792="Pending",U792="On Hold"),"Open GRN (awaiting)",IF(AJ792&lt;=1,"Within SLA",IF(ROUND(N(Y792)/Assumptions!$C$5,3)=AJ792,"Gate Wait",IF(ROUND(N(Z792)/Assumptions!$C$6,3)=AJ792,"Dock Wait",IF(ROUND(N(AA792)/Assumptions!$C$7,3)=AJ792,"Unloading",IF(ROUND(N(AB792)/Assumptions!$C$8,3)=AJ792,"Unload-to-QC Wait",IF(ROUND(N(AC792)/Assumptions!$C$9,3)=AJ792,"QC",IF(ROUND(N(AD792)/Assumptions!$C$10,3)=AJ792,"QC-to-GRN Wait",IF(ROUND(N(AE792)/Assumptions!$C$11,3)=AJ792,"GRN Processing",IF(ROUND(N(AF792)/Assumptions!$C$12,3)=AJ792,"GRN-to-Putaway Wait",IF(ROUND(N(AG792)/Assumptions!$C$13,3)=AJ792,"Putaway","Within SLA")))))))))))</f>
        <v>Unload-to-QC Wait</v>
      </c>
    </row>
    <row r="793" customFormat="false" ht="15" hidden="false" customHeight="false" outlineLevel="0" collapsed="false">
      <c r="A793" s="0" t="s">
        <v>2463</v>
      </c>
      <c r="B793" s="0" t="s">
        <v>2464</v>
      </c>
      <c r="C793" s="0" t="s">
        <v>286</v>
      </c>
      <c r="D793" s="0" t="s">
        <v>119</v>
      </c>
      <c r="E793" s="0" t="s">
        <v>2465</v>
      </c>
      <c r="F793" s="0" t="s">
        <v>121</v>
      </c>
      <c r="G793" s="0" t="s">
        <v>129</v>
      </c>
      <c r="H793" s="17" t="n">
        <v>46223.5402777778</v>
      </c>
      <c r="I793" s="17" t="n">
        <v>46223.5534722222</v>
      </c>
      <c r="J793" s="17" t="n">
        <v>46223.5590277778</v>
      </c>
      <c r="K793" s="17" t="n">
        <v>46223.5916666667</v>
      </c>
      <c r="L793" s="17" t="n">
        <v>46223.5993055556</v>
      </c>
      <c r="M793" s="17" t="n">
        <v>46223.6256944445</v>
      </c>
      <c r="N793" s="17" t="n">
        <v>46223.7083333333</v>
      </c>
      <c r="O793" s="17" t="n">
        <v>46223.75625</v>
      </c>
      <c r="P793" s="17" t="n">
        <v>46223.7680555556</v>
      </c>
      <c r="Q793" s="17" t="n">
        <v>46223.7881944445</v>
      </c>
      <c r="R793" s="0" t="n">
        <v>1234</v>
      </c>
      <c r="S793" s="0" t="n">
        <v>0</v>
      </c>
      <c r="T793" s="0" t="n">
        <v>0</v>
      </c>
      <c r="U793" s="18" t="s">
        <v>130</v>
      </c>
      <c r="V793" s="18" t="s">
        <v>131</v>
      </c>
      <c r="W793" s="0" t="str">
        <f aca="false">IF(AND(X793&gt;=6,X793&lt;14),"A",IF(AND(X793&gt;=14,X793&lt;22),"B","C"))</f>
        <v>A</v>
      </c>
      <c r="X793" s="18" t="n">
        <f aca="false">HOUR(H793)</f>
        <v>12</v>
      </c>
      <c r="Y793" s="18" t="n">
        <f aca="false">ROUND((I793-H793)*1440,0)</f>
        <v>19</v>
      </c>
      <c r="Z793" s="18" t="n">
        <f aca="false">ROUND((J793-I793)*1440,0)</f>
        <v>8</v>
      </c>
      <c r="AA793" s="18" t="n">
        <f aca="false">ROUND((K793-J793)*1440,0)</f>
        <v>47</v>
      </c>
      <c r="AB793" s="18" t="n">
        <f aca="false">ROUND((L793-K793)*1440,0)</f>
        <v>11</v>
      </c>
      <c r="AC793" s="18" t="n">
        <f aca="false">ROUND((M793-L793)*1440,0)</f>
        <v>38</v>
      </c>
      <c r="AD793" s="18" t="n">
        <f aca="false">IF(N793="","",ROUND((N793-M793)*1440,0))</f>
        <v>119</v>
      </c>
      <c r="AE793" s="18" t="n">
        <f aca="false">IF(O793="","",ROUND((O793-N793)*1440,0))</f>
        <v>69</v>
      </c>
      <c r="AF793" s="18" t="n">
        <f aca="false">IF(P793="","",ROUND((P793-O793)*1440,0))</f>
        <v>17</v>
      </c>
      <c r="AG793" s="18" t="n">
        <f aca="false">IF(Q793="","",ROUND((Q793-P793)*1440,0))</f>
        <v>29</v>
      </c>
      <c r="AH793" s="18" t="n">
        <f aca="false">IF(Q793="","",ROUND((Q793-H793)*1440,0))</f>
        <v>357</v>
      </c>
      <c r="AI793" s="19" t="n">
        <f aca="false">ROUND(IF(O793="",Assumptions!$B$25-K793,O793-K793)*24,1)</f>
        <v>4</v>
      </c>
      <c r="AJ793" s="20" t="n">
        <f aca="false">ROUND(MAX(N(Y793)/Assumptions!$C$5, N(Z793)/Assumptions!$C$6, N(AA793)/Assumptions!$C$7, N(AB793)/Assumptions!$C$8, N(AC793)/Assumptions!$C$9, N(AD793)/Assumptions!$C$10, N(AE793)/Assumptions!$C$11, N(AF793)/Assumptions!$C$12, N(AG793)/Assumptions!$C$13),3)</f>
        <v>3.967</v>
      </c>
      <c r="AK793" s="0" t="str">
        <f aca="false">IF(OR(U793="Pending",U793="On Hold"),"Open GRN (awaiting)",IF(AJ793&lt;=1,"Within SLA",IF(ROUND(N(Y793)/Assumptions!$C$5,3)=AJ793,"Gate Wait",IF(ROUND(N(Z793)/Assumptions!$C$6,3)=AJ793,"Dock Wait",IF(ROUND(N(AA793)/Assumptions!$C$7,3)=AJ793,"Unloading",IF(ROUND(N(AB793)/Assumptions!$C$8,3)=AJ793,"Unload-to-QC Wait",IF(ROUND(N(AC793)/Assumptions!$C$9,3)=AJ793,"QC",IF(ROUND(N(AD793)/Assumptions!$C$10,3)=AJ793,"QC-to-GRN Wait",IF(ROUND(N(AE793)/Assumptions!$C$11,3)=AJ793,"GRN Processing",IF(ROUND(N(AF793)/Assumptions!$C$12,3)=AJ793,"GRN-to-Putaway Wait",IF(ROUND(N(AG793)/Assumptions!$C$13,3)=AJ793,"Putaway","Within SLA")))))))))))</f>
        <v>QC-to-GRN Wait</v>
      </c>
    </row>
    <row r="794" customFormat="false" ht="15" hidden="false" customHeight="false" outlineLevel="0" collapsed="false">
      <c r="A794" s="0" t="s">
        <v>2466</v>
      </c>
      <c r="B794" s="0" t="s">
        <v>2467</v>
      </c>
      <c r="C794" s="0" t="s">
        <v>118</v>
      </c>
      <c r="D794" s="0" t="s">
        <v>135</v>
      </c>
      <c r="E794" s="0" t="s">
        <v>2468</v>
      </c>
      <c r="F794" s="0" t="s">
        <v>121</v>
      </c>
      <c r="G794" s="0" t="s">
        <v>138</v>
      </c>
      <c r="H794" s="17" t="n">
        <v>46223.54375</v>
      </c>
      <c r="I794" s="17" t="n">
        <v>46223.5694444445</v>
      </c>
      <c r="J794" s="17" t="n">
        <v>46223.5729166667</v>
      </c>
      <c r="K794" s="17" t="n">
        <v>46223.6041666667</v>
      </c>
      <c r="L794" s="17" t="n">
        <v>46223.6159722222</v>
      </c>
      <c r="M794" s="17" t="n">
        <v>46223.6319444445</v>
      </c>
      <c r="N794" s="17" t="n">
        <v>46223.64375</v>
      </c>
      <c r="O794" s="17" t="n">
        <v>46223.6902777778</v>
      </c>
      <c r="P794" s="17" t="n">
        <v>46223.7006944444</v>
      </c>
      <c r="Q794" s="17" t="n">
        <v>46223.7194444445</v>
      </c>
      <c r="R794" s="0" t="n">
        <v>562</v>
      </c>
      <c r="S794" s="0" t="n">
        <v>0</v>
      </c>
      <c r="T794" s="0" t="n">
        <v>0</v>
      </c>
      <c r="U794" s="18" t="s">
        <v>130</v>
      </c>
      <c r="V794" s="18" t="s">
        <v>131</v>
      </c>
      <c r="W794" s="0" t="str">
        <f aca="false">IF(AND(X794&gt;=6,X794&lt;14),"A",IF(AND(X794&gt;=14,X794&lt;22),"B","C"))</f>
        <v>A</v>
      </c>
      <c r="X794" s="18" t="n">
        <f aca="false">HOUR(H794)</f>
        <v>13</v>
      </c>
      <c r="Y794" s="18" t="n">
        <f aca="false">ROUND((I794-H794)*1440,0)</f>
        <v>37</v>
      </c>
      <c r="Z794" s="18" t="n">
        <f aca="false">ROUND((J794-I794)*1440,0)</f>
        <v>5</v>
      </c>
      <c r="AA794" s="18" t="n">
        <f aca="false">ROUND((K794-J794)*1440,0)</f>
        <v>45</v>
      </c>
      <c r="AB794" s="18" t="n">
        <f aca="false">ROUND((L794-K794)*1440,0)</f>
        <v>17</v>
      </c>
      <c r="AC794" s="18" t="n">
        <f aca="false">ROUND((M794-L794)*1440,0)</f>
        <v>23</v>
      </c>
      <c r="AD794" s="18" t="n">
        <f aca="false">IF(N794="","",ROUND((N794-M794)*1440,0))</f>
        <v>17</v>
      </c>
      <c r="AE794" s="18" t="n">
        <f aca="false">IF(O794="","",ROUND((O794-N794)*1440,0))</f>
        <v>67</v>
      </c>
      <c r="AF794" s="18" t="n">
        <f aca="false">IF(P794="","",ROUND((P794-O794)*1440,0))</f>
        <v>15</v>
      </c>
      <c r="AG794" s="18" t="n">
        <f aca="false">IF(Q794="","",ROUND((Q794-P794)*1440,0))</f>
        <v>27</v>
      </c>
      <c r="AH794" s="18" t="n">
        <f aca="false">IF(Q794="","",ROUND((Q794-H794)*1440,0))</f>
        <v>253</v>
      </c>
      <c r="AI794" s="19" t="n">
        <f aca="false">ROUND(IF(O794="",Assumptions!$B$25-K794,O794-K794)*24,1)</f>
        <v>2.1</v>
      </c>
      <c r="AJ794" s="20" t="n">
        <f aca="false">ROUND(MAX(N(Y794)/Assumptions!$C$5, N(Z794)/Assumptions!$C$6, N(AA794)/Assumptions!$C$7, N(AB794)/Assumptions!$C$8, N(AC794)/Assumptions!$C$9, N(AD794)/Assumptions!$C$10, N(AE794)/Assumptions!$C$11, N(AF794)/Assumptions!$C$12, N(AG794)/Assumptions!$C$13),3)</f>
        <v>1.489</v>
      </c>
      <c r="AK794" s="0" t="str">
        <f aca="false">IF(OR(U794="Pending",U794="On Hold"),"Open GRN (awaiting)",IF(AJ794&lt;=1,"Within SLA",IF(ROUND(N(Y794)/Assumptions!$C$5,3)=AJ794,"Gate Wait",IF(ROUND(N(Z794)/Assumptions!$C$6,3)=AJ794,"Dock Wait",IF(ROUND(N(AA794)/Assumptions!$C$7,3)=AJ794,"Unloading",IF(ROUND(N(AB794)/Assumptions!$C$8,3)=AJ794,"Unload-to-QC Wait",IF(ROUND(N(AC794)/Assumptions!$C$9,3)=AJ794,"QC",IF(ROUND(N(AD794)/Assumptions!$C$10,3)=AJ794,"QC-to-GRN Wait",IF(ROUND(N(AE794)/Assumptions!$C$11,3)=AJ794,"GRN Processing",IF(ROUND(N(AF794)/Assumptions!$C$12,3)=AJ794,"GRN-to-Putaway Wait",IF(ROUND(N(AG794)/Assumptions!$C$13,3)=AJ794,"Putaway","Within SLA")))))))))))</f>
        <v>GRN Processing</v>
      </c>
    </row>
    <row r="795" customFormat="false" ht="15" hidden="false" customHeight="false" outlineLevel="0" collapsed="false">
      <c r="A795" s="0" t="s">
        <v>2469</v>
      </c>
      <c r="B795" s="0" t="s">
        <v>2470</v>
      </c>
      <c r="C795" s="0" t="s">
        <v>170</v>
      </c>
      <c r="D795" s="0" t="s">
        <v>147</v>
      </c>
      <c r="E795" s="0" t="s">
        <v>2471</v>
      </c>
      <c r="F795" s="0" t="s">
        <v>177</v>
      </c>
      <c r="G795" s="0" t="s">
        <v>150</v>
      </c>
      <c r="H795" s="17" t="n">
        <v>46223.5631944445</v>
      </c>
      <c r="I795" s="17" t="n">
        <v>46223.5944444445</v>
      </c>
      <c r="J795" s="17" t="n">
        <v>46223.6</v>
      </c>
      <c r="K795" s="17" t="n">
        <v>46223.6118055556</v>
      </c>
      <c r="L795" s="17" t="n">
        <v>46223.6326388889</v>
      </c>
      <c r="M795" s="17" t="n">
        <v>46223.6541666667</v>
      </c>
      <c r="N795" s="17" t="n">
        <v>46223.6715277778</v>
      </c>
      <c r="O795" s="17" t="n">
        <v>46223.7097222222</v>
      </c>
      <c r="P795" s="17" t="n">
        <v>46223.7173611111</v>
      </c>
      <c r="Q795" s="17" t="n">
        <v>46223.7326388889</v>
      </c>
      <c r="R795" s="0" t="n">
        <v>178</v>
      </c>
      <c r="S795" s="0" t="n">
        <v>0</v>
      </c>
      <c r="T795" s="0" t="n">
        <v>0</v>
      </c>
      <c r="U795" s="18" t="s">
        <v>130</v>
      </c>
      <c r="V795" s="18" t="s">
        <v>139</v>
      </c>
      <c r="W795" s="0" t="str">
        <f aca="false">IF(AND(X795&gt;=6,X795&lt;14),"A",IF(AND(X795&gt;=14,X795&lt;22),"B","C"))</f>
        <v>A</v>
      </c>
      <c r="X795" s="18" t="n">
        <f aca="false">HOUR(H795)</f>
        <v>13</v>
      </c>
      <c r="Y795" s="18" t="n">
        <f aca="false">ROUND((I795-H795)*1440,0)</f>
        <v>45</v>
      </c>
      <c r="Z795" s="18" t="n">
        <f aca="false">ROUND((J795-I795)*1440,0)</f>
        <v>8</v>
      </c>
      <c r="AA795" s="18" t="n">
        <f aca="false">ROUND((K795-J795)*1440,0)</f>
        <v>17</v>
      </c>
      <c r="AB795" s="18" t="n">
        <f aca="false">ROUND((L795-K795)*1440,0)</f>
        <v>30</v>
      </c>
      <c r="AC795" s="18" t="n">
        <f aca="false">ROUND((M795-L795)*1440,0)</f>
        <v>31</v>
      </c>
      <c r="AD795" s="18" t="n">
        <f aca="false">IF(N795="","",ROUND((N795-M795)*1440,0))</f>
        <v>25</v>
      </c>
      <c r="AE795" s="18" t="n">
        <f aca="false">IF(O795="","",ROUND((O795-N795)*1440,0))</f>
        <v>55</v>
      </c>
      <c r="AF795" s="18" t="n">
        <f aca="false">IF(P795="","",ROUND((P795-O795)*1440,0))</f>
        <v>11</v>
      </c>
      <c r="AG795" s="18" t="n">
        <f aca="false">IF(Q795="","",ROUND((Q795-P795)*1440,0))</f>
        <v>22</v>
      </c>
      <c r="AH795" s="18" t="n">
        <f aca="false">IF(Q795="","",ROUND((Q795-H795)*1440,0))</f>
        <v>244</v>
      </c>
      <c r="AI795" s="19" t="n">
        <f aca="false">ROUND(IF(O795="",Assumptions!$B$25-K795,O795-K795)*24,1)</f>
        <v>2.4</v>
      </c>
      <c r="AJ795" s="20" t="n">
        <f aca="false">ROUND(MAX(N(Y795)/Assumptions!$C$5, N(Z795)/Assumptions!$C$6, N(AA795)/Assumptions!$C$7, N(AB795)/Assumptions!$C$8, N(AC795)/Assumptions!$C$9, N(AD795)/Assumptions!$C$10, N(AE795)/Assumptions!$C$11, N(AF795)/Assumptions!$C$12, N(AG795)/Assumptions!$C$13),3)</f>
        <v>2</v>
      </c>
      <c r="AK795" s="0" t="str">
        <f aca="false">IF(OR(U795="Pending",U795="On Hold"),"Open GRN (awaiting)",IF(AJ795&lt;=1,"Within SLA",IF(ROUND(N(Y795)/Assumptions!$C$5,3)=AJ795,"Gate Wait",IF(ROUND(N(Z795)/Assumptions!$C$6,3)=AJ795,"Dock Wait",IF(ROUND(N(AA795)/Assumptions!$C$7,3)=AJ795,"Unloading",IF(ROUND(N(AB795)/Assumptions!$C$8,3)=AJ795,"Unload-to-QC Wait",IF(ROUND(N(AC795)/Assumptions!$C$9,3)=AJ795,"QC",IF(ROUND(N(AD795)/Assumptions!$C$10,3)=AJ795,"QC-to-GRN Wait",IF(ROUND(N(AE795)/Assumptions!$C$11,3)=AJ795,"GRN Processing",IF(ROUND(N(AF795)/Assumptions!$C$12,3)=AJ795,"GRN-to-Putaway Wait",IF(ROUND(N(AG795)/Assumptions!$C$13,3)=AJ795,"Putaway","Within SLA")))))))))))</f>
        <v>Unload-to-QC Wait</v>
      </c>
    </row>
    <row r="796" customFormat="false" ht="15" hidden="false" customHeight="false" outlineLevel="0" collapsed="false">
      <c r="A796" s="0" t="s">
        <v>2472</v>
      </c>
      <c r="B796" s="0" t="s">
        <v>2473</v>
      </c>
      <c r="C796" s="0" t="s">
        <v>142</v>
      </c>
      <c r="D796" s="0" t="s">
        <v>119</v>
      </c>
      <c r="E796" s="0" t="s">
        <v>2474</v>
      </c>
      <c r="F796" s="0" t="s">
        <v>137</v>
      </c>
      <c r="G796" s="0" t="s">
        <v>122</v>
      </c>
      <c r="H796" s="17" t="n">
        <v>46223.5756944444</v>
      </c>
      <c r="I796" s="17" t="n">
        <v>46223.5819444444</v>
      </c>
      <c r="J796" s="17" t="n">
        <v>46223.5875</v>
      </c>
      <c r="K796" s="17" t="n">
        <v>46223.6034722222</v>
      </c>
      <c r="L796" s="17" t="n">
        <v>46223.6118055556</v>
      </c>
      <c r="M796" s="17" t="n">
        <v>46223.6319444445</v>
      </c>
      <c r="N796" s="17" t="n">
        <v>46223.6506944444</v>
      </c>
      <c r="O796" s="17" t="n">
        <v>46223.69375</v>
      </c>
      <c r="P796" s="17" t="n">
        <v>46223.6986111111</v>
      </c>
      <c r="Q796" s="17" t="n">
        <v>46223.71875</v>
      </c>
      <c r="R796" s="0" t="n">
        <v>217</v>
      </c>
      <c r="S796" s="0" t="n">
        <v>0</v>
      </c>
      <c r="T796" s="0" t="n">
        <v>0</v>
      </c>
      <c r="U796" s="18" t="s">
        <v>130</v>
      </c>
      <c r="V796" s="18" t="s">
        <v>156</v>
      </c>
      <c r="W796" s="0" t="str">
        <f aca="false">IF(AND(X796&gt;=6,X796&lt;14),"A",IF(AND(X796&gt;=14,X796&lt;22),"B","C"))</f>
        <v>A</v>
      </c>
      <c r="X796" s="18" t="n">
        <f aca="false">HOUR(H796)</f>
        <v>13</v>
      </c>
      <c r="Y796" s="18" t="n">
        <f aca="false">ROUND((I796-H796)*1440,0)</f>
        <v>9</v>
      </c>
      <c r="Z796" s="18" t="n">
        <f aca="false">ROUND((J796-I796)*1440,0)</f>
        <v>8</v>
      </c>
      <c r="AA796" s="18" t="n">
        <f aca="false">ROUND((K796-J796)*1440,0)</f>
        <v>23</v>
      </c>
      <c r="AB796" s="18" t="n">
        <f aca="false">ROUND((L796-K796)*1440,0)</f>
        <v>12</v>
      </c>
      <c r="AC796" s="18" t="n">
        <f aca="false">ROUND((M796-L796)*1440,0)</f>
        <v>29</v>
      </c>
      <c r="AD796" s="18" t="n">
        <f aca="false">IF(N796="","",ROUND((N796-M796)*1440,0))</f>
        <v>27</v>
      </c>
      <c r="AE796" s="18" t="n">
        <f aca="false">IF(O796="","",ROUND((O796-N796)*1440,0))</f>
        <v>62</v>
      </c>
      <c r="AF796" s="18" t="n">
        <f aca="false">IF(P796="","",ROUND((P796-O796)*1440,0))</f>
        <v>7</v>
      </c>
      <c r="AG796" s="18" t="n">
        <f aca="false">IF(Q796="","",ROUND((Q796-P796)*1440,0))</f>
        <v>29</v>
      </c>
      <c r="AH796" s="18" t="n">
        <f aca="false">IF(Q796="","",ROUND((Q796-H796)*1440,0))</f>
        <v>206</v>
      </c>
      <c r="AI796" s="19" t="n">
        <f aca="false">ROUND(IF(O796="",Assumptions!$B$25-K796,O796-K796)*24,1)</f>
        <v>2.2</v>
      </c>
      <c r="AJ796" s="20" t="n">
        <f aca="false">ROUND(MAX(N(Y796)/Assumptions!$C$5, N(Z796)/Assumptions!$C$6, N(AA796)/Assumptions!$C$7, N(AB796)/Assumptions!$C$8, N(AC796)/Assumptions!$C$9, N(AD796)/Assumptions!$C$10, N(AE796)/Assumptions!$C$11, N(AF796)/Assumptions!$C$12, N(AG796)/Assumptions!$C$13),3)</f>
        <v>1.378</v>
      </c>
      <c r="AK796" s="0" t="str">
        <f aca="false">IF(OR(U796="Pending",U796="On Hold"),"Open GRN (awaiting)",IF(AJ796&lt;=1,"Within SLA",IF(ROUND(N(Y796)/Assumptions!$C$5,3)=AJ796,"Gate Wait",IF(ROUND(N(Z796)/Assumptions!$C$6,3)=AJ796,"Dock Wait",IF(ROUND(N(AA796)/Assumptions!$C$7,3)=AJ796,"Unloading",IF(ROUND(N(AB796)/Assumptions!$C$8,3)=AJ796,"Unload-to-QC Wait",IF(ROUND(N(AC796)/Assumptions!$C$9,3)=AJ796,"QC",IF(ROUND(N(AD796)/Assumptions!$C$10,3)=AJ796,"QC-to-GRN Wait",IF(ROUND(N(AE796)/Assumptions!$C$11,3)=AJ796,"GRN Processing",IF(ROUND(N(AF796)/Assumptions!$C$12,3)=AJ796,"GRN-to-Putaway Wait",IF(ROUND(N(AG796)/Assumptions!$C$13,3)=AJ796,"Putaway","Within SLA")))))))))))</f>
        <v>GRN Processing</v>
      </c>
    </row>
    <row r="797" customFormat="false" ht="15" hidden="false" customHeight="false" outlineLevel="0" collapsed="false">
      <c r="A797" s="0" t="s">
        <v>2475</v>
      </c>
      <c r="B797" s="0" t="s">
        <v>2476</v>
      </c>
      <c r="C797" s="0" t="s">
        <v>252</v>
      </c>
      <c r="D797" s="0" t="s">
        <v>135</v>
      </c>
      <c r="E797" s="0" t="s">
        <v>2477</v>
      </c>
      <c r="F797" s="0" t="s">
        <v>155</v>
      </c>
      <c r="G797" s="0" t="s">
        <v>178</v>
      </c>
      <c r="H797" s="17" t="n">
        <v>46223.5777777778</v>
      </c>
      <c r="I797" s="17" t="n">
        <v>46223.6131944444</v>
      </c>
      <c r="J797" s="17" t="n">
        <v>46223.6180555556</v>
      </c>
      <c r="K797" s="17" t="n">
        <v>46223.6284722222</v>
      </c>
      <c r="L797" s="17" t="n">
        <v>46223.6326388889</v>
      </c>
      <c r="M797" s="17" t="n">
        <v>46223.6465277778</v>
      </c>
      <c r="N797" s="17" t="n">
        <v>46223.6701388889</v>
      </c>
      <c r="O797" s="17" t="n">
        <v>46223.6986111111</v>
      </c>
      <c r="P797" s="17" t="n">
        <v>46223.7041666667</v>
      </c>
      <c r="Q797" s="17" t="n">
        <v>46223.725</v>
      </c>
      <c r="R797" s="0" t="n">
        <v>278</v>
      </c>
      <c r="S797" s="0" t="n">
        <v>0</v>
      </c>
      <c r="T797" s="0" t="n">
        <v>0</v>
      </c>
      <c r="U797" s="18" t="s">
        <v>130</v>
      </c>
      <c r="V797" s="18" t="s">
        <v>82</v>
      </c>
      <c r="W797" s="0" t="str">
        <f aca="false">IF(AND(X797&gt;=6,X797&lt;14),"A",IF(AND(X797&gt;=14,X797&lt;22),"B","C"))</f>
        <v>A</v>
      </c>
      <c r="X797" s="18" t="n">
        <f aca="false">HOUR(H797)</f>
        <v>13</v>
      </c>
      <c r="Y797" s="18" t="n">
        <f aca="false">ROUND((I797-H797)*1440,0)</f>
        <v>51</v>
      </c>
      <c r="Z797" s="18" t="n">
        <f aca="false">ROUND((J797-I797)*1440,0)</f>
        <v>7</v>
      </c>
      <c r="AA797" s="18" t="n">
        <f aca="false">ROUND((K797-J797)*1440,0)</f>
        <v>15</v>
      </c>
      <c r="AB797" s="18" t="n">
        <f aca="false">ROUND((L797-K797)*1440,0)</f>
        <v>6</v>
      </c>
      <c r="AC797" s="18" t="n">
        <f aca="false">ROUND((M797-L797)*1440,0)</f>
        <v>20</v>
      </c>
      <c r="AD797" s="18" t="n">
        <f aca="false">IF(N797="","",ROUND((N797-M797)*1440,0))</f>
        <v>34</v>
      </c>
      <c r="AE797" s="18" t="n">
        <f aca="false">IF(O797="","",ROUND((O797-N797)*1440,0))</f>
        <v>41</v>
      </c>
      <c r="AF797" s="18" t="n">
        <f aca="false">IF(P797="","",ROUND((P797-O797)*1440,0))</f>
        <v>8</v>
      </c>
      <c r="AG797" s="18" t="n">
        <f aca="false">IF(Q797="","",ROUND((Q797-P797)*1440,0))</f>
        <v>30</v>
      </c>
      <c r="AH797" s="18" t="n">
        <f aca="false">IF(Q797="","",ROUND((Q797-H797)*1440,0))</f>
        <v>212</v>
      </c>
      <c r="AI797" s="19" t="n">
        <f aca="false">ROUND(IF(O797="",Assumptions!$B$25-K797,O797-K797)*24,1)</f>
        <v>1.7</v>
      </c>
      <c r="AJ797" s="20" t="n">
        <f aca="false">ROUND(MAX(N(Y797)/Assumptions!$C$5, N(Z797)/Assumptions!$C$6, N(AA797)/Assumptions!$C$7, N(AB797)/Assumptions!$C$8, N(AC797)/Assumptions!$C$9, N(AD797)/Assumptions!$C$10, N(AE797)/Assumptions!$C$11, N(AF797)/Assumptions!$C$12, N(AG797)/Assumptions!$C$13),3)</f>
        <v>1.7</v>
      </c>
      <c r="AK797" s="0" t="str">
        <f aca="false">IF(OR(U797="Pending",U797="On Hold"),"Open GRN (awaiting)",IF(AJ797&lt;=1,"Within SLA",IF(ROUND(N(Y797)/Assumptions!$C$5,3)=AJ797,"Gate Wait",IF(ROUND(N(Z797)/Assumptions!$C$6,3)=AJ797,"Dock Wait",IF(ROUND(N(AA797)/Assumptions!$C$7,3)=AJ797,"Unloading",IF(ROUND(N(AB797)/Assumptions!$C$8,3)=AJ797,"Unload-to-QC Wait",IF(ROUND(N(AC797)/Assumptions!$C$9,3)=AJ797,"QC",IF(ROUND(N(AD797)/Assumptions!$C$10,3)=AJ797,"QC-to-GRN Wait",IF(ROUND(N(AE797)/Assumptions!$C$11,3)=AJ797,"GRN Processing",IF(ROUND(N(AF797)/Assumptions!$C$12,3)=AJ797,"GRN-to-Putaway Wait",IF(ROUND(N(AG797)/Assumptions!$C$13,3)=AJ797,"Putaway","Within SLA")))))))))))</f>
        <v>Gate Wait</v>
      </c>
    </row>
    <row r="798" customFormat="false" ht="15" hidden="false" customHeight="false" outlineLevel="0" collapsed="false">
      <c r="A798" s="0" t="s">
        <v>2478</v>
      </c>
      <c r="B798" s="0" t="s">
        <v>2479</v>
      </c>
      <c r="C798" s="0" t="s">
        <v>218</v>
      </c>
      <c r="D798" s="0" t="s">
        <v>147</v>
      </c>
      <c r="E798" s="0" t="s">
        <v>1445</v>
      </c>
      <c r="F798" s="0" t="s">
        <v>137</v>
      </c>
      <c r="G798" s="0" t="s">
        <v>167</v>
      </c>
      <c r="H798" s="17" t="n">
        <v>46223.5798611111</v>
      </c>
      <c r="I798" s="17" t="n">
        <v>46223.5868055556</v>
      </c>
      <c r="J798" s="17" t="n">
        <v>46223.5930555556</v>
      </c>
      <c r="K798" s="17" t="n">
        <v>46223.6243055556</v>
      </c>
      <c r="L798" s="17" t="n">
        <v>46223.6291666667</v>
      </c>
      <c r="M798" s="17" t="n">
        <v>46223.6444444444</v>
      </c>
      <c r="N798" s="17" t="n">
        <v>46223.6631944445</v>
      </c>
      <c r="O798" s="17" t="n">
        <v>46223.6763888889</v>
      </c>
      <c r="P798" s="17" t="n">
        <v>46223.6965277778</v>
      </c>
      <c r="Q798" s="17" t="n">
        <v>46223.70625</v>
      </c>
      <c r="R798" s="0" t="n">
        <v>240</v>
      </c>
      <c r="S798" s="0" t="n">
        <v>0</v>
      </c>
      <c r="T798" s="0" t="n">
        <v>0</v>
      </c>
      <c r="U798" s="18" t="s">
        <v>130</v>
      </c>
      <c r="V798" s="18" t="s">
        <v>144</v>
      </c>
      <c r="W798" s="0" t="str">
        <f aca="false">IF(AND(X798&gt;=6,X798&lt;14),"A",IF(AND(X798&gt;=14,X798&lt;22),"B","C"))</f>
        <v>A</v>
      </c>
      <c r="X798" s="18" t="n">
        <f aca="false">HOUR(H798)</f>
        <v>13</v>
      </c>
      <c r="Y798" s="18" t="n">
        <f aca="false">ROUND((I798-H798)*1440,0)</f>
        <v>10</v>
      </c>
      <c r="Z798" s="18" t="n">
        <f aca="false">ROUND((J798-I798)*1440,0)</f>
        <v>9</v>
      </c>
      <c r="AA798" s="18" t="n">
        <f aca="false">ROUND((K798-J798)*1440,0)</f>
        <v>45</v>
      </c>
      <c r="AB798" s="18" t="n">
        <f aca="false">ROUND((L798-K798)*1440,0)</f>
        <v>7</v>
      </c>
      <c r="AC798" s="18" t="n">
        <f aca="false">ROUND((M798-L798)*1440,0)</f>
        <v>22</v>
      </c>
      <c r="AD798" s="18" t="n">
        <f aca="false">IF(N798="","",ROUND((N798-M798)*1440,0))</f>
        <v>27</v>
      </c>
      <c r="AE798" s="18" t="n">
        <f aca="false">IF(O798="","",ROUND((O798-N798)*1440,0))</f>
        <v>19</v>
      </c>
      <c r="AF798" s="18" t="n">
        <f aca="false">IF(P798="","",ROUND((P798-O798)*1440,0))</f>
        <v>29</v>
      </c>
      <c r="AG798" s="18" t="n">
        <f aca="false">IF(Q798="","",ROUND((Q798-P798)*1440,0))</f>
        <v>14</v>
      </c>
      <c r="AH798" s="18" t="n">
        <f aca="false">IF(Q798="","",ROUND((Q798-H798)*1440,0))</f>
        <v>182</v>
      </c>
      <c r="AI798" s="19" t="n">
        <f aca="false">ROUND(IF(O798="",Assumptions!$B$25-K798,O798-K798)*24,1)</f>
        <v>1.3</v>
      </c>
      <c r="AJ798" s="20" t="n">
        <f aca="false">ROUND(MAX(N(Y798)/Assumptions!$C$5, N(Z798)/Assumptions!$C$6, N(AA798)/Assumptions!$C$7, N(AB798)/Assumptions!$C$8, N(AC798)/Assumptions!$C$9, N(AD798)/Assumptions!$C$10, N(AE798)/Assumptions!$C$11, N(AF798)/Assumptions!$C$12, N(AG798)/Assumptions!$C$13),3)</f>
        <v>1.45</v>
      </c>
      <c r="AK798" s="0" t="str">
        <f aca="false">IF(OR(U798="Pending",U798="On Hold"),"Open GRN (awaiting)",IF(AJ798&lt;=1,"Within SLA",IF(ROUND(N(Y798)/Assumptions!$C$5,3)=AJ798,"Gate Wait",IF(ROUND(N(Z798)/Assumptions!$C$6,3)=AJ798,"Dock Wait",IF(ROUND(N(AA798)/Assumptions!$C$7,3)=AJ798,"Unloading",IF(ROUND(N(AB798)/Assumptions!$C$8,3)=AJ798,"Unload-to-QC Wait",IF(ROUND(N(AC798)/Assumptions!$C$9,3)=AJ798,"QC",IF(ROUND(N(AD798)/Assumptions!$C$10,3)=AJ798,"QC-to-GRN Wait",IF(ROUND(N(AE798)/Assumptions!$C$11,3)=AJ798,"GRN Processing",IF(ROUND(N(AF798)/Assumptions!$C$12,3)=AJ798,"GRN-to-Putaway Wait",IF(ROUND(N(AG798)/Assumptions!$C$13,3)=AJ798,"Putaway","Within SLA")))))))))))</f>
        <v>GRN-to-Putaway Wait</v>
      </c>
    </row>
    <row r="799" customFormat="false" ht="15" hidden="false" customHeight="false" outlineLevel="0" collapsed="false">
      <c r="A799" s="0" t="s">
        <v>2480</v>
      </c>
      <c r="B799" s="0" t="s">
        <v>2481</v>
      </c>
      <c r="C799" s="0" t="s">
        <v>175</v>
      </c>
      <c r="D799" s="0" t="s">
        <v>147</v>
      </c>
      <c r="E799" s="0" t="s">
        <v>2482</v>
      </c>
      <c r="F799" s="0" t="s">
        <v>177</v>
      </c>
      <c r="G799" s="0" t="s">
        <v>150</v>
      </c>
      <c r="H799" s="17" t="n">
        <v>46223.5909722222</v>
      </c>
      <c r="I799" s="17" t="n">
        <v>46223.6291666667</v>
      </c>
      <c r="J799" s="17" t="n">
        <v>46223.6402777778</v>
      </c>
      <c r="K799" s="17" t="n">
        <v>46223.6805555556</v>
      </c>
      <c r="L799" s="17" t="n">
        <v>46223.6930555556</v>
      </c>
      <c r="M799" s="17" t="n">
        <v>46223.7201388889</v>
      </c>
      <c r="N799" s="17" t="n">
        <v>46223.7784722222</v>
      </c>
      <c r="O799" s="17" t="n">
        <v>46223.7861111111</v>
      </c>
      <c r="P799" s="17" t="n">
        <v>46223.7909722222</v>
      </c>
      <c r="Q799" s="17" t="n">
        <v>46223.8034722222</v>
      </c>
      <c r="R799" s="0" t="n">
        <v>678</v>
      </c>
      <c r="S799" s="0" t="n">
        <v>0</v>
      </c>
      <c r="T799" s="0" t="n">
        <v>0</v>
      </c>
      <c r="U799" s="18" t="s">
        <v>130</v>
      </c>
      <c r="V799" s="18" t="s">
        <v>144</v>
      </c>
      <c r="W799" s="0" t="str">
        <f aca="false">IF(AND(X799&gt;=6,X799&lt;14),"A",IF(AND(X799&gt;=14,X799&lt;22),"B","C"))</f>
        <v>B</v>
      </c>
      <c r="X799" s="18" t="n">
        <f aca="false">HOUR(H799)</f>
        <v>14</v>
      </c>
      <c r="Y799" s="18" t="n">
        <f aca="false">ROUND((I799-H799)*1440,0)</f>
        <v>55</v>
      </c>
      <c r="Z799" s="18" t="n">
        <f aca="false">ROUND((J799-I799)*1440,0)</f>
        <v>16</v>
      </c>
      <c r="AA799" s="18" t="n">
        <f aca="false">ROUND((K799-J799)*1440,0)</f>
        <v>58</v>
      </c>
      <c r="AB799" s="18" t="n">
        <f aca="false">ROUND((L799-K799)*1440,0)</f>
        <v>18</v>
      </c>
      <c r="AC799" s="18" t="n">
        <f aca="false">ROUND((M799-L799)*1440,0)</f>
        <v>39</v>
      </c>
      <c r="AD799" s="18" t="n">
        <f aca="false">IF(N799="","",ROUND((N799-M799)*1440,0))</f>
        <v>84</v>
      </c>
      <c r="AE799" s="18" t="n">
        <f aca="false">IF(O799="","",ROUND((O799-N799)*1440,0))</f>
        <v>11</v>
      </c>
      <c r="AF799" s="18" t="n">
        <f aca="false">IF(P799="","",ROUND((P799-O799)*1440,0))</f>
        <v>7</v>
      </c>
      <c r="AG799" s="18" t="n">
        <f aca="false">IF(Q799="","",ROUND((Q799-P799)*1440,0))</f>
        <v>18</v>
      </c>
      <c r="AH799" s="18" t="n">
        <f aca="false">IF(Q799="","",ROUND((Q799-H799)*1440,0))</f>
        <v>306</v>
      </c>
      <c r="AI799" s="19" t="n">
        <f aca="false">ROUND(IF(O799="",Assumptions!$B$25-K799,O799-K799)*24,1)</f>
        <v>2.5</v>
      </c>
      <c r="AJ799" s="20" t="n">
        <f aca="false">ROUND(MAX(N(Y799)/Assumptions!$C$5, N(Z799)/Assumptions!$C$6, N(AA799)/Assumptions!$C$7, N(AB799)/Assumptions!$C$8, N(AC799)/Assumptions!$C$9, N(AD799)/Assumptions!$C$10, N(AE799)/Assumptions!$C$11, N(AF799)/Assumptions!$C$12, N(AG799)/Assumptions!$C$13),3)</f>
        <v>2.8</v>
      </c>
      <c r="AK799" s="0" t="str">
        <f aca="false">IF(OR(U799="Pending",U799="On Hold"),"Open GRN (awaiting)",IF(AJ799&lt;=1,"Within SLA",IF(ROUND(N(Y799)/Assumptions!$C$5,3)=AJ799,"Gate Wait",IF(ROUND(N(Z799)/Assumptions!$C$6,3)=AJ799,"Dock Wait",IF(ROUND(N(AA799)/Assumptions!$C$7,3)=AJ799,"Unloading",IF(ROUND(N(AB799)/Assumptions!$C$8,3)=AJ799,"Unload-to-QC Wait",IF(ROUND(N(AC799)/Assumptions!$C$9,3)=AJ799,"QC",IF(ROUND(N(AD799)/Assumptions!$C$10,3)=AJ799,"QC-to-GRN Wait",IF(ROUND(N(AE799)/Assumptions!$C$11,3)=AJ799,"GRN Processing",IF(ROUND(N(AF799)/Assumptions!$C$12,3)=AJ799,"GRN-to-Putaway Wait",IF(ROUND(N(AG799)/Assumptions!$C$13,3)=AJ799,"Putaway","Within SLA")))))))))))</f>
        <v>QC-to-GRN Wait</v>
      </c>
    </row>
    <row r="800" customFormat="false" ht="15" hidden="false" customHeight="false" outlineLevel="0" collapsed="false">
      <c r="A800" s="0" t="s">
        <v>2483</v>
      </c>
      <c r="B800" s="0" t="s">
        <v>2484</v>
      </c>
      <c r="C800" s="0" t="s">
        <v>134</v>
      </c>
      <c r="D800" s="0" t="s">
        <v>135</v>
      </c>
      <c r="E800" s="0" t="s">
        <v>2485</v>
      </c>
      <c r="F800" s="0" t="s">
        <v>149</v>
      </c>
      <c r="G800" s="0" t="s">
        <v>178</v>
      </c>
      <c r="H800" s="17" t="n">
        <v>46223.5951388889</v>
      </c>
      <c r="I800" s="17" t="n">
        <v>46223.6006944445</v>
      </c>
      <c r="J800" s="17" t="n">
        <v>46223.6069444444</v>
      </c>
      <c r="K800" s="17" t="n">
        <v>46223.6319444445</v>
      </c>
      <c r="L800" s="17" t="n">
        <v>46223.65</v>
      </c>
      <c r="M800" s="17" t="n">
        <v>46223.6916666667</v>
      </c>
      <c r="N800" s="17" t="n">
        <v>46223.7069444444</v>
      </c>
      <c r="O800" s="17" t="n">
        <v>46223.7513888889</v>
      </c>
      <c r="P800" s="17" t="n">
        <v>46223.7590277778</v>
      </c>
      <c r="Q800" s="17" t="n">
        <v>46223.7729166667</v>
      </c>
      <c r="R800" s="0" t="n">
        <v>369</v>
      </c>
      <c r="S800" s="0" t="n">
        <v>0</v>
      </c>
      <c r="T800" s="0" t="n">
        <v>0</v>
      </c>
      <c r="U800" s="18" t="s">
        <v>130</v>
      </c>
      <c r="V800" s="18" t="s">
        <v>144</v>
      </c>
      <c r="W800" s="0" t="str">
        <f aca="false">IF(AND(X800&gt;=6,X800&lt;14),"A",IF(AND(X800&gt;=14,X800&lt;22),"B","C"))</f>
        <v>B</v>
      </c>
      <c r="X800" s="18" t="n">
        <f aca="false">HOUR(H800)</f>
        <v>14</v>
      </c>
      <c r="Y800" s="18" t="n">
        <f aca="false">ROUND((I800-H800)*1440,0)</f>
        <v>8</v>
      </c>
      <c r="Z800" s="18" t="n">
        <f aca="false">ROUND((J800-I800)*1440,0)</f>
        <v>9</v>
      </c>
      <c r="AA800" s="18" t="n">
        <f aca="false">ROUND((K800-J800)*1440,0)</f>
        <v>36</v>
      </c>
      <c r="AB800" s="18" t="n">
        <f aca="false">ROUND((L800-K800)*1440,0)</f>
        <v>26</v>
      </c>
      <c r="AC800" s="18" t="n">
        <f aca="false">ROUND((M800-L800)*1440,0)</f>
        <v>60</v>
      </c>
      <c r="AD800" s="18" t="n">
        <f aca="false">IF(N800="","",ROUND((N800-M800)*1440,0))</f>
        <v>22</v>
      </c>
      <c r="AE800" s="18" t="n">
        <f aca="false">IF(O800="","",ROUND((O800-N800)*1440,0))</f>
        <v>64</v>
      </c>
      <c r="AF800" s="18" t="n">
        <f aca="false">IF(P800="","",ROUND((P800-O800)*1440,0))</f>
        <v>11</v>
      </c>
      <c r="AG800" s="18" t="n">
        <f aca="false">IF(Q800="","",ROUND((Q800-P800)*1440,0))</f>
        <v>20</v>
      </c>
      <c r="AH800" s="18" t="n">
        <f aca="false">IF(Q800="","",ROUND((Q800-H800)*1440,0))</f>
        <v>256</v>
      </c>
      <c r="AI800" s="19" t="n">
        <f aca="false">ROUND(IF(O800="",Assumptions!$B$25-K800,O800-K800)*24,1)</f>
        <v>2.9</v>
      </c>
      <c r="AJ800" s="20" t="n">
        <f aca="false">ROUND(MAX(N(Y800)/Assumptions!$C$5, N(Z800)/Assumptions!$C$6, N(AA800)/Assumptions!$C$7, N(AB800)/Assumptions!$C$8, N(AC800)/Assumptions!$C$9, N(AD800)/Assumptions!$C$10, N(AE800)/Assumptions!$C$11, N(AF800)/Assumptions!$C$12, N(AG800)/Assumptions!$C$13),3)</f>
        <v>1.733</v>
      </c>
      <c r="AK800" s="0" t="str">
        <f aca="false">IF(OR(U800="Pending",U800="On Hold"),"Open GRN (awaiting)",IF(AJ800&lt;=1,"Within SLA",IF(ROUND(N(Y800)/Assumptions!$C$5,3)=AJ800,"Gate Wait",IF(ROUND(N(Z800)/Assumptions!$C$6,3)=AJ800,"Dock Wait",IF(ROUND(N(AA800)/Assumptions!$C$7,3)=AJ800,"Unloading",IF(ROUND(N(AB800)/Assumptions!$C$8,3)=AJ800,"Unload-to-QC Wait",IF(ROUND(N(AC800)/Assumptions!$C$9,3)=AJ800,"QC",IF(ROUND(N(AD800)/Assumptions!$C$10,3)=AJ800,"QC-to-GRN Wait",IF(ROUND(N(AE800)/Assumptions!$C$11,3)=AJ800,"GRN Processing",IF(ROUND(N(AF800)/Assumptions!$C$12,3)=AJ800,"GRN-to-Putaway Wait",IF(ROUND(N(AG800)/Assumptions!$C$13,3)=AJ800,"Putaway","Within SLA")))))))))))</f>
        <v>Unload-to-QC Wait</v>
      </c>
    </row>
    <row r="801" customFormat="false" ht="15" hidden="false" customHeight="false" outlineLevel="0" collapsed="false">
      <c r="A801" s="0" t="s">
        <v>2486</v>
      </c>
      <c r="B801" s="0" t="s">
        <v>2487</v>
      </c>
      <c r="C801" s="0" t="s">
        <v>252</v>
      </c>
      <c r="D801" s="0" t="s">
        <v>135</v>
      </c>
      <c r="E801" s="0" t="s">
        <v>2488</v>
      </c>
      <c r="F801" s="0" t="s">
        <v>155</v>
      </c>
      <c r="G801" s="0" t="s">
        <v>138</v>
      </c>
      <c r="H801" s="17" t="n">
        <v>46223.6131944444</v>
      </c>
      <c r="I801" s="17" t="n">
        <v>46223.6256944445</v>
      </c>
      <c r="J801" s="17" t="n">
        <v>46223.6305555556</v>
      </c>
      <c r="K801" s="17" t="n">
        <v>46223.6576388889</v>
      </c>
      <c r="L801" s="17" t="n">
        <v>46223.6645833333</v>
      </c>
      <c r="M801" s="17" t="n">
        <v>46223.6756944444</v>
      </c>
      <c r="N801" s="17" t="n">
        <v>46223.8027777778</v>
      </c>
      <c r="O801" s="17" t="n">
        <v>46223.8159722222</v>
      </c>
      <c r="P801" s="17" t="n">
        <v>46223.8256944444</v>
      </c>
      <c r="Q801" s="17" t="n">
        <v>46223.8569444444</v>
      </c>
      <c r="R801" s="0" t="n">
        <v>691</v>
      </c>
      <c r="S801" s="0" t="n">
        <v>0</v>
      </c>
      <c r="T801" s="0" t="n">
        <v>0</v>
      </c>
      <c r="U801" s="18" t="s">
        <v>130</v>
      </c>
      <c r="V801" s="18" t="s">
        <v>144</v>
      </c>
      <c r="W801" s="0" t="str">
        <f aca="false">IF(AND(X801&gt;=6,X801&lt;14),"A",IF(AND(X801&gt;=14,X801&lt;22),"B","C"))</f>
        <v>B</v>
      </c>
      <c r="X801" s="18" t="n">
        <f aca="false">HOUR(H801)</f>
        <v>14</v>
      </c>
      <c r="Y801" s="18" t="n">
        <f aca="false">ROUND((I801-H801)*1440,0)</f>
        <v>18</v>
      </c>
      <c r="Z801" s="18" t="n">
        <f aca="false">ROUND((J801-I801)*1440,0)</f>
        <v>7</v>
      </c>
      <c r="AA801" s="18" t="n">
        <f aca="false">ROUND((K801-J801)*1440,0)</f>
        <v>39</v>
      </c>
      <c r="AB801" s="18" t="n">
        <f aca="false">ROUND((L801-K801)*1440,0)</f>
        <v>10</v>
      </c>
      <c r="AC801" s="18" t="n">
        <f aca="false">ROUND((M801-L801)*1440,0)</f>
        <v>16</v>
      </c>
      <c r="AD801" s="18" t="n">
        <f aca="false">IF(N801="","",ROUND((N801-M801)*1440,0))</f>
        <v>183</v>
      </c>
      <c r="AE801" s="18" t="n">
        <f aca="false">IF(O801="","",ROUND((O801-N801)*1440,0))</f>
        <v>19</v>
      </c>
      <c r="AF801" s="18" t="n">
        <f aca="false">IF(P801="","",ROUND((P801-O801)*1440,0))</f>
        <v>14</v>
      </c>
      <c r="AG801" s="18" t="n">
        <f aca="false">IF(Q801="","",ROUND((Q801-P801)*1440,0))</f>
        <v>45</v>
      </c>
      <c r="AH801" s="18" t="n">
        <f aca="false">IF(Q801="","",ROUND((Q801-H801)*1440,0))</f>
        <v>351</v>
      </c>
      <c r="AI801" s="19" t="n">
        <f aca="false">ROUND(IF(O801="",Assumptions!$B$25-K801,O801-K801)*24,1)</f>
        <v>3.8</v>
      </c>
      <c r="AJ801" s="20" t="n">
        <f aca="false">ROUND(MAX(N(Y801)/Assumptions!$C$5, N(Z801)/Assumptions!$C$6, N(AA801)/Assumptions!$C$7, N(AB801)/Assumptions!$C$8, N(AC801)/Assumptions!$C$9, N(AD801)/Assumptions!$C$10, N(AE801)/Assumptions!$C$11, N(AF801)/Assumptions!$C$12, N(AG801)/Assumptions!$C$13),3)</f>
        <v>6.1</v>
      </c>
      <c r="AK801" s="0" t="str">
        <f aca="false">IF(OR(U801="Pending",U801="On Hold"),"Open GRN (awaiting)",IF(AJ801&lt;=1,"Within SLA",IF(ROUND(N(Y801)/Assumptions!$C$5,3)=AJ801,"Gate Wait",IF(ROUND(N(Z801)/Assumptions!$C$6,3)=AJ801,"Dock Wait",IF(ROUND(N(AA801)/Assumptions!$C$7,3)=AJ801,"Unloading",IF(ROUND(N(AB801)/Assumptions!$C$8,3)=AJ801,"Unload-to-QC Wait",IF(ROUND(N(AC801)/Assumptions!$C$9,3)=AJ801,"QC",IF(ROUND(N(AD801)/Assumptions!$C$10,3)=AJ801,"QC-to-GRN Wait",IF(ROUND(N(AE801)/Assumptions!$C$11,3)=AJ801,"GRN Processing",IF(ROUND(N(AF801)/Assumptions!$C$12,3)=AJ801,"GRN-to-Putaway Wait",IF(ROUND(N(AG801)/Assumptions!$C$13,3)=AJ801,"Putaway","Within SLA")))))))))))</f>
        <v>QC-to-GRN Wait</v>
      </c>
    </row>
    <row r="802" customFormat="false" ht="15" hidden="false" customHeight="false" outlineLevel="0" collapsed="false">
      <c r="A802" s="0" t="s">
        <v>2489</v>
      </c>
      <c r="B802" s="0" t="s">
        <v>2490</v>
      </c>
      <c r="C802" s="0" t="s">
        <v>118</v>
      </c>
      <c r="D802" s="0" t="s">
        <v>147</v>
      </c>
      <c r="E802" s="0" t="s">
        <v>2491</v>
      </c>
      <c r="F802" s="0" t="s">
        <v>121</v>
      </c>
      <c r="G802" s="0" t="s">
        <v>167</v>
      </c>
      <c r="H802" s="17" t="n">
        <v>46223.6368055556</v>
      </c>
      <c r="I802" s="17" t="n">
        <v>46223.6506944444</v>
      </c>
      <c r="J802" s="17" t="n">
        <v>46223.6555555556</v>
      </c>
      <c r="K802" s="17" t="n">
        <v>46223.7173611111</v>
      </c>
      <c r="L802" s="17" t="n">
        <v>46223.7361111111</v>
      </c>
      <c r="M802" s="17" t="n">
        <v>46223.7590277778</v>
      </c>
      <c r="N802" s="17" t="n">
        <v>46223.7756944444</v>
      </c>
      <c r="O802" s="17" t="n">
        <v>46223.8409722222</v>
      </c>
      <c r="P802" s="17" t="n">
        <v>46223.8701388889</v>
      </c>
      <c r="Q802" s="17" t="n">
        <v>46223.8798611111</v>
      </c>
      <c r="R802" s="0" t="n">
        <v>972</v>
      </c>
      <c r="S802" s="0" t="n">
        <v>0</v>
      </c>
      <c r="T802" s="0" t="n">
        <v>0</v>
      </c>
      <c r="U802" s="18" t="s">
        <v>130</v>
      </c>
      <c r="V802" s="18" t="s">
        <v>139</v>
      </c>
      <c r="W802" s="0" t="str">
        <f aca="false">IF(AND(X802&gt;=6,X802&lt;14),"A",IF(AND(X802&gt;=14,X802&lt;22),"B","C"))</f>
        <v>B</v>
      </c>
      <c r="X802" s="18" t="n">
        <f aca="false">HOUR(H802)</f>
        <v>15</v>
      </c>
      <c r="Y802" s="18" t="n">
        <f aca="false">ROUND((I802-H802)*1440,0)</f>
        <v>20</v>
      </c>
      <c r="Z802" s="18" t="n">
        <f aca="false">ROUND((J802-I802)*1440,0)</f>
        <v>7</v>
      </c>
      <c r="AA802" s="18" t="n">
        <f aca="false">ROUND((K802-J802)*1440,0)</f>
        <v>89</v>
      </c>
      <c r="AB802" s="18" t="n">
        <f aca="false">ROUND((L802-K802)*1440,0)</f>
        <v>27</v>
      </c>
      <c r="AC802" s="18" t="n">
        <f aca="false">ROUND((M802-L802)*1440,0)</f>
        <v>33</v>
      </c>
      <c r="AD802" s="18" t="n">
        <f aca="false">IF(N802="","",ROUND((N802-M802)*1440,0))</f>
        <v>24</v>
      </c>
      <c r="AE802" s="18" t="n">
        <f aca="false">IF(O802="","",ROUND((O802-N802)*1440,0))</f>
        <v>94</v>
      </c>
      <c r="AF802" s="18" t="n">
        <f aca="false">IF(P802="","",ROUND((P802-O802)*1440,0))</f>
        <v>42</v>
      </c>
      <c r="AG802" s="18" t="n">
        <f aca="false">IF(Q802="","",ROUND((Q802-P802)*1440,0))</f>
        <v>14</v>
      </c>
      <c r="AH802" s="18" t="n">
        <f aca="false">IF(Q802="","",ROUND((Q802-H802)*1440,0))</f>
        <v>350</v>
      </c>
      <c r="AI802" s="19" t="n">
        <f aca="false">ROUND(IF(O802="",Assumptions!$B$25-K802,O802-K802)*24,1)</f>
        <v>3</v>
      </c>
      <c r="AJ802" s="20" t="n">
        <f aca="false">ROUND(MAX(N(Y802)/Assumptions!$C$5, N(Z802)/Assumptions!$C$6, N(AA802)/Assumptions!$C$7, N(AB802)/Assumptions!$C$8, N(AC802)/Assumptions!$C$9, N(AD802)/Assumptions!$C$10, N(AE802)/Assumptions!$C$11, N(AF802)/Assumptions!$C$12, N(AG802)/Assumptions!$C$13),3)</f>
        <v>2.1</v>
      </c>
      <c r="AK802" s="0" t="str">
        <f aca="false">IF(OR(U802="Pending",U802="On Hold"),"Open GRN (awaiting)",IF(AJ802&lt;=1,"Within SLA",IF(ROUND(N(Y802)/Assumptions!$C$5,3)=AJ802,"Gate Wait",IF(ROUND(N(Z802)/Assumptions!$C$6,3)=AJ802,"Dock Wait",IF(ROUND(N(AA802)/Assumptions!$C$7,3)=AJ802,"Unloading",IF(ROUND(N(AB802)/Assumptions!$C$8,3)=AJ802,"Unload-to-QC Wait",IF(ROUND(N(AC802)/Assumptions!$C$9,3)=AJ802,"QC",IF(ROUND(N(AD802)/Assumptions!$C$10,3)=AJ802,"QC-to-GRN Wait",IF(ROUND(N(AE802)/Assumptions!$C$11,3)=AJ802,"GRN Processing",IF(ROUND(N(AF802)/Assumptions!$C$12,3)=AJ802,"GRN-to-Putaway Wait",IF(ROUND(N(AG802)/Assumptions!$C$13,3)=AJ802,"Putaway","Within SLA")))))))))))</f>
        <v>GRN-to-Putaway Wait</v>
      </c>
    </row>
    <row r="803" customFormat="false" ht="15" hidden="false" customHeight="false" outlineLevel="0" collapsed="false">
      <c r="A803" s="0" t="s">
        <v>2492</v>
      </c>
      <c r="B803" s="0" t="s">
        <v>2493</v>
      </c>
      <c r="C803" s="0" t="s">
        <v>159</v>
      </c>
      <c r="D803" s="0" t="s">
        <v>119</v>
      </c>
      <c r="E803" s="0" t="s">
        <v>2494</v>
      </c>
      <c r="F803" s="0" t="s">
        <v>128</v>
      </c>
      <c r="G803" s="0" t="s">
        <v>122</v>
      </c>
      <c r="H803" s="17" t="n">
        <v>46223.6444444444</v>
      </c>
      <c r="I803" s="17" t="n">
        <v>46223.6604166667</v>
      </c>
      <c r="J803" s="17" t="n">
        <v>46223.6673611111</v>
      </c>
      <c r="K803" s="17" t="n">
        <v>46223.6909722222</v>
      </c>
      <c r="L803" s="17" t="n">
        <v>46223.7013888889</v>
      </c>
      <c r="M803" s="17" t="n">
        <v>46223.7201388889</v>
      </c>
      <c r="N803" s="17" t="n">
        <v>46223.7340277778</v>
      </c>
      <c r="O803" s="17" t="n">
        <v>46223.8</v>
      </c>
      <c r="P803" s="17" t="n">
        <v>46223.8138888889</v>
      </c>
      <c r="Q803" s="17" t="n">
        <v>46223.8222222222</v>
      </c>
      <c r="R803" s="0" t="n">
        <v>142</v>
      </c>
      <c r="S803" s="0" t="n">
        <v>0</v>
      </c>
      <c r="T803" s="0" t="n">
        <v>0</v>
      </c>
      <c r="U803" s="18" t="s">
        <v>130</v>
      </c>
      <c r="V803" s="18" t="s">
        <v>131</v>
      </c>
      <c r="W803" s="0" t="str">
        <f aca="false">IF(AND(X803&gt;=6,X803&lt;14),"A",IF(AND(X803&gt;=14,X803&lt;22),"B","C"))</f>
        <v>B</v>
      </c>
      <c r="X803" s="18" t="n">
        <f aca="false">HOUR(H803)</f>
        <v>15</v>
      </c>
      <c r="Y803" s="18" t="n">
        <f aca="false">ROUND((I803-H803)*1440,0)</f>
        <v>23</v>
      </c>
      <c r="Z803" s="18" t="n">
        <f aca="false">ROUND((J803-I803)*1440,0)</f>
        <v>10</v>
      </c>
      <c r="AA803" s="18" t="n">
        <f aca="false">ROUND((K803-J803)*1440,0)</f>
        <v>34</v>
      </c>
      <c r="AB803" s="18" t="n">
        <f aca="false">ROUND((L803-K803)*1440,0)</f>
        <v>15</v>
      </c>
      <c r="AC803" s="18" t="n">
        <f aca="false">ROUND((M803-L803)*1440,0)</f>
        <v>27</v>
      </c>
      <c r="AD803" s="18" t="n">
        <f aca="false">IF(N803="","",ROUND((N803-M803)*1440,0))</f>
        <v>20</v>
      </c>
      <c r="AE803" s="18" t="n">
        <f aca="false">IF(O803="","",ROUND((O803-N803)*1440,0))</f>
        <v>95</v>
      </c>
      <c r="AF803" s="18" t="n">
        <f aca="false">IF(P803="","",ROUND((P803-O803)*1440,0))</f>
        <v>20</v>
      </c>
      <c r="AG803" s="18" t="n">
        <f aca="false">IF(Q803="","",ROUND((Q803-P803)*1440,0))</f>
        <v>12</v>
      </c>
      <c r="AH803" s="18" t="n">
        <f aca="false">IF(Q803="","",ROUND((Q803-H803)*1440,0))</f>
        <v>256</v>
      </c>
      <c r="AI803" s="19" t="n">
        <f aca="false">ROUND(IF(O803="",Assumptions!$B$25-K803,O803-K803)*24,1)</f>
        <v>2.6</v>
      </c>
      <c r="AJ803" s="20" t="n">
        <f aca="false">ROUND(MAX(N(Y803)/Assumptions!$C$5, N(Z803)/Assumptions!$C$6, N(AA803)/Assumptions!$C$7, N(AB803)/Assumptions!$C$8, N(AC803)/Assumptions!$C$9, N(AD803)/Assumptions!$C$10, N(AE803)/Assumptions!$C$11, N(AF803)/Assumptions!$C$12, N(AG803)/Assumptions!$C$13),3)</f>
        <v>2.111</v>
      </c>
      <c r="AK803" s="0" t="str">
        <f aca="false">IF(OR(U803="Pending",U803="On Hold"),"Open GRN (awaiting)",IF(AJ803&lt;=1,"Within SLA",IF(ROUND(N(Y803)/Assumptions!$C$5,3)=AJ803,"Gate Wait",IF(ROUND(N(Z803)/Assumptions!$C$6,3)=AJ803,"Dock Wait",IF(ROUND(N(AA803)/Assumptions!$C$7,3)=AJ803,"Unloading",IF(ROUND(N(AB803)/Assumptions!$C$8,3)=AJ803,"Unload-to-QC Wait",IF(ROUND(N(AC803)/Assumptions!$C$9,3)=AJ803,"QC",IF(ROUND(N(AD803)/Assumptions!$C$10,3)=AJ803,"QC-to-GRN Wait",IF(ROUND(N(AE803)/Assumptions!$C$11,3)=AJ803,"GRN Processing",IF(ROUND(N(AF803)/Assumptions!$C$12,3)=AJ803,"GRN-to-Putaway Wait",IF(ROUND(N(AG803)/Assumptions!$C$13,3)=AJ803,"Putaway","Within SLA")))))))))))</f>
        <v>GRN Processing</v>
      </c>
    </row>
    <row r="804" customFormat="false" ht="15" hidden="false" customHeight="false" outlineLevel="0" collapsed="false">
      <c r="A804" s="0" t="s">
        <v>2495</v>
      </c>
      <c r="B804" s="0" t="s">
        <v>2496</v>
      </c>
      <c r="C804" s="0" t="s">
        <v>118</v>
      </c>
      <c r="D804" s="0" t="s">
        <v>135</v>
      </c>
      <c r="E804" s="0" t="s">
        <v>2497</v>
      </c>
      <c r="F804" s="0" t="s">
        <v>121</v>
      </c>
      <c r="G804" s="0" t="s">
        <v>138</v>
      </c>
      <c r="H804" s="17" t="n">
        <v>46223.675</v>
      </c>
      <c r="I804" s="17" t="n">
        <v>46223.70625</v>
      </c>
      <c r="J804" s="17" t="n">
        <v>46223.7104166667</v>
      </c>
      <c r="K804" s="17" t="n">
        <v>46223.7208333333</v>
      </c>
      <c r="L804" s="17" t="n">
        <v>46223.7277777778</v>
      </c>
      <c r="M804" s="17" t="n">
        <v>46223.7506944445</v>
      </c>
      <c r="N804" s="17" t="n">
        <v>46223.7916666667</v>
      </c>
      <c r="O804" s="17" t="n">
        <v>46223.8361111111</v>
      </c>
      <c r="P804" s="17" t="n">
        <v>46223.8444444445</v>
      </c>
      <c r="Q804" s="17" t="n">
        <v>46223.8583333333</v>
      </c>
      <c r="R804" s="0" t="n">
        <v>359</v>
      </c>
      <c r="S804" s="0" t="n">
        <v>0</v>
      </c>
      <c r="T804" s="0" t="n">
        <v>0</v>
      </c>
      <c r="U804" s="18" t="s">
        <v>130</v>
      </c>
      <c r="V804" s="18" t="s">
        <v>144</v>
      </c>
      <c r="W804" s="0" t="str">
        <f aca="false">IF(AND(X804&gt;=6,X804&lt;14),"A",IF(AND(X804&gt;=14,X804&lt;22),"B","C"))</f>
        <v>B</v>
      </c>
      <c r="X804" s="18" t="n">
        <f aca="false">HOUR(H804)</f>
        <v>16</v>
      </c>
      <c r="Y804" s="18" t="n">
        <f aca="false">ROUND((I804-H804)*1440,0)</f>
        <v>45</v>
      </c>
      <c r="Z804" s="18" t="n">
        <f aca="false">ROUND((J804-I804)*1440,0)</f>
        <v>6</v>
      </c>
      <c r="AA804" s="18" t="n">
        <f aca="false">ROUND((K804-J804)*1440,0)</f>
        <v>15</v>
      </c>
      <c r="AB804" s="18" t="n">
        <f aca="false">ROUND((L804-K804)*1440,0)</f>
        <v>10</v>
      </c>
      <c r="AC804" s="18" t="n">
        <f aca="false">ROUND((M804-L804)*1440,0)</f>
        <v>33</v>
      </c>
      <c r="AD804" s="18" t="n">
        <f aca="false">IF(N804="","",ROUND((N804-M804)*1440,0))</f>
        <v>59</v>
      </c>
      <c r="AE804" s="18" t="n">
        <f aca="false">IF(O804="","",ROUND((O804-N804)*1440,0))</f>
        <v>64</v>
      </c>
      <c r="AF804" s="18" t="n">
        <f aca="false">IF(P804="","",ROUND((P804-O804)*1440,0))</f>
        <v>12</v>
      </c>
      <c r="AG804" s="18" t="n">
        <f aca="false">IF(Q804="","",ROUND((Q804-P804)*1440,0))</f>
        <v>20</v>
      </c>
      <c r="AH804" s="18" t="n">
        <f aca="false">IF(Q804="","",ROUND((Q804-H804)*1440,0))</f>
        <v>264</v>
      </c>
      <c r="AI804" s="19" t="n">
        <f aca="false">ROUND(IF(O804="",Assumptions!$B$25-K804,O804-K804)*24,1)</f>
        <v>2.8</v>
      </c>
      <c r="AJ804" s="20" t="n">
        <f aca="false">ROUND(MAX(N(Y804)/Assumptions!$C$5, N(Z804)/Assumptions!$C$6, N(AA804)/Assumptions!$C$7, N(AB804)/Assumptions!$C$8, N(AC804)/Assumptions!$C$9, N(AD804)/Assumptions!$C$10, N(AE804)/Assumptions!$C$11, N(AF804)/Assumptions!$C$12, N(AG804)/Assumptions!$C$13),3)</f>
        <v>1.967</v>
      </c>
      <c r="AK804" s="0" t="str">
        <f aca="false">IF(OR(U804="Pending",U804="On Hold"),"Open GRN (awaiting)",IF(AJ804&lt;=1,"Within SLA",IF(ROUND(N(Y804)/Assumptions!$C$5,3)=AJ804,"Gate Wait",IF(ROUND(N(Z804)/Assumptions!$C$6,3)=AJ804,"Dock Wait",IF(ROUND(N(AA804)/Assumptions!$C$7,3)=AJ804,"Unloading",IF(ROUND(N(AB804)/Assumptions!$C$8,3)=AJ804,"Unload-to-QC Wait",IF(ROUND(N(AC804)/Assumptions!$C$9,3)=AJ804,"QC",IF(ROUND(N(AD804)/Assumptions!$C$10,3)=AJ804,"QC-to-GRN Wait",IF(ROUND(N(AE804)/Assumptions!$C$11,3)=AJ804,"GRN Processing",IF(ROUND(N(AF804)/Assumptions!$C$12,3)=AJ804,"GRN-to-Putaway Wait",IF(ROUND(N(AG804)/Assumptions!$C$13,3)=AJ804,"Putaway","Within SLA")))))))))))</f>
        <v>QC-to-GRN Wait</v>
      </c>
    </row>
    <row r="805" customFormat="false" ht="15" hidden="false" customHeight="false" outlineLevel="0" collapsed="false">
      <c r="A805" s="0" t="s">
        <v>2498</v>
      </c>
      <c r="B805" s="0" t="s">
        <v>2499</v>
      </c>
      <c r="C805" s="0" t="s">
        <v>184</v>
      </c>
      <c r="D805" s="0" t="s">
        <v>147</v>
      </c>
      <c r="E805" s="0" t="s">
        <v>2500</v>
      </c>
      <c r="F805" s="0" t="s">
        <v>177</v>
      </c>
      <c r="G805" s="0" t="s">
        <v>167</v>
      </c>
      <c r="H805" s="17" t="n">
        <v>46223.7</v>
      </c>
      <c r="I805" s="17" t="n">
        <v>46223.7131944444</v>
      </c>
      <c r="J805" s="17" t="n">
        <v>46223.7402777778</v>
      </c>
      <c r="K805" s="17" t="n">
        <v>46223.7520833333</v>
      </c>
      <c r="L805" s="17" t="n">
        <v>46223.7604166667</v>
      </c>
      <c r="M805" s="17" t="n">
        <v>46223.8090277778</v>
      </c>
      <c r="N805" s="17" t="n">
        <v>46223.8277777778</v>
      </c>
      <c r="O805" s="17" t="n">
        <v>46223.8604166667</v>
      </c>
      <c r="P805" s="17" t="n">
        <v>46223.8694444444</v>
      </c>
      <c r="Q805" s="17" t="n">
        <v>46223.8826388889</v>
      </c>
      <c r="R805" s="0" t="n">
        <v>125</v>
      </c>
      <c r="S805" s="0" t="n">
        <v>0</v>
      </c>
      <c r="T805" s="0" t="n">
        <v>0</v>
      </c>
      <c r="U805" s="18" t="s">
        <v>130</v>
      </c>
      <c r="V805" s="18" t="s">
        <v>139</v>
      </c>
      <c r="W805" s="0" t="str">
        <f aca="false">IF(AND(X805&gt;=6,X805&lt;14),"A",IF(AND(X805&gt;=14,X805&lt;22),"B","C"))</f>
        <v>B</v>
      </c>
      <c r="X805" s="18" t="n">
        <f aca="false">HOUR(H805)</f>
        <v>16</v>
      </c>
      <c r="Y805" s="18" t="n">
        <f aca="false">ROUND((I805-H805)*1440,0)</f>
        <v>19</v>
      </c>
      <c r="Z805" s="18" t="n">
        <f aca="false">ROUND((J805-I805)*1440,0)</f>
        <v>39</v>
      </c>
      <c r="AA805" s="18" t="n">
        <f aca="false">ROUND((K805-J805)*1440,0)</f>
        <v>17</v>
      </c>
      <c r="AB805" s="18" t="n">
        <f aca="false">ROUND((L805-K805)*1440,0)</f>
        <v>12</v>
      </c>
      <c r="AC805" s="18" t="n">
        <f aca="false">ROUND((M805-L805)*1440,0)</f>
        <v>70</v>
      </c>
      <c r="AD805" s="18" t="n">
        <f aca="false">IF(N805="","",ROUND((N805-M805)*1440,0))</f>
        <v>27</v>
      </c>
      <c r="AE805" s="18" t="n">
        <f aca="false">IF(O805="","",ROUND((O805-N805)*1440,0))</f>
        <v>47</v>
      </c>
      <c r="AF805" s="18" t="n">
        <f aca="false">IF(P805="","",ROUND((P805-O805)*1440,0))</f>
        <v>13</v>
      </c>
      <c r="AG805" s="18" t="n">
        <f aca="false">IF(Q805="","",ROUND((Q805-P805)*1440,0))</f>
        <v>19</v>
      </c>
      <c r="AH805" s="18" t="n">
        <f aca="false">IF(Q805="","",ROUND((Q805-H805)*1440,0))</f>
        <v>263</v>
      </c>
      <c r="AI805" s="19" t="n">
        <f aca="false">ROUND(IF(O805="",Assumptions!$B$25-K805,O805-K805)*24,1)</f>
        <v>2.6</v>
      </c>
      <c r="AJ805" s="20" t="n">
        <f aca="false">ROUND(MAX(N(Y805)/Assumptions!$C$5, N(Z805)/Assumptions!$C$6, N(AA805)/Assumptions!$C$7, N(AB805)/Assumptions!$C$8, N(AC805)/Assumptions!$C$9, N(AD805)/Assumptions!$C$10, N(AE805)/Assumptions!$C$11, N(AF805)/Assumptions!$C$12, N(AG805)/Assumptions!$C$13),3)</f>
        <v>2.6</v>
      </c>
      <c r="AK805" s="0" t="str">
        <f aca="false">IF(OR(U805="Pending",U805="On Hold"),"Open GRN (awaiting)",IF(AJ805&lt;=1,"Within SLA",IF(ROUND(N(Y805)/Assumptions!$C$5,3)=AJ805,"Gate Wait",IF(ROUND(N(Z805)/Assumptions!$C$6,3)=AJ805,"Dock Wait",IF(ROUND(N(AA805)/Assumptions!$C$7,3)=AJ805,"Unloading",IF(ROUND(N(AB805)/Assumptions!$C$8,3)=AJ805,"Unload-to-QC Wait",IF(ROUND(N(AC805)/Assumptions!$C$9,3)=AJ805,"QC",IF(ROUND(N(AD805)/Assumptions!$C$10,3)=AJ805,"QC-to-GRN Wait",IF(ROUND(N(AE805)/Assumptions!$C$11,3)=AJ805,"GRN Processing",IF(ROUND(N(AF805)/Assumptions!$C$12,3)=AJ805,"GRN-to-Putaway Wait",IF(ROUND(N(AG805)/Assumptions!$C$13,3)=AJ805,"Putaway","Within SLA")))))))))))</f>
        <v>Dock Wait</v>
      </c>
    </row>
    <row r="806" customFormat="false" ht="15" hidden="false" customHeight="false" outlineLevel="0" collapsed="false">
      <c r="A806" s="0" t="s">
        <v>2501</v>
      </c>
      <c r="B806" s="0" t="s">
        <v>2502</v>
      </c>
      <c r="C806" s="0" t="s">
        <v>153</v>
      </c>
      <c r="D806" s="0" t="s">
        <v>119</v>
      </c>
      <c r="E806" s="0" t="s">
        <v>2503</v>
      </c>
      <c r="F806" s="0" t="s">
        <v>149</v>
      </c>
      <c r="G806" s="0" t="s">
        <v>122</v>
      </c>
      <c r="H806" s="17" t="n">
        <v>46223.7333333333</v>
      </c>
      <c r="I806" s="17" t="n">
        <v>46223.7576388889</v>
      </c>
      <c r="J806" s="17" t="n">
        <v>46223.7604166667</v>
      </c>
      <c r="K806" s="17" t="n">
        <v>46223.7993055556</v>
      </c>
      <c r="L806" s="17" t="n">
        <v>46223.8055555556</v>
      </c>
      <c r="M806" s="17" t="n">
        <v>46223.825</v>
      </c>
      <c r="N806" s="17" t="n">
        <v>46223.8625</v>
      </c>
      <c r="O806" s="17" t="n">
        <v>46223.8784722222</v>
      </c>
      <c r="P806" s="17" t="n">
        <v>46223.8868055556</v>
      </c>
      <c r="Q806" s="17" t="n">
        <v>46223.9097222222</v>
      </c>
      <c r="R806" s="0" t="n">
        <v>574</v>
      </c>
      <c r="S806" s="0" t="n">
        <v>0</v>
      </c>
      <c r="T806" s="0" t="n">
        <v>0</v>
      </c>
      <c r="U806" s="18" t="s">
        <v>130</v>
      </c>
      <c r="V806" s="18" t="s">
        <v>144</v>
      </c>
      <c r="W806" s="0" t="str">
        <f aca="false">IF(AND(X806&gt;=6,X806&lt;14),"A",IF(AND(X806&gt;=14,X806&lt;22),"B","C"))</f>
        <v>B</v>
      </c>
      <c r="X806" s="18" t="n">
        <f aca="false">HOUR(H806)</f>
        <v>17</v>
      </c>
      <c r="Y806" s="18" t="n">
        <f aca="false">ROUND((I806-H806)*1440,0)</f>
        <v>35</v>
      </c>
      <c r="Z806" s="18" t="n">
        <f aca="false">ROUND((J806-I806)*1440,0)</f>
        <v>4</v>
      </c>
      <c r="AA806" s="18" t="n">
        <f aca="false">ROUND((K806-J806)*1440,0)</f>
        <v>56</v>
      </c>
      <c r="AB806" s="18" t="n">
        <f aca="false">ROUND((L806-K806)*1440,0)</f>
        <v>9</v>
      </c>
      <c r="AC806" s="18" t="n">
        <f aca="false">ROUND((M806-L806)*1440,0)</f>
        <v>28</v>
      </c>
      <c r="AD806" s="18" t="n">
        <f aca="false">IF(N806="","",ROUND((N806-M806)*1440,0))</f>
        <v>54</v>
      </c>
      <c r="AE806" s="18" t="n">
        <f aca="false">IF(O806="","",ROUND((O806-N806)*1440,0))</f>
        <v>23</v>
      </c>
      <c r="AF806" s="18" t="n">
        <f aca="false">IF(P806="","",ROUND((P806-O806)*1440,0))</f>
        <v>12</v>
      </c>
      <c r="AG806" s="18" t="n">
        <f aca="false">IF(Q806="","",ROUND((Q806-P806)*1440,0))</f>
        <v>33</v>
      </c>
      <c r="AH806" s="18" t="n">
        <f aca="false">IF(Q806="","",ROUND((Q806-H806)*1440,0))</f>
        <v>254</v>
      </c>
      <c r="AI806" s="19" t="n">
        <f aca="false">ROUND(IF(O806="",Assumptions!$B$25-K806,O806-K806)*24,1)</f>
        <v>1.9</v>
      </c>
      <c r="AJ806" s="20" t="n">
        <f aca="false">ROUND(MAX(N(Y806)/Assumptions!$C$5, N(Z806)/Assumptions!$C$6, N(AA806)/Assumptions!$C$7, N(AB806)/Assumptions!$C$8, N(AC806)/Assumptions!$C$9, N(AD806)/Assumptions!$C$10, N(AE806)/Assumptions!$C$11, N(AF806)/Assumptions!$C$12, N(AG806)/Assumptions!$C$13),3)</f>
        <v>1.8</v>
      </c>
      <c r="AK806" s="0" t="str">
        <f aca="false">IF(OR(U806="Pending",U806="On Hold"),"Open GRN (awaiting)",IF(AJ806&lt;=1,"Within SLA",IF(ROUND(N(Y806)/Assumptions!$C$5,3)=AJ806,"Gate Wait",IF(ROUND(N(Z806)/Assumptions!$C$6,3)=AJ806,"Dock Wait",IF(ROUND(N(AA806)/Assumptions!$C$7,3)=AJ806,"Unloading",IF(ROUND(N(AB806)/Assumptions!$C$8,3)=AJ806,"Unload-to-QC Wait",IF(ROUND(N(AC806)/Assumptions!$C$9,3)=AJ806,"QC",IF(ROUND(N(AD806)/Assumptions!$C$10,3)=AJ806,"QC-to-GRN Wait",IF(ROUND(N(AE806)/Assumptions!$C$11,3)=AJ806,"GRN Processing",IF(ROUND(N(AF806)/Assumptions!$C$12,3)=AJ806,"GRN-to-Putaway Wait",IF(ROUND(N(AG806)/Assumptions!$C$13,3)=AJ806,"Putaway","Within SLA")))))))))))</f>
        <v>QC-to-GRN Wait</v>
      </c>
    </row>
    <row r="807" customFormat="false" ht="15" hidden="false" customHeight="false" outlineLevel="0" collapsed="false">
      <c r="A807" s="0" t="s">
        <v>2504</v>
      </c>
      <c r="B807" s="0" t="s">
        <v>2505</v>
      </c>
      <c r="C807" s="0" t="s">
        <v>286</v>
      </c>
      <c r="D807" s="0" t="s">
        <v>119</v>
      </c>
      <c r="E807" s="0" t="s">
        <v>1204</v>
      </c>
      <c r="F807" s="0" t="s">
        <v>121</v>
      </c>
      <c r="G807" s="0" t="s">
        <v>129</v>
      </c>
      <c r="H807" s="17" t="n">
        <v>46223.7506944445</v>
      </c>
      <c r="I807" s="17" t="n">
        <v>46223.7576388889</v>
      </c>
      <c r="J807" s="17" t="n">
        <v>46223.7618055556</v>
      </c>
      <c r="K807" s="17" t="n">
        <v>46223.7840277778</v>
      </c>
      <c r="L807" s="17" t="n">
        <v>46223.8048611111</v>
      </c>
      <c r="M807" s="17" t="n">
        <v>46223.8256944444</v>
      </c>
      <c r="N807" s="17" t="n">
        <v>46223.8319444444</v>
      </c>
      <c r="O807" s="17" t="n">
        <v>46223.8604166667</v>
      </c>
      <c r="P807" s="17" t="n">
        <v>46223.8638888889</v>
      </c>
      <c r="Q807" s="17" t="n">
        <v>46223.8854166667</v>
      </c>
      <c r="R807" s="0" t="n">
        <v>762</v>
      </c>
      <c r="S807" s="0" t="n">
        <v>0</v>
      </c>
      <c r="T807" s="0" t="n">
        <v>3</v>
      </c>
      <c r="U807" s="18" t="s">
        <v>123</v>
      </c>
      <c r="V807" s="18" t="s">
        <v>144</v>
      </c>
      <c r="W807" s="0" t="str">
        <f aca="false">IF(AND(X807&gt;=6,X807&lt;14),"A",IF(AND(X807&gt;=14,X807&lt;22),"B","C"))</f>
        <v>B</v>
      </c>
      <c r="X807" s="18" t="n">
        <f aca="false">HOUR(H807)</f>
        <v>18</v>
      </c>
      <c r="Y807" s="18" t="n">
        <f aca="false">ROUND((I807-H807)*1440,0)</f>
        <v>10</v>
      </c>
      <c r="Z807" s="18" t="n">
        <f aca="false">ROUND((J807-I807)*1440,0)</f>
        <v>6</v>
      </c>
      <c r="AA807" s="18" t="n">
        <f aca="false">ROUND((K807-J807)*1440,0)</f>
        <v>32</v>
      </c>
      <c r="AB807" s="18" t="n">
        <f aca="false">ROUND((L807-K807)*1440,0)</f>
        <v>30</v>
      </c>
      <c r="AC807" s="18" t="n">
        <f aca="false">ROUND((M807-L807)*1440,0)</f>
        <v>30</v>
      </c>
      <c r="AD807" s="18" t="n">
        <f aca="false">IF(N807="","",ROUND((N807-M807)*1440,0))</f>
        <v>9</v>
      </c>
      <c r="AE807" s="18" t="n">
        <f aca="false">IF(O807="","",ROUND((O807-N807)*1440,0))</f>
        <v>41</v>
      </c>
      <c r="AF807" s="18" t="n">
        <f aca="false">IF(P807="","",ROUND((P807-O807)*1440,0))</f>
        <v>5</v>
      </c>
      <c r="AG807" s="18" t="n">
        <f aca="false">IF(Q807="","",ROUND((Q807-P807)*1440,0))</f>
        <v>31</v>
      </c>
      <c r="AH807" s="18" t="n">
        <f aca="false">IF(Q807="","",ROUND((Q807-H807)*1440,0))</f>
        <v>194</v>
      </c>
      <c r="AI807" s="19" t="n">
        <f aca="false">ROUND(IF(O807="",Assumptions!$B$25-K807,O807-K807)*24,1)</f>
        <v>1.8</v>
      </c>
      <c r="AJ807" s="20" t="n">
        <f aca="false">ROUND(MAX(N(Y807)/Assumptions!$C$5, N(Z807)/Assumptions!$C$6, N(AA807)/Assumptions!$C$7, N(AB807)/Assumptions!$C$8, N(AC807)/Assumptions!$C$9, N(AD807)/Assumptions!$C$10, N(AE807)/Assumptions!$C$11, N(AF807)/Assumptions!$C$12, N(AG807)/Assumptions!$C$13),3)</f>
        <v>2</v>
      </c>
      <c r="AK807" s="0" t="str">
        <f aca="false">IF(OR(U807="Pending",U807="On Hold"),"Open GRN (awaiting)",IF(AJ807&lt;=1,"Within SLA",IF(ROUND(N(Y807)/Assumptions!$C$5,3)=AJ807,"Gate Wait",IF(ROUND(N(Z807)/Assumptions!$C$6,3)=AJ807,"Dock Wait",IF(ROUND(N(AA807)/Assumptions!$C$7,3)=AJ807,"Unloading",IF(ROUND(N(AB807)/Assumptions!$C$8,3)=AJ807,"Unload-to-QC Wait",IF(ROUND(N(AC807)/Assumptions!$C$9,3)=AJ807,"QC",IF(ROUND(N(AD807)/Assumptions!$C$10,3)=AJ807,"QC-to-GRN Wait",IF(ROUND(N(AE807)/Assumptions!$C$11,3)=AJ807,"GRN Processing",IF(ROUND(N(AF807)/Assumptions!$C$12,3)=AJ807,"GRN-to-Putaway Wait",IF(ROUND(N(AG807)/Assumptions!$C$13,3)=AJ807,"Putaway","Within SLA")))))))))))</f>
        <v>Unload-to-QC Wait</v>
      </c>
    </row>
    <row r="808" customFormat="false" ht="15" hidden="false" customHeight="false" outlineLevel="0" collapsed="false">
      <c r="A808" s="0" t="s">
        <v>2506</v>
      </c>
      <c r="B808" s="0" t="s">
        <v>2507</v>
      </c>
      <c r="C808" s="0" t="s">
        <v>153</v>
      </c>
      <c r="D808" s="0" t="s">
        <v>147</v>
      </c>
      <c r="E808" s="0" t="s">
        <v>2508</v>
      </c>
      <c r="F808" s="0" t="s">
        <v>155</v>
      </c>
      <c r="G808" s="0" t="s">
        <v>167</v>
      </c>
      <c r="H808" s="17" t="n">
        <v>46223.7701388889</v>
      </c>
      <c r="I808" s="17" t="n">
        <v>46223.7791666667</v>
      </c>
      <c r="J808" s="17" t="n">
        <v>46223.7819444445</v>
      </c>
      <c r="K808" s="17" t="n">
        <v>46223.8111111111</v>
      </c>
      <c r="L808" s="17" t="n">
        <v>46223.8215277778</v>
      </c>
      <c r="M808" s="17" t="n">
        <v>46223.8534722222</v>
      </c>
      <c r="N808" s="17" t="n">
        <v>46223.8701388889</v>
      </c>
      <c r="O808" s="17" t="n">
        <v>46223.8854166667</v>
      </c>
      <c r="P808" s="17" t="n">
        <v>46223.8895833333</v>
      </c>
      <c r="Q808" s="17" t="n">
        <v>46223.8979166667</v>
      </c>
      <c r="R808" s="0" t="n">
        <v>422</v>
      </c>
      <c r="S808" s="0" t="n">
        <v>0</v>
      </c>
      <c r="T808" s="0" t="n">
        <v>0</v>
      </c>
      <c r="U808" s="18" t="s">
        <v>130</v>
      </c>
      <c r="V808" s="18" t="s">
        <v>82</v>
      </c>
      <c r="W808" s="0" t="str">
        <f aca="false">IF(AND(X808&gt;=6,X808&lt;14),"A",IF(AND(X808&gt;=14,X808&lt;22),"B","C"))</f>
        <v>B</v>
      </c>
      <c r="X808" s="18" t="n">
        <f aca="false">HOUR(H808)</f>
        <v>18</v>
      </c>
      <c r="Y808" s="18" t="n">
        <f aca="false">ROUND((I808-H808)*1440,0)</f>
        <v>13</v>
      </c>
      <c r="Z808" s="18" t="n">
        <f aca="false">ROUND((J808-I808)*1440,0)</f>
        <v>4</v>
      </c>
      <c r="AA808" s="18" t="n">
        <f aca="false">ROUND((K808-J808)*1440,0)</f>
        <v>42</v>
      </c>
      <c r="AB808" s="18" t="n">
        <f aca="false">ROUND((L808-K808)*1440,0)</f>
        <v>15</v>
      </c>
      <c r="AC808" s="18" t="n">
        <f aca="false">ROUND((M808-L808)*1440,0)</f>
        <v>46</v>
      </c>
      <c r="AD808" s="18" t="n">
        <f aca="false">IF(N808="","",ROUND((N808-M808)*1440,0))</f>
        <v>24</v>
      </c>
      <c r="AE808" s="18" t="n">
        <f aca="false">IF(O808="","",ROUND((O808-N808)*1440,0))</f>
        <v>22</v>
      </c>
      <c r="AF808" s="18" t="n">
        <f aca="false">IF(P808="","",ROUND((P808-O808)*1440,0))</f>
        <v>6</v>
      </c>
      <c r="AG808" s="18" t="n">
        <f aca="false">IF(Q808="","",ROUND((Q808-P808)*1440,0))</f>
        <v>12</v>
      </c>
      <c r="AH808" s="18" t="n">
        <f aca="false">IF(Q808="","",ROUND((Q808-H808)*1440,0))</f>
        <v>184</v>
      </c>
      <c r="AI808" s="19" t="n">
        <f aca="false">ROUND(IF(O808="",Assumptions!$B$25-K808,O808-K808)*24,1)</f>
        <v>1.8</v>
      </c>
      <c r="AJ808" s="20" t="n">
        <f aca="false">ROUND(MAX(N(Y808)/Assumptions!$C$5, N(Z808)/Assumptions!$C$6, N(AA808)/Assumptions!$C$7, N(AB808)/Assumptions!$C$8, N(AC808)/Assumptions!$C$9, N(AD808)/Assumptions!$C$10, N(AE808)/Assumptions!$C$11, N(AF808)/Assumptions!$C$12, N(AG808)/Assumptions!$C$13),3)</f>
        <v>1.022</v>
      </c>
      <c r="AK808" s="0" t="str">
        <f aca="false">IF(OR(U808="Pending",U808="On Hold"),"Open GRN (awaiting)",IF(AJ808&lt;=1,"Within SLA",IF(ROUND(N(Y808)/Assumptions!$C$5,3)=AJ808,"Gate Wait",IF(ROUND(N(Z808)/Assumptions!$C$6,3)=AJ808,"Dock Wait",IF(ROUND(N(AA808)/Assumptions!$C$7,3)=AJ808,"Unloading",IF(ROUND(N(AB808)/Assumptions!$C$8,3)=AJ808,"Unload-to-QC Wait",IF(ROUND(N(AC808)/Assumptions!$C$9,3)=AJ808,"QC",IF(ROUND(N(AD808)/Assumptions!$C$10,3)=AJ808,"QC-to-GRN Wait",IF(ROUND(N(AE808)/Assumptions!$C$11,3)=AJ808,"GRN Processing",IF(ROUND(N(AF808)/Assumptions!$C$12,3)=AJ808,"GRN-to-Putaway Wait",IF(ROUND(N(AG808)/Assumptions!$C$13,3)=AJ808,"Putaway","Within SLA")))))))))))</f>
        <v>QC</v>
      </c>
    </row>
    <row r="809" customFormat="false" ht="15" hidden="false" customHeight="false" outlineLevel="0" collapsed="false">
      <c r="A809" s="0" t="s">
        <v>2509</v>
      </c>
      <c r="B809" s="0" t="s">
        <v>2510</v>
      </c>
      <c r="C809" s="0" t="s">
        <v>175</v>
      </c>
      <c r="D809" s="0" t="s">
        <v>147</v>
      </c>
      <c r="E809" s="0" t="s">
        <v>2331</v>
      </c>
      <c r="F809" s="0" t="s">
        <v>177</v>
      </c>
      <c r="G809" s="0" t="s">
        <v>167</v>
      </c>
      <c r="H809" s="17" t="n">
        <v>46223.8298611111</v>
      </c>
      <c r="I809" s="17" t="n">
        <v>46223.8458333333</v>
      </c>
      <c r="J809" s="17" t="n">
        <v>46223.8506944445</v>
      </c>
      <c r="K809" s="17" t="n">
        <v>46223.8791666667</v>
      </c>
      <c r="L809" s="17" t="n">
        <v>46223.8847222222</v>
      </c>
      <c r="M809" s="17" t="n">
        <v>46223.8993055556</v>
      </c>
      <c r="N809" s="17" t="n">
        <v>46224.0097222222</v>
      </c>
      <c r="O809" s="17" t="n">
        <v>46224.0347222222</v>
      </c>
      <c r="P809" s="17" t="n">
        <v>46224.0458333333</v>
      </c>
      <c r="Q809" s="17" t="n">
        <v>46224.0625</v>
      </c>
      <c r="R809" s="0" t="n">
        <v>477</v>
      </c>
      <c r="S809" s="0" t="n">
        <v>0</v>
      </c>
      <c r="T809" s="0" t="n">
        <v>0</v>
      </c>
      <c r="U809" s="18" t="s">
        <v>130</v>
      </c>
      <c r="V809" s="18" t="s">
        <v>156</v>
      </c>
      <c r="W809" s="0" t="str">
        <f aca="false">IF(AND(X809&gt;=6,X809&lt;14),"A",IF(AND(X809&gt;=14,X809&lt;22),"B","C"))</f>
        <v>B</v>
      </c>
      <c r="X809" s="18" t="n">
        <f aca="false">HOUR(H809)</f>
        <v>19</v>
      </c>
      <c r="Y809" s="18" t="n">
        <f aca="false">ROUND((I809-H809)*1440,0)</f>
        <v>23</v>
      </c>
      <c r="Z809" s="18" t="n">
        <f aca="false">ROUND((J809-I809)*1440,0)</f>
        <v>7</v>
      </c>
      <c r="AA809" s="18" t="n">
        <f aca="false">ROUND((K809-J809)*1440,0)</f>
        <v>41</v>
      </c>
      <c r="AB809" s="18" t="n">
        <f aca="false">ROUND((L809-K809)*1440,0)</f>
        <v>8</v>
      </c>
      <c r="AC809" s="18" t="n">
        <f aca="false">ROUND((M809-L809)*1440,0)</f>
        <v>21</v>
      </c>
      <c r="AD809" s="18" t="n">
        <f aca="false">IF(N809="","",ROUND((N809-M809)*1440,0))</f>
        <v>159</v>
      </c>
      <c r="AE809" s="18" t="n">
        <f aca="false">IF(O809="","",ROUND((O809-N809)*1440,0))</f>
        <v>36</v>
      </c>
      <c r="AF809" s="18" t="n">
        <f aca="false">IF(P809="","",ROUND((P809-O809)*1440,0))</f>
        <v>16</v>
      </c>
      <c r="AG809" s="18" t="n">
        <f aca="false">IF(Q809="","",ROUND((Q809-P809)*1440,0))</f>
        <v>24</v>
      </c>
      <c r="AH809" s="18" t="n">
        <f aca="false">IF(Q809="","",ROUND((Q809-H809)*1440,0))</f>
        <v>335</v>
      </c>
      <c r="AI809" s="19" t="n">
        <f aca="false">ROUND(IF(O809="",Assumptions!$B$25-K809,O809-K809)*24,1)</f>
        <v>3.7</v>
      </c>
      <c r="AJ809" s="20" t="n">
        <f aca="false">ROUND(MAX(N(Y809)/Assumptions!$C$5, N(Z809)/Assumptions!$C$6, N(AA809)/Assumptions!$C$7, N(AB809)/Assumptions!$C$8, N(AC809)/Assumptions!$C$9, N(AD809)/Assumptions!$C$10, N(AE809)/Assumptions!$C$11, N(AF809)/Assumptions!$C$12, N(AG809)/Assumptions!$C$13),3)</f>
        <v>5.3</v>
      </c>
      <c r="AK809" s="0" t="str">
        <f aca="false">IF(OR(U809="Pending",U809="On Hold"),"Open GRN (awaiting)",IF(AJ809&lt;=1,"Within SLA",IF(ROUND(N(Y809)/Assumptions!$C$5,3)=AJ809,"Gate Wait",IF(ROUND(N(Z809)/Assumptions!$C$6,3)=AJ809,"Dock Wait",IF(ROUND(N(AA809)/Assumptions!$C$7,3)=AJ809,"Unloading",IF(ROUND(N(AB809)/Assumptions!$C$8,3)=AJ809,"Unload-to-QC Wait",IF(ROUND(N(AC809)/Assumptions!$C$9,3)=AJ809,"QC",IF(ROUND(N(AD809)/Assumptions!$C$10,3)=AJ809,"QC-to-GRN Wait",IF(ROUND(N(AE809)/Assumptions!$C$11,3)=AJ809,"GRN Processing",IF(ROUND(N(AF809)/Assumptions!$C$12,3)=AJ809,"GRN-to-Putaway Wait",IF(ROUND(N(AG809)/Assumptions!$C$13,3)=AJ809,"Putaway","Within SLA")))))))))))</f>
        <v>QC-to-GRN Wait</v>
      </c>
    </row>
    <row r="810" customFormat="false" ht="15" hidden="false" customHeight="false" outlineLevel="0" collapsed="false">
      <c r="A810" s="0" t="s">
        <v>2511</v>
      </c>
      <c r="B810" s="0" t="s">
        <v>2512</v>
      </c>
      <c r="C810" s="0" t="s">
        <v>218</v>
      </c>
      <c r="D810" s="0" t="s">
        <v>119</v>
      </c>
      <c r="E810" s="0" t="s">
        <v>2513</v>
      </c>
      <c r="F810" s="0" t="s">
        <v>137</v>
      </c>
      <c r="G810" s="0" t="s">
        <v>122</v>
      </c>
      <c r="H810" s="17" t="n">
        <v>46223.8395833333</v>
      </c>
      <c r="I810" s="17" t="n">
        <v>46223.8451388889</v>
      </c>
      <c r="J810" s="17" t="n">
        <v>46223.8479166667</v>
      </c>
      <c r="K810" s="17" t="n">
        <v>46223.8902777778</v>
      </c>
      <c r="L810" s="17" t="n">
        <v>46223.9027777778</v>
      </c>
      <c r="M810" s="17" t="n">
        <v>46223.9326388889</v>
      </c>
      <c r="N810" s="17" t="n">
        <v>46223.9673611111</v>
      </c>
      <c r="O810" s="17" t="n">
        <v>46223.9902777778</v>
      </c>
      <c r="P810" s="17" t="n">
        <v>46223.9986111111</v>
      </c>
      <c r="Q810" s="17" t="n">
        <v>46224.0138888889</v>
      </c>
      <c r="R810" s="0" t="n">
        <v>2665</v>
      </c>
      <c r="S810" s="0" t="n">
        <v>0</v>
      </c>
      <c r="T810" s="0" t="n">
        <v>0</v>
      </c>
      <c r="U810" s="18" t="s">
        <v>130</v>
      </c>
      <c r="V810" s="18" t="s">
        <v>144</v>
      </c>
      <c r="W810" s="0" t="str">
        <f aca="false">IF(AND(X810&gt;=6,X810&lt;14),"A",IF(AND(X810&gt;=14,X810&lt;22),"B","C"))</f>
        <v>B</v>
      </c>
      <c r="X810" s="18" t="n">
        <f aca="false">HOUR(H810)</f>
        <v>20</v>
      </c>
      <c r="Y810" s="18" t="n">
        <f aca="false">ROUND((I810-H810)*1440,0)</f>
        <v>8</v>
      </c>
      <c r="Z810" s="18" t="n">
        <f aca="false">ROUND((J810-I810)*1440,0)</f>
        <v>4</v>
      </c>
      <c r="AA810" s="18" t="n">
        <f aca="false">ROUND((K810-J810)*1440,0)</f>
        <v>61</v>
      </c>
      <c r="AB810" s="18" t="n">
        <f aca="false">ROUND((L810-K810)*1440,0)</f>
        <v>18</v>
      </c>
      <c r="AC810" s="18" t="n">
        <f aca="false">ROUND((M810-L810)*1440,0)</f>
        <v>43</v>
      </c>
      <c r="AD810" s="18" t="n">
        <f aca="false">IF(N810="","",ROUND((N810-M810)*1440,0))</f>
        <v>50</v>
      </c>
      <c r="AE810" s="18" t="n">
        <f aca="false">IF(O810="","",ROUND((O810-N810)*1440,0))</f>
        <v>33</v>
      </c>
      <c r="AF810" s="18" t="n">
        <f aca="false">IF(P810="","",ROUND((P810-O810)*1440,0))</f>
        <v>12</v>
      </c>
      <c r="AG810" s="18" t="n">
        <f aca="false">IF(Q810="","",ROUND((Q810-P810)*1440,0))</f>
        <v>22</v>
      </c>
      <c r="AH810" s="18" t="n">
        <f aca="false">IF(Q810="","",ROUND((Q810-H810)*1440,0))</f>
        <v>251</v>
      </c>
      <c r="AI810" s="19" t="n">
        <f aca="false">ROUND(IF(O810="",Assumptions!$B$25-K810,O810-K810)*24,1)</f>
        <v>2.4</v>
      </c>
      <c r="AJ810" s="20" t="n">
        <f aca="false">ROUND(MAX(N(Y810)/Assumptions!$C$5, N(Z810)/Assumptions!$C$6, N(AA810)/Assumptions!$C$7, N(AB810)/Assumptions!$C$8, N(AC810)/Assumptions!$C$9, N(AD810)/Assumptions!$C$10, N(AE810)/Assumptions!$C$11, N(AF810)/Assumptions!$C$12, N(AG810)/Assumptions!$C$13),3)</f>
        <v>1.667</v>
      </c>
      <c r="AK810" s="0" t="str">
        <f aca="false">IF(OR(U810="Pending",U810="On Hold"),"Open GRN (awaiting)",IF(AJ810&lt;=1,"Within SLA",IF(ROUND(N(Y810)/Assumptions!$C$5,3)=AJ810,"Gate Wait",IF(ROUND(N(Z810)/Assumptions!$C$6,3)=AJ810,"Dock Wait",IF(ROUND(N(AA810)/Assumptions!$C$7,3)=AJ810,"Unloading",IF(ROUND(N(AB810)/Assumptions!$C$8,3)=AJ810,"Unload-to-QC Wait",IF(ROUND(N(AC810)/Assumptions!$C$9,3)=AJ810,"QC",IF(ROUND(N(AD810)/Assumptions!$C$10,3)=AJ810,"QC-to-GRN Wait",IF(ROUND(N(AE810)/Assumptions!$C$11,3)=AJ810,"GRN Processing",IF(ROUND(N(AF810)/Assumptions!$C$12,3)=AJ810,"GRN-to-Putaway Wait",IF(ROUND(N(AG810)/Assumptions!$C$13,3)=AJ810,"Putaway","Within SLA")))))))))))</f>
        <v>QC-to-GRN Wait</v>
      </c>
    </row>
    <row r="811" customFormat="false" ht="15" hidden="false" customHeight="false" outlineLevel="0" collapsed="false">
      <c r="A811" s="0" t="s">
        <v>2514</v>
      </c>
      <c r="B811" s="0" t="s">
        <v>2515</v>
      </c>
      <c r="C811" s="0" t="s">
        <v>153</v>
      </c>
      <c r="D811" s="0" t="s">
        <v>147</v>
      </c>
      <c r="E811" s="0" t="s">
        <v>2516</v>
      </c>
      <c r="F811" s="0" t="s">
        <v>155</v>
      </c>
      <c r="G811" s="0" t="s">
        <v>167</v>
      </c>
      <c r="H811" s="17" t="n">
        <v>46223.8513888889</v>
      </c>
      <c r="I811" s="17" t="n">
        <v>46223.8625</v>
      </c>
      <c r="J811" s="17" t="n">
        <v>46223.8736111111</v>
      </c>
      <c r="K811" s="17" t="n">
        <v>46223.9</v>
      </c>
      <c r="L811" s="17" t="n">
        <v>46223.9215277778</v>
      </c>
      <c r="M811" s="17" t="n">
        <v>46223.9493055556</v>
      </c>
      <c r="N811" s="17" t="n">
        <v>46223.9659722222</v>
      </c>
      <c r="O811" s="17" t="n">
        <v>46223.9722222222</v>
      </c>
      <c r="P811" s="17" t="n">
        <v>46223.9791666667</v>
      </c>
      <c r="Q811" s="17" t="n">
        <v>46223.9902777778</v>
      </c>
      <c r="R811" s="0" t="n">
        <v>176</v>
      </c>
      <c r="S811" s="0" t="n">
        <v>0</v>
      </c>
      <c r="T811" s="0" t="n">
        <v>0</v>
      </c>
      <c r="U811" s="18" t="s">
        <v>130</v>
      </c>
      <c r="V811" s="18" t="s">
        <v>139</v>
      </c>
      <c r="W811" s="0" t="str">
        <f aca="false">IF(AND(X811&gt;=6,X811&lt;14),"A",IF(AND(X811&gt;=14,X811&lt;22),"B","C"))</f>
        <v>B</v>
      </c>
      <c r="X811" s="18" t="n">
        <f aca="false">HOUR(H811)</f>
        <v>20</v>
      </c>
      <c r="Y811" s="18" t="n">
        <f aca="false">ROUND((I811-H811)*1440,0)</f>
        <v>16</v>
      </c>
      <c r="Z811" s="18" t="n">
        <f aca="false">ROUND((J811-I811)*1440,0)</f>
        <v>16</v>
      </c>
      <c r="AA811" s="18" t="n">
        <f aca="false">ROUND((K811-J811)*1440,0)</f>
        <v>38</v>
      </c>
      <c r="AB811" s="18" t="n">
        <f aca="false">ROUND((L811-K811)*1440,0)</f>
        <v>31</v>
      </c>
      <c r="AC811" s="18" t="n">
        <f aca="false">ROUND((M811-L811)*1440,0)</f>
        <v>40</v>
      </c>
      <c r="AD811" s="18" t="n">
        <f aca="false">IF(N811="","",ROUND((N811-M811)*1440,0))</f>
        <v>24</v>
      </c>
      <c r="AE811" s="18" t="n">
        <f aca="false">IF(O811="","",ROUND((O811-N811)*1440,0))</f>
        <v>9</v>
      </c>
      <c r="AF811" s="18" t="n">
        <f aca="false">IF(P811="","",ROUND((P811-O811)*1440,0))</f>
        <v>10</v>
      </c>
      <c r="AG811" s="18" t="n">
        <f aca="false">IF(Q811="","",ROUND((Q811-P811)*1440,0))</f>
        <v>16</v>
      </c>
      <c r="AH811" s="18" t="n">
        <f aca="false">IF(Q811="","",ROUND((Q811-H811)*1440,0))</f>
        <v>200</v>
      </c>
      <c r="AI811" s="19" t="n">
        <f aca="false">ROUND(IF(O811="",Assumptions!$B$25-K811,O811-K811)*24,1)</f>
        <v>1.7</v>
      </c>
      <c r="AJ811" s="20" t="n">
        <f aca="false">ROUND(MAX(N(Y811)/Assumptions!$C$5, N(Z811)/Assumptions!$C$6, N(AA811)/Assumptions!$C$7, N(AB811)/Assumptions!$C$8, N(AC811)/Assumptions!$C$9, N(AD811)/Assumptions!$C$10, N(AE811)/Assumptions!$C$11, N(AF811)/Assumptions!$C$12, N(AG811)/Assumptions!$C$13),3)</f>
        <v>2.067</v>
      </c>
      <c r="AK811" s="0" t="str">
        <f aca="false">IF(OR(U811="Pending",U811="On Hold"),"Open GRN (awaiting)",IF(AJ811&lt;=1,"Within SLA",IF(ROUND(N(Y811)/Assumptions!$C$5,3)=AJ811,"Gate Wait",IF(ROUND(N(Z811)/Assumptions!$C$6,3)=AJ811,"Dock Wait",IF(ROUND(N(AA811)/Assumptions!$C$7,3)=AJ811,"Unloading",IF(ROUND(N(AB811)/Assumptions!$C$8,3)=AJ811,"Unload-to-QC Wait",IF(ROUND(N(AC811)/Assumptions!$C$9,3)=AJ811,"QC",IF(ROUND(N(AD811)/Assumptions!$C$10,3)=AJ811,"QC-to-GRN Wait",IF(ROUND(N(AE811)/Assumptions!$C$11,3)=AJ811,"GRN Processing",IF(ROUND(N(AF811)/Assumptions!$C$12,3)=AJ811,"GRN-to-Putaway Wait",IF(ROUND(N(AG811)/Assumptions!$C$13,3)=AJ811,"Putaway","Within SLA")))))))))))</f>
        <v>Unload-to-QC Wait</v>
      </c>
    </row>
    <row r="812" customFormat="false" ht="15" hidden="false" customHeight="false" outlineLevel="0" collapsed="false">
      <c r="A812" s="0" t="s">
        <v>2517</v>
      </c>
      <c r="B812" s="0" t="s">
        <v>2518</v>
      </c>
      <c r="C812" s="0" t="s">
        <v>286</v>
      </c>
      <c r="D812" s="0" t="s">
        <v>147</v>
      </c>
      <c r="E812" s="0" t="s">
        <v>2519</v>
      </c>
      <c r="F812" s="0" t="s">
        <v>121</v>
      </c>
      <c r="G812" s="0" t="s">
        <v>150</v>
      </c>
      <c r="H812" s="17" t="n">
        <v>46223.86875</v>
      </c>
      <c r="I812" s="17" t="n">
        <v>46223.8791666667</v>
      </c>
      <c r="J812" s="17" t="n">
        <v>46223.8895833333</v>
      </c>
      <c r="K812" s="17" t="n">
        <v>46223.90625</v>
      </c>
      <c r="L812" s="17" t="n">
        <v>46223.9111111111</v>
      </c>
      <c r="M812" s="17" t="n">
        <v>46223.9263888889</v>
      </c>
      <c r="N812" s="17" t="n">
        <v>46223.9638888889</v>
      </c>
      <c r="O812" s="17" t="n">
        <v>46224.1368055556</v>
      </c>
      <c r="P812" s="17" t="n">
        <v>46224.14375</v>
      </c>
      <c r="Q812" s="17" t="n">
        <v>46224.1625</v>
      </c>
      <c r="R812" s="0" t="n">
        <v>569</v>
      </c>
      <c r="S812" s="0" t="n">
        <v>0</v>
      </c>
      <c r="T812" s="0" t="n">
        <v>0</v>
      </c>
      <c r="U812" s="18" t="s">
        <v>130</v>
      </c>
      <c r="V812" s="18" t="s">
        <v>131</v>
      </c>
      <c r="W812" s="0" t="str">
        <f aca="false">IF(AND(X812&gt;=6,X812&lt;14),"A",IF(AND(X812&gt;=14,X812&lt;22),"B","C"))</f>
        <v>B</v>
      </c>
      <c r="X812" s="18" t="n">
        <f aca="false">HOUR(H812)</f>
        <v>20</v>
      </c>
      <c r="Y812" s="18" t="n">
        <f aca="false">ROUND((I812-H812)*1440,0)</f>
        <v>15</v>
      </c>
      <c r="Z812" s="18" t="n">
        <f aca="false">ROUND((J812-I812)*1440,0)</f>
        <v>15</v>
      </c>
      <c r="AA812" s="18" t="n">
        <f aca="false">ROUND((K812-J812)*1440,0)</f>
        <v>24</v>
      </c>
      <c r="AB812" s="18" t="n">
        <f aca="false">ROUND((L812-K812)*1440,0)</f>
        <v>7</v>
      </c>
      <c r="AC812" s="18" t="n">
        <f aca="false">ROUND((M812-L812)*1440,0)</f>
        <v>22</v>
      </c>
      <c r="AD812" s="18" t="n">
        <f aca="false">IF(N812="","",ROUND((N812-M812)*1440,0))</f>
        <v>54</v>
      </c>
      <c r="AE812" s="18" t="n">
        <f aca="false">IF(O812="","",ROUND((O812-N812)*1440,0))</f>
        <v>249</v>
      </c>
      <c r="AF812" s="18" t="n">
        <f aca="false">IF(P812="","",ROUND((P812-O812)*1440,0))</f>
        <v>10</v>
      </c>
      <c r="AG812" s="18" t="n">
        <f aca="false">IF(Q812="","",ROUND((Q812-P812)*1440,0))</f>
        <v>27</v>
      </c>
      <c r="AH812" s="18" t="n">
        <f aca="false">IF(Q812="","",ROUND((Q812-H812)*1440,0))</f>
        <v>423</v>
      </c>
      <c r="AI812" s="19" t="n">
        <f aca="false">ROUND(IF(O812="",Assumptions!$B$25-K812,O812-K812)*24,1)</f>
        <v>5.5</v>
      </c>
      <c r="AJ812" s="20" t="n">
        <f aca="false">ROUND(MAX(N(Y812)/Assumptions!$C$5, N(Z812)/Assumptions!$C$6, N(AA812)/Assumptions!$C$7, N(AB812)/Assumptions!$C$8, N(AC812)/Assumptions!$C$9, N(AD812)/Assumptions!$C$10, N(AE812)/Assumptions!$C$11, N(AF812)/Assumptions!$C$12, N(AG812)/Assumptions!$C$13),3)</f>
        <v>5.533</v>
      </c>
      <c r="AK812" s="0" t="str">
        <f aca="false">IF(OR(U812="Pending",U812="On Hold"),"Open GRN (awaiting)",IF(AJ812&lt;=1,"Within SLA",IF(ROUND(N(Y812)/Assumptions!$C$5,3)=AJ812,"Gate Wait",IF(ROUND(N(Z812)/Assumptions!$C$6,3)=AJ812,"Dock Wait",IF(ROUND(N(AA812)/Assumptions!$C$7,3)=AJ812,"Unloading",IF(ROUND(N(AB812)/Assumptions!$C$8,3)=AJ812,"Unload-to-QC Wait",IF(ROUND(N(AC812)/Assumptions!$C$9,3)=AJ812,"QC",IF(ROUND(N(AD812)/Assumptions!$C$10,3)=AJ812,"QC-to-GRN Wait",IF(ROUND(N(AE812)/Assumptions!$C$11,3)=AJ812,"GRN Processing",IF(ROUND(N(AF812)/Assumptions!$C$12,3)=AJ812,"GRN-to-Putaway Wait",IF(ROUND(N(AG812)/Assumptions!$C$13,3)=AJ812,"Putaway","Within SLA")))))))))))</f>
        <v>GRN Processing</v>
      </c>
    </row>
    <row r="813" customFormat="false" ht="15" hidden="false" customHeight="false" outlineLevel="0" collapsed="false">
      <c r="A813" s="0" t="s">
        <v>2520</v>
      </c>
      <c r="B813" s="0" t="s">
        <v>2521</v>
      </c>
      <c r="C813" s="0" t="s">
        <v>142</v>
      </c>
      <c r="D813" s="0" t="s">
        <v>119</v>
      </c>
      <c r="E813" s="0" t="s">
        <v>2522</v>
      </c>
      <c r="F813" s="0" t="s">
        <v>137</v>
      </c>
      <c r="G813" s="0" t="s">
        <v>129</v>
      </c>
      <c r="H813" s="17" t="n">
        <v>46223.9013888889</v>
      </c>
      <c r="I813" s="17" t="n">
        <v>46223.9076388889</v>
      </c>
      <c r="J813" s="17" t="n">
        <v>46223.9152777778</v>
      </c>
      <c r="K813" s="17" t="n">
        <v>46223.9548611111</v>
      </c>
      <c r="L813" s="17" t="n">
        <v>46223.9673611111</v>
      </c>
      <c r="M813" s="17" t="n">
        <v>46223.9965277778</v>
      </c>
      <c r="N813" s="17" t="n">
        <v>46224.0423611111</v>
      </c>
      <c r="O813" s="17" t="n">
        <v>46224.0527777778</v>
      </c>
      <c r="P813" s="17" t="n">
        <v>46224.0590277778</v>
      </c>
      <c r="Q813" s="17" t="n">
        <v>46224.0729166667</v>
      </c>
      <c r="R813" s="0" t="n">
        <v>276</v>
      </c>
      <c r="S813" s="0" t="n">
        <v>0</v>
      </c>
      <c r="T813" s="0" t="n">
        <v>2</v>
      </c>
      <c r="U813" s="18" t="s">
        <v>123</v>
      </c>
      <c r="V813" s="18" t="s">
        <v>131</v>
      </c>
      <c r="W813" s="0" t="str">
        <f aca="false">IF(AND(X813&gt;=6,X813&lt;14),"A",IF(AND(X813&gt;=14,X813&lt;22),"B","C"))</f>
        <v>B</v>
      </c>
      <c r="X813" s="18" t="n">
        <f aca="false">HOUR(H813)</f>
        <v>21</v>
      </c>
      <c r="Y813" s="18" t="n">
        <f aca="false">ROUND((I813-H813)*1440,0)</f>
        <v>9</v>
      </c>
      <c r="Z813" s="18" t="n">
        <f aca="false">ROUND((J813-I813)*1440,0)</f>
        <v>11</v>
      </c>
      <c r="AA813" s="18" t="n">
        <f aca="false">ROUND((K813-J813)*1440,0)</f>
        <v>57</v>
      </c>
      <c r="AB813" s="18" t="n">
        <f aca="false">ROUND((L813-K813)*1440,0)</f>
        <v>18</v>
      </c>
      <c r="AC813" s="18" t="n">
        <f aca="false">ROUND((M813-L813)*1440,0)</f>
        <v>42</v>
      </c>
      <c r="AD813" s="18" t="n">
        <f aca="false">IF(N813="","",ROUND((N813-M813)*1440,0))</f>
        <v>66</v>
      </c>
      <c r="AE813" s="18" t="n">
        <f aca="false">IF(O813="","",ROUND((O813-N813)*1440,0))</f>
        <v>15</v>
      </c>
      <c r="AF813" s="18" t="n">
        <f aca="false">IF(P813="","",ROUND((P813-O813)*1440,0))</f>
        <v>9</v>
      </c>
      <c r="AG813" s="18" t="n">
        <f aca="false">IF(Q813="","",ROUND((Q813-P813)*1440,0))</f>
        <v>20</v>
      </c>
      <c r="AH813" s="18" t="n">
        <f aca="false">IF(Q813="","",ROUND((Q813-H813)*1440,0))</f>
        <v>247</v>
      </c>
      <c r="AI813" s="19" t="n">
        <f aca="false">ROUND(IF(O813="",Assumptions!$B$25-K813,O813-K813)*24,1)</f>
        <v>2.4</v>
      </c>
      <c r="AJ813" s="20" t="n">
        <f aca="false">ROUND(MAX(N(Y813)/Assumptions!$C$5, N(Z813)/Assumptions!$C$6, N(AA813)/Assumptions!$C$7, N(AB813)/Assumptions!$C$8, N(AC813)/Assumptions!$C$9, N(AD813)/Assumptions!$C$10, N(AE813)/Assumptions!$C$11, N(AF813)/Assumptions!$C$12, N(AG813)/Assumptions!$C$13),3)</f>
        <v>2.2</v>
      </c>
      <c r="AK813" s="0" t="str">
        <f aca="false">IF(OR(U813="Pending",U813="On Hold"),"Open GRN (awaiting)",IF(AJ813&lt;=1,"Within SLA",IF(ROUND(N(Y813)/Assumptions!$C$5,3)=AJ813,"Gate Wait",IF(ROUND(N(Z813)/Assumptions!$C$6,3)=AJ813,"Dock Wait",IF(ROUND(N(AA813)/Assumptions!$C$7,3)=AJ813,"Unloading",IF(ROUND(N(AB813)/Assumptions!$C$8,3)=AJ813,"Unload-to-QC Wait",IF(ROUND(N(AC813)/Assumptions!$C$9,3)=AJ813,"QC",IF(ROUND(N(AD813)/Assumptions!$C$10,3)=AJ813,"QC-to-GRN Wait",IF(ROUND(N(AE813)/Assumptions!$C$11,3)=AJ813,"GRN Processing",IF(ROUND(N(AF813)/Assumptions!$C$12,3)=AJ813,"GRN-to-Putaway Wait",IF(ROUND(N(AG813)/Assumptions!$C$13,3)=AJ813,"Putaway","Within SLA")))))))))))</f>
        <v>QC-to-GRN Wait</v>
      </c>
    </row>
    <row r="814" customFormat="false" ht="15" hidden="false" customHeight="false" outlineLevel="0" collapsed="false">
      <c r="A814" s="0" t="s">
        <v>2523</v>
      </c>
      <c r="B814" s="0" t="s">
        <v>2524</v>
      </c>
      <c r="C814" s="0" t="s">
        <v>252</v>
      </c>
      <c r="D814" s="0" t="s">
        <v>119</v>
      </c>
      <c r="E814" s="0" t="s">
        <v>2525</v>
      </c>
      <c r="F814" s="0" t="s">
        <v>155</v>
      </c>
      <c r="G814" s="0" t="s">
        <v>129</v>
      </c>
      <c r="H814" s="17" t="n">
        <v>46223.9020833333</v>
      </c>
      <c r="I814" s="17" t="n">
        <v>46223.9118055556</v>
      </c>
      <c r="J814" s="17" t="n">
        <v>46223.9166666667</v>
      </c>
      <c r="K814" s="17" t="n">
        <v>46223.9270833333</v>
      </c>
      <c r="L814" s="17" t="n">
        <v>46223.9340277778</v>
      </c>
      <c r="M814" s="17" t="n">
        <v>46223.9729166667</v>
      </c>
      <c r="N814" s="17" t="n">
        <v>46223.9916666667</v>
      </c>
      <c r="O814" s="17" t="n">
        <v>46224.0159722222</v>
      </c>
      <c r="P814" s="17" t="n">
        <v>46224.0291666667</v>
      </c>
      <c r="Q814" s="17" t="n">
        <v>46224.0375</v>
      </c>
      <c r="R814" s="0" t="n">
        <v>249</v>
      </c>
      <c r="S814" s="0" t="n">
        <v>0</v>
      </c>
      <c r="T814" s="0" t="n">
        <v>0</v>
      </c>
      <c r="U814" s="18" t="s">
        <v>130</v>
      </c>
      <c r="V814" s="18" t="s">
        <v>144</v>
      </c>
      <c r="W814" s="0" t="str">
        <f aca="false">IF(AND(X814&gt;=6,X814&lt;14),"A",IF(AND(X814&gt;=14,X814&lt;22),"B","C"))</f>
        <v>B</v>
      </c>
      <c r="X814" s="18" t="n">
        <f aca="false">HOUR(H814)</f>
        <v>21</v>
      </c>
      <c r="Y814" s="18" t="n">
        <f aca="false">ROUND((I814-H814)*1440,0)</f>
        <v>14</v>
      </c>
      <c r="Z814" s="18" t="n">
        <f aca="false">ROUND((J814-I814)*1440,0)</f>
        <v>7</v>
      </c>
      <c r="AA814" s="18" t="n">
        <f aca="false">ROUND((K814-J814)*1440,0)</f>
        <v>15</v>
      </c>
      <c r="AB814" s="18" t="n">
        <f aca="false">ROUND((L814-K814)*1440,0)</f>
        <v>10</v>
      </c>
      <c r="AC814" s="18" t="n">
        <f aca="false">ROUND((M814-L814)*1440,0)</f>
        <v>56</v>
      </c>
      <c r="AD814" s="18" t="n">
        <f aca="false">IF(N814="","",ROUND((N814-M814)*1440,0))</f>
        <v>27</v>
      </c>
      <c r="AE814" s="18" t="n">
        <f aca="false">IF(O814="","",ROUND((O814-N814)*1440,0))</f>
        <v>35</v>
      </c>
      <c r="AF814" s="18" t="n">
        <f aca="false">IF(P814="","",ROUND((P814-O814)*1440,0))</f>
        <v>19</v>
      </c>
      <c r="AG814" s="18" t="n">
        <f aca="false">IF(Q814="","",ROUND((Q814-P814)*1440,0))</f>
        <v>12</v>
      </c>
      <c r="AH814" s="18" t="n">
        <f aca="false">IF(Q814="","",ROUND((Q814-H814)*1440,0))</f>
        <v>195</v>
      </c>
      <c r="AI814" s="19" t="n">
        <f aca="false">ROUND(IF(O814="",Assumptions!$B$25-K814,O814-K814)*24,1)</f>
        <v>2.1</v>
      </c>
      <c r="AJ814" s="20" t="n">
        <f aca="false">ROUND(MAX(N(Y814)/Assumptions!$C$5, N(Z814)/Assumptions!$C$6, N(AA814)/Assumptions!$C$7, N(AB814)/Assumptions!$C$8, N(AC814)/Assumptions!$C$9, N(AD814)/Assumptions!$C$10, N(AE814)/Assumptions!$C$11, N(AF814)/Assumptions!$C$12, N(AG814)/Assumptions!$C$13),3)</f>
        <v>1.244</v>
      </c>
      <c r="AK814" s="0" t="str">
        <f aca="false">IF(OR(U814="Pending",U814="On Hold"),"Open GRN (awaiting)",IF(AJ814&lt;=1,"Within SLA",IF(ROUND(N(Y814)/Assumptions!$C$5,3)=AJ814,"Gate Wait",IF(ROUND(N(Z814)/Assumptions!$C$6,3)=AJ814,"Dock Wait",IF(ROUND(N(AA814)/Assumptions!$C$7,3)=AJ814,"Unloading",IF(ROUND(N(AB814)/Assumptions!$C$8,3)=AJ814,"Unload-to-QC Wait",IF(ROUND(N(AC814)/Assumptions!$C$9,3)=AJ814,"QC",IF(ROUND(N(AD814)/Assumptions!$C$10,3)=AJ814,"QC-to-GRN Wait",IF(ROUND(N(AE814)/Assumptions!$C$11,3)=AJ814,"GRN Processing",IF(ROUND(N(AF814)/Assumptions!$C$12,3)=AJ814,"GRN-to-Putaway Wait",IF(ROUND(N(AG814)/Assumptions!$C$13,3)=AJ814,"Putaway","Within SLA")))))))))))</f>
        <v>QC</v>
      </c>
    </row>
    <row r="815" customFormat="false" ht="15" hidden="false" customHeight="false" outlineLevel="0" collapsed="false">
      <c r="A815" s="0" t="s">
        <v>2526</v>
      </c>
      <c r="B815" s="0" t="s">
        <v>2527</v>
      </c>
      <c r="C815" s="0" t="s">
        <v>218</v>
      </c>
      <c r="D815" s="0" t="s">
        <v>147</v>
      </c>
      <c r="E815" s="0" t="s">
        <v>2528</v>
      </c>
      <c r="F815" s="0" t="s">
        <v>137</v>
      </c>
      <c r="G815" s="0" t="s">
        <v>150</v>
      </c>
      <c r="H815" s="17" t="n">
        <v>46223.9145833333</v>
      </c>
      <c r="I815" s="17" t="n">
        <v>46223.9409722222</v>
      </c>
      <c r="J815" s="17" t="n">
        <v>46223.9479166667</v>
      </c>
      <c r="K815" s="17" t="n">
        <v>46223.9798611111</v>
      </c>
      <c r="L815" s="17" t="n">
        <v>46223.9847222222</v>
      </c>
      <c r="M815" s="17" t="n">
        <v>46223.9965277778</v>
      </c>
      <c r="N815" s="17" t="n">
        <v>46224.1104166667</v>
      </c>
      <c r="O815" s="17" t="n">
        <v>46224.1416666667</v>
      </c>
      <c r="P815" s="17" t="n">
        <v>46224.1493055556</v>
      </c>
      <c r="Q815" s="17" t="n">
        <v>46224.1604166667</v>
      </c>
      <c r="R815" s="0" t="n">
        <v>279</v>
      </c>
      <c r="S815" s="0" t="n">
        <v>0</v>
      </c>
      <c r="T815" s="0" t="n">
        <v>1</v>
      </c>
      <c r="U815" s="18" t="s">
        <v>123</v>
      </c>
      <c r="V815" s="18" t="s">
        <v>144</v>
      </c>
      <c r="W815" s="0" t="str">
        <f aca="false">IF(AND(X815&gt;=6,X815&lt;14),"A",IF(AND(X815&gt;=14,X815&lt;22),"B","C"))</f>
        <v>B</v>
      </c>
      <c r="X815" s="18" t="n">
        <f aca="false">HOUR(H815)</f>
        <v>21</v>
      </c>
      <c r="Y815" s="18" t="n">
        <f aca="false">ROUND((I815-H815)*1440,0)</f>
        <v>38</v>
      </c>
      <c r="Z815" s="18" t="n">
        <f aca="false">ROUND((J815-I815)*1440,0)</f>
        <v>10</v>
      </c>
      <c r="AA815" s="18" t="n">
        <f aca="false">ROUND((K815-J815)*1440,0)</f>
        <v>46</v>
      </c>
      <c r="AB815" s="18" t="n">
        <f aca="false">ROUND((L815-K815)*1440,0)</f>
        <v>7</v>
      </c>
      <c r="AC815" s="18" t="n">
        <f aca="false">ROUND((M815-L815)*1440,0)</f>
        <v>17</v>
      </c>
      <c r="AD815" s="18" t="n">
        <f aca="false">IF(N815="","",ROUND((N815-M815)*1440,0))</f>
        <v>164</v>
      </c>
      <c r="AE815" s="18" t="n">
        <f aca="false">IF(O815="","",ROUND((O815-N815)*1440,0))</f>
        <v>45</v>
      </c>
      <c r="AF815" s="18" t="n">
        <f aca="false">IF(P815="","",ROUND((P815-O815)*1440,0))</f>
        <v>11</v>
      </c>
      <c r="AG815" s="18" t="n">
        <f aca="false">IF(Q815="","",ROUND((Q815-P815)*1440,0))</f>
        <v>16</v>
      </c>
      <c r="AH815" s="18" t="n">
        <f aca="false">IF(Q815="","",ROUND((Q815-H815)*1440,0))</f>
        <v>354</v>
      </c>
      <c r="AI815" s="19" t="n">
        <f aca="false">ROUND(IF(O815="",Assumptions!$B$25-K815,O815-K815)*24,1)</f>
        <v>3.9</v>
      </c>
      <c r="AJ815" s="20" t="n">
        <f aca="false">ROUND(MAX(N(Y815)/Assumptions!$C$5, N(Z815)/Assumptions!$C$6, N(AA815)/Assumptions!$C$7, N(AB815)/Assumptions!$C$8, N(AC815)/Assumptions!$C$9, N(AD815)/Assumptions!$C$10, N(AE815)/Assumptions!$C$11, N(AF815)/Assumptions!$C$12, N(AG815)/Assumptions!$C$13),3)</f>
        <v>5.467</v>
      </c>
      <c r="AK815" s="0" t="str">
        <f aca="false">IF(OR(U815="Pending",U815="On Hold"),"Open GRN (awaiting)",IF(AJ815&lt;=1,"Within SLA",IF(ROUND(N(Y815)/Assumptions!$C$5,3)=AJ815,"Gate Wait",IF(ROUND(N(Z815)/Assumptions!$C$6,3)=AJ815,"Dock Wait",IF(ROUND(N(AA815)/Assumptions!$C$7,3)=AJ815,"Unloading",IF(ROUND(N(AB815)/Assumptions!$C$8,3)=AJ815,"Unload-to-QC Wait",IF(ROUND(N(AC815)/Assumptions!$C$9,3)=AJ815,"QC",IF(ROUND(N(AD815)/Assumptions!$C$10,3)=AJ815,"QC-to-GRN Wait",IF(ROUND(N(AE815)/Assumptions!$C$11,3)=AJ815,"GRN Processing",IF(ROUND(N(AF815)/Assumptions!$C$12,3)=AJ815,"GRN-to-Putaway Wait",IF(ROUND(N(AG815)/Assumptions!$C$13,3)=AJ815,"Putaway","Within SLA")))))))))))</f>
        <v>QC-to-GRN Wait</v>
      </c>
    </row>
    <row r="816" customFormat="false" ht="15" hidden="false" customHeight="false" outlineLevel="0" collapsed="false">
      <c r="A816" s="0" t="s">
        <v>2529</v>
      </c>
      <c r="B816" s="0" t="s">
        <v>2530</v>
      </c>
      <c r="C816" s="0" t="s">
        <v>286</v>
      </c>
      <c r="D816" s="0" t="s">
        <v>119</v>
      </c>
      <c r="E816" s="0" t="s">
        <v>2531</v>
      </c>
      <c r="F816" s="0" t="s">
        <v>121</v>
      </c>
      <c r="G816" s="0" t="s">
        <v>122</v>
      </c>
      <c r="H816" s="17" t="n">
        <v>46223.9319444444</v>
      </c>
      <c r="I816" s="17" t="n">
        <v>46223.9479166667</v>
      </c>
      <c r="J816" s="17" t="n">
        <v>46223.9527777778</v>
      </c>
      <c r="K816" s="17" t="n">
        <v>46223.9715277778</v>
      </c>
      <c r="L816" s="17" t="n">
        <v>46223.9763888889</v>
      </c>
      <c r="M816" s="17" t="n">
        <v>46223.9902777778</v>
      </c>
      <c r="N816" s="17" t="n">
        <v>46224.0076388889</v>
      </c>
      <c r="O816" s="17" t="n">
        <v>46224.0527777778</v>
      </c>
      <c r="P816" s="17" t="n">
        <v>46224.0625</v>
      </c>
      <c r="Q816" s="17" t="n">
        <v>46224.08125</v>
      </c>
      <c r="R816" s="0" t="n">
        <v>241</v>
      </c>
      <c r="S816" s="0" t="n">
        <v>0</v>
      </c>
      <c r="T816" s="0" t="n">
        <v>0</v>
      </c>
      <c r="U816" s="18" t="s">
        <v>130</v>
      </c>
      <c r="V816" s="18" t="s">
        <v>156</v>
      </c>
      <c r="W816" s="0" t="str">
        <f aca="false">IF(AND(X816&gt;=6,X816&lt;14),"A",IF(AND(X816&gt;=14,X816&lt;22),"B","C"))</f>
        <v>C</v>
      </c>
      <c r="X816" s="18" t="n">
        <f aca="false">HOUR(H816)</f>
        <v>22</v>
      </c>
      <c r="Y816" s="18" t="n">
        <f aca="false">ROUND((I816-H816)*1440,0)</f>
        <v>23</v>
      </c>
      <c r="Z816" s="18" t="n">
        <f aca="false">ROUND((J816-I816)*1440,0)</f>
        <v>7</v>
      </c>
      <c r="AA816" s="18" t="n">
        <f aca="false">ROUND((K816-J816)*1440,0)</f>
        <v>27</v>
      </c>
      <c r="AB816" s="18" t="n">
        <f aca="false">ROUND((L816-K816)*1440,0)</f>
        <v>7</v>
      </c>
      <c r="AC816" s="18" t="n">
        <f aca="false">ROUND((M816-L816)*1440,0)</f>
        <v>20</v>
      </c>
      <c r="AD816" s="18" t="n">
        <f aca="false">IF(N816="","",ROUND((N816-M816)*1440,0))</f>
        <v>25</v>
      </c>
      <c r="AE816" s="18" t="n">
        <f aca="false">IF(O816="","",ROUND((O816-N816)*1440,0))</f>
        <v>65</v>
      </c>
      <c r="AF816" s="18" t="n">
        <f aca="false">IF(P816="","",ROUND((P816-O816)*1440,0))</f>
        <v>14</v>
      </c>
      <c r="AG816" s="18" t="n">
        <f aca="false">IF(Q816="","",ROUND((Q816-P816)*1440,0))</f>
        <v>27</v>
      </c>
      <c r="AH816" s="18" t="n">
        <f aca="false">IF(Q816="","",ROUND((Q816-H816)*1440,0))</f>
        <v>215</v>
      </c>
      <c r="AI816" s="19" t="n">
        <f aca="false">ROUND(IF(O816="",Assumptions!$B$25-K816,O816-K816)*24,1)</f>
        <v>2</v>
      </c>
      <c r="AJ816" s="20" t="n">
        <f aca="false">ROUND(MAX(N(Y816)/Assumptions!$C$5, N(Z816)/Assumptions!$C$6, N(AA816)/Assumptions!$C$7, N(AB816)/Assumptions!$C$8, N(AC816)/Assumptions!$C$9, N(AD816)/Assumptions!$C$10, N(AE816)/Assumptions!$C$11, N(AF816)/Assumptions!$C$12, N(AG816)/Assumptions!$C$13),3)</f>
        <v>1.444</v>
      </c>
      <c r="AK816" s="0" t="str">
        <f aca="false">IF(OR(U816="Pending",U816="On Hold"),"Open GRN (awaiting)",IF(AJ816&lt;=1,"Within SLA",IF(ROUND(N(Y816)/Assumptions!$C$5,3)=AJ816,"Gate Wait",IF(ROUND(N(Z816)/Assumptions!$C$6,3)=AJ816,"Dock Wait",IF(ROUND(N(AA816)/Assumptions!$C$7,3)=AJ816,"Unloading",IF(ROUND(N(AB816)/Assumptions!$C$8,3)=AJ816,"Unload-to-QC Wait",IF(ROUND(N(AC816)/Assumptions!$C$9,3)=AJ816,"QC",IF(ROUND(N(AD816)/Assumptions!$C$10,3)=AJ816,"QC-to-GRN Wait",IF(ROUND(N(AE816)/Assumptions!$C$11,3)=AJ816,"GRN Processing",IF(ROUND(N(AF816)/Assumptions!$C$12,3)=AJ816,"GRN-to-Putaway Wait",IF(ROUND(N(AG816)/Assumptions!$C$13,3)=AJ816,"Putaway","Within SLA")))))))))))</f>
        <v>GRN Processing</v>
      </c>
    </row>
    <row r="817" customFormat="false" ht="15" hidden="false" customHeight="false" outlineLevel="0" collapsed="false">
      <c r="A817" s="0" t="s">
        <v>2532</v>
      </c>
      <c r="B817" s="0" t="s">
        <v>2533</v>
      </c>
      <c r="C817" s="0" t="s">
        <v>286</v>
      </c>
      <c r="D817" s="0" t="s">
        <v>135</v>
      </c>
      <c r="E817" s="0" t="s">
        <v>2534</v>
      </c>
      <c r="F817" s="0" t="s">
        <v>128</v>
      </c>
      <c r="G817" s="0" t="s">
        <v>178</v>
      </c>
      <c r="H817" s="17" t="n">
        <v>46224.0097222222</v>
      </c>
      <c r="I817" s="17" t="n">
        <v>46224.0215277778</v>
      </c>
      <c r="J817" s="17" t="n">
        <v>46224.0270833333</v>
      </c>
      <c r="K817" s="17" t="n">
        <v>46224.0527777778</v>
      </c>
      <c r="L817" s="17" t="n">
        <v>46224.0590277778</v>
      </c>
      <c r="M817" s="17" t="n">
        <v>46224.0673611111</v>
      </c>
      <c r="N817" s="17" t="n">
        <v>46224.0861111111</v>
      </c>
      <c r="O817" s="17" t="n">
        <v>46224.1694444444</v>
      </c>
      <c r="P817" s="17" t="n">
        <v>46224.1798611111</v>
      </c>
      <c r="Q817" s="17" t="n">
        <v>46224.1881944445</v>
      </c>
      <c r="R817" s="0" t="n">
        <v>358</v>
      </c>
      <c r="S817" s="0" t="n">
        <v>0</v>
      </c>
      <c r="T817" s="0" t="n">
        <v>0</v>
      </c>
      <c r="U817" s="18" t="s">
        <v>130</v>
      </c>
      <c r="V817" s="18" t="s">
        <v>144</v>
      </c>
      <c r="W817" s="0" t="str">
        <f aca="false">IF(AND(X817&gt;=6,X817&lt;14),"A",IF(AND(X817&gt;=14,X817&lt;22),"B","C"))</f>
        <v>C</v>
      </c>
      <c r="X817" s="18" t="n">
        <f aca="false">HOUR(H817)</f>
        <v>0</v>
      </c>
      <c r="Y817" s="18" t="n">
        <f aca="false">ROUND((I817-H817)*1440,0)</f>
        <v>17</v>
      </c>
      <c r="Z817" s="18" t="n">
        <f aca="false">ROUND((J817-I817)*1440,0)</f>
        <v>8</v>
      </c>
      <c r="AA817" s="18" t="n">
        <f aca="false">ROUND((K817-J817)*1440,0)</f>
        <v>37</v>
      </c>
      <c r="AB817" s="18" t="n">
        <f aca="false">ROUND((L817-K817)*1440,0)</f>
        <v>9</v>
      </c>
      <c r="AC817" s="18" t="n">
        <f aca="false">ROUND((M817-L817)*1440,0)</f>
        <v>12</v>
      </c>
      <c r="AD817" s="18" t="n">
        <f aca="false">IF(N817="","",ROUND((N817-M817)*1440,0))</f>
        <v>27</v>
      </c>
      <c r="AE817" s="18" t="n">
        <f aca="false">IF(O817="","",ROUND((O817-N817)*1440,0))</f>
        <v>120</v>
      </c>
      <c r="AF817" s="18" t="n">
        <f aca="false">IF(P817="","",ROUND((P817-O817)*1440,0))</f>
        <v>15</v>
      </c>
      <c r="AG817" s="18" t="n">
        <f aca="false">IF(Q817="","",ROUND((Q817-P817)*1440,0))</f>
        <v>12</v>
      </c>
      <c r="AH817" s="18" t="n">
        <f aca="false">IF(Q817="","",ROUND((Q817-H817)*1440,0))</f>
        <v>257</v>
      </c>
      <c r="AI817" s="19" t="n">
        <f aca="false">ROUND(IF(O817="",Assumptions!$B$25-K817,O817-K817)*24,1)</f>
        <v>2.8</v>
      </c>
      <c r="AJ817" s="20" t="n">
        <f aca="false">ROUND(MAX(N(Y817)/Assumptions!$C$5, N(Z817)/Assumptions!$C$6, N(AA817)/Assumptions!$C$7, N(AB817)/Assumptions!$C$8, N(AC817)/Assumptions!$C$9, N(AD817)/Assumptions!$C$10, N(AE817)/Assumptions!$C$11, N(AF817)/Assumptions!$C$12, N(AG817)/Assumptions!$C$13),3)</f>
        <v>2.667</v>
      </c>
      <c r="AK817" s="0" t="str">
        <f aca="false">IF(OR(U817="Pending",U817="On Hold"),"Open GRN (awaiting)",IF(AJ817&lt;=1,"Within SLA",IF(ROUND(N(Y817)/Assumptions!$C$5,3)=AJ817,"Gate Wait",IF(ROUND(N(Z817)/Assumptions!$C$6,3)=AJ817,"Dock Wait",IF(ROUND(N(AA817)/Assumptions!$C$7,3)=AJ817,"Unloading",IF(ROUND(N(AB817)/Assumptions!$C$8,3)=AJ817,"Unload-to-QC Wait",IF(ROUND(N(AC817)/Assumptions!$C$9,3)=AJ817,"QC",IF(ROUND(N(AD817)/Assumptions!$C$10,3)=AJ817,"QC-to-GRN Wait",IF(ROUND(N(AE817)/Assumptions!$C$11,3)=AJ817,"GRN Processing",IF(ROUND(N(AF817)/Assumptions!$C$12,3)=AJ817,"GRN-to-Putaway Wait",IF(ROUND(N(AG817)/Assumptions!$C$13,3)=AJ817,"Putaway","Within SLA")))))))))))</f>
        <v>GRN Processing</v>
      </c>
    </row>
    <row r="818" customFormat="false" ht="15" hidden="false" customHeight="false" outlineLevel="0" collapsed="false">
      <c r="A818" s="0" t="s">
        <v>2535</v>
      </c>
      <c r="B818" s="0" t="s">
        <v>2536</v>
      </c>
      <c r="C818" s="0" t="s">
        <v>184</v>
      </c>
      <c r="D818" s="0" t="s">
        <v>119</v>
      </c>
      <c r="E818" s="0" t="s">
        <v>2537</v>
      </c>
      <c r="F818" s="0" t="s">
        <v>177</v>
      </c>
      <c r="G818" s="0" t="s">
        <v>129</v>
      </c>
      <c r="H818" s="17" t="n">
        <v>46224.0854166667</v>
      </c>
      <c r="I818" s="17" t="n">
        <v>46224.1298611111</v>
      </c>
      <c r="J818" s="17" t="n">
        <v>46224.1340277778</v>
      </c>
      <c r="K818" s="17" t="n">
        <v>46224.2006944444</v>
      </c>
      <c r="L818" s="17" t="n">
        <v>46224.2138888889</v>
      </c>
      <c r="M818" s="17" t="n">
        <v>46224.2451388889</v>
      </c>
      <c r="N818" s="17" t="n">
        <v>46224.6222222222</v>
      </c>
      <c r="O818" s="17" t="n">
        <v>46224.7222222222</v>
      </c>
      <c r="P818" s="17" t="n">
        <v>46224.7319444444</v>
      </c>
      <c r="Q818" s="17" t="n">
        <v>46224.7479166667</v>
      </c>
      <c r="R818" s="0" t="n">
        <v>773</v>
      </c>
      <c r="S818" s="0" t="n">
        <v>0</v>
      </c>
      <c r="T818" s="0" t="n">
        <v>6</v>
      </c>
      <c r="U818" s="18" t="s">
        <v>123</v>
      </c>
      <c r="V818" s="18" t="s">
        <v>82</v>
      </c>
      <c r="W818" s="0" t="str">
        <f aca="false">IF(AND(X818&gt;=6,X818&lt;14),"A",IF(AND(X818&gt;=14,X818&lt;22),"B","C"))</f>
        <v>C</v>
      </c>
      <c r="X818" s="18" t="n">
        <f aca="false">HOUR(H818)</f>
        <v>2</v>
      </c>
      <c r="Y818" s="18" t="n">
        <f aca="false">ROUND((I818-H818)*1440,0)</f>
        <v>64</v>
      </c>
      <c r="Z818" s="18" t="n">
        <f aca="false">ROUND((J818-I818)*1440,0)</f>
        <v>6</v>
      </c>
      <c r="AA818" s="18" t="n">
        <f aca="false">ROUND((K818-J818)*1440,0)</f>
        <v>96</v>
      </c>
      <c r="AB818" s="18" t="n">
        <f aca="false">ROUND((L818-K818)*1440,0)</f>
        <v>19</v>
      </c>
      <c r="AC818" s="18" t="n">
        <f aca="false">ROUND((M818-L818)*1440,0)</f>
        <v>45</v>
      </c>
      <c r="AD818" s="18" t="n">
        <f aca="false">IF(N818="","",ROUND((N818-M818)*1440,0))</f>
        <v>543</v>
      </c>
      <c r="AE818" s="18" t="n">
        <f aca="false">IF(O818="","",ROUND((O818-N818)*1440,0))</f>
        <v>144</v>
      </c>
      <c r="AF818" s="18" t="n">
        <f aca="false">IF(P818="","",ROUND((P818-O818)*1440,0))</f>
        <v>14</v>
      </c>
      <c r="AG818" s="18" t="n">
        <f aca="false">IF(Q818="","",ROUND((Q818-P818)*1440,0))</f>
        <v>23</v>
      </c>
      <c r="AH818" s="18" t="n">
        <f aca="false">IF(Q818="","",ROUND((Q818-H818)*1440,0))</f>
        <v>954</v>
      </c>
      <c r="AI818" s="19" t="n">
        <f aca="false">ROUND(IF(O818="",Assumptions!$B$25-K818,O818-K818)*24,1)</f>
        <v>12.5</v>
      </c>
      <c r="AJ818" s="20" t="n">
        <f aca="false">ROUND(MAX(N(Y818)/Assumptions!$C$5, N(Z818)/Assumptions!$C$6, N(AA818)/Assumptions!$C$7, N(AB818)/Assumptions!$C$8, N(AC818)/Assumptions!$C$9, N(AD818)/Assumptions!$C$10, N(AE818)/Assumptions!$C$11, N(AF818)/Assumptions!$C$12, N(AG818)/Assumptions!$C$13),3)</f>
        <v>18.1</v>
      </c>
      <c r="AK818" s="0" t="str">
        <f aca="false">IF(OR(U818="Pending",U818="On Hold"),"Open GRN (awaiting)",IF(AJ818&lt;=1,"Within SLA",IF(ROUND(N(Y818)/Assumptions!$C$5,3)=AJ818,"Gate Wait",IF(ROUND(N(Z818)/Assumptions!$C$6,3)=AJ818,"Dock Wait",IF(ROUND(N(AA818)/Assumptions!$C$7,3)=AJ818,"Unloading",IF(ROUND(N(AB818)/Assumptions!$C$8,3)=AJ818,"Unload-to-QC Wait",IF(ROUND(N(AC818)/Assumptions!$C$9,3)=AJ818,"QC",IF(ROUND(N(AD818)/Assumptions!$C$10,3)=AJ818,"QC-to-GRN Wait",IF(ROUND(N(AE818)/Assumptions!$C$11,3)=AJ818,"GRN Processing",IF(ROUND(N(AF818)/Assumptions!$C$12,3)=AJ818,"GRN-to-Putaway Wait",IF(ROUND(N(AG818)/Assumptions!$C$13,3)=AJ818,"Putaway","Within SLA")))))))))))</f>
        <v>QC-to-GRN Wait</v>
      </c>
    </row>
    <row r="819" customFormat="false" ht="15" hidden="false" customHeight="false" outlineLevel="0" collapsed="false">
      <c r="A819" s="0" t="s">
        <v>2538</v>
      </c>
      <c r="B819" s="0" t="s">
        <v>2539</v>
      </c>
      <c r="C819" s="0" t="s">
        <v>252</v>
      </c>
      <c r="D819" s="0" t="s">
        <v>147</v>
      </c>
      <c r="E819" s="0" t="s">
        <v>2540</v>
      </c>
      <c r="F819" s="0" t="s">
        <v>155</v>
      </c>
      <c r="G819" s="0" t="s">
        <v>150</v>
      </c>
      <c r="H819" s="17" t="n">
        <v>46224.1145833333</v>
      </c>
      <c r="I819" s="17" t="n">
        <v>46224.1333333333</v>
      </c>
      <c r="J819" s="17" t="n">
        <v>46224.1444444444</v>
      </c>
      <c r="K819" s="17" t="n">
        <v>46224.2069444444</v>
      </c>
      <c r="L819" s="17" t="n">
        <v>46224.2138888889</v>
      </c>
      <c r="M819" s="17" t="n">
        <v>46224.2368055556</v>
      </c>
      <c r="N819" s="17" t="n">
        <v>46224.2854166667</v>
      </c>
      <c r="O819" s="17" t="n">
        <v>46224.3409722222</v>
      </c>
      <c r="P819" s="17" t="n">
        <v>46224.35625</v>
      </c>
      <c r="Q819" s="17" t="n">
        <v>46224.39375</v>
      </c>
      <c r="R819" s="0" t="n">
        <v>670</v>
      </c>
      <c r="S819" s="0" t="n">
        <v>0</v>
      </c>
      <c r="T819" s="0" t="n">
        <v>0</v>
      </c>
      <c r="U819" s="18" t="s">
        <v>130</v>
      </c>
      <c r="V819" s="18" t="s">
        <v>144</v>
      </c>
      <c r="W819" s="0" t="str">
        <f aca="false">IF(AND(X819&gt;=6,X819&lt;14),"A",IF(AND(X819&gt;=14,X819&lt;22),"B","C"))</f>
        <v>C</v>
      </c>
      <c r="X819" s="18" t="n">
        <f aca="false">HOUR(H819)</f>
        <v>2</v>
      </c>
      <c r="Y819" s="18" t="n">
        <f aca="false">ROUND((I819-H819)*1440,0)</f>
        <v>27</v>
      </c>
      <c r="Z819" s="18" t="n">
        <f aca="false">ROUND((J819-I819)*1440,0)</f>
        <v>16</v>
      </c>
      <c r="AA819" s="18" t="n">
        <f aca="false">ROUND((K819-J819)*1440,0)</f>
        <v>90</v>
      </c>
      <c r="AB819" s="18" t="n">
        <f aca="false">ROUND((L819-K819)*1440,0)</f>
        <v>10</v>
      </c>
      <c r="AC819" s="18" t="n">
        <f aca="false">ROUND((M819-L819)*1440,0)</f>
        <v>33</v>
      </c>
      <c r="AD819" s="18" t="n">
        <f aca="false">IF(N819="","",ROUND((N819-M819)*1440,0))</f>
        <v>70</v>
      </c>
      <c r="AE819" s="18" t="n">
        <f aca="false">IF(O819="","",ROUND((O819-N819)*1440,0))</f>
        <v>80</v>
      </c>
      <c r="AF819" s="18" t="n">
        <f aca="false">IF(P819="","",ROUND((P819-O819)*1440,0))</f>
        <v>22</v>
      </c>
      <c r="AG819" s="18" t="n">
        <f aca="false">IF(Q819="","",ROUND((Q819-P819)*1440,0))</f>
        <v>54</v>
      </c>
      <c r="AH819" s="18" t="n">
        <f aca="false">IF(Q819="","",ROUND((Q819-H819)*1440,0))</f>
        <v>402</v>
      </c>
      <c r="AI819" s="19" t="n">
        <f aca="false">ROUND(IF(O819="",Assumptions!$B$25-K819,O819-K819)*24,1)</f>
        <v>3.2</v>
      </c>
      <c r="AJ819" s="20" t="n">
        <f aca="false">ROUND(MAX(N(Y819)/Assumptions!$C$5, N(Z819)/Assumptions!$C$6, N(AA819)/Assumptions!$C$7, N(AB819)/Assumptions!$C$8, N(AC819)/Assumptions!$C$9, N(AD819)/Assumptions!$C$10, N(AE819)/Assumptions!$C$11, N(AF819)/Assumptions!$C$12, N(AG819)/Assumptions!$C$13),3)</f>
        <v>2.333</v>
      </c>
      <c r="AK819" s="0" t="str">
        <f aca="false">IF(OR(U819="Pending",U819="On Hold"),"Open GRN (awaiting)",IF(AJ819&lt;=1,"Within SLA",IF(ROUND(N(Y819)/Assumptions!$C$5,3)=AJ819,"Gate Wait",IF(ROUND(N(Z819)/Assumptions!$C$6,3)=AJ819,"Dock Wait",IF(ROUND(N(AA819)/Assumptions!$C$7,3)=AJ819,"Unloading",IF(ROUND(N(AB819)/Assumptions!$C$8,3)=AJ819,"Unload-to-QC Wait",IF(ROUND(N(AC819)/Assumptions!$C$9,3)=AJ819,"QC",IF(ROUND(N(AD819)/Assumptions!$C$10,3)=AJ819,"QC-to-GRN Wait",IF(ROUND(N(AE819)/Assumptions!$C$11,3)=AJ819,"GRN Processing",IF(ROUND(N(AF819)/Assumptions!$C$12,3)=AJ819,"GRN-to-Putaway Wait",IF(ROUND(N(AG819)/Assumptions!$C$13,3)=AJ819,"Putaway","Within SLA")))))))))))</f>
        <v>QC-to-GRN Wait</v>
      </c>
    </row>
    <row r="820" customFormat="false" ht="15" hidden="false" customHeight="false" outlineLevel="0" collapsed="false">
      <c r="A820" s="0" t="s">
        <v>2541</v>
      </c>
      <c r="B820" s="0" t="s">
        <v>2542</v>
      </c>
      <c r="C820" s="0" t="s">
        <v>218</v>
      </c>
      <c r="D820" s="0" t="s">
        <v>119</v>
      </c>
      <c r="E820" s="0" t="s">
        <v>2543</v>
      </c>
      <c r="F820" s="0" t="s">
        <v>137</v>
      </c>
      <c r="G820" s="0" t="s">
        <v>122</v>
      </c>
      <c r="H820" s="17" t="n">
        <v>46224.1145833333</v>
      </c>
      <c r="I820" s="17" t="n">
        <v>46224.1375</v>
      </c>
      <c r="J820" s="17" t="n">
        <v>46224.1520833333</v>
      </c>
      <c r="K820" s="17" t="n">
        <v>46224.1798611111</v>
      </c>
      <c r="L820" s="17" t="n">
        <v>46224.1847222222</v>
      </c>
      <c r="M820" s="17" t="n">
        <v>46224.1958333333</v>
      </c>
      <c r="N820" s="17" t="n">
        <v>46224.2055555556</v>
      </c>
      <c r="O820" s="17" t="n">
        <v>46224.2611111111</v>
      </c>
      <c r="P820" s="17" t="n">
        <v>46224.2847222222</v>
      </c>
      <c r="Q820" s="17" t="n">
        <v>46224.3006944444</v>
      </c>
      <c r="R820" s="0" t="n">
        <v>214</v>
      </c>
      <c r="S820" s="0" t="n">
        <v>0</v>
      </c>
      <c r="T820" s="0" t="n">
        <v>0</v>
      </c>
      <c r="U820" s="18" t="s">
        <v>130</v>
      </c>
      <c r="V820" s="18" t="s">
        <v>156</v>
      </c>
      <c r="W820" s="0" t="str">
        <f aca="false">IF(AND(X820&gt;=6,X820&lt;14),"A",IF(AND(X820&gt;=14,X820&lt;22),"B","C"))</f>
        <v>C</v>
      </c>
      <c r="X820" s="18" t="n">
        <f aca="false">HOUR(H820)</f>
        <v>2</v>
      </c>
      <c r="Y820" s="18" t="n">
        <f aca="false">ROUND((I820-H820)*1440,0)</f>
        <v>33</v>
      </c>
      <c r="Z820" s="18" t="n">
        <f aca="false">ROUND((J820-I820)*1440,0)</f>
        <v>21</v>
      </c>
      <c r="AA820" s="18" t="n">
        <f aca="false">ROUND((K820-J820)*1440,0)</f>
        <v>40</v>
      </c>
      <c r="AB820" s="18" t="n">
        <f aca="false">ROUND((L820-K820)*1440,0)</f>
        <v>7</v>
      </c>
      <c r="AC820" s="18" t="n">
        <f aca="false">ROUND((M820-L820)*1440,0)</f>
        <v>16</v>
      </c>
      <c r="AD820" s="18" t="n">
        <f aca="false">IF(N820="","",ROUND((N820-M820)*1440,0))</f>
        <v>14</v>
      </c>
      <c r="AE820" s="18" t="n">
        <f aca="false">IF(O820="","",ROUND((O820-N820)*1440,0))</f>
        <v>80</v>
      </c>
      <c r="AF820" s="18" t="n">
        <f aca="false">IF(P820="","",ROUND((P820-O820)*1440,0))</f>
        <v>34</v>
      </c>
      <c r="AG820" s="18" t="n">
        <f aca="false">IF(Q820="","",ROUND((Q820-P820)*1440,0))</f>
        <v>23</v>
      </c>
      <c r="AH820" s="18" t="n">
        <f aca="false">IF(Q820="","",ROUND((Q820-H820)*1440,0))</f>
        <v>268</v>
      </c>
      <c r="AI820" s="19" t="n">
        <f aca="false">ROUND(IF(O820="",Assumptions!$B$25-K820,O820-K820)*24,1)</f>
        <v>2</v>
      </c>
      <c r="AJ820" s="20" t="n">
        <f aca="false">ROUND(MAX(N(Y820)/Assumptions!$C$5, N(Z820)/Assumptions!$C$6, N(AA820)/Assumptions!$C$7, N(AB820)/Assumptions!$C$8, N(AC820)/Assumptions!$C$9, N(AD820)/Assumptions!$C$10, N(AE820)/Assumptions!$C$11, N(AF820)/Assumptions!$C$12, N(AG820)/Assumptions!$C$13),3)</f>
        <v>1.778</v>
      </c>
      <c r="AK820" s="0" t="str">
        <f aca="false">IF(OR(U820="Pending",U820="On Hold"),"Open GRN (awaiting)",IF(AJ820&lt;=1,"Within SLA",IF(ROUND(N(Y820)/Assumptions!$C$5,3)=AJ820,"Gate Wait",IF(ROUND(N(Z820)/Assumptions!$C$6,3)=AJ820,"Dock Wait",IF(ROUND(N(AA820)/Assumptions!$C$7,3)=AJ820,"Unloading",IF(ROUND(N(AB820)/Assumptions!$C$8,3)=AJ820,"Unload-to-QC Wait",IF(ROUND(N(AC820)/Assumptions!$C$9,3)=AJ820,"QC",IF(ROUND(N(AD820)/Assumptions!$C$10,3)=AJ820,"QC-to-GRN Wait",IF(ROUND(N(AE820)/Assumptions!$C$11,3)=AJ820,"GRN Processing",IF(ROUND(N(AF820)/Assumptions!$C$12,3)=AJ820,"GRN-to-Putaway Wait",IF(ROUND(N(AG820)/Assumptions!$C$13,3)=AJ820,"Putaway","Within SLA")))))))))))</f>
        <v>GRN Processing</v>
      </c>
    </row>
    <row r="821" customFormat="false" ht="15" hidden="false" customHeight="false" outlineLevel="0" collapsed="false">
      <c r="A821" s="0" t="s">
        <v>2544</v>
      </c>
      <c r="B821" s="0" t="s">
        <v>2545</v>
      </c>
      <c r="C821" s="0" t="s">
        <v>252</v>
      </c>
      <c r="D821" s="0" t="s">
        <v>147</v>
      </c>
      <c r="E821" s="0" t="s">
        <v>2546</v>
      </c>
      <c r="F821" s="0" t="s">
        <v>155</v>
      </c>
      <c r="G821" s="0" t="s">
        <v>167</v>
      </c>
      <c r="H821" s="17" t="n">
        <v>46224.2972222222</v>
      </c>
      <c r="I821" s="17" t="n">
        <v>46224.3708333333</v>
      </c>
      <c r="J821" s="17" t="n">
        <v>46224.3743055556</v>
      </c>
      <c r="K821" s="17" t="n">
        <v>46224.3909722222</v>
      </c>
      <c r="L821" s="17" t="n">
        <v>46224.4006944444</v>
      </c>
      <c r="M821" s="17" t="n">
        <v>46224.4736111111</v>
      </c>
      <c r="N821" s="17" t="n">
        <v>46224.4826388889</v>
      </c>
      <c r="O821" s="17" t="n">
        <v>46224.5472222222</v>
      </c>
      <c r="P821" s="17" t="n">
        <v>46224.5569444444</v>
      </c>
      <c r="Q821" s="17" t="n">
        <v>46224.58125</v>
      </c>
      <c r="R821" s="0" t="n">
        <v>317</v>
      </c>
      <c r="S821" s="0" t="n">
        <v>17</v>
      </c>
      <c r="T821" s="0" t="n">
        <v>0</v>
      </c>
      <c r="U821" s="18" t="s">
        <v>123</v>
      </c>
      <c r="V821" s="18" t="s">
        <v>139</v>
      </c>
      <c r="W821" s="0" t="str">
        <f aca="false">IF(AND(X821&gt;=6,X821&lt;14),"A",IF(AND(X821&gt;=14,X821&lt;22),"B","C"))</f>
        <v>A</v>
      </c>
      <c r="X821" s="18" t="n">
        <f aca="false">HOUR(H821)</f>
        <v>7</v>
      </c>
      <c r="Y821" s="18" t="n">
        <f aca="false">ROUND((I821-H821)*1440,0)</f>
        <v>106</v>
      </c>
      <c r="Z821" s="18" t="n">
        <f aca="false">ROUND((J821-I821)*1440,0)</f>
        <v>5</v>
      </c>
      <c r="AA821" s="18" t="n">
        <f aca="false">ROUND((K821-J821)*1440,0)</f>
        <v>24</v>
      </c>
      <c r="AB821" s="18" t="n">
        <f aca="false">ROUND((L821-K821)*1440,0)</f>
        <v>14</v>
      </c>
      <c r="AC821" s="18" t="n">
        <f aca="false">ROUND((M821-L821)*1440,0)</f>
        <v>105</v>
      </c>
      <c r="AD821" s="18" t="n">
        <f aca="false">IF(N821="","",ROUND((N821-M821)*1440,0))</f>
        <v>13</v>
      </c>
      <c r="AE821" s="18" t="n">
        <f aca="false">IF(O821="","",ROUND((O821-N821)*1440,0))</f>
        <v>93</v>
      </c>
      <c r="AF821" s="18" t="n">
        <f aca="false">IF(P821="","",ROUND((P821-O821)*1440,0))</f>
        <v>14</v>
      </c>
      <c r="AG821" s="18" t="n">
        <f aca="false">IF(Q821="","",ROUND((Q821-P821)*1440,0))</f>
        <v>35</v>
      </c>
      <c r="AH821" s="18" t="n">
        <f aca="false">IF(Q821="","",ROUND((Q821-H821)*1440,0))</f>
        <v>409</v>
      </c>
      <c r="AI821" s="19" t="n">
        <f aca="false">ROUND(IF(O821="",Assumptions!$B$25-K821,O821-K821)*24,1)</f>
        <v>3.8</v>
      </c>
      <c r="AJ821" s="20" t="n">
        <f aca="false">ROUND(MAX(N(Y821)/Assumptions!$C$5, N(Z821)/Assumptions!$C$6, N(AA821)/Assumptions!$C$7, N(AB821)/Assumptions!$C$8, N(AC821)/Assumptions!$C$9, N(AD821)/Assumptions!$C$10, N(AE821)/Assumptions!$C$11, N(AF821)/Assumptions!$C$12, N(AG821)/Assumptions!$C$13),3)</f>
        <v>3.533</v>
      </c>
      <c r="AK821" s="0" t="str">
        <f aca="false">IF(OR(U821="Pending",U821="On Hold"),"Open GRN (awaiting)",IF(AJ821&lt;=1,"Within SLA",IF(ROUND(N(Y821)/Assumptions!$C$5,3)=AJ821,"Gate Wait",IF(ROUND(N(Z821)/Assumptions!$C$6,3)=AJ821,"Dock Wait",IF(ROUND(N(AA821)/Assumptions!$C$7,3)=AJ821,"Unloading",IF(ROUND(N(AB821)/Assumptions!$C$8,3)=AJ821,"Unload-to-QC Wait",IF(ROUND(N(AC821)/Assumptions!$C$9,3)=AJ821,"QC",IF(ROUND(N(AD821)/Assumptions!$C$10,3)=AJ821,"QC-to-GRN Wait",IF(ROUND(N(AE821)/Assumptions!$C$11,3)=AJ821,"GRN Processing",IF(ROUND(N(AF821)/Assumptions!$C$12,3)=AJ821,"GRN-to-Putaway Wait",IF(ROUND(N(AG821)/Assumptions!$C$13,3)=AJ821,"Putaway","Within SLA")))))))))))</f>
        <v>Gate Wait</v>
      </c>
    </row>
    <row r="822" customFormat="false" ht="15" hidden="false" customHeight="false" outlineLevel="0" collapsed="false">
      <c r="A822" s="0" t="s">
        <v>2547</v>
      </c>
      <c r="B822" s="0" t="s">
        <v>2548</v>
      </c>
      <c r="C822" s="0" t="s">
        <v>286</v>
      </c>
      <c r="D822" s="0" t="s">
        <v>119</v>
      </c>
      <c r="E822" s="0" t="s">
        <v>2549</v>
      </c>
      <c r="F822" s="0" t="s">
        <v>121</v>
      </c>
      <c r="G822" s="0" t="s">
        <v>129</v>
      </c>
      <c r="H822" s="17" t="n">
        <v>46224.3034722222</v>
      </c>
      <c r="I822" s="17" t="n">
        <v>46224.3236111111</v>
      </c>
      <c r="J822" s="17" t="n">
        <v>46224.3277777778</v>
      </c>
      <c r="K822" s="17" t="n">
        <v>46224.3368055556</v>
      </c>
      <c r="L822" s="17" t="n">
        <v>46224.3493055556</v>
      </c>
      <c r="M822" s="17" t="n">
        <v>46224.3625</v>
      </c>
      <c r="N822" s="17" t="n">
        <v>46224.3888888889</v>
      </c>
      <c r="O822" s="17" t="n">
        <v>46224.4</v>
      </c>
      <c r="P822" s="17" t="n">
        <v>46224.4111111111</v>
      </c>
      <c r="Q822" s="17" t="n">
        <v>46224.4145833333</v>
      </c>
      <c r="R822" s="0" t="n">
        <v>303</v>
      </c>
      <c r="S822" s="0" t="n">
        <v>0</v>
      </c>
      <c r="T822" s="0" t="n">
        <v>0</v>
      </c>
      <c r="U822" s="18" t="s">
        <v>130</v>
      </c>
      <c r="V822" s="18" t="s">
        <v>156</v>
      </c>
      <c r="W822" s="0" t="str">
        <f aca="false">IF(AND(X822&gt;=6,X822&lt;14),"A",IF(AND(X822&gt;=14,X822&lt;22),"B","C"))</f>
        <v>A</v>
      </c>
      <c r="X822" s="18" t="n">
        <f aca="false">HOUR(H822)</f>
        <v>7</v>
      </c>
      <c r="Y822" s="18" t="n">
        <f aca="false">ROUND((I822-H822)*1440,0)</f>
        <v>29</v>
      </c>
      <c r="Z822" s="18" t="n">
        <f aca="false">ROUND((J822-I822)*1440,0)</f>
        <v>6</v>
      </c>
      <c r="AA822" s="18" t="n">
        <f aca="false">ROUND((K822-J822)*1440,0)</f>
        <v>13</v>
      </c>
      <c r="AB822" s="18" t="n">
        <f aca="false">ROUND((L822-K822)*1440,0)</f>
        <v>18</v>
      </c>
      <c r="AC822" s="18" t="n">
        <f aca="false">ROUND((M822-L822)*1440,0)</f>
        <v>19</v>
      </c>
      <c r="AD822" s="18" t="n">
        <f aca="false">IF(N822="","",ROUND((N822-M822)*1440,0))</f>
        <v>38</v>
      </c>
      <c r="AE822" s="18" t="n">
        <f aca="false">IF(O822="","",ROUND((O822-N822)*1440,0))</f>
        <v>16</v>
      </c>
      <c r="AF822" s="18" t="n">
        <f aca="false">IF(P822="","",ROUND((P822-O822)*1440,0))</f>
        <v>16</v>
      </c>
      <c r="AG822" s="18" t="n">
        <f aca="false">IF(Q822="","",ROUND((Q822-P822)*1440,0))</f>
        <v>5</v>
      </c>
      <c r="AH822" s="18" t="n">
        <f aca="false">IF(Q822="","",ROUND((Q822-H822)*1440,0))</f>
        <v>160</v>
      </c>
      <c r="AI822" s="19" t="n">
        <f aca="false">ROUND(IF(O822="",Assumptions!$B$25-K822,O822-K822)*24,1)</f>
        <v>1.5</v>
      </c>
      <c r="AJ822" s="20" t="n">
        <f aca="false">ROUND(MAX(N(Y822)/Assumptions!$C$5, N(Z822)/Assumptions!$C$6, N(AA822)/Assumptions!$C$7, N(AB822)/Assumptions!$C$8, N(AC822)/Assumptions!$C$9, N(AD822)/Assumptions!$C$10, N(AE822)/Assumptions!$C$11, N(AF822)/Assumptions!$C$12, N(AG822)/Assumptions!$C$13),3)</f>
        <v>1.267</v>
      </c>
      <c r="AK822" s="0" t="str">
        <f aca="false">IF(OR(U822="Pending",U822="On Hold"),"Open GRN (awaiting)",IF(AJ822&lt;=1,"Within SLA",IF(ROUND(N(Y822)/Assumptions!$C$5,3)=AJ822,"Gate Wait",IF(ROUND(N(Z822)/Assumptions!$C$6,3)=AJ822,"Dock Wait",IF(ROUND(N(AA822)/Assumptions!$C$7,3)=AJ822,"Unloading",IF(ROUND(N(AB822)/Assumptions!$C$8,3)=AJ822,"Unload-to-QC Wait",IF(ROUND(N(AC822)/Assumptions!$C$9,3)=AJ822,"QC",IF(ROUND(N(AD822)/Assumptions!$C$10,3)=AJ822,"QC-to-GRN Wait",IF(ROUND(N(AE822)/Assumptions!$C$11,3)=AJ822,"GRN Processing",IF(ROUND(N(AF822)/Assumptions!$C$12,3)=AJ822,"GRN-to-Putaway Wait",IF(ROUND(N(AG822)/Assumptions!$C$13,3)=AJ822,"Putaway","Within SLA")))))))))))</f>
        <v>QC-to-GRN Wait</v>
      </c>
    </row>
    <row r="823" customFormat="false" ht="15" hidden="false" customHeight="false" outlineLevel="0" collapsed="false">
      <c r="A823" s="0" t="s">
        <v>2550</v>
      </c>
      <c r="B823" s="0" t="s">
        <v>2551</v>
      </c>
      <c r="C823" s="0" t="s">
        <v>159</v>
      </c>
      <c r="D823" s="0" t="s">
        <v>147</v>
      </c>
      <c r="E823" s="0" t="s">
        <v>2552</v>
      </c>
      <c r="F823" s="0" t="s">
        <v>128</v>
      </c>
      <c r="G823" s="0" t="s">
        <v>150</v>
      </c>
      <c r="H823" s="17" t="n">
        <v>46224.3041666667</v>
      </c>
      <c r="I823" s="17" t="n">
        <v>46224.3520833333</v>
      </c>
      <c r="J823" s="17" t="n">
        <v>46224.35625</v>
      </c>
      <c r="K823" s="17" t="n">
        <v>46224.3791666667</v>
      </c>
      <c r="L823" s="17" t="n">
        <v>46224.38125</v>
      </c>
      <c r="M823" s="17" t="n">
        <v>46224.3972222222</v>
      </c>
      <c r="N823" s="17" t="n">
        <v>46224.4534722222</v>
      </c>
      <c r="O823" s="17" t="n">
        <v>46224.5069444445</v>
      </c>
      <c r="P823" s="17" t="n">
        <v>46224.5104166667</v>
      </c>
      <c r="Q823" s="17" t="n">
        <v>46224.5173611111</v>
      </c>
      <c r="R823" s="0" t="n">
        <v>46</v>
      </c>
      <c r="S823" s="0" t="n">
        <v>0</v>
      </c>
      <c r="T823" s="0" t="n">
        <v>0</v>
      </c>
      <c r="U823" s="18" t="s">
        <v>130</v>
      </c>
      <c r="V823" s="18" t="s">
        <v>156</v>
      </c>
      <c r="W823" s="0" t="str">
        <f aca="false">IF(AND(X823&gt;=6,X823&lt;14),"A",IF(AND(X823&gt;=14,X823&lt;22),"B","C"))</f>
        <v>A</v>
      </c>
      <c r="X823" s="18" t="n">
        <f aca="false">HOUR(H823)</f>
        <v>7</v>
      </c>
      <c r="Y823" s="18" t="n">
        <f aca="false">ROUND((I823-H823)*1440,0)</f>
        <v>69</v>
      </c>
      <c r="Z823" s="18" t="n">
        <f aca="false">ROUND((J823-I823)*1440,0)</f>
        <v>6</v>
      </c>
      <c r="AA823" s="18" t="n">
        <f aca="false">ROUND((K823-J823)*1440,0)</f>
        <v>33</v>
      </c>
      <c r="AB823" s="18" t="n">
        <f aca="false">ROUND((L823-K823)*1440,0)</f>
        <v>3</v>
      </c>
      <c r="AC823" s="18" t="n">
        <f aca="false">ROUND((M823-L823)*1440,0)</f>
        <v>23</v>
      </c>
      <c r="AD823" s="18" t="n">
        <f aca="false">IF(N823="","",ROUND((N823-M823)*1440,0))</f>
        <v>81</v>
      </c>
      <c r="AE823" s="18" t="n">
        <f aca="false">IF(O823="","",ROUND((O823-N823)*1440,0))</f>
        <v>77</v>
      </c>
      <c r="AF823" s="18" t="n">
        <f aca="false">IF(P823="","",ROUND((P823-O823)*1440,0))</f>
        <v>5</v>
      </c>
      <c r="AG823" s="18" t="n">
        <f aca="false">IF(Q823="","",ROUND((Q823-P823)*1440,0))</f>
        <v>10</v>
      </c>
      <c r="AH823" s="18" t="n">
        <f aca="false">IF(Q823="","",ROUND((Q823-H823)*1440,0))</f>
        <v>307</v>
      </c>
      <c r="AI823" s="19" t="n">
        <f aca="false">ROUND(IF(O823="",Assumptions!$B$25-K823,O823-K823)*24,1)</f>
        <v>3.1</v>
      </c>
      <c r="AJ823" s="20" t="n">
        <f aca="false">ROUND(MAX(N(Y823)/Assumptions!$C$5, N(Z823)/Assumptions!$C$6, N(AA823)/Assumptions!$C$7, N(AB823)/Assumptions!$C$8, N(AC823)/Assumptions!$C$9, N(AD823)/Assumptions!$C$10, N(AE823)/Assumptions!$C$11, N(AF823)/Assumptions!$C$12, N(AG823)/Assumptions!$C$13),3)</f>
        <v>2.7</v>
      </c>
      <c r="AK823" s="0" t="str">
        <f aca="false">IF(OR(U823="Pending",U823="On Hold"),"Open GRN (awaiting)",IF(AJ823&lt;=1,"Within SLA",IF(ROUND(N(Y823)/Assumptions!$C$5,3)=AJ823,"Gate Wait",IF(ROUND(N(Z823)/Assumptions!$C$6,3)=AJ823,"Dock Wait",IF(ROUND(N(AA823)/Assumptions!$C$7,3)=AJ823,"Unloading",IF(ROUND(N(AB823)/Assumptions!$C$8,3)=AJ823,"Unload-to-QC Wait",IF(ROUND(N(AC823)/Assumptions!$C$9,3)=AJ823,"QC",IF(ROUND(N(AD823)/Assumptions!$C$10,3)=AJ823,"QC-to-GRN Wait",IF(ROUND(N(AE823)/Assumptions!$C$11,3)=AJ823,"GRN Processing",IF(ROUND(N(AF823)/Assumptions!$C$12,3)=AJ823,"GRN-to-Putaway Wait",IF(ROUND(N(AG823)/Assumptions!$C$13,3)=AJ823,"Putaway","Within SLA")))))))))))</f>
        <v>QC-to-GRN Wait</v>
      </c>
    </row>
    <row r="824" customFormat="false" ht="15" hidden="false" customHeight="false" outlineLevel="0" collapsed="false">
      <c r="A824" s="0" t="s">
        <v>2553</v>
      </c>
      <c r="B824" s="0" t="s">
        <v>2554</v>
      </c>
      <c r="C824" s="0" t="s">
        <v>170</v>
      </c>
      <c r="D824" s="0" t="s">
        <v>135</v>
      </c>
      <c r="E824" s="0" t="s">
        <v>2555</v>
      </c>
      <c r="F824" s="0" t="s">
        <v>172</v>
      </c>
      <c r="G824" s="0" t="s">
        <v>138</v>
      </c>
      <c r="H824" s="17" t="n">
        <v>46224.3048611111</v>
      </c>
      <c r="I824" s="17" t="n">
        <v>46224.3208333333</v>
      </c>
      <c r="J824" s="17" t="n">
        <v>46224.3229166667</v>
      </c>
      <c r="K824" s="17" t="n">
        <v>46224.3631944444</v>
      </c>
      <c r="L824" s="17" t="n">
        <v>46224.3736111111</v>
      </c>
      <c r="M824" s="17" t="n">
        <v>46224.39375</v>
      </c>
      <c r="N824" s="17" t="n">
        <v>46224.4513888889</v>
      </c>
      <c r="O824" s="17" t="n">
        <v>46224.4666666667</v>
      </c>
      <c r="P824" s="17" t="n">
        <v>46224.4993055556</v>
      </c>
      <c r="Q824" s="17" t="n">
        <v>46224.5736111111</v>
      </c>
      <c r="R824" s="0" t="n">
        <v>511</v>
      </c>
      <c r="S824" s="0" t="n">
        <v>0</v>
      </c>
      <c r="T824" s="0" t="n">
        <v>0</v>
      </c>
      <c r="U824" s="18" t="s">
        <v>130</v>
      </c>
      <c r="V824" s="18" t="s">
        <v>144</v>
      </c>
      <c r="W824" s="0" t="str">
        <f aca="false">IF(AND(X824&gt;=6,X824&lt;14),"A",IF(AND(X824&gt;=14,X824&lt;22),"B","C"))</f>
        <v>A</v>
      </c>
      <c r="X824" s="18" t="n">
        <f aca="false">HOUR(H824)</f>
        <v>7</v>
      </c>
      <c r="Y824" s="18" t="n">
        <f aca="false">ROUND((I824-H824)*1440,0)</f>
        <v>23</v>
      </c>
      <c r="Z824" s="18" t="n">
        <f aca="false">ROUND((J824-I824)*1440,0)</f>
        <v>3</v>
      </c>
      <c r="AA824" s="18" t="n">
        <f aca="false">ROUND((K824-J824)*1440,0)</f>
        <v>58</v>
      </c>
      <c r="AB824" s="18" t="n">
        <f aca="false">ROUND((L824-K824)*1440,0)</f>
        <v>15</v>
      </c>
      <c r="AC824" s="18" t="n">
        <f aca="false">ROUND((M824-L824)*1440,0)</f>
        <v>29</v>
      </c>
      <c r="AD824" s="18" t="n">
        <f aca="false">IF(N824="","",ROUND((N824-M824)*1440,0))</f>
        <v>83</v>
      </c>
      <c r="AE824" s="18" t="n">
        <f aca="false">IF(O824="","",ROUND((O824-N824)*1440,0))</f>
        <v>22</v>
      </c>
      <c r="AF824" s="18" t="n">
        <f aca="false">IF(P824="","",ROUND((P824-O824)*1440,0))</f>
        <v>47</v>
      </c>
      <c r="AG824" s="18" t="n">
        <f aca="false">IF(Q824="","",ROUND((Q824-P824)*1440,0))</f>
        <v>107</v>
      </c>
      <c r="AH824" s="18" t="n">
        <f aca="false">IF(Q824="","",ROUND((Q824-H824)*1440,0))</f>
        <v>387</v>
      </c>
      <c r="AI824" s="19" t="n">
        <f aca="false">ROUND(IF(O824="",Assumptions!$B$25-K824,O824-K824)*24,1)</f>
        <v>2.5</v>
      </c>
      <c r="AJ824" s="20" t="n">
        <f aca="false">ROUND(MAX(N(Y824)/Assumptions!$C$5, N(Z824)/Assumptions!$C$6, N(AA824)/Assumptions!$C$7, N(AB824)/Assumptions!$C$8, N(AC824)/Assumptions!$C$9, N(AD824)/Assumptions!$C$10, N(AE824)/Assumptions!$C$11, N(AF824)/Assumptions!$C$12, N(AG824)/Assumptions!$C$13),3)</f>
        <v>2.767</v>
      </c>
      <c r="AK824" s="0" t="str">
        <f aca="false">IF(OR(U824="Pending",U824="On Hold"),"Open GRN (awaiting)",IF(AJ824&lt;=1,"Within SLA",IF(ROUND(N(Y824)/Assumptions!$C$5,3)=AJ824,"Gate Wait",IF(ROUND(N(Z824)/Assumptions!$C$6,3)=AJ824,"Dock Wait",IF(ROUND(N(AA824)/Assumptions!$C$7,3)=AJ824,"Unloading",IF(ROUND(N(AB824)/Assumptions!$C$8,3)=AJ824,"Unload-to-QC Wait",IF(ROUND(N(AC824)/Assumptions!$C$9,3)=AJ824,"QC",IF(ROUND(N(AD824)/Assumptions!$C$10,3)=AJ824,"QC-to-GRN Wait",IF(ROUND(N(AE824)/Assumptions!$C$11,3)=AJ824,"GRN Processing",IF(ROUND(N(AF824)/Assumptions!$C$12,3)=AJ824,"GRN-to-Putaway Wait",IF(ROUND(N(AG824)/Assumptions!$C$13,3)=AJ824,"Putaway","Within SLA")))))))))))</f>
        <v>QC-to-GRN Wait</v>
      </c>
    </row>
    <row r="825" customFormat="false" ht="15" hidden="false" customHeight="false" outlineLevel="0" collapsed="false">
      <c r="A825" s="0" t="s">
        <v>2556</v>
      </c>
      <c r="B825" s="0" t="s">
        <v>2557</v>
      </c>
      <c r="C825" s="0" t="s">
        <v>252</v>
      </c>
      <c r="D825" s="0" t="s">
        <v>119</v>
      </c>
      <c r="E825" s="0" t="s">
        <v>2558</v>
      </c>
      <c r="F825" s="0" t="s">
        <v>177</v>
      </c>
      <c r="G825" s="0" t="s">
        <v>122</v>
      </c>
      <c r="H825" s="17" t="n">
        <v>46224.3125</v>
      </c>
      <c r="I825" s="17" t="n">
        <v>46224.3354166667</v>
      </c>
      <c r="J825" s="17" t="n">
        <v>46224.3409722222</v>
      </c>
      <c r="K825" s="17" t="n">
        <v>46224.3659722222</v>
      </c>
      <c r="L825" s="17" t="n">
        <v>46224.3777777778</v>
      </c>
      <c r="M825" s="17" t="n">
        <v>46224.3993055556</v>
      </c>
      <c r="N825" s="17" t="n">
        <v>46224.4493055556</v>
      </c>
      <c r="O825" s="17" t="n">
        <v>46224.4652777778</v>
      </c>
      <c r="P825" s="17" t="n">
        <v>46224.4798611111</v>
      </c>
      <c r="Q825" s="17" t="n">
        <v>46224.4909722222</v>
      </c>
      <c r="R825" s="0" t="n">
        <v>114</v>
      </c>
      <c r="S825" s="0" t="n">
        <v>0</v>
      </c>
      <c r="T825" s="0" t="n">
        <v>1</v>
      </c>
      <c r="U825" s="18" t="s">
        <v>123</v>
      </c>
      <c r="V825" s="18" t="s">
        <v>131</v>
      </c>
      <c r="W825" s="0" t="str">
        <f aca="false">IF(AND(X825&gt;=6,X825&lt;14),"A",IF(AND(X825&gt;=14,X825&lt;22),"B","C"))</f>
        <v>A</v>
      </c>
      <c r="X825" s="18" t="n">
        <f aca="false">HOUR(H825)</f>
        <v>7</v>
      </c>
      <c r="Y825" s="18" t="n">
        <f aca="false">ROUND((I825-H825)*1440,0)</f>
        <v>33</v>
      </c>
      <c r="Z825" s="18" t="n">
        <f aca="false">ROUND((J825-I825)*1440,0)</f>
        <v>8</v>
      </c>
      <c r="AA825" s="18" t="n">
        <f aca="false">ROUND((K825-J825)*1440,0)</f>
        <v>36</v>
      </c>
      <c r="AB825" s="18" t="n">
        <f aca="false">ROUND((L825-K825)*1440,0)</f>
        <v>17</v>
      </c>
      <c r="AC825" s="18" t="n">
        <f aca="false">ROUND((M825-L825)*1440,0)</f>
        <v>31</v>
      </c>
      <c r="AD825" s="18" t="n">
        <f aca="false">IF(N825="","",ROUND((N825-M825)*1440,0))</f>
        <v>72</v>
      </c>
      <c r="AE825" s="18" t="n">
        <f aca="false">IF(O825="","",ROUND((O825-N825)*1440,0))</f>
        <v>23</v>
      </c>
      <c r="AF825" s="18" t="n">
        <f aca="false">IF(P825="","",ROUND((P825-O825)*1440,0))</f>
        <v>21</v>
      </c>
      <c r="AG825" s="18" t="n">
        <f aca="false">IF(Q825="","",ROUND((Q825-P825)*1440,0))</f>
        <v>16</v>
      </c>
      <c r="AH825" s="18" t="n">
        <f aca="false">IF(Q825="","",ROUND((Q825-H825)*1440,0))</f>
        <v>257</v>
      </c>
      <c r="AI825" s="19" t="n">
        <f aca="false">ROUND(IF(O825="",Assumptions!$B$25-K825,O825-K825)*24,1)</f>
        <v>2.4</v>
      </c>
      <c r="AJ825" s="20" t="n">
        <f aca="false">ROUND(MAX(N(Y825)/Assumptions!$C$5, N(Z825)/Assumptions!$C$6, N(AA825)/Assumptions!$C$7, N(AB825)/Assumptions!$C$8, N(AC825)/Assumptions!$C$9, N(AD825)/Assumptions!$C$10, N(AE825)/Assumptions!$C$11, N(AF825)/Assumptions!$C$12, N(AG825)/Assumptions!$C$13),3)</f>
        <v>2.4</v>
      </c>
      <c r="AK825" s="0" t="str">
        <f aca="false">IF(OR(U825="Pending",U825="On Hold"),"Open GRN (awaiting)",IF(AJ825&lt;=1,"Within SLA",IF(ROUND(N(Y825)/Assumptions!$C$5,3)=AJ825,"Gate Wait",IF(ROUND(N(Z825)/Assumptions!$C$6,3)=AJ825,"Dock Wait",IF(ROUND(N(AA825)/Assumptions!$C$7,3)=AJ825,"Unloading",IF(ROUND(N(AB825)/Assumptions!$C$8,3)=AJ825,"Unload-to-QC Wait",IF(ROUND(N(AC825)/Assumptions!$C$9,3)=AJ825,"QC",IF(ROUND(N(AD825)/Assumptions!$C$10,3)=AJ825,"QC-to-GRN Wait",IF(ROUND(N(AE825)/Assumptions!$C$11,3)=AJ825,"GRN Processing",IF(ROUND(N(AF825)/Assumptions!$C$12,3)=AJ825,"GRN-to-Putaway Wait",IF(ROUND(N(AG825)/Assumptions!$C$13,3)=AJ825,"Putaway","Within SLA")))))))))))</f>
        <v>QC-to-GRN Wait</v>
      </c>
    </row>
    <row r="826" customFormat="false" ht="15" hidden="false" customHeight="false" outlineLevel="0" collapsed="false">
      <c r="A826" s="0" t="s">
        <v>2559</v>
      </c>
      <c r="B826" s="0" t="s">
        <v>2560</v>
      </c>
      <c r="C826" s="0" t="s">
        <v>159</v>
      </c>
      <c r="D826" s="0" t="s">
        <v>147</v>
      </c>
      <c r="E826" s="0" t="s">
        <v>2561</v>
      </c>
      <c r="F826" s="0" t="s">
        <v>137</v>
      </c>
      <c r="G826" s="0" t="s">
        <v>167</v>
      </c>
      <c r="H826" s="17" t="n">
        <v>46224.3180555556</v>
      </c>
      <c r="I826" s="17" t="n">
        <v>46224.3576388889</v>
      </c>
      <c r="J826" s="17" t="n">
        <v>46224.3652777778</v>
      </c>
      <c r="K826" s="17" t="n">
        <v>46224.4034722222</v>
      </c>
      <c r="L826" s="17" t="n">
        <v>46224.4194444444</v>
      </c>
      <c r="M826" s="17" t="n">
        <v>46224.4319444444</v>
      </c>
      <c r="N826" s="17" t="n">
        <v>46224.4652777778</v>
      </c>
      <c r="O826" s="17" t="n">
        <v>46224.5208333333</v>
      </c>
      <c r="P826" s="17" t="n">
        <v>46224.5291666667</v>
      </c>
      <c r="Q826" s="17" t="n">
        <v>46224.5402777778</v>
      </c>
      <c r="R826" s="0" t="n">
        <v>348</v>
      </c>
      <c r="S826" s="0" t="n">
        <v>0</v>
      </c>
      <c r="T826" s="0" t="n">
        <v>0</v>
      </c>
      <c r="U826" s="18" t="s">
        <v>130</v>
      </c>
      <c r="V826" s="18" t="s">
        <v>144</v>
      </c>
      <c r="W826" s="0" t="str">
        <f aca="false">IF(AND(X826&gt;=6,X826&lt;14),"A",IF(AND(X826&gt;=14,X826&lt;22),"B","C"))</f>
        <v>A</v>
      </c>
      <c r="X826" s="18" t="n">
        <f aca="false">HOUR(H826)</f>
        <v>7</v>
      </c>
      <c r="Y826" s="18" t="n">
        <f aca="false">ROUND((I826-H826)*1440,0)</f>
        <v>57</v>
      </c>
      <c r="Z826" s="18" t="n">
        <f aca="false">ROUND((J826-I826)*1440,0)</f>
        <v>11</v>
      </c>
      <c r="AA826" s="18" t="n">
        <f aca="false">ROUND((K826-J826)*1440,0)</f>
        <v>55</v>
      </c>
      <c r="AB826" s="18" t="n">
        <f aca="false">ROUND((L826-K826)*1440,0)</f>
        <v>23</v>
      </c>
      <c r="AC826" s="18" t="n">
        <f aca="false">ROUND((M826-L826)*1440,0)</f>
        <v>18</v>
      </c>
      <c r="AD826" s="18" t="n">
        <f aca="false">IF(N826="","",ROUND((N826-M826)*1440,0))</f>
        <v>48</v>
      </c>
      <c r="AE826" s="18" t="n">
        <f aca="false">IF(O826="","",ROUND((O826-N826)*1440,0))</f>
        <v>80</v>
      </c>
      <c r="AF826" s="18" t="n">
        <f aca="false">IF(P826="","",ROUND((P826-O826)*1440,0))</f>
        <v>12</v>
      </c>
      <c r="AG826" s="18" t="n">
        <f aca="false">IF(Q826="","",ROUND((Q826-P826)*1440,0))</f>
        <v>16</v>
      </c>
      <c r="AH826" s="18" t="n">
        <f aca="false">IF(Q826="","",ROUND((Q826-H826)*1440,0))</f>
        <v>320</v>
      </c>
      <c r="AI826" s="19" t="n">
        <f aca="false">ROUND(IF(O826="",Assumptions!$B$25-K826,O826-K826)*24,1)</f>
        <v>2.8</v>
      </c>
      <c r="AJ826" s="20" t="n">
        <f aca="false">ROUND(MAX(N(Y826)/Assumptions!$C$5, N(Z826)/Assumptions!$C$6, N(AA826)/Assumptions!$C$7, N(AB826)/Assumptions!$C$8, N(AC826)/Assumptions!$C$9, N(AD826)/Assumptions!$C$10, N(AE826)/Assumptions!$C$11, N(AF826)/Assumptions!$C$12, N(AG826)/Assumptions!$C$13),3)</f>
        <v>1.9</v>
      </c>
      <c r="AK826" s="0" t="str">
        <f aca="false">IF(OR(U826="Pending",U826="On Hold"),"Open GRN (awaiting)",IF(AJ826&lt;=1,"Within SLA",IF(ROUND(N(Y826)/Assumptions!$C$5,3)=AJ826,"Gate Wait",IF(ROUND(N(Z826)/Assumptions!$C$6,3)=AJ826,"Dock Wait",IF(ROUND(N(AA826)/Assumptions!$C$7,3)=AJ826,"Unloading",IF(ROUND(N(AB826)/Assumptions!$C$8,3)=AJ826,"Unload-to-QC Wait",IF(ROUND(N(AC826)/Assumptions!$C$9,3)=AJ826,"QC",IF(ROUND(N(AD826)/Assumptions!$C$10,3)=AJ826,"QC-to-GRN Wait",IF(ROUND(N(AE826)/Assumptions!$C$11,3)=AJ826,"GRN Processing",IF(ROUND(N(AF826)/Assumptions!$C$12,3)=AJ826,"GRN-to-Putaway Wait",IF(ROUND(N(AG826)/Assumptions!$C$13,3)=AJ826,"Putaway","Within SLA")))))))))))</f>
        <v>Gate Wait</v>
      </c>
    </row>
    <row r="827" customFormat="false" ht="15" hidden="false" customHeight="false" outlineLevel="0" collapsed="false">
      <c r="A827" s="0" t="s">
        <v>2562</v>
      </c>
      <c r="B827" s="0" t="s">
        <v>2563</v>
      </c>
      <c r="C827" s="0" t="s">
        <v>175</v>
      </c>
      <c r="D827" s="0" t="s">
        <v>135</v>
      </c>
      <c r="E827" s="0" t="s">
        <v>2564</v>
      </c>
      <c r="F827" s="0" t="s">
        <v>177</v>
      </c>
      <c r="G827" s="0" t="s">
        <v>178</v>
      </c>
      <c r="H827" s="17" t="n">
        <v>46224.3375</v>
      </c>
      <c r="I827" s="17" t="n">
        <v>46224.3479166667</v>
      </c>
      <c r="J827" s="17" t="n">
        <v>46224.3527777778</v>
      </c>
      <c r="K827" s="17" t="n">
        <v>46224.3861111111</v>
      </c>
      <c r="L827" s="17" t="n">
        <v>46224.3909722222</v>
      </c>
      <c r="M827" s="17" t="n">
        <v>46224.4402777778</v>
      </c>
      <c r="N827" s="17" t="n">
        <v>46224.4493055556</v>
      </c>
      <c r="O827" s="17" t="n">
        <v>46224.56875</v>
      </c>
      <c r="P827" s="17" t="n">
        <v>46224.575</v>
      </c>
      <c r="Q827" s="17" t="n">
        <v>46224.5902777778</v>
      </c>
      <c r="R827" s="0" t="n">
        <v>268</v>
      </c>
      <c r="S827" s="0" t="n">
        <v>0</v>
      </c>
      <c r="T827" s="0" t="n">
        <v>0</v>
      </c>
      <c r="U827" s="18" t="s">
        <v>130</v>
      </c>
      <c r="V827" s="18" t="s">
        <v>156</v>
      </c>
      <c r="W827" s="0" t="str">
        <f aca="false">IF(AND(X827&gt;=6,X827&lt;14),"A",IF(AND(X827&gt;=14,X827&lt;22),"B","C"))</f>
        <v>A</v>
      </c>
      <c r="X827" s="18" t="n">
        <f aca="false">HOUR(H827)</f>
        <v>8</v>
      </c>
      <c r="Y827" s="18" t="n">
        <f aca="false">ROUND((I827-H827)*1440,0)</f>
        <v>15</v>
      </c>
      <c r="Z827" s="18" t="n">
        <f aca="false">ROUND((J827-I827)*1440,0)</f>
        <v>7</v>
      </c>
      <c r="AA827" s="18" t="n">
        <f aca="false">ROUND((K827-J827)*1440,0)</f>
        <v>48</v>
      </c>
      <c r="AB827" s="18" t="n">
        <f aca="false">ROUND((L827-K827)*1440,0)</f>
        <v>7</v>
      </c>
      <c r="AC827" s="18" t="n">
        <f aca="false">ROUND((M827-L827)*1440,0)</f>
        <v>71</v>
      </c>
      <c r="AD827" s="18" t="n">
        <f aca="false">IF(N827="","",ROUND((N827-M827)*1440,0))</f>
        <v>13</v>
      </c>
      <c r="AE827" s="18" t="n">
        <f aca="false">IF(O827="","",ROUND((O827-N827)*1440,0))</f>
        <v>172</v>
      </c>
      <c r="AF827" s="18" t="n">
        <f aca="false">IF(P827="","",ROUND((P827-O827)*1440,0))</f>
        <v>9</v>
      </c>
      <c r="AG827" s="18" t="n">
        <f aca="false">IF(Q827="","",ROUND((Q827-P827)*1440,0))</f>
        <v>22</v>
      </c>
      <c r="AH827" s="18" t="n">
        <f aca="false">IF(Q827="","",ROUND((Q827-H827)*1440,0))</f>
        <v>364</v>
      </c>
      <c r="AI827" s="19" t="n">
        <f aca="false">ROUND(IF(O827="",Assumptions!$B$25-K827,O827-K827)*24,1)</f>
        <v>4.4</v>
      </c>
      <c r="AJ827" s="20" t="n">
        <f aca="false">ROUND(MAX(N(Y827)/Assumptions!$C$5, N(Z827)/Assumptions!$C$6, N(AA827)/Assumptions!$C$7, N(AB827)/Assumptions!$C$8, N(AC827)/Assumptions!$C$9, N(AD827)/Assumptions!$C$10, N(AE827)/Assumptions!$C$11, N(AF827)/Assumptions!$C$12, N(AG827)/Assumptions!$C$13),3)</f>
        <v>3.822</v>
      </c>
      <c r="AK827" s="0" t="str">
        <f aca="false">IF(OR(U827="Pending",U827="On Hold"),"Open GRN (awaiting)",IF(AJ827&lt;=1,"Within SLA",IF(ROUND(N(Y827)/Assumptions!$C$5,3)=AJ827,"Gate Wait",IF(ROUND(N(Z827)/Assumptions!$C$6,3)=AJ827,"Dock Wait",IF(ROUND(N(AA827)/Assumptions!$C$7,3)=AJ827,"Unloading",IF(ROUND(N(AB827)/Assumptions!$C$8,3)=AJ827,"Unload-to-QC Wait",IF(ROUND(N(AC827)/Assumptions!$C$9,3)=AJ827,"QC",IF(ROUND(N(AD827)/Assumptions!$C$10,3)=AJ827,"QC-to-GRN Wait",IF(ROUND(N(AE827)/Assumptions!$C$11,3)=AJ827,"GRN Processing",IF(ROUND(N(AF827)/Assumptions!$C$12,3)=AJ827,"GRN-to-Putaway Wait",IF(ROUND(N(AG827)/Assumptions!$C$13,3)=AJ827,"Putaway","Within SLA")))))))))))</f>
        <v>GRN Processing</v>
      </c>
    </row>
    <row r="828" customFormat="false" ht="15" hidden="false" customHeight="false" outlineLevel="0" collapsed="false">
      <c r="A828" s="0" t="s">
        <v>2565</v>
      </c>
      <c r="B828" s="0" t="s">
        <v>2566</v>
      </c>
      <c r="C828" s="0" t="s">
        <v>252</v>
      </c>
      <c r="D828" s="0" t="s">
        <v>147</v>
      </c>
      <c r="E828" s="0" t="s">
        <v>2567</v>
      </c>
      <c r="F828" s="0" t="s">
        <v>155</v>
      </c>
      <c r="G828" s="0" t="s">
        <v>167</v>
      </c>
      <c r="H828" s="17" t="n">
        <v>46224.3569444444</v>
      </c>
      <c r="I828" s="17" t="n">
        <v>46224.3722222222</v>
      </c>
      <c r="J828" s="17" t="n">
        <v>46224.3763888889</v>
      </c>
      <c r="K828" s="17" t="n">
        <v>46224.4013888889</v>
      </c>
      <c r="L828" s="17" t="n">
        <v>46224.4048611111</v>
      </c>
      <c r="M828" s="17" t="n">
        <v>46224.4125</v>
      </c>
      <c r="N828" s="17" t="n">
        <v>46224.4631944444</v>
      </c>
      <c r="O828" s="17" t="n">
        <v>46224.4784722222</v>
      </c>
      <c r="P828" s="17" t="n">
        <v>46224.51875</v>
      </c>
      <c r="Q828" s="17" t="n">
        <v>46224.5631944445</v>
      </c>
      <c r="R828" s="0" t="n">
        <v>381</v>
      </c>
      <c r="S828" s="0" t="n">
        <v>0</v>
      </c>
      <c r="T828" s="0" t="n">
        <v>0</v>
      </c>
      <c r="U828" s="18" t="s">
        <v>130</v>
      </c>
      <c r="V828" s="18" t="s">
        <v>139</v>
      </c>
      <c r="W828" s="0" t="str">
        <f aca="false">IF(AND(X828&gt;=6,X828&lt;14),"A",IF(AND(X828&gt;=14,X828&lt;22),"B","C"))</f>
        <v>A</v>
      </c>
      <c r="X828" s="18" t="n">
        <f aca="false">HOUR(H828)</f>
        <v>8</v>
      </c>
      <c r="Y828" s="18" t="n">
        <f aca="false">ROUND((I828-H828)*1440,0)</f>
        <v>22</v>
      </c>
      <c r="Z828" s="18" t="n">
        <f aca="false">ROUND((J828-I828)*1440,0)</f>
        <v>6</v>
      </c>
      <c r="AA828" s="18" t="n">
        <f aca="false">ROUND((K828-J828)*1440,0)</f>
        <v>36</v>
      </c>
      <c r="AB828" s="18" t="n">
        <f aca="false">ROUND((L828-K828)*1440,0)</f>
        <v>5</v>
      </c>
      <c r="AC828" s="18" t="n">
        <f aca="false">ROUND((M828-L828)*1440,0)</f>
        <v>11</v>
      </c>
      <c r="AD828" s="18" t="n">
        <f aca="false">IF(N828="","",ROUND((N828-M828)*1440,0))</f>
        <v>73</v>
      </c>
      <c r="AE828" s="18" t="n">
        <f aca="false">IF(O828="","",ROUND((O828-N828)*1440,0))</f>
        <v>22</v>
      </c>
      <c r="AF828" s="18" t="n">
        <f aca="false">IF(P828="","",ROUND((P828-O828)*1440,0))</f>
        <v>58</v>
      </c>
      <c r="AG828" s="18" t="n">
        <f aca="false">IF(Q828="","",ROUND((Q828-P828)*1440,0))</f>
        <v>64</v>
      </c>
      <c r="AH828" s="18" t="n">
        <f aca="false">IF(Q828="","",ROUND((Q828-H828)*1440,0))</f>
        <v>297</v>
      </c>
      <c r="AI828" s="19" t="n">
        <f aca="false">ROUND(IF(O828="",Assumptions!$B$25-K828,O828-K828)*24,1)</f>
        <v>1.9</v>
      </c>
      <c r="AJ828" s="20" t="n">
        <f aca="false">ROUND(MAX(N(Y828)/Assumptions!$C$5, N(Z828)/Assumptions!$C$6, N(AA828)/Assumptions!$C$7, N(AB828)/Assumptions!$C$8, N(AC828)/Assumptions!$C$9, N(AD828)/Assumptions!$C$10, N(AE828)/Assumptions!$C$11, N(AF828)/Assumptions!$C$12, N(AG828)/Assumptions!$C$13),3)</f>
        <v>2.9</v>
      </c>
      <c r="AK828" s="0" t="str">
        <f aca="false">IF(OR(U828="Pending",U828="On Hold"),"Open GRN (awaiting)",IF(AJ828&lt;=1,"Within SLA",IF(ROUND(N(Y828)/Assumptions!$C$5,3)=AJ828,"Gate Wait",IF(ROUND(N(Z828)/Assumptions!$C$6,3)=AJ828,"Dock Wait",IF(ROUND(N(AA828)/Assumptions!$C$7,3)=AJ828,"Unloading",IF(ROUND(N(AB828)/Assumptions!$C$8,3)=AJ828,"Unload-to-QC Wait",IF(ROUND(N(AC828)/Assumptions!$C$9,3)=AJ828,"QC",IF(ROUND(N(AD828)/Assumptions!$C$10,3)=AJ828,"QC-to-GRN Wait",IF(ROUND(N(AE828)/Assumptions!$C$11,3)=AJ828,"GRN Processing",IF(ROUND(N(AF828)/Assumptions!$C$12,3)=AJ828,"GRN-to-Putaway Wait",IF(ROUND(N(AG828)/Assumptions!$C$13,3)=AJ828,"Putaway","Within SLA")))))))))))</f>
        <v>GRN-to-Putaway Wait</v>
      </c>
    </row>
    <row r="829" customFormat="false" ht="15" hidden="false" customHeight="false" outlineLevel="0" collapsed="false">
      <c r="A829" s="0" t="s">
        <v>2568</v>
      </c>
      <c r="B829" s="0" t="s">
        <v>2569</v>
      </c>
      <c r="C829" s="0" t="s">
        <v>286</v>
      </c>
      <c r="D829" s="0" t="s">
        <v>119</v>
      </c>
      <c r="E829" s="0" t="s">
        <v>2570</v>
      </c>
      <c r="F829" s="0" t="s">
        <v>121</v>
      </c>
      <c r="G829" s="0" t="s">
        <v>129</v>
      </c>
      <c r="H829" s="17" t="n">
        <v>46224.3805555556</v>
      </c>
      <c r="I829" s="17" t="n">
        <v>46224.3888888889</v>
      </c>
      <c r="J829" s="17" t="n">
        <v>46224.3923611111</v>
      </c>
      <c r="K829" s="17" t="n">
        <v>46224.4326388889</v>
      </c>
      <c r="L829" s="17" t="n">
        <v>46224.4416666667</v>
      </c>
      <c r="M829" s="17" t="n">
        <v>46224.4618055556</v>
      </c>
      <c r="N829" s="17" t="n">
        <v>46224.4694444445</v>
      </c>
      <c r="O829" s="17" t="n">
        <v>46224.4951388889</v>
      </c>
      <c r="P829" s="17" t="n">
        <v>46224.5055555556</v>
      </c>
      <c r="Q829" s="17" t="n">
        <v>46224.5152777778</v>
      </c>
      <c r="R829" s="0" t="n">
        <v>353</v>
      </c>
      <c r="S829" s="0" t="n">
        <v>0</v>
      </c>
      <c r="T829" s="0" t="n">
        <v>0</v>
      </c>
      <c r="U829" s="18" t="s">
        <v>130</v>
      </c>
      <c r="V829" s="18" t="s">
        <v>333</v>
      </c>
      <c r="W829" s="0" t="str">
        <f aca="false">IF(AND(X829&gt;=6,X829&lt;14),"A",IF(AND(X829&gt;=14,X829&lt;22),"B","C"))</f>
        <v>A</v>
      </c>
      <c r="X829" s="18" t="n">
        <f aca="false">HOUR(H829)</f>
        <v>9</v>
      </c>
      <c r="Y829" s="18" t="n">
        <f aca="false">ROUND((I829-H829)*1440,0)</f>
        <v>12</v>
      </c>
      <c r="Z829" s="18" t="n">
        <f aca="false">ROUND((J829-I829)*1440,0)</f>
        <v>5</v>
      </c>
      <c r="AA829" s="18" t="n">
        <f aca="false">ROUND((K829-J829)*1440,0)</f>
        <v>58</v>
      </c>
      <c r="AB829" s="18" t="n">
        <f aca="false">ROUND((L829-K829)*1440,0)</f>
        <v>13</v>
      </c>
      <c r="AC829" s="18" t="n">
        <f aca="false">ROUND((M829-L829)*1440,0)</f>
        <v>29</v>
      </c>
      <c r="AD829" s="18" t="n">
        <f aca="false">IF(N829="","",ROUND((N829-M829)*1440,0))</f>
        <v>11</v>
      </c>
      <c r="AE829" s="18" t="n">
        <f aca="false">IF(O829="","",ROUND((O829-N829)*1440,0))</f>
        <v>37</v>
      </c>
      <c r="AF829" s="18" t="n">
        <f aca="false">IF(P829="","",ROUND((P829-O829)*1440,0))</f>
        <v>15</v>
      </c>
      <c r="AG829" s="18" t="n">
        <f aca="false">IF(Q829="","",ROUND((Q829-P829)*1440,0))</f>
        <v>14</v>
      </c>
      <c r="AH829" s="18" t="n">
        <f aca="false">IF(Q829="","",ROUND((Q829-H829)*1440,0))</f>
        <v>194</v>
      </c>
      <c r="AI829" s="19" t="n">
        <f aca="false">ROUND(IF(O829="",Assumptions!$B$25-K829,O829-K829)*24,1)</f>
        <v>1.5</v>
      </c>
      <c r="AJ829" s="20" t="n">
        <f aca="false">ROUND(MAX(N(Y829)/Assumptions!$C$5, N(Z829)/Assumptions!$C$6, N(AA829)/Assumptions!$C$7, N(AB829)/Assumptions!$C$8, N(AC829)/Assumptions!$C$9, N(AD829)/Assumptions!$C$10, N(AE829)/Assumptions!$C$11, N(AF829)/Assumptions!$C$12, N(AG829)/Assumptions!$C$13),3)</f>
        <v>0.967</v>
      </c>
      <c r="AK829" s="0" t="str">
        <f aca="false">IF(OR(U829="Pending",U829="On Hold"),"Open GRN (awaiting)",IF(AJ829&lt;=1,"Within SLA",IF(ROUND(N(Y829)/Assumptions!$C$5,3)=AJ829,"Gate Wait",IF(ROUND(N(Z829)/Assumptions!$C$6,3)=AJ829,"Dock Wait",IF(ROUND(N(AA829)/Assumptions!$C$7,3)=AJ829,"Unloading",IF(ROUND(N(AB829)/Assumptions!$C$8,3)=AJ829,"Unload-to-QC Wait",IF(ROUND(N(AC829)/Assumptions!$C$9,3)=AJ829,"QC",IF(ROUND(N(AD829)/Assumptions!$C$10,3)=AJ829,"QC-to-GRN Wait",IF(ROUND(N(AE829)/Assumptions!$C$11,3)=AJ829,"GRN Processing",IF(ROUND(N(AF829)/Assumptions!$C$12,3)=AJ829,"GRN-to-Putaway Wait",IF(ROUND(N(AG829)/Assumptions!$C$13,3)=AJ829,"Putaway","Within SLA")))))))))))</f>
        <v>Within SLA</v>
      </c>
    </row>
    <row r="830" customFormat="false" ht="15" hidden="false" customHeight="false" outlineLevel="0" collapsed="false">
      <c r="A830" s="0" t="s">
        <v>2571</v>
      </c>
      <c r="B830" s="0" t="s">
        <v>2572</v>
      </c>
      <c r="C830" s="0" t="s">
        <v>252</v>
      </c>
      <c r="D830" s="0" t="s">
        <v>119</v>
      </c>
      <c r="E830" s="0" t="s">
        <v>2573</v>
      </c>
      <c r="F830" s="0" t="s">
        <v>155</v>
      </c>
      <c r="G830" s="0" t="s">
        <v>122</v>
      </c>
      <c r="H830" s="17" t="n">
        <v>46224.4097222222</v>
      </c>
      <c r="I830" s="17" t="n">
        <v>46224.4409722222</v>
      </c>
      <c r="J830" s="17" t="n">
        <v>46224.4430555556</v>
      </c>
      <c r="K830" s="17" t="n">
        <v>46224.4715277778</v>
      </c>
      <c r="L830" s="17" t="n">
        <v>46224.4854166667</v>
      </c>
      <c r="M830" s="17" t="n">
        <v>46224.5590277778</v>
      </c>
      <c r="N830" s="17" t="n">
        <v>46224.6229166667</v>
      </c>
      <c r="O830" s="17" t="n">
        <v>46224.6388888889</v>
      </c>
      <c r="P830" s="17" t="n">
        <v>46224.6444444444</v>
      </c>
      <c r="Q830" s="17" t="n">
        <v>46224.6597222222</v>
      </c>
      <c r="R830" s="0" t="n">
        <v>553</v>
      </c>
      <c r="S830" s="0" t="n">
        <v>0</v>
      </c>
      <c r="T830" s="0" t="n">
        <v>16</v>
      </c>
      <c r="U830" s="18" t="s">
        <v>123</v>
      </c>
      <c r="V830" s="18" t="s">
        <v>156</v>
      </c>
      <c r="W830" s="0" t="str">
        <f aca="false">IF(AND(X830&gt;=6,X830&lt;14),"A",IF(AND(X830&gt;=14,X830&lt;22),"B","C"))</f>
        <v>A</v>
      </c>
      <c r="X830" s="18" t="n">
        <f aca="false">HOUR(H830)</f>
        <v>9</v>
      </c>
      <c r="Y830" s="18" t="n">
        <f aca="false">ROUND((I830-H830)*1440,0)</f>
        <v>45</v>
      </c>
      <c r="Z830" s="18" t="n">
        <f aca="false">ROUND((J830-I830)*1440,0)</f>
        <v>3</v>
      </c>
      <c r="AA830" s="18" t="n">
        <f aca="false">ROUND((K830-J830)*1440,0)</f>
        <v>41</v>
      </c>
      <c r="AB830" s="18" t="n">
        <f aca="false">ROUND((L830-K830)*1440,0)</f>
        <v>20</v>
      </c>
      <c r="AC830" s="18" t="n">
        <f aca="false">ROUND((M830-L830)*1440,0)</f>
        <v>106</v>
      </c>
      <c r="AD830" s="18" t="n">
        <f aca="false">IF(N830="","",ROUND((N830-M830)*1440,0))</f>
        <v>92</v>
      </c>
      <c r="AE830" s="18" t="n">
        <f aca="false">IF(O830="","",ROUND((O830-N830)*1440,0))</f>
        <v>23</v>
      </c>
      <c r="AF830" s="18" t="n">
        <f aca="false">IF(P830="","",ROUND((P830-O830)*1440,0))</f>
        <v>8</v>
      </c>
      <c r="AG830" s="18" t="n">
        <f aca="false">IF(Q830="","",ROUND((Q830-P830)*1440,0))</f>
        <v>22</v>
      </c>
      <c r="AH830" s="18" t="n">
        <f aca="false">IF(Q830="","",ROUND((Q830-H830)*1440,0))</f>
        <v>360</v>
      </c>
      <c r="AI830" s="19" t="n">
        <f aca="false">ROUND(IF(O830="",Assumptions!$B$25-K830,O830-K830)*24,1)</f>
        <v>4</v>
      </c>
      <c r="AJ830" s="20" t="n">
        <f aca="false">ROUND(MAX(N(Y830)/Assumptions!$C$5, N(Z830)/Assumptions!$C$6, N(AA830)/Assumptions!$C$7, N(AB830)/Assumptions!$C$8, N(AC830)/Assumptions!$C$9, N(AD830)/Assumptions!$C$10, N(AE830)/Assumptions!$C$11, N(AF830)/Assumptions!$C$12, N(AG830)/Assumptions!$C$13),3)</f>
        <v>3.067</v>
      </c>
      <c r="AK830" s="0" t="str">
        <f aca="false">IF(OR(U830="Pending",U830="On Hold"),"Open GRN (awaiting)",IF(AJ830&lt;=1,"Within SLA",IF(ROUND(N(Y830)/Assumptions!$C$5,3)=AJ830,"Gate Wait",IF(ROUND(N(Z830)/Assumptions!$C$6,3)=AJ830,"Dock Wait",IF(ROUND(N(AA830)/Assumptions!$C$7,3)=AJ830,"Unloading",IF(ROUND(N(AB830)/Assumptions!$C$8,3)=AJ830,"Unload-to-QC Wait",IF(ROUND(N(AC830)/Assumptions!$C$9,3)=AJ830,"QC",IF(ROUND(N(AD830)/Assumptions!$C$10,3)=AJ830,"QC-to-GRN Wait",IF(ROUND(N(AE830)/Assumptions!$C$11,3)=AJ830,"GRN Processing",IF(ROUND(N(AF830)/Assumptions!$C$12,3)=AJ830,"GRN-to-Putaway Wait",IF(ROUND(N(AG830)/Assumptions!$C$13,3)=AJ830,"Putaway","Within SLA")))))))))))</f>
        <v>QC-to-GRN Wait</v>
      </c>
    </row>
    <row r="831" customFormat="false" ht="15" hidden="false" customHeight="false" outlineLevel="0" collapsed="false">
      <c r="A831" s="0" t="s">
        <v>2574</v>
      </c>
      <c r="B831" s="0" t="s">
        <v>2575</v>
      </c>
      <c r="C831" s="0" t="s">
        <v>126</v>
      </c>
      <c r="D831" s="0" t="s">
        <v>147</v>
      </c>
      <c r="E831" s="0" t="s">
        <v>2576</v>
      </c>
      <c r="F831" s="0" t="s">
        <v>128</v>
      </c>
      <c r="G831" s="0" t="s">
        <v>167</v>
      </c>
      <c r="H831" s="17" t="n">
        <v>46224.4194444444</v>
      </c>
      <c r="I831" s="17" t="n">
        <v>46224.4611111111</v>
      </c>
      <c r="J831" s="17" t="n">
        <v>46224.4743055556</v>
      </c>
      <c r="K831" s="17" t="n">
        <v>46224.4847222222</v>
      </c>
      <c r="L831" s="17" t="n">
        <v>46224.5013888889</v>
      </c>
      <c r="M831" s="17" t="n">
        <v>46224.5194444444</v>
      </c>
      <c r="N831" s="17" t="n">
        <v>46224.5368055556</v>
      </c>
      <c r="O831" s="17" t="n">
        <v>46224.63125</v>
      </c>
      <c r="P831" s="17" t="n">
        <v>46224.65</v>
      </c>
      <c r="Q831" s="17" t="n">
        <v>46224.6555555556</v>
      </c>
      <c r="R831" s="0" t="n">
        <v>132</v>
      </c>
      <c r="S831" s="0" t="n">
        <v>0</v>
      </c>
      <c r="T831" s="0" t="n">
        <v>0</v>
      </c>
      <c r="U831" s="18" t="s">
        <v>130</v>
      </c>
      <c r="V831" s="18" t="s">
        <v>131</v>
      </c>
      <c r="W831" s="0" t="str">
        <f aca="false">IF(AND(X831&gt;=6,X831&lt;14),"A",IF(AND(X831&gt;=14,X831&lt;22),"B","C"))</f>
        <v>A</v>
      </c>
      <c r="X831" s="18" t="n">
        <f aca="false">HOUR(H831)</f>
        <v>10</v>
      </c>
      <c r="Y831" s="18" t="n">
        <f aca="false">ROUND((I831-H831)*1440,0)</f>
        <v>60</v>
      </c>
      <c r="Z831" s="18" t="n">
        <f aca="false">ROUND((J831-I831)*1440,0)</f>
        <v>19</v>
      </c>
      <c r="AA831" s="18" t="n">
        <f aca="false">ROUND((K831-J831)*1440,0)</f>
        <v>15</v>
      </c>
      <c r="AB831" s="18" t="n">
        <f aca="false">ROUND((L831-K831)*1440,0)</f>
        <v>24</v>
      </c>
      <c r="AC831" s="18" t="n">
        <f aca="false">ROUND((M831-L831)*1440,0)</f>
        <v>26</v>
      </c>
      <c r="AD831" s="18" t="n">
        <f aca="false">IF(N831="","",ROUND((N831-M831)*1440,0))</f>
        <v>25</v>
      </c>
      <c r="AE831" s="18" t="n">
        <f aca="false">IF(O831="","",ROUND((O831-N831)*1440,0))</f>
        <v>136</v>
      </c>
      <c r="AF831" s="18" t="n">
        <f aca="false">IF(P831="","",ROUND((P831-O831)*1440,0))</f>
        <v>27</v>
      </c>
      <c r="AG831" s="18" t="n">
        <f aca="false">IF(Q831="","",ROUND((Q831-P831)*1440,0))</f>
        <v>8</v>
      </c>
      <c r="AH831" s="18" t="n">
        <f aca="false">IF(Q831="","",ROUND((Q831-H831)*1440,0))</f>
        <v>340</v>
      </c>
      <c r="AI831" s="19" t="n">
        <f aca="false">ROUND(IF(O831="",Assumptions!$B$25-K831,O831-K831)*24,1)</f>
        <v>3.5</v>
      </c>
      <c r="AJ831" s="20" t="n">
        <f aca="false">ROUND(MAX(N(Y831)/Assumptions!$C$5, N(Z831)/Assumptions!$C$6, N(AA831)/Assumptions!$C$7, N(AB831)/Assumptions!$C$8, N(AC831)/Assumptions!$C$9, N(AD831)/Assumptions!$C$10, N(AE831)/Assumptions!$C$11, N(AF831)/Assumptions!$C$12, N(AG831)/Assumptions!$C$13),3)</f>
        <v>3.022</v>
      </c>
      <c r="AK831" s="0" t="str">
        <f aca="false">IF(OR(U831="Pending",U831="On Hold"),"Open GRN (awaiting)",IF(AJ831&lt;=1,"Within SLA",IF(ROUND(N(Y831)/Assumptions!$C$5,3)=AJ831,"Gate Wait",IF(ROUND(N(Z831)/Assumptions!$C$6,3)=AJ831,"Dock Wait",IF(ROUND(N(AA831)/Assumptions!$C$7,3)=AJ831,"Unloading",IF(ROUND(N(AB831)/Assumptions!$C$8,3)=AJ831,"Unload-to-QC Wait",IF(ROUND(N(AC831)/Assumptions!$C$9,3)=AJ831,"QC",IF(ROUND(N(AD831)/Assumptions!$C$10,3)=AJ831,"QC-to-GRN Wait",IF(ROUND(N(AE831)/Assumptions!$C$11,3)=AJ831,"GRN Processing",IF(ROUND(N(AF831)/Assumptions!$C$12,3)=AJ831,"GRN-to-Putaway Wait",IF(ROUND(N(AG831)/Assumptions!$C$13,3)=AJ831,"Putaway","Within SLA")))))))))))</f>
        <v>GRN Processing</v>
      </c>
    </row>
    <row r="832" customFormat="false" ht="15" hidden="false" customHeight="false" outlineLevel="0" collapsed="false">
      <c r="A832" s="0" t="s">
        <v>2577</v>
      </c>
      <c r="B832" s="0" t="s">
        <v>2578</v>
      </c>
      <c r="C832" s="0" t="s">
        <v>286</v>
      </c>
      <c r="D832" s="0" t="s">
        <v>147</v>
      </c>
      <c r="E832" s="0" t="s">
        <v>857</v>
      </c>
      <c r="F832" s="0" t="s">
        <v>121</v>
      </c>
      <c r="G832" s="0" t="s">
        <v>150</v>
      </c>
      <c r="H832" s="17" t="n">
        <v>46224.4298611111</v>
      </c>
      <c r="I832" s="17" t="n">
        <v>46224.4527777778</v>
      </c>
      <c r="J832" s="17" t="n">
        <v>46224.4548611111</v>
      </c>
      <c r="K832" s="17" t="n">
        <v>46224.4972222222</v>
      </c>
      <c r="L832" s="17" t="n">
        <v>46224.5</v>
      </c>
      <c r="M832" s="17" t="n">
        <v>46224.5145833333</v>
      </c>
      <c r="N832" s="17" t="n">
        <v>46224.5215277778</v>
      </c>
      <c r="O832" s="17" t="n">
        <v>46224.5354166667</v>
      </c>
      <c r="P832" s="17" t="n">
        <v>46224.5479166667</v>
      </c>
      <c r="Q832" s="17" t="n">
        <v>46224.58125</v>
      </c>
      <c r="R832" s="0" t="n">
        <v>559</v>
      </c>
      <c r="S832" s="0" t="n">
        <v>0</v>
      </c>
      <c r="T832" s="0" t="n">
        <v>0</v>
      </c>
      <c r="U832" s="18" t="s">
        <v>130</v>
      </c>
      <c r="V832" s="18" t="s">
        <v>144</v>
      </c>
      <c r="W832" s="0" t="str">
        <f aca="false">IF(AND(X832&gt;=6,X832&lt;14),"A",IF(AND(X832&gt;=14,X832&lt;22),"B","C"))</f>
        <v>A</v>
      </c>
      <c r="X832" s="18" t="n">
        <f aca="false">HOUR(H832)</f>
        <v>10</v>
      </c>
      <c r="Y832" s="18" t="n">
        <f aca="false">ROUND((I832-H832)*1440,0)</f>
        <v>33</v>
      </c>
      <c r="Z832" s="18" t="n">
        <f aca="false">ROUND((J832-I832)*1440,0)</f>
        <v>3</v>
      </c>
      <c r="AA832" s="18" t="n">
        <f aca="false">ROUND((K832-J832)*1440,0)</f>
        <v>61</v>
      </c>
      <c r="AB832" s="18" t="n">
        <f aca="false">ROUND((L832-K832)*1440,0)</f>
        <v>4</v>
      </c>
      <c r="AC832" s="18" t="n">
        <f aca="false">ROUND((M832-L832)*1440,0)</f>
        <v>21</v>
      </c>
      <c r="AD832" s="18" t="n">
        <f aca="false">IF(N832="","",ROUND((N832-M832)*1440,0))</f>
        <v>10</v>
      </c>
      <c r="AE832" s="18" t="n">
        <f aca="false">IF(O832="","",ROUND((O832-N832)*1440,0))</f>
        <v>20</v>
      </c>
      <c r="AF832" s="18" t="n">
        <f aca="false">IF(P832="","",ROUND((P832-O832)*1440,0))</f>
        <v>18</v>
      </c>
      <c r="AG832" s="18" t="n">
        <f aca="false">IF(Q832="","",ROUND((Q832-P832)*1440,0))</f>
        <v>48</v>
      </c>
      <c r="AH832" s="18" t="n">
        <f aca="false">IF(Q832="","",ROUND((Q832-H832)*1440,0))</f>
        <v>218</v>
      </c>
      <c r="AI832" s="19" t="n">
        <f aca="false">ROUND(IF(O832="",Assumptions!$B$25-K832,O832-K832)*24,1)</f>
        <v>0.9</v>
      </c>
      <c r="AJ832" s="20" t="n">
        <f aca="false">ROUND(MAX(N(Y832)/Assumptions!$C$5, N(Z832)/Assumptions!$C$6, N(AA832)/Assumptions!$C$7, N(AB832)/Assumptions!$C$8, N(AC832)/Assumptions!$C$9, N(AD832)/Assumptions!$C$10, N(AE832)/Assumptions!$C$11, N(AF832)/Assumptions!$C$12, N(AG832)/Assumptions!$C$13),3)</f>
        <v>1.2</v>
      </c>
      <c r="AK832" s="0" t="str">
        <f aca="false">IF(OR(U832="Pending",U832="On Hold"),"Open GRN (awaiting)",IF(AJ832&lt;=1,"Within SLA",IF(ROUND(N(Y832)/Assumptions!$C$5,3)=AJ832,"Gate Wait",IF(ROUND(N(Z832)/Assumptions!$C$6,3)=AJ832,"Dock Wait",IF(ROUND(N(AA832)/Assumptions!$C$7,3)=AJ832,"Unloading",IF(ROUND(N(AB832)/Assumptions!$C$8,3)=AJ832,"Unload-to-QC Wait",IF(ROUND(N(AC832)/Assumptions!$C$9,3)=AJ832,"QC",IF(ROUND(N(AD832)/Assumptions!$C$10,3)=AJ832,"QC-to-GRN Wait",IF(ROUND(N(AE832)/Assumptions!$C$11,3)=AJ832,"GRN Processing",IF(ROUND(N(AF832)/Assumptions!$C$12,3)=AJ832,"GRN-to-Putaway Wait",IF(ROUND(N(AG832)/Assumptions!$C$13,3)=AJ832,"Putaway","Within SLA")))))))))))</f>
        <v>Putaway</v>
      </c>
    </row>
    <row r="833" customFormat="false" ht="15" hidden="false" customHeight="false" outlineLevel="0" collapsed="false">
      <c r="A833" s="0" t="s">
        <v>2579</v>
      </c>
      <c r="B833" s="0" t="s">
        <v>2580</v>
      </c>
      <c r="C833" s="0" t="s">
        <v>126</v>
      </c>
      <c r="D833" s="0" t="s">
        <v>119</v>
      </c>
      <c r="E833" s="0" t="s">
        <v>2581</v>
      </c>
      <c r="F833" s="0" t="s">
        <v>128</v>
      </c>
      <c r="G833" s="0" t="s">
        <v>122</v>
      </c>
      <c r="H833" s="17" t="n">
        <v>46224.4333333333</v>
      </c>
      <c r="I833" s="17" t="n">
        <v>46224.4625</v>
      </c>
      <c r="J833" s="17" t="n">
        <v>46224.4708333333</v>
      </c>
      <c r="K833" s="17" t="n">
        <v>46224.4888888889</v>
      </c>
      <c r="L833" s="17" t="n">
        <v>46224.5194444444</v>
      </c>
      <c r="M833" s="17" t="n">
        <v>46224.53125</v>
      </c>
      <c r="N833" s="17" t="n">
        <v>46224.5555555556</v>
      </c>
      <c r="O833" s="17" t="n">
        <v>46224.5770833333</v>
      </c>
      <c r="P833" s="17" t="n">
        <v>46224.5861111111</v>
      </c>
      <c r="Q833" s="17" t="n">
        <v>46224.5986111111</v>
      </c>
      <c r="R833" s="0" t="n">
        <v>317</v>
      </c>
      <c r="S833" s="0" t="n">
        <v>0</v>
      </c>
      <c r="T833" s="0" t="n">
        <v>0</v>
      </c>
      <c r="U833" s="18" t="s">
        <v>130</v>
      </c>
      <c r="V833" s="18" t="s">
        <v>144</v>
      </c>
      <c r="W833" s="0" t="str">
        <f aca="false">IF(AND(X833&gt;=6,X833&lt;14),"A",IF(AND(X833&gt;=14,X833&lt;22),"B","C"))</f>
        <v>A</v>
      </c>
      <c r="X833" s="18" t="n">
        <f aca="false">HOUR(H833)</f>
        <v>10</v>
      </c>
      <c r="Y833" s="18" t="n">
        <f aca="false">ROUND((I833-H833)*1440,0)</f>
        <v>42</v>
      </c>
      <c r="Z833" s="18" t="n">
        <f aca="false">ROUND((J833-I833)*1440,0)</f>
        <v>12</v>
      </c>
      <c r="AA833" s="18" t="n">
        <f aca="false">ROUND((K833-J833)*1440,0)</f>
        <v>26</v>
      </c>
      <c r="AB833" s="18" t="n">
        <f aca="false">ROUND((L833-K833)*1440,0)</f>
        <v>44</v>
      </c>
      <c r="AC833" s="18" t="n">
        <f aca="false">ROUND((M833-L833)*1440,0)</f>
        <v>17</v>
      </c>
      <c r="AD833" s="18" t="n">
        <f aca="false">IF(N833="","",ROUND((N833-M833)*1440,0))</f>
        <v>35</v>
      </c>
      <c r="AE833" s="18" t="n">
        <f aca="false">IF(O833="","",ROUND((O833-N833)*1440,0))</f>
        <v>31</v>
      </c>
      <c r="AF833" s="18" t="n">
        <f aca="false">IF(P833="","",ROUND((P833-O833)*1440,0))</f>
        <v>13</v>
      </c>
      <c r="AG833" s="18" t="n">
        <f aca="false">IF(Q833="","",ROUND((Q833-P833)*1440,0))</f>
        <v>18</v>
      </c>
      <c r="AH833" s="18" t="n">
        <f aca="false">IF(Q833="","",ROUND((Q833-H833)*1440,0))</f>
        <v>238</v>
      </c>
      <c r="AI833" s="19" t="n">
        <f aca="false">ROUND(IF(O833="",Assumptions!$B$25-K833,O833-K833)*24,1)</f>
        <v>2.1</v>
      </c>
      <c r="AJ833" s="20" t="n">
        <f aca="false">ROUND(MAX(N(Y833)/Assumptions!$C$5, N(Z833)/Assumptions!$C$6, N(AA833)/Assumptions!$C$7, N(AB833)/Assumptions!$C$8, N(AC833)/Assumptions!$C$9, N(AD833)/Assumptions!$C$10, N(AE833)/Assumptions!$C$11, N(AF833)/Assumptions!$C$12, N(AG833)/Assumptions!$C$13),3)</f>
        <v>2.933</v>
      </c>
      <c r="AK833" s="0" t="str">
        <f aca="false">IF(OR(U833="Pending",U833="On Hold"),"Open GRN (awaiting)",IF(AJ833&lt;=1,"Within SLA",IF(ROUND(N(Y833)/Assumptions!$C$5,3)=AJ833,"Gate Wait",IF(ROUND(N(Z833)/Assumptions!$C$6,3)=AJ833,"Dock Wait",IF(ROUND(N(AA833)/Assumptions!$C$7,3)=AJ833,"Unloading",IF(ROUND(N(AB833)/Assumptions!$C$8,3)=AJ833,"Unload-to-QC Wait",IF(ROUND(N(AC833)/Assumptions!$C$9,3)=AJ833,"QC",IF(ROUND(N(AD833)/Assumptions!$C$10,3)=AJ833,"QC-to-GRN Wait",IF(ROUND(N(AE833)/Assumptions!$C$11,3)=AJ833,"GRN Processing",IF(ROUND(N(AF833)/Assumptions!$C$12,3)=AJ833,"GRN-to-Putaway Wait",IF(ROUND(N(AG833)/Assumptions!$C$13,3)=AJ833,"Putaway","Within SLA")))))))))))</f>
        <v>Unload-to-QC Wait</v>
      </c>
    </row>
    <row r="834" customFormat="false" ht="15" hidden="false" customHeight="false" outlineLevel="0" collapsed="false">
      <c r="A834" s="0" t="s">
        <v>2582</v>
      </c>
      <c r="B834" s="0" t="s">
        <v>2583</v>
      </c>
      <c r="C834" s="0" t="s">
        <v>286</v>
      </c>
      <c r="D834" s="0" t="s">
        <v>147</v>
      </c>
      <c r="E834" s="0" t="s">
        <v>2042</v>
      </c>
      <c r="F834" s="0" t="s">
        <v>121</v>
      </c>
      <c r="G834" s="0" t="s">
        <v>150</v>
      </c>
      <c r="H834" s="17" t="n">
        <v>46224.4388888889</v>
      </c>
      <c r="I834" s="17" t="n">
        <v>46224.4756944445</v>
      </c>
      <c r="J834" s="17" t="n">
        <v>46224.4777777778</v>
      </c>
      <c r="K834" s="17" t="n">
        <v>46224.51875</v>
      </c>
      <c r="L834" s="17" t="n">
        <v>46224.5291666667</v>
      </c>
      <c r="M834" s="17" t="n">
        <v>46224.5548611111</v>
      </c>
      <c r="N834" s="17" t="n">
        <v>46224.5875</v>
      </c>
      <c r="O834" s="17" t="n">
        <v>46224.6430555556</v>
      </c>
      <c r="P834" s="17" t="n">
        <v>46224.6534722222</v>
      </c>
      <c r="Q834" s="17" t="n">
        <v>46224.6729166667</v>
      </c>
      <c r="R834" s="0" t="n">
        <v>766</v>
      </c>
      <c r="S834" s="0" t="n">
        <v>0</v>
      </c>
      <c r="T834" s="0" t="n">
        <v>0</v>
      </c>
      <c r="U834" s="18" t="s">
        <v>130</v>
      </c>
      <c r="V834" s="18" t="s">
        <v>131</v>
      </c>
      <c r="W834" s="0" t="str">
        <f aca="false">IF(AND(X834&gt;=6,X834&lt;14),"A",IF(AND(X834&gt;=14,X834&lt;22),"B","C"))</f>
        <v>A</v>
      </c>
      <c r="X834" s="18" t="n">
        <f aca="false">HOUR(H834)</f>
        <v>10</v>
      </c>
      <c r="Y834" s="18" t="n">
        <f aca="false">ROUND((I834-H834)*1440,0)</f>
        <v>53</v>
      </c>
      <c r="Z834" s="18" t="n">
        <f aca="false">ROUND((J834-I834)*1440,0)</f>
        <v>3</v>
      </c>
      <c r="AA834" s="18" t="n">
        <f aca="false">ROUND((K834-J834)*1440,0)</f>
        <v>59</v>
      </c>
      <c r="AB834" s="18" t="n">
        <f aca="false">ROUND((L834-K834)*1440,0)</f>
        <v>15</v>
      </c>
      <c r="AC834" s="18" t="n">
        <f aca="false">ROUND((M834-L834)*1440,0)</f>
        <v>37</v>
      </c>
      <c r="AD834" s="18" t="n">
        <f aca="false">IF(N834="","",ROUND((N834-M834)*1440,0))</f>
        <v>47</v>
      </c>
      <c r="AE834" s="18" t="n">
        <f aca="false">IF(O834="","",ROUND((O834-N834)*1440,0))</f>
        <v>80</v>
      </c>
      <c r="AF834" s="18" t="n">
        <f aca="false">IF(P834="","",ROUND((P834-O834)*1440,0))</f>
        <v>15</v>
      </c>
      <c r="AG834" s="18" t="n">
        <f aca="false">IF(Q834="","",ROUND((Q834-P834)*1440,0))</f>
        <v>28</v>
      </c>
      <c r="AH834" s="18" t="n">
        <f aca="false">IF(Q834="","",ROUND((Q834-H834)*1440,0))</f>
        <v>337</v>
      </c>
      <c r="AI834" s="19" t="n">
        <f aca="false">ROUND(IF(O834="",Assumptions!$B$25-K834,O834-K834)*24,1)</f>
        <v>3</v>
      </c>
      <c r="AJ834" s="20" t="n">
        <f aca="false">ROUND(MAX(N(Y834)/Assumptions!$C$5, N(Z834)/Assumptions!$C$6, N(AA834)/Assumptions!$C$7, N(AB834)/Assumptions!$C$8, N(AC834)/Assumptions!$C$9, N(AD834)/Assumptions!$C$10, N(AE834)/Assumptions!$C$11, N(AF834)/Assumptions!$C$12, N(AG834)/Assumptions!$C$13),3)</f>
        <v>1.778</v>
      </c>
      <c r="AK834" s="0" t="str">
        <f aca="false">IF(OR(U834="Pending",U834="On Hold"),"Open GRN (awaiting)",IF(AJ834&lt;=1,"Within SLA",IF(ROUND(N(Y834)/Assumptions!$C$5,3)=AJ834,"Gate Wait",IF(ROUND(N(Z834)/Assumptions!$C$6,3)=AJ834,"Dock Wait",IF(ROUND(N(AA834)/Assumptions!$C$7,3)=AJ834,"Unloading",IF(ROUND(N(AB834)/Assumptions!$C$8,3)=AJ834,"Unload-to-QC Wait",IF(ROUND(N(AC834)/Assumptions!$C$9,3)=AJ834,"QC",IF(ROUND(N(AD834)/Assumptions!$C$10,3)=AJ834,"QC-to-GRN Wait",IF(ROUND(N(AE834)/Assumptions!$C$11,3)=AJ834,"GRN Processing",IF(ROUND(N(AF834)/Assumptions!$C$12,3)=AJ834,"GRN-to-Putaway Wait",IF(ROUND(N(AG834)/Assumptions!$C$13,3)=AJ834,"Putaway","Within SLA")))))))))))</f>
        <v>GRN Processing</v>
      </c>
    </row>
    <row r="835" customFormat="false" ht="15" hidden="false" customHeight="false" outlineLevel="0" collapsed="false">
      <c r="A835" s="0" t="s">
        <v>2584</v>
      </c>
      <c r="B835" s="0" t="s">
        <v>2585</v>
      </c>
      <c r="C835" s="0" t="s">
        <v>184</v>
      </c>
      <c r="D835" s="0" t="s">
        <v>147</v>
      </c>
      <c r="E835" s="0" t="s">
        <v>2586</v>
      </c>
      <c r="F835" s="0" t="s">
        <v>177</v>
      </c>
      <c r="G835" s="0" t="s">
        <v>150</v>
      </c>
      <c r="H835" s="17" t="n">
        <v>46224.4638888889</v>
      </c>
      <c r="I835" s="17" t="n">
        <v>46224.6458333333</v>
      </c>
      <c r="J835" s="17" t="n">
        <v>46224.65625</v>
      </c>
      <c r="K835" s="17" t="n">
        <v>46224.66875</v>
      </c>
      <c r="L835" s="17" t="n">
        <v>46224.69375</v>
      </c>
      <c r="M835" s="17" t="n">
        <v>46224.7347222222</v>
      </c>
      <c r="N835" s="17" t="n">
        <v>46224.7472222222</v>
      </c>
      <c r="O835" s="17" t="n">
        <v>46224.7868055556</v>
      </c>
      <c r="P835" s="17" t="n">
        <v>46224.7944444444</v>
      </c>
      <c r="Q835" s="17" t="n">
        <v>46224.8173611111</v>
      </c>
      <c r="R835" s="0" t="n">
        <v>156</v>
      </c>
      <c r="S835" s="0" t="n">
        <v>0</v>
      </c>
      <c r="T835" s="0" t="n">
        <v>0</v>
      </c>
      <c r="U835" s="18" t="s">
        <v>130</v>
      </c>
      <c r="V835" s="18" t="s">
        <v>139</v>
      </c>
      <c r="W835" s="0" t="str">
        <f aca="false">IF(AND(X835&gt;=6,X835&lt;14),"A",IF(AND(X835&gt;=14,X835&lt;22),"B","C"))</f>
        <v>A</v>
      </c>
      <c r="X835" s="18" t="n">
        <f aca="false">HOUR(H835)</f>
        <v>11</v>
      </c>
      <c r="Y835" s="18" t="n">
        <f aca="false">ROUND((I835-H835)*1440,0)</f>
        <v>262</v>
      </c>
      <c r="Z835" s="18" t="n">
        <f aca="false">ROUND((J835-I835)*1440,0)</f>
        <v>15</v>
      </c>
      <c r="AA835" s="18" t="n">
        <f aca="false">ROUND((K835-J835)*1440,0)</f>
        <v>18</v>
      </c>
      <c r="AB835" s="18" t="n">
        <f aca="false">ROUND((L835-K835)*1440,0)</f>
        <v>36</v>
      </c>
      <c r="AC835" s="18" t="n">
        <f aca="false">ROUND((M835-L835)*1440,0)</f>
        <v>59</v>
      </c>
      <c r="AD835" s="18" t="n">
        <f aca="false">IF(N835="","",ROUND((N835-M835)*1440,0))</f>
        <v>18</v>
      </c>
      <c r="AE835" s="18" t="n">
        <f aca="false">IF(O835="","",ROUND((O835-N835)*1440,0))</f>
        <v>57</v>
      </c>
      <c r="AF835" s="18" t="n">
        <f aca="false">IF(P835="","",ROUND((P835-O835)*1440,0))</f>
        <v>11</v>
      </c>
      <c r="AG835" s="18" t="n">
        <f aca="false">IF(Q835="","",ROUND((Q835-P835)*1440,0))</f>
        <v>33</v>
      </c>
      <c r="AH835" s="18" t="n">
        <f aca="false">IF(Q835="","",ROUND((Q835-H835)*1440,0))</f>
        <v>509</v>
      </c>
      <c r="AI835" s="19" t="n">
        <f aca="false">ROUND(IF(O835="",Assumptions!$B$25-K835,O835-K835)*24,1)</f>
        <v>2.8</v>
      </c>
      <c r="AJ835" s="20" t="n">
        <f aca="false">ROUND(MAX(N(Y835)/Assumptions!$C$5, N(Z835)/Assumptions!$C$6, N(AA835)/Assumptions!$C$7, N(AB835)/Assumptions!$C$8, N(AC835)/Assumptions!$C$9, N(AD835)/Assumptions!$C$10, N(AE835)/Assumptions!$C$11, N(AF835)/Assumptions!$C$12, N(AG835)/Assumptions!$C$13),3)</f>
        <v>8.733</v>
      </c>
      <c r="AK835" s="0" t="str">
        <f aca="false">IF(OR(U835="Pending",U835="On Hold"),"Open GRN (awaiting)",IF(AJ835&lt;=1,"Within SLA",IF(ROUND(N(Y835)/Assumptions!$C$5,3)=AJ835,"Gate Wait",IF(ROUND(N(Z835)/Assumptions!$C$6,3)=AJ835,"Dock Wait",IF(ROUND(N(AA835)/Assumptions!$C$7,3)=AJ835,"Unloading",IF(ROUND(N(AB835)/Assumptions!$C$8,3)=AJ835,"Unload-to-QC Wait",IF(ROUND(N(AC835)/Assumptions!$C$9,3)=AJ835,"QC",IF(ROUND(N(AD835)/Assumptions!$C$10,3)=AJ835,"QC-to-GRN Wait",IF(ROUND(N(AE835)/Assumptions!$C$11,3)=AJ835,"GRN Processing",IF(ROUND(N(AF835)/Assumptions!$C$12,3)=AJ835,"GRN-to-Putaway Wait",IF(ROUND(N(AG835)/Assumptions!$C$13,3)=AJ835,"Putaway","Within SLA")))))))))))</f>
        <v>Gate Wait</v>
      </c>
    </row>
    <row r="836" customFormat="false" ht="15" hidden="false" customHeight="false" outlineLevel="0" collapsed="false">
      <c r="A836" s="0" t="s">
        <v>2587</v>
      </c>
      <c r="B836" s="0" t="s">
        <v>2588</v>
      </c>
      <c r="C836" s="0" t="s">
        <v>134</v>
      </c>
      <c r="D836" s="0" t="s">
        <v>147</v>
      </c>
      <c r="E836" s="0" t="s">
        <v>2589</v>
      </c>
      <c r="F836" s="0" t="s">
        <v>149</v>
      </c>
      <c r="G836" s="0" t="s">
        <v>167</v>
      </c>
      <c r="H836" s="17" t="n">
        <v>46224.4826388889</v>
      </c>
      <c r="I836" s="17" t="n">
        <v>46224.5118055556</v>
      </c>
      <c r="J836" s="17" t="n">
        <v>46224.51875</v>
      </c>
      <c r="K836" s="17" t="n">
        <v>46224.55625</v>
      </c>
      <c r="L836" s="17" t="n">
        <v>46224.5618055556</v>
      </c>
      <c r="M836" s="17" t="n">
        <v>46224.6006944445</v>
      </c>
      <c r="N836" s="17" t="n">
        <v>46224.6201388889</v>
      </c>
      <c r="O836" s="17" t="n">
        <v>46224.7020833333</v>
      </c>
      <c r="P836" s="17" t="n">
        <v>46224.7083333333</v>
      </c>
      <c r="Q836" s="17" t="n">
        <v>46224.74375</v>
      </c>
      <c r="R836" s="0" t="n">
        <v>473</v>
      </c>
      <c r="S836" s="0" t="n">
        <v>0</v>
      </c>
      <c r="T836" s="0" t="n">
        <v>0</v>
      </c>
      <c r="U836" s="18" t="s">
        <v>130</v>
      </c>
      <c r="V836" s="18" t="s">
        <v>131</v>
      </c>
      <c r="W836" s="0" t="str">
        <f aca="false">IF(AND(X836&gt;=6,X836&lt;14),"A",IF(AND(X836&gt;=14,X836&lt;22),"B","C"))</f>
        <v>A</v>
      </c>
      <c r="X836" s="18" t="n">
        <f aca="false">HOUR(H836)</f>
        <v>11</v>
      </c>
      <c r="Y836" s="18" t="n">
        <f aca="false">ROUND((I836-H836)*1440,0)</f>
        <v>42</v>
      </c>
      <c r="Z836" s="18" t="n">
        <f aca="false">ROUND((J836-I836)*1440,0)</f>
        <v>10</v>
      </c>
      <c r="AA836" s="18" t="n">
        <f aca="false">ROUND((K836-J836)*1440,0)</f>
        <v>54</v>
      </c>
      <c r="AB836" s="18" t="n">
        <f aca="false">ROUND((L836-K836)*1440,0)</f>
        <v>8</v>
      </c>
      <c r="AC836" s="18" t="n">
        <f aca="false">ROUND((M836-L836)*1440,0)</f>
        <v>56</v>
      </c>
      <c r="AD836" s="18" t="n">
        <f aca="false">IF(N836="","",ROUND((N836-M836)*1440,0))</f>
        <v>28</v>
      </c>
      <c r="AE836" s="18" t="n">
        <f aca="false">IF(O836="","",ROUND((O836-N836)*1440,0))</f>
        <v>118</v>
      </c>
      <c r="AF836" s="18" t="n">
        <f aca="false">IF(P836="","",ROUND((P836-O836)*1440,0))</f>
        <v>9</v>
      </c>
      <c r="AG836" s="18" t="n">
        <f aca="false">IF(Q836="","",ROUND((Q836-P836)*1440,0))</f>
        <v>51</v>
      </c>
      <c r="AH836" s="18" t="n">
        <f aca="false">IF(Q836="","",ROUND((Q836-H836)*1440,0))</f>
        <v>376</v>
      </c>
      <c r="AI836" s="19" t="n">
        <f aca="false">ROUND(IF(O836="",Assumptions!$B$25-K836,O836-K836)*24,1)</f>
        <v>3.5</v>
      </c>
      <c r="AJ836" s="20" t="n">
        <f aca="false">ROUND(MAX(N(Y836)/Assumptions!$C$5, N(Z836)/Assumptions!$C$6, N(AA836)/Assumptions!$C$7, N(AB836)/Assumptions!$C$8, N(AC836)/Assumptions!$C$9, N(AD836)/Assumptions!$C$10, N(AE836)/Assumptions!$C$11, N(AF836)/Assumptions!$C$12, N(AG836)/Assumptions!$C$13),3)</f>
        <v>2.622</v>
      </c>
      <c r="AK836" s="0" t="str">
        <f aca="false">IF(OR(U836="Pending",U836="On Hold"),"Open GRN (awaiting)",IF(AJ836&lt;=1,"Within SLA",IF(ROUND(N(Y836)/Assumptions!$C$5,3)=AJ836,"Gate Wait",IF(ROUND(N(Z836)/Assumptions!$C$6,3)=AJ836,"Dock Wait",IF(ROUND(N(AA836)/Assumptions!$C$7,3)=AJ836,"Unloading",IF(ROUND(N(AB836)/Assumptions!$C$8,3)=AJ836,"Unload-to-QC Wait",IF(ROUND(N(AC836)/Assumptions!$C$9,3)=AJ836,"QC",IF(ROUND(N(AD836)/Assumptions!$C$10,3)=AJ836,"QC-to-GRN Wait",IF(ROUND(N(AE836)/Assumptions!$C$11,3)=AJ836,"GRN Processing",IF(ROUND(N(AF836)/Assumptions!$C$12,3)=AJ836,"GRN-to-Putaway Wait",IF(ROUND(N(AG836)/Assumptions!$C$13,3)=AJ836,"Putaway","Within SLA")))))))))))</f>
        <v>GRN Processing</v>
      </c>
    </row>
    <row r="837" customFormat="false" ht="15" hidden="false" customHeight="false" outlineLevel="0" collapsed="false">
      <c r="A837" s="0" t="s">
        <v>2590</v>
      </c>
      <c r="B837" s="0" t="s">
        <v>2591</v>
      </c>
      <c r="C837" s="0" t="s">
        <v>134</v>
      </c>
      <c r="D837" s="0" t="s">
        <v>135</v>
      </c>
      <c r="E837" s="0" t="s">
        <v>2592</v>
      </c>
      <c r="F837" s="0" t="s">
        <v>149</v>
      </c>
      <c r="G837" s="0" t="s">
        <v>178</v>
      </c>
      <c r="H837" s="17" t="n">
        <v>46224.4986111111</v>
      </c>
      <c r="I837" s="17" t="n">
        <v>46224.5284722222</v>
      </c>
      <c r="J837" s="17" t="n">
        <v>46224.5340277778</v>
      </c>
      <c r="K837" s="17" t="n">
        <v>46224.5541666667</v>
      </c>
      <c r="L837" s="17" t="n">
        <v>46224.5604166667</v>
      </c>
      <c r="M837" s="17" t="n">
        <v>46224.6125</v>
      </c>
      <c r="N837" s="17" t="n">
        <v>46224.6215277778</v>
      </c>
      <c r="O837" s="17" t="n">
        <v>46224.6527777778</v>
      </c>
      <c r="P837" s="17" t="n">
        <v>46224.6826388889</v>
      </c>
      <c r="Q837" s="17" t="n">
        <v>46224.6916666667</v>
      </c>
      <c r="R837" s="0" t="n">
        <v>433</v>
      </c>
      <c r="S837" s="0" t="n">
        <v>0</v>
      </c>
      <c r="T837" s="0" t="n">
        <v>0</v>
      </c>
      <c r="U837" s="18" t="s">
        <v>130</v>
      </c>
      <c r="V837" s="18" t="s">
        <v>139</v>
      </c>
      <c r="W837" s="0" t="str">
        <f aca="false">IF(AND(X837&gt;=6,X837&lt;14),"A",IF(AND(X837&gt;=14,X837&lt;22),"B","C"))</f>
        <v>A</v>
      </c>
      <c r="X837" s="18" t="n">
        <f aca="false">HOUR(H837)</f>
        <v>11</v>
      </c>
      <c r="Y837" s="18" t="n">
        <f aca="false">ROUND((I837-H837)*1440,0)</f>
        <v>43</v>
      </c>
      <c r="Z837" s="18" t="n">
        <f aca="false">ROUND((J837-I837)*1440,0)</f>
        <v>8</v>
      </c>
      <c r="AA837" s="18" t="n">
        <f aca="false">ROUND((K837-J837)*1440,0)</f>
        <v>29</v>
      </c>
      <c r="AB837" s="18" t="n">
        <f aca="false">ROUND((L837-K837)*1440,0)</f>
        <v>9</v>
      </c>
      <c r="AC837" s="18" t="n">
        <f aca="false">ROUND((M837-L837)*1440,0)</f>
        <v>75</v>
      </c>
      <c r="AD837" s="18" t="n">
        <f aca="false">IF(N837="","",ROUND((N837-M837)*1440,0))</f>
        <v>13</v>
      </c>
      <c r="AE837" s="18" t="n">
        <f aca="false">IF(O837="","",ROUND((O837-N837)*1440,0))</f>
        <v>45</v>
      </c>
      <c r="AF837" s="18" t="n">
        <f aca="false">IF(P837="","",ROUND((P837-O837)*1440,0))</f>
        <v>43</v>
      </c>
      <c r="AG837" s="18" t="n">
        <f aca="false">IF(Q837="","",ROUND((Q837-P837)*1440,0))</f>
        <v>13</v>
      </c>
      <c r="AH837" s="18" t="n">
        <f aca="false">IF(Q837="","",ROUND((Q837-H837)*1440,0))</f>
        <v>278</v>
      </c>
      <c r="AI837" s="19" t="n">
        <f aca="false">ROUND(IF(O837="",Assumptions!$B$25-K837,O837-K837)*24,1)</f>
        <v>2.4</v>
      </c>
      <c r="AJ837" s="20" t="n">
        <f aca="false">ROUND(MAX(N(Y837)/Assumptions!$C$5, N(Z837)/Assumptions!$C$6, N(AA837)/Assumptions!$C$7, N(AB837)/Assumptions!$C$8, N(AC837)/Assumptions!$C$9, N(AD837)/Assumptions!$C$10, N(AE837)/Assumptions!$C$11, N(AF837)/Assumptions!$C$12, N(AG837)/Assumptions!$C$13),3)</f>
        <v>2.15</v>
      </c>
      <c r="AK837" s="0" t="str">
        <f aca="false">IF(OR(U837="Pending",U837="On Hold"),"Open GRN (awaiting)",IF(AJ837&lt;=1,"Within SLA",IF(ROUND(N(Y837)/Assumptions!$C$5,3)=AJ837,"Gate Wait",IF(ROUND(N(Z837)/Assumptions!$C$6,3)=AJ837,"Dock Wait",IF(ROUND(N(AA837)/Assumptions!$C$7,3)=AJ837,"Unloading",IF(ROUND(N(AB837)/Assumptions!$C$8,3)=AJ837,"Unload-to-QC Wait",IF(ROUND(N(AC837)/Assumptions!$C$9,3)=AJ837,"QC",IF(ROUND(N(AD837)/Assumptions!$C$10,3)=AJ837,"QC-to-GRN Wait",IF(ROUND(N(AE837)/Assumptions!$C$11,3)=AJ837,"GRN Processing",IF(ROUND(N(AF837)/Assumptions!$C$12,3)=AJ837,"GRN-to-Putaway Wait",IF(ROUND(N(AG837)/Assumptions!$C$13,3)=AJ837,"Putaway","Within SLA")))))))))))</f>
        <v>GRN-to-Putaway Wait</v>
      </c>
    </row>
    <row r="838" customFormat="false" ht="15" hidden="false" customHeight="false" outlineLevel="0" collapsed="false">
      <c r="A838" s="0" t="s">
        <v>2593</v>
      </c>
      <c r="B838" s="0" t="s">
        <v>2594</v>
      </c>
      <c r="C838" s="0" t="s">
        <v>142</v>
      </c>
      <c r="D838" s="0" t="s">
        <v>119</v>
      </c>
      <c r="E838" s="0" t="s">
        <v>2595</v>
      </c>
      <c r="F838" s="0" t="s">
        <v>137</v>
      </c>
      <c r="G838" s="0" t="s">
        <v>129</v>
      </c>
      <c r="H838" s="17" t="n">
        <v>46224.4993055556</v>
      </c>
      <c r="I838" s="17" t="n">
        <v>46224.5145833333</v>
      </c>
      <c r="J838" s="17" t="n">
        <v>46224.5229166667</v>
      </c>
      <c r="K838" s="17" t="n">
        <v>46224.5520833333</v>
      </c>
      <c r="L838" s="17" t="n">
        <v>46224.5548611111</v>
      </c>
      <c r="M838" s="17" t="n">
        <v>46224.5715277778</v>
      </c>
      <c r="N838" s="17" t="n">
        <v>46224.5854166667</v>
      </c>
      <c r="O838" s="17" t="n">
        <v>46224.6277777778</v>
      </c>
      <c r="P838" s="17" t="n">
        <v>46224.6541666667</v>
      </c>
      <c r="Q838" s="17" t="n">
        <v>46224.6673611111</v>
      </c>
      <c r="R838" s="0" t="n">
        <v>110</v>
      </c>
      <c r="S838" s="0" t="n">
        <v>0</v>
      </c>
      <c r="T838" s="0" t="n">
        <v>0</v>
      </c>
      <c r="U838" s="18" t="s">
        <v>130</v>
      </c>
      <c r="V838" s="18" t="s">
        <v>139</v>
      </c>
      <c r="W838" s="0" t="str">
        <f aca="false">IF(AND(X838&gt;=6,X838&lt;14),"A",IF(AND(X838&gt;=14,X838&lt;22),"B","C"))</f>
        <v>A</v>
      </c>
      <c r="X838" s="18" t="n">
        <f aca="false">HOUR(H838)</f>
        <v>11</v>
      </c>
      <c r="Y838" s="18" t="n">
        <f aca="false">ROUND((I838-H838)*1440,0)</f>
        <v>22</v>
      </c>
      <c r="Z838" s="18" t="n">
        <f aca="false">ROUND((J838-I838)*1440,0)</f>
        <v>12</v>
      </c>
      <c r="AA838" s="18" t="n">
        <f aca="false">ROUND((K838-J838)*1440,0)</f>
        <v>42</v>
      </c>
      <c r="AB838" s="18" t="n">
        <f aca="false">ROUND((L838-K838)*1440,0)</f>
        <v>4</v>
      </c>
      <c r="AC838" s="18" t="n">
        <f aca="false">ROUND((M838-L838)*1440,0)</f>
        <v>24</v>
      </c>
      <c r="AD838" s="18" t="n">
        <f aca="false">IF(N838="","",ROUND((N838-M838)*1440,0))</f>
        <v>20</v>
      </c>
      <c r="AE838" s="18" t="n">
        <f aca="false">IF(O838="","",ROUND((O838-N838)*1440,0))</f>
        <v>61</v>
      </c>
      <c r="AF838" s="18" t="n">
        <f aca="false">IF(P838="","",ROUND((P838-O838)*1440,0))</f>
        <v>38</v>
      </c>
      <c r="AG838" s="18" t="n">
        <f aca="false">IF(Q838="","",ROUND((Q838-P838)*1440,0))</f>
        <v>19</v>
      </c>
      <c r="AH838" s="18" t="n">
        <f aca="false">IF(Q838="","",ROUND((Q838-H838)*1440,0))</f>
        <v>242</v>
      </c>
      <c r="AI838" s="19" t="n">
        <f aca="false">ROUND(IF(O838="",Assumptions!$B$25-K838,O838-K838)*24,1)</f>
        <v>1.8</v>
      </c>
      <c r="AJ838" s="20" t="n">
        <f aca="false">ROUND(MAX(N(Y838)/Assumptions!$C$5, N(Z838)/Assumptions!$C$6, N(AA838)/Assumptions!$C$7, N(AB838)/Assumptions!$C$8, N(AC838)/Assumptions!$C$9, N(AD838)/Assumptions!$C$10, N(AE838)/Assumptions!$C$11, N(AF838)/Assumptions!$C$12, N(AG838)/Assumptions!$C$13),3)</f>
        <v>1.9</v>
      </c>
      <c r="AK838" s="0" t="str">
        <f aca="false">IF(OR(U838="Pending",U838="On Hold"),"Open GRN (awaiting)",IF(AJ838&lt;=1,"Within SLA",IF(ROUND(N(Y838)/Assumptions!$C$5,3)=AJ838,"Gate Wait",IF(ROUND(N(Z838)/Assumptions!$C$6,3)=AJ838,"Dock Wait",IF(ROUND(N(AA838)/Assumptions!$C$7,3)=AJ838,"Unloading",IF(ROUND(N(AB838)/Assumptions!$C$8,3)=AJ838,"Unload-to-QC Wait",IF(ROUND(N(AC838)/Assumptions!$C$9,3)=AJ838,"QC",IF(ROUND(N(AD838)/Assumptions!$C$10,3)=AJ838,"QC-to-GRN Wait",IF(ROUND(N(AE838)/Assumptions!$C$11,3)=AJ838,"GRN Processing",IF(ROUND(N(AF838)/Assumptions!$C$12,3)=AJ838,"GRN-to-Putaway Wait",IF(ROUND(N(AG838)/Assumptions!$C$13,3)=AJ838,"Putaway","Within SLA")))))))))))</f>
        <v>GRN-to-Putaway Wait</v>
      </c>
    </row>
    <row r="839" customFormat="false" ht="15" hidden="false" customHeight="false" outlineLevel="0" collapsed="false">
      <c r="A839" s="0" t="s">
        <v>2596</v>
      </c>
      <c r="B839" s="0" t="s">
        <v>2597</v>
      </c>
      <c r="C839" s="0" t="s">
        <v>286</v>
      </c>
      <c r="D839" s="0" t="s">
        <v>119</v>
      </c>
      <c r="E839" s="0" t="s">
        <v>2598</v>
      </c>
      <c r="F839" s="0" t="s">
        <v>121</v>
      </c>
      <c r="G839" s="0" t="s">
        <v>129</v>
      </c>
      <c r="H839" s="17" t="n">
        <v>46224.5020833333</v>
      </c>
      <c r="I839" s="17" t="n">
        <v>46224.5777777778</v>
      </c>
      <c r="J839" s="17" t="n">
        <v>46224.5819444444</v>
      </c>
      <c r="K839" s="17" t="n">
        <v>46224.6034722222</v>
      </c>
      <c r="L839" s="17" t="n">
        <v>46224.6152777778</v>
      </c>
      <c r="M839" s="17" t="n">
        <v>46224.6326388889</v>
      </c>
      <c r="N839" s="17" t="n">
        <v>46224.6486111111</v>
      </c>
      <c r="O839" s="17" t="n">
        <v>46224.7180555556</v>
      </c>
      <c r="P839" s="17" t="n">
        <v>46224.7305555556</v>
      </c>
      <c r="Q839" s="17" t="n">
        <v>46224.75625</v>
      </c>
      <c r="R839" s="0" t="n">
        <v>196</v>
      </c>
      <c r="S839" s="0" t="n">
        <v>0</v>
      </c>
      <c r="T839" s="0" t="n">
        <v>0</v>
      </c>
      <c r="U839" s="18" t="s">
        <v>130</v>
      </c>
      <c r="V839" s="18" t="s">
        <v>82</v>
      </c>
      <c r="W839" s="0" t="str">
        <f aca="false">IF(AND(X839&gt;=6,X839&lt;14),"A",IF(AND(X839&gt;=14,X839&lt;22),"B","C"))</f>
        <v>A</v>
      </c>
      <c r="X839" s="18" t="n">
        <f aca="false">HOUR(H839)</f>
        <v>12</v>
      </c>
      <c r="Y839" s="18" t="n">
        <f aca="false">ROUND((I839-H839)*1440,0)</f>
        <v>109</v>
      </c>
      <c r="Z839" s="18" t="n">
        <f aca="false">ROUND((J839-I839)*1440,0)</f>
        <v>6</v>
      </c>
      <c r="AA839" s="18" t="n">
        <f aca="false">ROUND((K839-J839)*1440,0)</f>
        <v>31</v>
      </c>
      <c r="AB839" s="18" t="n">
        <f aca="false">ROUND((L839-K839)*1440,0)</f>
        <v>17</v>
      </c>
      <c r="AC839" s="18" t="n">
        <f aca="false">ROUND((M839-L839)*1440,0)</f>
        <v>25</v>
      </c>
      <c r="AD839" s="18" t="n">
        <f aca="false">IF(N839="","",ROUND((N839-M839)*1440,0))</f>
        <v>23</v>
      </c>
      <c r="AE839" s="18" t="n">
        <f aca="false">IF(O839="","",ROUND((O839-N839)*1440,0))</f>
        <v>100</v>
      </c>
      <c r="AF839" s="18" t="n">
        <f aca="false">IF(P839="","",ROUND((P839-O839)*1440,0))</f>
        <v>18</v>
      </c>
      <c r="AG839" s="18" t="n">
        <f aca="false">IF(Q839="","",ROUND((Q839-P839)*1440,0))</f>
        <v>37</v>
      </c>
      <c r="AH839" s="18" t="n">
        <f aca="false">IF(Q839="","",ROUND((Q839-H839)*1440,0))</f>
        <v>366</v>
      </c>
      <c r="AI839" s="19" t="n">
        <f aca="false">ROUND(IF(O839="",Assumptions!$B$25-K839,O839-K839)*24,1)</f>
        <v>2.8</v>
      </c>
      <c r="AJ839" s="20" t="n">
        <f aca="false">ROUND(MAX(N(Y839)/Assumptions!$C$5, N(Z839)/Assumptions!$C$6, N(AA839)/Assumptions!$C$7, N(AB839)/Assumptions!$C$8, N(AC839)/Assumptions!$C$9, N(AD839)/Assumptions!$C$10, N(AE839)/Assumptions!$C$11, N(AF839)/Assumptions!$C$12, N(AG839)/Assumptions!$C$13),3)</f>
        <v>3.633</v>
      </c>
      <c r="AK839" s="0" t="str">
        <f aca="false">IF(OR(U839="Pending",U839="On Hold"),"Open GRN (awaiting)",IF(AJ839&lt;=1,"Within SLA",IF(ROUND(N(Y839)/Assumptions!$C$5,3)=AJ839,"Gate Wait",IF(ROUND(N(Z839)/Assumptions!$C$6,3)=AJ839,"Dock Wait",IF(ROUND(N(AA839)/Assumptions!$C$7,3)=AJ839,"Unloading",IF(ROUND(N(AB839)/Assumptions!$C$8,3)=AJ839,"Unload-to-QC Wait",IF(ROUND(N(AC839)/Assumptions!$C$9,3)=AJ839,"QC",IF(ROUND(N(AD839)/Assumptions!$C$10,3)=AJ839,"QC-to-GRN Wait",IF(ROUND(N(AE839)/Assumptions!$C$11,3)=AJ839,"GRN Processing",IF(ROUND(N(AF839)/Assumptions!$C$12,3)=AJ839,"GRN-to-Putaway Wait",IF(ROUND(N(AG839)/Assumptions!$C$13,3)=AJ839,"Putaway","Within SLA")))))))))))</f>
        <v>Gate Wait</v>
      </c>
    </row>
    <row r="840" customFormat="false" ht="15" hidden="false" customHeight="false" outlineLevel="0" collapsed="false">
      <c r="A840" s="0" t="s">
        <v>2599</v>
      </c>
      <c r="B840" s="0" t="s">
        <v>2600</v>
      </c>
      <c r="C840" s="0" t="s">
        <v>134</v>
      </c>
      <c r="D840" s="0" t="s">
        <v>147</v>
      </c>
      <c r="E840" s="0" t="s">
        <v>2601</v>
      </c>
      <c r="F840" s="0" t="s">
        <v>149</v>
      </c>
      <c r="G840" s="0" t="s">
        <v>150</v>
      </c>
      <c r="H840" s="17" t="n">
        <v>46224.5104166667</v>
      </c>
      <c r="I840" s="17" t="n">
        <v>46224.5326388889</v>
      </c>
      <c r="J840" s="17" t="n">
        <v>46224.5381944445</v>
      </c>
      <c r="K840" s="17" t="n">
        <v>46224.5472222222</v>
      </c>
      <c r="L840" s="17" t="n">
        <v>46224.5520833333</v>
      </c>
      <c r="M840" s="17" t="n">
        <v>46224.5979166667</v>
      </c>
      <c r="N840" s="17" t="n">
        <v>46224.6201388889</v>
      </c>
      <c r="O840" s="17" t="n">
        <v>46224.6604166667</v>
      </c>
      <c r="P840" s="17" t="n">
        <v>46224.675</v>
      </c>
      <c r="Q840" s="17" t="n">
        <v>46224.6888888889</v>
      </c>
      <c r="R840" s="0" t="n">
        <v>199</v>
      </c>
      <c r="S840" s="0" t="n">
        <v>0</v>
      </c>
      <c r="T840" s="0" t="n">
        <v>0</v>
      </c>
      <c r="U840" s="18" t="s">
        <v>130</v>
      </c>
      <c r="V840" s="18" t="s">
        <v>82</v>
      </c>
      <c r="W840" s="0" t="str">
        <f aca="false">IF(AND(X840&gt;=6,X840&lt;14),"A",IF(AND(X840&gt;=14,X840&lt;22),"B","C"))</f>
        <v>A</v>
      </c>
      <c r="X840" s="18" t="n">
        <f aca="false">HOUR(H840)</f>
        <v>12</v>
      </c>
      <c r="Y840" s="18" t="n">
        <f aca="false">ROUND((I840-H840)*1440,0)</f>
        <v>32</v>
      </c>
      <c r="Z840" s="18" t="n">
        <f aca="false">ROUND((J840-I840)*1440,0)</f>
        <v>8</v>
      </c>
      <c r="AA840" s="18" t="n">
        <f aca="false">ROUND((K840-J840)*1440,0)</f>
        <v>13</v>
      </c>
      <c r="AB840" s="18" t="n">
        <f aca="false">ROUND((L840-K840)*1440,0)</f>
        <v>7</v>
      </c>
      <c r="AC840" s="18" t="n">
        <f aca="false">ROUND((M840-L840)*1440,0)</f>
        <v>66</v>
      </c>
      <c r="AD840" s="18" t="n">
        <f aca="false">IF(N840="","",ROUND((N840-M840)*1440,0))</f>
        <v>32</v>
      </c>
      <c r="AE840" s="18" t="n">
        <f aca="false">IF(O840="","",ROUND((O840-N840)*1440,0))</f>
        <v>58</v>
      </c>
      <c r="AF840" s="18" t="n">
        <f aca="false">IF(P840="","",ROUND((P840-O840)*1440,0))</f>
        <v>21</v>
      </c>
      <c r="AG840" s="18" t="n">
        <f aca="false">IF(Q840="","",ROUND((Q840-P840)*1440,0))</f>
        <v>20</v>
      </c>
      <c r="AH840" s="18" t="n">
        <f aca="false">IF(Q840="","",ROUND((Q840-H840)*1440,0))</f>
        <v>257</v>
      </c>
      <c r="AI840" s="19" t="n">
        <f aca="false">ROUND(IF(O840="",Assumptions!$B$25-K840,O840-K840)*24,1)</f>
        <v>2.7</v>
      </c>
      <c r="AJ840" s="20" t="n">
        <f aca="false">ROUND(MAX(N(Y840)/Assumptions!$C$5, N(Z840)/Assumptions!$C$6, N(AA840)/Assumptions!$C$7, N(AB840)/Assumptions!$C$8, N(AC840)/Assumptions!$C$9, N(AD840)/Assumptions!$C$10, N(AE840)/Assumptions!$C$11, N(AF840)/Assumptions!$C$12, N(AG840)/Assumptions!$C$13),3)</f>
        <v>1.467</v>
      </c>
      <c r="AK840" s="0" t="str">
        <f aca="false">IF(OR(U840="Pending",U840="On Hold"),"Open GRN (awaiting)",IF(AJ840&lt;=1,"Within SLA",IF(ROUND(N(Y840)/Assumptions!$C$5,3)=AJ840,"Gate Wait",IF(ROUND(N(Z840)/Assumptions!$C$6,3)=AJ840,"Dock Wait",IF(ROUND(N(AA840)/Assumptions!$C$7,3)=AJ840,"Unloading",IF(ROUND(N(AB840)/Assumptions!$C$8,3)=AJ840,"Unload-to-QC Wait",IF(ROUND(N(AC840)/Assumptions!$C$9,3)=AJ840,"QC",IF(ROUND(N(AD840)/Assumptions!$C$10,3)=AJ840,"QC-to-GRN Wait",IF(ROUND(N(AE840)/Assumptions!$C$11,3)=AJ840,"GRN Processing",IF(ROUND(N(AF840)/Assumptions!$C$12,3)=AJ840,"GRN-to-Putaway Wait",IF(ROUND(N(AG840)/Assumptions!$C$13,3)=AJ840,"Putaway","Within SLA")))))))))))</f>
        <v>QC</v>
      </c>
    </row>
    <row r="841" customFormat="false" ht="15" hidden="false" customHeight="false" outlineLevel="0" collapsed="false">
      <c r="A841" s="0" t="s">
        <v>2602</v>
      </c>
      <c r="B841" s="0" t="s">
        <v>2603</v>
      </c>
      <c r="C841" s="0" t="s">
        <v>153</v>
      </c>
      <c r="D841" s="0" t="s">
        <v>119</v>
      </c>
      <c r="E841" s="0" t="s">
        <v>1187</v>
      </c>
      <c r="F841" s="0" t="s">
        <v>155</v>
      </c>
      <c r="G841" s="0" t="s">
        <v>129</v>
      </c>
      <c r="H841" s="17" t="n">
        <v>46224.5402777778</v>
      </c>
      <c r="I841" s="17" t="n">
        <v>46224.55625</v>
      </c>
      <c r="J841" s="17" t="n">
        <v>46224.5625</v>
      </c>
      <c r="K841" s="17" t="n">
        <v>46224.5770833333</v>
      </c>
      <c r="L841" s="17" t="n">
        <v>46224.5847222222</v>
      </c>
      <c r="M841" s="17" t="n">
        <v>46224.6020833333</v>
      </c>
      <c r="N841" s="17" t="n">
        <v>46224.6243055556</v>
      </c>
      <c r="O841" s="17" t="n">
        <v>46224.7145833333</v>
      </c>
      <c r="P841" s="17" t="n">
        <v>46224.7270833333</v>
      </c>
      <c r="Q841" s="17" t="n">
        <v>46224.7465277778</v>
      </c>
      <c r="R841" s="0" t="n">
        <v>224</v>
      </c>
      <c r="S841" s="0" t="n">
        <v>0</v>
      </c>
      <c r="T841" s="0" t="n">
        <v>0</v>
      </c>
      <c r="U841" s="18" t="s">
        <v>130</v>
      </c>
      <c r="V841" s="18" t="s">
        <v>144</v>
      </c>
      <c r="W841" s="0" t="str">
        <f aca="false">IF(AND(X841&gt;=6,X841&lt;14),"A",IF(AND(X841&gt;=14,X841&lt;22),"B","C"))</f>
        <v>A</v>
      </c>
      <c r="X841" s="18" t="n">
        <f aca="false">HOUR(H841)</f>
        <v>12</v>
      </c>
      <c r="Y841" s="18" t="n">
        <f aca="false">ROUND((I841-H841)*1440,0)</f>
        <v>23</v>
      </c>
      <c r="Z841" s="18" t="n">
        <f aca="false">ROUND((J841-I841)*1440,0)</f>
        <v>9</v>
      </c>
      <c r="AA841" s="18" t="n">
        <f aca="false">ROUND((K841-J841)*1440,0)</f>
        <v>21</v>
      </c>
      <c r="AB841" s="18" t="n">
        <f aca="false">ROUND((L841-K841)*1440,0)</f>
        <v>11</v>
      </c>
      <c r="AC841" s="18" t="n">
        <f aca="false">ROUND((M841-L841)*1440,0)</f>
        <v>25</v>
      </c>
      <c r="AD841" s="18" t="n">
        <f aca="false">IF(N841="","",ROUND((N841-M841)*1440,0))</f>
        <v>32</v>
      </c>
      <c r="AE841" s="18" t="n">
        <f aca="false">IF(O841="","",ROUND((O841-N841)*1440,0))</f>
        <v>130</v>
      </c>
      <c r="AF841" s="18" t="n">
        <f aca="false">IF(P841="","",ROUND((P841-O841)*1440,0))</f>
        <v>18</v>
      </c>
      <c r="AG841" s="18" t="n">
        <f aca="false">IF(Q841="","",ROUND((Q841-P841)*1440,0))</f>
        <v>28</v>
      </c>
      <c r="AH841" s="18" t="n">
        <f aca="false">IF(Q841="","",ROUND((Q841-H841)*1440,0))</f>
        <v>297</v>
      </c>
      <c r="AI841" s="19" t="n">
        <f aca="false">ROUND(IF(O841="",Assumptions!$B$25-K841,O841-K841)*24,1)</f>
        <v>3.3</v>
      </c>
      <c r="AJ841" s="20" t="n">
        <f aca="false">ROUND(MAX(N(Y841)/Assumptions!$C$5, N(Z841)/Assumptions!$C$6, N(AA841)/Assumptions!$C$7, N(AB841)/Assumptions!$C$8, N(AC841)/Assumptions!$C$9, N(AD841)/Assumptions!$C$10, N(AE841)/Assumptions!$C$11, N(AF841)/Assumptions!$C$12, N(AG841)/Assumptions!$C$13),3)</f>
        <v>2.889</v>
      </c>
      <c r="AK841" s="0" t="str">
        <f aca="false">IF(OR(U841="Pending",U841="On Hold"),"Open GRN (awaiting)",IF(AJ841&lt;=1,"Within SLA",IF(ROUND(N(Y841)/Assumptions!$C$5,3)=AJ841,"Gate Wait",IF(ROUND(N(Z841)/Assumptions!$C$6,3)=AJ841,"Dock Wait",IF(ROUND(N(AA841)/Assumptions!$C$7,3)=AJ841,"Unloading",IF(ROUND(N(AB841)/Assumptions!$C$8,3)=AJ841,"Unload-to-QC Wait",IF(ROUND(N(AC841)/Assumptions!$C$9,3)=AJ841,"QC",IF(ROUND(N(AD841)/Assumptions!$C$10,3)=AJ841,"QC-to-GRN Wait",IF(ROUND(N(AE841)/Assumptions!$C$11,3)=AJ841,"GRN Processing",IF(ROUND(N(AF841)/Assumptions!$C$12,3)=AJ841,"GRN-to-Putaway Wait",IF(ROUND(N(AG841)/Assumptions!$C$13,3)=AJ841,"Putaway","Within SLA")))))))))))</f>
        <v>GRN Processing</v>
      </c>
    </row>
    <row r="842" customFormat="false" ht="15" hidden="false" customHeight="false" outlineLevel="0" collapsed="false">
      <c r="A842" s="0" t="s">
        <v>2604</v>
      </c>
      <c r="B842" s="0" t="s">
        <v>2605</v>
      </c>
      <c r="C842" s="0" t="s">
        <v>175</v>
      </c>
      <c r="D842" s="0" t="s">
        <v>119</v>
      </c>
      <c r="E842" s="0" t="s">
        <v>2606</v>
      </c>
      <c r="F842" s="0" t="s">
        <v>177</v>
      </c>
      <c r="G842" s="0" t="s">
        <v>129</v>
      </c>
      <c r="H842" s="17" t="n">
        <v>46224.5548611111</v>
      </c>
      <c r="I842" s="17" t="n">
        <v>46224.5972222222</v>
      </c>
      <c r="J842" s="17" t="n">
        <v>46224.6006944445</v>
      </c>
      <c r="K842" s="17" t="n">
        <v>46224.6166666667</v>
      </c>
      <c r="L842" s="17" t="n">
        <v>46224.6298611111</v>
      </c>
      <c r="M842" s="17" t="n">
        <v>46224.7006944444</v>
      </c>
      <c r="N842" s="17" t="n">
        <v>46224.7958333333</v>
      </c>
      <c r="O842" s="17" t="n">
        <v>46224.8465277778</v>
      </c>
      <c r="P842" s="17" t="n">
        <v>46224.8638888889</v>
      </c>
      <c r="Q842" s="17" t="n">
        <v>46224.8868055556</v>
      </c>
      <c r="R842" s="0" t="n">
        <v>300</v>
      </c>
      <c r="S842" s="0" t="n">
        <v>15</v>
      </c>
      <c r="T842" s="0" t="n">
        <v>0</v>
      </c>
      <c r="U842" s="18" t="s">
        <v>123</v>
      </c>
      <c r="V842" s="18" t="s">
        <v>156</v>
      </c>
      <c r="W842" s="0" t="str">
        <f aca="false">IF(AND(X842&gt;=6,X842&lt;14),"A",IF(AND(X842&gt;=14,X842&lt;22),"B","C"))</f>
        <v>A</v>
      </c>
      <c r="X842" s="18" t="n">
        <f aca="false">HOUR(H842)</f>
        <v>13</v>
      </c>
      <c r="Y842" s="18" t="n">
        <f aca="false">ROUND((I842-H842)*1440,0)</f>
        <v>61</v>
      </c>
      <c r="Z842" s="18" t="n">
        <f aca="false">ROUND((J842-I842)*1440,0)</f>
        <v>5</v>
      </c>
      <c r="AA842" s="18" t="n">
        <f aca="false">ROUND((K842-J842)*1440,0)</f>
        <v>23</v>
      </c>
      <c r="AB842" s="18" t="n">
        <f aca="false">ROUND((L842-K842)*1440,0)</f>
        <v>19</v>
      </c>
      <c r="AC842" s="18" t="n">
        <f aca="false">ROUND((M842-L842)*1440,0)</f>
        <v>102</v>
      </c>
      <c r="AD842" s="18" t="n">
        <f aca="false">IF(N842="","",ROUND((N842-M842)*1440,0))</f>
        <v>137</v>
      </c>
      <c r="AE842" s="18" t="n">
        <f aca="false">IF(O842="","",ROUND((O842-N842)*1440,0))</f>
        <v>73</v>
      </c>
      <c r="AF842" s="18" t="n">
        <f aca="false">IF(P842="","",ROUND((P842-O842)*1440,0))</f>
        <v>25</v>
      </c>
      <c r="AG842" s="18" t="n">
        <f aca="false">IF(Q842="","",ROUND((Q842-P842)*1440,0))</f>
        <v>33</v>
      </c>
      <c r="AH842" s="18" t="n">
        <f aca="false">IF(Q842="","",ROUND((Q842-H842)*1440,0))</f>
        <v>478</v>
      </c>
      <c r="AI842" s="19" t="n">
        <f aca="false">ROUND(IF(O842="",Assumptions!$B$25-K842,O842-K842)*24,1)</f>
        <v>5.5</v>
      </c>
      <c r="AJ842" s="20" t="n">
        <f aca="false">ROUND(MAX(N(Y842)/Assumptions!$C$5, N(Z842)/Assumptions!$C$6, N(AA842)/Assumptions!$C$7, N(AB842)/Assumptions!$C$8, N(AC842)/Assumptions!$C$9, N(AD842)/Assumptions!$C$10, N(AE842)/Assumptions!$C$11, N(AF842)/Assumptions!$C$12, N(AG842)/Assumptions!$C$13),3)</f>
        <v>4.567</v>
      </c>
      <c r="AK842" s="0" t="str">
        <f aca="false">IF(OR(U842="Pending",U842="On Hold"),"Open GRN (awaiting)",IF(AJ842&lt;=1,"Within SLA",IF(ROUND(N(Y842)/Assumptions!$C$5,3)=AJ842,"Gate Wait",IF(ROUND(N(Z842)/Assumptions!$C$6,3)=AJ842,"Dock Wait",IF(ROUND(N(AA842)/Assumptions!$C$7,3)=AJ842,"Unloading",IF(ROUND(N(AB842)/Assumptions!$C$8,3)=AJ842,"Unload-to-QC Wait",IF(ROUND(N(AC842)/Assumptions!$C$9,3)=AJ842,"QC",IF(ROUND(N(AD842)/Assumptions!$C$10,3)=AJ842,"QC-to-GRN Wait",IF(ROUND(N(AE842)/Assumptions!$C$11,3)=AJ842,"GRN Processing",IF(ROUND(N(AF842)/Assumptions!$C$12,3)=AJ842,"GRN-to-Putaway Wait",IF(ROUND(N(AG842)/Assumptions!$C$13,3)=AJ842,"Putaway","Within SLA")))))))))))</f>
        <v>QC-to-GRN Wait</v>
      </c>
    </row>
    <row r="843" customFormat="false" ht="15" hidden="false" customHeight="false" outlineLevel="0" collapsed="false">
      <c r="A843" s="0" t="s">
        <v>2607</v>
      </c>
      <c r="B843" s="0" t="s">
        <v>2608</v>
      </c>
      <c r="C843" s="0" t="s">
        <v>142</v>
      </c>
      <c r="D843" s="0" t="s">
        <v>119</v>
      </c>
      <c r="E843" s="0" t="s">
        <v>2609</v>
      </c>
      <c r="F843" s="0" t="s">
        <v>149</v>
      </c>
      <c r="G843" s="0" t="s">
        <v>122</v>
      </c>
      <c r="H843" s="17" t="n">
        <v>46224.5569444444</v>
      </c>
      <c r="I843" s="17" t="n">
        <v>46224.5666666667</v>
      </c>
      <c r="J843" s="17" t="n">
        <v>46224.5715277778</v>
      </c>
      <c r="K843" s="17" t="n">
        <v>46224.6041666667</v>
      </c>
      <c r="L843" s="17" t="n">
        <v>46224.6076388889</v>
      </c>
      <c r="M843" s="17" t="n">
        <v>46224.6625</v>
      </c>
      <c r="N843" s="17" t="n">
        <v>46224.6743055556</v>
      </c>
      <c r="O843" s="17" t="n">
        <v>46224.7048611111</v>
      </c>
      <c r="P843" s="17" t="n">
        <v>46224.7284722222</v>
      </c>
      <c r="Q843" s="17" t="n">
        <v>46224.7583333333</v>
      </c>
      <c r="R843" s="0" t="n">
        <v>147</v>
      </c>
      <c r="S843" s="0" t="n">
        <v>0</v>
      </c>
      <c r="T843" s="0" t="n">
        <v>0</v>
      </c>
      <c r="U843" s="18" t="s">
        <v>130</v>
      </c>
      <c r="V843" s="18" t="s">
        <v>156</v>
      </c>
      <c r="W843" s="0" t="str">
        <f aca="false">IF(AND(X843&gt;=6,X843&lt;14),"A",IF(AND(X843&gt;=14,X843&lt;22),"B","C"))</f>
        <v>A</v>
      </c>
      <c r="X843" s="18" t="n">
        <f aca="false">HOUR(H843)</f>
        <v>13</v>
      </c>
      <c r="Y843" s="18" t="n">
        <f aca="false">ROUND((I843-H843)*1440,0)</f>
        <v>14</v>
      </c>
      <c r="Z843" s="18" t="n">
        <f aca="false">ROUND((J843-I843)*1440,0)</f>
        <v>7</v>
      </c>
      <c r="AA843" s="18" t="n">
        <f aca="false">ROUND((K843-J843)*1440,0)</f>
        <v>47</v>
      </c>
      <c r="AB843" s="18" t="n">
        <f aca="false">ROUND((L843-K843)*1440,0)</f>
        <v>5</v>
      </c>
      <c r="AC843" s="18" t="n">
        <f aca="false">ROUND((M843-L843)*1440,0)</f>
        <v>79</v>
      </c>
      <c r="AD843" s="18" t="n">
        <f aca="false">IF(N843="","",ROUND((N843-M843)*1440,0))</f>
        <v>17</v>
      </c>
      <c r="AE843" s="18" t="n">
        <f aca="false">IF(O843="","",ROUND((O843-N843)*1440,0))</f>
        <v>44</v>
      </c>
      <c r="AF843" s="18" t="n">
        <f aca="false">IF(P843="","",ROUND((P843-O843)*1440,0))</f>
        <v>34</v>
      </c>
      <c r="AG843" s="18" t="n">
        <f aca="false">IF(Q843="","",ROUND((Q843-P843)*1440,0))</f>
        <v>43</v>
      </c>
      <c r="AH843" s="18" t="n">
        <f aca="false">IF(Q843="","",ROUND((Q843-H843)*1440,0))</f>
        <v>290</v>
      </c>
      <c r="AI843" s="19" t="n">
        <f aca="false">ROUND(IF(O843="",Assumptions!$B$25-K843,O843-K843)*24,1)</f>
        <v>2.4</v>
      </c>
      <c r="AJ843" s="20" t="n">
        <f aca="false">ROUND(MAX(N(Y843)/Assumptions!$C$5, N(Z843)/Assumptions!$C$6, N(AA843)/Assumptions!$C$7, N(AB843)/Assumptions!$C$8, N(AC843)/Assumptions!$C$9, N(AD843)/Assumptions!$C$10, N(AE843)/Assumptions!$C$11, N(AF843)/Assumptions!$C$12, N(AG843)/Assumptions!$C$13),3)</f>
        <v>1.756</v>
      </c>
      <c r="AK843" s="0" t="str">
        <f aca="false">IF(OR(U843="Pending",U843="On Hold"),"Open GRN (awaiting)",IF(AJ843&lt;=1,"Within SLA",IF(ROUND(N(Y843)/Assumptions!$C$5,3)=AJ843,"Gate Wait",IF(ROUND(N(Z843)/Assumptions!$C$6,3)=AJ843,"Dock Wait",IF(ROUND(N(AA843)/Assumptions!$C$7,3)=AJ843,"Unloading",IF(ROUND(N(AB843)/Assumptions!$C$8,3)=AJ843,"Unload-to-QC Wait",IF(ROUND(N(AC843)/Assumptions!$C$9,3)=AJ843,"QC",IF(ROUND(N(AD843)/Assumptions!$C$10,3)=AJ843,"QC-to-GRN Wait",IF(ROUND(N(AE843)/Assumptions!$C$11,3)=AJ843,"GRN Processing",IF(ROUND(N(AF843)/Assumptions!$C$12,3)=AJ843,"GRN-to-Putaway Wait",IF(ROUND(N(AG843)/Assumptions!$C$13,3)=AJ843,"Putaway","Within SLA")))))))))))</f>
        <v>QC</v>
      </c>
    </row>
    <row r="844" customFormat="false" ht="15" hidden="false" customHeight="false" outlineLevel="0" collapsed="false">
      <c r="A844" s="0" t="s">
        <v>2610</v>
      </c>
      <c r="B844" s="0" t="s">
        <v>2611</v>
      </c>
      <c r="C844" s="0" t="s">
        <v>134</v>
      </c>
      <c r="D844" s="0" t="s">
        <v>147</v>
      </c>
      <c r="E844" s="0" t="s">
        <v>2612</v>
      </c>
      <c r="F844" s="0" t="s">
        <v>149</v>
      </c>
      <c r="G844" s="0" t="s">
        <v>150</v>
      </c>
      <c r="H844" s="17" t="n">
        <v>46224.5798611111</v>
      </c>
      <c r="I844" s="17" t="n">
        <v>46224.5888888889</v>
      </c>
      <c r="J844" s="17" t="n">
        <v>46224.5951388889</v>
      </c>
      <c r="K844" s="17" t="n">
        <v>46224.6263888889</v>
      </c>
      <c r="L844" s="17" t="n">
        <v>46224.6354166667</v>
      </c>
      <c r="M844" s="17" t="n">
        <v>46224.6743055556</v>
      </c>
      <c r="N844" s="17" t="n">
        <v>46224.6826388889</v>
      </c>
      <c r="O844" s="17" t="n">
        <v>46224.6972222222</v>
      </c>
      <c r="P844" s="17" t="n">
        <v>46224.7055555556</v>
      </c>
      <c r="Q844" s="17" t="n">
        <v>46224.7861111111</v>
      </c>
      <c r="R844" s="0" t="n">
        <v>279</v>
      </c>
      <c r="S844" s="0" t="n">
        <v>0</v>
      </c>
      <c r="T844" s="0" t="n">
        <v>0</v>
      </c>
      <c r="U844" s="18" t="s">
        <v>130</v>
      </c>
      <c r="V844" s="18" t="s">
        <v>139</v>
      </c>
      <c r="W844" s="0" t="str">
        <f aca="false">IF(AND(X844&gt;=6,X844&lt;14),"A",IF(AND(X844&gt;=14,X844&lt;22),"B","C"))</f>
        <v>A</v>
      </c>
      <c r="X844" s="18" t="n">
        <f aca="false">HOUR(H844)</f>
        <v>13</v>
      </c>
      <c r="Y844" s="18" t="n">
        <f aca="false">ROUND((I844-H844)*1440,0)</f>
        <v>13</v>
      </c>
      <c r="Z844" s="18" t="n">
        <f aca="false">ROUND((J844-I844)*1440,0)</f>
        <v>9</v>
      </c>
      <c r="AA844" s="18" t="n">
        <f aca="false">ROUND((K844-J844)*1440,0)</f>
        <v>45</v>
      </c>
      <c r="AB844" s="18" t="n">
        <f aca="false">ROUND((L844-K844)*1440,0)</f>
        <v>13</v>
      </c>
      <c r="AC844" s="18" t="n">
        <f aca="false">ROUND((M844-L844)*1440,0)</f>
        <v>56</v>
      </c>
      <c r="AD844" s="18" t="n">
        <f aca="false">IF(N844="","",ROUND((N844-M844)*1440,0))</f>
        <v>12</v>
      </c>
      <c r="AE844" s="18" t="n">
        <f aca="false">IF(O844="","",ROUND((O844-N844)*1440,0))</f>
        <v>21</v>
      </c>
      <c r="AF844" s="18" t="n">
        <f aca="false">IF(P844="","",ROUND((P844-O844)*1440,0))</f>
        <v>12</v>
      </c>
      <c r="AG844" s="18" t="n">
        <f aca="false">IF(Q844="","",ROUND((Q844-P844)*1440,0))</f>
        <v>116</v>
      </c>
      <c r="AH844" s="18" t="n">
        <f aca="false">IF(Q844="","",ROUND((Q844-H844)*1440,0))</f>
        <v>297</v>
      </c>
      <c r="AI844" s="19" t="n">
        <f aca="false">ROUND(IF(O844="",Assumptions!$B$25-K844,O844-K844)*24,1)</f>
        <v>1.7</v>
      </c>
      <c r="AJ844" s="20" t="n">
        <f aca="false">ROUND(MAX(N(Y844)/Assumptions!$C$5, N(Z844)/Assumptions!$C$6, N(AA844)/Assumptions!$C$7, N(AB844)/Assumptions!$C$8, N(AC844)/Assumptions!$C$9, N(AD844)/Assumptions!$C$10, N(AE844)/Assumptions!$C$11, N(AF844)/Assumptions!$C$12, N(AG844)/Assumptions!$C$13),3)</f>
        <v>2.9</v>
      </c>
      <c r="AK844" s="0" t="str">
        <f aca="false">IF(OR(U844="Pending",U844="On Hold"),"Open GRN (awaiting)",IF(AJ844&lt;=1,"Within SLA",IF(ROUND(N(Y844)/Assumptions!$C$5,3)=AJ844,"Gate Wait",IF(ROUND(N(Z844)/Assumptions!$C$6,3)=AJ844,"Dock Wait",IF(ROUND(N(AA844)/Assumptions!$C$7,3)=AJ844,"Unloading",IF(ROUND(N(AB844)/Assumptions!$C$8,3)=AJ844,"Unload-to-QC Wait",IF(ROUND(N(AC844)/Assumptions!$C$9,3)=AJ844,"QC",IF(ROUND(N(AD844)/Assumptions!$C$10,3)=AJ844,"QC-to-GRN Wait",IF(ROUND(N(AE844)/Assumptions!$C$11,3)=AJ844,"GRN Processing",IF(ROUND(N(AF844)/Assumptions!$C$12,3)=AJ844,"GRN-to-Putaway Wait",IF(ROUND(N(AG844)/Assumptions!$C$13,3)=AJ844,"Putaway","Within SLA")))))))))))</f>
        <v>Putaway</v>
      </c>
    </row>
    <row r="845" customFormat="false" ht="15" hidden="false" customHeight="false" outlineLevel="0" collapsed="false">
      <c r="A845" s="0" t="s">
        <v>2613</v>
      </c>
      <c r="B845" s="0" t="s">
        <v>2614</v>
      </c>
      <c r="C845" s="0" t="s">
        <v>184</v>
      </c>
      <c r="D845" s="0" t="s">
        <v>119</v>
      </c>
      <c r="E845" s="0" t="s">
        <v>2022</v>
      </c>
      <c r="F845" s="0" t="s">
        <v>177</v>
      </c>
      <c r="G845" s="0" t="s">
        <v>122</v>
      </c>
      <c r="H845" s="17" t="n">
        <v>46224.5875</v>
      </c>
      <c r="I845" s="17" t="n">
        <v>46224.6291666667</v>
      </c>
      <c r="J845" s="17" t="n">
        <v>46224.6326388889</v>
      </c>
      <c r="K845" s="17" t="n">
        <v>46224.6444444444</v>
      </c>
      <c r="L845" s="17" t="n">
        <v>46224.6513888889</v>
      </c>
      <c r="M845" s="17" t="n">
        <v>46224.675</v>
      </c>
      <c r="N845" s="17" t="n">
        <v>46224.7041666667</v>
      </c>
      <c r="O845" s="17" t="n">
        <v>46224.71875</v>
      </c>
      <c r="P845" s="17" t="n">
        <v>46224.725</v>
      </c>
      <c r="Q845" s="17" t="n">
        <v>46224.7361111111</v>
      </c>
      <c r="R845" s="0" t="n">
        <v>56</v>
      </c>
      <c r="S845" s="0" t="n">
        <v>0</v>
      </c>
      <c r="T845" s="0" t="n">
        <v>0</v>
      </c>
      <c r="U845" s="18" t="s">
        <v>130</v>
      </c>
      <c r="V845" s="18" t="s">
        <v>139</v>
      </c>
      <c r="W845" s="0" t="str">
        <f aca="false">IF(AND(X845&gt;=6,X845&lt;14),"A",IF(AND(X845&gt;=14,X845&lt;22),"B","C"))</f>
        <v>B</v>
      </c>
      <c r="X845" s="18" t="n">
        <f aca="false">HOUR(H845)</f>
        <v>14</v>
      </c>
      <c r="Y845" s="18" t="n">
        <f aca="false">ROUND((I845-H845)*1440,0)</f>
        <v>60</v>
      </c>
      <c r="Z845" s="18" t="n">
        <f aca="false">ROUND((J845-I845)*1440,0)</f>
        <v>5</v>
      </c>
      <c r="AA845" s="18" t="n">
        <f aca="false">ROUND((K845-J845)*1440,0)</f>
        <v>17</v>
      </c>
      <c r="AB845" s="18" t="n">
        <f aca="false">ROUND((L845-K845)*1440,0)</f>
        <v>10</v>
      </c>
      <c r="AC845" s="18" t="n">
        <f aca="false">ROUND((M845-L845)*1440,0)</f>
        <v>34</v>
      </c>
      <c r="AD845" s="18" t="n">
        <f aca="false">IF(N845="","",ROUND((N845-M845)*1440,0))</f>
        <v>42</v>
      </c>
      <c r="AE845" s="18" t="n">
        <f aca="false">IF(O845="","",ROUND((O845-N845)*1440,0))</f>
        <v>21</v>
      </c>
      <c r="AF845" s="18" t="n">
        <f aca="false">IF(P845="","",ROUND((P845-O845)*1440,0))</f>
        <v>9</v>
      </c>
      <c r="AG845" s="18" t="n">
        <f aca="false">IF(Q845="","",ROUND((Q845-P845)*1440,0))</f>
        <v>16</v>
      </c>
      <c r="AH845" s="18" t="n">
        <f aca="false">IF(Q845="","",ROUND((Q845-H845)*1440,0))</f>
        <v>214</v>
      </c>
      <c r="AI845" s="19" t="n">
        <f aca="false">ROUND(IF(O845="",Assumptions!$B$25-K845,O845-K845)*24,1)</f>
        <v>1.8</v>
      </c>
      <c r="AJ845" s="20" t="n">
        <f aca="false">ROUND(MAX(N(Y845)/Assumptions!$C$5, N(Z845)/Assumptions!$C$6, N(AA845)/Assumptions!$C$7, N(AB845)/Assumptions!$C$8, N(AC845)/Assumptions!$C$9, N(AD845)/Assumptions!$C$10, N(AE845)/Assumptions!$C$11, N(AF845)/Assumptions!$C$12, N(AG845)/Assumptions!$C$13),3)</f>
        <v>2</v>
      </c>
      <c r="AK845" s="0" t="str">
        <f aca="false">IF(OR(U845="Pending",U845="On Hold"),"Open GRN (awaiting)",IF(AJ845&lt;=1,"Within SLA",IF(ROUND(N(Y845)/Assumptions!$C$5,3)=AJ845,"Gate Wait",IF(ROUND(N(Z845)/Assumptions!$C$6,3)=AJ845,"Dock Wait",IF(ROUND(N(AA845)/Assumptions!$C$7,3)=AJ845,"Unloading",IF(ROUND(N(AB845)/Assumptions!$C$8,3)=AJ845,"Unload-to-QC Wait",IF(ROUND(N(AC845)/Assumptions!$C$9,3)=AJ845,"QC",IF(ROUND(N(AD845)/Assumptions!$C$10,3)=AJ845,"QC-to-GRN Wait",IF(ROUND(N(AE845)/Assumptions!$C$11,3)=AJ845,"GRN Processing",IF(ROUND(N(AF845)/Assumptions!$C$12,3)=AJ845,"GRN-to-Putaway Wait",IF(ROUND(N(AG845)/Assumptions!$C$13,3)=AJ845,"Putaway","Within SLA")))))))))))</f>
        <v>Gate Wait</v>
      </c>
    </row>
    <row r="846" customFormat="false" ht="15" hidden="false" customHeight="false" outlineLevel="0" collapsed="false">
      <c r="A846" s="0" t="s">
        <v>2615</v>
      </c>
      <c r="B846" s="0" t="s">
        <v>2616</v>
      </c>
      <c r="C846" s="0" t="s">
        <v>170</v>
      </c>
      <c r="D846" s="0" t="s">
        <v>119</v>
      </c>
      <c r="E846" s="0" t="s">
        <v>872</v>
      </c>
      <c r="F846" s="0" t="s">
        <v>137</v>
      </c>
      <c r="G846" s="0" t="s">
        <v>129</v>
      </c>
      <c r="H846" s="17" t="n">
        <v>46224.6090277778</v>
      </c>
      <c r="I846" s="17" t="n">
        <v>46224.6541666667</v>
      </c>
      <c r="J846" s="17" t="n">
        <v>46224.6659722222</v>
      </c>
      <c r="K846" s="17" t="n">
        <v>46224.6826388889</v>
      </c>
      <c r="L846" s="17" t="n">
        <v>46224.6965277778</v>
      </c>
      <c r="M846" s="17" t="n">
        <v>46224.7090277778</v>
      </c>
      <c r="N846" s="17" t="n">
        <v>46224.7368055556</v>
      </c>
      <c r="O846" s="17" t="n">
        <v>46224.7840277778</v>
      </c>
      <c r="P846" s="17" t="n">
        <v>46224.7909722222</v>
      </c>
      <c r="Q846" s="17" t="n">
        <v>46224.8145833333</v>
      </c>
      <c r="R846" s="0" t="n">
        <v>324</v>
      </c>
      <c r="S846" s="0" t="n">
        <v>0</v>
      </c>
      <c r="T846" s="0" t="n">
        <v>0</v>
      </c>
      <c r="U846" s="18" t="s">
        <v>130</v>
      </c>
      <c r="V846" s="18" t="s">
        <v>139</v>
      </c>
      <c r="W846" s="0" t="str">
        <f aca="false">IF(AND(X846&gt;=6,X846&lt;14),"A",IF(AND(X846&gt;=14,X846&lt;22),"B","C"))</f>
        <v>B</v>
      </c>
      <c r="X846" s="18" t="n">
        <f aca="false">HOUR(H846)</f>
        <v>14</v>
      </c>
      <c r="Y846" s="18" t="n">
        <f aca="false">ROUND((I846-H846)*1440,0)</f>
        <v>65</v>
      </c>
      <c r="Z846" s="18" t="n">
        <f aca="false">ROUND((J846-I846)*1440,0)</f>
        <v>17</v>
      </c>
      <c r="AA846" s="18" t="n">
        <f aca="false">ROUND((K846-J846)*1440,0)</f>
        <v>24</v>
      </c>
      <c r="AB846" s="18" t="n">
        <f aca="false">ROUND((L846-K846)*1440,0)</f>
        <v>20</v>
      </c>
      <c r="AC846" s="18" t="n">
        <f aca="false">ROUND((M846-L846)*1440,0)</f>
        <v>18</v>
      </c>
      <c r="AD846" s="18" t="n">
        <f aca="false">IF(N846="","",ROUND((N846-M846)*1440,0))</f>
        <v>40</v>
      </c>
      <c r="AE846" s="18" t="n">
        <f aca="false">IF(O846="","",ROUND((O846-N846)*1440,0))</f>
        <v>68</v>
      </c>
      <c r="AF846" s="18" t="n">
        <f aca="false">IF(P846="","",ROUND((P846-O846)*1440,0))</f>
        <v>10</v>
      </c>
      <c r="AG846" s="18" t="n">
        <f aca="false">IF(Q846="","",ROUND((Q846-P846)*1440,0))</f>
        <v>34</v>
      </c>
      <c r="AH846" s="18" t="n">
        <f aca="false">IF(Q846="","",ROUND((Q846-H846)*1440,0))</f>
        <v>296</v>
      </c>
      <c r="AI846" s="19" t="n">
        <f aca="false">ROUND(IF(O846="",Assumptions!$B$25-K846,O846-K846)*24,1)</f>
        <v>2.4</v>
      </c>
      <c r="AJ846" s="20" t="n">
        <f aca="false">ROUND(MAX(N(Y846)/Assumptions!$C$5, N(Z846)/Assumptions!$C$6, N(AA846)/Assumptions!$C$7, N(AB846)/Assumptions!$C$8, N(AC846)/Assumptions!$C$9, N(AD846)/Assumptions!$C$10, N(AE846)/Assumptions!$C$11, N(AF846)/Assumptions!$C$12, N(AG846)/Assumptions!$C$13),3)</f>
        <v>2.167</v>
      </c>
      <c r="AK846" s="0" t="str">
        <f aca="false">IF(OR(U846="Pending",U846="On Hold"),"Open GRN (awaiting)",IF(AJ846&lt;=1,"Within SLA",IF(ROUND(N(Y846)/Assumptions!$C$5,3)=AJ846,"Gate Wait",IF(ROUND(N(Z846)/Assumptions!$C$6,3)=AJ846,"Dock Wait",IF(ROUND(N(AA846)/Assumptions!$C$7,3)=AJ846,"Unloading",IF(ROUND(N(AB846)/Assumptions!$C$8,3)=AJ846,"Unload-to-QC Wait",IF(ROUND(N(AC846)/Assumptions!$C$9,3)=AJ846,"QC",IF(ROUND(N(AD846)/Assumptions!$C$10,3)=AJ846,"QC-to-GRN Wait",IF(ROUND(N(AE846)/Assumptions!$C$11,3)=AJ846,"GRN Processing",IF(ROUND(N(AF846)/Assumptions!$C$12,3)=AJ846,"GRN-to-Putaway Wait",IF(ROUND(N(AG846)/Assumptions!$C$13,3)=AJ846,"Putaway","Within SLA")))))))))))</f>
        <v>Gate Wait</v>
      </c>
    </row>
    <row r="847" customFormat="false" ht="15" hidden="false" customHeight="false" outlineLevel="0" collapsed="false">
      <c r="A847" s="0" t="s">
        <v>2617</v>
      </c>
      <c r="B847" s="0" t="s">
        <v>2618</v>
      </c>
      <c r="C847" s="0" t="s">
        <v>159</v>
      </c>
      <c r="D847" s="0" t="s">
        <v>135</v>
      </c>
      <c r="E847" s="0" t="s">
        <v>2619</v>
      </c>
      <c r="F847" s="0" t="s">
        <v>128</v>
      </c>
      <c r="G847" s="0" t="s">
        <v>178</v>
      </c>
      <c r="H847" s="17" t="n">
        <v>46224.6180555556</v>
      </c>
      <c r="I847" s="17" t="n">
        <v>46224.6729166667</v>
      </c>
      <c r="J847" s="17" t="n">
        <v>46224.6840277778</v>
      </c>
      <c r="K847" s="17" t="n">
        <v>46224.7076388889</v>
      </c>
      <c r="L847" s="17" t="n">
        <v>46224.7180555556</v>
      </c>
      <c r="M847" s="17" t="n">
        <v>46224.7430555556</v>
      </c>
      <c r="N847" s="17" t="n">
        <v>46224.7555555556</v>
      </c>
      <c r="O847" s="17" t="n">
        <v>46224.8479166667</v>
      </c>
      <c r="P847" s="17" t="n">
        <v>46224.8645833333</v>
      </c>
      <c r="Q847" s="17" t="n">
        <v>46224.8868055556</v>
      </c>
      <c r="R847" s="0" t="n">
        <v>270</v>
      </c>
      <c r="S847" s="0" t="n">
        <v>0</v>
      </c>
      <c r="T847" s="0" t="n">
        <v>0</v>
      </c>
      <c r="U847" s="18" t="s">
        <v>130</v>
      </c>
      <c r="V847" s="18" t="s">
        <v>131</v>
      </c>
      <c r="W847" s="0" t="str">
        <f aca="false">IF(AND(X847&gt;=6,X847&lt;14),"A",IF(AND(X847&gt;=14,X847&lt;22),"B","C"))</f>
        <v>B</v>
      </c>
      <c r="X847" s="18" t="n">
        <f aca="false">HOUR(H847)</f>
        <v>14</v>
      </c>
      <c r="Y847" s="18" t="n">
        <f aca="false">ROUND((I847-H847)*1440,0)</f>
        <v>79</v>
      </c>
      <c r="Z847" s="18" t="n">
        <f aca="false">ROUND((J847-I847)*1440,0)</f>
        <v>16</v>
      </c>
      <c r="AA847" s="18" t="n">
        <f aca="false">ROUND((K847-J847)*1440,0)</f>
        <v>34</v>
      </c>
      <c r="AB847" s="18" t="n">
        <f aca="false">ROUND((L847-K847)*1440,0)</f>
        <v>15</v>
      </c>
      <c r="AC847" s="18" t="n">
        <f aca="false">ROUND((M847-L847)*1440,0)</f>
        <v>36</v>
      </c>
      <c r="AD847" s="18" t="n">
        <f aca="false">IF(N847="","",ROUND((N847-M847)*1440,0))</f>
        <v>18</v>
      </c>
      <c r="AE847" s="18" t="n">
        <f aca="false">IF(O847="","",ROUND((O847-N847)*1440,0))</f>
        <v>133</v>
      </c>
      <c r="AF847" s="18" t="n">
        <f aca="false">IF(P847="","",ROUND((P847-O847)*1440,0))</f>
        <v>24</v>
      </c>
      <c r="AG847" s="18" t="n">
        <f aca="false">IF(Q847="","",ROUND((Q847-P847)*1440,0))</f>
        <v>32</v>
      </c>
      <c r="AH847" s="18" t="n">
        <f aca="false">IF(Q847="","",ROUND((Q847-H847)*1440,0))</f>
        <v>387</v>
      </c>
      <c r="AI847" s="19" t="n">
        <f aca="false">ROUND(IF(O847="",Assumptions!$B$25-K847,O847-K847)*24,1)</f>
        <v>3.4</v>
      </c>
      <c r="AJ847" s="20" t="n">
        <f aca="false">ROUND(MAX(N(Y847)/Assumptions!$C$5, N(Z847)/Assumptions!$C$6, N(AA847)/Assumptions!$C$7, N(AB847)/Assumptions!$C$8, N(AC847)/Assumptions!$C$9, N(AD847)/Assumptions!$C$10, N(AE847)/Assumptions!$C$11, N(AF847)/Assumptions!$C$12, N(AG847)/Assumptions!$C$13),3)</f>
        <v>2.956</v>
      </c>
      <c r="AK847" s="0" t="str">
        <f aca="false">IF(OR(U847="Pending",U847="On Hold"),"Open GRN (awaiting)",IF(AJ847&lt;=1,"Within SLA",IF(ROUND(N(Y847)/Assumptions!$C$5,3)=AJ847,"Gate Wait",IF(ROUND(N(Z847)/Assumptions!$C$6,3)=AJ847,"Dock Wait",IF(ROUND(N(AA847)/Assumptions!$C$7,3)=AJ847,"Unloading",IF(ROUND(N(AB847)/Assumptions!$C$8,3)=AJ847,"Unload-to-QC Wait",IF(ROUND(N(AC847)/Assumptions!$C$9,3)=AJ847,"QC",IF(ROUND(N(AD847)/Assumptions!$C$10,3)=AJ847,"QC-to-GRN Wait",IF(ROUND(N(AE847)/Assumptions!$C$11,3)=AJ847,"GRN Processing",IF(ROUND(N(AF847)/Assumptions!$C$12,3)=AJ847,"GRN-to-Putaway Wait",IF(ROUND(N(AG847)/Assumptions!$C$13,3)=AJ847,"Putaway","Within SLA")))))))))))</f>
        <v>GRN Processing</v>
      </c>
    </row>
    <row r="848" customFormat="false" ht="15" hidden="false" customHeight="false" outlineLevel="0" collapsed="false">
      <c r="A848" s="0" t="s">
        <v>2620</v>
      </c>
      <c r="B848" s="0" t="s">
        <v>2621</v>
      </c>
      <c r="C848" s="0" t="s">
        <v>134</v>
      </c>
      <c r="D848" s="0" t="s">
        <v>119</v>
      </c>
      <c r="E848" s="0" t="s">
        <v>2622</v>
      </c>
      <c r="F848" s="0" t="s">
        <v>149</v>
      </c>
      <c r="G848" s="0" t="s">
        <v>122</v>
      </c>
      <c r="H848" s="17" t="n">
        <v>46224.6208333333</v>
      </c>
      <c r="I848" s="17" t="n">
        <v>46224.7152777778</v>
      </c>
      <c r="J848" s="17" t="n">
        <v>46224.725</v>
      </c>
      <c r="K848" s="17" t="n">
        <v>46224.7472222222</v>
      </c>
      <c r="L848" s="17" t="n">
        <v>46224.7604166667</v>
      </c>
      <c r="M848" s="17" t="n">
        <v>46224.8</v>
      </c>
      <c r="N848" s="17" t="n">
        <v>46224.8152777778</v>
      </c>
      <c r="O848" s="17" t="n">
        <v>46224.8375</v>
      </c>
      <c r="P848" s="17" t="n">
        <v>46224.8513888889</v>
      </c>
      <c r="Q848" s="17" t="n">
        <v>46224.8618055556</v>
      </c>
      <c r="R848" s="0" t="n">
        <v>131</v>
      </c>
      <c r="S848" s="0" t="n">
        <v>0</v>
      </c>
      <c r="T848" s="0" t="n">
        <v>0</v>
      </c>
      <c r="U848" s="18" t="s">
        <v>130</v>
      </c>
      <c r="V848" s="18" t="s">
        <v>139</v>
      </c>
      <c r="W848" s="0" t="str">
        <f aca="false">IF(AND(X848&gt;=6,X848&lt;14),"A",IF(AND(X848&gt;=14,X848&lt;22),"B","C"))</f>
        <v>B</v>
      </c>
      <c r="X848" s="18" t="n">
        <f aca="false">HOUR(H848)</f>
        <v>14</v>
      </c>
      <c r="Y848" s="18" t="n">
        <f aca="false">ROUND((I848-H848)*1440,0)</f>
        <v>136</v>
      </c>
      <c r="Z848" s="18" t="n">
        <f aca="false">ROUND((J848-I848)*1440,0)</f>
        <v>14</v>
      </c>
      <c r="AA848" s="18" t="n">
        <f aca="false">ROUND((K848-J848)*1440,0)</f>
        <v>32</v>
      </c>
      <c r="AB848" s="18" t="n">
        <f aca="false">ROUND((L848-K848)*1440,0)</f>
        <v>19</v>
      </c>
      <c r="AC848" s="18" t="n">
        <f aca="false">ROUND((M848-L848)*1440,0)</f>
        <v>57</v>
      </c>
      <c r="AD848" s="18" t="n">
        <f aca="false">IF(N848="","",ROUND((N848-M848)*1440,0))</f>
        <v>22</v>
      </c>
      <c r="AE848" s="18" t="n">
        <f aca="false">IF(O848="","",ROUND((O848-N848)*1440,0))</f>
        <v>32</v>
      </c>
      <c r="AF848" s="18" t="n">
        <f aca="false">IF(P848="","",ROUND((P848-O848)*1440,0))</f>
        <v>20</v>
      </c>
      <c r="AG848" s="18" t="n">
        <f aca="false">IF(Q848="","",ROUND((Q848-P848)*1440,0))</f>
        <v>15</v>
      </c>
      <c r="AH848" s="18" t="n">
        <f aca="false">IF(Q848="","",ROUND((Q848-H848)*1440,0))</f>
        <v>347</v>
      </c>
      <c r="AI848" s="19" t="n">
        <f aca="false">ROUND(IF(O848="",Assumptions!$B$25-K848,O848-K848)*24,1)</f>
        <v>2.2</v>
      </c>
      <c r="AJ848" s="20" t="n">
        <f aca="false">ROUND(MAX(N(Y848)/Assumptions!$C$5, N(Z848)/Assumptions!$C$6, N(AA848)/Assumptions!$C$7, N(AB848)/Assumptions!$C$8, N(AC848)/Assumptions!$C$9, N(AD848)/Assumptions!$C$10, N(AE848)/Assumptions!$C$11, N(AF848)/Assumptions!$C$12, N(AG848)/Assumptions!$C$13),3)</f>
        <v>4.533</v>
      </c>
      <c r="AK848" s="0" t="str">
        <f aca="false">IF(OR(U848="Pending",U848="On Hold"),"Open GRN (awaiting)",IF(AJ848&lt;=1,"Within SLA",IF(ROUND(N(Y848)/Assumptions!$C$5,3)=AJ848,"Gate Wait",IF(ROUND(N(Z848)/Assumptions!$C$6,3)=AJ848,"Dock Wait",IF(ROUND(N(AA848)/Assumptions!$C$7,3)=AJ848,"Unloading",IF(ROUND(N(AB848)/Assumptions!$C$8,3)=AJ848,"Unload-to-QC Wait",IF(ROUND(N(AC848)/Assumptions!$C$9,3)=AJ848,"QC",IF(ROUND(N(AD848)/Assumptions!$C$10,3)=AJ848,"QC-to-GRN Wait",IF(ROUND(N(AE848)/Assumptions!$C$11,3)=AJ848,"GRN Processing",IF(ROUND(N(AF848)/Assumptions!$C$12,3)=AJ848,"GRN-to-Putaway Wait",IF(ROUND(N(AG848)/Assumptions!$C$13,3)=AJ848,"Putaway","Within SLA")))))))))))</f>
        <v>Gate Wait</v>
      </c>
    </row>
    <row r="849" customFormat="false" ht="15" hidden="false" customHeight="false" outlineLevel="0" collapsed="false">
      <c r="A849" s="0" t="s">
        <v>2623</v>
      </c>
      <c r="B849" s="0" t="s">
        <v>2624</v>
      </c>
      <c r="C849" s="0" t="s">
        <v>153</v>
      </c>
      <c r="D849" s="0" t="s">
        <v>135</v>
      </c>
      <c r="E849" s="0" t="s">
        <v>2625</v>
      </c>
      <c r="F849" s="0" t="s">
        <v>155</v>
      </c>
      <c r="G849" s="0" t="s">
        <v>138</v>
      </c>
      <c r="H849" s="17" t="n">
        <v>46224.6395833333</v>
      </c>
      <c r="I849" s="17" t="n">
        <v>46224.6534722222</v>
      </c>
      <c r="J849" s="17" t="n">
        <v>46224.6631944445</v>
      </c>
      <c r="K849" s="17" t="n">
        <v>46224.6875</v>
      </c>
      <c r="L849" s="17" t="n">
        <v>46224.6958333333</v>
      </c>
      <c r="M849" s="17" t="n">
        <v>46224.7166666667</v>
      </c>
      <c r="N849" s="17" t="n">
        <v>46224.7555555556</v>
      </c>
      <c r="O849" s="17" t="n">
        <v>46224.7770833333</v>
      </c>
      <c r="P849" s="17" t="n">
        <v>46224.78125</v>
      </c>
      <c r="Q849" s="17" t="n">
        <v>46224.8</v>
      </c>
      <c r="R849" s="0" t="n">
        <v>185</v>
      </c>
      <c r="S849" s="0" t="n">
        <v>0</v>
      </c>
      <c r="T849" s="0" t="n">
        <v>0</v>
      </c>
      <c r="U849" s="18" t="s">
        <v>130</v>
      </c>
      <c r="V849" s="18" t="s">
        <v>156</v>
      </c>
      <c r="W849" s="0" t="str">
        <f aca="false">IF(AND(X849&gt;=6,X849&lt;14),"A",IF(AND(X849&gt;=14,X849&lt;22),"B","C"))</f>
        <v>B</v>
      </c>
      <c r="X849" s="18" t="n">
        <f aca="false">HOUR(H849)</f>
        <v>15</v>
      </c>
      <c r="Y849" s="18" t="n">
        <f aca="false">ROUND((I849-H849)*1440,0)</f>
        <v>20</v>
      </c>
      <c r="Z849" s="18" t="n">
        <f aca="false">ROUND((J849-I849)*1440,0)</f>
        <v>14</v>
      </c>
      <c r="AA849" s="18" t="n">
        <f aca="false">ROUND((K849-J849)*1440,0)</f>
        <v>35</v>
      </c>
      <c r="AB849" s="18" t="n">
        <f aca="false">ROUND((L849-K849)*1440,0)</f>
        <v>12</v>
      </c>
      <c r="AC849" s="18" t="n">
        <f aca="false">ROUND((M849-L849)*1440,0)</f>
        <v>30</v>
      </c>
      <c r="AD849" s="18" t="n">
        <f aca="false">IF(N849="","",ROUND((N849-M849)*1440,0))</f>
        <v>56</v>
      </c>
      <c r="AE849" s="18" t="n">
        <f aca="false">IF(O849="","",ROUND((O849-N849)*1440,0))</f>
        <v>31</v>
      </c>
      <c r="AF849" s="18" t="n">
        <f aca="false">IF(P849="","",ROUND((P849-O849)*1440,0))</f>
        <v>6</v>
      </c>
      <c r="AG849" s="18" t="n">
        <f aca="false">IF(Q849="","",ROUND((Q849-P849)*1440,0))</f>
        <v>27</v>
      </c>
      <c r="AH849" s="18" t="n">
        <f aca="false">IF(Q849="","",ROUND((Q849-H849)*1440,0))</f>
        <v>231</v>
      </c>
      <c r="AI849" s="19" t="n">
        <f aca="false">ROUND(IF(O849="",Assumptions!$B$25-K849,O849-K849)*24,1)</f>
        <v>2.2</v>
      </c>
      <c r="AJ849" s="20" t="n">
        <f aca="false">ROUND(MAX(N(Y849)/Assumptions!$C$5, N(Z849)/Assumptions!$C$6, N(AA849)/Assumptions!$C$7, N(AB849)/Assumptions!$C$8, N(AC849)/Assumptions!$C$9, N(AD849)/Assumptions!$C$10, N(AE849)/Assumptions!$C$11, N(AF849)/Assumptions!$C$12, N(AG849)/Assumptions!$C$13),3)</f>
        <v>1.867</v>
      </c>
      <c r="AK849" s="0" t="str">
        <f aca="false">IF(OR(U849="Pending",U849="On Hold"),"Open GRN (awaiting)",IF(AJ849&lt;=1,"Within SLA",IF(ROUND(N(Y849)/Assumptions!$C$5,3)=AJ849,"Gate Wait",IF(ROUND(N(Z849)/Assumptions!$C$6,3)=AJ849,"Dock Wait",IF(ROUND(N(AA849)/Assumptions!$C$7,3)=AJ849,"Unloading",IF(ROUND(N(AB849)/Assumptions!$C$8,3)=AJ849,"Unload-to-QC Wait",IF(ROUND(N(AC849)/Assumptions!$C$9,3)=AJ849,"QC",IF(ROUND(N(AD849)/Assumptions!$C$10,3)=AJ849,"QC-to-GRN Wait",IF(ROUND(N(AE849)/Assumptions!$C$11,3)=AJ849,"GRN Processing",IF(ROUND(N(AF849)/Assumptions!$C$12,3)=AJ849,"GRN-to-Putaway Wait",IF(ROUND(N(AG849)/Assumptions!$C$13,3)=AJ849,"Putaway","Within SLA")))))))))))</f>
        <v>QC-to-GRN Wait</v>
      </c>
    </row>
    <row r="850" customFormat="false" ht="15" hidden="false" customHeight="false" outlineLevel="0" collapsed="false">
      <c r="A850" s="0" t="s">
        <v>2626</v>
      </c>
      <c r="B850" s="0" t="s">
        <v>2627</v>
      </c>
      <c r="C850" s="0" t="s">
        <v>142</v>
      </c>
      <c r="D850" s="0" t="s">
        <v>119</v>
      </c>
      <c r="E850" s="0" t="s">
        <v>713</v>
      </c>
      <c r="F850" s="0" t="s">
        <v>155</v>
      </c>
      <c r="G850" s="0" t="s">
        <v>122</v>
      </c>
      <c r="H850" s="17" t="n">
        <v>46224.6451388889</v>
      </c>
      <c r="I850" s="17" t="n">
        <v>46224.6555555556</v>
      </c>
      <c r="J850" s="17" t="n">
        <v>46224.6666666667</v>
      </c>
      <c r="K850" s="17" t="n">
        <v>46224.7027777778</v>
      </c>
      <c r="L850" s="17" t="n">
        <v>46224.7131944444</v>
      </c>
      <c r="M850" s="17" t="n">
        <v>46224.7326388889</v>
      </c>
      <c r="N850" s="17" t="n">
        <v>46224.8125</v>
      </c>
      <c r="O850" s="17" t="n">
        <v>46224.85</v>
      </c>
      <c r="P850" s="17" t="n">
        <v>46224.8590277778</v>
      </c>
      <c r="Q850" s="17" t="n">
        <v>46224.875</v>
      </c>
      <c r="R850" s="0" t="n">
        <v>1007</v>
      </c>
      <c r="S850" s="0" t="n">
        <v>0</v>
      </c>
      <c r="T850" s="0" t="n">
        <v>0</v>
      </c>
      <c r="U850" s="18" t="s">
        <v>130</v>
      </c>
      <c r="V850" s="18" t="s">
        <v>144</v>
      </c>
      <c r="W850" s="0" t="str">
        <f aca="false">IF(AND(X850&gt;=6,X850&lt;14),"A",IF(AND(X850&gt;=14,X850&lt;22),"B","C"))</f>
        <v>B</v>
      </c>
      <c r="X850" s="18" t="n">
        <f aca="false">HOUR(H850)</f>
        <v>15</v>
      </c>
      <c r="Y850" s="18" t="n">
        <f aca="false">ROUND((I850-H850)*1440,0)</f>
        <v>15</v>
      </c>
      <c r="Z850" s="18" t="n">
        <f aca="false">ROUND((J850-I850)*1440,0)</f>
        <v>16</v>
      </c>
      <c r="AA850" s="18" t="n">
        <f aca="false">ROUND((K850-J850)*1440,0)</f>
        <v>52</v>
      </c>
      <c r="AB850" s="18" t="n">
        <f aca="false">ROUND((L850-K850)*1440,0)</f>
        <v>15</v>
      </c>
      <c r="AC850" s="18" t="n">
        <f aca="false">ROUND((M850-L850)*1440,0)</f>
        <v>28</v>
      </c>
      <c r="AD850" s="18" t="n">
        <f aca="false">IF(N850="","",ROUND((N850-M850)*1440,0))</f>
        <v>115</v>
      </c>
      <c r="AE850" s="18" t="n">
        <f aca="false">IF(O850="","",ROUND((O850-N850)*1440,0))</f>
        <v>54</v>
      </c>
      <c r="AF850" s="18" t="n">
        <f aca="false">IF(P850="","",ROUND((P850-O850)*1440,0))</f>
        <v>13</v>
      </c>
      <c r="AG850" s="18" t="n">
        <f aca="false">IF(Q850="","",ROUND((Q850-P850)*1440,0))</f>
        <v>23</v>
      </c>
      <c r="AH850" s="18" t="n">
        <f aca="false">IF(Q850="","",ROUND((Q850-H850)*1440,0))</f>
        <v>331</v>
      </c>
      <c r="AI850" s="19" t="n">
        <f aca="false">ROUND(IF(O850="",Assumptions!$B$25-K850,O850-K850)*24,1)</f>
        <v>3.5</v>
      </c>
      <c r="AJ850" s="20" t="n">
        <f aca="false">ROUND(MAX(N(Y850)/Assumptions!$C$5, N(Z850)/Assumptions!$C$6, N(AA850)/Assumptions!$C$7, N(AB850)/Assumptions!$C$8, N(AC850)/Assumptions!$C$9, N(AD850)/Assumptions!$C$10, N(AE850)/Assumptions!$C$11, N(AF850)/Assumptions!$C$12, N(AG850)/Assumptions!$C$13),3)</f>
        <v>3.833</v>
      </c>
      <c r="AK850" s="0" t="str">
        <f aca="false">IF(OR(U850="Pending",U850="On Hold"),"Open GRN (awaiting)",IF(AJ850&lt;=1,"Within SLA",IF(ROUND(N(Y850)/Assumptions!$C$5,3)=AJ850,"Gate Wait",IF(ROUND(N(Z850)/Assumptions!$C$6,3)=AJ850,"Dock Wait",IF(ROUND(N(AA850)/Assumptions!$C$7,3)=AJ850,"Unloading",IF(ROUND(N(AB850)/Assumptions!$C$8,3)=AJ850,"Unload-to-QC Wait",IF(ROUND(N(AC850)/Assumptions!$C$9,3)=AJ850,"QC",IF(ROUND(N(AD850)/Assumptions!$C$10,3)=AJ850,"QC-to-GRN Wait",IF(ROUND(N(AE850)/Assumptions!$C$11,3)=AJ850,"GRN Processing",IF(ROUND(N(AF850)/Assumptions!$C$12,3)=AJ850,"GRN-to-Putaway Wait",IF(ROUND(N(AG850)/Assumptions!$C$13,3)=AJ850,"Putaway","Within SLA")))))))))))</f>
        <v>QC-to-GRN Wait</v>
      </c>
    </row>
    <row r="851" customFormat="false" ht="15" hidden="false" customHeight="false" outlineLevel="0" collapsed="false">
      <c r="A851" s="0" t="s">
        <v>2628</v>
      </c>
      <c r="B851" s="0" t="s">
        <v>2629</v>
      </c>
      <c r="C851" s="0" t="s">
        <v>170</v>
      </c>
      <c r="D851" s="0" t="s">
        <v>147</v>
      </c>
      <c r="E851" s="0" t="s">
        <v>2630</v>
      </c>
      <c r="F851" s="0" t="s">
        <v>172</v>
      </c>
      <c r="G851" s="0" t="s">
        <v>150</v>
      </c>
      <c r="H851" s="17" t="n">
        <v>46224.6479166667</v>
      </c>
      <c r="I851" s="17" t="n">
        <v>46224.6798611111</v>
      </c>
      <c r="J851" s="17" t="n">
        <v>46224.6847222222</v>
      </c>
      <c r="K851" s="17" t="n">
        <v>46224.7111111111</v>
      </c>
      <c r="L851" s="17" t="n">
        <v>46224.7180555556</v>
      </c>
      <c r="M851" s="17" t="n">
        <v>46224.7409722222</v>
      </c>
      <c r="N851" s="17" t="n">
        <v>46224.8215277778</v>
      </c>
      <c r="O851" s="17" t="n">
        <v>46224.8631944444</v>
      </c>
      <c r="P851" s="17" t="n">
        <v>46224.8708333333</v>
      </c>
      <c r="Q851" s="17" t="n">
        <v>46224.8763888889</v>
      </c>
      <c r="R851" s="0" t="n">
        <v>188</v>
      </c>
      <c r="S851" s="0" t="n">
        <v>0</v>
      </c>
      <c r="T851" s="0" t="n">
        <v>0</v>
      </c>
      <c r="U851" s="18" t="s">
        <v>130</v>
      </c>
      <c r="V851" s="18" t="s">
        <v>144</v>
      </c>
      <c r="W851" s="0" t="str">
        <f aca="false">IF(AND(X851&gt;=6,X851&lt;14),"A",IF(AND(X851&gt;=14,X851&lt;22),"B","C"))</f>
        <v>B</v>
      </c>
      <c r="X851" s="18" t="n">
        <f aca="false">HOUR(H851)</f>
        <v>15</v>
      </c>
      <c r="Y851" s="18" t="n">
        <f aca="false">ROUND((I851-H851)*1440,0)</f>
        <v>46</v>
      </c>
      <c r="Z851" s="18" t="n">
        <f aca="false">ROUND((J851-I851)*1440,0)</f>
        <v>7</v>
      </c>
      <c r="AA851" s="18" t="n">
        <f aca="false">ROUND((K851-J851)*1440,0)</f>
        <v>38</v>
      </c>
      <c r="AB851" s="18" t="n">
        <f aca="false">ROUND((L851-K851)*1440,0)</f>
        <v>10</v>
      </c>
      <c r="AC851" s="18" t="n">
        <f aca="false">ROUND((M851-L851)*1440,0)</f>
        <v>33</v>
      </c>
      <c r="AD851" s="18" t="n">
        <f aca="false">IF(N851="","",ROUND((N851-M851)*1440,0))</f>
        <v>116</v>
      </c>
      <c r="AE851" s="18" t="n">
        <f aca="false">IF(O851="","",ROUND((O851-N851)*1440,0))</f>
        <v>60</v>
      </c>
      <c r="AF851" s="18" t="n">
        <f aca="false">IF(P851="","",ROUND((P851-O851)*1440,0))</f>
        <v>11</v>
      </c>
      <c r="AG851" s="18" t="n">
        <f aca="false">IF(Q851="","",ROUND((Q851-P851)*1440,0))</f>
        <v>8</v>
      </c>
      <c r="AH851" s="18" t="n">
        <f aca="false">IF(Q851="","",ROUND((Q851-H851)*1440,0))</f>
        <v>329</v>
      </c>
      <c r="AI851" s="19" t="n">
        <f aca="false">ROUND(IF(O851="",Assumptions!$B$25-K851,O851-K851)*24,1)</f>
        <v>3.7</v>
      </c>
      <c r="AJ851" s="20" t="n">
        <f aca="false">ROUND(MAX(N(Y851)/Assumptions!$C$5, N(Z851)/Assumptions!$C$6, N(AA851)/Assumptions!$C$7, N(AB851)/Assumptions!$C$8, N(AC851)/Assumptions!$C$9, N(AD851)/Assumptions!$C$10, N(AE851)/Assumptions!$C$11, N(AF851)/Assumptions!$C$12, N(AG851)/Assumptions!$C$13),3)</f>
        <v>3.867</v>
      </c>
      <c r="AK851" s="0" t="str">
        <f aca="false">IF(OR(U851="Pending",U851="On Hold"),"Open GRN (awaiting)",IF(AJ851&lt;=1,"Within SLA",IF(ROUND(N(Y851)/Assumptions!$C$5,3)=AJ851,"Gate Wait",IF(ROUND(N(Z851)/Assumptions!$C$6,3)=AJ851,"Dock Wait",IF(ROUND(N(AA851)/Assumptions!$C$7,3)=AJ851,"Unloading",IF(ROUND(N(AB851)/Assumptions!$C$8,3)=AJ851,"Unload-to-QC Wait",IF(ROUND(N(AC851)/Assumptions!$C$9,3)=AJ851,"QC",IF(ROUND(N(AD851)/Assumptions!$C$10,3)=AJ851,"QC-to-GRN Wait",IF(ROUND(N(AE851)/Assumptions!$C$11,3)=AJ851,"GRN Processing",IF(ROUND(N(AF851)/Assumptions!$C$12,3)=AJ851,"GRN-to-Putaway Wait",IF(ROUND(N(AG851)/Assumptions!$C$13,3)=AJ851,"Putaway","Within SLA")))))))))))</f>
        <v>QC-to-GRN Wait</v>
      </c>
    </row>
    <row r="852" customFormat="false" ht="15" hidden="false" customHeight="false" outlineLevel="0" collapsed="false">
      <c r="A852" s="0" t="s">
        <v>2631</v>
      </c>
      <c r="B852" s="0" t="s">
        <v>2632</v>
      </c>
      <c r="C852" s="0" t="s">
        <v>175</v>
      </c>
      <c r="D852" s="0" t="s">
        <v>147</v>
      </c>
      <c r="E852" s="0" t="s">
        <v>2633</v>
      </c>
      <c r="F852" s="0" t="s">
        <v>177</v>
      </c>
      <c r="G852" s="0" t="s">
        <v>150</v>
      </c>
      <c r="H852" s="17" t="n">
        <v>46224.6618055556</v>
      </c>
      <c r="I852" s="17" t="n">
        <v>46224.6951388889</v>
      </c>
      <c r="J852" s="17" t="n">
        <v>46224.7</v>
      </c>
      <c r="K852" s="17" t="n">
        <v>46224.7423611111</v>
      </c>
      <c r="L852" s="17" t="n">
        <v>46224.7597222222</v>
      </c>
      <c r="M852" s="17" t="n">
        <v>46224.7756944444</v>
      </c>
      <c r="N852" s="17" t="n">
        <v>46224.8076388889</v>
      </c>
      <c r="O852" s="17" t="n">
        <v>46224.8798611111</v>
      </c>
      <c r="P852" s="17" t="n">
        <v>46224.8875</v>
      </c>
      <c r="Q852" s="17" t="n">
        <v>46224.8979166667</v>
      </c>
      <c r="R852" s="0" t="n">
        <v>224</v>
      </c>
      <c r="S852" s="0" t="n">
        <v>0</v>
      </c>
      <c r="T852" s="0" t="n">
        <v>0</v>
      </c>
      <c r="U852" s="18" t="s">
        <v>130</v>
      </c>
      <c r="V852" s="18" t="s">
        <v>131</v>
      </c>
      <c r="W852" s="0" t="str">
        <f aca="false">IF(AND(X852&gt;=6,X852&lt;14),"A",IF(AND(X852&gt;=14,X852&lt;22),"B","C"))</f>
        <v>B</v>
      </c>
      <c r="X852" s="18" t="n">
        <f aca="false">HOUR(H852)</f>
        <v>15</v>
      </c>
      <c r="Y852" s="18" t="n">
        <f aca="false">ROUND((I852-H852)*1440,0)</f>
        <v>48</v>
      </c>
      <c r="Z852" s="18" t="n">
        <f aca="false">ROUND((J852-I852)*1440,0)</f>
        <v>7</v>
      </c>
      <c r="AA852" s="18" t="n">
        <f aca="false">ROUND((K852-J852)*1440,0)</f>
        <v>61</v>
      </c>
      <c r="AB852" s="18" t="n">
        <f aca="false">ROUND((L852-K852)*1440,0)</f>
        <v>25</v>
      </c>
      <c r="AC852" s="18" t="n">
        <f aca="false">ROUND((M852-L852)*1440,0)</f>
        <v>23</v>
      </c>
      <c r="AD852" s="18" t="n">
        <f aca="false">IF(N852="","",ROUND((N852-M852)*1440,0))</f>
        <v>46</v>
      </c>
      <c r="AE852" s="18" t="n">
        <f aca="false">IF(O852="","",ROUND((O852-N852)*1440,0))</f>
        <v>104</v>
      </c>
      <c r="AF852" s="18" t="n">
        <f aca="false">IF(P852="","",ROUND((P852-O852)*1440,0))</f>
        <v>11</v>
      </c>
      <c r="AG852" s="18" t="n">
        <f aca="false">IF(Q852="","",ROUND((Q852-P852)*1440,0))</f>
        <v>15</v>
      </c>
      <c r="AH852" s="18" t="n">
        <f aca="false">IF(Q852="","",ROUND((Q852-H852)*1440,0))</f>
        <v>340</v>
      </c>
      <c r="AI852" s="19" t="n">
        <f aca="false">ROUND(IF(O852="",Assumptions!$B$25-K852,O852-K852)*24,1)</f>
        <v>3.3</v>
      </c>
      <c r="AJ852" s="20" t="n">
        <f aca="false">ROUND(MAX(N(Y852)/Assumptions!$C$5, N(Z852)/Assumptions!$C$6, N(AA852)/Assumptions!$C$7, N(AB852)/Assumptions!$C$8, N(AC852)/Assumptions!$C$9, N(AD852)/Assumptions!$C$10, N(AE852)/Assumptions!$C$11, N(AF852)/Assumptions!$C$12, N(AG852)/Assumptions!$C$13),3)</f>
        <v>2.311</v>
      </c>
      <c r="AK852" s="0" t="str">
        <f aca="false">IF(OR(U852="Pending",U852="On Hold"),"Open GRN (awaiting)",IF(AJ852&lt;=1,"Within SLA",IF(ROUND(N(Y852)/Assumptions!$C$5,3)=AJ852,"Gate Wait",IF(ROUND(N(Z852)/Assumptions!$C$6,3)=AJ852,"Dock Wait",IF(ROUND(N(AA852)/Assumptions!$C$7,3)=AJ852,"Unloading",IF(ROUND(N(AB852)/Assumptions!$C$8,3)=AJ852,"Unload-to-QC Wait",IF(ROUND(N(AC852)/Assumptions!$C$9,3)=AJ852,"QC",IF(ROUND(N(AD852)/Assumptions!$C$10,3)=AJ852,"QC-to-GRN Wait",IF(ROUND(N(AE852)/Assumptions!$C$11,3)=AJ852,"GRN Processing",IF(ROUND(N(AF852)/Assumptions!$C$12,3)=AJ852,"GRN-to-Putaway Wait",IF(ROUND(N(AG852)/Assumptions!$C$13,3)=AJ852,"Putaway","Within SLA")))))))))))</f>
        <v>GRN Processing</v>
      </c>
    </row>
    <row r="853" customFormat="false" ht="15" hidden="false" customHeight="false" outlineLevel="0" collapsed="false">
      <c r="A853" s="0" t="s">
        <v>2634</v>
      </c>
      <c r="B853" s="0" t="s">
        <v>2635</v>
      </c>
      <c r="C853" s="0" t="s">
        <v>175</v>
      </c>
      <c r="D853" s="0" t="s">
        <v>135</v>
      </c>
      <c r="E853" s="0" t="s">
        <v>2636</v>
      </c>
      <c r="F853" s="0" t="s">
        <v>177</v>
      </c>
      <c r="G853" s="0" t="s">
        <v>178</v>
      </c>
      <c r="H853" s="17" t="n">
        <v>46224.6673611111</v>
      </c>
      <c r="I853" s="17" t="n">
        <v>46224.7173611111</v>
      </c>
      <c r="J853" s="17" t="n">
        <v>46224.7229166667</v>
      </c>
      <c r="K853" s="17" t="n">
        <v>46224.7534722222</v>
      </c>
      <c r="L853" s="17" t="n">
        <v>46224.7604166667</v>
      </c>
      <c r="M853" s="17" t="n">
        <v>46224.7756944444</v>
      </c>
      <c r="N853" s="17" t="n">
        <v>46224.7986111111</v>
      </c>
      <c r="O853" s="17" t="n">
        <v>46224.9527777778</v>
      </c>
      <c r="P853" s="17" t="n">
        <v>46224.9625</v>
      </c>
      <c r="Q853" s="17" t="n">
        <v>46224.9909722222</v>
      </c>
      <c r="R853" s="0" t="n">
        <v>113</v>
      </c>
      <c r="S853" s="0" t="n">
        <v>0</v>
      </c>
      <c r="T853" s="0" t="n">
        <v>0</v>
      </c>
      <c r="U853" s="18" t="s">
        <v>130</v>
      </c>
      <c r="V853" s="18" t="s">
        <v>131</v>
      </c>
      <c r="W853" s="0" t="str">
        <f aca="false">IF(AND(X853&gt;=6,X853&lt;14),"A",IF(AND(X853&gt;=14,X853&lt;22),"B","C"))</f>
        <v>B</v>
      </c>
      <c r="X853" s="18" t="n">
        <f aca="false">HOUR(H853)</f>
        <v>16</v>
      </c>
      <c r="Y853" s="18" t="n">
        <f aca="false">ROUND((I853-H853)*1440,0)</f>
        <v>72</v>
      </c>
      <c r="Z853" s="18" t="n">
        <f aca="false">ROUND((J853-I853)*1440,0)</f>
        <v>8</v>
      </c>
      <c r="AA853" s="18" t="n">
        <f aca="false">ROUND((K853-J853)*1440,0)</f>
        <v>44</v>
      </c>
      <c r="AB853" s="18" t="n">
        <f aca="false">ROUND((L853-K853)*1440,0)</f>
        <v>10</v>
      </c>
      <c r="AC853" s="18" t="n">
        <f aca="false">ROUND((M853-L853)*1440,0)</f>
        <v>22</v>
      </c>
      <c r="AD853" s="18" t="n">
        <f aca="false">IF(N853="","",ROUND((N853-M853)*1440,0))</f>
        <v>33</v>
      </c>
      <c r="AE853" s="18" t="n">
        <f aca="false">IF(O853="","",ROUND((O853-N853)*1440,0))</f>
        <v>222</v>
      </c>
      <c r="AF853" s="18" t="n">
        <f aca="false">IF(P853="","",ROUND((P853-O853)*1440,0))</f>
        <v>14</v>
      </c>
      <c r="AG853" s="18" t="n">
        <f aca="false">IF(Q853="","",ROUND((Q853-P853)*1440,0))</f>
        <v>41</v>
      </c>
      <c r="AH853" s="18" t="n">
        <f aca="false">IF(Q853="","",ROUND((Q853-H853)*1440,0))</f>
        <v>466</v>
      </c>
      <c r="AI853" s="19" t="n">
        <f aca="false">ROUND(IF(O853="",Assumptions!$B$25-K853,O853-K853)*24,1)</f>
        <v>4.8</v>
      </c>
      <c r="AJ853" s="20" t="n">
        <f aca="false">ROUND(MAX(N(Y853)/Assumptions!$C$5, N(Z853)/Assumptions!$C$6, N(AA853)/Assumptions!$C$7, N(AB853)/Assumptions!$C$8, N(AC853)/Assumptions!$C$9, N(AD853)/Assumptions!$C$10, N(AE853)/Assumptions!$C$11, N(AF853)/Assumptions!$C$12, N(AG853)/Assumptions!$C$13),3)</f>
        <v>4.933</v>
      </c>
      <c r="AK853" s="0" t="str">
        <f aca="false">IF(OR(U853="Pending",U853="On Hold"),"Open GRN (awaiting)",IF(AJ853&lt;=1,"Within SLA",IF(ROUND(N(Y853)/Assumptions!$C$5,3)=AJ853,"Gate Wait",IF(ROUND(N(Z853)/Assumptions!$C$6,3)=AJ853,"Dock Wait",IF(ROUND(N(AA853)/Assumptions!$C$7,3)=AJ853,"Unloading",IF(ROUND(N(AB853)/Assumptions!$C$8,3)=AJ853,"Unload-to-QC Wait",IF(ROUND(N(AC853)/Assumptions!$C$9,3)=AJ853,"QC",IF(ROUND(N(AD853)/Assumptions!$C$10,3)=AJ853,"QC-to-GRN Wait",IF(ROUND(N(AE853)/Assumptions!$C$11,3)=AJ853,"GRN Processing",IF(ROUND(N(AF853)/Assumptions!$C$12,3)=AJ853,"GRN-to-Putaway Wait",IF(ROUND(N(AG853)/Assumptions!$C$13,3)=AJ853,"Putaway","Within SLA")))))))))))</f>
        <v>GRN Processing</v>
      </c>
    </row>
    <row r="854" customFormat="false" ht="15" hidden="false" customHeight="false" outlineLevel="0" collapsed="false">
      <c r="A854" s="0" t="s">
        <v>2637</v>
      </c>
      <c r="B854" s="0" t="s">
        <v>2638</v>
      </c>
      <c r="C854" s="0" t="s">
        <v>126</v>
      </c>
      <c r="D854" s="0" t="s">
        <v>147</v>
      </c>
      <c r="E854" s="0" t="s">
        <v>2639</v>
      </c>
      <c r="F854" s="0" t="s">
        <v>128</v>
      </c>
      <c r="G854" s="0" t="s">
        <v>150</v>
      </c>
      <c r="H854" s="17" t="n">
        <v>46224.6680555556</v>
      </c>
      <c r="I854" s="17" t="n">
        <v>46224.6881944445</v>
      </c>
      <c r="J854" s="17" t="n">
        <v>46224.6965277778</v>
      </c>
      <c r="K854" s="17" t="n">
        <v>46224.7194444445</v>
      </c>
      <c r="L854" s="17" t="n">
        <v>46224.7284722222</v>
      </c>
      <c r="M854" s="17" t="n">
        <v>46224.7736111111</v>
      </c>
      <c r="N854" s="17" t="n">
        <v>46224.7951388889</v>
      </c>
      <c r="O854" s="17" t="n">
        <v>46224.9111111111</v>
      </c>
      <c r="P854" s="17" t="n">
        <v>46224.9236111111</v>
      </c>
      <c r="Q854" s="17" t="n">
        <v>46224.9423611111</v>
      </c>
      <c r="R854" s="0" t="n">
        <v>867</v>
      </c>
      <c r="S854" s="0" t="n">
        <v>0</v>
      </c>
      <c r="T854" s="0" t="n">
        <v>0</v>
      </c>
      <c r="U854" s="18" t="s">
        <v>130</v>
      </c>
      <c r="V854" s="18" t="s">
        <v>131</v>
      </c>
      <c r="W854" s="0" t="str">
        <f aca="false">IF(AND(X854&gt;=6,X854&lt;14),"A",IF(AND(X854&gt;=14,X854&lt;22),"B","C"))</f>
        <v>B</v>
      </c>
      <c r="X854" s="18" t="n">
        <f aca="false">HOUR(H854)</f>
        <v>16</v>
      </c>
      <c r="Y854" s="18" t="n">
        <f aca="false">ROUND((I854-H854)*1440,0)</f>
        <v>29</v>
      </c>
      <c r="Z854" s="18" t="n">
        <f aca="false">ROUND((J854-I854)*1440,0)</f>
        <v>12</v>
      </c>
      <c r="AA854" s="18" t="n">
        <f aca="false">ROUND((K854-J854)*1440,0)</f>
        <v>33</v>
      </c>
      <c r="AB854" s="18" t="n">
        <f aca="false">ROUND((L854-K854)*1440,0)</f>
        <v>13</v>
      </c>
      <c r="AC854" s="18" t="n">
        <f aca="false">ROUND((M854-L854)*1440,0)</f>
        <v>65</v>
      </c>
      <c r="AD854" s="18" t="n">
        <f aca="false">IF(N854="","",ROUND((N854-M854)*1440,0))</f>
        <v>31</v>
      </c>
      <c r="AE854" s="18" t="n">
        <f aca="false">IF(O854="","",ROUND((O854-N854)*1440,0))</f>
        <v>167</v>
      </c>
      <c r="AF854" s="18" t="n">
        <f aca="false">IF(P854="","",ROUND((P854-O854)*1440,0))</f>
        <v>18</v>
      </c>
      <c r="AG854" s="18" t="n">
        <f aca="false">IF(Q854="","",ROUND((Q854-P854)*1440,0))</f>
        <v>27</v>
      </c>
      <c r="AH854" s="18" t="n">
        <f aca="false">IF(Q854="","",ROUND((Q854-H854)*1440,0))</f>
        <v>395</v>
      </c>
      <c r="AI854" s="19" t="n">
        <f aca="false">ROUND(IF(O854="",Assumptions!$B$25-K854,O854-K854)*24,1)</f>
        <v>4.6</v>
      </c>
      <c r="AJ854" s="20" t="n">
        <f aca="false">ROUND(MAX(N(Y854)/Assumptions!$C$5, N(Z854)/Assumptions!$C$6, N(AA854)/Assumptions!$C$7, N(AB854)/Assumptions!$C$8, N(AC854)/Assumptions!$C$9, N(AD854)/Assumptions!$C$10, N(AE854)/Assumptions!$C$11, N(AF854)/Assumptions!$C$12, N(AG854)/Assumptions!$C$13),3)</f>
        <v>3.711</v>
      </c>
      <c r="AK854" s="0" t="str">
        <f aca="false">IF(OR(U854="Pending",U854="On Hold"),"Open GRN (awaiting)",IF(AJ854&lt;=1,"Within SLA",IF(ROUND(N(Y854)/Assumptions!$C$5,3)=AJ854,"Gate Wait",IF(ROUND(N(Z854)/Assumptions!$C$6,3)=AJ854,"Dock Wait",IF(ROUND(N(AA854)/Assumptions!$C$7,3)=AJ854,"Unloading",IF(ROUND(N(AB854)/Assumptions!$C$8,3)=AJ854,"Unload-to-QC Wait",IF(ROUND(N(AC854)/Assumptions!$C$9,3)=AJ854,"QC",IF(ROUND(N(AD854)/Assumptions!$C$10,3)=AJ854,"QC-to-GRN Wait",IF(ROUND(N(AE854)/Assumptions!$C$11,3)=AJ854,"GRN Processing",IF(ROUND(N(AF854)/Assumptions!$C$12,3)=AJ854,"GRN-to-Putaway Wait",IF(ROUND(N(AG854)/Assumptions!$C$13,3)=AJ854,"Putaway","Within SLA")))))))))))</f>
        <v>GRN Processing</v>
      </c>
    </row>
    <row r="855" customFormat="false" ht="15" hidden="false" customHeight="false" outlineLevel="0" collapsed="false">
      <c r="A855" s="0" t="s">
        <v>2640</v>
      </c>
      <c r="B855" s="0" t="s">
        <v>2641</v>
      </c>
      <c r="C855" s="0" t="s">
        <v>134</v>
      </c>
      <c r="D855" s="0" t="s">
        <v>147</v>
      </c>
      <c r="E855" s="0" t="s">
        <v>2642</v>
      </c>
      <c r="F855" s="0" t="s">
        <v>149</v>
      </c>
      <c r="G855" s="0" t="s">
        <v>167</v>
      </c>
      <c r="H855" s="17" t="n">
        <v>46224.6701388889</v>
      </c>
      <c r="I855" s="17" t="n">
        <v>46224.8590277778</v>
      </c>
      <c r="J855" s="17" t="n">
        <v>46224.8638888889</v>
      </c>
      <c r="K855" s="17" t="n">
        <v>46224.9048611111</v>
      </c>
      <c r="L855" s="17" t="n">
        <v>46224.9097222222</v>
      </c>
      <c r="M855" s="17" t="n">
        <v>46224.93125</v>
      </c>
      <c r="N855" s="17" t="n">
        <v>46224.9625</v>
      </c>
      <c r="O855" s="17" t="n">
        <v>46224.9673611111</v>
      </c>
      <c r="P855" s="17" t="n">
        <v>46224.9833333333</v>
      </c>
      <c r="Q855" s="17" t="n">
        <v>46225.0208333333</v>
      </c>
      <c r="R855" s="0" t="n">
        <v>1496</v>
      </c>
      <c r="S855" s="0" t="n">
        <v>0</v>
      </c>
      <c r="T855" s="0" t="n">
        <v>0</v>
      </c>
      <c r="U855" s="18" t="s">
        <v>130</v>
      </c>
      <c r="V855" s="18" t="s">
        <v>139</v>
      </c>
      <c r="W855" s="0" t="str">
        <f aca="false">IF(AND(X855&gt;=6,X855&lt;14),"A",IF(AND(X855&gt;=14,X855&lt;22),"B","C"))</f>
        <v>B</v>
      </c>
      <c r="X855" s="18" t="n">
        <f aca="false">HOUR(H855)</f>
        <v>16</v>
      </c>
      <c r="Y855" s="18" t="n">
        <f aca="false">ROUND((I855-H855)*1440,0)</f>
        <v>272</v>
      </c>
      <c r="Z855" s="18" t="n">
        <f aca="false">ROUND((J855-I855)*1440,0)</f>
        <v>7</v>
      </c>
      <c r="AA855" s="18" t="n">
        <f aca="false">ROUND((K855-J855)*1440,0)</f>
        <v>59</v>
      </c>
      <c r="AB855" s="18" t="n">
        <f aca="false">ROUND((L855-K855)*1440,0)</f>
        <v>7</v>
      </c>
      <c r="AC855" s="18" t="n">
        <f aca="false">ROUND((M855-L855)*1440,0)</f>
        <v>31</v>
      </c>
      <c r="AD855" s="18" t="n">
        <f aca="false">IF(N855="","",ROUND((N855-M855)*1440,0))</f>
        <v>45</v>
      </c>
      <c r="AE855" s="18" t="n">
        <f aca="false">IF(O855="","",ROUND((O855-N855)*1440,0))</f>
        <v>7</v>
      </c>
      <c r="AF855" s="18" t="n">
        <f aca="false">IF(P855="","",ROUND((P855-O855)*1440,0))</f>
        <v>23</v>
      </c>
      <c r="AG855" s="18" t="n">
        <f aca="false">IF(Q855="","",ROUND((Q855-P855)*1440,0))</f>
        <v>54</v>
      </c>
      <c r="AH855" s="18" t="n">
        <f aca="false">IF(Q855="","",ROUND((Q855-H855)*1440,0))</f>
        <v>505</v>
      </c>
      <c r="AI855" s="19" t="n">
        <f aca="false">ROUND(IF(O855="",Assumptions!$B$25-K855,O855-K855)*24,1)</f>
        <v>1.5</v>
      </c>
      <c r="AJ855" s="20" t="n">
        <f aca="false">ROUND(MAX(N(Y855)/Assumptions!$C$5, N(Z855)/Assumptions!$C$6, N(AA855)/Assumptions!$C$7, N(AB855)/Assumptions!$C$8, N(AC855)/Assumptions!$C$9, N(AD855)/Assumptions!$C$10, N(AE855)/Assumptions!$C$11, N(AF855)/Assumptions!$C$12, N(AG855)/Assumptions!$C$13),3)</f>
        <v>9.067</v>
      </c>
      <c r="AK855" s="0" t="str">
        <f aca="false">IF(OR(U855="Pending",U855="On Hold"),"Open GRN (awaiting)",IF(AJ855&lt;=1,"Within SLA",IF(ROUND(N(Y855)/Assumptions!$C$5,3)=AJ855,"Gate Wait",IF(ROUND(N(Z855)/Assumptions!$C$6,3)=AJ855,"Dock Wait",IF(ROUND(N(AA855)/Assumptions!$C$7,3)=AJ855,"Unloading",IF(ROUND(N(AB855)/Assumptions!$C$8,3)=AJ855,"Unload-to-QC Wait",IF(ROUND(N(AC855)/Assumptions!$C$9,3)=AJ855,"QC",IF(ROUND(N(AD855)/Assumptions!$C$10,3)=AJ855,"QC-to-GRN Wait",IF(ROUND(N(AE855)/Assumptions!$C$11,3)=AJ855,"GRN Processing",IF(ROUND(N(AF855)/Assumptions!$C$12,3)=AJ855,"GRN-to-Putaway Wait",IF(ROUND(N(AG855)/Assumptions!$C$13,3)=AJ855,"Putaway","Within SLA")))))))))))</f>
        <v>Gate Wait</v>
      </c>
    </row>
    <row r="856" customFormat="false" ht="15" hidden="false" customHeight="false" outlineLevel="0" collapsed="false">
      <c r="A856" s="0" t="s">
        <v>2643</v>
      </c>
      <c r="B856" s="0" t="s">
        <v>2644</v>
      </c>
      <c r="C856" s="0" t="s">
        <v>153</v>
      </c>
      <c r="D856" s="0" t="s">
        <v>147</v>
      </c>
      <c r="E856" s="0" t="s">
        <v>2645</v>
      </c>
      <c r="F856" s="0" t="s">
        <v>128</v>
      </c>
      <c r="G856" s="0" t="s">
        <v>150</v>
      </c>
      <c r="H856" s="17" t="n">
        <v>46224.6840277778</v>
      </c>
      <c r="I856" s="17" t="n">
        <v>46224.7</v>
      </c>
      <c r="J856" s="17" t="n">
        <v>46224.7027777778</v>
      </c>
      <c r="K856" s="17" t="n">
        <v>46224.7277777778</v>
      </c>
      <c r="L856" s="17" t="n">
        <v>46224.7326388889</v>
      </c>
      <c r="M856" s="17" t="n">
        <v>46224.7395833333</v>
      </c>
      <c r="N856" s="17" t="n">
        <v>46224.7590277778</v>
      </c>
      <c r="O856" s="17" t="n">
        <v>46224.89375</v>
      </c>
      <c r="P856" s="17" t="n">
        <v>46224.8993055556</v>
      </c>
      <c r="Q856" s="17" t="n">
        <v>46224.9076388889</v>
      </c>
      <c r="R856" s="0" t="n">
        <v>108</v>
      </c>
      <c r="S856" s="0" t="n">
        <v>0</v>
      </c>
      <c r="T856" s="0" t="n">
        <v>0</v>
      </c>
      <c r="U856" s="18" t="s">
        <v>130</v>
      </c>
      <c r="V856" s="18" t="s">
        <v>156</v>
      </c>
      <c r="W856" s="0" t="str">
        <f aca="false">IF(AND(X856&gt;=6,X856&lt;14),"A",IF(AND(X856&gt;=14,X856&lt;22),"B","C"))</f>
        <v>B</v>
      </c>
      <c r="X856" s="18" t="n">
        <f aca="false">HOUR(H856)</f>
        <v>16</v>
      </c>
      <c r="Y856" s="18" t="n">
        <f aca="false">ROUND((I856-H856)*1440,0)</f>
        <v>23</v>
      </c>
      <c r="Z856" s="18" t="n">
        <f aca="false">ROUND((J856-I856)*1440,0)</f>
        <v>4</v>
      </c>
      <c r="AA856" s="18" t="n">
        <f aca="false">ROUND((K856-J856)*1440,0)</f>
        <v>36</v>
      </c>
      <c r="AB856" s="18" t="n">
        <f aca="false">ROUND((L856-K856)*1440,0)</f>
        <v>7</v>
      </c>
      <c r="AC856" s="18" t="n">
        <f aca="false">ROUND((M856-L856)*1440,0)</f>
        <v>10</v>
      </c>
      <c r="AD856" s="18" t="n">
        <f aca="false">IF(N856="","",ROUND((N856-M856)*1440,0))</f>
        <v>28</v>
      </c>
      <c r="AE856" s="18" t="n">
        <f aca="false">IF(O856="","",ROUND((O856-N856)*1440,0))</f>
        <v>194</v>
      </c>
      <c r="AF856" s="18" t="n">
        <f aca="false">IF(P856="","",ROUND((P856-O856)*1440,0))</f>
        <v>8</v>
      </c>
      <c r="AG856" s="18" t="n">
        <f aca="false">IF(Q856="","",ROUND((Q856-P856)*1440,0))</f>
        <v>12</v>
      </c>
      <c r="AH856" s="18" t="n">
        <f aca="false">IF(Q856="","",ROUND((Q856-H856)*1440,0))</f>
        <v>322</v>
      </c>
      <c r="AI856" s="19" t="n">
        <f aca="false">ROUND(IF(O856="",Assumptions!$B$25-K856,O856-K856)*24,1)</f>
        <v>4</v>
      </c>
      <c r="AJ856" s="20" t="n">
        <f aca="false">ROUND(MAX(N(Y856)/Assumptions!$C$5, N(Z856)/Assumptions!$C$6, N(AA856)/Assumptions!$C$7, N(AB856)/Assumptions!$C$8, N(AC856)/Assumptions!$C$9, N(AD856)/Assumptions!$C$10, N(AE856)/Assumptions!$C$11, N(AF856)/Assumptions!$C$12, N(AG856)/Assumptions!$C$13),3)</f>
        <v>4.311</v>
      </c>
      <c r="AK856" s="0" t="str">
        <f aca="false">IF(OR(U856="Pending",U856="On Hold"),"Open GRN (awaiting)",IF(AJ856&lt;=1,"Within SLA",IF(ROUND(N(Y856)/Assumptions!$C$5,3)=AJ856,"Gate Wait",IF(ROUND(N(Z856)/Assumptions!$C$6,3)=AJ856,"Dock Wait",IF(ROUND(N(AA856)/Assumptions!$C$7,3)=AJ856,"Unloading",IF(ROUND(N(AB856)/Assumptions!$C$8,3)=AJ856,"Unload-to-QC Wait",IF(ROUND(N(AC856)/Assumptions!$C$9,3)=AJ856,"QC",IF(ROUND(N(AD856)/Assumptions!$C$10,3)=AJ856,"QC-to-GRN Wait",IF(ROUND(N(AE856)/Assumptions!$C$11,3)=AJ856,"GRN Processing",IF(ROUND(N(AF856)/Assumptions!$C$12,3)=AJ856,"GRN-to-Putaway Wait",IF(ROUND(N(AG856)/Assumptions!$C$13,3)=AJ856,"Putaway","Within SLA")))))))))))</f>
        <v>GRN Processing</v>
      </c>
    </row>
    <row r="857" customFormat="false" ht="15" hidden="false" customHeight="false" outlineLevel="0" collapsed="false">
      <c r="A857" s="0" t="s">
        <v>2646</v>
      </c>
      <c r="B857" s="0" t="s">
        <v>2647</v>
      </c>
      <c r="C857" s="0" t="s">
        <v>286</v>
      </c>
      <c r="D857" s="0" t="s">
        <v>147</v>
      </c>
      <c r="E857" s="0" t="s">
        <v>2648</v>
      </c>
      <c r="F857" s="0" t="s">
        <v>121</v>
      </c>
      <c r="G857" s="0" t="s">
        <v>167</v>
      </c>
      <c r="H857" s="17" t="n">
        <v>46224.6972222222</v>
      </c>
      <c r="I857" s="17" t="n">
        <v>46224.7333333333</v>
      </c>
      <c r="J857" s="17" t="n">
        <v>46224.7409722222</v>
      </c>
      <c r="K857" s="17" t="n">
        <v>46224.7854166667</v>
      </c>
      <c r="L857" s="17" t="n">
        <v>46224.7951388889</v>
      </c>
      <c r="M857" s="17" t="n">
        <v>46224.8013888889</v>
      </c>
      <c r="N857" s="17" t="n">
        <v>46224.9555555556</v>
      </c>
      <c r="O857" s="17" t="n">
        <v>46224.9708333333</v>
      </c>
      <c r="P857" s="17" t="n">
        <v>46224.9833333333</v>
      </c>
      <c r="Q857" s="17" t="n">
        <v>46225</v>
      </c>
      <c r="R857" s="0" t="n">
        <v>283</v>
      </c>
      <c r="S857" s="0" t="n">
        <v>0</v>
      </c>
      <c r="T857" s="0" t="n">
        <v>0</v>
      </c>
      <c r="U857" s="18" t="s">
        <v>130</v>
      </c>
      <c r="V857" s="18" t="s">
        <v>156</v>
      </c>
      <c r="W857" s="0" t="str">
        <f aca="false">IF(AND(X857&gt;=6,X857&lt;14),"A",IF(AND(X857&gt;=14,X857&lt;22),"B","C"))</f>
        <v>B</v>
      </c>
      <c r="X857" s="18" t="n">
        <f aca="false">HOUR(H857)</f>
        <v>16</v>
      </c>
      <c r="Y857" s="18" t="n">
        <f aca="false">ROUND((I857-H857)*1440,0)</f>
        <v>52</v>
      </c>
      <c r="Z857" s="18" t="n">
        <f aca="false">ROUND((J857-I857)*1440,0)</f>
        <v>11</v>
      </c>
      <c r="AA857" s="18" t="n">
        <f aca="false">ROUND((K857-J857)*1440,0)</f>
        <v>64</v>
      </c>
      <c r="AB857" s="18" t="n">
        <f aca="false">ROUND((L857-K857)*1440,0)</f>
        <v>14</v>
      </c>
      <c r="AC857" s="18" t="n">
        <f aca="false">ROUND((M857-L857)*1440,0)</f>
        <v>9</v>
      </c>
      <c r="AD857" s="18" t="n">
        <f aca="false">IF(N857="","",ROUND((N857-M857)*1440,0))</f>
        <v>222</v>
      </c>
      <c r="AE857" s="18" t="n">
        <f aca="false">IF(O857="","",ROUND((O857-N857)*1440,0))</f>
        <v>22</v>
      </c>
      <c r="AF857" s="18" t="n">
        <f aca="false">IF(P857="","",ROUND((P857-O857)*1440,0))</f>
        <v>18</v>
      </c>
      <c r="AG857" s="18" t="n">
        <f aca="false">IF(Q857="","",ROUND((Q857-P857)*1440,0))</f>
        <v>24</v>
      </c>
      <c r="AH857" s="18" t="n">
        <f aca="false">IF(Q857="","",ROUND((Q857-H857)*1440,0))</f>
        <v>436</v>
      </c>
      <c r="AI857" s="19" t="n">
        <f aca="false">ROUND(IF(O857="",Assumptions!$B$25-K857,O857-K857)*24,1)</f>
        <v>4.5</v>
      </c>
      <c r="AJ857" s="20" t="n">
        <f aca="false">ROUND(MAX(N(Y857)/Assumptions!$C$5, N(Z857)/Assumptions!$C$6, N(AA857)/Assumptions!$C$7, N(AB857)/Assumptions!$C$8, N(AC857)/Assumptions!$C$9, N(AD857)/Assumptions!$C$10, N(AE857)/Assumptions!$C$11, N(AF857)/Assumptions!$C$12, N(AG857)/Assumptions!$C$13),3)</f>
        <v>7.4</v>
      </c>
      <c r="AK857" s="0" t="str">
        <f aca="false">IF(OR(U857="Pending",U857="On Hold"),"Open GRN (awaiting)",IF(AJ857&lt;=1,"Within SLA",IF(ROUND(N(Y857)/Assumptions!$C$5,3)=AJ857,"Gate Wait",IF(ROUND(N(Z857)/Assumptions!$C$6,3)=AJ857,"Dock Wait",IF(ROUND(N(AA857)/Assumptions!$C$7,3)=AJ857,"Unloading",IF(ROUND(N(AB857)/Assumptions!$C$8,3)=AJ857,"Unload-to-QC Wait",IF(ROUND(N(AC857)/Assumptions!$C$9,3)=AJ857,"QC",IF(ROUND(N(AD857)/Assumptions!$C$10,3)=AJ857,"QC-to-GRN Wait",IF(ROUND(N(AE857)/Assumptions!$C$11,3)=AJ857,"GRN Processing",IF(ROUND(N(AF857)/Assumptions!$C$12,3)=AJ857,"GRN-to-Putaway Wait",IF(ROUND(N(AG857)/Assumptions!$C$13,3)=AJ857,"Putaway","Within SLA")))))))))))</f>
        <v>QC-to-GRN Wait</v>
      </c>
    </row>
    <row r="858" customFormat="false" ht="15" hidden="false" customHeight="false" outlineLevel="0" collapsed="false">
      <c r="A858" s="0" t="s">
        <v>2649</v>
      </c>
      <c r="B858" s="0" t="s">
        <v>2650</v>
      </c>
      <c r="C858" s="0" t="s">
        <v>170</v>
      </c>
      <c r="D858" s="0" t="s">
        <v>147</v>
      </c>
      <c r="E858" s="0" t="s">
        <v>2651</v>
      </c>
      <c r="F858" s="0" t="s">
        <v>172</v>
      </c>
      <c r="G858" s="0" t="s">
        <v>150</v>
      </c>
      <c r="H858" s="17" t="n">
        <v>46224.7041666667</v>
      </c>
      <c r="I858" s="17" t="n">
        <v>46224.7319444444</v>
      </c>
      <c r="J858" s="17" t="n">
        <v>46224.7416666667</v>
      </c>
      <c r="K858" s="17" t="n">
        <v>46224.7652777778</v>
      </c>
      <c r="L858" s="17" t="n">
        <v>46224.7722222222</v>
      </c>
      <c r="M858" s="17" t="n">
        <v>46224.8159722222</v>
      </c>
      <c r="N858" s="17" t="n">
        <v>46224.8472222222</v>
      </c>
      <c r="O858" s="17" t="n">
        <v>46224.8701388889</v>
      </c>
      <c r="P858" s="17" t="n">
        <v>46224.8909722222</v>
      </c>
      <c r="Q858" s="17" t="n">
        <v>46224.91875</v>
      </c>
      <c r="R858" s="0" t="n">
        <v>663</v>
      </c>
      <c r="S858" s="0" t="n">
        <v>0</v>
      </c>
      <c r="T858" s="0" t="n">
        <v>0</v>
      </c>
      <c r="U858" s="18" t="s">
        <v>130</v>
      </c>
      <c r="V858" s="18" t="s">
        <v>131</v>
      </c>
      <c r="W858" s="0" t="str">
        <f aca="false">IF(AND(X858&gt;=6,X858&lt;14),"A",IF(AND(X858&gt;=14,X858&lt;22),"B","C"))</f>
        <v>B</v>
      </c>
      <c r="X858" s="18" t="n">
        <f aca="false">HOUR(H858)</f>
        <v>16</v>
      </c>
      <c r="Y858" s="18" t="n">
        <f aca="false">ROUND((I858-H858)*1440,0)</f>
        <v>40</v>
      </c>
      <c r="Z858" s="18" t="n">
        <f aca="false">ROUND((J858-I858)*1440,0)</f>
        <v>14</v>
      </c>
      <c r="AA858" s="18" t="n">
        <f aca="false">ROUND((K858-J858)*1440,0)</f>
        <v>34</v>
      </c>
      <c r="AB858" s="18" t="n">
        <f aca="false">ROUND((L858-K858)*1440,0)</f>
        <v>10</v>
      </c>
      <c r="AC858" s="18" t="n">
        <f aca="false">ROUND((M858-L858)*1440,0)</f>
        <v>63</v>
      </c>
      <c r="AD858" s="18" t="n">
        <f aca="false">IF(N858="","",ROUND((N858-M858)*1440,0))</f>
        <v>45</v>
      </c>
      <c r="AE858" s="18" t="n">
        <f aca="false">IF(O858="","",ROUND((O858-N858)*1440,0))</f>
        <v>33</v>
      </c>
      <c r="AF858" s="18" t="n">
        <f aca="false">IF(P858="","",ROUND((P858-O858)*1440,0))</f>
        <v>30</v>
      </c>
      <c r="AG858" s="18" t="n">
        <f aca="false">IF(Q858="","",ROUND((Q858-P858)*1440,0))</f>
        <v>40</v>
      </c>
      <c r="AH858" s="18" t="n">
        <f aca="false">IF(Q858="","",ROUND((Q858-H858)*1440,0))</f>
        <v>309</v>
      </c>
      <c r="AI858" s="19" t="n">
        <f aca="false">ROUND(IF(O858="",Assumptions!$B$25-K858,O858-K858)*24,1)</f>
        <v>2.5</v>
      </c>
      <c r="AJ858" s="20" t="n">
        <f aca="false">ROUND(MAX(N(Y858)/Assumptions!$C$5, N(Z858)/Assumptions!$C$6, N(AA858)/Assumptions!$C$7, N(AB858)/Assumptions!$C$8, N(AC858)/Assumptions!$C$9, N(AD858)/Assumptions!$C$10, N(AE858)/Assumptions!$C$11, N(AF858)/Assumptions!$C$12, N(AG858)/Assumptions!$C$13),3)</f>
        <v>1.5</v>
      </c>
      <c r="AK858" s="0" t="str">
        <f aca="false">IF(OR(U858="Pending",U858="On Hold"),"Open GRN (awaiting)",IF(AJ858&lt;=1,"Within SLA",IF(ROUND(N(Y858)/Assumptions!$C$5,3)=AJ858,"Gate Wait",IF(ROUND(N(Z858)/Assumptions!$C$6,3)=AJ858,"Dock Wait",IF(ROUND(N(AA858)/Assumptions!$C$7,3)=AJ858,"Unloading",IF(ROUND(N(AB858)/Assumptions!$C$8,3)=AJ858,"Unload-to-QC Wait",IF(ROUND(N(AC858)/Assumptions!$C$9,3)=AJ858,"QC",IF(ROUND(N(AD858)/Assumptions!$C$10,3)=AJ858,"QC-to-GRN Wait",IF(ROUND(N(AE858)/Assumptions!$C$11,3)=AJ858,"GRN Processing",IF(ROUND(N(AF858)/Assumptions!$C$12,3)=AJ858,"GRN-to-Putaway Wait",IF(ROUND(N(AG858)/Assumptions!$C$13,3)=AJ858,"Putaway","Within SLA")))))))))))</f>
        <v>QC-to-GRN Wait</v>
      </c>
    </row>
    <row r="859" customFormat="false" ht="15" hidden="false" customHeight="false" outlineLevel="0" collapsed="false">
      <c r="A859" s="0" t="s">
        <v>2652</v>
      </c>
      <c r="B859" s="0" t="s">
        <v>2653</v>
      </c>
      <c r="C859" s="0" t="s">
        <v>286</v>
      </c>
      <c r="D859" s="0" t="s">
        <v>119</v>
      </c>
      <c r="E859" s="0" t="s">
        <v>2654</v>
      </c>
      <c r="F859" s="0" t="s">
        <v>121</v>
      </c>
      <c r="G859" s="0" t="s">
        <v>122</v>
      </c>
      <c r="H859" s="17" t="n">
        <v>46224.7395833333</v>
      </c>
      <c r="I859" s="17" t="n">
        <v>46224.7555555556</v>
      </c>
      <c r="J859" s="17" t="n">
        <v>46224.7625</v>
      </c>
      <c r="K859" s="17" t="n">
        <v>46224.7972222222</v>
      </c>
      <c r="L859" s="17" t="n">
        <v>46224.8006944444</v>
      </c>
      <c r="M859" s="17" t="n">
        <v>46224.8381944444</v>
      </c>
      <c r="N859" s="17" t="n">
        <v>46224.8569444444</v>
      </c>
      <c r="O859" s="17" t="n">
        <v>46224.9888888889</v>
      </c>
      <c r="P859" s="17" t="n">
        <v>46225.0020833333</v>
      </c>
      <c r="Q859" s="17" t="n">
        <v>46225.0402777778</v>
      </c>
      <c r="R859" s="0" t="n">
        <v>1081</v>
      </c>
      <c r="S859" s="0" t="n">
        <v>0</v>
      </c>
      <c r="T859" s="0" t="n">
        <v>0</v>
      </c>
      <c r="U859" s="18" t="s">
        <v>130</v>
      </c>
      <c r="V859" s="18" t="s">
        <v>156</v>
      </c>
      <c r="W859" s="0" t="str">
        <f aca="false">IF(AND(X859&gt;=6,X859&lt;14),"A",IF(AND(X859&gt;=14,X859&lt;22),"B","C"))</f>
        <v>B</v>
      </c>
      <c r="X859" s="18" t="n">
        <f aca="false">HOUR(H859)</f>
        <v>17</v>
      </c>
      <c r="Y859" s="18" t="n">
        <f aca="false">ROUND((I859-H859)*1440,0)</f>
        <v>23</v>
      </c>
      <c r="Z859" s="18" t="n">
        <f aca="false">ROUND((J859-I859)*1440,0)</f>
        <v>10</v>
      </c>
      <c r="AA859" s="18" t="n">
        <f aca="false">ROUND((K859-J859)*1440,0)</f>
        <v>50</v>
      </c>
      <c r="AB859" s="18" t="n">
        <f aca="false">ROUND((L859-K859)*1440,0)</f>
        <v>5</v>
      </c>
      <c r="AC859" s="18" t="n">
        <f aca="false">ROUND((M859-L859)*1440,0)</f>
        <v>54</v>
      </c>
      <c r="AD859" s="18" t="n">
        <f aca="false">IF(N859="","",ROUND((N859-M859)*1440,0))</f>
        <v>27</v>
      </c>
      <c r="AE859" s="18" t="n">
        <f aca="false">IF(O859="","",ROUND((O859-N859)*1440,0))</f>
        <v>190</v>
      </c>
      <c r="AF859" s="18" t="n">
        <f aca="false">IF(P859="","",ROUND((P859-O859)*1440,0))</f>
        <v>19</v>
      </c>
      <c r="AG859" s="18" t="n">
        <f aca="false">IF(Q859="","",ROUND((Q859-P859)*1440,0))</f>
        <v>55</v>
      </c>
      <c r="AH859" s="18" t="n">
        <f aca="false">IF(Q859="","",ROUND((Q859-H859)*1440,0))</f>
        <v>433</v>
      </c>
      <c r="AI859" s="19" t="n">
        <f aca="false">ROUND(IF(O859="",Assumptions!$B$25-K859,O859-K859)*24,1)</f>
        <v>4.6</v>
      </c>
      <c r="AJ859" s="20" t="n">
        <f aca="false">ROUND(MAX(N(Y859)/Assumptions!$C$5, N(Z859)/Assumptions!$C$6, N(AA859)/Assumptions!$C$7, N(AB859)/Assumptions!$C$8, N(AC859)/Assumptions!$C$9, N(AD859)/Assumptions!$C$10, N(AE859)/Assumptions!$C$11, N(AF859)/Assumptions!$C$12, N(AG859)/Assumptions!$C$13),3)</f>
        <v>4.222</v>
      </c>
      <c r="AK859" s="0" t="str">
        <f aca="false">IF(OR(U859="Pending",U859="On Hold"),"Open GRN (awaiting)",IF(AJ859&lt;=1,"Within SLA",IF(ROUND(N(Y859)/Assumptions!$C$5,3)=AJ859,"Gate Wait",IF(ROUND(N(Z859)/Assumptions!$C$6,3)=AJ859,"Dock Wait",IF(ROUND(N(AA859)/Assumptions!$C$7,3)=AJ859,"Unloading",IF(ROUND(N(AB859)/Assumptions!$C$8,3)=AJ859,"Unload-to-QC Wait",IF(ROUND(N(AC859)/Assumptions!$C$9,3)=AJ859,"QC",IF(ROUND(N(AD859)/Assumptions!$C$10,3)=AJ859,"QC-to-GRN Wait",IF(ROUND(N(AE859)/Assumptions!$C$11,3)=AJ859,"GRN Processing",IF(ROUND(N(AF859)/Assumptions!$C$12,3)=AJ859,"GRN-to-Putaway Wait",IF(ROUND(N(AG859)/Assumptions!$C$13,3)=AJ859,"Putaway","Within SLA")))))))))))</f>
        <v>GRN Processing</v>
      </c>
    </row>
    <row r="860" customFormat="false" ht="15" hidden="false" customHeight="false" outlineLevel="0" collapsed="false">
      <c r="A860" s="0" t="s">
        <v>2655</v>
      </c>
      <c r="B860" s="0" t="s">
        <v>2656</v>
      </c>
      <c r="C860" s="0" t="s">
        <v>153</v>
      </c>
      <c r="D860" s="0" t="s">
        <v>147</v>
      </c>
      <c r="E860" s="0" t="s">
        <v>689</v>
      </c>
      <c r="F860" s="0" t="s">
        <v>155</v>
      </c>
      <c r="G860" s="0" t="s">
        <v>167</v>
      </c>
      <c r="H860" s="17" t="n">
        <v>46224.7465277778</v>
      </c>
      <c r="I860" s="17" t="n">
        <v>46224.7597222222</v>
      </c>
      <c r="J860" s="17" t="n">
        <v>46224.7652777778</v>
      </c>
      <c r="K860" s="17" t="n">
        <v>46224.7826388889</v>
      </c>
      <c r="L860" s="17" t="n">
        <v>46224.7895833333</v>
      </c>
      <c r="M860" s="17" t="n">
        <v>46224.8076388889</v>
      </c>
      <c r="N860" s="17" t="n">
        <v>46224.9388888889</v>
      </c>
      <c r="O860" s="17" t="n">
        <v>46224.9513888889</v>
      </c>
      <c r="P860" s="17" t="n">
        <v>46224.9569444444</v>
      </c>
      <c r="Q860" s="17" t="n">
        <v>46224.9659722222</v>
      </c>
      <c r="R860" s="0" t="n">
        <v>172</v>
      </c>
      <c r="S860" s="0" t="n">
        <v>0</v>
      </c>
      <c r="T860" s="0" t="n">
        <v>0</v>
      </c>
      <c r="U860" s="18" t="s">
        <v>130</v>
      </c>
      <c r="V860" s="18" t="s">
        <v>156</v>
      </c>
      <c r="W860" s="0" t="str">
        <f aca="false">IF(AND(X860&gt;=6,X860&lt;14),"A",IF(AND(X860&gt;=14,X860&lt;22),"B","C"))</f>
        <v>B</v>
      </c>
      <c r="X860" s="18" t="n">
        <f aca="false">HOUR(H860)</f>
        <v>17</v>
      </c>
      <c r="Y860" s="18" t="n">
        <f aca="false">ROUND((I860-H860)*1440,0)</f>
        <v>19</v>
      </c>
      <c r="Z860" s="18" t="n">
        <f aca="false">ROUND((J860-I860)*1440,0)</f>
        <v>8</v>
      </c>
      <c r="AA860" s="18" t="n">
        <f aca="false">ROUND((K860-J860)*1440,0)</f>
        <v>25</v>
      </c>
      <c r="AB860" s="18" t="n">
        <f aca="false">ROUND((L860-K860)*1440,0)</f>
        <v>10</v>
      </c>
      <c r="AC860" s="18" t="n">
        <f aca="false">ROUND((M860-L860)*1440,0)</f>
        <v>26</v>
      </c>
      <c r="AD860" s="18" t="n">
        <f aca="false">IF(N860="","",ROUND((N860-M860)*1440,0))</f>
        <v>189</v>
      </c>
      <c r="AE860" s="18" t="n">
        <f aca="false">IF(O860="","",ROUND((O860-N860)*1440,0))</f>
        <v>18</v>
      </c>
      <c r="AF860" s="18" t="n">
        <f aca="false">IF(P860="","",ROUND((P860-O860)*1440,0))</f>
        <v>8</v>
      </c>
      <c r="AG860" s="18" t="n">
        <f aca="false">IF(Q860="","",ROUND((Q860-P860)*1440,0))</f>
        <v>13</v>
      </c>
      <c r="AH860" s="18" t="n">
        <f aca="false">IF(Q860="","",ROUND((Q860-H860)*1440,0))</f>
        <v>316</v>
      </c>
      <c r="AI860" s="19" t="n">
        <f aca="false">ROUND(IF(O860="",Assumptions!$B$25-K860,O860-K860)*24,1)</f>
        <v>4.1</v>
      </c>
      <c r="AJ860" s="20" t="n">
        <f aca="false">ROUND(MAX(N(Y860)/Assumptions!$C$5, N(Z860)/Assumptions!$C$6, N(AA860)/Assumptions!$C$7, N(AB860)/Assumptions!$C$8, N(AC860)/Assumptions!$C$9, N(AD860)/Assumptions!$C$10, N(AE860)/Assumptions!$C$11, N(AF860)/Assumptions!$C$12, N(AG860)/Assumptions!$C$13),3)</f>
        <v>6.3</v>
      </c>
      <c r="AK860" s="0" t="str">
        <f aca="false">IF(OR(U860="Pending",U860="On Hold"),"Open GRN (awaiting)",IF(AJ860&lt;=1,"Within SLA",IF(ROUND(N(Y860)/Assumptions!$C$5,3)=AJ860,"Gate Wait",IF(ROUND(N(Z860)/Assumptions!$C$6,3)=AJ860,"Dock Wait",IF(ROUND(N(AA860)/Assumptions!$C$7,3)=AJ860,"Unloading",IF(ROUND(N(AB860)/Assumptions!$C$8,3)=AJ860,"Unload-to-QC Wait",IF(ROUND(N(AC860)/Assumptions!$C$9,3)=AJ860,"QC",IF(ROUND(N(AD860)/Assumptions!$C$10,3)=AJ860,"QC-to-GRN Wait",IF(ROUND(N(AE860)/Assumptions!$C$11,3)=AJ860,"GRN Processing",IF(ROUND(N(AF860)/Assumptions!$C$12,3)=AJ860,"GRN-to-Putaway Wait",IF(ROUND(N(AG860)/Assumptions!$C$13,3)=AJ860,"Putaway","Within SLA")))))))))))</f>
        <v>QC-to-GRN Wait</v>
      </c>
    </row>
    <row r="861" customFormat="false" ht="15" hidden="false" customHeight="false" outlineLevel="0" collapsed="false">
      <c r="A861" s="0" t="s">
        <v>2657</v>
      </c>
      <c r="B861" s="0" t="s">
        <v>2658</v>
      </c>
      <c r="C861" s="0" t="s">
        <v>142</v>
      </c>
      <c r="D861" s="0" t="s">
        <v>147</v>
      </c>
      <c r="E861" s="0" t="s">
        <v>2659</v>
      </c>
      <c r="F861" s="0" t="s">
        <v>137</v>
      </c>
      <c r="G861" s="0" t="s">
        <v>150</v>
      </c>
      <c r="H861" s="17" t="n">
        <v>46224.7840277778</v>
      </c>
      <c r="I861" s="17" t="n">
        <v>46224.7888888889</v>
      </c>
      <c r="J861" s="17" t="n">
        <v>46224.7916666667</v>
      </c>
      <c r="K861" s="17" t="n">
        <v>46224.8506944445</v>
      </c>
      <c r="L861" s="17" t="n">
        <v>46224.8625</v>
      </c>
      <c r="M861" s="17" t="n">
        <v>46224.8902777778</v>
      </c>
      <c r="N861" s="17" t="n">
        <v>46224.9159722222</v>
      </c>
      <c r="O861" s="17" t="n">
        <v>46224.9277777778</v>
      </c>
      <c r="P861" s="17" t="n">
        <v>46224.9375</v>
      </c>
      <c r="Q861" s="17" t="n">
        <v>46224.95</v>
      </c>
      <c r="R861" s="0" t="n">
        <v>207</v>
      </c>
      <c r="S861" s="0" t="n">
        <v>0</v>
      </c>
      <c r="T861" s="0" t="n">
        <v>0</v>
      </c>
      <c r="U861" s="18" t="s">
        <v>130</v>
      </c>
      <c r="V861" s="18" t="s">
        <v>144</v>
      </c>
      <c r="W861" s="0" t="str">
        <f aca="false">IF(AND(X861&gt;=6,X861&lt;14),"A",IF(AND(X861&gt;=14,X861&lt;22),"B","C"))</f>
        <v>B</v>
      </c>
      <c r="X861" s="18" t="n">
        <f aca="false">HOUR(H861)</f>
        <v>18</v>
      </c>
      <c r="Y861" s="18" t="n">
        <f aca="false">ROUND((I861-H861)*1440,0)</f>
        <v>7</v>
      </c>
      <c r="Z861" s="18" t="n">
        <f aca="false">ROUND((J861-I861)*1440,0)</f>
        <v>4</v>
      </c>
      <c r="AA861" s="18" t="n">
        <f aca="false">ROUND((K861-J861)*1440,0)</f>
        <v>85</v>
      </c>
      <c r="AB861" s="18" t="n">
        <f aca="false">ROUND((L861-K861)*1440,0)</f>
        <v>17</v>
      </c>
      <c r="AC861" s="18" t="n">
        <f aca="false">ROUND((M861-L861)*1440,0)</f>
        <v>40</v>
      </c>
      <c r="AD861" s="18" t="n">
        <f aca="false">IF(N861="","",ROUND((N861-M861)*1440,0))</f>
        <v>37</v>
      </c>
      <c r="AE861" s="18" t="n">
        <f aca="false">IF(O861="","",ROUND((O861-N861)*1440,0))</f>
        <v>17</v>
      </c>
      <c r="AF861" s="18" t="n">
        <f aca="false">IF(P861="","",ROUND((P861-O861)*1440,0))</f>
        <v>14</v>
      </c>
      <c r="AG861" s="18" t="n">
        <f aca="false">IF(Q861="","",ROUND((Q861-P861)*1440,0))</f>
        <v>18</v>
      </c>
      <c r="AH861" s="18" t="n">
        <f aca="false">IF(Q861="","",ROUND((Q861-H861)*1440,0))</f>
        <v>239</v>
      </c>
      <c r="AI861" s="19" t="n">
        <f aca="false">ROUND(IF(O861="",Assumptions!$B$25-K861,O861-K861)*24,1)</f>
        <v>1.9</v>
      </c>
      <c r="AJ861" s="20" t="n">
        <f aca="false">ROUND(MAX(N(Y861)/Assumptions!$C$5, N(Z861)/Assumptions!$C$6, N(AA861)/Assumptions!$C$7, N(AB861)/Assumptions!$C$8, N(AC861)/Assumptions!$C$9, N(AD861)/Assumptions!$C$10, N(AE861)/Assumptions!$C$11, N(AF861)/Assumptions!$C$12, N(AG861)/Assumptions!$C$13),3)</f>
        <v>1.417</v>
      </c>
      <c r="AK861" s="0" t="str">
        <f aca="false">IF(OR(U861="Pending",U861="On Hold"),"Open GRN (awaiting)",IF(AJ861&lt;=1,"Within SLA",IF(ROUND(N(Y861)/Assumptions!$C$5,3)=AJ861,"Gate Wait",IF(ROUND(N(Z861)/Assumptions!$C$6,3)=AJ861,"Dock Wait",IF(ROUND(N(AA861)/Assumptions!$C$7,3)=AJ861,"Unloading",IF(ROUND(N(AB861)/Assumptions!$C$8,3)=AJ861,"Unload-to-QC Wait",IF(ROUND(N(AC861)/Assumptions!$C$9,3)=AJ861,"QC",IF(ROUND(N(AD861)/Assumptions!$C$10,3)=AJ861,"QC-to-GRN Wait",IF(ROUND(N(AE861)/Assumptions!$C$11,3)=AJ861,"GRN Processing",IF(ROUND(N(AF861)/Assumptions!$C$12,3)=AJ861,"GRN-to-Putaway Wait",IF(ROUND(N(AG861)/Assumptions!$C$13,3)=AJ861,"Putaway","Within SLA")))))))))))</f>
        <v>Unloading</v>
      </c>
    </row>
    <row r="862" customFormat="false" ht="15" hidden="false" customHeight="false" outlineLevel="0" collapsed="false">
      <c r="A862" s="0" t="s">
        <v>2660</v>
      </c>
      <c r="B862" s="0" t="s">
        <v>2661</v>
      </c>
      <c r="C862" s="0" t="s">
        <v>153</v>
      </c>
      <c r="D862" s="0" t="s">
        <v>119</v>
      </c>
      <c r="E862" s="0" t="s">
        <v>2662</v>
      </c>
      <c r="F862" s="0" t="s">
        <v>155</v>
      </c>
      <c r="G862" s="0" t="s">
        <v>129</v>
      </c>
      <c r="H862" s="17" t="n">
        <v>46224.7861111111</v>
      </c>
      <c r="I862" s="17" t="n">
        <v>46224.7916666667</v>
      </c>
      <c r="J862" s="17" t="n">
        <v>46224.7958333333</v>
      </c>
      <c r="K862" s="17" t="n">
        <v>46224.8159722222</v>
      </c>
      <c r="L862" s="17" t="n">
        <v>46224.8222222222</v>
      </c>
      <c r="M862" s="17" t="n">
        <v>46224.8388888889</v>
      </c>
      <c r="N862" s="17" t="n">
        <v>46224.8576388889</v>
      </c>
      <c r="O862" s="17" t="n">
        <v>46224.88125</v>
      </c>
      <c r="P862" s="17" t="n">
        <v>46224.8875</v>
      </c>
      <c r="Q862" s="17" t="n">
        <v>46224.9048611111</v>
      </c>
      <c r="R862" s="0" t="n">
        <v>476</v>
      </c>
      <c r="S862" s="0" t="n">
        <v>0</v>
      </c>
      <c r="T862" s="0" t="n">
        <v>0</v>
      </c>
      <c r="U862" s="18" t="s">
        <v>130</v>
      </c>
      <c r="V862" s="18" t="s">
        <v>333</v>
      </c>
      <c r="W862" s="0" t="str">
        <f aca="false">IF(AND(X862&gt;=6,X862&lt;14),"A",IF(AND(X862&gt;=14,X862&lt;22),"B","C"))</f>
        <v>B</v>
      </c>
      <c r="X862" s="18" t="n">
        <f aca="false">HOUR(H862)</f>
        <v>18</v>
      </c>
      <c r="Y862" s="18" t="n">
        <f aca="false">ROUND((I862-H862)*1440,0)</f>
        <v>8</v>
      </c>
      <c r="Z862" s="18" t="n">
        <f aca="false">ROUND((J862-I862)*1440,0)</f>
        <v>6</v>
      </c>
      <c r="AA862" s="18" t="n">
        <f aca="false">ROUND((K862-J862)*1440,0)</f>
        <v>29</v>
      </c>
      <c r="AB862" s="18" t="n">
        <f aca="false">ROUND((L862-K862)*1440,0)</f>
        <v>9</v>
      </c>
      <c r="AC862" s="18" t="n">
        <f aca="false">ROUND((M862-L862)*1440,0)</f>
        <v>24</v>
      </c>
      <c r="AD862" s="18" t="n">
        <f aca="false">IF(N862="","",ROUND((N862-M862)*1440,0))</f>
        <v>27</v>
      </c>
      <c r="AE862" s="18" t="n">
        <f aca="false">IF(O862="","",ROUND((O862-N862)*1440,0))</f>
        <v>34</v>
      </c>
      <c r="AF862" s="18" t="n">
        <f aca="false">IF(P862="","",ROUND((P862-O862)*1440,0))</f>
        <v>9</v>
      </c>
      <c r="AG862" s="18" t="n">
        <f aca="false">IF(Q862="","",ROUND((Q862-P862)*1440,0))</f>
        <v>25</v>
      </c>
      <c r="AH862" s="18" t="n">
        <f aca="false">IF(Q862="","",ROUND((Q862-H862)*1440,0))</f>
        <v>171</v>
      </c>
      <c r="AI862" s="19" t="n">
        <f aca="false">ROUND(IF(O862="",Assumptions!$B$25-K862,O862-K862)*24,1)</f>
        <v>1.6</v>
      </c>
      <c r="AJ862" s="20" t="n">
        <f aca="false">ROUND(MAX(N(Y862)/Assumptions!$C$5, N(Z862)/Assumptions!$C$6, N(AA862)/Assumptions!$C$7, N(AB862)/Assumptions!$C$8, N(AC862)/Assumptions!$C$9, N(AD862)/Assumptions!$C$10, N(AE862)/Assumptions!$C$11, N(AF862)/Assumptions!$C$12, N(AG862)/Assumptions!$C$13),3)</f>
        <v>0.9</v>
      </c>
      <c r="AK862" s="0" t="str">
        <f aca="false">IF(OR(U862="Pending",U862="On Hold"),"Open GRN (awaiting)",IF(AJ862&lt;=1,"Within SLA",IF(ROUND(N(Y862)/Assumptions!$C$5,3)=AJ862,"Gate Wait",IF(ROUND(N(Z862)/Assumptions!$C$6,3)=AJ862,"Dock Wait",IF(ROUND(N(AA862)/Assumptions!$C$7,3)=AJ862,"Unloading",IF(ROUND(N(AB862)/Assumptions!$C$8,3)=AJ862,"Unload-to-QC Wait",IF(ROUND(N(AC862)/Assumptions!$C$9,3)=AJ862,"QC",IF(ROUND(N(AD862)/Assumptions!$C$10,3)=AJ862,"QC-to-GRN Wait",IF(ROUND(N(AE862)/Assumptions!$C$11,3)=AJ862,"GRN Processing",IF(ROUND(N(AF862)/Assumptions!$C$12,3)=AJ862,"GRN-to-Putaway Wait",IF(ROUND(N(AG862)/Assumptions!$C$13,3)=AJ862,"Putaway","Within SLA")))))))))))</f>
        <v>Within SLA</v>
      </c>
    </row>
    <row r="863" customFormat="false" ht="15" hidden="false" customHeight="false" outlineLevel="0" collapsed="false">
      <c r="A863" s="0" t="s">
        <v>2663</v>
      </c>
      <c r="B863" s="0" t="s">
        <v>2664</v>
      </c>
      <c r="C863" s="0" t="s">
        <v>153</v>
      </c>
      <c r="D863" s="0" t="s">
        <v>119</v>
      </c>
      <c r="E863" s="0" t="s">
        <v>2665</v>
      </c>
      <c r="F863" s="0" t="s">
        <v>155</v>
      </c>
      <c r="G863" s="0" t="s">
        <v>122</v>
      </c>
      <c r="H863" s="17" t="n">
        <v>46224.8986111111</v>
      </c>
      <c r="I863" s="17" t="n">
        <v>46224.9076388889</v>
      </c>
      <c r="J863" s="17" t="n">
        <v>46224.9152777778</v>
      </c>
      <c r="K863" s="17" t="n">
        <v>46224.9326388889</v>
      </c>
      <c r="L863" s="17" t="n">
        <v>46224.9416666667</v>
      </c>
      <c r="M863" s="17" t="n">
        <v>46224.9513888889</v>
      </c>
      <c r="N863" s="17" t="n">
        <v>46224.9777777778</v>
      </c>
      <c r="O863" s="17" t="n">
        <v>46225.0076388889</v>
      </c>
      <c r="P863" s="17" t="n">
        <v>46225.0402777778</v>
      </c>
      <c r="Q863" s="17" t="n">
        <v>46225.0465277778</v>
      </c>
      <c r="R863" s="0" t="n">
        <v>206</v>
      </c>
      <c r="S863" s="0" t="n">
        <v>0</v>
      </c>
      <c r="T863" s="0" t="n">
        <v>0</v>
      </c>
      <c r="U863" s="18" t="s">
        <v>130</v>
      </c>
      <c r="V863" s="18" t="s">
        <v>139</v>
      </c>
      <c r="W863" s="0" t="str">
        <f aca="false">IF(AND(X863&gt;=6,X863&lt;14),"A",IF(AND(X863&gt;=14,X863&lt;22),"B","C"))</f>
        <v>B</v>
      </c>
      <c r="X863" s="18" t="n">
        <f aca="false">HOUR(H863)</f>
        <v>21</v>
      </c>
      <c r="Y863" s="18" t="n">
        <f aca="false">ROUND((I863-H863)*1440,0)</f>
        <v>13</v>
      </c>
      <c r="Z863" s="18" t="n">
        <f aca="false">ROUND((J863-I863)*1440,0)</f>
        <v>11</v>
      </c>
      <c r="AA863" s="18" t="n">
        <f aca="false">ROUND((K863-J863)*1440,0)</f>
        <v>25</v>
      </c>
      <c r="AB863" s="18" t="n">
        <f aca="false">ROUND((L863-K863)*1440,0)</f>
        <v>13</v>
      </c>
      <c r="AC863" s="18" t="n">
        <f aca="false">ROUND((M863-L863)*1440,0)</f>
        <v>14</v>
      </c>
      <c r="AD863" s="18" t="n">
        <f aca="false">IF(N863="","",ROUND((N863-M863)*1440,0))</f>
        <v>38</v>
      </c>
      <c r="AE863" s="18" t="n">
        <f aca="false">IF(O863="","",ROUND((O863-N863)*1440,0))</f>
        <v>43</v>
      </c>
      <c r="AF863" s="18" t="n">
        <f aca="false">IF(P863="","",ROUND((P863-O863)*1440,0))</f>
        <v>47</v>
      </c>
      <c r="AG863" s="18" t="n">
        <f aca="false">IF(Q863="","",ROUND((Q863-P863)*1440,0))</f>
        <v>9</v>
      </c>
      <c r="AH863" s="18" t="n">
        <f aca="false">IF(Q863="","",ROUND((Q863-H863)*1440,0))</f>
        <v>213</v>
      </c>
      <c r="AI863" s="19" t="n">
        <f aca="false">ROUND(IF(O863="",Assumptions!$B$25-K863,O863-K863)*24,1)</f>
        <v>1.8</v>
      </c>
      <c r="AJ863" s="20" t="n">
        <f aca="false">ROUND(MAX(N(Y863)/Assumptions!$C$5, N(Z863)/Assumptions!$C$6, N(AA863)/Assumptions!$C$7, N(AB863)/Assumptions!$C$8, N(AC863)/Assumptions!$C$9, N(AD863)/Assumptions!$C$10, N(AE863)/Assumptions!$C$11, N(AF863)/Assumptions!$C$12, N(AG863)/Assumptions!$C$13),3)</f>
        <v>2.35</v>
      </c>
      <c r="AK863" s="0" t="str">
        <f aca="false">IF(OR(U863="Pending",U863="On Hold"),"Open GRN (awaiting)",IF(AJ863&lt;=1,"Within SLA",IF(ROUND(N(Y863)/Assumptions!$C$5,3)=AJ863,"Gate Wait",IF(ROUND(N(Z863)/Assumptions!$C$6,3)=AJ863,"Dock Wait",IF(ROUND(N(AA863)/Assumptions!$C$7,3)=AJ863,"Unloading",IF(ROUND(N(AB863)/Assumptions!$C$8,3)=AJ863,"Unload-to-QC Wait",IF(ROUND(N(AC863)/Assumptions!$C$9,3)=AJ863,"QC",IF(ROUND(N(AD863)/Assumptions!$C$10,3)=AJ863,"QC-to-GRN Wait",IF(ROUND(N(AE863)/Assumptions!$C$11,3)=AJ863,"GRN Processing",IF(ROUND(N(AF863)/Assumptions!$C$12,3)=AJ863,"GRN-to-Putaway Wait",IF(ROUND(N(AG863)/Assumptions!$C$13,3)=AJ863,"Putaway","Within SLA")))))))))))</f>
        <v>GRN-to-Putaway Wait</v>
      </c>
    </row>
    <row r="864" customFormat="false" ht="15" hidden="false" customHeight="false" outlineLevel="0" collapsed="false">
      <c r="A864" s="0" t="s">
        <v>2666</v>
      </c>
      <c r="B864" s="0" t="s">
        <v>2667</v>
      </c>
      <c r="C864" s="0" t="s">
        <v>126</v>
      </c>
      <c r="D864" s="0" t="s">
        <v>147</v>
      </c>
      <c r="E864" s="0" t="s">
        <v>2668</v>
      </c>
      <c r="F864" s="0" t="s">
        <v>128</v>
      </c>
      <c r="G864" s="0" t="s">
        <v>167</v>
      </c>
      <c r="H864" s="17" t="n">
        <v>46225.0368055556</v>
      </c>
      <c r="I864" s="17" t="n">
        <v>46225.0597222222</v>
      </c>
      <c r="J864" s="17" t="n">
        <v>46225.0666666667</v>
      </c>
      <c r="K864" s="17" t="n">
        <v>46225.0791666667</v>
      </c>
      <c r="L864" s="17" t="n">
        <v>46225.0819444444</v>
      </c>
      <c r="M864" s="17" t="n">
        <v>46225.1097222222</v>
      </c>
      <c r="N864" s="17" t="n">
        <v>46225.1138888889</v>
      </c>
      <c r="O864" s="17" t="n">
        <v>46225.1680555556</v>
      </c>
      <c r="P864" s="17" t="n">
        <v>46225.1881944445</v>
      </c>
      <c r="Q864" s="17" t="n">
        <v>46225.2208333333</v>
      </c>
      <c r="R864" s="0" t="n">
        <v>665</v>
      </c>
      <c r="S864" s="0" t="n">
        <v>0</v>
      </c>
      <c r="T864" s="0" t="n">
        <v>0</v>
      </c>
      <c r="U864" s="18" t="s">
        <v>130</v>
      </c>
      <c r="V864" s="18" t="s">
        <v>156</v>
      </c>
      <c r="W864" s="0" t="str">
        <f aca="false">IF(AND(X864&gt;=6,X864&lt;14),"A",IF(AND(X864&gt;=14,X864&lt;22),"B","C"))</f>
        <v>C</v>
      </c>
      <c r="X864" s="18" t="n">
        <f aca="false">HOUR(H864)</f>
        <v>0</v>
      </c>
      <c r="Y864" s="18" t="n">
        <f aca="false">ROUND((I864-H864)*1440,0)</f>
        <v>33</v>
      </c>
      <c r="Z864" s="18" t="n">
        <f aca="false">ROUND((J864-I864)*1440,0)</f>
        <v>10</v>
      </c>
      <c r="AA864" s="18" t="n">
        <f aca="false">ROUND((K864-J864)*1440,0)</f>
        <v>18</v>
      </c>
      <c r="AB864" s="18" t="n">
        <f aca="false">ROUND((L864-K864)*1440,0)</f>
        <v>4</v>
      </c>
      <c r="AC864" s="18" t="n">
        <f aca="false">ROUND((M864-L864)*1440,0)</f>
        <v>40</v>
      </c>
      <c r="AD864" s="18" t="n">
        <f aca="false">IF(N864="","",ROUND((N864-M864)*1440,0))</f>
        <v>6</v>
      </c>
      <c r="AE864" s="18" t="n">
        <f aca="false">IF(O864="","",ROUND((O864-N864)*1440,0))</f>
        <v>78</v>
      </c>
      <c r="AF864" s="18" t="n">
        <f aca="false">IF(P864="","",ROUND((P864-O864)*1440,0))</f>
        <v>29</v>
      </c>
      <c r="AG864" s="18" t="n">
        <f aca="false">IF(Q864="","",ROUND((Q864-P864)*1440,0))</f>
        <v>47</v>
      </c>
      <c r="AH864" s="18" t="n">
        <f aca="false">IF(Q864="","",ROUND((Q864-H864)*1440,0))</f>
        <v>265</v>
      </c>
      <c r="AI864" s="19" t="n">
        <f aca="false">ROUND(IF(O864="",Assumptions!$B$25-K864,O864-K864)*24,1)</f>
        <v>2.1</v>
      </c>
      <c r="AJ864" s="20" t="n">
        <f aca="false">ROUND(MAX(N(Y864)/Assumptions!$C$5, N(Z864)/Assumptions!$C$6, N(AA864)/Assumptions!$C$7, N(AB864)/Assumptions!$C$8, N(AC864)/Assumptions!$C$9, N(AD864)/Assumptions!$C$10, N(AE864)/Assumptions!$C$11, N(AF864)/Assumptions!$C$12, N(AG864)/Assumptions!$C$13),3)</f>
        <v>1.733</v>
      </c>
      <c r="AK864" s="0" t="str">
        <f aca="false">IF(OR(U864="Pending",U864="On Hold"),"Open GRN (awaiting)",IF(AJ864&lt;=1,"Within SLA",IF(ROUND(N(Y864)/Assumptions!$C$5,3)=AJ864,"Gate Wait",IF(ROUND(N(Z864)/Assumptions!$C$6,3)=AJ864,"Dock Wait",IF(ROUND(N(AA864)/Assumptions!$C$7,3)=AJ864,"Unloading",IF(ROUND(N(AB864)/Assumptions!$C$8,3)=AJ864,"Unload-to-QC Wait",IF(ROUND(N(AC864)/Assumptions!$C$9,3)=AJ864,"QC",IF(ROUND(N(AD864)/Assumptions!$C$10,3)=AJ864,"QC-to-GRN Wait",IF(ROUND(N(AE864)/Assumptions!$C$11,3)=AJ864,"GRN Processing",IF(ROUND(N(AF864)/Assumptions!$C$12,3)=AJ864,"GRN-to-Putaway Wait",IF(ROUND(N(AG864)/Assumptions!$C$13,3)=AJ864,"Putaway","Within SLA")))))))))))</f>
        <v>GRN Processing</v>
      </c>
    </row>
    <row r="865" customFormat="false" ht="15" hidden="false" customHeight="false" outlineLevel="0" collapsed="false">
      <c r="A865" s="0" t="s">
        <v>2669</v>
      </c>
      <c r="B865" s="0" t="s">
        <v>2670</v>
      </c>
      <c r="C865" s="0" t="s">
        <v>175</v>
      </c>
      <c r="D865" s="0" t="s">
        <v>135</v>
      </c>
      <c r="E865" s="0" t="s">
        <v>2671</v>
      </c>
      <c r="F865" s="0" t="s">
        <v>177</v>
      </c>
      <c r="G865" s="0" t="s">
        <v>138</v>
      </c>
      <c r="H865" s="17" t="n">
        <v>46225.1777777778</v>
      </c>
      <c r="I865" s="17" t="n">
        <v>46225.19375</v>
      </c>
      <c r="J865" s="17" t="n">
        <v>46225.1979166667</v>
      </c>
      <c r="K865" s="17" t="n">
        <v>46225.2145833333</v>
      </c>
      <c r="L865" s="17" t="n">
        <v>46225.2173611111</v>
      </c>
      <c r="M865" s="17" t="n">
        <v>46225.2347222222</v>
      </c>
      <c r="N865" s="17" t="n">
        <v>46225.2895833333</v>
      </c>
      <c r="O865" s="17" t="n">
        <v>46225.3784722222</v>
      </c>
      <c r="P865" s="17" t="n">
        <v>46225.39375</v>
      </c>
      <c r="Q865" s="17" t="n">
        <v>46225.4326388889</v>
      </c>
      <c r="R865" s="0" t="n">
        <v>190</v>
      </c>
      <c r="S865" s="0" t="n">
        <v>0</v>
      </c>
      <c r="T865" s="0" t="n">
        <v>0</v>
      </c>
      <c r="U865" s="18" t="s">
        <v>130</v>
      </c>
      <c r="V865" s="18" t="s">
        <v>156</v>
      </c>
      <c r="W865" s="0" t="str">
        <f aca="false">IF(AND(X865&gt;=6,X865&lt;14),"A",IF(AND(X865&gt;=14,X865&lt;22),"B","C"))</f>
        <v>C</v>
      </c>
      <c r="X865" s="18" t="n">
        <f aca="false">HOUR(H865)</f>
        <v>4</v>
      </c>
      <c r="Y865" s="18" t="n">
        <f aca="false">ROUND((I865-H865)*1440,0)</f>
        <v>23</v>
      </c>
      <c r="Z865" s="18" t="n">
        <f aca="false">ROUND((J865-I865)*1440,0)</f>
        <v>6</v>
      </c>
      <c r="AA865" s="18" t="n">
        <f aca="false">ROUND((K865-J865)*1440,0)</f>
        <v>24</v>
      </c>
      <c r="AB865" s="18" t="n">
        <f aca="false">ROUND((L865-K865)*1440,0)</f>
        <v>4</v>
      </c>
      <c r="AC865" s="18" t="n">
        <f aca="false">ROUND((M865-L865)*1440,0)</f>
        <v>25</v>
      </c>
      <c r="AD865" s="18" t="n">
        <f aca="false">IF(N865="","",ROUND((N865-M865)*1440,0))</f>
        <v>79</v>
      </c>
      <c r="AE865" s="18" t="n">
        <f aca="false">IF(O865="","",ROUND((O865-N865)*1440,0))</f>
        <v>128</v>
      </c>
      <c r="AF865" s="18" t="n">
        <f aca="false">IF(P865="","",ROUND((P865-O865)*1440,0))</f>
        <v>22</v>
      </c>
      <c r="AG865" s="18" t="n">
        <f aca="false">IF(Q865="","",ROUND((Q865-P865)*1440,0))</f>
        <v>56</v>
      </c>
      <c r="AH865" s="18" t="n">
        <f aca="false">IF(Q865="","",ROUND((Q865-H865)*1440,0))</f>
        <v>367</v>
      </c>
      <c r="AI865" s="19" t="n">
        <f aca="false">ROUND(IF(O865="",Assumptions!$B$25-K865,O865-K865)*24,1)</f>
        <v>3.9</v>
      </c>
      <c r="AJ865" s="20" t="n">
        <f aca="false">ROUND(MAX(N(Y865)/Assumptions!$C$5, N(Z865)/Assumptions!$C$6, N(AA865)/Assumptions!$C$7, N(AB865)/Assumptions!$C$8, N(AC865)/Assumptions!$C$9, N(AD865)/Assumptions!$C$10, N(AE865)/Assumptions!$C$11, N(AF865)/Assumptions!$C$12, N(AG865)/Assumptions!$C$13),3)</f>
        <v>2.844</v>
      </c>
      <c r="AK865" s="0" t="str">
        <f aca="false">IF(OR(U865="Pending",U865="On Hold"),"Open GRN (awaiting)",IF(AJ865&lt;=1,"Within SLA",IF(ROUND(N(Y865)/Assumptions!$C$5,3)=AJ865,"Gate Wait",IF(ROUND(N(Z865)/Assumptions!$C$6,3)=AJ865,"Dock Wait",IF(ROUND(N(AA865)/Assumptions!$C$7,3)=AJ865,"Unloading",IF(ROUND(N(AB865)/Assumptions!$C$8,3)=AJ865,"Unload-to-QC Wait",IF(ROUND(N(AC865)/Assumptions!$C$9,3)=AJ865,"QC",IF(ROUND(N(AD865)/Assumptions!$C$10,3)=AJ865,"QC-to-GRN Wait",IF(ROUND(N(AE865)/Assumptions!$C$11,3)=AJ865,"GRN Processing",IF(ROUND(N(AF865)/Assumptions!$C$12,3)=AJ865,"GRN-to-Putaway Wait",IF(ROUND(N(AG865)/Assumptions!$C$13,3)=AJ865,"Putaway","Within SLA")))))))))))</f>
        <v>GRN Processing</v>
      </c>
    </row>
    <row r="866" customFormat="false" ht="15" hidden="false" customHeight="false" outlineLevel="0" collapsed="false">
      <c r="A866" s="0" t="s">
        <v>2672</v>
      </c>
      <c r="B866" s="0" t="s">
        <v>2673</v>
      </c>
      <c r="C866" s="0" t="s">
        <v>126</v>
      </c>
      <c r="D866" s="0" t="s">
        <v>119</v>
      </c>
      <c r="E866" s="0" t="s">
        <v>2674</v>
      </c>
      <c r="F866" s="0" t="s">
        <v>172</v>
      </c>
      <c r="G866" s="0" t="s">
        <v>129</v>
      </c>
      <c r="H866" s="17" t="n">
        <v>46225.2166666667</v>
      </c>
      <c r="I866" s="17" t="n">
        <v>46225.2368055556</v>
      </c>
      <c r="J866" s="17" t="n">
        <v>46225.25</v>
      </c>
      <c r="K866" s="17" t="n">
        <v>46225.2631944444</v>
      </c>
      <c r="L866" s="17" t="n">
        <v>46225.2673611111</v>
      </c>
      <c r="M866" s="17" t="n">
        <v>46225.2854166667</v>
      </c>
      <c r="N866" s="17" t="n">
        <v>46225.3284722222</v>
      </c>
      <c r="O866" s="17" t="n">
        <v>46225.3569444444</v>
      </c>
      <c r="P866" s="17" t="n">
        <v>46225.3645833333</v>
      </c>
      <c r="Q866" s="17" t="n">
        <v>46225.3777777778</v>
      </c>
      <c r="R866" s="0" t="n">
        <v>263</v>
      </c>
      <c r="S866" s="0" t="n">
        <v>0</v>
      </c>
      <c r="T866" s="0" t="n">
        <v>0</v>
      </c>
      <c r="U866" s="18" t="s">
        <v>130</v>
      </c>
      <c r="V866" s="18" t="s">
        <v>144</v>
      </c>
      <c r="W866" s="0" t="str">
        <f aca="false">IF(AND(X866&gt;=6,X866&lt;14),"A",IF(AND(X866&gt;=14,X866&lt;22),"B","C"))</f>
        <v>C</v>
      </c>
      <c r="X866" s="18" t="n">
        <f aca="false">HOUR(H866)</f>
        <v>5</v>
      </c>
      <c r="Y866" s="18" t="n">
        <f aca="false">ROUND((I866-H866)*1440,0)</f>
        <v>29</v>
      </c>
      <c r="Z866" s="18" t="n">
        <f aca="false">ROUND((J866-I866)*1440,0)</f>
        <v>19</v>
      </c>
      <c r="AA866" s="18" t="n">
        <f aca="false">ROUND((K866-J866)*1440,0)</f>
        <v>19</v>
      </c>
      <c r="AB866" s="18" t="n">
        <f aca="false">ROUND((L866-K866)*1440,0)</f>
        <v>6</v>
      </c>
      <c r="AC866" s="18" t="n">
        <f aca="false">ROUND((M866-L866)*1440,0)</f>
        <v>26</v>
      </c>
      <c r="AD866" s="18" t="n">
        <f aca="false">IF(N866="","",ROUND((N866-M866)*1440,0))</f>
        <v>62</v>
      </c>
      <c r="AE866" s="18" t="n">
        <f aca="false">IF(O866="","",ROUND((O866-N866)*1440,0))</f>
        <v>41</v>
      </c>
      <c r="AF866" s="18" t="n">
        <f aca="false">IF(P866="","",ROUND((P866-O866)*1440,0))</f>
        <v>11</v>
      </c>
      <c r="AG866" s="18" t="n">
        <f aca="false">IF(Q866="","",ROUND((Q866-P866)*1440,0))</f>
        <v>19</v>
      </c>
      <c r="AH866" s="18" t="n">
        <f aca="false">IF(Q866="","",ROUND((Q866-H866)*1440,0))</f>
        <v>232</v>
      </c>
      <c r="AI866" s="19" t="n">
        <f aca="false">ROUND(IF(O866="",Assumptions!$B$25-K866,O866-K866)*24,1)</f>
        <v>2.3</v>
      </c>
      <c r="AJ866" s="20" t="n">
        <f aca="false">ROUND(MAX(N(Y866)/Assumptions!$C$5, N(Z866)/Assumptions!$C$6, N(AA866)/Assumptions!$C$7, N(AB866)/Assumptions!$C$8, N(AC866)/Assumptions!$C$9, N(AD866)/Assumptions!$C$10, N(AE866)/Assumptions!$C$11, N(AF866)/Assumptions!$C$12, N(AG866)/Assumptions!$C$13),3)</f>
        <v>2.067</v>
      </c>
      <c r="AK866" s="0" t="str">
        <f aca="false">IF(OR(U866="Pending",U866="On Hold"),"Open GRN (awaiting)",IF(AJ866&lt;=1,"Within SLA",IF(ROUND(N(Y866)/Assumptions!$C$5,3)=AJ866,"Gate Wait",IF(ROUND(N(Z866)/Assumptions!$C$6,3)=AJ866,"Dock Wait",IF(ROUND(N(AA866)/Assumptions!$C$7,3)=AJ866,"Unloading",IF(ROUND(N(AB866)/Assumptions!$C$8,3)=AJ866,"Unload-to-QC Wait",IF(ROUND(N(AC866)/Assumptions!$C$9,3)=AJ866,"QC",IF(ROUND(N(AD866)/Assumptions!$C$10,3)=AJ866,"QC-to-GRN Wait",IF(ROUND(N(AE866)/Assumptions!$C$11,3)=AJ866,"GRN Processing",IF(ROUND(N(AF866)/Assumptions!$C$12,3)=AJ866,"GRN-to-Putaway Wait",IF(ROUND(N(AG866)/Assumptions!$C$13,3)=AJ866,"Putaway","Within SLA")))))))))))</f>
        <v>QC-to-GRN Wait</v>
      </c>
    </row>
    <row r="867" customFormat="false" ht="15" hidden="false" customHeight="false" outlineLevel="0" collapsed="false">
      <c r="A867" s="0" t="s">
        <v>2675</v>
      </c>
      <c r="B867" s="0" t="s">
        <v>2676</v>
      </c>
      <c r="C867" s="0" t="s">
        <v>118</v>
      </c>
      <c r="D867" s="0" t="s">
        <v>147</v>
      </c>
      <c r="E867" s="0" t="s">
        <v>2677</v>
      </c>
      <c r="F867" s="0" t="s">
        <v>121</v>
      </c>
      <c r="G867" s="0" t="s">
        <v>150</v>
      </c>
      <c r="H867" s="17" t="n">
        <v>46225.2909722222</v>
      </c>
      <c r="I867" s="17" t="n">
        <v>46225.3048611111</v>
      </c>
      <c r="J867" s="17" t="n">
        <v>46225.3083333333</v>
      </c>
      <c r="K867" s="17" t="n">
        <v>46225.3291666667</v>
      </c>
      <c r="L867" s="17" t="n">
        <v>46225.3680555556</v>
      </c>
      <c r="M867" s="17" t="n">
        <v>46225.3861111111</v>
      </c>
      <c r="N867" s="17" t="n">
        <v>46225.4145833333</v>
      </c>
      <c r="O867" s="17" t="n">
        <v>46225.4465277778</v>
      </c>
      <c r="P867" s="17" t="n">
        <v>46225.4625</v>
      </c>
      <c r="Q867" s="17" t="n">
        <v>46225.4756944445</v>
      </c>
      <c r="R867" s="0" t="n">
        <v>382</v>
      </c>
      <c r="S867" s="0" t="n">
        <v>0</v>
      </c>
      <c r="T867" s="0" t="n">
        <v>0</v>
      </c>
      <c r="U867" s="18" t="s">
        <v>130</v>
      </c>
      <c r="V867" s="18" t="s">
        <v>139</v>
      </c>
      <c r="W867" s="0" t="str">
        <f aca="false">IF(AND(X867&gt;=6,X867&lt;14),"A",IF(AND(X867&gt;=14,X867&lt;22),"B","C"))</f>
        <v>A</v>
      </c>
      <c r="X867" s="18" t="n">
        <f aca="false">HOUR(H867)</f>
        <v>6</v>
      </c>
      <c r="Y867" s="18" t="n">
        <f aca="false">ROUND((I867-H867)*1440,0)</f>
        <v>20</v>
      </c>
      <c r="Z867" s="18" t="n">
        <f aca="false">ROUND((J867-I867)*1440,0)</f>
        <v>5</v>
      </c>
      <c r="AA867" s="18" t="n">
        <f aca="false">ROUND((K867-J867)*1440,0)</f>
        <v>30</v>
      </c>
      <c r="AB867" s="18" t="n">
        <f aca="false">ROUND((L867-K867)*1440,0)</f>
        <v>56</v>
      </c>
      <c r="AC867" s="18" t="n">
        <f aca="false">ROUND((M867-L867)*1440,0)</f>
        <v>26</v>
      </c>
      <c r="AD867" s="18" t="n">
        <f aca="false">IF(N867="","",ROUND((N867-M867)*1440,0))</f>
        <v>41</v>
      </c>
      <c r="AE867" s="18" t="n">
        <f aca="false">IF(O867="","",ROUND((O867-N867)*1440,0))</f>
        <v>46</v>
      </c>
      <c r="AF867" s="18" t="n">
        <f aca="false">IF(P867="","",ROUND((P867-O867)*1440,0))</f>
        <v>23</v>
      </c>
      <c r="AG867" s="18" t="n">
        <f aca="false">IF(Q867="","",ROUND((Q867-P867)*1440,0))</f>
        <v>19</v>
      </c>
      <c r="AH867" s="18" t="n">
        <f aca="false">IF(Q867="","",ROUND((Q867-H867)*1440,0))</f>
        <v>266</v>
      </c>
      <c r="AI867" s="19" t="n">
        <f aca="false">ROUND(IF(O867="",Assumptions!$B$25-K867,O867-K867)*24,1)</f>
        <v>2.8</v>
      </c>
      <c r="AJ867" s="20" t="n">
        <f aca="false">ROUND(MAX(N(Y867)/Assumptions!$C$5, N(Z867)/Assumptions!$C$6, N(AA867)/Assumptions!$C$7, N(AB867)/Assumptions!$C$8, N(AC867)/Assumptions!$C$9, N(AD867)/Assumptions!$C$10, N(AE867)/Assumptions!$C$11, N(AF867)/Assumptions!$C$12, N(AG867)/Assumptions!$C$13),3)</f>
        <v>3.733</v>
      </c>
      <c r="AK867" s="0" t="str">
        <f aca="false">IF(OR(U867="Pending",U867="On Hold"),"Open GRN (awaiting)",IF(AJ867&lt;=1,"Within SLA",IF(ROUND(N(Y867)/Assumptions!$C$5,3)=AJ867,"Gate Wait",IF(ROUND(N(Z867)/Assumptions!$C$6,3)=AJ867,"Dock Wait",IF(ROUND(N(AA867)/Assumptions!$C$7,3)=AJ867,"Unloading",IF(ROUND(N(AB867)/Assumptions!$C$8,3)=AJ867,"Unload-to-QC Wait",IF(ROUND(N(AC867)/Assumptions!$C$9,3)=AJ867,"QC",IF(ROUND(N(AD867)/Assumptions!$C$10,3)=AJ867,"QC-to-GRN Wait",IF(ROUND(N(AE867)/Assumptions!$C$11,3)=AJ867,"GRN Processing",IF(ROUND(N(AF867)/Assumptions!$C$12,3)=AJ867,"GRN-to-Putaway Wait",IF(ROUND(N(AG867)/Assumptions!$C$13,3)=AJ867,"Putaway","Within SLA")))))))))))</f>
        <v>Unload-to-QC Wait</v>
      </c>
    </row>
    <row r="868" customFormat="false" ht="15" hidden="false" customHeight="false" outlineLevel="0" collapsed="false">
      <c r="A868" s="0" t="s">
        <v>2678</v>
      </c>
      <c r="B868" s="0" t="s">
        <v>2679</v>
      </c>
      <c r="C868" s="0" t="s">
        <v>159</v>
      </c>
      <c r="D868" s="0" t="s">
        <v>147</v>
      </c>
      <c r="E868" s="0" t="s">
        <v>2680</v>
      </c>
      <c r="F868" s="0" t="s">
        <v>128</v>
      </c>
      <c r="G868" s="0" t="s">
        <v>150</v>
      </c>
      <c r="H868" s="17" t="n">
        <v>46225.29375</v>
      </c>
      <c r="I868" s="17" t="n">
        <v>46225.41875</v>
      </c>
      <c r="J868" s="17" t="n">
        <v>46225.4236111111</v>
      </c>
      <c r="K868" s="17" t="n">
        <v>46225.4576388889</v>
      </c>
      <c r="L868" s="17" t="n">
        <v>46225.4638888889</v>
      </c>
      <c r="M868" s="17" t="n">
        <v>46225.4888888889</v>
      </c>
      <c r="N868" s="17" t="n">
        <v>46225.5361111111</v>
      </c>
      <c r="O868" s="17" t="n">
        <v>46225.5604166667</v>
      </c>
      <c r="P868" s="17" t="n">
        <v>46225.5923611111</v>
      </c>
      <c r="Q868" s="17" t="n">
        <v>46225.6125</v>
      </c>
      <c r="R868" s="0" t="n">
        <v>614</v>
      </c>
      <c r="S868" s="0" t="n">
        <v>0</v>
      </c>
      <c r="T868" s="0" t="n">
        <v>0</v>
      </c>
      <c r="U868" s="18" t="s">
        <v>130</v>
      </c>
      <c r="V868" s="18" t="s">
        <v>82</v>
      </c>
      <c r="W868" s="0" t="str">
        <f aca="false">IF(AND(X868&gt;=6,X868&lt;14),"A",IF(AND(X868&gt;=14,X868&lt;22),"B","C"))</f>
        <v>A</v>
      </c>
      <c r="X868" s="18" t="n">
        <f aca="false">HOUR(H868)</f>
        <v>7</v>
      </c>
      <c r="Y868" s="18" t="n">
        <f aca="false">ROUND((I868-H868)*1440,0)</f>
        <v>180</v>
      </c>
      <c r="Z868" s="18" t="n">
        <f aca="false">ROUND((J868-I868)*1440,0)</f>
        <v>7</v>
      </c>
      <c r="AA868" s="18" t="n">
        <f aca="false">ROUND((K868-J868)*1440,0)</f>
        <v>49</v>
      </c>
      <c r="AB868" s="18" t="n">
        <f aca="false">ROUND((L868-K868)*1440,0)</f>
        <v>9</v>
      </c>
      <c r="AC868" s="18" t="n">
        <f aca="false">ROUND((M868-L868)*1440,0)</f>
        <v>36</v>
      </c>
      <c r="AD868" s="18" t="n">
        <f aca="false">IF(N868="","",ROUND((N868-M868)*1440,0))</f>
        <v>68</v>
      </c>
      <c r="AE868" s="18" t="n">
        <f aca="false">IF(O868="","",ROUND((O868-N868)*1440,0))</f>
        <v>35</v>
      </c>
      <c r="AF868" s="18" t="n">
        <f aca="false">IF(P868="","",ROUND((P868-O868)*1440,0))</f>
        <v>46</v>
      </c>
      <c r="AG868" s="18" t="n">
        <f aca="false">IF(Q868="","",ROUND((Q868-P868)*1440,0))</f>
        <v>29</v>
      </c>
      <c r="AH868" s="18" t="n">
        <f aca="false">IF(Q868="","",ROUND((Q868-H868)*1440,0))</f>
        <v>459</v>
      </c>
      <c r="AI868" s="19" t="n">
        <f aca="false">ROUND(IF(O868="",Assumptions!$B$25-K868,O868-K868)*24,1)</f>
        <v>2.5</v>
      </c>
      <c r="AJ868" s="20" t="n">
        <f aca="false">ROUND(MAX(N(Y868)/Assumptions!$C$5, N(Z868)/Assumptions!$C$6, N(AA868)/Assumptions!$C$7, N(AB868)/Assumptions!$C$8, N(AC868)/Assumptions!$C$9, N(AD868)/Assumptions!$C$10, N(AE868)/Assumptions!$C$11, N(AF868)/Assumptions!$C$12, N(AG868)/Assumptions!$C$13),3)</f>
        <v>6</v>
      </c>
      <c r="AK868" s="0" t="str">
        <f aca="false">IF(OR(U868="Pending",U868="On Hold"),"Open GRN (awaiting)",IF(AJ868&lt;=1,"Within SLA",IF(ROUND(N(Y868)/Assumptions!$C$5,3)=AJ868,"Gate Wait",IF(ROUND(N(Z868)/Assumptions!$C$6,3)=AJ868,"Dock Wait",IF(ROUND(N(AA868)/Assumptions!$C$7,3)=AJ868,"Unloading",IF(ROUND(N(AB868)/Assumptions!$C$8,3)=AJ868,"Unload-to-QC Wait",IF(ROUND(N(AC868)/Assumptions!$C$9,3)=AJ868,"QC",IF(ROUND(N(AD868)/Assumptions!$C$10,3)=AJ868,"QC-to-GRN Wait",IF(ROUND(N(AE868)/Assumptions!$C$11,3)=AJ868,"GRN Processing",IF(ROUND(N(AF868)/Assumptions!$C$12,3)=AJ868,"GRN-to-Putaway Wait",IF(ROUND(N(AG868)/Assumptions!$C$13,3)=AJ868,"Putaway","Within SLA")))))))))))</f>
        <v>Gate Wait</v>
      </c>
    </row>
    <row r="869" customFormat="false" ht="15" hidden="false" customHeight="false" outlineLevel="0" collapsed="false">
      <c r="A869" s="0" t="s">
        <v>2681</v>
      </c>
      <c r="B869" s="0" t="s">
        <v>2682</v>
      </c>
      <c r="C869" s="0" t="s">
        <v>175</v>
      </c>
      <c r="D869" s="0" t="s">
        <v>119</v>
      </c>
      <c r="E869" s="0" t="s">
        <v>2683</v>
      </c>
      <c r="F869" s="0" t="s">
        <v>177</v>
      </c>
      <c r="G869" s="0" t="s">
        <v>122</v>
      </c>
      <c r="H869" s="17" t="n">
        <v>46225.3020833333</v>
      </c>
      <c r="I869" s="17" t="n">
        <v>46225.3125</v>
      </c>
      <c r="J869" s="17" t="n">
        <v>46225.31875</v>
      </c>
      <c r="K869" s="17" t="n">
        <v>46225.33125</v>
      </c>
      <c r="L869" s="17" t="n">
        <v>46225.34375</v>
      </c>
      <c r="M869" s="17" t="n">
        <v>46225.4263888889</v>
      </c>
      <c r="N869" s="17" t="n">
        <v>46225.5534722222</v>
      </c>
      <c r="O869" s="17" t="n">
        <v>46225.7625</v>
      </c>
      <c r="P869" s="17" t="n">
        <v>46225.7736111111</v>
      </c>
      <c r="Q869" s="17" t="n">
        <v>46225.7861111111</v>
      </c>
      <c r="R869" s="0" t="n">
        <v>208</v>
      </c>
      <c r="S869" s="0" t="n">
        <v>0</v>
      </c>
      <c r="T869" s="0" t="n">
        <v>4</v>
      </c>
      <c r="U869" s="18" t="s">
        <v>123</v>
      </c>
      <c r="V869" s="18" t="s">
        <v>82</v>
      </c>
      <c r="W869" s="0" t="str">
        <f aca="false">IF(AND(X869&gt;=6,X869&lt;14),"A",IF(AND(X869&gt;=14,X869&lt;22),"B","C"))</f>
        <v>A</v>
      </c>
      <c r="X869" s="18" t="n">
        <f aca="false">HOUR(H869)</f>
        <v>7</v>
      </c>
      <c r="Y869" s="18" t="n">
        <f aca="false">ROUND((I869-H869)*1440,0)</f>
        <v>15</v>
      </c>
      <c r="Z869" s="18" t="n">
        <f aca="false">ROUND((J869-I869)*1440,0)</f>
        <v>9</v>
      </c>
      <c r="AA869" s="18" t="n">
        <f aca="false">ROUND((K869-J869)*1440,0)</f>
        <v>18</v>
      </c>
      <c r="AB869" s="18" t="n">
        <f aca="false">ROUND((L869-K869)*1440,0)</f>
        <v>18</v>
      </c>
      <c r="AC869" s="18" t="n">
        <f aca="false">ROUND((M869-L869)*1440,0)</f>
        <v>119</v>
      </c>
      <c r="AD869" s="18" t="n">
        <f aca="false">IF(N869="","",ROUND((N869-M869)*1440,0))</f>
        <v>183</v>
      </c>
      <c r="AE869" s="18" t="n">
        <f aca="false">IF(O869="","",ROUND((O869-N869)*1440,0))</f>
        <v>301</v>
      </c>
      <c r="AF869" s="18" t="n">
        <f aca="false">IF(P869="","",ROUND((P869-O869)*1440,0))</f>
        <v>16</v>
      </c>
      <c r="AG869" s="18" t="n">
        <f aca="false">IF(Q869="","",ROUND((Q869-P869)*1440,0))</f>
        <v>18</v>
      </c>
      <c r="AH869" s="18" t="n">
        <f aca="false">IF(Q869="","",ROUND((Q869-H869)*1440,0))</f>
        <v>697</v>
      </c>
      <c r="AI869" s="19" t="n">
        <f aca="false">ROUND(IF(O869="",Assumptions!$B$25-K869,O869-K869)*24,1)</f>
        <v>10.4</v>
      </c>
      <c r="AJ869" s="20" t="n">
        <f aca="false">ROUND(MAX(N(Y869)/Assumptions!$C$5, N(Z869)/Assumptions!$C$6, N(AA869)/Assumptions!$C$7, N(AB869)/Assumptions!$C$8, N(AC869)/Assumptions!$C$9, N(AD869)/Assumptions!$C$10, N(AE869)/Assumptions!$C$11, N(AF869)/Assumptions!$C$12, N(AG869)/Assumptions!$C$13),3)</f>
        <v>6.689</v>
      </c>
      <c r="AK869" s="0" t="str">
        <f aca="false">IF(OR(U869="Pending",U869="On Hold"),"Open GRN (awaiting)",IF(AJ869&lt;=1,"Within SLA",IF(ROUND(N(Y869)/Assumptions!$C$5,3)=AJ869,"Gate Wait",IF(ROUND(N(Z869)/Assumptions!$C$6,3)=AJ869,"Dock Wait",IF(ROUND(N(AA869)/Assumptions!$C$7,3)=AJ869,"Unloading",IF(ROUND(N(AB869)/Assumptions!$C$8,3)=AJ869,"Unload-to-QC Wait",IF(ROUND(N(AC869)/Assumptions!$C$9,3)=AJ869,"QC",IF(ROUND(N(AD869)/Assumptions!$C$10,3)=AJ869,"QC-to-GRN Wait",IF(ROUND(N(AE869)/Assumptions!$C$11,3)=AJ869,"GRN Processing",IF(ROUND(N(AF869)/Assumptions!$C$12,3)=AJ869,"GRN-to-Putaway Wait",IF(ROUND(N(AG869)/Assumptions!$C$13,3)=AJ869,"Putaway","Within SLA")))))))))))</f>
        <v>GRN Processing</v>
      </c>
    </row>
    <row r="870" customFormat="false" ht="15" hidden="false" customHeight="false" outlineLevel="0" collapsed="false">
      <c r="A870" s="0" t="s">
        <v>2684</v>
      </c>
      <c r="B870" s="0" t="s">
        <v>2685</v>
      </c>
      <c r="C870" s="0" t="s">
        <v>184</v>
      </c>
      <c r="D870" s="0" t="s">
        <v>147</v>
      </c>
      <c r="E870" s="0" t="s">
        <v>2686</v>
      </c>
      <c r="F870" s="0" t="s">
        <v>177</v>
      </c>
      <c r="G870" s="0" t="s">
        <v>167</v>
      </c>
      <c r="H870" s="17" t="n">
        <v>46225.3055555556</v>
      </c>
      <c r="I870" s="17" t="n">
        <v>46225.3506944445</v>
      </c>
      <c r="J870" s="17" t="n">
        <v>46225.3590277778</v>
      </c>
      <c r="K870" s="17" t="n">
        <v>46225.39375</v>
      </c>
      <c r="L870" s="17" t="n">
        <v>46225.4</v>
      </c>
      <c r="M870" s="17" t="n">
        <v>46225.4236111111</v>
      </c>
      <c r="N870" s="17" t="n">
        <v>46225.4611111111</v>
      </c>
      <c r="O870" s="17" t="n">
        <v>46225.4930555556</v>
      </c>
      <c r="P870" s="17" t="n">
        <v>46225.5159722222</v>
      </c>
      <c r="Q870" s="17" t="n">
        <v>46225.5270833333</v>
      </c>
      <c r="R870" s="0" t="n">
        <v>729</v>
      </c>
      <c r="S870" s="0" t="n">
        <v>0</v>
      </c>
      <c r="T870" s="0" t="n">
        <v>0</v>
      </c>
      <c r="U870" s="18" t="s">
        <v>130</v>
      </c>
      <c r="V870" s="18" t="s">
        <v>139</v>
      </c>
      <c r="W870" s="0" t="str">
        <f aca="false">IF(AND(X870&gt;=6,X870&lt;14),"A",IF(AND(X870&gt;=14,X870&lt;22),"B","C"))</f>
        <v>A</v>
      </c>
      <c r="X870" s="18" t="n">
        <f aca="false">HOUR(H870)</f>
        <v>7</v>
      </c>
      <c r="Y870" s="18" t="n">
        <f aca="false">ROUND((I870-H870)*1440,0)</f>
        <v>65</v>
      </c>
      <c r="Z870" s="18" t="n">
        <f aca="false">ROUND((J870-I870)*1440,0)</f>
        <v>12</v>
      </c>
      <c r="AA870" s="18" t="n">
        <f aca="false">ROUND((K870-J870)*1440,0)</f>
        <v>50</v>
      </c>
      <c r="AB870" s="18" t="n">
        <f aca="false">ROUND((L870-K870)*1440,0)</f>
        <v>9</v>
      </c>
      <c r="AC870" s="18" t="n">
        <f aca="false">ROUND((M870-L870)*1440,0)</f>
        <v>34</v>
      </c>
      <c r="AD870" s="18" t="n">
        <f aca="false">IF(N870="","",ROUND((N870-M870)*1440,0))</f>
        <v>54</v>
      </c>
      <c r="AE870" s="18" t="n">
        <f aca="false">IF(O870="","",ROUND((O870-N870)*1440,0))</f>
        <v>46</v>
      </c>
      <c r="AF870" s="18" t="n">
        <f aca="false">IF(P870="","",ROUND((P870-O870)*1440,0))</f>
        <v>33</v>
      </c>
      <c r="AG870" s="18" t="n">
        <f aca="false">IF(Q870="","",ROUND((Q870-P870)*1440,0))</f>
        <v>16</v>
      </c>
      <c r="AH870" s="18" t="n">
        <f aca="false">IF(Q870="","",ROUND((Q870-H870)*1440,0))</f>
        <v>319</v>
      </c>
      <c r="AI870" s="19" t="n">
        <f aca="false">ROUND(IF(O870="",Assumptions!$B$25-K870,O870-K870)*24,1)</f>
        <v>2.4</v>
      </c>
      <c r="AJ870" s="20" t="n">
        <f aca="false">ROUND(MAX(N(Y870)/Assumptions!$C$5, N(Z870)/Assumptions!$C$6, N(AA870)/Assumptions!$C$7, N(AB870)/Assumptions!$C$8, N(AC870)/Assumptions!$C$9, N(AD870)/Assumptions!$C$10, N(AE870)/Assumptions!$C$11, N(AF870)/Assumptions!$C$12, N(AG870)/Assumptions!$C$13),3)</f>
        <v>2.167</v>
      </c>
      <c r="AK870" s="0" t="str">
        <f aca="false">IF(OR(U870="Pending",U870="On Hold"),"Open GRN (awaiting)",IF(AJ870&lt;=1,"Within SLA",IF(ROUND(N(Y870)/Assumptions!$C$5,3)=AJ870,"Gate Wait",IF(ROUND(N(Z870)/Assumptions!$C$6,3)=AJ870,"Dock Wait",IF(ROUND(N(AA870)/Assumptions!$C$7,3)=AJ870,"Unloading",IF(ROUND(N(AB870)/Assumptions!$C$8,3)=AJ870,"Unload-to-QC Wait",IF(ROUND(N(AC870)/Assumptions!$C$9,3)=AJ870,"QC",IF(ROUND(N(AD870)/Assumptions!$C$10,3)=AJ870,"QC-to-GRN Wait",IF(ROUND(N(AE870)/Assumptions!$C$11,3)=AJ870,"GRN Processing",IF(ROUND(N(AF870)/Assumptions!$C$12,3)=AJ870,"GRN-to-Putaway Wait",IF(ROUND(N(AG870)/Assumptions!$C$13,3)=AJ870,"Putaway","Within SLA")))))))))))</f>
        <v>Gate Wait</v>
      </c>
    </row>
    <row r="871" customFormat="false" ht="15" hidden="false" customHeight="false" outlineLevel="0" collapsed="false">
      <c r="A871" s="0" t="s">
        <v>2687</v>
      </c>
      <c r="B871" s="0" t="s">
        <v>2688</v>
      </c>
      <c r="C871" s="0" t="s">
        <v>142</v>
      </c>
      <c r="D871" s="0" t="s">
        <v>147</v>
      </c>
      <c r="E871" s="0" t="s">
        <v>1624</v>
      </c>
      <c r="F871" s="0" t="s">
        <v>137</v>
      </c>
      <c r="G871" s="0" t="s">
        <v>150</v>
      </c>
      <c r="H871" s="17" t="n">
        <v>46225.3131944445</v>
      </c>
      <c r="I871" s="17" t="n">
        <v>46225.3201388889</v>
      </c>
      <c r="J871" s="17" t="n">
        <v>46225.3236111111</v>
      </c>
      <c r="K871" s="17" t="n">
        <v>46225.3534722222</v>
      </c>
      <c r="L871" s="17" t="n">
        <v>46225.3708333333</v>
      </c>
      <c r="M871" s="17" t="n">
        <v>46225.3972222222</v>
      </c>
      <c r="N871" s="17" t="n">
        <v>46225.4104166667</v>
      </c>
      <c r="O871" s="17" t="n">
        <v>46225.4375</v>
      </c>
      <c r="P871" s="17" t="n">
        <v>46225.4590277778</v>
      </c>
      <c r="Q871" s="17" t="n">
        <v>46225.4861111111</v>
      </c>
      <c r="R871" s="0" t="n">
        <v>245</v>
      </c>
      <c r="S871" s="0" t="n">
        <v>6</v>
      </c>
      <c r="T871" s="0" t="n">
        <v>0</v>
      </c>
      <c r="U871" s="18" t="s">
        <v>123</v>
      </c>
      <c r="V871" s="18" t="s">
        <v>144</v>
      </c>
      <c r="W871" s="0" t="str">
        <f aca="false">IF(AND(X871&gt;=6,X871&lt;14),"A",IF(AND(X871&gt;=14,X871&lt;22),"B","C"))</f>
        <v>A</v>
      </c>
      <c r="X871" s="18" t="n">
        <f aca="false">HOUR(H871)</f>
        <v>7</v>
      </c>
      <c r="Y871" s="18" t="n">
        <f aca="false">ROUND((I871-H871)*1440,0)</f>
        <v>10</v>
      </c>
      <c r="Z871" s="18" t="n">
        <f aca="false">ROUND((J871-I871)*1440,0)</f>
        <v>5</v>
      </c>
      <c r="AA871" s="18" t="n">
        <f aca="false">ROUND((K871-J871)*1440,0)</f>
        <v>43</v>
      </c>
      <c r="AB871" s="18" t="n">
        <f aca="false">ROUND((L871-K871)*1440,0)</f>
        <v>25</v>
      </c>
      <c r="AC871" s="18" t="n">
        <f aca="false">ROUND((M871-L871)*1440,0)</f>
        <v>38</v>
      </c>
      <c r="AD871" s="18" t="n">
        <f aca="false">IF(N871="","",ROUND((N871-M871)*1440,0))</f>
        <v>19</v>
      </c>
      <c r="AE871" s="18" t="n">
        <f aca="false">IF(O871="","",ROUND((O871-N871)*1440,0))</f>
        <v>39</v>
      </c>
      <c r="AF871" s="18" t="n">
        <f aca="false">IF(P871="","",ROUND((P871-O871)*1440,0))</f>
        <v>31</v>
      </c>
      <c r="AG871" s="18" t="n">
        <f aca="false">IF(Q871="","",ROUND((Q871-P871)*1440,0))</f>
        <v>39</v>
      </c>
      <c r="AH871" s="18" t="n">
        <f aca="false">IF(Q871="","",ROUND((Q871-H871)*1440,0))</f>
        <v>249</v>
      </c>
      <c r="AI871" s="19" t="n">
        <f aca="false">ROUND(IF(O871="",Assumptions!$B$25-K871,O871-K871)*24,1)</f>
        <v>2</v>
      </c>
      <c r="AJ871" s="20" t="n">
        <f aca="false">ROUND(MAX(N(Y871)/Assumptions!$C$5, N(Z871)/Assumptions!$C$6, N(AA871)/Assumptions!$C$7, N(AB871)/Assumptions!$C$8, N(AC871)/Assumptions!$C$9, N(AD871)/Assumptions!$C$10, N(AE871)/Assumptions!$C$11, N(AF871)/Assumptions!$C$12, N(AG871)/Assumptions!$C$13),3)</f>
        <v>1.667</v>
      </c>
      <c r="AK871" s="0" t="str">
        <f aca="false">IF(OR(U871="Pending",U871="On Hold"),"Open GRN (awaiting)",IF(AJ871&lt;=1,"Within SLA",IF(ROUND(N(Y871)/Assumptions!$C$5,3)=AJ871,"Gate Wait",IF(ROUND(N(Z871)/Assumptions!$C$6,3)=AJ871,"Dock Wait",IF(ROUND(N(AA871)/Assumptions!$C$7,3)=AJ871,"Unloading",IF(ROUND(N(AB871)/Assumptions!$C$8,3)=AJ871,"Unload-to-QC Wait",IF(ROUND(N(AC871)/Assumptions!$C$9,3)=AJ871,"QC",IF(ROUND(N(AD871)/Assumptions!$C$10,3)=AJ871,"QC-to-GRN Wait",IF(ROUND(N(AE871)/Assumptions!$C$11,3)=AJ871,"GRN Processing",IF(ROUND(N(AF871)/Assumptions!$C$12,3)=AJ871,"GRN-to-Putaway Wait",IF(ROUND(N(AG871)/Assumptions!$C$13,3)=AJ871,"Putaway","Within SLA")))))))))))</f>
        <v>Unload-to-QC Wait</v>
      </c>
    </row>
    <row r="872" customFormat="false" ht="15" hidden="false" customHeight="false" outlineLevel="0" collapsed="false">
      <c r="A872" s="0" t="s">
        <v>2689</v>
      </c>
      <c r="B872" s="0" t="s">
        <v>2690</v>
      </c>
      <c r="C872" s="0" t="s">
        <v>218</v>
      </c>
      <c r="D872" s="0" t="s">
        <v>147</v>
      </c>
      <c r="E872" s="0" t="s">
        <v>2691</v>
      </c>
      <c r="F872" s="0" t="s">
        <v>137</v>
      </c>
      <c r="G872" s="0" t="s">
        <v>167</v>
      </c>
      <c r="H872" s="17" t="n">
        <v>46225.3291666667</v>
      </c>
      <c r="I872" s="17" t="n">
        <v>46225.3444444445</v>
      </c>
      <c r="J872" s="17" t="n">
        <v>46225.3506944445</v>
      </c>
      <c r="K872" s="17" t="n">
        <v>46225.4131944445</v>
      </c>
      <c r="L872" s="17" t="n">
        <v>46225.4423611111</v>
      </c>
      <c r="M872" s="17" t="n">
        <v>46225.45625</v>
      </c>
      <c r="N872" s="17" t="n">
        <v>46225.5041666667</v>
      </c>
      <c r="O872" s="17" t="n">
        <v>46225.5347222222</v>
      </c>
      <c r="P872" s="17" t="n">
        <v>46225.5388888889</v>
      </c>
      <c r="Q872" s="17" t="n">
        <v>46225.575</v>
      </c>
      <c r="R872" s="0" t="n">
        <v>2889</v>
      </c>
      <c r="S872" s="0" t="n">
        <v>0</v>
      </c>
      <c r="T872" s="0" t="n">
        <v>0</v>
      </c>
      <c r="U872" s="18" t="s">
        <v>130</v>
      </c>
      <c r="V872" s="18" t="s">
        <v>139</v>
      </c>
      <c r="W872" s="0" t="str">
        <f aca="false">IF(AND(X872&gt;=6,X872&lt;14),"A",IF(AND(X872&gt;=14,X872&lt;22),"B","C"))</f>
        <v>A</v>
      </c>
      <c r="X872" s="18" t="n">
        <f aca="false">HOUR(H872)</f>
        <v>7</v>
      </c>
      <c r="Y872" s="18" t="n">
        <f aca="false">ROUND((I872-H872)*1440,0)</f>
        <v>22</v>
      </c>
      <c r="Z872" s="18" t="n">
        <f aca="false">ROUND((J872-I872)*1440,0)</f>
        <v>9</v>
      </c>
      <c r="AA872" s="18" t="n">
        <f aca="false">ROUND((K872-J872)*1440,0)</f>
        <v>90</v>
      </c>
      <c r="AB872" s="18" t="n">
        <f aca="false">ROUND((L872-K872)*1440,0)</f>
        <v>42</v>
      </c>
      <c r="AC872" s="18" t="n">
        <f aca="false">ROUND((M872-L872)*1440,0)</f>
        <v>20</v>
      </c>
      <c r="AD872" s="18" t="n">
        <f aca="false">IF(N872="","",ROUND((N872-M872)*1440,0))</f>
        <v>69</v>
      </c>
      <c r="AE872" s="18" t="n">
        <f aca="false">IF(O872="","",ROUND((O872-N872)*1440,0))</f>
        <v>44</v>
      </c>
      <c r="AF872" s="18" t="n">
        <f aca="false">IF(P872="","",ROUND((P872-O872)*1440,0))</f>
        <v>6</v>
      </c>
      <c r="AG872" s="18" t="n">
        <f aca="false">IF(Q872="","",ROUND((Q872-P872)*1440,0))</f>
        <v>52</v>
      </c>
      <c r="AH872" s="18" t="n">
        <f aca="false">IF(Q872="","",ROUND((Q872-H872)*1440,0))</f>
        <v>354</v>
      </c>
      <c r="AI872" s="19" t="n">
        <f aca="false">ROUND(IF(O872="",Assumptions!$B$25-K872,O872-K872)*24,1)</f>
        <v>2.9</v>
      </c>
      <c r="AJ872" s="20" t="n">
        <f aca="false">ROUND(MAX(N(Y872)/Assumptions!$C$5, N(Z872)/Assumptions!$C$6, N(AA872)/Assumptions!$C$7, N(AB872)/Assumptions!$C$8, N(AC872)/Assumptions!$C$9, N(AD872)/Assumptions!$C$10, N(AE872)/Assumptions!$C$11, N(AF872)/Assumptions!$C$12, N(AG872)/Assumptions!$C$13),3)</f>
        <v>2.8</v>
      </c>
      <c r="AK872" s="0" t="str">
        <f aca="false">IF(OR(U872="Pending",U872="On Hold"),"Open GRN (awaiting)",IF(AJ872&lt;=1,"Within SLA",IF(ROUND(N(Y872)/Assumptions!$C$5,3)=AJ872,"Gate Wait",IF(ROUND(N(Z872)/Assumptions!$C$6,3)=AJ872,"Dock Wait",IF(ROUND(N(AA872)/Assumptions!$C$7,3)=AJ872,"Unloading",IF(ROUND(N(AB872)/Assumptions!$C$8,3)=AJ872,"Unload-to-QC Wait",IF(ROUND(N(AC872)/Assumptions!$C$9,3)=AJ872,"QC",IF(ROUND(N(AD872)/Assumptions!$C$10,3)=AJ872,"QC-to-GRN Wait",IF(ROUND(N(AE872)/Assumptions!$C$11,3)=AJ872,"GRN Processing",IF(ROUND(N(AF872)/Assumptions!$C$12,3)=AJ872,"GRN-to-Putaway Wait",IF(ROUND(N(AG872)/Assumptions!$C$13,3)=AJ872,"Putaway","Within SLA")))))))))))</f>
        <v>Unload-to-QC Wait</v>
      </c>
    </row>
    <row r="873" customFormat="false" ht="15" hidden="false" customHeight="false" outlineLevel="0" collapsed="false">
      <c r="A873" s="0" t="s">
        <v>2692</v>
      </c>
      <c r="B873" s="0" t="s">
        <v>2693</v>
      </c>
      <c r="C873" s="0" t="s">
        <v>175</v>
      </c>
      <c r="D873" s="0" t="s">
        <v>119</v>
      </c>
      <c r="E873" s="0" t="s">
        <v>2694</v>
      </c>
      <c r="F873" s="0" t="s">
        <v>177</v>
      </c>
      <c r="G873" s="0" t="s">
        <v>122</v>
      </c>
      <c r="H873" s="17" t="n">
        <v>46225.33125</v>
      </c>
      <c r="I873" s="17" t="n">
        <v>46225.3402777778</v>
      </c>
      <c r="J873" s="17" t="n">
        <v>46225.3430555556</v>
      </c>
      <c r="K873" s="17" t="n">
        <v>46225.3645833333</v>
      </c>
      <c r="L873" s="17" t="n">
        <v>46225.3763888889</v>
      </c>
      <c r="M873" s="17" t="n">
        <v>46225.3993055556</v>
      </c>
      <c r="N873" s="17" t="n">
        <v>46225.4256944444</v>
      </c>
      <c r="O873" s="17" t="n">
        <v>46225.4625</v>
      </c>
      <c r="P873" s="17" t="n">
        <v>46225.4666666667</v>
      </c>
      <c r="Q873" s="17" t="n">
        <v>46225.48125</v>
      </c>
      <c r="R873" s="0" t="n">
        <v>247</v>
      </c>
      <c r="S873" s="0" t="n">
        <v>0</v>
      </c>
      <c r="T873" s="0" t="n">
        <v>0</v>
      </c>
      <c r="U873" s="18" t="s">
        <v>130</v>
      </c>
      <c r="V873" s="18" t="s">
        <v>144</v>
      </c>
      <c r="W873" s="0" t="str">
        <f aca="false">IF(AND(X873&gt;=6,X873&lt;14),"A",IF(AND(X873&gt;=14,X873&lt;22),"B","C"))</f>
        <v>A</v>
      </c>
      <c r="X873" s="18" t="n">
        <f aca="false">HOUR(H873)</f>
        <v>7</v>
      </c>
      <c r="Y873" s="18" t="n">
        <f aca="false">ROUND((I873-H873)*1440,0)</f>
        <v>13</v>
      </c>
      <c r="Z873" s="18" t="n">
        <f aca="false">ROUND((J873-I873)*1440,0)</f>
        <v>4</v>
      </c>
      <c r="AA873" s="18" t="n">
        <f aca="false">ROUND((K873-J873)*1440,0)</f>
        <v>31</v>
      </c>
      <c r="AB873" s="18" t="n">
        <f aca="false">ROUND((L873-K873)*1440,0)</f>
        <v>17</v>
      </c>
      <c r="AC873" s="18" t="n">
        <f aca="false">ROUND((M873-L873)*1440,0)</f>
        <v>33</v>
      </c>
      <c r="AD873" s="18" t="n">
        <f aca="false">IF(N873="","",ROUND((N873-M873)*1440,0))</f>
        <v>38</v>
      </c>
      <c r="AE873" s="18" t="n">
        <f aca="false">IF(O873="","",ROUND((O873-N873)*1440,0))</f>
        <v>53</v>
      </c>
      <c r="AF873" s="18" t="n">
        <f aca="false">IF(P873="","",ROUND((P873-O873)*1440,0))</f>
        <v>6</v>
      </c>
      <c r="AG873" s="18" t="n">
        <f aca="false">IF(Q873="","",ROUND((Q873-P873)*1440,0))</f>
        <v>21</v>
      </c>
      <c r="AH873" s="18" t="n">
        <f aca="false">IF(Q873="","",ROUND((Q873-H873)*1440,0))</f>
        <v>216</v>
      </c>
      <c r="AI873" s="19" t="n">
        <f aca="false">ROUND(IF(O873="",Assumptions!$B$25-K873,O873-K873)*24,1)</f>
        <v>2.4</v>
      </c>
      <c r="AJ873" s="20" t="n">
        <f aca="false">ROUND(MAX(N(Y873)/Assumptions!$C$5, N(Z873)/Assumptions!$C$6, N(AA873)/Assumptions!$C$7, N(AB873)/Assumptions!$C$8, N(AC873)/Assumptions!$C$9, N(AD873)/Assumptions!$C$10, N(AE873)/Assumptions!$C$11, N(AF873)/Assumptions!$C$12, N(AG873)/Assumptions!$C$13),3)</f>
        <v>1.267</v>
      </c>
      <c r="AK873" s="0" t="str">
        <f aca="false">IF(OR(U873="Pending",U873="On Hold"),"Open GRN (awaiting)",IF(AJ873&lt;=1,"Within SLA",IF(ROUND(N(Y873)/Assumptions!$C$5,3)=AJ873,"Gate Wait",IF(ROUND(N(Z873)/Assumptions!$C$6,3)=AJ873,"Dock Wait",IF(ROUND(N(AA873)/Assumptions!$C$7,3)=AJ873,"Unloading",IF(ROUND(N(AB873)/Assumptions!$C$8,3)=AJ873,"Unload-to-QC Wait",IF(ROUND(N(AC873)/Assumptions!$C$9,3)=AJ873,"QC",IF(ROUND(N(AD873)/Assumptions!$C$10,3)=AJ873,"QC-to-GRN Wait",IF(ROUND(N(AE873)/Assumptions!$C$11,3)=AJ873,"GRN Processing",IF(ROUND(N(AF873)/Assumptions!$C$12,3)=AJ873,"GRN-to-Putaway Wait",IF(ROUND(N(AG873)/Assumptions!$C$13,3)=AJ873,"Putaway","Within SLA")))))))))))</f>
        <v>QC-to-GRN Wait</v>
      </c>
    </row>
    <row r="874" customFormat="false" ht="15" hidden="false" customHeight="false" outlineLevel="0" collapsed="false">
      <c r="A874" s="0" t="s">
        <v>2695</v>
      </c>
      <c r="B874" s="0" t="s">
        <v>2696</v>
      </c>
      <c r="C874" s="0" t="s">
        <v>153</v>
      </c>
      <c r="D874" s="0" t="s">
        <v>147</v>
      </c>
      <c r="E874" s="0" t="s">
        <v>2697</v>
      </c>
      <c r="F874" s="0" t="s">
        <v>121</v>
      </c>
      <c r="G874" s="0" t="s">
        <v>150</v>
      </c>
      <c r="H874" s="17" t="n">
        <v>46225.3569444444</v>
      </c>
      <c r="I874" s="17" t="n">
        <v>46225.3965277778</v>
      </c>
      <c r="J874" s="17" t="n">
        <v>46225.4</v>
      </c>
      <c r="K874" s="17" t="n">
        <v>46225.4270833333</v>
      </c>
      <c r="L874" s="17" t="n">
        <v>46225.4340277778</v>
      </c>
      <c r="M874" s="17" t="n">
        <v>46225.4541666667</v>
      </c>
      <c r="N874" s="17" t="n">
        <v>46225.4611111111</v>
      </c>
      <c r="O874" s="17" t="n">
        <v>46225.5131944444</v>
      </c>
      <c r="P874" s="17" t="n">
        <v>46225.5222222222</v>
      </c>
      <c r="Q874" s="17" t="n">
        <v>46225.5458333333</v>
      </c>
      <c r="R874" s="0" t="n">
        <v>471</v>
      </c>
      <c r="S874" s="0" t="n">
        <v>0</v>
      </c>
      <c r="T874" s="0" t="n">
        <v>0</v>
      </c>
      <c r="U874" s="18" t="s">
        <v>130</v>
      </c>
      <c r="V874" s="18" t="s">
        <v>82</v>
      </c>
      <c r="W874" s="0" t="str">
        <f aca="false">IF(AND(X874&gt;=6,X874&lt;14),"A",IF(AND(X874&gt;=14,X874&lt;22),"B","C"))</f>
        <v>A</v>
      </c>
      <c r="X874" s="18" t="n">
        <f aca="false">HOUR(H874)</f>
        <v>8</v>
      </c>
      <c r="Y874" s="18" t="n">
        <f aca="false">ROUND((I874-H874)*1440,0)</f>
        <v>57</v>
      </c>
      <c r="Z874" s="18" t="n">
        <f aca="false">ROUND((J874-I874)*1440,0)</f>
        <v>5</v>
      </c>
      <c r="AA874" s="18" t="n">
        <f aca="false">ROUND((K874-J874)*1440,0)</f>
        <v>39</v>
      </c>
      <c r="AB874" s="18" t="n">
        <f aca="false">ROUND((L874-K874)*1440,0)</f>
        <v>10</v>
      </c>
      <c r="AC874" s="18" t="n">
        <f aca="false">ROUND((M874-L874)*1440,0)</f>
        <v>29</v>
      </c>
      <c r="AD874" s="18" t="n">
        <f aca="false">IF(N874="","",ROUND((N874-M874)*1440,0))</f>
        <v>10</v>
      </c>
      <c r="AE874" s="18" t="n">
        <f aca="false">IF(O874="","",ROUND((O874-N874)*1440,0))</f>
        <v>75</v>
      </c>
      <c r="AF874" s="18" t="n">
        <f aca="false">IF(P874="","",ROUND((P874-O874)*1440,0))</f>
        <v>13</v>
      </c>
      <c r="AG874" s="18" t="n">
        <f aca="false">IF(Q874="","",ROUND((Q874-P874)*1440,0))</f>
        <v>34</v>
      </c>
      <c r="AH874" s="18" t="n">
        <f aca="false">IF(Q874="","",ROUND((Q874-H874)*1440,0))</f>
        <v>272</v>
      </c>
      <c r="AI874" s="19" t="n">
        <f aca="false">ROUND(IF(O874="",Assumptions!$B$25-K874,O874-K874)*24,1)</f>
        <v>2.1</v>
      </c>
      <c r="AJ874" s="20" t="n">
        <f aca="false">ROUND(MAX(N(Y874)/Assumptions!$C$5, N(Z874)/Assumptions!$C$6, N(AA874)/Assumptions!$C$7, N(AB874)/Assumptions!$C$8, N(AC874)/Assumptions!$C$9, N(AD874)/Assumptions!$C$10, N(AE874)/Assumptions!$C$11, N(AF874)/Assumptions!$C$12, N(AG874)/Assumptions!$C$13),3)</f>
        <v>1.9</v>
      </c>
      <c r="AK874" s="0" t="str">
        <f aca="false">IF(OR(U874="Pending",U874="On Hold"),"Open GRN (awaiting)",IF(AJ874&lt;=1,"Within SLA",IF(ROUND(N(Y874)/Assumptions!$C$5,3)=AJ874,"Gate Wait",IF(ROUND(N(Z874)/Assumptions!$C$6,3)=AJ874,"Dock Wait",IF(ROUND(N(AA874)/Assumptions!$C$7,3)=AJ874,"Unloading",IF(ROUND(N(AB874)/Assumptions!$C$8,3)=AJ874,"Unload-to-QC Wait",IF(ROUND(N(AC874)/Assumptions!$C$9,3)=AJ874,"QC",IF(ROUND(N(AD874)/Assumptions!$C$10,3)=AJ874,"QC-to-GRN Wait",IF(ROUND(N(AE874)/Assumptions!$C$11,3)=AJ874,"GRN Processing",IF(ROUND(N(AF874)/Assumptions!$C$12,3)=AJ874,"GRN-to-Putaway Wait",IF(ROUND(N(AG874)/Assumptions!$C$13,3)=AJ874,"Putaway","Within SLA")))))))))))</f>
        <v>Gate Wait</v>
      </c>
    </row>
    <row r="875" customFormat="false" ht="15" hidden="false" customHeight="false" outlineLevel="0" collapsed="false">
      <c r="A875" s="0" t="s">
        <v>2698</v>
      </c>
      <c r="B875" s="0" t="s">
        <v>2699</v>
      </c>
      <c r="C875" s="0" t="s">
        <v>118</v>
      </c>
      <c r="D875" s="0" t="s">
        <v>135</v>
      </c>
      <c r="E875" s="0" t="s">
        <v>2700</v>
      </c>
      <c r="F875" s="0" t="s">
        <v>121</v>
      </c>
      <c r="G875" s="0" t="s">
        <v>138</v>
      </c>
      <c r="H875" s="17" t="n">
        <v>46225.3625</v>
      </c>
      <c r="I875" s="17" t="n">
        <v>46225.3916666667</v>
      </c>
      <c r="J875" s="17" t="n">
        <v>46225.3993055556</v>
      </c>
      <c r="K875" s="17" t="n">
        <v>46225.41875</v>
      </c>
      <c r="L875" s="17" t="n">
        <v>46225.43125</v>
      </c>
      <c r="M875" s="17" t="n">
        <v>46225.4576388889</v>
      </c>
      <c r="N875" s="17" t="n">
        <v>46225.4638888889</v>
      </c>
      <c r="O875" s="17" t="n">
        <v>46225.4965277778</v>
      </c>
      <c r="P875" s="17" t="n">
        <v>46225.5152777778</v>
      </c>
      <c r="Q875" s="17" t="n">
        <v>46225.5326388889</v>
      </c>
      <c r="R875" s="0" t="n">
        <v>253</v>
      </c>
      <c r="S875" s="0" t="n">
        <v>0</v>
      </c>
      <c r="T875" s="0" t="n">
        <v>0</v>
      </c>
      <c r="U875" s="18" t="s">
        <v>130</v>
      </c>
      <c r="V875" s="18" t="s">
        <v>144</v>
      </c>
      <c r="W875" s="0" t="str">
        <f aca="false">IF(AND(X875&gt;=6,X875&lt;14),"A",IF(AND(X875&gt;=14,X875&lt;22),"B","C"))</f>
        <v>A</v>
      </c>
      <c r="X875" s="18" t="n">
        <f aca="false">HOUR(H875)</f>
        <v>8</v>
      </c>
      <c r="Y875" s="18" t="n">
        <f aca="false">ROUND((I875-H875)*1440,0)</f>
        <v>42</v>
      </c>
      <c r="Z875" s="18" t="n">
        <f aca="false">ROUND((J875-I875)*1440,0)</f>
        <v>11</v>
      </c>
      <c r="AA875" s="18" t="n">
        <f aca="false">ROUND((K875-J875)*1440,0)</f>
        <v>28</v>
      </c>
      <c r="AB875" s="18" t="n">
        <f aca="false">ROUND((L875-K875)*1440,0)</f>
        <v>18</v>
      </c>
      <c r="AC875" s="18" t="n">
        <f aca="false">ROUND((M875-L875)*1440,0)</f>
        <v>38</v>
      </c>
      <c r="AD875" s="18" t="n">
        <f aca="false">IF(N875="","",ROUND((N875-M875)*1440,0))</f>
        <v>9</v>
      </c>
      <c r="AE875" s="18" t="n">
        <f aca="false">IF(O875="","",ROUND((O875-N875)*1440,0))</f>
        <v>47</v>
      </c>
      <c r="AF875" s="18" t="n">
        <f aca="false">IF(P875="","",ROUND((P875-O875)*1440,0))</f>
        <v>27</v>
      </c>
      <c r="AG875" s="18" t="n">
        <f aca="false">IF(Q875="","",ROUND((Q875-P875)*1440,0))</f>
        <v>25</v>
      </c>
      <c r="AH875" s="18" t="n">
        <f aca="false">IF(Q875="","",ROUND((Q875-H875)*1440,0))</f>
        <v>245</v>
      </c>
      <c r="AI875" s="19" t="n">
        <f aca="false">ROUND(IF(O875="",Assumptions!$B$25-K875,O875-K875)*24,1)</f>
        <v>1.9</v>
      </c>
      <c r="AJ875" s="20" t="n">
        <f aca="false">ROUND(MAX(N(Y875)/Assumptions!$C$5, N(Z875)/Assumptions!$C$6, N(AA875)/Assumptions!$C$7, N(AB875)/Assumptions!$C$8, N(AC875)/Assumptions!$C$9, N(AD875)/Assumptions!$C$10, N(AE875)/Assumptions!$C$11, N(AF875)/Assumptions!$C$12, N(AG875)/Assumptions!$C$13),3)</f>
        <v>1.4</v>
      </c>
      <c r="AK875" s="0" t="str">
        <f aca="false">IF(OR(U875="Pending",U875="On Hold"),"Open GRN (awaiting)",IF(AJ875&lt;=1,"Within SLA",IF(ROUND(N(Y875)/Assumptions!$C$5,3)=AJ875,"Gate Wait",IF(ROUND(N(Z875)/Assumptions!$C$6,3)=AJ875,"Dock Wait",IF(ROUND(N(AA875)/Assumptions!$C$7,3)=AJ875,"Unloading",IF(ROUND(N(AB875)/Assumptions!$C$8,3)=AJ875,"Unload-to-QC Wait",IF(ROUND(N(AC875)/Assumptions!$C$9,3)=AJ875,"QC",IF(ROUND(N(AD875)/Assumptions!$C$10,3)=AJ875,"QC-to-GRN Wait",IF(ROUND(N(AE875)/Assumptions!$C$11,3)=AJ875,"GRN Processing",IF(ROUND(N(AF875)/Assumptions!$C$12,3)=AJ875,"GRN-to-Putaway Wait",IF(ROUND(N(AG875)/Assumptions!$C$13,3)=AJ875,"Putaway","Within SLA")))))))))))</f>
        <v>Gate Wait</v>
      </c>
    </row>
    <row r="876" customFormat="false" ht="15" hidden="false" customHeight="false" outlineLevel="0" collapsed="false">
      <c r="A876" s="0" t="s">
        <v>2701</v>
      </c>
      <c r="B876" s="0" t="s">
        <v>2702</v>
      </c>
      <c r="C876" s="0" t="s">
        <v>286</v>
      </c>
      <c r="D876" s="0" t="s">
        <v>135</v>
      </c>
      <c r="E876" s="0" t="s">
        <v>2703</v>
      </c>
      <c r="F876" s="0" t="s">
        <v>121</v>
      </c>
      <c r="G876" s="0" t="s">
        <v>138</v>
      </c>
      <c r="H876" s="17" t="n">
        <v>46225.3861111111</v>
      </c>
      <c r="I876" s="17" t="n">
        <v>46225.3979166667</v>
      </c>
      <c r="J876" s="17" t="n">
        <v>46225.4090277778</v>
      </c>
      <c r="K876" s="17" t="n">
        <v>46225.4319444444</v>
      </c>
      <c r="L876" s="17" t="n">
        <v>46225.4423611111</v>
      </c>
      <c r="M876" s="17" t="n">
        <v>46225.4576388889</v>
      </c>
      <c r="N876" s="17" t="n">
        <v>46225.4986111111</v>
      </c>
      <c r="O876" s="17" t="n">
        <v>46225.5423611111</v>
      </c>
      <c r="P876" s="17" t="n">
        <v>46225.5548611111</v>
      </c>
      <c r="Q876" s="17" t="n">
        <v>46225.5743055556</v>
      </c>
      <c r="R876" s="0" t="n">
        <v>837</v>
      </c>
      <c r="S876" s="0" t="n">
        <v>0</v>
      </c>
      <c r="T876" s="0" t="n">
        <v>0</v>
      </c>
      <c r="U876" s="18" t="s">
        <v>130</v>
      </c>
      <c r="V876" s="18" t="s">
        <v>156</v>
      </c>
      <c r="W876" s="0" t="str">
        <f aca="false">IF(AND(X876&gt;=6,X876&lt;14),"A",IF(AND(X876&gt;=14,X876&lt;22),"B","C"))</f>
        <v>A</v>
      </c>
      <c r="X876" s="18" t="n">
        <f aca="false">HOUR(H876)</f>
        <v>9</v>
      </c>
      <c r="Y876" s="18" t="n">
        <f aca="false">ROUND((I876-H876)*1440,0)</f>
        <v>17</v>
      </c>
      <c r="Z876" s="18" t="n">
        <f aca="false">ROUND((J876-I876)*1440,0)</f>
        <v>16</v>
      </c>
      <c r="AA876" s="18" t="n">
        <f aca="false">ROUND((K876-J876)*1440,0)</f>
        <v>33</v>
      </c>
      <c r="AB876" s="18" t="n">
        <f aca="false">ROUND((L876-K876)*1440,0)</f>
        <v>15</v>
      </c>
      <c r="AC876" s="18" t="n">
        <f aca="false">ROUND((M876-L876)*1440,0)</f>
        <v>22</v>
      </c>
      <c r="AD876" s="18" t="n">
        <f aca="false">IF(N876="","",ROUND((N876-M876)*1440,0))</f>
        <v>59</v>
      </c>
      <c r="AE876" s="18" t="n">
        <f aca="false">IF(O876="","",ROUND((O876-N876)*1440,0))</f>
        <v>63</v>
      </c>
      <c r="AF876" s="18" t="n">
        <f aca="false">IF(P876="","",ROUND((P876-O876)*1440,0))</f>
        <v>18</v>
      </c>
      <c r="AG876" s="18" t="n">
        <f aca="false">IF(Q876="","",ROUND((Q876-P876)*1440,0))</f>
        <v>28</v>
      </c>
      <c r="AH876" s="18" t="n">
        <f aca="false">IF(Q876="","",ROUND((Q876-H876)*1440,0))</f>
        <v>271</v>
      </c>
      <c r="AI876" s="19" t="n">
        <f aca="false">ROUND(IF(O876="",Assumptions!$B$25-K876,O876-K876)*24,1)</f>
        <v>2.7</v>
      </c>
      <c r="AJ876" s="20" t="n">
        <f aca="false">ROUND(MAX(N(Y876)/Assumptions!$C$5, N(Z876)/Assumptions!$C$6, N(AA876)/Assumptions!$C$7, N(AB876)/Assumptions!$C$8, N(AC876)/Assumptions!$C$9, N(AD876)/Assumptions!$C$10, N(AE876)/Assumptions!$C$11, N(AF876)/Assumptions!$C$12, N(AG876)/Assumptions!$C$13),3)</f>
        <v>1.967</v>
      </c>
      <c r="AK876" s="0" t="str">
        <f aca="false">IF(OR(U876="Pending",U876="On Hold"),"Open GRN (awaiting)",IF(AJ876&lt;=1,"Within SLA",IF(ROUND(N(Y876)/Assumptions!$C$5,3)=AJ876,"Gate Wait",IF(ROUND(N(Z876)/Assumptions!$C$6,3)=AJ876,"Dock Wait",IF(ROUND(N(AA876)/Assumptions!$C$7,3)=AJ876,"Unloading",IF(ROUND(N(AB876)/Assumptions!$C$8,3)=AJ876,"Unload-to-QC Wait",IF(ROUND(N(AC876)/Assumptions!$C$9,3)=AJ876,"QC",IF(ROUND(N(AD876)/Assumptions!$C$10,3)=AJ876,"QC-to-GRN Wait",IF(ROUND(N(AE876)/Assumptions!$C$11,3)=AJ876,"GRN Processing",IF(ROUND(N(AF876)/Assumptions!$C$12,3)=AJ876,"GRN-to-Putaway Wait",IF(ROUND(N(AG876)/Assumptions!$C$13,3)=AJ876,"Putaway","Within SLA")))))))))))</f>
        <v>QC-to-GRN Wait</v>
      </c>
    </row>
    <row r="877" customFormat="false" ht="15" hidden="false" customHeight="false" outlineLevel="0" collapsed="false">
      <c r="A877" s="0" t="s">
        <v>2704</v>
      </c>
      <c r="B877" s="0" t="s">
        <v>2705</v>
      </c>
      <c r="C877" s="0" t="s">
        <v>218</v>
      </c>
      <c r="D877" s="0" t="s">
        <v>135</v>
      </c>
      <c r="E877" s="0" t="s">
        <v>1787</v>
      </c>
      <c r="F877" s="0" t="s">
        <v>128</v>
      </c>
      <c r="G877" s="0" t="s">
        <v>138</v>
      </c>
      <c r="H877" s="17" t="n">
        <v>46225.4055555556</v>
      </c>
      <c r="I877" s="17" t="n">
        <v>46225.4138888889</v>
      </c>
      <c r="J877" s="17" t="n">
        <v>46225.4194444444</v>
      </c>
      <c r="K877" s="17" t="n">
        <v>46225.4472222222</v>
      </c>
      <c r="L877" s="17" t="n">
        <v>46225.45</v>
      </c>
      <c r="M877" s="17" t="n">
        <v>46225.46875</v>
      </c>
      <c r="N877" s="17" t="n">
        <v>46225.4916666667</v>
      </c>
      <c r="O877" s="17" t="n">
        <v>46225.56875</v>
      </c>
      <c r="P877" s="17" t="n">
        <v>46225.5722222222</v>
      </c>
      <c r="Q877" s="17" t="n">
        <v>46225.5854166667</v>
      </c>
      <c r="R877" s="0" t="n">
        <v>323</v>
      </c>
      <c r="S877" s="0" t="n">
        <v>0</v>
      </c>
      <c r="T877" s="0" t="n">
        <v>0</v>
      </c>
      <c r="U877" s="18" t="s">
        <v>130</v>
      </c>
      <c r="V877" s="18" t="s">
        <v>131</v>
      </c>
      <c r="W877" s="0" t="str">
        <f aca="false">IF(AND(X877&gt;=6,X877&lt;14),"A",IF(AND(X877&gt;=14,X877&lt;22),"B","C"))</f>
        <v>A</v>
      </c>
      <c r="X877" s="18" t="n">
        <f aca="false">HOUR(H877)</f>
        <v>9</v>
      </c>
      <c r="Y877" s="18" t="n">
        <f aca="false">ROUND((I877-H877)*1440,0)</f>
        <v>12</v>
      </c>
      <c r="Z877" s="18" t="n">
        <f aca="false">ROUND((J877-I877)*1440,0)</f>
        <v>8</v>
      </c>
      <c r="AA877" s="18" t="n">
        <f aca="false">ROUND((K877-J877)*1440,0)</f>
        <v>40</v>
      </c>
      <c r="AB877" s="18" t="n">
        <f aca="false">ROUND((L877-K877)*1440,0)</f>
        <v>4</v>
      </c>
      <c r="AC877" s="18" t="n">
        <f aca="false">ROUND((M877-L877)*1440,0)</f>
        <v>27</v>
      </c>
      <c r="AD877" s="18" t="n">
        <f aca="false">IF(N877="","",ROUND((N877-M877)*1440,0))</f>
        <v>33</v>
      </c>
      <c r="AE877" s="18" t="n">
        <f aca="false">IF(O877="","",ROUND((O877-N877)*1440,0))</f>
        <v>111</v>
      </c>
      <c r="AF877" s="18" t="n">
        <f aca="false">IF(P877="","",ROUND((P877-O877)*1440,0))</f>
        <v>5</v>
      </c>
      <c r="AG877" s="18" t="n">
        <f aca="false">IF(Q877="","",ROUND((Q877-P877)*1440,0))</f>
        <v>19</v>
      </c>
      <c r="AH877" s="18" t="n">
        <f aca="false">IF(Q877="","",ROUND((Q877-H877)*1440,0))</f>
        <v>259</v>
      </c>
      <c r="AI877" s="19" t="n">
        <f aca="false">ROUND(IF(O877="",Assumptions!$B$25-K877,O877-K877)*24,1)</f>
        <v>2.9</v>
      </c>
      <c r="AJ877" s="20" t="n">
        <f aca="false">ROUND(MAX(N(Y877)/Assumptions!$C$5, N(Z877)/Assumptions!$C$6, N(AA877)/Assumptions!$C$7, N(AB877)/Assumptions!$C$8, N(AC877)/Assumptions!$C$9, N(AD877)/Assumptions!$C$10, N(AE877)/Assumptions!$C$11, N(AF877)/Assumptions!$C$12, N(AG877)/Assumptions!$C$13),3)</f>
        <v>2.467</v>
      </c>
      <c r="AK877" s="0" t="str">
        <f aca="false">IF(OR(U877="Pending",U877="On Hold"),"Open GRN (awaiting)",IF(AJ877&lt;=1,"Within SLA",IF(ROUND(N(Y877)/Assumptions!$C$5,3)=AJ877,"Gate Wait",IF(ROUND(N(Z877)/Assumptions!$C$6,3)=AJ877,"Dock Wait",IF(ROUND(N(AA877)/Assumptions!$C$7,3)=AJ877,"Unloading",IF(ROUND(N(AB877)/Assumptions!$C$8,3)=AJ877,"Unload-to-QC Wait",IF(ROUND(N(AC877)/Assumptions!$C$9,3)=AJ877,"QC",IF(ROUND(N(AD877)/Assumptions!$C$10,3)=AJ877,"QC-to-GRN Wait",IF(ROUND(N(AE877)/Assumptions!$C$11,3)=AJ877,"GRN Processing",IF(ROUND(N(AF877)/Assumptions!$C$12,3)=AJ877,"GRN-to-Putaway Wait",IF(ROUND(N(AG877)/Assumptions!$C$13,3)=AJ877,"Putaway","Within SLA")))))))))))</f>
        <v>GRN Processing</v>
      </c>
    </row>
    <row r="878" customFormat="false" ht="15" hidden="false" customHeight="false" outlineLevel="0" collapsed="false">
      <c r="A878" s="0" t="s">
        <v>2706</v>
      </c>
      <c r="B878" s="0" t="s">
        <v>2707</v>
      </c>
      <c r="C878" s="0" t="s">
        <v>252</v>
      </c>
      <c r="D878" s="0" t="s">
        <v>119</v>
      </c>
      <c r="E878" s="0" t="s">
        <v>2708</v>
      </c>
      <c r="F878" s="0" t="s">
        <v>155</v>
      </c>
      <c r="G878" s="0" t="s">
        <v>129</v>
      </c>
      <c r="H878" s="17" t="n">
        <v>46225.4104166667</v>
      </c>
      <c r="I878" s="17" t="n">
        <v>46225.4236111111</v>
      </c>
      <c r="J878" s="17" t="n">
        <v>46225.4298611111</v>
      </c>
      <c r="K878" s="17" t="n">
        <v>46225.4756944445</v>
      </c>
      <c r="L878" s="17" t="n">
        <v>46225.4979166667</v>
      </c>
      <c r="M878" s="17" t="n">
        <v>46225.5159722222</v>
      </c>
      <c r="N878" s="17" t="n">
        <v>46225.5631944445</v>
      </c>
      <c r="O878" s="17" t="n">
        <v>46225.6083333333</v>
      </c>
      <c r="P878" s="17" t="n">
        <v>46225.6236111111</v>
      </c>
      <c r="Q878" s="17" t="n">
        <v>46225.6423611111</v>
      </c>
      <c r="R878" s="0" t="n">
        <v>741</v>
      </c>
      <c r="S878" s="0" t="n">
        <v>0</v>
      </c>
      <c r="T878" s="0" t="n">
        <v>0</v>
      </c>
      <c r="U878" s="18" t="s">
        <v>130</v>
      </c>
      <c r="V878" s="18" t="s">
        <v>156</v>
      </c>
      <c r="W878" s="0" t="str">
        <f aca="false">IF(AND(X878&gt;=6,X878&lt;14),"A",IF(AND(X878&gt;=14,X878&lt;22),"B","C"))</f>
        <v>A</v>
      </c>
      <c r="X878" s="18" t="n">
        <f aca="false">HOUR(H878)</f>
        <v>9</v>
      </c>
      <c r="Y878" s="18" t="n">
        <f aca="false">ROUND((I878-H878)*1440,0)</f>
        <v>19</v>
      </c>
      <c r="Z878" s="18" t="n">
        <f aca="false">ROUND((J878-I878)*1440,0)</f>
        <v>9</v>
      </c>
      <c r="AA878" s="18" t="n">
        <f aca="false">ROUND((K878-J878)*1440,0)</f>
        <v>66</v>
      </c>
      <c r="AB878" s="18" t="n">
        <f aca="false">ROUND((L878-K878)*1440,0)</f>
        <v>32</v>
      </c>
      <c r="AC878" s="18" t="n">
        <f aca="false">ROUND((M878-L878)*1440,0)</f>
        <v>26</v>
      </c>
      <c r="AD878" s="18" t="n">
        <f aca="false">IF(N878="","",ROUND((N878-M878)*1440,0))</f>
        <v>68</v>
      </c>
      <c r="AE878" s="18" t="n">
        <f aca="false">IF(O878="","",ROUND((O878-N878)*1440,0))</f>
        <v>65</v>
      </c>
      <c r="AF878" s="18" t="n">
        <f aca="false">IF(P878="","",ROUND((P878-O878)*1440,0))</f>
        <v>22</v>
      </c>
      <c r="AG878" s="18" t="n">
        <f aca="false">IF(Q878="","",ROUND((Q878-P878)*1440,0))</f>
        <v>27</v>
      </c>
      <c r="AH878" s="18" t="n">
        <f aca="false">IF(Q878="","",ROUND((Q878-H878)*1440,0))</f>
        <v>334</v>
      </c>
      <c r="AI878" s="19" t="n">
        <f aca="false">ROUND(IF(O878="",Assumptions!$B$25-K878,O878-K878)*24,1)</f>
        <v>3.2</v>
      </c>
      <c r="AJ878" s="20" t="n">
        <f aca="false">ROUND(MAX(N(Y878)/Assumptions!$C$5, N(Z878)/Assumptions!$C$6, N(AA878)/Assumptions!$C$7, N(AB878)/Assumptions!$C$8, N(AC878)/Assumptions!$C$9, N(AD878)/Assumptions!$C$10, N(AE878)/Assumptions!$C$11, N(AF878)/Assumptions!$C$12, N(AG878)/Assumptions!$C$13),3)</f>
        <v>2.267</v>
      </c>
      <c r="AK878" s="0" t="str">
        <f aca="false">IF(OR(U878="Pending",U878="On Hold"),"Open GRN (awaiting)",IF(AJ878&lt;=1,"Within SLA",IF(ROUND(N(Y878)/Assumptions!$C$5,3)=AJ878,"Gate Wait",IF(ROUND(N(Z878)/Assumptions!$C$6,3)=AJ878,"Dock Wait",IF(ROUND(N(AA878)/Assumptions!$C$7,3)=AJ878,"Unloading",IF(ROUND(N(AB878)/Assumptions!$C$8,3)=AJ878,"Unload-to-QC Wait",IF(ROUND(N(AC878)/Assumptions!$C$9,3)=AJ878,"QC",IF(ROUND(N(AD878)/Assumptions!$C$10,3)=AJ878,"QC-to-GRN Wait",IF(ROUND(N(AE878)/Assumptions!$C$11,3)=AJ878,"GRN Processing",IF(ROUND(N(AF878)/Assumptions!$C$12,3)=AJ878,"GRN-to-Putaway Wait",IF(ROUND(N(AG878)/Assumptions!$C$13,3)=AJ878,"Putaway","Within SLA")))))))))))</f>
        <v>QC-to-GRN Wait</v>
      </c>
    </row>
    <row r="879" customFormat="false" ht="15" hidden="false" customHeight="false" outlineLevel="0" collapsed="false">
      <c r="A879" s="0" t="s">
        <v>2709</v>
      </c>
      <c r="B879" s="0" t="s">
        <v>2710</v>
      </c>
      <c r="C879" s="0" t="s">
        <v>153</v>
      </c>
      <c r="D879" s="0" t="s">
        <v>119</v>
      </c>
      <c r="E879" s="0" t="s">
        <v>1989</v>
      </c>
      <c r="F879" s="0" t="s">
        <v>137</v>
      </c>
      <c r="G879" s="0" t="s">
        <v>122</v>
      </c>
      <c r="H879" s="17" t="n">
        <v>46225.41875</v>
      </c>
      <c r="I879" s="17" t="n">
        <v>46225.4333333333</v>
      </c>
      <c r="J879" s="17" t="n">
        <v>46225.4375</v>
      </c>
      <c r="K879" s="17" t="n">
        <v>46225.4708333333</v>
      </c>
      <c r="L879" s="17" t="n">
        <v>46225.4784722222</v>
      </c>
      <c r="M879" s="17" t="n">
        <v>46225.4944444444</v>
      </c>
      <c r="N879" s="17" t="n">
        <v>46225.5354166667</v>
      </c>
      <c r="O879" s="17" t="n">
        <v>46225.5541666667</v>
      </c>
      <c r="P879" s="17" t="n">
        <v>46225.5618055556</v>
      </c>
      <c r="Q879" s="17" t="n">
        <v>46225.5909722222</v>
      </c>
      <c r="R879" s="0" t="n">
        <v>595</v>
      </c>
      <c r="S879" s="0" t="n">
        <v>0</v>
      </c>
      <c r="T879" s="0" t="n">
        <v>5</v>
      </c>
      <c r="U879" s="18" t="s">
        <v>123</v>
      </c>
      <c r="V879" s="18" t="s">
        <v>131</v>
      </c>
      <c r="W879" s="0" t="str">
        <f aca="false">IF(AND(X879&gt;=6,X879&lt;14),"A",IF(AND(X879&gt;=14,X879&lt;22),"B","C"))</f>
        <v>A</v>
      </c>
      <c r="X879" s="18" t="n">
        <f aca="false">HOUR(H879)</f>
        <v>10</v>
      </c>
      <c r="Y879" s="18" t="n">
        <f aca="false">ROUND((I879-H879)*1440,0)</f>
        <v>21</v>
      </c>
      <c r="Z879" s="18" t="n">
        <f aca="false">ROUND((J879-I879)*1440,0)</f>
        <v>6</v>
      </c>
      <c r="AA879" s="18" t="n">
        <f aca="false">ROUND((K879-J879)*1440,0)</f>
        <v>48</v>
      </c>
      <c r="AB879" s="18" t="n">
        <f aca="false">ROUND((L879-K879)*1440,0)</f>
        <v>11</v>
      </c>
      <c r="AC879" s="18" t="n">
        <f aca="false">ROUND((M879-L879)*1440,0)</f>
        <v>23</v>
      </c>
      <c r="AD879" s="18" t="n">
        <f aca="false">IF(N879="","",ROUND((N879-M879)*1440,0))</f>
        <v>59</v>
      </c>
      <c r="AE879" s="18" t="n">
        <f aca="false">IF(O879="","",ROUND((O879-N879)*1440,0))</f>
        <v>27</v>
      </c>
      <c r="AF879" s="18" t="n">
        <f aca="false">IF(P879="","",ROUND((P879-O879)*1440,0))</f>
        <v>11</v>
      </c>
      <c r="AG879" s="18" t="n">
        <f aca="false">IF(Q879="","",ROUND((Q879-P879)*1440,0))</f>
        <v>42</v>
      </c>
      <c r="AH879" s="18" t="n">
        <f aca="false">IF(Q879="","",ROUND((Q879-H879)*1440,0))</f>
        <v>248</v>
      </c>
      <c r="AI879" s="19" t="n">
        <f aca="false">ROUND(IF(O879="",Assumptions!$B$25-K879,O879-K879)*24,1)</f>
        <v>2</v>
      </c>
      <c r="AJ879" s="20" t="n">
        <f aca="false">ROUND(MAX(N(Y879)/Assumptions!$C$5, N(Z879)/Assumptions!$C$6, N(AA879)/Assumptions!$C$7, N(AB879)/Assumptions!$C$8, N(AC879)/Assumptions!$C$9, N(AD879)/Assumptions!$C$10, N(AE879)/Assumptions!$C$11, N(AF879)/Assumptions!$C$12, N(AG879)/Assumptions!$C$13),3)</f>
        <v>1.967</v>
      </c>
      <c r="AK879" s="0" t="str">
        <f aca="false">IF(OR(U879="Pending",U879="On Hold"),"Open GRN (awaiting)",IF(AJ879&lt;=1,"Within SLA",IF(ROUND(N(Y879)/Assumptions!$C$5,3)=AJ879,"Gate Wait",IF(ROUND(N(Z879)/Assumptions!$C$6,3)=AJ879,"Dock Wait",IF(ROUND(N(AA879)/Assumptions!$C$7,3)=AJ879,"Unloading",IF(ROUND(N(AB879)/Assumptions!$C$8,3)=AJ879,"Unload-to-QC Wait",IF(ROUND(N(AC879)/Assumptions!$C$9,3)=AJ879,"QC",IF(ROUND(N(AD879)/Assumptions!$C$10,3)=AJ879,"QC-to-GRN Wait",IF(ROUND(N(AE879)/Assumptions!$C$11,3)=AJ879,"GRN Processing",IF(ROUND(N(AF879)/Assumptions!$C$12,3)=AJ879,"GRN-to-Putaway Wait",IF(ROUND(N(AG879)/Assumptions!$C$13,3)=AJ879,"Putaway","Within SLA")))))))))))</f>
        <v>QC-to-GRN Wait</v>
      </c>
    </row>
    <row r="880" customFormat="false" ht="15" hidden="false" customHeight="false" outlineLevel="0" collapsed="false">
      <c r="A880" s="0" t="s">
        <v>2711</v>
      </c>
      <c r="B880" s="0" t="s">
        <v>2712</v>
      </c>
      <c r="C880" s="0" t="s">
        <v>175</v>
      </c>
      <c r="D880" s="0" t="s">
        <v>147</v>
      </c>
      <c r="E880" s="0" t="s">
        <v>2713</v>
      </c>
      <c r="F880" s="0" t="s">
        <v>177</v>
      </c>
      <c r="G880" s="0" t="s">
        <v>167</v>
      </c>
      <c r="H880" s="17" t="n">
        <v>46225.4236111111</v>
      </c>
      <c r="I880" s="17" t="n">
        <v>46225.4368055556</v>
      </c>
      <c r="J880" s="17" t="n">
        <v>46225.4395833333</v>
      </c>
      <c r="K880" s="17" t="n">
        <v>46225.5006944445</v>
      </c>
      <c r="L880" s="17" t="n">
        <v>46225.5041666667</v>
      </c>
      <c r="M880" s="17" t="n">
        <v>46225.5423611111</v>
      </c>
      <c r="N880" s="17" t="n">
        <v>46225.5513888889</v>
      </c>
      <c r="O880" s="17" t="n">
        <v>46225.5798611111</v>
      </c>
      <c r="P880" s="17" t="n">
        <v>46225.6159722222</v>
      </c>
      <c r="Q880" s="17" t="n">
        <v>46225.6402777778</v>
      </c>
      <c r="R880" s="0" t="n">
        <v>387</v>
      </c>
      <c r="S880" s="0" t="n">
        <v>0</v>
      </c>
      <c r="T880" s="0" t="n">
        <v>0</v>
      </c>
      <c r="U880" s="18" t="s">
        <v>130</v>
      </c>
      <c r="V880" s="18" t="s">
        <v>139</v>
      </c>
      <c r="W880" s="0" t="str">
        <f aca="false">IF(AND(X880&gt;=6,X880&lt;14),"A",IF(AND(X880&gt;=14,X880&lt;22),"B","C"))</f>
        <v>A</v>
      </c>
      <c r="X880" s="18" t="n">
        <f aca="false">HOUR(H880)</f>
        <v>10</v>
      </c>
      <c r="Y880" s="18" t="n">
        <f aca="false">ROUND((I880-H880)*1440,0)</f>
        <v>19</v>
      </c>
      <c r="Z880" s="18" t="n">
        <f aca="false">ROUND((J880-I880)*1440,0)</f>
        <v>4</v>
      </c>
      <c r="AA880" s="18" t="n">
        <f aca="false">ROUND((K880-J880)*1440,0)</f>
        <v>88</v>
      </c>
      <c r="AB880" s="18" t="n">
        <f aca="false">ROUND((L880-K880)*1440,0)</f>
        <v>5</v>
      </c>
      <c r="AC880" s="18" t="n">
        <f aca="false">ROUND((M880-L880)*1440,0)</f>
        <v>55</v>
      </c>
      <c r="AD880" s="18" t="n">
        <f aca="false">IF(N880="","",ROUND((N880-M880)*1440,0))</f>
        <v>13</v>
      </c>
      <c r="AE880" s="18" t="n">
        <f aca="false">IF(O880="","",ROUND((O880-N880)*1440,0))</f>
        <v>41</v>
      </c>
      <c r="AF880" s="18" t="n">
        <f aca="false">IF(P880="","",ROUND((P880-O880)*1440,0))</f>
        <v>52</v>
      </c>
      <c r="AG880" s="18" t="n">
        <f aca="false">IF(Q880="","",ROUND((Q880-P880)*1440,0))</f>
        <v>35</v>
      </c>
      <c r="AH880" s="18" t="n">
        <f aca="false">IF(Q880="","",ROUND((Q880-H880)*1440,0))</f>
        <v>312</v>
      </c>
      <c r="AI880" s="19" t="n">
        <f aca="false">ROUND(IF(O880="",Assumptions!$B$25-K880,O880-K880)*24,1)</f>
        <v>1.9</v>
      </c>
      <c r="AJ880" s="20" t="n">
        <f aca="false">ROUND(MAX(N(Y880)/Assumptions!$C$5, N(Z880)/Assumptions!$C$6, N(AA880)/Assumptions!$C$7, N(AB880)/Assumptions!$C$8, N(AC880)/Assumptions!$C$9, N(AD880)/Assumptions!$C$10, N(AE880)/Assumptions!$C$11, N(AF880)/Assumptions!$C$12, N(AG880)/Assumptions!$C$13),3)</f>
        <v>2.6</v>
      </c>
      <c r="AK880" s="0" t="str">
        <f aca="false">IF(OR(U880="Pending",U880="On Hold"),"Open GRN (awaiting)",IF(AJ880&lt;=1,"Within SLA",IF(ROUND(N(Y880)/Assumptions!$C$5,3)=AJ880,"Gate Wait",IF(ROUND(N(Z880)/Assumptions!$C$6,3)=AJ880,"Dock Wait",IF(ROUND(N(AA880)/Assumptions!$C$7,3)=AJ880,"Unloading",IF(ROUND(N(AB880)/Assumptions!$C$8,3)=AJ880,"Unload-to-QC Wait",IF(ROUND(N(AC880)/Assumptions!$C$9,3)=AJ880,"QC",IF(ROUND(N(AD880)/Assumptions!$C$10,3)=AJ880,"QC-to-GRN Wait",IF(ROUND(N(AE880)/Assumptions!$C$11,3)=AJ880,"GRN Processing",IF(ROUND(N(AF880)/Assumptions!$C$12,3)=AJ880,"GRN-to-Putaway Wait",IF(ROUND(N(AG880)/Assumptions!$C$13,3)=AJ880,"Putaway","Within SLA")))))))))))</f>
        <v>GRN-to-Putaway Wait</v>
      </c>
    </row>
    <row r="881" customFormat="false" ht="15" hidden="false" customHeight="false" outlineLevel="0" collapsed="false">
      <c r="A881" s="0" t="s">
        <v>2714</v>
      </c>
      <c r="B881" s="0" t="s">
        <v>2715</v>
      </c>
      <c r="C881" s="0" t="s">
        <v>159</v>
      </c>
      <c r="D881" s="0" t="s">
        <v>119</v>
      </c>
      <c r="E881" s="0" t="s">
        <v>2716</v>
      </c>
      <c r="F881" s="0" t="s">
        <v>128</v>
      </c>
      <c r="G881" s="0" t="s">
        <v>129</v>
      </c>
      <c r="H881" s="17" t="n">
        <v>46225.4263888889</v>
      </c>
      <c r="I881" s="17" t="n">
        <v>46225.4486111111</v>
      </c>
      <c r="J881" s="17" t="n">
        <v>46225.4576388889</v>
      </c>
      <c r="K881" s="17" t="n">
        <v>46225.4791666667</v>
      </c>
      <c r="L881" s="17" t="n">
        <v>46225.4847222222</v>
      </c>
      <c r="M881" s="17" t="n">
        <v>46225.5013888889</v>
      </c>
      <c r="N881" s="17" t="n">
        <v>46225.5520833333</v>
      </c>
      <c r="O881" s="17" t="n">
        <v>46225.5770833333</v>
      </c>
      <c r="P881" s="17" t="n">
        <v>46225.5902777778</v>
      </c>
      <c r="Q881" s="17" t="n">
        <v>46225.6263888889</v>
      </c>
      <c r="R881" s="0" t="n">
        <v>401</v>
      </c>
      <c r="S881" s="0" t="n">
        <v>0</v>
      </c>
      <c r="T881" s="0" t="n">
        <v>0</v>
      </c>
      <c r="U881" s="18" t="s">
        <v>130</v>
      </c>
      <c r="V881" s="18" t="s">
        <v>144</v>
      </c>
      <c r="W881" s="0" t="str">
        <f aca="false">IF(AND(X881&gt;=6,X881&lt;14),"A",IF(AND(X881&gt;=14,X881&lt;22),"B","C"))</f>
        <v>A</v>
      </c>
      <c r="X881" s="18" t="n">
        <f aca="false">HOUR(H881)</f>
        <v>10</v>
      </c>
      <c r="Y881" s="18" t="n">
        <f aca="false">ROUND((I881-H881)*1440,0)</f>
        <v>32</v>
      </c>
      <c r="Z881" s="18" t="n">
        <f aca="false">ROUND((J881-I881)*1440,0)</f>
        <v>13</v>
      </c>
      <c r="AA881" s="18" t="n">
        <f aca="false">ROUND((K881-J881)*1440,0)</f>
        <v>31</v>
      </c>
      <c r="AB881" s="18" t="n">
        <f aca="false">ROUND((L881-K881)*1440,0)</f>
        <v>8</v>
      </c>
      <c r="AC881" s="18" t="n">
        <f aca="false">ROUND((M881-L881)*1440,0)</f>
        <v>24</v>
      </c>
      <c r="AD881" s="18" t="n">
        <f aca="false">IF(N881="","",ROUND((N881-M881)*1440,0))</f>
        <v>73</v>
      </c>
      <c r="AE881" s="18" t="n">
        <f aca="false">IF(O881="","",ROUND((O881-N881)*1440,0))</f>
        <v>36</v>
      </c>
      <c r="AF881" s="18" t="n">
        <f aca="false">IF(P881="","",ROUND((P881-O881)*1440,0))</f>
        <v>19</v>
      </c>
      <c r="AG881" s="18" t="n">
        <f aca="false">IF(Q881="","",ROUND((Q881-P881)*1440,0))</f>
        <v>52</v>
      </c>
      <c r="AH881" s="18" t="n">
        <f aca="false">IF(Q881="","",ROUND((Q881-H881)*1440,0))</f>
        <v>288</v>
      </c>
      <c r="AI881" s="19" t="n">
        <f aca="false">ROUND(IF(O881="",Assumptions!$B$25-K881,O881-K881)*24,1)</f>
        <v>2.4</v>
      </c>
      <c r="AJ881" s="20" t="n">
        <f aca="false">ROUND(MAX(N(Y881)/Assumptions!$C$5, N(Z881)/Assumptions!$C$6, N(AA881)/Assumptions!$C$7, N(AB881)/Assumptions!$C$8, N(AC881)/Assumptions!$C$9, N(AD881)/Assumptions!$C$10, N(AE881)/Assumptions!$C$11, N(AF881)/Assumptions!$C$12, N(AG881)/Assumptions!$C$13),3)</f>
        <v>2.433</v>
      </c>
      <c r="AK881" s="0" t="str">
        <f aca="false">IF(OR(U881="Pending",U881="On Hold"),"Open GRN (awaiting)",IF(AJ881&lt;=1,"Within SLA",IF(ROUND(N(Y881)/Assumptions!$C$5,3)=AJ881,"Gate Wait",IF(ROUND(N(Z881)/Assumptions!$C$6,3)=AJ881,"Dock Wait",IF(ROUND(N(AA881)/Assumptions!$C$7,3)=AJ881,"Unloading",IF(ROUND(N(AB881)/Assumptions!$C$8,3)=AJ881,"Unload-to-QC Wait",IF(ROUND(N(AC881)/Assumptions!$C$9,3)=AJ881,"QC",IF(ROUND(N(AD881)/Assumptions!$C$10,3)=AJ881,"QC-to-GRN Wait",IF(ROUND(N(AE881)/Assumptions!$C$11,3)=AJ881,"GRN Processing",IF(ROUND(N(AF881)/Assumptions!$C$12,3)=AJ881,"GRN-to-Putaway Wait",IF(ROUND(N(AG881)/Assumptions!$C$13,3)=AJ881,"Putaway","Within SLA")))))))))))</f>
        <v>QC-to-GRN Wait</v>
      </c>
    </row>
    <row r="882" customFormat="false" ht="15" hidden="false" customHeight="false" outlineLevel="0" collapsed="false">
      <c r="A882" s="0" t="s">
        <v>2717</v>
      </c>
      <c r="B882" s="0" t="s">
        <v>2718</v>
      </c>
      <c r="C882" s="0" t="s">
        <v>184</v>
      </c>
      <c r="D882" s="0" t="s">
        <v>119</v>
      </c>
      <c r="E882" s="0" t="s">
        <v>2719</v>
      </c>
      <c r="F882" s="0" t="s">
        <v>177</v>
      </c>
      <c r="G882" s="0" t="s">
        <v>122</v>
      </c>
      <c r="H882" s="17" t="n">
        <v>46225.4618055556</v>
      </c>
      <c r="I882" s="17" t="n">
        <v>46225.5027777778</v>
      </c>
      <c r="J882" s="17" t="n">
        <v>46225.5069444445</v>
      </c>
      <c r="K882" s="17" t="n">
        <v>46225.5263888889</v>
      </c>
      <c r="L882" s="17" t="n">
        <v>46225.5381944445</v>
      </c>
      <c r="M882" s="17" t="n">
        <v>46225.5618055556</v>
      </c>
      <c r="N882" s="17" t="n">
        <v>46225.5902777778</v>
      </c>
      <c r="O882" s="17" t="n">
        <v>46225.6284722222</v>
      </c>
      <c r="P882" s="17" t="n">
        <v>46225.6361111111</v>
      </c>
      <c r="Q882" s="17" t="n">
        <v>46225.6798611111</v>
      </c>
      <c r="R882" s="0" t="n">
        <v>1158</v>
      </c>
      <c r="S882" s="0" t="n">
        <v>0</v>
      </c>
      <c r="T882" s="0" t="n">
        <v>0</v>
      </c>
      <c r="U882" s="18" t="s">
        <v>130</v>
      </c>
      <c r="V882" s="18" t="s">
        <v>139</v>
      </c>
      <c r="W882" s="0" t="str">
        <f aca="false">IF(AND(X882&gt;=6,X882&lt;14),"A",IF(AND(X882&gt;=14,X882&lt;22),"B","C"))</f>
        <v>A</v>
      </c>
      <c r="X882" s="18" t="n">
        <f aca="false">HOUR(H882)</f>
        <v>11</v>
      </c>
      <c r="Y882" s="18" t="n">
        <f aca="false">ROUND((I882-H882)*1440,0)</f>
        <v>59</v>
      </c>
      <c r="Z882" s="18" t="n">
        <f aca="false">ROUND((J882-I882)*1440,0)</f>
        <v>6</v>
      </c>
      <c r="AA882" s="18" t="n">
        <f aca="false">ROUND((K882-J882)*1440,0)</f>
        <v>28</v>
      </c>
      <c r="AB882" s="18" t="n">
        <f aca="false">ROUND((L882-K882)*1440,0)</f>
        <v>17</v>
      </c>
      <c r="AC882" s="18" t="n">
        <f aca="false">ROUND((M882-L882)*1440,0)</f>
        <v>34</v>
      </c>
      <c r="AD882" s="18" t="n">
        <f aca="false">IF(N882="","",ROUND((N882-M882)*1440,0))</f>
        <v>41</v>
      </c>
      <c r="AE882" s="18" t="n">
        <f aca="false">IF(O882="","",ROUND((O882-N882)*1440,0))</f>
        <v>55</v>
      </c>
      <c r="AF882" s="18" t="n">
        <f aca="false">IF(P882="","",ROUND((P882-O882)*1440,0))</f>
        <v>11</v>
      </c>
      <c r="AG882" s="18" t="n">
        <f aca="false">IF(Q882="","",ROUND((Q882-P882)*1440,0))</f>
        <v>63</v>
      </c>
      <c r="AH882" s="18" t="n">
        <f aca="false">IF(Q882="","",ROUND((Q882-H882)*1440,0))</f>
        <v>314</v>
      </c>
      <c r="AI882" s="19" t="n">
        <f aca="false">ROUND(IF(O882="",Assumptions!$B$25-K882,O882-K882)*24,1)</f>
        <v>2.5</v>
      </c>
      <c r="AJ882" s="20" t="n">
        <f aca="false">ROUND(MAX(N(Y882)/Assumptions!$C$5, N(Z882)/Assumptions!$C$6, N(AA882)/Assumptions!$C$7, N(AB882)/Assumptions!$C$8, N(AC882)/Assumptions!$C$9, N(AD882)/Assumptions!$C$10, N(AE882)/Assumptions!$C$11, N(AF882)/Assumptions!$C$12, N(AG882)/Assumptions!$C$13),3)</f>
        <v>1.967</v>
      </c>
      <c r="AK882" s="0" t="str">
        <f aca="false">IF(OR(U882="Pending",U882="On Hold"),"Open GRN (awaiting)",IF(AJ882&lt;=1,"Within SLA",IF(ROUND(N(Y882)/Assumptions!$C$5,3)=AJ882,"Gate Wait",IF(ROUND(N(Z882)/Assumptions!$C$6,3)=AJ882,"Dock Wait",IF(ROUND(N(AA882)/Assumptions!$C$7,3)=AJ882,"Unloading",IF(ROUND(N(AB882)/Assumptions!$C$8,3)=AJ882,"Unload-to-QC Wait",IF(ROUND(N(AC882)/Assumptions!$C$9,3)=AJ882,"QC",IF(ROUND(N(AD882)/Assumptions!$C$10,3)=AJ882,"QC-to-GRN Wait",IF(ROUND(N(AE882)/Assumptions!$C$11,3)=AJ882,"GRN Processing",IF(ROUND(N(AF882)/Assumptions!$C$12,3)=AJ882,"GRN-to-Putaway Wait",IF(ROUND(N(AG882)/Assumptions!$C$13,3)=AJ882,"Putaway","Within SLA")))))))))))</f>
        <v>Gate Wait</v>
      </c>
    </row>
    <row r="883" customFormat="false" ht="15" hidden="false" customHeight="false" outlineLevel="0" collapsed="false">
      <c r="A883" s="0" t="s">
        <v>2720</v>
      </c>
      <c r="B883" s="0" t="s">
        <v>2721</v>
      </c>
      <c r="C883" s="0" t="s">
        <v>175</v>
      </c>
      <c r="D883" s="0" t="s">
        <v>119</v>
      </c>
      <c r="E883" s="0" t="s">
        <v>2722</v>
      </c>
      <c r="F883" s="0" t="s">
        <v>137</v>
      </c>
      <c r="G883" s="0" t="s">
        <v>122</v>
      </c>
      <c r="H883" s="17" t="n">
        <v>46225.4645833333</v>
      </c>
      <c r="I883" s="17" t="n">
        <v>46225.5013888889</v>
      </c>
      <c r="J883" s="17" t="n">
        <v>46225.50625</v>
      </c>
      <c r="K883" s="17" t="n">
        <v>46225.5430555556</v>
      </c>
      <c r="L883" s="17" t="n">
        <v>46225.5527777778</v>
      </c>
      <c r="M883" s="17" t="n">
        <v>46225.6104166667</v>
      </c>
      <c r="N883" s="17" t="n">
        <v>46225.6347222222</v>
      </c>
      <c r="O883" s="17" t="n">
        <v>46225.6583333333</v>
      </c>
      <c r="P883" s="17" t="n">
        <v>46225.6680555556</v>
      </c>
      <c r="Q883" s="17" t="n">
        <v>46225.6888888889</v>
      </c>
      <c r="R883" s="0" t="n">
        <v>803</v>
      </c>
      <c r="S883" s="0" t="n">
        <v>0</v>
      </c>
      <c r="T883" s="0" t="n">
        <v>0</v>
      </c>
      <c r="U883" s="18" t="s">
        <v>130</v>
      </c>
      <c r="V883" s="18" t="s">
        <v>82</v>
      </c>
      <c r="W883" s="0" t="str">
        <f aca="false">IF(AND(X883&gt;=6,X883&lt;14),"A",IF(AND(X883&gt;=14,X883&lt;22),"B","C"))</f>
        <v>A</v>
      </c>
      <c r="X883" s="18" t="n">
        <f aca="false">HOUR(H883)</f>
        <v>11</v>
      </c>
      <c r="Y883" s="18" t="n">
        <f aca="false">ROUND((I883-H883)*1440,0)</f>
        <v>53</v>
      </c>
      <c r="Z883" s="18" t="n">
        <f aca="false">ROUND((J883-I883)*1440,0)</f>
        <v>7</v>
      </c>
      <c r="AA883" s="18" t="n">
        <f aca="false">ROUND((K883-J883)*1440,0)</f>
        <v>53</v>
      </c>
      <c r="AB883" s="18" t="n">
        <f aca="false">ROUND((L883-K883)*1440,0)</f>
        <v>14</v>
      </c>
      <c r="AC883" s="18" t="n">
        <f aca="false">ROUND((M883-L883)*1440,0)</f>
        <v>83</v>
      </c>
      <c r="AD883" s="18" t="n">
        <f aca="false">IF(N883="","",ROUND((N883-M883)*1440,0))</f>
        <v>35</v>
      </c>
      <c r="AE883" s="18" t="n">
        <f aca="false">IF(O883="","",ROUND((O883-N883)*1440,0))</f>
        <v>34</v>
      </c>
      <c r="AF883" s="18" t="n">
        <f aca="false">IF(P883="","",ROUND((P883-O883)*1440,0))</f>
        <v>14</v>
      </c>
      <c r="AG883" s="18" t="n">
        <f aca="false">IF(Q883="","",ROUND((Q883-P883)*1440,0))</f>
        <v>30</v>
      </c>
      <c r="AH883" s="18" t="n">
        <f aca="false">IF(Q883="","",ROUND((Q883-H883)*1440,0))</f>
        <v>323</v>
      </c>
      <c r="AI883" s="19" t="n">
        <f aca="false">ROUND(IF(O883="",Assumptions!$B$25-K883,O883-K883)*24,1)</f>
        <v>2.8</v>
      </c>
      <c r="AJ883" s="20" t="n">
        <f aca="false">ROUND(MAX(N(Y883)/Assumptions!$C$5, N(Z883)/Assumptions!$C$6, N(AA883)/Assumptions!$C$7, N(AB883)/Assumptions!$C$8, N(AC883)/Assumptions!$C$9, N(AD883)/Assumptions!$C$10, N(AE883)/Assumptions!$C$11, N(AF883)/Assumptions!$C$12, N(AG883)/Assumptions!$C$13),3)</f>
        <v>1.844</v>
      </c>
      <c r="AK883" s="0" t="str">
        <f aca="false">IF(OR(U883="Pending",U883="On Hold"),"Open GRN (awaiting)",IF(AJ883&lt;=1,"Within SLA",IF(ROUND(N(Y883)/Assumptions!$C$5,3)=AJ883,"Gate Wait",IF(ROUND(N(Z883)/Assumptions!$C$6,3)=AJ883,"Dock Wait",IF(ROUND(N(AA883)/Assumptions!$C$7,3)=AJ883,"Unloading",IF(ROUND(N(AB883)/Assumptions!$C$8,3)=AJ883,"Unload-to-QC Wait",IF(ROUND(N(AC883)/Assumptions!$C$9,3)=AJ883,"QC",IF(ROUND(N(AD883)/Assumptions!$C$10,3)=AJ883,"QC-to-GRN Wait",IF(ROUND(N(AE883)/Assumptions!$C$11,3)=AJ883,"GRN Processing",IF(ROUND(N(AF883)/Assumptions!$C$12,3)=AJ883,"GRN-to-Putaway Wait",IF(ROUND(N(AG883)/Assumptions!$C$13,3)=AJ883,"Putaway","Within SLA")))))))))))</f>
        <v>QC</v>
      </c>
    </row>
    <row r="884" customFormat="false" ht="15" hidden="false" customHeight="false" outlineLevel="0" collapsed="false">
      <c r="A884" s="0" t="s">
        <v>2723</v>
      </c>
      <c r="B884" s="0" t="s">
        <v>2724</v>
      </c>
      <c r="C884" s="0" t="s">
        <v>126</v>
      </c>
      <c r="D884" s="0" t="s">
        <v>147</v>
      </c>
      <c r="E884" s="0" t="s">
        <v>2725</v>
      </c>
      <c r="F884" s="0" t="s">
        <v>128</v>
      </c>
      <c r="G884" s="0" t="s">
        <v>150</v>
      </c>
      <c r="H884" s="17" t="n">
        <v>46225.4826388889</v>
      </c>
      <c r="I884" s="17" t="n">
        <v>46225.4923611111</v>
      </c>
      <c r="J884" s="17" t="n">
        <v>46225.5069444445</v>
      </c>
      <c r="K884" s="17" t="n">
        <v>46225.5395833333</v>
      </c>
      <c r="L884" s="17" t="n">
        <v>46225.5430555556</v>
      </c>
      <c r="M884" s="17" t="n">
        <v>46225.56875</v>
      </c>
      <c r="N884" s="17" t="n">
        <v>46225.5888888889</v>
      </c>
      <c r="O884" s="17" t="n">
        <v>46225.6388888889</v>
      </c>
      <c r="P884" s="17" t="n">
        <v>46225.6506944444</v>
      </c>
      <c r="Q884" s="17" t="n">
        <v>46225.6729166667</v>
      </c>
      <c r="R884" s="0" t="n">
        <v>742</v>
      </c>
      <c r="S884" s="0" t="n">
        <v>0</v>
      </c>
      <c r="T884" s="0" t="n">
        <v>0</v>
      </c>
      <c r="U884" s="18" t="s">
        <v>130</v>
      </c>
      <c r="V884" s="18" t="s">
        <v>144</v>
      </c>
      <c r="W884" s="0" t="str">
        <f aca="false">IF(AND(X884&gt;=6,X884&lt;14),"A",IF(AND(X884&gt;=14,X884&lt;22),"B","C"))</f>
        <v>A</v>
      </c>
      <c r="X884" s="18" t="n">
        <f aca="false">HOUR(H884)</f>
        <v>11</v>
      </c>
      <c r="Y884" s="18" t="n">
        <f aca="false">ROUND((I884-H884)*1440,0)</f>
        <v>14</v>
      </c>
      <c r="Z884" s="18" t="n">
        <f aca="false">ROUND((J884-I884)*1440,0)</f>
        <v>21</v>
      </c>
      <c r="AA884" s="18" t="n">
        <f aca="false">ROUND((K884-J884)*1440,0)</f>
        <v>47</v>
      </c>
      <c r="AB884" s="18" t="n">
        <f aca="false">ROUND((L884-K884)*1440,0)</f>
        <v>5</v>
      </c>
      <c r="AC884" s="18" t="n">
        <f aca="false">ROUND((M884-L884)*1440,0)</f>
        <v>37</v>
      </c>
      <c r="AD884" s="18" t="n">
        <f aca="false">IF(N884="","",ROUND((N884-M884)*1440,0))</f>
        <v>29</v>
      </c>
      <c r="AE884" s="18" t="n">
        <f aca="false">IF(O884="","",ROUND((O884-N884)*1440,0))</f>
        <v>72</v>
      </c>
      <c r="AF884" s="18" t="n">
        <f aca="false">IF(P884="","",ROUND((P884-O884)*1440,0))</f>
        <v>17</v>
      </c>
      <c r="AG884" s="18" t="n">
        <f aca="false">IF(Q884="","",ROUND((Q884-P884)*1440,0))</f>
        <v>32</v>
      </c>
      <c r="AH884" s="18" t="n">
        <f aca="false">IF(Q884="","",ROUND((Q884-H884)*1440,0))</f>
        <v>274</v>
      </c>
      <c r="AI884" s="19" t="n">
        <f aca="false">ROUND(IF(O884="",Assumptions!$B$25-K884,O884-K884)*24,1)</f>
        <v>2.4</v>
      </c>
      <c r="AJ884" s="20" t="n">
        <f aca="false">ROUND(MAX(N(Y884)/Assumptions!$C$5, N(Z884)/Assumptions!$C$6, N(AA884)/Assumptions!$C$7, N(AB884)/Assumptions!$C$8, N(AC884)/Assumptions!$C$9, N(AD884)/Assumptions!$C$10, N(AE884)/Assumptions!$C$11, N(AF884)/Assumptions!$C$12, N(AG884)/Assumptions!$C$13),3)</f>
        <v>1.6</v>
      </c>
      <c r="AK884" s="0" t="str">
        <f aca="false">IF(OR(U884="Pending",U884="On Hold"),"Open GRN (awaiting)",IF(AJ884&lt;=1,"Within SLA",IF(ROUND(N(Y884)/Assumptions!$C$5,3)=AJ884,"Gate Wait",IF(ROUND(N(Z884)/Assumptions!$C$6,3)=AJ884,"Dock Wait",IF(ROUND(N(AA884)/Assumptions!$C$7,3)=AJ884,"Unloading",IF(ROUND(N(AB884)/Assumptions!$C$8,3)=AJ884,"Unload-to-QC Wait",IF(ROUND(N(AC884)/Assumptions!$C$9,3)=AJ884,"QC",IF(ROUND(N(AD884)/Assumptions!$C$10,3)=AJ884,"QC-to-GRN Wait",IF(ROUND(N(AE884)/Assumptions!$C$11,3)=AJ884,"GRN Processing",IF(ROUND(N(AF884)/Assumptions!$C$12,3)=AJ884,"GRN-to-Putaway Wait",IF(ROUND(N(AG884)/Assumptions!$C$13,3)=AJ884,"Putaway","Within SLA")))))))))))</f>
        <v>GRN Processing</v>
      </c>
    </row>
    <row r="885" customFormat="false" ht="15" hidden="false" customHeight="false" outlineLevel="0" collapsed="false">
      <c r="A885" s="0" t="s">
        <v>2726</v>
      </c>
      <c r="B885" s="0" t="s">
        <v>2727</v>
      </c>
      <c r="C885" s="0" t="s">
        <v>252</v>
      </c>
      <c r="D885" s="0" t="s">
        <v>147</v>
      </c>
      <c r="E885" s="0" t="s">
        <v>2728</v>
      </c>
      <c r="F885" s="0" t="s">
        <v>155</v>
      </c>
      <c r="G885" s="0" t="s">
        <v>150</v>
      </c>
      <c r="H885" s="17" t="n">
        <v>46225.49375</v>
      </c>
      <c r="I885" s="17" t="n">
        <v>46225.5159722222</v>
      </c>
      <c r="J885" s="17" t="n">
        <v>46225.5236111111</v>
      </c>
      <c r="K885" s="17" t="n">
        <v>46225.5444444444</v>
      </c>
      <c r="L885" s="17" t="n">
        <v>46225.5513888889</v>
      </c>
      <c r="M885" s="17" t="n">
        <v>46225.5604166667</v>
      </c>
      <c r="N885" s="17" t="n">
        <v>46225.7375</v>
      </c>
      <c r="O885" s="17" t="n">
        <v>46225.7444444444</v>
      </c>
      <c r="P885" s="17" t="n">
        <v>46225.7569444445</v>
      </c>
      <c r="Q885" s="17" t="n">
        <v>46225.7666666667</v>
      </c>
      <c r="R885" s="0" t="n">
        <v>147</v>
      </c>
      <c r="S885" s="0" t="n">
        <v>0</v>
      </c>
      <c r="T885" s="0" t="n">
        <v>0</v>
      </c>
      <c r="U885" s="18" t="s">
        <v>130</v>
      </c>
      <c r="V885" s="18" t="s">
        <v>144</v>
      </c>
      <c r="W885" s="0" t="str">
        <f aca="false">IF(AND(X885&gt;=6,X885&lt;14),"A",IF(AND(X885&gt;=14,X885&lt;22),"B","C"))</f>
        <v>A</v>
      </c>
      <c r="X885" s="18" t="n">
        <f aca="false">HOUR(H885)</f>
        <v>11</v>
      </c>
      <c r="Y885" s="18" t="n">
        <f aca="false">ROUND((I885-H885)*1440,0)</f>
        <v>32</v>
      </c>
      <c r="Z885" s="18" t="n">
        <f aca="false">ROUND((J885-I885)*1440,0)</f>
        <v>11</v>
      </c>
      <c r="AA885" s="18" t="n">
        <f aca="false">ROUND((K885-J885)*1440,0)</f>
        <v>30</v>
      </c>
      <c r="AB885" s="18" t="n">
        <f aca="false">ROUND((L885-K885)*1440,0)</f>
        <v>10</v>
      </c>
      <c r="AC885" s="18" t="n">
        <f aca="false">ROUND((M885-L885)*1440,0)</f>
        <v>13</v>
      </c>
      <c r="AD885" s="18" t="n">
        <f aca="false">IF(N885="","",ROUND((N885-M885)*1440,0))</f>
        <v>255</v>
      </c>
      <c r="AE885" s="18" t="n">
        <f aca="false">IF(O885="","",ROUND((O885-N885)*1440,0))</f>
        <v>10</v>
      </c>
      <c r="AF885" s="18" t="n">
        <f aca="false">IF(P885="","",ROUND((P885-O885)*1440,0))</f>
        <v>18</v>
      </c>
      <c r="AG885" s="18" t="n">
        <f aca="false">IF(Q885="","",ROUND((Q885-P885)*1440,0))</f>
        <v>14</v>
      </c>
      <c r="AH885" s="18" t="n">
        <f aca="false">IF(Q885="","",ROUND((Q885-H885)*1440,0))</f>
        <v>393</v>
      </c>
      <c r="AI885" s="19" t="n">
        <f aca="false">ROUND(IF(O885="",Assumptions!$B$25-K885,O885-K885)*24,1)</f>
        <v>4.8</v>
      </c>
      <c r="AJ885" s="20" t="n">
        <f aca="false">ROUND(MAX(N(Y885)/Assumptions!$C$5, N(Z885)/Assumptions!$C$6, N(AA885)/Assumptions!$C$7, N(AB885)/Assumptions!$C$8, N(AC885)/Assumptions!$C$9, N(AD885)/Assumptions!$C$10, N(AE885)/Assumptions!$C$11, N(AF885)/Assumptions!$C$12, N(AG885)/Assumptions!$C$13),3)</f>
        <v>8.5</v>
      </c>
      <c r="AK885" s="0" t="str">
        <f aca="false">IF(OR(U885="Pending",U885="On Hold"),"Open GRN (awaiting)",IF(AJ885&lt;=1,"Within SLA",IF(ROUND(N(Y885)/Assumptions!$C$5,3)=AJ885,"Gate Wait",IF(ROUND(N(Z885)/Assumptions!$C$6,3)=AJ885,"Dock Wait",IF(ROUND(N(AA885)/Assumptions!$C$7,3)=AJ885,"Unloading",IF(ROUND(N(AB885)/Assumptions!$C$8,3)=AJ885,"Unload-to-QC Wait",IF(ROUND(N(AC885)/Assumptions!$C$9,3)=AJ885,"QC",IF(ROUND(N(AD885)/Assumptions!$C$10,3)=AJ885,"QC-to-GRN Wait",IF(ROUND(N(AE885)/Assumptions!$C$11,3)=AJ885,"GRN Processing",IF(ROUND(N(AF885)/Assumptions!$C$12,3)=AJ885,"GRN-to-Putaway Wait",IF(ROUND(N(AG885)/Assumptions!$C$13,3)=AJ885,"Putaway","Within SLA")))))))))))</f>
        <v>QC-to-GRN Wait</v>
      </c>
    </row>
    <row r="886" customFormat="false" ht="15" hidden="false" customHeight="false" outlineLevel="0" collapsed="false">
      <c r="A886" s="0" t="s">
        <v>2729</v>
      </c>
      <c r="B886" s="0" t="s">
        <v>2730</v>
      </c>
      <c r="C886" s="0" t="s">
        <v>159</v>
      </c>
      <c r="D886" s="0" t="s">
        <v>135</v>
      </c>
      <c r="E886" s="0" t="s">
        <v>2731</v>
      </c>
      <c r="F886" s="0" t="s">
        <v>128</v>
      </c>
      <c r="G886" s="0" t="s">
        <v>178</v>
      </c>
      <c r="H886" s="17" t="n">
        <v>46225.4944444444</v>
      </c>
      <c r="I886" s="17" t="n">
        <v>46225.5118055556</v>
      </c>
      <c r="J886" s="17" t="n">
        <v>46225.5159722222</v>
      </c>
      <c r="K886" s="17" t="n">
        <v>46225.5430555556</v>
      </c>
      <c r="L886" s="17" t="n">
        <v>46225.5576388889</v>
      </c>
      <c r="M886" s="17" t="n">
        <v>46225.5722222222</v>
      </c>
      <c r="N886" s="17" t="n">
        <v>46225.69375</v>
      </c>
      <c r="O886" s="17" t="n">
        <v>46225.7708333333</v>
      </c>
      <c r="P886" s="17" t="n">
        <v>46225.7798611111</v>
      </c>
      <c r="Q886" s="17" t="n">
        <v>46225.7986111111</v>
      </c>
      <c r="R886" s="0" t="n">
        <v>630</v>
      </c>
      <c r="S886" s="0" t="n">
        <v>0</v>
      </c>
      <c r="T886" s="0" t="n">
        <v>20</v>
      </c>
      <c r="U886" s="18" t="s">
        <v>123</v>
      </c>
      <c r="V886" s="18" t="s">
        <v>144</v>
      </c>
      <c r="W886" s="0" t="str">
        <f aca="false">IF(AND(X886&gt;=6,X886&lt;14),"A",IF(AND(X886&gt;=14,X886&lt;22),"B","C"))</f>
        <v>A</v>
      </c>
      <c r="X886" s="18" t="n">
        <f aca="false">HOUR(H886)</f>
        <v>11</v>
      </c>
      <c r="Y886" s="18" t="n">
        <f aca="false">ROUND((I886-H886)*1440,0)</f>
        <v>25</v>
      </c>
      <c r="Z886" s="18" t="n">
        <f aca="false">ROUND((J886-I886)*1440,0)</f>
        <v>6</v>
      </c>
      <c r="AA886" s="18" t="n">
        <f aca="false">ROUND((K886-J886)*1440,0)</f>
        <v>39</v>
      </c>
      <c r="AB886" s="18" t="n">
        <f aca="false">ROUND((L886-K886)*1440,0)</f>
        <v>21</v>
      </c>
      <c r="AC886" s="18" t="n">
        <f aca="false">ROUND((M886-L886)*1440,0)</f>
        <v>21</v>
      </c>
      <c r="AD886" s="18" t="n">
        <f aca="false">IF(N886="","",ROUND((N886-M886)*1440,0))</f>
        <v>175</v>
      </c>
      <c r="AE886" s="18" t="n">
        <f aca="false">IF(O886="","",ROUND((O886-N886)*1440,0))</f>
        <v>111</v>
      </c>
      <c r="AF886" s="18" t="n">
        <f aca="false">IF(P886="","",ROUND((P886-O886)*1440,0))</f>
        <v>13</v>
      </c>
      <c r="AG886" s="18" t="n">
        <f aca="false">IF(Q886="","",ROUND((Q886-P886)*1440,0))</f>
        <v>27</v>
      </c>
      <c r="AH886" s="18" t="n">
        <f aca="false">IF(Q886="","",ROUND((Q886-H886)*1440,0))</f>
        <v>438</v>
      </c>
      <c r="AI886" s="19" t="n">
        <f aca="false">ROUND(IF(O886="",Assumptions!$B$25-K886,O886-K886)*24,1)</f>
        <v>5.5</v>
      </c>
      <c r="AJ886" s="20" t="n">
        <f aca="false">ROUND(MAX(N(Y886)/Assumptions!$C$5, N(Z886)/Assumptions!$C$6, N(AA886)/Assumptions!$C$7, N(AB886)/Assumptions!$C$8, N(AC886)/Assumptions!$C$9, N(AD886)/Assumptions!$C$10, N(AE886)/Assumptions!$C$11, N(AF886)/Assumptions!$C$12, N(AG886)/Assumptions!$C$13),3)</f>
        <v>5.833</v>
      </c>
      <c r="AK886" s="0" t="str">
        <f aca="false">IF(OR(U886="Pending",U886="On Hold"),"Open GRN (awaiting)",IF(AJ886&lt;=1,"Within SLA",IF(ROUND(N(Y886)/Assumptions!$C$5,3)=AJ886,"Gate Wait",IF(ROUND(N(Z886)/Assumptions!$C$6,3)=AJ886,"Dock Wait",IF(ROUND(N(AA886)/Assumptions!$C$7,3)=AJ886,"Unloading",IF(ROUND(N(AB886)/Assumptions!$C$8,3)=AJ886,"Unload-to-QC Wait",IF(ROUND(N(AC886)/Assumptions!$C$9,3)=AJ886,"QC",IF(ROUND(N(AD886)/Assumptions!$C$10,3)=AJ886,"QC-to-GRN Wait",IF(ROUND(N(AE886)/Assumptions!$C$11,3)=AJ886,"GRN Processing",IF(ROUND(N(AF886)/Assumptions!$C$12,3)=AJ886,"GRN-to-Putaway Wait",IF(ROUND(N(AG886)/Assumptions!$C$13,3)=AJ886,"Putaway","Within SLA")))))))))))</f>
        <v>QC-to-GRN Wait</v>
      </c>
    </row>
    <row r="887" customFormat="false" ht="15" hidden="false" customHeight="false" outlineLevel="0" collapsed="false">
      <c r="A887" s="0" t="s">
        <v>2732</v>
      </c>
      <c r="B887" s="0" t="s">
        <v>2733</v>
      </c>
      <c r="C887" s="0" t="s">
        <v>153</v>
      </c>
      <c r="D887" s="0" t="s">
        <v>147</v>
      </c>
      <c r="E887" s="0" t="s">
        <v>2734</v>
      </c>
      <c r="F887" s="0" t="s">
        <v>155</v>
      </c>
      <c r="G887" s="0" t="s">
        <v>150</v>
      </c>
      <c r="H887" s="17" t="n">
        <v>46225.5083333333</v>
      </c>
      <c r="I887" s="17" t="n">
        <v>46225.6006944445</v>
      </c>
      <c r="J887" s="17" t="n">
        <v>46225.6034722222</v>
      </c>
      <c r="K887" s="17" t="n">
        <v>46225.6222222222</v>
      </c>
      <c r="L887" s="17" t="n">
        <v>46225.6243055556</v>
      </c>
      <c r="M887" s="17" t="n">
        <v>46225.6520833333</v>
      </c>
      <c r="N887" s="17" t="n">
        <v>46225.6756944444</v>
      </c>
      <c r="O887" s="17" t="n">
        <v>46225.7097222222</v>
      </c>
      <c r="P887" s="17" t="n">
        <v>46225.73125</v>
      </c>
      <c r="Q887" s="17" t="n">
        <v>46225.75625</v>
      </c>
      <c r="R887" s="0" t="n">
        <v>371</v>
      </c>
      <c r="S887" s="0" t="n">
        <v>14</v>
      </c>
      <c r="T887" s="0" t="n">
        <v>0</v>
      </c>
      <c r="U887" s="18" t="s">
        <v>123</v>
      </c>
      <c r="V887" s="18" t="s">
        <v>82</v>
      </c>
      <c r="W887" s="0" t="str">
        <f aca="false">IF(AND(X887&gt;=6,X887&lt;14),"A",IF(AND(X887&gt;=14,X887&lt;22),"B","C"))</f>
        <v>A</v>
      </c>
      <c r="X887" s="18" t="n">
        <f aca="false">HOUR(H887)</f>
        <v>12</v>
      </c>
      <c r="Y887" s="18" t="n">
        <f aca="false">ROUND((I887-H887)*1440,0)</f>
        <v>133</v>
      </c>
      <c r="Z887" s="18" t="n">
        <f aca="false">ROUND((J887-I887)*1440,0)</f>
        <v>4</v>
      </c>
      <c r="AA887" s="18" t="n">
        <f aca="false">ROUND((K887-J887)*1440,0)</f>
        <v>27</v>
      </c>
      <c r="AB887" s="18" t="n">
        <f aca="false">ROUND((L887-K887)*1440,0)</f>
        <v>3</v>
      </c>
      <c r="AC887" s="18" t="n">
        <f aca="false">ROUND((M887-L887)*1440,0)</f>
        <v>40</v>
      </c>
      <c r="AD887" s="18" t="n">
        <f aca="false">IF(N887="","",ROUND((N887-M887)*1440,0))</f>
        <v>34</v>
      </c>
      <c r="AE887" s="18" t="n">
        <f aca="false">IF(O887="","",ROUND((O887-N887)*1440,0))</f>
        <v>49</v>
      </c>
      <c r="AF887" s="18" t="n">
        <f aca="false">IF(P887="","",ROUND((P887-O887)*1440,0))</f>
        <v>31</v>
      </c>
      <c r="AG887" s="18" t="n">
        <f aca="false">IF(Q887="","",ROUND((Q887-P887)*1440,0))</f>
        <v>36</v>
      </c>
      <c r="AH887" s="18" t="n">
        <f aca="false">IF(Q887="","",ROUND((Q887-H887)*1440,0))</f>
        <v>357</v>
      </c>
      <c r="AI887" s="19" t="n">
        <f aca="false">ROUND(IF(O887="",Assumptions!$B$25-K887,O887-K887)*24,1)</f>
        <v>2.1</v>
      </c>
      <c r="AJ887" s="20" t="n">
        <f aca="false">ROUND(MAX(N(Y887)/Assumptions!$C$5, N(Z887)/Assumptions!$C$6, N(AA887)/Assumptions!$C$7, N(AB887)/Assumptions!$C$8, N(AC887)/Assumptions!$C$9, N(AD887)/Assumptions!$C$10, N(AE887)/Assumptions!$C$11, N(AF887)/Assumptions!$C$12, N(AG887)/Assumptions!$C$13),3)</f>
        <v>4.433</v>
      </c>
      <c r="AK887" s="0" t="str">
        <f aca="false">IF(OR(U887="Pending",U887="On Hold"),"Open GRN (awaiting)",IF(AJ887&lt;=1,"Within SLA",IF(ROUND(N(Y887)/Assumptions!$C$5,3)=AJ887,"Gate Wait",IF(ROUND(N(Z887)/Assumptions!$C$6,3)=AJ887,"Dock Wait",IF(ROUND(N(AA887)/Assumptions!$C$7,3)=AJ887,"Unloading",IF(ROUND(N(AB887)/Assumptions!$C$8,3)=AJ887,"Unload-to-QC Wait",IF(ROUND(N(AC887)/Assumptions!$C$9,3)=AJ887,"QC",IF(ROUND(N(AD887)/Assumptions!$C$10,3)=AJ887,"QC-to-GRN Wait",IF(ROUND(N(AE887)/Assumptions!$C$11,3)=AJ887,"GRN Processing",IF(ROUND(N(AF887)/Assumptions!$C$12,3)=AJ887,"GRN-to-Putaway Wait",IF(ROUND(N(AG887)/Assumptions!$C$13,3)=AJ887,"Putaway","Within SLA")))))))))))</f>
        <v>Gate Wait</v>
      </c>
    </row>
    <row r="888" customFormat="false" ht="15" hidden="false" customHeight="false" outlineLevel="0" collapsed="false">
      <c r="A888" s="0" t="s">
        <v>2735</v>
      </c>
      <c r="B888" s="0" t="s">
        <v>2736</v>
      </c>
      <c r="C888" s="0" t="s">
        <v>184</v>
      </c>
      <c r="D888" s="0" t="s">
        <v>119</v>
      </c>
      <c r="E888" s="0" t="s">
        <v>2737</v>
      </c>
      <c r="F888" s="0" t="s">
        <v>177</v>
      </c>
      <c r="G888" s="0" t="s">
        <v>122</v>
      </c>
      <c r="H888" s="17" t="n">
        <v>46225.5173611111</v>
      </c>
      <c r="I888" s="17" t="n">
        <v>46225.5479166667</v>
      </c>
      <c r="J888" s="17" t="n">
        <v>46225.5506944444</v>
      </c>
      <c r="K888" s="17" t="n">
        <v>46225.5590277778</v>
      </c>
      <c r="L888" s="17" t="n">
        <v>46225.5763888889</v>
      </c>
      <c r="M888" s="17" t="n">
        <v>46225.5979166667</v>
      </c>
      <c r="N888" s="17" t="n">
        <v>46225.63125</v>
      </c>
      <c r="O888" s="17" t="n">
        <v>46225.7340277778</v>
      </c>
      <c r="P888" s="17" t="n">
        <v>46225.7534722222</v>
      </c>
      <c r="Q888" s="17" t="n">
        <v>46225.7708333333</v>
      </c>
      <c r="R888" s="0" t="n">
        <v>72</v>
      </c>
      <c r="S888" s="0" t="n">
        <v>1</v>
      </c>
      <c r="T888" s="0" t="n">
        <v>0</v>
      </c>
      <c r="U888" s="18" t="s">
        <v>123</v>
      </c>
      <c r="V888" s="18" t="s">
        <v>131</v>
      </c>
      <c r="W888" s="0" t="str">
        <f aca="false">IF(AND(X888&gt;=6,X888&lt;14),"A",IF(AND(X888&gt;=14,X888&lt;22),"B","C"))</f>
        <v>A</v>
      </c>
      <c r="X888" s="18" t="n">
        <f aca="false">HOUR(H888)</f>
        <v>12</v>
      </c>
      <c r="Y888" s="18" t="n">
        <f aca="false">ROUND((I888-H888)*1440,0)</f>
        <v>44</v>
      </c>
      <c r="Z888" s="18" t="n">
        <f aca="false">ROUND((J888-I888)*1440,0)</f>
        <v>4</v>
      </c>
      <c r="AA888" s="18" t="n">
        <f aca="false">ROUND((K888-J888)*1440,0)</f>
        <v>12</v>
      </c>
      <c r="AB888" s="18" t="n">
        <f aca="false">ROUND((L888-K888)*1440,0)</f>
        <v>25</v>
      </c>
      <c r="AC888" s="18" t="n">
        <f aca="false">ROUND((M888-L888)*1440,0)</f>
        <v>31</v>
      </c>
      <c r="AD888" s="18" t="n">
        <f aca="false">IF(N888="","",ROUND((N888-M888)*1440,0))</f>
        <v>48</v>
      </c>
      <c r="AE888" s="18" t="n">
        <f aca="false">IF(O888="","",ROUND((O888-N888)*1440,0))</f>
        <v>148</v>
      </c>
      <c r="AF888" s="18" t="n">
        <f aca="false">IF(P888="","",ROUND((P888-O888)*1440,0))</f>
        <v>28</v>
      </c>
      <c r="AG888" s="18" t="n">
        <f aca="false">IF(Q888="","",ROUND((Q888-P888)*1440,0))</f>
        <v>25</v>
      </c>
      <c r="AH888" s="18" t="n">
        <f aca="false">IF(Q888="","",ROUND((Q888-H888)*1440,0))</f>
        <v>365</v>
      </c>
      <c r="AI888" s="19" t="n">
        <f aca="false">ROUND(IF(O888="",Assumptions!$B$25-K888,O888-K888)*24,1)</f>
        <v>4.2</v>
      </c>
      <c r="AJ888" s="20" t="n">
        <f aca="false">ROUND(MAX(N(Y888)/Assumptions!$C$5, N(Z888)/Assumptions!$C$6, N(AA888)/Assumptions!$C$7, N(AB888)/Assumptions!$C$8, N(AC888)/Assumptions!$C$9, N(AD888)/Assumptions!$C$10, N(AE888)/Assumptions!$C$11, N(AF888)/Assumptions!$C$12, N(AG888)/Assumptions!$C$13),3)</f>
        <v>3.289</v>
      </c>
      <c r="AK888" s="0" t="str">
        <f aca="false">IF(OR(U888="Pending",U888="On Hold"),"Open GRN (awaiting)",IF(AJ888&lt;=1,"Within SLA",IF(ROUND(N(Y888)/Assumptions!$C$5,3)=AJ888,"Gate Wait",IF(ROUND(N(Z888)/Assumptions!$C$6,3)=AJ888,"Dock Wait",IF(ROUND(N(AA888)/Assumptions!$C$7,3)=AJ888,"Unloading",IF(ROUND(N(AB888)/Assumptions!$C$8,3)=AJ888,"Unload-to-QC Wait",IF(ROUND(N(AC888)/Assumptions!$C$9,3)=AJ888,"QC",IF(ROUND(N(AD888)/Assumptions!$C$10,3)=AJ888,"QC-to-GRN Wait",IF(ROUND(N(AE888)/Assumptions!$C$11,3)=AJ888,"GRN Processing",IF(ROUND(N(AF888)/Assumptions!$C$12,3)=AJ888,"GRN-to-Putaway Wait",IF(ROUND(N(AG888)/Assumptions!$C$13,3)=AJ888,"Putaway","Within SLA")))))))))))</f>
        <v>GRN Processing</v>
      </c>
    </row>
    <row r="889" customFormat="false" ht="15" hidden="false" customHeight="false" outlineLevel="0" collapsed="false">
      <c r="A889" s="0" t="s">
        <v>2738</v>
      </c>
      <c r="B889" s="0" t="s">
        <v>2739</v>
      </c>
      <c r="C889" s="0" t="s">
        <v>218</v>
      </c>
      <c r="D889" s="0" t="s">
        <v>135</v>
      </c>
      <c r="E889" s="0" t="s">
        <v>2740</v>
      </c>
      <c r="F889" s="0" t="s">
        <v>137</v>
      </c>
      <c r="G889" s="0" t="s">
        <v>178</v>
      </c>
      <c r="H889" s="17" t="n">
        <v>46225.5291666667</v>
      </c>
      <c r="I889" s="17" t="n">
        <v>46225.5347222222</v>
      </c>
      <c r="J889" s="17" t="n">
        <v>46225.55</v>
      </c>
      <c r="K889" s="17" t="n">
        <v>46225.5840277778</v>
      </c>
      <c r="L889" s="17" t="n">
        <v>46225.6027777778</v>
      </c>
      <c r="M889" s="17" t="n">
        <v>46225.65</v>
      </c>
      <c r="N889" s="17" t="n">
        <v>46225.7118055556</v>
      </c>
      <c r="O889" s="17" t="n">
        <v>46225.7847222222</v>
      </c>
      <c r="P889" s="17" t="n">
        <v>46225.8034722222</v>
      </c>
      <c r="Q889" s="17" t="n">
        <v>46225.8215277778</v>
      </c>
      <c r="R889" s="0" t="n">
        <v>1030</v>
      </c>
      <c r="S889" s="0" t="n">
        <v>0</v>
      </c>
      <c r="T889" s="0" t="n">
        <v>0</v>
      </c>
      <c r="U889" s="18" t="s">
        <v>130</v>
      </c>
      <c r="V889" s="18" t="s">
        <v>156</v>
      </c>
      <c r="W889" s="0" t="str">
        <f aca="false">IF(AND(X889&gt;=6,X889&lt;14),"A",IF(AND(X889&gt;=14,X889&lt;22),"B","C"))</f>
        <v>A</v>
      </c>
      <c r="X889" s="18" t="n">
        <f aca="false">HOUR(H889)</f>
        <v>12</v>
      </c>
      <c r="Y889" s="18" t="n">
        <f aca="false">ROUND((I889-H889)*1440,0)</f>
        <v>8</v>
      </c>
      <c r="Z889" s="18" t="n">
        <f aca="false">ROUND((J889-I889)*1440,0)</f>
        <v>22</v>
      </c>
      <c r="AA889" s="18" t="n">
        <f aca="false">ROUND((K889-J889)*1440,0)</f>
        <v>49</v>
      </c>
      <c r="AB889" s="18" t="n">
        <f aca="false">ROUND((L889-K889)*1440,0)</f>
        <v>27</v>
      </c>
      <c r="AC889" s="18" t="n">
        <f aca="false">ROUND((M889-L889)*1440,0)</f>
        <v>68</v>
      </c>
      <c r="AD889" s="18" t="n">
        <f aca="false">IF(N889="","",ROUND((N889-M889)*1440,0))</f>
        <v>89</v>
      </c>
      <c r="AE889" s="18" t="n">
        <f aca="false">IF(O889="","",ROUND((O889-N889)*1440,0))</f>
        <v>105</v>
      </c>
      <c r="AF889" s="18" t="n">
        <f aca="false">IF(P889="","",ROUND((P889-O889)*1440,0))</f>
        <v>27</v>
      </c>
      <c r="AG889" s="18" t="n">
        <f aca="false">IF(Q889="","",ROUND((Q889-P889)*1440,0))</f>
        <v>26</v>
      </c>
      <c r="AH889" s="18" t="n">
        <f aca="false">IF(Q889="","",ROUND((Q889-H889)*1440,0))</f>
        <v>421</v>
      </c>
      <c r="AI889" s="19" t="n">
        <f aca="false">ROUND(IF(O889="",Assumptions!$B$25-K889,O889-K889)*24,1)</f>
        <v>4.8</v>
      </c>
      <c r="AJ889" s="20" t="n">
        <f aca="false">ROUND(MAX(N(Y889)/Assumptions!$C$5, N(Z889)/Assumptions!$C$6, N(AA889)/Assumptions!$C$7, N(AB889)/Assumptions!$C$8, N(AC889)/Assumptions!$C$9, N(AD889)/Assumptions!$C$10, N(AE889)/Assumptions!$C$11, N(AF889)/Assumptions!$C$12, N(AG889)/Assumptions!$C$13),3)</f>
        <v>2.967</v>
      </c>
      <c r="AK889" s="0" t="str">
        <f aca="false">IF(OR(U889="Pending",U889="On Hold"),"Open GRN (awaiting)",IF(AJ889&lt;=1,"Within SLA",IF(ROUND(N(Y889)/Assumptions!$C$5,3)=AJ889,"Gate Wait",IF(ROUND(N(Z889)/Assumptions!$C$6,3)=AJ889,"Dock Wait",IF(ROUND(N(AA889)/Assumptions!$C$7,3)=AJ889,"Unloading",IF(ROUND(N(AB889)/Assumptions!$C$8,3)=AJ889,"Unload-to-QC Wait",IF(ROUND(N(AC889)/Assumptions!$C$9,3)=AJ889,"QC",IF(ROUND(N(AD889)/Assumptions!$C$10,3)=AJ889,"QC-to-GRN Wait",IF(ROUND(N(AE889)/Assumptions!$C$11,3)=AJ889,"GRN Processing",IF(ROUND(N(AF889)/Assumptions!$C$12,3)=AJ889,"GRN-to-Putaway Wait",IF(ROUND(N(AG889)/Assumptions!$C$13,3)=AJ889,"Putaway","Within SLA")))))))))))</f>
        <v>QC-to-GRN Wait</v>
      </c>
    </row>
    <row r="890" customFormat="false" ht="15" hidden="false" customHeight="false" outlineLevel="0" collapsed="false">
      <c r="A890" s="0" t="s">
        <v>2741</v>
      </c>
      <c r="B890" s="0" t="s">
        <v>2742</v>
      </c>
      <c r="C890" s="0" t="s">
        <v>118</v>
      </c>
      <c r="D890" s="0" t="s">
        <v>135</v>
      </c>
      <c r="E890" s="0" t="s">
        <v>2743</v>
      </c>
      <c r="F890" s="0" t="s">
        <v>121</v>
      </c>
      <c r="G890" s="0" t="s">
        <v>138</v>
      </c>
      <c r="H890" s="17" t="n">
        <v>46225.5486111111</v>
      </c>
      <c r="I890" s="17" t="n">
        <v>46225.5645833333</v>
      </c>
      <c r="J890" s="17" t="n">
        <v>46225.5659722222</v>
      </c>
      <c r="K890" s="17" t="n">
        <v>46225.5909722222</v>
      </c>
      <c r="L890" s="17" t="n">
        <v>46225.5958333333</v>
      </c>
      <c r="M890" s="17" t="n">
        <v>46225.6222222222</v>
      </c>
      <c r="N890" s="17" t="n">
        <v>46225.6319444445</v>
      </c>
      <c r="O890" s="17" t="n">
        <v>46225.6680555556</v>
      </c>
      <c r="P890" s="17" t="n">
        <v>46225.6777777778</v>
      </c>
      <c r="Q890" s="17" t="n">
        <v>46225.6958333333</v>
      </c>
      <c r="R890" s="0" t="n">
        <v>262</v>
      </c>
      <c r="S890" s="0" t="n">
        <v>0</v>
      </c>
      <c r="T890" s="0" t="n">
        <v>0</v>
      </c>
      <c r="U890" s="18" t="s">
        <v>130</v>
      </c>
      <c r="V890" s="18" t="s">
        <v>131</v>
      </c>
      <c r="W890" s="0" t="str">
        <f aca="false">IF(AND(X890&gt;=6,X890&lt;14),"A",IF(AND(X890&gt;=14,X890&lt;22),"B","C"))</f>
        <v>A</v>
      </c>
      <c r="X890" s="18" t="n">
        <f aca="false">HOUR(H890)</f>
        <v>13</v>
      </c>
      <c r="Y890" s="18" t="n">
        <f aca="false">ROUND((I890-H890)*1440,0)</f>
        <v>23</v>
      </c>
      <c r="Z890" s="18" t="n">
        <f aca="false">ROUND((J890-I890)*1440,0)</f>
        <v>2</v>
      </c>
      <c r="AA890" s="18" t="n">
        <f aca="false">ROUND((K890-J890)*1440,0)</f>
        <v>36</v>
      </c>
      <c r="AB890" s="18" t="n">
        <f aca="false">ROUND((L890-K890)*1440,0)</f>
        <v>7</v>
      </c>
      <c r="AC890" s="18" t="n">
        <f aca="false">ROUND((M890-L890)*1440,0)</f>
        <v>38</v>
      </c>
      <c r="AD890" s="18" t="n">
        <f aca="false">IF(N890="","",ROUND((N890-M890)*1440,0))</f>
        <v>14</v>
      </c>
      <c r="AE890" s="18" t="n">
        <f aca="false">IF(O890="","",ROUND((O890-N890)*1440,0))</f>
        <v>52</v>
      </c>
      <c r="AF890" s="18" t="n">
        <f aca="false">IF(P890="","",ROUND((P890-O890)*1440,0))</f>
        <v>14</v>
      </c>
      <c r="AG890" s="18" t="n">
        <f aca="false">IF(Q890="","",ROUND((Q890-P890)*1440,0))</f>
        <v>26</v>
      </c>
      <c r="AH890" s="18" t="n">
        <f aca="false">IF(Q890="","",ROUND((Q890-H890)*1440,0))</f>
        <v>212</v>
      </c>
      <c r="AI890" s="19" t="n">
        <f aca="false">ROUND(IF(O890="",Assumptions!$B$25-K890,O890-K890)*24,1)</f>
        <v>1.9</v>
      </c>
      <c r="AJ890" s="20" t="n">
        <f aca="false">ROUND(MAX(N(Y890)/Assumptions!$C$5, N(Z890)/Assumptions!$C$6, N(AA890)/Assumptions!$C$7, N(AB890)/Assumptions!$C$8, N(AC890)/Assumptions!$C$9, N(AD890)/Assumptions!$C$10, N(AE890)/Assumptions!$C$11, N(AF890)/Assumptions!$C$12, N(AG890)/Assumptions!$C$13),3)</f>
        <v>1.156</v>
      </c>
      <c r="AK890" s="0" t="str">
        <f aca="false">IF(OR(U890="Pending",U890="On Hold"),"Open GRN (awaiting)",IF(AJ890&lt;=1,"Within SLA",IF(ROUND(N(Y890)/Assumptions!$C$5,3)=AJ890,"Gate Wait",IF(ROUND(N(Z890)/Assumptions!$C$6,3)=AJ890,"Dock Wait",IF(ROUND(N(AA890)/Assumptions!$C$7,3)=AJ890,"Unloading",IF(ROUND(N(AB890)/Assumptions!$C$8,3)=AJ890,"Unload-to-QC Wait",IF(ROUND(N(AC890)/Assumptions!$C$9,3)=AJ890,"QC",IF(ROUND(N(AD890)/Assumptions!$C$10,3)=AJ890,"QC-to-GRN Wait",IF(ROUND(N(AE890)/Assumptions!$C$11,3)=AJ890,"GRN Processing",IF(ROUND(N(AF890)/Assumptions!$C$12,3)=AJ890,"GRN-to-Putaway Wait",IF(ROUND(N(AG890)/Assumptions!$C$13,3)=AJ890,"Putaway","Within SLA")))))))))))</f>
        <v>GRN Processing</v>
      </c>
    </row>
    <row r="891" customFormat="false" ht="15" hidden="false" customHeight="false" outlineLevel="0" collapsed="false">
      <c r="A891" s="0" t="s">
        <v>2744</v>
      </c>
      <c r="B891" s="0" t="s">
        <v>2745</v>
      </c>
      <c r="C891" s="0" t="s">
        <v>184</v>
      </c>
      <c r="D891" s="0" t="s">
        <v>147</v>
      </c>
      <c r="E891" s="0" t="s">
        <v>2746</v>
      </c>
      <c r="F891" s="0" t="s">
        <v>177</v>
      </c>
      <c r="G891" s="0" t="s">
        <v>167</v>
      </c>
      <c r="H891" s="17" t="n">
        <v>46225.5631944445</v>
      </c>
      <c r="I891" s="17" t="n">
        <v>46225.5791666667</v>
      </c>
      <c r="J891" s="17" t="n">
        <v>46225.5888888889</v>
      </c>
      <c r="K891" s="17" t="n">
        <v>46225.6111111111</v>
      </c>
      <c r="L891" s="17" t="n">
        <v>46225.625</v>
      </c>
      <c r="M891" s="17" t="n">
        <v>46225.6423611111</v>
      </c>
      <c r="N891" s="17" t="n">
        <v>46225.6701388889</v>
      </c>
      <c r="O891" s="17" t="n">
        <v>46225.6923611111</v>
      </c>
      <c r="P891" s="17" t="n">
        <v>46225.71875</v>
      </c>
      <c r="Q891" s="17" t="n">
        <v>46225.7340277778</v>
      </c>
      <c r="R891" s="0" t="n">
        <v>175</v>
      </c>
      <c r="S891" s="0" t="n">
        <v>0</v>
      </c>
      <c r="T891" s="0" t="n">
        <v>0</v>
      </c>
      <c r="U891" s="18" t="s">
        <v>130</v>
      </c>
      <c r="V891" s="18" t="s">
        <v>139</v>
      </c>
      <c r="W891" s="0" t="str">
        <f aca="false">IF(AND(X891&gt;=6,X891&lt;14),"A",IF(AND(X891&gt;=14,X891&lt;22),"B","C"))</f>
        <v>A</v>
      </c>
      <c r="X891" s="18" t="n">
        <f aca="false">HOUR(H891)</f>
        <v>13</v>
      </c>
      <c r="Y891" s="18" t="n">
        <f aca="false">ROUND((I891-H891)*1440,0)</f>
        <v>23</v>
      </c>
      <c r="Z891" s="18" t="n">
        <f aca="false">ROUND((J891-I891)*1440,0)</f>
        <v>14</v>
      </c>
      <c r="AA891" s="18" t="n">
        <f aca="false">ROUND((K891-J891)*1440,0)</f>
        <v>32</v>
      </c>
      <c r="AB891" s="18" t="n">
        <f aca="false">ROUND((L891-K891)*1440,0)</f>
        <v>20</v>
      </c>
      <c r="AC891" s="18" t="n">
        <f aca="false">ROUND((M891-L891)*1440,0)</f>
        <v>25</v>
      </c>
      <c r="AD891" s="18" t="n">
        <f aca="false">IF(N891="","",ROUND((N891-M891)*1440,0))</f>
        <v>40</v>
      </c>
      <c r="AE891" s="18" t="n">
        <f aca="false">IF(O891="","",ROUND((O891-N891)*1440,0))</f>
        <v>32</v>
      </c>
      <c r="AF891" s="18" t="n">
        <f aca="false">IF(P891="","",ROUND((P891-O891)*1440,0))</f>
        <v>38</v>
      </c>
      <c r="AG891" s="18" t="n">
        <f aca="false">IF(Q891="","",ROUND((Q891-P891)*1440,0))</f>
        <v>22</v>
      </c>
      <c r="AH891" s="18" t="n">
        <f aca="false">IF(Q891="","",ROUND((Q891-H891)*1440,0))</f>
        <v>246</v>
      </c>
      <c r="AI891" s="19" t="n">
        <f aca="false">ROUND(IF(O891="",Assumptions!$B$25-K891,O891-K891)*24,1)</f>
        <v>2</v>
      </c>
      <c r="AJ891" s="20" t="n">
        <f aca="false">ROUND(MAX(N(Y891)/Assumptions!$C$5, N(Z891)/Assumptions!$C$6, N(AA891)/Assumptions!$C$7, N(AB891)/Assumptions!$C$8, N(AC891)/Assumptions!$C$9, N(AD891)/Assumptions!$C$10, N(AE891)/Assumptions!$C$11, N(AF891)/Assumptions!$C$12, N(AG891)/Assumptions!$C$13),3)</f>
        <v>1.9</v>
      </c>
      <c r="AK891" s="0" t="str">
        <f aca="false">IF(OR(U891="Pending",U891="On Hold"),"Open GRN (awaiting)",IF(AJ891&lt;=1,"Within SLA",IF(ROUND(N(Y891)/Assumptions!$C$5,3)=AJ891,"Gate Wait",IF(ROUND(N(Z891)/Assumptions!$C$6,3)=AJ891,"Dock Wait",IF(ROUND(N(AA891)/Assumptions!$C$7,3)=AJ891,"Unloading",IF(ROUND(N(AB891)/Assumptions!$C$8,3)=AJ891,"Unload-to-QC Wait",IF(ROUND(N(AC891)/Assumptions!$C$9,3)=AJ891,"QC",IF(ROUND(N(AD891)/Assumptions!$C$10,3)=AJ891,"QC-to-GRN Wait",IF(ROUND(N(AE891)/Assumptions!$C$11,3)=AJ891,"GRN Processing",IF(ROUND(N(AF891)/Assumptions!$C$12,3)=AJ891,"GRN-to-Putaway Wait",IF(ROUND(N(AG891)/Assumptions!$C$13,3)=AJ891,"Putaway","Within SLA")))))))))))</f>
        <v>GRN-to-Putaway Wait</v>
      </c>
    </row>
    <row r="892" customFormat="false" ht="15" hidden="false" customHeight="false" outlineLevel="0" collapsed="false">
      <c r="A892" s="0" t="s">
        <v>2747</v>
      </c>
      <c r="B892" s="0" t="s">
        <v>2748</v>
      </c>
      <c r="C892" s="0" t="s">
        <v>286</v>
      </c>
      <c r="D892" s="0" t="s">
        <v>147</v>
      </c>
      <c r="E892" s="0" t="s">
        <v>2749</v>
      </c>
      <c r="F892" s="0" t="s">
        <v>121</v>
      </c>
      <c r="G892" s="0" t="s">
        <v>150</v>
      </c>
      <c r="H892" s="17" t="n">
        <v>46225.5645833333</v>
      </c>
      <c r="I892" s="17" t="n">
        <v>46225.5902777778</v>
      </c>
      <c r="J892" s="17" t="n">
        <v>46225.5965277778</v>
      </c>
      <c r="K892" s="17" t="n">
        <v>46225.6104166667</v>
      </c>
      <c r="L892" s="17" t="n">
        <v>46225.6159722222</v>
      </c>
      <c r="M892" s="17" t="n">
        <v>46225.6305555556</v>
      </c>
      <c r="N892" s="17" t="n">
        <v>46225.64375</v>
      </c>
      <c r="O892" s="17" t="n">
        <v>46225.6555555556</v>
      </c>
      <c r="P892" s="17" t="n">
        <v>46225.6666666667</v>
      </c>
      <c r="Q892" s="17" t="n">
        <v>46225.7020833333</v>
      </c>
      <c r="R892" s="0" t="n">
        <v>533</v>
      </c>
      <c r="S892" s="0" t="n">
        <v>0</v>
      </c>
      <c r="T892" s="0" t="n">
        <v>0</v>
      </c>
      <c r="U892" s="18" t="s">
        <v>130</v>
      </c>
      <c r="V892" s="18" t="s">
        <v>139</v>
      </c>
      <c r="W892" s="0" t="str">
        <f aca="false">IF(AND(X892&gt;=6,X892&lt;14),"A",IF(AND(X892&gt;=14,X892&lt;22),"B","C"))</f>
        <v>A</v>
      </c>
      <c r="X892" s="18" t="n">
        <f aca="false">HOUR(H892)</f>
        <v>13</v>
      </c>
      <c r="Y892" s="18" t="n">
        <f aca="false">ROUND((I892-H892)*1440,0)</f>
        <v>37</v>
      </c>
      <c r="Z892" s="18" t="n">
        <f aca="false">ROUND((J892-I892)*1440,0)</f>
        <v>9</v>
      </c>
      <c r="AA892" s="18" t="n">
        <f aca="false">ROUND((K892-J892)*1440,0)</f>
        <v>20</v>
      </c>
      <c r="AB892" s="18" t="n">
        <f aca="false">ROUND((L892-K892)*1440,0)</f>
        <v>8</v>
      </c>
      <c r="AC892" s="18" t="n">
        <f aca="false">ROUND((M892-L892)*1440,0)</f>
        <v>21</v>
      </c>
      <c r="AD892" s="18" t="n">
        <f aca="false">IF(N892="","",ROUND((N892-M892)*1440,0))</f>
        <v>19</v>
      </c>
      <c r="AE892" s="18" t="n">
        <f aca="false">IF(O892="","",ROUND((O892-N892)*1440,0))</f>
        <v>17</v>
      </c>
      <c r="AF892" s="18" t="n">
        <f aca="false">IF(P892="","",ROUND((P892-O892)*1440,0))</f>
        <v>16</v>
      </c>
      <c r="AG892" s="18" t="n">
        <f aca="false">IF(Q892="","",ROUND((Q892-P892)*1440,0))</f>
        <v>51</v>
      </c>
      <c r="AH892" s="18" t="n">
        <f aca="false">IF(Q892="","",ROUND((Q892-H892)*1440,0))</f>
        <v>198</v>
      </c>
      <c r="AI892" s="19" t="n">
        <f aca="false">ROUND(IF(O892="",Assumptions!$B$25-K892,O892-K892)*24,1)</f>
        <v>1.1</v>
      </c>
      <c r="AJ892" s="20" t="n">
        <f aca="false">ROUND(MAX(N(Y892)/Assumptions!$C$5, N(Z892)/Assumptions!$C$6, N(AA892)/Assumptions!$C$7, N(AB892)/Assumptions!$C$8, N(AC892)/Assumptions!$C$9, N(AD892)/Assumptions!$C$10, N(AE892)/Assumptions!$C$11, N(AF892)/Assumptions!$C$12, N(AG892)/Assumptions!$C$13),3)</f>
        <v>1.275</v>
      </c>
      <c r="AK892" s="0" t="str">
        <f aca="false">IF(OR(U892="Pending",U892="On Hold"),"Open GRN (awaiting)",IF(AJ892&lt;=1,"Within SLA",IF(ROUND(N(Y892)/Assumptions!$C$5,3)=AJ892,"Gate Wait",IF(ROUND(N(Z892)/Assumptions!$C$6,3)=AJ892,"Dock Wait",IF(ROUND(N(AA892)/Assumptions!$C$7,3)=AJ892,"Unloading",IF(ROUND(N(AB892)/Assumptions!$C$8,3)=AJ892,"Unload-to-QC Wait",IF(ROUND(N(AC892)/Assumptions!$C$9,3)=AJ892,"QC",IF(ROUND(N(AD892)/Assumptions!$C$10,3)=AJ892,"QC-to-GRN Wait",IF(ROUND(N(AE892)/Assumptions!$C$11,3)=AJ892,"GRN Processing",IF(ROUND(N(AF892)/Assumptions!$C$12,3)=AJ892,"GRN-to-Putaway Wait",IF(ROUND(N(AG892)/Assumptions!$C$13,3)=AJ892,"Putaway","Within SLA")))))))))))</f>
        <v>Putaway</v>
      </c>
    </row>
    <row r="893" customFormat="false" ht="15" hidden="false" customHeight="false" outlineLevel="0" collapsed="false">
      <c r="A893" s="0" t="s">
        <v>2750</v>
      </c>
      <c r="B893" s="0" t="s">
        <v>2751</v>
      </c>
      <c r="C893" s="0" t="s">
        <v>286</v>
      </c>
      <c r="D893" s="0" t="s">
        <v>147</v>
      </c>
      <c r="E893" s="0" t="s">
        <v>2752</v>
      </c>
      <c r="F893" s="0" t="s">
        <v>121</v>
      </c>
      <c r="G893" s="0" t="s">
        <v>167</v>
      </c>
      <c r="H893" s="17" t="n">
        <v>46225.5652777778</v>
      </c>
      <c r="I893" s="17" t="n">
        <v>46225.5847222222</v>
      </c>
      <c r="J893" s="17" t="n">
        <v>46225.59375</v>
      </c>
      <c r="K893" s="17" t="n">
        <v>46225.60625</v>
      </c>
      <c r="L893" s="17" t="n">
        <v>46225.6083333333</v>
      </c>
      <c r="M893" s="17" t="n">
        <v>46225.6298611111</v>
      </c>
      <c r="N893" s="17" t="n">
        <v>46225.7319444444</v>
      </c>
      <c r="O893" s="17" t="n">
        <v>46225.7548611111</v>
      </c>
      <c r="P893" s="17" t="n">
        <v>46225.76875</v>
      </c>
      <c r="Q893" s="17" t="n">
        <v>46225.7826388889</v>
      </c>
      <c r="R893" s="0" t="n">
        <v>201</v>
      </c>
      <c r="S893" s="0" t="n">
        <v>0</v>
      </c>
      <c r="T893" s="0" t="n">
        <v>0</v>
      </c>
      <c r="U893" s="18" t="s">
        <v>130</v>
      </c>
      <c r="V893" s="18" t="s">
        <v>144</v>
      </c>
      <c r="W893" s="0" t="str">
        <f aca="false">IF(AND(X893&gt;=6,X893&lt;14),"A",IF(AND(X893&gt;=14,X893&lt;22),"B","C"))</f>
        <v>A</v>
      </c>
      <c r="X893" s="18" t="n">
        <f aca="false">HOUR(H893)</f>
        <v>13</v>
      </c>
      <c r="Y893" s="18" t="n">
        <f aca="false">ROUND((I893-H893)*1440,0)</f>
        <v>28</v>
      </c>
      <c r="Z893" s="18" t="n">
        <f aca="false">ROUND((J893-I893)*1440,0)</f>
        <v>13</v>
      </c>
      <c r="AA893" s="18" t="n">
        <f aca="false">ROUND((K893-J893)*1440,0)</f>
        <v>18</v>
      </c>
      <c r="AB893" s="18" t="n">
        <f aca="false">ROUND((L893-K893)*1440,0)</f>
        <v>3</v>
      </c>
      <c r="AC893" s="18" t="n">
        <f aca="false">ROUND((M893-L893)*1440,0)</f>
        <v>31</v>
      </c>
      <c r="AD893" s="18" t="n">
        <f aca="false">IF(N893="","",ROUND((N893-M893)*1440,0))</f>
        <v>147</v>
      </c>
      <c r="AE893" s="18" t="n">
        <f aca="false">IF(O893="","",ROUND((O893-N893)*1440,0))</f>
        <v>33</v>
      </c>
      <c r="AF893" s="18" t="n">
        <f aca="false">IF(P893="","",ROUND((P893-O893)*1440,0))</f>
        <v>20</v>
      </c>
      <c r="AG893" s="18" t="n">
        <f aca="false">IF(Q893="","",ROUND((Q893-P893)*1440,0))</f>
        <v>20</v>
      </c>
      <c r="AH893" s="18" t="n">
        <f aca="false">IF(Q893="","",ROUND((Q893-H893)*1440,0))</f>
        <v>313</v>
      </c>
      <c r="AI893" s="19" t="n">
        <f aca="false">ROUND(IF(O893="",Assumptions!$B$25-K893,O893-K893)*24,1)</f>
        <v>3.6</v>
      </c>
      <c r="AJ893" s="20" t="n">
        <f aca="false">ROUND(MAX(N(Y893)/Assumptions!$C$5, N(Z893)/Assumptions!$C$6, N(AA893)/Assumptions!$C$7, N(AB893)/Assumptions!$C$8, N(AC893)/Assumptions!$C$9, N(AD893)/Assumptions!$C$10, N(AE893)/Assumptions!$C$11, N(AF893)/Assumptions!$C$12, N(AG893)/Assumptions!$C$13),3)</f>
        <v>4.9</v>
      </c>
      <c r="AK893" s="0" t="str">
        <f aca="false">IF(OR(U893="Pending",U893="On Hold"),"Open GRN (awaiting)",IF(AJ893&lt;=1,"Within SLA",IF(ROUND(N(Y893)/Assumptions!$C$5,3)=AJ893,"Gate Wait",IF(ROUND(N(Z893)/Assumptions!$C$6,3)=AJ893,"Dock Wait",IF(ROUND(N(AA893)/Assumptions!$C$7,3)=AJ893,"Unloading",IF(ROUND(N(AB893)/Assumptions!$C$8,3)=AJ893,"Unload-to-QC Wait",IF(ROUND(N(AC893)/Assumptions!$C$9,3)=AJ893,"QC",IF(ROUND(N(AD893)/Assumptions!$C$10,3)=AJ893,"QC-to-GRN Wait",IF(ROUND(N(AE893)/Assumptions!$C$11,3)=AJ893,"GRN Processing",IF(ROUND(N(AF893)/Assumptions!$C$12,3)=AJ893,"GRN-to-Putaway Wait",IF(ROUND(N(AG893)/Assumptions!$C$13,3)=AJ893,"Putaway","Within SLA")))))))))))</f>
        <v>QC-to-GRN Wait</v>
      </c>
    </row>
    <row r="894" customFormat="false" ht="15" hidden="false" customHeight="false" outlineLevel="0" collapsed="false">
      <c r="A894" s="0" t="s">
        <v>2753</v>
      </c>
      <c r="B894" s="0" t="s">
        <v>2754</v>
      </c>
      <c r="C894" s="0" t="s">
        <v>159</v>
      </c>
      <c r="D894" s="0" t="s">
        <v>135</v>
      </c>
      <c r="E894" s="0" t="s">
        <v>2755</v>
      </c>
      <c r="F894" s="0" t="s">
        <v>128</v>
      </c>
      <c r="G894" s="0" t="s">
        <v>178</v>
      </c>
      <c r="H894" s="17" t="n">
        <v>46225.5784722222</v>
      </c>
      <c r="I894" s="17" t="n">
        <v>46225.5916666667</v>
      </c>
      <c r="J894" s="17" t="n">
        <v>46225.5958333333</v>
      </c>
      <c r="K894" s="17" t="n">
        <v>46225.6284722222</v>
      </c>
      <c r="L894" s="17" t="n">
        <v>46225.6381944444</v>
      </c>
      <c r="M894" s="17" t="n">
        <v>46225.6618055556</v>
      </c>
      <c r="N894" s="17" t="n">
        <v>46225.7</v>
      </c>
      <c r="O894" s="17" t="n">
        <v>46225.7402777778</v>
      </c>
      <c r="P894" s="17" t="n">
        <v>46225.7486111111</v>
      </c>
      <c r="Q894" s="17" t="n">
        <v>46225.775</v>
      </c>
      <c r="R894" s="0" t="n">
        <v>502</v>
      </c>
      <c r="S894" s="0" t="n">
        <v>0</v>
      </c>
      <c r="T894" s="0" t="n">
        <v>0</v>
      </c>
      <c r="U894" s="18" t="s">
        <v>130</v>
      </c>
      <c r="V894" s="18" t="s">
        <v>144</v>
      </c>
      <c r="W894" s="0" t="str">
        <f aca="false">IF(AND(X894&gt;=6,X894&lt;14),"A",IF(AND(X894&gt;=14,X894&lt;22),"B","C"))</f>
        <v>A</v>
      </c>
      <c r="X894" s="18" t="n">
        <f aca="false">HOUR(H894)</f>
        <v>13</v>
      </c>
      <c r="Y894" s="18" t="n">
        <f aca="false">ROUND((I894-H894)*1440,0)</f>
        <v>19</v>
      </c>
      <c r="Z894" s="18" t="n">
        <f aca="false">ROUND((J894-I894)*1440,0)</f>
        <v>6</v>
      </c>
      <c r="AA894" s="18" t="n">
        <f aca="false">ROUND((K894-J894)*1440,0)</f>
        <v>47</v>
      </c>
      <c r="AB894" s="18" t="n">
        <f aca="false">ROUND((L894-K894)*1440,0)</f>
        <v>14</v>
      </c>
      <c r="AC894" s="18" t="n">
        <f aca="false">ROUND((M894-L894)*1440,0)</f>
        <v>34</v>
      </c>
      <c r="AD894" s="18" t="n">
        <f aca="false">IF(N894="","",ROUND((N894-M894)*1440,0))</f>
        <v>55</v>
      </c>
      <c r="AE894" s="18" t="n">
        <f aca="false">IF(O894="","",ROUND((O894-N894)*1440,0))</f>
        <v>58</v>
      </c>
      <c r="AF894" s="18" t="n">
        <f aca="false">IF(P894="","",ROUND((P894-O894)*1440,0))</f>
        <v>12</v>
      </c>
      <c r="AG894" s="18" t="n">
        <f aca="false">IF(Q894="","",ROUND((Q894-P894)*1440,0))</f>
        <v>38</v>
      </c>
      <c r="AH894" s="18" t="n">
        <f aca="false">IF(Q894="","",ROUND((Q894-H894)*1440,0))</f>
        <v>283</v>
      </c>
      <c r="AI894" s="19" t="n">
        <f aca="false">ROUND(IF(O894="",Assumptions!$B$25-K894,O894-K894)*24,1)</f>
        <v>2.7</v>
      </c>
      <c r="AJ894" s="20" t="n">
        <f aca="false">ROUND(MAX(N(Y894)/Assumptions!$C$5, N(Z894)/Assumptions!$C$6, N(AA894)/Assumptions!$C$7, N(AB894)/Assumptions!$C$8, N(AC894)/Assumptions!$C$9, N(AD894)/Assumptions!$C$10, N(AE894)/Assumptions!$C$11, N(AF894)/Assumptions!$C$12, N(AG894)/Assumptions!$C$13),3)</f>
        <v>1.833</v>
      </c>
      <c r="AK894" s="0" t="str">
        <f aca="false">IF(OR(U894="Pending",U894="On Hold"),"Open GRN (awaiting)",IF(AJ894&lt;=1,"Within SLA",IF(ROUND(N(Y894)/Assumptions!$C$5,3)=AJ894,"Gate Wait",IF(ROUND(N(Z894)/Assumptions!$C$6,3)=AJ894,"Dock Wait",IF(ROUND(N(AA894)/Assumptions!$C$7,3)=AJ894,"Unloading",IF(ROUND(N(AB894)/Assumptions!$C$8,3)=AJ894,"Unload-to-QC Wait",IF(ROUND(N(AC894)/Assumptions!$C$9,3)=AJ894,"QC",IF(ROUND(N(AD894)/Assumptions!$C$10,3)=AJ894,"QC-to-GRN Wait",IF(ROUND(N(AE894)/Assumptions!$C$11,3)=AJ894,"GRN Processing",IF(ROUND(N(AF894)/Assumptions!$C$12,3)=AJ894,"GRN-to-Putaway Wait",IF(ROUND(N(AG894)/Assumptions!$C$13,3)=AJ894,"Putaway","Within SLA")))))))))))</f>
        <v>QC-to-GRN Wait</v>
      </c>
    </row>
    <row r="895" customFormat="false" ht="15" hidden="false" customHeight="false" outlineLevel="0" collapsed="false">
      <c r="A895" s="0" t="s">
        <v>2756</v>
      </c>
      <c r="B895" s="0" t="s">
        <v>2757</v>
      </c>
      <c r="C895" s="0" t="s">
        <v>252</v>
      </c>
      <c r="D895" s="0" t="s">
        <v>147</v>
      </c>
      <c r="E895" s="0" t="s">
        <v>2758</v>
      </c>
      <c r="F895" s="0" t="s">
        <v>155</v>
      </c>
      <c r="G895" s="0" t="s">
        <v>167</v>
      </c>
      <c r="H895" s="17" t="n">
        <v>46225.5951388889</v>
      </c>
      <c r="I895" s="17" t="n">
        <v>46225.6493055556</v>
      </c>
      <c r="J895" s="17" t="n">
        <v>46225.6583333333</v>
      </c>
      <c r="K895" s="17" t="n">
        <v>46225.6694444444</v>
      </c>
      <c r="L895" s="17" t="n">
        <v>46225.6729166667</v>
      </c>
      <c r="M895" s="17" t="n">
        <v>46225.6875</v>
      </c>
      <c r="N895" s="17" t="n">
        <v>46225.6979166667</v>
      </c>
      <c r="O895" s="17" t="n">
        <v>46225.7493055556</v>
      </c>
      <c r="P895" s="17" t="n">
        <v>46225.7631944444</v>
      </c>
      <c r="Q895" s="17" t="n">
        <v>46225.7875</v>
      </c>
      <c r="R895" s="0" t="n">
        <v>165</v>
      </c>
      <c r="S895" s="0" t="n">
        <v>0</v>
      </c>
      <c r="T895" s="0" t="n">
        <v>0</v>
      </c>
      <c r="U895" s="18" t="s">
        <v>130</v>
      </c>
      <c r="V895" s="18" t="s">
        <v>82</v>
      </c>
      <c r="W895" s="0" t="str">
        <f aca="false">IF(AND(X895&gt;=6,X895&lt;14),"A",IF(AND(X895&gt;=14,X895&lt;22),"B","C"))</f>
        <v>B</v>
      </c>
      <c r="X895" s="18" t="n">
        <f aca="false">HOUR(H895)</f>
        <v>14</v>
      </c>
      <c r="Y895" s="18" t="n">
        <f aca="false">ROUND((I895-H895)*1440,0)</f>
        <v>78</v>
      </c>
      <c r="Z895" s="18" t="n">
        <f aca="false">ROUND((J895-I895)*1440,0)</f>
        <v>13</v>
      </c>
      <c r="AA895" s="18" t="n">
        <f aca="false">ROUND((K895-J895)*1440,0)</f>
        <v>16</v>
      </c>
      <c r="AB895" s="18" t="n">
        <f aca="false">ROUND((L895-K895)*1440,0)</f>
        <v>5</v>
      </c>
      <c r="AC895" s="18" t="n">
        <f aca="false">ROUND((M895-L895)*1440,0)</f>
        <v>21</v>
      </c>
      <c r="AD895" s="18" t="n">
        <f aca="false">IF(N895="","",ROUND((N895-M895)*1440,0))</f>
        <v>15</v>
      </c>
      <c r="AE895" s="18" t="n">
        <f aca="false">IF(O895="","",ROUND((O895-N895)*1440,0))</f>
        <v>74</v>
      </c>
      <c r="AF895" s="18" t="n">
        <f aca="false">IF(P895="","",ROUND((P895-O895)*1440,0))</f>
        <v>20</v>
      </c>
      <c r="AG895" s="18" t="n">
        <f aca="false">IF(Q895="","",ROUND((Q895-P895)*1440,0))</f>
        <v>35</v>
      </c>
      <c r="AH895" s="18" t="n">
        <f aca="false">IF(Q895="","",ROUND((Q895-H895)*1440,0))</f>
        <v>277</v>
      </c>
      <c r="AI895" s="19" t="n">
        <f aca="false">ROUND(IF(O895="",Assumptions!$B$25-K895,O895-K895)*24,1)</f>
        <v>1.9</v>
      </c>
      <c r="AJ895" s="20" t="n">
        <f aca="false">ROUND(MAX(N(Y895)/Assumptions!$C$5, N(Z895)/Assumptions!$C$6, N(AA895)/Assumptions!$C$7, N(AB895)/Assumptions!$C$8, N(AC895)/Assumptions!$C$9, N(AD895)/Assumptions!$C$10, N(AE895)/Assumptions!$C$11, N(AF895)/Assumptions!$C$12, N(AG895)/Assumptions!$C$13),3)</f>
        <v>2.6</v>
      </c>
      <c r="AK895" s="0" t="str">
        <f aca="false">IF(OR(U895="Pending",U895="On Hold"),"Open GRN (awaiting)",IF(AJ895&lt;=1,"Within SLA",IF(ROUND(N(Y895)/Assumptions!$C$5,3)=AJ895,"Gate Wait",IF(ROUND(N(Z895)/Assumptions!$C$6,3)=AJ895,"Dock Wait",IF(ROUND(N(AA895)/Assumptions!$C$7,3)=AJ895,"Unloading",IF(ROUND(N(AB895)/Assumptions!$C$8,3)=AJ895,"Unload-to-QC Wait",IF(ROUND(N(AC895)/Assumptions!$C$9,3)=AJ895,"QC",IF(ROUND(N(AD895)/Assumptions!$C$10,3)=AJ895,"QC-to-GRN Wait",IF(ROUND(N(AE895)/Assumptions!$C$11,3)=AJ895,"GRN Processing",IF(ROUND(N(AF895)/Assumptions!$C$12,3)=AJ895,"GRN-to-Putaway Wait",IF(ROUND(N(AG895)/Assumptions!$C$13,3)=AJ895,"Putaway","Within SLA")))))))))))</f>
        <v>Gate Wait</v>
      </c>
    </row>
    <row r="896" customFormat="false" ht="15" hidden="false" customHeight="false" outlineLevel="0" collapsed="false">
      <c r="A896" s="0" t="s">
        <v>2759</v>
      </c>
      <c r="B896" s="0" t="s">
        <v>2760</v>
      </c>
      <c r="C896" s="0" t="s">
        <v>170</v>
      </c>
      <c r="D896" s="0" t="s">
        <v>119</v>
      </c>
      <c r="E896" s="0" t="s">
        <v>2139</v>
      </c>
      <c r="F896" s="0" t="s">
        <v>172</v>
      </c>
      <c r="G896" s="0" t="s">
        <v>122</v>
      </c>
      <c r="H896" s="17" t="n">
        <v>46225.6027777778</v>
      </c>
      <c r="I896" s="17" t="n">
        <v>46225.6090277778</v>
      </c>
      <c r="J896" s="17" t="n">
        <v>46225.6118055556</v>
      </c>
      <c r="K896" s="17" t="n">
        <v>46225.6305555556</v>
      </c>
      <c r="L896" s="17" t="n">
        <v>46225.6430555556</v>
      </c>
      <c r="M896" s="17" t="n">
        <v>46225.6819444444</v>
      </c>
      <c r="N896" s="17" t="n">
        <v>46225.7743055556</v>
      </c>
      <c r="O896" s="17" t="n">
        <v>46225.8173611111</v>
      </c>
      <c r="P896" s="17" t="n">
        <v>46225.8277777778</v>
      </c>
      <c r="Q896" s="17" t="n">
        <v>46225.8513888889</v>
      </c>
      <c r="R896" s="0" t="n">
        <v>298</v>
      </c>
      <c r="S896" s="0" t="n">
        <v>0</v>
      </c>
      <c r="T896" s="0" t="n">
        <v>0</v>
      </c>
      <c r="U896" s="18" t="s">
        <v>130</v>
      </c>
      <c r="V896" s="18" t="s">
        <v>144</v>
      </c>
      <c r="W896" s="0" t="str">
        <f aca="false">IF(AND(X896&gt;=6,X896&lt;14),"A",IF(AND(X896&gt;=14,X896&lt;22),"B","C"))</f>
        <v>B</v>
      </c>
      <c r="X896" s="18" t="n">
        <f aca="false">HOUR(H896)</f>
        <v>14</v>
      </c>
      <c r="Y896" s="18" t="n">
        <f aca="false">ROUND((I896-H896)*1440,0)</f>
        <v>9</v>
      </c>
      <c r="Z896" s="18" t="n">
        <f aca="false">ROUND((J896-I896)*1440,0)</f>
        <v>4</v>
      </c>
      <c r="AA896" s="18" t="n">
        <f aca="false">ROUND((K896-J896)*1440,0)</f>
        <v>27</v>
      </c>
      <c r="AB896" s="18" t="n">
        <f aca="false">ROUND((L896-K896)*1440,0)</f>
        <v>18</v>
      </c>
      <c r="AC896" s="18" t="n">
        <f aca="false">ROUND((M896-L896)*1440,0)</f>
        <v>56</v>
      </c>
      <c r="AD896" s="18" t="n">
        <f aca="false">IF(N896="","",ROUND((N896-M896)*1440,0))</f>
        <v>133</v>
      </c>
      <c r="AE896" s="18" t="n">
        <f aca="false">IF(O896="","",ROUND((O896-N896)*1440,0))</f>
        <v>62</v>
      </c>
      <c r="AF896" s="18" t="n">
        <f aca="false">IF(P896="","",ROUND((P896-O896)*1440,0))</f>
        <v>15</v>
      </c>
      <c r="AG896" s="18" t="n">
        <f aca="false">IF(Q896="","",ROUND((Q896-P896)*1440,0))</f>
        <v>34</v>
      </c>
      <c r="AH896" s="18" t="n">
        <f aca="false">IF(Q896="","",ROUND((Q896-H896)*1440,0))</f>
        <v>358</v>
      </c>
      <c r="AI896" s="19" t="n">
        <f aca="false">ROUND(IF(O896="",Assumptions!$B$25-K896,O896-K896)*24,1)</f>
        <v>4.5</v>
      </c>
      <c r="AJ896" s="20" t="n">
        <f aca="false">ROUND(MAX(N(Y896)/Assumptions!$C$5, N(Z896)/Assumptions!$C$6, N(AA896)/Assumptions!$C$7, N(AB896)/Assumptions!$C$8, N(AC896)/Assumptions!$C$9, N(AD896)/Assumptions!$C$10, N(AE896)/Assumptions!$C$11, N(AF896)/Assumptions!$C$12, N(AG896)/Assumptions!$C$13),3)</f>
        <v>4.433</v>
      </c>
      <c r="AK896" s="0" t="str">
        <f aca="false">IF(OR(U896="Pending",U896="On Hold"),"Open GRN (awaiting)",IF(AJ896&lt;=1,"Within SLA",IF(ROUND(N(Y896)/Assumptions!$C$5,3)=AJ896,"Gate Wait",IF(ROUND(N(Z896)/Assumptions!$C$6,3)=AJ896,"Dock Wait",IF(ROUND(N(AA896)/Assumptions!$C$7,3)=AJ896,"Unloading",IF(ROUND(N(AB896)/Assumptions!$C$8,3)=AJ896,"Unload-to-QC Wait",IF(ROUND(N(AC896)/Assumptions!$C$9,3)=AJ896,"QC",IF(ROUND(N(AD896)/Assumptions!$C$10,3)=AJ896,"QC-to-GRN Wait",IF(ROUND(N(AE896)/Assumptions!$C$11,3)=AJ896,"GRN Processing",IF(ROUND(N(AF896)/Assumptions!$C$12,3)=AJ896,"GRN-to-Putaway Wait",IF(ROUND(N(AG896)/Assumptions!$C$13,3)=AJ896,"Putaway","Within SLA")))))))))))</f>
        <v>QC-to-GRN Wait</v>
      </c>
    </row>
    <row r="897" customFormat="false" ht="15" hidden="false" customHeight="false" outlineLevel="0" collapsed="false">
      <c r="A897" s="0" t="s">
        <v>2761</v>
      </c>
      <c r="B897" s="0" t="s">
        <v>2762</v>
      </c>
      <c r="C897" s="0" t="s">
        <v>142</v>
      </c>
      <c r="D897" s="0" t="s">
        <v>135</v>
      </c>
      <c r="E897" s="0" t="s">
        <v>2763</v>
      </c>
      <c r="F897" s="0" t="s">
        <v>172</v>
      </c>
      <c r="G897" s="0" t="s">
        <v>138</v>
      </c>
      <c r="H897" s="17" t="n">
        <v>46225.60625</v>
      </c>
      <c r="I897" s="17" t="n">
        <v>46225.6243055556</v>
      </c>
      <c r="J897" s="17" t="n">
        <v>46225.6319444445</v>
      </c>
      <c r="K897" s="17" t="n">
        <v>46225.6604166667</v>
      </c>
      <c r="L897" s="17" t="n">
        <v>46225.6840277778</v>
      </c>
      <c r="M897" s="17" t="n">
        <v>46225.7048611111</v>
      </c>
      <c r="N897" s="17" t="n">
        <v>46225.7375</v>
      </c>
      <c r="O897" s="17" t="n">
        <v>46225.7965277778</v>
      </c>
      <c r="P897" s="17" t="n">
        <v>46225.8041666667</v>
      </c>
      <c r="Q897" s="17" t="n">
        <v>46225.81875</v>
      </c>
      <c r="R897" s="0" t="n">
        <v>763</v>
      </c>
      <c r="S897" s="0" t="n">
        <v>0</v>
      </c>
      <c r="T897" s="0" t="n">
        <v>0</v>
      </c>
      <c r="U897" s="18" t="s">
        <v>130</v>
      </c>
      <c r="V897" s="18" t="s">
        <v>144</v>
      </c>
      <c r="W897" s="0" t="str">
        <f aca="false">IF(AND(X897&gt;=6,X897&lt;14),"A",IF(AND(X897&gt;=14,X897&lt;22),"B","C"))</f>
        <v>B</v>
      </c>
      <c r="X897" s="18" t="n">
        <f aca="false">HOUR(H897)</f>
        <v>14</v>
      </c>
      <c r="Y897" s="18" t="n">
        <f aca="false">ROUND((I897-H897)*1440,0)</f>
        <v>26</v>
      </c>
      <c r="Z897" s="18" t="n">
        <f aca="false">ROUND((J897-I897)*1440,0)</f>
        <v>11</v>
      </c>
      <c r="AA897" s="18" t="n">
        <f aca="false">ROUND((K897-J897)*1440,0)</f>
        <v>41</v>
      </c>
      <c r="AB897" s="18" t="n">
        <f aca="false">ROUND((L897-K897)*1440,0)</f>
        <v>34</v>
      </c>
      <c r="AC897" s="18" t="n">
        <f aca="false">ROUND((M897-L897)*1440,0)</f>
        <v>30</v>
      </c>
      <c r="AD897" s="18" t="n">
        <f aca="false">IF(N897="","",ROUND((N897-M897)*1440,0))</f>
        <v>47</v>
      </c>
      <c r="AE897" s="18" t="n">
        <f aca="false">IF(O897="","",ROUND((O897-N897)*1440,0))</f>
        <v>85</v>
      </c>
      <c r="AF897" s="18" t="n">
        <f aca="false">IF(P897="","",ROUND((P897-O897)*1440,0))</f>
        <v>11</v>
      </c>
      <c r="AG897" s="18" t="n">
        <f aca="false">IF(Q897="","",ROUND((Q897-P897)*1440,0))</f>
        <v>21</v>
      </c>
      <c r="AH897" s="18" t="n">
        <f aca="false">IF(Q897="","",ROUND((Q897-H897)*1440,0))</f>
        <v>306</v>
      </c>
      <c r="AI897" s="19" t="n">
        <f aca="false">ROUND(IF(O897="",Assumptions!$B$25-K897,O897-K897)*24,1)</f>
        <v>3.3</v>
      </c>
      <c r="AJ897" s="20" t="n">
        <f aca="false">ROUND(MAX(N(Y897)/Assumptions!$C$5, N(Z897)/Assumptions!$C$6, N(AA897)/Assumptions!$C$7, N(AB897)/Assumptions!$C$8, N(AC897)/Assumptions!$C$9, N(AD897)/Assumptions!$C$10, N(AE897)/Assumptions!$C$11, N(AF897)/Assumptions!$C$12, N(AG897)/Assumptions!$C$13),3)</f>
        <v>2.267</v>
      </c>
      <c r="AK897" s="0" t="str">
        <f aca="false">IF(OR(U897="Pending",U897="On Hold"),"Open GRN (awaiting)",IF(AJ897&lt;=1,"Within SLA",IF(ROUND(N(Y897)/Assumptions!$C$5,3)=AJ897,"Gate Wait",IF(ROUND(N(Z897)/Assumptions!$C$6,3)=AJ897,"Dock Wait",IF(ROUND(N(AA897)/Assumptions!$C$7,3)=AJ897,"Unloading",IF(ROUND(N(AB897)/Assumptions!$C$8,3)=AJ897,"Unload-to-QC Wait",IF(ROUND(N(AC897)/Assumptions!$C$9,3)=AJ897,"QC",IF(ROUND(N(AD897)/Assumptions!$C$10,3)=AJ897,"QC-to-GRN Wait",IF(ROUND(N(AE897)/Assumptions!$C$11,3)=AJ897,"GRN Processing",IF(ROUND(N(AF897)/Assumptions!$C$12,3)=AJ897,"GRN-to-Putaway Wait",IF(ROUND(N(AG897)/Assumptions!$C$13,3)=AJ897,"Putaway","Within SLA")))))))))))</f>
        <v>Unload-to-QC Wait</v>
      </c>
    </row>
    <row r="898" customFormat="false" ht="15" hidden="false" customHeight="false" outlineLevel="0" collapsed="false">
      <c r="A898" s="0" t="s">
        <v>2764</v>
      </c>
      <c r="B898" s="0" t="s">
        <v>2765</v>
      </c>
      <c r="C898" s="0" t="s">
        <v>175</v>
      </c>
      <c r="D898" s="0" t="s">
        <v>147</v>
      </c>
      <c r="E898" s="0" t="s">
        <v>2766</v>
      </c>
      <c r="F898" s="0" t="s">
        <v>177</v>
      </c>
      <c r="G898" s="0" t="s">
        <v>150</v>
      </c>
      <c r="H898" s="17" t="n">
        <v>46225.6104166667</v>
      </c>
      <c r="I898" s="17" t="n">
        <v>46225.6270833333</v>
      </c>
      <c r="J898" s="17" t="n">
        <v>46225.6326388889</v>
      </c>
      <c r="K898" s="17" t="n">
        <v>46225.6465277778</v>
      </c>
      <c r="L898" s="17" t="n">
        <v>46225.65</v>
      </c>
      <c r="M898" s="17" t="n">
        <v>46225.6840277778</v>
      </c>
      <c r="N898" s="17" t="n">
        <v>46225.6895833333</v>
      </c>
      <c r="O898" s="17" t="n">
        <v>46225.7923611111</v>
      </c>
      <c r="P898" s="17" t="n">
        <v>46225.7993055556</v>
      </c>
      <c r="Q898" s="17" t="n">
        <v>46225.8180555556</v>
      </c>
      <c r="R898" s="0" t="n">
        <v>179</v>
      </c>
      <c r="S898" s="0" t="n">
        <v>0</v>
      </c>
      <c r="T898" s="0" t="n">
        <v>0</v>
      </c>
      <c r="U898" s="18" t="s">
        <v>130</v>
      </c>
      <c r="V898" s="18" t="s">
        <v>156</v>
      </c>
      <c r="W898" s="0" t="str">
        <f aca="false">IF(AND(X898&gt;=6,X898&lt;14),"A",IF(AND(X898&gt;=14,X898&lt;22),"B","C"))</f>
        <v>B</v>
      </c>
      <c r="X898" s="18" t="n">
        <f aca="false">HOUR(H898)</f>
        <v>14</v>
      </c>
      <c r="Y898" s="18" t="n">
        <f aca="false">ROUND((I898-H898)*1440,0)</f>
        <v>24</v>
      </c>
      <c r="Z898" s="18" t="n">
        <f aca="false">ROUND((J898-I898)*1440,0)</f>
        <v>8</v>
      </c>
      <c r="AA898" s="18" t="n">
        <f aca="false">ROUND((K898-J898)*1440,0)</f>
        <v>20</v>
      </c>
      <c r="AB898" s="18" t="n">
        <f aca="false">ROUND((L898-K898)*1440,0)</f>
        <v>5</v>
      </c>
      <c r="AC898" s="18" t="n">
        <f aca="false">ROUND((M898-L898)*1440,0)</f>
        <v>49</v>
      </c>
      <c r="AD898" s="18" t="n">
        <f aca="false">IF(N898="","",ROUND((N898-M898)*1440,0))</f>
        <v>8</v>
      </c>
      <c r="AE898" s="18" t="n">
        <f aca="false">IF(O898="","",ROUND((O898-N898)*1440,0))</f>
        <v>148</v>
      </c>
      <c r="AF898" s="18" t="n">
        <f aca="false">IF(P898="","",ROUND((P898-O898)*1440,0))</f>
        <v>10</v>
      </c>
      <c r="AG898" s="18" t="n">
        <f aca="false">IF(Q898="","",ROUND((Q898-P898)*1440,0))</f>
        <v>27</v>
      </c>
      <c r="AH898" s="18" t="n">
        <f aca="false">IF(Q898="","",ROUND((Q898-H898)*1440,0))</f>
        <v>299</v>
      </c>
      <c r="AI898" s="19" t="n">
        <f aca="false">ROUND(IF(O898="",Assumptions!$B$25-K898,O898-K898)*24,1)</f>
        <v>3.5</v>
      </c>
      <c r="AJ898" s="20" t="n">
        <f aca="false">ROUND(MAX(N(Y898)/Assumptions!$C$5, N(Z898)/Assumptions!$C$6, N(AA898)/Assumptions!$C$7, N(AB898)/Assumptions!$C$8, N(AC898)/Assumptions!$C$9, N(AD898)/Assumptions!$C$10, N(AE898)/Assumptions!$C$11, N(AF898)/Assumptions!$C$12, N(AG898)/Assumptions!$C$13),3)</f>
        <v>3.289</v>
      </c>
      <c r="AK898" s="0" t="str">
        <f aca="false">IF(OR(U898="Pending",U898="On Hold"),"Open GRN (awaiting)",IF(AJ898&lt;=1,"Within SLA",IF(ROUND(N(Y898)/Assumptions!$C$5,3)=AJ898,"Gate Wait",IF(ROUND(N(Z898)/Assumptions!$C$6,3)=AJ898,"Dock Wait",IF(ROUND(N(AA898)/Assumptions!$C$7,3)=AJ898,"Unloading",IF(ROUND(N(AB898)/Assumptions!$C$8,3)=AJ898,"Unload-to-QC Wait",IF(ROUND(N(AC898)/Assumptions!$C$9,3)=AJ898,"QC",IF(ROUND(N(AD898)/Assumptions!$C$10,3)=AJ898,"QC-to-GRN Wait",IF(ROUND(N(AE898)/Assumptions!$C$11,3)=AJ898,"GRN Processing",IF(ROUND(N(AF898)/Assumptions!$C$12,3)=AJ898,"GRN-to-Putaway Wait",IF(ROUND(N(AG898)/Assumptions!$C$13,3)=AJ898,"Putaway","Within SLA")))))))))))</f>
        <v>GRN Processing</v>
      </c>
    </row>
    <row r="899" customFormat="false" ht="15" hidden="false" customHeight="false" outlineLevel="0" collapsed="false">
      <c r="A899" s="0" t="s">
        <v>2767</v>
      </c>
      <c r="B899" s="0" t="s">
        <v>2768</v>
      </c>
      <c r="C899" s="0" t="s">
        <v>184</v>
      </c>
      <c r="D899" s="0" t="s">
        <v>119</v>
      </c>
      <c r="E899" s="0" t="s">
        <v>2769</v>
      </c>
      <c r="F899" s="0" t="s">
        <v>177</v>
      </c>
      <c r="G899" s="0" t="s">
        <v>129</v>
      </c>
      <c r="H899" s="17" t="n">
        <v>46225.6215277778</v>
      </c>
      <c r="I899" s="17" t="n">
        <v>46225.6354166667</v>
      </c>
      <c r="J899" s="17" t="n">
        <v>46225.6430555556</v>
      </c>
      <c r="K899" s="17" t="n">
        <v>46225.6541666667</v>
      </c>
      <c r="L899" s="17" t="n">
        <v>46225.6583333333</v>
      </c>
      <c r="M899" s="17" t="n">
        <v>46225.7076388889</v>
      </c>
      <c r="N899" s="17" t="n">
        <v>46225.9291666667</v>
      </c>
      <c r="O899" s="17" t="n">
        <v>46225.9958333333</v>
      </c>
      <c r="P899" s="17" t="n">
        <v>46226.0027777778</v>
      </c>
      <c r="Q899" s="17" t="n">
        <v>46226.0111111111</v>
      </c>
      <c r="R899" s="0" t="n">
        <v>234</v>
      </c>
      <c r="S899" s="0" t="n">
        <v>18</v>
      </c>
      <c r="T899" s="0" t="n">
        <v>0</v>
      </c>
      <c r="U899" s="18" t="s">
        <v>123</v>
      </c>
      <c r="V899" s="18" t="s">
        <v>144</v>
      </c>
      <c r="W899" s="0" t="str">
        <f aca="false">IF(AND(X899&gt;=6,X899&lt;14),"A",IF(AND(X899&gt;=14,X899&lt;22),"B","C"))</f>
        <v>B</v>
      </c>
      <c r="X899" s="18" t="n">
        <f aca="false">HOUR(H899)</f>
        <v>14</v>
      </c>
      <c r="Y899" s="18" t="n">
        <f aca="false">ROUND((I899-H899)*1440,0)</f>
        <v>20</v>
      </c>
      <c r="Z899" s="18" t="n">
        <f aca="false">ROUND((J899-I899)*1440,0)</f>
        <v>11</v>
      </c>
      <c r="AA899" s="18" t="n">
        <f aca="false">ROUND((K899-J899)*1440,0)</f>
        <v>16</v>
      </c>
      <c r="AB899" s="18" t="n">
        <f aca="false">ROUND((L899-K899)*1440,0)</f>
        <v>6</v>
      </c>
      <c r="AC899" s="18" t="n">
        <f aca="false">ROUND((M899-L899)*1440,0)</f>
        <v>71</v>
      </c>
      <c r="AD899" s="18" t="n">
        <f aca="false">IF(N899="","",ROUND((N899-M899)*1440,0))</f>
        <v>319</v>
      </c>
      <c r="AE899" s="18" t="n">
        <f aca="false">IF(O899="","",ROUND((O899-N899)*1440,0))</f>
        <v>96</v>
      </c>
      <c r="AF899" s="18" t="n">
        <f aca="false">IF(P899="","",ROUND((P899-O899)*1440,0))</f>
        <v>10</v>
      </c>
      <c r="AG899" s="18" t="n">
        <f aca="false">IF(Q899="","",ROUND((Q899-P899)*1440,0))</f>
        <v>12</v>
      </c>
      <c r="AH899" s="18" t="n">
        <f aca="false">IF(Q899="","",ROUND((Q899-H899)*1440,0))</f>
        <v>561</v>
      </c>
      <c r="AI899" s="19" t="n">
        <f aca="false">ROUND(IF(O899="",Assumptions!$B$25-K899,O899-K899)*24,1)</f>
        <v>8.2</v>
      </c>
      <c r="AJ899" s="20" t="n">
        <f aca="false">ROUND(MAX(N(Y899)/Assumptions!$C$5, N(Z899)/Assumptions!$C$6, N(AA899)/Assumptions!$C$7, N(AB899)/Assumptions!$C$8, N(AC899)/Assumptions!$C$9, N(AD899)/Assumptions!$C$10, N(AE899)/Assumptions!$C$11, N(AF899)/Assumptions!$C$12, N(AG899)/Assumptions!$C$13),3)</f>
        <v>10.633</v>
      </c>
      <c r="AK899" s="0" t="str">
        <f aca="false">IF(OR(U899="Pending",U899="On Hold"),"Open GRN (awaiting)",IF(AJ899&lt;=1,"Within SLA",IF(ROUND(N(Y899)/Assumptions!$C$5,3)=AJ899,"Gate Wait",IF(ROUND(N(Z899)/Assumptions!$C$6,3)=AJ899,"Dock Wait",IF(ROUND(N(AA899)/Assumptions!$C$7,3)=AJ899,"Unloading",IF(ROUND(N(AB899)/Assumptions!$C$8,3)=AJ899,"Unload-to-QC Wait",IF(ROUND(N(AC899)/Assumptions!$C$9,3)=AJ899,"QC",IF(ROUND(N(AD899)/Assumptions!$C$10,3)=AJ899,"QC-to-GRN Wait",IF(ROUND(N(AE899)/Assumptions!$C$11,3)=AJ899,"GRN Processing",IF(ROUND(N(AF899)/Assumptions!$C$12,3)=AJ899,"GRN-to-Putaway Wait",IF(ROUND(N(AG899)/Assumptions!$C$13,3)=AJ899,"Putaway","Within SLA")))))))))))</f>
        <v>QC-to-GRN Wait</v>
      </c>
    </row>
    <row r="900" customFormat="false" ht="15" hidden="false" customHeight="false" outlineLevel="0" collapsed="false">
      <c r="A900" s="0" t="s">
        <v>2770</v>
      </c>
      <c r="B900" s="0" t="s">
        <v>2771</v>
      </c>
      <c r="C900" s="0" t="s">
        <v>252</v>
      </c>
      <c r="D900" s="0" t="s">
        <v>119</v>
      </c>
      <c r="E900" s="0" t="s">
        <v>2772</v>
      </c>
      <c r="F900" s="0" t="s">
        <v>155</v>
      </c>
      <c r="G900" s="0" t="s">
        <v>129</v>
      </c>
      <c r="H900" s="17" t="n">
        <v>46225.6222222222</v>
      </c>
      <c r="I900" s="17" t="n">
        <v>46225.6326388889</v>
      </c>
      <c r="J900" s="17" t="n">
        <v>46225.6368055556</v>
      </c>
      <c r="K900" s="17" t="n">
        <v>46225.6777777778</v>
      </c>
      <c r="L900" s="17" t="n">
        <v>46225.7076388889</v>
      </c>
      <c r="M900" s="17" t="n">
        <v>46225.7305555556</v>
      </c>
      <c r="N900" s="17" t="n">
        <v>46225.75625</v>
      </c>
      <c r="O900" s="17" t="n">
        <v>46225.8118055556</v>
      </c>
      <c r="P900" s="17" t="n">
        <v>46225.8284722222</v>
      </c>
      <c r="Q900" s="17" t="n">
        <v>46225.8430555556</v>
      </c>
      <c r="R900" s="0" t="n">
        <v>977</v>
      </c>
      <c r="S900" s="0" t="n">
        <v>0</v>
      </c>
      <c r="T900" s="0" t="n">
        <v>0</v>
      </c>
      <c r="U900" s="18" t="s">
        <v>130</v>
      </c>
      <c r="V900" s="18" t="s">
        <v>139</v>
      </c>
      <c r="W900" s="0" t="str">
        <f aca="false">IF(AND(X900&gt;=6,X900&lt;14),"A",IF(AND(X900&gt;=14,X900&lt;22),"B","C"))</f>
        <v>B</v>
      </c>
      <c r="X900" s="18" t="n">
        <f aca="false">HOUR(H900)</f>
        <v>14</v>
      </c>
      <c r="Y900" s="18" t="n">
        <f aca="false">ROUND((I900-H900)*1440,0)</f>
        <v>15</v>
      </c>
      <c r="Z900" s="18" t="n">
        <f aca="false">ROUND((J900-I900)*1440,0)</f>
        <v>6</v>
      </c>
      <c r="AA900" s="18" t="n">
        <f aca="false">ROUND((K900-J900)*1440,0)</f>
        <v>59</v>
      </c>
      <c r="AB900" s="18" t="n">
        <f aca="false">ROUND((L900-K900)*1440,0)</f>
        <v>43</v>
      </c>
      <c r="AC900" s="18" t="n">
        <f aca="false">ROUND((M900-L900)*1440,0)</f>
        <v>33</v>
      </c>
      <c r="AD900" s="18" t="n">
        <f aca="false">IF(N900="","",ROUND((N900-M900)*1440,0))</f>
        <v>37</v>
      </c>
      <c r="AE900" s="18" t="n">
        <f aca="false">IF(O900="","",ROUND((O900-N900)*1440,0))</f>
        <v>80</v>
      </c>
      <c r="AF900" s="18" t="n">
        <f aca="false">IF(P900="","",ROUND((P900-O900)*1440,0))</f>
        <v>24</v>
      </c>
      <c r="AG900" s="18" t="n">
        <f aca="false">IF(Q900="","",ROUND((Q900-P900)*1440,0))</f>
        <v>21</v>
      </c>
      <c r="AH900" s="18" t="n">
        <f aca="false">IF(Q900="","",ROUND((Q900-H900)*1440,0))</f>
        <v>318</v>
      </c>
      <c r="AI900" s="19" t="n">
        <f aca="false">ROUND(IF(O900="",Assumptions!$B$25-K900,O900-K900)*24,1)</f>
        <v>3.2</v>
      </c>
      <c r="AJ900" s="20" t="n">
        <f aca="false">ROUND(MAX(N(Y900)/Assumptions!$C$5, N(Z900)/Assumptions!$C$6, N(AA900)/Assumptions!$C$7, N(AB900)/Assumptions!$C$8, N(AC900)/Assumptions!$C$9, N(AD900)/Assumptions!$C$10, N(AE900)/Assumptions!$C$11, N(AF900)/Assumptions!$C$12, N(AG900)/Assumptions!$C$13),3)</f>
        <v>2.867</v>
      </c>
      <c r="AK900" s="0" t="str">
        <f aca="false">IF(OR(U900="Pending",U900="On Hold"),"Open GRN (awaiting)",IF(AJ900&lt;=1,"Within SLA",IF(ROUND(N(Y900)/Assumptions!$C$5,3)=AJ900,"Gate Wait",IF(ROUND(N(Z900)/Assumptions!$C$6,3)=AJ900,"Dock Wait",IF(ROUND(N(AA900)/Assumptions!$C$7,3)=AJ900,"Unloading",IF(ROUND(N(AB900)/Assumptions!$C$8,3)=AJ900,"Unload-to-QC Wait",IF(ROUND(N(AC900)/Assumptions!$C$9,3)=AJ900,"QC",IF(ROUND(N(AD900)/Assumptions!$C$10,3)=AJ900,"QC-to-GRN Wait",IF(ROUND(N(AE900)/Assumptions!$C$11,3)=AJ900,"GRN Processing",IF(ROUND(N(AF900)/Assumptions!$C$12,3)=AJ900,"GRN-to-Putaway Wait",IF(ROUND(N(AG900)/Assumptions!$C$13,3)=AJ900,"Putaway","Within SLA")))))))))))</f>
        <v>Unload-to-QC Wait</v>
      </c>
    </row>
    <row r="901" customFormat="false" ht="15" hidden="false" customHeight="false" outlineLevel="0" collapsed="false">
      <c r="A901" s="0" t="s">
        <v>2773</v>
      </c>
      <c r="B901" s="0" t="s">
        <v>2774</v>
      </c>
      <c r="C901" s="0" t="s">
        <v>170</v>
      </c>
      <c r="D901" s="0" t="s">
        <v>147</v>
      </c>
      <c r="E901" s="0" t="s">
        <v>983</v>
      </c>
      <c r="F901" s="0" t="s">
        <v>149</v>
      </c>
      <c r="G901" s="0" t="s">
        <v>150</v>
      </c>
      <c r="H901" s="17" t="n">
        <v>46225.6486111111</v>
      </c>
      <c r="I901" s="17" t="n">
        <v>46225.6840277778</v>
      </c>
      <c r="J901" s="17" t="n">
        <v>46225.6868055556</v>
      </c>
      <c r="K901" s="17" t="n">
        <v>46225.7201388889</v>
      </c>
      <c r="L901" s="17" t="n">
        <v>46225.7291666667</v>
      </c>
      <c r="M901" s="17" t="n">
        <v>46225.7513888889</v>
      </c>
      <c r="N901" s="17" t="n">
        <v>46225.8055555556</v>
      </c>
      <c r="O901" s="17" t="n">
        <v>46225.81875</v>
      </c>
      <c r="P901" s="17" t="n">
        <v>46225.8354166667</v>
      </c>
      <c r="Q901" s="17" t="n">
        <v>46225.8534722222</v>
      </c>
      <c r="R901" s="0" t="n">
        <v>575</v>
      </c>
      <c r="S901" s="0" t="n">
        <v>0</v>
      </c>
      <c r="T901" s="0" t="n">
        <v>0</v>
      </c>
      <c r="U901" s="18" t="s">
        <v>130</v>
      </c>
      <c r="V901" s="18" t="s">
        <v>131</v>
      </c>
      <c r="W901" s="0" t="str">
        <f aca="false">IF(AND(X901&gt;=6,X901&lt;14),"A",IF(AND(X901&gt;=14,X901&lt;22),"B","C"))</f>
        <v>B</v>
      </c>
      <c r="X901" s="18" t="n">
        <f aca="false">HOUR(H901)</f>
        <v>15</v>
      </c>
      <c r="Y901" s="18" t="n">
        <f aca="false">ROUND((I901-H901)*1440,0)</f>
        <v>51</v>
      </c>
      <c r="Z901" s="18" t="n">
        <f aca="false">ROUND((J901-I901)*1440,0)</f>
        <v>4</v>
      </c>
      <c r="AA901" s="18" t="n">
        <f aca="false">ROUND((K901-J901)*1440,0)</f>
        <v>48</v>
      </c>
      <c r="AB901" s="18" t="n">
        <f aca="false">ROUND((L901-K901)*1440,0)</f>
        <v>13</v>
      </c>
      <c r="AC901" s="18" t="n">
        <f aca="false">ROUND((M901-L901)*1440,0)</f>
        <v>32</v>
      </c>
      <c r="AD901" s="18" t="n">
        <f aca="false">IF(N901="","",ROUND((N901-M901)*1440,0))</f>
        <v>78</v>
      </c>
      <c r="AE901" s="18" t="n">
        <f aca="false">IF(O901="","",ROUND((O901-N901)*1440,0))</f>
        <v>19</v>
      </c>
      <c r="AF901" s="18" t="n">
        <f aca="false">IF(P901="","",ROUND((P901-O901)*1440,0))</f>
        <v>24</v>
      </c>
      <c r="AG901" s="18" t="n">
        <f aca="false">IF(Q901="","",ROUND((Q901-P901)*1440,0))</f>
        <v>26</v>
      </c>
      <c r="AH901" s="18" t="n">
        <f aca="false">IF(Q901="","",ROUND((Q901-H901)*1440,0))</f>
        <v>295</v>
      </c>
      <c r="AI901" s="19" t="n">
        <f aca="false">ROUND(IF(O901="",Assumptions!$B$25-K901,O901-K901)*24,1)</f>
        <v>2.4</v>
      </c>
      <c r="AJ901" s="20" t="n">
        <f aca="false">ROUND(MAX(N(Y901)/Assumptions!$C$5, N(Z901)/Assumptions!$C$6, N(AA901)/Assumptions!$C$7, N(AB901)/Assumptions!$C$8, N(AC901)/Assumptions!$C$9, N(AD901)/Assumptions!$C$10, N(AE901)/Assumptions!$C$11, N(AF901)/Assumptions!$C$12, N(AG901)/Assumptions!$C$13),3)</f>
        <v>2.6</v>
      </c>
      <c r="AK901" s="0" t="str">
        <f aca="false">IF(OR(U901="Pending",U901="On Hold"),"Open GRN (awaiting)",IF(AJ901&lt;=1,"Within SLA",IF(ROUND(N(Y901)/Assumptions!$C$5,3)=AJ901,"Gate Wait",IF(ROUND(N(Z901)/Assumptions!$C$6,3)=AJ901,"Dock Wait",IF(ROUND(N(AA901)/Assumptions!$C$7,3)=AJ901,"Unloading",IF(ROUND(N(AB901)/Assumptions!$C$8,3)=AJ901,"Unload-to-QC Wait",IF(ROUND(N(AC901)/Assumptions!$C$9,3)=AJ901,"QC",IF(ROUND(N(AD901)/Assumptions!$C$10,3)=AJ901,"QC-to-GRN Wait",IF(ROUND(N(AE901)/Assumptions!$C$11,3)=AJ901,"GRN Processing",IF(ROUND(N(AF901)/Assumptions!$C$12,3)=AJ901,"GRN-to-Putaway Wait",IF(ROUND(N(AG901)/Assumptions!$C$13,3)=AJ901,"Putaway","Within SLA")))))))))))</f>
        <v>QC-to-GRN Wait</v>
      </c>
    </row>
    <row r="902" customFormat="false" ht="15" hidden="false" customHeight="false" outlineLevel="0" collapsed="false">
      <c r="A902" s="0" t="s">
        <v>2775</v>
      </c>
      <c r="B902" s="0" t="s">
        <v>2776</v>
      </c>
      <c r="C902" s="0" t="s">
        <v>175</v>
      </c>
      <c r="D902" s="0" t="s">
        <v>147</v>
      </c>
      <c r="E902" s="0" t="s">
        <v>2777</v>
      </c>
      <c r="F902" s="0" t="s">
        <v>177</v>
      </c>
      <c r="G902" s="0" t="s">
        <v>167</v>
      </c>
      <c r="H902" s="17" t="n">
        <v>46225.6583333333</v>
      </c>
      <c r="I902" s="17" t="n">
        <v>46225.6930555556</v>
      </c>
      <c r="J902" s="17" t="n">
        <v>46225.7027777778</v>
      </c>
      <c r="K902" s="17" t="n">
        <v>46225.7180555556</v>
      </c>
      <c r="L902" s="17" t="n">
        <v>46225.7229166667</v>
      </c>
      <c r="M902" s="17" t="n">
        <v>46225.7680555556</v>
      </c>
      <c r="N902" s="17" t="n">
        <v>46225.8263888889</v>
      </c>
      <c r="O902" s="17" t="n">
        <v>46225.8590277778</v>
      </c>
      <c r="P902" s="17" t="n">
        <v>46225.8861111111</v>
      </c>
      <c r="Q902" s="17" t="n">
        <v>46225.9</v>
      </c>
      <c r="R902" s="0" t="n">
        <v>128</v>
      </c>
      <c r="S902" s="0" t="n">
        <v>0</v>
      </c>
      <c r="T902" s="0" t="n">
        <v>0</v>
      </c>
      <c r="U902" s="18" t="s">
        <v>130</v>
      </c>
      <c r="V902" s="18" t="s">
        <v>144</v>
      </c>
      <c r="W902" s="0" t="str">
        <f aca="false">IF(AND(X902&gt;=6,X902&lt;14),"A",IF(AND(X902&gt;=14,X902&lt;22),"B","C"))</f>
        <v>B</v>
      </c>
      <c r="X902" s="18" t="n">
        <f aca="false">HOUR(H902)</f>
        <v>15</v>
      </c>
      <c r="Y902" s="18" t="n">
        <f aca="false">ROUND((I902-H902)*1440,0)</f>
        <v>50</v>
      </c>
      <c r="Z902" s="18" t="n">
        <f aca="false">ROUND((J902-I902)*1440,0)</f>
        <v>14</v>
      </c>
      <c r="AA902" s="18" t="n">
        <f aca="false">ROUND((K902-J902)*1440,0)</f>
        <v>22</v>
      </c>
      <c r="AB902" s="18" t="n">
        <f aca="false">ROUND((L902-K902)*1440,0)</f>
        <v>7</v>
      </c>
      <c r="AC902" s="18" t="n">
        <f aca="false">ROUND((M902-L902)*1440,0)</f>
        <v>65</v>
      </c>
      <c r="AD902" s="18" t="n">
        <f aca="false">IF(N902="","",ROUND((N902-M902)*1440,0))</f>
        <v>84</v>
      </c>
      <c r="AE902" s="18" t="n">
        <f aca="false">IF(O902="","",ROUND((O902-N902)*1440,0))</f>
        <v>47</v>
      </c>
      <c r="AF902" s="18" t="n">
        <f aca="false">IF(P902="","",ROUND((P902-O902)*1440,0))</f>
        <v>39</v>
      </c>
      <c r="AG902" s="18" t="n">
        <f aca="false">IF(Q902="","",ROUND((Q902-P902)*1440,0))</f>
        <v>20</v>
      </c>
      <c r="AH902" s="18" t="n">
        <f aca="false">IF(Q902="","",ROUND((Q902-H902)*1440,0))</f>
        <v>348</v>
      </c>
      <c r="AI902" s="19" t="n">
        <f aca="false">ROUND(IF(O902="",Assumptions!$B$25-K902,O902-K902)*24,1)</f>
        <v>3.4</v>
      </c>
      <c r="AJ902" s="20" t="n">
        <f aca="false">ROUND(MAX(N(Y902)/Assumptions!$C$5, N(Z902)/Assumptions!$C$6, N(AA902)/Assumptions!$C$7, N(AB902)/Assumptions!$C$8, N(AC902)/Assumptions!$C$9, N(AD902)/Assumptions!$C$10, N(AE902)/Assumptions!$C$11, N(AF902)/Assumptions!$C$12, N(AG902)/Assumptions!$C$13),3)</f>
        <v>2.8</v>
      </c>
      <c r="AK902" s="0" t="str">
        <f aca="false">IF(OR(U902="Pending",U902="On Hold"),"Open GRN (awaiting)",IF(AJ902&lt;=1,"Within SLA",IF(ROUND(N(Y902)/Assumptions!$C$5,3)=AJ902,"Gate Wait",IF(ROUND(N(Z902)/Assumptions!$C$6,3)=AJ902,"Dock Wait",IF(ROUND(N(AA902)/Assumptions!$C$7,3)=AJ902,"Unloading",IF(ROUND(N(AB902)/Assumptions!$C$8,3)=AJ902,"Unload-to-QC Wait",IF(ROUND(N(AC902)/Assumptions!$C$9,3)=AJ902,"QC",IF(ROUND(N(AD902)/Assumptions!$C$10,3)=AJ902,"QC-to-GRN Wait",IF(ROUND(N(AE902)/Assumptions!$C$11,3)=AJ902,"GRN Processing",IF(ROUND(N(AF902)/Assumptions!$C$12,3)=AJ902,"GRN-to-Putaway Wait",IF(ROUND(N(AG902)/Assumptions!$C$13,3)=AJ902,"Putaway","Within SLA")))))))))))</f>
        <v>QC-to-GRN Wait</v>
      </c>
    </row>
    <row r="903" customFormat="false" ht="15" hidden="false" customHeight="false" outlineLevel="0" collapsed="false">
      <c r="A903" s="0" t="s">
        <v>2778</v>
      </c>
      <c r="B903" s="0" t="s">
        <v>2779</v>
      </c>
      <c r="C903" s="0" t="s">
        <v>252</v>
      </c>
      <c r="D903" s="0" t="s">
        <v>135</v>
      </c>
      <c r="E903" s="0" t="s">
        <v>2780</v>
      </c>
      <c r="F903" s="0" t="s">
        <v>172</v>
      </c>
      <c r="G903" s="0" t="s">
        <v>138</v>
      </c>
      <c r="H903" s="17" t="n">
        <v>46225.6604166667</v>
      </c>
      <c r="I903" s="17" t="n">
        <v>46225.6888888889</v>
      </c>
      <c r="J903" s="17" t="n">
        <v>46225.6923611111</v>
      </c>
      <c r="K903" s="17" t="n">
        <v>46225.7118055556</v>
      </c>
      <c r="L903" s="17" t="n">
        <v>46225.7236111111</v>
      </c>
      <c r="M903" s="17" t="n">
        <v>46225.7486111111</v>
      </c>
      <c r="N903" s="17" t="n">
        <v>46226.1104166667</v>
      </c>
      <c r="O903" s="17" t="n">
        <v>46226.1569444445</v>
      </c>
      <c r="P903" s="17" t="n">
        <v>46226.1645833333</v>
      </c>
      <c r="Q903" s="17" t="n">
        <v>46226.1763888889</v>
      </c>
      <c r="R903" s="0" t="n">
        <v>222</v>
      </c>
      <c r="S903" s="0" t="n">
        <v>0</v>
      </c>
      <c r="T903" s="0" t="n">
        <v>0</v>
      </c>
      <c r="U903" s="18" t="s">
        <v>130</v>
      </c>
      <c r="V903" s="18" t="s">
        <v>144</v>
      </c>
      <c r="W903" s="0" t="str">
        <f aca="false">IF(AND(X903&gt;=6,X903&lt;14),"A",IF(AND(X903&gt;=14,X903&lt;22),"B","C"))</f>
        <v>B</v>
      </c>
      <c r="X903" s="18" t="n">
        <f aca="false">HOUR(H903)</f>
        <v>15</v>
      </c>
      <c r="Y903" s="18" t="n">
        <f aca="false">ROUND((I903-H903)*1440,0)</f>
        <v>41</v>
      </c>
      <c r="Z903" s="18" t="n">
        <f aca="false">ROUND((J903-I903)*1440,0)</f>
        <v>5</v>
      </c>
      <c r="AA903" s="18" t="n">
        <f aca="false">ROUND((K903-J903)*1440,0)</f>
        <v>28</v>
      </c>
      <c r="AB903" s="18" t="n">
        <f aca="false">ROUND((L903-K903)*1440,0)</f>
        <v>17</v>
      </c>
      <c r="AC903" s="18" t="n">
        <f aca="false">ROUND((M903-L903)*1440,0)</f>
        <v>36</v>
      </c>
      <c r="AD903" s="18" t="n">
        <f aca="false">IF(N903="","",ROUND((N903-M903)*1440,0))</f>
        <v>521</v>
      </c>
      <c r="AE903" s="18" t="n">
        <f aca="false">IF(O903="","",ROUND((O903-N903)*1440,0))</f>
        <v>67</v>
      </c>
      <c r="AF903" s="18" t="n">
        <f aca="false">IF(P903="","",ROUND((P903-O903)*1440,0))</f>
        <v>11</v>
      </c>
      <c r="AG903" s="18" t="n">
        <f aca="false">IF(Q903="","",ROUND((Q903-P903)*1440,0))</f>
        <v>17</v>
      </c>
      <c r="AH903" s="18" t="n">
        <f aca="false">IF(Q903="","",ROUND((Q903-H903)*1440,0))</f>
        <v>743</v>
      </c>
      <c r="AI903" s="19" t="n">
        <f aca="false">ROUND(IF(O903="",Assumptions!$B$25-K903,O903-K903)*24,1)</f>
        <v>10.7</v>
      </c>
      <c r="AJ903" s="20" t="n">
        <f aca="false">ROUND(MAX(N(Y903)/Assumptions!$C$5, N(Z903)/Assumptions!$C$6, N(AA903)/Assumptions!$C$7, N(AB903)/Assumptions!$C$8, N(AC903)/Assumptions!$C$9, N(AD903)/Assumptions!$C$10, N(AE903)/Assumptions!$C$11, N(AF903)/Assumptions!$C$12, N(AG903)/Assumptions!$C$13),3)</f>
        <v>17.367</v>
      </c>
      <c r="AK903" s="0" t="str">
        <f aca="false">IF(OR(U903="Pending",U903="On Hold"),"Open GRN (awaiting)",IF(AJ903&lt;=1,"Within SLA",IF(ROUND(N(Y903)/Assumptions!$C$5,3)=AJ903,"Gate Wait",IF(ROUND(N(Z903)/Assumptions!$C$6,3)=AJ903,"Dock Wait",IF(ROUND(N(AA903)/Assumptions!$C$7,3)=AJ903,"Unloading",IF(ROUND(N(AB903)/Assumptions!$C$8,3)=AJ903,"Unload-to-QC Wait",IF(ROUND(N(AC903)/Assumptions!$C$9,3)=AJ903,"QC",IF(ROUND(N(AD903)/Assumptions!$C$10,3)=AJ903,"QC-to-GRN Wait",IF(ROUND(N(AE903)/Assumptions!$C$11,3)=AJ903,"GRN Processing",IF(ROUND(N(AF903)/Assumptions!$C$12,3)=AJ903,"GRN-to-Putaway Wait",IF(ROUND(N(AG903)/Assumptions!$C$13,3)=AJ903,"Putaway","Within SLA")))))))))))</f>
        <v>QC-to-GRN Wait</v>
      </c>
    </row>
    <row r="904" customFormat="false" ht="15" hidden="false" customHeight="false" outlineLevel="0" collapsed="false">
      <c r="A904" s="0" t="s">
        <v>2781</v>
      </c>
      <c r="B904" s="0" t="s">
        <v>2782</v>
      </c>
      <c r="C904" s="0" t="s">
        <v>134</v>
      </c>
      <c r="D904" s="0" t="s">
        <v>147</v>
      </c>
      <c r="E904" s="0" t="s">
        <v>2783</v>
      </c>
      <c r="F904" s="0" t="s">
        <v>149</v>
      </c>
      <c r="G904" s="0" t="s">
        <v>150</v>
      </c>
      <c r="H904" s="17" t="n">
        <v>46225.6652777778</v>
      </c>
      <c r="I904" s="17" t="n">
        <v>46225.6756944444</v>
      </c>
      <c r="J904" s="17" t="n">
        <v>46225.6854166667</v>
      </c>
      <c r="K904" s="17" t="n">
        <v>46225.7055555556</v>
      </c>
      <c r="L904" s="17" t="n">
        <v>46225.7104166667</v>
      </c>
      <c r="M904" s="17" t="n">
        <v>46225.7243055556</v>
      </c>
      <c r="N904" s="17" t="n">
        <v>46225.8097222222</v>
      </c>
      <c r="O904" s="17" t="n">
        <v>46225.8333333333</v>
      </c>
      <c r="P904" s="17" t="n">
        <v>46225.8493055556</v>
      </c>
      <c r="Q904" s="17" t="n">
        <v>46225.8631944444</v>
      </c>
      <c r="R904" s="0" t="n">
        <v>173</v>
      </c>
      <c r="S904" s="0" t="n">
        <v>0</v>
      </c>
      <c r="T904" s="0" t="n">
        <v>0</v>
      </c>
      <c r="U904" s="18" t="s">
        <v>130</v>
      </c>
      <c r="V904" s="18" t="s">
        <v>144</v>
      </c>
      <c r="W904" s="0" t="str">
        <f aca="false">IF(AND(X904&gt;=6,X904&lt;14),"A",IF(AND(X904&gt;=14,X904&lt;22),"B","C"))</f>
        <v>B</v>
      </c>
      <c r="X904" s="18" t="n">
        <f aca="false">HOUR(H904)</f>
        <v>15</v>
      </c>
      <c r="Y904" s="18" t="n">
        <f aca="false">ROUND((I904-H904)*1440,0)</f>
        <v>15</v>
      </c>
      <c r="Z904" s="18" t="n">
        <f aca="false">ROUND((J904-I904)*1440,0)</f>
        <v>14</v>
      </c>
      <c r="AA904" s="18" t="n">
        <f aca="false">ROUND((K904-J904)*1440,0)</f>
        <v>29</v>
      </c>
      <c r="AB904" s="18" t="n">
        <f aca="false">ROUND((L904-K904)*1440,0)</f>
        <v>7</v>
      </c>
      <c r="AC904" s="18" t="n">
        <f aca="false">ROUND((M904-L904)*1440,0)</f>
        <v>20</v>
      </c>
      <c r="AD904" s="18" t="n">
        <f aca="false">IF(N904="","",ROUND((N904-M904)*1440,0))</f>
        <v>123</v>
      </c>
      <c r="AE904" s="18" t="n">
        <f aca="false">IF(O904="","",ROUND((O904-N904)*1440,0))</f>
        <v>34</v>
      </c>
      <c r="AF904" s="18" t="n">
        <f aca="false">IF(P904="","",ROUND((P904-O904)*1440,0))</f>
        <v>23</v>
      </c>
      <c r="AG904" s="18" t="n">
        <f aca="false">IF(Q904="","",ROUND((Q904-P904)*1440,0))</f>
        <v>20</v>
      </c>
      <c r="AH904" s="18" t="n">
        <f aca="false">IF(Q904="","",ROUND((Q904-H904)*1440,0))</f>
        <v>285</v>
      </c>
      <c r="AI904" s="19" t="n">
        <f aca="false">ROUND(IF(O904="",Assumptions!$B$25-K904,O904-K904)*24,1)</f>
        <v>3.1</v>
      </c>
      <c r="AJ904" s="20" t="n">
        <f aca="false">ROUND(MAX(N(Y904)/Assumptions!$C$5, N(Z904)/Assumptions!$C$6, N(AA904)/Assumptions!$C$7, N(AB904)/Assumptions!$C$8, N(AC904)/Assumptions!$C$9, N(AD904)/Assumptions!$C$10, N(AE904)/Assumptions!$C$11, N(AF904)/Assumptions!$C$12, N(AG904)/Assumptions!$C$13),3)</f>
        <v>4.1</v>
      </c>
      <c r="AK904" s="0" t="str">
        <f aca="false">IF(OR(U904="Pending",U904="On Hold"),"Open GRN (awaiting)",IF(AJ904&lt;=1,"Within SLA",IF(ROUND(N(Y904)/Assumptions!$C$5,3)=AJ904,"Gate Wait",IF(ROUND(N(Z904)/Assumptions!$C$6,3)=AJ904,"Dock Wait",IF(ROUND(N(AA904)/Assumptions!$C$7,3)=AJ904,"Unloading",IF(ROUND(N(AB904)/Assumptions!$C$8,3)=AJ904,"Unload-to-QC Wait",IF(ROUND(N(AC904)/Assumptions!$C$9,3)=AJ904,"QC",IF(ROUND(N(AD904)/Assumptions!$C$10,3)=AJ904,"QC-to-GRN Wait",IF(ROUND(N(AE904)/Assumptions!$C$11,3)=AJ904,"GRN Processing",IF(ROUND(N(AF904)/Assumptions!$C$12,3)=AJ904,"GRN-to-Putaway Wait",IF(ROUND(N(AG904)/Assumptions!$C$13,3)=AJ904,"Putaway","Within SLA")))))))))))</f>
        <v>QC-to-GRN Wait</v>
      </c>
    </row>
    <row r="905" customFormat="false" ht="15" hidden="false" customHeight="false" outlineLevel="0" collapsed="false">
      <c r="A905" s="0" t="s">
        <v>2784</v>
      </c>
      <c r="B905" s="0" t="s">
        <v>2785</v>
      </c>
      <c r="C905" s="0" t="s">
        <v>170</v>
      </c>
      <c r="D905" s="0" t="s">
        <v>119</v>
      </c>
      <c r="E905" s="0" t="s">
        <v>2786</v>
      </c>
      <c r="F905" s="0" t="s">
        <v>172</v>
      </c>
      <c r="G905" s="0" t="s">
        <v>129</v>
      </c>
      <c r="H905" s="17" t="n">
        <v>46225.66875</v>
      </c>
      <c r="I905" s="17" t="n">
        <v>46225.6770833333</v>
      </c>
      <c r="J905" s="17" t="n">
        <v>46225.6826388889</v>
      </c>
      <c r="K905" s="17" t="n">
        <v>46225.7006944444</v>
      </c>
      <c r="L905" s="17" t="n">
        <v>46225.7076388889</v>
      </c>
      <c r="M905" s="17" t="n">
        <v>46225.7326388889</v>
      </c>
      <c r="N905" s="17" t="n">
        <v>46225.75</v>
      </c>
      <c r="O905" s="17" t="n">
        <v>46225.7736111111</v>
      </c>
      <c r="P905" s="17" t="n">
        <v>46225.7916666667</v>
      </c>
      <c r="Q905" s="17" t="n">
        <v>46225.8020833333</v>
      </c>
      <c r="R905" s="0" t="n">
        <v>335</v>
      </c>
      <c r="S905" s="0" t="n">
        <v>0</v>
      </c>
      <c r="T905" s="0" t="n">
        <v>0</v>
      </c>
      <c r="U905" s="18" t="s">
        <v>130</v>
      </c>
      <c r="V905" s="18" t="s">
        <v>139</v>
      </c>
      <c r="W905" s="0" t="str">
        <f aca="false">IF(AND(X905&gt;=6,X905&lt;14),"A",IF(AND(X905&gt;=14,X905&lt;22),"B","C"))</f>
        <v>B</v>
      </c>
      <c r="X905" s="18" t="n">
        <f aca="false">HOUR(H905)</f>
        <v>16</v>
      </c>
      <c r="Y905" s="18" t="n">
        <f aca="false">ROUND((I905-H905)*1440,0)</f>
        <v>12</v>
      </c>
      <c r="Z905" s="18" t="n">
        <f aca="false">ROUND((J905-I905)*1440,0)</f>
        <v>8</v>
      </c>
      <c r="AA905" s="18" t="n">
        <f aca="false">ROUND((K905-J905)*1440,0)</f>
        <v>26</v>
      </c>
      <c r="AB905" s="18" t="n">
        <f aca="false">ROUND((L905-K905)*1440,0)</f>
        <v>10</v>
      </c>
      <c r="AC905" s="18" t="n">
        <f aca="false">ROUND((M905-L905)*1440,0)</f>
        <v>36</v>
      </c>
      <c r="AD905" s="18" t="n">
        <f aca="false">IF(N905="","",ROUND((N905-M905)*1440,0))</f>
        <v>25</v>
      </c>
      <c r="AE905" s="18" t="n">
        <f aca="false">IF(O905="","",ROUND((O905-N905)*1440,0))</f>
        <v>34</v>
      </c>
      <c r="AF905" s="18" t="n">
        <f aca="false">IF(P905="","",ROUND((P905-O905)*1440,0))</f>
        <v>26</v>
      </c>
      <c r="AG905" s="18" t="n">
        <f aca="false">IF(Q905="","",ROUND((Q905-P905)*1440,0))</f>
        <v>15</v>
      </c>
      <c r="AH905" s="18" t="n">
        <f aca="false">IF(Q905="","",ROUND((Q905-H905)*1440,0))</f>
        <v>192</v>
      </c>
      <c r="AI905" s="19" t="n">
        <f aca="false">ROUND(IF(O905="",Assumptions!$B$25-K905,O905-K905)*24,1)</f>
        <v>1.8</v>
      </c>
      <c r="AJ905" s="20" t="n">
        <f aca="false">ROUND(MAX(N(Y905)/Assumptions!$C$5, N(Z905)/Assumptions!$C$6, N(AA905)/Assumptions!$C$7, N(AB905)/Assumptions!$C$8, N(AC905)/Assumptions!$C$9, N(AD905)/Assumptions!$C$10, N(AE905)/Assumptions!$C$11, N(AF905)/Assumptions!$C$12, N(AG905)/Assumptions!$C$13),3)</f>
        <v>1.3</v>
      </c>
      <c r="AK905" s="0" t="str">
        <f aca="false">IF(OR(U905="Pending",U905="On Hold"),"Open GRN (awaiting)",IF(AJ905&lt;=1,"Within SLA",IF(ROUND(N(Y905)/Assumptions!$C$5,3)=AJ905,"Gate Wait",IF(ROUND(N(Z905)/Assumptions!$C$6,3)=AJ905,"Dock Wait",IF(ROUND(N(AA905)/Assumptions!$C$7,3)=AJ905,"Unloading",IF(ROUND(N(AB905)/Assumptions!$C$8,3)=AJ905,"Unload-to-QC Wait",IF(ROUND(N(AC905)/Assumptions!$C$9,3)=AJ905,"QC",IF(ROUND(N(AD905)/Assumptions!$C$10,3)=AJ905,"QC-to-GRN Wait",IF(ROUND(N(AE905)/Assumptions!$C$11,3)=AJ905,"GRN Processing",IF(ROUND(N(AF905)/Assumptions!$C$12,3)=AJ905,"GRN-to-Putaway Wait",IF(ROUND(N(AG905)/Assumptions!$C$13,3)=AJ905,"Putaway","Within SLA")))))))))))</f>
        <v>GRN-to-Putaway Wait</v>
      </c>
    </row>
    <row r="906" customFormat="false" ht="15" hidden="false" customHeight="false" outlineLevel="0" collapsed="false">
      <c r="A906" s="0" t="s">
        <v>2787</v>
      </c>
      <c r="B906" s="0" t="s">
        <v>2788</v>
      </c>
      <c r="C906" s="0" t="s">
        <v>159</v>
      </c>
      <c r="D906" s="0" t="s">
        <v>147</v>
      </c>
      <c r="E906" s="0" t="s">
        <v>2789</v>
      </c>
      <c r="F906" s="0" t="s">
        <v>128</v>
      </c>
      <c r="G906" s="0" t="s">
        <v>167</v>
      </c>
      <c r="H906" s="17" t="n">
        <v>46225.6722222222</v>
      </c>
      <c r="I906" s="17" t="n">
        <v>46225.6868055556</v>
      </c>
      <c r="J906" s="17" t="n">
        <v>46225.7</v>
      </c>
      <c r="K906" s="17" t="n">
        <v>46225.73125</v>
      </c>
      <c r="L906" s="17" t="n">
        <v>46225.7388888889</v>
      </c>
      <c r="M906" s="17" t="n">
        <v>46225.7645833333</v>
      </c>
      <c r="N906" s="17" t="n">
        <v>46225.7930555556</v>
      </c>
      <c r="O906" s="17" t="n">
        <v>46225.8243055556</v>
      </c>
      <c r="P906" s="17" t="n">
        <v>46225.8333333333</v>
      </c>
      <c r="Q906" s="17" t="n">
        <v>46225.8416666667</v>
      </c>
      <c r="R906" s="0" t="n">
        <v>479</v>
      </c>
      <c r="S906" s="0" t="n">
        <v>0</v>
      </c>
      <c r="T906" s="0" t="n">
        <v>0</v>
      </c>
      <c r="U906" s="18" t="s">
        <v>130</v>
      </c>
      <c r="V906" s="18" t="s">
        <v>131</v>
      </c>
      <c r="W906" s="0" t="str">
        <f aca="false">IF(AND(X906&gt;=6,X906&lt;14),"A",IF(AND(X906&gt;=14,X906&lt;22),"B","C"))</f>
        <v>B</v>
      </c>
      <c r="X906" s="18" t="n">
        <f aca="false">HOUR(H906)</f>
        <v>16</v>
      </c>
      <c r="Y906" s="18" t="n">
        <f aca="false">ROUND((I906-H906)*1440,0)</f>
        <v>21</v>
      </c>
      <c r="Z906" s="18" t="n">
        <f aca="false">ROUND((J906-I906)*1440,0)</f>
        <v>19</v>
      </c>
      <c r="AA906" s="18" t="n">
        <f aca="false">ROUND((K906-J906)*1440,0)</f>
        <v>45</v>
      </c>
      <c r="AB906" s="18" t="n">
        <f aca="false">ROUND((L906-K906)*1440,0)</f>
        <v>11</v>
      </c>
      <c r="AC906" s="18" t="n">
        <f aca="false">ROUND((M906-L906)*1440,0)</f>
        <v>37</v>
      </c>
      <c r="AD906" s="18" t="n">
        <f aca="false">IF(N906="","",ROUND((N906-M906)*1440,0))</f>
        <v>41</v>
      </c>
      <c r="AE906" s="18" t="n">
        <f aca="false">IF(O906="","",ROUND((O906-N906)*1440,0))</f>
        <v>45</v>
      </c>
      <c r="AF906" s="18" t="n">
        <f aca="false">IF(P906="","",ROUND((P906-O906)*1440,0))</f>
        <v>13</v>
      </c>
      <c r="AG906" s="18" t="n">
        <f aca="false">IF(Q906="","",ROUND((Q906-P906)*1440,0))</f>
        <v>12</v>
      </c>
      <c r="AH906" s="18" t="n">
        <f aca="false">IF(Q906="","",ROUND((Q906-H906)*1440,0))</f>
        <v>244</v>
      </c>
      <c r="AI906" s="19" t="n">
        <f aca="false">ROUND(IF(O906="",Assumptions!$B$25-K906,O906-K906)*24,1)</f>
        <v>2.2</v>
      </c>
      <c r="AJ906" s="20" t="n">
        <f aca="false">ROUND(MAX(N(Y906)/Assumptions!$C$5, N(Z906)/Assumptions!$C$6, N(AA906)/Assumptions!$C$7, N(AB906)/Assumptions!$C$8, N(AC906)/Assumptions!$C$9, N(AD906)/Assumptions!$C$10, N(AE906)/Assumptions!$C$11, N(AF906)/Assumptions!$C$12, N(AG906)/Assumptions!$C$13),3)</f>
        <v>1.367</v>
      </c>
      <c r="AK906" s="0" t="str">
        <f aca="false">IF(OR(U906="Pending",U906="On Hold"),"Open GRN (awaiting)",IF(AJ906&lt;=1,"Within SLA",IF(ROUND(N(Y906)/Assumptions!$C$5,3)=AJ906,"Gate Wait",IF(ROUND(N(Z906)/Assumptions!$C$6,3)=AJ906,"Dock Wait",IF(ROUND(N(AA906)/Assumptions!$C$7,3)=AJ906,"Unloading",IF(ROUND(N(AB906)/Assumptions!$C$8,3)=AJ906,"Unload-to-QC Wait",IF(ROUND(N(AC906)/Assumptions!$C$9,3)=AJ906,"QC",IF(ROUND(N(AD906)/Assumptions!$C$10,3)=AJ906,"QC-to-GRN Wait",IF(ROUND(N(AE906)/Assumptions!$C$11,3)=AJ906,"GRN Processing",IF(ROUND(N(AF906)/Assumptions!$C$12,3)=AJ906,"GRN-to-Putaway Wait",IF(ROUND(N(AG906)/Assumptions!$C$13,3)=AJ906,"Putaway","Within SLA")))))))))))</f>
        <v>QC-to-GRN Wait</v>
      </c>
    </row>
    <row r="907" customFormat="false" ht="15" hidden="false" customHeight="false" outlineLevel="0" collapsed="false">
      <c r="A907" s="0" t="s">
        <v>2790</v>
      </c>
      <c r="B907" s="0" t="s">
        <v>2791</v>
      </c>
      <c r="C907" s="0" t="s">
        <v>118</v>
      </c>
      <c r="D907" s="0" t="s">
        <v>119</v>
      </c>
      <c r="E907" s="0" t="s">
        <v>2792</v>
      </c>
      <c r="F907" s="0" t="s">
        <v>121</v>
      </c>
      <c r="G907" s="0" t="s">
        <v>129</v>
      </c>
      <c r="H907" s="17" t="n">
        <v>46225.7034722222</v>
      </c>
      <c r="I907" s="17" t="n">
        <v>46225.7881944445</v>
      </c>
      <c r="J907" s="17" t="n">
        <v>46225.7951388889</v>
      </c>
      <c r="K907" s="17" t="n">
        <v>46225.8208333333</v>
      </c>
      <c r="L907" s="17" t="n">
        <v>46225.8305555556</v>
      </c>
      <c r="M907" s="17" t="n">
        <v>46225.8673611111</v>
      </c>
      <c r="N907" s="17" t="n">
        <v>46225.8701388889</v>
      </c>
      <c r="O907" s="17" t="n">
        <v>46225.8819444445</v>
      </c>
      <c r="P907" s="17" t="n">
        <v>46225.9027777778</v>
      </c>
      <c r="Q907" s="17" t="n">
        <v>46225.9333333333</v>
      </c>
      <c r="R907" s="0" t="n">
        <v>194</v>
      </c>
      <c r="S907" s="0" t="n">
        <v>0</v>
      </c>
      <c r="T907" s="0" t="n">
        <v>1</v>
      </c>
      <c r="U907" s="18" t="s">
        <v>123</v>
      </c>
      <c r="V907" s="18" t="s">
        <v>82</v>
      </c>
      <c r="W907" s="0" t="str">
        <f aca="false">IF(AND(X907&gt;=6,X907&lt;14),"A",IF(AND(X907&gt;=14,X907&lt;22),"B","C"))</f>
        <v>B</v>
      </c>
      <c r="X907" s="18" t="n">
        <f aca="false">HOUR(H907)</f>
        <v>16</v>
      </c>
      <c r="Y907" s="18" t="n">
        <f aca="false">ROUND((I907-H907)*1440,0)</f>
        <v>122</v>
      </c>
      <c r="Z907" s="18" t="n">
        <f aca="false">ROUND((J907-I907)*1440,0)</f>
        <v>10</v>
      </c>
      <c r="AA907" s="18" t="n">
        <f aca="false">ROUND((K907-J907)*1440,0)</f>
        <v>37</v>
      </c>
      <c r="AB907" s="18" t="n">
        <f aca="false">ROUND((L907-K907)*1440,0)</f>
        <v>14</v>
      </c>
      <c r="AC907" s="18" t="n">
        <f aca="false">ROUND((M907-L907)*1440,0)</f>
        <v>53</v>
      </c>
      <c r="AD907" s="18" t="n">
        <f aca="false">IF(N907="","",ROUND((N907-M907)*1440,0))</f>
        <v>4</v>
      </c>
      <c r="AE907" s="18" t="n">
        <f aca="false">IF(O907="","",ROUND((O907-N907)*1440,0))</f>
        <v>17</v>
      </c>
      <c r="AF907" s="18" t="n">
        <f aca="false">IF(P907="","",ROUND((P907-O907)*1440,0))</f>
        <v>30</v>
      </c>
      <c r="AG907" s="18" t="n">
        <f aca="false">IF(Q907="","",ROUND((Q907-P907)*1440,0))</f>
        <v>44</v>
      </c>
      <c r="AH907" s="18" t="n">
        <f aca="false">IF(Q907="","",ROUND((Q907-H907)*1440,0))</f>
        <v>331</v>
      </c>
      <c r="AI907" s="19" t="n">
        <f aca="false">ROUND(IF(O907="",Assumptions!$B$25-K907,O907-K907)*24,1)</f>
        <v>1.5</v>
      </c>
      <c r="AJ907" s="20" t="n">
        <f aca="false">ROUND(MAX(N(Y907)/Assumptions!$C$5, N(Z907)/Assumptions!$C$6, N(AA907)/Assumptions!$C$7, N(AB907)/Assumptions!$C$8, N(AC907)/Assumptions!$C$9, N(AD907)/Assumptions!$C$10, N(AE907)/Assumptions!$C$11, N(AF907)/Assumptions!$C$12, N(AG907)/Assumptions!$C$13),3)</f>
        <v>4.067</v>
      </c>
      <c r="AK907" s="0" t="str">
        <f aca="false">IF(OR(U907="Pending",U907="On Hold"),"Open GRN (awaiting)",IF(AJ907&lt;=1,"Within SLA",IF(ROUND(N(Y907)/Assumptions!$C$5,3)=AJ907,"Gate Wait",IF(ROUND(N(Z907)/Assumptions!$C$6,3)=AJ907,"Dock Wait",IF(ROUND(N(AA907)/Assumptions!$C$7,3)=AJ907,"Unloading",IF(ROUND(N(AB907)/Assumptions!$C$8,3)=AJ907,"Unload-to-QC Wait",IF(ROUND(N(AC907)/Assumptions!$C$9,3)=AJ907,"QC",IF(ROUND(N(AD907)/Assumptions!$C$10,3)=AJ907,"QC-to-GRN Wait",IF(ROUND(N(AE907)/Assumptions!$C$11,3)=AJ907,"GRN Processing",IF(ROUND(N(AF907)/Assumptions!$C$12,3)=AJ907,"GRN-to-Putaway Wait",IF(ROUND(N(AG907)/Assumptions!$C$13,3)=AJ907,"Putaway","Within SLA")))))))))))</f>
        <v>Gate Wait</v>
      </c>
    </row>
    <row r="908" customFormat="false" ht="15" hidden="false" customHeight="false" outlineLevel="0" collapsed="false">
      <c r="A908" s="0" t="s">
        <v>2793</v>
      </c>
      <c r="B908" s="0" t="s">
        <v>2794</v>
      </c>
      <c r="C908" s="0" t="s">
        <v>142</v>
      </c>
      <c r="D908" s="0" t="s">
        <v>147</v>
      </c>
      <c r="E908" s="0" t="s">
        <v>372</v>
      </c>
      <c r="F908" s="0" t="s">
        <v>137</v>
      </c>
      <c r="G908" s="0" t="s">
        <v>150</v>
      </c>
      <c r="H908" s="17" t="n">
        <v>46225.7201388889</v>
      </c>
      <c r="I908" s="17" t="n">
        <v>46225.7472222222</v>
      </c>
      <c r="J908" s="17" t="n">
        <v>46225.7513888889</v>
      </c>
      <c r="K908" s="17" t="n">
        <v>46225.7743055556</v>
      </c>
      <c r="L908" s="17" t="n">
        <v>46225.7847222222</v>
      </c>
      <c r="M908" s="17" t="n">
        <v>46225.8055555556</v>
      </c>
      <c r="N908" s="17" t="n">
        <v>46225.8673611111</v>
      </c>
      <c r="O908" s="17" t="n">
        <v>46225.8847222222</v>
      </c>
      <c r="P908" s="17" t="n">
        <v>46225.8972222222</v>
      </c>
      <c r="Q908" s="17" t="n">
        <v>46225.9069444445</v>
      </c>
      <c r="R908" s="0" t="n">
        <v>1414</v>
      </c>
      <c r="S908" s="0" t="n">
        <v>87</v>
      </c>
      <c r="T908" s="0" t="n">
        <v>0</v>
      </c>
      <c r="U908" s="18" t="s">
        <v>123</v>
      </c>
      <c r="V908" s="18" t="s">
        <v>144</v>
      </c>
      <c r="W908" s="0" t="str">
        <f aca="false">IF(AND(X908&gt;=6,X908&lt;14),"A",IF(AND(X908&gt;=14,X908&lt;22),"B","C"))</f>
        <v>B</v>
      </c>
      <c r="X908" s="18" t="n">
        <f aca="false">HOUR(H908)</f>
        <v>17</v>
      </c>
      <c r="Y908" s="18" t="n">
        <f aca="false">ROUND((I908-H908)*1440,0)</f>
        <v>39</v>
      </c>
      <c r="Z908" s="18" t="n">
        <f aca="false">ROUND((J908-I908)*1440,0)</f>
        <v>6</v>
      </c>
      <c r="AA908" s="18" t="n">
        <f aca="false">ROUND((K908-J908)*1440,0)</f>
        <v>33</v>
      </c>
      <c r="AB908" s="18" t="n">
        <f aca="false">ROUND((L908-K908)*1440,0)</f>
        <v>15</v>
      </c>
      <c r="AC908" s="18" t="n">
        <f aca="false">ROUND((M908-L908)*1440,0)</f>
        <v>30</v>
      </c>
      <c r="AD908" s="18" t="n">
        <f aca="false">IF(N908="","",ROUND((N908-M908)*1440,0))</f>
        <v>89</v>
      </c>
      <c r="AE908" s="18" t="n">
        <f aca="false">IF(O908="","",ROUND((O908-N908)*1440,0))</f>
        <v>25</v>
      </c>
      <c r="AF908" s="18" t="n">
        <f aca="false">IF(P908="","",ROUND((P908-O908)*1440,0))</f>
        <v>18</v>
      </c>
      <c r="AG908" s="18" t="n">
        <f aca="false">IF(Q908="","",ROUND((Q908-P908)*1440,0))</f>
        <v>14</v>
      </c>
      <c r="AH908" s="18" t="n">
        <f aca="false">IF(Q908="","",ROUND((Q908-H908)*1440,0))</f>
        <v>269</v>
      </c>
      <c r="AI908" s="19" t="n">
        <f aca="false">ROUND(IF(O908="",Assumptions!$B$25-K908,O908-K908)*24,1)</f>
        <v>2.7</v>
      </c>
      <c r="AJ908" s="20" t="n">
        <f aca="false">ROUND(MAX(N(Y908)/Assumptions!$C$5, N(Z908)/Assumptions!$C$6, N(AA908)/Assumptions!$C$7, N(AB908)/Assumptions!$C$8, N(AC908)/Assumptions!$C$9, N(AD908)/Assumptions!$C$10, N(AE908)/Assumptions!$C$11, N(AF908)/Assumptions!$C$12, N(AG908)/Assumptions!$C$13),3)</f>
        <v>2.967</v>
      </c>
      <c r="AK908" s="0" t="str">
        <f aca="false">IF(OR(U908="Pending",U908="On Hold"),"Open GRN (awaiting)",IF(AJ908&lt;=1,"Within SLA",IF(ROUND(N(Y908)/Assumptions!$C$5,3)=AJ908,"Gate Wait",IF(ROUND(N(Z908)/Assumptions!$C$6,3)=AJ908,"Dock Wait",IF(ROUND(N(AA908)/Assumptions!$C$7,3)=AJ908,"Unloading",IF(ROUND(N(AB908)/Assumptions!$C$8,3)=AJ908,"Unload-to-QC Wait",IF(ROUND(N(AC908)/Assumptions!$C$9,3)=AJ908,"QC",IF(ROUND(N(AD908)/Assumptions!$C$10,3)=AJ908,"QC-to-GRN Wait",IF(ROUND(N(AE908)/Assumptions!$C$11,3)=AJ908,"GRN Processing",IF(ROUND(N(AF908)/Assumptions!$C$12,3)=AJ908,"GRN-to-Putaway Wait",IF(ROUND(N(AG908)/Assumptions!$C$13,3)=AJ908,"Putaway","Within SLA")))))))))))</f>
        <v>QC-to-GRN Wait</v>
      </c>
    </row>
    <row r="909" customFormat="false" ht="15" hidden="false" customHeight="false" outlineLevel="0" collapsed="false">
      <c r="A909" s="0" t="s">
        <v>2795</v>
      </c>
      <c r="B909" s="0" t="s">
        <v>2796</v>
      </c>
      <c r="C909" s="0" t="s">
        <v>142</v>
      </c>
      <c r="D909" s="0" t="s">
        <v>147</v>
      </c>
      <c r="E909" s="0" t="s">
        <v>2797</v>
      </c>
      <c r="F909" s="0" t="s">
        <v>155</v>
      </c>
      <c r="G909" s="0" t="s">
        <v>167</v>
      </c>
      <c r="H909" s="17" t="n">
        <v>46225.7229166667</v>
      </c>
      <c r="I909" s="17" t="n">
        <v>46225.7715277778</v>
      </c>
      <c r="J909" s="17" t="n">
        <v>46225.7868055556</v>
      </c>
      <c r="K909" s="17" t="n">
        <v>46225.7944444444</v>
      </c>
      <c r="L909" s="17" t="n">
        <v>46225.8159722222</v>
      </c>
      <c r="M909" s="17" t="n">
        <v>46225.8375</v>
      </c>
      <c r="N909" s="17" t="n">
        <v>46225.9041666667</v>
      </c>
      <c r="O909" s="17" t="n">
        <v>46225.9465277778</v>
      </c>
      <c r="P909" s="17" t="n">
        <v>46225.9729166667</v>
      </c>
      <c r="Q909" s="17" t="n">
        <v>46225.9875</v>
      </c>
      <c r="R909" s="0" t="n">
        <v>130</v>
      </c>
      <c r="S909" s="0" t="n">
        <v>0</v>
      </c>
      <c r="T909" s="0" t="n">
        <v>0</v>
      </c>
      <c r="U909" s="18" t="s">
        <v>130</v>
      </c>
      <c r="V909" s="18" t="s">
        <v>131</v>
      </c>
      <c r="W909" s="0" t="str">
        <f aca="false">IF(AND(X909&gt;=6,X909&lt;14),"A",IF(AND(X909&gt;=14,X909&lt;22),"B","C"))</f>
        <v>B</v>
      </c>
      <c r="X909" s="18" t="n">
        <f aca="false">HOUR(H909)</f>
        <v>17</v>
      </c>
      <c r="Y909" s="18" t="n">
        <f aca="false">ROUND((I909-H909)*1440,0)</f>
        <v>70</v>
      </c>
      <c r="Z909" s="18" t="n">
        <f aca="false">ROUND((J909-I909)*1440,0)</f>
        <v>22</v>
      </c>
      <c r="AA909" s="18" t="n">
        <f aca="false">ROUND((K909-J909)*1440,0)</f>
        <v>11</v>
      </c>
      <c r="AB909" s="18" t="n">
        <f aca="false">ROUND((L909-K909)*1440,0)</f>
        <v>31</v>
      </c>
      <c r="AC909" s="18" t="n">
        <f aca="false">ROUND((M909-L909)*1440,0)</f>
        <v>31</v>
      </c>
      <c r="AD909" s="18" t="n">
        <f aca="false">IF(N909="","",ROUND((N909-M909)*1440,0))</f>
        <v>96</v>
      </c>
      <c r="AE909" s="18" t="n">
        <f aca="false">IF(O909="","",ROUND((O909-N909)*1440,0))</f>
        <v>61</v>
      </c>
      <c r="AF909" s="18" t="n">
        <f aca="false">IF(P909="","",ROUND((P909-O909)*1440,0))</f>
        <v>38</v>
      </c>
      <c r="AG909" s="18" t="n">
        <f aca="false">IF(Q909="","",ROUND((Q909-P909)*1440,0))</f>
        <v>21</v>
      </c>
      <c r="AH909" s="18" t="n">
        <f aca="false">IF(Q909="","",ROUND((Q909-H909)*1440,0))</f>
        <v>381</v>
      </c>
      <c r="AI909" s="19" t="n">
        <f aca="false">ROUND(IF(O909="",Assumptions!$B$25-K909,O909-K909)*24,1)</f>
        <v>3.7</v>
      </c>
      <c r="AJ909" s="20" t="n">
        <f aca="false">ROUND(MAX(N(Y909)/Assumptions!$C$5, N(Z909)/Assumptions!$C$6, N(AA909)/Assumptions!$C$7, N(AB909)/Assumptions!$C$8, N(AC909)/Assumptions!$C$9, N(AD909)/Assumptions!$C$10, N(AE909)/Assumptions!$C$11, N(AF909)/Assumptions!$C$12, N(AG909)/Assumptions!$C$13),3)</f>
        <v>3.2</v>
      </c>
      <c r="AK909" s="0" t="str">
        <f aca="false">IF(OR(U909="Pending",U909="On Hold"),"Open GRN (awaiting)",IF(AJ909&lt;=1,"Within SLA",IF(ROUND(N(Y909)/Assumptions!$C$5,3)=AJ909,"Gate Wait",IF(ROUND(N(Z909)/Assumptions!$C$6,3)=AJ909,"Dock Wait",IF(ROUND(N(AA909)/Assumptions!$C$7,3)=AJ909,"Unloading",IF(ROUND(N(AB909)/Assumptions!$C$8,3)=AJ909,"Unload-to-QC Wait",IF(ROUND(N(AC909)/Assumptions!$C$9,3)=AJ909,"QC",IF(ROUND(N(AD909)/Assumptions!$C$10,3)=AJ909,"QC-to-GRN Wait",IF(ROUND(N(AE909)/Assumptions!$C$11,3)=AJ909,"GRN Processing",IF(ROUND(N(AF909)/Assumptions!$C$12,3)=AJ909,"GRN-to-Putaway Wait",IF(ROUND(N(AG909)/Assumptions!$C$13,3)=AJ909,"Putaway","Within SLA")))))))))))</f>
        <v>QC-to-GRN Wait</v>
      </c>
    </row>
    <row r="910" customFormat="false" ht="15" hidden="false" customHeight="false" outlineLevel="0" collapsed="false">
      <c r="A910" s="0" t="s">
        <v>2798</v>
      </c>
      <c r="B910" s="0" t="s">
        <v>2799</v>
      </c>
      <c r="C910" s="0" t="s">
        <v>118</v>
      </c>
      <c r="D910" s="0" t="s">
        <v>147</v>
      </c>
      <c r="E910" s="0" t="s">
        <v>2800</v>
      </c>
      <c r="F910" s="0" t="s">
        <v>121</v>
      </c>
      <c r="G910" s="0" t="s">
        <v>167</v>
      </c>
      <c r="H910" s="17" t="n">
        <v>46225.7291666667</v>
      </c>
      <c r="I910" s="17" t="n">
        <v>46225.8180555556</v>
      </c>
      <c r="J910" s="17" t="n">
        <v>46225.8236111111</v>
      </c>
      <c r="K910" s="17" t="n">
        <v>46225.8375</v>
      </c>
      <c r="L910" s="17" t="n">
        <v>46225.8402777778</v>
      </c>
      <c r="M910" s="17" t="n">
        <v>46225.8583333333</v>
      </c>
      <c r="N910" s="17" t="n">
        <v>46225.8819444445</v>
      </c>
      <c r="O910" s="17" t="n">
        <v>46225.9048611111</v>
      </c>
      <c r="P910" s="17" t="n">
        <v>46225.9159722222</v>
      </c>
      <c r="Q910" s="17" t="n">
        <v>46225.9444444445</v>
      </c>
      <c r="R910" s="0" t="n">
        <v>179</v>
      </c>
      <c r="S910" s="0" t="n">
        <v>0</v>
      </c>
      <c r="T910" s="0" t="n">
        <v>0</v>
      </c>
      <c r="U910" s="18" t="s">
        <v>130</v>
      </c>
      <c r="V910" s="18" t="s">
        <v>144</v>
      </c>
      <c r="W910" s="0" t="str">
        <f aca="false">IF(AND(X910&gt;=6,X910&lt;14),"A",IF(AND(X910&gt;=14,X910&lt;22),"B","C"))</f>
        <v>B</v>
      </c>
      <c r="X910" s="18" t="n">
        <f aca="false">HOUR(H910)</f>
        <v>17</v>
      </c>
      <c r="Y910" s="18" t="n">
        <f aca="false">ROUND((I910-H910)*1440,0)</f>
        <v>128</v>
      </c>
      <c r="Z910" s="18" t="n">
        <f aca="false">ROUND((J910-I910)*1440,0)</f>
        <v>8</v>
      </c>
      <c r="AA910" s="18" t="n">
        <f aca="false">ROUND((K910-J910)*1440,0)</f>
        <v>20</v>
      </c>
      <c r="AB910" s="18" t="n">
        <f aca="false">ROUND((L910-K910)*1440,0)</f>
        <v>4</v>
      </c>
      <c r="AC910" s="18" t="n">
        <f aca="false">ROUND((M910-L910)*1440,0)</f>
        <v>26</v>
      </c>
      <c r="AD910" s="18" t="n">
        <f aca="false">IF(N910="","",ROUND((N910-M910)*1440,0))</f>
        <v>34</v>
      </c>
      <c r="AE910" s="18" t="n">
        <f aca="false">IF(O910="","",ROUND((O910-N910)*1440,0))</f>
        <v>33</v>
      </c>
      <c r="AF910" s="18" t="n">
        <f aca="false">IF(P910="","",ROUND((P910-O910)*1440,0))</f>
        <v>16</v>
      </c>
      <c r="AG910" s="18" t="n">
        <f aca="false">IF(Q910="","",ROUND((Q910-P910)*1440,0))</f>
        <v>41</v>
      </c>
      <c r="AH910" s="18" t="n">
        <f aca="false">IF(Q910="","",ROUND((Q910-H910)*1440,0))</f>
        <v>310</v>
      </c>
      <c r="AI910" s="19" t="n">
        <f aca="false">ROUND(IF(O910="",Assumptions!$B$25-K910,O910-K910)*24,1)</f>
        <v>1.6</v>
      </c>
      <c r="AJ910" s="20" t="n">
        <f aca="false">ROUND(MAX(N(Y910)/Assumptions!$C$5, N(Z910)/Assumptions!$C$6, N(AA910)/Assumptions!$C$7, N(AB910)/Assumptions!$C$8, N(AC910)/Assumptions!$C$9, N(AD910)/Assumptions!$C$10, N(AE910)/Assumptions!$C$11, N(AF910)/Assumptions!$C$12, N(AG910)/Assumptions!$C$13),3)</f>
        <v>4.267</v>
      </c>
      <c r="AK910" s="0" t="str">
        <f aca="false">IF(OR(U910="Pending",U910="On Hold"),"Open GRN (awaiting)",IF(AJ910&lt;=1,"Within SLA",IF(ROUND(N(Y910)/Assumptions!$C$5,3)=AJ910,"Gate Wait",IF(ROUND(N(Z910)/Assumptions!$C$6,3)=AJ910,"Dock Wait",IF(ROUND(N(AA910)/Assumptions!$C$7,3)=AJ910,"Unloading",IF(ROUND(N(AB910)/Assumptions!$C$8,3)=AJ910,"Unload-to-QC Wait",IF(ROUND(N(AC910)/Assumptions!$C$9,3)=AJ910,"QC",IF(ROUND(N(AD910)/Assumptions!$C$10,3)=AJ910,"QC-to-GRN Wait",IF(ROUND(N(AE910)/Assumptions!$C$11,3)=AJ910,"GRN Processing",IF(ROUND(N(AF910)/Assumptions!$C$12,3)=AJ910,"GRN-to-Putaway Wait",IF(ROUND(N(AG910)/Assumptions!$C$13,3)=AJ910,"Putaway","Within SLA")))))))))))</f>
        <v>Gate Wait</v>
      </c>
    </row>
    <row r="911" customFormat="false" ht="15" hidden="false" customHeight="false" outlineLevel="0" collapsed="false">
      <c r="A911" s="0" t="s">
        <v>2801</v>
      </c>
      <c r="B911" s="0" t="s">
        <v>2802</v>
      </c>
      <c r="C911" s="0" t="s">
        <v>286</v>
      </c>
      <c r="D911" s="0" t="s">
        <v>135</v>
      </c>
      <c r="E911" s="0" t="s">
        <v>2803</v>
      </c>
      <c r="F911" s="0" t="s">
        <v>121</v>
      </c>
      <c r="G911" s="0" t="s">
        <v>178</v>
      </c>
      <c r="H911" s="17" t="n">
        <v>46225.7340277778</v>
      </c>
      <c r="I911" s="17" t="n">
        <v>46225.7569444445</v>
      </c>
      <c r="J911" s="17" t="n">
        <v>46225.7618055556</v>
      </c>
      <c r="K911" s="17" t="n">
        <v>46225.7777777778</v>
      </c>
      <c r="L911" s="17" t="n">
        <v>46225.7847222222</v>
      </c>
      <c r="M911" s="17" t="n">
        <v>46225.8298611111</v>
      </c>
      <c r="N911" s="17" t="n">
        <v>46225.8847222222</v>
      </c>
      <c r="O911" s="17" t="n">
        <v>46225.8993055556</v>
      </c>
      <c r="P911" s="17" t="n">
        <v>46225.9208333333</v>
      </c>
      <c r="Q911" s="17" t="n">
        <v>46225.9305555556</v>
      </c>
      <c r="R911" s="0" t="n">
        <v>227</v>
      </c>
      <c r="S911" s="0" t="n">
        <v>0</v>
      </c>
      <c r="T911" s="0" t="n">
        <v>0</v>
      </c>
      <c r="U911" s="18" t="s">
        <v>130</v>
      </c>
      <c r="V911" s="18" t="s">
        <v>156</v>
      </c>
      <c r="W911" s="0" t="str">
        <f aca="false">IF(AND(X911&gt;=6,X911&lt;14),"A",IF(AND(X911&gt;=14,X911&lt;22),"B","C"))</f>
        <v>B</v>
      </c>
      <c r="X911" s="18" t="n">
        <f aca="false">HOUR(H911)</f>
        <v>17</v>
      </c>
      <c r="Y911" s="18" t="n">
        <f aca="false">ROUND((I911-H911)*1440,0)</f>
        <v>33</v>
      </c>
      <c r="Z911" s="18" t="n">
        <f aca="false">ROUND((J911-I911)*1440,0)</f>
        <v>7</v>
      </c>
      <c r="AA911" s="18" t="n">
        <f aca="false">ROUND((K911-J911)*1440,0)</f>
        <v>23</v>
      </c>
      <c r="AB911" s="18" t="n">
        <f aca="false">ROUND((L911-K911)*1440,0)</f>
        <v>10</v>
      </c>
      <c r="AC911" s="18" t="n">
        <f aca="false">ROUND((M911-L911)*1440,0)</f>
        <v>65</v>
      </c>
      <c r="AD911" s="18" t="n">
        <f aca="false">IF(N911="","",ROUND((N911-M911)*1440,0))</f>
        <v>79</v>
      </c>
      <c r="AE911" s="18" t="n">
        <f aca="false">IF(O911="","",ROUND((O911-N911)*1440,0))</f>
        <v>21</v>
      </c>
      <c r="AF911" s="18" t="n">
        <f aca="false">IF(P911="","",ROUND((P911-O911)*1440,0))</f>
        <v>31</v>
      </c>
      <c r="AG911" s="18" t="n">
        <f aca="false">IF(Q911="","",ROUND((Q911-P911)*1440,0))</f>
        <v>14</v>
      </c>
      <c r="AH911" s="18" t="n">
        <f aca="false">IF(Q911="","",ROUND((Q911-H911)*1440,0))</f>
        <v>283</v>
      </c>
      <c r="AI911" s="19" t="n">
        <f aca="false">ROUND(IF(O911="",Assumptions!$B$25-K911,O911-K911)*24,1)</f>
        <v>2.9</v>
      </c>
      <c r="AJ911" s="20" t="n">
        <f aca="false">ROUND(MAX(N(Y911)/Assumptions!$C$5, N(Z911)/Assumptions!$C$6, N(AA911)/Assumptions!$C$7, N(AB911)/Assumptions!$C$8, N(AC911)/Assumptions!$C$9, N(AD911)/Assumptions!$C$10, N(AE911)/Assumptions!$C$11, N(AF911)/Assumptions!$C$12, N(AG911)/Assumptions!$C$13),3)</f>
        <v>2.633</v>
      </c>
      <c r="AK911" s="0" t="str">
        <f aca="false">IF(OR(U911="Pending",U911="On Hold"),"Open GRN (awaiting)",IF(AJ911&lt;=1,"Within SLA",IF(ROUND(N(Y911)/Assumptions!$C$5,3)=AJ911,"Gate Wait",IF(ROUND(N(Z911)/Assumptions!$C$6,3)=AJ911,"Dock Wait",IF(ROUND(N(AA911)/Assumptions!$C$7,3)=AJ911,"Unloading",IF(ROUND(N(AB911)/Assumptions!$C$8,3)=AJ911,"Unload-to-QC Wait",IF(ROUND(N(AC911)/Assumptions!$C$9,3)=AJ911,"QC",IF(ROUND(N(AD911)/Assumptions!$C$10,3)=AJ911,"QC-to-GRN Wait",IF(ROUND(N(AE911)/Assumptions!$C$11,3)=AJ911,"GRN Processing",IF(ROUND(N(AF911)/Assumptions!$C$12,3)=AJ911,"GRN-to-Putaway Wait",IF(ROUND(N(AG911)/Assumptions!$C$13,3)=AJ911,"Putaway","Within SLA")))))))))))</f>
        <v>QC-to-GRN Wait</v>
      </c>
    </row>
    <row r="912" customFormat="false" ht="15" hidden="false" customHeight="false" outlineLevel="0" collapsed="false">
      <c r="A912" s="0" t="s">
        <v>2804</v>
      </c>
      <c r="B912" s="0" t="s">
        <v>2805</v>
      </c>
      <c r="C912" s="0" t="s">
        <v>118</v>
      </c>
      <c r="D912" s="0" t="s">
        <v>119</v>
      </c>
      <c r="E912" s="0" t="s">
        <v>2806</v>
      </c>
      <c r="F912" s="0" t="s">
        <v>121</v>
      </c>
      <c r="G912" s="0" t="s">
        <v>129</v>
      </c>
      <c r="H912" s="17" t="n">
        <v>46225.7597222222</v>
      </c>
      <c r="I912" s="17" t="n">
        <v>46225.7625</v>
      </c>
      <c r="J912" s="17" t="n">
        <v>46225.7722222222</v>
      </c>
      <c r="K912" s="17" t="n">
        <v>46225.7993055556</v>
      </c>
      <c r="L912" s="17" t="n">
        <v>46225.8069444444</v>
      </c>
      <c r="M912" s="17" t="n">
        <v>46225.8159722222</v>
      </c>
      <c r="N912" s="17" t="n">
        <v>46225.8270833333</v>
      </c>
      <c r="O912" s="17" t="n">
        <v>46225.8986111111</v>
      </c>
      <c r="P912" s="17" t="n">
        <v>46225.9083333333</v>
      </c>
      <c r="Q912" s="17" t="n">
        <v>46225.9277777778</v>
      </c>
      <c r="R912" s="0" t="n">
        <v>427</v>
      </c>
      <c r="S912" s="0" t="n">
        <v>0</v>
      </c>
      <c r="T912" s="0" t="n">
        <v>0</v>
      </c>
      <c r="U912" s="18" t="s">
        <v>130</v>
      </c>
      <c r="V912" s="18" t="s">
        <v>156</v>
      </c>
      <c r="W912" s="0" t="str">
        <f aca="false">IF(AND(X912&gt;=6,X912&lt;14),"A",IF(AND(X912&gt;=14,X912&lt;22),"B","C"))</f>
        <v>B</v>
      </c>
      <c r="X912" s="18" t="n">
        <f aca="false">HOUR(H912)</f>
        <v>18</v>
      </c>
      <c r="Y912" s="18" t="n">
        <f aca="false">ROUND((I912-H912)*1440,0)</f>
        <v>4</v>
      </c>
      <c r="Z912" s="18" t="n">
        <f aca="false">ROUND((J912-I912)*1440,0)</f>
        <v>14</v>
      </c>
      <c r="AA912" s="18" t="n">
        <f aca="false">ROUND((K912-J912)*1440,0)</f>
        <v>39</v>
      </c>
      <c r="AB912" s="18" t="n">
        <f aca="false">ROUND((L912-K912)*1440,0)</f>
        <v>11</v>
      </c>
      <c r="AC912" s="18" t="n">
        <f aca="false">ROUND((M912-L912)*1440,0)</f>
        <v>13</v>
      </c>
      <c r="AD912" s="18" t="n">
        <f aca="false">IF(N912="","",ROUND((N912-M912)*1440,0))</f>
        <v>16</v>
      </c>
      <c r="AE912" s="18" t="n">
        <f aca="false">IF(O912="","",ROUND((O912-N912)*1440,0))</f>
        <v>103</v>
      </c>
      <c r="AF912" s="18" t="n">
        <f aca="false">IF(P912="","",ROUND((P912-O912)*1440,0))</f>
        <v>14</v>
      </c>
      <c r="AG912" s="18" t="n">
        <f aca="false">IF(Q912="","",ROUND((Q912-P912)*1440,0))</f>
        <v>28</v>
      </c>
      <c r="AH912" s="18" t="n">
        <f aca="false">IF(Q912="","",ROUND((Q912-H912)*1440,0))</f>
        <v>242</v>
      </c>
      <c r="AI912" s="19" t="n">
        <f aca="false">ROUND(IF(O912="",Assumptions!$B$25-K912,O912-K912)*24,1)</f>
        <v>2.4</v>
      </c>
      <c r="AJ912" s="20" t="n">
        <f aca="false">ROUND(MAX(N(Y912)/Assumptions!$C$5, N(Z912)/Assumptions!$C$6, N(AA912)/Assumptions!$C$7, N(AB912)/Assumptions!$C$8, N(AC912)/Assumptions!$C$9, N(AD912)/Assumptions!$C$10, N(AE912)/Assumptions!$C$11, N(AF912)/Assumptions!$C$12, N(AG912)/Assumptions!$C$13),3)</f>
        <v>2.289</v>
      </c>
      <c r="AK912" s="0" t="str">
        <f aca="false">IF(OR(U912="Pending",U912="On Hold"),"Open GRN (awaiting)",IF(AJ912&lt;=1,"Within SLA",IF(ROUND(N(Y912)/Assumptions!$C$5,3)=AJ912,"Gate Wait",IF(ROUND(N(Z912)/Assumptions!$C$6,3)=AJ912,"Dock Wait",IF(ROUND(N(AA912)/Assumptions!$C$7,3)=AJ912,"Unloading",IF(ROUND(N(AB912)/Assumptions!$C$8,3)=AJ912,"Unload-to-QC Wait",IF(ROUND(N(AC912)/Assumptions!$C$9,3)=AJ912,"QC",IF(ROUND(N(AD912)/Assumptions!$C$10,3)=AJ912,"QC-to-GRN Wait",IF(ROUND(N(AE912)/Assumptions!$C$11,3)=AJ912,"GRN Processing",IF(ROUND(N(AF912)/Assumptions!$C$12,3)=AJ912,"GRN-to-Putaway Wait",IF(ROUND(N(AG912)/Assumptions!$C$13,3)=AJ912,"Putaway","Within SLA")))))))))))</f>
        <v>GRN Processing</v>
      </c>
    </row>
    <row r="913" customFormat="false" ht="15" hidden="false" customHeight="false" outlineLevel="0" collapsed="false">
      <c r="A913" s="0" t="s">
        <v>2807</v>
      </c>
      <c r="B913" s="0" t="s">
        <v>2808</v>
      </c>
      <c r="C913" s="0" t="s">
        <v>218</v>
      </c>
      <c r="D913" s="0" t="s">
        <v>147</v>
      </c>
      <c r="E913" s="0" t="s">
        <v>2809</v>
      </c>
      <c r="F913" s="0" t="s">
        <v>137</v>
      </c>
      <c r="G913" s="0" t="s">
        <v>167</v>
      </c>
      <c r="H913" s="17" t="n">
        <v>46225.7888888889</v>
      </c>
      <c r="I913" s="17" t="n">
        <v>46225.8034722222</v>
      </c>
      <c r="J913" s="17" t="n">
        <v>46225.8111111111</v>
      </c>
      <c r="K913" s="17" t="n">
        <v>46225.8340277778</v>
      </c>
      <c r="L913" s="17" t="n">
        <v>46225.8451388889</v>
      </c>
      <c r="M913" s="17" t="n">
        <v>46225.8638888889</v>
      </c>
      <c r="N913" s="17" t="n">
        <v>46225.8826388889</v>
      </c>
      <c r="O913" s="17" t="n">
        <v>46225.9027777778</v>
      </c>
      <c r="P913" s="17" t="n">
        <v>46225.9152777778</v>
      </c>
      <c r="Q913" s="17" t="n">
        <v>46225.9458333333</v>
      </c>
      <c r="R913" s="0" t="n">
        <v>401</v>
      </c>
      <c r="S913" s="0" t="n">
        <v>0</v>
      </c>
      <c r="T913" s="0" t="n">
        <v>0</v>
      </c>
      <c r="U913" s="18" t="s">
        <v>130</v>
      </c>
      <c r="V913" s="18" t="s">
        <v>139</v>
      </c>
      <c r="W913" s="0" t="str">
        <f aca="false">IF(AND(X913&gt;=6,X913&lt;14),"A",IF(AND(X913&gt;=14,X913&lt;22),"B","C"))</f>
        <v>B</v>
      </c>
      <c r="X913" s="18" t="n">
        <f aca="false">HOUR(H913)</f>
        <v>18</v>
      </c>
      <c r="Y913" s="18" t="n">
        <f aca="false">ROUND((I913-H913)*1440,0)</f>
        <v>21</v>
      </c>
      <c r="Z913" s="18" t="n">
        <f aca="false">ROUND((J913-I913)*1440,0)</f>
        <v>11</v>
      </c>
      <c r="AA913" s="18" t="n">
        <f aca="false">ROUND((K913-J913)*1440,0)</f>
        <v>33</v>
      </c>
      <c r="AB913" s="18" t="n">
        <f aca="false">ROUND((L913-K913)*1440,0)</f>
        <v>16</v>
      </c>
      <c r="AC913" s="18" t="n">
        <f aca="false">ROUND((M913-L913)*1440,0)</f>
        <v>27</v>
      </c>
      <c r="AD913" s="18" t="n">
        <f aca="false">IF(N913="","",ROUND((N913-M913)*1440,0))</f>
        <v>27</v>
      </c>
      <c r="AE913" s="18" t="n">
        <f aca="false">IF(O913="","",ROUND((O913-N913)*1440,0))</f>
        <v>29</v>
      </c>
      <c r="AF913" s="18" t="n">
        <f aca="false">IF(P913="","",ROUND((P913-O913)*1440,0))</f>
        <v>18</v>
      </c>
      <c r="AG913" s="18" t="n">
        <f aca="false">IF(Q913="","",ROUND((Q913-P913)*1440,0))</f>
        <v>44</v>
      </c>
      <c r="AH913" s="18" t="n">
        <f aca="false">IF(Q913="","",ROUND((Q913-H913)*1440,0))</f>
        <v>226</v>
      </c>
      <c r="AI913" s="19" t="n">
        <f aca="false">ROUND(IF(O913="",Assumptions!$B$25-K913,O913-K913)*24,1)</f>
        <v>1.7</v>
      </c>
      <c r="AJ913" s="20" t="n">
        <f aca="false">ROUND(MAX(N(Y913)/Assumptions!$C$5, N(Z913)/Assumptions!$C$6, N(AA913)/Assumptions!$C$7, N(AB913)/Assumptions!$C$8, N(AC913)/Assumptions!$C$9, N(AD913)/Assumptions!$C$10, N(AE913)/Assumptions!$C$11, N(AF913)/Assumptions!$C$12, N(AG913)/Assumptions!$C$13),3)</f>
        <v>1.1</v>
      </c>
      <c r="AK913" s="0" t="str">
        <f aca="false">IF(OR(U913="Pending",U913="On Hold"),"Open GRN (awaiting)",IF(AJ913&lt;=1,"Within SLA",IF(ROUND(N(Y913)/Assumptions!$C$5,3)=AJ913,"Gate Wait",IF(ROUND(N(Z913)/Assumptions!$C$6,3)=AJ913,"Dock Wait",IF(ROUND(N(AA913)/Assumptions!$C$7,3)=AJ913,"Unloading",IF(ROUND(N(AB913)/Assumptions!$C$8,3)=AJ913,"Unload-to-QC Wait",IF(ROUND(N(AC913)/Assumptions!$C$9,3)=AJ913,"QC",IF(ROUND(N(AD913)/Assumptions!$C$10,3)=AJ913,"QC-to-GRN Wait",IF(ROUND(N(AE913)/Assumptions!$C$11,3)=AJ913,"GRN Processing",IF(ROUND(N(AF913)/Assumptions!$C$12,3)=AJ913,"GRN-to-Putaway Wait",IF(ROUND(N(AG913)/Assumptions!$C$13,3)=AJ913,"Putaway","Within SLA")))))))))))</f>
        <v>Putaway</v>
      </c>
    </row>
    <row r="914" customFormat="false" ht="15" hidden="false" customHeight="false" outlineLevel="0" collapsed="false">
      <c r="A914" s="0" t="s">
        <v>2810</v>
      </c>
      <c r="B914" s="0" t="s">
        <v>2811</v>
      </c>
      <c r="C914" s="0" t="s">
        <v>118</v>
      </c>
      <c r="D914" s="0" t="s">
        <v>147</v>
      </c>
      <c r="E914" s="0" t="s">
        <v>2812</v>
      </c>
      <c r="F914" s="0" t="s">
        <v>121</v>
      </c>
      <c r="G914" s="0" t="s">
        <v>167</v>
      </c>
      <c r="H914" s="17" t="n">
        <v>46225.8229166667</v>
      </c>
      <c r="I914" s="17" t="n">
        <v>46225.8333333333</v>
      </c>
      <c r="J914" s="17" t="n">
        <v>46225.8430555556</v>
      </c>
      <c r="K914" s="17" t="n">
        <v>46225.8708333333</v>
      </c>
      <c r="L914" s="17" t="n">
        <v>46225.8826388889</v>
      </c>
      <c r="M914" s="17" t="n">
        <v>46225.90625</v>
      </c>
      <c r="N914" s="17" t="n">
        <v>46225.9159722222</v>
      </c>
      <c r="O914" s="17" t="n">
        <v>46225.9381944445</v>
      </c>
      <c r="P914" s="17" t="n">
        <v>46225.9458333333</v>
      </c>
      <c r="Q914" s="17" t="n">
        <v>46225.9694444445</v>
      </c>
      <c r="R914" s="0" t="n">
        <v>334</v>
      </c>
      <c r="S914" s="0" t="n">
        <v>0</v>
      </c>
      <c r="T914" s="0" t="n">
        <v>0</v>
      </c>
      <c r="U914" s="18" t="s">
        <v>130</v>
      </c>
      <c r="V914" s="18" t="s">
        <v>144</v>
      </c>
      <c r="W914" s="0" t="str">
        <f aca="false">IF(AND(X914&gt;=6,X914&lt;14),"A",IF(AND(X914&gt;=14,X914&lt;22),"B","C"))</f>
        <v>B</v>
      </c>
      <c r="X914" s="18" t="n">
        <f aca="false">HOUR(H914)</f>
        <v>19</v>
      </c>
      <c r="Y914" s="18" t="n">
        <f aca="false">ROUND((I914-H914)*1440,0)</f>
        <v>15</v>
      </c>
      <c r="Z914" s="18" t="n">
        <f aca="false">ROUND((J914-I914)*1440,0)</f>
        <v>14</v>
      </c>
      <c r="AA914" s="18" t="n">
        <f aca="false">ROUND((K914-J914)*1440,0)</f>
        <v>40</v>
      </c>
      <c r="AB914" s="18" t="n">
        <f aca="false">ROUND((L914-K914)*1440,0)</f>
        <v>17</v>
      </c>
      <c r="AC914" s="18" t="n">
        <f aca="false">ROUND((M914-L914)*1440,0)</f>
        <v>34</v>
      </c>
      <c r="AD914" s="18" t="n">
        <f aca="false">IF(N914="","",ROUND((N914-M914)*1440,0))</f>
        <v>14</v>
      </c>
      <c r="AE914" s="18" t="n">
        <f aca="false">IF(O914="","",ROUND((O914-N914)*1440,0))</f>
        <v>32</v>
      </c>
      <c r="AF914" s="18" t="n">
        <f aca="false">IF(P914="","",ROUND((P914-O914)*1440,0))</f>
        <v>11</v>
      </c>
      <c r="AG914" s="18" t="n">
        <f aca="false">IF(Q914="","",ROUND((Q914-P914)*1440,0))</f>
        <v>34</v>
      </c>
      <c r="AH914" s="18" t="n">
        <f aca="false">IF(Q914="","",ROUND((Q914-H914)*1440,0))</f>
        <v>211</v>
      </c>
      <c r="AI914" s="19" t="n">
        <f aca="false">ROUND(IF(O914="",Assumptions!$B$25-K914,O914-K914)*24,1)</f>
        <v>1.6</v>
      </c>
      <c r="AJ914" s="20" t="n">
        <f aca="false">ROUND(MAX(N(Y914)/Assumptions!$C$5, N(Z914)/Assumptions!$C$6, N(AA914)/Assumptions!$C$7, N(AB914)/Assumptions!$C$8, N(AC914)/Assumptions!$C$9, N(AD914)/Assumptions!$C$10, N(AE914)/Assumptions!$C$11, N(AF914)/Assumptions!$C$12, N(AG914)/Assumptions!$C$13),3)</f>
        <v>1.133</v>
      </c>
      <c r="AK914" s="0" t="str">
        <f aca="false">IF(OR(U914="Pending",U914="On Hold"),"Open GRN (awaiting)",IF(AJ914&lt;=1,"Within SLA",IF(ROUND(N(Y914)/Assumptions!$C$5,3)=AJ914,"Gate Wait",IF(ROUND(N(Z914)/Assumptions!$C$6,3)=AJ914,"Dock Wait",IF(ROUND(N(AA914)/Assumptions!$C$7,3)=AJ914,"Unloading",IF(ROUND(N(AB914)/Assumptions!$C$8,3)=AJ914,"Unload-to-QC Wait",IF(ROUND(N(AC914)/Assumptions!$C$9,3)=AJ914,"QC",IF(ROUND(N(AD914)/Assumptions!$C$10,3)=AJ914,"QC-to-GRN Wait",IF(ROUND(N(AE914)/Assumptions!$C$11,3)=AJ914,"GRN Processing",IF(ROUND(N(AF914)/Assumptions!$C$12,3)=AJ914,"GRN-to-Putaway Wait",IF(ROUND(N(AG914)/Assumptions!$C$13,3)=AJ914,"Putaway","Within SLA")))))))))))</f>
        <v>Unload-to-QC Wait</v>
      </c>
    </row>
    <row r="915" customFormat="false" ht="15" hidden="false" customHeight="false" outlineLevel="0" collapsed="false">
      <c r="A915" s="0" t="s">
        <v>2813</v>
      </c>
      <c r="B915" s="0" t="s">
        <v>2814</v>
      </c>
      <c r="C915" s="0" t="s">
        <v>286</v>
      </c>
      <c r="D915" s="0" t="s">
        <v>119</v>
      </c>
      <c r="E915" s="0" t="s">
        <v>2815</v>
      </c>
      <c r="F915" s="0" t="s">
        <v>121</v>
      </c>
      <c r="G915" s="0" t="s">
        <v>122</v>
      </c>
      <c r="H915" s="17" t="n">
        <v>46225.8256944444</v>
      </c>
      <c r="I915" s="17" t="n">
        <v>46225.8534722222</v>
      </c>
      <c r="J915" s="17" t="n">
        <v>46225.8645833333</v>
      </c>
      <c r="K915" s="17" t="n">
        <v>46225.8993055556</v>
      </c>
      <c r="L915" s="17" t="n">
        <v>46225.90625</v>
      </c>
      <c r="M915" s="17" t="n">
        <v>46225.93125</v>
      </c>
      <c r="N915" s="17" t="n">
        <v>46225.9465277778</v>
      </c>
      <c r="O915" s="17" t="n">
        <v>46225.9722222222</v>
      </c>
      <c r="P915" s="17" t="n">
        <v>46225.9770833333</v>
      </c>
      <c r="Q915" s="17" t="n">
        <v>46225.9847222222</v>
      </c>
      <c r="R915" s="0" t="n">
        <v>688</v>
      </c>
      <c r="S915" s="0" t="n">
        <v>0</v>
      </c>
      <c r="T915" s="0" t="n">
        <v>0</v>
      </c>
      <c r="U915" s="18" t="s">
        <v>130</v>
      </c>
      <c r="V915" s="18" t="s">
        <v>139</v>
      </c>
      <c r="W915" s="0" t="str">
        <f aca="false">IF(AND(X915&gt;=6,X915&lt;14),"A",IF(AND(X915&gt;=14,X915&lt;22),"B","C"))</f>
        <v>B</v>
      </c>
      <c r="X915" s="18" t="n">
        <f aca="false">HOUR(H915)</f>
        <v>19</v>
      </c>
      <c r="Y915" s="18" t="n">
        <f aca="false">ROUND((I915-H915)*1440,0)</f>
        <v>40</v>
      </c>
      <c r="Z915" s="18" t="n">
        <f aca="false">ROUND((J915-I915)*1440,0)</f>
        <v>16</v>
      </c>
      <c r="AA915" s="18" t="n">
        <f aca="false">ROUND((K915-J915)*1440,0)</f>
        <v>50</v>
      </c>
      <c r="AB915" s="18" t="n">
        <f aca="false">ROUND((L915-K915)*1440,0)</f>
        <v>10</v>
      </c>
      <c r="AC915" s="18" t="n">
        <f aca="false">ROUND((M915-L915)*1440,0)</f>
        <v>36</v>
      </c>
      <c r="AD915" s="18" t="n">
        <f aca="false">IF(N915="","",ROUND((N915-M915)*1440,0))</f>
        <v>22</v>
      </c>
      <c r="AE915" s="18" t="n">
        <f aca="false">IF(O915="","",ROUND((O915-N915)*1440,0))</f>
        <v>37</v>
      </c>
      <c r="AF915" s="18" t="n">
        <f aca="false">IF(P915="","",ROUND((P915-O915)*1440,0))</f>
        <v>7</v>
      </c>
      <c r="AG915" s="18" t="n">
        <f aca="false">IF(Q915="","",ROUND((Q915-P915)*1440,0))</f>
        <v>11</v>
      </c>
      <c r="AH915" s="18" t="n">
        <f aca="false">IF(Q915="","",ROUND((Q915-H915)*1440,0))</f>
        <v>229</v>
      </c>
      <c r="AI915" s="19" t="n">
        <f aca="false">ROUND(IF(O915="",Assumptions!$B$25-K915,O915-K915)*24,1)</f>
        <v>1.8</v>
      </c>
      <c r="AJ915" s="20" t="n">
        <f aca="false">ROUND(MAX(N(Y915)/Assumptions!$C$5, N(Z915)/Assumptions!$C$6, N(AA915)/Assumptions!$C$7, N(AB915)/Assumptions!$C$8, N(AC915)/Assumptions!$C$9, N(AD915)/Assumptions!$C$10, N(AE915)/Assumptions!$C$11, N(AF915)/Assumptions!$C$12, N(AG915)/Assumptions!$C$13),3)</f>
        <v>1.333</v>
      </c>
      <c r="AK915" s="0" t="str">
        <f aca="false">IF(OR(U915="Pending",U915="On Hold"),"Open GRN (awaiting)",IF(AJ915&lt;=1,"Within SLA",IF(ROUND(N(Y915)/Assumptions!$C$5,3)=AJ915,"Gate Wait",IF(ROUND(N(Z915)/Assumptions!$C$6,3)=AJ915,"Dock Wait",IF(ROUND(N(AA915)/Assumptions!$C$7,3)=AJ915,"Unloading",IF(ROUND(N(AB915)/Assumptions!$C$8,3)=AJ915,"Unload-to-QC Wait",IF(ROUND(N(AC915)/Assumptions!$C$9,3)=AJ915,"QC",IF(ROUND(N(AD915)/Assumptions!$C$10,3)=AJ915,"QC-to-GRN Wait",IF(ROUND(N(AE915)/Assumptions!$C$11,3)=AJ915,"GRN Processing",IF(ROUND(N(AF915)/Assumptions!$C$12,3)=AJ915,"GRN-to-Putaway Wait",IF(ROUND(N(AG915)/Assumptions!$C$13,3)=AJ915,"Putaway","Within SLA")))))))))))</f>
        <v>Gate Wait</v>
      </c>
    </row>
    <row r="916" customFormat="false" ht="15" hidden="false" customHeight="false" outlineLevel="0" collapsed="false">
      <c r="A916" s="0" t="s">
        <v>2816</v>
      </c>
      <c r="B916" s="0" t="s">
        <v>2817</v>
      </c>
      <c r="C916" s="0" t="s">
        <v>175</v>
      </c>
      <c r="D916" s="0" t="s">
        <v>119</v>
      </c>
      <c r="E916" s="0" t="s">
        <v>2818</v>
      </c>
      <c r="F916" s="0" t="s">
        <v>177</v>
      </c>
      <c r="G916" s="0" t="s">
        <v>122</v>
      </c>
      <c r="H916" s="17" t="n">
        <v>46225.83125</v>
      </c>
      <c r="I916" s="17" t="n">
        <v>46225.8423611111</v>
      </c>
      <c r="J916" s="17" t="n">
        <v>46225.8534722222</v>
      </c>
      <c r="K916" s="17" t="n">
        <v>46225.8770833333</v>
      </c>
      <c r="L916" s="17" t="n">
        <v>46225.8854166667</v>
      </c>
      <c r="M916" s="17" t="n">
        <v>46225.9145833333</v>
      </c>
      <c r="N916" s="17" t="n">
        <v>46225.9486111111</v>
      </c>
      <c r="O916" s="17" t="n">
        <v>46225.9875</v>
      </c>
      <c r="P916" s="17" t="n">
        <v>46226.0041666667</v>
      </c>
      <c r="Q916" s="17" t="n">
        <v>46226.0222222222</v>
      </c>
      <c r="R916" s="0" t="n">
        <v>218</v>
      </c>
      <c r="S916" s="0" t="n">
        <v>0</v>
      </c>
      <c r="T916" s="0" t="n">
        <v>0</v>
      </c>
      <c r="U916" s="18" t="s">
        <v>130</v>
      </c>
      <c r="V916" s="18" t="s">
        <v>144</v>
      </c>
      <c r="W916" s="0" t="str">
        <f aca="false">IF(AND(X916&gt;=6,X916&lt;14),"A",IF(AND(X916&gt;=14,X916&lt;22),"B","C"))</f>
        <v>B</v>
      </c>
      <c r="X916" s="18" t="n">
        <f aca="false">HOUR(H916)</f>
        <v>19</v>
      </c>
      <c r="Y916" s="18" t="n">
        <f aca="false">ROUND((I916-H916)*1440,0)</f>
        <v>16</v>
      </c>
      <c r="Z916" s="18" t="n">
        <f aca="false">ROUND((J916-I916)*1440,0)</f>
        <v>16</v>
      </c>
      <c r="AA916" s="18" t="n">
        <f aca="false">ROUND((K916-J916)*1440,0)</f>
        <v>34</v>
      </c>
      <c r="AB916" s="18" t="n">
        <f aca="false">ROUND((L916-K916)*1440,0)</f>
        <v>12</v>
      </c>
      <c r="AC916" s="18" t="n">
        <f aca="false">ROUND((M916-L916)*1440,0)</f>
        <v>42</v>
      </c>
      <c r="AD916" s="18" t="n">
        <f aca="false">IF(N916="","",ROUND((N916-M916)*1440,0))</f>
        <v>49</v>
      </c>
      <c r="AE916" s="18" t="n">
        <f aca="false">IF(O916="","",ROUND((O916-N916)*1440,0))</f>
        <v>56</v>
      </c>
      <c r="AF916" s="18" t="n">
        <f aca="false">IF(P916="","",ROUND((P916-O916)*1440,0))</f>
        <v>24</v>
      </c>
      <c r="AG916" s="18" t="n">
        <f aca="false">IF(Q916="","",ROUND((Q916-P916)*1440,0))</f>
        <v>26</v>
      </c>
      <c r="AH916" s="18" t="n">
        <f aca="false">IF(Q916="","",ROUND((Q916-H916)*1440,0))</f>
        <v>275</v>
      </c>
      <c r="AI916" s="19" t="n">
        <f aca="false">ROUND(IF(O916="",Assumptions!$B$25-K916,O916-K916)*24,1)</f>
        <v>2.7</v>
      </c>
      <c r="AJ916" s="20" t="n">
        <f aca="false">ROUND(MAX(N(Y916)/Assumptions!$C$5, N(Z916)/Assumptions!$C$6, N(AA916)/Assumptions!$C$7, N(AB916)/Assumptions!$C$8, N(AC916)/Assumptions!$C$9, N(AD916)/Assumptions!$C$10, N(AE916)/Assumptions!$C$11, N(AF916)/Assumptions!$C$12, N(AG916)/Assumptions!$C$13),3)</f>
        <v>1.633</v>
      </c>
      <c r="AK916" s="0" t="str">
        <f aca="false">IF(OR(U916="Pending",U916="On Hold"),"Open GRN (awaiting)",IF(AJ916&lt;=1,"Within SLA",IF(ROUND(N(Y916)/Assumptions!$C$5,3)=AJ916,"Gate Wait",IF(ROUND(N(Z916)/Assumptions!$C$6,3)=AJ916,"Dock Wait",IF(ROUND(N(AA916)/Assumptions!$C$7,3)=AJ916,"Unloading",IF(ROUND(N(AB916)/Assumptions!$C$8,3)=AJ916,"Unload-to-QC Wait",IF(ROUND(N(AC916)/Assumptions!$C$9,3)=AJ916,"QC",IF(ROUND(N(AD916)/Assumptions!$C$10,3)=AJ916,"QC-to-GRN Wait",IF(ROUND(N(AE916)/Assumptions!$C$11,3)=AJ916,"GRN Processing",IF(ROUND(N(AF916)/Assumptions!$C$12,3)=AJ916,"GRN-to-Putaway Wait",IF(ROUND(N(AG916)/Assumptions!$C$13,3)=AJ916,"Putaway","Within SLA")))))))))))</f>
        <v>QC-to-GRN Wait</v>
      </c>
    </row>
    <row r="917" customFormat="false" ht="15" hidden="false" customHeight="false" outlineLevel="0" collapsed="false">
      <c r="A917" s="0" t="s">
        <v>2819</v>
      </c>
      <c r="B917" s="0" t="s">
        <v>2820</v>
      </c>
      <c r="C917" s="0" t="s">
        <v>218</v>
      </c>
      <c r="D917" s="0" t="s">
        <v>147</v>
      </c>
      <c r="E917" s="0" t="s">
        <v>2821</v>
      </c>
      <c r="F917" s="0" t="s">
        <v>137</v>
      </c>
      <c r="G917" s="0" t="s">
        <v>150</v>
      </c>
      <c r="H917" s="17" t="n">
        <v>46225.8451388889</v>
      </c>
      <c r="I917" s="17" t="n">
        <v>46225.8493055556</v>
      </c>
      <c r="J917" s="17" t="n">
        <v>46225.8631944444</v>
      </c>
      <c r="K917" s="17" t="n">
        <v>46225.8986111111</v>
      </c>
      <c r="L917" s="17" t="n">
        <v>46225.9034722222</v>
      </c>
      <c r="M917" s="17" t="n">
        <v>46225.9270833333</v>
      </c>
      <c r="N917" s="17" t="n">
        <v>46226.0027777778</v>
      </c>
      <c r="O917" s="17" t="n">
        <v>46226.0638888889</v>
      </c>
      <c r="P917" s="17" t="n">
        <v>46226.0701388889</v>
      </c>
      <c r="Q917" s="17" t="n">
        <v>46226.0736111111</v>
      </c>
      <c r="R917" s="0" t="n">
        <v>564</v>
      </c>
      <c r="S917" s="0" t="n">
        <v>0</v>
      </c>
      <c r="T917" s="0" t="n">
        <v>0</v>
      </c>
      <c r="U917" s="18" t="s">
        <v>130</v>
      </c>
      <c r="V917" s="18" t="s">
        <v>156</v>
      </c>
      <c r="W917" s="0" t="str">
        <f aca="false">IF(AND(X917&gt;=6,X917&lt;14),"A",IF(AND(X917&gt;=14,X917&lt;22),"B","C"))</f>
        <v>B</v>
      </c>
      <c r="X917" s="18" t="n">
        <f aca="false">HOUR(H917)</f>
        <v>20</v>
      </c>
      <c r="Y917" s="18" t="n">
        <f aca="false">ROUND((I917-H917)*1440,0)</f>
        <v>6</v>
      </c>
      <c r="Z917" s="18" t="n">
        <f aca="false">ROUND((J917-I917)*1440,0)</f>
        <v>20</v>
      </c>
      <c r="AA917" s="18" t="n">
        <f aca="false">ROUND((K917-J917)*1440,0)</f>
        <v>51</v>
      </c>
      <c r="AB917" s="18" t="n">
        <f aca="false">ROUND((L917-K917)*1440,0)</f>
        <v>7</v>
      </c>
      <c r="AC917" s="18" t="n">
        <f aca="false">ROUND((M917-L917)*1440,0)</f>
        <v>34</v>
      </c>
      <c r="AD917" s="18" t="n">
        <f aca="false">IF(N917="","",ROUND((N917-M917)*1440,0))</f>
        <v>109</v>
      </c>
      <c r="AE917" s="18" t="n">
        <f aca="false">IF(O917="","",ROUND((O917-N917)*1440,0))</f>
        <v>88</v>
      </c>
      <c r="AF917" s="18" t="n">
        <f aca="false">IF(P917="","",ROUND((P917-O917)*1440,0))</f>
        <v>9</v>
      </c>
      <c r="AG917" s="18" t="n">
        <f aca="false">IF(Q917="","",ROUND((Q917-P917)*1440,0))</f>
        <v>5</v>
      </c>
      <c r="AH917" s="18" t="n">
        <f aca="false">IF(Q917="","",ROUND((Q917-H917)*1440,0))</f>
        <v>329</v>
      </c>
      <c r="AI917" s="19" t="n">
        <f aca="false">ROUND(IF(O917="",Assumptions!$B$25-K917,O917-K917)*24,1)</f>
        <v>4</v>
      </c>
      <c r="AJ917" s="20" t="n">
        <f aca="false">ROUND(MAX(N(Y917)/Assumptions!$C$5, N(Z917)/Assumptions!$C$6, N(AA917)/Assumptions!$C$7, N(AB917)/Assumptions!$C$8, N(AC917)/Assumptions!$C$9, N(AD917)/Assumptions!$C$10, N(AE917)/Assumptions!$C$11, N(AF917)/Assumptions!$C$12, N(AG917)/Assumptions!$C$13),3)</f>
        <v>3.633</v>
      </c>
      <c r="AK917" s="0" t="str">
        <f aca="false">IF(OR(U917="Pending",U917="On Hold"),"Open GRN (awaiting)",IF(AJ917&lt;=1,"Within SLA",IF(ROUND(N(Y917)/Assumptions!$C$5,3)=AJ917,"Gate Wait",IF(ROUND(N(Z917)/Assumptions!$C$6,3)=AJ917,"Dock Wait",IF(ROUND(N(AA917)/Assumptions!$C$7,3)=AJ917,"Unloading",IF(ROUND(N(AB917)/Assumptions!$C$8,3)=AJ917,"Unload-to-QC Wait",IF(ROUND(N(AC917)/Assumptions!$C$9,3)=AJ917,"QC",IF(ROUND(N(AD917)/Assumptions!$C$10,3)=AJ917,"QC-to-GRN Wait",IF(ROUND(N(AE917)/Assumptions!$C$11,3)=AJ917,"GRN Processing",IF(ROUND(N(AF917)/Assumptions!$C$12,3)=AJ917,"GRN-to-Putaway Wait",IF(ROUND(N(AG917)/Assumptions!$C$13,3)=AJ917,"Putaway","Within SLA")))))))))))</f>
        <v>QC-to-GRN Wait</v>
      </c>
    </row>
    <row r="918" customFormat="false" ht="15" hidden="false" customHeight="false" outlineLevel="0" collapsed="false">
      <c r="A918" s="0" t="s">
        <v>2822</v>
      </c>
      <c r="B918" s="0" t="s">
        <v>2823</v>
      </c>
      <c r="C918" s="0" t="s">
        <v>153</v>
      </c>
      <c r="D918" s="0" t="s">
        <v>119</v>
      </c>
      <c r="E918" s="0" t="s">
        <v>2824</v>
      </c>
      <c r="F918" s="0" t="s">
        <v>155</v>
      </c>
      <c r="G918" s="0" t="s">
        <v>129</v>
      </c>
      <c r="H918" s="17" t="n">
        <v>46225.9215277778</v>
      </c>
      <c r="I918" s="17" t="n">
        <v>46225.9326388889</v>
      </c>
      <c r="J918" s="17" t="n">
        <v>46225.9395833333</v>
      </c>
      <c r="K918" s="17" t="n">
        <v>46225.9583333333</v>
      </c>
      <c r="L918" s="17" t="n">
        <v>46225.9659722222</v>
      </c>
      <c r="M918" s="17" t="n">
        <v>46225.98125</v>
      </c>
      <c r="N918" s="17" t="n">
        <v>46226.2979166667</v>
      </c>
      <c r="O918" s="17" t="n">
        <v>46226.3298611111</v>
      </c>
      <c r="P918" s="17" t="n">
        <v>46226.3576388889</v>
      </c>
      <c r="Q918" s="17" t="n">
        <v>46226.3729166667</v>
      </c>
      <c r="R918" s="0" t="n">
        <v>383</v>
      </c>
      <c r="S918" s="0" t="n">
        <v>0</v>
      </c>
      <c r="T918" s="0" t="n">
        <v>0</v>
      </c>
      <c r="U918" s="18" t="s">
        <v>130</v>
      </c>
      <c r="V918" s="18" t="s">
        <v>156</v>
      </c>
      <c r="W918" s="0" t="str">
        <f aca="false">IF(AND(X918&gt;=6,X918&lt;14),"A",IF(AND(X918&gt;=14,X918&lt;22),"B","C"))</f>
        <v>C</v>
      </c>
      <c r="X918" s="18" t="n">
        <f aca="false">HOUR(H918)</f>
        <v>22</v>
      </c>
      <c r="Y918" s="18" t="n">
        <f aca="false">ROUND((I918-H918)*1440,0)</f>
        <v>16</v>
      </c>
      <c r="Z918" s="18" t="n">
        <f aca="false">ROUND((J918-I918)*1440,0)</f>
        <v>10</v>
      </c>
      <c r="AA918" s="18" t="n">
        <f aca="false">ROUND((K918-J918)*1440,0)</f>
        <v>27</v>
      </c>
      <c r="AB918" s="18" t="n">
        <f aca="false">ROUND((L918-K918)*1440,0)</f>
        <v>11</v>
      </c>
      <c r="AC918" s="18" t="n">
        <f aca="false">ROUND((M918-L918)*1440,0)</f>
        <v>22</v>
      </c>
      <c r="AD918" s="18" t="n">
        <f aca="false">IF(N918="","",ROUND((N918-M918)*1440,0))</f>
        <v>456</v>
      </c>
      <c r="AE918" s="18" t="n">
        <f aca="false">IF(O918="","",ROUND((O918-N918)*1440,0))</f>
        <v>46</v>
      </c>
      <c r="AF918" s="18" t="n">
        <f aca="false">IF(P918="","",ROUND((P918-O918)*1440,0))</f>
        <v>40</v>
      </c>
      <c r="AG918" s="18" t="n">
        <f aca="false">IF(Q918="","",ROUND((Q918-P918)*1440,0))</f>
        <v>22</v>
      </c>
      <c r="AH918" s="18" t="n">
        <f aca="false">IF(Q918="","",ROUND((Q918-H918)*1440,0))</f>
        <v>650</v>
      </c>
      <c r="AI918" s="19" t="n">
        <f aca="false">ROUND(IF(O918="",Assumptions!$B$25-K918,O918-K918)*24,1)</f>
        <v>8.9</v>
      </c>
      <c r="AJ918" s="20" t="n">
        <f aca="false">ROUND(MAX(N(Y918)/Assumptions!$C$5, N(Z918)/Assumptions!$C$6, N(AA918)/Assumptions!$C$7, N(AB918)/Assumptions!$C$8, N(AC918)/Assumptions!$C$9, N(AD918)/Assumptions!$C$10, N(AE918)/Assumptions!$C$11, N(AF918)/Assumptions!$C$12, N(AG918)/Assumptions!$C$13),3)</f>
        <v>15.2</v>
      </c>
      <c r="AK918" s="0" t="str">
        <f aca="false">IF(OR(U918="Pending",U918="On Hold"),"Open GRN (awaiting)",IF(AJ918&lt;=1,"Within SLA",IF(ROUND(N(Y918)/Assumptions!$C$5,3)=AJ918,"Gate Wait",IF(ROUND(N(Z918)/Assumptions!$C$6,3)=AJ918,"Dock Wait",IF(ROUND(N(AA918)/Assumptions!$C$7,3)=AJ918,"Unloading",IF(ROUND(N(AB918)/Assumptions!$C$8,3)=AJ918,"Unload-to-QC Wait",IF(ROUND(N(AC918)/Assumptions!$C$9,3)=AJ918,"QC",IF(ROUND(N(AD918)/Assumptions!$C$10,3)=AJ918,"QC-to-GRN Wait",IF(ROUND(N(AE918)/Assumptions!$C$11,3)=AJ918,"GRN Processing",IF(ROUND(N(AF918)/Assumptions!$C$12,3)=AJ918,"GRN-to-Putaway Wait",IF(ROUND(N(AG918)/Assumptions!$C$13,3)=AJ918,"Putaway","Within SLA")))))))))))</f>
        <v>QC-to-GRN Wait</v>
      </c>
    </row>
    <row r="919" customFormat="false" ht="15" hidden="false" customHeight="false" outlineLevel="0" collapsed="false">
      <c r="A919" s="0" t="s">
        <v>2825</v>
      </c>
      <c r="B919" s="0" t="s">
        <v>2826</v>
      </c>
      <c r="C919" s="0" t="s">
        <v>170</v>
      </c>
      <c r="D919" s="0" t="s">
        <v>135</v>
      </c>
      <c r="E919" s="0" t="s">
        <v>2827</v>
      </c>
      <c r="F919" s="0" t="s">
        <v>172</v>
      </c>
      <c r="G919" s="0" t="s">
        <v>178</v>
      </c>
      <c r="H919" s="17" t="n">
        <v>46225.9416666667</v>
      </c>
      <c r="I919" s="17" t="n">
        <v>46225.9458333333</v>
      </c>
      <c r="J919" s="17" t="n">
        <v>46225.95</v>
      </c>
      <c r="K919" s="17" t="n">
        <v>46225.9777777778</v>
      </c>
      <c r="L919" s="17" t="n">
        <v>46225.9854166667</v>
      </c>
      <c r="M919" s="17" t="n">
        <v>46226.0416666667</v>
      </c>
      <c r="N919" s="17" t="n">
        <v>46226.0944444445</v>
      </c>
      <c r="O919" s="17" t="n">
        <v>46226.1340277778</v>
      </c>
      <c r="P919" s="17" t="n">
        <v>46226.1368055556</v>
      </c>
      <c r="Q919" s="17" t="n">
        <v>46226.15625</v>
      </c>
      <c r="R919" s="0" t="n">
        <v>496</v>
      </c>
      <c r="S919" s="0" t="n">
        <v>0</v>
      </c>
      <c r="T919" s="0" t="n">
        <v>0</v>
      </c>
      <c r="U919" s="18" t="s">
        <v>130</v>
      </c>
      <c r="V919" s="18" t="s">
        <v>131</v>
      </c>
      <c r="W919" s="0" t="str">
        <f aca="false">IF(AND(X919&gt;=6,X919&lt;14),"A",IF(AND(X919&gt;=14,X919&lt;22),"B","C"))</f>
        <v>C</v>
      </c>
      <c r="X919" s="18" t="n">
        <f aca="false">HOUR(H919)</f>
        <v>22</v>
      </c>
      <c r="Y919" s="18" t="n">
        <f aca="false">ROUND((I919-H919)*1440,0)</f>
        <v>6</v>
      </c>
      <c r="Z919" s="18" t="n">
        <f aca="false">ROUND((J919-I919)*1440,0)</f>
        <v>6</v>
      </c>
      <c r="AA919" s="18" t="n">
        <f aca="false">ROUND((K919-J919)*1440,0)</f>
        <v>40</v>
      </c>
      <c r="AB919" s="18" t="n">
        <f aca="false">ROUND((L919-K919)*1440,0)</f>
        <v>11</v>
      </c>
      <c r="AC919" s="18" t="n">
        <f aca="false">ROUND((M919-L919)*1440,0)</f>
        <v>81</v>
      </c>
      <c r="AD919" s="18" t="n">
        <f aca="false">IF(N919="","",ROUND((N919-M919)*1440,0))</f>
        <v>76</v>
      </c>
      <c r="AE919" s="18" t="n">
        <f aca="false">IF(O919="","",ROUND((O919-N919)*1440,0))</f>
        <v>57</v>
      </c>
      <c r="AF919" s="18" t="n">
        <f aca="false">IF(P919="","",ROUND((P919-O919)*1440,0))</f>
        <v>4</v>
      </c>
      <c r="AG919" s="18" t="n">
        <f aca="false">IF(Q919="","",ROUND((Q919-P919)*1440,0))</f>
        <v>28</v>
      </c>
      <c r="AH919" s="18" t="n">
        <f aca="false">IF(Q919="","",ROUND((Q919-H919)*1440,0))</f>
        <v>309</v>
      </c>
      <c r="AI919" s="19" t="n">
        <f aca="false">ROUND(IF(O919="",Assumptions!$B$25-K919,O919-K919)*24,1)</f>
        <v>3.8</v>
      </c>
      <c r="AJ919" s="20" t="n">
        <f aca="false">ROUND(MAX(N(Y919)/Assumptions!$C$5, N(Z919)/Assumptions!$C$6, N(AA919)/Assumptions!$C$7, N(AB919)/Assumptions!$C$8, N(AC919)/Assumptions!$C$9, N(AD919)/Assumptions!$C$10, N(AE919)/Assumptions!$C$11, N(AF919)/Assumptions!$C$12, N(AG919)/Assumptions!$C$13),3)</f>
        <v>2.533</v>
      </c>
      <c r="AK919" s="0" t="str">
        <f aca="false">IF(OR(U919="Pending",U919="On Hold"),"Open GRN (awaiting)",IF(AJ919&lt;=1,"Within SLA",IF(ROUND(N(Y919)/Assumptions!$C$5,3)=AJ919,"Gate Wait",IF(ROUND(N(Z919)/Assumptions!$C$6,3)=AJ919,"Dock Wait",IF(ROUND(N(AA919)/Assumptions!$C$7,3)=AJ919,"Unloading",IF(ROUND(N(AB919)/Assumptions!$C$8,3)=AJ919,"Unload-to-QC Wait",IF(ROUND(N(AC919)/Assumptions!$C$9,3)=AJ919,"QC",IF(ROUND(N(AD919)/Assumptions!$C$10,3)=AJ919,"QC-to-GRN Wait",IF(ROUND(N(AE919)/Assumptions!$C$11,3)=AJ919,"GRN Processing",IF(ROUND(N(AF919)/Assumptions!$C$12,3)=AJ919,"GRN-to-Putaway Wait",IF(ROUND(N(AG919)/Assumptions!$C$13,3)=AJ919,"Putaway","Within SLA")))))))))))</f>
        <v>QC-to-GRN Wait</v>
      </c>
    </row>
    <row r="920" customFormat="false" ht="15" hidden="false" customHeight="false" outlineLevel="0" collapsed="false">
      <c r="A920" s="0" t="s">
        <v>2828</v>
      </c>
      <c r="B920" s="0" t="s">
        <v>2829</v>
      </c>
      <c r="C920" s="0" t="s">
        <v>218</v>
      </c>
      <c r="D920" s="0" t="s">
        <v>135</v>
      </c>
      <c r="E920" s="0" t="s">
        <v>2830</v>
      </c>
      <c r="F920" s="0" t="s">
        <v>128</v>
      </c>
      <c r="G920" s="0" t="s">
        <v>178</v>
      </c>
      <c r="H920" s="17" t="n">
        <v>46225.9423611111</v>
      </c>
      <c r="I920" s="17" t="n">
        <v>46225.95</v>
      </c>
      <c r="J920" s="17" t="n">
        <v>46225.9576388889</v>
      </c>
      <c r="K920" s="17" t="n">
        <v>46225.9854166667</v>
      </c>
      <c r="L920" s="17" t="n">
        <v>46225.9923611111</v>
      </c>
      <c r="M920" s="17" t="n">
        <v>46226.0291666667</v>
      </c>
      <c r="N920" s="17" t="n">
        <v>46226.0368055556</v>
      </c>
      <c r="O920" s="17" t="n">
        <v>46226.0541666667</v>
      </c>
      <c r="P920" s="17" t="n">
        <v>46226.0611111111</v>
      </c>
      <c r="Q920" s="17" t="n">
        <v>46226.06875</v>
      </c>
      <c r="R920" s="0" t="n">
        <v>525</v>
      </c>
      <c r="S920" s="0" t="n">
        <v>0</v>
      </c>
      <c r="T920" s="0" t="n">
        <v>0</v>
      </c>
      <c r="U920" s="18" t="s">
        <v>130</v>
      </c>
      <c r="V920" s="18" t="s">
        <v>144</v>
      </c>
      <c r="W920" s="0" t="str">
        <f aca="false">IF(AND(X920&gt;=6,X920&lt;14),"A",IF(AND(X920&gt;=14,X920&lt;22),"B","C"))</f>
        <v>C</v>
      </c>
      <c r="X920" s="18" t="n">
        <f aca="false">HOUR(H920)</f>
        <v>22</v>
      </c>
      <c r="Y920" s="18" t="n">
        <f aca="false">ROUND((I920-H920)*1440,0)</f>
        <v>11</v>
      </c>
      <c r="Z920" s="18" t="n">
        <f aca="false">ROUND((J920-I920)*1440,0)</f>
        <v>11</v>
      </c>
      <c r="AA920" s="18" t="n">
        <f aca="false">ROUND((K920-J920)*1440,0)</f>
        <v>40</v>
      </c>
      <c r="AB920" s="18" t="n">
        <f aca="false">ROUND((L920-K920)*1440,0)</f>
        <v>10</v>
      </c>
      <c r="AC920" s="18" t="n">
        <f aca="false">ROUND((M920-L920)*1440,0)</f>
        <v>53</v>
      </c>
      <c r="AD920" s="18" t="n">
        <f aca="false">IF(N920="","",ROUND((N920-M920)*1440,0))</f>
        <v>11</v>
      </c>
      <c r="AE920" s="18" t="n">
        <f aca="false">IF(O920="","",ROUND((O920-N920)*1440,0))</f>
        <v>25</v>
      </c>
      <c r="AF920" s="18" t="n">
        <f aca="false">IF(P920="","",ROUND((P920-O920)*1440,0))</f>
        <v>10</v>
      </c>
      <c r="AG920" s="18" t="n">
        <f aca="false">IF(Q920="","",ROUND((Q920-P920)*1440,0))</f>
        <v>11</v>
      </c>
      <c r="AH920" s="18" t="n">
        <f aca="false">IF(Q920="","",ROUND((Q920-H920)*1440,0))</f>
        <v>182</v>
      </c>
      <c r="AI920" s="19" t="n">
        <f aca="false">ROUND(IF(O920="",Assumptions!$B$25-K920,O920-K920)*24,1)</f>
        <v>1.7</v>
      </c>
      <c r="AJ920" s="20" t="n">
        <f aca="false">ROUND(MAX(N(Y920)/Assumptions!$C$5, N(Z920)/Assumptions!$C$6, N(AA920)/Assumptions!$C$7, N(AB920)/Assumptions!$C$8, N(AC920)/Assumptions!$C$9, N(AD920)/Assumptions!$C$10, N(AE920)/Assumptions!$C$11, N(AF920)/Assumptions!$C$12, N(AG920)/Assumptions!$C$13),3)</f>
        <v>1.178</v>
      </c>
      <c r="AK920" s="0" t="str">
        <f aca="false">IF(OR(U920="Pending",U920="On Hold"),"Open GRN (awaiting)",IF(AJ920&lt;=1,"Within SLA",IF(ROUND(N(Y920)/Assumptions!$C$5,3)=AJ920,"Gate Wait",IF(ROUND(N(Z920)/Assumptions!$C$6,3)=AJ920,"Dock Wait",IF(ROUND(N(AA920)/Assumptions!$C$7,3)=AJ920,"Unloading",IF(ROUND(N(AB920)/Assumptions!$C$8,3)=AJ920,"Unload-to-QC Wait",IF(ROUND(N(AC920)/Assumptions!$C$9,3)=AJ920,"QC",IF(ROUND(N(AD920)/Assumptions!$C$10,3)=AJ920,"QC-to-GRN Wait",IF(ROUND(N(AE920)/Assumptions!$C$11,3)=AJ920,"GRN Processing",IF(ROUND(N(AF920)/Assumptions!$C$12,3)=AJ920,"GRN-to-Putaway Wait",IF(ROUND(N(AG920)/Assumptions!$C$13,3)=AJ920,"Putaway","Within SLA")))))))))))</f>
        <v>QC</v>
      </c>
    </row>
    <row r="921" customFormat="false" ht="15" hidden="false" customHeight="false" outlineLevel="0" collapsed="false">
      <c r="A921" s="0" t="s">
        <v>2831</v>
      </c>
      <c r="B921" s="0" t="s">
        <v>2832</v>
      </c>
      <c r="C921" s="0" t="s">
        <v>159</v>
      </c>
      <c r="D921" s="0" t="s">
        <v>135</v>
      </c>
      <c r="E921" s="0" t="s">
        <v>2833</v>
      </c>
      <c r="F921" s="0" t="s">
        <v>121</v>
      </c>
      <c r="G921" s="0" t="s">
        <v>138</v>
      </c>
      <c r="H921" s="17" t="n">
        <v>46226.0486111111</v>
      </c>
      <c r="I921" s="17" t="n">
        <v>46226.0590277778</v>
      </c>
      <c r="J921" s="17" t="n">
        <v>46226.0618055556</v>
      </c>
      <c r="K921" s="17" t="n">
        <v>46226.1201388889</v>
      </c>
      <c r="L921" s="17" t="n">
        <v>46226.1263888889</v>
      </c>
      <c r="M921" s="17" t="n">
        <v>46226.1458333333</v>
      </c>
      <c r="N921" s="17" t="n">
        <v>46226.2847222222</v>
      </c>
      <c r="O921" s="17" t="n">
        <v>46226.3458333333</v>
      </c>
      <c r="P921" s="17" t="n">
        <v>46226.3645833333</v>
      </c>
      <c r="Q921" s="17" t="n">
        <v>46226.3965277778</v>
      </c>
      <c r="R921" s="0" t="n">
        <v>3000</v>
      </c>
      <c r="S921" s="0" t="n">
        <v>0</v>
      </c>
      <c r="T921" s="0" t="n">
        <v>0</v>
      </c>
      <c r="U921" s="18" t="s">
        <v>130</v>
      </c>
      <c r="V921" s="18" t="s">
        <v>156</v>
      </c>
      <c r="W921" s="0" t="str">
        <f aca="false">IF(AND(X921&gt;=6,X921&lt;14),"A",IF(AND(X921&gt;=14,X921&lt;22),"B","C"))</f>
        <v>C</v>
      </c>
      <c r="X921" s="18" t="n">
        <f aca="false">HOUR(H921)</f>
        <v>1</v>
      </c>
      <c r="Y921" s="18" t="n">
        <f aca="false">ROUND((I921-H921)*1440,0)</f>
        <v>15</v>
      </c>
      <c r="Z921" s="18" t="n">
        <f aca="false">ROUND((J921-I921)*1440,0)</f>
        <v>4</v>
      </c>
      <c r="AA921" s="18" t="n">
        <f aca="false">ROUND((K921-J921)*1440,0)</f>
        <v>84</v>
      </c>
      <c r="AB921" s="18" t="n">
        <f aca="false">ROUND((L921-K921)*1440,0)</f>
        <v>9</v>
      </c>
      <c r="AC921" s="18" t="n">
        <f aca="false">ROUND((M921-L921)*1440,0)</f>
        <v>28</v>
      </c>
      <c r="AD921" s="18" t="n">
        <f aca="false">IF(N921="","",ROUND((N921-M921)*1440,0))</f>
        <v>200</v>
      </c>
      <c r="AE921" s="18" t="n">
        <f aca="false">IF(O921="","",ROUND((O921-N921)*1440,0))</f>
        <v>88</v>
      </c>
      <c r="AF921" s="18" t="n">
        <f aca="false">IF(P921="","",ROUND((P921-O921)*1440,0))</f>
        <v>27</v>
      </c>
      <c r="AG921" s="18" t="n">
        <f aca="false">IF(Q921="","",ROUND((Q921-P921)*1440,0))</f>
        <v>46</v>
      </c>
      <c r="AH921" s="18" t="n">
        <f aca="false">IF(Q921="","",ROUND((Q921-H921)*1440,0))</f>
        <v>501</v>
      </c>
      <c r="AI921" s="19" t="n">
        <f aca="false">ROUND(IF(O921="",Assumptions!$B$25-K921,O921-K921)*24,1)</f>
        <v>5.4</v>
      </c>
      <c r="AJ921" s="20" t="n">
        <f aca="false">ROUND(MAX(N(Y921)/Assumptions!$C$5, N(Z921)/Assumptions!$C$6, N(AA921)/Assumptions!$C$7, N(AB921)/Assumptions!$C$8, N(AC921)/Assumptions!$C$9, N(AD921)/Assumptions!$C$10, N(AE921)/Assumptions!$C$11, N(AF921)/Assumptions!$C$12, N(AG921)/Assumptions!$C$13),3)</f>
        <v>6.667</v>
      </c>
      <c r="AK921" s="0" t="str">
        <f aca="false">IF(OR(U921="Pending",U921="On Hold"),"Open GRN (awaiting)",IF(AJ921&lt;=1,"Within SLA",IF(ROUND(N(Y921)/Assumptions!$C$5,3)=AJ921,"Gate Wait",IF(ROUND(N(Z921)/Assumptions!$C$6,3)=AJ921,"Dock Wait",IF(ROUND(N(AA921)/Assumptions!$C$7,3)=AJ921,"Unloading",IF(ROUND(N(AB921)/Assumptions!$C$8,3)=AJ921,"Unload-to-QC Wait",IF(ROUND(N(AC921)/Assumptions!$C$9,3)=AJ921,"QC",IF(ROUND(N(AD921)/Assumptions!$C$10,3)=AJ921,"QC-to-GRN Wait",IF(ROUND(N(AE921)/Assumptions!$C$11,3)=AJ921,"GRN Processing",IF(ROUND(N(AF921)/Assumptions!$C$12,3)=AJ921,"GRN-to-Putaway Wait",IF(ROUND(N(AG921)/Assumptions!$C$13,3)=AJ921,"Putaway","Within SLA")))))))))))</f>
        <v>QC-to-GRN Wait</v>
      </c>
    </row>
    <row r="922" customFormat="false" ht="15" hidden="false" customHeight="false" outlineLevel="0" collapsed="false">
      <c r="A922" s="0" t="s">
        <v>2834</v>
      </c>
      <c r="B922" s="0" t="s">
        <v>2835</v>
      </c>
      <c r="C922" s="0" t="s">
        <v>153</v>
      </c>
      <c r="D922" s="0" t="s">
        <v>119</v>
      </c>
      <c r="E922" s="0" t="s">
        <v>2142</v>
      </c>
      <c r="F922" s="0" t="s">
        <v>155</v>
      </c>
      <c r="G922" s="0" t="s">
        <v>122</v>
      </c>
      <c r="H922" s="17" t="n">
        <v>46226.2743055556</v>
      </c>
      <c r="I922" s="17" t="n">
        <v>46226.2951388889</v>
      </c>
      <c r="J922" s="17" t="n">
        <v>46226.3</v>
      </c>
      <c r="K922" s="17" t="n">
        <v>46226.3298611111</v>
      </c>
      <c r="L922" s="17" t="n">
        <v>46226.3368055556</v>
      </c>
      <c r="M922" s="17" t="n">
        <v>46226.3458333333</v>
      </c>
      <c r="N922" s="17" t="n">
        <v>46226.3548611111</v>
      </c>
      <c r="O922" s="17" t="n">
        <v>46226.3777777778</v>
      </c>
      <c r="P922" s="17" t="n">
        <v>46226.3868055556</v>
      </c>
      <c r="Q922" s="17" t="n">
        <v>46226.4104166667</v>
      </c>
      <c r="R922" s="0" t="n">
        <v>473</v>
      </c>
      <c r="S922" s="0" t="n">
        <v>0</v>
      </c>
      <c r="T922" s="0" t="n">
        <v>0</v>
      </c>
      <c r="U922" s="18" t="s">
        <v>130</v>
      </c>
      <c r="V922" s="18" t="s">
        <v>333</v>
      </c>
      <c r="W922" s="0" t="str">
        <f aca="false">IF(AND(X922&gt;=6,X922&lt;14),"A",IF(AND(X922&gt;=14,X922&lt;22),"B","C"))</f>
        <v>A</v>
      </c>
      <c r="X922" s="18" t="n">
        <f aca="false">HOUR(H922)</f>
        <v>6</v>
      </c>
      <c r="Y922" s="18" t="n">
        <f aca="false">ROUND((I922-H922)*1440,0)</f>
        <v>30</v>
      </c>
      <c r="Z922" s="18" t="n">
        <f aca="false">ROUND((J922-I922)*1440,0)</f>
        <v>7</v>
      </c>
      <c r="AA922" s="18" t="n">
        <f aca="false">ROUND((K922-J922)*1440,0)</f>
        <v>43</v>
      </c>
      <c r="AB922" s="18" t="n">
        <f aca="false">ROUND((L922-K922)*1440,0)</f>
        <v>10</v>
      </c>
      <c r="AC922" s="18" t="n">
        <f aca="false">ROUND((M922-L922)*1440,0)</f>
        <v>13</v>
      </c>
      <c r="AD922" s="18" t="n">
        <f aca="false">IF(N922="","",ROUND((N922-M922)*1440,0))</f>
        <v>13</v>
      </c>
      <c r="AE922" s="18" t="n">
        <f aca="false">IF(O922="","",ROUND((O922-N922)*1440,0))</f>
        <v>33</v>
      </c>
      <c r="AF922" s="18" t="n">
        <f aca="false">IF(P922="","",ROUND((P922-O922)*1440,0))</f>
        <v>13</v>
      </c>
      <c r="AG922" s="18" t="n">
        <f aca="false">IF(Q922="","",ROUND((Q922-P922)*1440,0))</f>
        <v>34</v>
      </c>
      <c r="AH922" s="18" t="n">
        <f aca="false">IF(Q922="","",ROUND((Q922-H922)*1440,0))</f>
        <v>196</v>
      </c>
      <c r="AI922" s="19" t="n">
        <f aca="false">ROUND(IF(O922="",Assumptions!$B$25-K922,O922-K922)*24,1)</f>
        <v>1.2</v>
      </c>
      <c r="AJ922" s="20" t="n">
        <f aca="false">ROUND(MAX(N(Y922)/Assumptions!$C$5, N(Z922)/Assumptions!$C$6, N(AA922)/Assumptions!$C$7, N(AB922)/Assumptions!$C$8, N(AC922)/Assumptions!$C$9, N(AD922)/Assumptions!$C$10, N(AE922)/Assumptions!$C$11, N(AF922)/Assumptions!$C$12, N(AG922)/Assumptions!$C$13),3)</f>
        <v>1</v>
      </c>
      <c r="AK922" s="0" t="str">
        <f aca="false">IF(OR(U922="Pending",U922="On Hold"),"Open GRN (awaiting)",IF(AJ922&lt;=1,"Within SLA",IF(ROUND(N(Y922)/Assumptions!$C$5,3)=AJ922,"Gate Wait",IF(ROUND(N(Z922)/Assumptions!$C$6,3)=AJ922,"Dock Wait",IF(ROUND(N(AA922)/Assumptions!$C$7,3)=AJ922,"Unloading",IF(ROUND(N(AB922)/Assumptions!$C$8,3)=AJ922,"Unload-to-QC Wait",IF(ROUND(N(AC922)/Assumptions!$C$9,3)=AJ922,"QC",IF(ROUND(N(AD922)/Assumptions!$C$10,3)=AJ922,"QC-to-GRN Wait",IF(ROUND(N(AE922)/Assumptions!$C$11,3)=AJ922,"GRN Processing",IF(ROUND(N(AF922)/Assumptions!$C$12,3)=AJ922,"GRN-to-Putaway Wait",IF(ROUND(N(AG922)/Assumptions!$C$13,3)=AJ922,"Putaway","Within SLA")))))))))))</f>
        <v>Within SLA</v>
      </c>
    </row>
    <row r="923" customFormat="false" ht="15" hidden="false" customHeight="false" outlineLevel="0" collapsed="false">
      <c r="A923" s="0" t="s">
        <v>2836</v>
      </c>
      <c r="B923" s="0" t="s">
        <v>2837</v>
      </c>
      <c r="C923" s="0" t="s">
        <v>218</v>
      </c>
      <c r="D923" s="0" t="s">
        <v>119</v>
      </c>
      <c r="E923" s="0" t="s">
        <v>2838</v>
      </c>
      <c r="F923" s="0" t="s">
        <v>137</v>
      </c>
      <c r="G923" s="0" t="s">
        <v>129</v>
      </c>
      <c r="H923" s="17" t="n">
        <v>46226.2965277778</v>
      </c>
      <c r="I923" s="17" t="n">
        <v>46226.31875</v>
      </c>
      <c r="J923" s="17" t="n">
        <v>46226.3270833333</v>
      </c>
      <c r="K923" s="17" t="n">
        <v>46226.3430555556</v>
      </c>
      <c r="L923" s="17" t="n">
        <v>46226.3611111111</v>
      </c>
      <c r="M923" s="17" t="n">
        <v>46226.3895833333</v>
      </c>
      <c r="N923" s="17" t="n">
        <v>46226.3958333333</v>
      </c>
      <c r="O923" s="17" t="n">
        <v>46226.425</v>
      </c>
      <c r="P923" s="17" t="n">
        <v>46226.4416666667</v>
      </c>
      <c r="Q923" s="17" t="n">
        <v>46226.45625</v>
      </c>
      <c r="R923" s="0" t="n">
        <v>247</v>
      </c>
      <c r="S923" s="0" t="n">
        <v>0</v>
      </c>
      <c r="T923" s="0" t="n">
        <v>0</v>
      </c>
      <c r="U923" s="18" t="s">
        <v>130</v>
      </c>
      <c r="V923" s="18" t="s">
        <v>139</v>
      </c>
      <c r="W923" s="0" t="str">
        <f aca="false">IF(AND(X923&gt;=6,X923&lt;14),"A",IF(AND(X923&gt;=14,X923&lt;22),"B","C"))</f>
        <v>A</v>
      </c>
      <c r="X923" s="18" t="n">
        <f aca="false">HOUR(H923)</f>
        <v>7</v>
      </c>
      <c r="Y923" s="18" t="n">
        <f aca="false">ROUND((I923-H923)*1440,0)</f>
        <v>32</v>
      </c>
      <c r="Z923" s="18" t="n">
        <f aca="false">ROUND((J923-I923)*1440,0)</f>
        <v>12</v>
      </c>
      <c r="AA923" s="18" t="n">
        <f aca="false">ROUND((K923-J923)*1440,0)</f>
        <v>23</v>
      </c>
      <c r="AB923" s="18" t="n">
        <f aca="false">ROUND((L923-K923)*1440,0)</f>
        <v>26</v>
      </c>
      <c r="AC923" s="18" t="n">
        <f aca="false">ROUND((M923-L923)*1440,0)</f>
        <v>41</v>
      </c>
      <c r="AD923" s="18" t="n">
        <f aca="false">IF(N923="","",ROUND((N923-M923)*1440,0))</f>
        <v>9</v>
      </c>
      <c r="AE923" s="18" t="n">
        <f aca="false">IF(O923="","",ROUND((O923-N923)*1440,0))</f>
        <v>42</v>
      </c>
      <c r="AF923" s="18" t="n">
        <f aca="false">IF(P923="","",ROUND((P923-O923)*1440,0))</f>
        <v>24</v>
      </c>
      <c r="AG923" s="18" t="n">
        <f aca="false">IF(Q923="","",ROUND((Q923-P923)*1440,0))</f>
        <v>21</v>
      </c>
      <c r="AH923" s="18" t="n">
        <f aca="false">IF(Q923="","",ROUND((Q923-H923)*1440,0))</f>
        <v>230</v>
      </c>
      <c r="AI923" s="19" t="n">
        <f aca="false">ROUND(IF(O923="",Assumptions!$B$25-K923,O923-K923)*24,1)</f>
        <v>2</v>
      </c>
      <c r="AJ923" s="20" t="n">
        <f aca="false">ROUND(MAX(N(Y923)/Assumptions!$C$5, N(Z923)/Assumptions!$C$6, N(AA923)/Assumptions!$C$7, N(AB923)/Assumptions!$C$8, N(AC923)/Assumptions!$C$9, N(AD923)/Assumptions!$C$10, N(AE923)/Assumptions!$C$11, N(AF923)/Assumptions!$C$12, N(AG923)/Assumptions!$C$13),3)</f>
        <v>1.733</v>
      </c>
      <c r="AK923" s="0" t="str">
        <f aca="false">IF(OR(U923="Pending",U923="On Hold"),"Open GRN (awaiting)",IF(AJ923&lt;=1,"Within SLA",IF(ROUND(N(Y923)/Assumptions!$C$5,3)=AJ923,"Gate Wait",IF(ROUND(N(Z923)/Assumptions!$C$6,3)=AJ923,"Dock Wait",IF(ROUND(N(AA923)/Assumptions!$C$7,3)=AJ923,"Unloading",IF(ROUND(N(AB923)/Assumptions!$C$8,3)=AJ923,"Unload-to-QC Wait",IF(ROUND(N(AC923)/Assumptions!$C$9,3)=AJ923,"QC",IF(ROUND(N(AD923)/Assumptions!$C$10,3)=AJ923,"QC-to-GRN Wait",IF(ROUND(N(AE923)/Assumptions!$C$11,3)=AJ923,"GRN Processing",IF(ROUND(N(AF923)/Assumptions!$C$12,3)=AJ923,"GRN-to-Putaway Wait",IF(ROUND(N(AG923)/Assumptions!$C$13,3)=AJ923,"Putaway","Within SLA")))))))))))</f>
        <v>Unload-to-QC Wait</v>
      </c>
    </row>
    <row r="924" customFormat="false" ht="15" hidden="false" customHeight="false" outlineLevel="0" collapsed="false">
      <c r="A924" s="0" t="s">
        <v>2839</v>
      </c>
      <c r="B924" s="0" t="s">
        <v>2840</v>
      </c>
      <c r="C924" s="0" t="s">
        <v>118</v>
      </c>
      <c r="D924" s="0" t="s">
        <v>119</v>
      </c>
      <c r="E924" s="0" t="s">
        <v>2841</v>
      </c>
      <c r="F924" s="0" t="s">
        <v>121</v>
      </c>
      <c r="G924" s="0" t="s">
        <v>122</v>
      </c>
      <c r="H924" s="17" t="n">
        <v>46226.3020833333</v>
      </c>
      <c r="I924" s="17" t="n">
        <v>46226.3138888889</v>
      </c>
      <c r="J924" s="17" t="n">
        <v>46226.3166666667</v>
      </c>
      <c r="K924" s="17" t="n">
        <v>46226.3319444444</v>
      </c>
      <c r="L924" s="17" t="n">
        <v>46226.35</v>
      </c>
      <c r="M924" s="17" t="n">
        <v>46226.3777777778</v>
      </c>
      <c r="N924" s="17" t="n">
        <v>46226.4833333333</v>
      </c>
      <c r="O924" s="17" t="n">
        <v>46226.5472222222</v>
      </c>
      <c r="P924" s="17" t="n">
        <v>46226.5618055556</v>
      </c>
      <c r="Q924" s="17" t="n">
        <v>46226.5930555556</v>
      </c>
      <c r="R924" s="0" t="n">
        <v>117</v>
      </c>
      <c r="S924" s="0" t="n">
        <v>0</v>
      </c>
      <c r="T924" s="0" t="n">
        <v>0</v>
      </c>
      <c r="U924" s="18" t="s">
        <v>130</v>
      </c>
      <c r="V924" s="18" t="s">
        <v>156</v>
      </c>
      <c r="W924" s="0" t="str">
        <f aca="false">IF(AND(X924&gt;=6,X924&lt;14),"A",IF(AND(X924&gt;=14,X924&lt;22),"B","C"))</f>
        <v>A</v>
      </c>
      <c r="X924" s="18" t="n">
        <f aca="false">HOUR(H924)</f>
        <v>7</v>
      </c>
      <c r="Y924" s="18" t="n">
        <f aca="false">ROUND((I924-H924)*1440,0)</f>
        <v>17</v>
      </c>
      <c r="Z924" s="18" t="n">
        <f aca="false">ROUND((J924-I924)*1440,0)</f>
        <v>4</v>
      </c>
      <c r="AA924" s="18" t="n">
        <f aca="false">ROUND((K924-J924)*1440,0)</f>
        <v>22</v>
      </c>
      <c r="AB924" s="18" t="n">
        <f aca="false">ROUND((L924-K924)*1440,0)</f>
        <v>26</v>
      </c>
      <c r="AC924" s="18" t="n">
        <f aca="false">ROUND((M924-L924)*1440,0)</f>
        <v>40</v>
      </c>
      <c r="AD924" s="18" t="n">
        <f aca="false">IF(N924="","",ROUND((N924-M924)*1440,0))</f>
        <v>152</v>
      </c>
      <c r="AE924" s="18" t="n">
        <f aca="false">IF(O924="","",ROUND((O924-N924)*1440,0))</f>
        <v>92</v>
      </c>
      <c r="AF924" s="18" t="n">
        <f aca="false">IF(P924="","",ROUND((P924-O924)*1440,0))</f>
        <v>21</v>
      </c>
      <c r="AG924" s="18" t="n">
        <f aca="false">IF(Q924="","",ROUND((Q924-P924)*1440,0))</f>
        <v>45</v>
      </c>
      <c r="AH924" s="18" t="n">
        <f aca="false">IF(Q924="","",ROUND((Q924-H924)*1440,0))</f>
        <v>419</v>
      </c>
      <c r="AI924" s="19" t="n">
        <f aca="false">ROUND(IF(O924="",Assumptions!$B$25-K924,O924-K924)*24,1)</f>
        <v>5.2</v>
      </c>
      <c r="AJ924" s="20" t="n">
        <f aca="false">ROUND(MAX(N(Y924)/Assumptions!$C$5, N(Z924)/Assumptions!$C$6, N(AA924)/Assumptions!$C$7, N(AB924)/Assumptions!$C$8, N(AC924)/Assumptions!$C$9, N(AD924)/Assumptions!$C$10, N(AE924)/Assumptions!$C$11, N(AF924)/Assumptions!$C$12, N(AG924)/Assumptions!$C$13),3)</f>
        <v>5.067</v>
      </c>
      <c r="AK924" s="0" t="str">
        <f aca="false">IF(OR(U924="Pending",U924="On Hold"),"Open GRN (awaiting)",IF(AJ924&lt;=1,"Within SLA",IF(ROUND(N(Y924)/Assumptions!$C$5,3)=AJ924,"Gate Wait",IF(ROUND(N(Z924)/Assumptions!$C$6,3)=AJ924,"Dock Wait",IF(ROUND(N(AA924)/Assumptions!$C$7,3)=AJ924,"Unloading",IF(ROUND(N(AB924)/Assumptions!$C$8,3)=AJ924,"Unload-to-QC Wait",IF(ROUND(N(AC924)/Assumptions!$C$9,3)=AJ924,"QC",IF(ROUND(N(AD924)/Assumptions!$C$10,3)=AJ924,"QC-to-GRN Wait",IF(ROUND(N(AE924)/Assumptions!$C$11,3)=AJ924,"GRN Processing",IF(ROUND(N(AF924)/Assumptions!$C$12,3)=AJ924,"GRN-to-Putaway Wait",IF(ROUND(N(AG924)/Assumptions!$C$13,3)=AJ924,"Putaway","Within SLA")))))))))))</f>
        <v>QC-to-GRN Wait</v>
      </c>
    </row>
    <row r="925" customFormat="false" ht="15" hidden="false" customHeight="false" outlineLevel="0" collapsed="false">
      <c r="A925" s="0" t="s">
        <v>2842</v>
      </c>
      <c r="B925" s="0" t="s">
        <v>2843</v>
      </c>
      <c r="C925" s="0" t="s">
        <v>134</v>
      </c>
      <c r="D925" s="0" t="s">
        <v>147</v>
      </c>
      <c r="E925" s="0" t="s">
        <v>447</v>
      </c>
      <c r="F925" s="0" t="s">
        <v>149</v>
      </c>
      <c r="G925" s="0" t="s">
        <v>167</v>
      </c>
      <c r="H925" s="17" t="n">
        <v>46226.3159722222</v>
      </c>
      <c r="I925" s="17" t="n">
        <v>46226.3298611111</v>
      </c>
      <c r="J925" s="17" t="n">
        <v>46226.3347222222</v>
      </c>
      <c r="K925" s="17" t="n">
        <v>46226.3763888889</v>
      </c>
      <c r="L925" s="17" t="n">
        <v>46226.3819444445</v>
      </c>
      <c r="M925" s="17" t="n">
        <v>46226.4006944444</v>
      </c>
      <c r="N925" s="17" t="n">
        <v>46226.4222222222</v>
      </c>
      <c r="O925" s="17" t="n">
        <v>46226.4826388889</v>
      </c>
      <c r="P925" s="17" t="n">
        <v>46226.4916666667</v>
      </c>
      <c r="Q925" s="17" t="n">
        <v>46226.5041666667</v>
      </c>
      <c r="R925" s="0" t="n">
        <v>964</v>
      </c>
      <c r="S925" s="0" t="n">
        <v>0</v>
      </c>
      <c r="T925" s="0" t="n">
        <v>0</v>
      </c>
      <c r="U925" s="18" t="s">
        <v>130</v>
      </c>
      <c r="V925" s="18" t="s">
        <v>144</v>
      </c>
      <c r="W925" s="0" t="str">
        <f aca="false">IF(AND(X925&gt;=6,X925&lt;14),"A",IF(AND(X925&gt;=14,X925&lt;22),"B","C"))</f>
        <v>A</v>
      </c>
      <c r="X925" s="18" t="n">
        <f aca="false">HOUR(H925)</f>
        <v>7</v>
      </c>
      <c r="Y925" s="18" t="n">
        <f aca="false">ROUND((I925-H925)*1440,0)</f>
        <v>20</v>
      </c>
      <c r="Z925" s="18" t="n">
        <f aca="false">ROUND((J925-I925)*1440,0)</f>
        <v>7</v>
      </c>
      <c r="AA925" s="18" t="n">
        <f aca="false">ROUND((K925-J925)*1440,0)</f>
        <v>60</v>
      </c>
      <c r="AB925" s="18" t="n">
        <f aca="false">ROUND((L925-K925)*1440,0)</f>
        <v>8</v>
      </c>
      <c r="AC925" s="18" t="n">
        <f aca="false">ROUND((M925-L925)*1440,0)</f>
        <v>27</v>
      </c>
      <c r="AD925" s="18" t="n">
        <f aca="false">IF(N925="","",ROUND((N925-M925)*1440,0))</f>
        <v>31</v>
      </c>
      <c r="AE925" s="18" t="n">
        <f aca="false">IF(O925="","",ROUND((O925-N925)*1440,0))</f>
        <v>87</v>
      </c>
      <c r="AF925" s="18" t="n">
        <f aca="false">IF(P925="","",ROUND((P925-O925)*1440,0))</f>
        <v>13</v>
      </c>
      <c r="AG925" s="18" t="n">
        <f aca="false">IF(Q925="","",ROUND((Q925-P925)*1440,0))</f>
        <v>18</v>
      </c>
      <c r="AH925" s="18" t="n">
        <f aca="false">IF(Q925="","",ROUND((Q925-H925)*1440,0))</f>
        <v>271</v>
      </c>
      <c r="AI925" s="19" t="n">
        <f aca="false">ROUND(IF(O925="",Assumptions!$B$25-K925,O925-K925)*24,1)</f>
        <v>2.6</v>
      </c>
      <c r="AJ925" s="20" t="n">
        <f aca="false">ROUND(MAX(N(Y925)/Assumptions!$C$5, N(Z925)/Assumptions!$C$6, N(AA925)/Assumptions!$C$7, N(AB925)/Assumptions!$C$8, N(AC925)/Assumptions!$C$9, N(AD925)/Assumptions!$C$10, N(AE925)/Assumptions!$C$11, N(AF925)/Assumptions!$C$12, N(AG925)/Assumptions!$C$13),3)</f>
        <v>1.933</v>
      </c>
      <c r="AK925" s="0" t="str">
        <f aca="false">IF(OR(U925="Pending",U925="On Hold"),"Open GRN (awaiting)",IF(AJ925&lt;=1,"Within SLA",IF(ROUND(N(Y925)/Assumptions!$C$5,3)=AJ925,"Gate Wait",IF(ROUND(N(Z925)/Assumptions!$C$6,3)=AJ925,"Dock Wait",IF(ROUND(N(AA925)/Assumptions!$C$7,3)=AJ925,"Unloading",IF(ROUND(N(AB925)/Assumptions!$C$8,3)=AJ925,"Unload-to-QC Wait",IF(ROUND(N(AC925)/Assumptions!$C$9,3)=AJ925,"QC",IF(ROUND(N(AD925)/Assumptions!$C$10,3)=AJ925,"QC-to-GRN Wait",IF(ROUND(N(AE925)/Assumptions!$C$11,3)=AJ925,"GRN Processing",IF(ROUND(N(AF925)/Assumptions!$C$12,3)=AJ925,"GRN-to-Putaway Wait",IF(ROUND(N(AG925)/Assumptions!$C$13,3)=AJ925,"Putaway","Within SLA")))))))))))</f>
        <v>GRN Processing</v>
      </c>
    </row>
    <row r="926" customFormat="false" ht="15" hidden="false" customHeight="false" outlineLevel="0" collapsed="false">
      <c r="A926" s="0" t="s">
        <v>2844</v>
      </c>
      <c r="B926" s="0" t="s">
        <v>2845</v>
      </c>
      <c r="C926" s="0" t="s">
        <v>153</v>
      </c>
      <c r="D926" s="0" t="s">
        <v>147</v>
      </c>
      <c r="E926" s="0" t="s">
        <v>2846</v>
      </c>
      <c r="F926" s="0" t="s">
        <v>155</v>
      </c>
      <c r="G926" s="0" t="s">
        <v>167</v>
      </c>
      <c r="H926" s="17" t="n">
        <v>46226.3208333333</v>
      </c>
      <c r="I926" s="17" t="n">
        <v>46226.35625</v>
      </c>
      <c r="J926" s="17" t="n">
        <v>46226.3659722222</v>
      </c>
      <c r="K926" s="17" t="n">
        <v>46226.3770833333</v>
      </c>
      <c r="L926" s="17" t="n">
        <v>46226.3881944444</v>
      </c>
      <c r="M926" s="17" t="n">
        <v>46226.4076388889</v>
      </c>
      <c r="N926" s="17" t="n">
        <v>46226.4444444445</v>
      </c>
      <c r="O926" s="17" t="n">
        <v>46226.4756944445</v>
      </c>
      <c r="P926" s="17" t="n">
        <v>46226.4986111111</v>
      </c>
      <c r="Q926" s="17" t="n">
        <v>46226.5118055556</v>
      </c>
      <c r="R926" s="0" t="n">
        <v>105</v>
      </c>
      <c r="S926" s="0" t="n">
        <v>0</v>
      </c>
      <c r="T926" s="0" t="n">
        <v>0</v>
      </c>
      <c r="U926" s="18" t="s">
        <v>130</v>
      </c>
      <c r="V926" s="18" t="s">
        <v>156</v>
      </c>
      <c r="W926" s="0" t="str">
        <f aca="false">IF(AND(X926&gt;=6,X926&lt;14),"A",IF(AND(X926&gt;=14,X926&lt;22),"B","C"))</f>
        <v>A</v>
      </c>
      <c r="X926" s="18" t="n">
        <f aca="false">HOUR(H926)</f>
        <v>7</v>
      </c>
      <c r="Y926" s="18" t="n">
        <f aca="false">ROUND((I926-H926)*1440,0)</f>
        <v>51</v>
      </c>
      <c r="Z926" s="18" t="n">
        <f aca="false">ROUND((J926-I926)*1440,0)</f>
        <v>14</v>
      </c>
      <c r="AA926" s="18" t="n">
        <f aca="false">ROUND((K926-J926)*1440,0)</f>
        <v>16</v>
      </c>
      <c r="AB926" s="18" t="n">
        <f aca="false">ROUND((L926-K926)*1440,0)</f>
        <v>16</v>
      </c>
      <c r="AC926" s="18" t="n">
        <f aca="false">ROUND((M926-L926)*1440,0)</f>
        <v>28</v>
      </c>
      <c r="AD926" s="18" t="n">
        <f aca="false">IF(N926="","",ROUND((N926-M926)*1440,0))</f>
        <v>53</v>
      </c>
      <c r="AE926" s="18" t="n">
        <f aca="false">IF(O926="","",ROUND((O926-N926)*1440,0))</f>
        <v>45</v>
      </c>
      <c r="AF926" s="18" t="n">
        <f aca="false">IF(P926="","",ROUND((P926-O926)*1440,0))</f>
        <v>33</v>
      </c>
      <c r="AG926" s="18" t="n">
        <f aca="false">IF(Q926="","",ROUND((Q926-P926)*1440,0))</f>
        <v>19</v>
      </c>
      <c r="AH926" s="18" t="n">
        <f aca="false">IF(Q926="","",ROUND((Q926-H926)*1440,0))</f>
        <v>275</v>
      </c>
      <c r="AI926" s="19" t="n">
        <f aca="false">ROUND(IF(O926="",Assumptions!$B$25-K926,O926-K926)*24,1)</f>
        <v>2.4</v>
      </c>
      <c r="AJ926" s="20" t="n">
        <f aca="false">ROUND(MAX(N(Y926)/Assumptions!$C$5, N(Z926)/Assumptions!$C$6, N(AA926)/Assumptions!$C$7, N(AB926)/Assumptions!$C$8, N(AC926)/Assumptions!$C$9, N(AD926)/Assumptions!$C$10, N(AE926)/Assumptions!$C$11, N(AF926)/Assumptions!$C$12, N(AG926)/Assumptions!$C$13),3)</f>
        <v>1.767</v>
      </c>
      <c r="AK926" s="0" t="str">
        <f aca="false">IF(OR(U926="Pending",U926="On Hold"),"Open GRN (awaiting)",IF(AJ926&lt;=1,"Within SLA",IF(ROUND(N(Y926)/Assumptions!$C$5,3)=AJ926,"Gate Wait",IF(ROUND(N(Z926)/Assumptions!$C$6,3)=AJ926,"Dock Wait",IF(ROUND(N(AA926)/Assumptions!$C$7,3)=AJ926,"Unloading",IF(ROUND(N(AB926)/Assumptions!$C$8,3)=AJ926,"Unload-to-QC Wait",IF(ROUND(N(AC926)/Assumptions!$C$9,3)=AJ926,"QC",IF(ROUND(N(AD926)/Assumptions!$C$10,3)=AJ926,"QC-to-GRN Wait",IF(ROUND(N(AE926)/Assumptions!$C$11,3)=AJ926,"GRN Processing",IF(ROUND(N(AF926)/Assumptions!$C$12,3)=AJ926,"GRN-to-Putaway Wait",IF(ROUND(N(AG926)/Assumptions!$C$13,3)=AJ926,"Putaway","Within SLA")))))))))))</f>
        <v>QC-to-GRN Wait</v>
      </c>
    </row>
    <row r="927" customFormat="false" ht="15" hidden="false" customHeight="false" outlineLevel="0" collapsed="false">
      <c r="A927" s="0" t="s">
        <v>2847</v>
      </c>
      <c r="B927" s="0" t="s">
        <v>2848</v>
      </c>
      <c r="C927" s="0" t="s">
        <v>184</v>
      </c>
      <c r="D927" s="0" t="s">
        <v>147</v>
      </c>
      <c r="E927" s="0" t="s">
        <v>1633</v>
      </c>
      <c r="F927" s="0" t="s">
        <v>177</v>
      </c>
      <c r="G927" s="0" t="s">
        <v>150</v>
      </c>
      <c r="H927" s="17" t="n">
        <v>46226.3458333333</v>
      </c>
      <c r="I927" s="17" t="n">
        <v>46226.4</v>
      </c>
      <c r="J927" s="17" t="n">
        <v>46226.4097222222</v>
      </c>
      <c r="K927" s="17" t="n">
        <v>46226.4638888889</v>
      </c>
      <c r="L927" s="17" t="n">
        <v>46226.4694444445</v>
      </c>
      <c r="M927" s="17" t="n">
        <v>46226.48125</v>
      </c>
      <c r="N927" s="17" t="n">
        <v>46226.4986111111</v>
      </c>
      <c r="O927" s="17" t="n">
        <v>46226.5361111111</v>
      </c>
      <c r="P927" s="17" t="n">
        <v>46226.5409722222</v>
      </c>
      <c r="Q927" s="17" t="n">
        <v>46226.56875</v>
      </c>
      <c r="R927" s="0" t="n">
        <v>1252</v>
      </c>
      <c r="S927" s="0" t="n">
        <v>0</v>
      </c>
      <c r="T927" s="0" t="n">
        <v>0</v>
      </c>
      <c r="U927" s="18" t="s">
        <v>130</v>
      </c>
      <c r="V927" s="18" t="s">
        <v>144</v>
      </c>
      <c r="W927" s="0" t="str">
        <f aca="false">IF(AND(X927&gt;=6,X927&lt;14),"A",IF(AND(X927&gt;=14,X927&lt;22),"B","C"))</f>
        <v>A</v>
      </c>
      <c r="X927" s="18" t="n">
        <f aca="false">HOUR(H927)</f>
        <v>8</v>
      </c>
      <c r="Y927" s="18" t="n">
        <f aca="false">ROUND((I927-H927)*1440,0)</f>
        <v>78</v>
      </c>
      <c r="Z927" s="18" t="n">
        <f aca="false">ROUND((J927-I927)*1440,0)</f>
        <v>14</v>
      </c>
      <c r="AA927" s="18" t="n">
        <f aca="false">ROUND((K927-J927)*1440,0)</f>
        <v>78</v>
      </c>
      <c r="AB927" s="18" t="n">
        <f aca="false">ROUND((L927-K927)*1440,0)</f>
        <v>8</v>
      </c>
      <c r="AC927" s="18" t="n">
        <f aca="false">ROUND((M927-L927)*1440,0)</f>
        <v>17</v>
      </c>
      <c r="AD927" s="18" t="n">
        <f aca="false">IF(N927="","",ROUND((N927-M927)*1440,0))</f>
        <v>25</v>
      </c>
      <c r="AE927" s="18" t="n">
        <f aca="false">IF(O927="","",ROUND((O927-N927)*1440,0))</f>
        <v>54</v>
      </c>
      <c r="AF927" s="18" t="n">
        <f aca="false">IF(P927="","",ROUND((P927-O927)*1440,0))</f>
        <v>7</v>
      </c>
      <c r="AG927" s="18" t="n">
        <f aca="false">IF(Q927="","",ROUND((Q927-P927)*1440,0))</f>
        <v>40</v>
      </c>
      <c r="AH927" s="18" t="n">
        <f aca="false">IF(Q927="","",ROUND((Q927-H927)*1440,0))</f>
        <v>321</v>
      </c>
      <c r="AI927" s="19" t="n">
        <f aca="false">ROUND(IF(O927="",Assumptions!$B$25-K927,O927-K927)*24,1)</f>
        <v>1.7</v>
      </c>
      <c r="AJ927" s="20" t="n">
        <f aca="false">ROUND(MAX(N(Y927)/Assumptions!$C$5, N(Z927)/Assumptions!$C$6, N(AA927)/Assumptions!$C$7, N(AB927)/Assumptions!$C$8, N(AC927)/Assumptions!$C$9, N(AD927)/Assumptions!$C$10, N(AE927)/Assumptions!$C$11, N(AF927)/Assumptions!$C$12, N(AG927)/Assumptions!$C$13),3)</f>
        <v>2.6</v>
      </c>
      <c r="AK927" s="0" t="str">
        <f aca="false">IF(OR(U927="Pending",U927="On Hold"),"Open GRN (awaiting)",IF(AJ927&lt;=1,"Within SLA",IF(ROUND(N(Y927)/Assumptions!$C$5,3)=AJ927,"Gate Wait",IF(ROUND(N(Z927)/Assumptions!$C$6,3)=AJ927,"Dock Wait",IF(ROUND(N(AA927)/Assumptions!$C$7,3)=AJ927,"Unloading",IF(ROUND(N(AB927)/Assumptions!$C$8,3)=AJ927,"Unload-to-QC Wait",IF(ROUND(N(AC927)/Assumptions!$C$9,3)=AJ927,"QC",IF(ROUND(N(AD927)/Assumptions!$C$10,3)=AJ927,"QC-to-GRN Wait",IF(ROUND(N(AE927)/Assumptions!$C$11,3)=AJ927,"GRN Processing",IF(ROUND(N(AF927)/Assumptions!$C$12,3)=AJ927,"GRN-to-Putaway Wait",IF(ROUND(N(AG927)/Assumptions!$C$13,3)=AJ927,"Putaway","Within SLA")))))))))))</f>
        <v>Gate Wait</v>
      </c>
    </row>
    <row r="928" customFormat="false" ht="15" hidden="false" customHeight="false" outlineLevel="0" collapsed="false">
      <c r="A928" s="0" t="s">
        <v>2849</v>
      </c>
      <c r="B928" s="0" t="s">
        <v>2850</v>
      </c>
      <c r="C928" s="0" t="s">
        <v>252</v>
      </c>
      <c r="D928" s="0" t="s">
        <v>147</v>
      </c>
      <c r="E928" s="0" t="s">
        <v>2851</v>
      </c>
      <c r="F928" s="0" t="s">
        <v>155</v>
      </c>
      <c r="G928" s="0" t="s">
        <v>167</v>
      </c>
      <c r="H928" s="17" t="n">
        <v>46226.3548611111</v>
      </c>
      <c r="I928" s="17" t="n">
        <v>46226.3770833333</v>
      </c>
      <c r="J928" s="17" t="n">
        <v>46226.3840277778</v>
      </c>
      <c r="K928" s="17" t="n">
        <v>46226.4145833333</v>
      </c>
      <c r="L928" s="17" t="n">
        <v>46226.4229166667</v>
      </c>
      <c r="M928" s="17" t="n">
        <v>46226.43125</v>
      </c>
      <c r="N928" s="17" t="n">
        <v>46226.4666666667</v>
      </c>
      <c r="O928" s="17" t="n">
        <v>46226.5298611111</v>
      </c>
      <c r="P928" s="17" t="n">
        <v>46226.5506944444</v>
      </c>
      <c r="Q928" s="17" t="n">
        <v>46226.5798611111</v>
      </c>
      <c r="R928" s="0" t="n">
        <v>598</v>
      </c>
      <c r="S928" s="0" t="n">
        <v>0</v>
      </c>
      <c r="T928" s="0" t="n">
        <v>0</v>
      </c>
      <c r="U928" s="18" t="s">
        <v>130</v>
      </c>
      <c r="V928" s="18" t="s">
        <v>131</v>
      </c>
      <c r="W928" s="0" t="str">
        <f aca="false">IF(AND(X928&gt;=6,X928&lt;14),"A",IF(AND(X928&gt;=14,X928&lt;22),"B","C"))</f>
        <v>A</v>
      </c>
      <c r="X928" s="18" t="n">
        <f aca="false">HOUR(H928)</f>
        <v>8</v>
      </c>
      <c r="Y928" s="18" t="n">
        <f aca="false">ROUND((I928-H928)*1440,0)</f>
        <v>32</v>
      </c>
      <c r="Z928" s="18" t="n">
        <f aca="false">ROUND((J928-I928)*1440,0)</f>
        <v>10</v>
      </c>
      <c r="AA928" s="18" t="n">
        <f aca="false">ROUND((K928-J928)*1440,0)</f>
        <v>44</v>
      </c>
      <c r="AB928" s="18" t="n">
        <f aca="false">ROUND((L928-K928)*1440,0)</f>
        <v>12</v>
      </c>
      <c r="AC928" s="18" t="n">
        <f aca="false">ROUND((M928-L928)*1440,0)</f>
        <v>12</v>
      </c>
      <c r="AD928" s="18" t="n">
        <f aca="false">IF(N928="","",ROUND((N928-M928)*1440,0))</f>
        <v>51</v>
      </c>
      <c r="AE928" s="18" t="n">
        <f aca="false">IF(O928="","",ROUND((O928-N928)*1440,0))</f>
        <v>91</v>
      </c>
      <c r="AF928" s="18" t="n">
        <f aca="false">IF(P928="","",ROUND((P928-O928)*1440,0))</f>
        <v>30</v>
      </c>
      <c r="AG928" s="18" t="n">
        <f aca="false">IF(Q928="","",ROUND((Q928-P928)*1440,0))</f>
        <v>42</v>
      </c>
      <c r="AH928" s="18" t="n">
        <f aca="false">IF(Q928="","",ROUND((Q928-H928)*1440,0))</f>
        <v>324</v>
      </c>
      <c r="AI928" s="19" t="n">
        <f aca="false">ROUND(IF(O928="",Assumptions!$B$25-K928,O928-K928)*24,1)</f>
        <v>2.8</v>
      </c>
      <c r="AJ928" s="20" t="n">
        <f aca="false">ROUND(MAX(N(Y928)/Assumptions!$C$5, N(Z928)/Assumptions!$C$6, N(AA928)/Assumptions!$C$7, N(AB928)/Assumptions!$C$8, N(AC928)/Assumptions!$C$9, N(AD928)/Assumptions!$C$10, N(AE928)/Assumptions!$C$11, N(AF928)/Assumptions!$C$12, N(AG928)/Assumptions!$C$13),3)</f>
        <v>2.022</v>
      </c>
      <c r="AK928" s="0" t="str">
        <f aca="false">IF(OR(U928="Pending",U928="On Hold"),"Open GRN (awaiting)",IF(AJ928&lt;=1,"Within SLA",IF(ROUND(N(Y928)/Assumptions!$C$5,3)=AJ928,"Gate Wait",IF(ROUND(N(Z928)/Assumptions!$C$6,3)=AJ928,"Dock Wait",IF(ROUND(N(AA928)/Assumptions!$C$7,3)=AJ928,"Unloading",IF(ROUND(N(AB928)/Assumptions!$C$8,3)=AJ928,"Unload-to-QC Wait",IF(ROUND(N(AC928)/Assumptions!$C$9,3)=AJ928,"QC",IF(ROUND(N(AD928)/Assumptions!$C$10,3)=AJ928,"QC-to-GRN Wait",IF(ROUND(N(AE928)/Assumptions!$C$11,3)=AJ928,"GRN Processing",IF(ROUND(N(AF928)/Assumptions!$C$12,3)=AJ928,"GRN-to-Putaway Wait",IF(ROUND(N(AG928)/Assumptions!$C$13,3)=AJ928,"Putaway","Within SLA")))))))))))</f>
        <v>GRN Processing</v>
      </c>
    </row>
    <row r="929" customFormat="false" ht="15" hidden="false" customHeight="false" outlineLevel="0" collapsed="false">
      <c r="A929" s="0" t="s">
        <v>2852</v>
      </c>
      <c r="B929" s="0" t="s">
        <v>2853</v>
      </c>
      <c r="C929" s="0" t="s">
        <v>184</v>
      </c>
      <c r="D929" s="0" t="s">
        <v>147</v>
      </c>
      <c r="E929" s="0" t="s">
        <v>2854</v>
      </c>
      <c r="F929" s="0" t="s">
        <v>177</v>
      </c>
      <c r="G929" s="0" t="s">
        <v>150</v>
      </c>
      <c r="H929" s="17" t="n">
        <v>46226.3784722222</v>
      </c>
      <c r="I929" s="17" t="n">
        <v>46226.4743055556</v>
      </c>
      <c r="J929" s="17" t="n">
        <v>46226.48125</v>
      </c>
      <c r="K929" s="17" t="n">
        <v>46226.4979166667</v>
      </c>
      <c r="L929" s="17" t="n">
        <v>46226.5013888889</v>
      </c>
      <c r="M929" s="17" t="n">
        <v>46226.5222222222</v>
      </c>
      <c r="N929" s="17" t="n">
        <v>46226.6444444444</v>
      </c>
      <c r="O929" s="17" t="n">
        <v>46226.7291666667</v>
      </c>
      <c r="P929" s="17" t="n">
        <v>46226.7423611111</v>
      </c>
      <c r="Q929" s="17" t="n">
        <v>46226.75</v>
      </c>
      <c r="R929" s="0" t="n">
        <v>115</v>
      </c>
      <c r="S929" s="0" t="n">
        <v>0</v>
      </c>
      <c r="T929" s="0" t="n">
        <v>0</v>
      </c>
      <c r="U929" s="18" t="s">
        <v>130</v>
      </c>
      <c r="V929" s="18" t="s">
        <v>131</v>
      </c>
      <c r="W929" s="0" t="str">
        <f aca="false">IF(AND(X929&gt;=6,X929&lt;14),"A",IF(AND(X929&gt;=14,X929&lt;22),"B","C"))</f>
        <v>A</v>
      </c>
      <c r="X929" s="18" t="n">
        <f aca="false">HOUR(H929)</f>
        <v>9</v>
      </c>
      <c r="Y929" s="18" t="n">
        <f aca="false">ROUND((I929-H929)*1440,0)</f>
        <v>138</v>
      </c>
      <c r="Z929" s="18" t="n">
        <f aca="false">ROUND((J929-I929)*1440,0)</f>
        <v>10</v>
      </c>
      <c r="AA929" s="18" t="n">
        <f aca="false">ROUND((K929-J929)*1440,0)</f>
        <v>24</v>
      </c>
      <c r="AB929" s="18" t="n">
        <f aca="false">ROUND((L929-K929)*1440,0)</f>
        <v>5</v>
      </c>
      <c r="AC929" s="18" t="n">
        <f aca="false">ROUND((M929-L929)*1440,0)</f>
        <v>30</v>
      </c>
      <c r="AD929" s="18" t="n">
        <f aca="false">IF(N929="","",ROUND((N929-M929)*1440,0))</f>
        <v>176</v>
      </c>
      <c r="AE929" s="18" t="n">
        <f aca="false">IF(O929="","",ROUND((O929-N929)*1440,0))</f>
        <v>122</v>
      </c>
      <c r="AF929" s="18" t="n">
        <f aca="false">IF(P929="","",ROUND((P929-O929)*1440,0))</f>
        <v>19</v>
      </c>
      <c r="AG929" s="18" t="n">
        <f aca="false">IF(Q929="","",ROUND((Q929-P929)*1440,0))</f>
        <v>11</v>
      </c>
      <c r="AH929" s="18" t="n">
        <f aca="false">IF(Q929="","",ROUND((Q929-H929)*1440,0))</f>
        <v>535</v>
      </c>
      <c r="AI929" s="19" t="n">
        <f aca="false">ROUND(IF(O929="",Assumptions!$B$25-K929,O929-K929)*24,1)</f>
        <v>5.6</v>
      </c>
      <c r="AJ929" s="20" t="n">
        <f aca="false">ROUND(MAX(N(Y929)/Assumptions!$C$5, N(Z929)/Assumptions!$C$6, N(AA929)/Assumptions!$C$7, N(AB929)/Assumptions!$C$8, N(AC929)/Assumptions!$C$9, N(AD929)/Assumptions!$C$10, N(AE929)/Assumptions!$C$11, N(AF929)/Assumptions!$C$12, N(AG929)/Assumptions!$C$13),3)</f>
        <v>5.867</v>
      </c>
      <c r="AK929" s="0" t="str">
        <f aca="false">IF(OR(U929="Pending",U929="On Hold"),"Open GRN (awaiting)",IF(AJ929&lt;=1,"Within SLA",IF(ROUND(N(Y929)/Assumptions!$C$5,3)=AJ929,"Gate Wait",IF(ROUND(N(Z929)/Assumptions!$C$6,3)=AJ929,"Dock Wait",IF(ROUND(N(AA929)/Assumptions!$C$7,3)=AJ929,"Unloading",IF(ROUND(N(AB929)/Assumptions!$C$8,3)=AJ929,"Unload-to-QC Wait",IF(ROUND(N(AC929)/Assumptions!$C$9,3)=AJ929,"QC",IF(ROUND(N(AD929)/Assumptions!$C$10,3)=AJ929,"QC-to-GRN Wait",IF(ROUND(N(AE929)/Assumptions!$C$11,3)=AJ929,"GRN Processing",IF(ROUND(N(AF929)/Assumptions!$C$12,3)=AJ929,"GRN-to-Putaway Wait",IF(ROUND(N(AG929)/Assumptions!$C$13,3)=AJ929,"Putaway","Within SLA")))))))))))</f>
        <v>QC-to-GRN Wait</v>
      </c>
    </row>
    <row r="930" customFormat="false" ht="15" hidden="false" customHeight="false" outlineLevel="0" collapsed="false">
      <c r="A930" s="0" t="s">
        <v>2855</v>
      </c>
      <c r="B930" s="0" t="s">
        <v>2856</v>
      </c>
      <c r="C930" s="0" t="s">
        <v>170</v>
      </c>
      <c r="D930" s="0" t="s">
        <v>147</v>
      </c>
      <c r="E930" s="0" t="s">
        <v>2857</v>
      </c>
      <c r="F930" s="0" t="s">
        <v>172</v>
      </c>
      <c r="G930" s="0" t="s">
        <v>150</v>
      </c>
      <c r="H930" s="17" t="n">
        <v>46226.3881944444</v>
      </c>
      <c r="I930" s="17" t="n">
        <v>46226.3972222222</v>
      </c>
      <c r="J930" s="17" t="n">
        <v>46226.4006944444</v>
      </c>
      <c r="K930" s="17" t="n">
        <v>46226.4131944445</v>
      </c>
      <c r="L930" s="17" t="n">
        <v>46226.4173611111</v>
      </c>
      <c r="M930" s="17" t="n">
        <v>46226.4625</v>
      </c>
      <c r="N930" s="17" t="n">
        <v>46226.4819444444</v>
      </c>
      <c r="O930" s="17" t="n">
        <v>46226.58125</v>
      </c>
      <c r="P930" s="17" t="n">
        <v>46226.5875</v>
      </c>
      <c r="Q930" s="17" t="n">
        <v>46226.60625</v>
      </c>
      <c r="R930" s="0" t="n">
        <v>196</v>
      </c>
      <c r="S930" s="0" t="n">
        <v>0</v>
      </c>
      <c r="T930" s="0" t="n">
        <v>0</v>
      </c>
      <c r="U930" s="18" t="s">
        <v>130</v>
      </c>
      <c r="V930" s="18" t="s">
        <v>131</v>
      </c>
      <c r="W930" s="0" t="str">
        <f aca="false">IF(AND(X930&gt;=6,X930&lt;14),"A",IF(AND(X930&gt;=14,X930&lt;22),"B","C"))</f>
        <v>A</v>
      </c>
      <c r="X930" s="18" t="n">
        <f aca="false">HOUR(H930)</f>
        <v>9</v>
      </c>
      <c r="Y930" s="18" t="n">
        <f aca="false">ROUND((I930-H930)*1440,0)</f>
        <v>13</v>
      </c>
      <c r="Z930" s="18" t="n">
        <f aca="false">ROUND((J930-I930)*1440,0)</f>
        <v>5</v>
      </c>
      <c r="AA930" s="18" t="n">
        <f aca="false">ROUND((K930-J930)*1440,0)</f>
        <v>18</v>
      </c>
      <c r="AB930" s="18" t="n">
        <f aca="false">ROUND((L930-K930)*1440,0)</f>
        <v>6</v>
      </c>
      <c r="AC930" s="18" t="n">
        <f aca="false">ROUND((M930-L930)*1440,0)</f>
        <v>65</v>
      </c>
      <c r="AD930" s="18" t="n">
        <f aca="false">IF(N930="","",ROUND((N930-M930)*1440,0))</f>
        <v>28</v>
      </c>
      <c r="AE930" s="18" t="n">
        <f aca="false">IF(O930="","",ROUND((O930-N930)*1440,0))</f>
        <v>143</v>
      </c>
      <c r="AF930" s="18" t="n">
        <f aca="false">IF(P930="","",ROUND((P930-O930)*1440,0))</f>
        <v>9</v>
      </c>
      <c r="AG930" s="18" t="n">
        <f aca="false">IF(Q930="","",ROUND((Q930-P930)*1440,0))</f>
        <v>27</v>
      </c>
      <c r="AH930" s="18" t="n">
        <f aca="false">IF(Q930="","",ROUND((Q930-H930)*1440,0))</f>
        <v>314</v>
      </c>
      <c r="AI930" s="19" t="n">
        <f aca="false">ROUND(IF(O930="",Assumptions!$B$25-K930,O930-K930)*24,1)</f>
        <v>4</v>
      </c>
      <c r="AJ930" s="20" t="n">
        <f aca="false">ROUND(MAX(N(Y930)/Assumptions!$C$5, N(Z930)/Assumptions!$C$6, N(AA930)/Assumptions!$C$7, N(AB930)/Assumptions!$C$8, N(AC930)/Assumptions!$C$9, N(AD930)/Assumptions!$C$10, N(AE930)/Assumptions!$C$11, N(AF930)/Assumptions!$C$12, N(AG930)/Assumptions!$C$13),3)</f>
        <v>3.178</v>
      </c>
      <c r="AK930" s="0" t="str">
        <f aca="false">IF(OR(U930="Pending",U930="On Hold"),"Open GRN (awaiting)",IF(AJ930&lt;=1,"Within SLA",IF(ROUND(N(Y930)/Assumptions!$C$5,3)=AJ930,"Gate Wait",IF(ROUND(N(Z930)/Assumptions!$C$6,3)=AJ930,"Dock Wait",IF(ROUND(N(AA930)/Assumptions!$C$7,3)=AJ930,"Unloading",IF(ROUND(N(AB930)/Assumptions!$C$8,3)=AJ930,"Unload-to-QC Wait",IF(ROUND(N(AC930)/Assumptions!$C$9,3)=AJ930,"QC",IF(ROUND(N(AD930)/Assumptions!$C$10,3)=AJ930,"QC-to-GRN Wait",IF(ROUND(N(AE930)/Assumptions!$C$11,3)=AJ930,"GRN Processing",IF(ROUND(N(AF930)/Assumptions!$C$12,3)=AJ930,"GRN-to-Putaway Wait",IF(ROUND(N(AG930)/Assumptions!$C$13,3)=AJ930,"Putaway","Within SLA")))))))))))</f>
        <v>GRN Processing</v>
      </c>
    </row>
    <row r="931" customFormat="false" ht="15" hidden="false" customHeight="false" outlineLevel="0" collapsed="false">
      <c r="A931" s="0" t="s">
        <v>2858</v>
      </c>
      <c r="B931" s="0" t="s">
        <v>2859</v>
      </c>
      <c r="C931" s="0" t="s">
        <v>170</v>
      </c>
      <c r="D931" s="0" t="s">
        <v>147</v>
      </c>
      <c r="E931" s="0" t="s">
        <v>2860</v>
      </c>
      <c r="F931" s="0" t="s">
        <v>172</v>
      </c>
      <c r="G931" s="0" t="s">
        <v>150</v>
      </c>
      <c r="H931" s="17" t="n">
        <v>46226.3930555556</v>
      </c>
      <c r="I931" s="17" t="n">
        <v>46226.4305555556</v>
      </c>
      <c r="J931" s="17" t="n">
        <v>46226.4340277778</v>
      </c>
      <c r="K931" s="17" t="n">
        <v>46226.4548611111</v>
      </c>
      <c r="L931" s="17" t="n">
        <v>46226.4659722222</v>
      </c>
      <c r="M931" s="17" t="n">
        <v>46226.4881944444</v>
      </c>
      <c r="N931" s="17" t="n">
        <v>46226.5055555556</v>
      </c>
      <c r="O931" s="17" t="n">
        <v>46226.5236111111</v>
      </c>
      <c r="P931" s="17" t="n">
        <v>46226.5326388889</v>
      </c>
      <c r="Q931" s="17" t="n">
        <v>46226.5430555556</v>
      </c>
      <c r="R931" s="0" t="n">
        <v>190</v>
      </c>
      <c r="S931" s="0" t="n">
        <v>0</v>
      </c>
      <c r="T931" s="0" t="n">
        <v>0</v>
      </c>
      <c r="U931" s="18" t="s">
        <v>130</v>
      </c>
      <c r="V931" s="18" t="s">
        <v>82</v>
      </c>
      <c r="W931" s="0" t="str">
        <f aca="false">IF(AND(X931&gt;=6,X931&lt;14),"A",IF(AND(X931&gt;=14,X931&lt;22),"B","C"))</f>
        <v>A</v>
      </c>
      <c r="X931" s="18" t="n">
        <f aca="false">HOUR(H931)</f>
        <v>9</v>
      </c>
      <c r="Y931" s="18" t="n">
        <f aca="false">ROUND((I931-H931)*1440,0)</f>
        <v>54</v>
      </c>
      <c r="Z931" s="18" t="n">
        <f aca="false">ROUND((J931-I931)*1440,0)</f>
        <v>5</v>
      </c>
      <c r="AA931" s="18" t="n">
        <f aca="false">ROUND((K931-J931)*1440,0)</f>
        <v>30</v>
      </c>
      <c r="AB931" s="18" t="n">
        <f aca="false">ROUND((L931-K931)*1440,0)</f>
        <v>16</v>
      </c>
      <c r="AC931" s="18" t="n">
        <f aca="false">ROUND((M931-L931)*1440,0)</f>
        <v>32</v>
      </c>
      <c r="AD931" s="18" t="n">
        <f aca="false">IF(N931="","",ROUND((N931-M931)*1440,0))</f>
        <v>25</v>
      </c>
      <c r="AE931" s="18" t="n">
        <f aca="false">IF(O931="","",ROUND((O931-N931)*1440,0))</f>
        <v>26</v>
      </c>
      <c r="AF931" s="18" t="n">
        <f aca="false">IF(P931="","",ROUND((P931-O931)*1440,0))</f>
        <v>13</v>
      </c>
      <c r="AG931" s="18" t="n">
        <f aca="false">IF(Q931="","",ROUND((Q931-P931)*1440,0))</f>
        <v>15</v>
      </c>
      <c r="AH931" s="18" t="n">
        <f aca="false">IF(Q931="","",ROUND((Q931-H931)*1440,0))</f>
        <v>216</v>
      </c>
      <c r="AI931" s="19" t="n">
        <f aca="false">ROUND(IF(O931="",Assumptions!$B$25-K931,O931-K931)*24,1)</f>
        <v>1.7</v>
      </c>
      <c r="AJ931" s="20" t="n">
        <f aca="false">ROUND(MAX(N(Y931)/Assumptions!$C$5, N(Z931)/Assumptions!$C$6, N(AA931)/Assumptions!$C$7, N(AB931)/Assumptions!$C$8, N(AC931)/Assumptions!$C$9, N(AD931)/Assumptions!$C$10, N(AE931)/Assumptions!$C$11, N(AF931)/Assumptions!$C$12, N(AG931)/Assumptions!$C$13),3)</f>
        <v>1.8</v>
      </c>
      <c r="AK931" s="0" t="str">
        <f aca="false">IF(OR(U931="Pending",U931="On Hold"),"Open GRN (awaiting)",IF(AJ931&lt;=1,"Within SLA",IF(ROUND(N(Y931)/Assumptions!$C$5,3)=AJ931,"Gate Wait",IF(ROUND(N(Z931)/Assumptions!$C$6,3)=AJ931,"Dock Wait",IF(ROUND(N(AA931)/Assumptions!$C$7,3)=AJ931,"Unloading",IF(ROUND(N(AB931)/Assumptions!$C$8,3)=AJ931,"Unload-to-QC Wait",IF(ROUND(N(AC931)/Assumptions!$C$9,3)=AJ931,"QC",IF(ROUND(N(AD931)/Assumptions!$C$10,3)=AJ931,"QC-to-GRN Wait",IF(ROUND(N(AE931)/Assumptions!$C$11,3)=AJ931,"GRN Processing",IF(ROUND(N(AF931)/Assumptions!$C$12,3)=AJ931,"GRN-to-Putaway Wait",IF(ROUND(N(AG931)/Assumptions!$C$13,3)=AJ931,"Putaway","Within SLA")))))))))))</f>
        <v>Gate Wait</v>
      </c>
    </row>
    <row r="932" customFormat="false" ht="15" hidden="false" customHeight="false" outlineLevel="0" collapsed="false">
      <c r="A932" s="0" t="s">
        <v>2861</v>
      </c>
      <c r="B932" s="0" t="s">
        <v>2862</v>
      </c>
      <c r="C932" s="0" t="s">
        <v>218</v>
      </c>
      <c r="D932" s="0" t="s">
        <v>147</v>
      </c>
      <c r="E932" s="0" t="s">
        <v>2863</v>
      </c>
      <c r="F932" s="0" t="s">
        <v>137</v>
      </c>
      <c r="G932" s="0" t="s">
        <v>150</v>
      </c>
      <c r="H932" s="17" t="n">
        <v>46226.4263888889</v>
      </c>
      <c r="I932" s="17" t="n">
        <v>46226.4472222222</v>
      </c>
      <c r="J932" s="17" t="n">
        <v>46226.4506944444</v>
      </c>
      <c r="K932" s="17" t="n">
        <v>46226.4645833333</v>
      </c>
      <c r="L932" s="17" t="n">
        <v>46226.46875</v>
      </c>
      <c r="M932" s="17" t="n">
        <v>46226.4791666667</v>
      </c>
      <c r="N932" s="17" t="n">
        <v>46226.5333333333</v>
      </c>
      <c r="O932" s="17" t="n">
        <v>46226.5944444445</v>
      </c>
      <c r="P932" s="17" t="n">
        <v>46226.6013888889</v>
      </c>
      <c r="Q932" s="17" t="n">
        <v>46226.6298611111</v>
      </c>
      <c r="R932" s="0" t="n">
        <v>286</v>
      </c>
      <c r="S932" s="0" t="n">
        <v>0</v>
      </c>
      <c r="T932" s="0" t="n">
        <v>0</v>
      </c>
      <c r="U932" s="18" t="s">
        <v>130</v>
      </c>
      <c r="V932" s="18" t="s">
        <v>144</v>
      </c>
      <c r="W932" s="0" t="str">
        <f aca="false">IF(AND(X932&gt;=6,X932&lt;14),"A",IF(AND(X932&gt;=14,X932&lt;22),"B","C"))</f>
        <v>A</v>
      </c>
      <c r="X932" s="18" t="n">
        <f aca="false">HOUR(H932)</f>
        <v>10</v>
      </c>
      <c r="Y932" s="18" t="n">
        <f aca="false">ROUND((I932-H932)*1440,0)</f>
        <v>30</v>
      </c>
      <c r="Z932" s="18" t="n">
        <f aca="false">ROUND((J932-I932)*1440,0)</f>
        <v>5</v>
      </c>
      <c r="AA932" s="18" t="n">
        <f aca="false">ROUND((K932-J932)*1440,0)</f>
        <v>20</v>
      </c>
      <c r="AB932" s="18" t="n">
        <f aca="false">ROUND((L932-K932)*1440,0)</f>
        <v>6</v>
      </c>
      <c r="AC932" s="18" t="n">
        <f aca="false">ROUND((M932-L932)*1440,0)</f>
        <v>15</v>
      </c>
      <c r="AD932" s="18" t="n">
        <f aca="false">IF(N932="","",ROUND((N932-M932)*1440,0))</f>
        <v>78</v>
      </c>
      <c r="AE932" s="18" t="n">
        <f aca="false">IF(O932="","",ROUND((O932-N932)*1440,0))</f>
        <v>88</v>
      </c>
      <c r="AF932" s="18" t="n">
        <f aca="false">IF(P932="","",ROUND((P932-O932)*1440,0))</f>
        <v>10</v>
      </c>
      <c r="AG932" s="18" t="n">
        <f aca="false">IF(Q932="","",ROUND((Q932-P932)*1440,0))</f>
        <v>41</v>
      </c>
      <c r="AH932" s="18" t="n">
        <f aca="false">IF(Q932="","",ROUND((Q932-H932)*1440,0))</f>
        <v>293</v>
      </c>
      <c r="AI932" s="19" t="n">
        <f aca="false">ROUND(IF(O932="",Assumptions!$B$25-K932,O932-K932)*24,1)</f>
        <v>3.1</v>
      </c>
      <c r="AJ932" s="20" t="n">
        <f aca="false">ROUND(MAX(N(Y932)/Assumptions!$C$5, N(Z932)/Assumptions!$C$6, N(AA932)/Assumptions!$C$7, N(AB932)/Assumptions!$C$8, N(AC932)/Assumptions!$C$9, N(AD932)/Assumptions!$C$10, N(AE932)/Assumptions!$C$11, N(AF932)/Assumptions!$C$12, N(AG932)/Assumptions!$C$13),3)</f>
        <v>2.6</v>
      </c>
      <c r="AK932" s="0" t="str">
        <f aca="false">IF(OR(U932="Pending",U932="On Hold"),"Open GRN (awaiting)",IF(AJ932&lt;=1,"Within SLA",IF(ROUND(N(Y932)/Assumptions!$C$5,3)=AJ932,"Gate Wait",IF(ROUND(N(Z932)/Assumptions!$C$6,3)=AJ932,"Dock Wait",IF(ROUND(N(AA932)/Assumptions!$C$7,3)=AJ932,"Unloading",IF(ROUND(N(AB932)/Assumptions!$C$8,3)=AJ932,"Unload-to-QC Wait",IF(ROUND(N(AC932)/Assumptions!$C$9,3)=AJ932,"QC",IF(ROUND(N(AD932)/Assumptions!$C$10,3)=AJ932,"QC-to-GRN Wait",IF(ROUND(N(AE932)/Assumptions!$C$11,3)=AJ932,"GRN Processing",IF(ROUND(N(AF932)/Assumptions!$C$12,3)=AJ932,"GRN-to-Putaway Wait",IF(ROUND(N(AG932)/Assumptions!$C$13,3)=AJ932,"Putaway","Within SLA")))))))))))</f>
        <v>QC-to-GRN Wait</v>
      </c>
    </row>
    <row r="933" customFormat="false" ht="15" hidden="false" customHeight="false" outlineLevel="0" collapsed="false">
      <c r="A933" s="0" t="s">
        <v>2864</v>
      </c>
      <c r="B933" s="0" t="s">
        <v>2865</v>
      </c>
      <c r="C933" s="0" t="s">
        <v>118</v>
      </c>
      <c r="D933" s="0" t="s">
        <v>119</v>
      </c>
      <c r="E933" s="0" t="s">
        <v>2866</v>
      </c>
      <c r="F933" s="0" t="s">
        <v>121</v>
      </c>
      <c r="G933" s="0" t="s">
        <v>129</v>
      </c>
      <c r="H933" s="17" t="n">
        <v>46226.4270833333</v>
      </c>
      <c r="I933" s="17" t="n">
        <v>46226.4402777778</v>
      </c>
      <c r="J933" s="17" t="n">
        <v>46226.4541666667</v>
      </c>
      <c r="K933" s="17" t="n">
        <v>46226.4895833333</v>
      </c>
      <c r="L933" s="17" t="n">
        <v>46226.50625</v>
      </c>
      <c r="M933" s="17" t="n">
        <v>46226.5173611111</v>
      </c>
      <c r="N933" s="17" t="n">
        <v>46226.5479166667</v>
      </c>
      <c r="O933" s="17" t="n">
        <v>46226.5958333333</v>
      </c>
      <c r="P933" s="17" t="n">
        <v>46226.6020833333</v>
      </c>
      <c r="Q933" s="17" t="n">
        <v>46226.6104166667</v>
      </c>
      <c r="R933" s="0" t="n">
        <v>259</v>
      </c>
      <c r="S933" s="0" t="n">
        <v>0</v>
      </c>
      <c r="T933" s="0" t="n">
        <v>0</v>
      </c>
      <c r="U933" s="18" t="s">
        <v>130</v>
      </c>
      <c r="V933" s="18" t="s">
        <v>144</v>
      </c>
      <c r="W933" s="0" t="str">
        <f aca="false">IF(AND(X933&gt;=6,X933&lt;14),"A",IF(AND(X933&gt;=14,X933&lt;22),"B","C"))</f>
        <v>A</v>
      </c>
      <c r="X933" s="18" t="n">
        <f aca="false">HOUR(H933)</f>
        <v>10</v>
      </c>
      <c r="Y933" s="18" t="n">
        <f aca="false">ROUND((I933-H933)*1440,0)</f>
        <v>19</v>
      </c>
      <c r="Z933" s="18" t="n">
        <f aca="false">ROUND((J933-I933)*1440,0)</f>
        <v>20</v>
      </c>
      <c r="AA933" s="18" t="n">
        <f aca="false">ROUND((K933-J933)*1440,0)</f>
        <v>51</v>
      </c>
      <c r="AB933" s="18" t="n">
        <f aca="false">ROUND((L933-K933)*1440,0)</f>
        <v>24</v>
      </c>
      <c r="AC933" s="18" t="n">
        <f aca="false">ROUND((M933-L933)*1440,0)</f>
        <v>16</v>
      </c>
      <c r="AD933" s="18" t="n">
        <f aca="false">IF(N933="","",ROUND((N933-M933)*1440,0))</f>
        <v>44</v>
      </c>
      <c r="AE933" s="18" t="n">
        <f aca="false">IF(O933="","",ROUND((O933-N933)*1440,0))</f>
        <v>69</v>
      </c>
      <c r="AF933" s="18" t="n">
        <f aca="false">IF(P933="","",ROUND((P933-O933)*1440,0))</f>
        <v>9</v>
      </c>
      <c r="AG933" s="18" t="n">
        <f aca="false">IF(Q933="","",ROUND((Q933-P933)*1440,0))</f>
        <v>12</v>
      </c>
      <c r="AH933" s="18" t="n">
        <f aca="false">IF(Q933="","",ROUND((Q933-H933)*1440,0))</f>
        <v>264</v>
      </c>
      <c r="AI933" s="19" t="n">
        <f aca="false">ROUND(IF(O933="",Assumptions!$B$25-K933,O933-K933)*24,1)</f>
        <v>2.6</v>
      </c>
      <c r="AJ933" s="20" t="n">
        <f aca="false">ROUND(MAX(N(Y933)/Assumptions!$C$5, N(Z933)/Assumptions!$C$6, N(AA933)/Assumptions!$C$7, N(AB933)/Assumptions!$C$8, N(AC933)/Assumptions!$C$9, N(AD933)/Assumptions!$C$10, N(AE933)/Assumptions!$C$11, N(AF933)/Assumptions!$C$12, N(AG933)/Assumptions!$C$13),3)</f>
        <v>1.6</v>
      </c>
      <c r="AK933" s="0" t="str">
        <f aca="false">IF(OR(U933="Pending",U933="On Hold"),"Open GRN (awaiting)",IF(AJ933&lt;=1,"Within SLA",IF(ROUND(N(Y933)/Assumptions!$C$5,3)=AJ933,"Gate Wait",IF(ROUND(N(Z933)/Assumptions!$C$6,3)=AJ933,"Dock Wait",IF(ROUND(N(AA933)/Assumptions!$C$7,3)=AJ933,"Unloading",IF(ROUND(N(AB933)/Assumptions!$C$8,3)=AJ933,"Unload-to-QC Wait",IF(ROUND(N(AC933)/Assumptions!$C$9,3)=AJ933,"QC",IF(ROUND(N(AD933)/Assumptions!$C$10,3)=AJ933,"QC-to-GRN Wait",IF(ROUND(N(AE933)/Assumptions!$C$11,3)=AJ933,"GRN Processing",IF(ROUND(N(AF933)/Assumptions!$C$12,3)=AJ933,"GRN-to-Putaway Wait",IF(ROUND(N(AG933)/Assumptions!$C$13,3)=AJ933,"Putaway","Within SLA")))))))))))</f>
        <v>Unload-to-QC Wait</v>
      </c>
    </row>
    <row r="934" customFormat="false" ht="15" hidden="false" customHeight="false" outlineLevel="0" collapsed="false">
      <c r="A934" s="0" t="s">
        <v>2867</v>
      </c>
      <c r="B934" s="0" t="s">
        <v>2868</v>
      </c>
      <c r="C934" s="0" t="s">
        <v>153</v>
      </c>
      <c r="D934" s="0" t="s">
        <v>119</v>
      </c>
      <c r="E934" s="0" t="s">
        <v>2869</v>
      </c>
      <c r="F934" s="0" t="s">
        <v>149</v>
      </c>
      <c r="G934" s="0" t="s">
        <v>129</v>
      </c>
      <c r="H934" s="17" t="n">
        <v>46226.4368055556</v>
      </c>
      <c r="I934" s="17" t="n">
        <v>46226.5229166667</v>
      </c>
      <c r="J934" s="17" t="n">
        <v>46226.5298611111</v>
      </c>
      <c r="K934" s="17" t="n">
        <v>46226.5527777778</v>
      </c>
      <c r="L934" s="17" t="n">
        <v>46226.5597222222</v>
      </c>
      <c r="M934" s="17" t="n">
        <v>46226.6020833333</v>
      </c>
      <c r="N934" s="17" t="n">
        <v>46226.6638888889</v>
      </c>
      <c r="O934" s="17" t="n">
        <v>46226.6847222222</v>
      </c>
      <c r="P934" s="17" t="n">
        <v>46226.6951388889</v>
      </c>
      <c r="Q934" s="17" t="n">
        <v>46226.7118055556</v>
      </c>
      <c r="R934" s="0" t="n">
        <v>370</v>
      </c>
      <c r="S934" s="0" t="n">
        <v>0</v>
      </c>
      <c r="T934" s="0" t="n">
        <v>5</v>
      </c>
      <c r="U934" s="18" t="s">
        <v>123</v>
      </c>
      <c r="V934" s="18" t="s">
        <v>139</v>
      </c>
      <c r="W934" s="0" t="str">
        <f aca="false">IF(AND(X934&gt;=6,X934&lt;14),"A",IF(AND(X934&gt;=14,X934&lt;22),"B","C"))</f>
        <v>A</v>
      </c>
      <c r="X934" s="18" t="n">
        <f aca="false">HOUR(H934)</f>
        <v>10</v>
      </c>
      <c r="Y934" s="18" t="n">
        <f aca="false">ROUND((I934-H934)*1440,0)</f>
        <v>124</v>
      </c>
      <c r="Z934" s="18" t="n">
        <f aca="false">ROUND((J934-I934)*1440,0)</f>
        <v>10</v>
      </c>
      <c r="AA934" s="18" t="n">
        <f aca="false">ROUND((K934-J934)*1440,0)</f>
        <v>33</v>
      </c>
      <c r="AB934" s="18" t="n">
        <f aca="false">ROUND((L934-K934)*1440,0)</f>
        <v>10</v>
      </c>
      <c r="AC934" s="18" t="n">
        <f aca="false">ROUND((M934-L934)*1440,0)</f>
        <v>61</v>
      </c>
      <c r="AD934" s="18" t="n">
        <f aca="false">IF(N934="","",ROUND((N934-M934)*1440,0))</f>
        <v>89</v>
      </c>
      <c r="AE934" s="18" t="n">
        <f aca="false">IF(O934="","",ROUND((O934-N934)*1440,0))</f>
        <v>30</v>
      </c>
      <c r="AF934" s="18" t="n">
        <f aca="false">IF(P934="","",ROUND((P934-O934)*1440,0))</f>
        <v>15</v>
      </c>
      <c r="AG934" s="18" t="n">
        <f aca="false">IF(Q934="","",ROUND((Q934-P934)*1440,0))</f>
        <v>24</v>
      </c>
      <c r="AH934" s="18" t="n">
        <f aca="false">IF(Q934="","",ROUND((Q934-H934)*1440,0))</f>
        <v>396</v>
      </c>
      <c r="AI934" s="19" t="n">
        <f aca="false">ROUND(IF(O934="",Assumptions!$B$25-K934,O934-K934)*24,1)</f>
        <v>3.2</v>
      </c>
      <c r="AJ934" s="20" t="n">
        <f aca="false">ROUND(MAX(N(Y934)/Assumptions!$C$5, N(Z934)/Assumptions!$C$6, N(AA934)/Assumptions!$C$7, N(AB934)/Assumptions!$C$8, N(AC934)/Assumptions!$C$9, N(AD934)/Assumptions!$C$10, N(AE934)/Assumptions!$C$11, N(AF934)/Assumptions!$C$12, N(AG934)/Assumptions!$C$13),3)</f>
        <v>4.133</v>
      </c>
      <c r="AK934" s="0" t="str">
        <f aca="false">IF(OR(U934="Pending",U934="On Hold"),"Open GRN (awaiting)",IF(AJ934&lt;=1,"Within SLA",IF(ROUND(N(Y934)/Assumptions!$C$5,3)=AJ934,"Gate Wait",IF(ROUND(N(Z934)/Assumptions!$C$6,3)=AJ934,"Dock Wait",IF(ROUND(N(AA934)/Assumptions!$C$7,3)=AJ934,"Unloading",IF(ROUND(N(AB934)/Assumptions!$C$8,3)=AJ934,"Unload-to-QC Wait",IF(ROUND(N(AC934)/Assumptions!$C$9,3)=AJ934,"QC",IF(ROUND(N(AD934)/Assumptions!$C$10,3)=AJ934,"QC-to-GRN Wait",IF(ROUND(N(AE934)/Assumptions!$C$11,3)=AJ934,"GRN Processing",IF(ROUND(N(AF934)/Assumptions!$C$12,3)=AJ934,"GRN-to-Putaway Wait",IF(ROUND(N(AG934)/Assumptions!$C$13,3)=AJ934,"Putaway","Within SLA")))))))))))</f>
        <v>Gate Wait</v>
      </c>
    </row>
    <row r="935" customFormat="false" ht="15" hidden="false" customHeight="false" outlineLevel="0" collapsed="false">
      <c r="A935" s="0" t="s">
        <v>2870</v>
      </c>
      <c r="B935" s="0" t="s">
        <v>2871</v>
      </c>
      <c r="C935" s="0" t="s">
        <v>126</v>
      </c>
      <c r="D935" s="0" t="s">
        <v>119</v>
      </c>
      <c r="E935" s="0" t="s">
        <v>2872</v>
      </c>
      <c r="F935" s="0" t="s">
        <v>128</v>
      </c>
      <c r="G935" s="0" t="s">
        <v>129</v>
      </c>
      <c r="H935" s="17" t="n">
        <v>46226.4555555556</v>
      </c>
      <c r="I935" s="17" t="n">
        <v>46226.4673611111</v>
      </c>
      <c r="J935" s="17" t="n">
        <v>46226.4722222222</v>
      </c>
      <c r="K935" s="17" t="n">
        <v>46226.4965277778</v>
      </c>
      <c r="L935" s="17" t="n">
        <v>46226.5069444445</v>
      </c>
      <c r="M935" s="17" t="n">
        <v>46226.5604166667</v>
      </c>
      <c r="N935" s="17" t="n">
        <v>46226.5729166667</v>
      </c>
      <c r="O935" s="17" t="n">
        <v>46226.5979166667</v>
      </c>
      <c r="P935" s="17" t="n">
        <v>46226.6125</v>
      </c>
      <c r="Q935" s="17" t="n">
        <v>46226.6277777778</v>
      </c>
      <c r="R935" s="0" t="n">
        <v>245</v>
      </c>
      <c r="S935" s="0" t="n">
        <v>0</v>
      </c>
      <c r="T935" s="0" t="n">
        <v>0</v>
      </c>
      <c r="U935" s="18" t="s">
        <v>130</v>
      </c>
      <c r="V935" s="18" t="s">
        <v>144</v>
      </c>
      <c r="W935" s="0" t="str">
        <f aca="false">IF(AND(X935&gt;=6,X935&lt;14),"A",IF(AND(X935&gt;=14,X935&lt;22),"B","C"))</f>
        <v>A</v>
      </c>
      <c r="X935" s="18" t="n">
        <f aca="false">HOUR(H935)</f>
        <v>10</v>
      </c>
      <c r="Y935" s="18" t="n">
        <f aca="false">ROUND((I935-H935)*1440,0)</f>
        <v>17</v>
      </c>
      <c r="Z935" s="18" t="n">
        <f aca="false">ROUND((J935-I935)*1440,0)</f>
        <v>7</v>
      </c>
      <c r="AA935" s="18" t="n">
        <f aca="false">ROUND((K935-J935)*1440,0)</f>
        <v>35</v>
      </c>
      <c r="AB935" s="18" t="n">
        <f aca="false">ROUND((L935-K935)*1440,0)</f>
        <v>15</v>
      </c>
      <c r="AC935" s="18" t="n">
        <f aca="false">ROUND((M935-L935)*1440,0)</f>
        <v>77</v>
      </c>
      <c r="AD935" s="18" t="n">
        <f aca="false">IF(N935="","",ROUND((N935-M935)*1440,0))</f>
        <v>18</v>
      </c>
      <c r="AE935" s="18" t="n">
        <f aca="false">IF(O935="","",ROUND((O935-N935)*1440,0))</f>
        <v>36</v>
      </c>
      <c r="AF935" s="18" t="n">
        <f aca="false">IF(P935="","",ROUND((P935-O935)*1440,0))</f>
        <v>21</v>
      </c>
      <c r="AG935" s="18" t="n">
        <f aca="false">IF(Q935="","",ROUND((Q935-P935)*1440,0))</f>
        <v>22</v>
      </c>
      <c r="AH935" s="18" t="n">
        <f aca="false">IF(Q935="","",ROUND((Q935-H935)*1440,0))</f>
        <v>248</v>
      </c>
      <c r="AI935" s="19" t="n">
        <f aca="false">ROUND(IF(O935="",Assumptions!$B$25-K935,O935-K935)*24,1)</f>
        <v>2.4</v>
      </c>
      <c r="AJ935" s="20" t="n">
        <f aca="false">ROUND(MAX(N(Y935)/Assumptions!$C$5, N(Z935)/Assumptions!$C$6, N(AA935)/Assumptions!$C$7, N(AB935)/Assumptions!$C$8, N(AC935)/Assumptions!$C$9, N(AD935)/Assumptions!$C$10, N(AE935)/Assumptions!$C$11, N(AF935)/Assumptions!$C$12, N(AG935)/Assumptions!$C$13),3)</f>
        <v>1.711</v>
      </c>
      <c r="AK935" s="0" t="str">
        <f aca="false">IF(OR(U935="Pending",U935="On Hold"),"Open GRN (awaiting)",IF(AJ935&lt;=1,"Within SLA",IF(ROUND(N(Y935)/Assumptions!$C$5,3)=AJ935,"Gate Wait",IF(ROUND(N(Z935)/Assumptions!$C$6,3)=AJ935,"Dock Wait",IF(ROUND(N(AA935)/Assumptions!$C$7,3)=AJ935,"Unloading",IF(ROUND(N(AB935)/Assumptions!$C$8,3)=AJ935,"Unload-to-QC Wait",IF(ROUND(N(AC935)/Assumptions!$C$9,3)=AJ935,"QC",IF(ROUND(N(AD935)/Assumptions!$C$10,3)=AJ935,"QC-to-GRN Wait",IF(ROUND(N(AE935)/Assumptions!$C$11,3)=AJ935,"GRN Processing",IF(ROUND(N(AF935)/Assumptions!$C$12,3)=AJ935,"GRN-to-Putaway Wait",IF(ROUND(N(AG935)/Assumptions!$C$13,3)=AJ935,"Putaway","Within SLA")))))))))))</f>
        <v>QC</v>
      </c>
    </row>
    <row r="936" customFormat="false" ht="15" hidden="false" customHeight="false" outlineLevel="0" collapsed="false">
      <c r="A936" s="0" t="s">
        <v>2873</v>
      </c>
      <c r="B936" s="0" t="s">
        <v>2874</v>
      </c>
      <c r="C936" s="0" t="s">
        <v>175</v>
      </c>
      <c r="D936" s="0" t="s">
        <v>119</v>
      </c>
      <c r="E936" s="0" t="s">
        <v>336</v>
      </c>
      <c r="F936" s="0" t="s">
        <v>177</v>
      </c>
      <c r="G936" s="0" t="s">
        <v>122</v>
      </c>
      <c r="H936" s="17" t="n">
        <v>46226.4680555556</v>
      </c>
      <c r="I936" s="17" t="n">
        <v>46226.51875</v>
      </c>
      <c r="J936" s="17" t="n">
        <v>46226.5256944444</v>
      </c>
      <c r="K936" s="17" t="n">
        <v>46226.5708333333</v>
      </c>
      <c r="L936" s="17" t="n">
        <v>46226.5854166667</v>
      </c>
      <c r="M936" s="17" t="n">
        <v>46226.6006944445</v>
      </c>
      <c r="N936" s="17" t="n">
        <v>46226.6229166667</v>
      </c>
      <c r="O936" s="17" t="n">
        <v>46226.6319444445</v>
      </c>
      <c r="P936" s="17" t="n">
        <v>46226.6402777778</v>
      </c>
      <c r="Q936" s="17" t="n">
        <v>46226.6576388889</v>
      </c>
      <c r="R936" s="0" t="n">
        <v>443</v>
      </c>
      <c r="S936" s="0" t="n">
        <v>0</v>
      </c>
      <c r="T936" s="0" t="n">
        <v>0</v>
      </c>
      <c r="U936" s="18" t="s">
        <v>130</v>
      </c>
      <c r="V936" s="18" t="s">
        <v>144</v>
      </c>
      <c r="W936" s="0" t="str">
        <f aca="false">IF(AND(X936&gt;=6,X936&lt;14),"A",IF(AND(X936&gt;=14,X936&lt;22),"B","C"))</f>
        <v>A</v>
      </c>
      <c r="X936" s="18" t="n">
        <f aca="false">HOUR(H936)</f>
        <v>11</v>
      </c>
      <c r="Y936" s="18" t="n">
        <f aca="false">ROUND((I936-H936)*1440,0)</f>
        <v>73</v>
      </c>
      <c r="Z936" s="18" t="n">
        <f aca="false">ROUND((J936-I936)*1440,0)</f>
        <v>10</v>
      </c>
      <c r="AA936" s="18" t="n">
        <f aca="false">ROUND((K936-J936)*1440,0)</f>
        <v>65</v>
      </c>
      <c r="AB936" s="18" t="n">
        <f aca="false">ROUND((L936-K936)*1440,0)</f>
        <v>21</v>
      </c>
      <c r="AC936" s="18" t="n">
        <f aca="false">ROUND((M936-L936)*1440,0)</f>
        <v>22</v>
      </c>
      <c r="AD936" s="18" t="n">
        <f aca="false">IF(N936="","",ROUND((N936-M936)*1440,0))</f>
        <v>32</v>
      </c>
      <c r="AE936" s="18" t="n">
        <f aca="false">IF(O936="","",ROUND((O936-N936)*1440,0))</f>
        <v>13</v>
      </c>
      <c r="AF936" s="18" t="n">
        <f aca="false">IF(P936="","",ROUND((P936-O936)*1440,0))</f>
        <v>12</v>
      </c>
      <c r="AG936" s="18" t="n">
        <f aca="false">IF(Q936="","",ROUND((Q936-P936)*1440,0))</f>
        <v>25</v>
      </c>
      <c r="AH936" s="18" t="n">
        <f aca="false">IF(Q936="","",ROUND((Q936-H936)*1440,0))</f>
        <v>273</v>
      </c>
      <c r="AI936" s="19" t="n">
        <f aca="false">ROUND(IF(O936="",Assumptions!$B$25-K936,O936-K936)*24,1)</f>
        <v>1.5</v>
      </c>
      <c r="AJ936" s="20" t="n">
        <f aca="false">ROUND(MAX(N(Y936)/Assumptions!$C$5, N(Z936)/Assumptions!$C$6, N(AA936)/Assumptions!$C$7, N(AB936)/Assumptions!$C$8, N(AC936)/Assumptions!$C$9, N(AD936)/Assumptions!$C$10, N(AE936)/Assumptions!$C$11, N(AF936)/Assumptions!$C$12, N(AG936)/Assumptions!$C$13),3)</f>
        <v>2.433</v>
      </c>
      <c r="AK936" s="0" t="str">
        <f aca="false">IF(OR(U936="Pending",U936="On Hold"),"Open GRN (awaiting)",IF(AJ936&lt;=1,"Within SLA",IF(ROUND(N(Y936)/Assumptions!$C$5,3)=AJ936,"Gate Wait",IF(ROUND(N(Z936)/Assumptions!$C$6,3)=AJ936,"Dock Wait",IF(ROUND(N(AA936)/Assumptions!$C$7,3)=AJ936,"Unloading",IF(ROUND(N(AB936)/Assumptions!$C$8,3)=AJ936,"Unload-to-QC Wait",IF(ROUND(N(AC936)/Assumptions!$C$9,3)=AJ936,"QC",IF(ROUND(N(AD936)/Assumptions!$C$10,3)=AJ936,"QC-to-GRN Wait",IF(ROUND(N(AE936)/Assumptions!$C$11,3)=AJ936,"GRN Processing",IF(ROUND(N(AF936)/Assumptions!$C$12,3)=AJ936,"GRN-to-Putaway Wait",IF(ROUND(N(AG936)/Assumptions!$C$13,3)=AJ936,"Putaway","Within SLA")))))))))))</f>
        <v>Gate Wait</v>
      </c>
    </row>
    <row r="937" customFormat="false" ht="15" hidden="false" customHeight="false" outlineLevel="0" collapsed="false">
      <c r="A937" s="0" t="s">
        <v>2875</v>
      </c>
      <c r="B937" s="0" t="s">
        <v>2876</v>
      </c>
      <c r="C937" s="0" t="s">
        <v>126</v>
      </c>
      <c r="D937" s="0" t="s">
        <v>119</v>
      </c>
      <c r="E937" s="0" t="s">
        <v>495</v>
      </c>
      <c r="F937" s="0" t="s">
        <v>128</v>
      </c>
      <c r="G937" s="0" t="s">
        <v>122</v>
      </c>
      <c r="H937" s="17" t="n">
        <v>46226.4923611111</v>
      </c>
      <c r="I937" s="17" t="n">
        <v>46226.5006944445</v>
      </c>
      <c r="J937" s="17" t="n">
        <v>46226.5041666667</v>
      </c>
      <c r="K937" s="17" t="n">
        <v>46226.5298611111</v>
      </c>
      <c r="L937" s="17" t="n">
        <v>46226.55625</v>
      </c>
      <c r="M937" s="17" t="n">
        <v>46226.5784722222</v>
      </c>
      <c r="N937" s="17" t="n">
        <v>46226.5888888889</v>
      </c>
      <c r="O937" s="17" t="n">
        <v>46226.6027777778</v>
      </c>
      <c r="P937" s="17" t="n">
        <v>46226.6166666667</v>
      </c>
      <c r="Q937" s="17" t="n">
        <v>46226.6229166667</v>
      </c>
      <c r="R937" s="0" t="n">
        <v>284</v>
      </c>
      <c r="S937" s="0" t="n">
        <v>0</v>
      </c>
      <c r="T937" s="0" t="n">
        <v>0</v>
      </c>
      <c r="U937" s="18" t="s">
        <v>130</v>
      </c>
      <c r="V937" s="18" t="s">
        <v>144</v>
      </c>
      <c r="W937" s="0" t="str">
        <f aca="false">IF(AND(X937&gt;=6,X937&lt;14),"A",IF(AND(X937&gt;=14,X937&lt;22),"B","C"))</f>
        <v>A</v>
      </c>
      <c r="X937" s="18" t="n">
        <f aca="false">HOUR(H937)</f>
        <v>11</v>
      </c>
      <c r="Y937" s="18" t="n">
        <f aca="false">ROUND((I937-H937)*1440,0)</f>
        <v>12</v>
      </c>
      <c r="Z937" s="18" t="n">
        <f aca="false">ROUND((J937-I937)*1440,0)</f>
        <v>5</v>
      </c>
      <c r="AA937" s="18" t="n">
        <f aca="false">ROUND((K937-J937)*1440,0)</f>
        <v>37</v>
      </c>
      <c r="AB937" s="18" t="n">
        <f aca="false">ROUND((L937-K937)*1440,0)</f>
        <v>38</v>
      </c>
      <c r="AC937" s="18" t="n">
        <f aca="false">ROUND((M937-L937)*1440,0)</f>
        <v>32</v>
      </c>
      <c r="AD937" s="18" t="n">
        <f aca="false">IF(N937="","",ROUND((N937-M937)*1440,0))</f>
        <v>15</v>
      </c>
      <c r="AE937" s="18" t="n">
        <f aca="false">IF(O937="","",ROUND((O937-N937)*1440,0))</f>
        <v>20</v>
      </c>
      <c r="AF937" s="18" t="n">
        <f aca="false">IF(P937="","",ROUND((P937-O937)*1440,0))</f>
        <v>20</v>
      </c>
      <c r="AG937" s="18" t="n">
        <f aca="false">IF(Q937="","",ROUND((Q937-P937)*1440,0))</f>
        <v>9</v>
      </c>
      <c r="AH937" s="18" t="n">
        <f aca="false">IF(Q937="","",ROUND((Q937-H937)*1440,0))</f>
        <v>188</v>
      </c>
      <c r="AI937" s="19" t="n">
        <f aca="false">ROUND(IF(O937="",Assumptions!$B$25-K937,O937-K937)*24,1)</f>
        <v>1.8</v>
      </c>
      <c r="AJ937" s="20" t="n">
        <f aca="false">ROUND(MAX(N(Y937)/Assumptions!$C$5, N(Z937)/Assumptions!$C$6, N(AA937)/Assumptions!$C$7, N(AB937)/Assumptions!$C$8, N(AC937)/Assumptions!$C$9, N(AD937)/Assumptions!$C$10, N(AE937)/Assumptions!$C$11, N(AF937)/Assumptions!$C$12, N(AG937)/Assumptions!$C$13),3)</f>
        <v>2.533</v>
      </c>
      <c r="AK937" s="0" t="str">
        <f aca="false">IF(OR(U937="Pending",U937="On Hold"),"Open GRN (awaiting)",IF(AJ937&lt;=1,"Within SLA",IF(ROUND(N(Y937)/Assumptions!$C$5,3)=AJ937,"Gate Wait",IF(ROUND(N(Z937)/Assumptions!$C$6,3)=AJ937,"Dock Wait",IF(ROUND(N(AA937)/Assumptions!$C$7,3)=AJ937,"Unloading",IF(ROUND(N(AB937)/Assumptions!$C$8,3)=AJ937,"Unload-to-QC Wait",IF(ROUND(N(AC937)/Assumptions!$C$9,3)=AJ937,"QC",IF(ROUND(N(AD937)/Assumptions!$C$10,3)=AJ937,"QC-to-GRN Wait",IF(ROUND(N(AE937)/Assumptions!$C$11,3)=AJ937,"GRN Processing",IF(ROUND(N(AF937)/Assumptions!$C$12,3)=AJ937,"GRN-to-Putaway Wait",IF(ROUND(N(AG937)/Assumptions!$C$13,3)=AJ937,"Putaway","Within SLA")))))))))))</f>
        <v>Unload-to-QC Wait</v>
      </c>
    </row>
    <row r="938" customFormat="false" ht="15" hidden="false" customHeight="false" outlineLevel="0" collapsed="false">
      <c r="A938" s="0" t="s">
        <v>2877</v>
      </c>
      <c r="B938" s="0" t="s">
        <v>2878</v>
      </c>
      <c r="C938" s="0" t="s">
        <v>142</v>
      </c>
      <c r="D938" s="0" t="s">
        <v>135</v>
      </c>
      <c r="E938" s="0" t="s">
        <v>280</v>
      </c>
      <c r="F938" s="0" t="s">
        <v>137</v>
      </c>
      <c r="G938" s="0" t="s">
        <v>138</v>
      </c>
      <c r="H938" s="17" t="n">
        <v>46226.4930555556</v>
      </c>
      <c r="I938" s="17" t="n">
        <v>46226.55625</v>
      </c>
      <c r="J938" s="17" t="n">
        <v>46226.5625</v>
      </c>
      <c r="K938" s="17" t="n">
        <v>46226.5958333333</v>
      </c>
      <c r="L938" s="17" t="n">
        <v>46226.6166666667</v>
      </c>
      <c r="M938" s="17" t="n">
        <v>46226.6326388889</v>
      </c>
      <c r="N938" s="17" t="n">
        <v>46226.6548611111</v>
      </c>
      <c r="O938" s="17" t="n">
        <v>46226.6847222222</v>
      </c>
      <c r="P938" s="17" t="n">
        <v>46226.6895833333</v>
      </c>
      <c r="Q938" s="17" t="n">
        <v>46226.7125</v>
      </c>
      <c r="R938" s="0" t="n">
        <v>891</v>
      </c>
      <c r="S938" s="0" t="n">
        <v>0</v>
      </c>
      <c r="T938" s="0" t="n">
        <v>0</v>
      </c>
      <c r="U938" s="18" t="s">
        <v>130</v>
      </c>
      <c r="V938" s="18" t="s">
        <v>139</v>
      </c>
      <c r="W938" s="0" t="str">
        <f aca="false">IF(AND(X938&gt;=6,X938&lt;14),"A",IF(AND(X938&gt;=14,X938&lt;22),"B","C"))</f>
        <v>A</v>
      </c>
      <c r="X938" s="18" t="n">
        <f aca="false">HOUR(H938)</f>
        <v>11</v>
      </c>
      <c r="Y938" s="18" t="n">
        <f aca="false">ROUND((I938-H938)*1440,0)</f>
        <v>91</v>
      </c>
      <c r="Z938" s="18" t="n">
        <f aca="false">ROUND((J938-I938)*1440,0)</f>
        <v>9</v>
      </c>
      <c r="AA938" s="18" t="n">
        <f aca="false">ROUND((K938-J938)*1440,0)</f>
        <v>48</v>
      </c>
      <c r="AB938" s="18" t="n">
        <f aca="false">ROUND((L938-K938)*1440,0)</f>
        <v>30</v>
      </c>
      <c r="AC938" s="18" t="n">
        <f aca="false">ROUND((M938-L938)*1440,0)</f>
        <v>23</v>
      </c>
      <c r="AD938" s="18" t="n">
        <f aca="false">IF(N938="","",ROUND((N938-M938)*1440,0))</f>
        <v>32</v>
      </c>
      <c r="AE938" s="18" t="n">
        <f aca="false">IF(O938="","",ROUND((O938-N938)*1440,0))</f>
        <v>43</v>
      </c>
      <c r="AF938" s="18" t="n">
        <f aca="false">IF(P938="","",ROUND((P938-O938)*1440,0))</f>
        <v>7</v>
      </c>
      <c r="AG938" s="18" t="n">
        <f aca="false">IF(Q938="","",ROUND((Q938-P938)*1440,0))</f>
        <v>33</v>
      </c>
      <c r="AH938" s="18" t="n">
        <f aca="false">IF(Q938="","",ROUND((Q938-H938)*1440,0))</f>
        <v>316</v>
      </c>
      <c r="AI938" s="19" t="n">
        <f aca="false">ROUND(IF(O938="",Assumptions!$B$25-K938,O938-K938)*24,1)</f>
        <v>2.1</v>
      </c>
      <c r="AJ938" s="20" t="n">
        <f aca="false">ROUND(MAX(N(Y938)/Assumptions!$C$5, N(Z938)/Assumptions!$C$6, N(AA938)/Assumptions!$C$7, N(AB938)/Assumptions!$C$8, N(AC938)/Assumptions!$C$9, N(AD938)/Assumptions!$C$10, N(AE938)/Assumptions!$C$11, N(AF938)/Assumptions!$C$12, N(AG938)/Assumptions!$C$13),3)</f>
        <v>3.033</v>
      </c>
      <c r="AK938" s="0" t="str">
        <f aca="false">IF(OR(U938="Pending",U938="On Hold"),"Open GRN (awaiting)",IF(AJ938&lt;=1,"Within SLA",IF(ROUND(N(Y938)/Assumptions!$C$5,3)=AJ938,"Gate Wait",IF(ROUND(N(Z938)/Assumptions!$C$6,3)=AJ938,"Dock Wait",IF(ROUND(N(AA938)/Assumptions!$C$7,3)=AJ938,"Unloading",IF(ROUND(N(AB938)/Assumptions!$C$8,3)=AJ938,"Unload-to-QC Wait",IF(ROUND(N(AC938)/Assumptions!$C$9,3)=AJ938,"QC",IF(ROUND(N(AD938)/Assumptions!$C$10,3)=AJ938,"QC-to-GRN Wait",IF(ROUND(N(AE938)/Assumptions!$C$11,3)=AJ938,"GRN Processing",IF(ROUND(N(AF938)/Assumptions!$C$12,3)=AJ938,"GRN-to-Putaway Wait",IF(ROUND(N(AG938)/Assumptions!$C$13,3)=AJ938,"Putaway","Within SLA")))))))))))</f>
        <v>Gate Wait</v>
      </c>
    </row>
    <row r="939" customFormat="false" ht="15" hidden="false" customHeight="false" outlineLevel="0" collapsed="false">
      <c r="A939" s="0" t="s">
        <v>2879</v>
      </c>
      <c r="B939" s="0" t="s">
        <v>2880</v>
      </c>
      <c r="C939" s="0" t="s">
        <v>134</v>
      </c>
      <c r="D939" s="0" t="s">
        <v>119</v>
      </c>
      <c r="E939" s="0" t="s">
        <v>2881</v>
      </c>
      <c r="F939" s="0" t="s">
        <v>149</v>
      </c>
      <c r="G939" s="0" t="s">
        <v>129</v>
      </c>
      <c r="H939" s="17" t="n">
        <v>46226.4965277778</v>
      </c>
      <c r="I939" s="17" t="n">
        <v>46226.5291666667</v>
      </c>
      <c r="J939" s="17" t="n">
        <v>46226.5409722222</v>
      </c>
      <c r="K939" s="17" t="n">
        <v>46226.5673611111</v>
      </c>
      <c r="L939" s="17" t="n">
        <v>46226.5805555556</v>
      </c>
      <c r="M939" s="17" t="n">
        <v>46226.6090277778</v>
      </c>
      <c r="N939" s="17" t="n">
        <v>46226.6388888889</v>
      </c>
      <c r="O939" s="17" t="n">
        <v>46226.6458333333</v>
      </c>
      <c r="P939" s="17" t="n">
        <v>46226.6576388889</v>
      </c>
      <c r="Q939" s="17" t="n">
        <v>46226.66875</v>
      </c>
      <c r="R939" s="0" t="n">
        <v>191</v>
      </c>
      <c r="S939" s="0" t="n">
        <v>0</v>
      </c>
      <c r="T939" s="0" t="n">
        <v>0</v>
      </c>
      <c r="U939" s="18" t="s">
        <v>130</v>
      </c>
      <c r="V939" s="18" t="s">
        <v>82</v>
      </c>
      <c r="W939" s="0" t="str">
        <f aca="false">IF(AND(X939&gt;=6,X939&lt;14),"A",IF(AND(X939&gt;=14,X939&lt;22),"B","C"))</f>
        <v>A</v>
      </c>
      <c r="X939" s="18" t="n">
        <f aca="false">HOUR(H939)</f>
        <v>11</v>
      </c>
      <c r="Y939" s="18" t="n">
        <f aca="false">ROUND((I939-H939)*1440,0)</f>
        <v>47</v>
      </c>
      <c r="Z939" s="18" t="n">
        <f aca="false">ROUND((J939-I939)*1440,0)</f>
        <v>17</v>
      </c>
      <c r="AA939" s="18" t="n">
        <f aca="false">ROUND((K939-J939)*1440,0)</f>
        <v>38</v>
      </c>
      <c r="AB939" s="18" t="n">
        <f aca="false">ROUND((L939-K939)*1440,0)</f>
        <v>19</v>
      </c>
      <c r="AC939" s="18" t="n">
        <f aca="false">ROUND((M939-L939)*1440,0)</f>
        <v>41</v>
      </c>
      <c r="AD939" s="18" t="n">
        <f aca="false">IF(N939="","",ROUND((N939-M939)*1440,0))</f>
        <v>43</v>
      </c>
      <c r="AE939" s="18" t="n">
        <f aca="false">IF(O939="","",ROUND((O939-N939)*1440,0))</f>
        <v>10</v>
      </c>
      <c r="AF939" s="18" t="n">
        <f aca="false">IF(P939="","",ROUND((P939-O939)*1440,0))</f>
        <v>17</v>
      </c>
      <c r="AG939" s="18" t="n">
        <f aca="false">IF(Q939="","",ROUND((Q939-P939)*1440,0))</f>
        <v>16</v>
      </c>
      <c r="AH939" s="18" t="n">
        <f aca="false">IF(Q939="","",ROUND((Q939-H939)*1440,0))</f>
        <v>248</v>
      </c>
      <c r="AI939" s="19" t="n">
        <f aca="false">ROUND(IF(O939="",Assumptions!$B$25-K939,O939-K939)*24,1)</f>
        <v>1.9</v>
      </c>
      <c r="AJ939" s="20" t="n">
        <f aca="false">ROUND(MAX(N(Y939)/Assumptions!$C$5, N(Z939)/Assumptions!$C$6, N(AA939)/Assumptions!$C$7, N(AB939)/Assumptions!$C$8, N(AC939)/Assumptions!$C$9, N(AD939)/Assumptions!$C$10, N(AE939)/Assumptions!$C$11, N(AF939)/Assumptions!$C$12, N(AG939)/Assumptions!$C$13),3)</f>
        <v>1.567</v>
      </c>
      <c r="AK939" s="0" t="str">
        <f aca="false">IF(OR(U939="Pending",U939="On Hold"),"Open GRN (awaiting)",IF(AJ939&lt;=1,"Within SLA",IF(ROUND(N(Y939)/Assumptions!$C$5,3)=AJ939,"Gate Wait",IF(ROUND(N(Z939)/Assumptions!$C$6,3)=AJ939,"Dock Wait",IF(ROUND(N(AA939)/Assumptions!$C$7,3)=AJ939,"Unloading",IF(ROUND(N(AB939)/Assumptions!$C$8,3)=AJ939,"Unload-to-QC Wait",IF(ROUND(N(AC939)/Assumptions!$C$9,3)=AJ939,"QC",IF(ROUND(N(AD939)/Assumptions!$C$10,3)=AJ939,"QC-to-GRN Wait",IF(ROUND(N(AE939)/Assumptions!$C$11,3)=AJ939,"GRN Processing",IF(ROUND(N(AF939)/Assumptions!$C$12,3)=AJ939,"GRN-to-Putaway Wait",IF(ROUND(N(AG939)/Assumptions!$C$13,3)=AJ939,"Putaway","Within SLA")))))))))))</f>
        <v>Gate Wait</v>
      </c>
    </row>
    <row r="940" customFormat="false" ht="15" hidden="false" customHeight="false" outlineLevel="0" collapsed="false">
      <c r="A940" s="0" t="s">
        <v>2882</v>
      </c>
      <c r="B940" s="0" t="s">
        <v>2883</v>
      </c>
      <c r="C940" s="0" t="s">
        <v>170</v>
      </c>
      <c r="D940" s="0" t="s">
        <v>147</v>
      </c>
      <c r="E940" s="0" t="s">
        <v>2884</v>
      </c>
      <c r="F940" s="0" t="s">
        <v>177</v>
      </c>
      <c r="G940" s="0" t="s">
        <v>167</v>
      </c>
      <c r="H940" s="17" t="n">
        <v>46226.5006944445</v>
      </c>
      <c r="I940" s="17" t="n">
        <v>46226.5465277778</v>
      </c>
      <c r="J940" s="17" t="n">
        <v>46226.5493055556</v>
      </c>
      <c r="K940" s="17" t="n">
        <v>46226.5701388889</v>
      </c>
      <c r="L940" s="17" t="n">
        <v>46226.5819444444</v>
      </c>
      <c r="M940" s="17" t="n">
        <v>46226.5895833333</v>
      </c>
      <c r="N940" s="17" t="n">
        <v>46226.6534722222</v>
      </c>
      <c r="O940" s="17" t="n">
        <v>46226.6638888889</v>
      </c>
      <c r="P940" s="17" t="n">
        <v>46226.6763888889</v>
      </c>
      <c r="Q940" s="17" t="n">
        <v>46226.7104166667</v>
      </c>
      <c r="R940" s="0" t="n">
        <v>164</v>
      </c>
      <c r="S940" s="0" t="n">
        <v>0</v>
      </c>
      <c r="T940" s="0" t="n">
        <v>0</v>
      </c>
      <c r="U940" s="18" t="s">
        <v>130</v>
      </c>
      <c r="V940" s="18" t="s">
        <v>131</v>
      </c>
      <c r="W940" s="0" t="str">
        <f aca="false">IF(AND(X940&gt;=6,X940&lt;14),"A",IF(AND(X940&gt;=14,X940&lt;22),"B","C"))</f>
        <v>A</v>
      </c>
      <c r="X940" s="18" t="n">
        <f aca="false">HOUR(H940)</f>
        <v>12</v>
      </c>
      <c r="Y940" s="18" t="n">
        <f aca="false">ROUND((I940-H940)*1440,0)</f>
        <v>66</v>
      </c>
      <c r="Z940" s="18" t="n">
        <f aca="false">ROUND((J940-I940)*1440,0)</f>
        <v>4</v>
      </c>
      <c r="AA940" s="18" t="n">
        <f aca="false">ROUND((K940-J940)*1440,0)</f>
        <v>30</v>
      </c>
      <c r="AB940" s="18" t="n">
        <f aca="false">ROUND((L940-K940)*1440,0)</f>
        <v>17</v>
      </c>
      <c r="AC940" s="18" t="n">
        <f aca="false">ROUND((M940-L940)*1440,0)</f>
        <v>11</v>
      </c>
      <c r="AD940" s="18" t="n">
        <f aca="false">IF(N940="","",ROUND((N940-M940)*1440,0))</f>
        <v>92</v>
      </c>
      <c r="AE940" s="18" t="n">
        <f aca="false">IF(O940="","",ROUND((O940-N940)*1440,0))</f>
        <v>15</v>
      </c>
      <c r="AF940" s="18" t="n">
        <f aca="false">IF(P940="","",ROUND((P940-O940)*1440,0))</f>
        <v>18</v>
      </c>
      <c r="AG940" s="18" t="n">
        <f aca="false">IF(Q940="","",ROUND((Q940-P940)*1440,0))</f>
        <v>49</v>
      </c>
      <c r="AH940" s="18" t="n">
        <f aca="false">IF(Q940="","",ROUND((Q940-H940)*1440,0))</f>
        <v>302</v>
      </c>
      <c r="AI940" s="19" t="n">
        <f aca="false">ROUND(IF(O940="",Assumptions!$B$25-K940,O940-K940)*24,1)</f>
        <v>2.3</v>
      </c>
      <c r="AJ940" s="20" t="n">
        <f aca="false">ROUND(MAX(N(Y940)/Assumptions!$C$5, N(Z940)/Assumptions!$C$6, N(AA940)/Assumptions!$C$7, N(AB940)/Assumptions!$C$8, N(AC940)/Assumptions!$C$9, N(AD940)/Assumptions!$C$10, N(AE940)/Assumptions!$C$11, N(AF940)/Assumptions!$C$12, N(AG940)/Assumptions!$C$13),3)</f>
        <v>3.067</v>
      </c>
      <c r="AK940" s="0" t="str">
        <f aca="false">IF(OR(U940="Pending",U940="On Hold"),"Open GRN (awaiting)",IF(AJ940&lt;=1,"Within SLA",IF(ROUND(N(Y940)/Assumptions!$C$5,3)=AJ940,"Gate Wait",IF(ROUND(N(Z940)/Assumptions!$C$6,3)=AJ940,"Dock Wait",IF(ROUND(N(AA940)/Assumptions!$C$7,3)=AJ940,"Unloading",IF(ROUND(N(AB940)/Assumptions!$C$8,3)=AJ940,"Unload-to-QC Wait",IF(ROUND(N(AC940)/Assumptions!$C$9,3)=AJ940,"QC",IF(ROUND(N(AD940)/Assumptions!$C$10,3)=AJ940,"QC-to-GRN Wait",IF(ROUND(N(AE940)/Assumptions!$C$11,3)=AJ940,"GRN Processing",IF(ROUND(N(AF940)/Assumptions!$C$12,3)=AJ940,"GRN-to-Putaway Wait",IF(ROUND(N(AG940)/Assumptions!$C$13,3)=AJ940,"Putaway","Within SLA")))))))))))</f>
        <v>QC-to-GRN Wait</v>
      </c>
    </row>
    <row r="941" customFormat="false" ht="15" hidden="false" customHeight="false" outlineLevel="0" collapsed="false">
      <c r="A941" s="0" t="s">
        <v>2885</v>
      </c>
      <c r="B941" s="0" t="s">
        <v>2886</v>
      </c>
      <c r="C941" s="0" t="s">
        <v>286</v>
      </c>
      <c r="D941" s="0" t="s">
        <v>119</v>
      </c>
      <c r="E941" s="0" t="s">
        <v>2887</v>
      </c>
      <c r="F941" s="0" t="s">
        <v>121</v>
      </c>
      <c r="G941" s="0" t="s">
        <v>129</v>
      </c>
      <c r="H941" s="17" t="n">
        <v>46226.5027777778</v>
      </c>
      <c r="I941" s="17" t="n">
        <v>46226.5305555556</v>
      </c>
      <c r="J941" s="17" t="n">
        <v>46226.5354166667</v>
      </c>
      <c r="K941" s="17" t="n">
        <v>46226.5895833333</v>
      </c>
      <c r="L941" s="17" t="n">
        <v>46226.5979166667</v>
      </c>
      <c r="M941" s="17" t="n">
        <v>46226.6145833333</v>
      </c>
      <c r="N941" s="17" t="n">
        <v>46226.6326388889</v>
      </c>
      <c r="O941" s="17" t="n">
        <v>46226.7284722222</v>
      </c>
      <c r="P941" s="17" t="n">
        <v>46226.7326388889</v>
      </c>
      <c r="Q941" s="17" t="n">
        <v>46226.7472222222</v>
      </c>
      <c r="R941" s="0" t="n">
        <v>911</v>
      </c>
      <c r="S941" s="0" t="n">
        <v>0</v>
      </c>
      <c r="T941" s="0" t="n">
        <v>2</v>
      </c>
      <c r="U941" s="18" t="s">
        <v>123</v>
      </c>
      <c r="V941" s="18" t="s">
        <v>156</v>
      </c>
      <c r="W941" s="0" t="str">
        <f aca="false">IF(AND(X941&gt;=6,X941&lt;14),"A",IF(AND(X941&gt;=14,X941&lt;22),"B","C"))</f>
        <v>A</v>
      </c>
      <c r="X941" s="18" t="n">
        <f aca="false">HOUR(H941)</f>
        <v>12</v>
      </c>
      <c r="Y941" s="18" t="n">
        <f aca="false">ROUND((I941-H941)*1440,0)</f>
        <v>40</v>
      </c>
      <c r="Z941" s="18" t="n">
        <f aca="false">ROUND((J941-I941)*1440,0)</f>
        <v>7</v>
      </c>
      <c r="AA941" s="18" t="n">
        <f aca="false">ROUND((K941-J941)*1440,0)</f>
        <v>78</v>
      </c>
      <c r="AB941" s="18" t="n">
        <f aca="false">ROUND((L941-K941)*1440,0)</f>
        <v>12</v>
      </c>
      <c r="AC941" s="18" t="n">
        <f aca="false">ROUND((M941-L941)*1440,0)</f>
        <v>24</v>
      </c>
      <c r="AD941" s="18" t="n">
        <f aca="false">IF(N941="","",ROUND((N941-M941)*1440,0))</f>
        <v>26</v>
      </c>
      <c r="AE941" s="18" t="n">
        <f aca="false">IF(O941="","",ROUND((O941-N941)*1440,0))</f>
        <v>138</v>
      </c>
      <c r="AF941" s="18" t="n">
        <f aca="false">IF(P941="","",ROUND((P941-O941)*1440,0))</f>
        <v>6</v>
      </c>
      <c r="AG941" s="18" t="n">
        <f aca="false">IF(Q941="","",ROUND((Q941-P941)*1440,0))</f>
        <v>21</v>
      </c>
      <c r="AH941" s="18" t="n">
        <f aca="false">IF(Q941="","",ROUND((Q941-H941)*1440,0))</f>
        <v>352</v>
      </c>
      <c r="AI941" s="19" t="n">
        <f aca="false">ROUND(IF(O941="",Assumptions!$B$25-K941,O941-K941)*24,1)</f>
        <v>3.3</v>
      </c>
      <c r="AJ941" s="20" t="n">
        <f aca="false">ROUND(MAX(N(Y941)/Assumptions!$C$5, N(Z941)/Assumptions!$C$6, N(AA941)/Assumptions!$C$7, N(AB941)/Assumptions!$C$8, N(AC941)/Assumptions!$C$9, N(AD941)/Assumptions!$C$10, N(AE941)/Assumptions!$C$11, N(AF941)/Assumptions!$C$12, N(AG941)/Assumptions!$C$13),3)</f>
        <v>3.067</v>
      </c>
      <c r="AK941" s="0" t="str">
        <f aca="false">IF(OR(U941="Pending",U941="On Hold"),"Open GRN (awaiting)",IF(AJ941&lt;=1,"Within SLA",IF(ROUND(N(Y941)/Assumptions!$C$5,3)=AJ941,"Gate Wait",IF(ROUND(N(Z941)/Assumptions!$C$6,3)=AJ941,"Dock Wait",IF(ROUND(N(AA941)/Assumptions!$C$7,3)=AJ941,"Unloading",IF(ROUND(N(AB941)/Assumptions!$C$8,3)=AJ941,"Unload-to-QC Wait",IF(ROUND(N(AC941)/Assumptions!$C$9,3)=AJ941,"QC",IF(ROUND(N(AD941)/Assumptions!$C$10,3)=AJ941,"QC-to-GRN Wait",IF(ROUND(N(AE941)/Assumptions!$C$11,3)=AJ941,"GRN Processing",IF(ROUND(N(AF941)/Assumptions!$C$12,3)=AJ941,"GRN-to-Putaway Wait",IF(ROUND(N(AG941)/Assumptions!$C$13,3)=AJ941,"Putaway","Within SLA")))))))))))</f>
        <v>GRN Processing</v>
      </c>
    </row>
    <row r="942" customFormat="false" ht="15" hidden="false" customHeight="false" outlineLevel="0" collapsed="false">
      <c r="A942" s="0" t="s">
        <v>2888</v>
      </c>
      <c r="B942" s="0" t="s">
        <v>2889</v>
      </c>
      <c r="C942" s="0" t="s">
        <v>170</v>
      </c>
      <c r="D942" s="0" t="s">
        <v>135</v>
      </c>
      <c r="E942" s="0" t="s">
        <v>2890</v>
      </c>
      <c r="F942" s="0" t="s">
        <v>172</v>
      </c>
      <c r="G942" s="0" t="s">
        <v>138</v>
      </c>
      <c r="H942" s="17" t="n">
        <v>46226.5055555556</v>
      </c>
      <c r="I942" s="17" t="n">
        <v>46226.5388888889</v>
      </c>
      <c r="J942" s="17" t="n">
        <v>46226.5409722222</v>
      </c>
      <c r="K942" s="17" t="n">
        <v>46226.5694444445</v>
      </c>
      <c r="L942" s="17" t="n">
        <v>46226.5763888889</v>
      </c>
      <c r="M942" s="17" t="n">
        <v>46226.6284722222</v>
      </c>
      <c r="N942" s="17" t="n">
        <v>46226.6729166667</v>
      </c>
      <c r="O942" s="17" t="n">
        <v>46226.8319444444</v>
      </c>
      <c r="P942" s="17" t="n">
        <v>46226.85625</v>
      </c>
      <c r="Q942" s="17" t="n">
        <v>46226.8944444444</v>
      </c>
      <c r="R942" s="0" t="n">
        <v>1272</v>
      </c>
      <c r="S942" s="0" t="n">
        <v>97</v>
      </c>
      <c r="T942" s="0" t="n">
        <v>0</v>
      </c>
      <c r="U942" s="18" t="s">
        <v>123</v>
      </c>
      <c r="V942" s="18" t="s">
        <v>82</v>
      </c>
      <c r="W942" s="0" t="str">
        <f aca="false">IF(AND(X942&gt;=6,X942&lt;14),"A",IF(AND(X942&gt;=14,X942&lt;22),"B","C"))</f>
        <v>A</v>
      </c>
      <c r="X942" s="18" t="n">
        <f aca="false">HOUR(H942)</f>
        <v>12</v>
      </c>
      <c r="Y942" s="18" t="n">
        <f aca="false">ROUND((I942-H942)*1440,0)</f>
        <v>48</v>
      </c>
      <c r="Z942" s="18" t="n">
        <f aca="false">ROUND((J942-I942)*1440,0)</f>
        <v>3</v>
      </c>
      <c r="AA942" s="18" t="n">
        <f aca="false">ROUND((K942-J942)*1440,0)</f>
        <v>41</v>
      </c>
      <c r="AB942" s="18" t="n">
        <f aca="false">ROUND((L942-K942)*1440,0)</f>
        <v>10</v>
      </c>
      <c r="AC942" s="18" t="n">
        <f aca="false">ROUND((M942-L942)*1440,0)</f>
        <v>75</v>
      </c>
      <c r="AD942" s="18" t="n">
        <f aca="false">IF(N942="","",ROUND((N942-M942)*1440,0))</f>
        <v>64</v>
      </c>
      <c r="AE942" s="18" t="n">
        <f aca="false">IF(O942="","",ROUND((O942-N942)*1440,0))</f>
        <v>229</v>
      </c>
      <c r="AF942" s="18" t="n">
        <f aca="false">IF(P942="","",ROUND((P942-O942)*1440,0))</f>
        <v>35</v>
      </c>
      <c r="AG942" s="18" t="n">
        <f aca="false">IF(Q942="","",ROUND((Q942-P942)*1440,0))</f>
        <v>55</v>
      </c>
      <c r="AH942" s="18" t="n">
        <f aca="false">IF(Q942="","",ROUND((Q942-H942)*1440,0))</f>
        <v>560</v>
      </c>
      <c r="AI942" s="19" t="n">
        <f aca="false">ROUND(IF(O942="",Assumptions!$B$25-K942,O942-K942)*24,1)</f>
        <v>6.3</v>
      </c>
      <c r="AJ942" s="20" t="n">
        <f aca="false">ROUND(MAX(N(Y942)/Assumptions!$C$5, N(Z942)/Assumptions!$C$6, N(AA942)/Assumptions!$C$7, N(AB942)/Assumptions!$C$8, N(AC942)/Assumptions!$C$9, N(AD942)/Assumptions!$C$10, N(AE942)/Assumptions!$C$11, N(AF942)/Assumptions!$C$12, N(AG942)/Assumptions!$C$13),3)</f>
        <v>5.089</v>
      </c>
      <c r="AK942" s="0" t="str">
        <f aca="false">IF(OR(U942="Pending",U942="On Hold"),"Open GRN (awaiting)",IF(AJ942&lt;=1,"Within SLA",IF(ROUND(N(Y942)/Assumptions!$C$5,3)=AJ942,"Gate Wait",IF(ROUND(N(Z942)/Assumptions!$C$6,3)=AJ942,"Dock Wait",IF(ROUND(N(AA942)/Assumptions!$C$7,3)=AJ942,"Unloading",IF(ROUND(N(AB942)/Assumptions!$C$8,3)=AJ942,"Unload-to-QC Wait",IF(ROUND(N(AC942)/Assumptions!$C$9,3)=AJ942,"QC",IF(ROUND(N(AD942)/Assumptions!$C$10,3)=AJ942,"QC-to-GRN Wait",IF(ROUND(N(AE942)/Assumptions!$C$11,3)=AJ942,"GRN Processing",IF(ROUND(N(AF942)/Assumptions!$C$12,3)=AJ942,"GRN-to-Putaway Wait",IF(ROUND(N(AG942)/Assumptions!$C$13,3)=AJ942,"Putaway","Within SLA")))))))))))</f>
        <v>GRN Processing</v>
      </c>
    </row>
    <row r="943" customFormat="false" ht="15" hidden="false" customHeight="false" outlineLevel="0" collapsed="false">
      <c r="A943" s="0" t="s">
        <v>2891</v>
      </c>
      <c r="B943" s="0" t="s">
        <v>2892</v>
      </c>
      <c r="C943" s="0" t="s">
        <v>118</v>
      </c>
      <c r="D943" s="0" t="s">
        <v>147</v>
      </c>
      <c r="E943" s="0" t="s">
        <v>2806</v>
      </c>
      <c r="F943" s="0" t="s">
        <v>121</v>
      </c>
      <c r="G943" s="0" t="s">
        <v>150</v>
      </c>
      <c r="H943" s="17" t="n">
        <v>46226.5229166667</v>
      </c>
      <c r="I943" s="17" t="n">
        <v>46226.6097222222</v>
      </c>
      <c r="J943" s="17" t="n">
        <v>46226.6159722222</v>
      </c>
      <c r="K943" s="17" t="n">
        <v>46226.6340277778</v>
      </c>
      <c r="L943" s="17" t="n">
        <v>46226.6513888889</v>
      </c>
      <c r="M943" s="17" t="n">
        <v>46226.6659722222</v>
      </c>
      <c r="N943" s="17" t="n">
        <v>46226.7020833333</v>
      </c>
      <c r="O943" s="17" t="n">
        <v>46226.7125</v>
      </c>
      <c r="P943" s="17" t="n">
        <v>46226.7548611111</v>
      </c>
      <c r="Q943" s="17" t="n">
        <v>46226.7638888889</v>
      </c>
      <c r="R943" s="0" t="n">
        <v>706</v>
      </c>
      <c r="S943" s="0" t="n">
        <v>0</v>
      </c>
      <c r="T943" s="0" t="n">
        <v>0</v>
      </c>
      <c r="U943" s="18" t="s">
        <v>130</v>
      </c>
      <c r="V943" s="18" t="s">
        <v>139</v>
      </c>
      <c r="W943" s="0" t="str">
        <f aca="false">IF(AND(X943&gt;=6,X943&lt;14),"A",IF(AND(X943&gt;=14,X943&lt;22),"B","C"))</f>
        <v>A</v>
      </c>
      <c r="X943" s="18" t="n">
        <f aca="false">HOUR(H943)</f>
        <v>12</v>
      </c>
      <c r="Y943" s="18" t="n">
        <f aca="false">ROUND((I943-H943)*1440,0)</f>
        <v>125</v>
      </c>
      <c r="Z943" s="18" t="n">
        <f aca="false">ROUND((J943-I943)*1440,0)</f>
        <v>9</v>
      </c>
      <c r="AA943" s="18" t="n">
        <f aca="false">ROUND((K943-J943)*1440,0)</f>
        <v>26</v>
      </c>
      <c r="AB943" s="18" t="n">
        <f aca="false">ROUND((L943-K943)*1440,0)</f>
        <v>25</v>
      </c>
      <c r="AC943" s="18" t="n">
        <f aca="false">ROUND((M943-L943)*1440,0)</f>
        <v>21</v>
      </c>
      <c r="AD943" s="18" t="n">
        <f aca="false">IF(N943="","",ROUND((N943-M943)*1440,0))</f>
        <v>52</v>
      </c>
      <c r="AE943" s="18" t="n">
        <f aca="false">IF(O943="","",ROUND((O943-N943)*1440,0))</f>
        <v>15</v>
      </c>
      <c r="AF943" s="18" t="n">
        <f aca="false">IF(P943="","",ROUND((P943-O943)*1440,0))</f>
        <v>61</v>
      </c>
      <c r="AG943" s="18" t="n">
        <f aca="false">IF(Q943="","",ROUND((Q943-P943)*1440,0))</f>
        <v>13</v>
      </c>
      <c r="AH943" s="18" t="n">
        <f aca="false">IF(Q943="","",ROUND((Q943-H943)*1440,0))</f>
        <v>347</v>
      </c>
      <c r="AI943" s="19" t="n">
        <f aca="false">ROUND(IF(O943="",Assumptions!$B$25-K943,O943-K943)*24,1)</f>
        <v>1.9</v>
      </c>
      <c r="AJ943" s="20" t="n">
        <f aca="false">ROUND(MAX(N(Y943)/Assumptions!$C$5, N(Z943)/Assumptions!$C$6, N(AA943)/Assumptions!$C$7, N(AB943)/Assumptions!$C$8, N(AC943)/Assumptions!$C$9, N(AD943)/Assumptions!$C$10, N(AE943)/Assumptions!$C$11, N(AF943)/Assumptions!$C$12, N(AG943)/Assumptions!$C$13),3)</f>
        <v>4.167</v>
      </c>
      <c r="AK943" s="0" t="str">
        <f aca="false">IF(OR(U943="Pending",U943="On Hold"),"Open GRN (awaiting)",IF(AJ943&lt;=1,"Within SLA",IF(ROUND(N(Y943)/Assumptions!$C$5,3)=AJ943,"Gate Wait",IF(ROUND(N(Z943)/Assumptions!$C$6,3)=AJ943,"Dock Wait",IF(ROUND(N(AA943)/Assumptions!$C$7,3)=AJ943,"Unloading",IF(ROUND(N(AB943)/Assumptions!$C$8,3)=AJ943,"Unload-to-QC Wait",IF(ROUND(N(AC943)/Assumptions!$C$9,3)=AJ943,"QC",IF(ROUND(N(AD943)/Assumptions!$C$10,3)=AJ943,"QC-to-GRN Wait",IF(ROUND(N(AE943)/Assumptions!$C$11,3)=AJ943,"GRN Processing",IF(ROUND(N(AF943)/Assumptions!$C$12,3)=AJ943,"GRN-to-Putaway Wait",IF(ROUND(N(AG943)/Assumptions!$C$13,3)=AJ943,"Putaway","Within SLA")))))))))))</f>
        <v>Gate Wait</v>
      </c>
    </row>
    <row r="944" customFormat="false" ht="15" hidden="false" customHeight="false" outlineLevel="0" collapsed="false">
      <c r="A944" s="0" t="s">
        <v>2893</v>
      </c>
      <c r="B944" s="0" t="s">
        <v>2894</v>
      </c>
      <c r="C944" s="0" t="s">
        <v>153</v>
      </c>
      <c r="D944" s="0" t="s">
        <v>147</v>
      </c>
      <c r="E944" s="0" t="s">
        <v>2895</v>
      </c>
      <c r="F944" s="0" t="s">
        <v>155</v>
      </c>
      <c r="G944" s="0" t="s">
        <v>167</v>
      </c>
      <c r="H944" s="17" t="n">
        <v>46226.5444444444</v>
      </c>
      <c r="I944" s="17" t="n">
        <v>46226.5736111111</v>
      </c>
      <c r="J944" s="17" t="n">
        <v>46226.5777777778</v>
      </c>
      <c r="K944" s="17" t="n">
        <v>46226.5888888889</v>
      </c>
      <c r="L944" s="17" t="n">
        <v>46226.60625</v>
      </c>
      <c r="M944" s="17" t="n">
        <v>46226.6215277778</v>
      </c>
      <c r="N944" s="17" t="n">
        <v>46226.6354166667</v>
      </c>
      <c r="O944" s="17" t="n">
        <v>46226.6506944444</v>
      </c>
      <c r="P944" s="17" t="n">
        <v>46226.6631944445</v>
      </c>
      <c r="Q944" s="17" t="n">
        <v>46226.675</v>
      </c>
      <c r="R944" s="0" t="n">
        <v>101</v>
      </c>
      <c r="S944" s="0" t="n">
        <v>0</v>
      </c>
      <c r="T944" s="0" t="n">
        <v>0</v>
      </c>
      <c r="U944" s="18" t="s">
        <v>130</v>
      </c>
      <c r="V944" s="18" t="s">
        <v>139</v>
      </c>
      <c r="W944" s="0" t="str">
        <f aca="false">IF(AND(X944&gt;=6,X944&lt;14),"A",IF(AND(X944&gt;=14,X944&lt;22),"B","C"))</f>
        <v>A</v>
      </c>
      <c r="X944" s="18" t="n">
        <f aca="false">HOUR(H944)</f>
        <v>13</v>
      </c>
      <c r="Y944" s="18" t="n">
        <f aca="false">ROUND((I944-H944)*1440,0)</f>
        <v>42</v>
      </c>
      <c r="Z944" s="18" t="n">
        <f aca="false">ROUND((J944-I944)*1440,0)</f>
        <v>6</v>
      </c>
      <c r="AA944" s="18" t="n">
        <f aca="false">ROUND((K944-J944)*1440,0)</f>
        <v>16</v>
      </c>
      <c r="AB944" s="18" t="n">
        <f aca="false">ROUND((L944-K944)*1440,0)</f>
        <v>25</v>
      </c>
      <c r="AC944" s="18" t="n">
        <f aca="false">ROUND((M944-L944)*1440,0)</f>
        <v>22</v>
      </c>
      <c r="AD944" s="18" t="n">
        <f aca="false">IF(N944="","",ROUND((N944-M944)*1440,0))</f>
        <v>20</v>
      </c>
      <c r="AE944" s="18" t="n">
        <f aca="false">IF(O944="","",ROUND((O944-N944)*1440,0))</f>
        <v>22</v>
      </c>
      <c r="AF944" s="18" t="n">
        <f aca="false">IF(P944="","",ROUND((P944-O944)*1440,0))</f>
        <v>18</v>
      </c>
      <c r="AG944" s="18" t="n">
        <f aca="false">IF(Q944="","",ROUND((Q944-P944)*1440,0))</f>
        <v>17</v>
      </c>
      <c r="AH944" s="18" t="n">
        <f aca="false">IF(Q944="","",ROUND((Q944-H944)*1440,0))</f>
        <v>188</v>
      </c>
      <c r="AI944" s="19" t="n">
        <f aca="false">ROUND(IF(O944="",Assumptions!$B$25-K944,O944-K944)*24,1)</f>
        <v>1.5</v>
      </c>
      <c r="AJ944" s="20" t="n">
        <f aca="false">ROUND(MAX(N(Y944)/Assumptions!$C$5, N(Z944)/Assumptions!$C$6, N(AA944)/Assumptions!$C$7, N(AB944)/Assumptions!$C$8, N(AC944)/Assumptions!$C$9, N(AD944)/Assumptions!$C$10, N(AE944)/Assumptions!$C$11, N(AF944)/Assumptions!$C$12, N(AG944)/Assumptions!$C$13),3)</f>
        <v>1.667</v>
      </c>
      <c r="AK944" s="0" t="str">
        <f aca="false">IF(OR(U944="Pending",U944="On Hold"),"Open GRN (awaiting)",IF(AJ944&lt;=1,"Within SLA",IF(ROUND(N(Y944)/Assumptions!$C$5,3)=AJ944,"Gate Wait",IF(ROUND(N(Z944)/Assumptions!$C$6,3)=AJ944,"Dock Wait",IF(ROUND(N(AA944)/Assumptions!$C$7,3)=AJ944,"Unloading",IF(ROUND(N(AB944)/Assumptions!$C$8,3)=AJ944,"Unload-to-QC Wait",IF(ROUND(N(AC944)/Assumptions!$C$9,3)=AJ944,"QC",IF(ROUND(N(AD944)/Assumptions!$C$10,3)=AJ944,"QC-to-GRN Wait",IF(ROUND(N(AE944)/Assumptions!$C$11,3)=AJ944,"GRN Processing",IF(ROUND(N(AF944)/Assumptions!$C$12,3)=AJ944,"GRN-to-Putaway Wait",IF(ROUND(N(AG944)/Assumptions!$C$13,3)=AJ944,"Putaway","Within SLA")))))))))))</f>
        <v>Unload-to-QC Wait</v>
      </c>
    </row>
    <row r="945" customFormat="false" ht="15" hidden="false" customHeight="false" outlineLevel="0" collapsed="false">
      <c r="A945" s="0" t="s">
        <v>2896</v>
      </c>
      <c r="B945" s="0" t="s">
        <v>2897</v>
      </c>
      <c r="C945" s="0" t="s">
        <v>118</v>
      </c>
      <c r="D945" s="0" t="s">
        <v>135</v>
      </c>
      <c r="E945" s="0" t="s">
        <v>2898</v>
      </c>
      <c r="F945" s="0" t="s">
        <v>121</v>
      </c>
      <c r="G945" s="0" t="s">
        <v>138</v>
      </c>
      <c r="H945" s="17" t="n">
        <v>46226.5673611111</v>
      </c>
      <c r="I945" s="17" t="n">
        <v>46226.5798611111</v>
      </c>
      <c r="J945" s="17" t="n">
        <v>46226.5868055556</v>
      </c>
      <c r="K945" s="17" t="n">
        <v>46226.6076388889</v>
      </c>
      <c r="L945" s="17" t="n">
        <v>46226.6194444444</v>
      </c>
      <c r="M945" s="17" t="n">
        <v>46226.6486111111</v>
      </c>
      <c r="N945" s="17" t="n">
        <v>46226.6555555556</v>
      </c>
      <c r="O945" s="17" t="n">
        <v>46226.6770833333</v>
      </c>
      <c r="P945" s="17" t="n">
        <v>46226.6875</v>
      </c>
      <c r="Q945" s="17" t="n">
        <v>46226.7006944444</v>
      </c>
      <c r="R945" s="0" t="n">
        <v>468</v>
      </c>
      <c r="S945" s="0" t="n">
        <v>0</v>
      </c>
      <c r="T945" s="0" t="n">
        <v>0</v>
      </c>
      <c r="U945" s="18" t="s">
        <v>130</v>
      </c>
      <c r="V945" s="18" t="s">
        <v>139</v>
      </c>
      <c r="W945" s="0" t="str">
        <f aca="false">IF(AND(X945&gt;=6,X945&lt;14),"A",IF(AND(X945&gt;=14,X945&lt;22),"B","C"))</f>
        <v>A</v>
      </c>
      <c r="X945" s="18" t="n">
        <f aca="false">HOUR(H945)</f>
        <v>13</v>
      </c>
      <c r="Y945" s="18" t="n">
        <f aca="false">ROUND((I945-H945)*1440,0)</f>
        <v>18</v>
      </c>
      <c r="Z945" s="18" t="n">
        <f aca="false">ROUND((J945-I945)*1440,0)</f>
        <v>10</v>
      </c>
      <c r="AA945" s="18" t="n">
        <f aca="false">ROUND((K945-J945)*1440,0)</f>
        <v>30</v>
      </c>
      <c r="AB945" s="18" t="n">
        <f aca="false">ROUND((L945-K945)*1440,0)</f>
        <v>17</v>
      </c>
      <c r="AC945" s="18" t="n">
        <f aca="false">ROUND((M945-L945)*1440,0)</f>
        <v>42</v>
      </c>
      <c r="AD945" s="18" t="n">
        <f aca="false">IF(N945="","",ROUND((N945-M945)*1440,0))</f>
        <v>10</v>
      </c>
      <c r="AE945" s="18" t="n">
        <f aca="false">IF(O945="","",ROUND((O945-N945)*1440,0))</f>
        <v>31</v>
      </c>
      <c r="AF945" s="18" t="n">
        <f aca="false">IF(P945="","",ROUND((P945-O945)*1440,0))</f>
        <v>15</v>
      </c>
      <c r="AG945" s="18" t="n">
        <f aca="false">IF(Q945="","",ROUND((Q945-P945)*1440,0))</f>
        <v>19</v>
      </c>
      <c r="AH945" s="18" t="n">
        <f aca="false">IF(Q945="","",ROUND((Q945-H945)*1440,0))</f>
        <v>192</v>
      </c>
      <c r="AI945" s="19" t="n">
        <f aca="false">ROUND(IF(O945="",Assumptions!$B$25-K945,O945-K945)*24,1)</f>
        <v>1.7</v>
      </c>
      <c r="AJ945" s="20" t="n">
        <f aca="false">ROUND(MAX(N(Y945)/Assumptions!$C$5, N(Z945)/Assumptions!$C$6, N(AA945)/Assumptions!$C$7, N(AB945)/Assumptions!$C$8, N(AC945)/Assumptions!$C$9, N(AD945)/Assumptions!$C$10, N(AE945)/Assumptions!$C$11, N(AF945)/Assumptions!$C$12, N(AG945)/Assumptions!$C$13),3)</f>
        <v>1.133</v>
      </c>
      <c r="AK945" s="0" t="str">
        <f aca="false">IF(OR(U945="Pending",U945="On Hold"),"Open GRN (awaiting)",IF(AJ945&lt;=1,"Within SLA",IF(ROUND(N(Y945)/Assumptions!$C$5,3)=AJ945,"Gate Wait",IF(ROUND(N(Z945)/Assumptions!$C$6,3)=AJ945,"Dock Wait",IF(ROUND(N(AA945)/Assumptions!$C$7,3)=AJ945,"Unloading",IF(ROUND(N(AB945)/Assumptions!$C$8,3)=AJ945,"Unload-to-QC Wait",IF(ROUND(N(AC945)/Assumptions!$C$9,3)=AJ945,"QC",IF(ROUND(N(AD945)/Assumptions!$C$10,3)=AJ945,"QC-to-GRN Wait",IF(ROUND(N(AE945)/Assumptions!$C$11,3)=AJ945,"GRN Processing",IF(ROUND(N(AF945)/Assumptions!$C$12,3)=AJ945,"GRN-to-Putaway Wait",IF(ROUND(N(AG945)/Assumptions!$C$13,3)=AJ945,"Putaway","Within SLA")))))))))))</f>
        <v>Unload-to-QC Wait</v>
      </c>
    </row>
    <row r="946" customFormat="false" ht="15" hidden="false" customHeight="false" outlineLevel="0" collapsed="false">
      <c r="A946" s="0" t="s">
        <v>2899</v>
      </c>
      <c r="B946" s="0" t="s">
        <v>2900</v>
      </c>
      <c r="C946" s="0" t="s">
        <v>118</v>
      </c>
      <c r="D946" s="0" t="s">
        <v>147</v>
      </c>
      <c r="E946" s="0" t="s">
        <v>2901</v>
      </c>
      <c r="F946" s="0" t="s">
        <v>121</v>
      </c>
      <c r="G946" s="0" t="s">
        <v>150</v>
      </c>
      <c r="H946" s="17" t="n">
        <v>46226.5673611111</v>
      </c>
      <c r="I946" s="17" t="n">
        <v>46226.5861111111</v>
      </c>
      <c r="J946" s="17" t="n">
        <v>46226.5902777778</v>
      </c>
      <c r="K946" s="17" t="n">
        <v>46226.6076388889</v>
      </c>
      <c r="L946" s="17" t="n">
        <v>46226.6256944445</v>
      </c>
      <c r="M946" s="17" t="n">
        <v>46226.6465277778</v>
      </c>
      <c r="N946" s="17" t="n">
        <v>46226.6666666667</v>
      </c>
      <c r="O946" s="17" t="n">
        <v>46226.6826388889</v>
      </c>
      <c r="P946" s="17" t="n">
        <v>46226.6916666667</v>
      </c>
      <c r="Q946" s="17" t="n">
        <v>46226.7027777778</v>
      </c>
      <c r="R946" s="0" t="n">
        <v>226</v>
      </c>
      <c r="S946" s="0" t="n">
        <v>0</v>
      </c>
      <c r="T946" s="0" t="n">
        <v>1</v>
      </c>
      <c r="U946" s="18" t="s">
        <v>123</v>
      </c>
      <c r="V946" s="18" t="s">
        <v>144</v>
      </c>
      <c r="W946" s="0" t="str">
        <f aca="false">IF(AND(X946&gt;=6,X946&lt;14),"A",IF(AND(X946&gt;=14,X946&lt;22),"B","C"))</f>
        <v>A</v>
      </c>
      <c r="X946" s="18" t="n">
        <f aca="false">HOUR(H946)</f>
        <v>13</v>
      </c>
      <c r="Y946" s="18" t="n">
        <f aca="false">ROUND((I946-H946)*1440,0)</f>
        <v>27</v>
      </c>
      <c r="Z946" s="18" t="n">
        <f aca="false">ROUND((J946-I946)*1440,0)</f>
        <v>6</v>
      </c>
      <c r="AA946" s="18" t="n">
        <f aca="false">ROUND((K946-J946)*1440,0)</f>
        <v>25</v>
      </c>
      <c r="AB946" s="18" t="n">
        <f aca="false">ROUND((L946-K946)*1440,0)</f>
        <v>26</v>
      </c>
      <c r="AC946" s="18" t="n">
        <f aca="false">ROUND((M946-L946)*1440,0)</f>
        <v>30</v>
      </c>
      <c r="AD946" s="18" t="n">
        <f aca="false">IF(N946="","",ROUND((N946-M946)*1440,0))</f>
        <v>29</v>
      </c>
      <c r="AE946" s="18" t="n">
        <f aca="false">IF(O946="","",ROUND((O946-N946)*1440,0))</f>
        <v>23</v>
      </c>
      <c r="AF946" s="18" t="n">
        <f aca="false">IF(P946="","",ROUND((P946-O946)*1440,0))</f>
        <v>13</v>
      </c>
      <c r="AG946" s="18" t="n">
        <f aca="false">IF(Q946="","",ROUND((Q946-P946)*1440,0))</f>
        <v>16</v>
      </c>
      <c r="AH946" s="18" t="n">
        <f aca="false">IF(Q946="","",ROUND((Q946-H946)*1440,0))</f>
        <v>195</v>
      </c>
      <c r="AI946" s="19" t="n">
        <f aca="false">ROUND(IF(O946="",Assumptions!$B$25-K946,O946-K946)*24,1)</f>
        <v>1.8</v>
      </c>
      <c r="AJ946" s="20" t="n">
        <f aca="false">ROUND(MAX(N(Y946)/Assumptions!$C$5, N(Z946)/Assumptions!$C$6, N(AA946)/Assumptions!$C$7, N(AB946)/Assumptions!$C$8, N(AC946)/Assumptions!$C$9, N(AD946)/Assumptions!$C$10, N(AE946)/Assumptions!$C$11, N(AF946)/Assumptions!$C$12, N(AG946)/Assumptions!$C$13),3)</f>
        <v>1.733</v>
      </c>
      <c r="AK946" s="0" t="str">
        <f aca="false">IF(OR(U946="Pending",U946="On Hold"),"Open GRN (awaiting)",IF(AJ946&lt;=1,"Within SLA",IF(ROUND(N(Y946)/Assumptions!$C$5,3)=AJ946,"Gate Wait",IF(ROUND(N(Z946)/Assumptions!$C$6,3)=AJ946,"Dock Wait",IF(ROUND(N(AA946)/Assumptions!$C$7,3)=AJ946,"Unloading",IF(ROUND(N(AB946)/Assumptions!$C$8,3)=AJ946,"Unload-to-QC Wait",IF(ROUND(N(AC946)/Assumptions!$C$9,3)=AJ946,"QC",IF(ROUND(N(AD946)/Assumptions!$C$10,3)=AJ946,"QC-to-GRN Wait",IF(ROUND(N(AE946)/Assumptions!$C$11,3)=AJ946,"GRN Processing",IF(ROUND(N(AF946)/Assumptions!$C$12,3)=AJ946,"GRN-to-Putaway Wait",IF(ROUND(N(AG946)/Assumptions!$C$13,3)=AJ946,"Putaway","Within SLA")))))))))))</f>
        <v>Unload-to-QC Wait</v>
      </c>
    </row>
    <row r="947" customFormat="false" ht="15" hidden="false" customHeight="false" outlineLevel="0" collapsed="false">
      <c r="A947" s="0" t="s">
        <v>2902</v>
      </c>
      <c r="B947" s="0" t="s">
        <v>2903</v>
      </c>
      <c r="C947" s="0" t="s">
        <v>159</v>
      </c>
      <c r="D947" s="0" t="s">
        <v>119</v>
      </c>
      <c r="E947" s="0" t="s">
        <v>2904</v>
      </c>
      <c r="F947" s="0" t="s">
        <v>128</v>
      </c>
      <c r="G947" s="0" t="s">
        <v>129</v>
      </c>
      <c r="H947" s="17" t="n">
        <v>46226.5777777778</v>
      </c>
      <c r="I947" s="17" t="n">
        <v>46226.5902777778</v>
      </c>
      <c r="J947" s="17" t="n">
        <v>46226.5965277778</v>
      </c>
      <c r="K947" s="17" t="n">
        <v>46226.6895833333</v>
      </c>
      <c r="L947" s="17" t="n">
        <v>46226.6986111111</v>
      </c>
      <c r="M947" s="17" t="n">
        <v>46226.7173611111</v>
      </c>
      <c r="N947" s="17" t="n">
        <v>46226.7256944445</v>
      </c>
      <c r="O947" s="17" t="n">
        <v>46226.7909722222</v>
      </c>
      <c r="P947" s="17" t="n">
        <v>46226.8013888889</v>
      </c>
      <c r="Q947" s="17" t="n">
        <v>46226.8243055556</v>
      </c>
      <c r="R947" s="0" t="n">
        <v>3000</v>
      </c>
      <c r="S947" s="0" t="n">
        <v>0</v>
      </c>
      <c r="T947" s="0" t="n">
        <v>0</v>
      </c>
      <c r="U947" s="18" t="s">
        <v>130</v>
      </c>
      <c r="V947" s="18" t="s">
        <v>82</v>
      </c>
      <c r="W947" s="0" t="str">
        <f aca="false">IF(AND(X947&gt;=6,X947&lt;14),"A",IF(AND(X947&gt;=14,X947&lt;22),"B","C"))</f>
        <v>A</v>
      </c>
      <c r="X947" s="18" t="n">
        <f aca="false">HOUR(H947)</f>
        <v>13</v>
      </c>
      <c r="Y947" s="18" t="n">
        <f aca="false">ROUND((I947-H947)*1440,0)</f>
        <v>18</v>
      </c>
      <c r="Z947" s="18" t="n">
        <f aca="false">ROUND((J947-I947)*1440,0)</f>
        <v>9</v>
      </c>
      <c r="AA947" s="18" t="n">
        <f aca="false">ROUND((K947-J947)*1440,0)</f>
        <v>134</v>
      </c>
      <c r="AB947" s="18" t="n">
        <f aca="false">ROUND((L947-K947)*1440,0)</f>
        <v>13</v>
      </c>
      <c r="AC947" s="18" t="n">
        <f aca="false">ROUND((M947-L947)*1440,0)</f>
        <v>27</v>
      </c>
      <c r="AD947" s="18" t="n">
        <f aca="false">IF(N947="","",ROUND((N947-M947)*1440,0))</f>
        <v>12</v>
      </c>
      <c r="AE947" s="18" t="n">
        <f aca="false">IF(O947="","",ROUND((O947-N947)*1440,0))</f>
        <v>94</v>
      </c>
      <c r="AF947" s="18" t="n">
        <f aca="false">IF(P947="","",ROUND((P947-O947)*1440,0))</f>
        <v>15</v>
      </c>
      <c r="AG947" s="18" t="n">
        <f aca="false">IF(Q947="","",ROUND((Q947-P947)*1440,0))</f>
        <v>33</v>
      </c>
      <c r="AH947" s="18" t="n">
        <f aca="false">IF(Q947="","",ROUND((Q947-H947)*1440,0))</f>
        <v>355</v>
      </c>
      <c r="AI947" s="19" t="n">
        <f aca="false">ROUND(IF(O947="",Assumptions!$B$25-K947,O947-K947)*24,1)</f>
        <v>2.4</v>
      </c>
      <c r="AJ947" s="20" t="n">
        <f aca="false">ROUND(MAX(N(Y947)/Assumptions!$C$5, N(Z947)/Assumptions!$C$6, N(AA947)/Assumptions!$C$7, N(AB947)/Assumptions!$C$8, N(AC947)/Assumptions!$C$9, N(AD947)/Assumptions!$C$10, N(AE947)/Assumptions!$C$11, N(AF947)/Assumptions!$C$12, N(AG947)/Assumptions!$C$13),3)</f>
        <v>2.233</v>
      </c>
      <c r="AK947" s="0" t="str">
        <f aca="false">IF(OR(U947="Pending",U947="On Hold"),"Open GRN (awaiting)",IF(AJ947&lt;=1,"Within SLA",IF(ROUND(N(Y947)/Assumptions!$C$5,3)=AJ947,"Gate Wait",IF(ROUND(N(Z947)/Assumptions!$C$6,3)=AJ947,"Dock Wait",IF(ROUND(N(AA947)/Assumptions!$C$7,3)=AJ947,"Unloading",IF(ROUND(N(AB947)/Assumptions!$C$8,3)=AJ947,"Unload-to-QC Wait",IF(ROUND(N(AC947)/Assumptions!$C$9,3)=AJ947,"QC",IF(ROUND(N(AD947)/Assumptions!$C$10,3)=AJ947,"QC-to-GRN Wait",IF(ROUND(N(AE947)/Assumptions!$C$11,3)=AJ947,"GRN Processing",IF(ROUND(N(AF947)/Assumptions!$C$12,3)=AJ947,"GRN-to-Putaway Wait",IF(ROUND(N(AG947)/Assumptions!$C$13,3)=AJ947,"Putaway","Within SLA")))))))))))</f>
        <v>Unloading</v>
      </c>
    </row>
    <row r="948" customFormat="false" ht="15" hidden="false" customHeight="false" outlineLevel="0" collapsed="false">
      <c r="A948" s="0" t="s">
        <v>2905</v>
      </c>
      <c r="B948" s="0" t="s">
        <v>2906</v>
      </c>
      <c r="C948" s="0" t="s">
        <v>153</v>
      </c>
      <c r="D948" s="0" t="s">
        <v>119</v>
      </c>
      <c r="E948" s="0" t="s">
        <v>2907</v>
      </c>
      <c r="F948" s="0" t="s">
        <v>155</v>
      </c>
      <c r="G948" s="0" t="s">
        <v>129</v>
      </c>
      <c r="H948" s="17" t="n">
        <v>46226.5847222222</v>
      </c>
      <c r="I948" s="17" t="n">
        <v>46226.6027777778</v>
      </c>
      <c r="J948" s="17" t="n">
        <v>46226.6090277778</v>
      </c>
      <c r="K948" s="17" t="n">
        <v>46226.6486111111</v>
      </c>
      <c r="L948" s="17" t="n">
        <v>46226.6513888889</v>
      </c>
      <c r="M948" s="17" t="n">
        <v>46226.6743055556</v>
      </c>
      <c r="N948" s="17" t="n">
        <v>46226.7034722222</v>
      </c>
      <c r="O948" s="17" t="n">
        <v>46226.8118055556</v>
      </c>
      <c r="P948" s="17" t="n">
        <v>46226.8222222222</v>
      </c>
      <c r="Q948" s="17" t="n">
        <v>46226.8354166667</v>
      </c>
      <c r="R948" s="0" t="n">
        <v>909</v>
      </c>
      <c r="S948" s="0" t="n">
        <v>0</v>
      </c>
      <c r="T948" s="0" t="n">
        <v>0</v>
      </c>
      <c r="U948" s="18" t="s">
        <v>130</v>
      </c>
      <c r="V948" s="18" t="s">
        <v>156</v>
      </c>
      <c r="W948" s="0" t="str">
        <f aca="false">IF(AND(X948&gt;=6,X948&lt;14),"A",IF(AND(X948&gt;=14,X948&lt;22),"B","C"))</f>
        <v>B</v>
      </c>
      <c r="X948" s="18" t="n">
        <f aca="false">HOUR(H948)</f>
        <v>14</v>
      </c>
      <c r="Y948" s="18" t="n">
        <f aca="false">ROUND((I948-H948)*1440,0)</f>
        <v>26</v>
      </c>
      <c r="Z948" s="18" t="n">
        <f aca="false">ROUND((J948-I948)*1440,0)</f>
        <v>9</v>
      </c>
      <c r="AA948" s="18" t="n">
        <f aca="false">ROUND((K948-J948)*1440,0)</f>
        <v>57</v>
      </c>
      <c r="AB948" s="18" t="n">
        <f aca="false">ROUND((L948-K948)*1440,0)</f>
        <v>4</v>
      </c>
      <c r="AC948" s="18" t="n">
        <f aca="false">ROUND((M948-L948)*1440,0)</f>
        <v>33</v>
      </c>
      <c r="AD948" s="18" t="n">
        <f aca="false">IF(N948="","",ROUND((N948-M948)*1440,0))</f>
        <v>42</v>
      </c>
      <c r="AE948" s="18" t="n">
        <f aca="false">IF(O948="","",ROUND((O948-N948)*1440,0))</f>
        <v>156</v>
      </c>
      <c r="AF948" s="18" t="n">
        <f aca="false">IF(P948="","",ROUND((P948-O948)*1440,0))</f>
        <v>15</v>
      </c>
      <c r="AG948" s="18" t="n">
        <f aca="false">IF(Q948="","",ROUND((Q948-P948)*1440,0))</f>
        <v>19</v>
      </c>
      <c r="AH948" s="18" t="n">
        <f aca="false">IF(Q948="","",ROUND((Q948-H948)*1440,0))</f>
        <v>361</v>
      </c>
      <c r="AI948" s="19" t="n">
        <f aca="false">ROUND(IF(O948="",Assumptions!$B$25-K948,O948-K948)*24,1)</f>
        <v>3.9</v>
      </c>
      <c r="AJ948" s="20" t="n">
        <f aca="false">ROUND(MAX(N(Y948)/Assumptions!$C$5, N(Z948)/Assumptions!$C$6, N(AA948)/Assumptions!$C$7, N(AB948)/Assumptions!$C$8, N(AC948)/Assumptions!$C$9, N(AD948)/Assumptions!$C$10, N(AE948)/Assumptions!$C$11, N(AF948)/Assumptions!$C$12, N(AG948)/Assumptions!$C$13),3)</f>
        <v>3.467</v>
      </c>
      <c r="AK948" s="0" t="str">
        <f aca="false">IF(OR(U948="Pending",U948="On Hold"),"Open GRN (awaiting)",IF(AJ948&lt;=1,"Within SLA",IF(ROUND(N(Y948)/Assumptions!$C$5,3)=AJ948,"Gate Wait",IF(ROUND(N(Z948)/Assumptions!$C$6,3)=AJ948,"Dock Wait",IF(ROUND(N(AA948)/Assumptions!$C$7,3)=AJ948,"Unloading",IF(ROUND(N(AB948)/Assumptions!$C$8,3)=AJ948,"Unload-to-QC Wait",IF(ROUND(N(AC948)/Assumptions!$C$9,3)=AJ948,"QC",IF(ROUND(N(AD948)/Assumptions!$C$10,3)=AJ948,"QC-to-GRN Wait",IF(ROUND(N(AE948)/Assumptions!$C$11,3)=AJ948,"GRN Processing",IF(ROUND(N(AF948)/Assumptions!$C$12,3)=AJ948,"GRN-to-Putaway Wait",IF(ROUND(N(AG948)/Assumptions!$C$13,3)=AJ948,"Putaway","Within SLA")))))))))))</f>
        <v>GRN Processing</v>
      </c>
    </row>
    <row r="949" customFormat="false" ht="15" hidden="false" customHeight="false" outlineLevel="0" collapsed="false">
      <c r="A949" s="0" t="s">
        <v>2908</v>
      </c>
      <c r="B949" s="0" t="s">
        <v>2909</v>
      </c>
      <c r="C949" s="0" t="s">
        <v>175</v>
      </c>
      <c r="D949" s="0" t="s">
        <v>147</v>
      </c>
      <c r="E949" s="0" t="s">
        <v>1489</v>
      </c>
      <c r="F949" s="0" t="s">
        <v>177</v>
      </c>
      <c r="G949" s="0" t="s">
        <v>167</v>
      </c>
      <c r="H949" s="17" t="n">
        <v>46226.6111111111</v>
      </c>
      <c r="I949" s="17" t="n">
        <v>46226.6423611111</v>
      </c>
      <c r="J949" s="17" t="n">
        <v>46226.6472222222</v>
      </c>
      <c r="K949" s="17" t="n">
        <v>46226.7201388889</v>
      </c>
      <c r="L949" s="17" t="n">
        <v>46226.7395833333</v>
      </c>
      <c r="M949" s="17" t="n">
        <v>46226.7618055556</v>
      </c>
      <c r="N949" s="17" t="n">
        <v>46226.7770833333</v>
      </c>
      <c r="O949" s="17" t="n">
        <v>46226.8541666667</v>
      </c>
      <c r="P949" s="17" t="n">
        <v>46226.8576388889</v>
      </c>
      <c r="Q949" s="17" t="n">
        <v>46226.8847222222</v>
      </c>
      <c r="R949" s="0" t="n">
        <v>1421</v>
      </c>
      <c r="S949" s="0" t="n">
        <v>0</v>
      </c>
      <c r="T949" s="0" t="n">
        <v>6</v>
      </c>
      <c r="U949" s="18" t="s">
        <v>123</v>
      </c>
      <c r="V949" s="18" t="s">
        <v>156</v>
      </c>
      <c r="W949" s="0" t="str">
        <f aca="false">IF(AND(X949&gt;=6,X949&lt;14),"A",IF(AND(X949&gt;=14,X949&lt;22),"B","C"))</f>
        <v>B</v>
      </c>
      <c r="X949" s="18" t="n">
        <f aca="false">HOUR(H949)</f>
        <v>14</v>
      </c>
      <c r="Y949" s="18" t="n">
        <f aca="false">ROUND((I949-H949)*1440,0)</f>
        <v>45</v>
      </c>
      <c r="Z949" s="18" t="n">
        <f aca="false">ROUND((J949-I949)*1440,0)</f>
        <v>7</v>
      </c>
      <c r="AA949" s="18" t="n">
        <f aca="false">ROUND((K949-J949)*1440,0)</f>
        <v>105</v>
      </c>
      <c r="AB949" s="18" t="n">
        <f aca="false">ROUND((L949-K949)*1440,0)</f>
        <v>28</v>
      </c>
      <c r="AC949" s="18" t="n">
        <f aca="false">ROUND((M949-L949)*1440,0)</f>
        <v>32</v>
      </c>
      <c r="AD949" s="18" t="n">
        <f aca="false">IF(N949="","",ROUND((N949-M949)*1440,0))</f>
        <v>22</v>
      </c>
      <c r="AE949" s="18" t="n">
        <f aca="false">IF(O949="","",ROUND((O949-N949)*1440,0))</f>
        <v>111</v>
      </c>
      <c r="AF949" s="18" t="n">
        <f aca="false">IF(P949="","",ROUND((P949-O949)*1440,0))</f>
        <v>5</v>
      </c>
      <c r="AG949" s="18" t="n">
        <f aca="false">IF(Q949="","",ROUND((Q949-P949)*1440,0))</f>
        <v>39</v>
      </c>
      <c r="AH949" s="18" t="n">
        <f aca="false">IF(Q949="","",ROUND((Q949-H949)*1440,0))</f>
        <v>394</v>
      </c>
      <c r="AI949" s="19" t="n">
        <f aca="false">ROUND(IF(O949="",Assumptions!$B$25-K949,O949-K949)*24,1)</f>
        <v>3.2</v>
      </c>
      <c r="AJ949" s="20" t="n">
        <f aca="false">ROUND(MAX(N(Y949)/Assumptions!$C$5, N(Z949)/Assumptions!$C$6, N(AA949)/Assumptions!$C$7, N(AB949)/Assumptions!$C$8, N(AC949)/Assumptions!$C$9, N(AD949)/Assumptions!$C$10, N(AE949)/Assumptions!$C$11, N(AF949)/Assumptions!$C$12, N(AG949)/Assumptions!$C$13),3)</f>
        <v>2.467</v>
      </c>
      <c r="AK949" s="0" t="str">
        <f aca="false">IF(OR(U949="Pending",U949="On Hold"),"Open GRN (awaiting)",IF(AJ949&lt;=1,"Within SLA",IF(ROUND(N(Y949)/Assumptions!$C$5,3)=AJ949,"Gate Wait",IF(ROUND(N(Z949)/Assumptions!$C$6,3)=AJ949,"Dock Wait",IF(ROUND(N(AA949)/Assumptions!$C$7,3)=AJ949,"Unloading",IF(ROUND(N(AB949)/Assumptions!$C$8,3)=AJ949,"Unload-to-QC Wait",IF(ROUND(N(AC949)/Assumptions!$C$9,3)=AJ949,"QC",IF(ROUND(N(AD949)/Assumptions!$C$10,3)=AJ949,"QC-to-GRN Wait",IF(ROUND(N(AE949)/Assumptions!$C$11,3)=AJ949,"GRN Processing",IF(ROUND(N(AF949)/Assumptions!$C$12,3)=AJ949,"GRN-to-Putaway Wait",IF(ROUND(N(AG949)/Assumptions!$C$13,3)=AJ949,"Putaway","Within SLA")))))))))))</f>
        <v>GRN Processing</v>
      </c>
    </row>
    <row r="950" customFormat="false" ht="15" hidden="false" customHeight="false" outlineLevel="0" collapsed="false">
      <c r="A950" s="0" t="s">
        <v>2910</v>
      </c>
      <c r="B950" s="0" t="s">
        <v>2911</v>
      </c>
      <c r="C950" s="0" t="s">
        <v>286</v>
      </c>
      <c r="D950" s="0" t="s">
        <v>147</v>
      </c>
      <c r="E950" s="0" t="s">
        <v>2912</v>
      </c>
      <c r="F950" s="0" t="s">
        <v>121</v>
      </c>
      <c r="G950" s="0" t="s">
        <v>150</v>
      </c>
      <c r="H950" s="17" t="n">
        <v>46226.6131944444</v>
      </c>
      <c r="I950" s="17" t="n">
        <v>46226.6493055556</v>
      </c>
      <c r="J950" s="17" t="n">
        <v>46226.65625</v>
      </c>
      <c r="K950" s="17" t="n">
        <v>46226.7208333333</v>
      </c>
      <c r="L950" s="17" t="n">
        <v>46226.7270833333</v>
      </c>
      <c r="M950" s="17" t="n">
        <v>46226.7472222222</v>
      </c>
      <c r="N950" s="17" t="n">
        <v>46226.83125</v>
      </c>
      <c r="O950" s="17" t="n">
        <v>46226.8618055556</v>
      </c>
      <c r="P950" s="17" t="n">
        <v>46226.8888888889</v>
      </c>
      <c r="Q950" s="17" t="n">
        <v>46226.9145833333</v>
      </c>
      <c r="R950" s="0" t="n">
        <v>469</v>
      </c>
      <c r="S950" s="0" t="n">
        <v>0</v>
      </c>
      <c r="T950" s="0" t="n">
        <v>0</v>
      </c>
      <c r="U950" s="18" t="s">
        <v>130</v>
      </c>
      <c r="V950" s="18" t="s">
        <v>144</v>
      </c>
      <c r="W950" s="0" t="str">
        <f aca="false">IF(AND(X950&gt;=6,X950&lt;14),"A",IF(AND(X950&gt;=14,X950&lt;22),"B","C"))</f>
        <v>B</v>
      </c>
      <c r="X950" s="18" t="n">
        <f aca="false">HOUR(H950)</f>
        <v>14</v>
      </c>
      <c r="Y950" s="18" t="n">
        <f aca="false">ROUND((I950-H950)*1440,0)</f>
        <v>52</v>
      </c>
      <c r="Z950" s="18" t="n">
        <f aca="false">ROUND((J950-I950)*1440,0)</f>
        <v>10</v>
      </c>
      <c r="AA950" s="18" t="n">
        <f aca="false">ROUND((K950-J950)*1440,0)</f>
        <v>93</v>
      </c>
      <c r="AB950" s="18" t="n">
        <f aca="false">ROUND((L950-K950)*1440,0)</f>
        <v>9</v>
      </c>
      <c r="AC950" s="18" t="n">
        <f aca="false">ROUND((M950-L950)*1440,0)</f>
        <v>29</v>
      </c>
      <c r="AD950" s="18" t="n">
        <f aca="false">IF(N950="","",ROUND((N950-M950)*1440,0))</f>
        <v>121</v>
      </c>
      <c r="AE950" s="18" t="n">
        <f aca="false">IF(O950="","",ROUND((O950-N950)*1440,0))</f>
        <v>44</v>
      </c>
      <c r="AF950" s="18" t="n">
        <f aca="false">IF(P950="","",ROUND((P950-O950)*1440,0))</f>
        <v>39</v>
      </c>
      <c r="AG950" s="18" t="n">
        <f aca="false">IF(Q950="","",ROUND((Q950-P950)*1440,0))</f>
        <v>37</v>
      </c>
      <c r="AH950" s="18" t="n">
        <f aca="false">IF(Q950="","",ROUND((Q950-H950)*1440,0))</f>
        <v>434</v>
      </c>
      <c r="AI950" s="19" t="n">
        <f aca="false">ROUND(IF(O950="",Assumptions!$B$25-K950,O950-K950)*24,1)</f>
        <v>3.4</v>
      </c>
      <c r="AJ950" s="20" t="n">
        <f aca="false">ROUND(MAX(N(Y950)/Assumptions!$C$5, N(Z950)/Assumptions!$C$6, N(AA950)/Assumptions!$C$7, N(AB950)/Assumptions!$C$8, N(AC950)/Assumptions!$C$9, N(AD950)/Assumptions!$C$10, N(AE950)/Assumptions!$C$11, N(AF950)/Assumptions!$C$12, N(AG950)/Assumptions!$C$13),3)</f>
        <v>4.033</v>
      </c>
      <c r="AK950" s="0" t="str">
        <f aca="false">IF(OR(U950="Pending",U950="On Hold"),"Open GRN (awaiting)",IF(AJ950&lt;=1,"Within SLA",IF(ROUND(N(Y950)/Assumptions!$C$5,3)=AJ950,"Gate Wait",IF(ROUND(N(Z950)/Assumptions!$C$6,3)=AJ950,"Dock Wait",IF(ROUND(N(AA950)/Assumptions!$C$7,3)=AJ950,"Unloading",IF(ROUND(N(AB950)/Assumptions!$C$8,3)=AJ950,"Unload-to-QC Wait",IF(ROUND(N(AC950)/Assumptions!$C$9,3)=AJ950,"QC",IF(ROUND(N(AD950)/Assumptions!$C$10,3)=AJ950,"QC-to-GRN Wait",IF(ROUND(N(AE950)/Assumptions!$C$11,3)=AJ950,"GRN Processing",IF(ROUND(N(AF950)/Assumptions!$C$12,3)=AJ950,"GRN-to-Putaway Wait",IF(ROUND(N(AG950)/Assumptions!$C$13,3)=AJ950,"Putaway","Within SLA")))))))))))</f>
        <v>QC-to-GRN Wait</v>
      </c>
    </row>
    <row r="951" customFormat="false" ht="15" hidden="false" customHeight="false" outlineLevel="0" collapsed="false">
      <c r="A951" s="0" t="s">
        <v>2913</v>
      </c>
      <c r="B951" s="0" t="s">
        <v>2914</v>
      </c>
      <c r="C951" s="0" t="s">
        <v>153</v>
      </c>
      <c r="D951" s="0" t="s">
        <v>135</v>
      </c>
      <c r="E951" s="0" t="s">
        <v>2915</v>
      </c>
      <c r="F951" s="0" t="s">
        <v>121</v>
      </c>
      <c r="G951" s="0" t="s">
        <v>138</v>
      </c>
      <c r="H951" s="17" t="n">
        <v>46226.6166666667</v>
      </c>
      <c r="I951" s="17" t="n">
        <v>46226.6340277778</v>
      </c>
      <c r="J951" s="17" t="n">
        <v>46226.6388888889</v>
      </c>
      <c r="K951" s="17" t="n">
        <v>46226.6840277778</v>
      </c>
      <c r="L951" s="17" t="n">
        <v>46226.6972222222</v>
      </c>
      <c r="M951" s="17" t="n">
        <v>46226.7347222222</v>
      </c>
      <c r="N951" s="17" t="n">
        <v>46226.8534722222</v>
      </c>
      <c r="O951" s="17" t="n">
        <v>46226.9020833333</v>
      </c>
      <c r="P951" s="17" t="n">
        <v>46226.9208333333</v>
      </c>
      <c r="Q951" s="17" t="n">
        <v>46226.9541666667</v>
      </c>
      <c r="R951" s="0" t="n">
        <v>999</v>
      </c>
      <c r="S951" s="0" t="n">
        <v>0</v>
      </c>
      <c r="T951" s="0" t="n">
        <v>11</v>
      </c>
      <c r="U951" s="18" t="s">
        <v>123</v>
      </c>
      <c r="V951" s="18" t="s">
        <v>144</v>
      </c>
      <c r="W951" s="0" t="str">
        <f aca="false">IF(AND(X951&gt;=6,X951&lt;14),"A",IF(AND(X951&gt;=14,X951&lt;22),"B","C"))</f>
        <v>B</v>
      </c>
      <c r="X951" s="18" t="n">
        <f aca="false">HOUR(H951)</f>
        <v>14</v>
      </c>
      <c r="Y951" s="18" t="n">
        <f aca="false">ROUND((I951-H951)*1440,0)</f>
        <v>25</v>
      </c>
      <c r="Z951" s="18" t="n">
        <f aca="false">ROUND((J951-I951)*1440,0)</f>
        <v>7</v>
      </c>
      <c r="AA951" s="18" t="n">
        <f aca="false">ROUND((K951-J951)*1440,0)</f>
        <v>65</v>
      </c>
      <c r="AB951" s="18" t="n">
        <f aca="false">ROUND((L951-K951)*1440,0)</f>
        <v>19</v>
      </c>
      <c r="AC951" s="18" t="n">
        <f aca="false">ROUND((M951-L951)*1440,0)</f>
        <v>54</v>
      </c>
      <c r="AD951" s="18" t="n">
        <f aca="false">IF(N951="","",ROUND((N951-M951)*1440,0))</f>
        <v>171</v>
      </c>
      <c r="AE951" s="18" t="n">
        <f aca="false">IF(O951="","",ROUND((O951-N951)*1440,0))</f>
        <v>70</v>
      </c>
      <c r="AF951" s="18" t="n">
        <f aca="false">IF(P951="","",ROUND((P951-O951)*1440,0))</f>
        <v>27</v>
      </c>
      <c r="AG951" s="18" t="n">
        <f aca="false">IF(Q951="","",ROUND((Q951-P951)*1440,0))</f>
        <v>48</v>
      </c>
      <c r="AH951" s="18" t="n">
        <f aca="false">IF(Q951="","",ROUND((Q951-H951)*1440,0))</f>
        <v>486</v>
      </c>
      <c r="AI951" s="19" t="n">
        <f aca="false">ROUND(IF(O951="",Assumptions!$B$25-K951,O951-K951)*24,1)</f>
        <v>5.2</v>
      </c>
      <c r="AJ951" s="20" t="n">
        <f aca="false">ROUND(MAX(N(Y951)/Assumptions!$C$5, N(Z951)/Assumptions!$C$6, N(AA951)/Assumptions!$C$7, N(AB951)/Assumptions!$C$8, N(AC951)/Assumptions!$C$9, N(AD951)/Assumptions!$C$10, N(AE951)/Assumptions!$C$11, N(AF951)/Assumptions!$C$12, N(AG951)/Assumptions!$C$13),3)</f>
        <v>5.7</v>
      </c>
      <c r="AK951" s="0" t="str">
        <f aca="false">IF(OR(U951="Pending",U951="On Hold"),"Open GRN (awaiting)",IF(AJ951&lt;=1,"Within SLA",IF(ROUND(N(Y951)/Assumptions!$C$5,3)=AJ951,"Gate Wait",IF(ROUND(N(Z951)/Assumptions!$C$6,3)=AJ951,"Dock Wait",IF(ROUND(N(AA951)/Assumptions!$C$7,3)=AJ951,"Unloading",IF(ROUND(N(AB951)/Assumptions!$C$8,3)=AJ951,"Unload-to-QC Wait",IF(ROUND(N(AC951)/Assumptions!$C$9,3)=AJ951,"QC",IF(ROUND(N(AD951)/Assumptions!$C$10,3)=AJ951,"QC-to-GRN Wait",IF(ROUND(N(AE951)/Assumptions!$C$11,3)=AJ951,"GRN Processing",IF(ROUND(N(AF951)/Assumptions!$C$12,3)=AJ951,"GRN-to-Putaway Wait",IF(ROUND(N(AG951)/Assumptions!$C$13,3)=AJ951,"Putaway","Within SLA")))))))))))</f>
        <v>QC-to-GRN Wait</v>
      </c>
    </row>
    <row r="952" customFormat="false" ht="15" hidden="false" customHeight="false" outlineLevel="0" collapsed="false">
      <c r="A952" s="0" t="s">
        <v>2916</v>
      </c>
      <c r="B952" s="0" t="s">
        <v>2917</v>
      </c>
      <c r="C952" s="0" t="s">
        <v>159</v>
      </c>
      <c r="D952" s="0" t="s">
        <v>135</v>
      </c>
      <c r="E952" s="0" t="s">
        <v>2918</v>
      </c>
      <c r="F952" s="0" t="s">
        <v>128</v>
      </c>
      <c r="G952" s="0" t="s">
        <v>138</v>
      </c>
      <c r="H952" s="17" t="n">
        <v>46226.6326388889</v>
      </c>
      <c r="I952" s="17" t="n">
        <v>46226.6402777778</v>
      </c>
      <c r="J952" s="17" t="n">
        <v>46226.64375</v>
      </c>
      <c r="K952" s="17" t="n">
        <v>46226.7069444444</v>
      </c>
      <c r="L952" s="17" t="n">
        <v>46226.7111111111</v>
      </c>
      <c r="M952" s="17" t="n">
        <v>46226.7229166667</v>
      </c>
      <c r="N952" s="17" t="n">
        <v>46226.775</v>
      </c>
      <c r="O952" s="17" t="n">
        <v>46226.8493055556</v>
      </c>
      <c r="P952" s="17" t="n">
        <v>46226.8534722222</v>
      </c>
      <c r="Q952" s="17" t="n">
        <v>46226.8625</v>
      </c>
      <c r="R952" s="0" t="n">
        <v>1407</v>
      </c>
      <c r="S952" s="0" t="n">
        <v>0</v>
      </c>
      <c r="T952" s="0" t="n">
        <v>0</v>
      </c>
      <c r="U952" s="18" t="s">
        <v>130</v>
      </c>
      <c r="V952" s="18" t="s">
        <v>156</v>
      </c>
      <c r="W952" s="0" t="str">
        <f aca="false">IF(AND(X952&gt;=6,X952&lt;14),"A",IF(AND(X952&gt;=14,X952&lt;22),"B","C"))</f>
        <v>B</v>
      </c>
      <c r="X952" s="18" t="n">
        <f aca="false">HOUR(H952)</f>
        <v>15</v>
      </c>
      <c r="Y952" s="18" t="n">
        <f aca="false">ROUND((I952-H952)*1440,0)</f>
        <v>11</v>
      </c>
      <c r="Z952" s="18" t="n">
        <f aca="false">ROUND((J952-I952)*1440,0)</f>
        <v>5</v>
      </c>
      <c r="AA952" s="18" t="n">
        <f aca="false">ROUND((K952-J952)*1440,0)</f>
        <v>91</v>
      </c>
      <c r="AB952" s="18" t="n">
        <f aca="false">ROUND((L952-K952)*1440,0)</f>
        <v>6</v>
      </c>
      <c r="AC952" s="18" t="n">
        <f aca="false">ROUND((M952-L952)*1440,0)</f>
        <v>17</v>
      </c>
      <c r="AD952" s="18" t="n">
        <f aca="false">IF(N952="","",ROUND((N952-M952)*1440,0))</f>
        <v>75</v>
      </c>
      <c r="AE952" s="18" t="n">
        <f aca="false">IF(O952="","",ROUND((O952-N952)*1440,0))</f>
        <v>107</v>
      </c>
      <c r="AF952" s="18" t="n">
        <f aca="false">IF(P952="","",ROUND((P952-O952)*1440,0))</f>
        <v>6</v>
      </c>
      <c r="AG952" s="18" t="n">
        <f aca="false">IF(Q952="","",ROUND((Q952-P952)*1440,0))</f>
        <v>13</v>
      </c>
      <c r="AH952" s="18" t="n">
        <f aca="false">IF(Q952="","",ROUND((Q952-H952)*1440,0))</f>
        <v>331</v>
      </c>
      <c r="AI952" s="19" t="n">
        <f aca="false">ROUND(IF(O952="",Assumptions!$B$25-K952,O952-K952)*24,1)</f>
        <v>3.4</v>
      </c>
      <c r="AJ952" s="20" t="n">
        <f aca="false">ROUND(MAX(N(Y952)/Assumptions!$C$5, N(Z952)/Assumptions!$C$6, N(AA952)/Assumptions!$C$7, N(AB952)/Assumptions!$C$8, N(AC952)/Assumptions!$C$9, N(AD952)/Assumptions!$C$10, N(AE952)/Assumptions!$C$11, N(AF952)/Assumptions!$C$12, N(AG952)/Assumptions!$C$13),3)</f>
        <v>2.5</v>
      </c>
      <c r="AK952" s="0" t="str">
        <f aca="false">IF(OR(U952="Pending",U952="On Hold"),"Open GRN (awaiting)",IF(AJ952&lt;=1,"Within SLA",IF(ROUND(N(Y952)/Assumptions!$C$5,3)=AJ952,"Gate Wait",IF(ROUND(N(Z952)/Assumptions!$C$6,3)=AJ952,"Dock Wait",IF(ROUND(N(AA952)/Assumptions!$C$7,3)=AJ952,"Unloading",IF(ROUND(N(AB952)/Assumptions!$C$8,3)=AJ952,"Unload-to-QC Wait",IF(ROUND(N(AC952)/Assumptions!$C$9,3)=AJ952,"QC",IF(ROUND(N(AD952)/Assumptions!$C$10,3)=AJ952,"QC-to-GRN Wait",IF(ROUND(N(AE952)/Assumptions!$C$11,3)=AJ952,"GRN Processing",IF(ROUND(N(AF952)/Assumptions!$C$12,3)=AJ952,"GRN-to-Putaway Wait",IF(ROUND(N(AG952)/Assumptions!$C$13,3)=AJ952,"Putaway","Within SLA")))))))))))</f>
        <v>QC-to-GRN Wait</v>
      </c>
    </row>
    <row r="953" customFormat="false" ht="15" hidden="false" customHeight="false" outlineLevel="0" collapsed="false">
      <c r="A953" s="0" t="s">
        <v>2919</v>
      </c>
      <c r="B953" s="0" t="s">
        <v>2920</v>
      </c>
      <c r="C953" s="0" t="s">
        <v>159</v>
      </c>
      <c r="D953" s="0" t="s">
        <v>119</v>
      </c>
      <c r="E953" s="0" t="s">
        <v>302</v>
      </c>
      <c r="F953" s="0" t="s">
        <v>128</v>
      </c>
      <c r="G953" s="0" t="s">
        <v>129</v>
      </c>
      <c r="H953" s="17" t="n">
        <v>46226.6409722222</v>
      </c>
      <c r="I953" s="17" t="n">
        <v>46226.6798611111</v>
      </c>
      <c r="J953" s="17" t="n">
        <v>46226.6833333333</v>
      </c>
      <c r="K953" s="17" t="n">
        <v>46226.7159722222</v>
      </c>
      <c r="L953" s="17" t="n">
        <v>46226.7270833333</v>
      </c>
      <c r="M953" s="17" t="n">
        <v>46226.7395833333</v>
      </c>
      <c r="N953" s="17" t="n">
        <v>46226.7451388889</v>
      </c>
      <c r="O953" s="17" t="n">
        <v>46226.8027777778</v>
      </c>
      <c r="P953" s="17" t="n">
        <v>46226.8645833333</v>
      </c>
      <c r="Q953" s="17" t="n">
        <v>46226.8881944444</v>
      </c>
      <c r="R953" s="0" t="n">
        <v>684</v>
      </c>
      <c r="S953" s="0" t="n">
        <v>0</v>
      </c>
      <c r="T953" s="0" t="n">
        <v>0</v>
      </c>
      <c r="U953" s="18" t="s">
        <v>130</v>
      </c>
      <c r="V953" s="18" t="s">
        <v>139</v>
      </c>
      <c r="W953" s="0" t="str">
        <f aca="false">IF(AND(X953&gt;=6,X953&lt;14),"A",IF(AND(X953&gt;=14,X953&lt;22),"B","C"))</f>
        <v>B</v>
      </c>
      <c r="X953" s="18" t="n">
        <f aca="false">HOUR(H953)</f>
        <v>15</v>
      </c>
      <c r="Y953" s="18" t="n">
        <f aca="false">ROUND((I953-H953)*1440,0)</f>
        <v>56</v>
      </c>
      <c r="Z953" s="18" t="n">
        <f aca="false">ROUND((J953-I953)*1440,0)</f>
        <v>5</v>
      </c>
      <c r="AA953" s="18" t="n">
        <f aca="false">ROUND((K953-J953)*1440,0)</f>
        <v>47</v>
      </c>
      <c r="AB953" s="18" t="n">
        <f aca="false">ROUND((L953-K953)*1440,0)</f>
        <v>16</v>
      </c>
      <c r="AC953" s="18" t="n">
        <f aca="false">ROUND((M953-L953)*1440,0)</f>
        <v>18</v>
      </c>
      <c r="AD953" s="18" t="n">
        <f aca="false">IF(N953="","",ROUND((N953-M953)*1440,0))</f>
        <v>8</v>
      </c>
      <c r="AE953" s="18" t="n">
        <f aca="false">IF(O953="","",ROUND((O953-N953)*1440,0))</f>
        <v>83</v>
      </c>
      <c r="AF953" s="18" t="n">
        <f aca="false">IF(P953="","",ROUND((P953-O953)*1440,0))</f>
        <v>89</v>
      </c>
      <c r="AG953" s="18" t="n">
        <f aca="false">IF(Q953="","",ROUND((Q953-P953)*1440,0))</f>
        <v>34</v>
      </c>
      <c r="AH953" s="18" t="n">
        <f aca="false">IF(Q953="","",ROUND((Q953-H953)*1440,0))</f>
        <v>356</v>
      </c>
      <c r="AI953" s="19" t="n">
        <f aca="false">ROUND(IF(O953="",Assumptions!$B$25-K953,O953-K953)*24,1)</f>
        <v>2.1</v>
      </c>
      <c r="AJ953" s="20" t="n">
        <f aca="false">ROUND(MAX(N(Y953)/Assumptions!$C$5, N(Z953)/Assumptions!$C$6, N(AA953)/Assumptions!$C$7, N(AB953)/Assumptions!$C$8, N(AC953)/Assumptions!$C$9, N(AD953)/Assumptions!$C$10, N(AE953)/Assumptions!$C$11, N(AF953)/Assumptions!$C$12, N(AG953)/Assumptions!$C$13),3)</f>
        <v>4.45</v>
      </c>
      <c r="AK953" s="0" t="str">
        <f aca="false">IF(OR(U953="Pending",U953="On Hold"),"Open GRN (awaiting)",IF(AJ953&lt;=1,"Within SLA",IF(ROUND(N(Y953)/Assumptions!$C$5,3)=AJ953,"Gate Wait",IF(ROUND(N(Z953)/Assumptions!$C$6,3)=AJ953,"Dock Wait",IF(ROUND(N(AA953)/Assumptions!$C$7,3)=AJ953,"Unloading",IF(ROUND(N(AB953)/Assumptions!$C$8,3)=AJ953,"Unload-to-QC Wait",IF(ROUND(N(AC953)/Assumptions!$C$9,3)=AJ953,"QC",IF(ROUND(N(AD953)/Assumptions!$C$10,3)=AJ953,"QC-to-GRN Wait",IF(ROUND(N(AE953)/Assumptions!$C$11,3)=AJ953,"GRN Processing",IF(ROUND(N(AF953)/Assumptions!$C$12,3)=AJ953,"GRN-to-Putaway Wait",IF(ROUND(N(AG953)/Assumptions!$C$13,3)=AJ953,"Putaway","Within SLA")))))))))))</f>
        <v>GRN-to-Putaway Wait</v>
      </c>
    </row>
    <row r="954" customFormat="false" ht="15" hidden="false" customHeight="false" outlineLevel="0" collapsed="false">
      <c r="A954" s="0" t="s">
        <v>2921</v>
      </c>
      <c r="B954" s="0" t="s">
        <v>2922</v>
      </c>
      <c r="C954" s="0" t="s">
        <v>159</v>
      </c>
      <c r="D954" s="0" t="s">
        <v>119</v>
      </c>
      <c r="E954" s="0" t="s">
        <v>963</v>
      </c>
      <c r="F954" s="0" t="s">
        <v>128</v>
      </c>
      <c r="G954" s="0" t="s">
        <v>129</v>
      </c>
      <c r="H954" s="17" t="n">
        <v>46226.6569444445</v>
      </c>
      <c r="I954" s="17" t="n">
        <v>46226.6930555556</v>
      </c>
      <c r="J954" s="17" t="n">
        <v>46226.6958333333</v>
      </c>
      <c r="K954" s="17" t="n">
        <v>46226.7416666667</v>
      </c>
      <c r="L954" s="17" t="n">
        <v>46226.7576388889</v>
      </c>
      <c r="M954" s="17" t="n">
        <v>46226.7729166667</v>
      </c>
      <c r="N954" s="17" t="n">
        <v>46226.7868055556</v>
      </c>
      <c r="O954" s="17" t="n">
        <v>46226.8069444444</v>
      </c>
      <c r="P954" s="17" t="n">
        <v>46226.8131944445</v>
      </c>
      <c r="Q954" s="17" t="n">
        <v>46226.8347222222</v>
      </c>
      <c r="R954" s="0" t="n">
        <v>780</v>
      </c>
      <c r="S954" s="0" t="n">
        <v>0</v>
      </c>
      <c r="T954" s="0" t="n">
        <v>0</v>
      </c>
      <c r="U954" s="18" t="s">
        <v>130</v>
      </c>
      <c r="V954" s="18" t="s">
        <v>82</v>
      </c>
      <c r="W954" s="0" t="str">
        <f aca="false">IF(AND(X954&gt;=6,X954&lt;14),"A",IF(AND(X954&gt;=14,X954&lt;22),"B","C"))</f>
        <v>B</v>
      </c>
      <c r="X954" s="18" t="n">
        <f aca="false">HOUR(H954)</f>
        <v>15</v>
      </c>
      <c r="Y954" s="18" t="n">
        <f aca="false">ROUND((I954-H954)*1440,0)</f>
        <v>52</v>
      </c>
      <c r="Z954" s="18" t="n">
        <f aca="false">ROUND((J954-I954)*1440,0)</f>
        <v>4</v>
      </c>
      <c r="AA954" s="18" t="n">
        <f aca="false">ROUND((K954-J954)*1440,0)</f>
        <v>66</v>
      </c>
      <c r="AB954" s="18" t="n">
        <f aca="false">ROUND((L954-K954)*1440,0)</f>
        <v>23</v>
      </c>
      <c r="AC954" s="18" t="n">
        <f aca="false">ROUND((M954-L954)*1440,0)</f>
        <v>22</v>
      </c>
      <c r="AD954" s="18" t="n">
        <f aca="false">IF(N954="","",ROUND((N954-M954)*1440,0))</f>
        <v>20</v>
      </c>
      <c r="AE954" s="18" t="n">
        <f aca="false">IF(O954="","",ROUND((O954-N954)*1440,0))</f>
        <v>29</v>
      </c>
      <c r="AF954" s="18" t="n">
        <f aca="false">IF(P954="","",ROUND((P954-O954)*1440,0))</f>
        <v>9</v>
      </c>
      <c r="AG954" s="18" t="n">
        <f aca="false">IF(Q954="","",ROUND((Q954-P954)*1440,0))</f>
        <v>31</v>
      </c>
      <c r="AH954" s="18" t="n">
        <f aca="false">IF(Q954="","",ROUND((Q954-H954)*1440,0))</f>
        <v>256</v>
      </c>
      <c r="AI954" s="19" t="n">
        <f aca="false">ROUND(IF(O954="",Assumptions!$B$25-K954,O954-K954)*24,1)</f>
        <v>1.6</v>
      </c>
      <c r="AJ954" s="20" t="n">
        <f aca="false">ROUND(MAX(N(Y954)/Assumptions!$C$5, N(Z954)/Assumptions!$C$6, N(AA954)/Assumptions!$C$7, N(AB954)/Assumptions!$C$8, N(AC954)/Assumptions!$C$9, N(AD954)/Assumptions!$C$10, N(AE954)/Assumptions!$C$11, N(AF954)/Assumptions!$C$12, N(AG954)/Assumptions!$C$13),3)</f>
        <v>1.733</v>
      </c>
      <c r="AK954" s="0" t="str">
        <f aca="false">IF(OR(U954="Pending",U954="On Hold"),"Open GRN (awaiting)",IF(AJ954&lt;=1,"Within SLA",IF(ROUND(N(Y954)/Assumptions!$C$5,3)=AJ954,"Gate Wait",IF(ROUND(N(Z954)/Assumptions!$C$6,3)=AJ954,"Dock Wait",IF(ROUND(N(AA954)/Assumptions!$C$7,3)=AJ954,"Unloading",IF(ROUND(N(AB954)/Assumptions!$C$8,3)=AJ954,"Unload-to-QC Wait",IF(ROUND(N(AC954)/Assumptions!$C$9,3)=AJ954,"QC",IF(ROUND(N(AD954)/Assumptions!$C$10,3)=AJ954,"QC-to-GRN Wait",IF(ROUND(N(AE954)/Assumptions!$C$11,3)=AJ954,"GRN Processing",IF(ROUND(N(AF954)/Assumptions!$C$12,3)=AJ954,"GRN-to-Putaway Wait",IF(ROUND(N(AG954)/Assumptions!$C$13,3)=AJ954,"Putaway","Within SLA")))))))))))</f>
        <v>Gate Wait</v>
      </c>
    </row>
    <row r="955" customFormat="false" ht="15" hidden="false" customHeight="false" outlineLevel="0" collapsed="false">
      <c r="A955" s="0" t="s">
        <v>2923</v>
      </c>
      <c r="B955" s="0" t="s">
        <v>2924</v>
      </c>
      <c r="C955" s="0" t="s">
        <v>134</v>
      </c>
      <c r="D955" s="0" t="s">
        <v>119</v>
      </c>
      <c r="E955" s="0" t="s">
        <v>2925</v>
      </c>
      <c r="F955" s="0" t="s">
        <v>149</v>
      </c>
      <c r="G955" s="0" t="s">
        <v>122</v>
      </c>
      <c r="H955" s="17" t="n">
        <v>46226.6631944445</v>
      </c>
      <c r="I955" s="17" t="n">
        <v>46226.6958333333</v>
      </c>
      <c r="J955" s="17" t="n">
        <v>46226.7013888889</v>
      </c>
      <c r="K955" s="17" t="n">
        <v>46226.7208333333</v>
      </c>
      <c r="L955" s="17" t="n">
        <v>46226.7319444444</v>
      </c>
      <c r="M955" s="17" t="n">
        <v>46226.7520833333</v>
      </c>
      <c r="N955" s="17" t="n">
        <v>46226.7666666667</v>
      </c>
      <c r="O955" s="17" t="n">
        <v>46226.7826388889</v>
      </c>
      <c r="P955" s="17" t="n">
        <v>46226.7979166667</v>
      </c>
      <c r="Q955" s="17" t="n">
        <v>46226.8034722222</v>
      </c>
      <c r="R955" s="0" t="n">
        <v>143</v>
      </c>
      <c r="S955" s="0" t="n">
        <v>0</v>
      </c>
      <c r="T955" s="0" t="n">
        <v>0</v>
      </c>
      <c r="U955" s="18" t="s">
        <v>130</v>
      </c>
      <c r="V955" s="18" t="s">
        <v>139</v>
      </c>
      <c r="W955" s="0" t="str">
        <f aca="false">IF(AND(X955&gt;=6,X955&lt;14),"A",IF(AND(X955&gt;=14,X955&lt;22),"B","C"))</f>
        <v>B</v>
      </c>
      <c r="X955" s="18" t="n">
        <f aca="false">HOUR(H955)</f>
        <v>15</v>
      </c>
      <c r="Y955" s="18" t="n">
        <f aca="false">ROUND((I955-H955)*1440,0)</f>
        <v>47</v>
      </c>
      <c r="Z955" s="18" t="n">
        <f aca="false">ROUND((J955-I955)*1440,0)</f>
        <v>8</v>
      </c>
      <c r="AA955" s="18" t="n">
        <f aca="false">ROUND((K955-J955)*1440,0)</f>
        <v>28</v>
      </c>
      <c r="AB955" s="18" t="n">
        <f aca="false">ROUND((L955-K955)*1440,0)</f>
        <v>16</v>
      </c>
      <c r="AC955" s="18" t="n">
        <f aca="false">ROUND((M955-L955)*1440,0)</f>
        <v>29</v>
      </c>
      <c r="AD955" s="18" t="n">
        <f aca="false">IF(N955="","",ROUND((N955-M955)*1440,0))</f>
        <v>21</v>
      </c>
      <c r="AE955" s="18" t="n">
        <f aca="false">IF(O955="","",ROUND((O955-N955)*1440,0))</f>
        <v>23</v>
      </c>
      <c r="AF955" s="18" t="n">
        <f aca="false">IF(P955="","",ROUND((P955-O955)*1440,0))</f>
        <v>22</v>
      </c>
      <c r="AG955" s="18" t="n">
        <f aca="false">IF(Q955="","",ROUND((Q955-P955)*1440,0))</f>
        <v>8</v>
      </c>
      <c r="AH955" s="18" t="n">
        <f aca="false">IF(Q955="","",ROUND((Q955-H955)*1440,0))</f>
        <v>202</v>
      </c>
      <c r="AI955" s="19" t="n">
        <f aca="false">ROUND(IF(O955="",Assumptions!$B$25-K955,O955-K955)*24,1)</f>
        <v>1.5</v>
      </c>
      <c r="AJ955" s="20" t="n">
        <f aca="false">ROUND(MAX(N(Y955)/Assumptions!$C$5, N(Z955)/Assumptions!$C$6, N(AA955)/Assumptions!$C$7, N(AB955)/Assumptions!$C$8, N(AC955)/Assumptions!$C$9, N(AD955)/Assumptions!$C$10, N(AE955)/Assumptions!$C$11, N(AF955)/Assumptions!$C$12, N(AG955)/Assumptions!$C$13),3)</f>
        <v>1.567</v>
      </c>
      <c r="AK955" s="0" t="str">
        <f aca="false">IF(OR(U955="Pending",U955="On Hold"),"Open GRN (awaiting)",IF(AJ955&lt;=1,"Within SLA",IF(ROUND(N(Y955)/Assumptions!$C$5,3)=AJ955,"Gate Wait",IF(ROUND(N(Z955)/Assumptions!$C$6,3)=AJ955,"Dock Wait",IF(ROUND(N(AA955)/Assumptions!$C$7,3)=AJ955,"Unloading",IF(ROUND(N(AB955)/Assumptions!$C$8,3)=AJ955,"Unload-to-QC Wait",IF(ROUND(N(AC955)/Assumptions!$C$9,3)=AJ955,"QC",IF(ROUND(N(AD955)/Assumptions!$C$10,3)=AJ955,"QC-to-GRN Wait",IF(ROUND(N(AE955)/Assumptions!$C$11,3)=AJ955,"GRN Processing",IF(ROUND(N(AF955)/Assumptions!$C$12,3)=AJ955,"GRN-to-Putaway Wait",IF(ROUND(N(AG955)/Assumptions!$C$13,3)=AJ955,"Putaway","Within SLA")))))))))))</f>
        <v>Gate Wait</v>
      </c>
    </row>
    <row r="956" customFormat="false" ht="15" hidden="false" customHeight="false" outlineLevel="0" collapsed="false">
      <c r="A956" s="0" t="s">
        <v>2926</v>
      </c>
      <c r="B956" s="0" t="s">
        <v>2927</v>
      </c>
      <c r="C956" s="0" t="s">
        <v>252</v>
      </c>
      <c r="D956" s="0" t="s">
        <v>135</v>
      </c>
      <c r="E956" s="0" t="s">
        <v>2928</v>
      </c>
      <c r="F956" s="0" t="s">
        <v>155</v>
      </c>
      <c r="G956" s="0" t="s">
        <v>138</v>
      </c>
      <c r="H956" s="17" t="n">
        <v>46226.6729166667</v>
      </c>
      <c r="I956" s="17" t="n">
        <v>46226.6965277778</v>
      </c>
      <c r="J956" s="17" t="n">
        <v>46226.7055555556</v>
      </c>
      <c r="K956" s="17" t="n">
        <v>46226.7229166667</v>
      </c>
      <c r="L956" s="17" t="n">
        <v>46226.7263888889</v>
      </c>
      <c r="M956" s="17" t="n">
        <v>46226.7555555556</v>
      </c>
      <c r="N956" s="17" t="n">
        <v>46226.8881944444</v>
      </c>
      <c r="O956" s="17" t="n">
        <v>46226.9138888889</v>
      </c>
      <c r="P956" s="17" t="n">
        <v>46226.9284722222</v>
      </c>
      <c r="Q956" s="17" t="n">
        <v>46226.9409722222</v>
      </c>
      <c r="R956" s="0" t="n">
        <v>234</v>
      </c>
      <c r="S956" s="0" t="n">
        <v>0</v>
      </c>
      <c r="T956" s="0" t="n">
        <v>0</v>
      </c>
      <c r="U956" s="18" t="s">
        <v>130</v>
      </c>
      <c r="V956" s="18" t="s">
        <v>156</v>
      </c>
      <c r="W956" s="0" t="str">
        <f aca="false">IF(AND(X956&gt;=6,X956&lt;14),"A",IF(AND(X956&gt;=14,X956&lt;22),"B","C"))</f>
        <v>B</v>
      </c>
      <c r="X956" s="18" t="n">
        <f aca="false">HOUR(H956)</f>
        <v>16</v>
      </c>
      <c r="Y956" s="18" t="n">
        <f aca="false">ROUND((I956-H956)*1440,0)</f>
        <v>34</v>
      </c>
      <c r="Z956" s="18" t="n">
        <f aca="false">ROUND((J956-I956)*1440,0)</f>
        <v>13</v>
      </c>
      <c r="AA956" s="18" t="n">
        <f aca="false">ROUND((K956-J956)*1440,0)</f>
        <v>25</v>
      </c>
      <c r="AB956" s="18" t="n">
        <f aca="false">ROUND((L956-K956)*1440,0)</f>
        <v>5</v>
      </c>
      <c r="AC956" s="18" t="n">
        <f aca="false">ROUND((M956-L956)*1440,0)</f>
        <v>42</v>
      </c>
      <c r="AD956" s="18" t="n">
        <f aca="false">IF(N956="","",ROUND((N956-M956)*1440,0))</f>
        <v>191</v>
      </c>
      <c r="AE956" s="18" t="n">
        <f aca="false">IF(O956="","",ROUND((O956-N956)*1440,0))</f>
        <v>37</v>
      </c>
      <c r="AF956" s="18" t="n">
        <f aca="false">IF(P956="","",ROUND((P956-O956)*1440,0))</f>
        <v>21</v>
      </c>
      <c r="AG956" s="18" t="n">
        <f aca="false">IF(Q956="","",ROUND((Q956-P956)*1440,0))</f>
        <v>18</v>
      </c>
      <c r="AH956" s="18" t="n">
        <f aca="false">IF(Q956="","",ROUND((Q956-H956)*1440,0))</f>
        <v>386</v>
      </c>
      <c r="AI956" s="19" t="n">
        <f aca="false">ROUND(IF(O956="",Assumptions!$B$25-K956,O956-K956)*24,1)</f>
        <v>4.6</v>
      </c>
      <c r="AJ956" s="20" t="n">
        <f aca="false">ROUND(MAX(N(Y956)/Assumptions!$C$5, N(Z956)/Assumptions!$C$6, N(AA956)/Assumptions!$C$7, N(AB956)/Assumptions!$C$8, N(AC956)/Assumptions!$C$9, N(AD956)/Assumptions!$C$10, N(AE956)/Assumptions!$C$11, N(AF956)/Assumptions!$C$12, N(AG956)/Assumptions!$C$13),3)</f>
        <v>6.367</v>
      </c>
      <c r="AK956" s="0" t="str">
        <f aca="false">IF(OR(U956="Pending",U956="On Hold"),"Open GRN (awaiting)",IF(AJ956&lt;=1,"Within SLA",IF(ROUND(N(Y956)/Assumptions!$C$5,3)=AJ956,"Gate Wait",IF(ROUND(N(Z956)/Assumptions!$C$6,3)=AJ956,"Dock Wait",IF(ROUND(N(AA956)/Assumptions!$C$7,3)=AJ956,"Unloading",IF(ROUND(N(AB956)/Assumptions!$C$8,3)=AJ956,"Unload-to-QC Wait",IF(ROUND(N(AC956)/Assumptions!$C$9,3)=AJ956,"QC",IF(ROUND(N(AD956)/Assumptions!$C$10,3)=AJ956,"QC-to-GRN Wait",IF(ROUND(N(AE956)/Assumptions!$C$11,3)=AJ956,"GRN Processing",IF(ROUND(N(AF956)/Assumptions!$C$12,3)=AJ956,"GRN-to-Putaway Wait",IF(ROUND(N(AG956)/Assumptions!$C$13,3)=AJ956,"Putaway","Within SLA")))))))))))</f>
        <v>QC-to-GRN Wait</v>
      </c>
    </row>
    <row r="957" customFormat="false" ht="15" hidden="false" customHeight="false" outlineLevel="0" collapsed="false">
      <c r="A957" s="0" t="s">
        <v>2929</v>
      </c>
      <c r="B957" s="0" t="s">
        <v>2930</v>
      </c>
      <c r="C957" s="0" t="s">
        <v>218</v>
      </c>
      <c r="D957" s="0" t="s">
        <v>135</v>
      </c>
      <c r="E957" s="0" t="s">
        <v>2931</v>
      </c>
      <c r="F957" s="0" t="s">
        <v>137</v>
      </c>
      <c r="G957" s="0" t="s">
        <v>138</v>
      </c>
      <c r="H957" s="17" t="n">
        <v>46226.6743055556</v>
      </c>
      <c r="I957" s="17" t="n">
        <v>46226.7069444444</v>
      </c>
      <c r="J957" s="17" t="n">
        <v>46226.7111111111</v>
      </c>
      <c r="K957" s="17" t="n">
        <v>46226.73125</v>
      </c>
      <c r="L957" s="17" t="n">
        <v>46226.7444444444</v>
      </c>
      <c r="M957" s="17" t="n">
        <v>46226.7597222222</v>
      </c>
      <c r="N957" s="17" t="n">
        <v>46226.7666666667</v>
      </c>
      <c r="O957" s="17" t="n">
        <v>46226.7840277778</v>
      </c>
      <c r="P957" s="17" t="n">
        <v>46226.8048611111</v>
      </c>
      <c r="Q957" s="17" t="n">
        <v>46226.8208333333</v>
      </c>
      <c r="R957" s="0" t="n">
        <v>242</v>
      </c>
      <c r="S957" s="0" t="n">
        <v>0</v>
      </c>
      <c r="T957" s="0" t="n">
        <v>0</v>
      </c>
      <c r="U957" s="18" t="s">
        <v>130</v>
      </c>
      <c r="V957" s="18" t="s">
        <v>139</v>
      </c>
      <c r="W957" s="0" t="str">
        <f aca="false">IF(AND(X957&gt;=6,X957&lt;14),"A",IF(AND(X957&gt;=14,X957&lt;22),"B","C"))</f>
        <v>B</v>
      </c>
      <c r="X957" s="18" t="n">
        <f aca="false">HOUR(H957)</f>
        <v>16</v>
      </c>
      <c r="Y957" s="18" t="n">
        <f aca="false">ROUND((I957-H957)*1440,0)</f>
        <v>47</v>
      </c>
      <c r="Z957" s="18" t="n">
        <f aca="false">ROUND((J957-I957)*1440,0)</f>
        <v>6</v>
      </c>
      <c r="AA957" s="18" t="n">
        <f aca="false">ROUND((K957-J957)*1440,0)</f>
        <v>29</v>
      </c>
      <c r="AB957" s="18" t="n">
        <f aca="false">ROUND((L957-K957)*1440,0)</f>
        <v>19</v>
      </c>
      <c r="AC957" s="18" t="n">
        <f aca="false">ROUND((M957-L957)*1440,0)</f>
        <v>22</v>
      </c>
      <c r="AD957" s="18" t="n">
        <f aca="false">IF(N957="","",ROUND((N957-M957)*1440,0))</f>
        <v>10</v>
      </c>
      <c r="AE957" s="18" t="n">
        <f aca="false">IF(O957="","",ROUND((O957-N957)*1440,0))</f>
        <v>25</v>
      </c>
      <c r="AF957" s="18" t="n">
        <f aca="false">IF(P957="","",ROUND((P957-O957)*1440,0))</f>
        <v>30</v>
      </c>
      <c r="AG957" s="18" t="n">
        <f aca="false">IF(Q957="","",ROUND((Q957-P957)*1440,0))</f>
        <v>23</v>
      </c>
      <c r="AH957" s="18" t="n">
        <f aca="false">IF(Q957="","",ROUND((Q957-H957)*1440,0))</f>
        <v>211</v>
      </c>
      <c r="AI957" s="19" t="n">
        <f aca="false">ROUND(IF(O957="",Assumptions!$B$25-K957,O957-K957)*24,1)</f>
        <v>1.3</v>
      </c>
      <c r="AJ957" s="20" t="n">
        <f aca="false">ROUND(MAX(N(Y957)/Assumptions!$C$5, N(Z957)/Assumptions!$C$6, N(AA957)/Assumptions!$C$7, N(AB957)/Assumptions!$C$8, N(AC957)/Assumptions!$C$9, N(AD957)/Assumptions!$C$10, N(AE957)/Assumptions!$C$11, N(AF957)/Assumptions!$C$12, N(AG957)/Assumptions!$C$13),3)</f>
        <v>1.567</v>
      </c>
      <c r="AK957" s="0" t="str">
        <f aca="false">IF(OR(U957="Pending",U957="On Hold"),"Open GRN (awaiting)",IF(AJ957&lt;=1,"Within SLA",IF(ROUND(N(Y957)/Assumptions!$C$5,3)=AJ957,"Gate Wait",IF(ROUND(N(Z957)/Assumptions!$C$6,3)=AJ957,"Dock Wait",IF(ROUND(N(AA957)/Assumptions!$C$7,3)=AJ957,"Unloading",IF(ROUND(N(AB957)/Assumptions!$C$8,3)=AJ957,"Unload-to-QC Wait",IF(ROUND(N(AC957)/Assumptions!$C$9,3)=AJ957,"QC",IF(ROUND(N(AD957)/Assumptions!$C$10,3)=AJ957,"QC-to-GRN Wait",IF(ROUND(N(AE957)/Assumptions!$C$11,3)=AJ957,"GRN Processing",IF(ROUND(N(AF957)/Assumptions!$C$12,3)=AJ957,"GRN-to-Putaway Wait",IF(ROUND(N(AG957)/Assumptions!$C$13,3)=AJ957,"Putaway","Within SLA")))))))))))</f>
        <v>Gate Wait</v>
      </c>
    </row>
    <row r="958" customFormat="false" ht="15" hidden="false" customHeight="false" outlineLevel="0" collapsed="false">
      <c r="A958" s="0" t="s">
        <v>2932</v>
      </c>
      <c r="B958" s="0" t="s">
        <v>2933</v>
      </c>
      <c r="C958" s="0" t="s">
        <v>175</v>
      </c>
      <c r="D958" s="0" t="s">
        <v>119</v>
      </c>
      <c r="E958" s="0" t="s">
        <v>2934</v>
      </c>
      <c r="F958" s="0" t="s">
        <v>177</v>
      </c>
      <c r="G958" s="0" t="s">
        <v>129</v>
      </c>
      <c r="H958" s="17" t="n">
        <v>46226.6826388889</v>
      </c>
      <c r="I958" s="17" t="n">
        <v>46226.7152777778</v>
      </c>
      <c r="J958" s="17" t="n">
        <v>46226.7229166667</v>
      </c>
      <c r="K958" s="17" t="n">
        <v>46226.7388888889</v>
      </c>
      <c r="L958" s="17" t="n">
        <v>46226.7513888889</v>
      </c>
      <c r="M958" s="17" t="n">
        <v>46226.7638888889</v>
      </c>
      <c r="N958" s="17" t="n">
        <v>46226.7784722222</v>
      </c>
      <c r="O958" s="17" t="n">
        <v>46226.8111111111</v>
      </c>
      <c r="P958" s="17" t="n">
        <v>46226.8166666667</v>
      </c>
      <c r="Q958" s="17" t="n">
        <v>46226.8256944444</v>
      </c>
      <c r="R958" s="0" t="n">
        <v>222</v>
      </c>
      <c r="S958" s="0" t="n">
        <v>0</v>
      </c>
      <c r="T958" s="0" t="n">
        <v>0</v>
      </c>
      <c r="U958" s="18" t="s">
        <v>130</v>
      </c>
      <c r="V958" s="18" t="s">
        <v>82</v>
      </c>
      <c r="W958" s="0" t="str">
        <f aca="false">IF(AND(X958&gt;=6,X958&lt;14),"A",IF(AND(X958&gt;=14,X958&lt;22),"B","C"))</f>
        <v>B</v>
      </c>
      <c r="X958" s="18" t="n">
        <f aca="false">HOUR(H958)</f>
        <v>16</v>
      </c>
      <c r="Y958" s="18" t="n">
        <f aca="false">ROUND((I958-H958)*1440,0)</f>
        <v>47</v>
      </c>
      <c r="Z958" s="18" t="n">
        <f aca="false">ROUND((J958-I958)*1440,0)</f>
        <v>11</v>
      </c>
      <c r="AA958" s="18" t="n">
        <f aca="false">ROUND((K958-J958)*1440,0)</f>
        <v>23</v>
      </c>
      <c r="AB958" s="18" t="n">
        <f aca="false">ROUND((L958-K958)*1440,0)</f>
        <v>18</v>
      </c>
      <c r="AC958" s="18" t="n">
        <f aca="false">ROUND((M958-L958)*1440,0)</f>
        <v>18</v>
      </c>
      <c r="AD958" s="18" t="n">
        <f aca="false">IF(N958="","",ROUND((N958-M958)*1440,0))</f>
        <v>21</v>
      </c>
      <c r="AE958" s="18" t="n">
        <f aca="false">IF(O958="","",ROUND((O958-N958)*1440,0))</f>
        <v>47</v>
      </c>
      <c r="AF958" s="18" t="n">
        <f aca="false">IF(P958="","",ROUND((P958-O958)*1440,0))</f>
        <v>8</v>
      </c>
      <c r="AG958" s="18" t="n">
        <f aca="false">IF(Q958="","",ROUND((Q958-P958)*1440,0))</f>
        <v>13</v>
      </c>
      <c r="AH958" s="18" t="n">
        <f aca="false">IF(Q958="","",ROUND((Q958-H958)*1440,0))</f>
        <v>206</v>
      </c>
      <c r="AI958" s="19" t="n">
        <f aca="false">ROUND(IF(O958="",Assumptions!$B$25-K958,O958-K958)*24,1)</f>
        <v>1.7</v>
      </c>
      <c r="AJ958" s="20" t="n">
        <f aca="false">ROUND(MAX(N(Y958)/Assumptions!$C$5, N(Z958)/Assumptions!$C$6, N(AA958)/Assumptions!$C$7, N(AB958)/Assumptions!$C$8, N(AC958)/Assumptions!$C$9, N(AD958)/Assumptions!$C$10, N(AE958)/Assumptions!$C$11, N(AF958)/Assumptions!$C$12, N(AG958)/Assumptions!$C$13),3)</f>
        <v>1.567</v>
      </c>
      <c r="AK958" s="0" t="str">
        <f aca="false">IF(OR(U958="Pending",U958="On Hold"),"Open GRN (awaiting)",IF(AJ958&lt;=1,"Within SLA",IF(ROUND(N(Y958)/Assumptions!$C$5,3)=AJ958,"Gate Wait",IF(ROUND(N(Z958)/Assumptions!$C$6,3)=AJ958,"Dock Wait",IF(ROUND(N(AA958)/Assumptions!$C$7,3)=AJ958,"Unloading",IF(ROUND(N(AB958)/Assumptions!$C$8,3)=AJ958,"Unload-to-QC Wait",IF(ROUND(N(AC958)/Assumptions!$C$9,3)=AJ958,"QC",IF(ROUND(N(AD958)/Assumptions!$C$10,3)=AJ958,"QC-to-GRN Wait",IF(ROUND(N(AE958)/Assumptions!$C$11,3)=AJ958,"GRN Processing",IF(ROUND(N(AF958)/Assumptions!$C$12,3)=AJ958,"GRN-to-Putaway Wait",IF(ROUND(N(AG958)/Assumptions!$C$13,3)=AJ958,"Putaway","Within SLA")))))))))))</f>
        <v>Gate Wait</v>
      </c>
    </row>
    <row r="959" customFormat="false" ht="15" hidden="false" customHeight="false" outlineLevel="0" collapsed="false">
      <c r="A959" s="0" t="s">
        <v>2935</v>
      </c>
      <c r="B959" s="0" t="s">
        <v>2936</v>
      </c>
      <c r="C959" s="0" t="s">
        <v>252</v>
      </c>
      <c r="D959" s="0" t="s">
        <v>147</v>
      </c>
      <c r="E959" s="0" t="s">
        <v>2937</v>
      </c>
      <c r="F959" s="0" t="s">
        <v>155</v>
      </c>
      <c r="G959" s="0" t="s">
        <v>150</v>
      </c>
      <c r="H959" s="17" t="n">
        <v>46226.6895833333</v>
      </c>
      <c r="I959" s="17" t="n">
        <v>46226.7013888889</v>
      </c>
      <c r="J959" s="17" t="n">
        <v>46226.70625</v>
      </c>
      <c r="K959" s="17" t="n">
        <v>46226.7409722222</v>
      </c>
      <c r="L959" s="17" t="n">
        <v>46226.7479166667</v>
      </c>
      <c r="M959" s="17" t="n">
        <v>46226.7847222222</v>
      </c>
      <c r="N959" s="17" t="n">
        <v>46226.81875</v>
      </c>
      <c r="O959" s="17" t="n">
        <v>46226.9125</v>
      </c>
      <c r="P959" s="17" t="n">
        <v>46226.9159722222</v>
      </c>
      <c r="Q959" s="17" t="n">
        <v>46226.9277777778</v>
      </c>
      <c r="R959" s="0" t="n">
        <v>126</v>
      </c>
      <c r="S959" s="0" t="n">
        <v>9</v>
      </c>
      <c r="T959" s="0" t="n">
        <v>0</v>
      </c>
      <c r="U959" s="18" t="s">
        <v>123</v>
      </c>
      <c r="V959" s="18" t="s">
        <v>156</v>
      </c>
      <c r="W959" s="0" t="str">
        <f aca="false">IF(AND(X959&gt;=6,X959&lt;14),"A",IF(AND(X959&gt;=14,X959&lt;22),"B","C"))</f>
        <v>B</v>
      </c>
      <c r="X959" s="18" t="n">
        <f aca="false">HOUR(H959)</f>
        <v>16</v>
      </c>
      <c r="Y959" s="18" t="n">
        <f aca="false">ROUND((I959-H959)*1440,0)</f>
        <v>17</v>
      </c>
      <c r="Z959" s="18" t="n">
        <f aca="false">ROUND((J959-I959)*1440,0)</f>
        <v>7</v>
      </c>
      <c r="AA959" s="18" t="n">
        <f aca="false">ROUND((K959-J959)*1440,0)</f>
        <v>50</v>
      </c>
      <c r="AB959" s="18" t="n">
        <f aca="false">ROUND((L959-K959)*1440,0)</f>
        <v>10</v>
      </c>
      <c r="AC959" s="18" t="n">
        <f aca="false">ROUND((M959-L959)*1440,0)</f>
        <v>53</v>
      </c>
      <c r="AD959" s="18" t="n">
        <f aca="false">IF(N959="","",ROUND((N959-M959)*1440,0))</f>
        <v>49</v>
      </c>
      <c r="AE959" s="18" t="n">
        <f aca="false">IF(O959="","",ROUND((O959-N959)*1440,0))</f>
        <v>135</v>
      </c>
      <c r="AF959" s="18" t="n">
        <f aca="false">IF(P959="","",ROUND((P959-O959)*1440,0))</f>
        <v>5</v>
      </c>
      <c r="AG959" s="18" t="n">
        <f aca="false">IF(Q959="","",ROUND((Q959-P959)*1440,0))</f>
        <v>17</v>
      </c>
      <c r="AH959" s="18" t="n">
        <f aca="false">IF(Q959="","",ROUND((Q959-H959)*1440,0))</f>
        <v>343</v>
      </c>
      <c r="AI959" s="19" t="n">
        <f aca="false">ROUND(IF(O959="",Assumptions!$B$25-K959,O959-K959)*24,1)</f>
        <v>4.1</v>
      </c>
      <c r="AJ959" s="20" t="n">
        <f aca="false">ROUND(MAX(N(Y959)/Assumptions!$C$5, N(Z959)/Assumptions!$C$6, N(AA959)/Assumptions!$C$7, N(AB959)/Assumptions!$C$8, N(AC959)/Assumptions!$C$9, N(AD959)/Assumptions!$C$10, N(AE959)/Assumptions!$C$11, N(AF959)/Assumptions!$C$12, N(AG959)/Assumptions!$C$13),3)</f>
        <v>3</v>
      </c>
      <c r="AK959" s="0" t="str">
        <f aca="false">IF(OR(U959="Pending",U959="On Hold"),"Open GRN (awaiting)",IF(AJ959&lt;=1,"Within SLA",IF(ROUND(N(Y959)/Assumptions!$C$5,3)=AJ959,"Gate Wait",IF(ROUND(N(Z959)/Assumptions!$C$6,3)=AJ959,"Dock Wait",IF(ROUND(N(AA959)/Assumptions!$C$7,3)=AJ959,"Unloading",IF(ROUND(N(AB959)/Assumptions!$C$8,3)=AJ959,"Unload-to-QC Wait",IF(ROUND(N(AC959)/Assumptions!$C$9,3)=AJ959,"QC",IF(ROUND(N(AD959)/Assumptions!$C$10,3)=AJ959,"QC-to-GRN Wait",IF(ROUND(N(AE959)/Assumptions!$C$11,3)=AJ959,"GRN Processing",IF(ROUND(N(AF959)/Assumptions!$C$12,3)=AJ959,"GRN-to-Putaway Wait",IF(ROUND(N(AG959)/Assumptions!$C$13,3)=AJ959,"Putaway","Within SLA")))))))))))</f>
        <v>GRN Processing</v>
      </c>
    </row>
    <row r="960" customFormat="false" ht="15" hidden="false" customHeight="false" outlineLevel="0" collapsed="false">
      <c r="A960" s="0" t="s">
        <v>2938</v>
      </c>
      <c r="B960" s="0" t="s">
        <v>2939</v>
      </c>
      <c r="C960" s="0" t="s">
        <v>218</v>
      </c>
      <c r="D960" s="0" t="s">
        <v>135</v>
      </c>
      <c r="E960" s="0" t="s">
        <v>2940</v>
      </c>
      <c r="F960" s="0" t="s">
        <v>137</v>
      </c>
      <c r="G960" s="0" t="s">
        <v>178</v>
      </c>
      <c r="H960" s="17" t="n">
        <v>46226.6916666667</v>
      </c>
      <c r="I960" s="17" t="n">
        <v>46226.7055555556</v>
      </c>
      <c r="J960" s="17" t="n">
        <v>46226.7097222222</v>
      </c>
      <c r="K960" s="17" t="n">
        <v>46226.7208333333</v>
      </c>
      <c r="L960" s="17" t="n">
        <v>46226.7319444444</v>
      </c>
      <c r="M960" s="17" t="n">
        <v>46226.7486111111</v>
      </c>
      <c r="N960" s="17" t="n">
        <v>46226.7625</v>
      </c>
      <c r="O960" s="17" t="n">
        <v>46226.7881944445</v>
      </c>
      <c r="P960" s="17" t="n">
        <v>46226.8090277778</v>
      </c>
      <c r="Q960" s="17" t="n">
        <v>46226.8291666667</v>
      </c>
      <c r="R960" s="0" t="n">
        <v>213</v>
      </c>
      <c r="S960" s="0" t="n">
        <v>0</v>
      </c>
      <c r="T960" s="0" t="n">
        <v>0</v>
      </c>
      <c r="U960" s="18" t="s">
        <v>130</v>
      </c>
      <c r="V960" s="18" t="s">
        <v>144</v>
      </c>
      <c r="W960" s="0" t="str">
        <f aca="false">IF(AND(X960&gt;=6,X960&lt;14),"A",IF(AND(X960&gt;=14,X960&lt;22),"B","C"))</f>
        <v>B</v>
      </c>
      <c r="X960" s="18" t="n">
        <f aca="false">HOUR(H960)</f>
        <v>16</v>
      </c>
      <c r="Y960" s="18" t="n">
        <f aca="false">ROUND((I960-H960)*1440,0)</f>
        <v>20</v>
      </c>
      <c r="Z960" s="18" t="n">
        <f aca="false">ROUND((J960-I960)*1440,0)</f>
        <v>6</v>
      </c>
      <c r="AA960" s="18" t="n">
        <f aca="false">ROUND((K960-J960)*1440,0)</f>
        <v>16</v>
      </c>
      <c r="AB960" s="18" t="n">
        <f aca="false">ROUND((L960-K960)*1440,0)</f>
        <v>16</v>
      </c>
      <c r="AC960" s="18" t="n">
        <f aca="false">ROUND((M960-L960)*1440,0)</f>
        <v>24</v>
      </c>
      <c r="AD960" s="18" t="n">
        <f aca="false">IF(N960="","",ROUND((N960-M960)*1440,0))</f>
        <v>20</v>
      </c>
      <c r="AE960" s="18" t="n">
        <f aca="false">IF(O960="","",ROUND((O960-N960)*1440,0))</f>
        <v>37</v>
      </c>
      <c r="AF960" s="18" t="n">
        <f aca="false">IF(P960="","",ROUND((P960-O960)*1440,0))</f>
        <v>30</v>
      </c>
      <c r="AG960" s="18" t="n">
        <f aca="false">IF(Q960="","",ROUND((Q960-P960)*1440,0))</f>
        <v>29</v>
      </c>
      <c r="AH960" s="18" t="n">
        <f aca="false">IF(Q960="","",ROUND((Q960-H960)*1440,0))</f>
        <v>198</v>
      </c>
      <c r="AI960" s="19" t="n">
        <f aca="false">ROUND(IF(O960="",Assumptions!$B$25-K960,O960-K960)*24,1)</f>
        <v>1.6</v>
      </c>
      <c r="AJ960" s="20" t="n">
        <f aca="false">ROUND(MAX(N(Y960)/Assumptions!$C$5, N(Z960)/Assumptions!$C$6, N(AA960)/Assumptions!$C$7, N(AB960)/Assumptions!$C$8, N(AC960)/Assumptions!$C$9, N(AD960)/Assumptions!$C$10, N(AE960)/Assumptions!$C$11, N(AF960)/Assumptions!$C$12, N(AG960)/Assumptions!$C$13),3)</f>
        <v>1.5</v>
      </c>
      <c r="AK960" s="0" t="str">
        <f aca="false">IF(OR(U960="Pending",U960="On Hold"),"Open GRN (awaiting)",IF(AJ960&lt;=1,"Within SLA",IF(ROUND(N(Y960)/Assumptions!$C$5,3)=AJ960,"Gate Wait",IF(ROUND(N(Z960)/Assumptions!$C$6,3)=AJ960,"Dock Wait",IF(ROUND(N(AA960)/Assumptions!$C$7,3)=AJ960,"Unloading",IF(ROUND(N(AB960)/Assumptions!$C$8,3)=AJ960,"Unload-to-QC Wait",IF(ROUND(N(AC960)/Assumptions!$C$9,3)=AJ960,"QC",IF(ROUND(N(AD960)/Assumptions!$C$10,3)=AJ960,"QC-to-GRN Wait",IF(ROUND(N(AE960)/Assumptions!$C$11,3)=AJ960,"GRN Processing",IF(ROUND(N(AF960)/Assumptions!$C$12,3)=AJ960,"GRN-to-Putaway Wait",IF(ROUND(N(AG960)/Assumptions!$C$13,3)=AJ960,"Putaway","Within SLA")))))))))))</f>
        <v>GRN-to-Putaway Wait</v>
      </c>
    </row>
    <row r="961" customFormat="false" ht="15" hidden="false" customHeight="false" outlineLevel="0" collapsed="false">
      <c r="A961" s="0" t="s">
        <v>2941</v>
      </c>
      <c r="B961" s="0" t="s">
        <v>2942</v>
      </c>
      <c r="C961" s="0" t="s">
        <v>252</v>
      </c>
      <c r="D961" s="0" t="s">
        <v>147</v>
      </c>
      <c r="E961" s="0" t="s">
        <v>2943</v>
      </c>
      <c r="F961" s="0" t="s">
        <v>155</v>
      </c>
      <c r="G961" s="0" t="s">
        <v>167</v>
      </c>
      <c r="H961" s="17" t="n">
        <v>46226.7791666667</v>
      </c>
      <c r="I961" s="17" t="n">
        <v>46226.7875</v>
      </c>
      <c r="J961" s="17" t="n">
        <v>46226.7923611111</v>
      </c>
      <c r="K961" s="17" t="n">
        <v>46226.80625</v>
      </c>
      <c r="L961" s="17" t="n">
        <v>46226.8166666667</v>
      </c>
      <c r="M961" s="17" t="n">
        <v>46226.8548611111</v>
      </c>
      <c r="N961" s="17" t="n">
        <v>46226.8590277778</v>
      </c>
      <c r="O961" s="17" t="n">
        <v>46226.8847222222</v>
      </c>
      <c r="P961" s="17" t="n">
        <v>46226.8902777778</v>
      </c>
      <c r="Q961" s="17" t="n">
        <v>46226.9125</v>
      </c>
      <c r="R961" s="0" t="n">
        <v>166</v>
      </c>
      <c r="S961" s="0" t="n">
        <v>0</v>
      </c>
      <c r="T961" s="0" t="n">
        <v>0</v>
      </c>
      <c r="U961" s="18" t="s">
        <v>130</v>
      </c>
      <c r="V961" s="18" t="s">
        <v>82</v>
      </c>
      <c r="W961" s="0" t="str">
        <f aca="false">IF(AND(X961&gt;=6,X961&lt;14),"A",IF(AND(X961&gt;=14,X961&lt;22),"B","C"))</f>
        <v>B</v>
      </c>
      <c r="X961" s="18" t="n">
        <f aca="false">HOUR(H961)</f>
        <v>18</v>
      </c>
      <c r="Y961" s="18" t="n">
        <f aca="false">ROUND((I961-H961)*1440,0)</f>
        <v>12</v>
      </c>
      <c r="Z961" s="18" t="n">
        <f aca="false">ROUND((J961-I961)*1440,0)</f>
        <v>7</v>
      </c>
      <c r="AA961" s="18" t="n">
        <f aca="false">ROUND((K961-J961)*1440,0)</f>
        <v>20</v>
      </c>
      <c r="AB961" s="18" t="n">
        <f aca="false">ROUND((L961-K961)*1440,0)</f>
        <v>15</v>
      </c>
      <c r="AC961" s="18" t="n">
        <f aca="false">ROUND((M961-L961)*1440,0)</f>
        <v>55</v>
      </c>
      <c r="AD961" s="18" t="n">
        <f aca="false">IF(N961="","",ROUND((N961-M961)*1440,0))</f>
        <v>6</v>
      </c>
      <c r="AE961" s="18" t="n">
        <f aca="false">IF(O961="","",ROUND((O961-N961)*1440,0))</f>
        <v>37</v>
      </c>
      <c r="AF961" s="18" t="n">
        <f aca="false">IF(P961="","",ROUND((P961-O961)*1440,0))</f>
        <v>8</v>
      </c>
      <c r="AG961" s="18" t="n">
        <f aca="false">IF(Q961="","",ROUND((Q961-P961)*1440,0))</f>
        <v>32</v>
      </c>
      <c r="AH961" s="18" t="n">
        <f aca="false">IF(Q961="","",ROUND((Q961-H961)*1440,0))</f>
        <v>192</v>
      </c>
      <c r="AI961" s="19" t="n">
        <f aca="false">ROUND(IF(O961="",Assumptions!$B$25-K961,O961-K961)*24,1)</f>
        <v>1.9</v>
      </c>
      <c r="AJ961" s="20" t="n">
        <f aca="false">ROUND(MAX(N(Y961)/Assumptions!$C$5, N(Z961)/Assumptions!$C$6, N(AA961)/Assumptions!$C$7, N(AB961)/Assumptions!$C$8, N(AC961)/Assumptions!$C$9, N(AD961)/Assumptions!$C$10, N(AE961)/Assumptions!$C$11, N(AF961)/Assumptions!$C$12, N(AG961)/Assumptions!$C$13),3)</f>
        <v>1.222</v>
      </c>
      <c r="AK961" s="0" t="str">
        <f aca="false">IF(OR(U961="Pending",U961="On Hold"),"Open GRN (awaiting)",IF(AJ961&lt;=1,"Within SLA",IF(ROUND(N(Y961)/Assumptions!$C$5,3)=AJ961,"Gate Wait",IF(ROUND(N(Z961)/Assumptions!$C$6,3)=AJ961,"Dock Wait",IF(ROUND(N(AA961)/Assumptions!$C$7,3)=AJ961,"Unloading",IF(ROUND(N(AB961)/Assumptions!$C$8,3)=AJ961,"Unload-to-QC Wait",IF(ROUND(N(AC961)/Assumptions!$C$9,3)=AJ961,"QC",IF(ROUND(N(AD961)/Assumptions!$C$10,3)=AJ961,"QC-to-GRN Wait",IF(ROUND(N(AE961)/Assumptions!$C$11,3)=AJ961,"GRN Processing",IF(ROUND(N(AF961)/Assumptions!$C$12,3)=AJ961,"GRN-to-Putaway Wait",IF(ROUND(N(AG961)/Assumptions!$C$13,3)=AJ961,"Putaway","Within SLA")))))))))))</f>
        <v>QC</v>
      </c>
    </row>
    <row r="962" customFormat="false" ht="15" hidden="false" customHeight="false" outlineLevel="0" collapsed="false">
      <c r="A962" s="0" t="s">
        <v>2944</v>
      </c>
      <c r="B962" s="0" t="s">
        <v>2945</v>
      </c>
      <c r="C962" s="0" t="s">
        <v>118</v>
      </c>
      <c r="D962" s="0" t="s">
        <v>135</v>
      </c>
      <c r="E962" s="0" t="s">
        <v>2946</v>
      </c>
      <c r="F962" s="0" t="s">
        <v>121</v>
      </c>
      <c r="G962" s="0" t="s">
        <v>178</v>
      </c>
      <c r="H962" s="17" t="n">
        <v>46226.8368055556</v>
      </c>
      <c r="I962" s="17" t="n">
        <v>46226.8451388889</v>
      </c>
      <c r="J962" s="17" t="n">
        <v>46226.8493055556</v>
      </c>
      <c r="K962" s="17" t="n">
        <v>46226.88125</v>
      </c>
      <c r="L962" s="17" t="n">
        <v>46226.8902777778</v>
      </c>
      <c r="M962" s="17" t="n">
        <v>46226.9131944445</v>
      </c>
      <c r="N962" s="17" t="n">
        <v>46226.9868055556</v>
      </c>
      <c r="O962" s="17" t="n">
        <v>46227.0229166667</v>
      </c>
      <c r="P962" s="17" t="n">
        <v>46227.0291666667</v>
      </c>
      <c r="Q962" s="17" t="n">
        <v>46227.0430555556</v>
      </c>
      <c r="R962" s="0" t="n">
        <v>221</v>
      </c>
      <c r="S962" s="0" t="n">
        <v>0</v>
      </c>
      <c r="T962" s="0" t="n">
        <v>0</v>
      </c>
      <c r="U962" s="18" t="s">
        <v>130</v>
      </c>
      <c r="V962" s="18" t="s">
        <v>156</v>
      </c>
      <c r="W962" s="0" t="str">
        <f aca="false">IF(AND(X962&gt;=6,X962&lt;14),"A",IF(AND(X962&gt;=14,X962&lt;22),"B","C"))</f>
        <v>B</v>
      </c>
      <c r="X962" s="18" t="n">
        <f aca="false">HOUR(H962)</f>
        <v>20</v>
      </c>
      <c r="Y962" s="18" t="n">
        <f aca="false">ROUND((I962-H962)*1440,0)</f>
        <v>12</v>
      </c>
      <c r="Z962" s="18" t="n">
        <f aca="false">ROUND((J962-I962)*1440,0)</f>
        <v>6</v>
      </c>
      <c r="AA962" s="18" t="n">
        <f aca="false">ROUND((K962-J962)*1440,0)</f>
        <v>46</v>
      </c>
      <c r="AB962" s="18" t="n">
        <f aca="false">ROUND((L962-K962)*1440,0)</f>
        <v>13</v>
      </c>
      <c r="AC962" s="18" t="n">
        <f aca="false">ROUND((M962-L962)*1440,0)</f>
        <v>33</v>
      </c>
      <c r="AD962" s="18" t="n">
        <f aca="false">IF(N962="","",ROUND((N962-M962)*1440,0))</f>
        <v>106</v>
      </c>
      <c r="AE962" s="18" t="n">
        <f aca="false">IF(O962="","",ROUND((O962-N962)*1440,0))</f>
        <v>52</v>
      </c>
      <c r="AF962" s="18" t="n">
        <f aca="false">IF(P962="","",ROUND((P962-O962)*1440,0))</f>
        <v>9</v>
      </c>
      <c r="AG962" s="18" t="n">
        <f aca="false">IF(Q962="","",ROUND((Q962-P962)*1440,0))</f>
        <v>20</v>
      </c>
      <c r="AH962" s="18" t="n">
        <f aca="false">IF(Q962="","",ROUND((Q962-H962)*1440,0))</f>
        <v>297</v>
      </c>
      <c r="AI962" s="19" t="n">
        <f aca="false">ROUND(IF(O962="",Assumptions!$B$25-K962,O962-K962)*24,1)</f>
        <v>3.4</v>
      </c>
      <c r="AJ962" s="20" t="n">
        <f aca="false">ROUND(MAX(N(Y962)/Assumptions!$C$5, N(Z962)/Assumptions!$C$6, N(AA962)/Assumptions!$C$7, N(AB962)/Assumptions!$C$8, N(AC962)/Assumptions!$C$9, N(AD962)/Assumptions!$C$10, N(AE962)/Assumptions!$C$11, N(AF962)/Assumptions!$C$12, N(AG962)/Assumptions!$C$13),3)</f>
        <v>3.533</v>
      </c>
      <c r="AK962" s="0" t="str">
        <f aca="false">IF(OR(U962="Pending",U962="On Hold"),"Open GRN (awaiting)",IF(AJ962&lt;=1,"Within SLA",IF(ROUND(N(Y962)/Assumptions!$C$5,3)=AJ962,"Gate Wait",IF(ROUND(N(Z962)/Assumptions!$C$6,3)=AJ962,"Dock Wait",IF(ROUND(N(AA962)/Assumptions!$C$7,3)=AJ962,"Unloading",IF(ROUND(N(AB962)/Assumptions!$C$8,3)=AJ962,"Unload-to-QC Wait",IF(ROUND(N(AC962)/Assumptions!$C$9,3)=AJ962,"QC",IF(ROUND(N(AD962)/Assumptions!$C$10,3)=AJ962,"QC-to-GRN Wait",IF(ROUND(N(AE962)/Assumptions!$C$11,3)=AJ962,"GRN Processing",IF(ROUND(N(AF962)/Assumptions!$C$12,3)=AJ962,"GRN-to-Putaway Wait",IF(ROUND(N(AG962)/Assumptions!$C$13,3)=AJ962,"Putaway","Within SLA")))))))))))</f>
        <v>QC-to-GRN Wait</v>
      </c>
    </row>
    <row r="963" customFormat="false" ht="15" hidden="false" customHeight="false" outlineLevel="0" collapsed="false">
      <c r="A963" s="0" t="s">
        <v>2947</v>
      </c>
      <c r="B963" s="0" t="s">
        <v>2948</v>
      </c>
      <c r="C963" s="0" t="s">
        <v>286</v>
      </c>
      <c r="D963" s="0" t="s">
        <v>135</v>
      </c>
      <c r="E963" s="0" t="s">
        <v>2949</v>
      </c>
      <c r="F963" s="0" t="s">
        <v>121</v>
      </c>
      <c r="G963" s="0" t="s">
        <v>178</v>
      </c>
      <c r="H963" s="17" t="n">
        <v>46226.9076388889</v>
      </c>
      <c r="I963" s="17" t="n">
        <v>46226.9104166667</v>
      </c>
      <c r="J963" s="17" t="n">
        <v>46226.9145833333</v>
      </c>
      <c r="K963" s="17" t="n">
        <v>46226.925</v>
      </c>
      <c r="L963" s="17" t="n">
        <v>46226.9291666667</v>
      </c>
      <c r="M963" s="17" t="n">
        <v>46226.9388888889</v>
      </c>
      <c r="N963" s="17" t="n">
        <v>46227.0083333333</v>
      </c>
      <c r="O963" s="17" t="n">
        <v>46227.0534722222</v>
      </c>
      <c r="P963" s="17" t="n">
        <v>46227.0604166667</v>
      </c>
      <c r="Q963" s="17" t="n">
        <v>46227.0638888889</v>
      </c>
      <c r="R963" s="0" t="n">
        <v>309</v>
      </c>
      <c r="S963" s="0" t="n">
        <v>0</v>
      </c>
      <c r="T963" s="0" t="n">
        <v>0</v>
      </c>
      <c r="U963" s="18" t="s">
        <v>130</v>
      </c>
      <c r="V963" s="18" t="s">
        <v>156</v>
      </c>
      <c r="W963" s="0" t="str">
        <f aca="false">IF(AND(X963&gt;=6,X963&lt;14),"A",IF(AND(X963&gt;=14,X963&lt;22),"B","C"))</f>
        <v>B</v>
      </c>
      <c r="X963" s="18" t="n">
        <f aca="false">HOUR(H963)</f>
        <v>21</v>
      </c>
      <c r="Y963" s="18" t="n">
        <f aca="false">ROUND((I963-H963)*1440,0)</f>
        <v>4</v>
      </c>
      <c r="Z963" s="18" t="n">
        <f aca="false">ROUND((J963-I963)*1440,0)</f>
        <v>6</v>
      </c>
      <c r="AA963" s="18" t="n">
        <f aca="false">ROUND((K963-J963)*1440,0)</f>
        <v>15</v>
      </c>
      <c r="AB963" s="18" t="n">
        <f aca="false">ROUND((L963-K963)*1440,0)</f>
        <v>6</v>
      </c>
      <c r="AC963" s="18" t="n">
        <f aca="false">ROUND((M963-L963)*1440,0)</f>
        <v>14</v>
      </c>
      <c r="AD963" s="18" t="n">
        <f aca="false">IF(N963="","",ROUND((N963-M963)*1440,0))</f>
        <v>100</v>
      </c>
      <c r="AE963" s="18" t="n">
        <f aca="false">IF(O963="","",ROUND((O963-N963)*1440,0))</f>
        <v>65</v>
      </c>
      <c r="AF963" s="18" t="n">
        <f aca="false">IF(P963="","",ROUND((P963-O963)*1440,0))</f>
        <v>10</v>
      </c>
      <c r="AG963" s="18" t="n">
        <f aca="false">IF(Q963="","",ROUND((Q963-P963)*1440,0))</f>
        <v>5</v>
      </c>
      <c r="AH963" s="18" t="n">
        <f aca="false">IF(Q963="","",ROUND((Q963-H963)*1440,0))</f>
        <v>225</v>
      </c>
      <c r="AI963" s="19" t="n">
        <f aca="false">ROUND(IF(O963="",Assumptions!$B$25-K963,O963-K963)*24,1)</f>
        <v>3.1</v>
      </c>
      <c r="AJ963" s="20" t="n">
        <f aca="false">ROUND(MAX(N(Y963)/Assumptions!$C$5, N(Z963)/Assumptions!$C$6, N(AA963)/Assumptions!$C$7, N(AB963)/Assumptions!$C$8, N(AC963)/Assumptions!$C$9, N(AD963)/Assumptions!$C$10, N(AE963)/Assumptions!$C$11, N(AF963)/Assumptions!$C$12, N(AG963)/Assumptions!$C$13),3)</f>
        <v>3.333</v>
      </c>
      <c r="AK963" s="0" t="str">
        <f aca="false">IF(OR(U963="Pending",U963="On Hold"),"Open GRN (awaiting)",IF(AJ963&lt;=1,"Within SLA",IF(ROUND(N(Y963)/Assumptions!$C$5,3)=AJ963,"Gate Wait",IF(ROUND(N(Z963)/Assumptions!$C$6,3)=AJ963,"Dock Wait",IF(ROUND(N(AA963)/Assumptions!$C$7,3)=AJ963,"Unloading",IF(ROUND(N(AB963)/Assumptions!$C$8,3)=AJ963,"Unload-to-QC Wait",IF(ROUND(N(AC963)/Assumptions!$C$9,3)=AJ963,"QC",IF(ROUND(N(AD963)/Assumptions!$C$10,3)=AJ963,"QC-to-GRN Wait",IF(ROUND(N(AE963)/Assumptions!$C$11,3)=AJ963,"GRN Processing",IF(ROUND(N(AF963)/Assumptions!$C$12,3)=AJ963,"GRN-to-Putaway Wait",IF(ROUND(N(AG963)/Assumptions!$C$13,3)=AJ963,"Putaway","Within SLA")))))))))))</f>
        <v>QC-to-GRN Wait</v>
      </c>
    </row>
    <row r="964" customFormat="false" ht="15" hidden="false" customHeight="false" outlineLevel="0" collapsed="false">
      <c r="A964" s="0" t="s">
        <v>2950</v>
      </c>
      <c r="B964" s="0" t="s">
        <v>2951</v>
      </c>
      <c r="C964" s="0" t="s">
        <v>142</v>
      </c>
      <c r="D964" s="0" t="s">
        <v>147</v>
      </c>
      <c r="E964" s="0" t="s">
        <v>2863</v>
      </c>
      <c r="F964" s="0" t="s">
        <v>137</v>
      </c>
      <c r="G964" s="0" t="s">
        <v>167</v>
      </c>
      <c r="H964" s="17" t="n">
        <v>46226.9930555556</v>
      </c>
      <c r="I964" s="17" t="n">
        <v>46227.0041666667</v>
      </c>
      <c r="J964" s="17" t="n">
        <v>46227.0083333333</v>
      </c>
      <c r="K964" s="17" t="n">
        <v>46227.0166666667</v>
      </c>
      <c r="L964" s="17" t="n">
        <v>46227.0333333333</v>
      </c>
      <c r="M964" s="17" t="n">
        <v>46227.0597222222</v>
      </c>
      <c r="N964" s="17" t="n">
        <v>46227.1118055556</v>
      </c>
      <c r="O964" s="17" t="n">
        <v>46227.1458333333</v>
      </c>
      <c r="P964" s="17" t="n">
        <v>46227.1541666667</v>
      </c>
      <c r="Q964" s="17" t="n">
        <v>46227.1604166667</v>
      </c>
      <c r="R964" s="0" t="n">
        <v>62</v>
      </c>
      <c r="S964" s="0" t="n">
        <v>0</v>
      </c>
      <c r="T964" s="0" t="n">
        <v>0</v>
      </c>
      <c r="U964" s="18" t="s">
        <v>130</v>
      </c>
      <c r="V964" s="18" t="s">
        <v>144</v>
      </c>
      <c r="W964" s="0" t="str">
        <f aca="false">IF(AND(X964&gt;=6,X964&lt;14),"A",IF(AND(X964&gt;=14,X964&lt;22),"B","C"))</f>
        <v>C</v>
      </c>
      <c r="X964" s="18" t="n">
        <f aca="false">HOUR(H964)</f>
        <v>23</v>
      </c>
      <c r="Y964" s="18" t="n">
        <f aca="false">ROUND((I964-H964)*1440,0)</f>
        <v>16</v>
      </c>
      <c r="Z964" s="18" t="n">
        <f aca="false">ROUND((J964-I964)*1440,0)</f>
        <v>6</v>
      </c>
      <c r="AA964" s="18" t="n">
        <f aca="false">ROUND((K964-J964)*1440,0)</f>
        <v>12</v>
      </c>
      <c r="AB964" s="18" t="n">
        <f aca="false">ROUND((L964-K964)*1440,0)</f>
        <v>24</v>
      </c>
      <c r="AC964" s="18" t="n">
        <f aca="false">ROUND((M964-L964)*1440,0)</f>
        <v>38</v>
      </c>
      <c r="AD964" s="18" t="n">
        <f aca="false">IF(N964="","",ROUND((N964-M964)*1440,0))</f>
        <v>75</v>
      </c>
      <c r="AE964" s="18" t="n">
        <f aca="false">IF(O964="","",ROUND((O964-N964)*1440,0))</f>
        <v>49</v>
      </c>
      <c r="AF964" s="18" t="n">
        <f aca="false">IF(P964="","",ROUND((P964-O964)*1440,0))</f>
        <v>12</v>
      </c>
      <c r="AG964" s="18" t="n">
        <f aca="false">IF(Q964="","",ROUND((Q964-P964)*1440,0))</f>
        <v>9</v>
      </c>
      <c r="AH964" s="18" t="n">
        <f aca="false">IF(Q964="","",ROUND((Q964-H964)*1440,0))</f>
        <v>241</v>
      </c>
      <c r="AI964" s="19" t="n">
        <f aca="false">ROUND(IF(O964="",Assumptions!$B$25-K964,O964-K964)*24,1)</f>
        <v>3.1</v>
      </c>
      <c r="AJ964" s="20" t="n">
        <f aca="false">ROUND(MAX(N(Y964)/Assumptions!$C$5, N(Z964)/Assumptions!$C$6, N(AA964)/Assumptions!$C$7, N(AB964)/Assumptions!$C$8, N(AC964)/Assumptions!$C$9, N(AD964)/Assumptions!$C$10, N(AE964)/Assumptions!$C$11, N(AF964)/Assumptions!$C$12, N(AG964)/Assumptions!$C$13),3)</f>
        <v>2.5</v>
      </c>
      <c r="AK964" s="0" t="str">
        <f aca="false">IF(OR(U964="Pending",U964="On Hold"),"Open GRN (awaiting)",IF(AJ964&lt;=1,"Within SLA",IF(ROUND(N(Y964)/Assumptions!$C$5,3)=AJ964,"Gate Wait",IF(ROUND(N(Z964)/Assumptions!$C$6,3)=AJ964,"Dock Wait",IF(ROUND(N(AA964)/Assumptions!$C$7,3)=AJ964,"Unloading",IF(ROUND(N(AB964)/Assumptions!$C$8,3)=AJ964,"Unload-to-QC Wait",IF(ROUND(N(AC964)/Assumptions!$C$9,3)=AJ964,"QC",IF(ROUND(N(AD964)/Assumptions!$C$10,3)=AJ964,"QC-to-GRN Wait",IF(ROUND(N(AE964)/Assumptions!$C$11,3)=AJ964,"GRN Processing",IF(ROUND(N(AF964)/Assumptions!$C$12,3)=AJ964,"GRN-to-Putaway Wait",IF(ROUND(N(AG964)/Assumptions!$C$13,3)=AJ964,"Putaway","Within SLA")))))))))))</f>
        <v>QC-to-GRN Wait</v>
      </c>
    </row>
    <row r="965" customFormat="false" ht="15" hidden="false" customHeight="false" outlineLevel="0" collapsed="false">
      <c r="A965" s="0" t="s">
        <v>2952</v>
      </c>
      <c r="B965" s="0" t="s">
        <v>2953</v>
      </c>
      <c r="C965" s="0" t="s">
        <v>159</v>
      </c>
      <c r="D965" s="0" t="s">
        <v>135</v>
      </c>
      <c r="E965" s="0" t="s">
        <v>2954</v>
      </c>
      <c r="F965" s="0" t="s">
        <v>128</v>
      </c>
      <c r="G965" s="0" t="s">
        <v>138</v>
      </c>
      <c r="H965" s="17" t="n">
        <v>46227.0291666667</v>
      </c>
      <c r="I965" s="17" t="n">
        <v>46227.0444444444</v>
      </c>
      <c r="J965" s="17" t="n">
        <v>46227.0506944444</v>
      </c>
      <c r="K965" s="17" t="n">
        <v>46227.0743055556</v>
      </c>
      <c r="L965" s="17" t="n">
        <v>46227.0881944444</v>
      </c>
      <c r="M965" s="17" t="n">
        <v>46227.0965277778</v>
      </c>
      <c r="N965" s="17" t="n">
        <v>46227.0986111111</v>
      </c>
      <c r="O965" s="17" t="n">
        <v>46227.1770833333</v>
      </c>
      <c r="P965" s="17" t="n">
        <v>46227.1916666667</v>
      </c>
      <c r="Q965" s="17" t="n">
        <v>46227.2159722222</v>
      </c>
      <c r="R965" s="0" t="n">
        <v>1080</v>
      </c>
      <c r="S965" s="0" t="n">
        <v>0</v>
      </c>
      <c r="T965" s="0" t="n">
        <v>0</v>
      </c>
      <c r="U965" s="18" t="s">
        <v>130</v>
      </c>
      <c r="V965" s="18" t="s">
        <v>131</v>
      </c>
      <c r="W965" s="0" t="str">
        <f aca="false">IF(AND(X965&gt;=6,X965&lt;14),"A",IF(AND(X965&gt;=14,X965&lt;22),"B","C"))</f>
        <v>C</v>
      </c>
      <c r="X965" s="18" t="n">
        <f aca="false">HOUR(H965)</f>
        <v>0</v>
      </c>
      <c r="Y965" s="18" t="n">
        <f aca="false">ROUND((I965-H965)*1440,0)</f>
        <v>22</v>
      </c>
      <c r="Z965" s="18" t="n">
        <f aca="false">ROUND((J965-I965)*1440,0)</f>
        <v>9</v>
      </c>
      <c r="AA965" s="18" t="n">
        <f aca="false">ROUND((K965-J965)*1440,0)</f>
        <v>34</v>
      </c>
      <c r="AB965" s="18" t="n">
        <f aca="false">ROUND((L965-K965)*1440,0)</f>
        <v>20</v>
      </c>
      <c r="AC965" s="18" t="n">
        <f aca="false">ROUND((M965-L965)*1440,0)</f>
        <v>12</v>
      </c>
      <c r="AD965" s="18" t="n">
        <f aca="false">IF(N965="","",ROUND((N965-M965)*1440,0))</f>
        <v>3</v>
      </c>
      <c r="AE965" s="18" t="n">
        <f aca="false">IF(O965="","",ROUND((O965-N965)*1440,0))</f>
        <v>113</v>
      </c>
      <c r="AF965" s="18" t="n">
        <f aca="false">IF(P965="","",ROUND((P965-O965)*1440,0))</f>
        <v>21</v>
      </c>
      <c r="AG965" s="18" t="n">
        <f aca="false">IF(Q965="","",ROUND((Q965-P965)*1440,0))</f>
        <v>35</v>
      </c>
      <c r="AH965" s="18" t="n">
        <f aca="false">IF(Q965="","",ROUND((Q965-H965)*1440,0))</f>
        <v>269</v>
      </c>
      <c r="AI965" s="19" t="n">
        <f aca="false">ROUND(IF(O965="",Assumptions!$B$25-K965,O965-K965)*24,1)</f>
        <v>2.5</v>
      </c>
      <c r="AJ965" s="20" t="n">
        <f aca="false">ROUND(MAX(N(Y965)/Assumptions!$C$5, N(Z965)/Assumptions!$C$6, N(AA965)/Assumptions!$C$7, N(AB965)/Assumptions!$C$8, N(AC965)/Assumptions!$C$9, N(AD965)/Assumptions!$C$10, N(AE965)/Assumptions!$C$11, N(AF965)/Assumptions!$C$12, N(AG965)/Assumptions!$C$13),3)</f>
        <v>2.511</v>
      </c>
      <c r="AK965" s="0" t="str">
        <f aca="false">IF(OR(U965="Pending",U965="On Hold"),"Open GRN (awaiting)",IF(AJ965&lt;=1,"Within SLA",IF(ROUND(N(Y965)/Assumptions!$C$5,3)=AJ965,"Gate Wait",IF(ROUND(N(Z965)/Assumptions!$C$6,3)=AJ965,"Dock Wait",IF(ROUND(N(AA965)/Assumptions!$C$7,3)=AJ965,"Unloading",IF(ROUND(N(AB965)/Assumptions!$C$8,3)=AJ965,"Unload-to-QC Wait",IF(ROUND(N(AC965)/Assumptions!$C$9,3)=AJ965,"QC",IF(ROUND(N(AD965)/Assumptions!$C$10,3)=AJ965,"QC-to-GRN Wait",IF(ROUND(N(AE965)/Assumptions!$C$11,3)=AJ965,"GRN Processing",IF(ROUND(N(AF965)/Assumptions!$C$12,3)=AJ965,"GRN-to-Putaway Wait",IF(ROUND(N(AG965)/Assumptions!$C$13,3)=AJ965,"Putaway","Within SLA")))))))))))</f>
        <v>GRN Processing</v>
      </c>
    </row>
    <row r="966" customFormat="false" ht="15" hidden="false" customHeight="false" outlineLevel="0" collapsed="false">
      <c r="A966" s="0" t="s">
        <v>2955</v>
      </c>
      <c r="B966" s="0" t="s">
        <v>2956</v>
      </c>
      <c r="C966" s="0" t="s">
        <v>159</v>
      </c>
      <c r="D966" s="0" t="s">
        <v>147</v>
      </c>
      <c r="E966" s="0" t="s">
        <v>2957</v>
      </c>
      <c r="F966" s="0" t="s">
        <v>128</v>
      </c>
      <c r="G966" s="0" t="s">
        <v>167</v>
      </c>
      <c r="H966" s="17" t="n">
        <v>46227.0861111111</v>
      </c>
      <c r="I966" s="17" t="n">
        <v>46227.0888888889</v>
      </c>
      <c r="J966" s="17" t="n">
        <v>46227.0965277778</v>
      </c>
      <c r="K966" s="17" t="n">
        <v>46227.1854166667</v>
      </c>
      <c r="L966" s="17" t="n">
        <v>46227.1930555556</v>
      </c>
      <c r="M966" s="17" t="n">
        <v>46227.2125</v>
      </c>
      <c r="N966" s="17" t="n">
        <v>46227.2902777778</v>
      </c>
      <c r="O966" s="17" t="n">
        <v>46227.4083333333</v>
      </c>
      <c r="P966" s="17" t="n">
        <v>46227.4284722222</v>
      </c>
      <c r="Q966" s="17" t="n">
        <v>46227.4340277778</v>
      </c>
      <c r="R966" s="0" t="n">
        <v>375</v>
      </c>
      <c r="S966" s="0" t="n">
        <v>0</v>
      </c>
      <c r="T966" s="0" t="n">
        <v>0</v>
      </c>
      <c r="U966" s="18" t="s">
        <v>130</v>
      </c>
      <c r="V966" s="18" t="s">
        <v>144</v>
      </c>
      <c r="W966" s="0" t="str">
        <f aca="false">IF(AND(X966&gt;=6,X966&lt;14),"A",IF(AND(X966&gt;=14,X966&lt;22),"B","C"))</f>
        <v>C</v>
      </c>
      <c r="X966" s="18" t="n">
        <f aca="false">HOUR(H966)</f>
        <v>2</v>
      </c>
      <c r="Y966" s="18" t="n">
        <f aca="false">ROUND((I966-H966)*1440,0)</f>
        <v>4</v>
      </c>
      <c r="Z966" s="18" t="n">
        <f aca="false">ROUND((J966-I966)*1440,0)</f>
        <v>11</v>
      </c>
      <c r="AA966" s="18" t="n">
        <f aca="false">ROUND((K966-J966)*1440,0)</f>
        <v>128</v>
      </c>
      <c r="AB966" s="18" t="n">
        <f aca="false">ROUND((L966-K966)*1440,0)</f>
        <v>11</v>
      </c>
      <c r="AC966" s="18" t="n">
        <f aca="false">ROUND((M966-L966)*1440,0)</f>
        <v>28</v>
      </c>
      <c r="AD966" s="18" t="n">
        <f aca="false">IF(N966="","",ROUND((N966-M966)*1440,0))</f>
        <v>112</v>
      </c>
      <c r="AE966" s="18" t="n">
        <f aca="false">IF(O966="","",ROUND((O966-N966)*1440,0))</f>
        <v>170</v>
      </c>
      <c r="AF966" s="18" t="n">
        <f aca="false">IF(P966="","",ROUND((P966-O966)*1440,0))</f>
        <v>29</v>
      </c>
      <c r="AG966" s="18" t="n">
        <f aca="false">IF(Q966="","",ROUND((Q966-P966)*1440,0))</f>
        <v>8</v>
      </c>
      <c r="AH966" s="18" t="n">
        <f aca="false">IF(Q966="","",ROUND((Q966-H966)*1440,0))</f>
        <v>501</v>
      </c>
      <c r="AI966" s="19" t="n">
        <f aca="false">ROUND(IF(O966="",Assumptions!$B$25-K966,O966-K966)*24,1)</f>
        <v>5.4</v>
      </c>
      <c r="AJ966" s="20" t="n">
        <f aca="false">ROUND(MAX(N(Y966)/Assumptions!$C$5, N(Z966)/Assumptions!$C$6, N(AA966)/Assumptions!$C$7, N(AB966)/Assumptions!$C$8, N(AC966)/Assumptions!$C$9, N(AD966)/Assumptions!$C$10, N(AE966)/Assumptions!$C$11, N(AF966)/Assumptions!$C$12, N(AG966)/Assumptions!$C$13),3)</f>
        <v>3.778</v>
      </c>
      <c r="AK966" s="0" t="str">
        <f aca="false">IF(OR(U966="Pending",U966="On Hold"),"Open GRN (awaiting)",IF(AJ966&lt;=1,"Within SLA",IF(ROUND(N(Y966)/Assumptions!$C$5,3)=AJ966,"Gate Wait",IF(ROUND(N(Z966)/Assumptions!$C$6,3)=AJ966,"Dock Wait",IF(ROUND(N(AA966)/Assumptions!$C$7,3)=AJ966,"Unloading",IF(ROUND(N(AB966)/Assumptions!$C$8,3)=AJ966,"Unload-to-QC Wait",IF(ROUND(N(AC966)/Assumptions!$C$9,3)=AJ966,"QC",IF(ROUND(N(AD966)/Assumptions!$C$10,3)=AJ966,"QC-to-GRN Wait",IF(ROUND(N(AE966)/Assumptions!$C$11,3)=AJ966,"GRN Processing",IF(ROUND(N(AF966)/Assumptions!$C$12,3)=AJ966,"GRN-to-Putaway Wait",IF(ROUND(N(AG966)/Assumptions!$C$13,3)=AJ966,"Putaway","Within SLA")))))))))))</f>
        <v>GRN Processing</v>
      </c>
    </row>
    <row r="967" customFormat="false" ht="15" hidden="false" customHeight="false" outlineLevel="0" collapsed="false">
      <c r="A967" s="0" t="s">
        <v>2958</v>
      </c>
      <c r="B967" s="0" t="s">
        <v>2959</v>
      </c>
      <c r="C967" s="0" t="s">
        <v>286</v>
      </c>
      <c r="D967" s="0" t="s">
        <v>147</v>
      </c>
      <c r="E967" s="0" t="s">
        <v>2960</v>
      </c>
      <c r="F967" s="0" t="s">
        <v>121</v>
      </c>
      <c r="G967" s="0" t="s">
        <v>150</v>
      </c>
      <c r="H967" s="17" t="n">
        <v>46227.1444444444</v>
      </c>
      <c r="I967" s="17" t="n">
        <v>46227.1604166667</v>
      </c>
      <c r="J967" s="17" t="n">
        <v>46227.1645833333</v>
      </c>
      <c r="K967" s="17" t="n">
        <v>46227.2125</v>
      </c>
      <c r="L967" s="17" t="n">
        <v>46227.2277777778</v>
      </c>
      <c r="M967" s="17" t="n">
        <v>46227.2381944444</v>
      </c>
      <c r="N967" s="17" t="n">
        <v>46227.2895833333</v>
      </c>
      <c r="O967" s="17" t="n">
        <v>46227.3048611111</v>
      </c>
      <c r="P967" s="17" t="n">
        <v>46227.3229166667</v>
      </c>
      <c r="Q967" s="17" t="n">
        <v>46227.3333333333</v>
      </c>
      <c r="R967" s="0" t="n">
        <v>686</v>
      </c>
      <c r="S967" s="0" t="n">
        <v>0</v>
      </c>
      <c r="T967" s="0" t="n">
        <v>0</v>
      </c>
      <c r="U967" s="18" t="s">
        <v>130</v>
      </c>
      <c r="V967" s="18" t="s">
        <v>144</v>
      </c>
      <c r="W967" s="0" t="str">
        <f aca="false">IF(AND(X967&gt;=6,X967&lt;14),"A",IF(AND(X967&gt;=14,X967&lt;22),"B","C"))</f>
        <v>C</v>
      </c>
      <c r="X967" s="18" t="n">
        <f aca="false">HOUR(H967)</f>
        <v>3</v>
      </c>
      <c r="Y967" s="18" t="n">
        <f aca="false">ROUND((I967-H967)*1440,0)</f>
        <v>23</v>
      </c>
      <c r="Z967" s="18" t="n">
        <f aca="false">ROUND((J967-I967)*1440,0)</f>
        <v>6</v>
      </c>
      <c r="AA967" s="18" t="n">
        <f aca="false">ROUND((K967-J967)*1440,0)</f>
        <v>69</v>
      </c>
      <c r="AB967" s="18" t="n">
        <f aca="false">ROUND((L967-K967)*1440,0)</f>
        <v>22</v>
      </c>
      <c r="AC967" s="18" t="n">
        <f aca="false">ROUND((M967-L967)*1440,0)</f>
        <v>15</v>
      </c>
      <c r="AD967" s="18" t="n">
        <f aca="false">IF(N967="","",ROUND((N967-M967)*1440,0))</f>
        <v>74</v>
      </c>
      <c r="AE967" s="18" t="n">
        <f aca="false">IF(O967="","",ROUND((O967-N967)*1440,0))</f>
        <v>22</v>
      </c>
      <c r="AF967" s="18" t="n">
        <f aca="false">IF(P967="","",ROUND((P967-O967)*1440,0))</f>
        <v>26</v>
      </c>
      <c r="AG967" s="18" t="n">
        <f aca="false">IF(Q967="","",ROUND((Q967-P967)*1440,0))</f>
        <v>15</v>
      </c>
      <c r="AH967" s="18" t="n">
        <f aca="false">IF(Q967="","",ROUND((Q967-H967)*1440,0))</f>
        <v>272</v>
      </c>
      <c r="AI967" s="19" t="n">
        <f aca="false">ROUND(IF(O967="",Assumptions!$B$25-K967,O967-K967)*24,1)</f>
        <v>2.2</v>
      </c>
      <c r="AJ967" s="20" t="n">
        <f aca="false">ROUND(MAX(N(Y967)/Assumptions!$C$5, N(Z967)/Assumptions!$C$6, N(AA967)/Assumptions!$C$7, N(AB967)/Assumptions!$C$8, N(AC967)/Assumptions!$C$9, N(AD967)/Assumptions!$C$10, N(AE967)/Assumptions!$C$11, N(AF967)/Assumptions!$C$12, N(AG967)/Assumptions!$C$13),3)</f>
        <v>2.467</v>
      </c>
      <c r="AK967" s="0" t="str">
        <f aca="false">IF(OR(U967="Pending",U967="On Hold"),"Open GRN (awaiting)",IF(AJ967&lt;=1,"Within SLA",IF(ROUND(N(Y967)/Assumptions!$C$5,3)=AJ967,"Gate Wait",IF(ROUND(N(Z967)/Assumptions!$C$6,3)=AJ967,"Dock Wait",IF(ROUND(N(AA967)/Assumptions!$C$7,3)=AJ967,"Unloading",IF(ROUND(N(AB967)/Assumptions!$C$8,3)=AJ967,"Unload-to-QC Wait",IF(ROUND(N(AC967)/Assumptions!$C$9,3)=AJ967,"QC",IF(ROUND(N(AD967)/Assumptions!$C$10,3)=AJ967,"QC-to-GRN Wait",IF(ROUND(N(AE967)/Assumptions!$C$11,3)=AJ967,"GRN Processing",IF(ROUND(N(AF967)/Assumptions!$C$12,3)=AJ967,"GRN-to-Putaway Wait",IF(ROUND(N(AG967)/Assumptions!$C$13,3)=AJ967,"Putaway","Within SLA")))))))))))</f>
        <v>QC-to-GRN Wait</v>
      </c>
    </row>
    <row r="968" customFormat="false" ht="15" hidden="false" customHeight="false" outlineLevel="0" collapsed="false">
      <c r="A968" s="0" t="s">
        <v>2961</v>
      </c>
      <c r="B968" s="0" t="s">
        <v>2962</v>
      </c>
      <c r="C968" s="0" t="s">
        <v>218</v>
      </c>
      <c r="D968" s="0" t="s">
        <v>147</v>
      </c>
      <c r="E968" s="0" t="s">
        <v>2963</v>
      </c>
      <c r="F968" s="0" t="s">
        <v>137</v>
      </c>
      <c r="G968" s="0" t="s">
        <v>150</v>
      </c>
      <c r="H968" s="17" t="n">
        <v>46227.2208333333</v>
      </c>
      <c r="I968" s="17" t="n">
        <v>46227.2298611111</v>
      </c>
      <c r="J968" s="17" t="n">
        <v>46227.2361111111</v>
      </c>
      <c r="K968" s="17" t="n">
        <v>46227.2645833333</v>
      </c>
      <c r="L968" s="17" t="n">
        <v>46227.275</v>
      </c>
      <c r="M968" s="17" t="n">
        <v>46227.2965277778</v>
      </c>
      <c r="N968" s="17" t="n">
        <v>46227.3263888889</v>
      </c>
      <c r="O968" s="17" t="n">
        <v>46227.35625</v>
      </c>
      <c r="P968" s="17" t="n">
        <v>46227.3673611111</v>
      </c>
      <c r="Q968" s="17" t="n">
        <v>46227.375</v>
      </c>
      <c r="R968" s="0" t="n">
        <v>570</v>
      </c>
      <c r="S968" s="0" t="n">
        <v>0</v>
      </c>
      <c r="T968" s="0" t="n">
        <v>0</v>
      </c>
      <c r="U968" s="18" t="s">
        <v>130</v>
      </c>
      <c r="V968" s="18" t="s">
        <v>144</v>
      </c>
      <c r="W968" s="0" t="str">
        <f aca="false">IF(AND(X968&gt;=6,X968&lt;14),"A",IF(AND(X968&gt;=14,X968&lt;22),"B","C"))</f>
        <v>C</v>
      </c>
      <c r="X968" s="18" t="n">
        <f aca="false">HOUR(H968)</f>
        <v>5</v>
      </c>
      <c r="Y968" s="18" t="n">
        <f aca="false">ROUND((I968-H968)*1440,0)</f>
        <v>13</v>
      </c>
      <c r="Z968" s="18" t="n">
        <f aca="false">ROUND((J968-I968)*1440,0)</f>
        <v>9</v>
      </c>
      <c r="AA968" s="18" t="n">
        <f aca="false">ROUND((K968-J968)*1440,0)</f>
        <v>41</v>
      </c>
      <c r="AB968" s="18" t="n">
        <f aca="false">ROUND((L968-K968)*1440,0)</f>
        <v>15</v>
      </c>
      <c r="AC968" s="18" t="n">
        <f aca="false">ROUND((M968-L968)*1440,0)</f>
        <v>31</v>
      </c>
      <c r="AD968" s="18" t="n">
        <f aca="false">IF(N968="","",ROUND((N968-M968)*1440,0))</f>
        <v>43</v>
      </c>
      <c r="AE968" s="18" t="n">
        <f aca="false">IF(O968="","",ROUND((O968-N968)*1440,0))</f>
        <v>43</v>
      </c>
      <c r="AF968" s="18" t="n">
        <f aca="false">IF(P968="","",ROUND((P968-O968)*1440,0))</f>
        <v>16</v>
      </c>
      <c r="AG968" s="18" t="n">
        <f aca="false">IF(Q968="","",ROUND((Q968-P968)*1440,0))</f>
        <v>11</v>
      </c>
      <c r="AH968" s="18" t="n">
        <f aca="false">IF(Q968="","",ROUND((Q968-H968)*1440,0))</f>
        <v>222</v>
      </c>
      <c r="AI968" s="19" t="n">
        <f aca="false">ROUND(IF(O968="",Assumptions!$B$25-K968,O968-K968)*24,1)</f>
        <v>2.2</v>
      </c>
      <c r="AJ968" s="20" t="n">
        <f aca="false">ROUND(MAX(N(Y968)/Assumptions!$C$5, N(Z968)/Assumptions!$C$6, N(AA968)/Assumptions!$C$7, N(AB968)/Assumptions!$C$8, N(AC968)/Assumptions!$C$9, N(AD968)/Assumptions!$C$10, N(AE968)/Assumptions!$C$11, N(AF968)/Assumptions!$C$12, N(AG968)/Assumptions!$C$13),3)</f>
        <v>1.433</v>
      </c>
      <c r="AK968" s="0" t="str">
        <f aca="false">IF(OR(U968="Pending",U968="On Hold"),"Open GRN (awaiting)",IF(AJ968&lt;=1,"Within SLA",IF(ROUND(N(Y968)/Assumptions!$C$5,3)=AJ968,"Gate Wait",IF(ROUND(N(Z968)/Assumptions!$C$6,3)=AJ968,"Dock Wait",IF(ROUND(N(AA968)/Assumptions!$C$7,3)=AJ968,"Unloading",IF(ROUND(N(AB968)/Assumptions!$C$8,3)=AJ968,"Unload-to-QC Wait",IF(ROUND(N(AC968)/Assumptions!$C$9,3)=AJ968,"QC",IF(ROUND(N(AD968)/Assumptions!$C$10,3)=AJ968,"QC-to-GRN Wait",IF(ROUND(N(AE968)/Assumptions!$C$11,3)=AJ968,"GRN Processing",IF(ROUND(N(AF968)/Assumptions!$C$12,3)=AJ968,"GRN-to-Putaway Wait",IF(ROUND(N(AG968)/Assumptions!$C$13,3)=AJ968,"Putaway","Within SLA")))))))))))</f>
        <v>QC-to-GRN Wait</v>
      </c>
    </row>
    <row r="969" customFormat="false" ht="15" hidden="false" customHeight="false" outlineLevel="0" collapsed="false">
      <c r="A969" s="0" t="s">
        <v>2964</v>
      </c>
      <c r="B969" s="0" t="s">
        <v>2965</v>
      </c>
      <c r="C969" s="0" t="s">
        <v>134</v>
      </c>
      <c r="D969" s="0" t="s">
        <v>135</v>
      </c>
      <c r="E969" s="0" t="s">
        <v>2966</v>
      </c>
      <c r="F969" s="0" t="s">
        <v>121</v>
      </c>
      <c r="G969" s="0" t="s">
        <v>138</v>
      </c>
      <c r="H969" s="17" t="n">
        <v>46227.3173611111</v>
      </c>
      <c r="I969" s="17" t="n">
        <v>46227.34375</v>
      </c>
      <c r="J969" s="17" t="n">
        <v>46227.3465277778</v>
      </c>
      <c r="K969" s="17" t="n">
        <v>46227.3625</v>
      </c>
      <c r="L969" s="17" t="n">
        <v>46227.38125</v>
      </c>
      <c r="M969" s="17" t="n">
        <v>46227.4305555556</v>
      </c>
      <c r="N969" s="17" t="n">
        <v>46227.4944444444</v>
      </c>
      <c r="O969" s="17" t="n">
        <v>46227.5881944444</v>
      </c>
      <c r="P969" s="17" t="n">
        <v>46227.6020833333</v>
      </c>
      <c r="Q969" s="17" t="n">
        <v>46227.6111111111</v>
      </c>
      <c r="R969" s="0" t="n">
        <v>227</v>
      </c>
      <c r="S969" s="0" t="n">
        <v>6</v>
      </c>
      <c r="T969" s="0" t="n">
        <v>0</v>
      </c>
      <c r="U969" s="18" t="s">
        <v>123</v>
      </c>
      <c r="V969" s="18" t="s">
        <v>156</v>
      </c>
      <c r="W969" s="0" t="str">
        <f aca="false">IF(AND(X969&gt;=6,X969&lt;14),"A",IF(AND(X969&gt;=14,X969&lt;22),"B","C"))</f>
        <v>A</v>
      </c>
      <c r="X969" s="18" t="n">
        <f aca="false">HOUR(H969)</f>
        <v>7</v>
      </c>
      <c r="Y969" s="18" t="n">
        <f aca="false">ROUND((I969-H969)*1440,0)</f>
        <v>38</v>
      </c>
      <c r="Z969" s="18" t="n">
        <f aca="false">ROUND((J969-I969)*1440,0)</f>
        <v>4</v>
      </c>
      <c r="AA969" s="18" t="n">
        <f aca="false">ROUND((K969-J969)*1440,0)</f>
        <v>23</v>
      </c>
      <c r="AB969" s="18" t="n">
        <f aca="false">ROUND((L969-K969)*1440,0)</f>
        <v>27</v>
      </c>
      <c r="AC969" s="18" t="n">
        <f aca="false">ROUND((M969-L969)*1440,0)</f>
        <v>71</v>
      </c>
      <c r="AD969" s="18" t="n">
        <f aca="false">IF(N969="","",ROUND((N969-M969)*1440,0))</f>
        <v>92</v>
      </c>
      <c r="AE969" s="18" t="n">
        <f aca="false">IF(O969="","",ROUND((O969-N969)*1440,0))</f>
        <v>135</v>
      </c>
      <c r="AF969" s="18" t="n">
        <f aca="false">IF(P969="","",ROUND((P969-O969)*1440,0))</f>
        <v>20</v>
      </c>
      <c r="AG969" s="18" t="n">
        <f aca="false">IF(Q969="","",ROUND((Q969-P969)*1440,0))</f>
        <v>13</v>
      </c>
      <c r="AH969" s="18" t="n">
        <f aca="false">IF(Q969="","",ROUND((Q969-H969)*1440,0))</f>
        <v>423</v>
      </c>
      <c r="AI969" s="19" t="n">
        <f aca="false">ROUND(IF(O969="",Assumptions!$B$25-K969,O969-K969)*24,1)</f>
        <v>5.4</v>
      </c>
      <c r="AJ969" s="20" t="n">
        <f aca="false">ROUND(MAX(N(Y969)/Assumptions!$C$5, N(Z969)/Assumptions!$C$6, N(AA969)/Assumptions!$C$7, N(AB969)/Assumptions!$C$8, N(AC969)/Assumptions!$C$9, N(AD969)/Assumptions!$C$10, N(AE969)/Assumptions!$C$11, N(AF969)/Assumptions!$C$12, N(AG969)/Assumptions!$C$13),3)</f>
        <v>3.067</v>
      </c>
      <c r="AK969" s="0" t="str">
        <f aca="false">IF(OR(U969="Pending",U969="On Hold"),"Open GRN (awaiting)",IF(AJ969&lt;=1,"Within SLA",IF(ROUND(N(Y969)/Assumptions!$C$5,3)=AJ969,"Gate Wait",IF(ROUND(N(Z969)/Assumptions!$C$6,3)=AJ969,"Dock Wait",IF(ROUND(N(AA969)/Assumptions!$C$7,3)=AJ969,"Unloading",IF(ROUND(N(AB969)/Assumptions!$C$8,3)=AJ969,"Unload-to-QC Wait",IF(ROUND(N(AC969)/Assumptions!$C$9,3)=AJ969,"QC",IF(ROUND(N(AD969)/Assumptions!$C$10,3)=AJ969,"QC-to-GRN Wait",IF(ROUND(N(AE969)/Assumptions!$C$11,3)=AJ969,"GRN Processing",IF(ROUND(N(AF969)/Assumptions!$C$12,3)=AJ969,"GRN-to-Putaway Wait",IF(ROUND(N(AG969)/Assumptions!$C$13,3)=AJ969,"Putaway","Within SLA")))))))))))</f>
        <v>QC-to-GRN Wait</v>
      </c>
    </row>
    <row r="970" customFormat="false" ht="15" hidden="false" customHeight="false" outlineLevel="0" collapsed="false">
      <c r="A970" s="0" t="s">
        <v>2967</v>
      </c>
      <c r="B970" s="0" t="s">
        <v>2968</v>
      </c>
      <c r="C970" s="0" t="s">
        <v>118</v>
      </c>
      <c r="D970" s="0" t="s">
        <v>147</v>
      </c>
      <c r="E970" s="0" t="s">
        <v>2969</v>
      </c>
      <c r="F970" s="0" t="s">
        <v>121</v>
      </c>
      <c r="G970" s="0" t="s">
        <v>150</v>
      </c>
      <c r="H970" s="17" t="n">
        <v>46227.3527777778</v>
      </c>
      <c r="I970" s="17" t="n">
        <v>46227.4659722222</v>
      </c>
      <c r="J970" s="17" t="n">
        <v>46227.4722222222</v>
      </c>
      <c r="K970" s="17" t="n">
        <v>46227.4958333333</v>
      </c>
      <c r="L970" s="17" t="n">
        <v>46227.5048611111</v>
      </c>
      <c r="M970" s="17" t="n">
        <v>46227.5333333333</v>
      </c>
      <c r="N970" s="17" t="n">
        <v>46227.5659722222</v>
      </c>
      <c r="O970" s="17" t="n">
        <v>46227.6444444444</v>
      </c>
      <c r="P970" s="17" t="n">
        <v>46227.65625</v>
      </c>
      <c r="Q970" s="17" t="n">
        <v>46227.6625</v>
      </c>
      <c r="R970" s="0" t="n">
        <v>814</v>
      </c>
      <c r="S970" s="0" t="n">
        <v>0</v>
      </c>
      <c r="T970" s="0" t="n">
        <v>0</v>
      </c>
      <c r="U970" s="18" t="s">
        <v>130</v>
      </c>
      <c r="V970" s="18" t="s">
        <v>139</v>
      </c>
      <c r="W970" s="0" t="str">
        <f aca="false">IF(AND(X970&gt;=6,X970&lt;14),"A",IF(AND(X970&gt;=14,X970&lt;22),"B","C"))</f>
        <v>A</v>
      </c>
      <c r="X970" s="18" t="n">
        <f aca="false">HOUR(H970)</f>
        <v>8</v>
      </c>
      <c r="Y970" s="18" t="n">
        <f aca="false">ROUND((I970-H970)*1440,0)</f>
        <v>163</v>
      </c>
      <c r="Z970" s="18" t="n">
        <f aca="false">ROUND((J970-I970)*1440,0)</f>
        <v>9</v>
      </c>
      <c r="AA970" s="18" t="n">
        <f aca="false">ROUND((K970-J970)*1440,0)</f>
        <v>34</v>
      </c>
      <c r="AB970" s="18" t="n">
        <f aca="false">ROUND((L970-K970)*1440,0)</f>
        <v>13</v>
      </c>
      <c r="AC970" s="18" t="n">
        <f aca="false">ROUND((M970-L970)*1440,0)</f>
        <v>41</v>
      </c>
      <c r="AD970" s="18" t="n">
        <f aca="false">IF(N970="","",ROUND((N970-M970)*1440,0))</f>
        <v>47</v>
      </c>
      <c r="AE970" s="18" t="n">
        <f aca="false">IF(O970="","",ROUND((O970-N970)*1440,0))</f>
        <v>113</v>
      </c>
      <c r="AF970" s="18" t="n">
        <f aca="false">IF(P970="","",ROUND((P970-O970)*1440,0))</f>
        <v>17</v>
      </c>
      <c r="AG970" s="18" t="n">
        <f aca="false">IF(Q970="","",ROUND((Q970-P970)*1440,0))</f>
        <v>9</v>
      </c>
      <c r="AH970" s="18" t="n">
        <f aca="false">IF(Q970="","",ROUND((Q970-H970)*1440,0))</f>
        <v>446</v>
      </c>
      <c r="AI970" s="19" t="n">
        <f aca="false">ROUND(IF(O970="",Assumptions!$B$25-K970,O970-K970)*24,1)</f>
        <v>3.6</v>
      </c>
      <c r="AJ970" s="20" t="n">
        <f aca="false">ROUND(MAX(N(Y970)/Assumptions!$C$5, N(Z970)/Assumptions!$C$6, N(AA970)/Assumptions!$C$7, N(AB970)/Assumptions!$C$8, N(AC970)/Assumptions!$C$9, N(AD970)/Assumptions!$C$10, N(AE970)/Assumptions!$C$11, N(AF970)/Assumptions!$C$12, N(AG970)/Assumptions!$C$13),3)</f>
        <v>5.433</v>
      </c>
      <c r="AK970" s="0" t="str">
        <f aca="false">IF(OR(U970="Pending",U970="On Hold"),"Open GRN (awaiting)",IF(AJ970&lt;=1,"Within SLA",IF(ROUND(N(Y970)/Assumptions!$C$5,3)=AJ970,"Gate Wait",IF(ROUND(N(Z970)/Assumptions!$C$6,3)=AJ970,"Dock Wait",IF(ROUND(N(AA970)/Assumptions!$C$7,3)=AJ970,"Unloading",IF(ROUND(N(AB970)/Assumptions!$C$8,3)=AJ970,"Unload-to-QC Wait",IF(ROUND(N(AC970)/Assumptions!$C$9,3)=AJ970,"QC",IF(ROUND(N(AD970)/Assumptions!$C$10,3)=AJ970,"QC-to-GRN Wait",IF(ROUND(N(AE970)/Assumptions!$C$11,3)=AJ970,"GRN Processing",IF(ROUND(N(AF970)/Assumptions!$C$12,3)=AJ970,"GRN-to-Putaway Wait",IF(ROUND(N(AG970)/Assumptions!$C$13,3)=AJ970,"Putaway","Within SLA")))))))))))</f>
        <v>Gate Wait</v>
      </c>
    </row>
    <row r="971" customFormat="false" ht="15" hidden="false" customHeight="false" outlineLevel="0" collapsed="false">
      <c r="A971" s="0" t="s">
        <v>2970</v>
      </c>
      <c r="B971" s="0" t="s">
        <v>2971</v>
      </c>
      <c r="C971" s="0" t="s">
        <v>175</v>
      </c>
      <c r="D971" s="0" t="s">
        <v>135</v>
      </c>
      <c r="E971" s="0" t="s">
        <v>2972</v>
      </c>
      <c r="F971" s="0" t="s">
        <v>177</v>
      </c>
      <c r="G971" s="0" t="s">
        <v>138</v>
      </c>
      <c r="H971" s="17" t="n">
        <v>46227.35625</v>
      </c>
      <c r="I971" s="17" t="n">
        <v>46227.3868055556</v>
      </c>
      <c r="J971" s="17" t="n">
        <v>46227.3930555556</v>
      </c>
      <c r="K971" s="17" t="n">
        <v>46227.4111111111</v>
      </c>
      <c r="L971" s="17" t="n">
        <v>46227.4201388889</v>
      </c>
      <c r="M971" s="17" t="n">
        <v>46227.4423611111</v>
      </c>
      <c r="N971" s="17" t="n">
        <v>46227.4743055556</v>
      </c>
      <c r="O971" s="17" t="n">
        <v>46227.5152777778</v>
      </c>
      <c r="P971" s="17" t="n">
        <v>46227.5215277778</v>
      </c>
      <c r="Q971" s="17" t="n">
        <v>46227.5375</v>
      </c>
      <c r="R971" s="0" t="n">
        <v>236</v>
      </c>
      <c r="S971" s="0" t="n">
        <v>0</v>
      </c>
      <c r="T971" s="0" t="n">
        <v>0</v>
      </c>
      <c r="U971" s="18" t="s">
        <v>130</v>
      </c>
      <c r="V971" s="18" t="s">
        <v>144</v>
      </c>
      <c r="W971" s="0" t="str">
        <f aca="false">IF(AND(X971&gt;=6,X971&lt;14),"A",IF(AND(X971&gt;=14,X971&lt;22),"B","C"))</f>
        <v>A</v>
      </c>
      <c r="X971" s="18" t="n">
        <f aca="false">HOUR(H971)</f>
        <v>8</v>
      </c>
      <c r="Y971" s="18" t="n">
        <f aca="false">ROUND((I971-H971)*1440,0)</f>
        <v>44</v>
      </c>
      <c r="Z971" s="18" t="n">
        <f aca="false">ROUND((J971-I971)*1440,0)</f>
        <v>9</v>
      </c>
      <c r="AA971" s="18" t="n">
        <f aca="false">ROUND((K971-J971)*1440,0)</f>
        <v>26</v>
      </c>
      <c r="AB971" s="18" t="n">
        <f aca="false">ROUND((L971-K971)*1440,0)</f>
        <v>13</v>
      </c>
      <c r="AC971" s="18" t="n">
        <f aca="false">ROUND((M971-L971)*1440,0)</f>
        <v>32</v>
      </c>
      <c r="AD971" s="18" t="n">
        <f aca="false">IF(N971="","",ROUND((N971-M971)*1440,0))</f>
        <v>46</v>
      </c>
      <c r="AE971" s="18" t="n">
        <f aca="false">IF(O971="","",ROUND((O971-N971)*1440,0))</f>
        <v>59</v>
      </c>
      <c r="AF971" s="18" t="n">
        <f aca="false">IF(P971="","",ROUND((P971-O971)*1440,0))</f>
        <v>9</v>
      </c>
      <c r="AG971" s="18" t="n">
        <f aca="false">IF(Q971="","",ROUND((Q971-P971)*1440,0))</f>
        <v>23</v>
      </c>
      <c r="AH971" s="18" t="n">
        <f aca="false">IF(Q971="","",ROUND((Q971-H971)*1440,0))</f>
        <v>261</v>
      </c>
      <c r="AI971" s="19" t="n">
        <f aca="false">ROUND(IF(O971="",Assumptions!$B$25-K971,O971-K971)*24,1)</f>
        <v>2.5</v>
      </c>
      <c r="AJ971" s="20" t="n">
        <f aca="false">ROUND(MAX(N(Y971)/Assumptions!$C$5, N(Z971)/Assumptions!$C$6, N(AA971)/Assumptions!$C$7, N(AB971)/Assumptions!$C$8, N(AC971)/Assumptions!$C$9, N(AD971)/Assumptions!$C$10, N(AE971)/Assumptions!$C$11, N(AF971)/Assumptions!$C$12, N(AG971)/Assumptions!$C$13),3)</f>
        <v>1.533</v>
      </c>
      <c r="AK971" s="0" t="str">
        <f aca="false">IF(OR(U971="Pending",U971="On Hold"),"Open GRN (awaiting)",IF(AJ971&lt;=1,"Within SLA",IF(ROUND(N(Y971)/Assumptions!$C$5,3)=AJ971,"Gate Wait",IF(ROUND(N(Z971)/Assumptions!$C$6,3)=AJ971,"Dock Wait",IF(ROUND(N(AA971)/Assumptions!$C$7,3)=AJ971,"Unloading",IF(ROUND(N(AB971)/Assumptions!$C$8,3)=AJ971,"Unload-to-QC Wait",IF(ROUND(N(AC971)/Assumptions!$C$9,3)=AJ971,"QC",IF(ROUND(N(AD971)/Assumptions!$C$10,3)=AJ971,"QC-to-GRN Wait",IF(ROUND(N(AE971)/Assumptions!$C$11,3)=AJ971,"GRN Processing",IF(ROUND(N(AF971)/Assumptions!$C$12,3)=AJ971,"GRN-to-Putaway Wait",IF(ROUND(N(AG971)/Assumptions!$C$13,3)=AJ971,"Putaway","Within SLA")))))))))))</f>
        <v>QC-to-GRN Wait</v>
      </c>
    </row>
    <row r="972" customFormat="false" ht="15" hidden="false" customHeight="false" outlineLevel="0" collapsed="false">
      <c r="A972" s="0" t="s">
        <v>2973</v>
      </c>
      <c r="B972" s="0" t="s">
        <v>2974</v>
      </c>
      <c r="C972" s="0" t="s">
        <v>118</v>
      </c>
      <c r="D972" s="0" t="s">
        <v>147</v>
      </c>
      <c r="E972" s="0" t="s">
        <v>2752</v>
      </c>
      <c r="F972" s="0" t="s">
        <v>121</v>
      </c>
      <c r="G972" s="0" t="s">
        <v>150</v>
      </c>
      <c r="H972" s="17" t="n">
        <v>46227.3652777778</v>
      </c>
      <c r="I972" s="17" t="n">
        <v>46227.3854166667</v>
      </c>
      <c r="J972" s="17" t="n">
        <v>46227.3930555556</v>
      </c>
      <c r="K972" s="17" t="n">
        <v>46227.4048611111</v>
      </c>
      <c r="L972" s="17" t="n">
        <v>46227.4097222222</v>
      </c>
      <c r="M972" s="17" t="n">
        <v>46227.425</v>
      </c>
      <c r="N972" s="17" t="n">
        <v>46227.4701388889</v>
      </c>
      <c r="O972" s="17" t="n">
        <v>46227.5743055556</v>
      </c>
      <c r="P972" s="17" t="n">
        <v>46227.6083333333</v>
      </c>
      <c r="Q972" s="17" t="n">
        <v>46227.6347222222</v>
      </c>
      <c r="R972" s="0" t="n">
        <v>160</v>
      </c>
      <c r="S972" s="0" t="n">
        <v>0</v>
      </c>
      <c r="T972" s="0" t="n">
        <v>0</v>
      </c>
      <c r="U972" s="18" t="s">
        <v>130</v>
      </c>
      <c r="V972" s="18" t="s">
        <v>156</v>
      </c>
      <c r="W972" s="0" t="str">
        <f aca="false">IF(AND(X972&gt;=6,X972&lt;14),"A",IF(AND(X972&gt;=14,X972&lt;22),"B","C"))</f>
        <v>A</v>
      </c>
      <c r="X972" s="18" t="n">
        <f aca="false">HOUR(H972)</f>
        <v>8</v>
      </c>
      <c r="Y972" s="18" t="n">
        <f aca="false">ROUND((I972-H972)*1440,0)</f>
        <v>29</v>
      </c>
      <c r="Z972" s="18" t="n">
        <f aca="false">ROUND((J972-I972)*1440,0)</f>
        <v>11</v>
      </c>
      <c r="AA972" s="18" t="n">
        <f aca="false">ROUND((K972-J972)*1440,0)</f>
        <v>17</v>
      </c>
      <c r="AB972" s="18" t="n">
        <f aca="false">ROUND((L972-K972)*1440,0)</f>
        <v>7</v>
      </c>
      <c r="AC972" s="18" t="n">
        <f aca="false">ROUND((M972-L972)*1440,0)</f>
        <v>22</v>
      </c>
      <c r="AD972" s="18" t="n">
        <f aca="false">IF(N972="","",ROUND((N972-M972)*1440,0))</f>
        <v>65</v>
      </c>
      <c r="AE972" s="18" t="n">
        <f aca="false">IF(O972="","",ROUND((O972-N972)*1440,0))</f>
        <v>150</v>
      </c>
      <c r="AF972" s="18" t="n">
        <f aca="false">IF(P972="","",ROUND((P972-O972)*1440,0))</f>
        <v>49</v>
      </c>
      <c r="AG972" s="18" t="n">
        <f aca="false">IF(Q972="","",ROUND((Q972-P972)*1440,0))</f>
        <v>38</v>
      </c>
      <c r="AH972" s="18" t="n">
        <f aca="false">IF(Q972="","",ROUND((Q972-H972)*1440,0))</f>
        <v>388</v>
      </c>
      <c r="AI972" s="19" t="n">
        <f aca="false">ROUND(IF(O972="",Assumptions!$B$25-K972,O972-K972)*24,1)</f>
        <v>4.1</v>
      </c>
      <c r="AJ972" s="20" t="n">
        <f aca="false">ROUND(MAX(N(Y972)/Assumptions!$C$5, N(Z972)/Assumptions!$C$6, N(AA972)/Assumptions!$C$7, N(AB972)/Assumptions!$C$8, N(AC972)/Assumptions!$C$9, N(AD972)/Assumptions!$C$10, N(AE972)/Assumptions!$C$11, N(AF972)/Assumptions!$C$12, N(AG972)/Assumptions!$C$13),3)</f>
        <v>3.333</v>
      </c>
      <c r="AK972" s="0" t="str">
        <f aca="false">IF(OR(U972="Pending",U972="On Hold"),"Open GRN (awaiting)",IF(AJ972&lt;=1,"Within SLA",IF(ROUND(N(Y972)/Assumptions!$C$5,3)=AJ972,"Gate Wait",IF(ROUND(N(Z972)/Assumptions!$C$6,3)=AJ972,"Dock Wait",IF(ROUND(N(AA972)/Assumptions!$C$7,3)=AJ972,"Unloading",IF(ROUND(N(AB972)/Assumptions!$C$8,3)=AJ972,"Unload-to-QC Wait",IF(ROUND(N(AC972)/Assumptions!$C$9,3)=AJ972,"QC",IF(ROUND(N(AD972)/Assumptions!$C$10,3)=AJ972,"QC-to-GRN Wait",IF(ROUND(N(AE972)/Assumptions!$C$11,3)=AJ972,"GRN Processing",IF(ROUND(N(AF972)/Assumptions!$C$12,3)=AJ972,"GRN-to-Putaway Wait",IF(ROUND(N(AG972)/Assumptions!$C$13,3)=AJ972,"Putaway","Within SLA")))))))))))</f>
        <v>GRN Processing</v>
      </c>
    </row>
    <row r="973" customFormat="false" ht="15" hidden="false" customHeight="false" outlineLevel="0" collapsed="false">
      <c r="A973" s="0" t="s">
        <v>2975</v>
      </c>
      <c r="B973" s="0" t="s">
        <v>2976</v>
      </c>
      <c r="C973" s="0" t="s">
        <v>286</v>
      </c>
      <c r="D973" s="0" t="s">
        <v>147</v>
      </c>
      <c r="E973" s="0" t="s">
        <v>2977</v>
      </c>
      <c r="F973" s="0" t="s">
        <v>121</v>
      </c>
      <c r="G973" s="0" t="s">
        <v>167</v>
      </c>
      <c r="H973" s="17" t="n">
        <v>46227.3826388889</v>
      </c>
      <c r="I973" s="17" t="n">
        <v>46227.3965277778</v>
      </c>
      <c r="J973" s="17" t="n">
        <v>46227.4111111111</v>
      </c>
      <c r="K973" s="17" t="n">
        <v>46227.4298611111</v>
      </c>
      <c r="L973" s="17" t="n">
        <v>46227.4375</v>
      </c>
      <c r="M973" s="17" t="n">
        <v>46227.4520833333</v>
      </c>
      <c r="N973" s="17" t="n">
        <v>46227.4638888889</v>
      </c>
      <c r="O973" s="17" t="n">
        <v>46227.4743055556</v>
      </c>
      <c r="P973" s="17" t="n">
        <v>46227.4805555556</v>
      </c>
      <c r="Q973" s="17" t="n">
        <v>46227.51875</v>
      </c>
      <c r="R973" s="0" t="n">
        <v>228</v>
      </c>
      <c r="S973" s="0" t="n">
        <v>0</v>
      </c>
      <c r="T973" s="0" t="n">
        <v>0</v>
      </c>
      <c r="U973" s="18" t="s">
        <v>130</v>
      </c>
      <c r="V973" s="18" t="s">
        <v>139</v>
      </c>
      <c r="W973" s="0" t="str">
        <f aca="false">IF(AND(X973&gt;=6,X973&lt;14),"A",IF(AND(X973&gt;=14,X973&lt;22),"B","C"))</f>
        <v>A</v>
      </c>
      <c r="X973" s="18" t="n">
        <f aca="false">HOUR(H973)</f>
        <v>9</v>
      </c>
      <c r="Y973" s="18" t="n">
        <f aca="false">ROUND((I973-H973)*1440,0)</f>
        <v>20</v>
      </c>
      <c r="Z973" s="18" t="n">
        <f aca="false">ROUND((J973-I973)*1440,0)</f>
        <v>21</v>
      </c>
      <c r="AA973" s="18" t="n">
        <f aca="false">ROUND((K973-J973)*1440,0)</f>
        <v>27</v>
      </c>
      <c r="AB973" s="18" t="n">
        <f aca="false">ROUND((L973-K973)*1440,0)</f>
        <v>11</v>
      </c>
      <c r="AC973" s="18" t="n">
        <f aca="false">ROUND((M973-L973)*1440,0)</f>
        <v>21</v>
      </c>
      <c r="AD973" s="18" t="n">
        <f aca="false">IF(N973="","",ROUND((N973-M973)*1440,0))</f>
        <v>17</v>
      </c>
      <c r="AE973" s="18" t="n">
        <f aca="false">IF(O973="","",ROUND((O973-N973)*1440,0))</f>
        <v>15</v>
      </c>
      <c r="AF973" s="18" t="n">
        <f aca="false">IF(P973="","",ROUND((P973-O973)*1440,0))</f>
        <v>9</v>
      </c>
      <c r="AG973" s="18" t="n">
        <f aca="false">IF(Q973="","",ROUND((Q973-P973)*1440,0))</f>
        <v>55</v>
      </c>
      <c r="AH973" s="18" t="n">
        <f aca="false">IF(Q973="","",ROUND((Q973-H973)*1440,0))</f>
        <v>196</v>
      </c>
      <c r="AI973" s="19" t="n">
        <f aca="false">ROUND(IF(O973="",Assumptions!$B$25-K973,O973-K973)*24,1)</f>
        <v>1.1</v>
      </c>
      <c r="AJ973" s="20" t="n">
        <f aca="false">ROUND(MAX(N(Y973)/Assumptions!$C$5, N(Z973)/Assumptions!$C$6, N(AA973)/Assumptions!$C$7, N(AB973)/Assumptions!$C$8, N(AC973)/Assumptions!$C$9, N(AD973)/Assumptions!$C$10, N(AE973)/Assumptions!$C$11, N(AF973)/Assumptions!$C$12, N(AG973)/Assumptions!$C$13),3)</f>
        <v>1.4</v>
      </c>
      <c r="AK973" s="0" t="str">
        <f aca="false">IF(OR(U973="Pending",U973="On Hold"),"Open GRN (awaiting)",IF(AJ973&lt;=1,"Within SLA",IF(ROUND(N(Y973)/Assumptions!$C$5,3)=AJ973,"Gate Wait",IF(ROUND(N(Z973)/Assumptions!$C$6,3)=AJ973,"Dock Wait",IF(ROUND(N(AA973)/Assumptions!$C$7,3)=AJ973,"Unloading",IF(ROUND(N(AB973)/Assumptions!$C$8,3)=AJ973,"Unload-to-QC Wait",IF(ROUND(N(AC973)/Assumptions!$C$9,3)=AJ973,"QC",IF(ROUND(N(AD973)/Assumptions!$C$10,3)=AJ973,"QC-to-GRN Wait",IF(ROUND(N(AE973)/Assumptions!$C$11,3)=AJ973,"GRN Processing",IF(ROUND(N(AF973)/Assumptions!$C$12,3)=AJ973,"GRN-to-Putaway Wait",IF(ROUND(N(AG973)/Assumptions!$C$13,3)=AJ973,"Putaway","Within SLA")))))))))))</f>
        <v>Dock Wait</v>
      </c>
    </row>
    <row r="974" customFormat="false" ht="15" hidden="false" customHeight="false" outlineLevel="0" collapsed="false">
      <c r="A974" s="0" t="s">
        <v>2978</v>
      </c>
      <c r="B974" s="0" t="s">
        <v>2979</v>
      </c>
      <c r="C974" s="0" t="s">
        <v>286</v>
      </c>
      <c r="D974" s="0" t="s">
        <v>135</v>
      </c>
      <c r="E974" s="0" t="s">
        <v>2980</v>
      </c>
      <c r="F974" s="0" t="s">
        <v>121</v>
      </c>
      <c r="G974" s="0" t="s">
        <v>138</v>
      </c>
      <c r="H974" s="17" t="n">
        <v>46227.4013888889</v>
      </c>
      <c r="I974" s="17" t="n">
        <v>46227.4361111111</v>
      </c>
      <c r="J974" s="17" t="n">
        <v>46227.4444444445</v>
      </c>
      <c r="K974" s="17" t="n">
        <v>46227.4618055556</v>
      </c>
      <c r="L974" s="17" t="n">
        <v>46227.4743055556</v>
      </c>
      <c r="M974" s="17" t="n">
        <v>46227.50625</v>
      </c>
      <c r="N974" s="17" t="n">
        <v>46227.6284722222</v>
      </c>
      <c r="O974" s="17" t="n">
        <v>46227.6472222222</v>
      </c>
      <c r="P974" s="17" t="n">
        <v>46227.6569444445</v>
      </c>
      <c r="Q974" s="17" t="n">
        <v>46227.6798611111</v>
      </c>
      <c r="R974" s="0" t="n">
        <v>324</v>
      </c>
      <c r="S974" s="0" t="n">
        <v>0</v>
      </c>
      <c r="T974" s="0" t="n">
        <v>0</v>
      </c>
      <c r="U974" s="18" t="s">
        <v>130</v>
      </c>
      <c r="V974" s="18" t="s">
        <v>144</v>
      </c>
      <c r="W974" s="0" t="str">
        <f aca="false">IF(AND(X974&gt;=6,X974&lt;14),"A",IF(AND(X974&gt;=14,X974&lt;22),"B","C"))</f>
        <v>A</v>
      </c>
      <c r="X974" s="18" t="n">
        <f aca="false">HOUR(H974)</f>
        <v>9</v>
      </c>
      <c r="Y974" s="18" t="n">
        <f aca="false">ROUND((I974-H974)*1440,0)</f>
        <v>50</v>
      </c>
      <c r="Z974" s="18" t="n">
        <f aca="false">ROUND((J974-I974)*1440,0)</f>
        <v>12</v>
      </c>
      <c r="AA974" s="18" t="n">
        <f aca="false">ROUND((K974-J974)*1440,0)</f>
        <v>25</v>
      </c>
      <c r="AB974" s="18" t="n">
        <f aca="false">ROUND((L974-K974)*1440,0)</f>
        <v>18</v>
      </c>
      <c r="AC974" s="18" t="n">
        <f aca="false">ROUND((M974-L974)*1440,0)</f>
        <v>46</v>
      </c>
      <c r="AD974" s="18" t="n">
        <f aca="false">IF(N974="","",ROUND((N974-M974)*1440,0))</f>
        <v>176</v>
      </c>
      <c r="AE974" s="18" t="n">
        <f aca="false">IF(O974="","",ROUND((O974-N974)*1440,0))</f>
        <v>27</v>
      </c>
      <c r="AF974" s="18" t="n">
        <f aca="false">IF(P974="","",ROUND((P974-O974)*1440,0))</f>
        <v>14</v>
      </c>
      <c r="AG974" s="18" t="n">
        <f aca="false">IF(Q974="","",ROUND((Q974-P974)*1440,0))</f>
        <v>33</v>
      </c>
      <c r="AH974" s="18" t="n">
        <f aca="false">IF(Q974="","",ROUND((Q974-H974)*1440,0))</f>
        <v>401</v>
      </c>
      <c r="AI974" s="19" t="n">
        <f aca="false">ROUND(IF(O974="",Assumptions!$B$25-K974,O974-K974)*24,1)</f>
        <v>4.5</v>
      </c>
      <c r="AJ974" s="20" t="n">
        <f aca="false">ROUND(MAX(N(Y974)/Assumptions!$C$5, N(Z974)/Assumptions!$C$6, N(AA974)/Assumptions!$C$7, N(AB974)/Assumptions!$C$8, N(AC974)/Assumptions!$C$9, N(AD974)/Assumptions!$C$10, N(AE974)/Assumptions!$C$11, N(AF974)/Assumptions!$C$12, N(AG974)/Assumptions!$C$13),3)</f>
        <v>5.867</v>
      </c>
      <c r="AK974" s="0" t="str">
        <f aca="false">IF(OR(U974="Pending",U974="On Hold"),"Open GRN (awaiting)",IF(AJ974&lt;=1,"Within SLA",IF(ROUND(N(Y974)/Assumptions!$C$5,3)=AJ974,"Gate Wait",IF(ROUND(N(Z974)/Assumptions!$C$6,3)=AJ974,"Dock Wait",IF(ROUND(N(AA974)/Assumptions!$C$7,3)=AJ974,"Unloading",IF(ROUND(N(AB974)/Assumptions!$C$8,3)=AJ974,"Unload-to-QC Wait",IF(ROUND(N(AC974)/Assumptions!$C$9,3)=AJ974,"QC",IF(ROUND(N(AD974)/Assumptions!$C$10,3)=AJ974,"QC-to-GRN Wait",IF(ROUND(N(AE974)/Assumptions!$C$11,3)=AJ974,"GRN Processing",IF(ROUND(N(AF974)/Assumptions!$C$12,3)=AJ974,"GRN-to-Putaway Wait",IF(ROUND(N(AG974)/Assumptions!$C$13,3)=AJ974,"Putaway","Within SLA")))))))))))</f>
        <v>QC-to-GRN Wait</v>
      </c>
    </row>
    <row r="975" customFormat="false" ht="15" hidden="false" customHeight="false" outlineLevel="0" collapsed="false">
      <c r="A975" s="0" t="s">
        <v>2981</v>
      </c>
      <c r="B975" s="0" t="s">
        <v>2982</v>
      </c>
      <c r="C975" s="0" t="s">
        <v>118</v>
      </c>
      <c r="D975" s="0" t="s">
        <v>147</v>
      </c>
      <c r="E975" s="0" t="s">
        <v>2983</v>
      </c>
      <c r="F975" s="0" t="s">
        <v>177</v>
      </c>
      <c r="G975" s="0" t="s">
        <v>167</v>
      </c>
      <c r="H975" s="17" t="n">
        <v>46227.4027777778</v>
      </c>
      <c r="I975" s="17" t="n">
        <v>46227.4201388889</v>
      </c>
      <c r="J975" s="17" t="n">
        <v>46227.4215277778</v>
      </c>
      <c r="K975" s="17" t="n">
        <v>46227.4416666667</v>
      </c>
      <c r="L975" s="17" t="n">
        <v>46227.4666666667</v>
      </c>
      <c r="M975" s="17" t="n">
        <v>46227.49375</v>
      </c>
      <c r="N975" s="17" t="n">
        <v>46227.5013888889</v>
      </c>
      <c r="O975" s="17" t="n">
        <v>46227.5388888889</v>
      </c>
      <c r="P975" s="17" t="n">
        <v>46227.5590277778</v>
      </c>
      <c r="Q975" s="17" t="n">
        <v>46227.5652777778</v>
      </c>
      <c r="R975" s="0" t="n">
        <v>195</v>
      </c>
      <c r="S975" s="0" t="n">
        <v>0</v>
      </c>
      <c r="T975" s="0" t="n">
        <v>0</v>
      </c>
      <c r="U975" s="18" t="s">
        <v>130</v>
      </c>
      <c r="V975" s="18" t="s">
        <v>139</v>
      </c>
      <c r="W975" s="0" t="str">
        <f aca="false">IF(AND(X975&gt;=6,X975&lt;14),"A",IF(AND(X975&gt;=14,X975&lt;22),"B","C"))</f>
        <v>A</v>
      </c>
      <c r="X975" s="18" t="n">
        <f aca="false">HOUR(H975)</f>
        <v>9</v>
      </c>
      <c r="Y975" s="18" t="n">
        <f aca="false">ROUND((I975-H975)*1440,0)</f>
        <v>25</v>
      </c>
      <c r="Z975" s="18" t="n">
        <f aca="false">ROUND((J975-I975)*1440,0)</f>
        <v>2</v>
      </c>
      <c r="AA975" s="18" t="n">
        <f aca="false">ROUND((K975-J975)*1440,0)</f>
        <v>29</v>
      </c>
      <c r="AB975" s="18" t="n">
        <f aca="false">ROUND((L975-K975)*1440,0)</f>
        <v>36</v>
      </c>
      <c r="AC975" s="18" t="n">
        <f aca="false">ROUND((M975-L975)*1440,0)</f>
        <v>39</v>
      </c>
      <c r="AD975" s="18" t="n">
        <f aca="false">IF(N975="","",ROUND((N975-M975)*1440,0))</f>
        <v>11</v>
      </c>
      <c r="AE975" s="18" t="n">
        <f aca="false">IF(O975="","",ROUND((O975-N975)*1440,0))</f>
        <v>54</v>
      </c>
      <c r="AF975" s="18" t="n">
        <f aca="false">IF(P975="","",ROUND((P975-O975)*1440,0))</f>
        <v>29</v>
      </c>
      <c r="AG975" s="18" t="n">
        <f aca="false">IF(Q975="","",ROUND((Q975-P975)*1440,0))</f>
        <v>9</v>
      </c>
      <c r="AH975" s="18" t="n">
        <f aca="false">IF(Q975="","",ROUND((Q975-H975)*1440,0))</f>
        <v>234</v>
      </c>
      <c r="AI975" s="19" t="n">
        <f aca="false">ROUND(IF(O975="",Assumptions!$B$25-K975,O975-K975)*24,1)</f>
        <v>2.3</v>
      </c>
      <c r="AJ975" s="20" t="n">
        <f aca="false">ROUND(MAX(N(Y975)/Assumptions!$C$5, N(Z975)/Assumptions!$C$6, N(AA975)/Assumptions!$C$7, N(AB975)/Assumptions!$C$8, N(AC975)/Assumptions!$C$9, N(AD975)/Assumptions!$C$10, N(AE975)/Assumptions!$C$11, N(AF975)/Assumptions!$C$12, N(AG975)/Assumptions!$C$13),3)</f>
        <v>2.4</v>
      </c>
      <c r="AK975" s="0" t="str">
        <f aca="false">IF(OR(U975="Pending",U975="On Hold"),"Open GRN (awaiting)",IF(AJ975&lt;=1,"Within SLA",IF(ROUND(N(Y975)/Assumptions!$C$5,3)=AJ975,"Gate Wait",IF(ROUND(N(Z975)/Assumptions!$C$6,3)=AJ975,"Dock Wait",IF(ROUND(N(AA975)/Assumptions!$C$7,3)=AJ975,"Unloading",IF(ROUND(N(AB975)/Assumptions!$C$8,3)=AJ975,"Unload-to-QC Wait",IF(ROUND(N(AC975)/Assumptions!$C$9,3)=AJ975,"QC",IF(ROUND(N(AD975)/Assumptions!$C$10,3)=AJ975,"QC-to-GRN Wait",IF(ROUND(N(AE975)/Assumptions!$C$11,3)=AJ975,"GRN Processing",IF(ROUND(N(AF975)/Assumptions!$C$12,3)=AJ975,"GRN-to-Putaway Wait",IF(ROUND(N(AG975)/Assumptions!$C$13,3)=AJ975,"Putaway","Within SLA")))))))))))</f>
        <v>Unload-to-QC Wait</v>
      </c>
    </row>
    <row r="976" customFormat="false" ht="15" hidden="false" customHeight="false" outlineLevel="0" collapsed="false">
      <c r="A976" s="0" t="s">
        <v>2984</v>
      </c>
      <c r="B976" s="0" t="s">
        <v>2985</v>
      </c>
      <c r="C976" s="0" t="s">
        <v>286</v>
      </c>
      <c r="D976" s="0" t="s">
        <v>135</v>
      </c>
      <c r="E976" s="0" t="s">
        <v>2986</v>
      </c>
      <c r="F976" s="0" t="s">
        <v>121</v>
      </c>
      <c r="G976" s="0" t="s">
        <v>138</v>
      </c>
      <c r="H976" s="17" t="n">
        <v>46227.40625</v>
      </c>
      <c r="I976" s="17" t="n">
        <v>46227.4138888889</v>
      </c>
      <c r="J976" s="17" t="n">
        <v>46227.4208333333</v>
      </c>
      <c r="K976" s="17" t="n">
        <v>46227.4409722222</v>
      </c>
      <c r="L976" s="17" t="n">
        <v>46227.4486111111</v>
      </c>
      <c r="M976" s="17" t="n">
        <v>46227.4909722222</v>
      </c>
      <c r="N976" s="17" t="n">
        <v>46227.5055555556</v>
      </c>
      <c r="O976" s="17" t="n">
        <v>46227.5375</v>
      </c>
      <c r="P976" s="17" t="n">
        <v>46227.5486111111</v>
      </c>
      <c r="Q976" s="17" t="n">
        <v>46227.56875</v>
      </c>
      <c r="R976" s="0" t="n">
        <v>72</v>
      </c>
      <c r="S976" s="0" t="n">
        <v>0</v>
      </c>
      <c r="T976" s="0" t="n">
        <v>0</v>
      </c>
      <c r="U976" s="18" t="s">
        <v>130</v>
      </c>
      <c r="V976" s="18" t="s">
        <v>82</v>
      </c>
      <c r="W976" s="0" t="str">
        <f aca="false">IF(AND(X976&gt;=6,X976&lt;14),"A",IF(AND(X976&gt;=14,X976&lt;22),"B","C"))</f>
        <v>A</v>
      </c>
      <c r="X976" s="18" t="n">
        <f aca="false">HOUR(H976)</f>
        <v>9</v>
      </c>
      <c r="Y976" s="18" t="n">
        <f aca="false">ROUND((I976-H976)*1440,0)</f>
        <v>11</v>
      </c>
      <c r="Z976" s="18" t="n">
        <f aca="false">ROUND((J976-I976)*1440,0)</f>
        <v>10</v>
      </c>
      <c r="AA976" s="18" t="n">
        <f aca="false">ROUND((K976-J976)*1440,0)</f>
        <v>29</v>
      </c>
      <c r="AB976" s="18" t="n">
        <f aca="false">ROUND((L976-K976)*1440,0)</f>
        <v>11</v>
      </c>
      <c r="AC976" s="18" t="n">
        <f aca="false">ROUND((M976-L976)*1440,0)</f>
        <v>61</v>
      </c>
      <c r="AD976" s="18" t="n">
        <f aca="false">IF(N976="","",ROUND((N976-M976)*1440,0))</f>
        <v>21</v>
      </c>
      <c r="AE976" s="18" t="n">
        <f aca="false">IF(O976="","",ROUND((O976-N976)*1440,0))</f>
        <v>46</v>
      </c>
      <c r="AF976" s="18" t="n">
        <f aca="false">IF(P976="","",ROUND((P976-O976)*1440,0))</f>
        <v>16</v>
      </c>
      <c r="AG976" s="18" t="n">
        <f aca="false">IF(Q976="","",ROUND((Q976-P976)*1440,0))</f>
        <v>29</v>
      </c>
      <c r="AH976" s="18" t="n">
        <f aca="false">IF(Q976="","",ROUND((Q976-H976)*1440,0))</f>
        <v>234</v>
      </c>
      <c r="AI976" s="19" t="n">
        <f aca="false">ROUND(IF(O976="",Assumptions!$B$25-K976,O976-K976)*24,1)</f>
        <v>2.3</v>
      </c>
      <c r="AJ976" s="20" t="n">
        <f aca="false">ROUND(MAX(N(Y976)/Assumptions!$C$5, N(Z976)/Assumptions!$C$6, N(AA976)/Assumptions!$C$7, N(AB976)/Assumptions!$C$8, N(AC976)/Assumptions!$C$9, N(AD976)/Assumptions!$C$10, N(AE976)/Assumptions!$C$11, N(AF976)/Assumptions!$C$12, N(AG976)/Assumptions!$C$13),3)</f>
        <v>1.356</v>
      </c>
      <c r="AK976" s="0" t="str">
        <f aca="false">IF(OR(U976="Pending",U976="On Hold"),"Open GRN (awaiting)",IF(AJ976&lt;=1,"Within SLA",IF(ROUND(N(Y976)/Assumptions!$C$5,3)=AJ976,"Gate Wait",IF(ROUND(N(Z976)/Assumptions!$C$6,3)=AJ976,"Dock Wait",IF(ROUND(N(AA976)/Assumptions!$C$7,3)=AJ976,"Unloading",IF(ROUND(N(AB976)/Assumptions!$C$8,3)=AJ976,"Unload-to-QC Wait",IF(ROUND(N(AC976)/Assumptions!$C$9,3)=AJ976,"QC",IF(ROUND(N(AD976)/Assumptions!$C$10,3)=AJ976,"QC-to-GRN Wait",IF(ROUND(N(AE976)/Assumptions!$C$11,3)=AJ976,"GRN Processing",IF(ROUND(N(AF976)/Assumptions!$C$12,3)=AJ976,"GRN-to-Putaway Wait",IF(ROUND(N(AG976)/Assumptions!$C$13,3)=AJ976,"Putaway","Within SLA")))))))))))</f>
        <v>QC</v>
      </c>
    </row>
    <row r="977" customFormat="false" ht="15" hidden="false" customHeight="false" outlineLevel="0" collapsed="false">
      <c r="A977" s="0" t="s">
        <v>2987</v>
      </c>
      <c r="B977" s="0" t="s">
        <v>2988</v>
      </c>
      <c r="C977" s="0" t="s">
        <v>184</v>
      </c>
      <c r="D977" s="0" t="s">
        <v>147</v>
      </c>
      <c r="E977" s="0" t="s">
        <v>2989</v>
      </c>
      <c r="F977" s="0" t="s">
        <v>177</v>
      </c>
      <c r="G977" s="0" t="s">
        <v>167</v>
      </c>
      <c r="H977" s="17" t="n">
        <v>46227.4145833333</v>
      </c>
      <c r="I977" s="17" t="n">
        <v>46227.4229166667</v>
      </c>
      <c r="J977" s="17" t="n">
        <v>46227.4319444444</v>
      </c>
      <c r="K977" s="17" t="n">
        <v>46227.4506944444</v>
      </c>
      <c r="L977" s="17" t="n">
        <v>46227.4548611111</v>
      </c>
      <c r="M977" s="17" t="n">
        <v>46227.4875</v>
      </c>
      <c r="N977" s="17" t="n">
        <v>46227.4916666667</v>
      </c>
      <c r="O977" s="17" t="n">
        <v>46227.5284722222</v>
      </c>
      <c r="P977" s="17" t="n">
        <v>46227.5368055556</v>
      </c>
      <c r="Q977" s="17" t="n">
        <v>46227.5715277778</v>
      </c>
      <c r="R977" s="0" t="n">
        <v>283</v>
      </c>
      <c r="S977" s="0" t="n">
        <v>0</v>
      </c>
      <c r="T977" s="0" t="n">
        <v>0</v>
      </c>
      <c r="U977" s="18" t="s">
        <v>130</v>
      </c>
      <c r="V977" s="18" t="s">
        <v>144</v>
      </c>
      <c r="W977" s="0" t="str">
        <f aca="false">IF(AND(X977&gt;=6,X977&lt;14),"A",IF(AND(X977&gt;=14,X977&lt;22),"B","C"))</f>
        <v>A</v>
      </c>
      <c r="X977" s="18" t="n">
        <f aca="false">HOUR(H977)</f>
        <v>9</v>
      </c>
      <c r="Y977" s="18" t="n">
        <f aca="false">ROUND((I977-H977)*1440,0)</f>
        <v>12</v>
      </c>
      <c r="Z977" s="18" t="n">
        <f aca="false">ROUND((J977-I977)*1440,0)</f>
        <v>13</v>
      </c>
      <c r="AA977" s="18" t="n">
        <f aca="false">ROUND((K977-J977)*1440,0)</f>
        <v>27</v>
      </c>
      <c r="AB977" s="18" t="n">
        <f aca="false">ROUND((L977-K977)*1440,0)</f>
        <v>6</v>
      </c>
      <c r="AC977" s="18" t="n">
        <f aca="false">ROUND((M977-L977)*1440,0)</f>
        <v>47</v>
      </c>
      <c r="AD977" s="18" t="n">
        <f aca="false">IF(N977="","",ROUND((N977-M977)*1440,0))</f>
        <v>6</v>
      </c>
      <c r="AE977" s="18" t="n">
        <f aca="false">IF(O977="","",ROUND((O977-N977)*1440,0))</f>
        <v>53</v>
      </c>
      <c r="AF977" s="18" t="n">
        <f aca="false">IF(P977="","",ROUND((P977-O977)*1440,0))</f>
        <v>12</v>
      </c>
      <c r="AG977" s="18" t="n">
        <f aca="false">IF(Q977="","",ROUND((Q977-P977)*1440,0))</f>
        <v>50</v>
      </c>
      <c r="AH977" s="18" t="n">
        <f aca="false">IF(Q977="","",ROUND((Q977-H977)*1440,0))</f>
        <v>226</v>
      </c>
      <c r="AI977" s="19" t="n">
        <f aca="false">ROUND(IF(O977="",Assumptions!$B$25-K977,O977-K977)*24,1)</f>
        <v>1.9</v>
      </c>
      <c r="AJ977" s="20" t="n">
        <f aca="false">ROUND(MAX(N(Y977)/Assumptions!$C$5, N(Z977)/Assumptions!$C$6, N(AA977)/Assumptions!$C$7, N(AB977)/Assumptions!$C$8, N(AC977)/Assumptions!$C$9, N(AD977)/Assumptions!$C$10, N(AE977)/Assumptions!$C$11, N(AF977)/Assumptions!$C$12, N(AG977)/Assumptions!$C$13),3)</f>
        <v>1.25</v>
      </c>
      <c r="AK977" s="0" t="str">
        <f aca="false">IF(OR(U977="Pending",U977="On Hold"),"Open GRN (awaiting)",IF(AJ977&lt;=1,"Within SLA",IF(ROUND(N(Y977)/Assumptions!$C$5,3)=AJ977,"Gate Wait",IF(ROUND(N(Z977)/Assumptions!$C$6,3)=AJ977,"Dock Wait",IF(ROUND(N(AA977)/Assumptions!$C$7,3)=AJ977,"Unloading",IF(ROUND(N(AB977)/Assumptions!$C$8,3)=AJ977,"Unload-to-QC Wait",IF(ROUND(N(AC977)/Assumptions!$C$9,3)=AJ977,"QC",IF(ROUND(N(AD977)/Assumptions!$C$10,3)=AJ977,"QC-to-GRN Wait",IF(ROUND(N(AE977)/Assumptions!$C$11,3)=AJ977,"GRN Processing",IF(ROUND(N(AF977)/Assumptions!$C$12,3)=AJ977,"GRN-to-Putaway Wait",IF(ROUND(N(AG977)/Assumptions!$C$13,3)=AJ977,"Putaway","Within SLA")))))))))))</f>
        <v>Putaway</v>
      </c>
    </row>
    <row r="978" customFormat="false" ht="15" hidden="false" customHeight="false" outlineLevel="0" collapsed="false">
      <c r="A978" s="0" t="s">
        <v>2990</v>
      </c>
      <c r="B978" s="0" t="s">
        <v>2991</v>
      </c>
      <c r="C978" s="0" t="s">
        <v>126</v>
      </c>
      <c r="D978" s="0" t="s">
        <v>119</v>
      </c>
      <c r="E978" s="0" t="s">
        <v>2992</v>
      </c>
      <c r="F978" s="0" t="s">
        <v>128</v>
      </c>
      <c r="G978" s="0" t="s">
        <v>129</v>
      </c>
      <c r="H978" s="17" t="n">
        <v>46227.4145833333</v>
      </c>
      <c r="I978" s="17" t="n">
        <v>46227.4486111111</v>
      </c>
      <c r="J978" s="17" t="n">
        <v>46227.4548611111</v>
      </c>
      <c r="K978" s="17" t="n">
        <v>46227.4819444444</v>
      </c>
      <c r="L978" s="17" t="n">
        <v>46227.4861111111</v>
      </c>
      <c r="M978" s="17" t="n">
        <v>46227.5145833333</v>
      </c>
      <c r="N978" s="17" t="n">
        <v>46227.5340277778</v>
      </c>
      <c r="O978" s="17" t="n">
        <v>46227.5694444445</v>
      </c>
      <c r="P978" s="17" t="n">
        <v>46227.5895833333</v>
      </c>
      <c r="Q978" s="17" t="n">
        <v>46227.5972222222</v>
      </c>
      <c r="R978" s="0" t="n">
        <v>414</v>
      </c>
      <c r="S978" s="0" t="n">
        <v>0</v>
      </c>
      <c r="T978" s="0" t="n">
        <v>0</v>
      </c>
      <c r="U978" s="18" t="s">
        <v>130</v>
      </c>
      <c r="V978" s="18" t="s">
        <v>139</v>
      </c>
      <c r="W978" s="0" t="str">
        <f aca="false">IF(AND(X978&gt;=6,X978&lt;14),"A",IF(AND(X978&gt;=14,X978&lt;22),"B","C"))</f>
        <v>A</v>
      </c>
      <c r="X978" s="18" t="n">
        <f aca="false">HOUR(H978)</f>
        <v>9</v>
      </c>
      <c r="Y978" s="18" t="n">
        <f aca="false">ROUND((I978-H978)*1440,0)</f>
        <v>49</v>
      </c>
      <c r="Z978" s="18" t="n">
        <f aca="false">ROUND((J978-I978)*1440,0)</f>
        <v>9</v>
      </c>
      <c r="AA978" s="18" t="n">
        <f aca="false">ROUND((K978-J978)*1440,0)</f>
        <v>39</v>
      </c>
      <c r="AB978" s="18" t="n">
        <f aca="false">ROUND((L978-K978)*1440,0)</f>
        <v>6</v>
      </c>
      <c r="AC978" s="18" t="n">
        <f aca="false">ROUND((M978-L978)*1440,0)</f>
        <v>41</v>
      </c>
      <c r="AD978" s="18" t="n">
        <f aca="false">IF(N978="","",ROUND((N978-M978)*1440,0))</f>
        <v>28</v>
      </c>
      <c r="AE978" s="18" t="n">
        <f aca="false">IF(O978="","",ROUND((O978-N978)*1440,0))</f>
        <v>51</v>
      </c>
      <c r="AF978" s="18" t="n">
        <f aca="false">IF(P978="","",ROUND((P978-O978)*1440,0))</f>
        <v>29</v>
      </c>
      <c r="AG978" s="18" t="n">
        <f aca="false">IF(Q978="","",ROUND((Q978-P978)*1440,0))</f>
        <v>11</v>
      </c>
      <c r="AH978" s="18" t="n">
        <f aca="false">IF(Q978="","",ROUND((Q978-H978)*1440,0))</f>
        <v>263</v>
      </c>
      <c r="AI978" s="19" t="n">
        <f aca="false">ROUND(IF(O978="",Assumptions!$B$25-K978,O978-K978)*24,1)</f>
        <v>2.1</v>
      </c>
      <c r="AJ978" s="20" t="n">
        <f aca="false">ROUND(MAX(N(Y978)/Assumptions!$C$5, N(Z978)/Assumptions!$C$6, N(AA978)/Assumptions!$C$7, N(AB978)/Assumptions!$C$8, N(AC978)/Assumptions!$C$9, N(AD978)/Assumptions!$C$10, N(AE978)/Assumptions!$C$11, N(AF978)/Assumptions!$C$12, N(AG978)/Assumptions!$C$13),3)</f>
        <v>1.633</v>
      </c>
      <c r="AK978" s="0" t="str">
        <f aca="false">IF(OR(U978="Pending",U978="On Hold"),"Open GRN (awaiting)",IF(AJ978&lt;=1,"Within SLA",IF(ROUND(N(Y978)/Assumptions!$C$5,3)=AJ978,"Gate Wait",IF(ROUND(N(Z978)/Assumptions!$C$6,3)=AJ978,"Dock Wait",IF(ROUND(N(AA978)/Assumptions!$C$7,3)=AJ978,"Unloading",IF(ROUND(N(AB978)/Assumptions!$C$8,3)=AJ978,"Unload-to-QC Wait",IF(ROUND(N(AC978)/Assumptions!$C$9,3)=AJ978,"QC",IF(ROUND(N(AD978)/Assumptions!$C$10,3)=AJ978,"QC-to-GRN Wait",IF(ROUND(N(AE978)/Assumptions!$C$11,3)=AJ978,"GRN Processing",IF(ROUND(N(AF978)/Assumptions!$C$12,3)=AJ978,"GRN-to-Putaway Wait",IF(ROUND(N(AG978)/Assumptions!$C$13,3)=AJ978,"Putaway","Within SLA")))))))))))</f>
        <v>Gate Wait</v>
      </c>
    </row>
    <row r="979" customFormat="false" ht="15" hidden="false" customHeight="false" outlineLevel="0" collapsed="false">
      <c r="A979" s="0" t="s">
        <v>2993</v>
      </c>
      <c r="B979" s="0" t="s">
        <v>2994</v>
      </c>
      <c r="C979" s="0" t="s">
        <v>218</v>
      </c>
      <c r="D979" s="0" t="s">
        <v>147</v>
      </c>
      <c r="E979" s="0" t="s">
        <v>2995</v>
      </c>
      <c r="F979" s="0" t="s">
        <v>137</v>
      </c>
      <c r="G979" s="0" t="s">
        <v>150</v>
      </c>
      <c r="H979" s="17" t="n">
        <v>46227.4208333333</v>
      </c>
      <c r="I979" s="17" t="n">
        <v>46227.4868055556</v>
      </c>
      <c r="J979" s="17" t="n">
        <v>46227.4875</v>
      </c>
      <c r="K979" s="17" t="n">
        <v>46227.5180555556</v>
      </c>
      <c r="L979" s="17" t="n">
        <v>46227.5277777778</v>
      </c>
      <c r="M979" s="17" t="n">
        <v>46227.5479166667</v>
      </c>
      <c r="N979" s="17" t="n">
        <v>46227.5861111111</v>
      </c>
      <c r="O979" s="17" t="n">
        <v>46227.6180555556</v>
      </c>
      <c r="P979" s="17" t="n">
        <v>46227.6347222222</v>
      </c>
      <c r="Q979" s="17" t="n">
        <v>46227.6493055556</v>
      </c>
      <c r="R979" s="0" t="n">
        <v>370</v>
      </c>
      <c r="S979" s="0" t="n">
        <v>0</v>
      </c>
      <c r="T979" s="0" t="n">
        <v>0</v>
      </c>
      <c r="U979" s="18" t="s">
        <v>130</v>
      </c>
      <c r="V979" s="18" t="s">
        <v>139</v>
      </c>
      <c r="W979" s="0" t="str">
        <f aca="false">IF(AND(X979&gt;=6,X979&lt;14),"A",IF(AND(X979&gt;=14,X979&lt;22),"B","C"))</f>
        <v>A</v>
      </c>
      <c r="X979" s="18" t="n">
        <f aca="false">HOUR(H979)</f>
        <v>10</v>
      </c>
      <c r="Y979" s="18" t="n">
        <f aca="false">ROUND((I979-H979)*1440,0)</f>
        <v>95</v>
      </c>
      <c r="Z979" s="18" t="n">
        <f aca="false">ROUND((J979-I979)*1440,0)</f>
        <v>1</v>
      </c>
      <c r="AA979" s="18" t="n">
        <f aca="false">ROUND((K979-J979)*1440,0)</f>
        <v>44</v>
      </c>
      <c r="AB979" s="18" t="n">
        <f aca="false">ROUND((L979-K979)*1440,0)</f>
        <v>14</v>
      </c>
      <c r="AC979" s="18" t="n">
        <f aca="false">ROUND((M979-L979)*1440,0)</f>
        <v>29</v>
      </c>
      <c r="AD979" s="18" t="n">
        <f aca="false">IF(N979="","",ROUND((N979-M979)*1440,0))</f>
        <v>55</v>
      </c>
      <c r="AE979" s="18" t="n">
        <f aca="false">IF(O979="","",ROUND((O979-N979)*1440,0))</f>
        <v>46</v>
      </c>
      <c r="AF979" s="18" t="n">
        <f aca="false">IF(P979="","",ROUND((P979-O979)*1440,0))</f>
        <v>24</v>
      </c>
      <c r="AG979" s="18" t="n">
        <f aca="false">IF(Q979="","",ROUND((Q979-P979)*1440,0))</f>
        <v>21</v>
      </c>
      <c r="AH979" s="18" t="n">
        <f aca="false">IF(Q979="","",ROUND((Q979-H979)*1440,0))</f>
        <v>329</v>
      </c>
      <c r="AI979" s="19" t="n">
        <f aca="false">ROUND(IF(O979="",Assumptions!$B$25-K979,O979-K979)*24,1)</f>
        <v>2.4</v>
      </c>
      <c r="AJ979" s="20" t="n">
        <f aca="false">ROUND(MAX(N(Y979)/Assumptions!$C$5, N(Z979)/Assumptions!$C$6, N(AA979)/Assumptions!$C$7, N(AB979)/Assumptions!$C$8, N(AC979)/Assumptions!$C$9, N(AD979)/Assumptions!$C$10, N(AE979)/Assumptions!$C$11, N(AF979)/Assumptions!$C$12, N(AG979)/Assumptions!$C$13),3)</f>
        <v>3.167</v>
      </c>
      <c r="AK979" s="0" t="str">
        <f aca="false">IF(OR(U979="Pending",U979="On Hold"),"Open GRN (awaiting)",IF(AJ979&lt;=1,"Within SLA",IF(ROUND(N(Y979)/Assumptions!$C$5,3)=AJ979,"Gate Wait",IF(ROUND(N(Z979)/Assumptions!$C$6,3)=AJ979,"Dock Wait",IF(ROUND(N(AA979)/Assumptions!$C$7,3)=AJ979,"Unloading",IF(ROUND(N(AB979)/Assumptions!$C$8,3)=AJ979,"Unload-to-QC Wait",IF(ROUND(N(AC979)/Assumptions!$C$9,3)=AJ979,"QC",IF(ROUND(N(AD979)/Assumptions!$C$10,3)=AJ979,"QC-to-GRN Wait",IF(ROUND(N(AE979)/Assumptions!$C$11,3)=AJ979,"GRN Processing",IF(ROUND(N(AF979)/Assumptions!$C$12,3)=AJ979,"GRN-to-Putaway Wait",IF(ROUND(N(AG979)/Assumptions!$C$13,3)=AJ979,"Putaway","Within SLA")))))))))))</f>
        <v>Gate Wait</v>
      </c>
    </row>
    <row r="980" customFormat="false" ht="15" hidden="false" customHeight="false" outlineLevel="0" collapsed="false">
      <c r="A980" s="0" t="s">
        <v>2996</v>
      </c>
      <c r="B980" s="0" t="s">
        <v>2997</v>
      </c>
      <c r="C980" s="0" t="s">
        <v>153</v>
      </c>
      <c r="D980" s="0" t="s">
        <v>119</v>
      </c>
      <c r="E980" s="0" t="s">
        <v>2998</v>
      </c>
      <c r="F980" s="0" t="s">
        <v>155</v>
      </c>
      <c r="G980" s="0" t="s">
        <v>129</v>
      </c>
      <c r="H980" s="17" t="n">
        <v>46227.4361111111</v>
      </c>
      <c r="I980" s="17" t="n">
        <v>46227.4520833333</v>
      </c>
      <c r="J980" s="17" t="n">
        <v>46227.4604166667</v>
      </c>
      <c r="K980" s="17" t="n">
        <v>46227.4875</v>
      </c>
      <c r="L980" s="17" t="n">
        <v>46227.4923611111</v>
      </c>
      <c r="M980" s="17" t="n">
        <v>46227.5298611111</v>
      </c>
      <c r="N980" s="17" t="n">
        <v>46227.5604166667</v>
      </c>
      <c r="O980" s="17" t="n">
        <v>46227.5826388889</v>
      </c>
      <c r="P980" s="17" t="n">
        <v>46227.5993055556</v>
      </c>
      <c r="Q980" s="17" t="n">
        <v>46227.6194444444</v>
      </c>
      <c r="R980" s="0" t="n">
        <v>1092</v>
      </c>
      <c r="S980" s="0" t="n">
        <v>0</v>
      </c>
      <c r="T980" s="0" t="n">
        <v>0</v>
      </c>
      <c r="U980" s="18" t="s">
        <v>130</v>
      </c>
      <c r="V980" s="18" t="s">
        <v>144</v>
      </c>
      <c r="W980" s="0" t="str">
        <f aca="false">IF(AND(X980&gt;=6,X980&lt;14),"A",IF(AND(X980&gt;=14,X980&lt;22),"B","C"))</f>
        <v>A</v>
      </c>
      <c r="X980" s="18" t="n">
        <f aca="false">HOUR(H980)</f>
        <v>10</v>
      </c>
      <c r="Y980" s="18" t="n">
        <f aca="false">ROUND((I980-H980)*1440,0)</f>
        <v>23</v>
      </c>
      <c r="Z980" s="18" t="n">
        <f aca="false">ROUND((J980-I980)*1440,0)</f>
        <v>12</v>
      </c>
      <c r="AA980" s="18" t="n">
        <f aca="false">ROUND((K980-J980)*1440,0)</f>
        <v>39</v>
      </c>
      <c r="AB980" s="18" t="n">
        <f aca="false">ROUND((L980-K980)*1440,0)</f>
        <v>7</v>
      </c>
      <c r="AC980" s="18" t="n">
        <f aca="false">ROUND((M980-L980)*1440,0)</f>
        <v>54</v>
      </c>
      <c r="AD980" s="18" t="n">
        <f aca="false">IF(N980="","",ROUND((N980-M980)*1440,0))</f>
        <v>44</v>
      </c>
      <c r="AE980" s="18" t="n">
        <f aca="false">IF(O980="","",ROUND((O980-N980)*1440,0))</f>
        <v>32</v>
      </c>
      <c r="AF980" s="18" t="n">
        <f aca="false">IF(P980="","",ROUND((P980-O980)*1440,0))</f>
        <v>24</v>
      </c>
      <c r="AG980" s="18" t="n">
        <f aca="false">IF(Q980="","",ROUND((Q980-P980)*1440,0))</f>
        <v>29</v>
      </c>
      <c r="AH980" s="18" t="n">
        <f aca="false">IF(Q980="","",ROUND((Q980-H980)*1440,0))</f>
        <v>264</v>
      </c>
      <c r="AI980" s="19" t="n">
        <f aca="false">ROUND(IF(O980="",Assumptions!$B$25-K980,O980-K980)*24,1)</f>
        <v>2.3</v>
      </c>
      <c r="AJ980" s="20" t="n">
        <f aca="false">ROUND(MAX(N(Y980)/Assumptions!$C$5, N(Z980)/Assumptions!$C$6, N(AA980)/Assumptions!$C$7, N(AB980)/Assumptions!$C$8, N(AC980)/Assumptions!$C$9, N(AD980)/Assumptions!$C$10, N(AE980)/Assumptions!$C$11, N(AF980)/Assumptions!$C$12, N(AG980)/Assumptions!$C$13),3)</f>
        <v>1.467</v>
      </c>
      <c r="AK980" s="0" t="str">
        <f aca="false">IF(OR(U980="Pending",U980="On Hold"),"Open GRN (awaiting)",IF(AJ980&lt;=1,"Within SLA",IF(ROUND(N(Y980)/Assumptions!$C$5,3)=AJ980,"Gate Wait",IF(ROUND(N(Z980)/Assumptions!$C$6,3)=AJ980,"Dock Wait",IF(ROUND(N(AA980)/Assumptions!$C$7,3)=AJ980,"Unloading",IF(ROUND(N(AB980)/Assumptions!$C$8,3)=AJ980,"Unload-to-QC Wait",IF(ROUND(N(AC980)/Assumptions!$C$9,3)=AJ980,"QC",IF(ROUND(N(AD980)/Assumptions!$C$10,3)=AJ980,"QC-to-GRN Wait",IF(ROUND(N(AE980)/Assumptions!$C$11,3)=AJ980,"GRN Processing",IF(ROUND(N(AF980)/Assumptions!$C$12,3)=AJ980,"GRN-to-Putaway Wait",IF(ROUND(N(AG980)/Assumptions!$C$13,3)=AJ980,"Putaway","Within SLA")))))))))))</f>
        <v>QC-to-GRN Wait</v>
      </c>
    </row>
    <row r="981" customFormat="false" ht="15" hidden="false" customHeight="false" outlineLevel="0" collapsed="false">
      <c r="A981" s="0" t="s">
        <v>2999</v>
      </c>
      <c r="B981" s="0" t="s">
        <v>3000</v>
      </c>
      <c r="C981" s="0" t="s">
        <v>218</v>
      </c>
      <c r="D981" s="0" t="s">
        <v>135</v>
      </c>
      <c r="E981" s="0" t="s">
        <v>3001</v>
      </c>
      <c r="F981" s="0" t="s">
        <v>137</v>
      </c>
      <c r="G981" s="0" t="s">
        <v>138</v>
      </c>
      <c r="H981" s="17" t="n">
        <v>46227.4576388889</v>
      </c>
      <c r="I981" s="17" t="n">
        <v>46227.46875</v>
      </c>
      <c r="J981" s="17" t="n">
        <v>46227.4722222222</v>
      </c>
      <c r="K981" s="17" t="n">
        <v>46227.5020833333</v>
      </c>
      <c r="L981" s="17" t="n">
        <v>46227.5118055556</v>
      </c>
      <c r="M981" s="17" t="n">
        <v>46227.5256944444</v>
      </c>
      <c r="N981" s="17" t="n">
        <v>46227.5611111111</v>
      </c>
      <c r="O981" s="17" t="n">
        <v>46227.5763888889</v>
      </c>
      <c r="P981" s="17" t="n">
        <v>46227.5847222222</v>
      </c>
      <c r="Q981" s="17" t="n">
        <v>46227.59375</v>
      </c>
      <c r="R981" s="0" t="n">
        <v>383</v>
      </c>
      <c r="S981" s="0" t="n">
        <v>0</v>
      </c>
      <c r="T981" s="0" t="n">
        <v>0</v>
      </c>
      <c r="U981" s="18" t="s">
        <v>130</v>
      </c>
      <c r="V981" s="18" t="s">
        <v>144</v>
      </c>
      <c r="W981" s="0" t="str">
        <f aca="false">IF(AND(X981&gt;=6,X981&lt;14),"A",IF(AND(X981&gt;=14,X981&lt;22),"B","C"))</f>
        <v>A</v>
      </c>
      <c r="X981" s="18" t="n">
        <f aca="false">HOUR(H981)</f>
        <v>10</v>
      </c>
      <c r="Y981" s="18" t="n">
        <f aca="false">ROUND((I981-H981)*1440,0)</f>
        <v>16</v>
      </c>
      <c r="Z981" s="18" t="n">
        <f aca="false">ROUND((J981-I981)*1440,0)</f>
        <v>5</v>
      </c>
      <c r="AA981" s="18" t="n">
        <f aca="false">ROUND((K981-J981)*1440,0)</f>
        <v>43</v>
      </c>
      <c r="AB981" s="18" t="n">
        <f aca="false">ROUND((L981-K981)*1440,0)</f>
        <v>14</v>
      </c>
      <c r="AC981" s="18" t="n">
        <f aca="false">ROUND((M981-L981)*1440,0)</f>
        <v>20</v>
      </c>
      <c r="AD981" s="18" t="n">
        <f aca="false">IF(N981="","",ROUND((N981-M981)*1440,0))</f>
        <v>51</v>
      </c>
      <c r="AE981" s="18" t="n">
        <f aca="false">IF(O981="","",ROUND((O981-N981)*1440,0))</f>
        <v>22</v>
      </c>
      <c r="AF981" s="18" t="n">
        <f aca="false">IF(P981="","",ROUND((P981-O981)*1440,0))</f>
        <v>12</v>
      </c>
      <c r="AG981" s="18" t="n">
        <f aca="false">IF(Q981="","",ROUND((Q981-P981)*1440,0))</f>
        <v>13</v>
      </c>
      <c r="AH981" s="18" t="n">
        <f aca="false">IF(Q981="","",ROUND((Q981-H981)*1440,0))</f>
        <v>196</v>
      </c>
      <c r="AI981" s="19" t="n">
        <f aca="false">ROUND(IF(O981="",Assumptions!$B$25-K981,O981-K981)*24,1)</f>
        <v>1.8</v>
      </c>
      <c r="AJ981" s="20" t="n">
        <f aca="false">ROUND(MAX(N(Y981)/Assumptions!$C$5, N(Z981)/Assumptions!$C$6, N(AA981)/Assumptions!$C$7, N(AB981)/Assumptions!$C$8, N(AC981)/Assumptions!$C$9, N(AD981)/Assumptions!$C$10, N(AE981)/Assumptions!$C$11, N(AF981)/Assumptions!$C$12, N(AG981)/Assumptions!$C$13),3)</f>
        <v>1.7</v>
      </c>
      <c r="AK981" s="0" t="str">
        <f aca="false">IF(OR(U981="Pending",U981="On Hold"),"Open GRN (awaiting)",IF(AJ981&lt;=1,"Within SLA",IF(ROUND(N(Y981)/Assumptions!$C$5,3)=AJ981,"Gate Wait",IF(ROUND(N(Z981)/Assumptions!$C$6,3)=AJ981,"Dock Wait",IF(ROUND(N(AA981)/Assumptions!$C$7,3)=AJ981,"Unloading",IF(ROUND(N(AB981)/Assumptions!$C$8,3)=AJ981,"Unload-to-QC Wait",IF(ROUND(N(AC981)/Assumptions!$C$9,3)=AJ981,"QC",IF(ROUND(N(AD981)/Assumptions!$C$10,3)=AJ981,"QC-to-GRN Wait",IF(ROUND(N(AE981)/Assumptions!$C$11,3)=AJ981,"GRN Processing",IF(ROUND(N(AF981)/Assumptions!$C$12,3)=AJ981,"GRN-to-Putaway Wait",IF(ROUND(N(AG981)/Assumptions!$C$13,3)=AJ981,"Putaway","Within SLA")))))))))))</f>
        <v>QC-to-GRN Wait</v>
      </c>
    </row>
    <row r="982" customFormat="false" ht="15" hidden="false" customHeight="false" outlineLevel="0" collapsed="false">
      <c r="A982" s="0" t="s">
        <v>3002</v>
      </c>
      <c r="B982" s="0" t="s">
        <v>3003</v>
      </c>
      <c r="C982" s="0" t="s">
        <v>142</v>
      </c>
      <c r="D982" s="0" t="s">
        <v>135</v>
      </c>
      <c r="E982" s="0" t="s">
        <v>3004</v>
      </c>
      <c r="F982" s="0" t="s">
        <v>137</v>
      </c>
      <c r="G982" s="0" t="s">
        <v>138</v>
      </c>
      <c r="H982" s="17" t="n">
        <v>46227.4611111111</v>
      </c>
      <c r="I982" s="17" t="n">
        <v>46227.475</v>
      </c>
      <c r="J982" s="17" t="n">
        <v>46227.4930555556</v>
      </c>
      <c r="K982" s="17" t="n">
        <v>46227.5104166667</v>
      </c>
      <c r="L982" s="17" t="n">
        <v>46227.5291666667</v>
      </c>
      <c r="M982" s="17" t="n">
        <v>46227.5416666667</v>
      </c>
      <c r="N982" s="17" t="n">
        <v>46227.5756944444</v>
      </c>
      <c r="O982" s="17" t="n">
        <v>46227.65625</v>
      </c>
      <c r="P982" s="17" t="n">
        <v>46227.6645833333</v>
      </c>
      <c r="Q982" s="17" t="n">
        <v>46227.6798611111</v>
      </c>
      <c r="R982" s="0" t="n">
        <v>223</v>
      </c>
      <c r="S982" s="0" t="n">
        <v>0</v>
      </c>
      <c r="T982" s="0" t="n">
        <v>0</v>
      </c>
      <c r="U982" s="18" t="s">
        <v>130</v>
      </c>
      <c r="V982" s="18" t="s">
        <v>156</v>
      </c>
      <c r="W982" s="0" t="str">
        <f aca="false">IF(AND(X982&gt;=6,X982&lt;14),"A",IF(AND(X982&gt;=14,X982&lt;22),"B","C"))</f>
        <v>A</v>
      </c>
      <c r="X982" s="18" t="n">
        <f aca="false">HOUR(H982)</f>
        <v>11</v>
      </c>
      <c r="Y982" s="18" t="n">
        <f aca="false">ROUND((I982-H982)*1440,0)</f>
        <v>20</v>
      </c>
      <c r="Z982" s="18" t="n">
        <f aca="false">ROUND((J982-I982)*1440,0)</f>
        <v>26</v>
      </c>
      <c r="AA982" s="18" t="n">
        <f aca="false">ROUND((K982-J982)*1440,0)</f>
        <v>25</v>
      </c>
      <c r="AB982" s="18" t="n">
        <f aca="false">ROUND((L982-K982)*1440,0)</f>
        <v>27</v>
      </c>
      <c r="AC982" s="18" t="n">
        <f aca="false">ROUND((M982-L982)*1440,0)</f>
        <v>18</v>
      </c>
      <c r="AD982" s="18" t="n">
        <f aca="false">IF(N982="","",ROUND((N982-M982)*1440,0))</f>
        <v>49</v>
      </c>
      <c r="AE982" s="18" t="n">
        <f aca="false">IF(O982="","",ROUND((O982-N982)*1440,0))</f>
        <v>116</v>
      </c>
      <c r="AF982" s="18" t="n">
        <f aca="false">IF(P982="","",ROUND((P982-O982)*1440,0))</f>
        <v>12</v>
      </c>
      <c r="AG982" s="18" t="n">
        <f aca="false">IF(Q982="","",ROUND((Q982-P982)*1440,0))</f>
        <v>22</v>
      </c>
      <c r="AH982" s="18" t="n">
        <f aca="false">IF(Q982="","",ROUND((Q982-H982)*1440,0))</f>
        <v>315</v>
      </c>
      <c r="AI982" s="19" t="n">
        <f aca="false">ROUND(IF(O982="",Assumptions!$B$25-K982,O982-K982)*24,1)</f>
        <v>3.5</v>
      </c>
      <c r="AJ982" s="20" t="n">
        <f aca="false">ROUND(MAX(N(Y982)/Assumptions!$C$5, N(Z982)/Assumptions!$C$6, N(AA982)/Assumptions!$C$7, N(AB982)/Assumptions!$C$8, N(AC982)/Assumptions!$C$9, N(AD982)/Assumptions!$C$10, N(AE982)/Assumptions!$C$11, N(AF982)/Assumptions!$C$12, N(AG982)/Assumptions!$C$13),3)</f>
        <v>2.578</v>
      </c>
      <c r="AK982" s="0" t="str">
        <f aca="false">IF(OR(U982="Pending",U982="On Hold"),"Open GRN (awaiting)",IF(AJ982&lt;=1,"Within SLA",IF(ROUND(N(Y982)/Assumptions!$C$5,3)=AJ982,"Gate Wait",IF(ROUND(N(Z982)/Assumptions!$C$6,3)=AJ982,"Dock Wait",IF(ROUND(N(AA982)/Assumptions!$C$7,3)=AJ982,"Unloading",IF(ROUND(N(AB982)/Assumptions!$C$8,3)=AJ982,"Unload-to-QC Wait",IF(ROUND(N(AC982)/Assumptions!$C$9,3)=AJ982,"QC",IF(ROUND(N(AD982)/Assumptions!$C$10,3)=AJ982,"QC-to-GRN Wait",IF(ROUND(N(AE982)/Assumptions!$C$11,3)=AJ982,"GRN Processing",IF(ROUND(N(AF982)/Assumptions!$C$12,3)=AJ982,"GRN-to-Putaway Wait",IF(ROUND(N(AG982)/Assumptions!$C$13,3)=AJ982,"Putaway","Within SLA")))))))))))</f>
        <v>GRN Processing</v>
      </c>
    </row>
    <row r="983" customFormat="false" ht="15" hidden="false" customHeight="false" outlineLevel="0" collapsed="false">
      <c r="A983" s="0" t="s">
        <v>3005</v>
      </c>
      <c r="B983" s="0" t="s">
        <v>3006</v>
      </c>
      <c r="C983" s="0" t="s">
        <v>218</v>
      </c>
      <c r="D983" s="0" t="s">
        <v>119</v>
      </c>
      <c r="E983" s="0" t="s">
        <v>3007</v>
      </c>
      <c r="F983" s="0" t="s">
        <v>137</v>
      </c>
      <c r="G983" s="0" t="s">
        <v>129</v>
      </c>
      <c r="H983" s="17" t="n">
        <v>46227.4680555556</v>
      </c>
      <c r="I983" s="17" t="n">
        <v>46227.5048611111</v>
      </c>
      <c r="J983" s="17" t="n">
        <v>46227.5111111111</v>
      </c>
      <c r="K983" s="17" t="n">
        <v>46227.5215277778</v>
      </c>
      <c r="L983" s="17" t="n">
        <v>46227.53125</v>
      </c>
      <c r="M983" s="17" t="n">
        <v>46227.5833333333</v>
      </c>
      <c r="N983" s="17" t="n">
        <v>46227.6472222222</v>
      </c>
      <c r="O983" s="17" t="n">
        <v>46227.6534722222</v>
      </c>
      <c r="P983" s="17" t="n">
        <v>46227.7027777778</v>
      </c>
      <c r="Q983" s="17" t="n">
        <v>46227.7243055556</v>
      </c>
      <c r="R983" s="0" t="n">
        <v>70</v>
      </c>
      <c r="S983" s="0" t="n">
        <v>0</v>
      </c>
      <c r="T983" s="0" t="n">
        <v>0</v>
      </c>
      <c r="U983" s="18" t="s">
        <v>130</v>
      </c>
      <c r="V983" s="18" t="s">
        <v>139</v>
      </c>
      <c r="W983" s="0" t="str">
        <f aca="false">IF(AND(X983&gt;=6,X983&lt;14),"A",IF(AND(X983&gt;=14,X983&lt;22),"B","C"))</f>
        <v>A</v>
      </c>
      <c r="X983" s="18" t="n">
        <f aca="false">HOUR(H983)</f>
        <v>11</v>
      </c>
      <c r="Y983" s="18" t="n">
        <f aca="false">ROUND((I983-H983)*1440,0)</f>
        <v>53</v>
      </c>
      <c r="Z983" s="18" t="n">
        <f aca="false">ROUND((J983-I983)*1440,0)</f>
        <v>9</v>
      </c>
      <c r="AA983" s="18" t="n">
        <f aca="false">ROUND((K983-J983)*1440,0)</f>
        <v>15</v>
      </c>
      <c r="AB983" s="18" t="n">
        <f aca="false">ROUND((L983-K983)*1440,0)</f>
        <v>14</v>
      </c>
      <c r="AC983" s="18" t="n">
        <f aca="false">ROUND((M983-L983)*1440,0)</f>
        <v>75</v>
      </c>
      <c r="AD983" s="18" t="n">
        <f aca="false">IF(N983="","",ROUND((N983-M983)*1440,0))</f>
        <v>92</v>
      </c>
      <c r="AE983" s="18" t="n">
        <f aca="false">IF(O983="","",ROUND((O983-N983)*1440,0))</f>
        <v>9</v>
      </c>
      <c r="AF983" s="18" t="n">
        <f aca="false">IF(P983="","",ROUND((P983-O983)*1440,0))</f>
        <v>71</v>
      </c>
      <c r="AG983" s="18" t="n">
        <f aca="false">IF(Q983="","",ROUND((Q983-P983)*1440,0))</f>
        <v>31</v>
      </c>
      <c r="AH983" s="18" t="n">
        <f aca="false">IF(Q983="","",ROUND((Q983-H983)*1440,0))</f>
        <v>369</v>
      </c>
      <c r="AI983" s="19" t="n">
        <f aca="false">ROUND(IF(O983="",Assumptions!$B$25-K983,O983-K983)*24,1)</f>
        <v>3.2</v>
      </c>
      <c r="AJ983" s="20" t="n">
        <f aca="false">ROUND(MAX(N(Y983)/Assumptions!$C$5, N(Z983)/Assumptions!$C$6, N(AA983)/Assumptions!$C$7, N(AB983)/Assumptions!$C$8, N(AC983)/Assumptions!$C$9, N(AD983)/Assumptions!$C$10, N(AE983)/Assumptions!$C$11, N(AF983)/Assumptions!$C$12, N(AG983)/Assumptions!$C$13),3)</f>
        <v>3.55</v>
      </c>
      <c r="AK983" s="0" t="str">
        <f aca="false">IF(OR(U983="Pending",U983="On Hold"),"Open GRN (awaiting)",IF(AJ983&lt;=1,"Within SLA",IF(ROUND(N(Y983)/Assumptions!$C$5,3)=AJ983,"Gate Wait",IF(ROUND(N(Z983)/Assumptions!$C$6,3)=AJ983,"Dock Wait",IF(ROUND(N(AA983)/Assumptions!$C$7,3)=AJ983,"Unloading",IF(ROUND(N(AB983)/Assumptions!$C$8,3)=AJ983,"Unload-to-QC Wait",IF(ROUND(N(AC983)/Assumptions!$C$9,3)=AJ983,"QC",IF(ROUND(N(AD983)/Assumptions!$C$10,3)=AJ983,"QC-to-GRN Wait",IF(ROUND(N(AE983)/Assumptions!$C$11,3)=AJ983,"GRN Processing",IF(ROUND(N(AF983)/Assumptions!$C$12,3)=AJ983,"GRN-to-Putaway Wait",IF(ROUND(N(AG983)/Assumptions!$C$13,3)=AJ983,"Putaway","Within SLA")))))))))))</f>
        <v>GRN-to-Putaway Wait</v>
      </c>
    </row>
    <row r="984" customFormat="false" ht="15" hidden="false" customHeight="false" outlineLevel="0" collapsed="false">
      <c r="A984" s="0" t="s">
        <v>3008</v>
      </c>
      <c r="B984" s="0" t="s">
        <v>3009</v>
      </c>
      <c r="C984" s="0" t="s">
        <v>184</v>
      </c>
      <c r="D984" s="0" t="s">
        <v>147</v>
      </c>
      <c r="E984" s="0" t="s">
        <v>3010</v>
      </c>
      <c r="F984" s="0" t="s">
        <v>177</v>
      </c>
      <c r="G984" s="0" t="s">
        <v>150</v>
      </c>
      <c r="H984" s="17" t="n">
        <v>46227.4694444445</v>
      </c>
      <c r="I984" s="17" t="n">
        <v>46227.5611111111</v>
      </c>
      <c r="J984" s="17" t="n">
        <v>46227.5888888889</v>
      </c>
      <c r="K984" s="17" t="n">
        <v>46227.6236111111</v>
      </c>
      <c r="L984" s="17" t="n">
        <v>46227.6291666667</v>
      </c>
      <c r="M984" s="17" t="n">
        <v>46227.6486111111</v>
      </c>
      <c r="N984" s="17" t="n">
        <v>46227.6631944445</v>
      </c>
      <c r="O984" s="17" t="n">
        <v>46227.6909722222</v>
      </c>
      <c r="P984" s="17" t="n">
        <v>46227.6930555556</v>
      </c>
      <c r="Q984" s="17" t="n">
        <v>46227.7055555556</v>
      </c>
      <c r="R984" s="0" t="n">
        <v>550</v>
      </c>
      <c r="S984" s="0" t="n">
        <v>21</v>
      </c>
      <c r="T984" s="0" t="n">
        <v>0</v>
      </c>
      <c r="U984" s="18" t="s">
        <v>123</v>
      </c>
      <c r="V984" s="18" t="s">
        <v>139</v>
      </c>
      <c r="W984" s="0" t="str">
        <f aca="false">IF(AND(X984&gt;=6,X984&lt;14),"A",IF(AND(X984&gt;=14,X984&lt;22),"B","C"))</f>
        <v>A</v>
      </c>
      <c r="X984" s="18" t="n">
        <f aca="false">HOUR(H984)</f>
        <v>11</v>
      </c>
      <c r="Y984" s="18" t="n">
        <f aca="false">ROUND((I984-H984)*1440,0)</f>
        <v>132</v>
      </c>
      <c r="Z984" s="18" t="n">
        <f aca="false">ROUND((J984-I984)*1440,0)</f>
        <v>40</v>
      </c>
      <c r="AA984" s="18" t="n">
        <f aca="false">ROUND((K984-J984)*1440,0)</f>
        <v>50</v>
      </c>
      <c r="AB984" s="18" t="n">
        <f aca="false">ROUND((L984-K984)*1440,0)</f>
        <v>8</v>
      </c>
      <c r="AC984" s="18" t="n">
        <f aca="false">ROUND((M984-L984)*1440,0)</f>
        <v>28</v>
      </c>
      <c r="AD984" s="18" t="n">
        <f aca="false">IF(N984="","",ROUND((N984-M984)*1440,0))</f>
        <v>21</v>
      </c>
      <c r="AE984" s="18" t="n">
        <f aca="false">IF(O984="","",ROUND((O984-N984)*1440,0))</f>
        <v>40</v>
      </c>
      <c r="AF984" s="18" t="n">
        <f aca="false">IF(P984="","",ROUND((P984-O984)*1440,0))</f>
        <v>3</v>
      </c>
      <c r="AG984" s="18" t="n">
        <f aca="false">IF(Q984="","",ROUND((Q984-P984)*1440,0))</f>
        <v>18</v>
      </c>
      <c r="AH984" s="18" t="n">
        <f aca="false">IF(Q984="","",ROUND((Q984-H984)*1440,0))</f>
        <v>340</v>
      </c>
      <c r="AI984" s="19" t="n">
        <f aca="false">ROUND(IF(O984="",Assumptions!$B$25-K984,O984-K984)*24,1)</f>
        <v>1.6</v>
      </c>
      <c r="AJ984" s="20" t="n">
        <f aca="false">ROUND(MAX(N(Y984)/Assumptions!$C$5, N(Z984)/Assumptions!$C$6, N(AA984)/Assumptions!$C$7, N(AB984)/Assumptions!$C$8, N(AC984)/Assumptions!$C$9, N(AD984)/Assumptions!$C$10, N(AE984)/Assumptions!$C$11, N(AF984)/Assumptions!$C$12, N(AG984)/Assumptions!$C$13),3)</f>
        <v>4.4</v>
      </c>
      <c r="AK984" s="0" t="str">
        <f aca="false">IF(OR(U984="Pending",U984="On Hold"),"Open GRN (awaiting)",IF(AJ984&lt;=1,"Within SLA",IF(ROUND(N(Y984)/Assumptions!$C$5,3)=AJ984,"Gate Wait",IF(ROUND(N(Z984)/Assumptions!$C$6,3)=AJ984,"Dock Wait",IF(ROUND(N(AA984)/Assumptions!$C$7,3)=AJ984,"Unloading",IF(ROUND(N(AB984)/Assumptions!$C$8,3)=AJ984,"Unload-to-QC Wait",IF(ROUND(N(AC984)/Assumptions!$C$9,3)=AJ984,"QC",IF(ROUND(N(AD984)/Assumptions!$C$10,3)=AJ984,"QC-to-GRN Wait",IF(ROUND(N(AE984)/Assumptions!$C$11,3)=AJ984,"GRN Processing",IF(ROUND(N(AF984)/Assumptions!$C$12,3)=AJ984,"GRN-to-Putaway Wait",IF(ROUND(N(AG984)/Assumptions!$C$13,3)=AJ984,"Putaway","Within SLA")))))))))))</f>
        <v>Gate Wait</v>
      </c>
    </row>
    <row r="985" customFormat="false" ht="15" hidden="false" customHeight="false" outlineLevel="0" collapsed="false">
      <c r="A985" s="0" t="s">
        <v>3011</v>
      </c>
      <c r="B985" s="0" t="s">
        <v>3012</v>
      </c>
      <c r="C985" s="0" t="s">
        <v>286</v>
      </c>
      <c r="D985" s="0" t="s">
        <v>135</v>
      </c>
      <c r="E985" s="0" t="s">
        <v>3013</v>
      </c>
      <c r="F985" s="0" t="s">
        <v>121</v>
      </c>
      <c r="G985" s="0" t="s">
        <v>138</v>
      </c>
      <c r="H985" s="17" t="n">
        <v>46227.4805555556</v>
      </c>
      <c r="I985" s="17" t="n">
        <v>46227.5243055556</v>
      </c>
      <c r="J985" s="17" t="n">
        <v>46227.5361111111</v>
      </c>
      <c r="K985" s="17" t="n">
        <v>46227.5493055556</v>
      </c>
      <c r="L985" s="17" t="n">
        <v>46227.5736111111</v>
      </c>
      <c r="M985" s="17" t="n">
        <v>46227.5881944444</v>
      </c>
      <c r="N985" s="17" t="n">
        <v>46227.6395833333</v>
      </c>
      <c r="O985" s="17" t="n">
        <v>46227.6770833333</v>
      </c>
      <c r="P985" s="17" t="n">
        <v>46227.6875</v>
      </c>
      <c r="Q985" s="17" t="n">
        <v>46227.7027777778</v>
      </c>
      <c r="R985" s="0" t="n">
        <v>472</v>
      </c>
      <c r="S985" s="0" t="n">
        <v>0</v>
      </c>
      <c r="T985" s="0" t="n">
        <v>0</v>
      </c>
      <c r="U985" s="18" t="s">
        <v>130</v>
      </c>
      <c r="V985" s="18" t="s">
        <v>144</v>
      </c>
      <c r="W985" s="0" t="str">
        <f aca="false">IF(AND(X985&gt;=6,X985&lt;14),"A",IF(AND(X985&gt;=14,X985&lt;22),"B","C"))</f>
        <v>A</v>
      </c>
      <c r="X985" s="18" t="n">
        <f aca="false">HOUR(H985)</f>
        <v>11</v>
      </c>
      <c r="Y985" s="18" t="n">
        <f aca="false">ROUND((I985-H985)*1440,0)</f>
        <v>63</v>
      </c>
      <c r="Z985" s="18" t="n">
        <f aca="false">ROUND((J985-I985)*1440,0)</f>
        <v>17</v>
      </c>
      <c r="AA985" s="18" t="n">
        <f aca="false">ROUND((K985-J985)*1440,0)</f>
        <v>19</v>
      </c>
      <c r="AB985" s="18" t="n">
        <f aca="false">ROUND((L985-K985)*1440,0)</f>
        <v>35</v>
      </c>
      <c r="AC985" s="18" t="n">
        <f aca="false">ROUND((M985-L985)*1440,0)</f>
        <v>21</v>
      </c>
      <c r="AD985" s="18" t="n">
        <f aca="false">IF(N985="","",ROUND((N985-M985)*1440,0))</f>
        <v>74</v>
      </c>
      <c r="AE985" s="18" t="n">
        <f aca="false">IF(O985="","",ROUND((O985-N985)*1440,0))</f>
        <v>54</v>
      </c>
      <c r="AF985" s="18" t="n">
        <f aca="false">IF(P985="","",ROUND((P985-O985)*1440,0))</f>
        <v>15</v>
      </c>
      <c r="AG985" s="18" t="n">
        <f aca="false">IF(Q985="","",ROUND((Q985-P985)*1440,0))</f>
        <v>22</v>
      </c>
      <c r="AH985" s="18" t="n">
        <f aca="false">IF(Q985="","",ROUND((Q985-H985)*1440,0))</f>
        <v>320</v>
      </c>
      <c r="AI985" s="19" t="n">
        <f aca="false">ROUND(IF(O985="",Assumptions!$B$25-K985,O985-K985)*24,1)</f>
        <v>3.1</v>
      </c>
      <c r="AJ985" s="20" t="n">
        <f aca="false">ROUND(MAX(N(Y985)/Assumptions!$C$5, N(Z985)/Assumptions!$C$6, N(AA985)/Assumptions!$C$7, N(AB985)/Assumptions!$C$8, N(AC985)/Assumptions!$C$9, N(AD985)/Assumptions!$C$10, N(AE985)/Assumptions!$C$11, N(AF985)/Assumptions!$C$12, N(AG985)/Assumptions!$C$13),3)</f>
        <v>2.467</v>
      </c>
      <c r="AK985" s="0" t="str">
        <f aca="false">IF(OR(U985="Pending",U985="On Hold"),"Open GRN (awaiting)",IF(AJ985&lt;=1,"Within SLA",IF(ROUND(N(Y985)/Assumptions!$C$5,3)=AJ985,"Gate Wait",IF(ROUND(N(Z985)/Assumptions!$C$6,3)=AJ985,"Dock Wait",IF(ROUND(N(AA985)/Assumptions!$C$7,3)=AJ985,"Unloading",IF(ROUND(N(AB985)/Assumptions!$C$8,3)=AJ985,"Unload-to-QC Wait",IF(ROUND(N(AC985)/Assumptions!$C$9,3)=AJ985,"QC",IF(ROUND(N(AD985)/Assumptions!$C$10,3)=AJ985,"QC-to-GRN Wait",IF(ROUND(N(AE985)/Assumptions!$C$11,3)=AJ985,"GRN Processing",IF(ROUND(N(AF985)/Assumptions!$C$12,3)=AJ985,"GRN-to-Putaway Wait",IF(ROUND(N(AG985)/Assumptions!$C$13,3)=AJ985,"Putaway","Within SLA")))))))))))</f>
        <v>QC-to-GRN Wait</v>
      </c>
    </row>
    <row r="986" customFormat="false" ht="15" hidden="false" customHeight="false" outlineLevel="0" collapsed="false">
      <c r="A986" s="0" t="s">
        <v>3014</v>
      </c>
      <c r="B986" s="0" t="s">
        <v>3015</v>
      </c>
      <c r="C986" s="0" t="s">
        <v>175</v>
      </c>
      <c r="D986" s="0" t="s">
        <v>147</v>
      </c>
      <c r="E986" s="0" t="s">
        <v>369</v>
      </c>
      <c r="F986" s="0" t="s">
        <v>177</v>
      </c>
      <c r="G986" s="0" t="s">
        <v>150</v>
      </c>
      <c r="H986" s="17" t="n">
        <v>46227.4854166667</v>
      </c>
      <c r="I986" s="17" t="n">
        <v>46227.5055555556</v>
      </c>
      <c r="J986" s="17" t="n">
        <v>46227.5076388889</v>
      </c>
      <c r="K986" s="17" t="n">
        <v>46227.5368055556</v>
      </c>
      <c r="L986" s="17" t="n">
        <v>46227.5465277778</v>
      </c>
      <c r="M986" s="17" t="n">
        <v>46227.60625</v>
      </c>
      <c r="N986" s="17" t="n">
        <v>46227.6819444444</v>
      </c>
      <c r="O986" s="17" t="n">
        <v>46227.7513888889</v>
      </c>
      <c r="P986" s="17" t="n">
        <v>46227.7555555556</v>
      </c>
      <c r="Q986" s="17" t="n">
        <v>46227.7694444444</v>
      </c>
      <c r="R986" s="0" t="n">
        <v>1354</v>
      </c>
      <c r="S986" s="0" t="n">
        <v>50</v>
      </c>
      <c r="T986" s="0" t="n">
        <v>34</v>
      </c>
      <c r="U986" s="18" t="s">
        <v>123</v>
      </c>
      <c r="V986" s="18" t="s">
        <v>156</v>
      </c>
      <c r="W986" s="0" t="str">
        <f aca="false">IF(AND(X986&gt;=6,X986&lt;14),"A",IF(AND(X986&gt;=14,X986&lt;22),"B","C"))</f>
        <v>A</v>
      </c>
      <c r="X986" s="18" t="n">
        <f aca="false">HOUR(H986)</f>
        <v>11</v>
      </c>
      <c r="Y986" s="18" t="n">
        <f aca="false">ROUND((I986-H986)*1440,0)</f>
        <v>29</v>
      </c>
      <c r="Z986" s="18" t="n">
        <f aca="false">ROUND((J986-I986)*1440,0)</f>
        <v>3</v>
      </c>
      <c r="AA986" s="18" t="n">
        <f aca="false">ROUND((K986-J986)*1440,0)</f>
        <v>42</v>
      </c>
      <c r="AB986" s="18" t="n">
        <f aca="false">ROUND((L986-K986)*1440,0)</f>
        <v>14</v>
      </c>
      <c r="AC986" s="18" t="n">
        <f aca="false">ROUND((M986-L986)*1440,0)</f>
        <v>86</v>
      </c>
      <c r="AD986" s="18" t="n">
        <f aca="false">IF(N986="","",ROUND((N986-M986)*1440,0))</f>
        <v>109</v>
      </c>
      <c r="AE986" s="18" t="n">
        <f aca="false">IF(O986="","",ROUND((O986-N986)*1440,0))</f>
        <v>100</v>
      </c>
      <c r="AF986" s="18" t="n">
        <f aca="false">IF(P986="","",ROUND((P986-O986)*1440,0))</f>
        <v>6</v>
      </c>
      <c r="AG986" s="18" t="n">
        <f aca="false">IF(Q986="","",ROUND((Q986-P986)*1440,0))</f>
        <v>20</v>
      </c>
      <c r="AH986" s="18" t="n">
        <f aca="false">IF(Q986="","",ROUND((Q986-H986)*1440,0))</f>
        <v>409</v>
      </c>
      <c r="AI986" s="19" t="n">
        <f aca="false">ROUND(IF(O986="",Assumptions!$B$25-K986,O986-K986)*24,1)</f>
        <v>5.2</v>
      </c>
      <c r="AJ986" s="20" t="n">
        <f aca="false">ROUND(MAX(N(Y986)/Assumptions!$C$5, N(Z986)/Assumptions!$C$6, N(AA986)/Assumptions!$C$7, N(AB986)/Assumptions!$C$8, N(AC986)/Assumptions!$C$9, N(AD986)/Assumptions!$C$10, N(AE986)/Assumptions!$C$11, N(AF986)/Assumptions!$C$12, N(AG986)/Assumptions!$C$13),3)</f>
        <v>3.633</v>
      </c>
      <c r="AK986" s="0" t="str">
        <f aca="false">IF(OR(U986="Pending",U986="On Hold"),"Open GRN (awaiting)",IF(AJ986&lt;=1,"Within SLA",IF(ROUND(N(Y986)/Assumptions!$C$5,3)=AJ986,"Gate Wait",IF(ROUND(N(Z986)/Assumptions!$C$6,3)=AJ986,"Dock Wait",IF(ROUND(N(AA986)/Assumptions!$C$7,3)=AJ986,"Unloading",IF(ROUND(N(AB986)/Assumptions!$C$8,3)=AJ986,"Unload-to-QC Wait",IF(ROUND(N(AC986)/Assumptions!$C$9,3)=AJ986,"QC",IF(ROUND(N(AD986)/Assumptions!$C$10,3)=AJ986,"QC-to-GRN Wait",IF(ROUND(N(AE986)/Assumptions!$C$11,3)=AJ986,"GRN Processing",IF(ROUND(N(AF986)/Assumptions!$C$12,3)=AJ986,"GRN-to-Putaway Wait",IF(ROUND(N(AG986)/Assumptions!$C$13,3)=AJ986,"Putaway","Within SLA")))))))))))</f>
        <v>QC-to-GRN Wait</v>
      </c>
    </row>
    <row r="987" customFormat="false" ht="15" hidden="false" customHeight="false" outlineLevel="0" collapsed="false">
      <c r="A987" s="0" t="s">
        <v>3016</v>
      </c>
      <c r="B987" s="0" t="s">
        <v>3017</v>
      </c>
      <c r="C987" s="0" t="s">
        <v>142</v>
      </c>
      <c r="D987" s="0" t="s">
        <v>135</v>
      </c>
      <c r="E987" s="0" t="s">
        <v>3018</v>
      </c>
      <c r="F987" s="0" t="s">
        <v>137</v>
      </c>
      <c r="G987" s="0" t="s">
        <v>138</v>
      </c>
      <c r="H987" s="17" t="n">
        <v>46227.4875</v>
      </c>
      <c r="I987" s="17" t="n">
        <v>46227.4944444444</v>
      </c>
      <c r="J987" s="17" t="n">
        <v>46227.5041666667</v>
      </c>
      <c r="K987" s="17" t="n">
        <v>46227.5354166667</v>
      </c>
      <c r="L987" s="17" t="n">
        <v>46227.5486111111</v>
      </c>
      <c r="M987" s="17" t="n">
        <v>46227.5916666667</v>
      </c>
      <c r="N987" s="17" t="n">
        <v>46227.6270833333</v>
      </c>
      <c r="O987" s="17" t="n">
        <v>46227.6618055556</v>
      </c>
      <c r="P987" s="17" t="n">
        <v>46227.6722222222</v>
      </c>
      <c r="Q987" s="17" t="n">
        <v>46227.6888888889</v>
      </c>
      <c r="R987" s="0" t="n">
        <v>1323</v>
      </c>
      <c r="S987" s="0" t="n">
        <v>0</v>
      </c>
      <c r="T987" s="0" t="n">
        <v>0</v>
      </c>
      <c r="U987" s="18" t="s">
        <v>130</v>
      </c>
      <c r="V987" s="18" t="s">
        <v>156</v>
      </c>
      <c r="W987" s="0" t="str">
        <f aca="false">IF(AND(X987&gt;=6,X987&lt;14),"A",IF(AND(X987&gt;=14,X987&lt;22),"B","C"))</f>
        <v>A</v>
      </c>
      <c r="X987" s="18" t="n">
        <f aca="false">HOUR(H987)</f>
        <v>11</v>
      </c>
      <c r="Y987" s="18" t="n">
        <f aca="false">ROUND((I987-H987)*1440,0)</f>
        <v>10</v>
      </c>
      <c r="Z987" s="18" t="n">
        <f aca="false">ROUND((J987-I987)*1440,0)</f>
        <v>14</v>
      </c>
      <c r="AA987" s="18" t="n">
        <f aca="false">ROUND((K987-J987)*1440,0)</f>
        <v>45</v>
      </c>
      <c r="AB987" s="18" t="n">
        <f aca="false">ROUND((L987-K987)*1440,0)</f>
        <v>19</v>
      </c>
      <c r="AC987" s="18" t="n">
        <f aca="false">ROUND((M987-L987)*1440,0)</f>
        <v>62</v>
      </c>
      <c r="AD987" s="18" t="n">
        <f aca="false">IF(N987="","",ROUND((N987-M987)*1440,0))</f>
        <v>51</v>
      </c>
      <c r="AE987" s="18" t="n">
        <f aca="false">IF(O987="","",ROUND((O987-N987)*1440,0))</f>
        <v>50</v>
      </c>
      <c r="AF987" s="18" t="n">
        <f aca="false">IF(P987="","",ROUND((P987-O987)*1440,0))</f>
        <v>15</v>
      </c>
      <c r="AG987" s="18" t="n">
        <f aca="false">IF(Q987="","",ROUND((Q987-P987)*1440,0))</f>
        <v>24</v>
      </c>
      <c r="AH987" s="18" t="n">
        <f aca="false">IF(Q987="","",ROUND((Q987-H987)*1440,0))</f>
        <v>290</v>
      </c>
      <c r="AI987" s="19" t="n">
        <f aca="false">ROUND(IF(O987="",Assumptions!$B$25-K987,O987-K987)*24,1)</f>
        <v>3</v>
      </c>
      <c r="AJ987" s="20" t="n">
        <f aca="false">ROUND(MAX(N(Y987)/Assumptions!$C$5, N(Z987)/Assumptions!$C$6, N(AA987)/Assumptions!$C$7, N(AB987)/Assumptions!$C$8, N(AC987)/Assumptions!$C$9, N(AD987)/Assumptions!$C$10, N(AE987)/Assumptions!$C$11, N(AF987)/Assumptions!$C$12, N(AG987)/Assumptions!$C$13),3)</f>
        <v>1.7</v>
      </c>
      <c r="AK987" s="0" t="str">
        <f aca="false">IF(OR(U987="Pending",U987="On Hold"),"Open GRN (awaiting)",IF(AJ987&lt;=1,"Within SLA",IF(ROUND(N(Y987)/Assumptions!$C$5,3)=AJ987,"Gate Wait",IF(ROUND(N(Z987)/Assumptions!$C$6,3)=AJ987,"Dock Wait",IF(ROUND(N(AA987)/Assumptions!$C$7,3)=AJ987,"Unloading",IF(ROUND(N(AB987)/Assumptions!$C$8,3)=AJ987,"Unload-to-QC Wait",IF(ROUND(N(AC987)/Assumptions!$C$9,3)=AJ987,"QC",IF(ROUND(N(AD987)/Assumptions!$C$10,3)=AJ987,"QC-to-GRN Wait",IF(ROUND(N(AE987)/Assumptions!$C$11,3)=AJ987,"GRN Processing",IF(ROUND(N(AF987)/Assumptions!$C$12,3)=AJ987,"GRN-to-Putaway Wait",IF(ROUND(N(AG987)/Assumptions!$C$13,3)=AJ987,"Putaway","Within SLA")))))))))))</f>
        <v>QC-to-GRN Wait</v>
      </c>
    </row>
    <row r="988" customFormat="false" ht="15" hidden="false" customHeight="false" outlineLevel="0" collapsed="false">
      <c r="A988" s="0" t="s">
        <v>3019</v>
      </c>
      <c r="B988" s="0" t="s">
        <v>3020</v>
      </c>
      <c r="C988" s="0" t="s">
        <v>184</v>
      </c>
      <c r="D988" s="0" t="s">
        <v>135</v>
      </c>
      <c r="E988" s="0" t="s">
        <v>3021</v>
      </c>
      <c r="F988" s="0" t="s">
        <v>177</v>
      </c>
      <c r="G988" s="0" t="s">
        <v>138</v>
      </c>
      <c r="H988" s="17" t="n">
        <v>46227.5069444445</v>
      </c>
      <c r="I988" s="17" t="n">
        <v>46227.5159722222</v>
      </c>
      <c r="J988" s="17" t="n">
        <v>46227.525</v>
      </c>
      <c r="K988" s="17" t="n">
        <v>46227.5458333333</v>
      </c>
      <c r="L988" s="17" t="n">
        <v>46227.5659722222</v>
      </c>
      <c r="M988" s="17" t="n">
        <v>46227.5854166667</v>
      </c>
      <c r="N988" s="17" t="n">
        <v>46227.6354166667</v>
      </c>
      <c r="O988" s="17" t="n">
        <v>46227.7034722222</v>
      </c>
      <c r="P988" s="17" t="n">
        <v>46227.7138888889</v>
      </c>
      <c r="Q988" s="17" t="n">
        <v>46227.7256944445</v>
      </c>
      <c r="R988" s="0" t="n">
        <v>184</v>
      </c>
      <c r="S988" s="0" t="n">
        <v>0</v>
      </c>
      <c r="T988" s="0" t="n">
        <v>1</v>
      </c>
      <c r="U988" s="18" t="s">
        <v>123</v>
      </c>
      <c r="V988" s="18" t="s">
        <v>156</v>
      </c>
      <c r="W988" s="0" t="str">
        <f aca="false">IF(AND(X988&gt;=6,X988&lt;14),"A",IF(AND(X988&gt;=14,X988&lt;22),"B","C"))</f>
        <v>A</v>
      </c>
      <c r="X988" s="18" t="n">
        <f aca="false">HOUR(H988)</f>
        <v>12</v>
      </c>
      <c r="Y988" s="18" t="n">
        <f aca="false">ROUND((I988-H988)*1440,0)</f>
        <v>13</v>
      </c>
      <c r="Z988" s="18" t="n">
        <f aca="false">ROUND((J988-I988)*1440,0)</f>
        <v>13</v>
      </c>
      <c r="AA988" s="18" t="n">
        <f aca="false">ROUND((K988-J988)*1440,0)</f>
        <v>30</v>
      </c>
      <c r="AB988" s="18" t="n">
        <f aca="false">ROUND((L988-K988)*1440,0)</f>
        <v>29</v>
      </c>
      <c r="AC988" s="18" t="n">
        <f aca="false">ROUND((M988-L988)*1440,0)</f>
        <v>28</v>
      </c>
      <c r="AD988" s="18" t="n">
        <f aca="false">IF(N988="","",ROUND((N988-M988)*1440,0))</f>
        <v>72</v>
      </c>
      <c r="AE988" s="18" t="n">
        <f aca="false">IF(O988="","",ROUND((O988-N988)*1440,0))</f>
        <v>98</v>
      </c>
      <c r="AF988" s="18" t="n">
        <f aca="false">IF(P988="","",ROUND((P988-O988)*1440,0))</f>
        <v>15</v>
      </c>
      <c r="AG988" s="18" t="n">
        <f aca="false">IF(Q988="","",ROUND((Q988-P988)*1440,0))</f>
        <v>17</v>
      </c>
      <c r="AH988" s="18" t="n">
        <f aca="false">IF(Q988="","",ROUND((Q988-H988)*1440,0))</f>
        <v>315</v>
      </c>
      <c r="AI988" s="19" t="n">
        <f aca="false">ROUND(IF(O988="",Assumptions!$B$25-K988,O988-K988)*24,1)</f>
        <v>3.8</v>
      </c>
      <c r="AJ988" s="20" t="n">
        <f aca="false">ROUND(MAX(N(Y988)/Assumptions!$C$5, N(Z988)/Assumptions!$C$6, N(AA988)/Assumptions!$C$7, N(AB988)/Assumptions!$C$8, N(AC988)/Assumptions!$C$9, N(AD988)/Assumptions!$C$10, N(AE988)/Assumptions!$C$11, N(AF988)/Assumptions!$C$12, N(AG988)/Assumptions!$C$13),3)</f>
        <v>2.4</v>
      </c>
      <c r="AK988" s="0" t="str">
        <f aca="false">IF(OR(U988="Pending",U988="On Hold"),"Open GRN (awaiting)",IF(AJ988&lt;=1,"Within SLA",IF(ROUND(N(Y988)/Assumptions!$C$5,3)=AJ988,"Gate Wait",IF(ROUND(N(Z988)/Assumptions!$C$6,3)=AJ988,"Dock Wait",IF(ROUND(N(AA988)/Assumptions!$C$7,3)=AJ988,"Unloading",IF(ROUND(N(AB988)/Assumptions!$C$8,3)=AJ988,"Unload-to-QC Wait",IF(ROUND(N(AC988)/Assumptions!$C$9,3)=AJ988,"QC",IF(ROUND(N(AD988)/Assumptions!$C$10,3)=AJ988,"QC-to-GRN Wait",IF(ROUND(N(AE988)/Assumptions!$C$11,3)=AJ988,"GRN Processing",IF(ROUND(N(AF988)/Assumptions!$C$12,3)=AJ988,"GRN-to-Putaway Wait",IF(ROUND(N(AG988)/Assumptions!$C$13,3)=AJ988,"Putaway","Within SLA")))))))))))</f>
        <v>QC-to-GRN Wait</v>
      </c>
    </row>
    <row r="989" customFormat="false" ht="15" hidden="false" customHeight="false" outlineLevel="0" collapsed="false">
      <c r="A989" s="0" t="s">
        <v>3022</v>
      </c>
      <c r="B989" s="0" t="s">
        <v>3023</v>
      </c>
      <c r="C989" s="0" t="s">
        <v>126</v>
      </c>
      <c r="D989" s="0" t="s">
        <v>135</v>
      </c>
      <c r="E989" s="0" t="s">
        <v>3024</v>
      </c>
      <c r="F989" s="0" t="s">
        <v>128</v>
      </c>
      <c r="G989" s="0" t="s">
        <v>178</v>
      </c>
      <c r="H989" s="17" t="n">
        <v>46227.5152777778</v>
      </c>
      <c r="I989" s="17" t="n">
        <v>46227.5256944444</v>
      </c>
      <c r="J989" s="17" t="n">
        <v>46227.5277777778</v>
      </c>
      <c r="K989" s="17" t="n">
        <v>46227.5472222222</v>
      </c>
      <c r="L989" s="17" t="n">
        <v>46227.5611111111</v>
      </c>
      <c r="M989" s="17" t="n">
        <v>46227.5847222222</v>
      </c>
      <c r="N989" s="17" t="n">
        <v>46227.6131944444</v>
      </c>
      <c r="O989" s="17" t="n">
        <v>46227.6298611111</v>
      </c>
      <c r="P989" s="17" t="n">
        <v>46227.6388888889</v>
      </c>
      <c r="Q989" s="17" t="n">
        <v>46227.6625</v>
      </c>
      <c r="R989" s="0" t="n">
        <v>358</v>
      </c>
      <c r="S989" s="0" t="n">
        <v>0</v>
      </c>
      <c r="T989" s="0" t="n">
        <v>0</v>
      </c>
      <c r="U989" s="18" t="s">
        <v>130</v>
      </c>
      <c r="V989" s="18" t="s">
        <v>156</v>
      </c>
      <c r="W989" s="0" t="str">
        <f aca="false">IF(AND(X989&gt;=6,X989&lt;14),"A",IF(AND(X989&gt;=14,X989&lt;22),"B","C"))</f>
        <v>A</v>
      </c>
      <c r="X989" s="18" t="n">
        <f aca="false">HOUR(H989)</f>
        <v>12</v>
      </c>
      <c r="Y989" s="18" t="n">
        <f aca="false">ROUND((I989-H989)*1440,0)</f>
        <v>15</v>
      </c>
      <c r="Z989" s="18" t="n">
        <f aca="false">ROUND((J989-I989)*1440,0)</f>
        <v>3</v>
      </c>
      <c r="AA989" s="18" t="n">
        <f aca="false">ROUND((K989-J989)*1440,0)</f>
        <v>28</v>
      </c>
      <c r="AB989" s="18" t="n">
        <f aca="false">ROUND((L989-K989)*1440,0)</f>
        <v>20</v>
      </c>
      <c r="AC989" s="18" t="n">
        <f aca="false">ROUND((M989-L989)*1440,0)</f>
        <v>34</v>
      </c>
      <c r="AD989" s="18" t="n">
        <f aca="false">IF(N989="","",ROUND((N989-M989)*1440,0))</f>
        <v>41</v>
      </c>
      <c r="AE989" s="18" t="n">
        <f aca="false">IF(O989="","",ROUND((O989-N989)*1440,0))</f>
        <v>24</v>
      </c>
      <c r="AF989" s="18" t="n">
        <f aca="false">IF(P989="","",ROUND((P989-O989)*1440,0))</f>
        <v>13</v>
      </c>
      <c r="AG989" s="18" t="n">
        <f aca="false">IF(Q989="","",ROUND((Q989-P989)*1440,0))</f>
        <v>34</v>
      </c>
      <c r="AH989" s="18" t="n">
        <f aca="false">IF(Q989="","",ROUND((Q989-H989)*1440,0))</f>
        <v>212</v>
      </c>
      <c r="AI989" s="19" t="n">
        <f aca="false">ROUND(IF(O989="",Assumptions!$B$25-K989,O989-K989)*24,1)</f>
        <v>2</v>
      </c>
      <c r="AJ989" s="20" t="n">
        <f aca="false">ROUND(MAX(N(Y989)/Assumptions!$C$5, N(Z989)/Assumptions!$C$6, N(AA989)/Assumptions!$C$7, N(AB989)/Assumptions!$C$8, N(AC989)/Assumptions!$C$9, N(AD989)/Assumptions!$C$10, N(AE989)/Assumptions!$C$11, N(AF989)/Assumptions!$C$12, N(AG989)/Assumptions!$C$13),3)</f>
        <v>1.367</v>
      </c>
      <c r="AK989" s="0" t="str">
        <f aca="false">IF(OR(U989="Pending",U989="On Hold"),"Open GRN (awaiting)",IF(AJ989&lt;=1,"Within SLA",IF(ROUND(N(Y989)/Assumptions!$C$5,3)=AJ989,"Gate Wait",IF(ROUND(N(Z989)/Assumptions!$C$6,3)=AJ989,"Dock Wait",IF(ROUND(N(AA989)/Assumptions!$C$7,3)=AJ989,"Unloading",IF(ROUND(N(AB989)/Assumptions!$C$8,3)=AJ989,"Unload-to-QC Wait",IF(ROUND(N(AC989)/Assumptions!$C$9,3)=AJ989,"QC",IF(ROUND(N(AD989)/Assumptions!$C$10,3)=AJ989,"QC-to-GRN Wait",IF(ROUND(N(AE989)/Assumptions!$C$11,3)=AJ989,"GRN Processing",IF(ROUND(N(AF989)/Assumptions!$C$12,3)=AJ989,"GRN-to-Putaway Wait",IF(ROUND(N(AG989)/Assumptions!$C$13,3)=AJ989,"Putaway","Within SLA")))))))))))</f>
        <v>QC-to-GRN Wait</v>
      </c>
    </row>
    <row r="990" customFormat="false" ht="15" hidden="false" customHeight="false" outlineLevel="0" collapsed="false">
      <c r="A990" s="0" t="s">
        <v>3025</v>
      </c>
      <c r="B990" s="0" t="s">
        <v>3026</v>
      </c>
      <c r="C990" s="0" t="s">
        <v>170</v>
      </c>
      <c r="D990" s="0" t="s">
        <v>119</v>
      </c>
      <c r="E990" s="0" t="s">
        <v>3027</v>
      </c>
      <c r="F990" s="0" t="s">
        <v>172</v>
      </c>
      <c r="G990" s="0" t="s">
        <v>122</v>
      </c>
      <c r="H990" s="17" t="n">
        <v>46227.525</v>
      </c>
      <c r="I990" s="17" t="n">
        <v>46227.5416666667</v>
      </c>
      <c r="J990" s="17" t="n">
        <v>46227.5486111111</v>
      </c>
      <c r="K990" s="17" t="n">
        <v>46227.5881944444</v>
      </c>
      <c r="L990" s="17" t="n">
        <v>46227.5965277778</v>
      </c>
      <c r="M990" s="17" t="n">
        <v>46227.6152777778</v>
      </c>
      <c r="N990" s="17" t="n">
        <v>46227.61875</v>
      </c>
      <c r="O990" s="17" t="n">
        <v>46227.6465277778</v>
      </c>
      <c r="P990" s="17" t="n">
        <v>46227.6625</v>
      </c>
      <c r="Q990" s="17" t="n">
        <v>46227.6805555556</v>
      </c>
      <c r="R990" s="0" t="n">
        <v>629</v>
      </c>
      <c r="S990" s="0" t="n">
        <v>0</v>
      </c>
      <c r="T990" s="0" t="n">
        <v>0</v>
      </c>
      <c r="U990" s="18" t="s">
        <v>130</v>
      </c>
      <c r="V990" s="18" t="s">
        <v>139</v>
      </c>
      <c r="W990" s="0" t="str">
        <f aca="false">IF(AND(X990&gt;=6,X990&lt;14),"A",IF(AND(X990&gt;=14,X990&lt;22),"B","C"))</f>
        <v>A</v>
      </c>
      <c r="X990" s="18" t="n">
        <f aca="false">HOUR(H990)</f>
        <v>12</v>
      </c>
      <c r="Y990" s="18" t="n">
        <f aca="false">ROUND((I990-H990)*1440,0)</f>
        <v>24</v>
      </c>
      <c r="Z990" s="18" t="n">
        <f aca="false">ROUND((J990-I990)*1440,0)</f>
        <v>10</v>
      </c>
      <c r="AA990" s="18" t="n">
        <f aca="false">ROUND((K990-J990)*1440,0)</f>
        <v>57</v>
      </c>
      <c r="AB990" s="18" t="n">
        <f aca="false">ROUND((L990-K990)*1440,0)</f>
        <v>12</v>
      </c>
      <c r="AC990" s="18" t="n">
        <f aca="false">ROUND((M990-L990)*1440,0)</f>
        <v>27</v>
      </c>
      <c r="AD990" s="18" t="n">
        <f aca="false">IF(N990="","",ROUND((N990-M990)*1440,0))</f>
        <v>5</v>
      </c>
      <c r="AE990" s="18" t="n">
        <f aca="false">IF(O990="","",ROUND((O990-N990)*1440,0))</f>
        <v>40</v>
      </c>
      <c r="AF990" s="18" t="n">
        <f aca="false">IF(P990="","",ROUND((P990-O990)*1440,0))</f>
        <v>23</v>
      </c>
      <c r="AG990" s="18" t="n">
        <f aca="false">IF(Q990="","",ROUND((Q990-P990)*1440,0))</f>
        <v>26</v>
      </c>
      <c r="AH990" s="18" t="n">
        <f aca="false">IF(Q990="","",ROUND((Q990-H990)*1440,0))</f>
        <v>224</v>
      </c>
      <c r="AI990" s="19" t="n">
        <f aca="false">ROUND(IF(O990="",Assumptions!$B$25-K990,O990-K990)*24,1)</f>
        <v>1.4</v>
      </c>
      <c r="AJ990" s="20" t="n">
        <f aca="false">ROUND(MAX(N(Y990)/Assumptions!$C$5, N(Z990)/Assumptions!$C$6, N(AA990)/Assumptions!$C$7, N(AB990)/Assumptions!$C$8, N(AC990)/Assumptions!$C$9, N(AD990)/Assumptions!$C$10, N(AE990)/Assumptions!$C$11, N(AF990)/Assumptions!$C$12, N(AG990)/Assumptions!$C$13),3)</f>
        <v>1.15</v>
      </c>
      <c r="AK990" s="0" t="str">
        <f aca="false">IF(OR(U990="Pending",U990="On Hold"),"Open GRN (awaiting)",IF(AJ990&lt;=1,"Within SLA",IF(ROUND(N(Y990)/Assumptions!$C$5,3)=AJ990,"Gate Wait",IF(ROUND(N(Z990)/Assumptions!$C$6,3)=AJ990,"Dock Wait",IF(ROUND(N(AA990)/Assumptions!$C$7,3)=AJ990,"Unloading",IF(ROUND(N(AB990)/Assumptions!$C$8,3)=AJ990,"Unload-to-QC Wait",IF(ROUND(N(AC990)/Assumptions!$C$9,3)=AJ990,"QC",IF(ROUND(N(AD990)/Assumptions!$C$10,3)=AJ990,"QC-to-GRN Wait",IF(ROUND(N(AE990)/Assumptions!$C$11,3)=AJ990,"GRN Processing",IF(ROUND(N(AF990)/Assumptions!$C$12,3)=AJ990,"GRN-to-Putaway Wait",IF(ROUND(N(AG990)/Assumptions!$C$13,3)=AJ990,"Putaway","Within SLA")))))))))))</f>
        <v>GRN-to-Putaway Wait</v>
      </c>
    </row>
    <row r="991" customFormat="false" ht="15" hidden="false" customHeight="false" outlineLevel="0" collapsed="false">
      <c r="A991" s="0" t="s">
        <v>3028</v>
      </c>
      <c r="B991" s="0" t="s">
        <v>3029</v>
      </c>
      <c r="C991" s="0" t="s">
        <v>252</v>
      </c>
      <c r="D991" s="0" t="s">
        <v>119</v>
      </c>
      <c r="E991" s="0" t="s">
        <v>2797</v>
      </c>
      <c r="F991" s="0" t="s">
        <v>155</v>
      </c>
      <c r="G991" s="0" t="s">
        <v>122</v>
      </c>
      <c r="H991" s="17" t="n">
        <v>46227.5361111111</v>
      </c>
      <c r="I991" s="17" t="n">
        <v>46227.5645833333</v>
      </c>
      <c r="J991" s="17" t="n">
        <v>46227.5708333333</v>
      </c>
      <c r="K991" s="17" t="n">
        <v>46227.6090277778</v>
      </c>
      <c r="L991" s="17" t="n">
        <v>46227.6125</v>
      </c>
      <c r="M991" s="17" t="n">
        <v>46227.6215277778</v>
      </c>
      <c r="N991" s="17" t="n">
        <v>46227.6645833333</v>
      </c>
      <c r="O991" s="17" t="n">
        <v>46227.6993055556</v>
      </c>
      <c r="P991" s="17" t="n">
        <v>46227.7243055556</v>
      </c>
      <c r="Q991" s="17" t="n">
        <v>46227.7708333333</v>
      </c>
      <c r="R991" s="0" t="n">
        <v>672</v>
      </c>
      <c r="S991" s="0" t="n">
        <v>0</v>
      </c>
      <c r="T991" s="0" t="n">
        <v>0</v>
      </c>
      <c r="U991" s="18" t="s">
        <v>130</v>
      </c>
      <c r="V991" s="18" t="s">
        <v>131</v>
      </c>
      <c r="W991" s="0" t="str">
        <f aca="false">IF(AND(X991&gt;=6,X991&lt;14),"A",IF(AND(X991&gt;=14,X991&lt;22),"B","C"))</f>
        <v>A</v>
      </c>
      <c r="X991" s="18" t="n">
        <f aca="false">HOUR(H991)</f>
        <v>12</v>
      </c>
      <c r="Y991" s="18" t="n">
        <f aca="false">ROUND((I991-H991)*1440,0)</f>
        <v>41</v>
      </c>
      <c r="Z991" s="18" t="n">
        <f aca="false">ROUND((J991-I991)*1440,0)</f>
        <v>9</v>
      </c>
      <c r="AA991" s="18" t="n">
        <f aca="false">ROUND((K991-J991)*1440,0)</f>
        <v>55</v>
      </c>
      <c r="AB991" s="18" t="n">
        <f aca="false">ROUND((L991-K991)*1440,0)</f>
        <v>5</v>
      </c>
      <c r="AC991" s="18" t="n">
        <f aca="false">ROUND((M991-L991)*1440,0)</f>
        <v>13</v>
      </c>
      <c r="AD991" s="18" t="n">
        <f aca="false">IF(N991="","",ROUND((N991-M991)*1440,0))</f>
        <v>62</v>
      </c>
      <c r="AE991" s="18" t="n">
        <f aca="false">IF(O991="","",ROUND((O991-N991)*1440,0))</f>
        <v>50</v>
      </c>
      <c r="AF991" s="18" t="n">
        <f aca="false">IF(P991="","",ROUND((P991-O991)*1440,0))</f>
        <v>36</v>
      </c>
      <c r="AG991" s="18" t="n">
        <f aca="false">IF(Q991="","",ROUND((Q991-P991)*1440,0))</f>
        <v>67</v>
      </c>
      <c r="AH991" s="18" t="n">
        <f aca="false">IF(Q991="","",ROUND((Q991-H991)*1440,0))</f>
        <v>338</v>
      </c>
      <c r="AI991" s="19" t="n">
        <f aca="false">ROUND(IF(O991="",Assumptions!$B$25-K991,O991-K991)*24,1)</f>
        <v>2.2</v>
      </c>
      <c r="AJ991" s="20" t="n">
        <f aca="false">ROUND(MAX(N(Y991)/Assumptions!$C$5, N(Z991)/Assumptions!$C$6, N(AA991)/Assumptions!$C$7, N(AB991)/Assumptions!$C$8, N(AC991)/Assumptions!$C$9, N(AD991)/Assumptions!$C$10, N(AE991)/Assumptions!$C$11, N(AF991)/Assumptions!$C$12, N(AG991)/Assumptions!$C$13),3)</f>
        <v>2.067</v>
      </c>
      <c r="AK991" s="0" t="str">
        <f aca="false">IF(OR(U991="Pending",U991="On Hold"),"Open GRN (awaiting)",IF(AJ991&lt;=1,"Within SLA",IF(ROUND(N(Y991)/Assumptions!$C$5,3)=AJ991,"Gate Wait",IF(ROUND(N(Z991)/Assumptions!$C$6,3)=AJ991,"Dock Wait",IF(ROUND(N(AA991)/Assumptions!$C$7,3)=AJ991,"Unloading",IF(ROUND(N(AB991)/Assumptions!$C$8,3)=AJ991,"Unload-to-QC Wait",IF(ROUND(N(AC991)/Assumptions!$C$9,3)=AJ991,"QC",IF(ROUND(N(AD991)/Assumptions!$C$10,3)=AJ991,"QC-to-GRN Wait",IF(ROUND(N(AE991)/Assumptions!$C$11,3)=AJ991,"GRN Processing",IF(ROUND(N(AF991)/Assumptions!$C$12,3)=AJ991,"GRN-to-Putaway Wait",IF(ROUND(N(AG991)/Assumptions!$C$13,3)=AJ991,"Putaway","Within SLA")))))))))))</f>
        <v>QC-to-GRN Wait</v>
      </c>
    </row>
    <row r="992" customFormat="false" ht="15" hidden="false" customHeight="false" outlineLevel="0" collapsed="false">
      <c r="A992" s="0" t="s">
        <v>3030</v>
      </c>
      <c r="B992" s="0" t="s">
        <v>3031</v>
      </c>
      <c r="C992" s="0" t="s">
        <v>286</v>
      </c>
      <c r="D992" s="0" t="s">
        <v>135</v>
      </c>
      <c r="E992" s="0" t="s">
        <v>3032</v>
      </c>
      <c r="F992" s="0" t="s">
        <v>121</v>
      </c>
      <c r="G992" s="0" t="s">
        <v>178</v>
      </c>
      <c r="H992" s="17" t="n">
        <v>46227.54375</v>
      </c>
      <c r="I992" s="17" t="n">
        <v>46227.5513888889</v>
      </c>
      <c r="J992" s="17" t="n">
        <v>46227.5576388889</v>
      </c>
      <c r="K992" s="17" t="n">
        <v>46227.5902777778</v>
      </c>
      <c r="L992" s="17" t="n">
        <v>46227.6006944445</v>
      </c>
      <c r="M992" s="17" t="n">
        <v>46227.6145833333</v>
      </c>
      <c r="N992" s="17" t="n">
        <v>46227.6694444444</v>
      </c>
      <c r="O992" s="17" t="n">
        <v>46227.6895833333</v>
      </c>
      <c r="P992" s="17" t="n">
        <v>46227.6979166667</v>
      </c>
      <c r="Q992" s="17" t="n">
        <v>46227.7083333333</v>
      </c>
      <c r="R992" s="0" t="n">
        <v>380</v>
      </c>
      <c r="S992" s="0" t="n">
        <v>0</v>
      </c>
      <c r="T992" s="0" t="n">
        <v>0</v>
      </c>
      <c r="U992" s="18" t="s">
        <v>130</v>
      </c>
      <c r="V992" s="18" t="s">
        <v>131</v>
      </c>
      <c r="W992" s="0" t="str">
        <f aca="false">IF(AND(X992&gt;=6,X992&lt;14),"A",IF(AND(X992&gt;=14,X992&lt;22),"B","C"))</f>
        <v>A</v>
      </c>
      <c r="X992" s="18" t="n">
        <f aca="false">HOUR(H992)</f>
        <v>13</v>
      </c>
      <c r="Y992" s="18" t="n">
        <f aca="false">ROUND((I992-H992)*1440,0)</f>
        <v>11</v>
      </c>
      <c r="Z992" s="18" t="n">
        <f aca="false">ROUND((J992-I992)*1440,0)</f>
        <v>9</v>
      </c>
      <c r="AA992" s="18" t="n">
        <f aca="false">ROUND((K992-J992)*1440,0)</f>
        <v>47</v>
      </c>
      <c r="AB992" s="18" t="n">
        <f aca="false">ROUND((L992-K992)*1440,0)</f>
        <v>15</v>
      </c>
      <c r="AC992" s="18" t="n">
        <f aca="false">ROUND((M992-L992)*1440,0)</f>
        <v>20</v>
      </c>
      <c r="AD992" s="18" t="n">
        <f aca="false">IF(N992="","",ROUND((N992-M992)*1440,0))</f>
        <v>79</v>
      </c>
      <c r="AE992" s="18" t="n">
        <f aca="false">IF(O992="","",ROUND((O992-N992)*1440,0))</f>
        <v>29</v>
      </c>
      <c r="AF992" s="18" t="n">
        <f aca="false">IF(P992="","",ROUND((P992-O992)*1440,0))</f>
        <v>12</v>
      </c>
      <c r="AG992" s="18" t="n">
        <f aca="false">IF(Q992="","",ROUND((Q992-P992)*1440,0))</f>
        <v>15</v>
      </c>
      <c r="AH992" s="18" t="n">
        <f aca="false">IF(Q992="","",ROUND((Q992-H992)*1440,0))</f>
        <v>237</v>
      </c>
      <c r="AI992" s="19" t="n">
        <f aca="false">ROUND(IF(O992="",Assumptions!$B$25-K992,O992-K992)*24,1)</f>
        <v>2.4</v>
      </c>
      <c r="AJ992" s="20" t="n">
        <f aca="false">ROUND(MAX(N(Y992)/Assumptions!$C$5, N(Z992)/Assumptions!$C$6, N(AA992)/Assumptions!$C$7, N(AB992)/Assumptions!$C$8, N(AC992)/Assumptions!$C$9, N(AD992)/Assumptions!$C$10, N(AE992)/Assumptions!$C$11, N(AF992)/Assumptions!$C$12, N(AG992)/Assumptions!$C$13),3)</f>
        <v>2.633</v>
      </c>
      <c r="AK992" s="0" t="str">
        <f aca="false">IF(OR(U992="Pending",U992="On Hold"),"Open GRN (awaiting)",IF(AJ992&lt;=1,"Within SLA",IF(ROUND(N(Y992)/Assumptions!$C$5,3)=AJ992,"Gate Wait",IF(ROUND(N(Z992)/Assumptions!$C$6,3)=AJ992,"Dock Wait",IF(ROUND(N(AA992)/Assumptions!$C$7,3)=AJ992,"Unloading",IF(ROUND(N(AB992)/Assumptions!$C$8,3)=AJ992,"Unload-to-QC Wait",IF(ROUND(N(AC992)/Assumptions!$C$9,3)=AJ992,"QC",IF(ROUND(N(AD992)/Assumptions!$C$10,3)=AJ992,"QC-to-GRN Wait",IF(ROUND(N(AE992)/Assumptions!$C$11,3)=AJ992,"GRN Processing",IF(ROUND(N(AF992)/Assumptions!$C$12,3)=AJ992,"GRN-to-Putaway Wait",IF(ROUND(N(AG992)/Assumptions!$C$13,3)=AJ992,"Putaway","Within SLA")))))))))))</f>
        <v>QC-to-GRN Wait</v>
      </c>
    </row>
    <row r="993" customFormat="false" ht="15" hidden="false" customHeight="false" outlineLevel="0" collapsed="false">
      <c r="A993" s="0" t="s">
        <v>3033</v>
      </c>
      <c r="B993" s="0" t="s">
        <v>3034</v>
      </c>
      <c r="C993" s="0" t="s">
        <v>134</v>
      </c>
      <c r="D993" s="0" t="s">
        <v>135</v>
      </c>
      <c r="E993" s="0" t="s">
        <v>1723</v>
      </c>
      <c r="F993" s="0" t="s">
        <v>149</v>
      </c>
      <c r="G993" s="0" t="s">
        <v>138</v>
      </c>
      <c r="H993" s="17" t="n">
        <v>46227.5590277778</v>
      </c>
      <c r="I993" s="17" t="n">
        <v>46227.5729166667</v>
      </c>
      <c r="J993" s="17" t="n">
        <v>46227.5770833333</v>
      </c>
      <c r="K993" s="17" t="n">
        <v>46227.6006944445</v>
      </c>
      <c r="L993" s="17" t="n">
        <v>46227.6055555556</v>
      </c>
      <c r="M993" s="17" t="n">
        <v>46227.6215277778</v>
      </c>
      <c r="N993" s="17" t="n">
        <v>46227.6659722222</v>
      </c>
      <c r="O993" s="17" t="n">
        <v>46227.6861111111</v>
      </c>
      <c r="P993" s="17" t="n">
        <v>46227.6916666667</v>
      </c>
      <c r="Q993" s="17" t="n">
        <v>46227.7180555556</v>
      </c>
      <c r="R993" s="0" t="n">
        <v>534</v>
      </c>
      <c r="S993" s="0" t="n">
        <v>0</v>
      </c>
      <c r="T993" s="0" t="n">
        <v>0</v>
      </c>
      <c r="U993" s="18" t="s">
        <v>130</v>
      </c>
      <c r="V993" s="18" t="s">
        <v>131</v>
      </c>
      <c r="W993" s="0" t="str">
        <f aca="false">IF(AND(X993&gt;=6,X993&lt;14),"A",IF(AND(X993&gt;=14,X993&lt;22),"B","C"))</f>
        <v>A</v>
      </c>
      <c r="X993" s="18" t="n">
        <f aca="false">HOUR(H993)</f>
        <v>13</v>
      </c>
      <c r="Y993" s="18" t="n">
        <f aca="false">ROUND((I993-H993)*1440,0)</f>
        <v>20</v>
      </c>
      <c r="Z993" s="18" t="n">
        <f aca="false">ROUND((J993-I993)*1440,0)</f>
        <v>6</v>
      </c>
      <c r="AA993" s="18" t="n">
        <f aca="false">ROUND((K993-J993)*1440,0)</f>
        <v>34</v>
      </c>
      <c r="AB993" s="18" t="n">
        <f aca="false">ROUND((L993-K993)*1440,0)</f>
        <v>7</v>
      </c>
      <c r="AC993" s="18" t="n">
        <f aca="false">ROUND((M993-L993)*1440,0)</f>
        <v>23</v>
      </c>
      <c r="AD993" s="18" t="n">
        <f aca="false">IF(N993="","",ROUND((N993-M993)*1440,0))</f>
        <v>64</v>
      </c>
      <c r="AE993" s="18" t="n">
        <f aca="false">IF(O993="","",ROUND((O993-N993)*1440,0))</f>
        <v>29</v>
      </c>
      <c r="AF993" s="18" t="n">
        <f aca="false">IF(P993="","",ROUND((P993-O993)*1440,0))</f>
        <v>8</v>
      </c>
      <c r="AG993" s="18" t="n">
        <f aca="false">IF(Q993="","",ROUND((Q993-P993)*1440,0))</f>
        <v>38</v>
      </c>
      <c r="AH993" s="18" t="n">
        <f aca="false">IF(Q993="","",ROUND((Q993-H993)*1440,0))</f>
        <v>229</v>
      </c>
      <c r="AI993" s="19" t="n">
        <f aca="false">ROUND(IF(O993="",Assumptions!$B$25-K993,O993-K993)*24,1)</f>
        <v>2</v>
      </c>
      <c r="AJ993" s="20" t="n">
        <f aca="false">ROUND(MAX(N(Y993)/Assumptions!$C$5, N(Z993)/Assumptions!$C$6, N(AA993)/Assumptions!$C$7, N(AB993)/Assumptions!$C$8, N(AC993)/Assumptions!$C$9, N(AD993)/Assumptions!$C$10, N(AE993)/Assumptions!$C$11, N(AF993)/Assumptions!$C$12, N(AG993)/Assumptions!$C$13),3)</f>
        <v>2.133</v>
      </c>
      <c r="AK993" s="0" t="str">
        <f aca="false">IF(OR(U993="Pending",U993="On Hold"),"Open GRN (awaiting)",IF(AJ993&lt;=1,"Within SLA",IF(ROUND(N(Y993)/Assumptions!$C$5,3)=AJ993,"Gate Wait",IF(ROUND(N(Z993)/Assumptions!$C$6,3)=AJ993,"Dock Wait",IF(ROUND(N(AA993)/Assumptions!$C$7,3)=AJ993,"Unloading",IF(ROUND(N(AB993)/Assumptions!$C$8,3)=AJ993,"Unload-to-QC Wait",IF(ROUND(N(AC993)/Assumptions!$C$9,3)=AJ993,"QC",IF(ROUND(N(AD993)/Assumptions!$C$10,3)=AJ993,"QC-to-GRN Wait",IF(ROUND(N(AE993)/Assumptions!$C$11,3)=AJ993,"GRN Processing",IF(ROUND(N(AF993)/Assumptions!$C$12,3)=AJ993,"GRN-to-Putaway Wait",IF(ROUND(N(AG993)/Assumptions!$C$13,3)=AJ993,"Putaway","Within SLA")))))))))))</f>
        <v>QC-to-GRN Wait</v>
      </c>
    </row>
    <row r="994" customFormat="false" ht="15" hidden="false" customHeight="false" outlineLevel="0" collapsed="false">
      <c r="A994" s="0" t="s">
        <v>3035</v>
      </c>
      <c r="B994" s="0" t="s">
        <v>3036</v>
      </c>
      <c r="C994" s="0" t="s">
        <v>153</v>
      </c>
      <c r="D994" s="0" t="s">
        <v>119</v>
      </c>
      <c r="E994" s="0" t="s">
        <v>3037</v>
      </c>
      <c r="F994" s="0" t="s">
        <v>155</v>
      </c>
      <c r="G994" s="0" t="s">
        <v>129</v>
      </c>
      <c r="H994" s="17" t="n">
        <v>46227.5736111111</v>
      </c>
      <c r="I994" s="17" t="n">
        <v>46227.6381944444</v>
      </c>
      <c r="J994" s="17" t="n">
        <v>46227.6416666667</v>
      </c>
      <c r="K994" s="17" t="n">
        <v>46227.7083333333</v>
      </c>
      <c r="L994" s="17" t="n">
        <v>46227.7131944444</v>
      </c>
      <c r="M994" s="17" t="n">
        <v>46227.7486111111</v>
      </c>
      <c r="N994" s="17" t="n">
        <v>46227.8027777778</v>
      </c>
      <c r="O994" s="17" t="n">
        <v>46227.8875</v>
      </c>
      <c r="P994" s="17" t="n">
        <v>46227.8923611111</v>
      </c>
      <c r="Q994" s="17" t="n">
        <v>46227.90625</v>
      </c>
      <c r="R994" s="0" t="n">
        <v>1348</v>
      </c>
      <c r="S994" s="0" t="n">
        <v>58</v>
      </c>
      <c r="T994" s="0" t="n">
        <v>0</v>
      </c>
      <c r="U994" s="18" t="s">
        <v>123</v>
      </c>
      <c r="V994" s="18" t="s">
        <v>139</v>
      </c>
      <c r="W994" s="0" t="str">
        <f aca="false">IF(AND(X994&gt;=6,X994&lt;14),"A",IF(AND(X994&gt;=14,X994&lt;22),"B","C"))</f>
        <v>A</v>
      </c>
      <c r="X994" s="18" t="n">
        <f aca="false">HOUR(H994)</f>
        <v>13</v>
      </c>
      <c r="Y994" s="18" t="n">
        <f aca="false">ROUND((I994-H994)*1440,0)</f>
        <v>93</v>
      </c>
      <c r="Z994" s="18" t="n">
        <f aca="false">ROUND((J994-I994)*1440,0)</f>
        <v>5</v>
      </c>
      <c r="AA994" s="18" t="n">
        <f aca="false">ROUND((K994-J994)*1440,0)</f>
        <v>96</v>
      </c>
      <c r="AB994" s="18" t="n">
        <f aca="false">ROUND((L994-K994)*1440,0)</f>
        <v>7</v>
      </c>
      <c r="AC994" s="18" t="n">
        <f aca="false">ROUND((M994-L994)*1440,0)</f>
        <v>51</v>
      </c>
      <c r="AD994" s="18" t="n">
        <f aca="false">IF(N994="","",ROUND((N994-M994)*1440,0))</f>
        <v>78</v>
      </c>
      <c r="AE994" s="18" t="n">
        <f aca="false">IF(O994="","",ROUND((O994-N994)*1440,0))</f>
        <v>122</v>
      </c>
      <c r="AF994" s="18" t="n">
        <f aca="false">IF(P994="","",ROUND((P994-O994)*1440,0))</f>
        <v>7</v>
      </c>
      <c r="AG994" s="18" t="n">
        <f aca="false">IF(Q994="","",ROUND((Q994-P994)*1440,0))</f>
        <v>20</v>
      </c>
      <c r="AH994" s="18" t="n">
        <f aca="false">IF(Q994="","",ROUND((Q994-H994)*1440,0))</f>
        <v>479</v>
      </c>
      <c r="AI994" s="19" t="n">
        <f aca="false">ROUND(IF(O994="",Assumptions!$B$25-K994,O994-K994)*24,1)</f>
        <v>4.3</v>
      </c>
      <c r="AJ994" s="20" t="n">
        <f aca="false">ROUND(MAX(N(Y994)/Assumptions!$C$5, N(Z994)/Assumptions!$C$6, N(AA994)/Assumptions!$C$7, N(AB994)/Assumptions!$C$8, N(AC994)/Assumptions!$C$9, N(AD994)/Assumptions!$C$10, N(AE994)/Assumptions!$C$11, N(AF994)/Assumptions!$C$12, N(AG994)/Assumptions!$C$13),3)</f>
        <v>3.1</v>
      </c>
      <c r="AK994" s="0" t="str">
        <f aca="false">IF(OR(U994="Pending",U994="On Hold"),"Open GRN (awaiting)",IF(AJ994&lt;=1,"Within SLA",IF(ROUND(N(Y994)/Assumptions!$C$5,3)=AJ994,"Gate Wait",IF(ROUND(N(Z994)/Assumptions!$C$6,3)=AJ994,"Dock Wait",IF(ROUND(N(AA994)/Assumptions!$C$7,3)=AJ994,"Unloading",IF(ROUND(N(AB994)/Assumptions!$C$8,3)=AJ994,"Unload-to-QC Wait",IF(ROUND(N(AC994)/Assumptions!$C$9,3)=AJ994,"QC",IF(ROUND(N(AD994)/Assumptions!$C$10,3)=AJ994,"QC-to-GRN Wait",IF(ROUND(N(AE994)/Assumptions!$C$11,3)=AJ994,"GRN Processing",IF(ROUND(N(AF994)/Assumptions!$C$12,3)=AJ994,"GRN-to-Putaway Wait",IF(ROUND(N(AG994)/Assumptions!$C$13,3)=AJ994,"Putaway","Within SLA")))))))))))</f>
        <v>Gate Wait</v>
      </c>
    </row>
    <row r="995" customFormat="false" ht="15" hidden="false" customHeight="false" outlineLevel="0" collapsed="false">
      <c r="A995" s="0" t="s">
        <v>3038</v>
      </c>
      <c r="B995" s="0" t="s">
        <v>3039</v>
      </c>
      <c r="C995" s="0" t="s">
        <v>218</v>
      </c>
      <c r="D995" s="0" t="s">
        <v>135</v>
      </c>
      <c r="E995" s="0" t="s">
        <v>3040</v>
      </c>
      <c r="F995" s="0" t="s">
        <v>137</v>
      </c>
      <c r="G995" s="0" t="s">
        <v>178</v>
      </c>
      <c r="H995" s="17" t="n">
        <v>46227.6076388889</v>
      </c>
      <c r="I995" s="17" t="n">
        <v>46227.6375</v>
      </c>
      <c r="J995" s="17" t="n">
        <v>46227.6430555556</v>
      </c>
      <c r="K995" s="17" t="n">
        <v>46227.6784722222</v>
      </c>
      <c r="L995" s="17" t="n">
        <v>46227.7020833333</v>
      </c>
      <c r="M995" s="17" t="n">
        <v>46227.71875</v>
      </c>
      <c r="N995" s="17" t="n">
        <v>46227.7444444444</v>
      </c>
      <c r="O995" s="17" t="n">
        <v>46227.7875</v>
      </c>
      <c r="P995" s="17" t="n">
        <v>46227.7923611111</v>
      </c>
      <c r="Q995" s="17" t="n">
        <v>46227.8131944445</v>
      </c>
      <c r="R995" s="0" t="n">
        <v>2123</v>
      </c>
      <c r="S995" s="0" t="n">
        <v>0</v>
      </c>
      <c r="T995" s="0" t="n">
        <v>0</v>
      </c>
      <c r="U995" s="18" t="s">
        <v>130</v>
      </c>
      <c r="V995" s="18" t="s">
        <v>139</v>
      </c>
      <c r="W995" s="0" t="str">
        <f aca="false">IF(AND(X995&gt;=6,X995&lt;14),"A",IF(AND(X995&gt;=14,X995&lt;22),"B","C"))</f>
        <v>B</v>
      </c>
      <c r="X995" s="18" t="n">
        <f aca="false">HOUR(H995)</f>
        <v>14</v>
      </c>
      <c r="Y995" s="18" t="n">
        <f aca="false">ROUND((I995-H995)*1440,0)</f>
        <v>43</v>
      </c>
      <c r="Z995" s="18" t="n">
        <f aca="false">ROUND((J995-I995)*1440,0)</f>
        <v>8</v>
      </c>
      <c r="AA995" s="18" t="n">
        <f aca="false">ROUND((K995-J995)*1440,0)</f>
        <v>51</v>
      </c>
      <c r="AB995" s="18" t="n">
        <f aca="false">ROUND((L995-K995)*1440,0)</f>
        <v>34</v>
      </c>
      <c r="AC995" s="18" t="n">
        <f aca="false">ROUND((M995-L995)*1440,0)</f>
        <v>24</v>
      </c>
      <c r="AD995" s="18" t="n">
        <f aca="false">IF(N995="","",ROUND((N995-M995)*1440,0))</f>
        <v>37</v>
      </c>
      <c r="AE995" s="18" t="n">
        <f aca="false">IF(O995="","",ROUND((O995-N995)*1440,0))</f>
        <v>62</v>
      </c>
      <c r="AF995" s="18" t="n">
        <f aca="false">IF(P995="","",ROUND((P995-O995)*1440,0))</f>
        <v>7</v>
      </c>
      <c r="AG995" s="18" t="n">
        <f aca="false">IF(Q995="","",ROUND((Q995-P995)*1440,0))</f>
        <v>30</v>
      </c>
      <c r="AH995" s="18" t="n">
        <f aca="false">IF(Q995="","",ROUND((Q995-H995)*1440,0))</f>
        <v>296</v>
      </c>
      <c r="AI995" s="19" t="n">
        <f aca="false">ROUND(IF(O995="",Assumptions!$B$25-K995,O995-K995)*24,1)</f>
        <v>2.6</v>
      </c>
      <c r="AJ995" s="20" t="n">
        <f aca="false">ROUND(MAX(N(Y995)/Assumptions!$C$5, N(Z995)/Assumptions!$C$6, N(AA995)/Assumptions!$C$7, N(AB995)/Assumptions!$C$8, N(AC995)/Assumptions!$C$9, N(AD995)/Assumptions!$C$10, N(AE995)/Assumptions!$C$11, N(AF995)/Assumptions!$C$12, N(AG995)/Assumptions!$C$13),3)</f>
        <v>2.267</v>
      </c>
      <c r="AK995" s="0" t="str">
        <f aca="false">IF(OR(U995="Pending",U995="On Hold"),"Open GRN (awaiting)",IF(AJ995&lt;=1,"Within SLA",IF(ROUND(N(Y995)/Assumptions!$C$5,3)=AJ995,"Gate Wait",IF(ROUND(N(Z995)/Assumptions!$C$6,3)=AJ995,"Dock Wait",IF(ROUND(N(AA995)/Assumptions!$C$7,3)=AJ995,"Unloading",IF(ROUND(N(AB995)/Assumptions!$C$8,3)=AJ995,"Unload-to-QC Wait",IF(ROUND(N(AC995)/Assumptions!$C$9,3)=AJ995,"QC",IF(ROUND(N(AD995)/Assumptions!$C$10,3)=AJ995,"QC-to-GRN Wait",IF(ROUND(N(AE995)/Assumptions!$C$11,3)=AJ995,"GRN Processing",IF(ROUND(N(AF995)/Assumptions!$C$12,3)=AJ995,"GRN-to-Putaway Wait",IF(ROUND(N(AG995)/Assumptions!$C$13,3)=AJ995,"Putaway","Within SLA")))))))))))</f>
        <v>Unload-to-QC Wait</v>
      </c>
    </row>
    <row r="996" customFormat="false" ht="15" hidden="false" customHeight="false" outlineLevel="0" collapsed="false">
      <c r="A996" s="0" t="s">
        <v>3041</v>
      </c>
      <c r="B996" s="0" t="s">
        <v>3042</v>
      </c>
      <c r="C996" s="0" t="s">
        <v>218</v>
      </c>
      <c r="D996" s="0" t="s">
        <v>119</v>
      </c>
      <c r="E996" s="0" t="s">
        <v>3043</v>
      </c>
      <c r="F996" s="0" t="s">
        <v>137</v>
      </c>
      <c r="G996" s="0" t="s">
        <v>129</v>
      </c>
      <c r="H996" s="17" t="n">
        <v>46227.6090277778</v>
      </c>
      <c r="I996" s="17" t="n">
        <v>46227.6270833333</v>
      </c>
      <c r="J996" s="17" t="n">
        <v>46227.6326388889</v>
      </c>
      <c r="K996" s="17" t="n">
        <v>46227.6743055556</v>
      </c>
      <c r="L996" s="17" t="n">
        <v>46227.6833333333</v>
      </c>
      <c r="M996" s="17" t="n">
        <v>46227.7152777778</v>
      </c>
      <c r="N996" s="17" t="n">
        <v>46227.8076388889</v>
      </c>
      <c r="O996" s="17" t="n">
        <v>46227.8368055556</v>
      </c>
      <c r="P996" s="17" t="n">
        <v>46227.8548611111</v>
      </c>
      <c r="Q996" s="17" t="n">
        <v>46227.8708333333</v>
      </c>
      <c r="R996" s="0" t="n">
        <v>1710</v>
      </c>
      <c r="S996" s="0" t="n">
        <v>0</v>
      </c>
      <c r="T996" s="0" t="n">
        <v>0</v>
      </c>
      <c r="U996" s="18" t="s">
        <v>130</v>
      </c>
      <c r="V996" s="18" t="s">
        <v>144</v>
      </c>
      <c r="W996" s="0" t="str">
        <f aca="false">IF(AND(X996&gt;=6,X996&lt;14),"A",IF(AND(X996&gt;=14,X996&lt;22),"B","C"))</f>
        <v>B</v>
      </c>
      <c r="X996" s="18" t="n">
        <f aca="false">HOUR(H996)</f>
        <v>14</v>
      </c>
      <c r="Y996" s="18" t="n">
        <f aca="false">ROUND((I996-H996)*1440,0)</f>
        <v>26</v>
      </c>
      <c r="Z996" s="18" t="n">
        <f aca="false">ROUND((J996-I996)*1440,0)</f>
        <v>8</v>
      </c>
      <c r="AA996" s="18" t="n">
        <f aca="false">ROUND((K996-J996)*1440,0)</f>
        <v>60</v>
      </c>
      <c r="AB996" s="18" t="n">
        <f aca="false">ROUND((L996-K996)*1440,0)</f>
        <v>13</v>
      </c>
      <c r="AC996" s="18" t="n">
        <f aca="false">ROUND((M996-L996)*1440,0)</f>
        <v>46</v>
      </c>
      <c r="AD996" s="18" t="n">
        <f aca="false">IF(N996="","",ROUND((N996-M996)*1440,0))</f>
        <v>133</v>
      </c>
      <c r="AE996" s="18" t="n">
        <f aca="false">IF(O996="","",ROUND((O996-N996)*1440,0))</f>
        <v>42</v>
      </c>
      <c r="AF996" s="18" t="n">
        <f aca="false">IF(P996="","",ROUND((P996-O996)*1440,0))</f>
        <v>26</v>
      </c>
      <c r="AG996" s="18" t="n">
        <f aca="false">IF(Q996="","",ROUND((Q996-P996)*1440,0))</f>
        <v>23</v>
      </c>
      <c r="AH996" s="18" t="n">
        <f aca="false">IF(Q996="","",ROUND((Q996-H996)*1440,0))</f>
        <v>377</v>
      </c>
      <c r="AI996" s="19" t="n">
        <f aca="false">ROUND(IF(O996="",Assumptions!$B$25-K996,O996-K996)*24,1)</f>
        <v>3.9</v>
      </c>
      <c r="AJ996" s="20" t="n">
        <f aca="false">ROUND(MAX(N(Y996)/Assumptions!$C$5, N(Z996)/Assumptions!$C$6, N(AA996)/Assumptions!$C$7, N(AB996)/Assumptions!$C$8, N(AC996)/Assumptions!$C$9, N(AD996)/Assumptions!$C$10, N(AE996)/Assumptions!$C$11, N(AF996)/Assumptions!$C$12, N(AG996)/Assumptions!$C$13),3)</f>
        <v>4.433</v>
      </c>
      <c r="AK996" s="0" t="str">
        <f aca="false">IF(OR(U996="Pending",U996="On Hold"),"Open GRN (awaiting)",IF(AJ996&lt;=1,"Within SLA",IF(ROUND(N(Y996)/Assumptions!$C$5,3)=AJ996,"Gate Wait",IF(ROUND(N(Z996)/Assumptions!$C$6,3)=AJ996,"Dock Wait",IF(ROUND(N(AA996)/Assumptions!$C$7,3)=AJ996,"Unloading",IF(ROUND(N(AB996)/Assumptions!$C$8,3)=AJ996,"Unload-to-QC Wait",IF(ROUND(N(AC996)/Assumptions!$C$9,3)=AJ996,"QC",IF(ROUND(N(AD996)/Assumptions!$C$10,3)=AJ996,"QC-to-GRN Wait",IF(ROUND(N(AE996)/Assumptions!$C$11,3)=AJ996,"GRN Processing",IF(ROUND(N(AF996)/Assumptions!$C$12,3)=AJ996,"GRN-to-Putaway Wait",IF(ROUND(N(AG996)/Assumptions!$C$13,3)=AJ996,"Putaway","Within SLA")))))))))))</f>
        <v>QC-to-GRN Wait</v>
      </c>
    </row>
    <row r="997" customFormat="false" ht="15" hidden="false" customHeight="false" outlineLevel="0" collapsed="false">
      <c r="A997" s="0" t="s">
        <v>3044</v>
      </c>
      <c r="B997" s="0" t="s">
        <v>3045</v>
      </c>
      <c r="C997" s="0" t="s">
        <v>153</v>
      </c>
      <c r="D997" s="0" t="s">
        <v>119</v>
      </c>
      <c r="E997" s="0" t="s">
        <v>2998</v>
      </c>
      <c r="F997" s="0" t="s">
        <v>155</v>
      </c>
      <c r="G997" s="0" t="s">
        <v>122</v>
      </c>
      <c r="H997" s="17" t="n">
        <v>46227.6125</v>
      </c>
      <c r="I997" s="17" t="n">
        <v>46227.6368055556</v>
      </c>
      <c r="J997" s="17" t="n">
        <v>46227.6416666667</v>
      </c>
      <c r="K997" s="17" t="n">
        <v>46227.6722222222</v>
      </c>
      <c r="L997" s="17" t="n">
        <v>46227.6847222222</v>
      </c>
      <c r="M997" s="17" t="n">
        <v>46227.73125</v>
      </c>
      <c r="N997" s="17" t="n">
        <v>46227.7472222222</v>
      </c>
      <c r="O997" s="17" t="n">
        <v>46227.7875</v>
      </c>
      <c r="P997" s="17" t="n">
        <v>46227.7951388889</v>
      </c>
      <c r="Q997" s="17" t="n">
        <v>46227.8111111111</v>
      </c>
      <c r="R997" s="0" t="n">
        <v>695</v>
      </c>
      <c r="S997" s="0" t="n">
        <v>0</v>
      </c>
      <c r="T997" s="0" t="n">
        <v>27</v>
      </c>
      <c r="U997" s="18" t="s">
        <v>123</v>
      </c>
      <c r="V997" s="18" t="s">
        <v>82</v>
      </c>
      <c r="W997" s="0" t="str">
        <f aca="false">IF(AND(X997&gt;=6,X997&lt;14),"A",IF(AND(X997&gt;=14,X997&lt;22),"B","C"))</f>
        <v>B</v>
      </c>
      <c r="X997" s="18" t="n">
        <f aca="false">HOUR(H997)</f>
        <v>14</v>
      </c>
      <c r="Y997" s="18" t="n">
        <f aca="false">ROUND((I997-H997)*1440,0)</f>
        <v>35</v>
      </c>
      <c r="Z997" s="18" t="n">
        <f aca="false">ROUND((J997-I997)*1440,0)</f>
        <v>7</v>
      </c>
      <c r="AA997" s="18" t="n">
        <f aca="false">ROUND((K997-J997)*1440,0)</f>
        <v>44</v>
      </c>
      <c r="AB997" s="18" t="n">
        <f aca="false">ROUND((L997-K997)*1440,0)</f>
        <v>18</v>
      </c>
      <c r="AC997" s="18" t="n">
        <f aca="false">ROUND((M997-L997)*1440,0)</f>
        <v>67</v>
      </c>
      <c r="AD997" s="18" t="n">
        <f aca="false">IF(N997="","",ROUND((N997-M997)*1440,0))</f>
        <v>23</v>
      </c>
      <c r="AE997" s="18" t="n">
        <f aca="false">IF(O997="","",ROUND((O997-N997)*1440,0))</f>
        <v>58</v>
      </c>
      <c r="AF997" s="18" t="n">
        <f aca="false">IF(P997="","",ROUND((P997-O997)*1440,0))</f>
        <v>11</v>
      </c>
      <c r="AG997" s="18" t="n">
        <f aca="false">IF(Q997="","",ROUND((Q997-P997)*1440,0))</f>
        <v>23</v>
      </c>
      <c r="AH997" s="18" t="n">
        <f aca="false">IF(Q997="","",ROUND((Q997-H997)*1440,0))</f>
        <v>286</v>
      </c>
      <c r="AI997" s="19" t="n">
        <f aca="false">ROUND(IF(O997="",Assumptions!$B$25-K997,O997-K997)*24,1)</f>
        <v>2.8</v>
      </c>
      <c r="AJ997" s="20" t="n">
        <f aca="false">ROUND(MAX(N(Y997)/Assumptions!$C$5, N(Z997)/Assumptions!$C$6, N(AA997)/Assumptions!$C$7, N(AB997)/Assumptions!$C$8, N(AC997)/Assumptions!$C$9, N(AD997)/Assumptions!$C$10, N(AE997)/Assumptions!$C$11, N(AF997)/Assumptions!$C$12, N(AG997)/Assumptions!$C$13),3)</f>
        <v>1.489</v>
      </c>
      <c r="AK997" s="0" t="str">
        <f aca="false">IF(OR(U997="Pending",U997="On Hold"),"Open GRN (awaiting)",IF(AJ997&lt;=1,"Within SLA",IF(ROUND(N(Y997)/Assumptions!$C$5,3)=AJ997,"Gate Wait",IF(ROUND(N(Z997)/Assumptions!$C$6,3)=AJ997,"Dock Wait",IF(ROUND(N(AA997)/Assumptions!$C$7,3)=AJ997,"Unloading",IF(ROUND(N(AB997)/Assumptions!$C$8,3)=AJ997,"Unload-to-QC Wait",IF(ROUND(N(AC997)/Assumptions!$C$9,3)=AJ997,"QC",IF(ROUND(N(AD997)/Assumptions!$C$10,3)=AJ997,"QC-to-GRN Wait",IF(ROUND(N(AE997)/Assumptions!$C$11,3)=AJ997,"GRN Processing",IF(ROUND(N(AF997)/Assumptions!$C$12,3)=AJ997,"GRN-to-Putaway Wait",IF(ROUND(N(AG997)/Assumptions!$C$13,3)=AJ997,"Putaway","Within SLA")))))))))))</f>
        <v>QC</v>
      </c>
    </row>
    <row r="998" customFormat="false" ht="15" hidden="false" customHeight="false" outlineLevel="0" collapsed="false">
      <c r="A998" s="0" t="s">
        <v>3046</v>
      </c>
      <c r="B998" s="0" t="s">
        <v>3047</v>
      </c>
      <c r="C998" s="0" t="s">
        <v>218</v>
      </c>
      <c r="D998" s="0" t="s">
        <v>147</v>
      </c>
      <c r="E998" s="0" t="s">
        <v>1263</v>
      </c>
      <c r="F998" s="0" t="s">
        <v>177</v>
      </c>
      <c r="G998" s="0" t="s">
        <v>167</v>
      </c>
      <c r="H998" s="17" t="n">
        <v>46227.6138888889</v>
      </c>
      <c r="I998" s="17" t="n">
        <v>46227.6513888889</v>
      </c>
      <c r="J998" s="17" t="n">
        <v>46227.65625</v>
      </c>
      <c r="K998" s="17" t="n">
        <v>46227.6944444445</v>
      </c>
      <c r="L998" s="17" t="n">
        <v>46227.6993055556</v>
      </c>
      <c r="M998" s="17" t="n">
        <v>46227.7201388889</v>
      </c>
      <c r="N998" s="17" t="n">
        <v>46227.7444444444</v>
      </c>
      <c r="O998" s="17" t="n">
        <v>46227.7583333333</v>
      </c>
      <c r="P998" s="17" t="n">
        <v>46227.7631944444</v>
      </c>
      <c r="Q998" s="17" t="n">
        <v>46227.7756944444</v>
      </c>
      <c r="R998" s="0" t="n">
        <v>408</v>
      </c>
      <c r="S998" s="0" t="n">
        <v>0</v>
      </c>
      <c r="T998" s="0" t="n">
        <v>0</v>
      </c>
      <c r="U998" s="18" t="s">
        <v>130</v>
      </c>
      <c r="V998" s="18" t="s">
        <v>139</v>
      </c>
      <c r="W998" s="0" t="str">
        <f aca="false">IF(AND(X998&gt;=6,X998&lt;14),"A",IF(AND(X998&gt;=14,X998&lt;22),"B","C"))</f>
        <v>B</v>
      </c>
      <c r="X998" s="18" t="n">
        <f aca="false">HOUR(H998)</f>
        <v>14</v>
      </c>
      <c r="Y998" s="18" t="n">
        <f aca="false">ROUND((I998-H998)*1440,0)</f>
        <v>54</v>
      </c>
      <c r="Z998" s="18" t="n">
        <f aca="false">ROUND((J998-I998)*1440,0)</f>
        <v>7</v>
      </c>
      <c r="AA998" s="18" t="n">
        <f aca="false">ROUND((K998-J998)*1440,0)</f>
        <v>55</v>
      </c>
      <c r="AB998" s="18" t="n">
        <f aca="false">ROUND((L998-K998)*1440,0)</f>
        <v>7</v>
      </c>
      <c r="AC998" s="18" t="n">
        <f aca="false">ROUND((M998-L998)*1440,0)</f>
        <v>30</v>
      </c>
      <c r="AD998" s="18" t="n">
        <f aca="false">IF(N998="","",ROUND((N998-M998)*1440,0))</f>
        <v>35</v>
      </c>
      <c r="AE998" s="18" t="n">
        <f aca="false">IF(O998="","",ROUND((O998-N998)*1440,0))</f>
        <v>20</v>
      </c>
      <c r="AF998" s="18" t="n">
        <f aca="false">IF(P998="","",ROUND((P998-O998)*1440,0))</f>
        <v>7</v>
      </c>
      <c r="AG998" s="18" t="n">
        <f aca="false">IF(Q998="","",ROUND((Q998-P998)*1440,0))</f>
        <v>18</v>
      </c>
      <c r="AH998" s="18" t="n">
        <f aca="false">IF(Q998="","",ROUND((Q998-H998)*1440,0))</f>
        <v>233</v>
      </c>
      <c r="AI998" s="19" t="n">
        <f aca="false">ROUND(IF(O998="",Assumptions!$B$25-K998,O998-K998)*24,1)</f>
        <v>1.5</v>
      </c>
      <c r="AJ998" s="20" t="n">
        <f aca="false">ROUND(MAX(N(Y998)/Assumptions!$C$5, N(Z998)/Assumptions!$C$6, N(AA998)/Assumptions!$C$7, N(AB998)/Assumptions!$C$8, N(AC998)/Assumptions!$C$9, N(AD998)/Assumptions!$C$10, N(AE998)/Assumptions!$C$11, N(AF998)/Assumptions!$C$12, N(AG998)/Assumptions!$C$13),3)</f>
        <v>1.8</v>
      </c>
      <c r="AK998" s="0" t="str">
        <f aca="false">IF(OR(U998="Pending",U998="On Hold"),"Open GRN (awaiting)",IF(AJ998&lt;=1,"Within SLA",IF(ROUND(N(Y998)/Assumptions!$C$5,3)=AJ998,"Gate Wait",IF(ROUND(N(Z998)/Assumptions!$C$6,3)=AJ998,"Dock Wait",IF(ROUND(N(AA998)/Assumptions!$C$7,3)=AJ998,"Unloading",IF(ROUND(N(AB998)/Assumptions!$C$8,3)=AJ998,"Unload-to-QC Wait",IF(ROUND(N(AC998)/Assumptions!$C$9,3)=AJ998,"QC",IF(ROUND(N(AD998)/Assumptions!$C$10,3)=AJ998,"QC-to-GRN Wait",IF(ROUND(N(AE998)/Assumptions!$C$11,3)=AJ998,"GRN Processing",IF(ROUND(N(AF998)/Assumptions!$C$12,3)=AJ998,"GRN-to-Putaway Wait",IF(ROUND(N(AG998)/Assumptions!$C$13,3)=AJ998,"Putaway","Within SLA")))))))))))</f>
        <v>Gate Wait</v>
      </c>
    </row>
    <row r="999" customFormat="false" ht="15" hidden="false" customHeight="false" outlineLevel="0" collapsed="false">
      <c r="A999" s="0" t="s">
        <v>3048</v>
      </c>
      <c r="B999" s="0" t="s">
        <v>3049</v>
      </c>
      <c r="C999" s="0" t="s">
        <v>170</v>
      </c>
      <c r="D999" s="0" t="s">
        <v>119</v>
      </c>
      <c r="E999" s="0" t="s">
        <v>3050</v>
      </c>
      <c r="F999" s="0" t="s">
        <v>172</v>
      </c>
      <c r="G999" s="0" t="s">
        <v>122</v>
      </c>
      <c r="H999" s="17" t="n">
        <v>46227.6180555556</v>
      </c>
      <c r="I999" s="17" t="n">
        <v>46227.6361111111</v>
      </c>
      <c r="J999" s="17" t="n">
        <v>46227.6395833333</v>
      </c>
      <c r="K999" s="17" t="n">
        <v>46227.6777777778</v>
      </c>
      <c r="L999" s="17" t="n">
        <v>46227.6798611111</v>
      </c>
      <c r="M999" s="17" t="n">
        <v>46227.6944444445</v>
      </c>
      <c r="N999" s="17" t="n">
        <v>46227.7145833333</v>
      </c>
      <c r="O999" s="17" t="n">
        <v>46227.7694444444</v>
      </c>
      <c r="P999" s="17" t="n">
        <v>46227.8118055556</v>
      </c>
      <c r="Q999" s="17" t="n">
        <v>46227.8263888889</v>
      </c>
      <c r="R999" s="0" t="n">
        <v>398</v>
      </c>
      <c r="S999" s="0" t="n">
        <v>0</v>
      </c>
      <c r="T999" s="0" t="n">
        <v>0</v>
      </c>
      <c r="U999" s="18" t="s">
        <v>130</v>
      </c>
      <c r="V999" s="18" t="s">
        <v>144</v>
      </c>
      <c r="W999" s="0" t="str">
        <f aca="false">IF(AND(X999&gt;=6,X999&lt;14),"A",IF(AND(X999&gt;=14,X999&lt;22),"B","C"))</f>
        <v>B</v>
      </c>
      <c r="X999" s="18" t="n">
        <f aca="false">HOUR(H999)</f>
        <v>14</v>
      </c>
      <c r="Y999" s="18" t="n">
        <f aca="false">ROUND((I999-H999)*1440,0)</f>
        <v>26</v>
      </c>
      <c r="Z999" s="18" t="n">
        <f aca="false">ROUND((J999-I999)*1440,0)</f>
        <v>5</v>
      </c>
      <c r="AA999" s="18" t="n">
        <f aca="false">ROUND((K999-J999)*1440,0)</f>
        <v>55</v>
      </c>
      <c r="AB999" s="18" t="n">
        <f aca="false">ROUND((L999-K999)*1440,0)</f>
        <v>3</v>
      </c>
      <c r="AC999" s="18" t="n">
        <f aca="false">ROUND((M999-L999)*1440,0)</f>
        <v>21</v>
      </c>
      <c r="AD999" s="18" t="n">
        <f aca="false">IF(N999="","",ROUND((N999-M999)*1440,0))</f>
        <v>29</v>
      </c>
      <c r="AE999" s="18" t="n">
        <f aca="false">IF(O999="","",ROUND((O999-N999)*1440,0))</f>
        <v>79</v>
      </c>
      <c r="AF999" s="18" t="n">
        <f aca="false">IF(P999="","",ROUND((P999-O999)*1440,0))</f>
        <v>61</v>
      </c>
      <c r="AG999" s="18" t="n">
        <f aca="false">IF(Q999="","",ROUND((Q999-P999)*1440,0))</f>
        <v>21</v>
      </c>
      <c r="AH999" s="18" t="n">
        <f aca="false">IF(Q999="","",ROUND((Q999-H999)*1440,0))</f>
        <v>300</v>
      </c>
      <c r="AI999" s="19" t="n">
        <f aca="false">ROUND(IF(O999="",Assumptions!$B$25-K999,O999-K999)*24,1)</f>
        <v>2.2</v>
      </c>
      <c r="AJ999" s="20" t="n">
        <f aca="false">ROUND(MAX(N(Y999)/Assumptions!$C$5, N(Z999)/Assumptions!$C$6, N(AA999)/Assumptions!$C$7, N(AB999)/Assumptions!$C$8, N(AC999)/Assumptions!$C$9, N(AD999)/Assumptions!$C$10, N(AE999)/Assumptions!$C$11, N(AF999)/Assumptions!$C$12, N(AG999)/Assumptions!$C$13),3)</f>
        <v>3.05</v>
      </c>
      <c r="AK999" s="0" t="str">
        <f aca="false">IF(OR(U999="Pending",U999="On Hold"),"Open GRN (awaiting)",IF(AJ999&lt;=1,"Within SLA",IF(ROUND(N(Y999)/Assumptions!$C$5,3)=AJ999,"Gate Wait",IF(ROUND(N(Z999)/Assumptions!$C$6,3)=AJ999,"Dock Wait",IF(ROUND(N(AA999)/Assumptions!$C$7,3)=AJ999,"Unloading",IF(ROUND(N(AB999)/Assumptions!$C$8,3)=AJ999,"Unload-to-QC Wait",IF(ROUND(N(AC999)/Assumptions!$C$9,3)=AJ999,"QC",IF(ROUND(N(AD999)/Assumptions!$C$10,3)=AJ999,"QC-to-GRN Wait",IF(ROUND(N(AE999)/Assumptions!$C$11,3)=AJ999,"GRN Processing",IF(ROUND(N(AF999)/Assumptions!$C$12,3)=AJ999,"GRN-to-Putaway Wait",IF(ROUND(N(AG999)/Assumptions!$C$13,3)=AJ999,"Putaway","Within SLA")))))))))))</f>
        <v>GRN-to-Putaway Wait</v>
      </c>
    </row>
    <row r="1000" customFormat="false" ht="15" hidden="false" customHeight="false" outlineLevel="0" collapsed="false">
      <c r="A1000" s="0" t="s">
        <v>3051</v>
      </c>
      <c r="B1000" s="0" t="s">
        <v>3052</v>
      </c>
      <c r="C1000" s="0" t="s">
        <v>153</v>
      </c>
      <c r="D1000" s="0" t="s">
        <v>135</v>
      </c>
      <c r="E1000" s="0" t="s">
        <v>3053</v>
      </c>
      <c r="F1000" s="0" t="s">
        <v>155</v>
      </c>
      <c r="G1000" s="0" t="s">
        <v>138</v>
      </c>
      <c r="H1000" s="17" t="n">
        <v>46227.61875</v>
      </c>
      <c r="I1000" s="17" t="n">
        <v>46227.6381944444</v>
      </c>
      <c r="J1000" s="17" t="n">
        <v>46227.6569444445</v>
      </c>
      <c r="K1000" s="17" t="n">
        <v>46227.6909722222</v>
      </c>
      <c r="L1000" s="17" t="n">
        <v>46227.6951388889</v>
      </c>
      <c r="M1000" s="17" t="n">
        <v>46227.7527777778</v>
      </c>
      <c r="N1000" s="17" t="n">
        <v>46227.8180555556</v>
      </c>
      <c r="O1000" s="17" t="n">
        <v>46227.8756944445</v>
      </c>
      <c r="P1000" s="17" t="n">
        <v>46227.8847222222</v>
      </c>
      <c r="Q1000" s="17" t="n">
        <v>46227.8986111111</v>
      </c>
      <c r="R1000" s="0" t="n">
        <v>1395</v>
      </c>
      <c r="S1000" s="0" t="n">
        <v>0</v>
      </c>
      <c r="T1000" s="0" t="n">
        <v>0</v>
      </c>
      <c r="U1000" s="18" t="s">
        <v>130</v>
      </c>
      <c r="V1000" s="18" t="s">
        <v>156</v>
      </c>
      <c r="W1000" s="0" t="str">
        <f aca="false">IF(AND(X1000&gt;=6,X1000&lt;14),"A",IF(AND(X1000&gt;=14,X1000&lt;22),"B","C"))</f>
        <v>B</v>
      </c>
      <c r="X1000" s="18" t="n">
        <f aca="false">HOUR(H1000)</f>
        <v>14</v>
      </c>
      <c r="Y1000" s="18" t="n">
        <f aca="false">ROUND((I1000-H1000)*1440,0)</f>
        <v>28</v>
      </c>
      <c r="Z1000" s="18" t="n">
        <f aca="false">ROUND((J1000-I1000)*1440,0)</f>
        <v>27</v>
      </c>
      <c r="AA1000" s="18" t="n">
        <f aca="false">ROUND((K1000-J1000)*1440,0)</f>
        <v>49</v>
      </c>
      <c r="AB1000" s="18" t="n">
        <f aca="false">ROUND((L1000-K1000)*1440,0)</f>
        <v>6</v>
      </c>
      <c r="AC1000" s="18" t="n">
        <f aca="false">ROUND((M1000-L1000)*1440,0)</f>
        <v>83</v>
      </c>
      <c r="AD1000" s="18" t="n">
        <f aca="false">IF(N1000="","",ROUND((N1000-M1000)*1440,0))</f>
        <v>94</v>
      </c>
      <c r="AE1000" s="18" t="n">
        <f aca="false">IF(O1000="","",ROUND((O1000-N1000)*1440,0))</f>
        <v>83</v>
      </c>
      <c r="AF1000" s="18" t="n">
        <f aca="false">IF(P1000="","",ROUND((P1000-O1000)*1440,0))</f>
        <v>13</v>
      </c>
      <c r="AG1000" s="18" t="n">
        <f aca="false">IF(Q1000="","",ROUND((Q1000-P1000)*1440,0))</f>
        <v>20</v>
      </c>
      <c r="AH1000" s="18" t="n">
        <f aca="false">IF(Q1000="","",ROUND((Q1000-H1000)*1440,0))</f>
        <v>403</v>
      </c>
      <c r="AI1000" s="19" t="n">
        <f aca="false">ROUND(IF(O1000="",Assumptions!$B$25-K1000,O1000-K1000)*24,1)</f>
        <v>4.4</v>
      </c>
      <c r="AJ1000" s="20" t="n">
        <f aca="false">ROUND(MAX(N(Y1000)/Assumptions!$C$5, N(Z1000)/Assumptions!$C$6, N(AA1000)/Assumptions!$C$7, N(AB1000)/Assumptions!$C$8, N(AC1000)/Assumptions!$C$9, N(AD1000)/Assumptions!$C$10, N(AE1000)/Assumptions!$C$11, N(AF1000)/Assumptions!$C$12, N(AG1000)/Assumptions!$C$13),3)</f>
        <v>3.133</v>
      </c>
      <c r="AK1000" s="0" t="str">
        <f aca="false">IF(OR(U1000="Pending",U1000="On Hold"),"Open GRN (awaiting)",IF(AJ1000&lt;=1,"Within SLA",IF(ROUND(N(Y1000)/Assumptions!$C$5,3)=AJ1000,"Gate Wait",IF(ROUND(N(Z1000)/Assumptions!$C$6,3)=AJ1000,"Dock Wait",IF(ROUND(N(AA1000)/Assumptions!$C$7,3)=AJ1000,"Unloading",IF(ROUND(N(AB1000)/Assumptions!$C$8,3)=AJ1000,"Unload-to-QC Wait",IF(ROUND(N(AC1000)/Assumptions!$C$9,3)=AJ1000,"QC",IF(ROUND(N(AD1000)/Assumptions!$C$10,3)=AJ1000,"QC-to-GRN Wait",IF(ROUND(N(AE1000)/Assumptions!$C$11,3)=AJ1000,"GRN Processing",IF(ROUND(N(AF1000)/Assumptions!$C$12,3)=AJ1000,"GRN-to-Putaway Wait",IF(ROUND(N(AG1000)/Assumptions!$C$13,3)=AJ1000,"Putaway","Within SLA")))))))))))</f>
        <v>QC-to-GRN Wait</v>
      </c>
    </row>
    <row r="1001" customFormat="false" ht="15" hidden="false" customHeight="false" outlineLevel="0" collapsed="false">
      <c r="A1001" s="0" t="s">
        <v>3054</v>
      </c>
      <c r="B1001" s="0" t="s">
        <v>3055</v>
      </c>
      <c r="C1001" s="0" t="s">
        <v>118</v>
      </c>
      <c r="D1001" s="0" t="s">
        <v>147</v>
      </c>
      <c r="E1001" s="0" t="s">
        <v>3056</v>
      </c>
      <c r="F1001" s="0" t="s">
        <v>121</v>
      </c>
      <c r="G1001" s="0" t="s">
        <v>167</v>
      </c>
      <c r="H1001" s="17" t="n">
        <v>46227.64375</v>
      </c>
      <c r="I1001" s="17" t="n">
        <v>46227.6625</v>
      </c>
      <c r="J1001" s="17" t="n">
        <v>46227.6652777778</v>
      </c>
      <c r="K1001" s="17" t="n">
        <v>46227.7111111111</v>
      </c>
      <c r="L1001" s="17" t="n">
        <v>46227.7229166667</v>
      </c>
      <c r="M1001" s="17" t="n">
        <v>46227.7944444444</v>
      </c>
      <c r="N1001" s="17" t="n">
        <v>46227.8097222222</v>
      </c>
      <c r="O1001" s="17" t="n">
        <v>46227.8333333333</v>
      </c>
      <c r="P1001" s="17" t="n">
        <v>46227.8409722222</v>
      </c>
      <c r="Q1001" s="17" t="n">
        <v>46227.8638888889</v>
      </c>
      <c r="R1001" s="0" t="n">
        <v>1226</v>
      </c>
      <c r="S1001" s="0" t="n">
        <v>0</v>
      </c>
      <c r="T1001" s="0" t="n">
        <v>0</v>
      </c>
      <c r="U1001" s="18" t="s">
        <v>130</v>
      </c>
      <c r="V1001" s="18" t="s">
        <v>144</v>
      </c>
      <c r="W1001" s="0" t="str">
        <f aca="false">IF(AND(X1001&gt;=6,X1001&lt;14),"A",IF(AND(X1001&gt;=14,X1001&lt;22),"B","C"))</f>
        <v>B</v>
      </c>
      <c r="X1001" s="18" t="n">
        <f aca="false">HOUR(H1001)</f>
        <v>15</v>
      </c>
      <c r="Y1001" s="18" t="n">
        <f aca="false">ROUND((I1001-H1001)*1440,0)</f>
        <v>27</v>
      </c>
      <c r="Z1001" s="18" t="n">
        <f aca="false">ROUND((J1001-I1001)*1440,0)</f>
        <v>4</v>
      </c>
      <c r="AA1001" s="18" t="n">
        <f aca="false">ROUND((K1001-J1001)*1440,0)</f>
        <v>66</v>
      </c>
      <c r="AB1001" s="18" t="n">
        <f aca="false">ROUND((L1001-K1001)*1440,0)</f>
        <v>17</v>
      </c>
      <c r="AC1001" s="18" t="n">
        <f aca="false">ROUND((M1001-L1001)*1440,0)</f>
        <v>103</v>
      </c>
      <c r="AD1001" s="18" t="n">
        <f aca="false">IF(N1001="","",ROUND((N1001-M1001)*1440,0))</f>
        <v>22</v>
      </c>
      <c r="AE1001" s="18" t="n">
        <f aca="false">IF(O1001="","",ROUND((O1001-N1001)*1440,0))</f>
        <v>34</v>
      </c>
      <c r="AF1001" s="18" t="n">
        <f aca="false">IF(P1001="","",ROUND((P1001-O1001)*1440,0))</f>
        <v>11</v>
      </c>
      <c r="AG1001" s="18" t="n">
        <f aca="false">IF(Q1001="","",ROUND((Q1001-P1001)*1440,0))</f>
        <v>33</v>
      </c>
      <c r="AH1001" s="18" t="n">
        <f aca="false">IF(Q1001="","",ROUND((Q1001-H1001)*1440,0))</f>
        <v>317</v>
      </c>
      <c r="AI1001" s="19" t="n">
        <f aca="false">ROUND(IF(O1001="",Assumptions!$B$25-K1001,O1001-K1001)*24,1)</f>
        <v>2.9</v>
      </c>
      <c r="AJ1001" s="20" t="n">
        <f aca="false">ROUND(MAX(N(Y1001)/Assumptions!$C$5, N(Z1001)/Assumptions!$C$6, N(AA1001)/Assumptions!$C$7, N(AB1001)/Assumptions!$C$8, N(AC1001)/Assumptions!$C$9, N(AD1001)/Assumptions!$C$10, N(AE1001)/Assumptions!$C$11, N(AF1001)/Assumptions!$C$12, N(AG1001)/Assumptions!$C$13),3)</f>
        <v>2.289</v>
      </c>
      <c r="AK1001" s="0" t="str">
        <f aca="false">IF(OR(U1001="Pending",U1001="On Hold"),"Open GRN (awaiting)",IF(AJ1001&lt;=1,"Within SLA",IF(ROUND(N(Y1001)/Assumptions!$C$5,3)=AJ1001,"Gate Wait",IF(ROUND(N(Z1001)/Assumptions!$C$6,3)=AJ1001,"Dock Wait",IF(ROUND(N(AA1001)/Assumptions!$C$7,3)=AJ1001,"Unloading",IF(ROUND(N(AB1001)/Assumptions!$C$8,3)=AJ1001,"Unload-to-QC Wait",IF(ROUND(N(AC1001)/Assumptions!$C$9,3)=AJ1001,"QC",IF(ROUND(N(AD1001)/Assumptions!$C$10,3)=AJ1001,"QC-to-GRN Wait",IF(ROUND(N(AE1001)/Assumptions!$C$11,3)=AJ1001,"GRN Processing",IF(ROUND(N(AF1001)/Assumptions!$C$12,3)=AJ1001,"GRN-to-Putaway Wait",IF(ROUND(N(AG1001)/Assumptions!$C$13,3)=AJ1001,"Putaway","Within SLA")))))))))))</f>
        <v>QC</v>
      </c>
    </row>
    <row r="1002" customFormat="false" ht="15" hidden="false" customHeight="false" outlineLevel="0" collapsed="false">
      <c r="A1002" s="0" t="s">
        <v>3057</v>
      </c>
      <c r="B1002" s="0" t="s">
        <v>3058</v>
      </c>
      <c r="C1002" s="0" t="s">
        <v>126</v>
      </c>
      <c r="D1002" s="0" t="s">
        <v>147</v>
      </c>
      <c r="E1002" s="0" t="s">
        <v>3059</v>
      </c>
      <c r="F1002" s="0" t="s">
        <v>128</v>
      </c>
      <c r="G1002" s="0" t="s">
        <v>167</v>
      </c>
      <c r="H1002" s="17" t="n">
        <v>46227.6791666667</v>
      </c>
      <c r="I1002" s="17" t="n">
        <v>46227.6958333333</v>
      </c>
      <c r="J1002" s="17" t="n">
        <v>46227.7013888889</v>
      </c>
      <c r="K1002" s="17" t="n">
        <v>46227.7409722222</v>
      </c>
      <c r="L1002" s="17" t="n">
        <v>46227.7611111111</v>
      </c>
      <c r="M1002" s="17" t="n">
        <v>46227.7798611111</v>
      </c>
      <c r="N1002" s="17" t="n">
        <v>46227.7902777778</v>
      </c>
      <c r="O1002" s="17" t="n">
        <v>46227.79375</v>
      </c>
      <c r="P1002" s="17" t="n">
        <v>46227.8152777778</v>
      </c>
      <c r="Q1002" s="17" t="n">
        <v>46227.8354166667</v>
      </c>
      <c r="R1002" s="0" t="n">
        <v>3000</v>
      </c>
      <c r="S1002" s="0" t="n">
        <v>0</v>
      </c>
      <c r="T1002" s="0" t="n">
        <v>0</v>
      </c>
      <c r="U1002" s="18" t="s">
        <v>130</v>
      </c>
      <c r="V1002" s="18" t="s">
        <v>144</v>
      </c>
      <c r="W1002" s="0" t="str">
        <f aca="false">IF(AND(X1002&gt;=6,X1002&lt;14),"A",IF(AND(X1002&gt;=14,X1002&lt;22),"B","C"))</f>
        <v>B</v>
      </c>
      <c r="X1002" s="18" t="n">
        <f aca="false">HOUR(H1002)</f>
        <v>16</v>
      </c>
      <c r="Y1002" s="18" t="n">
        <f aca="false">ROUND((I1002-H1002)*1440,0)</f>
        <v>24</v>
      </c>
      <c r="Z1002" s="18" t="n">
        <f aca="false">ROUND((J1002-I1002)*1440,0)</f>
        <v>8</v>
      </c>
      <c r="AA1002" s="18" t="n">
        <f aca="false">ROUND((K1002-J1002)*1440,0)</f>
        <v>57</v>
      </c>
      <c r="AB1002" s="18" t="n">
        <f aca="false">ROUND((L1002-K1002)*1440,0)</f>
        <v>29</v>
      </c>
      <c r="AC1002" s="18" t="n">
        <f aca="false">ROUND((M1002-L1002)*1440,0)</f>
        <v>27</v>
      </c>
      <c r="AD1002" s="18" t="n">
        <f aca="false">IF(N1002="","",ROUND((N1002-M1002)*1440,0))</f>
        <v>15</v>
      </c>
      <c r="AE1002" s="18" t="n">
        <f aca="false">IF(O1002="","",ROUND((O1002-N1002)*1440,0))</f>
        <v>5</v>
      </c>
      <c r="AF1002" s="18" t="n">
        <f aca="false">IF(P1002="","",ROUND((P1002-O1002)*1440,0))</f>
        <v>31</v>
      </c>
      <c r="AG1002" s="18" t="n">
        <f aca="false">IF(Q1002="","",ROUND((Q1002-P1002)*1440,0))</f>
        <v>29</v>
      </c>
      <c r="AH1002" s="18" t="n">
        <f aca="false">IF(Q1002="","",ROUND((Q1002-H1002)*1440,0))</f>
        <v>225</v>
      </c>
      <c r="AI1002" s="19" t="n">
        <f aca="false">ROUND(IF(O1002="",Assumptions!$B$25-K1002,O1002-K1002)*24,1)</f>
        <v>1.3</v>
      </c>
      <c r="AJ1002" s="20" t="n">
        <f aca="false">ROUND(MAX(N(Y1002)/Assumptions!$C$5, N(Z1002)/Assumptions!$C$6, N(AA1002)/Assumptions!$C$7, N(AB1002)/Assumptions!$C$8, N(AC1002)/Assumptions!$C$9, N(AD1002)/Assumptions!$C$10, N(AE1002)/Assumptions!$C$11, N(AF1002)/Assumptions!$C$12, N(AG1002)/Assumptions!$C$13),3)</f>
        <v>1.933</v>
      </c>
      <c r="AK1002" s="0" t="str">
        <f aca="false">IF(OR(U1002="Pending",U1002="On Hold"),"Open GRN (awaiting)",IF(AJ1002&lt;=1,"Within SLA",IF(ROUND(N(Y1002)/Assumptions!$C$5,3)=AJ1002,"Gate Wait",IF(ROUND(N(Z1002)/Assumptions!$C$6,3)=AJ1002,"Dock Wait",IF(ROUND(N(AA1002)/Assumptions!$C$7,3)=AJ1002,"Unloading",IF(ROUND(N(AB1002)/Assumptions!$C$8,3)=AJ1002,"Unload-to-QC Wait",IF(ROUND(N(AC1002)/Assumptions!$C$9,3)=AJ1002,"QC",IF(ROUND(N(AD1002)/Assumptions!$C$10,3)=AJ1002,"QC-to-GRN Wait",IF(ROUND(N(AE1002)/Assumptions!$C$11,3)=AJ1002,"GRN Processing",IF(ROUND(N(AF1002)/Assumptions!$C$12,3)=AJ1002,"GRN-to-Putaway Wait",IF(ROUND(N(AG1002)/Assumptions!$C$13,3)=AJ1002,"Putaway","Within SLA")))))))))))</f>
        <v>Unload-to-QC Wait</v>
      </c>
    </row>
    <row r="1003" customFormat="false" ht="15" hidden="false" customHeight="false" outlineLevel="0" collapsed="false">
      <c r="A1003" s="0" t="s">
        <v>3060</v>
      </c>
      <c r="B1003" s="0" t="s">
        <v>3061</v>
      </c>
      <c r="C1003" s="0" t="s">
        <v>286</v>
      </c>
      <c r="D1003" s="0" t="s">
        <v>147</v>
      </c>
      <c r="E1003" s="0" t="s">
        <v>884</v>
      </c>
      <c r="F1003" s="0" t="s">
        <v>121</v>
      </c>
      <c r="G1003" s="0" t="s">
        <v>150</v>
      </c>
      <c r="H1003" s="17" t="n">
        <v>46227.69375</v>
      </c>
      <c r="I1003" s="17" t="n">
        <v>46227.7236111111</v>
      </c>
      <c r="J1003" s="17" t="n">
        <v>46227.7298611111</v>
      </c>
      <c r="K1003" s="17" t="n">
        <v>46227.7513888889</v>
      </c>
      <c r="L1003" s="17" t="n">
        <v>46227.7618055556</v>
      </c>
      <c r="M1003" s="17" t="n">
        <v>46227.79375</v>
      </c>
      <c r="N1003" s="17" t="n">
        <v>46227.8236111111</v>
      </c>
      <c r="O1003" s="17" t="n">
        <v>46227.8548611111</v>
      </c>
      <c r="P1003" s="17" t="n">
        <v>46227.8638888889</v>
      </c>
      <c r="Q1003" s="17" t="n">
        <v>46227.8701388889</v>
      </c>
      <c r="R1003" s="0" t="n">
        <v>242</v>
      </c>
      <c r="S1003" s="0" t="n">
        <v>0</v>
      </c>
      <c r="T1003" s="0" t="n">
        <v>0</v>
      </c>
      <c r="U1003" s="18" t="s">
        <v>130</v>
      </c>
      <c r="V1003" s="18" t="s">
        <v>139</v>
      </c>
      <c r="W1003" s="0" t="str">
        <f aca="false">IF(AND(X1003&gt;=6,X1003&lt;14),"A",IF(AND(X1003&gt;=14,X1003&lt;22),"B","C"))</f>
        <v>B</v>
      </c>
      <c r="X1003" s="18" t="n">
        <f aca="false">HOUR(H1003)</f>
        <v>16</v>
      </c>
      <c r="Y1003" s="18" t="n">
        <f aca="false">ROUND((I1003-H1003)*1440,0)</f>
        <v>43</v>
      </c>
      <c r="Z1003" s="18" t="n">
        <f aca="false">ROUND((J1003-I1003)*1440,0)</f>
        <v>9</v>
      </c>
      <c r="AA1003" s="18" t="n">
        <f aca="false">ROUND((K1003-J1003)*1440,0)</f>
        <v>31</v>
      </c>
      <c r="AB1003" s="18" t="n">
        <f aca="false">ROUND((L1003-K1003)*1440,0)</f>
        <v>15</v>
      </c>
      <c r="AC1003" s="18" t="n">
        <f aca="false">ROUND((M1003-L1003)*1440,0)</f>
        <v>46</v>
      </c>
      <c r="AD1003" s="18" t="n">
        <f aca="false">IF(N1003="","",ROUND((N1003-M1003)*1440,0))</f>
        <v>43</v>
      </c>
      <c r="AE1003" s="18" t="n">
        <f aca="false">IF(O1003="","",ROUND((O1003-N1003)*1440,0))</f>
        <v>45</v>
      </c>
      <c r="AF1003" s="18" t="n">
        <f aca="false">IF(P1003="","",ROUND((P1003-O1003)*1440,0))</f>
        <v>13</v>
      </c>
      <c r="AG1003" s="18" t="n">
        <f aca="false">IF(Q1003="","",ROUND((Q1003-P1003)*1440,0))</f>
        <v>9</v>
      </c>
      <c r="AH1003" s="18" t="n">
        <f aca="false">IF(Q1003="","",ROUND((Q1003-H1003)*1440,0))</f>
        <v>254</v>
      </c>
      <c r="AI1003" s="19" t="n">
        <f aca="false">ROUND(IF(O1003="",Assumptions!$B$25-K1003,O1003-K1003)*24,1)</f>
        <v>2.5</v>
      </c>
      <c r="AJ1003" s="20" t="n">
        <f aca="false">ROUND(MAX(N(Y1003)/Assumptions!$C$5, N(Z1003)/Assumptions!$C$6, N(AA1003)/Assumptions!$C$7, N(AB1003)/Assumptions!$C$8, N(AC1003)/Assumptions!$C$9, N(AD1003)/Assumptions!$C$10, N(AE1003)/Assumptions!$C$11, N(AF1003)/Assumptions!$C$12, N(AG1003)/Assumptions!$C$13),3)</f>
        <v>1.433</v>
      </c>
      <c r="AK1003" s="0" t="str">
        <f aca="false">IF(OR(U1003="Pending",U1003="On Hold"),"Open GRN (awaiting)",IF(AJ1003&lt;=1,"Within SLA",IF(ROUND(N(Y1003)/Assumptions!$C$5,3)=AJ1003,"Gate Wait",IF(ROUND(N(Z1003)/Assumptions!$C$6,3)=AJ1003,"Dock Wait",IF(ROUND(N(AA1003)/Assumptions!$C$7,3)=AJ1003,"Unloading",IF(ROUND(N(AB1003)/Assumptions!$C$8,3)=AJ1003,"Unload-to-QC Wait",IF(ROUND(N(AC1003)/Assumptions!$C$9,3)=AJ1003,"QC",IF(ROUND(N(AD1003)/Assumptions!$C$10,3)=AJ1003,"QC-to-GRN Wait",IF(ROUND(N(AE1003)/Assumptions!$C$11,3)=AJ1003,"GRN Processing",IF(ROUND(N(AF1003)/Assumptions!$C$12,3)=AJ1003,"GRN-to-Putaway Wait",IF(ROUND(N(AG1003)/Assumptions!$C$13,3)=AJ1003,"Putaway","Within SLA")))))))))))</f>
        <v>Gate Wait</v>
      </c>
    </row>
    <row r="1004" customFormat="false" ht="15" hidden="false" customHeight="false" outlineLevel="0" collapsed="false">
      <c r="A1004" s="0" t="s">
        <v>3062</v>
      </c>
      <c r="B1004" s="0" t="s">
        <v>3063</v>
      </c>
      <c r="C1004" s="0" t="s">
        <v>142</v>
      </c>
      <c r="D1004" s="0" t="s">
        <v>147</v>
      </c>
      <c r="E1004" s="0" t="s">
        <v>2931</v>
      </c>
      <c r="F1004" s="0" t="s">
        <v>137</v>
      </c>
      <c r="G1004" s="0" t="s">
        <v>167</v>
      </c>
      <c r="H1004" s="17" t="n">
        <v>46227.6986111111</v>
      </c>
      <c r="I1004" s="17" t="n">
        <v>46227.7277777778</v>
      </c>
      <c r="J1004" s="17" t="n">
        <v>46227.7305555556</v>
      </c>
      <c r="K1004" s="17" t="n">
        <v>46227.8243055556</v>
      </c>
      <c r="L1004" s="17" t="n">
        <v>46227.8263888889</v>
      </c>
      <c r="M1004" s="17" t="n">
        <v>46227.8423611111</v>
      </c>
      <c r="N1004" s="17" t="n">
        <v>46227.8847222222</v>
      </c>
      <c r="O1004" s="17" t="n">
        <v>46227.9347222222</v>
      </c>
      <c r="P1004" s="17" t="n">
        <v>46227.9416666667</v>
      </c>
      <c r="Q1004" s="17" t="n">
        <v>46227.9541666667</v>
      </c>
      <c r="R1004" s="0" t="n">
        <v>545</v>
      </c>
      <c r="S1004" s="0" t="n">
        <v>0</v>
      </c>
      <c r="T1004" s="0" t="n">
        <v>0</v>
      </c>
      <c r="U1004" s="18" t="s">
        <v>130</v>
      </c>
      <c r="V1004" s="18" t="s">
        <v>144</v>
      </c>
      <c r="W1004" s="0" t="str">
        <f aca="false">IF(AND(X1004&gt;=6,X1004&lt;14),"A",IF(AND(X1004&gt;=14,X1004&lt;22),"B","C"))</f>
        <v>B</v>
      </c>
      <c r="X1004" s="18" t="n">
        <f aca="false">HOUR(H1004)</f>
        <v>16</v>
      </c>
      <c r="Y1004" s="18" t="n">
        <f aca="false">ROUND((I1004-H1004)*1440,0)</f>
        <v>42</v>
      </c>
      <c r="Z1004" s="18" t="n">
        <f aca="false">ROUND((J1004-I1004)*1440,0)</f>
        <v>4</v>
      </c>
      <c r="AA1004" s="18" t="n">
        <f aca="false">ROUND((K1004-J1004)*1440,0)</f>
        <v>135</v>
      </c>
      <c r="AB1004" s="18" t="n">
        <f aca="false">ROUND((L1004-K1004)*1440,0)</f>
        <v>3</v>
      </c>
      <c r="AC1004" s="18" t="n">
        <f aca="false">ROUND((M1004-L1004)*1440,0)</f>
        <v>23</v>
      </c>
      <c r="AD1004" s="18" t="n">
        <f aca="false">IF(N1004="","",ROUND((N1004-M1004)*1440,0))</f>
        <v>61</v>
      </c>
      <c r="AE1004" s="18" t="n">
        <f aca="false">IF(O1004="","",ROUND((O1004-N1004)*1440,0))</f>
        <v>72</v>
      </c>
      <c r="AF1004" s="18" t="n">
        <f aca="false">IF(P1004="","",ROUND((P1004-O1004)*1440,0))</f>
        <v>10</v>
      </c>
      <c r="AG1004" s="18" t="n">
        <f aca="false">IF(Q1004="","",ROUND((Q1004-P1004)*1440,0))</f>
        <v>18</v>
      </c>
      <c r="AH1004" s="18" t="n">
        <f aca="false">IF(Q1004="","",ROUND((Q1004-H1004)*1440,0))</f>
        <v>368</v>
      </c>
      <c r="AI1004" s="19" t="n">
        <f aca="false">ROUND(IF(O1004="",Assumptions!$B$25-K1004,O1004-K1004)*24,1)</f>
        <v>2.7</v>
      </c>
      <c r="AJ1004" s="20" t="n">
        <f aca="false">ROUND(MAX(N(Y1004)/Assumptions!$C$5, N(Z1004)/Assumptions!$C$6, N(AA1004)/Assumptions!$C$7, N(AB1004)/Assumptions!$C$8, N(AC1004)/Assumptions!$C$9, N(AD1004)/Assumptions!$C$10, N(AE1004)/Assumptions!$C$11, N(AF1004)/Assumptions!$C$12, N(AG1004)/Assumptions!$C$13),3)</f>
        <v>2.25</v>
      </c>
      <c r="AK1004" s="0" t="str">
        <f aca="false">IF(OR(U1004="Pending",U1004="On Hold"),"Open GRN (awaiting)",IF(AJ1004&lt;=1,"Within SLA",IF(ROUND(N(Y1004)/Assumptions!$C$5,3)=AJ1004,"Gate Wait",IF(ROUND(N(Z1004)/Assumptions!$C$6,3)=AJ1004,"Dock Wait",IF(ROUND(N(AA1004)/Assumptions!$C$7,3)=AJ1004,"Unloading",IF(ROUND(N(AB1004)/Assumptions!$C$8,3)=AJ1004,"Unload-to-QC Wait",IF(ROUND(N(AC1004)/Assumptions!$C$9,3)=AJ1004,"QC",IF(ROUND(N(AD1004)/Assumptions!$C$10,3)=AJ1004,"QC-to-GRN Wait",IF(ROUND(N(AE1004)/Assumptions!$C$11,3)=AJ1004,"GRN Processing",IF(ROUND(N(AF1004)/Assumptions!$C$12,3)=AJ1004,"GRN-to-Putaway Wait",IF(ROUND(N(AG1004)/Assumptions!$C$13,3)=AJ1004,"Putaway","Within SLA")))))))))))</f>
        <v>Unloading</v>
      </c>
    </row>
    <row r="1005" customFormat="false" ht="15" hidden="false" customHeight="false" outlineLevel="0" collapsed="false">
      <c r="A1005" s="0" t="s">
        <v>3064</v>
      </c>
      <c r="B1005" s="0" t="s">
        <v>3065</v>
      </c>
      <c r="C1005" s="0" t="s">
        <v>118</v>
      </c>
      <c r="D1005" s="0" t="s">
        <v>119</v>
      </c>
      <c r="E1005" s="0" t="s">
        <v>1989</v>
      </c>
      <c r="F1005" s="0" t="s">
        <v>137</v>
      </c>
      <c r="G1005" s="0" t="s">
        <v>129</v>
      </c>
      <c r="H1005" s="17" t="n">
        <v>46227.6993055556</v>
      </c>
      <c r="I1005" s="17" t="n">
        <v>46227.7527777778</v>
      </c>
      <c r="J1005" s="17" t="n">
        <v>46227.7569444445</v>
      </c>
      <c r="K1005" s="17" t="n">
        <v>46227.7763888889</v>
      </c>
      <c r="L1005" s="17" t="n">
        <v>46227.7861111111</v>
      </c>
      <c r="M1005" s="17" t="n">
        <v>46227.8048611111</v>
      </c>
      <c r="N1005" s="17" t="n">
        <v>46227.8673611111</v>
      </c>
      <c r="O1005" s="17" t="n">
        <v>46227.8729166667</v>
      </c>
      <c r="P1005" s="17" t="n">
        <v>46227.8798611111</v>
      </c>
      <c r="Q1005" s="17" t="n">
        <v>46227.8902777778</v>
      </c>
      <c r="R1005" s="0" t="n">
        <v>282</v>
      </c>
      <c r="S1005" s="0" t="n">
        <v>0</v>
      </c>
      <c r="T1005" s="0" t="n">
        <v>0</v>
      </c>
      <c r="U1005" s="18" t="s">
        <v>130</v>
      </c>
      <c r="V1005" s="18" t="s">
        <v>144</v>
      </c>
      <c r="W1005" s="0" t="str">
        <f aca="false">IF(AND(X1005&gt;=6,X1005&lt;14),"A",IF(AND(X1005&gt;=14,X1005&lt;22),"B","C"))</f>
        <v>B</v>
      </c>
      <c r="X1005" s="18" t="n">
        <f aca="false">HOUR(H1005)</f>
        <v>16</v>
      </c>
      <c r="Y1005" s="18" t="n">
        <f aca="false">ROUND((I1005-H1005)*1440,0)</f>
        <v>77</v>
      </c>
      <c r="Z1005" s="18" t="n">
        <f aca="false">ROUND((J1005-I1005)*1440,0)</f>
        <v>6</v>
      </c>
      <c r="AA1005" s="18" t="n">
        <f aca="false">ROUND((K1005-J1005)*1440,0)</f>
        <v>28</v>
      </c>
      <c r="AB1005" s="18" t="n">
        <f aca="false">ROUND((L1005-K1005)*1440,0)</f>
        <v>14</v>
      </c>
      <c r="AC1005" s="18" t="n">
        <f aca="false">ROUND((M1005-L1005)*1440,0)</f>
        <v>27</v>
      </c>
      <c r="AD1005" s="18" t="n">
        <f aca="false">IF(N1005="","",ROUND((N1005-M1005)*1440,0))</f>
        <v>90</v>
      </c>
      <c r="AE1005" s="18" t="n">
        <f aca="false">IF(O1005="","",ROUND((O1005-N1005)*1440,0))</f>
        <v>8</v>
      </c>
      <c r="AF1005" s="18" t="n">
        <f aca="false">IF(P1005="","",ROUND((P1005-O1005)*1440,0))</f>
        <v>10</v>
      </c>
      <c r="AG1005" s="18" t="n">
        <f aca="false">IF(Q1005="","",ROUND((Q1005-P1005)*1440,0))</f>
        <v>15</v>
      </c>
      <c r="AH1005" s="18" t="n">
        <f aca="false">IF(Q1005="","",ROUND((Q1005-H1005)*1440,0))</f>
        <v>275</v>
      </c>
      <c r="AI1005" s="19" t="n">
        <f aca="false">ROUND(IF(O1005="",Assumptions!$B$25-K1005,O1005-K1005)*24,1)</f>
        <v>2.3</v>
      </c>
      <c r="AJ1005" s="20" t="n">
        <f aca="false">ROUND(MAX(N(Y1005)/Assumptions!$C$5, N(Z1005)/Assumptions!$C$6, N(AA1005)/Assumptions!$C$7, N(AB1005)/Assumptions!$C$8, N(AC1005)/Assumptions!$C$9, N(AD1005)/Assumptions!$C$10, N(AE1005)/Assumptions!$C$11, N(AF1005)/Assumptions!$C$12, N(AG1005)/Assumptions!$C$13),3)</f>
        <v>3</v>
      </c>
      <c r="AK1005" s="0" t="str">
        <f aca="false">IF(OR(U1005="Pending",U1005="On Hold"),"Open GRN (awaiting)",IF(AJ1005&lt;=1,"Within SLA",IF(ROUND(N(Y1005)/Assumptions!$C$5,3)=AJ1005,"Gate Wait",IF(ROUND(N(Z1005)/Assumptions!$C$6,3)=AJ1005,"Dock Wait",IF(ROUND(N(AA1005)/Assumptions!$C$7,3)=AJ1005,"Unloading",IF(ROUND(N(AB1005)/Assumptions!$C$8,3)=AJ1005,"Unload-to-QC Wait",IF(ROUND(N(AC1005)/Assumptions!$C$9,3)=AJ1005,"QC",IF(ROUND(N(AD1005)/Assumptions!$C$10,3)=AJ1005,"QC-to-GRN Wait",IF(ROUND(N(AE1005)/Assumptions!$C$11,3)=AJ1005,"GRN Processing",IF(ROUND(N(AF1005)/Assumptions!$C$12,3)=AJ1005,"GRN-to-Putaway Wait",IF(ROUND(N(AG1005)/Assumptions!$C$13,3)=AJ1005,"Putaway","Within SLA")))))))))))</f>
        <v>QC-to-GRN Wait</v>
      </c>
    </row>
    <row r="1006" customFormat="false" ht="15" hidden="false" customHeight="false" outlineLevel="0" collapsed="false">
      <c r="A1006" s="0" t="s">
        <v>3066</v>
      </c>
      <c r="B1006" s="0" t="s">
        <v>3067</v>
      </c>
      <c r="C1006" s="0" t="s">
        <v>218</v>
      </c>
      <c r="D1006" s="0" t="s">
        <v>135</v>
      </c>
      <c r="E1006" s="0" t="s">
        <v>3068</v>
      </c>
      <c r="F1006" s="0" t="s">
        <v>137</v>
      </c>
      <c r="G1006" s="0" t="s">
        <v>138</v>
      </c>
      <c r="H1006" s="17" t="n">
        <v>46227.7027777778</v>
      </c>
      <c r="I1006" s="17" t="n">
        <v>46227.73125</v>
      </c>
      <c r="J1006" s="17" t="n">
        <v>46227.7444444444</v>
      </c>
      <c r="K1006" s="17" t="n">
        <v>46227.7736111111</v>
      </c>
      <c r="L1006" s="17" t="n">
        <v>46227.7833333333</v>
      </c>
      <c r="M1006" s="17" t="n">
        <v>46227.8020833333</v>
      </c>
      <c r="N1006" s="17" t="n">
        <v>46227.8340277778</v>
      </c>
      <c r="O1006" s="17" t="n">
        <v>46227.8784722222</v>
      </c>
      <c r="P1006" s="17" t="n">
        <v>46227.9090277778</v>
      </c>
      <c r="Q1006" s="17" t="n">
        <v>46227.9375</v>
      </c>
      <c r="R1006" s="0" t="n">
        <v>603</v>
      </c>
      <c r="S1006" s="0" t="n">
        <v>0</v>
      </c>
      <c r="T1006" s="0" t="n">
        <v>0</v>
      </c>
      <c r="U1006" s="18" t="s">
        <v>130</v>
      </c>
      <c r="V1006" s="18" t="s">
        <v>144</v>
      </c>
      <c r="W1006" s="0" t="str">
        <f aca="false">IF(AND(X1006&gt;=6,X1006&lt;14),"A",IF(AND(X1006&gt;=14,X1006&lt;22),"B","C"))</f>
        <v>B</v>
      </c>
      <c r="X1006" s="18" t="n">
        <f aca="false">HOUR(H1006)</f>
        <v>16</v>
      </c>
      <c r="Y1006" s="18" t="n">
        <f aca="false">ROUND((I1006-H1006)*1440,0)</f>
        <v>41</v>
      </c>
      <c r="Z1006" s="18" t="n">
        <f aca="false">ROUND((J1006-I1006)*1440,0)</f>
        <v>19</v>
      </c>
      <c r="AA1006" s="18" t="n">
        <f aca="false">ROUND((K1006-J1006)*1440,0)</f>
        <v>42</v>
      </c>
      <c r="AB1006" s="18" t="n">
        <f aca="false">ROUND((L1006-K1006)*1440,0)</f>
        <v>14</v>
      </c>
      <c r="AC1006" s="18" t="n">
        <f aca="false">ROUND((M1006-L1006)*1440,0)</f>
        <v>27</v>
      </c>
      <c r="AD1006" s="18" t="n">
        <f aca="false">IF(N1006="","",ROUND((N1006-M1006)*1440,0))</f>
        <v>46</v>
      </c>
      <c r="AE1006" s="18" t="n">
        <f aca="false">IF(O1006="","",ROUND((O1006-N1006)*1440,0))</f>
        <v>64</v>
      </c>
      <c r="AF1006" s="18" t="n">
        <f aca="false">IF(P1006="","",ROUND((P1006-O1006)*1440,0))</f>
        <v>44</v>
      </c>
      <c r="AG1006" s="18" t="n">
        <f aca="false">IF(Q1006="","",ROUND((Q1006-P1006)*1440,0))</f>
        <v>41</v>
      </c>
      <c r="AH1006" s="18" t="n">
        <f aca="false">IF(Q1006="","",ROUND((Q1006-H1006)*1440,0))</f>
        <v>338</v>
      </c>
      <c r="AI1006" s="19" t="n">
        <f aca="false">ROUND(IF(O1006="",Assumptions!$B$25-K1006,O1006-K1006)*24,1)</f>
        <v>2.5</v>
      </c>
      <c r="AJ1006" s="20" t="n">
        <f aca="false">ROUND(MAX(N(Y1006)/Assumptions!$C$5, N(Z1006)/Assumptions!$C$6, N(AA1006)/Assumptions!$C$7, N(AB1006)/Assumptions!$C$8, N(AC1006)/Assumptions!$C$9, N(AD1006)/Assumptions!$C$10, N(AE1006)/Assumptions!$C$11, N(AF1006)/Assumptions!$C$12, N(AG1006)/Assumptions!$C$13),3)</f>
        <v>2.2</v>
      </c>
      <c r="AK1006" s="0" t="str">
        <f aca="false">IF(OR(U1006="Pending",U1006="On Hold"),"Open GRN (awaiting)",IF(AJ1006&lt;=1,"Within SLA",IF(ROUND(N(Y1006)/Assumptions!$C$5,3)=AJ1006,"Gate Wait",IF(ROUND(N(Z1006)/Assumptions!$C$6,3)=AJ1006,"Dock Wait",IF(ROUND(N(AA1006)/Assumptions!$C$7,3)=AJ1006,"Unloading",IF(ROUND(N(AB1006)/Assumptions!$C$8,3)=AJ1006,"Unload-to-QC Wait",IF(ROUND(N(AC1006)/Assumptions!$C$9,3)=AJ1006,"QC",IF(ROUND(N(AD1006)/Assumptions!$C$10,3)=AJ1006,"QC-to-GRN Wait",IF(ROUND(N(AE1006)/Assumptions!$C$11,3)=AJ1006,"GRN Processing",IF(ROUND(N(AF1006)/Assumptions!$C$12,3)=AJ1006,"GRN-to-Putaway Wait",IF(ROUND(N(AG1006)/Assumptions!$C$13,3)=AJ1006,"Putaway","Within SLA")))))))))))</f>
        <v>GRN-to-Putaway Wait</v>
      </c>
    </row>
    <row r="1007" customFormat="false" ht="15" hidden="false" customHeight="false" outlineLevel="0" collapsed="false">
      <c r="A1007" s="0" t="s">
        <v>3069</v>
      </c>
      <c r="B1007" s="0" t="s">
        <v>3070</v>
      </c>
      <c r="C1007" s="0" t="s">
        <v>175</v>
      </c>
      <c r="D1007" s="0" t="s">
        <v>119</v>
      </c>
      <c r="E1007" s="0" t="s">
        <v>3071</v>
      </c>
      <c r="F1007" s="0" t="s">
        <v>177</v>
      </c>
      <c r="G1007" s="0" t="s">
        <v>129</v>
      </c>
      <c r="H1007" s="17" t="n">
        <v>46227.7368055556</v>
      </c>
      <c r="I1007" s="17" t="n">
        <v>46227.7444444444</v>
      </c>
      <c r="J1007" s="17" t="n">
        <v>46227.7520833333</v>
      </c>
      <c r="K1007" s="17" t="n">
        <v>46227.78125</v>
      </c>
      <c r="L1007" s="17" t="n">
        <v>46227.7902777778</v>
      </c>
      <c r="M1007" s="17" t="n">
        <v>46227.8111111111</v>
      </c>
      <c r="N1007" s="17" t="n">
        <v>46227.84375</v>
      </c>
      <c r="O1007" s="17" t="n">
        <v>46227.8805555556</v>
      </c>
      <c r="P1007" s="17" t="n">
        <v>46227.9020833333</v>
      </c>
      <c r="Q1007" s="17" t="n">
        <v>46227.9229166667</v>
      </c>
      <c r="R1007" s="0" t="n">
        <v>361</v>
      </c>
      <c r="S1007" s="0" t="n">
        <v>0</v>
      </c>
      <c r="T1007" s="0" t="n">
        <v>0</v>
      </c>
      <c r="U1007" s="18" t="s">
        <v>130</v>
      </c>
      <c r="V1007" s="18" t="s">
        <v>144</v>
      </c>
      <c r="W1007" s="0" t="str">
        <f aca="false">IF(AND(X1007&gt;=6,X1007&lt;14),"A",IF(AND(X1007&gt;=14,X1007&lt;22),"B","C"))</f>
        <v>B</v>
      </c>
      <c r="X1007" s="18" t="n">
        <f aca="false">HOUR(H1007)</f>
        <v>17</v>
      </c>
      <c r="Y1007" s="18" t="n">
        <f aca="false">ROUND((I1007-H1007)*1440,0)</f>
        <v>11</v>
      </c>
      <c r="Z1007" s="18" t="n">
        <f aca="false">ROUND((J1007-I1007)*1440,0)</f>
        <v>11</v>
      </c>
      <c r="AA1007" s="18" t="n">
        <f aca="false">ROUND((K1007-J1007)*1440,0)</f>
        <v>42</v>
      </c>
      <c r="AB1007" s="18" t="n">
        <f aca="false">ROUND((L1007-K1007)*1440,0)</f>
        <v>13</v>
      </c>
      <c r="AC1007" s="18" t="n">
        <f aca="false">ROUND((M1007-L1007)*1440,0)</f>
        <v>30</v>
      </c>
      <c r="AD1007" s="18" t="n">
        <f aca="false">IF(N1007="","",ROUND((N1007-M1007)*1440,0))</f>
        <v>47</v>
      </c>
      <c r="AE1007" s="18" t="n">
        <f aca="false">IF(O1007="","",ROUND((O1007-N1007)*1440,0))</f>
        <v>53</v>
      </c>
      <c r="AF1007" s="18" t="n">
        <f aca="false">IF(P1007="","",ROUND((P1007-O1007)*1440,0))</f>
        <v>31</v>
      </c>
      <c r="AG1007" s="18" t="n">
        <f aca="false">IF(Q1007="","",ROUND((Q1007-P1007)*1440,0))</f>
        <v>30</v>
      </c>
      <c r="AH1007" s="18" t="n">
        <f aca="false">IF(Q1007="","",ROUND((Q1007-H1007)*1440,0))</f>
        <v>268</v>
      </c>
      <c r="AI1007" s="19" t="n">
        <f aca="false">ROUND(IF(O1007="",Assumptions!$B$25-K1007,O1007-K1007)*24,1)</f>
        <v>2.4</v>
      </c>
      <c r="AJ1007" s="20" t="n">
        <f aca="false">ROUND(MAX(N(Y1007)/Assumptions!$C$5, N(Z1007)/Assumptions!$C$6, N(AA1007)/Assumptions!$C$7, N(AB1007)/Assumptions!$C$8, N(AC1007)/Assumptions!$C$9, N(AD1007)/Assumptions!$C$10, N(AE1007)/Assumptions!$C$11, N(AF1007)/Assumptions!$C$12, N(AG1007)/Assumptions!$C$13),3)</f>
        <v>1.567</v>
      </c>
      <c r="AK1007" s="0" t="str">
        <f aca="false">IF(OR(U1007="Pending",U1007="On Hold"),"Open GRN (awaiting)",IF(AJ1007&lt;=1,"Within SLA",IF(ROUND(N(Y1007)/Assumptions!$C$5,3)=AJ1007,"Gate Wait",IF(ROUND(N(Z1007)/Assumptions!$C$6,3)=AJ1007,"Dock Wait",IF(ROUND(N(AA1007)/Assumptions!$C$7,3)=AJ1007,"Unloading",IF(ROUND(N(AB1007)/Assumptions!$C$8,3)=AJ1007,"Unload-to-QC Wait",IF(ROUND(N(AC1007)/Assumptions!$C$9,3)=AJ1007,"QC",IF(ROUND(N(AD1007)/Assumptions!$C$10,3)=AJ1007,"QC-to-GRN Wait",IF(ROUND(N(AE1007)/Assumptions!$C$11,3)=AJ1007,"GRN Processing",IF(ROUND(N(AF1007)/Assumptions!$C$12,3)=AJ1007,"GRN-to-Putaway Wait",IF(ROUND(N(AG1007)/Assumptions!$C$13,3)=AJ1007,"Putaway","Within SLA")))))))))))</f>
        <v>QC-to-GRN Wait</v>
      </c>
    </row>
    <row r="1008" customFormat="false" ht="15" hidden="false" customHeight="false" outlineLevel="0" collapsed="false">
      <c r="A1008" s="0" t="s">
        <v>3072</v>
      </c>
      <c r="B1008" s="0" t="s">
        <v>3073</v>
      </c>
      <c r="C1008" s="0" t="s">
        <v>286</v>
      </c>
      <c r="D1008" s="0" t="s">
        <v>135</v>
      </c>
      <c r="E1008" s="0" t="s">
        <v>3074</v>
      </c>
      <c r="F1008" s="0" t="s">
        <v>121</v>
      </c>
      <c r="G1008" s="0" t="s">
        <v>138</v>
      </c>
      <c r="H1008" s="17" t="n">
        <v>46227.7381944444</v>
      </c>
      <c r="I1008" s="17" t="n">
        <v>46227.7520833333</v>
      </c>
      <c r="J1008" s="17" t="n">
        <v>46227.7576388889</v>
      </c>
      <c r="K1008" s="17" t="n">
        <v>46227.7708333333</v>
      </c>
      <c r="L1008" s="17" t="n">
        <v>46227.78125</v>
      </c>
      <c r="M1008" s="17" t="n">
        <v>46227.8194444445</v>
      </c>
      <c r="N1008" s="17" t="n">
        <v>46227.9388888889</v>
      </c>
      <c r="O1008" s="17" t="n">
        <v>46227.9708333333</v>
      </c>
      <c r="P1008" s="17" t="n">
        <v>46227.9895833333</v>
      </c>
      <c r="Q1008" s="17" t="n">
        <v>46228</v>
      </c>
      <c r="R1008" s="0" t="n">
        <v>213</v>
      </c>
      <c r="S1008" s="0" t="n">
        <v>0</v>
      </c>
      <c r="T1008" s="0" t="n">
        <v>0</v>
      </c>
      <c r="U1008" s="18" t="s">
        <v>130</v>
      </c>
      <c r="V1008" s="18" t="s">
        <v>131</v>
      </c>
      <c r="W1008" s="0" t="str">
        <f aca="false">IF(AND(X1008&gt;=6,X1008&lt;14),"A",IF(AND(X1008&gt;=14,X1008&lt;22),"B","C"))</f>
        <v>B</v>
      </c>
      <c r="X1008" s="18" t="n">
        <f aca="false">HOUR(H1008)</f>
        <v>17</v>
      </c>
      <c r="Y1008" s="18" t="n">
        <f aca="false">ROUND((I1008-H1008)*1440,0)</f>
        <v>20</v>
      </c>
      <c r="Z1008" s="18" t="n">
        <f aca="false">ROUND((J1008-I1008)*1440,0)</f>
        <v>8</v>
      </c>
      <c r="AA1008" s="18" t="n">
        <f aca="false">ROUND((K1008-J1008)*1440,0)</f>
        <v>19</v>
      </c>
      <c r="AB1008" s="18" t="n">
        <f aca="false">ROUND((L1008-K1008)*1440,0)</f>
        <v>15</v>
      </c>
      <c r="AC1008" s="18" t="n">
        <f aca="false">ROUND((M1008-L1008)*1440,0)</f>
        <v>55</v>
      </c>
      <c r="AD1008" s="18" t="n">
        <f aca="false">IF(N1008="","",ROUND((N1008-M1008)*1440,0))</f>
        <v>172</v>
      </c>
      <c r="AE1008" s="18" t="n">
        <f aca="false">IF(O1008="","",ROUND((O1008-N1008)*1440,0))</f>
        <v>46</v>
      </c>
      <c r="AF1008" s="18" t="n">
        <f aca="false">IF(P1008="","",ROUND((P1008-O1008)*1440,0))</f>
        <v>27</v>
      </c>
      <c r="AG1008" s="18" t="n">
        <f aca="false">IF(Q1008="","",ROUND((Q1008-P1008)*1440,0))</f>
        <v>15</v>
      </c>
      <c r="AH1008" s="18" t="n">
        <f aca="false">IF(Q1008="","",ROUND((Q1008-H1008)*1440,0))</f>
        <v>377</v>
      </c>
      <c r="AI1008" s="19" t="n">
        <f aca="false">ROUND(IF(O1008="",Assumptions!$B$25-K1008,O1008-K1008)*24,1)</f>
        <v>4.8</v>
      </c>
      <c r="AJ1008" s="20" t="n">
        <f aca="false">ROUND(MAX(N(Y1008)/Assumptions!$C$5, N(Z1008)/Assumptions!$C$6, N(AA1008)/Assumptions!$C$7, N(AB1008)/Assumptions!$C$8, N(AC1008)/Assumptions!$C$9, N(AD1008)/Assumptions!$C$10, N(AE1008)/Assumptions!$C$11, N(AF1008)/Assumptions!$C$12, N(AG1008)/Assumptions!$C$13),3)</f>
        <v>5.733</v>
      </c>
      <c r="AK1008" s="0" t="str">
        <f aca="false">IF(OR(U1008="Pending",U1008="On Hold"),"Open GRN (awaiting)",IF(AJ1008&lt;=1,"Within SLA",IF(ROUND(N(Y1008)/Assumptions!$C$5,3)=AJ1008,"Gate Wait",IF(ROUND(N(Z1008)/Assumptions!$C$6,3)=AJ1008,"Dock Wait",IF(ROUND(N(AA1008)/Assumptions!$C$7,3)=AJ1008,"Unloading",IF(ROUND(N(AB1008)/Assumptions!$C$8,3)=AJ1008,"Unload-to-QC Wait",IF(ROUND(N(AC1008)/Assumptions!$C$9,3)=AJ1008,"QC",IF(ROUND(N(AD1008)/Assumptions!$C$10,3)=AJ1008,"QC-to-GRN Wait",IF(ROUND(N(AE1008)/Assumptions!$C$11,3)=AJ1008,"GRN Processing",IF(ROUND(N(AF1008)/Assumptions!$C$12,3)=AJ1008,"GRN-to-Putaway Wait",IF(ROUND(N(AG1008)/Assumptions!$C$13,3)=AJ1008,"Putaway","Within SLA")))))))))))</f>
        <v>QC-to-GRN Wait</v>
      </c>
    </row>
    <row r="1009" customFormat="false" ht="15" hidden="false" customHeight="false" outlineLevel="0" collapsed="false">
      <c r="A1009" s="0" t="s">
        <v>3075</v>
      </c>
      <c r="B1009" s="0" t="s">
        <v>3076</v>
      </c>
      <c r="C1009" s="0" t="s">
        <v>134</v>
      </c>
      <c r="D1009" s="0" t="s">
        <v>147</v>
      </c>
      <c r="E1009" s="0" t="s">
        <v>1966</v>
      </c>
      <c r="F1009" s="0" t="s">
        <v>137</v>
      </c>
      <c r="G1009" s="0" t="s">
        <v>150</v>
      </c>
      <c r="H1009" s="17" t="n">
        <v>46227.7645833333</v>
      </c>
      <c r="I1009" s="17" t="n">
        <v>46227.7770833333</v>
      </c>
      <c r="J1009" s="17" t="n">
        <v>46227.79375</v>
      </c>
      <c r="K1009" s="17" t="n">
        <v>46227.8138888889</v>
      </c>
      <c r="L1009" s="17" t="n">
        <v>46227.8215277778</v>
      </c>
      <c r="M1009" s="17" t="n">
        <v>46227.8347222222</v>
      </c>
      <c r="N1009" s="17" t="n">
        <v>46227.8388888889</v>
      </c>
      <c r="O1009" s="17" t="n">
        <v>46227.8520833333</v>
      </c>
      <c r="P1009" s="17" t="n">
        <v>46227.8743055556</v>
      </c>
      <c r="Q1009" s="17" t="n">
        <v>46227.8944444444</v>
      </c>
      <c r="R1009" s="0" t="n">
        <v>1149</v>
      </c>
      <c r="S1009" s="0" t="n">
        <v>0</v>
      </c>
      <c r="T1009" s="0" t="n">
        <v>0</v>
      </c>
      <c r="U1009" s="18" t="s">
        <v>130</v>
      </c>
      <c r="V1009" s="18" t="s">
        <v>139</v>
      </c>
      <c r="W1009" s="0" t="str">
        <f aca="false">IF(AND(X1009&gt;=6,X1009&lt;14),"A",IF(AND(X1009&gt;=14,X1009&lt;22),"B","C"))</f>
        <v>B</v>
      </c>
      <c r="X1009" s="18" t="n">
        <f aca="false">HOUR(H1009)</f>
        <v>18</v>
      </c>
      <c r="Y1009" s="18" t="n">
        <f aca="false">ROUND((I1009-H1009)*1440,0)</f>
        <v>18</v>
      </c>
      <c r="Z1009" s="18" t="n">
        <f aca="false">ROUND((J1009-I1009)*1440,0)</f>
        <v>24</v>
      </c>
      <c r="AA1009" s="18" t="n">
        <f aca="false">ROUND((K1009-J1009)*1440,0)</f>
        <v>29</v>
      </c>
      <c r="AB1009" s="18" t="n">
        <f aca="false">ROUND((L1009-K1009)*1440,0)</f>
        <v>11</v>
      </c>
      <c r="AC1009" s="18" t="n">
        <f aca="false">ROUND((M1009-L1009)*1440,0)</f>
        <v>19</v>
      </c>
      <c r="AD1009" s="18" t="n">
        <f aca="false">IF(N1009="","",ROUND((N1009-M1009)*1440,0))</f>
        <v>6</v>
      </c>
      <c r="AE1009" s="18" t="n">
        <f aca="false">IF(O1009="","",ROUND((O1009-N1009)*1440,0))</f>
        <v>19</v>
      </c>
      <c r="AF1009" s="18" t="n">
        <f aca="false">IF(P1009="","",ROUND((P1009-O1009)*1440,0))</f>
        <v>32</v>
      </c>
      <c r="AG1009" s="18" t="n">
        <f aca="false">IF(Q1009="","",ROUND((Q1009-P1009)*1440,0))</f>
        <v>29</v>
      </c>
      <c r="AH1009" s="18" t="n">
        <f aca="false">IF(Q1009="","",ROUND((Q1009-H1009)*1440,0))</f>
        <v>187</v>
      </c>
      <c r="AI1009" s="19" t="n">
        <f aca="false">ROUND(IF(O1009="",Assumptions!$B$25-K1009,O1009-K1009)*24,1)</f>
        <v>0.9</v>
      </c>
      <c r="AJ1009" s="20" t="n">
        <f aca="false">ROUND(MAX(N(Y1009)/Assumptions!$C$5, N(Z1009)/Assumptions!$C$6, N(AA1009)/Assumptions!$C$7, N(AB1009)/Assumptions!$C$8, N(AC1009)/Assumptions!$C$9, N(AD1009)/Assumptions!$C$10, N(AE1009)/Assumptions!$C$11, N(AF1009)/Assumptions!$C$12, N(AG1009)/Assumptions!$C$13),3)</f>
        <v>1.6</v>
      </c>
      <c r="AK1009" s="0" t="str">
        <f aca="false">IF(OR(U1009="Pending",U1009="On Hold"),"Open GRN (awaiting)",IF(AJ1009&lt;=1,"Within SLA",IF(ROUND(N(Y1009)/Assumptions!$C$5,3)=AJ1009,"Gate Wait",IF(ROUND(N(Z1009)/Assumptions!$C$6,3)=AJ1009,"Dock Wait",IF(ROUND(N(AA1009)/Assumptions!$C$7,3)=AJ1009,"Unloading",IF(ROUND(N(AB1009)/Assumptions!$C$8,3)=AJ1009,"Unload-to-QC Wait",IF(ROUND(N(AC1009)/Assumptions!$C$9,3)=AJ1009,"QC",IF(ROUND(N(AD1009)/Assumptions!$C$10,3)=AJ1009,"QC-to-GRN Wait",IF(ROUND(N(AE1009)/Assumptions!$C$11,3)=AJ1009,"GRN Processing",IF(ROUND(N(AF1009)/Assumptions!$C$12,3)=AJ1009,"GRN-to-Putaway Wait",IF(ROUND(N(AG1009)/Assumptions!$C$13,3)=AJ1009,"Putaway","Within SLA")))))))))))</f>
        <v>Dock Wait</v>
      </c>
    </row>
    <row r="1010" customFormat="false" ht="15" hidden="false" customHeight="false" outlineLevel="0" collapsed="false">
      <c r="A1010" s="0" t="s">
        <v>3077</v>
      </c>
      <c r="B1010" s="0" t="s">
        <v>3078</v>
      </c>
      <c r="C1010" s="0" t="s">
        <v>252</v>
      </c>
      <c r="D1010" s="0" t="s">
        <v>147</v>
      </c>
      <c r="E1010" s="0" t="s">
        <v>3079</v>
      </c>
      <c r="F1010" s="0" t="s">
        <v>128</v>
      </c>
      <c r="G1010" s="0" t="s">
        <v>150</v>
      </c>
      <c r="H1010" s="17" t="n">
        <v>46227.76875</v>
      </c>
      <c r="I1010" s="17" t="n">
        <v>46227.7743055556</v>
      </c>
      <c r="J1010" s="17" t="n">
        <v>46227.78125</v>
      </c>
      <c r="K1010" s="17" t="n">
        <v>46227.8118055556</v>
      </c>
      <c r="L1010" s="17" t="n">
        <v>46227.8256944444</v>
      </c>
      <c r="M1010" s="17" t="n">
        <v>46227.8569444444</v>
      </c>
      <c r="N1010" s="17" t="n">
        <v>46227.95625</v>
      </c>
      <c r="O1010" s="17" t="n">
        <v>46227.9861111111</v>
      </c>
      <c r="P1010" s="17" t="n">
        <v>46227.9965277778</v>
      </c>
      <c r="Q1010" s="17" t="n">
        <v>46228.0166666667</v>
      </c>
      <c r="R1010" s="0" t="n">
        <v>668</v>
      </c>
      <c r="S1010" s="0" t="n">
        <v>46</v>
      </c>
      <c r="T1010" s="0" t="n">
        <v>0</v>
      </c>
      <c r="U1010" s="18" t="s">
        <v>123</v>
      </c>
      <c r="V1010" s="18" t="s">
        <v>144</v>
      </c>
      <c r="W1010" s="0" t="str">
        <f aca="false">IF(AND(X1010&gt;=6,X1010&lt;14),"A",IF(AND(X1010&gt;=14,X1010&lt;22),"B","C"))</f>
        <v>B</v>
      </c>
      <c r="X1010" s="18" t="n">
        <f aca="false">HOUR(H1010)</f>
        <v>18</v>
      </c>
      <c r="Y1010" s="18" t="n">
        <f aca="false">ROUND((I1010-H1010)*1440,0)</f>
        <v>8</v>
      </c>
      <c r="Z1010" s="18" t="n">
        <f aca="false">ROUND((J1010-I1010)*1440,0)</f>
        <v>10</v>
      </c>
      <c r="AA1010" s="18" t="n">
        <f aca="false">ROUND((K1010-J1010)*1440,0)</f>
        <v>44</v>
      </c>
      <c r="AB1010" s="18" t="n">
        <f aca="false">ROUND((L1010-K1010)*1440,0)</f>
        <v>20</v>
      </c>
      <c r="AC1010" s="18" t="n">
        <f aca="false">ROUND((M1010-L1010)*1440,0)</f>
        <v>45</v>
      </c>
      <c r="AD1010" s="18" t="n">
        <f aca="false">IF(N1010="","",ROUND((N1010-M1010)*1440,0))</f>
        <v>143</v>
      </c>
      <c r="AE1010" s="18" t="n">
        <f aca="false">IF(O1010="","",ROUND((O1010-N1010)*1440,0))</f>
        <v>43</v>
      </c>
      <c r="AF1010" s="18" t="n">
        <f aca="false">IF(P1010="","",ROUND((P1010-O1010)*1440,0))</f>
        <v>15</v>
      </c>
      <c r="AG1010" s="18" t="n">
        <f aca="false">IF(Q1010="","",ROUND((Q1010-P1010)*1440,0))</f>
        <v>29</v>
      </c>
      <c r="AH1010" s="18" t="n">
        <f aca="false">IF(Q1010="","",ROUND((Q1010-H1010)*1440,0))</f>
        <v>357</v>
      </c>
      <c r="AI1010" s="19" t="n">
        <f aca="false">ROUND(IF(O1010="",Assumptions!$B$25-K1010,O1010-K1010)*24,1)</f>
        <v>4.2</v>
      </c>
      <c r="AJ1010" s="20" t="n">
        <f aca="false">ROUND(MAX(N(Y1010)/Assumptions!$C$5, N(Z1010)/Assumptions!$C$6, N(AA1010)/Assumptions!$C$7, N(AB1010)/Assumptions!$C$8, N(AC1010)/Assumptions!$C$9, N(AD1010)/Assumptions!$C$10, N(AE1010)/Assumptions!$C$11, N(AF1010)/Assumptions!$C$12, N(AG1010)/Assumptions!$C$13),3)</f>
        <v>4.767</v>
      </c>
      <c r="AK1010" s="0" t="str">
        <f aca="false">IF(OR(U1010="Pending",U1010="On Hold"),"Open GRN (awaiting)",IF(AJ1010&lt;=1,"Within SLA",IF(ROUND(N(Y1010)/Assumptions!$C$5,3)=AJ1010,"Gate Wait",IF(ROUND(N(Z1010)/Assumptions!$C$6,3)=AJ1010,"Dock Wait",IF(ROUND(N(AA1010)/Assumptions!$C$7,3)=AJ1010,"Unloading",IF(ROUND(N(AB1010)/Assumptions!$C$8,3)=AJ1010,"Unload-to-QC Wait",IF(ROUND(N(AC1010)/Assumptions!$C$9,3)=AJ1010,"QC",IF(ROUND(N(AD1010)/Assumptions!$C$10,3)=AJ1010,"QC-to-GRN Wait",IF(ROUND(N(AE1010)/Assumptions!$C$11,3)=AJ1010,"GRN Processing",IF(ROUND(N(AF1010)/Assumptions!$C$12,3)=AJ1010,"GRN-to-Putaway Wait",IF(ROUND(N(AG1010)/Assumptions!$C$13,3)=AJ1010,"Putaway","Within SLA")))))))))))</f>
        <v>QC-to-GRN Wait</v>
      </c>
    </row>
    <row r="1011" customFormat="false" ht="15" hidden="false" customHeight="false" outlineLevel="0" collapsed="false">
      <c r="A1011" s="0" t="s">
        <v>3080</v>
      </c>
      <c r="B1011" s="0" t="s">
        <v>3081</v>
      </c>
      <c r="C1011" s="0" t="s">
        <v>184</v>
      </c>
      <c r="D1011" s="0" t="s">
        <v>135</v>
      </c>
      <c r="E1011" s="0" t="s">
        <v>2934</v>
      </c>
      <c r="F1011" s="0" t="s">
        <v>177</v>
      </c>
      <c r="G1011" s="0" t="s">
        <v>138</v>
      </c>
      <c r="H1011" s="17" t="n">
        <v>46227.7930555556</v>
      </c>
      <c r="I1011" s="17" t="n">
        <v>46227.8333333333</v>
      </c>
      <c r="J1011" s="17" t="n">
        <v>46227.8388888889</v>
      </c>
      <c r="K1011" s="17" t="n">
        <v>46227.8618055556</v>
      </c>
      <c r="L1011" s="17" t="n">
        <v>46227.8875</v>
      </c>
      <c r="M1011" s="17" t="n">
        <v>46227.9125</v>
      </c>
      <c r="N1011" s="17" t="n">
        <v>46227.9395833333</v>
      </c>
      <c r="O1011" s="17" t="n">
        <v>46227.9916666667</v>
      </c>
      <c r="P1011" s="17" t="n">
        <v>46228</v>
      </c>
      <c r="Q1011" s="17" t="n">
        <v>46228.0055555556</v>
      </c>
      <c r="R1011" s="0" t="n">
        <v>189</v>
      </c>
      <c r="S1011" s="0" t="n">
        <v>2</v>
      </c>
      <c r="T1011" s="0" t="n">
        <v>0</v>
      </c>
      <c r="U1011" s="18" t="s">
        <v>123</v>
      </c>
      <c r="V1011" s="18" t="s">
        <v>139</v>
      </c>
      <c r="W1011" s="0" t="str">
        <f aca="false">IF(AND(X1011&gt;=6,X1011&lt;14),"A",IF(AND(X1011&gt;=14,X1011&lt;22),"B","C"))</f>
        <v>B</v>
      </c>
      <c r="X1011" s="18" t="n">
        <f aca="false">HOUR(H1011)</f>
        <v>19</v>
      </c>
      <c r="Y1011" s="18" t="n">
        <f aca="false">ROUND((I1011-H1011)*1440,0)</f>
        <v>58</v>
      </c>
      <c r="Z1011" s="18" t="n">
        <f aca="false">ROUND((J1011-I1011)*1440,0)</f>
        <v>8</v>
      </c>
      <c r="AA1011" s="18" t="n">
        <f aca="false">ROUND((K1011-J1011)*1440,0)</f>
        <v>33</v>
      </c>
      <c r="AB1011" s="18" t="n">
        <f aca="false">ROUND((L1011-K1011)*1440,0)</f>
        <v>37</v>
      </c>
      <c r="AC1011" s="18" t="n">
        <f aca="false">ROUND((M1011-L1011)*1440,0)</f>
        <v>36</v>
      </c>
      <c r="AD1011" s="18" t="n">
        <f aca="false">IF(N1011="","",ROUND((N1011-M1011)*1440,0))</f>
        <v>39</v>
      </c>
      <c r="AE1011" s="18" t="n">
        <f aca="false">IF(O1011="","",ROUND((O1011-N1011)*1440,0))</f>
        <v>75</v>
      </c>
      <c r="AF1011" s="18" t="n">
        <f aca="false">IF(P1011="","",ROUND((P1011-O1011)*1440,0))</f>
        <v>12</v>
      </c>
      <c r="AG1011" s="18" t="n">
        <f aca="false">IF(Q1011="","",ROUND((Q1011-P1011)*1440,0))</f>
        <v>8</v>
      </c>
      <c r="AH1011" s="18" t="n">
        <f aca="false">IF(Q1011="","",ROUND((Q1011-H1011)*1440,0))</f>
        <v>306</v>
      </c>
      <c r="AI1011" s="19" t="n">
        <f aca="false">ROUND(IF(O1011="",Assumptions!$B$25-K1011,O1011-K1011)*24,1)</f>
        <v>3.1</v>
      </c>
      <c r="AJ1011" s="20" t="n">
        <f aca="false">ROUND(MAX(N(Y1011)/Assumptions!$C$5, N(Z1011)/Assumptions!$C$6, N(AA1011)/Assumptions!$C$7, N(AB1011)/Assumptions!$C$8, N(AC1011)/Assumptions!$C$9, N(AD1011)/Assumptions!$C$10, N(AE1011)/Assumptions!$C$11, N(AF1011)/Assumptions!$C$12, N(AG1011)/Assumptions!$C$13),3)</f>
        <v>2.467</v>
      </c>
      <c r="AK1011" s="0" t="str">
        <f aca="false">IF(OR(U1011="Pending",U1011="On Hold"),"Open GRN (awaiting)",IF(AJ1011&lt;=1,"Within SLA",IF(ROUND(N(Y1011)/Assumptions!$C$5,3)=AJ1011,"Gate Wait",IF(ROUND(N(Z1011)/Assumptions!$C$6,3)=AJ1011,"Dock Wait",IF(ROUND(N(AA1011)/Assumptions!$C$7,3)=AJ1011,"Unloading",IF(ROUND(N(AB1011)/Assumptions!$C$8,3)=AJ1011,"Unload-to-QC Wait",IF(ROUND(N(AC1011)/Assumptions!$C$9,3)=AJ1011,"QC",IF(ROUND(N(AD1011)/Assumptions!$C$10,3)=AJ1011,"QC-to-GRN Wait",IF(ROUND(N(AE1011)/Assumptions!$C$11,3)=AJ1011,"GRN Processing",IF(ROUND(N(AF1011)/Assumptions!$C$12,3)=AJ1011,"GRN-to-Putaway Wait",IF(ROUND(N(AG1011)/Assumptions!$C$13,3)=AJ1011,"Putaway","Within SLA")))))))))))</f>
        <v>Unload-to-QC Wait</v>
      </c>
    </row>
    <row r="1012" customFormat="false" ht="15" hidden="false" customHeight="false" outlineLevel="0" collapsed="false">
      <c r="A1012" s="0" t="s">
        <v>3082</v>
      </c>
      <c r="B1012" s="0" t="s">
        <v>3083</v>
      </c>
      <c r="C1012" s="0" t="s">
        <v>126</v>
      </c>
      <c r="D1012" s="0" t="s">
        <v>135</v>
      </c>
      <c r="E1012" s="0" t="s">
        <v>2552</v>
      </c>
      <c r="F1012" s="0" t="s">
        <v>128</v>
      </c>
      <c r="G1012" s="0" t="s">
        <v>178</v>
      </c>
      <c r="H1012" s="17" t="n">
        <v>46227.8006944444</v>
      </c>
      <c r="I1012" s="17" t="n">
        <v>46227.8125</v>
      </c>
      <c r="J1012" s="17" t="n">
        <v>46227.8215277778</v>
      </c>
      <c r="K1012" s="17" t="n">
        <v>46227.84375</v>
      </c>
      <c r="L1012" s="17" t="n">
        <v>46227.8506944445</v>
      </c>
      <c r="M1012" s="17" t="n">
        <v>46227.8680555556</v>
      </c>
      <c r="N1012" s="17" t="n">
        <v>46227.8756944445</v>
      </c>
      <c r="O1012" s="17" t="n">
        <v>46227.8854166667</v>
      </c>
      <c r="P1012" s="17" t="n">
        <v>46227.9034722222</v>
      </c>
      <c r="Q1012" s="17" t="n">
        <v>46227.9298611111</v>
      </c>
      <c r="R1012" s="0" t="n">
        <v>290</v>
      </c>
      <c r="S1012" s="0" t="n">
        <v>0</v>
      </c>
      <c r="T1012" s="0" t="n">
        <v>0</v>
      </c>
      <c r="U1012" s="18" t="s">
        <v>130</v>
      </c>
      <c r="V1012" s="18" t="s">
        <v>139</v>
      </c>
      <c r="W1012" s="0" t="str">
        <f aca="false">IF(AND(X1012&gt;=6,X1012&lt;14),"A",IF(AND(X1012&gt;=14,X1012&lt;22),"B","C"))</f>
        <v>B</v>
      </c>
      <c r="X1012" s="18" t="n">
        <f aca="false">HOUR(H1012)</f>
        <v>19</v>
      </c>
      <c r="Y1012" s="18" t="n">
        <f aca="false">ROUND((I1012-H1012)*1440,0)</f>
        <v>17</v>
      </c>
      <c r="Z1012" s="18" t="n">
        <f aca="false">ROUND((J1012-I1012)*1440,0)</f>
        <v>13</v>
      </c>
      <c r="AA1012" s="18" t="n">
        <f aca="false">ROUND((K1012-J1012)*1440,0)</f>
        <v>32</v>
      </c>
      <c r="AB1012" s="18" t="n">
        <f aca="false">ROUND((L1012-K1012)*1440,0)</f>
        <v>10</v>
      </c>
      <c r="AC1012" s="18" t="n">
        <f aca="false">ROUND((M1012-L1012)*1440,0)</f>
        <v>25</v>
      </c>
      <c r="AD1012" s="18" t="n">
        <f aca="false">IF(N1012="","",ROUND((N1012-M1012)*1440,0))</f>
        <v>11</v>
      </c>
      <c r="AE1012" s="18" t="n">
        <f aca="false">IF(O1012="","",ROUND((O1012-N1012)*1440,0))</f>
        <v>14</v>
      </c>
      <c r="AF1012" s="18" t="n">
        <f aca="false">IF(P1012="","",ROUND((P1012-O1012)*1440,0))</f>
        <v>26</v>
      </c>
      <c r="AG1012" s="18" t="n">
        <f aca="false">IF(Q1012="","",ROUND((Q1012-P1012)*1440,0))</f>
        <v>38</v>
      </c>
      <c r="AH1012" s="18" t="n">
        <f aca="false">IF(Q1012="","",ROUND((Q1012-H1012)*1440,0))</f>
        <v>186</v>
      </c>
      <c r="AI1012" s="19" t="n">
        <f aca="false">ROUND(IF(O1012="",Assumptions!$B$25-K1012,O1012-K1012)*24,1)</f>
        <v>1</v>
      </c>
      <c r="AJ1012" s="20" t="n">
        <f aca="false">ROUND(MAX(N(Y1012)/Assumptions!$C$5, N(Z1012)/Assumptions!$C$6, N(AA1012)/Assumptions!$C$7, N(AB1012)/Assumptions!$C$8, N(AC1012)/Assumptions!$C$9, N(AD1012)/Assumptions!$C$10, N(AE1012)/Assumptions!$C$11, N(AF1012)/Assumptions!$C$12, N(AG1012)/Assumptions!$C$13),3)</f>
        <v>1.3</v>
      </c>
      <c r="AK1012" s="0" t="str">
        <f aca="false">IF(OR(U1012="Pending",U1012="On Hold"),"Open GRN (awaiting)",IF(AJ1012&lt;=1,"Within SLA",IF(ROUND(N(Y1012)/Assumptions!$C$5,3)=AJ1012,"Gate Wait",IF(ROUND(N(Z1012)/Assumptions!$C$6,3)=AJ1012,"Dock Wait",IF(ROUND(N(AA1012)/Assumptions!$C$7,3)=AJ1012,"Unloading",IF(ROUND(N(AB1012)/Assumptions!$C$8,3)=AJ1012,"Unload-to-QC Wait",IF(ROUND(N(AC1012)/Assumptions!$C$9,3)=AJ1012,"QC",IF(ROUND(N(AD1012)/Assumptions!$C$10,3)=AJ1012,"QC-to-GRN Wait",IF(ROUND(N(AE1012)/Assumptions!$C$11,3)=AJ1012,"GRN Processing",IF(ROUND(N(AF1012)/Assumptions!$C$12,3)=AJ1012,"GRN-to-Putaway Wait",IF(ROUND(N(AG1012)/Assumptions!$C$13,3)=AJ1012,"Putaway","Within SLA")))))))))))</f>
        <v>GRN-to-Putaway Wait</v>
      </c>
    </row>
    <row r="1013" customFormat="false" ht="15" hidden="false" customHeight="false" outlineLevel="0" collapsed="false">
      <c r="A1013" s="0" t="s">
        <v>3084</v>
      </c>
      <c r="B1013" s="0" t="s">
        <v>3085</v>
      </c>
      <c r="C1013" s="0" t="s">
        <v>286</v>
      </c>
      <c r="D1013" s="0" t="s">
        <v>147</v>
      </c>
      <c r="E1013" s="0" t="s">
        <v>2465</v>
      </c>
      <c r="F1013" s="0" t="s">
        <v>121</v>
      </c>
      <c r="G1013" s="0" t="s">
        <v>150</v>
      </c>
      <c r="H1013" s="17" t="n">
        <v>46227.8791666667</v>
      </c>
      <c r="I1013" s="17" t="n">
        <v>46227.8840277778</v>
      </c>
      <c r="J1013" s="17" t="n">
        <v>46227.8875</v>
      </c>
      <c r="K1013" s="17" t="n">
        <v>46227.9097222222</v>
      </c>
      <c r="L1013" s="17" t="n">
        <v>46227.9236111111</v>
      </c>
      <c r="M1013" s="17" t="n">
        <v>46227.9375</v>
      </c>
      <c r="N1013" s="17" t="n">
        <v>46227.9465277778</v>
      </c>
      <c r="O1013" s="17" t="n">
        <v>46227.9798611111</v>
      </c>
      <c r="P1013" s="17" t="n">
        <v>46227.9868055556</v>
      </c>
      <c r="Q1013" s="17" t="n">
        <v>46228.0298611111</v>
      </c>
      <c r="R1013" s="0" t="n">
        <v>979</v>
      </c>
      <c r="S1013" s="0" t="n">
        <v>0</v>
      </c>
      <c r="T1013" s="0" t="n">
        <v>0</v>
      </c>
      <c r="U1013" s="18" t="s">
        <v>130</v>
      </c>
      <c r="V1013" s="18" t="s">
        <v>144</v>
      </c>
      <c r="W1013" s="0" t="str">
        <f aca="false">IF(AND(X1013&gt;=6,X1013&lt;14),"A",IF(AND(X1013&gt;=14,X1013&lt;22),"B","C"))</f>
        <v>B</v>
      </c>
      <c r="X1013" s="18" t="n">
        <f aca="false">HOUR(H1013)</f>
        <v>21</v>
      </c>
      <c r="Y1013" s="18" t="n">
        <f aca="false">ROUND((I1013-H1013)*1440,0)</f>
        <v>7</v>
      </c>
      <c r="Z1013" s="18" t="n">
        <f aca="false">ROUND((J1013-I1013)*1440,0)</f>
        <v>5</v>
      </c>
      <c r="AA1013" s="18" t="n">
        <f aca="false">ROUND((K1013-J1013)*1440,0)</f>
        <v>32</v>
      </c>
      <c r="AB1013" s="18" t="n">
        <f aca="false">ROUND((L1013-K1013)*1440,0)</f>
        <v>20</v>
      </c>
      <c r="AC1013" s="18" t="n">
        <f aca="false">ROUND((M1013-L1013)*1440,0)</f>
        <v>20</v>
      </c>
      <c r="AD1013" s="18" t="n">
        <f aca="false">IF(N1013="","",ROUND((N1013-M1013)*1440,0))</f>
        <v>13</v>
      </c>
      <c r="AE1013" s="18" t="n">
        <f aca="false">IF(O1013="","",ROUND((O1013-N1013)*1440,0))</f>
        <v>48</v>
      </c>
      <c r="AF1013" s="18" t="n">
        <f aca="false">IF(P1013="","",ROUND((P1013-O1013)*1440,0))</f>
        <v>10</v>
      </c>
      <c r="AG1013" s="18" t="n">
        <f aca="false">IF(Q1013="","",ROUND((Q1013-P1013)*1440,0))</f>
        <v>62</v>
      </c>
      <c r="AH1013" s="18" t="n">
        <f aca="false">IF(Q1013="","",ROUND((Q1013-H1013)*1440,0))</f>
        <v>217</v>
      </c>
      <c r="AI1013" s="19" t="n">
        <f aca="false">ROUND(IF(O1013="",Assumptions!$B$25-K1013,O1013-K1013)*24,1)</f>
        <v>1.7</v>
      </c>
      <c r="AJ1013" s="20" t="n">
        <f aca="false">ROUND(MAX(N(Y1013)/Assumptions!$C$5, N(Z1013)/Assumptions!$C$6, N(AA1013)/Assumptions!$C$7, N(AB1013)/Assumptions!$C$8, N(AC1013)/Assumptions!$C$9, N(AD1013)/Assumptions!$C$10, N(AE1013)/Assumptions!$C$11, N(AF1013)/Assumptions!$C$12, N(AG1013)/Assumptions!$C$13),3)</f>
        <v>1.55</v>
      </c>
      <c r="AK1013" s="0" t="str">
        <f aca="false">IF(OR(U1013="Pending",U1013="On Hold"),"Open GRN (awaiting)",IF(AJ1013&lt;=1,"Within SLA",IF(ROUND(N(Y1013)/Assumptions!$C$5,3)=AJ1013,"Gate Wait",IF(ROUND(N(Z1013)/Assumptions!$C$6,3)=AJ1013,"Dock Wait",IF(ROUND(N(AA1013)/Assumptions!$C$7,3)=AJ1013,"Unloading",IF(ROUND(N(AB1013)/Assumptions!$C$8,3)=AJ1013,"Unload-to-QC Wait",IF(ROUND(N(AC1013)/Assumptions!$C$9,3)=AJ1013,"QC",IF(ROUND(N(AD1013)/Assumptions!$C$10,3)=AJ1013,"QC-to-GRN Wait",IF(ROUND(N(AE1013)/Assumptions!$C$11,3)=AJ1013,"GRN Processing",IF(ROUND(N(AF1013)/Assumptions!$C$12,3)=AJ1013,"GRN-to-Putaway Wait",IF(ROUND(N(AG1013)/Assumptions!$C$13,3)=AJ1013,"Putaway","Within SLA")))))))))))</f>
        <v>Putaway</v>
      </c>
    </row>
    <row r="1014" customFormat="false" ht="15" hidden="false" customHeight="false" outlineLevel="0" collapsed="false">
      <c r="A1014" s="0" t="s">
        <v>3086</v>
      </c>
      <c r="B1014" s="0" t="s">
        <v>3087</v>
      </c>
      <c r="C1014" s="0" t="s">
        <v>126</v>
      </c>
      <c r="D1014" s="0" t="s">
        <v>119</v>
      </c>
      <c r="E1014" s="0" t="s">
        <v>3088</v>
      </c>
      <c r="F1014" s="0" t="s">
        <v>128</v>
      </c>
      <c r="G1014" s="0" t="s">
        <v>122</v>
      </c>
      <c r="H1014" s="17" t="n">
        <v>46227.9611111111</v>
      </c>
      <c r="I1014" s="17" t="n">
        <v>46227.9666666667</v>
      </c>
      <c r="J1014" s="17" t="n">
        <v>46227.9763888889</v>
      </c>
      <c r="K1014" s="17" t="n">
        <v>46227.9840277778</v>
      </c>
      <c r="L1014" s="17" t="n">
        <v>46227.9881944444</v>
      </c>
      <c r="M1014" s="17" t="n">
        <v>46228.0173611111</v>
      </c>
      <c r="N1014" s="17" t="n">
        <v>46228.0541666667</v>
      </c>
      <c r="O1014" s="17" t="n">
        <v>46228.1055555556</v>
      </c>
      <c r="P1014" s="17" t="n">
        <v>46228.1166666667</v>
      </c>
      <c r="Q1014" s="17" t="n">
        <v>46228.1270833333</v>
      </c>
      <c r="R1014" s="0" t="n">
        <v>73</v>
      </c>
      <c r="S1014" s="0" t="n">
        <v>0</v>
      </c>
      <c r="T1014" s="0" t="n">
        <v>0</v>
      </c>
      <c r="U1014" s="18" t="s">
        <v>130</v>
      </c>
      <c r="V1014" s="18" t="s">
        <v>144</v>
      </c>
      <c r="W1014" s="0" t="str">
        <f aca="false">IF(AND(X1014&gt;=6,X1014&lt;14),"A",IF(AND(X1014&gt;=14,X1014&lt;22),"B","C"))</f>
        <v>C</v>
      </c>
      <c r="X1014" s="18" t="n">
        <f aca="false">HOUR(H1014)</f>
        <v>23</v>
      </c>
      <c r="Y1014" s="18" t="n">
        <f aca="false">ROUND((I1014-H1014)*1440,0)</f>
        <v>8</v>
      </c>
      <c r="Z1014" s="18" t="n">
        <f aca="false">ROUND((J1014-I1014)*1440,0)</f>
        <v>14</v>
      </c>
      <c r="AA1014" s="18" t="n">
        <f aca="false">ROUND((K1014-J1014)*1440,0)</f>
        <v>11</v>
      </c>
      <c r="AB1014" s="18" t="n">
        <f aca="false">ROUND((L1014-K1014)*1440,0)</f>
        <v>6</v>
      </c>
      <c r="AC1014" s="18" t="n">
        <f aca="false">ROUND((M1014-L1014)*1440,0)</f>
        <v>42</v>
      </c>
      <c r="AD1014" s="18" t="n">
        <f aca="false">IF(N1014="","",ROUND((N1014-M1014)*1440,0))</f>
        <v>53</v>
      </c>
      <c r="AE1014" s="18" t="n">
        <f aca="false">IF(O1014="","",ROUND((O1014-N1014)*1440,0))</f>
        <v>74</v>
      </c>
      <c r="AF1014" s="18" t="n">
        <f aca="false">IF(P1014="","",ROUND((P1014-O1014)*1440,0))</f>
        <v>16</v>
      </c>
      <c r="AG1014" s="18" t="n">
        <f aca="false">IF(Q1014="","",ROUND((Q1014-P1014)*1440,0))</f>
        <v>15</v>
      </c>
      <c r="AH1014" s="18" t="n">
        <f aca="false">IF(Q1014="","",ROUND((Q1014-H1014)*1440,0))</f>
        <v>239</v>
      </c>
      <c r="AI1014" s="19" t="n">
        <f aca="false">ROUND(IF(O1014="",Assumptions!$B$25-K1014,O1014-K1014)*24,1)</f>
        <v>2.9</v>
      </c>
      <c r="AJ1014" s="20" t="n">
        <f aca="false">ROUND(MAX(N(Y1014)/Assumptions!$C$5, N(Z1014)/Assumptions!$C$6, N(AA1014)/Assumptions!$C$7, N(AB1014)/Assumptions!$C$8, N(AC1014)/Assumptions!$C$9, N(AD1014)/Assumptions!$C$10, N(AE1014)/Assumptions!$C$11, N(AF1014)/Assumptions!$C$12, N(AG1014)/Assumptions!$C$13),3)</f>
        <v>1.767</v>
      </c>
      <c r="AK1014" s="0" t="str">
        <f aca="false">IF(OR(U1014="Pending",U1014="On Hold"),"Open GRN (awaiting)",IF(AJ1014&lt;=1,"Within SLA",IF(ROUND(N(Y1014)/Assumptions!$C$5,3)=AJ1014,"Gate Wait",IF(ROUND(N(Z1014)/Assumptions!$C$6,3)=AJ1014,"Dock Wait",IF(ROUND(N(AA1014)/Assumptions!$C$7,3)=AJ1014,"Unloading",IF(ROUND(N(AB1014)/Assumptions!$C$8,3)=AJ1014,"Unload-to-QC Wait",IF(ROUND(N(AC1014)/Assumptions!$C$9,3)=AJ1014,"QC",IF(ROUND(N(AD1014)/Assumptions!$C$10,3)=AJ1014,"QC-to-GRN Wait",IF(ROUND(N(AE1014)/Assumptions!$C$11,3)=AJ1014,"GRN Processing",IF(ROUND(N(AF1014)/Assumptions!$C$12,3)=AJ1014,"GRN-to-Putaway Wait",IF(ROUND(N(AG1014)/Assumptions!$C$13,3)=AJ1014,"Putaway","Within SLA")))))))))))</f>
        <v>QC-to-GRN Wait</v>
      </c>
    </row>
    <row r="1015" customFormat="false" ht="15" hidden="false" customHeight="false" outlineLevel="0" collapsed="false">
      <c r="A1015" s="0" t="s">
        <v>3089</v>
      </c>
      <c r="B1015" s="0" t="s">
        <v>3090</v>
      </c>
      <c r="C1015" s="0" t="s">
        <v>170</v>
      </c>
      <c r="D1015" s="0" t="s">
        <v>119</v>
      </c>
      <c r="E1015" s="0" t="s">
        <v>3091</v>
      </c>
      <c r="F1015" s="0" t="s">
        <v>172</v>
      </c>
      <c r="G1015" s="0" t="s">
        <v>122</v>
      </c>
      <c r="H1015" s="17" t="n">
        <v>46228.0597222222</v>
      </c>
      <c r="I1015" s="17" t="n">
        <v>46228.0743055556</v>
      </c>
      <c r="J1015" s="17" t="n">
        <v>46228.0763888889</v>
      </c>
      <c r="K1015" s="17" t="n">
        <v>46228.1041666667</v>
      </c>
      <c r="L1015" s="17" t="n">
        <v>46228.1125</v>
      </c>
      <c r="M1015" s="17" t="n">
        <v>46228.1472222222</v>
      </c>
      <c r="N1015" s="17" t="n">
        <v>46228.1888888889</v>
      </c>
      <c r="O1015" s="17" t="n">
        <v>46228.2881944445</v>
      </c>
      <c r="P1015" s="17" t="n">
        <v>46228.3041666667</v>
      </c>
      <c r="Q1015" s="17" t="n">
        <v>46228.3291666667</v>
      </c>
      <c r="R1015" s="0" t="n">
        <v>207</v>
      </c>
      <c r="S1015" s="0" t="n">
        <v>0</v>
      </c>
      <c r="T1015" s="0" t="n">
        <v>0</v>
      </c>
      <c r="U1015" s="18" t="s">
        <v>130</v>
      </c>
      <c r="V1015" s="18" t="s">
        <v>144</v>
      </c>
      <c r="W1015" s="0" t="str">
        <f aca="false">IF(AND(X1015&gt;=6,X1015&lt;14),"A",IF(AND(X1015&gt;=14,X1015&lt;22),"B","C"))</f>
        <v>C</v>
      </c>
      <c r="X1015" s="18" t="n">
        <f aca="false">HOUR(H1015)</f>
        <v>1</v>
      </c>
      <c r="Y1015" s="18" t="n">
        <f aca="false">ROUND((I1015-H1015)*1440,0)</f>
        <v>21</v>
      </c>
      <c r="Z1015" s="18" t="n">
        <f aca="false">ROUND((J1015-I1015)*1440,0)</f>
        <v>3</v>
      </c>
      <c r="AA1015" s="18" t="n">
        <f aca="false">ROUND((K1015-J1015)*1440,0)</f>
        <v>40</v>
      </c>
      <c r="AB1015" s="18" t="n">
        <f aca="false">ROUND((L1015-K1015)*1440,0)</f>
        <v>12</v>
      </c>
      <c r="AC1015" s="18" t="n">
        <f aca="false">ROUND((M1015-L1015)*1440,0)</f>
        <v>50</v>
      </c>
      <c r="AD1015" s="18" t="n">
        <f aca="false">IF(N1015="","",ROUND((N1015-M1015)*1440,0))</f>
        <v>60</v>
      </c>
      <c r="AE1015" s="18" t="n">
        <f aca="false">IF(O1015="","",ROUND((O1015-N1015)*1440,0))</f>
        <v>143</v>
      </c>
      <c r="AF1015" s="18" t="n">
        <f aca="false">IF(P1015="","",ROUND((P1015-O1015)*1440,0))</f>
        <v>23</v>
      </c>
      <c r="AG1015" s="18" t="n">
        <f aca="false">IF(Q1015="","",ROUND((Q1015-P1015)*1440,0))</f>
        <v>36</v>
      </c>
      <c r="AH1015" s="18" t="n">
        <f aca="false">IF(Q1015="","",ROUND((Q1015-H1015)*1440,0))</f>
        <v>388</v>
      </c>
      <c r="AI1015" s="19" t="n">
        <f aca="false">ROUND(IF(O1015="",Assumptions!$B$25-K1015,O1015-K1015)*24,1)</f>
        <v>4.4</v>
      </c>
      <c r="AJ1015" s="20" t="n">
        <f aca="false">ROUND(MAX(N(Y1015)/Assumptions!$C$5, N(Z1015)/Assumptions!$C$6, N(AA1015)/Assumptions!$C$7, N(AB1015)/Assumptions!$C$8, N(AC1015)/Assumptions!$C$9, N(AD1015)/Assumptions!$C$10, N(AE1015)/Assumptions!$C$11, N(AF1015)/Assumptions!$C$12, N(AG1015)/Assumptions!$C$13),3)</f>
        <v>3.178</v>
      </c>
      <c r="AK1015" s="0" t="str">
        <f aca="false">IF(OR(U1015="Pending",U1015="On Hold"),"Open GRN (awaiting)",IF(AJ1015&lt;=1,"Within SLA",IF(ROUND(N(Y1015)/Assumptions!$C$5,3)=AJ1015,"Gate Wait",IF(ROUND(N(Z1015)/Assumptions!$C$6,3)=AJ1015,"Dock Wait",IF(ROUND(N(AA1015)/Assumptions!$C$7,3)=AJ1015,"Unloading",IF(ROUND(N(AB1015)/Assumptions!$C$8,3)=AJ1015,"Unload-to-QC Wait",IF(ROUND(N(AC1015)/Assumptions!$C$9,3)=AJ1015,"QC",IF(ROUND(N(AD1015)/Assumptions!$C$10,3)=AJ1015,"QC-to-GRN Wait",IF(ROUND(N(AE1015)/Assumptions!$C$11,3)=AJ1015,"GRN Processing",IF(ROUND(N(AF1015)/Assumptions!$C$12,3)=AJ1015,"GRN-to-Putaway Wait",IF(ROUND(N(AG1015)/Assumptions!$C$13,3)=AJ1015,"Putaway","Within SLA")))))))))))</f>
        <v>GRN Processing</v>
      </c>
    </row>
    <row r="1016" customFormat="false" ht="15" hidden="false" customHeight="false" outlineLevel="0" collapsed="false">
      <c r="A1016" s="0" t="s">
        <v>3092</v>
      </c>
      <c r="B1016" s="0" t="s">
        <v>3093</v>
      </c>
      <c r="C1016" s="0" t="s">
        <v>142</v>
      </c>
      <c r="D1016" s="0" t="s">
        <v>147</v>
      </c>
      <c r="E1016" s="0" t="s">
        <v>3094</v>
      </c>
      <c r="F1016" s="0" t="s">
        <v>137</v>
      </c>
      <c r="G1016" s="0" t="s">
        <v>167</v>
      </c>
      <c r="H1016" s="17" t="n">
        <v>46228.1506944444</v>
      </c>
      <c r="I1016" s="17" t="n">
        <v>46228.1777777778</v>
      </c>
      <c r="J1016" s="17" t="n">
        <v>46228.18125</v>
      </c>
      <c r="K1016" s="17" t="n">
        <v>46228.2083333333</v>
      </c>
      <c r="L1016" s="17" t="n">
        <v>46228.2180555556</v>
      </c>
      <c r="M1016" s="17" t="n">
        <v>46228.2340277778</v>
      </c>
      <c r="N1016" s="17" t="n">
        <v>46228.2986111111</v>
      </c>
      <c r="O1016" s="17" t="n">
        <v>46228.3597222222</v>
      </c>
      <c r="P1016" s="17" t="n">
        <v>46228.3680555556</v>
      </c>
      <c r="Q1016" s="17" t="n">
        <v>46228.4041666667</v>
      </c>
      <c r="R1016" s="0" t="n">
        <v>237</v>
      </c>
      <c r="S1016" s="0" t="n">
        <v>0</v>
      </c>
      <c r="T1016" s="0" t="n">
        <v>4</v>
      </c>
      <c r="U1016" s="18" t="s">
        <v>123</v>
      </c>
      <c r="V1016" s="18" t="s">
        <v>82</v>
      </c>
      <c r="W1016" s="0" t="str">
        <f aca="false">IF(AND(X1016&gt;=6,X1016&lt;14),"A",IF(AND(X1016&gt;=14,X1016&lt;22),"B","C"))</f>
        <v>C</v>
      </c>
      <c r="X1016" s="18" t="n">
        <f aca="false">HOUR(H1016)</f>
        <v>3</v>
      </c>
      <c r="Y1016" s="18" t="n">
        <f aca="false">ROUND((I1016-H1016)*1440,0)</f>
        <v>39</v>
      </c>
      <c r="Z1016" s="18" t="n">
        <f aca="false">ROUND((J1016-I1016)*1440,0)</f>
        <v>5</v>
      </c>
      <c r="AA1016" s="18" t="n">
        <f aca="false">ROUND((K1016-J1016)*1440,0)</f>
        <v>39</v>
      </c>
      <c r="AB1016" s="18" t="n">
        <f aca="false">ROUND((L1016-K1016)*1440,0)</f>
        <v>14</v>
      </c>
      <c r="AC1016" s="18" t="n">
        <f aca="false">ROUND((M1016-L1016)*1440,0)</f>
        <v>23</v>
      </c>
      <c r="AD1016" s="18" t="n">
        <f aca="false">IF(N1016="","",ROUND((N1016-M1016)*1440,0))</f>
        <v>93</v>
      </c>
      <c r="AE1016" s="18" t="n">
        <f aca="false">IF(O1016="","",ROUND((O1016-N1016)*1440,0))</f>
        <v>88</v>
      </c>
      <c r="AF1016" s="18" t="n">
        <f aca="false">IF(P1016="","",ROUND((P1016-O1016)*1440,0))</f>
        <v>12</v>
      </c>
      <c r="AG1016" s="18" t="n">
        <f aca="false">IF(Q1016="","",ROUND((Q1016-P1016)*1440,0))</f>
        <v>52</v>
      </c>
      <c r="AH1016" s="18" t="n">
        <f aca="false">IF(Q1016="","",ROUND((Q1016-H1016)*1440,0))</f>
        <v>365</v>
      </c>
      <c r="AI1016" s="19" t="n">
        <f aca="false">ROUND(IF(O1016="",Assumptions!$B$25-K1016,O1016-K1016)*24,1)</f>
        <v>3.6</v>
      </c>
      <c r="AJ1016" s="20" t="n">
        <f aca="false">ROUND(MAX(N(Y1016)/Assumptions!$C$5, N(Z1016)/Assumptions!$C$6, N(AA1016)/Assumptions!$C$7, N(AB1016)/Assumptions!$C$8, N(AC1016)/Assumptions!$C$9, N(AD1016)/Assumptions!$C$10, N(AE1016)/Assumptions!$C$11, N(AF1016)/Assumptions!$C$12, N(AG1016)/Assumptions!$C$13),3)</f>
        <v>3.1</v>
      </c>
      <c r="AK1016" s="0" t="str">
        <f aca="false">IF(OR(U1016="Pending",U1016="On Hold"),"Open GRN (awaiting)",IF(AJ1016&lt;=1,"Within SLA",IF(ROUND(N(Y1016)/Assumptions!$C$5,3)=AJ1016,"Gate Wait",IF(ROUND(N(Z1016)/Assumptions!$C$6,3)=AJ1016,"Dock Wait",IF(ROUND(N(AA1016)/Assumptions!$C$7,3)=AJ1016,"Unloading",IF(ROUND(N(AB1016)/Assumptions!$C$8,3)=AJ1016,"Unload-to-QC Wait",IF(ROUND(N(AC1016)/Assumptions!$C$9,3)=AJ1016,"QC",IF(ROUND(N(AD1016)/Assumptions!$C$10,3)=AJ1016,"QC-to-GRN Wait",IF(ROUND(N(AE1016)/Assumptions!$C$11,3)=AJ1016,"GRN Processing",IF(ROUND(N(AF1016)/Assumptions!$C$12,3)=AJ1016,"GRN-to-Putaway Wait",IF(ROUND(N(AG1016)/Assumptions!$C$13,3)=AJ1016,"Putaway","Within SLA")))))))))))</f>
        <v>QC-to-GRN Wait</v>
      </c>
    </row>
    <row r="1017" customFormat="false" ht="15" hidden="false" customHeight="false" outlineLevel="0" collapsed="false">
      <c r="A1017" s="0" t="s">
        <v>3095</v>
      </c>
      <c r="B1017" s="0" t="s">
        <v>3096</v>
      </c>
      <c r="C1017" s="0" t="s">
        <v>252</v>
      </c>
      <c r="D1017" s="0" t="s">
        <v>135</v>
      </c>
      <c r="E1017" s="0" t="s">
        <v>329</v>
      </c>
      <c r="F1017" s="0" t="s">
        <v>155</v>
      </c>
      <c r="G1017" s="0" t="s">
        <v>138</v>
      </c>
      <c r="H1017" s="17" t="n">
        <v>46228.2527777778</v>
      </c>
      <c r="I1017" s="17" t="n">
        <v>46228.2722222222</v>
      </c>
      <c r="J1017" s="17" t="n">
        <v>46228.2826388889</v>
      </c>
      <c r="K1017" s="17" t="n">
        <v>46228.3201388889</v>
      </c>
      <c r="L1017" s="17" t="n">
        <v>46228.3326388889</v>
      </c>
      <c r="M1017" s="17" t="n">
        <v>46228.3930555556</v>
      </c>
      <c r="N1017" s="17" t="n">
        <v>46228.4618055556</v>
      </c>
      <c r="O1017" s="17" t="n">
        <v>46228.4756944445</v>
      </c>
      <c r="P1017" s="17" t="n">
        <v>46228.5020833333</v>
      </c>
      <c r="Q1017" s="17" t="n">
        <v>46228.5131944444</v>
      </c>
      <c r="R1017" s="0" t="n">
        <v>460</v>
      </c>
      <c r="S1017" s="0" t="n">
        <v>0</v>
      </c>
      <c r="T1017" s="0" t="n">
        <v>9</v>
      </c>
      <c r="U1017" s="18" t="s">
        <v>123</v>
      </c>
      <c r="V1017" s="18" t="s">
        <v>82</v>
      </c>
      <c r="W1017" s="0" t="str">
        <f aca="false">IF(AND(X1017&gt;=6,X1017&lt;14),"A",IF(AND(X1017&gt;=14,X1017&lt;22),"B","C"))</f>
        <v>A</v>
      </c>
      <c r="X1017" s="18" t="n">
        <f aca="false">HOUR(H1017)</f>
        <v>6</v>
      </c>
      <c r="Y1017" s="18" t="n">
        <f aca="false">ROUND((I1017-H1017)*1440,0)</f>
        <v>28</v>
      </c>
      <c r="Z1017" s="18" t="n">
        <f aca="false">ROUND((J1017-I1017)*1440,0)</f>
        <v>15</v>
      </c>
      <c r="AA1017" s="18" t="n">
        <f aca="false">ROUND((K1017-J1017)*1440,0)</f>
        <v>54</v>
      </c>
      <c r="AB1017" s="18" t="n">
        <f aca="false">ROUND((L1017-K1017)*1440,0)</f>
        <v>18</v>
      </c>
      <c r="AC1017" s="18" t="n">
        <f aca="false">ROUND((M1017-L1017)*1440,0)</f>
        <v>87</v>
      </c>
      <c r="AD1017" s="18" t="n">
        <f aca="false">IF(N1017="","",ROUND((N1017-M1017)*1440,0))</f>
        <v>99</v>
      </c>
      <c r="AE1017" s="18" t="n">
        <f aca="false">IF(O1017="","",ROUND((O1017-N1017)*1440,0))</f>
        <v>20</v>
      </c>
      <c r="AF1017" s="18" t="n">
        <f aca="false">IF(P1017="","",ROUND((P1017-O1017)*1440,0))</f>
        <v>38</v>
      </c>
      <c r="AG1017" s="18" t="n">
        <f aca="false">IF(Q1017="","",ROUND((Q1017-P1017)*1440,0))</f>
        <v>16</v>
      </c>
      <c r="AH1017" s="18" t="n">
        <f aca="false">IF(Q1017="","",ROUND((Q1017-H1017)*1440,0))</f>
        <v>375</v>
      </c>
      <c r="AI1017" s="19" t="n">
        <f aca="false">ROUND(IF(O1017="",Assumptions!$B$25-K1017,O1017-K1017)*24,1)</f>
        <v>3.7</v>
      </c>
      <c r="AJ1017" s="20" t="n">
        <f aca="false">ROUND(MAX(N(Y1017)/Assumptions!$C$5, N(Z1017)/Assumptions!$C$6, N(AA1017)/Assumptions!$C$7, N(AB1017)/Assumptions!$C$8, N(AC1017)/Assumptions!$C$9, N(AD1017)/Assumptions!$C$10, N(AE1017)/Assumptions!$C$11, N(AF1017)/Assumptions!$C$12, N(AG1017)/Assumptions!$C$13),3)</f>
        <v>3.3</v>
      </c>
      <c r="AK1017" s="0" t="str">
        <f aca="false">IF(OR(U1017="Pending",U1017="On Hold"),"Open GRN (awaiting)",IF(AJ1017&lt;=1,"Within SLA",IF(ROUND(N(Y1017)/Assumptions!$C$5,3)=AJ1017,"Gate Wait",IF(ROUND(N(Z1017)/Assumptions!$C$6,3)=AJ1017,"Dock Wait",IF(ROUND(N(AA1017)/Assumptions!$C$7,3)=AJ1017,"Unloading",IF(ROUND(N(AB1017)/Assumptions!$C$8,3)=AJ1017,"Unload-to-QC Wait",IF(ROUND(N(AC1017)/Assumptions!$C$9,3)=AJ1017,"QC",IF(ROUND(N(AD1017)/Assumptions!$C$10,3)=AJ1017,"QC-to-GRN Wait",IF(ROUND(N(AE1017)/Assumptions!$C$11,3)=AJ1017,"GRN Processing",IF(ROUND(N(AF1017)/Assumptions!$C$12,3)=AJ1017,"GRN-to-Putaway Wait",IF(ROUND(N(AG1017)/Assumptions!$C$13,3)=AJ1017,"Putaway","Within SLA")))))))))))</f>
        <v>QC-to-GRN Wait</v>
      </c>
    </row>
    <row r="1018" customFormat="false" ht="15" hidden="false" customHeight="false" outlineLevel="0" collapsed="false">
      <c r="A1018" s="0" t="s">
        <v>3097</v>
      </c>
      <c r="B1018" s="0" t="s">
        <v>3098</v>
      </c>
      <c r="C1018" s="0" t="s">
        <v>126</v>
      </c>
      <c r="D1018" s="0" t="s">
        <v>147</v>
      </c>
      <c r="E1018" s="0" t="s">
        <v>3099</v>
      </c>
      <c r="F1018" s="0" t="s">
        <v>177</v>
      </c>
      <c r="G1018" s="0" t="s">
        <v>167</v>
      </c>
      <c r="H1018" s="17" t="n">
        <v>46228.3118055556</v>
      </c>
      <c r="I1018" s="17" t="n">
        <v>46228.3319444444</v>
      </c>
      <c r="J1018" s="17" t="n">
        <v>46228.3409722222</v>
      </c>
      <c r="K1018" s="17" t="n">
        <v>46228.3798611111</v>
      </c>
      <c r="L1018" s="17" t="n">
        <v>46228.3833333333</v>
      </c>
      <c r="M1018" s="17" t="n">
        <v>46228.3993055556</v>
      </c>
      <c r="N1018" s="17" t="n">
        <v>46228.4097222222</v>
      </c>
      <c r="O1018" s="17" t="n">
        <v>46228.4423611111</v>
      </c>
      <c r="P1018" s="17" t="n">
        <v>46228.4625</v>
      </c>
      <c r="Q1018" s="17" t="n">
        <v>46228.4666666667</v>
      </c>
      <c r="R1018" s="0" t="n">
        <v>326</v>
      </c>
      <c r="S1018" s="0" t="n">
        <v>0</v>
      </c>
      <c r="T1018" s="0" t="n">
        <v>0</v>
      </c>
      <c r="U1018" s="18" t="s">
        <v>130</v>
      </c>
      <c r="V1018" s="18" t="s">
        <v>144</v>
      </c>
      <c r="W1018" s="0" t="str">
        <f aca="false">IF(AND(X1018&gt;=6,X1018&lt;14),"A",IF(AND(X1018&gt;=14,X1018&lt;22),"B","C"))</f>
        <v>A</v>
      </c>
      <c r="X1018" s="18" t="n">
        <f aca="false">HOUR(H1018)</f>
        <v>7</v>
      </c>
      <c r="Y1018" s="18" t="n">
        <f aca="false">ROUND((I1018-H1018)*1440,0)</f>
        <v>29</v>
      </c>
      <c r="Z1018" s="18" t="n">
        <f aca="false">ROUND((J1018-I1018)*1440,0)</f>
        <v>13</v>
      </c>
      <c r="AA1018" s="18" t="n">
        <f aca="false">ROUND((K1018-J1018)*1440,0)</f>
        <v>56</v>
      </c>
      <c r="AB1018" s="18" t="n">
        <f aca="false">ROUND((L1018-K1018)*1440,0)</f>
        <v>5</v>
      </c>
      <c r="AC1018" s="18" t="n">
        <f aca="false">ROUND((M1018-L1018)*1440,0)</f>
        <v>23</v>
      </c>
      <c r="AD1018" s="18" t="n">
        <f aca="false">IF(N1018="","",ROUND((N1018-M1018)*1440,0))</f>
        <v>15</v>
      </c>
      <c r="AE1018" s="18" t="n">
        <f aca="false">IF(O1018="","",ROUND((O1018-N1018)*1440,0))</f>
        <v>47</v>
      </c>
      <c r="AF1018" s="18" t="n">
        <f aca="false">IF(P1018="","",ROUND((P1018-O1018)*1440,0))</f>
        <v>29</v>
      </c>
      <c r="AG1018" s="18" t="n">
        <f aca="false">IF(Q1018="","",ROUND((Q1018-P1018)*1440,0))</f>
        <v>6</v>
      </c>
      <c r="AH1018" s="18" t="n">
        <f aca="false">IF(Q1018="","",ROUND((Q1018-H1018)*1440,0))</f>
        <v>223</v>
      </c>
      <c r="AI1018" s="19" t="n">
        <f aca="false">ROUND(IF(O1018="",Assumptions!$B$25-K1018,O1018-K1018)*24,1)</f>
        <v>1.5</v>
      </c>
      <c r="AJ1018" s="20" t="n">
        <f aca="false">ROUND(MAX(N(Y1018)/Assumptions!$C$5, N(Z1018)/Assumptions!$C$6, N(AA1018)/Assumptions!$C$7, N(AB1018)/Assumptions!$C$8, N(AC1018)/Assumptions!$C$9, N(AD1018)/Assumptions!$C$10, N(AE1018)/Assumptions!$C$11, N(AF1018)/Assumptions!$C$12, N(AG1018)/Assumptions!$C$13),3)</f>
        <v>1.45</v>
      </c>
      <c r="AK1018" s="0" t="str">
        <f aca="false">IF(OR(U1018="Pending",U1018="On Hold"),"Open GRN (awaiting)",IF(AJ1018&lt;=1,"Within SLA",IF(ROUND(N(Y1018)/Assumptions!$C$5,3)=AJ1018,"Gate Wait",IF(ROUND(N(Z1018)/Assumptions!$C$6,3)=AJ1018,"Dock Wait",IF(ROUND(N(AA1018)/Assumptions!$C$7,3)=AJ1018,"Unloading",IF(ROUND(N(AB1018)/Assumptions!$C$8,3)=AJ1018,"Unload-to-QC Wait",IF(ROUND(N(AC1018)/Assumptions!$C$9,3)=AJ1018,"QC",IF(ROUND(N(AD1018)/Assumptions!$C$10,3)=AJ1018,"QC-to-GRN Wait",IF(ROUND(N(AE1018)/Assumptions!$C$11,3)=AJ1018,"GRN Processing",IF(ROUND(N(AF1018)/Assumptions!$C$12,3)=AJ1018,"GRN-to-Putaway Wait",IF(ROUND(N(AG1018)/Assumptions!$C$13,3)=AJ1018,"Putaway","Within SLA")))))))))))</f>
        <v>GRN-to-Putaway Wait</v>
      </c>
    </row>
    <row r="1019" customFormat="false" ht="15" hidden="false" customHeight="false" outlineLevel="0" collapsed="false">
      <c r="A1019" s="0" t="s">
        <v>3100</v>
      </c>
      <c r="B1019" s="0" t="s">
        <v>3101</v>
      </c>
      <c r="C1019" s="0" t="s">
        <v>170</v>
      </c>
      <c r="D1019" s="0" t="s">
        <v>147</v>
      </c>
      <c r="E1019" s="0" t="s">
        <v>3102</v>
      </c>
      <c r="F1019" s="0" t="s">
        <v>155</v>
      </c>
      <c r="G1019" s="0" t="s">
        <v>150</v>
      </c>
      <c r="H1019" s="17" t="n">
        <v>46228.3347222222</v>
      </c>
      <c r="I1019" s="17" t="n">
        <v>46228.35625</v>
      </c>
      <c r="J1019" s="17" t="n">
        <v>46228.3666666667</v>
      </c>
      <c r="K1019" s="17" t="n">
        <v>46228.3958333333</v>
      </c>
      <c r="L1019" s="17" t="n">
        <v>46228.3993055556</v>
      </c>
      <c r="M1019" s="17" t="n">
        <v>46228.4111111111</v>
      </c>
      <c r="N1019" s="17" t="n">
        <v>46228.4291666667</v>
      </c>
      <c r="O1019" s="17" t="n">
        <v>46228.4638888889</v>
      </c>
      <c r="P1019" s="17" t="n">
        <v>46228.4888888889</v>
      </c>
      <c r="Q1019" s="17" t="n">
        <v>46228.5041666667</v>
      </c>
      <c r="R1019" s="0" t="n">
        <v>201</v>
      </c>
      <c r="S1019" s="0" t="n">
        <v>0</v>
      </c>
      <c r="T1019" s="0" t="n">
        <v>0</v>
      </c>
      <c r="U1019" s="18" t="s">
        <v>130</v>
      </c>
      <c r="V1019" s="18" t="s">
        <v>144</v>
      </c>
      <c r="W1019" s="0" t="str">
        <f aca="false">IF(AND(X1019&gt;=6,X1019&lt;14),"A",IF(AND(X1019&gt;=14,X1019&lt;22),"B","C"))</f>
        <v>A</v>
      </c>
      <c r="X1019" s="18" t="n">
        <f aca="false">HOUR(H1019)</f>
        <v>8</v>
      </c>
      <c r="Y1019" s="18" t="n">
        <f aca="false">ROUND((I1019-H1019)*1440,0)</f>
        <v>31</v>
      </c>
      <c r="Z1019" s="18" t="n">
        <f aca="false">ROUND((J1019-I1019)*1440,0)</f>
        <v>15</v>
      </c>
      <c r="AA1019" s="18" t="n">
        <f aca="false">ROUND((K1019-J1019)*1440,0)</f>
        <v>42</v>
      </c>
      <c r="AB1019" s="18" t="n">
        <f aca="false">ROUND((L1019-K1019)*1440,0)</f>
        <v>5</v>
      </c>
      <c r="AC1019" s="18" t="n">
        <f aca="false">ROUND((M1019-L1019)*1440,0)</f>
        <v>17</v>
      </c>
      <c r="AD1019" s="18" t="n">
        <f aca="false">IF(N1019="","",ROUND((N1019-M1019)*1440,0))</f>
        <v>26</v>
      </c>
      <c r="AE1019" s="18" t="n">
        <f aca="false">IF(O1019="","",ROUND((O1019-N1019)*1440,0))</f>
        <v>50</v>
      </c>
      <c r="AF1019" s="18" t="n">
        <f aca="false">IF(P1019="","",ROUND((P1019-O1019)*1440,0))</f>
        <v>36</v>
      </c>
      <c r="AG1019" s="18" t="n">
        <f aca="false">IF(Q1019="","",ROUND((Q1019-P1019)*1440,0))</f>
        <v>22</v>
      </c>
      <c r="AH1019" s="18" t="n">
        <f aca="false">IF(Q1019="","",ROUND((Q1019-H1019)*1440,0))</f>
        <v>244</v>
      </c>
      <c r="AI1019" s="19" t="n">
        <f aca="false">ROUND(IF(O1019="",Assumptions!$B$25-K1019,O1019-K1019)*24,1)</f>
        <v>1.6</v>
      </c>
      <c r="AJ1019" s="20" t="n">
        <f aca="false">ROUND(MAX(N(Y1019)/Assumptions!$C$5, N(Z1019)/Assumptions!$C$6, N(AA1019)/Assumptions!$C$7, N(AB1019)/Assumptions!$C$8, N(AC1019)/Assumptions!$C$9, N(AD1019)/Assumptions!$C$10, N(AE1019)/Assumptions!$C$11, N(AF1019)/Assumptions!$C$12, N(AG1019)/Assumptions!$C$13),3)</f>
        <v>1.8</v>
      </c>
      <c r="AK1019" s="0" t="str">
        <f aca="false">IF(OR(U1019="Pending",U1019="On Hold"),"Open GRN (awaiting)",IF(AJ1019&lt;=1,"Within SLA",IF(ROUND(N(Y1019)/Assumptions!$C$5,3)=AJ1019,"Gate Wait",IF(ROUND(N(Z1019)/Assumptions!$C$6,3)=AJ1019,"Dock Wait",IF(ROUND(N(AA1019)/Assumptions!$C$7,3)=AJ1019,"Unloading",IF(ROUND(N(AB1019)/Assumptions!$C$8,3)=AJ1019,"Unload-to-QC Wait",IF(ROUND(N(AC1019)/Assumptions!$C$9,3)=AJ1019,"QC",IF(ROUND(N(AD1019)/Assumptions!$C$10,3)=AJ1019,"QC-to-GRN Wait",IF(ROUND(N(AE1019)/Assumptions!$C$11,3)=AJ1019,"GRN Processing",IF(ROUND(N(AF1019)/Assumptions!$C$12,3)=AJ1019,"GRN-to-Putaway Wait",IF(ROUND(N(AG1019)/Assumptions!$C$13,3)=AJ1019,"Putaway","Within SLA")))))))))))</f>
        <v>GRN-to-Putaway Wait</v>
      </c>
    </row>
    <row r="1020" customFormat="false" ht="15" hidden="false" customHeight="false" outlineLevel="0" collapsed="false">
      <c r="A1020" s="0" t="s">
        <v>3103</v>
      </c>
      <c r="B1020" s="0" t="s">
        <v>3104</v>
      </c>
      <c r="C1020" s="0" t="s">
        <v>218</v>
      </c>
      <c r="D1020" s="0" t="s">
        <v>135</v>
      </c>
      <c r="E1020" s="0" t="s">
        <v>3105</v>
      </c>
      <c r="F1020" s="0" t="s">
        <v>121</v>
      </c>
      <c r="G1020" s="0" t="s">
        <v>138</v>
      </c>
      <c r="H1020" s="17" t="n">
        <v>46228.3541666667</v>
      </c>
      <c r="I1020" s="17" t="n">
        <v>46228.3625</v>
      </c>
      <c r="J1020" s="17" t="n">
        <v>46228.3659722222</v>
      </c>
      <c r="K1020" s="17" t="n">
        <v>46228.3895833333</v>
      </c>
      <c r="L1020" s="17" t="n">
        <v>46228.3958333333</v>
      </c>
      <c r="M1020" s="17" t="n">
        <v>46228.4076388889</v>
      </c>
      <c r="N1020" s="17" t="n">
        <v>46228.6159722222</v>
      </c>
      <c r="O1020" s="17" t="n">
        <v>46228.7256944445</v>
      </c>
      <c r="P1020" s="17" t="n">
        <v>46228.7388888889</v>
      </c>
      <c r="Q1020" s="17" t="n">
        <v>46228.75625</v>
      </c>
      <c r="R1020" s="0" t="n">
        <v>549</v>
      </c>
      <c r="S1020" s="0" t="n">
        <v>0</v>
      </c>
      <c r="T1020" s="0" t="n">
        <v>0</v>
      </c>
      <c r="U1020" s="18" t="s">
        <v>130</v>
      </c>
      <c r="V1020" s="18" t="s">
        <v>144</v>
      </c>
      <c r="W1020" s="0" t="str">
        <f aca="false">IF(AND(X1020&gt;=6,X1020&lt;14),"A",IF(AND(X1020&gt;=14,X1020&lt;22),"B","C"))</f>
        <v>A</v>
      </c>
      <c r="X1020" s="18" t="n">
        <f aca="false">HOUR(H1020)</f>
        <v>8</v>
      </c>
      <c r="Y1020" s="18" t="n">
        <f aca="false">ROUND((I1020-H1020)*1440,0)</f>
        <v>12</v>
      </c>
      <c r="Z1020" s="18" t="n">
        <f aca="false">ROUND((J1020-I1020)*1440,0)</f>
        <v>5</v>
      </c>
      <c r="AA1020" s="18" t="n">
        <f aca="false">ROUND((K1020-J1020)*1440,0)</f>
        <v>34</v>
      </c>
      <c r="AB1020" s="18" t="n">
        <f aca="false">ROUND((L1020-K1020)*1440,0)</f>
        <v>9</v>
      </c>
      <c r="AC1020" s="18" t="n">
        <f aca="false">ROUND((M1020-L1020)*1440,0)</f>
        <v>17</v>
      </c>
      <c r="AD1020" s="18" t="n">
        <f aca="false">IF(N1020="","",ROUND((N1020-M1020)*1440,0))</f>
        <v>300</v>
      </c>
      <c r="AE1020" s="18" t="n">
        <f aca="false">IF(O1020="","",ROUND((O1020-N1020)*1440,0))</f>
        <v>158</v>
      </c>
      <c r="AF1020" s="18" t="n">
        <f aca="false">IF(P1020="","",ROUND((P1020-O1020)*1440,0))</f>
        <v>19</v>
      </c>
      <c r="AG1020" s="18" t="n">
        <f aca="false">IF(Q1020="","",ROUND((Q1020-P1020)*1440,0))</f>
        <v>25</v>
      </c>
      <c r="AH1020" s="18" t="n">
        <f aca="false">IF(Q1020="","",ROUND((Q1020-H1020)*1440,0))</f>
        <v>579</v>
      </c>
      <c r="AI1020" s="19" t="n">
        <f aca="false">ROUND(IF(O1020="",Assumptions!$B$25-K1020,O1020-K1020)*24,1)</f>
        <v>8.1</v>
      </c>
      <c r="AJ1020" s="20" t="n">
        <f aca="false">ROUND(MAX(N(Y1020)/Assumptions!$C$5, N(Z1020)/Assumptions!$C$6, N(AA1020)/Assumptions!$C$7, N(AB1020)/Assumptions!$C$8, N(AC1020)/Assumptions!$C$9, N(AD1020)/Assumptions!$C$10, N(AE1020)/Assumptions!$C$11, N(AF1020)/Assumptions!$C$12, N(AG1020)/Assumptions!$C$13),3)</f>
        <v>10</v>
      </c>
      <c r="AK1020" s="0" t="str">
        <f aca="false">IF(OR(U1020="Pending",U1020="On Hold"),"Open GRN (awaiting)",IF(AJ1020&lt;=1,"Within SLA",IF(ROUND(N(Y1020)/Assumptions!$C$5,3)=AJ1020,"Gate Wait",IF(ROUND(N(Z1020)/Assumptions!$C$6,3)=AJ1020,"Dock Wait",IF(ROUND(N(AA1020)/Assumptions!$C$7,3)=AJ1020,"Unloading",IF(ROUND(N(AB1020)/Assumptions!$C$8,3)=AJ1020,"Unload-to-QC Wait",IF(ROUND(N(AC1020)/Assumptions!$C$9,3)=AJ1020,"QC",IF(ROUND(N(AD1020)/Assumptions!$C$10,3)=AJ1020,"QC-to-GRN Wait",IF(ROUND(N(AE1020)/Assumptions!$C$11,3)=AJ1020,"GRN Processing",IF(ROUND(N(AF1020)/Assumptions!$C$12,3)=AJ1020,"GRN-to-Putaway Wait",IF(ROUND(N(AG1020)/Assumptions!$C$13,3)=AJ1020,"Putaway","Within SLA")))))))))))</f>
        <v>QC-to-GRN Wait</v>
      </c>
    </row>
    <row r="1021" customFormat="false" ht="15" hidden="false" customHeight="false" outlineLevel="0" collapsed="false">
      <c r="A1021" s="0" t="s">
        <v>3106</v>
      </c>
      <c r="B1021" s="0" t="s">
        <v>3107</v>
      </c>
      <c r="C1021" s="0" t="s">
        <v>134</v>
      </c>
      <c r="D1021" s="0" t="s">
        <v>119</v>
      </c>
      <c r="E1021" s="0" t="s">
        <v>3108</v>
      </c>
      <c r="F1021" s="0" t="s">
        <v>149</v>
      </c>
      <c r="G1021" s="0" t="s">
        <v>122</v>
      </c>
      <c r="H1021" s="17" t="n">
        <v>46228.3548611111</v>
      </c>
      <c r="I1021" s="17" t="n">
        <v>46228.3743055556</v>
      </c>
      <c r="J1021" s="17" t="n">
        <v>46228.3819444445</v>
      </c>
      <c r="K1021" s="17" t="n">
        <v>46228.3951388889</v>
      </c>
      <c r="L1021" s="17" t="n">
        <v>46228.3979166667</v>
      </c>
      <c r="M1021" s="17" t="n">
        <v>46228.4326388889</v>
      </c>
      <c r="N1021" s="17" t="n">
        <v>46228.4479166667</v>
      </c>
      <c r="O1021" s="17" t="n">
        <v>46228.46875</v>
      </c>
      <c r="P1021" s="17" t="n">
        <v>46228.5111111111</v>
      </c>
      <c r="Q1021" s="17" t="n">
        <v>46228.5236111111</v>
      </c>
      <c r="R1021" s="0" t="n">
        <v>83</v>
      </c>
      <c r="S1021" s="0" t="n">
        <v>0</v>
      </c>
      <c r="T1021" s="0" t="n">
        <v>0</v>
      </c>
      <c r="U1021" s="18" t="s">
        <v>130</v>
      </c>
      <c r="V1021" s="18" t="s">
        <v>139</v>
      </c>
      <c r="W1021" s="0" t="str">
        <f aca="false">IF(AND(X1021&gt;=6,X1021&lt;14),"A",IF(AND(X1021&gt;=14,X1021&lt;22),"B","C"))</f>
        <v>A</v>
      </c>
      <c r="X1021" s="18" t="n">
        <f aca="false">HOUR(H1021)</f>
        <v>8</v>
      </c>
      <c r="Y1021" s="18" t="n">
        <f aca="false">ROUND((I1021-H1021)*1440,0)</f>
        <v>28</v>
      </c>
      <c r="Z1021" s="18" t="n">
        <f aca="false">ROUND((J1021-I1021)*1440,0)</f>
        <v>11</v>
      </c>
      <c r="AA1021" s="18" t="n">
        <f aca="false">ROUND((K1021-J1021)*1440,0)</f>
        <v>19</v>
      </c>
      <c r="AB1021" s="18" t="n">
        <f aca="false">ROUND((L1021-K1021)*1440,0)</f>
        <v>4</v>
      </c>
      <c r="AC1021" s="18" t="n">
        <f aca="false">ROUND((M1021-L1021)*1440,0)</f>
        <v>50</v>
      </c>
      <c r="AD1021" s="18" t="n">
        <f aca="false">IF(N1021="","",ROUND((N1021-M1021)*1440,0))</f>
        <v>22</v>
      </c>
      <c r="AE1021" s="18" t="n">
        <f aca="false">IF(O1021="","",ROUND((O1021-N1021)*1440,0))</f>
        <v>30</v>
      </c>
      <c r="AF1021" s="18" t="n">
        <f aca="false">IF(P1021="","",ROUND((P1021-O1021)*1440,0))</f>
        <v>61</v>
      </c>
      <c r="AG1021" s="18" t="n">
        <f aca="false">IF(Q1021="","",ROUND((Q1021-P1021)*1440,0))</f>
        <v>18</v>
      </c>
      <c r="AH1021" s="18" t="n">
        <f aca="false">IF(Q1021="","",ROUND((Q1021-H1021)*1440,0))</f>
        <v>243</v>
      </c>
      <c r="AI1021" s="19" t="n">
        <f aca="false">ROUND(IF(O1021="",Assumptions!$B$25-K1021,O1021-K1021)*24,1)</f>
        <v>1.8</v>
      </c>
      <c r="AJ1021" s="20" t="n">
        <f aca="false">ROUND(MAX(N(Y1021)/Assumptions!$C$5, N(Z1021)/Assumptions!$C$6, N(AA1021)/Assumptions!$C$7, N(AB1021)/Assumptions!$C$8, N(AC1021)/Assumptions!$C$9, N(AD1021)/Assumptions!$C$10, N(AE1021)/Assumptions!$C$11, N(AF1021)/Assumptions!$C$12, N(AG1021)/Assumptions!$C$13),3)</f>
        <v>3.05</v>
      </c>
      <c r="AK1021" s="0" t="str">
        <f aca="false">IF(OR(U1021="Pending",U1021="On Hold"),"Open GRN (awaiting)",IF(AJ1021&lt;=1,"Within SLA",IF(ROUND(N(Y1021)/Assumptions!$C$5,3)=AJ1021,"Gate Wait",IF(ROUND(N(Z1021)/Assumptions!$C$6,3)=AJ1021,"Dock Wait",IF(ROUND(N(AA1021)/Assumptions!$C$7,3)=AJ1021,"Unloading",IF(ROUND(N(AB1021)/Assumptions!$C$8,3)=AJ1021,"Unload-to-QC Wait",IF(ROUND(N(AC1021)/Assumptions!$C$9,3)=AJ1021,"QC",IF(ROUND(N(AD1021)/Assumptions!$C$10,3)=AJ1021,"QC-to-GRN Wait",IF(ROUND(N(AE1021)/Assumptions!$C$11,3)=AJ1021,"GRN Processing",IF(ROUND(N(AF1021)/Assumptions!$C$12,3)=AJ1021,"GRN-to-Putaway Wait",IF(ROUND(N(AG1021)/Assumptions!$C$13,3)=AJ1021,"Putaway","Within SLA")))))))))))</f>
        <v>GRN-to-Putaway Wait</v>
      </c>
    </row>
    <row r="1022" customFormat="false" ht="15" hidden="false" customHeight="false" outlineLevel="0" collapsed="false">
      <c r="A1022" s="0" t="s">
        <v>3109</v>
      </c>
      <c r="B1022" s="0" t="s">
        <v>3110</v>
      </c>
      <c r="C1022" s="0" t="s">
        <v>218</v>
      </c>
      <c r="D1022" s="0" t="s">
        <v>119</v>
      </c>
      <c r="E1022" s="0" t="s">
        <v>3111</v>
      </c>
      <c r="F1022" s="0" t="s">
        <v>137</v>
      </c>
      <c r="G1022" s="0" t="s">
        <v>122</v>
      </c>
      <c r="H1022" s="17" t="n">
        <v>46228.3625</v>
      </c>
      <c r="I1022" s="17" t="n">
        <v>46228.3972222222</v>
      </c>
      <c r="J1022" s="17" t="n">
        <v>46228.4034722222</v>
      </c>
      <c r="K1022" s="17" t="n">
        <v>46228.4736111111</v>
      </c>
      <c r="L1022" s="17" t="n">
        <v>46228.4777777778</v>
      </c>
      <c r="M1022" s="17" t="n">
        <v>46228.4958333333</v>
      </c>
      <c r="N1022" s="17" t="n">
        <v>46228.5770833333</v>
      </c>
      <c r="O1022" s="17" t="n">
        <v>46228.5833333333</v>
      </c>
      <c r="P1022" s="17" t="n">
        <v>46228.5986111111</v>
      </c>
      <c r="Q1022" s="17" t="n">
        <v>46228.6256944445</v>
      </c>
      <c r="R1022" s="0" t="n">
        <v>1270</v>
      </c>
      <c r="S1022" s="0" t="n">
        <v>0</v>
      </c>
      <c r="T1022" s="0" t="n">
        <v>0</v>
      </c>
      <c r="U1022" s="18" t="s">
        <v>130</v>
      </c>
      <c r="V1022" s="18" t="s">
        <v>156</v>
      </c>
      <c r="W1022" s="0" t="str">
        <f aca="false">IF(AND(X1022&gt;=6,X1022&lt;14),"A",IF(AND(X1022&gt;=14,X1022&lt;22),"B","C"))</f>
        <v>A</v>
      </c>
      <c r="X1022" s="18" t="n">
        <f aca="false">HOUR(H1022)</f>
        <v>8</v>
      </c>
      <c r="Y1022" s="18" t="n">
        <f aca="false">ROUND((I1022-H1022)*1440,0)</f>
        <v>50</v>
      </c>
      <c r="Z1022" s="18" t="n">
        <f aca="false">ROUND((J1022-I1022)*1440,0)</f>
        <v>9</v>
      </c>
      <c r="AA1022" s="18" t="n">
        <f aca="false">ROUND((K1022-J1022)*1440,0)</f>
        <v>101</v>
      </c>
      <c r="AB1022" s="18" t="n">
        <f aca="false">ROUND((L1022-K1022)*1440,0)</f>
        <v>6</v>
      </c>
      <c r="AC1022" s="18" t="n">
        <f aca="false">ROUND((M1022-L1022)*1440,0)</f>
        <v>26</v>
      </c>
      <c r="AD1022" s="18" t="n">
        <f aca="false">IF(N1022="","",ROUND((N1022-M1022)*1440,0))</f>
        <v>117</v>
      </c>
      <c r="AE1022" s="18" t="n">
        <f aca="false">IF(O1022="","",ROUND((O1022-N1022)*1440,0))</f>
        <v>9</v>
      </c>
      <c r="AF1022" s="18" t="n">
        <f aca="false">IF(P1022="","",ROUND((P1022-O1022)*1440,0))</f>
        <v>22</v>
      </c>
      <c r="AG1022" s="18" t="n">
        <f aca="false">IF(Q1022="","",ROUND((Q1022-P1022)*1440,0))</f>
        <v>39</v>
      </c>
      <c r="AH1022" s="18" t="n">
        <f aca="false">IF(Q1022="","",ROUND((Q1022-H1022)*1440,0))</f>
        <v>379</v>
      </c>
      <c r="AI1022" s="19" t="n">
        <f aca="false">ROUND(IF(O1022="",Assumptions!$B$25-K1022,O1022-K1022)*24,1)</f>
        <v>2.6</v>
      </c>
      <c r="AJ1022" s="20" t="n">
        <f aca="false">ROUND(MAX(N(Y1022)/Assumptions!$C$5, N(Z1022)/Assumptions!$C$6, N(AA1022)/Assumptions!$C$7, N(AB1022)/Assumptions!$C$8, N(AC1022)/Assumptions!$C$9, N(AD1022)/Assumptions!$C$10, N(AE1022)/Assumptions!$C$11, N(AF1022)/Assumptions!$C$12, N(AG1022)/Assumptions!$C$13),3)</f>
        <v>3.9</v>
      </c>
      <c r="AK1022" s="0" t="str">
        <f aca="false">IF(OR(U1022="Pending",U1022="On Hold"),"Open GRN (awaiting)",IF(AJ1022&lt;=1,"Within SLA",IF(ROUND(N(Y1022)/Assumptions!$C$5,3)=AJ1022,"Gate Wait",IF(ROUND(N(Z1022)/Assumptions!$C$6,3)=AJ1022,"Dock Wait",IF(ROUND(N(AA1022)/Assumptions!$C$7,3)=AJ1022,"Unloading",IF(ROUND(N(AB1022)/Assumptions!$C$8,3)=AJ1022,"Unload-to-QC Wait",IF(ROUND(N(AC1022)/Assumptions!$C$9,3)=AJ1022,"QC",IF(ROUND(N(AD1022)/Assumptions!$C$10,3)=AJ1022,"QC-to-GRN Wait",IF(ROUND(N(AE1022)/Assumptions!$C$11,3)=AJ1022,"GRN Processing",IF(ROUND(N(AF1022)/Assumptions!$C$12,3)=AJ1022,"GRN-to-Putaway Wait",IF(ROUND(N(AG1022)/Assumptions!$C$13,3)=AJ1022,"Putaway","Within SLA")))))))))))</f>
        <v>QC-to-GRN Wait</v>
      </c>
    </row>
    <row r="1023" customFormat="false" ht="15" hidden="false" customHeight="false" outlineLevel="0" collapsed="false">
      <c r="A1023" s="0" t="s">
        <v>3112</v>
      </c>
      <c r="B1023" s="0" t="s">
        <v>3113</v>
      </c>
      <c r="C1023" s="0" t="s">
        <v>118</v>
      </c>
      <c r="D1023" s="0" t="s">
        <v>135</v>
      </c>
      <c r="E1023" s="0" t="s">
        <v>3114</v>
      </c>
      <c r="F1023" s="0" t="s">
        <v>121</v>
      </c>
      <c r="G1023" s="0" t="s">
        <v>138</v>
      </c>
      <c r="H1023" s="17" t="n">
        <v>46228.3715277778</v>
      </c>
      <c r="I1023" s="17" t="n">
        <v>46228.3868055556</v>
      </c>
      <c r="J1023" s="17" t="n">
        <v>46228.3888888889</v>
      </c>
      <c r="K1023" s="17" t="n">
        <v>46228.4326388889</v>
      </c>
      <c r="L1023" s="17" t="n">
        <v>46228.4423611111</v>
      </c>
      <c r="M1023" s="17" t="n">
        <v>46228.4597222222</v>
      </c>
      <c r="N1023" s="17" t="n">
        <v>46228.4625</v>
      </c>
      <c r="O1023" s="17" t="n">
        <v>46228.5194444444</v>
      </c>
      <c r="P1023" s="17" t="n">
        <v>46228.5263888889</v>
      </c>
      <c r="Q1023" s="17" t="n">
        <v>46228.5381944445</v>
      </c>
      <c r="R1023" s="0" t="n">
        <v>1043</v>
      </c>
      <c r="S1023" s="0" t="n">
        <v>0</v>
      </c>
      <c r="T1023" s="0" t="n">
        <v>0</v>
      </c>
      <c r="U1023" s="18" t="s">
        <v>130</v>
      </c>
      <c r="V1023" s="18" t="s">
        <v>144</v>
      </c>
      <c r="W1023" s="0" t="str">
        <f aca="false">IF(AND(X1023&gt;=6,X1023&lt;14),"A",IF(AND(X1023&gt;=14,X1023&lt;22),"B","C"))</f>
        <v>A</v>
      </c>
      <c r="X1023" s="18" t="n">
        <f aca="false">HOUR(H1023)</f>
        <v>8</v>
      </c>
      <c r="Y1023" s="18" t="n">
        <f aca="false">ROUND((I1023-H1023)*1440,0)</f>
        <v>22</v>
      </c>
      <c r="Z1023" s="18" t="n">
        <f aca="false">ROUND((J1023-I1023)*1440,0)</f>
        <v>3</v>
      </c>
      <c r="AA1023" s="18" t="n">
        <f aca="false">ROUND((K1023-J1023)*1440,0)</f>
        <v>63</v>
      </c>
      <c r="AB1023" s="18" t="n">
        <f aca="false">ROUND((L1023-K1023)*1440,0)</f>
        <v>14</v>
      </c>
      <c r="AC1023" s="18" t="n">
        <f aca="false">ROUND((M1023-L1023)*1440,0)</f>
        <v>25</v>
      </c>
      <c r="AD1023" s="18" t="n">
        <f aca="false">IF(N1023="","",ROUND((N1023-M1023)*1440,0))</f>
        <v>4</v>
      </c>
      <c r="AE1023" s="18" t="n">
        <f aca="false">IF(O1023="","",ROUND((O1023-N1023)*1440,0))</f>
        <v>82</v>
      </c>
      <c r="AF1023" s="18" t="n">
        <f aca="false">IF(P1023="","",ROUND((P1023-O1023)*1440,0))</f>
        <v>10</v>
      </c>
      <c r="AG1023" s="18" t="n">
        <f aca="false">IF(Q1023="","",ROUND((Q1023-P1023)*1440,0))</f>
        <v>17</v>
      </c>
      <c r="AH1023" s="18" t="n">
        <f aca="false">IF(Q1023="","",ROUND((Q1023-H1023)*1440,0))</f>
        <v>240</v>
      </c>
      <c r="AI1023" s="19" t="n">
        <f aca="false">ROUND(IF(O1023="",Assumptions!$B$25-K1023,O1023-K1023)*24,1)</f>
        <v>2.1</v>
      </c>
      <c r="AJ1023" s="20" t="n">
        <f aca="false">ROUND(MAX(N(Y1023)/Assumptions!$C$5, N(Z1023)/Assumptions!$C$6, N(AA1023)/Assumptions!$C$7, N(AB1023)/Assumptions!$C$8, N(AC1023)/Assumptions!$C$9, N(AD1023)/Assumptions!$C$10, N(AE1023)/Assumptions!$C$11, N(AF1023)/Assumptions!$C$12, N(AG1023)/Assumptions!$C$13),3)</f>
        <v>1.822</v>
      </c>
      <c r="AK1023" s="0" t="str">
        <f aca="false">IF(OR(U1023="Pending",U1023="On Hold"),"Open GRN (awaiting)",IF(AJ1023&lt;=1,"Within SLA",IF(ROUND(N(Y1023)/Assumptions!$C$5,3)=AJ1023,"Gate Wait",IF(ROUND(N(Z1023)/Assumptions!$C$6,3)=AJ1023,"Dock Wait",IF(ROUND(N(AA1023)/Assumptions!$C$7,3)=AJ1023,"Unloading",IF(ROUND(N(AB1023)/Assumptions!$C$8,3)=AJ1023,"Unload-to-QC Wait",IF(ROUND(N(AC1023)/Assumptions!$C$9,3)=AJ1023,"QC",IF(ROUND(N(AD1023)/Assumptions!$C$10,3)=AJ1023,"QC-to-GRN Wait",IF(ROUND(N(AE1023)/Assumptions!$C$11,3)=AJ1023,"GRN Processing",IF(ROUND(N(AF1023)/Assumptions!$C$12,3)=AJ1023,"GRN-to-Putaway Wait",IF(ROUND(N(AG1023)/Assumptions!$C$13,3)=AJ1023,"Putaway","Within SLA")))))))))))</f>
        <v>GRN Processing</v>
      </c>
    </row>
    <row r="1024" customFormat="false" ht="15" hidden="false" customHeight="false" outlineLevel="0" collapsed="false">
      <c r="A1024" s="0" t="s">
        <v>3115</v>
      </c>
      <c r="B1024" s="0" t="s">
        <v>3116</v>
      </c>
      <c r="C1024" s="0" t="s">
        <v>153</v>
      </c>
      <c r="D1024" s="0" t="s">
        <v>147</v>
      </c>
      <c r="E1024" s="0" t="s">
        <v>3117</v>
      </c>
      <c r="F1024" s="0" t="s">
        <v>172</v>
      </c>
      <c r="G1024" s="0" t="s">
        <v>167</v>
      </c>
      <c r="H1024" s="17" t="n">
        <v>46228.3722222222</v>
      </c>
      <c r="I1024" s="17" t="n">
        <v>46228.3805555556</v>
      </c>
      <c r="J1024" s="17" t="n">
        <v>46228.3840277778</v>
      </c>
      <c r="K1024" s="17" t="n">
        <v>46228.40625</v>
      </c>
      <c r="L1024" s="17" t="n">
        <v>46228.4111111111</v>
      </c>
      <c r="M1024" s="17" t="n">
        <v>46228.4506944444</v>
      </c>
      <c r="N1024" s="17" t="n">
        <v>46228.4909722222</v>
      </c>
      <c r="O1024" s="17" t="n">
        <v>46228.5430555556</v>
      </c>
      <c r="P1024" s="17" t="n">
        <v>46228.5520833333</v>
      </c>
      <c r="Q1024" s="17" t="n">
        <v>46228.5847222222</v>
      </c>
      <c r="R1024" s="0" t="n">
        <v>417</v>
      </c>
      <c r="S1024" s="0" t="n">
        <v>0</v>
      </c>
      <c r="T1024" s="0" t="n">
        <v>14</v>
      </c>
      <c r="U1024" s="18" t="s">
        <v>123</v>
      </c>
      <c r="V1024" s="18" t="s">
        <v>82</v>
      </c>
      <c r="W1024" s="0" t="str">
        <f aca="false">IF(AND(X1024&gt;=6,X1024&lt;14),"A",IF(AND(X1024&gt;=14,X1024&lt;22),"B","C"))</f>
        <v>A</v>
      </c>
      <c r="X1024" s="18" t="n">
        <f aca="false">HOUR(H1024)</f>
        <v>8</v>
      </c>
      <c r="Y1024" s="18" t="n">
        <f aca="false">ROUND((I1024-H1024)*1440,0)</f>
        <v>12</v>
      </c>
      <c r="Z1024" s="18" t="n">
        <f aca="false">ROUND((J1024-I1024)*1440,0)</f>
        <v>5</v>
      </c>
      <c r="AA1024" s="18" t="n">
        <f aca="false">ROUND((K1024-J1024)*1440,0)</f>
        <v>32</v>
      </c>
      <c r="AB1024" s="18" t="n">
        <f aca="false">ROUND((L1024-K1024)*1440,0)</f>
        <v>7</v>
      </c>
      <c r="AC1024" s="18" t="n">
        <f aca="false">ROUND((M1024-L1024)*1440,0)</f>
        <v>57</v>
      </c>
      <c r="AD1024" s="18" t="n">
        <f aca="false">IF(N1024="","",ROUND((N1024-M1024)*1440,0))</f>
        <v>58</v>
      </c>
      <c r="AE1024" s="18" t="n">
        <f aca="false">IF(O1024="","",ROUND((O1024-N1024)*1440,0))</f>
        <v>75</v>
      </c>
      <c r="AF1024" s="18" t="n">
        <f aca="false">IF(P1024="","",ROUND((P1024-O1024)*1440,0))</f>
        <v>13</v>
      </c>
      <c r="AG1024" s="18" t="n">
        <f aca="false">IF(Q1024="","",ROUND((Q1024-P1024)*1440,0))</f>
        <v>47</v>
      </c>
      <c r="AH1024" s="18" t="n">
        <f aca="false">IF(Q1024="","",ROUND((Q1024-H1024)*1440,0))</f>
        <v>306</v>
      </c>
      <c r="AI1024" s="19" t="n">
        <f aca="false">ROUND(IF(O1024="",Assumptions!$B$25-K1024,O1024-K1024)*24,1)</f>
        <v>3.3</v>
      </c>
      <c r="AJ1024" s="20" t="n">
        <f aca="false">ROUND(MAX(N(Y1024)/Assumptions!$C$5, N(Z1024)/Assumptions!$C$6, N(AA1024)/Assumptions!$C$7, N(AB1024)/Assumptions!$C$8, N(AC1024)/Assumptions!$C$9, N(AD1024)/Assumptions!$C$10, N(AE1024)/Assumptions!$C$11, N(AF1024)/Assumptions!$C$12, N(AG1024)/Assumptions!$C$13),3)</f>
        <v>1.933</v>
      </c>
      <c r="AK1024" s="0" t="str">
        <f aca="false">IF(OR(U1024="Pending",U1024="On Hold"),"Open GRN (awaiting)",IF(AJ1024&lt;=1,"Within SLA",IF(ROUND(N(Y1024)/Assumptions!$C$5,3)=AJ1024,"Gate Wait",IF(ROUND(N(Z1024)/Assumptions!$C$6,3)=AJ1024,"Dock Wait",IF(ROUND(N(AA1024)/Assumptions!$C$7,3)=AJ1024,"Unloading",IF(ROUND(N(AB1024)/Assumptions!$C$8,3)=AJ1024,"Unload-to-QC Wait",IF(ROUND(N(AC1024)/Assumptions!$C$9,3)=AJ1024,"QC",IF(ROUND(N(AD1024)/Assumptions!$C$10,3)=AJ1024,"QC-to-GRN Wait",IF(ROUND(N(AE1024)/Assumptions!$C$11,3)=AJ1024,"GRN Processing",IF(ROUND(N(AF1024)/Assumptions!$C$12,3)=AJ1024,"GRN-to-Putaway Wait",IF(ROUND(N(AG1024)/Assumptions!$C$13,3)=AJ1024,"Putaway","Within SLA")))))))))))</f>
        <v>QC-to-GRN Wait</v>
      </c>
    </row>
    <row r="1025" customFormat="false" ht="15" hidden="false" customHeight="false" outlineLevel="0" collapsed="false">
      <c r="A1025" s="0" t="s">
        <v>3118</v>
      </c>
      <c r="B1025" s="0" t="s">
        <v>3119</v>
      </c>
      <c r="C1025" s="0" t="s">
        <v>170</v>
      </c>
      <c r="D1025" s="0" t="s">
        <v>119</v>
      </c>
      <c r="E1025" s="0" t="s">
        <v>3120</v>
      </c>
      <c r="F1025" s="0" t="s">
        <v>172</v>
      </c>
      <c r="G1025" s="0" t="s">
        <v>129</v>
      </c>
      <c r="H1025" s="17" t="n">
        <v>46228.3777777778</v>
      </c>
      <c r="I1025" s="17" t="n">
        <v>46228.3881944444</v>
      </c>
      <c r="J1025" s="17" t="n">
        <v>46228.3993055556</v>
      </c>
      <c r="K1025" s="17" t="n">
        <v>46228.4486111111</v>
      </c>
      <c r="L1025" s="17" t="n">
        <v>46228.4618055556</v>
      </c>
      <c r="M1025" s="17" t="n">
        <v>46228.4895833333</v>
      </c>
      <c r="N1025" s="17" t="n">
        <v>46228.5284722222</v>
      </c>
      <c r="O1025" s="17" t="n">
        <v>46228.5534722222</v>
      </c>
      <c r="P1025" s="17" t="n">
        <v>46228.5590277778</v>
      </c>
      <c r="Q1025" s="17" t="n">
        <v>46228.5673611111</v>
      </c>
      <c r="R1025" s="0" t="n">
        <v>427</v>
      </c>
      <c r="S1025" s="0" t="n">
        <v>0</v>
      </c>
      <c r="T1025" s="0" t="n">
        <v>0</v>
      </c>
      <c r="U1025" s="18" t="s">
        <v>130</v>
      </c>
      <c r="V1025" s="18" t="s">
        <v>156</v>
      </c>
      <c r="W1025" s="0" t="str">
        <f aca="false">IF(AND(X1025&gt;=6,X1025&lt;14),"A",IF(AND(X1025&gt;=14,X1025&lt;22),"B","C"))</f>
        <v>A</v>
      </c>
      <c r="X1025" s="18" t="n">
        <f aca="false">HOUR(H1025)</f>
        <v>9</v>
      </c>
      <c r="Y1025" s="18" t="n">
        <f aca="false">ROUND((I1025-H1025)*1440,0)</f>
        <v>15</v>
      </c>
      <c r="Z1025" s="18" t="n">
        <f aca="false">ROUND((J1025-I1025)*1440,0)</f>
        <v>16</v>
      </c>
      <c r="AA1025" s="18" t="n">
        <f aca="false">ROUND((K1025-J1025)*1440,0)</f>
        <v>71</v>
      </c>
      <c r="AB1025" s="18" t="n">
        <f aca="false">ROUND((L1025-K1025)*1440,0)</f>
        <v>19</v>
      </c>
      <c r="AC1025" s="18" t="n">
        <f aca="false">ROUND((M1025-L1025)*1440,0)</f>
        <v>40</v>
      </c>
      <c r="AD1025" s="18" t="n">
        <f aca="false">IF(N1025="","",ROUND((N1025-M1025)*1440,0))</f>
        <v>56</v>
      </c>
      <c r="AE1025" s="18" t="n">
        <f aca="false">IF(O1025="","",ROUND((O1025-N1025)*1440,0))</f>
        <v>36</v>
      </c>
      <c r="AF1025" s="18" t="n">
        <f aca="false">IF(P1025="","",ROUND((P1025-O1025)*1440,0))</f>
        <v>8</v>
      </c>
      <c r="AG1025" s="18" t="n">
        <f aca="false">IF(Q1025="","",ROUND((Q1025-P1025)*1440,0))</f>
        <v>12</v>
      </c>
      <c r="AH1025" s="18" t="n">
        <f aca="false">IF(Q1025="","",ROUND((Q1025-H1025)*1440,0))</f>
        <v>273</v>
      </c>
      <c r="AI1025" s="19" t="n">
        <f aca="false">ROUND(IF(O1025="",Assumptions!$B$25-K1025,O1025-K1025)*24,1)</f>
        <v>2.5</v>
      </c>
      <c r="AJ1025" s="20" t="n">
        <f aca="false">ROUND(MAX(N(Y1025)/Assumptions!$C$5, N(Z1025)/Assumptions!$C$6, N(AA1025)/Assumptions!$C$7, N(AB1025)/Assumptions!$C$8, N(AC1025)/Assumptions!$C$9, N(AD1025)/Assumptions!$C$10, N(AE1025)/Assumptions!$C$11, N(AF1025)/Assumptions!$C$12, N(AG1025)/Assumptions!$C$13),3)</f>
        <v>1.867</v>
      </c>
      <c r="AK1025" s="0" t="str">
        <f aca="false">IF(OR(U1025="Pending",U1025="On Hold"),"Open GRN (awaiting)",IF(AJ1025&lt;=1,"Within SLA",IF(ROUND(N(Y1025)/Assumptions!$C$5,3)=AJ1025,"Gate Wait",IF(ROUND(N(Z1025)/Assumptions!$C$6,3)=AJ1025,"Dock Wait",IF(ROUND(N(AA1025)/Assumptions!$C$7,3)=AJ1025,"Unloading",IF(ROUND(N(AB1025)/Assumptions!$C$8,3)=AJ1025,"Unload-to-QC Wait",IF(ROUND(N(AC1025)/Assumptions!$C$9,3)=AJ1025,"QC",IF(ROUND(N(AD1025)/Assumptions!$C$10,3)=AJ1025,"QC-to-GRN Wait",IF(ROUND(N(AE1025)/Assumptions!$C$11,3)=AJ1025,"GRN Processing",IF(ROUND(N(AF1025)/Assumptions!$C$12,3)=AJ1025,"GRN-to-Putaway Wait",IF(ROUND(N(AG1025)/Assumptions!$C$13,3)=AJ1025,"Putaway","Within SLA")))))))))))</f>
        <v>QC-to-GRN Wait</v>
      </c>
    </row>
    <row r="1026" customFormat="false" ht="15" hidden="false" customHeight="false" outlineLevel="0" collapsed="false">
      <c r="A1026" s="0" t="s">
        <v>3121</v>
      </c>
      <c r="B1026" s="0" t="s">
        <v>3122</v>
      </c>
      <c r="C1026" s="0" t="s">
        <v>118</v>
      </c>
      <c r="D1026" s="0" t="s">
        <v>119</v>
      </c>
      <c r="E1026" s="0" t="s">
        <v>3123</v>
      </c>
      <c r="F1026" s="0" t="s">
        <v>121</v>
      </c>
      <c r="G1026" s="0" t="s">
        <v>129</v>
      </c>
      <c r="H1026" s="17" t="n">
        <v>46228.3805555556</v>
      </c>
      <c r="I1026" s="17" t="n">
        <v>46228.4069444445</v>
      </c>
      <c r="J1026" s="17" t="n">
        <v>46228.4104166667</v>
      </c>
      <c r="K1026" s="17" t="n">
        <v>46228.4326388889</v>
      </c>
      <c r="L1026" s="17" t="n">
        <v>46228.4388888889</v>
      </c>
      <c r="M1026" s="17" t="n">
        <v>46228.4513888889</v>
      </c>
      <c r="N1026" s="17" t="n">
        <v>46228.5069444445</v>
      </c>
      <c r="O1026" s="17" t="n">
        <v>46228.5194444444</v>
      </c>
      <c r="P1026" s="17" t="n">
        <v>46228.5270833333</v>
      </c>
      <c r="Q1026" s="17" t="n">
        <v>46228.5590277778</v>
      </c>
      <c r="R1026" s="0" t="n">
        <v>470</v>
      </c>
      <c r="S1026" s="0" t="n">
        <v>0</v>
      </c>
      <c r="T1026" s="0" t="n">
        <v>0</v>
      </c>
      <c r="U1026" s="18" t="s">
        <v>130</v>
      </c>
      <c r="V1026" s="18" t="s">
        <v>156</v>
      </c>
      <c r="W1026" s="0" t="str">
        <f aca="false">IF(AND(X1026&gt;=6,X1026&lt;14),"A",IF(AND(X1026&gt;=14,X1026&lt;22),"B","C"))</f>
        <v>A</v>
      </c>
      <c r="X1026" s="18" t="n">
        <f aca="false">HOUR(H1026)</f>
        <v>9</v>
      </c>
      <c r="Y1026" s="18" t="n">
        <f aca="false">ROUND((I1026-H1026)*1440,0)</f>
        <v>38</v>
      </c>
      <c r="Z1026" s="18" t="n">
        <f aca="false">ROUND((J1026-I1026)*1440,0)</f>
        <v>5</v>
      </c>
      <c r="AA1026" s="18" t="n">
        <f aca="false">ROUND((K1026-J1026)*1440,0)</f>
        <v>32</v>
      </c>
      <c r="AB1026" s="18" t="n">
        <f aca="false">ROUND((L1026-K1026)*1440,0)</f>
        <v>9</v>
      </c>
      <c r="AC1026" s="18" t="n">
        <f aca="false">ROUND((M1026-L1026)*1440,0)</f>
        <v>18</v>
      </c>
      <c r="AD1026" s="18" t="n">
        <f aca="false">IF(N1026="","",ROUND((N1026-M1026)*1440,0))</f>
        <v>80</v>
      </c>
      <c r="AE1026" s="18" t="n">
        <f aca="false">IF(O1026="","",ROUND((O1026-N1026)*1440,0))</f>
        <v>18</v>
      </c>
      <c r="AF1026" s="18" t="n">
        <f aca="false">IF(P1026="","",ROUND((P1026-O1026)*1440,0))</f>
        <v>11</v>
      </c>
      <c r="AG1026" s="18" t="n">
        <f aca="false">IF(Q1026="","",ROUND((Q1026-P1026)*1440,0))</f>
        <v>46</v>
      </c>
      <c r="AH1026" s="18" t="n">
        <f aca="false">IF(Q1026="","",ROUND((Q1026-H1026)*1440,0))</f>
        <v>257</v>
      </c>
      <c r="AI1026" s="19" t="n">
        <f aca="false">ROUND(IF(O1026="",Assumptions!$B$25-K1026,O1026-K1026)*24,1)</f>
        <v>2.1</v>
      </c>
      <c r="AJ1026" s="20" t="n">
        <f aca="false">ROUND(MAX(N(Y1026)/Assumptions!$C$5, N(Z1026)/Assumptions!$C$6, N(AA1026)/Assumptions!$C$7, N(AB1026)/Assumptions!$C$8, N(AC1026)/Assumptions!$C$9, N(AD1026)/Assumptions!$C$10, N(AE1026)/Assumptions!$C$11, N(AF1026)/Assumptions!$C$12, N(AG1026)/Assumptions!$C$13),3)</f>
        <v>2.667</v>
      </c>
      <c r="AK1026" s="0" t="str">
        <f aca="false">IF(OR(U1026="Pending",U1026="On Hold"),"Open GRN (awaiting)",IF(AJ1026&lt;=1,"Within SLA",IF(ROUND(N(Y1026)/Assumptions!$C$5,3)=AJ1026,"Gate Wait",IF(ROUND(N(Z1026)/Assumptions!$C$6,3)=AJ1026,"Dock Wait",IF(ROUND(N(AA1026)/Assumptions!$C$7,3)=AJ1026,"Unloading",IF(ROUND(N(AB1026)/Assumptions!$C$8,3)=AJ1026,"Unload-to-QC Wait",IF(ROUND(N(AC1026)/Assumptions!$C$9,3)=AJ1026,"QC",IF(ROUND(N(AD1026)/Assumptions!$C$10,3)=AJ1026,"QC-to-GRN Wait",IF(ROUND(N(AE1026)/Assumptions!$C$11,3)=AJ1026,"GRN Processing",IF(ROUND(N(AF1026)/Assumptions!$C$12,3)=AJ1026,"GRN-to-Putaway Wait",IF(ROUND(N(AG1026)/Assumptions!$C$13,3)=AJ1026,"Putaway","Within SLA")))))))))))</f>
        <v>QC-to-GRN Wait</v>
      </c>
    </row>
    <row r="1027" customFormat="false" ht="15" hidden="false" customHeight="false" outlineLevel="0" collapsed="false">
      <c r="A1027" s="0" t="s">
        <v>3124</v>
      </c>
      <c r="B1027" s="0" t="s">
        <v>3125</v>
      </c>
      <c r="C1027" s="0" t="s">
        <v>175</v>
      </c>
      <c r="D1027" s="0" t="s">
        <v>119</v>
      </c>
      <c r="E1027" s="0" t="s">
        <v>3126</v>
      </c>
      <c r="F1027" s="0" t="s">
        <v>177</v>
      </c>
      <c r="G1027" s="0" t="s">
        <v>122</v>
      </c>
      <c r="H1027" s="17" t="n">
        <v>46228.3819444445</v>
      </c>
      <c r="I1027" s="17" t="n">
        <v>46228.3993055556</v>
      </c>
      <c r="J1027" s="17" t="n">
        <v>46228.4048611111</v>
      </c>
      <c r="K1027" s="17" t="n">
        <v>46228.4326388889</v>
      </c>
      <c r="L1027" s="17" t="n">
        <v>46228.4506944444</v>
      </c>
      <c r="M1027" s="17" t="n">
        <v>46228.4798611111</v>
      </c>
      <c r="N1027" s="17" t="n">
        <v>46228.4861111111</v>
      </c>
      <c r="O1027" s="17" t="n">
        <v>46228.5284722222</v>
      </c>
      <c r="P1027" s="17" t="n">
        <v>46228.5430555556</v>
      </c>
      <c r="Q1027" s="17" t="n">
        <v>46228.5659722222</v>
      </c>
      <c r="R1027" s="0" t="n">
        <v>866</v>
      </c>
      <c r="S1027" s="0" t="n">
        <v>0</v>
      </c>
      <c r="T1027" s="0" t="n">
        <v>14</v>
      </c>
      <c r="U1027" s="18" t="s">
        <v>123</v>
      </c>
      <c r="V1027" s="18" t="s">
        <v>144</v>
      </c>
      <c r="W1027" s="0" t="str">
        <f aca="false">IF(AND(X1027&gt;=6,X1027&lt;14),"A",IF(AND(X1027&gt;=14,X1027&lt;22),"B","C"))</f>
        <v>A</v>
      </c>
      <c r="X1027" s="18" t="n">
        <f aca="false">HOUR(H1027)</f>
        <v>9</v>
      </c>
      <c r="Y1027" s="18" t="n">
        <f aca="false">ROUND((I1027-H1027)*1440,0)</f>
        <v>25</v>
      </c>
      <c r="Z1027" s="18" t="n">
        <f aca="false">ROUND((J1027-I1027)*1440,0)</f>
        <v>8</v>
      </c>
      <c r="AA1027" s="18" t="n">
        <f aca="false">ROUND((K1027-J1027)*1440,0)</f>
        <v>40</v>
      </c>
      <c r="AB1027" s="18" t="n">
        <f aca="false">ROUND((L1027-K1027)*1440,0)</f>
        <v>26</v>
      </c>
      <c r="AC1027" s="18" t="n">
        <f aca="false">ROUND((M1027-L1027)*1440,0)</f>
        <v>42</v>
      </c>
      <c r="AD1027" s="18" t="n">
        <f aca="false">IF(N1027="","",ROUND((N1027-M1027)*1440,0))</f>
        <v>9</v>
      </c>
      <c r="AE1027" s="18" t="n">
        <f aca="false">IF(O1027="","",ROUND((O1027-N1027)*1440,0))</f>
        <v>61</v>
      </c>
      <c r="AF1027" s="18" t="n">
        <f aca="false">IF(P1027="","",ROUND((P1027-O1027)*1440,0))</f>
        <v>21</v>
      </c>
      <c r="AG1027" s="18" t="n">
        <f aca="false">IF(Q1027="","",ROUND((Q1027-P1027)*1440,0))</f>
        <v>33</v>
      </c>
      <c r="AH1027" s="18" t="n">
        <f aca="false">IF(Q1027="","",ROUND((Q1027-H1027)*1440,0))</f>
        <v>265</v>
      </c>
      <c r="AI1027" s="19" t="n">
        <f aca="false">ROUND(IF(O1027="",Assumptions!$B$25-K1027,O1027-K1027)*24,1)</f>
        <v>2.3</v>
      </c>
      <c r="AJ1027" s="20" t="n">
        <f aca="false">ROUND(MAX(N(Y1027)/Assumptions!$C$5, N(Z1027)/Assumptions!$C$6, N(AA1027)/Assumptions!$C$7, N(AB1027)/Assumptions!$C$8, N(AC1027)/Assumptions!$C$9, N(AD1027)/Assumptions!$C$10, N(AE1027)/Assumptions!$C$11, N(AF1027)/Assumptions!$C$12, N(AG1027)/Assumptions!$C$13),3)</f>
        <v>1.733</v>
      </c>
      <c r="AK1027" s="0" t="str">
        <f aca="false">IF(OR(U1027="Pending",U1027="On Hold"),"Open GRN (awaiting)",IF(AJ1027&lt;=1,"Within SLA",IF(ROUND(N(Y1027)/Assumptions!$C$5,3)=AJ1027,"Gate Wait",IF(ROUND(N(Z1027)/Assumptions!$C$6,3)=AJ1027,"Dock Wait",IF(ROUND(N(AA1027)/Assumptions!$C$7,3)=AJ1027,"Unloading",IF(ROUND(N(AB1027)/Assumptions!$C$8,3)=AJ1027,"Unload-to-QC Wait",IF(ROUND(N(AC1027)/Assumptions!$C$9,3)=AJ1027,"QC",IF(ROUND(N(AD1027)/Assumptions!$C$10,3)=AJ1027,"QC-to-GRN Wait",IF(ROUND(N(AE1027)/Assumptions!$C$11,3)=AJ1027,"GRN Processing",IF(ROUND(N(AF1027)/Assumptions!$C$12,3)=AJ1027,"GRN-to-Putaway Wait",IF(ROUND(N(AG1027)/Assumptions!$C$13,3)=AJ1027,"Putaway","Within SLA")))))))))))</f>
        <v>Unload-to-QC Wait</v>
      </c>
    </row>
    <row r="1028" customFormat="false" ht="15" hidden="false" customHeight="false" outlineLevel="0" collapsed="false">
      <c r="A1028" s="0" t="s">
        <v>3127</v>
      </c>
      <c r="B1028" s="0" t="s">
        <v>3128</v>
      </c>
      <c r="C1028" s="0" t="s">
        <v>170</v>
      </c>
      <c r="D1028" s="0" t="s">
        <v>147</v>
      </c>
      <c r="E1028" s="0" t="s">
        <v>3129</v>
      </c>
      <c r="F1028" s="0" t="s">
        <v>172</v>
      </c>
      <c r="G1028" s="0" t="s">
        <v>150</v>
      </c>
      <c r="H1028" s="17" t="n">
        <v>46228.3909722222</v>
      </c>
      <c r="I1028" s="17" t="n">
        <v>46228.4027777778</v>
      </c>
      <c r="J1028" s="17" t="n">
        <v>46228.4166666667</v>
      </c>
      <c r="K1028" s="17" t="n">
        <v>46228.4388888889</v>
      </c>
      <c r="L1028" s="17" t="n">
        <v>46228.4423611111</v>
      </c>
      <c r="M1028" s="17" t="n">
        <v>46228.4756944445</v>
      </c>
      <c r="N1028" s="17" t="n">
        <v>46228.4875</v>
      </c>
      <c r="O1028" s="17" t="n">
        <v>46228.5069444445</v>
      </c>
      <c r="P1028" s="17" t="n">
        <v>46228.5166666667</v>
      </c>
      <c r="Q1028" s="17" t="n">
        <v>46228.5388888889</v>
      </c>
      <c r="R1028" s="0" t="n">
        <v>189</v>
      </c>
      <c r="S1028" s="0" t="n">
        <v>0</v>
      </c>
      <c r="T1028" s="0" t="n">
        <v>0</v>
      </c>
      <c r="U1028" s="18" t="s">
        <v>130</v>
      </c>
      <c r="V1028" s="18" t="s">
        <v>139</v>
      </c>
      <c r="W1028" s="0" t="str">
        <f aca="false">IF(AND(X1028&gt;=6,X1028&lt;14),"A",IF(AND(X1028&gt;=14,X1028&lt;22),"B","C"))</f>
        <v>A</v>
      </c>
      <c r="X1028" s="18" t="n">
        <f aca="false">HOUR(H1028)</f>
        <v>9</v>
      </c>
      <c r="Y1028" s="18" t="n">
        <f aca="false">ROUND((I1028-H1028)*1440,0)</f>
        <v>17</v>
      </c>
      <c r="Z1028" s="18" t="n">
        <f aca="false">ROUND((J1028-I1028)*1440,0)</f>
        <v>20</v>
      </c>
      <c r="AA1028" s="18" t="n">
        <f aca="false">ROUND((K1028-J1028)*1440,0)</f>
        <v>32</v>
      </c>
      <c r="AB1028" s="18" t="n">
        <f aca="false">ROUND((L1028-K1028)*1440,0)</f>
        <v>5</v>
      </c>
      <c r="AC1028" s="18" t="n">
        <f aca="false">ROUND((M1028-L1028)*1440,0)</f>
        <v>48</v>
      </c>
      <c r="AD1028" s="18" t="n">
        <f aca="false">IF(N1028="","",ROUND((N1028-M1028)*1440,0))</f>
        <v>17</v>
      </c>
      <c r="AE1028" s="18" t="n">
        <f aca="false">IF(O1028="","",ROUND((O1028-N1028)*1440,0))</f>
        <v>28</v>
      </c>
      <c r="AF1028" s="18" t="n">
        <f aca="false">IF(P1028="","",ROUND((P1028-O1028)*1440,0))</f>
        <v>14</v>
      </c>
      <c r="AG1028" s="18" t="n">
        <f aca="false">IF(Q1028="","",ROUND((Q1028-P1028)*1440,0))</f>
        <v>32</v>
      </c>
      <c r="AH1028" s="18" t="n">
        <f aca="false">IF(Q1028="","",ROUND((Q1028-H1028)*1440,0))</f>
        <v>213</v>
      </c>
      <c r="AI1028" s="19" t="n">
        <f aca="false">ROUND(IF(O1028="",Assumptions!$B$25-K1028,O1028-K1028)*24,1)</f>
        <v>1.6</v>
      </c>
      <c r="AJ1028" s="20" t="n">
        <f aca="false">ROUND(MAX(N(Y1028)/Assumptions!$C$5, N(Z1028)/Assumptions!$C$6, N(AA1028)/Assumptions!$C$7, N(AB1028)/Assumptions!$C$8, N(AC1028)/Assumptions!$C$9, N(AD1028)/Assumptions!$C$10, N(AE1028)/Assumptions!$C$11, N(AF1028)/Assumptions!$C$12, N(AG1028)/Assumptions!$C$13),3)</f>
        <v>1.333</v>
      </c>
      <c r="AK1028" s="0" t="str">
        <f aca="false">IF(OR(U1028="Pending",U1028="On Hold"),"Open GRN (awaiting)",IF(AJ1028&lt;=1,"Within SLA",IF(ROUND(N(Y1028)/Assumptions!$C$5,3)=AJ1028,"Gate Wait",IF(ROUND(N(Z1028)/Assumptions!$C$6,3)=AJ1028,"Dock Wait",IF(ROUND(N(AA1028)/Assumptions!$C$7,3)=AJ1028,"Unloading",IF(ROUND(N(AB1028)/Assumptions!$C$8,3)=AJ1028,"Unload-to-QC Wait",IF(ROUND(N(AC1028)/Assumptions!$C$9,3)=AJ1028,"QC",IF(ROUND(N(AD1028)/Assumptions!$C$10,3)=AJ1028,"QC-to-GRN Wait",IF(ROUND(N(AE1028)/Assumptions!$C$11,3)=AJ1028,"GRN Processing",IF(ROUND(N(AF1028)/Assumptions!$C$12,3)=AJ1028,"GRN-to-Putaway Wait",IF(ROUND(N(AG1028)/Assumptions!$C$13,3)=AJ1028,"Putaway","Within SLA")))))))))))</f>
        <v>Dock Wait</v>
      </c>
    </row>
    <row r="1029" customFormat="false" ht="15" hidden="false" customHeight="false" outlineLevel="0" collapsed="false">
      <c r="A1029" s="0" t="s">
        <v>3130</v>
      </c>
      <c r="B1029" s="0" t="s">
        <v>3131</v>
      </c>
      <c r="C1029" s="0" t="s">
        <v>153</v>
      </c>
      <c r="D1029" s="0" t="s">
        <v>147</v>
      </c>
      <c r="E1029" s="0" t="s">
        <v>3132</v>
      </c>
      <c r="F1029" s="0" t="s">
        <v>155</v>
      </c>
      <c r="G1029" s="0" t="s">
        <v>150</v>
      </c>
      <c r="H1029" s="17" t="n">
        <v>46228.3986111111</v>
      </c>
      <c r="I1029" s="17" t="n">
        <v>46228.4104166667</v>
      </c>
      <c r="J1029" s="17" t="n">
        <v>46228.4208333333</v>
      </c>
      <c r="K1029" s="17" t="n">
        <v>46228.44375</v>
      </c>
      <c r="L1029" s="17" t="n">
        <v>46228.4652777778</v>
      </c>
      <c r="M1029" s="17" t="n">
        <v>46228.4881944444</v>
      </c>
      <c r="N1029" s="17" t="n">
        <v>46228.4902777778</v>
      </c>
      <c r="O1029" s="17" t="n">
        <v>46228.5104166667</v>
      </c>
      <c r="P1029" s="17" t="n">
        <v>46228.5270833333</v>
      </c>
      <c r="Q1029" s="17" t="n">
        <v>46228.5465277778</v>
      </c>
      <c r="R1029" s="0" t="n">
        <v>1445</v>
      </c>
      <c r="S1029" s="0" t="n">
        <v>0</v>
      </c>
      <c r="T1029" s="0" t="n">
        <v>0</v>
      </c>
      <c r="U1029" s="18" t="s">
        <v>130</v>
      </c>
      <c r="V1029" s="18" t="s">
        <v>139</v>
      </c>
      <c r="W1029" s="0" t="str">
        <f aca="false">IF(AND(X1029&gt;=6,X1029&lt;14),"A",IF(AND(X1029&gt;=14,X1029&lt;22),"B","C"))</f>
        <v>A</v>
      </c>
      <c r="X1029" s="18" t="n">
        <f aca="false">HOUR(H1029)</f>
        <v>9</v>
      </c>
      <c r="Y1029" s="18" t="n">
        <f aca="false">ROUND((I1029-H1029)*1440,0)</f>
        <v>17</v>
      </c>
      <c r="Z1029" s="18" t="n">
        <f aca="false">ROUND((J1029-I1029)*1440,0)</f>
        <v>15</v>
      </c>
      <c r="AA1029" s="18" t="n">
        <f aca="false">ROUND((K1029-J1029)*1440,0)</f>
        <v>33</v>
      </c>
      <c r="AB1029" s="18" t="n">
        <f aca="false">ROUND((L1029-K1029)*1440,0)</f>
        <v>31</v>
      </c>
      <c r="AC1029" s="18" t="n">
        <f aca="false">ROUND((M1029-L1029)*1440,0)</f>
        <v>33</v>
      </c>
      <c r="AD1029" s="18" t="n">
        <f aca="false">IF(N1029="","",ROUND((N1029-M1029)*1440,0))</f>
        <v>3</v>
      </c>
      <c r="AE1029" s="18" t="n">
        <f aca="false">IF(O1029="","",ROUND((O1029-N1029)*1440,0))</f>
        <v>29</v>
      </c>
      <c r="AF1029" s="18" t="n">
        <f aca="false">IF(P1029="","",ROUND((P1029-O1029)*1440,0))</f>
        <v>24</v>
      </c>
      <c r="AG1029" s="18" t="n">
        <f aca="false">IF(Q1029="","",ROUND((Q1029-P1029)*1440,0))</f>
        <v>28</v>
      </c>
      <c r="AH1029" s="18" t="n">
        <f aca="false">IF(Q1029="","",ROUND((Q1029-H1029)*1440,0))</f>
        <v>213</v>
      </c>
      <c r="AI1029" s="19" t="n">
        <f aca="false">ROUND(IF(O1029="",Assumptions!$B$25-K1029,O1029-K1029)*24,1)</f>
        <v>1.6</v>
      </c>
      <c r="AJ1029" s="20" t="n">
        <f aca="false">ROUND(MAX(N(Y1029)/Assumptions!$C$5, N(Z1029)/Assumptions!$C$6, N(AA1029)/Assumptions!$C$7, N(AB1029)/Assumptions!$C$8, N(AC1029)/Assumptions!$C$9, N(AD1029)/Assumptions!$C$10, N(AE1029)/Assumptions!$C$11, N(AF1029)/Assumptions!$C$12, N(AG1029)/Assumptions!$C$13),3)</f>
        <v>2.067</v>
      </c>
      <c r="AK1029" s="0" t="str">
        <f aca="false">IF(OR(U1029="Pending",U1029="On Hold"),"Open GRN (awaiting)",IF(AJ1029&lt;=1,"Within SLA",IF(ROUND(N(Y1029)/Assumptions!$C$5,3)=AJ1029,"Gate Wait",IF(ROUND(N(Z1029)/Assumptions!$C$6,3)=AJ1029,"Dock Wait",IF(ROUND(N(AA1029)/Assumptions!$C$7,3)=AJ1029,"Unloading",IF(ROUND(N(AB1029)/Assumptions!$C$8,3)=AJ1029,"Unload-to-QC Wait",IF(ROUND(N(AC1029)/Assumptions!$C$9,3)=AJ1029,"QC",IF(ROUND(N(AD1029)/Assumptions!$C$10,3)=AJ1029,"QC-to-GRN Wait",IF(ROUND(N(AE1029)/Assumptions!$C$11,3)=AJ1029,"GRN Processing",IF(ROUND(N(AF1029)/Assumptions!$C$12,3)=AJ1029,"GRN-to-Putaway Wait",IF(ROUND(N(AG1029)/Assumptions!$C$13,3)=AJ1029,"Putaway","Within SLA")))))))))))</f>
        <v>Unload-to-QC Wait</v>
      </c>
    </row>
    <row r="1030" customFormat="false" ht="15" hidden="false" customHeight="false" outlineLevel="0" collapsed="false">
      <c r="A1030" s="0" t="s">
        <v>3133</v>
      </c>
      <c r="B1030" s="0" t="s">
        <v>3134</v>
      </c>
      <c r="C1030" s="0" t="s">
        <v>286</v>
      </c>
      <c r="D1030" s="0" t="s">
        <v>135</v>
      </c>
      <c r="E1030" s="0" t="s">
        <v>3135</v>
      </c>
      <c r="F1030" s="0" t="s">
        <v>137</v>
      </c>
      <c r="G1030" s="0" t="s">
        <v>178</v>
      </c>
      <c r="H1030" s="17" t="n">
        <v>46228.3993055556</v>
      </c>
      <c r="I1030" s="17" t="n">
        <v>46228.4173611111</v>
      </c>
      <c r="J1030" s="17" t="n">
        <v>46228.4263888889</v>
      </c>
      <c r="K1030" s="17" t="n">
        <v>46228.4583333333</v>
      </c>
      <c r="L1030" s="17" t="n">
        <v>46228.4701388889</v>
      </c>
      <c r="M1030" s="17" t="n">
        <v>46228.5236111111</v>
      </c>
      <c r="N1030" s="17" t="n">
        <v>46228.6333333333</v>
      </c>
      <c r="O1030" s="17" t="n">
        <v>46228.7048611111</v>
      </c>
      <c r="P1030" s="17" t="n">
        <v>46228.7076388889</v>
      </c>
      <c r="Q1030" s="17" t="n">
        <v>46228.7333333333</v>
      </c>
      <c r="R1030" s="0" t="n">
        <v>201</v>
      </c>
      <c r="S1030" s="0" t="n">
        <v>4</v>
      </c>
      <c r="T1030" s="0" t="n">
        <v>0</v>
      </c>
      <c r="U1030" s="18" t="s">
        <v>123</v>
      </c>
      <c r="V1030" s="18" t="s">
        <v>156</v>
      </c>
      <c r="W1030" s="0" t="str">
        <f aca="false">IF(AND(X1030&gt;=6,X1030&lt;14),"A",IF(AND(X1030&gt;=14,X1030&lt;22),"B","C"))</f>
        <v>A</v>
      </c>
      <c r="X1030" s="18" t="n">
        <f aca="false">HOUR(H1030)</f>
        <v>9</v>
      </c>
      <c r="Y1030" s="18" t="n">
        <f aca="false">ROUND((I1030-H1030)*1440,0)</f>
        <v>26</v>
      </c>
      <c r="Z1030" s="18" t="n">
        <f aca="false">ROUND((J1030-I1030)*1440,0)</f>
        <v>13</v>
      </c>
      <c r="AA1030" s="18" t="n">
        <f aca="false">ROUND((K1030-J1030)*1440,0)</f>
        <v>46</v>
      </c>
      <c r="AB1030" s="18" t="n">
        <f aca="false">ROUND((L1030-K1030)*1440,0)</f>
        <v>17</v>
      </c>
      <c r="AC1030" s="18" t="n">
        <f aca="false">ROUND((M1030-L1030)*1440,0)</f>
        <v>77</v>
      </c>
      <c r="AD1030" s="18" t="n">
        <f aca="false">IF(N1030="","",ROUND((N1030-M1030)*1440,0))</f>
        <v>158</v>
      </c>
      <c r="AE1030" s="18" t="n">
        <f aca="false">IF(O1030="","",ROUND((O1030-N1030)*1440,0))</f>
        <v>103</v>
      </c>
      <c r="AF1030" s="18" t="n">
        <f aca="false">IF(P1030="","",ROUND((P1030-O1030)*1440,0))</f>
        <v>4</v>
      </c>
      <c r="AG1030" s="18" t="n">
        <f aca="false">IF(Q1030="","",ROUND((Q1030-P1030)*1440,0))</f>
        <v>37</v>
      </c>
      <c r="AH1030" s="18" t="n">
        <f aca="false">IF(Q1030="","",ROUND((Q1030-H1030)*1440,0))</f>
        <v>481</v>
      </c>
      <c r="AI1030" s="19" t="n">
        <f aca="false">ROUND(IF(O1030="",Assumptions!$B$25-K1030,O1030-K1030)*24,1)</f>
        <v>5.9</v>
      </c>
      <c r="AJ1030" s="20" t="n">
        <f aca="false">ROUND(MAX(N(Y1030)/Assumptions!$C$5, N(Z1030)/Assumptions!$C$6, N(AA1030)/Assumptions!$C$7, N(AB1030)/Assumptions!$C$8, N(AC1030)/Assumptions!$C$9, N(AD1030)/Assumptions!$C$10, N(AE1030)/Assumptions!$C$11, N(AF1030)/Assumptions!$C$12, N(AG1030)/Assumptions!$C$13),3)</f>
        <v>5.267</v>
      </c>
      <c r="AK1030" s="0" t="str">
        <f aca="false">IF(OR(U1030="Pending",U1030="On Hold"),"Open GRN (awaiting)",IF(AJ1030&lt;=1,"Within SLA",IF(ROUND(N(Y1030)/Assumptions!$C$5,3)=AJ1030,"Gate Wait",IF(ROUND(N(Z1030)/Assumptions!$C$6,3)=AJ1030,"Dock Wait",IF(ROUND(N(AA1030)/Assumptions!$C$7,3)=AJ1030,"Unloading",IF(ROUND(N(AB1030)/Assumptions!$C$8,3)=AJ1030,"Unload-to-QC Wait",IF(ROUND(N(AC1030)/Assumptions!$C$9,3)=AJ1030,"QC",IF(ROUND(N(AD1030)/Assumptions!$C$10,3)=AJ1030,"QC-to-GRN Wait",IF(ROUND(N(AE1030)/Assumptions!$C$11,3)=AJ1030,"GRN Processing",IF(ROUND(N(AF1030)/Assumptions!$C$12,3)=AJ1030,"GRN-to-Putaway Wait",IF(ROUND(N(AG1030)/Assumptions!$C$13,3)=AJ1030,"Putaway","Within SLA")))))))))))</f>
        <v>QC-to-GRN Wait</v>
      </c>
    </row>
    <row r="1031" customFormat="false" ht="15" hidden="false" customHeight="false" outlineLevel="0" collapsed="false">
      <c r="A1031" s="0" t="s">
        <v>3136</v>
      </c>
      <c r="B1031" s="0" t="s">
        <v>3137</v>
      </c>
      <c r="C1031" s="0" t="s">
        <v>252</v>
      </c>
      <c r="D1031" s="0" t="s">
        <v>135</v>
      </c>
      <c r="E1031" s="0" t="s">
        <v>3138</v>
      </c>
      <c r="F1031" s="0" t="s">
        <v>155</v>
      </c>
      <c r="G1031" s="0" t="s">
        <v>138</v>
      </c>
      <c r="H1031" s="17" t="n">
        <v>46228.4222222222</v>
      </c>
      <c r="I1031" s="17" t="n">
        <v>46228.4361111111</v>
      </c>
      <c r="J1031" s="17" t="n">
        <v>46228.4472222222</v>
      </c>
      <c r="K1031" s="17" t="n">
        <v>46228.4645833333</v>
      </c>
      <c r="L1031" s="17" t="n">
        <v>46228.4701388889</v>
      </c>
      <c r="M1031" s="17" t="n">
        <v>46228.4902777778</v>
      </c>
      <c r="N1031" s="17" t="n">
        <v>46228.5361111111</v>
      </c>
      <c r="O1031" s="17" t="n">
        <v>46228.5465277778</v>
      </c>
      <c r="P1031" s="17" t="n">
        <v>46228.5548611111</v>
      </c>
      <c r="Q1031" s="17" t="n">
        <v>46228.58125</v>
      </c>
      <c r="R1031" s="0" t="n">
        <v>296</v>
      </c>
      <c r="S1031" s="0" t="n">
        <v>0</v>
      </c>
      <c r="T1031" s="0" t="n">
        <v>0</v>
      </c>
      <c r="U1031" s="18" t="s">
        <v>130</v>
      </c>
      <c r="V1031" s="18" t="s">
        <v>131</v>
      </c>
      <c r="W1031" s="0" t="str">
        <f aca="false">IF(AND(X1031&gt;=6,X1031&lt;14),"A",IF(AND(X1031&gt;=14,X1031&lt;22),"B","C"))</f>
        <v>A</v>
      </c>
      <c r="X1031" s="18" t="n">
        <f aca="false">HOUR(H1031)</f>
        <v>10</v>
      </c>
      <c r="Y1031" s="18" t="n">
        <f aca="false">ROUND((I1031-H1031)*1440,0)</f>
        <v>20</v>
      </c>
      <c r="Z1031" s="18" t="n">
        <f aca="false">ROUND((J1031-I1031)*1440,0)</f>
        <v>16</v>
      </c>
      <c r="AA1031" s="18" t="n">
        <f aca="false">ROUND((K1031-J1031)*1440,0)</f>
        <v>25</v>
      </c>
      <c r="AB1031" s="18" t="n">
        <f aca="false">ROUND((L1031-K1031)*1440,0)</f>
        <v>8</v>
      </c>
      <c r="AC1031" s="18" t="n">
        <f aca="false">ROUND((M1031-L1031)*1440,0)</f>
        <v>29</v>
      </c>
      <c r="AD1031" s="18" t="n">
        <f aca="false">IF(N1031="","",ROUND((N1031-M1031)*1440,0))</f>
        <v>66</v>
      </c>
      <c r="AE1031" s="18" t="n">
        <f aca="false">IF(O1031="","",ROUND((O1031-N1031)*1440,0))</f>
        <v>15</v>
      </c>
      <c r="AF1031" s="18" t="n">
        <f aca="false">IF(P1031="","",ROUND((P1031-O1031)*1440,0))</f>
        <v>12</v>
      </c>
      <c r="AG1031" s="18" t="n">
        <f aca="false">IF(Q1031="","",ROUND((Q1031-P1031)*1440,0))</f>
        <v>38</v>
      </c>
      <c r="AH1031" s="18" t="n">
        <f aca="false">IF(Q1031="","",ROUND((Q1031-H1031)*1440,0))</f>
        <v>229</v>
      </c>
      <c r="AI1031" s="19" t="n">
        <f aca="false">ROUND(IF(O1031="",Assumptions!$B$25-K1031,O1031-K1031)*24,1)</f>
        <v>2</v>
      </c>
      <c r="AJ1031" s="20" t="n">
        <f aca="false">ROUND(MAX(N(Y1031)/Assumptions!$C$5, N(Z1031)/Assumptions!$C$6, N(AA1031)/Assumptions!$C$7, N(AB1031)/Assumptions!$C$8, N(AC1031)/Assumptions!$C$9, N(AD1031)/Assumptions!$C$10, N(AE1031)/Assumptions!$C$11, N(AF1031)/Assumptions!$C$12, N(AG1031)/Assumptions!$C$13),3)</f>
        <v>2.2</v>
      </c>
      <c r="AK1031" s="0" t="str">
        <f aca="false">IF(OR(U1031="Pending",U1031="On Hold"),"Open GRN (awaiting)",IF(AJ1031&lt;=1,"Within SLA",IF(ROUND(N(Y1031)/Assumptions!$C$5,3)=AJ1031,"Gate Wait",IF(ROUND(N(Z1031)/Assumptions!$C$6,3)=AJ1031,"Dock Wait",IF(ROUND(N(AA1031)/Assumptions!$C$7,3)=AJ1031,"Unloading",IF(ROUND(N(AB1031)/Assumptions!$C$8,3)=AJ1031,"Unload-to-QC Wait",IF(ROUND(N(AC1031)/Assumptions!$C$9,3)=AJ1031,"QC",IF(ROUND(N(AD1031)/Assumptions!$C$10,3)=AJ1031,"QC-to-GRN Wait",IF(ROUND(N(AE1031)/Assumptions!$C$11,3)=AJ1031,"GRN Processing",IF(ROUND(N(AF1031)/Assumptions!$C$12,3)=AJ1031,"GRN-to-Putaway Wait",IF(ROUND(N(AG1031)/Assumptions!$C$13,3)=AJ1031,"Putaway","Within SLA")))))))))))</f>
        <v>QC-to-GRN Wait</v>
      </c>
    </row>
    <row r="1032" customFormat="false" ht="15" hidden="false" customHeight="false" outlineLevel="0" collapsed="false">
      <c r="A1032" s="0" t="s">
        <v>3139</v>
      </c>
      <c r="B1032" s="0" t="s">
        <v>3140</v>
      </c>
      <c r="C1032" s="0" t="s">
        <v>126</v>
      </c>
      <c r="D1032" s="0" t="s">
        <v>135</v>
      </c>
      <c r="E1032" s="0" t="s">
        <v>641</v>
      </c>
      <c r="F1032" s="0" t="s">
        <v>128</v>
      </c>
      <c r="G1032" s="0" t="s">
        <v>138</v>
      </c>
      <c r="H1032" s="17" t="n">
        <v>46228.4222222222</v>
      </c>
      <c r="I1032" s="17" t="n">
        <v>46228.4291666667</v>
      </c>
      <c r="J1032" s="17" t="n">
        <v>46228.4347222222</v>
      </c>
      <c r="K1032" s="17" t="n">
        <v>46228.4569444444</v>
      </c>
      <c r="L1032" s="17" t="n">
        <v>46228.4770833333</v>
      </c>
      <c r="M1032" s="17" t="n">
        <v>46228.5215277778</v>
      </c>
      <c r="N1032" s="17" t="n">
        <v>46228.5638888889</v>
      </c>
      <c r="O1032" s="17" t="n">
        <v>46228.6527777778</v>
      </c>
      <c r="P1032" s="17" t="n">
        <v>46228.6631944445</v>
      </c>
      <c r="Q1032" s="17" t="n">
        <v>46228.6909722222</v>
      </c>
      <c r="R1032" s="0" t="n">
        <v>301</v>
      </c>
      <c r="S1032" s="0" t="n">
        <v>0</v>
      </c>
      <c r="T1032" s="0" t="n">
        <v>0</v>
      </c>
      <c r="U1032" s="18" t="s">
        <v>130</v>
      </c>
      <c r="V1032" s="18" t="s">
        <v>156</v>
      </c>
      <c r="W1032" s="0" t="str">
        <f aca="false">IF(AND(X1032&gt;=6,X1032&lt;14),"A",IF(AND(X1032&gt;=14,X1032&lt;22),"B","C"))</f>
        <v>A</v>
      </c>
      <c r="X1032" s="18" t="n">
        <f aca="false">HOUR(H1032)</f>
        <v>10</v>
      </c>
      <c r="Y1032" s="18" t="n">
        <f aca="false">ROUND((I1032-H1032)*1440,0)</f>
        <v>10</v>
      </c>
      <c r="Z1032" s="18" t="n">
        <f aca="false">ROUND((J1032-I1032)*1440,0)</f>
        <v>8</v>
      </c>
      <c r="AA1032" s="18" t="n">
        <f aca="false">ROUND((K1032-J1032)*1440,0)</f>
        <v>32</v>
      </c>
      <c r="AB1032" s="18" t="n">
        <f aca="false">ROUND((L1032-K1032)*1440,0)</f>
        <v>29</v>
      </c>
      <c r="AC1032" s="18" t="n">
        <f aca="false">ROUND((M1032-L1032)*1440,0)</f>
        <v>64</v>
      </c>
      <c r="AD1032" s="18" t="n">
        <f aca="false">IF(N1032="","",ROUND((N1032-M1032)*1440,0))</f>
        <v>61</v>
      </c>
      <c r="AE1032" s="18" t="n">
        <f aca="false">IF(O1032="","",ROUND((O1032-N1032)*1440,0))</f>
        <v>128</v>
      </c>
      <c r="AF1032" s="18" t="n">
        <f aca="false">IF(P1032="","",ROUND((P1032-O1032)*1440,0))</f>
        <v>15</v>
      </c>
      <c r="AG1032" s="18" t="n">
        <f aca="false">IF(Q1032="","",ROUND((Q1032-P1032)*1440,0))</f>
        <v>40</v>
      </c>
      <c r="AH1032" s="18" t="n">
        <f aca="false">IF(Q1032="","",ROUND((Q1032-H1032)*1440,0))</f>
        <v>387</v>
      </c>
      <c r="AI1032" s="19" t="n">
        <f aca="false">ROUND(IF(O1032="",Assumptions!$B$25-K1032,O1032-K1032)*24,1)</f>
        <v>4.7</v>
      </c>
      <c r="AJ1032" s="20" t="n">
        <f aca="false">ROUND(MAX(N(Y1032)/Assumptions!$C$5, N(Z1032)/Assumptions!$C$6, N(AA1032)/Assumptions!$C$7, N(AB1032)/Assumptions!$C$8, N(AC1032)/Assumptions!$C$9, N(AD1032)/Assumptions!$C$10, N(AE1032)/Assumptions!$C$11, N(AF1032)/Assumptions!$C$12, N(AG1032)/Assumptions!$C$13),3)</f>
        <v>2.844</v>
      </c>
      <c r="AK1032" s="0" t="str">
        <f aca="false">IF(OR(U1032="Pending",U1032="On Hold"),"Open GRN (awaiting)",IF(AJ1032&lt;=1,"Within SLA",IF(ROUND(N(Y1032)/Assumptions!$C$5,3)=AJ1032,"Gate Wait",IF(ROUND(N(Z1032)/Assumptions!$C$6,3)=AJ1032,"Dock Wait",IF(ROUND(N(AA1032)/Assumptions!$C$7,3)=AJ1032,"Unloading",IF(ROUND(N(AB1032)/Assumptions!$C$8,3)=AJ1032,"Unload-to-QC Wait",IF(ROUND(N(AC1032)/Assumptions!$C$9,3)=AJ1032,"QC",IF(ROUND(N(AD1032)/Assumptions!$C$10,3)=AJ1032,"QC-to-GRN Wait",IF(ROUND(N(AE1032)/Assumptions!$C$11,3)=AJ1032,"GRN Processing",IF(ROUND(N(AF1032)/Assumptions!$C$12,3)=AJ1032,"GRN-to-Putaway Wait",IF(ROUND(N(AG1032)/Assumptions!$C$13,3)=AJ1032,"Putaway","Within SLA")))))))))))</f>
        <v>GRN Processing</v>
      </c>
    </row>
    <row r="1033" customFormat="false" ht="15" hidden="false" customHeight="false" outlineLevel="0" collapsed="false">
      <c r="A1033" s="0" t="s">
        <v>3141</v>
      </c>
      <c r="B1033" s="0" t="s">
        <v>3142</v>
      </c>
      <c r="C1033" s="0" t="s">
        <v>142</v>
      </c>
      <c r="D1033" s="0" t="s">
        <v>147</v>
      </c>
      <c r="E1033" s="0" t="s">
        <v>3143</v>
      </c>
      <c r="F1033" s="0" t="s">
        <v>172</v>
      </c>
      <c r="G1033" s="0" t="s">
        <v>150</v>
      </c>
      <c r="H1033" s="17" t="n">
        <v>46228.4527777778</v>
      </c>
      <c r="I1033" s="17" t="n">
        <v>46228.4868055556</v>
      </c>
      <c r="J1033" s="17" t="n">
        <v>46228.4909722222</v>
      </c>
      <c r="K1033" s="17" t="n">
        <v>46228.51875</v>
      </c>
      <c r="L1033" s="17" t="n">
        <v>46228.5340277778</v>
      </c>
      <c r="M1033" s="17" t="n">
        <v>46228.5708333333</v>
      </c>
      <c r="N1033" s="17" t="n">
        <v>46228.5986111111</v>
      </c>
      <c r="O1033" s="17" t="n">
        <v>46228.6305555556</v>
      </c>
      <c r="P1033" s="17" t="n">
        <v>46228.6430555556</v>
      </c>
      <c r="Q1033" s="17" t="n">
        <v>46228.6798611111</v>
      </c>
      <c r="R1033" s="0" t="n">
        <v>1081</v>
      </c>
      <c r="S1033" s="0" t="n">
        <v>0</v>
      </c>
      <c r="T1033" s="0" t="n">
        <v>0</v>
      </c>
      <c r="U1033" s="18" t="s">
        <v>130</v>
      </c>
      <c r="V1033" s="18" t="s">
        <v>82</v>
      </c>
      <c r="W1033" s="0" t="str">
        <f aca="false">IF(AND(X1033&gt;=6,X1033&lt;14),"A",IF(AND(X1033&gt;=14,X1033&lt;22),"B","C"))</f>
        <v>A</v>
      </c>
      <c r="X1033" s="18" t="n">
        <f aca="false">HOUR(H1033)</f>
        <v>10</v>
      </c>
      <c r="Y1033" s="18" t="n">
        <f aca="false">ROUND((I1033-H1033)*1440,0)</f>
        <v>49</v>
      </c>
      <c r="Z1033" s="18" t="n">
        <f aca="false">ROUND((J1033-I1033)*1440,0)</f>
        <v>6</v>
      </c>
      <c r="AA1033" s="18" t="n">
        <f aca="false">ROUND((K1033-J1033)*1440,0)</f>
        <v>40</v>
      </c>
      <c r="AB1033" s="18" t="n">
        <f aca="false">ROUND((L1033-K1033)*1440,0)</f>
        <v>22</v>
      </c>
      <c r="AC1033" s="18" t="n">
        <f aca="false">ROUND((M1033-L1033)*1440,0)</f>
        <v>53</v>
      </c>
      <c r="AD1033" s="18" t="n">
        <f aca="false">IF(N1033="","",ROUND((N1033-M1033)*1440,0))</f>
        <v>40</v>
      </c>
      <c r="AE1033" s="18" t="n">
        <f aca="false">IF(O1033="","",ROUND((O1033-N1033)*1440,0))</f>
        <v>46</v>
      </c>
      <c r="AF1033" s="18" t="n">
        <f aca="false">IF(P1033="","",ROUND((P1033-O1033)*1440,0))</f>
        <v>18</v>
      </c>
      <c r="AG1033" s="18" t="n">
        <f aca="false">IF(Q1033="","",ROUND((Q1033-P1033)*1440,0))</f>
        <v>53</v>
      </c>
      <c r="AH1033" s="18" t="n">
        <f aca="false">IF(Q1033="","",ROUND((Q1033-H1033)*1440,0))</f>
        <v>327</v>
      </c>
      <c r="AI1033" s="19" t="n">
        <f aca="false">ROUND(IF(O1033="",Assumptions!$B$25-K1033,O1033-K1033)*24,1)</f>
        <v>2.7</v>
      </c>
      <c r="AJ1033" s="20" t="n">
        <f aca="false">ROUND(MAX(N(Y1033)/Assumptions!$C$5, N(Z1033)/Assumptions!$C$6, N(AA1033)/Assumptions!$C$7, N(AB1033)/Assumptions!$C$8, N(AC1033)/Assumptions!$C$9, N(AD1033)/Assumptions!$C$10, N(AE1033)/Assumptions!$C$11, N(AF1033)/Assumptions!$C$12, N(AG1033)/Assumptions!$C$13),3)</f>
        <v>1.633</v>
      </c>
      <c r="AK1033" s="0" t="str">
        <f aca="false">IF(OR(U1033="Pending",U1033="On Hold"),"Open GRN (awaiting)",IF(AJ1033&lt;=1,"Within SLA",IF(ROUND(N(Y1033)/Assumptions!$C$5,3)=AJ1033,"Gate Wait",IF(ROUND(N(Z1033)/Assumptions!$C$6,3)=AJ1033,"Dock Wait",IF(ROUND(N(AA1033)/Assumptions!$C$7,3)=AJ1033,"Unloading",IF(ROUND(N(AB1033)/Assumptions!$C$8,3)=AJ1033,"Unload-to-QC Wait",IF(ROUND(N(AC1033)/Assumptions!$C$9,3)=AJ1033,"QC",IF(ROUND(N(AD1033)/Assumptions!$C$10,3)=AJ1033,"QC-to-GRN Wait",IF(ROUND(N(AE1033)/Assumptions!$C$11,3)=AJ1033,"GRN Processing",IF(ROUND(N(AF1033)/Assumptions!$C$12,3)=AJ1033,"GRN-to-Putaway Wait",IF(ROUND(N(AG1033)/Assumptions!$C$13,3)=AJ1033,"Putaway","Within SLA")))))))))))</f>
        <v>Gate Wait</v>
      </c>
    </row>
    <row r="1034" customFormat="false" ht="15" hidden="false" customHeight="false" outlineLevel="0" collapsed="false">
      <c r="A1034" s="0" t="s">
        <v>3144</v>
      </c>
      <c r="B1034" s="0" t="s">
        <v>3145</v>
      </c>
      <c r="C1034" s="0" t="s">
        <v>175</v>
      </c>
      <c r="D1034" s="0" t="s">
        <v>119</v>
      </c>
      <c r="E1034" s="0" t="s">
        <v>3146</v>
      </c>
      <c r="F1034" s="0" t="s">
        <v>121</v>
      </c>
      <c r="G1034" s="0" t="s">
        <v>129</v>
      </c>
      <c r="H1034" s="17" t="n">
        <v>46228.4597222222</v>
      </c>
      <c r="I1034" s="17" t="n">
        <v>46228.4708333333</v>
      </c>
      <c r="J1034" s="17" t="n">
        <v>46228.4854166667</v>
      </c>
      <c r="K1034" s="17" t="n">
        <v>46228.5090277778</v>
      </c>
      <c r="L1034" s="17" t="n">
        <v>46228.5243055556</v>
      </c>
      <c r="M1034" s="17" t="n">
        <v>46228.5506944444</v>
      </c>
      <c r="N1034" s="17" t="n">
        <v>46228.5708333333</v>
      </c>
      <c r="O1034" s="17" t="n">
        <v>46228.5923611111</v>
      </c>
      <c r="P1034" s="17" t="n">
        <v>46228.6104166667</v>
      </c>
      <c r="Q1034" s="17" t="n">
        <v>46228.6340277778</v>
      </c>
      <c r="R1034" s="0" t="n">
        <v>130</v>
      </c>
      <c r="S1034" s="0" t="n">
        <v>0</v>
      </c>
      <c r="T1034" s="0" t="n">
        <v>0</v>
      </c>
      <c r="U1034" s="18" t="s">
        <v>130</v>
      </c>
      <c r="V1034" s="18" t="s">
        <v>144</v>
      </c>
      <c r="W1034" s="0" t="str">
        <f aca="false">IF(AND(X1034&gt;=6,X1034&lt;14),"A",IF(AND(X1034&gt;=14,X1034&lt;22),"B","C"))</f>
        <v>A</v>
      </c>
      <c r="X1034" s="18" t="n">
        <f aca="false">HOUR(H1034)</f>
        <v>11</v>
      </c>
      <c r="Y1034" s="18" t="n">
        <f aca="false">ROUND((I1034-H1034)*1440,0)</f>
        <v>16</v>
      </c>
      <c r="Z1034" s="18" t="n">
        <f aca="false">ROUND((J1034-I1034)*1440,0)</f>
        <v>21</v>
      </c>
      <c r="AA1034" s="18" t="n">
        <f aca="false">ROUND((K1034-J1034)*1440,0)</f>
        <v>34</v>
      </c>
      <c r="AB1034" s="18" t="n">
        <f aca="false">ROUND((L1034-K1034)*1440,0)</f>
        <v>22</v>
      </c>
      <c r="AC1034" s="18" t="n">
        <f aca="false">ROUND((M1034-L1034)*1440,0)</f>
        <v>38</v>
      </c>
      <c r="AD1034" s="18" t="n">
        <f aca="false">IF(N1034="","",ROUND((N1034-M1034)*1440,0))</f>
        <v>29</v>
      </c>
      <c r="AE1034" s="18" t="n">
        <f aca="false">IF(O1034="","",ROUND((O1034-N1034)*1440,0))</f>
        <v>31</v>
      </c>
      <c r="AF1034" s="18" t="n">
        <f aca="false">IF(P1034="","",ROUND((P1034-O1034)*1440,0))</f>
        <v>26</v>
      </c>
      <c r="AG1034" s="18" t="n">
        <f aca="false">IF(Q1034="","",ROUND((Q1034-P1034)*1440,0))</f>
        <v>34</v>
      </c>
      <c r="AH1034" s="18" t="n">
        <f aca="false">IF(Q1034="","",ROUND((Q1034-H1034)*1440,0))</f>
        <v>251</v>
      </c>
      <c r="AI1034" s="19" t="n">
        <f aca="false">ROUND(IF(O1034="",Assumptions!$B$25-K1034,O1034-K1034)*24,1)</f>
        <v>2</v>
      </c>
      <c r="AJ1034" s="20" t="n">
        <f aca="false">ROUND(MAX(N(Y1034)/Assumptions!$C$5, N(Z1034)/Assumptions!$C$6, N(AA1034)/Assumptions!$C$7, N(AB1034)/Assumptions!$C$8, N(AC1034)/Assumptions!$C$9, N(AD1034)/Assumptions!$C$10, N(AE1034)/Assumptions!$C$11, N(AF1034)/Assumptions!$C$12, N(AG1034)/Assumptions!$C$13),3)</f>
        <v>1.467</v>
      </c>
      <c r="AK1034" s="0" t="str">
        <f aca="false">IF(OR(U1034="Pending",U1034="On Hold"),"Open GRN (awaiting)",IF(AJ1034&lt;=1,"Within SLA",IF(ROUND(N(Y1034)/Assumptions!$C$5,3)=AJ1034,"Gate Wait",IF(ROUND(N(Z1034)/Assumptions!$C$6,3)=AJ1034,"Dock Wait",IF(ROUND(N(AA1034)/Assumptions!$C$7,3)=AJ1034,"Unloading",IF(ROUND(N(AB1034)/Assumptions!$C$8,3)=AJ1034,"Unload-to-QC Wait",IF(ROUND(N(AC1034)/Assumptions!$C$9,3)=AJ1034,"QC",IF(ROUND(N(AD1034)/Assumptions!$C$10,3)=AJ1034,"QC-to-GRN Wait",IF(ROUND(N(AE1034)/Assumptions!$C$11,3)=AJ1034,"GRN Processing",IF(ROUND(N(AF1034)/Assumptions!$C$12,3)=AJ1034,"GRN-to-Putaway Wait",IF(ROUND(N(AG1034)/Assumptions!$C$13,3)=AJ1034,"Putaway","Within SLA")))))))))))</f>
        <v>Unload-to-QC Wait</v>
      </c>
    </row>
    <row r="1035" customFormat="false" ht="15" hidden="false" customHeight="false" outlineLevel="0" collapsed="false">
      <c r="A1035" s="0" t="s">
        <v>3147</v>
      </c>
      <c r="B1035" s="0" t="s">
        <v>3148</v>
      </c>
      <c r="C1035" s="0" t="s">
        <v>118</v>
      </c>
      <c r="D1035" s="0" t="s">
        <v>119</v>
      </c>
      <c r="E1035" s="0" t="s">
        <v>3149</v>
      </c>
      <c r="F1035" s="0" t="s">
        <v>121</v>
      </c>
      <c r="G1035" s="0" t="s">
        <v>122</v>
      </c>
      <c r="H1035" s="17" t="n">
        <v>46228.4729166667</v>
      </c>
      <c r="I1035" s="17" t="n">
        <v>46228.5965277778</v>
      </c>
      <c r="J1035" s="17" t="n">
        <v>46228.6027777778</v>
      </c>
      <c r="K1035" s="17" t="n">
        <v>46228.6277777778</v>
      </c>
      <c r="L1035" s="17" t="n">
        <v>46228.6451388889</v>
      </c>
      <c r="M1035" s="17" t="n">
        <v>46228.6625</v>
      </c>
      <c r="N1035" s="17" t="n">
        <v>46228.7173611111</v>
      </c>
      <c r="O1035" s="17" t="n">
        <v>46228.725</v>
      </c>
      <c r="P1035" s="17" t="n">
        <v>46228.7333333333</v>
      </c>
      <c r="Q1035" s="17" t="n">
        <v>46228.7611111111</v>
      </c>
      <c r="R1035" s="0" t="n">
        <v>357</v>
      </c>
      <c r="S1035" s="0" t="n">
        <v>0</v>
      </c>
      <c r="T1035" s="0" t="n">
        <v>0</v>
      </c>
      <c r="U1035" s="18" t="s">
        <v>130</v>
      </c>
      <c r="V1035" s="18" t="s">
        <v>82</v>
      </c>
      <c r="W1035" s="0" t="str">
        <f aca="false">IF(AND(X1035&gt;=6,X1035&lt;14),"A",IF(AND(X1035&gt;=14,X1035&lt;22),"B","C"))</f>
        <v>A</v>
      </c>
      <c r="X1035" s="18" t="n">
        <f aca="false">HOUR(H1035)</f>
        <v>11</v>
      </c>
      <c r="Y1035" s="18" t="n">
        <f aca="false">ROUND((I1035-H1035)*1440,0)</f>
        <v>178</v>
      </c>
      <c r="Z1035" s="18" t="n">
        <f aca="false">ROUND((J1035-I1035)*1440,0)</f>
        <v>9</v>
      </c>
      <c r="AA1035" s="18" t="n">
        <f aca="false">ROUND((K1035-J1035)*1440,0)</f>
        <v>36</v>
      </c>
      <c r="AB1035" s="18" t="n">
        <f aca="false">ROUND((L1035-K1035)*1440,0)</f>
        <v>25</v>
      </c>
      <c r="AC1035" s="18" t="n">
        <f aca="false">ROUND((M1035-L1035)*1440,0)</f>
        <v>25</v>
      </c>
      <c r="AD1035" s="18" t="n">
        <f aca="false">IF(N1035="","",ROUND((N1035-M1035)*1440,0))</f>
        <v>79</v>
      </c>
      <c r="AE1035" s="18" t="n">
        <f aca="false">IF(O1035="","",ROUND((O1035-N1035)*1440,0))</f>
        <v>11</v>
      </c>
      <c r="AF1035" s="18" t="n">
        <f aca="false">IF(P1035="","",ROUND((P1035-O1035)*1440,0))</f>
        <v>12</v>
      </c>
      <c r="AG1035" s="18" t="n">
        <f aca="false">IF(Q1035="","",ROUND((Q1035-P1035)*1440,0))</f>
        <v>40</v>
      </c>
      <c r="AH1035" s="18" t="n">
        <f aca="false">IF(Q1035="","",ROUND((Q1035-H1035)*1440,0))</f>
        <v>415</v>
      </c>
      <c r="AI1035" s="19" t="n">
        <f aca="false">ROUND(IF(O1035="",Assumptions!$B$25-K1035,O1035-K1035)*24,1)</f>
        <v>2.3</v>
      </c>
      <c r="AJ1035" s="20" t="n">
        <f aca="false">ROUND(MAX(N(Y1035)/Assumptions!$C$5, N(Z1035)/Assumptions!$C$6, N(AA1035)/Assumptions!$C$7, N(AB1035)/Assumptions!$C$8, N(AC1035)/Assumptions!$C$9, N(AD1035)/Assumptions!$C$10, N(AE1035)/Assumptions!$C$11, N(AF1035)/Assumptions!$C$12, N(AG1035)/Assumptions!$C$13),3)</f>
        <v>5.933</v>
      </c>
      <c r="AK1035" s="0" t="str">
        <f aca="false">IF(OR(U1035="Pending",U1035="On Hold"),"Open GRN (awaiting)",IF(AJ1035&lt;=1,"Within SLA",IF(ROUND(N(Y1035)/Assumptions!$C$5,3)=AJ1035,"Gate Wait",IF(ROUND(N(Z1035)/Assumptions!$C$6,3)=AJ1035,"Dock Wait",IF(ROUND(N(AA1035)/Assumptions!$C$7,3)=AJ1035,"Unloading",IF(ROUND(N(AB1035)/Assumptions!$C$8,3)=AJ1035,"Unload-to-QC Wait",IF(ROUND(N(AC1035)/Assumptions!$C$9,3)=AJ1035,"QC",IF(ROUND(N(AD1035)/Assumptions!$C$10,3)=AJ1035,"QC-to-GRN Wait",IF(ROUND(N(AE1035)/Assumptions!$C$11,3)=AJ1035,"GRN Processing",IF(ROUND(N(AF1035)/Assumptions!$C$12,3)=AJ1035,"GRN-to-Putaway Wait",IF(ROUND(N(AG1035)/Assumptions!$C$13,3)=AJ1035,"Putaway","Within SLA")))))))))))</f>
        <v>Gate Wait</v>
      </c>
    </row>
    <row r="1036" customFormat="false" ht="15" hidden="false" customHeight="false" outlineLevel="0" collapsed="false">
      <c r="A1036" s="0" t="s">
        <v>3150</v>
      </c>
      <c r="B1036" s="0" t="s">
        <v>3151</v>
      </c>
      <c r="C1036" s="0" t="s">
        <v>175</v>
      </c>
      <c r="D1036" s="0" t="s">
        <v>147</v>
      </c>
      <c r="E1036" s="0" t="s">
        <v>3152</v>
      </c>
      <c r="F1036" s="0" t="s">
        <v>177</v>
      </c>
      <c r="G1036" s="0" t="s">
        <v>150</v>
      </c>
      <c r="H1036" s="17" t="n">
        <v>46228.4979166667</v>
      </c>
      <c r="I1036" s="17" t="n">
        <v>46228.5159722222</v>
      </c>
      <c r="J1036" s="17" t="n">
        <v>46228.5229166667</v>
      </c>
      <c r="K1036" s="17" t="n">
        <v>46228.5513888889</v>
      </c>
      <c r="L1036" s="17" t="n">
        <v>46228.5583333333</v>
      </c>
      <c r="M1036" s="17" t="n">
        <v>46228.6006944445</v>
      </c>
      <c r="N1036" s="17" t="n">
        <v>46228.6222222222</v>
      </c>
      <c r="O1036" s="17" t="n">
        <v>46228.6444444444</v>
      </c>
      <c r="P1036" s="17" t="n">
        <v>46228.6555555556</v>
      </c>
      <c r="Q1036" s="17" t="n">
        <v>46228.6805555556</v>
      </c>
      <c r="R1036" s="0" t="n">
        <v>2073</v>
      </c>
      <c r="S1036" s="0" t="n">
        <v>0</v>
      </c>
      <c r="T1036" s="0" t="n">
        <v>0</v>
      </c>
      <c r="U1036" s="18" t="s">
        <v>130</v>
      </c>
      <c r="V1036" s="18" t="s">
        <v>156</v>
      </c>
      <c r="W1036" s="0" t="str">
        <f aca="false">IF(AND(X1036&gt;=6,X1036&lt;14),"A",IF(AND(X1036&gt;=14,X1036&lt;22),"B","C"))</f>
        <v>A</v>
      </c>
      <c r="X1036" s="18" t="n">
        <f aca="false">HOUR(H1036)</f>
        <v>11</v>
      </c>
      <c r="Y1036" s="18" t="n">
        <f aca="false">ROUND((I1036-H1036)*1440,0)</f>
        <v>26</v>
      </c>
      <c r="Z1036" s="18" t="n">
        <f aca="false">ROUND((J1036-I1036)*1440,0)</f>
        <v>10</v>
      </c>
      <c r="AA1036" s="18" t="n">
        <f aca="false">ROUND((K1036-J1036)*1440,0)</f>
        <v>41</v>
      </c>
      <c r="AB1036" s="18" t="n">
        <f aca="false">ROUND((L1036-K1036)*1440,0)</f>
        <v>10</v>
      </c>
      <c r="AC1036" s="18" t="n">
        <f aca="false">ROUND((M1036-L1036)*1440,0)</f>
        <v>61</v>
      </c>
      <c r="AD1036" s="18" t="n">
        <f aca="false">IF(N1036="","",ROUND((N1036-M1036)*1440,0))</f>
        <v>31</v>
      </c>
      <c r="AE1036" s="18" t="n">
        <f aca="false">IF(O1036="","",ROUND((O1036-N1036)*1440,0))</f>
        <v>32</v>
      </c>
      <c r="AF1036" s="18" t="n">
        <f aca="false">IF(P1036="","",ROUND((P1036-O1036)*1440,0))</f>
        <v>16</v>
      </c>
      <c r="AG1036" s="18" t="n">
        <f aca="false">IF(Q1036="","",ROUND((Q1036-P1036)*1440,0))</f>
        <v>36</v>
      </c>
      <c r="AH1036" s="18" t="n">
        <f aca="false">IF(Q1036="","",ROUND((Q1036-H1036)*1440,0))</f>
        <v>263</v>
      </c>
      <c r="AI1036" s="19" t="n">
        <f aca="false">ROUND(IF(O1036="",Assumptions!$B$25-K1036,O1036-K1036)*24,1)</f>
        <v>2.2</v>
      </c>
      <c r="AJ1036" s="20" t="n">
        <f aca="false">ROUND(MAX(N(Y1036)/Assumptions!$C$5, N(Z1036)/Assumptions!$C$6, N(AA1036)/Assumptions!$C$7, N(AB1036)/Assumptions!$C$8, N(AC1036)/Assumptions!$C$9, N(AD1036)/Assumptions!$C$10, N(AE1036)/Assumptions!$C$11, N(AF1036)/Assumptions!$C$12, N(AG1036)/Assumptions!$C$13),3)</f>
        <v>1.356</v>
      </c>
      <c r="AK1036" s="0" t="str">
        <f aca="false">IF(OR(U1036="Pending",U1036="On Hold"),"Open GRN (awaiting)",IF(AJ1036&lt;=1,"Within SLA",IF(ROUND(N(Y1036)/Assumptions!$C$5,3)=AJ1036,"Gate Wait",IF(ROUND(N(Z1036)/Assumptions!$C$6,3)=AJ1036,"Dock Wait",IF(ROUND(N(AA1036)/Assumptions!$C$7,3)=AJ1036,"Unloading",IF(ROUND(N(AB1036)/Assumptions!$C$8,3)=AJ1036,"Unload-to-QC Wait",IF(ROUND(N(AC1036)/Assumptions!$C$9,3)=AJ1036,"QC",IF(ROUND(N(AD1036)/Assumptions!$C$10,3)=AJ1036,"QC-to-GRN Wait",IF(ROUND(N(AE1036)/Assumptions!$C$11,3)=AJ1036,"GRN Processing",IF(ROUND(N(AF1036)/Assumptions!$C$12,3)=AJ1036,"GRN-to-Putaway Wait",IF(ROUND(N(AG1036)/Assumptions!$C$13,3)=AJ1036,"Putaway","Within SLA")))))))))))</f>
        <v>QC</v>
      </c>
    </row>
    <row r="1037" customFormat="false" ht="15" hidden="false" customHeight="false" outlineLevel="0" collapsed="false">
      <c r="A1037" s="0" t="s">
        <v>3153</v>
      </c>
      <c r="B1037" s="0" t="s">
        <v>3154</v>
      </c>
      <c r="C1037" s="0" t="s">
        <v>175</v>
      </c>
      <c r="D1037" s="0" t="s">
        <v>147</v>
      </c>
      <c r="E1037" s="0" t="s">
        <v>3155</v>
      </c>
      <c r="F1037" s="0" t="s">
        <v>177</v>
      </c>
      <c r="G1037" s="0" t="s">
        <v>150</v>
      </c>
      <c r="H1037" s="17" t="n">
        <v>46228.5055555556</v>
      </c>
      <c r="I1037" s="17" t="n">
        <v>46228.54375</v>
      </c>
      <c r="J1037" s="17" t="n">
        <v>46228.5493055556</v>
      </c>
      <c r="K1037" s="17" t="n">
        <v>46228.5631944445</v>
      </c>
      <c r="L1037" s="17" t="n">
        <v>46228.5715277778</v>
      </c>
      <c r="M1037" s="17" t="n">
        <v>46228.5868055556</v>
      </c>
      <c r="N1037" s="17" t="n">
        <v>46228.6270833333</v>
      </c>
      <c r="O1037" s="17" t="n">
        <v>46228.6368055556</v>
      </c>
      <c r="P1037" s="17" t="n">
        <v>46228.65</v>
      </c>
      <c r="Q1037" s="17" t="n">
        <v>46228.6583333333</v>
      </c>
      <c r="R1037" s="0" t="n">
        <v>82</v>
      </c>
      <c r="S1037" s="0" t="n">
        <v>0</v>
      </c>
      <c r="T1037" s="0" t="n">
        <v>0</v>
      </c>
      <c r="U1037" s="18" t="s">
        <v>130</v>
      </c>
      <c r="V1037" s="18" t="s">
        <v>156</v>
      </c>
      <c r="W1037" s="0" t="str">
        <f aca="false">IF(AND(X1037&gt;=6,X1037&lt;14),"A",IF(AND(X1037&gt;=14,X1037&lt;22),"B","C"))</f>
        <v>A</v>
      </c>
      <c r="X1037" s="18" t="n">
        <f aca="false">HOUR(H1037)</f>
        <v>12</v>
      </c>
      <c r="Y1037" s="18" t="n">
        <f aca="false">ROUND((I1037-H1037)*1440,0)</f>
        <v>55</v>
      </c>
      <c r="Z1037" s="18" t="n">
        <f aca="false">ROUND((J1037-I1037)*1440,0)</f>
        <v>8</v>
      </c>
      <c r="AA1037" s="18" t="n">
        <f aca="false">ROUND((K1037-J1037)*1440,0)</f>
        <v>20</v>
      </c>
      <c r="AB1037" s="18" t="n">
        <f aca="false">ROUND((L1037-K1037)*1440,0)</f>
        <v>12</v>
      </c>
      <c r="AC1037" s="18" t="n">
        <f aca="false">ROUND((M1037-L1037)*1440,0)</f>
        <v>22</v>
      </c>
      <c r="AD1037" s="18" t="n">
        <f aca="false">IF(N1037="","",ROUND((N1037-M1037)*1440,0))</f>
        <v>58</v>
      </c>
      <c r="AE1037" s="18" t="n">
        <f aca="false">IF(O1037="","",ROUND((O1037-N1037)*1440,0))</f>
        <v>14</v>
      </c>
      <c r="AF1037" s="18" t="n">
        <f aca="false">IF(P1037="","",ROUND((P1037-O1037)*1440,0))</f>
        <v>19</v>
      </c>
      <c r="AG1037" s="18" t="n">
        <f aca="false">IF(Q1037="","",ROUND((Q1037-P1037)*1440,0))</f>
        <v>12</v>
      </c>
      <c r="AH1037" s="18" t="n">
        <f aca="false">IF(Q1037="","",ROUND((Q1037-H1037)*1440,0))</f>
        <v>220</v>
      </c>
      <c r="AI1037" s="19" t="n">
        <f aca="false">ROUND(IF(O1037="",Assumptions!$B$25-K1037,O1037-K1037)*24,1)</f>
        <v>1.8</v>
      </c>
      <c r="AJ1037" s="20" t="n">
        <f aca="false">ROUND(MAX(N(Y1037)/Assumptions!$C$5, N(Z1037)/Assumptions!$C$6, N(AA1037)/Assumptions!$C$7, N(AB1037)/Assumptions!$C$8, N(AC1037)/Assumptions!$C$9, N(AD1037)/Assumptions!$C$10, N(AE1037)/Assumptions!$C$11, N(AF1037)/Assumptions!$C$12, N(AG1037)/Assumptions!$C$13),3)</f>
        <v>1.933</v>
      </c>
      <c r="AK1037" s="0" t="str">
        <f aca="false">IF(OR(U1037="Pending",U1037="On Hold"),"Open GRN (awaiting)",IF(AJ1037&lt;=1,"Within SLA",IF(ROUND(N(Y1037)/Assumptions!$C$5,3)=AJ1037,"Gate Wait",IF(ROUND(N(Z1037)/Assumptions!$C$6,3)=AJ1037,"Dock Wait",IF(ROUND(N(AA1037)/Assumptions!$C$7,3)=AJ1037,"Unloading",IF(ROUND(N(AB1037)/Assumptions!$C$8,3)=AJ1037,"Unload-to-QC Wait",IF(ROUND(N(AC1037)/Assumptions!$C$9,3)=AJ1037,"QC",IF(ROUND(N(AD1037)/Assumptions!$C$10,3)=AJ1037,"QC-to-GRN Wait",IF(ROUND(N(AE1037)/Assumptions!$C$11,3)=AJ1037,"GRN Processing",IF(ROUND(N(AF1037)/Assumptions!$C$12,3)=AJ1037,"GRN-to-Putaway Wait",IF(ROUND(N(AG1037)/Assumptions!$C$13,3)=AJ1037,"Putaway","Within SLA")))))))))))</f>
        <v>QC-to-GRN Wait</v>
      </c>
    </row>
    <row r="1038" customFormat="false" ht="15" hidden="false" customHeight="false" outlineLevel="0" collapsed="false">
      <c r="A1038" s="0" t="s">
        <v>3156</v>
      </c>
      <c r="B1038" s="0" t="s">
        <v>3157</v>
      </c>
      <c r="C1038" s="0" t="s">
        <v>170</v>
      </c>
      <c r="D1038" s="0" t="s">
        <v>119</v>
      </c>
      <c r="E1038" s="0" t="s">
        <v>3158</v>
      </c>
      <c r="F1038" s="0" t="s">
        <v>172</v>
      </c>
      <c r="G1038" s="0" t="s">
        <v>122</v>
      </c>
      <c r="H1038" s="17" t="n">
        <v>46228.5131944444</v>
      </c>
      <c r="I1038" s="17" t="n">
        <v>46228.5236111111</v>
      </c>
      <c r="J1038" s="17" t="n">
        <v>46228.5319444445</v>
      </c>
      <c r="K1038" s="17" t="n">
        <v>46228.5472222222</v>
      </c>
      <c r="L1038" s="17" t="n">
        <v>46228.5520833333</v>
      </c>
      <c r="M1038" s="17" t="n">
        <v>46228.58125</v>
      </c>
      <c r="N1038" s="17" t="n">
        <v>46228.6104166667</v>
      </c>
      <c r="O1038" s="17" t="n">
        <v>46228.6284722222</v>
      </c>
      <c r="P1038" s="17" t="n">
        <v>46228.6326388889</v>
      </c>
      <c r="Q1038" s="17" t="n">
        <v>46228.6493055556</v>
      </c>
      <c r="R1038" s="0" t="n">
        <v>435</v>
      </c>
      <c r="S1038" s="0" t="n">
        <v>0</v>
      </c>
      <c r="T1038" s="0" t="n">
        <v>0</v>
      </c>
      <c r="U1038" s="18" t="s">
        <v>130</v>
      </c>
      <c r="V1038" s="18" t="s">
        <v>131</v>
      </c>
      <c r="W1038" s="0" t="str">
        <f aca="false">IF(AND(X1038&gt;=6,X1038&lt;14),"A",IF(AND(X1038&gt;=14,X1038&lt;22),"B","C"))</f>
        <v>A</v>
      </c>
      <c r="X1038" s="18" t="n">
        <f aca="false">HOUR(H1038)</f>
        <v>12</v>
      </c>
      <c r="Y1038" s="18" t="n">
        <f aca="false">ROUND((I1038-H1038)*1440,0)</f>
        <v>15</v>
      </c>
      <c r="Z1038" s="18" t="n">
        <f aca="false">ROUND((J1038-I1038)*1440,0)</f>
        <v>12</v>
      </c>
      <c r="AA1038" s="18" t="n">
        <f aca="false">ROUND((K1038-J1038)*1440,0)</f>
        <v>22</v>
      </c>
      <c r="AB1038" s="18" t="n">
        <f aca="false">ROUND((L1038-K1038)*1440,0)</f>
        <v>7</v>
      </c>
      <c r="AC1038" s="18" t="n">
        <f aca="false">ROUND((M1038-L1038)*1440,0)</f>
        <v>42</v>
      </c>
      <c r="AD1038" s="18" t="n">
        <f aca="false">IF(N1038="","",ROUND((N1038-M1038)*1440,0))</f>
        <v>42</v>
      </c>
      <c r="AE1038" s="18" t="n">
        <f aca="false">IF(O1038="","",ROUND((O1038-N1038)*1440,0))</f>
        <v>26</v>
      </c>
      <c r="AF1038" s="18" t="n">
        <f aca="false">IF(P1038="","",ROUND((P1038-O1038)*1440,0))</f>
        <v>6</v>
      </c>
      <c r="AG1038" s="18" t="n">
        <f aca="false">IF(Q1038="","",ROUND((Q1038-P1038)*1440,0))</f>
        <v>24</v>
      </c>
      <c r="AH1038" s="18" t="n">
        <f aca="false">IF(Q1038="","",ROUND((Q1038-H1038)*1440,0))</f>
        <v>196</v>
      </c>
      <c r="AI1038" s="19" t="n">
        <f aca="false">ROUND(IF(O1038="",Assumptions!$B$25-K1038,O1038-K1038)*24,1)</f>
        <v>2</v>
      </c>
      <c r="AJ1038" s="20" t="n">
        <f aca="false">ROUND(MAX(N(Y1038)/Assumptions!$C$5, N(Z1038)/Assumptions!$C$6, N(AA1038)/Assumptions!$C$7, N(AB1038)/Assumptions!$C$8, N(AC1038)/Assumptions!$C$9, N(AD1038)/Assumptions!$C$10, N(AE1038)/Assumptions!$C$11, N(AF1038)/Assumptions!$C$12, N(AG1038)/Assumptions!$C$13),3)</f>
        <v>1.4</v>
      </c>
      <c r="AK1038" s="0" t="str">
        <f aca="false">IF(OR(U1038="Pending",U1038="On Hold"),"Open GRN (awaiting)",IF(AJ1038&lt;=1,"Within SLA",IF(ROUND(N(Y1038)/Assumptions!$C$5,3)=AJ1038,"Gate Wait",IF(ROUND(N(Z1038)/Assumptions!$C$6,3)=AJ1038,"Dock Wait",IF(ROUND(N(AA1038)/Assumptions!$C$7,3)=AJ1038,"Unloading",IF(ROUND(N(AB1038)/Assumptions!$C$8,3)=AJ1038,"Unload-to-QC Wait",IF(ROUND(N(AC1038)/Assumptions!$C$9,3)=AJ1038,"QC",IF(ROUND(N(AD1038)/Assumptions!$C$10,3)=AJ1038,"QC-to-GRN Wait",IF(ROUND(N(AE1038)/Assumptions!$C$11,3)=AJ1038,"GRN Processing",IF(ROUND(N(AF1038)/Assumptions!$C$12,3)=AJ1038,"GRN-to-Putaway Wait",IF(ROUND(N(AG1038)/Assumptions!$C$13,3)=AJ1038,"Putaway","Within SLA")))))))))))</f>
        <v>QC-to-GRN Wait</v>
      </c>
    </row>
    <row r="1039" customFormat="false" ht="15" hidden="false" customHeight="false" outlineLevel="0" collapsed="false">
      <c r="A1039" s="0" t="s">
        <v>3159</v>
      </c>
      <c r="B1039" s="0" t="s">
        <v>3160</v>
      </c>
      <c r="C1039" s="0" t="s">
        <v>184</v>
      </c>
      <c r="D1039" s="0" t="s">
        <v>119</v>
      </c>
      <c r="E1039" s="0" t="s">
        <v>483</v>
      </c>
      <c r="F1039" s="0" t="s">
        <v>155</v>
      </c>
      <c r="G1039" s="0" t="s">
        <v>129</v>
      </c>
      <c r="H1039" s="17" t="n">
        <v>46228.5138888889</v>
      </c>
      <c r="I1039" s="17" t="n">
        <v>46228.5590277778</v>
      </c>
      <c r="J1039" s="17" t="n">
        <v>46228.5618055556</v>
      </c>
      <c r="K1039" s="17" t="n">
        <v>46228.5770833333</v>
      </c>
      <c r="L1039" s="17" t="n">
        <v>46228.5861111111</v>
      </c>
      <c r="M1039" s="17" t="n">
        <v>46228.6048611111</v>
      </c>
      <c r="N1039" s="17" t="n">
        <v>46228.6152777778</v>
      </c>
      <c r="O1039" s="17" t="n">
        <v>46228.6444444444</v>
      </c>
      <c r="P1039" s="17" t="n">
        <v>46228.6569444445</v>
      </c>
      <c r="Q1039" s="17" t="n">
        <v>46228.66875</v>
      </c>
      <c r="R1039" s="0" t="n">
        <v>373</v>
      </c>
      <c r="S1039" s="0" t="n">
        <v>0</v>
      </c>
      <c r="T1039" s="0" t="n">
        <v>0</v>
      </c>
      <c r="U1039" s="18" t="s">
        <v>130</v>
      </c>
      <c r="V1039" s="18" t="s">
        <v>139</v>
      </c>
      <c r="W1039" s="0" t="str">
        <f aca="false">IF(AND(X1039&gt;=6,X1039&lt;14),"A",IF(AND(X1039&gt;=14,X1039&lt;22),"B","C"))</f>
        <v>A</v>
      </c>
      <c r="X1039" s="18" t="n">
        <f aca="false">HOUR(H1039)</f>
        <v>12</v>
      </c>
      <c r="Y1039" s="18" t="n">
        <f aca="false">ROUND((I1039-H1039)*1440,0)</f>
        <v>65</v>
      </c>
      <c r="Z1039" s="18" t="n">
        <f aca="false">ROUND((J1039-I1039)*1440,0)</f>
        <v>4</v>
      </c>
      <c r="AA1039" s="18" t="n">
        <f aca="false">ROUND((K1039-J1039)*1440,0)</f>
        <v>22</v>
      </c>
      <c r="AB1039" s="18" t="n">
        <f aca="false">ROUND((L1039-K1039)*1440,0)</f>
        <v>13</v>
      </c>
      <c r="AC1039" s="18" t="n">
        <f aca="false">ROUND((M1039-L1039)*1440,0)</f>
        <v>27</v>
      </c>
      <c r="AD1039" s="18" t="n">
        <f aca="false">IF(N1039="","",ROUND((N1039-M1039)*1440,0))</f>
        <v>15</v>
      </c>
      <c r="AE1039" s="18" t="n">
        <f aca="false">IF(O1039="","",ROUND((O1039-N1039)*1440,0))</f>
        <v>42</v>
      </c>
      <c r="AF1039" s="18" t="n">
        <f aca="false">IF(P1039="","",ROUND((P1039-O1039)*1440,0))</f>
        <v>18</v>
      </c>
      <c r="AG1039" s="18" t="n">
        <f aca="false">IF(Q1039="","",ROUND((Q1039-P1039)*1440,0))</f>
        <v>17</v>
      </c>
      <c r="AH1039" s="18" t="n">
        <f aca="false">IF(Q1039="","",ROUND((Q1039-H1039)*1440,0))</f>
        <v>223</v>
      </c>
      <c r="AI1039" s="19" t="n">
        <f aca="false">ROUND(IF(O1039="",Assumptions!$B$25-K1039,O1039-K1039)*24,1)</f>
        <v>1.6</v>
      </c>
      <c r="AJ1039" s="20" t="n">
        <f aca="false">ROUND(MAX(N(Y1039)/Assumptions!$C$5, N(Z1039)/Assumptions!$C$6, N(AA1039)/Assumptions!$C$7, N(AB1039)/Assumptions!$C$8, N(AC1039)/Assumptions!$C$9, N(AD1039)/Assumptions!$C$10, N(AE1039)/Assumptions!$C$11, N(AF1039)/Assumptions!$C$12, N(AG1039)/Assumptions!$C$13),3)</f>
        <v>2.167</v>
      </c>
      <c r="AK1039" s="0" t="str">
        <f aca="false">IF(OR(U1039="Pending",U1039="On Hold"),"Open GRN (awaiting)",IF(AJ1039&lt;=1,"Within SLA",IF(ROUND(N(Y1039)/Assumptions!$C$5,3)=AJ1039,"Gate Wait",IF(ROUND(N(Z1039)/Assumptions!$C$6,3)=AJ1039,"Dock Wait",IF(ROUND(N(AA1039)/Assumptions!$C$7,3)=AJ1039,"Unloading",IF(ROUND(N(AB1039)/Assumptions!$C$8,3)=AJ1039,"Unload-to-QC Wait",IF(ROUND(N(AC1039)/Assumptions!$C$9,3)=AJ1039,"QC",IF(ROUND(N(AD1039)/Assumptions!$C$10,3)=AJ1039,"QC-to-GRN Wait",IF(ROUND(N(AE1039)/Assumptions!$C$11,3)=AJ1039,"GRN Processing",IF(ROUND(N(AF1039)/Assumptions!$C$12,3)=AJ1039,"GRN-to-Putaway Wait",IF(ROUND(N(AG1039)/Assumptions!$C$13,3)=AJ1039,"Putaway","Within SLA")))))))))))</f>
        <v>Gate Wait</v>
      </c>
    </row>
    <row r="1040" customFormat="false" ht="15" hidden="false" customHeight="false" outlineLevel="0" collapsed="false">
      <c r="A1040" s="0" t="s">
        <v>3161</v>
      </c>
      <c r="B1040" s="0" t="s">
        <v>3162</v>
      </c>
      <c r="C1040" s="0" t="s">
        <v>170</v>
      </c>
      <c r="D1040" s="0" t="s">
        <v>119</v>
      </c>
      <c r="E1040" s="0" t="s">
        <v>3163</v>
      </c>
      <c r="F1040" s="0" t="s">
        <v>172</v>
      </c>
      <c r="G1040" s="0" t="s">
        <v>129</v>
      </c>
      <c r="H1040" s="17" t="n">
        <v>46228.5138888889</v>
      </c>
      <c r="I1040" s="17" t="n">
        <v>46228.5229166667</v>
      </c>
      <c r="J1040" s="17" t="n">
        <v>46228.5263888889</v>
      </c>
      <c r="K1040" s="17" t="n">
        <v>46228.5430555556</v>
      </c>
      <c r="L1040" s="17" t="n">
        <v>46228.5465277778</v>
      </c>
      <c r="M1040" s="17" t="n">
        <v>46228.5590277778</v>
      </c>
      <c r="N1040" s="17" t="n">
        <v>46228.6263888889</v>
      </c>
      <c r="O1040" s="17" t="n">
        <v>46228.6472222222</v>
      </c>
      <c r="P1040" s="17" t="n">
        <v>46228.6583333333</v>
      </c>
      <c r="Q1040" s="17" t="n">
        <v>46228.6694444444</v>
      </c>
      <c r="R1040" s="0" t="n">
        <v>643</v>
      </c>
      <c r="S1040" s="0" t="n">
        <v>0</v>
      </c>
      <c r="T1040" s="0" t="n">
        <v>0</v>
      </c>
      <c r="U1040" s="18" t="s">
        <v>130</v>
      </c>
      <c r="V1040" s="18" t="s">
        <v>144</v>
      </c>
      <c r="W1040" s="0" t="str">
        <f aca="false">IF(AND(X1040&gt;=6,X1040&lt;14),"A",IF(AND(X1040&gt;=14,X1040&lt;22),"B","C"))</f>
        <v>A</v>
      </c>
      <c r="X1040" s="18" t="n">
        <f aca="false">HOUR(H1040)</f>
        <v>12</v>
      </c>
      <c r="Y1040" s="18" t="n">
        <f aca="false">ROUND((I1040-H1040)*1440,0)</f>
        <v>13</v>
      </c>
      <c r="Z1040" s="18" t="n">
        <f aca="false">ROUND((J1040-I1040)*1440,0)</f>
        <v>5</v>
      </c>
      <c r="AA1040" s="18" t="n">
        <f aca="false">ROUND((K1040-J1040)*1440,0)</f>
        <v>24</v>
      </c>
      <c r="AB1040" s="18" t="n">
        <f aca="false">ROUND((L1040-K1040)*1440,0)</f>
        <v>5</v>
      </c>
      <c r="AC1040" s="18" t="n">
        <f aca="false">ROUND((M1040-L1040)*1440,0)</f>
        <v>18</v>
      </c>
      <c r="AD1040" s="18" t="n">
        <f aca="false">IF(N1040="","",ROUND((N1040-M1040)*1440,0))</f>
        <v>97</v>
      </c>
      <c r="AE1040" s="18" t="n">
        <f aca="false">IF(O1040="","",ROUND((O1040-N1040)*1440,0))</f>
        <v>30</v>
      </c>
      <c r="AF1040" s="18" t="n">
        <f aca="false">IF(P1040="","",ROUND((P1040-O1040)*1440,0))</f>
        <v>16</v>
      </c>
      <c r="AG1040" s="18" t="n">
        <f aca="false">IF(Q1040="","",ROUND((Q1040-P1040)*1440,0))</f>
        <v>16</v>
      </c>
      <c r="AH1040" s="18" t="n">
        <f aca="false">IF(Q1040="","",ROUND((Q1040-H1040)*1440,0))</f>
        <v>224</v>
      </c>
      <c r="AI1040" s="19" t="n">
        <f aca="false">ROUND(IF(O1040="",Assumptions!$B$25-K1040,O1040-K1040)*24,1)</f>
        <v>2.5</v>
      </c>
      <c r="AJ1040" s="20" t="n">
        <f aca="false">ROUND(MAX(N(Y1040)/Assumptions!$C$5, N(Z1040)/Assumptions!$C$6, N(AA1040)/Assumptions!$C$7, N(AB1040)/Assumptions!$C$8, N(AC1040)/Assumptions!$C$9, N(AD1040)/Assumptions!$C$10, N(AE1040)/Assumptions!$C$11, N(AF1040)/Assumptions!$C$12, N(AG1040)/Assumptions!$C$13),3)</f>
        <v>3.233</v>
      </c>
      <c r="AK1040" s="0" t="str">
        <f aca="false">IF(OR(U1040="Pending",U1040="On Hold"),"Open GRN (awaiting)",IF(AJ1040&lt;=1,"Within SLA",IF(ROUND(N(Y1040)/Assumptions!$C$5,3)=AJ1040,"Gate Wait",IF(ROUND(N(Z1040)/Assumptions!$C$6,3)=AJ1040,"Dock Wait",IF(ROUND(N(AA1040)/Assumptions!$C$7,3)=AJ1040,"Unloading",IF(ROUND(N(AB1040)/Assumptions!$C$8,3)=AJ1040,"Unload-to-QC Wait",IF(ROUND(N(AC1040)/Assumptions!$C$9,3)=AJ1040,"QC",IF(ROUND(N(AD1040)/Assumptions!$C$10,3)=AJ1040,"QC-to-GRN Wait",IF(ROUND(N(AE1040)/Assumptions!$C$11,3)=AJ1040,"GRN Processing",IF(ROUND(N(AF1040)/Assumptions!$C$12,3)=AJ1040,"GRN-to-Putaway Wait",IF(ROUND(N(AG1040)/Assumptions!$C$13,3)=AJ1040,"Putaway","Within SLA")))))))))))</f>
        <v>QC-to-GRN Wait</v>
      </c>
    </row>
    <row r="1041" customFormat="false" ht="15" hidden="false" customHeight="false" outlineLevel="0" collapsed="false">
      <c r="A1041" s="0" t="s">
        <v>3164</v>
      </c>
      <c r="B1041" s="0" t="s">
        <v>3165</v>
      </c>
      <c r="C1041" s="0" t="s">
        <v>159</v>
      </c>
      <c r="D1041" s="0" t="s">
        <v>119</v>
      </c>
      <c r="E1041" s="0" t="s">
        <v>3166</v>
      </c>
      <c r="F1041" s="0" t="s">
        <v>128</v>
      </c>
      <c r="G1041" s="0" t="s">
        <v>122</v>
      </c>
      <c r="H1041" s="17" t="n">
        <v>46228.5340277778</v>
      </c>
      <c r="I1041" s="17" t="n">
        <v>46228.5652777778</v>
      </c>
      <c r="J1041" s="17" t="n">
        <v>46228.5798611111</v>
      </c>
      <c r="K1041" s="17" t="n">
        <v>46228.6138888889</v>
      </c>
      <c r="L1041" s="17" t="n">
        <v>46228.6291666667</v>
      </c>
      <c r="M1041" s="17" t="n">
        <v>46228.6451388889</v>
      </c>
      <c r="N1041" s="17" t="n">
        <v>46228.6819444444</v>
      </c>
      <c r="O1041" s="17" t="n">
        <v>46228.6972222222</v>
      </c>
      <c r="P1041" s="17" t="n">
        <v>46228.7069444444</v>
      </c>
      <c r="Q1041" s="17" t="n">
        <v>46228.7236111111</v>
      </c>
      <c r="R1041" s="0" t="n">
        <v>784</v>
      </c>
      <c r="S1041" s="0" t="n">
        <v>0</v>
      </c>
      <c r="T1041" s="0" t="n">
        <v>0</v>
      </c>
      <c r="U1041" s="18" t="s">
        <v>130</v>
      </c>
      <c r="V1041" s="18" t="s">
        <v>156</v>
      </c>
      <c r="W1041" s="0" t="str">
        <f aca="false">IF(AND(X1041&gt;=6,X1041&lt;14),"A",IF(AND(X1041&gt;=14,X1041&lt;22),"B","C"))</f>
        <v>A</v>
      </c>
      <c r="X1041" s="18" t="n">
        <f aca="false">HOUR(H1041)</f>
        <v>12</v>
      </c>
      <c r="Y1041" s="18" t="n">
        <f aca="false">ROUND((I1041-H1041)*1440,0)</f>
        <v>45</v>
      </c>
      <c r="Z1041" s="18" t="n">
        <f aca="false">ROUND((J1041-I1041)*1440,0)</f>
        <v>21</v>
      </c>
      <c r="AA1041" s="18" t="n">
        <f aca="false">ROUND((K1041-J1041)*1440,0)</f>
        <v>49</v>
      </c>
      <c r="AB1041" s="18" t="n">
        <f aca="false">ROUND((L1041-K1041)*1440,0)</f>
        <v>22</v>
      </c>
      <c r="AC1041" s="18" t="n">
        <f aca="false">ROUND((M1041-L1041)*1440,0)</f>
        <v>23</v>
      </c>
      <c r="AD1041" s="18" t="n">
        <f aca="false">IF(N1041="","",ROUND((N1041-M1041)*1440,0))</f>
        <v>53</v>
      </c>
      <c r="AE1041" s="18" t="n">
        <f aca="false">IF(O1041="","",ROUND((O1041-N1041)*1440,0))</f>
        <v>22</v>
      </c>
      <c r="AF1041" s="18" t="n">
        <f aca="false">IF(P1041="","",ROUND((P1041-O1041)*1440,0))</f>
        <v>14</v>
      </c>
      <c r="AG1041" s="18" t="n">
        <f aca="false">IF(Q1041="","",ROUND((Q1041-P1041)*1440,0))</f>
        <v>24</v>
      </c>
      <c r="AH1041" s="18" t="n">
        <f aca="false">IF(Q1041="","",ROUND((Q1041-H1041)*1440,0))</f>
        <v>273</v>
      </c>
      <c r="AI1041" s="19" t="n">
        <f aca="false">ROUND(IF(O1041="",Assumptions!$B$25-K1041,O1041-K1041)*24,1)</f>
        <v>2</v>
      </c>
      <c r="AJ1041" s="20" t="n">
        <f aca="false">ROUND(MAX(N(Y1041)/Assumptions!$C$5, N(Z1041)/Assumptions!$C$6, N(AA1041)/Assumptions!$C$7, N(AB1041)/Assumptions!$C$8, N(AC1041)/Assumptions!$C$9, N(AD1041)/Assumptions!$C$10, N(AE1041)/Assumptions!$C$11, N(AF1041)/Assumptions!$C$12, N(AG1041)/Assumptions!$C$13),3)</f>
        <v>1.767</v>
      </c>
      <c r="AK1041" s="0" t="str">
        <f aca="false">IF(OR(U1041="Pending",U1041="On Hold"),"Open GRN (awaiting)",IF(AJ1041&lt;=1,"Within SLA",IF(ROUND(N(Y1041)/Assumptions!$C$5,3)=AJ1041,"Gate Wait",IF(ROUND(N(Z1041)/Assumptions!$C$6,3)=AJ1041,"Dock Wait",IF(ROUND(N(AA1041)/Assumptions!$C$7,3)=AJ1041,"Unloading",IF(ROUND(N(AB1041)/Assumptions!$C$8,3)=AJ1041,"Unload-to-QC Wait",IF(ROUND(N(AC1041)/Assumptions!$C$9,3)=AJ1041,"QC",IF(ROUND(N(AD1041)/Assumptions!$C$10,3)=AJ1041,"QC-to-GRN Wait",IF(ROUND(N(AE1041)/Assumptions!$C$11,3)=AJ1041,"GRN Processing",IF(ROUND(N(AF1041)/Assumptions!$C$12,3)=AJ1041,"GRN-to-Putaway Wait",IF(ROUND(N(AG1041)/Assumptions!$C$13,3)=AJ1041,"Putaway","Within SLA")))))))))))</f>
        <v>QC-to-GRN Wait</v>
      </c>
    </row>
    <row r="1042" customFormat="false" ht="15" hidden="false" customHeight="false" outlineLevel="0" collapsed="false">
      <c r="A1042" s="0" t="s">
        <v>3167</v>
      </c>
      <c r="B1042" s="0" t="s">
        <v>3168</v>
      </c>
      <c r="C1042" s="0" t="s">
        <v>153</v>
      </c>
      <c r="D1042" s="0" t="s">
        <v>147</v>
      </c>
      <c r="E1042" s="0" t="s">
        <v>3169</v>
      </c>
      <c r="F1042" s="0" t="s">
        <v>155</v>
      </c>
      <c r="G1042" s="0" t="s">
        <v>150</v>
      </c>
      <c r="H1042" s="17" t="n">
        <v>46228.5402777778</v>
      </c>
      <c r="I1042" s="17" t="n">
        <v>46228.5965277778</v>
      </c>
      <c r="J1042" s="17" t="n">
        <v>46228.6</v>
      </c>
      <c r="K1042" s="17" t="n">
        <v>46228.6284722222</v>
      </c>
      <c r="L1042" s="17" t="n">
        <v>46228.6333333333</v>
      </c>
      <c r="M1042" s="17" t="n">
        <v>46228.6625</v>
      </c>
      <c r="N1042" s="17" t="n">
        <v>46228.7423611111</v>
      </c>
      <c r="O1042" s="17" t="n">
        <v>46228.7881944445</v>
      </c>
      <c r="P1042" s="17" t="n">
        <v>46228.7979166667</v>
      </c>
      <c r="Q1042" s="17" t="n">
        <v>46228.8513888889</v>
      </c>
      <c r="R1042" s="0" t="n">
        <v>2116</v>
      </c>
      <c r="S1042" s="0" t="n">
        <v>0</v>
      </c>
      <c r="T1042" s="0" t="n">
        <v>0</v>
      </c>
      <c r="U1042" s="18" t="s">
        <v>130</v>
      </c>
      <c r="V1042" s="18" t="s">
        <v>131</v>
      </c>
      <c r="W1042" s="0" t="str">
        <f aca="false">IF(AND(X1042&gt;=6,X1042&lt;14),"A",IF(AND(X1042&gt;=14,X1042&lt;22),"B","C"))</f>
        <v>A</v>
      </c>
      <c r="X1042" s="18" t="n">
        <f aca="false">HOUR(H1042)</f>
        <v>12</v>
      </c>
      <c r="Y1042" s="18" t="n">
        <f aca="false">ROUND((I1042-H1042)*1440,0)</f>
        <v>81</v>
      </c>
      <c r="Z1042" s="18" t="n">
        <f aca="false">ROUND((J1042-I1042)*1440,0)</f>
        <v>5</v>
      </c>
      <c r="AA1042" s="18" t="n">
        <f aca="false">ROUND((K1042-J1042)*1440,0)</f>
        <v>41</v>
      </c>
      <c r="AB1042" s="18" t="n">
        <f aca="false">ROUND((L1042-K1042)*1440,0)</f>
        <v>7</v>
      </c>
      <c r="AC1042" s="18" t="n">
        <f aca="false">ROUND((M1042-L1042)*1440,0)</f>
        <v>42</v>
      </c>
      <c r="AD1042" s="18" t="n">
        <f aca="false">IF(N1042="","",ROUND((N1042-M1042)*1440,0))</f>
        <v>115</v>
      </c>
      <c r="AE1042" s="18" t="n">
        <f aca="false">IF(O1042="","",ROUND((O1042-N1042)*1440,0))</f>
        <v>66</v>
      </c>
      <c r="AF1042" s="18" t="n">
        <f aca="false">IF(P1042="","",ROUND((P1042-O1042)*1440,0))</f>
        <v>14</v>
      </c>
      <c r="AG1042" s="18" t="n">
        <f aca="false">IF(Q1042="","",ROUND((Q1042-P1042)*1440,0))</f>
        <v>77</v>
      </c>
      <c r="AH1042" s="18" t="n">
        <f aca="false">IF(Q1042="","",ROUND((Q1042-H1042)*1440,0))</f>
        <v>448</v>
      </c>
      <c r="AI1042" s="19" t="n">
        <f aca="false">ROUND(IF(O1042="",Assumptions!$B$25-K1042,O1042-K1042)*24,1)</f>
        <v>3.8</v>
      </c>
      <c r="AJ1042" s="20" t="n">
        <f aca="false">ROUND(MAX(N(Y1042)/Assumptions!$C$5, N(Z1042)/Assumptions!$C$6, N(AA1042)/Assumptions!$C$7, N(AB1042)/Assumptions!$C$8, N(AC1042)/Assumptions!$C$9, N(AD1042)/Assumptions!$C$10, N(AE1042)/Assumptions!$C$11, N(AF1042)/Assumptions!$C$12, N(AG1042)/Assumptions!$C$13),3)</f>
        <v>3.833</v>
      </c>
      <c r="AK1042" s="0" t="str">
        <f aca="false">IF(OR(U1042="Pending",U1042="On Hold"),"Open GRN (awaiting)",IF(AJ1042&lt;=1,"Within SLA",IF(ROUND(N(Y1042)/Assumptions!$C$5,3)=AJ1042,"Gate Wait",IF(ROUND(N(Z1042)/Assumptions!$C$6,3)=AJ1042,"Dock Wait",IF(ROUND(N(AA1042)/Assumptions!$C$7,3)=AJ1042,"Unloading",IF(ROUND(N(AB1042)/Assumptions!$C$8,3)=AJ1042,"Unload-to-QC Wait",IF(ROUND(N(AC1042)/Assumptions!$C$9,3)=AJ1042,"QC",IF(ROUND(N(AD1042)/Assumptions!$C$10,3)=AJ1042,"QC-to-GRN Wait",IF(ROUND(N(AE1042)/Assumptions!$C$11,3)=AJ1042,"GRN Processing",IF(ROUND(N(AF1042)/Assumptions!$C$12,3)=AJ1042,"GRN-to-Putaway Wait",IF(ROUND(N(AG1042)/Assumptions!$C$13,3)=AJ1042,"Putaway","Within SLA")))))))))))</f>
        <v>QC-to-GRN Wait</v>
      </c>
    </row>
    <row r="1043" customFormat="false" ht="15" hidden="false" customHeight="false" outlineLevel="0" collapsed="false">
      <c r="A1043" s="0" t="s">
        <v>3170</v>
      </c>
      <c r="B1043" s="0" t="s">
        <v>3171</v>
      </c>
      <c r="C1043" s="0" t="s">
        <v>153</v>
      </c>
      <c r="D1043" s="0" t="s">
        <v>147</v>
      </c>
      <c r="E1043" s="0" t="s">
        <v>3172</v>
      </c>
      <c r="F1043" s="0" t="s">
        <v>155</v>
      </c>
      <c r="G1043" s="0" t="s">
        <v>150</v>
      </c>
      <c r="H1043" s="17" t="n">
        <v>46228.5486111111</v>
      </c>
      <c r="I1043" s="17" t="n">
        <v>46228.6229166667</v>
      </c>
      <c r="J1043" s="17" t="n">
        <v>46228.6263888889</v>
      </c>
      <c r="K1043" s="17" t="n">
        <v>46228.7486111111</v>
      </c>
      <c r="L1043" s="17" t="n">
        <v>46228.7625</v>
      </c>
      <c r="M1043" s="17" t="n">
        <v>46228.7840277778</v>
      </c>
      <c r="N1043" s="17" t="n">
        <v>46228.8020833333</v>
      </c>
      <c r="O1043" s="17" t="n">
        <v>46228.8743055556</v>
      </c>
      <c r="P1043" s="17" t="n">
        <v>46228.8819444445</v>
      </c>
      <c r="Q1043" s="17" t="n">
        <v>46228.8979166667</v>
      </c>
      <c r="R1043" s="0" t="n">
        <v>976</v>
      </c>
      <c r="S1043" s="0" t="n">
        <v>0</v>
      </c>
      <c r="T1043" s="0" t="n">
        <v>0</v>
      </c>
      <c r="U1043" s="18" t="s">
        <v>130</v>
      </c>
      <c r="V1043" s="18" t="s">
        <v>139</v>
      </c>
      <c r="W1043" s="0" t="str">
        <f aca="false">IF(AND(X1043&gt;=6,X1043&lt;14),"A",IF(AND(X1043&gt;=14,X1043&lt;22),"B","C"))</f>
        <v>A</v>
      </c>
      <c r="X1043" s="18" t="n">
        <f aca="false">HOUR(H1043)</f>
        <v>13</v>
      </c>
      <c r="Y1043" s="18" t="n">
        <f aca="false">ROUND((I1043-H1043)*1440,0)</f>
        <v>107</v>
      </c>
      <c r="Z1043" s="18" t="n">
        <f aca="false">ROUND((J1043-I1043)*1440,0)</f>
        <v>5</v>
      </c>
      <c r="AA1043" s="18" t="n">
        <f aca="false">ROUND((K1043-J1043)*1440,0)</f>
        <v>176</v>
      </c>
      <c r="AB1043" s="18" t="n">
        <f aca="false">ROUND((L1043-K1043)*1440,0)</f>
        <v>20</v>
      </c>
      <c r="AC1043" s="18" t="n">
        <f aca="false">ROUND((M1043-L1043)*1440,0)</f>
        <v>31</v>
      </c>
      <c r="AD1043" s="18" t="n">
        <f aca="false">IF(N1043="","",ROUND((N1043-M1043)*1440,0))</f>
        <v>26</v>
      </c>
      <c r="AE1043" s="18" t="n">
        <f aca="false">IF(O1043="","",ROUND((O1043-N1043)*1440,0))</f>
        <v>104</v>
      </c>
      <c r="AF1043" s="18" t="n">
        <f aca="false">IF(P1043="","",ROUND((P1043-O1043)*1440,0))</f>
        <v>11</v>
      </c>
      <c r="AG1043" s="18" t="n">
        <f aca="false">IF(Q1043="","",ROUND((Q1043-P1043)*1440,0))</f>
        <v>23</v>
      </c>
      <c r="AH1043" s="18" t="n">
        <f aca="false">IF(Q1043="","",ROUND((Q1043-H1043)*1440,0))</f>
        <v>503</v>
      </c>
      <c r="AI1043" s="19" t="n">
        <f aca="false">ROUND(IF(O1043="",Assumptions!$B$25-K1043,O1043-K1043)*24,1)</f>
        <v>3</v>
      </c>
      <c r="AJ1043" s="20" t="n">
        <f aca="false">ROUND(MAX(N(Y1043)/Assumptions!$C$5, N(Z1043)/Assumptions!$C$6, N(AA1043)/Assumptions!$C$7, N(AB1043)/Assumptions!$C$8, N(AC1043)/Assumptions!$C$9, N(AD1043)/Assumptions!$C$10, N(AE1043)/Assumptions!$C$11, N(AF1043)/Assumptions!$C$12, N(AG1043)/Assumptions!$C$13),3)</f>
        <v>3.567</v>
      </c>
      <c r="AK1043" s="0" t="str">
        <f aca="false">IF(OR(U1043="Pending",U1043="On Hold"),"Open GRN (awaiting)",IF(AJ1043&lt;=1,"Within SLA",IF(ROUND(N(Y1043)/Assumptions!$C$5,3)=AJ1043,"Gate Wait",IF(ROUND(N(Z1043)/Assumptions!$C$6,3)=AJ1043,"Dock Wait",IF(ROUND(N(AA1043)/Assumptions!$C$7,3)=AJ1043,"Unloading",IF(ROUND(N(AB1043)/Assumptions!$C$8,3)=AJ1043,"Unload-to-QC Wait",IF(ROUND(N(AC1043)/Assumptions!$C$9,3)=AJ1043,"QC",IF(ROUND(N(AD1043)/Assumptions!$C$10,3)=AJ1043,"QC-to-GRN Wait",IF(ROUND(N(AE1043)/Assumptions!$C$11,3)=AJ1043,"GRN Processing",IF(ROUND(N(AF1043)/Assumptions!$C$12,3)=AJ1043,"GRN-to-Putaway Wait",IF(ROUND(N(AG1043)/Assumptions!$C$13,3)=AJ1043,"Putaway","Within SLA")))))))))))</f>
        <v>Gate Wait</v>
      </c>
    </row>
    <row r="1044" customFormat="false" ht="15" hidden="false" customHeight="false" outlineLevel="0" collapsed="false">
      <c r="A1044" s="0" t="s">
        <v>3173</v>
      </c>
      <c r="B1044" s="0" t="s">
        <v>3174</v>
      </c>
      <c r="C1044" s="0" t="s">
        <v>184</v>
      </c>
      <c r="D1044" s="0" t="s">
        <v>147</v>
      </c>
      <c r="E1044" s="0" t="s">
        <v>3175</v>
      </c>
      <c r="F1044" s="0" t="s">
        <v>172</v>
      </c>
      <c r="G1044" s="0" t="s">
        <v>150</v>
      </c>
      <c r="H1044" s="17" t="n">
        <v>46228.5520833333</v>
      </c>
      <c r="I1044" s="17" t="n">
        <v>46228.5847222222</v>
      </c>
      <c r="J1044" s="17" t="n">
        <v>46228.5909722222</v>
      </c>
      <c r="K1044" s="17" t="n">
        <v>46228.61875</v>
      </c>
      <c r="L1044" s="17" t="n">
        <v>46228.6458333333</v>
      </c>
      <c r="M1044" s="17" t="n">
        <v>46228.6625</v>
      </c>
      <c r="N1044" s="17" t="n">
        <v>46228.7131944444</v>
      </c>
      <c r="O1044" s="17" t="n">
        <v>46228.7243055556</v>
      </c>
      <c r="P1044" s="17" t="n">
        <v>46228.7340277778</v>
      </c>
      <c r="Q1044" s="17" t="n">
        <v>46228.7840277778</v>
      </c>
      <c r="R1044" s="0" t="n">
        <v>652</v>
      </c>
      <c r="S1044" s="0" t="n">
        <v>0</v>
      </c>
      <c r="T1044" s="0" t="n">
        <v>0</v>
      </c>
      <c r="U1044" s="18" t="s">
        <v>130</v>
      </c>
      <c r="V1044" s="18" t="s">
        <v>144</v>
      </c>
      <c r="W1044" s="0" t="str">
        <f aca="false">IF(AND(X1044&gt;=6,X1044&lt;14),"A",IF(AND(X1044&gt;=14,X1044&lt;22),"B","C"))</f>
        <v>A</v>
      </c>
      <c r="X1044" s="18" t="n">
        <f aca="false">HOUR(H1044)</f>
        <v>13</v>
      </c>
      <c r="Y1044" s="18" t="n">
        <f aca="false">ROUND((I1044-H1044)*1440,0)</f>
        <v>47</v>
      </c>
      <c r="Z1044" s="18" t="n">
        <f aca="false">ROUND((J1044-I1044)*1440,0)</f>
        <v>9</v>
      </c>
      <c r="AA1044" s="18" t="n">
        <f aca="false">ROUND((K1044-J1044)*1440,0)</f>
        <v>40</v>
      </c>
      <c r="AB1044" s="18" t="n">
        <f aca="false">ROUND((L1044-K1044)*1440,0)</f>
        <v>39</v>
      </c>
      <c r="AC1044" s="18" t="n">
        <f aca="false">ROUND((M1044-L1044)*1440,0)</f>
        <v>24</v>
      </c>
      <c r="AD1044" s="18" t="n">
        <f aca="false">IF(N1044="","",ROUND((N1044-M1044)*1440,0))</f>
        <v>73</v>
      </c>
      <c r="AE1044" s="18" t="n">
        <f aca="false">IF(O1044="","",ROUND((O1044-N1044)*1440,0))</f>
        <v>16</v>
      </c>
      <c r="AF1044" s="18" t="n">
        <f aca="false">IF(P1044="","",ROUND((P1044-O1044)*1440,0))</f>
        <v>14</v>
      </c>
      <c r="AG1044" s="18" t="n">
        <f aca="false">IF(Q1044="","",ROUND((Q1044-P1044)*1440,0))</f>
        <v>72</v>
      </c>
      <c r="AH1044" s="18" t="n">
        <f aca="false">IF(Q1044="","",ROUND((Q1044-H1044)*1440,0))</f>
        <v>334</v>
      </c>
      <c r="AI1044" s="19" t="n">
        <f aca="false">ROUND(IF(O1044="",Assumptions!$B$25-K1044,O1044-K1044)*24,1)</f>
        <v>2.5</v>
      </c>
      <c r="AJ1044" s="20" t="n">
        <f aca="false">ROUND(MAX(N(Y1044)/Assumptions!$C$5, N(Z1044)/Assumptions!$C$6, N(AA1044)/Assumptions!$C$7, N(AB1044)/Assumptions!$C$8, N(AC1044)/Assumptions!$C$9, N(AD1044)/Assumptions!$C$10, N(AE1044)/Assumptions!$C$11, N(AF1044)/Assumptions!$C$12, N(AG1044)/Assumptions!$C$13),3)</f>
        <v>2.6</v>
      </c>
      <c r="AK1044" s="0" t="str">
        <f aca="false">IF(OR(U1044="Pending",U1044="On Hold"),"Open GRN (awaiting)",IF(AJ1044&lt;=1,"Within SLA",IF(ROUND(N(Y1044)/Assumptions!$C$5,3)=AJ1044,"Gate Wait",IF(ROUND(N(Z1044)/Assumptions!$C$6,3)=AJ1044,"Dock Wait",IF(ROUND(N(AA1044)/Assumptions!$C$7,3)=AJ1044,"Unloading",IF(ROUND(N(AB1044)/Assumptions!$C$8,3)=AJ1044,"Unload-to-QC Wait",IF(ROUND(N(AC1044)/Assumptions!$C$9,3)=AJ1044,"QC",IF(ROUND(N(AD1044)/Assumptions!$C$10,3)=AJ1044,"QC-to-GRN Wait",IF(ROUND(N(AE1044)/Assumptions!$C$11,3)=AJ1044,"GRN Processing",IF(ROUND(N(AF1044)/Assumptions!$C$12,3)=AJ1044,"GRN-to-Putaway Wait",IF(ROUND(N(AG1044)/Assumptions!$C$13,3)=AJ1044,"Putaway","Within SLA")))))))))))</f>
        <v>Unload-to-QC Wait</v>
      </c>
    </row>
    <row r="1045" customFormat="false" ht="15" hidden="false" customHeight="false" outlineLevel="0" collapsed="false">
      <c r="A1045" s="0" t="s">
        <v>3176</v>
      </c>
      <c r="B1045" s="0" t="s">
        <v>3177</v>
      </c>
      <c r="C1045" s="0" t="s">
        <v>170</v>
      </c>
      <c r="D1045" s="0" t="s">
        <v>135</v>
      </c>
      <c r="E1045" s="0" t="s">
        <v>3178</v>
      </c>
      <c r="F1045" s="0" t="s">
        <v>172</v>
      </c>
      <c r="G1045" s="0" t="s">
        <v>138</v>
      </c>
      <c r="H1045" s="17" t="n">
        <v>46228.5583333333</v>
      </c>
      <c r="I1045" s="17" t="n">
        <v>46228.5673611111</v>
      </c>
      <c r="J1045" s="17" t="n">
        <v>46228.5756944444</v>
      </c>
      <c r="K1045" s="17" t="n">
        <v>46228.6069444444</v>
      </c>
      <c r="L1045" s="17" t="n">
        <v>46228.6125</v>
      </c>
      <c r="M1045" s="17" t="n">
        <v>46228.6305555556</v>
      </c>
      <c r="N1045" s="17" t="n">
        <v>46228.8493055556</v>
      </c>
      <c r="O1045" s="17" t="n">
        <v>46228.9381944445</v>
      </c>
      <c r="P1045" s="17" t="n">
        <v>46228.9652777778</v>
      </c>
      <c r="Q1045" s="17" t="n">
        <v>46228.9729166667</v>
      </c>
      <c r="R1045" s="0" t="n">
        <v>734</v>
      </c>
      <c r="S1045" s="0" t="n">
        <v>0</v>
      </c>
      <c r="T1045" s="0" t="n">
        <v>0</v>
      </c>
      <c r="U1045" s="18" t="s">
        <v>130</v>
      </c>
      <c r="V1045" s="18" t="s">
        <v>156</v>
      </c>
      <c r="W1045" s="0" t="str">
        <f aca="false">IF(AND(X1045&gt;=6,X1045&lt;14),"A",IF(AND(X1045&gt;=14,X1045&lt;22),"B","C"))</f>
        <v>A</v>
      </c>
      <c r="X1045" s="18" t="n">
        <f aca="false">HOUR(H1045)</f>
        <v>13</v>
      </c>
      <c r="Y1045" s="18" t="n">
        <f aca="false">ROUND((I1045-H1045)*1440,0)</f>
        <v>13</v>
      </c>
      <c r="Z1045" s="18" t="n">
        <f aca="false">ROUND((J1045-I1045)*1440,0)</f>
        <v>12</v>
      </c>
      <c r="AA1045" s="18" t="n">
        <f aca="false">ROUND((K1045-J1045)*1440,0)</f>
        <v>45</v>
      </c>
      <c r="AB1045" s="18" t="n">
        <f aca="false">ROUND((L1045-K1045)*1440,0)</f>
        <v>8</v>
      </c>
      <c r="AC1045" s="18" t="n">
        <f aca="false">ROUND((M1045-L1045)*1440,0)</f>
        <v>26</v>
      </c>
      <c r="AD1045" s="18" t="n">
        <f aca="false">IF(N1045="","",ROUND((N1045-M1045)*1440,0))</f>
        <v>315</v>
      </c>
      <c r="AE1045" s="18" t="n">
        <f aca="false">IF(O1045="","",ROUND((O1045-N1045)*1440,0))</f>
        <v>128</v>
      </c>
      <c r="AF1045" s="18" t="n">
        <f aca="false">IF(P1045="","",ROUND((P1045-O1045)*1440,0))</f>
        <v>39</v>
      </c>
      <c r="AG1045" s="18" t="n">
        <f aca="false">IF(Q1045="","",ROUND((Q1045-P1045)*1440,0))</f>
        <v>11</v>
      </c>
      <c r="AH1045" s="18" t="n">
        <f aca="false">IF(Q1045="","",ROUND((Q1045-H1045)*1440,0))</f>
        <v>597</v>
      </c>
      <c r="AI1045" s="19" t="n">
        <f aca="false">ROUND(IF(O1045="",Assumptions!$B$25-K1045,O1045-K1045)*24,1)</f>
        <v>8</v>
      </c>
      <c r="AJ1045" s="20" t="n">
        <f aca="false">ROUND(MAX(N(Y1045)/Assumptions!$C$5, N(Z1045)/Assumptions!$C$6, N(AA1045)/Assumptions!$C$7, N(AB1045)/Assumptions!$C$8, N(AC1045)/Assumptions!$C$9, N(AD1045)/Assumptions!$C$10, N(AE1045)/Assumptions!$C$11, N(AF1045)/Assumptions!$C$12, N(AG1045)/Assumptions!$C$13),3)</f>
        <v>10.5</v>
      </c>
      <c r="AK1045" s="0" t="str">
        <f aca="false">IF(OR(U1045="Pending",U1045="On Hold"),"Open GRN (awaiting)",IF(AJ1045&lt;=1,"Within SLA",IF(ROUND(N(Y1045)/Assumptions!$C$5,3)=AJ1045,"Gate Wait",IF(ROUND(N(Z1045)/Assumptions!$C$6,3)=AJ1045,"Dock Wait",IF(ROUND(N(AA1045)/Assumptions!$C$7,3)=AJ1045,"Unloading",IF(ROUND(N(AB1045)/Assumptions!$C$8,3)=AJ1045,"Unload-to-QC Wait",IF(ROUND(N(AC1045)/Assumptions!$C$9,3)=AJ1045,"QC",IF(ROUND(N(AD1045)/Assumptions!$C$10,3)=AJ1045,"QC-to-GRN Wait",IF(ROUND(N(AE1045)/Assumptions!$C$11,3)=AJ1045,"GRN Processing",IF(ROUND(N(AF1045)/Assumptions!$C$12,3)=AJ1045,"GRN-to-Putaway Wait",IF(ROUND(N(AG1045)/Assumptions!$C$13,3)=AJ1045,"Putaway","Within SLA")))))))))))</f>
        <v>QC-to-GRN Wait</v>
      </c>
    </row>
    <row r="1046" customFormat="false" ht="15" hidden="false" customHeight="false" outlineLevel="0" collapsed="false">
      <c r="A1046" s="0" t="s">
        <v>3179</v>
      </c>
      <c r="B1046" s="0" t="s">
        <v>3180</v>
      </c>
      <c r="C1046" s="0" t="s">
        <v>170</v>
      </c>
      <c r="D1046" s="0" t="s">
        <v>119</v>
      </c>
      <c r="E1046" s="0" t="s">
        <v>3181</v>
      </c>
      <c r="F1046" s="0" t="s">
        <v>155</v>
      </c>
      <c r="G1046" s="0" t="s">
        <v>129</v>
      </c>
      <c r="H1046" s="17" t="n">
        <v>46228.5708333333</v>
      </c>
      <c r="I1046" s="17" t="n">
        <v>46228.5895833333</v>
      </c>
      <c r="J1046" s="17" t="n">
        <v>46228.5930555556</v>
      </c>
      <c r="K1046" s="17" t="n">
        <v>46228.6215277778</v>
      </c>
      <c r="L1046" s="17" t="n">
        <v>46228.6465277778</v>
      </c>
      <c r="M1046" s="17" t="n">
        <v>46228.6826388889</v>
      </c>
      <c r="N1046" s="17" t="n">
        <v>46228.6944444445</v>
      </c>
      <c r="O1046" s="17" t="n">
        <v>46228.7131944444</v>
      </c>
      <c r="P1046" s="17" t="n">
        <v>46228.7180555556</v>
      </c>
      <c r="Q1046" s="17" t="n">
        <v>46228.7458333333</v>
      </c>
      <c r="R1046" s="0" t="n">
        <v>859</v>
      </c>
      <c r="S1046" s="0" t="n">
        <v>0</v>
      </c>
      <c r="T1046" s="0" t="n">
        <v>0</v>
      </c>
      <c r="U1046" s="18" t="s">
        <v>130</v>
      </c>
      <c r="V1046" s="18" t="s">
        <v>139</v>
      </c>
      <c r="W1046" s="0" t="str">
        <f aca="false">IF(AND(X1046&gt;=6,X1046&lt;14),"A",IF(AND(X1046&gt;=14,X1046&lt;22),"B","C"))</f>
        <v>A</v>
      </c>
      <c r="X1046" s="18" t="n">
        <f aca="false">HOUR(H1046)</f>
        <v>13</v>
      </c>
      <c r="Y1046" s="18" t="n">
        <f aca="false">ROUND((I1046-H1046)*1440,0)</f>
        <v>27</v>
      </c>
      <c r="Z1046" s="18" t="n">
        <f aca="false">ROUND((J1046-I1046)*1440,0)</f>
        <v>5</v>
      </c>
      <c r="AA1046" s="18" t="n">
        <f aca="false">ROUND((K1046-J1046)*1440,0)</f>
        <v>41</v>
      </c>
      <c r="AB1046" s="18" t="n">
        <f aca="false">ROUND((L1046-K1046)*1440,0)</f>
        <v>36</v>
      </c>
      <c r="AC1046" s="18" t="n">
        <f aca="false">ROUND((M1046-L1046)*1440,0)</f>
        <v>52</v>
      </c>
      <c r="AD1046" s="18" t="n">
        <f aca="false">IF(N1046="","",ROUND((N1046-M1046)*1440,0))</f>
        <v>17</v>
      </c>
      <c r="AE1046" s="18" t="n">
        <f aca="false">IF(O1046="","",ROUND((O1046-N1046)*1440,0))</f>
        <v>27</v>
      </c>
      <c r="AF1046" s="18" t="n">
        <f aca="false">IF(P1046="","",ROUND((P1046-O1046)*1440,0))</f>
        <v>7</v>
      </c>
      <c r="AG1046" s="18" t="n">
        <f aca="false">IF(Q1046="","",ROUND((Q1046-P1046)*1440,0))</f>
        <v>40</v>
      </c>
      <c r="AH1046" s="18" t="n">
        <f aca="false">IF(Q1046="","",ROUND((Q1046-H1046)*1440,0))</f>
        <v>252</v>
      </c>
      <c r="AI1046" s="19" t="n">
        <f aca="false">ROUND(IF(O1046="",Assumptions!$B$25-K1046,O1046-K1046)*24,1)</f>
        <v>2.2</v>
      </c>
      <c r="AJ1046" s="20" t="n">
        <f aca="false">ROUND(MAX(N(Y1046)/Assumptions!$C$5, N(Z1046)/Assumptions!$C$6, N(AA1046)/Assumptions!$C$7, N(AB1046)/Assumptions!$C$8, N(AC1046)/Assumptions!$C$9, N(AD1046)/Assumptions!$C$10, N(AE1046)/Assumptions!$C$11, N(AF1046)/Assumptions!$C$12, N(AG1046)/Assumptions!$C$13),3)</f>
        <v>2.4</v>
      </c>
      <c r="AK1046" s="0" t="str">
        <f aca="false">IF(OR(U1046="Pending",U1046="On Hold"),"Open GRN (awaiting)",IF(AJ1046&lt;=1,"Within SLA",IF(ROUND(N(Y1046)/Assumptions!$C$5,3)=AJ1046,"Gate Wait",IF(ROUND(N(Z1046)/Assumptions!$C$6,3)=AJ1046,"Dock Wait",IF(ROUND(N(AA1046)/Assumptions!$C$7,3)=AJ1046,"Unloading",IF(ROUND(N(AB1046)/Assumptions!$C$8,3)=AJ1046,"Unload-to-QC Wait",IF(ROUND(N(AC1046)/Assumptions!$C$9,3)=AJ1046,"QC",IF(ROUND(N(AD1046)/Assumptions!$C$10,3)=AJ1046,"QC-to-GRN Wait",IF(ROUND(N(AE1046)/Assumptions!$C$11,3)=AJ1046,"GRN Processing",IF(ROUND(N(AF1046)/Assumptions!$C$12,3)=AJ1046,"GRN-to-Putaway Wait",IF(ROUND(N(AG1046)/Assumptions!$C$13,3)=AJ1046,"Putaway","Within SLA")))))))))))</f>
        <v>Unload-to-QC Wait</v>
      </c>
    </row>
    <row r="1047" customFormat="false" ht="15" hidden="false" customHeight="false" outlineLevel="0" collapsed="false">
      <c r="A1047" s="0" t="s">
        <v>3182</v>
      </c>
      <c r="B1047" s="0" t="s">
        <v>3183</v>
      </c>
      <c r="C1047" s="0" t="s">
        <v>218</v>
      </c>
      <c r="D1047" s="0" t="s">
        <v>135</v>
      </c>
      <c r="E1047" s="0" t="s">
        <v>3184</v>
      </c>
      <c r="F1047" s="0" t="s">
        <v>137</v>
      </c>
      <c r="G1047" s="0" t="s">
        <v>178</v>
      </c>
      <c r="H1047" s="17" t="n">
        <v>46228.5715277778</v>
      </c>
      <c r="I1047" s="17" t="n">
        <v>46228.5965277778</v>
      </c>
      <c r="J1047" s="17" t="n">
        <v>46228.6</v>
      </c>
      <c r="K1047" s="17" t="n">
        <v>46228.63125</v>
      </c>
      <c r="L1047" s="17" t="n">
        <v>46228.6430555556</v>
      </c>
      <c r="M1047" s="17" t="n">
        <v>46228.6479166667</v>
      </c>
      <c r="N1047" s="17" t="n">
        <v>46228.7395833333</v>
      </c>
      <c r="O1047" s="17" t="n">
        <v>46228.7791666667</v>
      </c>
      <c r="P1047" s="17" t="n">
        <v>46228.7916666667</v>
      </c>
      <c r="Q1047" s="17" t="n">
        <v>46228.7979166667</v>
      </c>
      <c r="R1047" s="0" t="n">
        <v>263</v>
      </c>
      <c r="S1047" s="0" t="n">
        <v>0</v>
      </c>
      <c r="T1047" s="0" t="n">
        <v>0</v>
      </c>
      <c r="U1047" s="18" t="s">
        <v>130</v>
      </c>
      <c r="V1047" s="18" t="s">
        <v>144</v>
      </c>
      <c r="W1047" s="0" t="str">
        <f aca="false">IF(AND(X1047&gt;=6,X1047&lt;14),"A",IF(AND(X1047&gt;=14,X1047&lt;22),"B","C"))</f>
        <v>A</v>
      </c>
      <c r="X1047" s="18" t="n">
        <f aca="false">HOUR(H1047)</f>
        <v>13</v>
      </c>
      <c r="Y1047" s="18" t="n">
        <f aca="false">ROUND((I1047-H1047)*1440,0)</f>
        <v>36</v>
      </c>
      <c r="Z1047" s="18" t="n">
        <f aca="false">ROUND((J1047-I1047)*1440,0)</f>
        <v>5</v>
      </c>
      <c r="AA1047" s="18" t="n">
        <f aca="false">ROUND((K1047-J1047)*1440,0)</f>
        <v>45</v>
      </c>
      <c r="AB1047" s="18" t="n">
        <f aca="false">ROUND((L1047-K1047)*1440,0)</f>
        <v>17</v>
      </c>
      <c r="AC1047" s="18" t="n">
        <f aca="false">ROUND((M1047-L1047)*1440,0)</f>
        <v>7</v>
      </c>
      <c r="AD1047" s="18" t="n">
        <f aca="false">IF(N1047="","",ROUND((N1047-M1047)*1440,0))</f>
        <v>132</v>
      </c>
      <c r="AE1047" s="18" t="n">
        <f aca="false">IF(O1047="","",ROUND((O1047-N1047)*1440,0))</f>
        <v>57</v>
      </c>
      <c r="AF1047" s="18" t="n">
        <f aca="false">IF(P1047="","",ROUND((P1047-O1047)*1440,0))</f>
        <v>18</v>
      </c>
      <c r="AG1047" s="18" t="n">
        <f aca="false">IF(Q1047="","",ROUND((Q1047-P1047)*1440,0))</f>
        <v>9</v>
      </c>
      <c r="AH1047" s="18" t="n">
        <f aca="false">IF(Q1047="","",ROUND((Q1047-H1047)*1440,0))</f>
        <v>326</v>
      </c>
      <c r="AI1047" s="19" t="n">
        <f aca="false">ROUND(IF(O1047="",Assumptions!$B$25-K1047,O1047-K1047)*24,1)</f>
        <v>3.6</v>
      </c>
      <c r="AJ1047" s="20" t="n">
        <f aca="false">ROUND(MAX(N(Y1047)/Assumptions!$C$5, N(Z1047)/Assumptions!$C$6, N(AA1047)/Assumptions!$C$7, N(AB1047)/Assumptions!$C$8, N(AC1047)/Assumptions!$C$9, N(AD1047)/Assumptions!$C$10, N(AE1047)/Assumptions!$C$11, N(AF1047)/Assumptions!$C$12, N(AG1047)/Assumptions!$C$13),3)</f>
        <v>4.4</v>
      </c>
      <c r="AK1047" s="0" t="str">
        <f aca="false">IF(OR(U1047="Pending",U1047="On Hold"),"Open GRN (awaiting)",IF(AJ1047&lt;=1,"Within SLA",IF(ROUND(N(Y1047)/Assumptions!$C$5,3)=AJ1047,"Gate Wait",IF(ROUND(N(Z1047)/Assumptions!$C$6,3)=AJ1047,"Dock Wait",IF(ROUND(N(AA1047)/Assumptions!$C$7,3)=AJ1047,"Unloading",IF(ROUND(N(AB1047)/Assumptions!$C$8,3)=AJ1047,"Unload-to-QC Wait",IF(ROUND(N(AC1047)/Assumptions!$C$9,3)=AJ1047,"QC",IF(ROUND(N(AD1047)/Assumptions!$C$10,3)=AJ1047,"QC-to-GRN Wait",IF(ROUND(N(AE1047)/Assumptions!$C$11,3)=AJ1047,"GRN Processing",IF(ROUND(N(AF1047)/Assumptions!$C$12,3)=AJ1047,"GRN-to-Putaway Wait",IF(ROUND(N(AG1047)/Assumptions!$C$13,3)=AJ1047,"Putaway","Within SLA")))))))))))</f>
        <v>QC-to-GRN Wait</v>
      </c>
    </row>
    <row r="1048" customFormat="false" ht="15" hidden="false" customHeight="false" outlineLevel="0" collapsed="false">
      <c r="A1048" s="0" t="s">
        <v>3185</v>
      </c>
      <c r="B1048" s="0" t="s">
        <v>3186</v>
      </c>
      <c r="C1048" s="0" t="s">
        <v>159</v>
      </c>
      <c r="D1048" s="0" t="s">
        <v>119</v>
      </c>
      <c r="E1048" s="0" t="s">
        <v>3187</v>
      </c>
      <c r="F1048" s="0" t="s">
        <v>128</v>
      </c>
      <c r="G1048" s="0" t="s">
        <v>122</v>
      </c>
      <c r="H1048" s="17" t="n">
        <v>46228.5722222222</v>
      </c>
      <c r="I1048" s="17" t="n">
        <v>46228.6041666667</v>
      </c>
      <c r="J1048" s="17" t="n">
        <v>46228.60625</v>
      </c>
      <c r="K1048" s="17" t="n">
        <v>46228.6534722222</v>
      </c>
      <c r="L1048" s="17" t="n">
        <v>46228.6625</v>
      </c>
      <c r="M1048" s="17" t="n">
        <v>46228.6909722222</v>
      </c>
      <c r="N1048" s="17" t="n">
        <v>46228.7333333333</v>
      </c>
      <c r="O1048" s="17" t="n">
        <v>46228.7486111111</v>
      </c>
      <c r="P1048" s="17" t="n">
        <v>46228.7548611111</v>
      </c>
      <c r="Q1048" s="17" t="n">
        <v>46228.7645833333</v>
      </c>
      <c r="R1048" s="0" t="n">
        <v>344</v>
      </c>
      <c r="S1048" s="0" t="n">
        <v>0</v>
      </c>
      <c r="T1048" s="0" t="n">
        <v>0</v>
      </c>
      <c r="U1048" s="18" t="s">
        <v>130</v>
      </c>
      <c r="V1048" s="18" t="s">
        <v>156</v>
      </c>
      <c r="W1048" s="0" t="str">
        <f aca="false">IF(AND(X1048&gt;=6,X1048&lt;14),"A",IF(AND(X1048&gt;=14,X1048&lt;22),"B","C"))</f>
        <v>A</v>
      </c>
      <c r="X1048" s="18" t="n">
        <f aca="false">HOUR(H1048)</f>
        <v>13</v>
      </c>
      <c r="Y1048" s="18" t="n">
        <f aca="false">ROUND((I1048-H1048)*1440,0)</f>
        <v>46</v>
      </c>
      <c r="Z1048" s="18" t="n">
        <f aca="false">ROUND((J1048-I1048)*1440,0)</f>
        <v>3</v>
      </c>
      <c r="AA1048" s="18" t="n">
        <f aca="false">ROUND((K1048-J1048)*1440,0)</f>
        <v>68</v>
      </c>
      <c r="AB1048" s="18" t="n">
        <f aca="false">ROUND((L1048-K1048)*1440,0)</f>
        <v>13</v>
      </c>
      <c r="AC1048" s="18" t="n">
        <f aca="false">ROUND((M1048-L1048)*1440,0)</f>
        <v>41</v>
      </c>
      <c r="AD1048" s="18" t="n">
        <f aca="false">IF(N1048="","",ROUND((N1048-M1048)*1440,0))</f>
        <v>61</v>
      </c>
      <c r="AE1048" s="18" t="n">
        <f aca="false">IF(O1048="","",ROUND((O1048-N1048)*1440,0))</f>
        <v>22</v>
      </c>
      <c r="AF1048" s="18" t="n">
        <f aca="false">IF(P1048="","",ROUND((P1048-O1048)*1440,0))</f>
        <v>9</v>
      </c>
      <c r="AG1048" s="18" t="n">
        <f aca="false">IF(Q1048="","",ROUND((Q1048-P1048)*1440,0))</f>
        <v>14</v>
      </c>
      <c r="AH1048" s="18" t="n">
        <f aca="false">IF(Q1048="","",ROUND((Q1048-H1048)*1440,0))</f>
        <v>277</v>
      </c>
      <c r="AI1048" s="19" t="n">
        <f aca="false">ROUND(IF(O1048="",Assumptions!$B$25-K1048,O1048-K1048)*24,1)</f>
        <v>2.3</v>
      </c>
      <c r="AJ1048" s="20" t="n">
        <f aca="false">ROUND(MAX(N(Y1048)/Assumptions!$C$5, N(Z1048)/Assumptions!$C$6, N(AA1048)/Assumptions!$C$7, N(AB1048)/Assumptions!$C$8, N(AC1048)/Assumptions!$C$9, N(AD1048)/Assumptions!$C$10, N(AE1048)/Assumptions!$C$11, N(AF1048)/Assumptions!$C$12, N(AG1048)/Assumptions!$C$13),3)</f>
        <v>2.033</v>
      </c>
      <c r="AK1048" s="0" t="str">
        <f aca="false">IF(OR(U1048="Pending",U1048="On Hold"),"Open GRN (awaiting)",IF(AJ1048&lt;=1,"Within SLA",IF(ROUND(N(Y1048)/Assumptions!$C$5,3)=AJ1048,"Gate Wait",IF(ROUND(N(Z1048)/Assumptions!$C$6,3)=AJ1048,"Dock Wait",IF(ROUND(N(AA1048)/Assumptions!$C$7,3)=AJ1048,"Unloading",IF(ROUND(N(AB1048)/Assumptions!$C$8,3)=AJ1048,"Unload-to-QC Wait",IF(ROUND(N(AC1048)/Assumptions!$C$9,3)=AJ1048,"QC",IF(ROUND(N(AD1048)/Assumptions!$C$10,3)=AJ1048,"QC-to-GRN Wait",IF(ROUND(N(AE1048)/Assumptions!$C$11,3)=AJ1048,"GRN Processing",IF(ROUND(N(AF1048)/Assumptions!$C$12,3)=AJ1048,"GRN-to-Putaway Wait",IF(ROUND(N(AG1048)/Assumptions!$C$13,3)=AJ1048,"Putaway","Within SLA")))))))))))</f>
        <v>QC-to-GRN Wait</v>
      </c>
    </row>
    <row r="1049" customFormat="false" ht="15" hidden="false" customHeight="false" outlineLevel="0" collapsed="false">
      <c r="A1049" s="0" t="s">
        <v>3188</v>
      </c>
      <c r="B1049" s="0" t="s">
        <v>3189</v>
      </c>
      <c r="C1049" s="0" t="s">
        <v>218</v>
      </c>
      <c r="D1049" s="0" t="s">
        <v>119</v>
      </c>
      <c r="E1049" s="0" t="s">
        <v>219</v>
      </c>
      <c r="F1049" s="0" t="s">
        <v>137</v>
      </c>
      <c r="G1049" s="0" t="s">
        <v>129</v>
      </c>
      <c r="H1049" s="17" t="n">
        <v>46228.5722222222</v>
      </c>
      <c r="I1049" s="17" t="n">
        <v>46228.5854166667</v>
      </c>
      <c r="J1049" s="17" t="n">
        <v>46228.5916666667</v>
      </c>
      <c r="K1049" s="17" t="n">
        <v>46228.6319444445</v>
      </c>
      <c r="L1049" s="17" t="n">
        <v>46228.6354166667</v>
      </c>
      <c r="M1049" s="17" t="n">
        <v>46228.6583333333</v>
      </c>
      <c r="N1049" s="17" t="n">
        <v>46228.6888888889</v>
      </c>
      <c r="O1049" s="17" t="n">
        <v>46228.7506944445</v>
      </c>
      <c r="P1049" s="17" t="n">
        <v>46228.7569444445</v>
      </c>
      <c r="Q1049" s="17" t="n">
        <v>46228.7701388889</v>
      </c>
      <c r="R1049" s="0" t="n">
        <v>849</v>
      </c>
      <c r="S1049" s="0" t="n">
        <v>0</v>
      </c>
      <c r="T1049" s="0" t="n">
        <v>0</v>
      </c>
      <c r="U1049" s="18" t="s">
        <v>130</v>
      </c>
      <c r="V1049" s="18" t="s">
        <v>144</v>
      </c>
      <c r="W1049" s="0" t="str">
        <f aca="false">IF(AND(X1049&gt;=6,X1049&lt;14),"A",IF(AND(X1049&gt;=14,X1049&lt;22),"B","C"))</f>
        <v>A</v>
      </c>
      <c r="X1049" s="18" t="n">
        <f aca="false">HOUR(H1049)</f>
        <v>13</v>
      </c>
      <c r="Y1049" s="18" t="n">
        <f aca="false">ROUND((I1049-H1049)*1440,0)</f>
        <v>19</v>
      </c>
      <c r="Z1049" s="18" t="n">
        <f aca="false">ROUND((J1049-I1049)*1440,0)</f>
        <v>9</v>
      </c>
      <c r="AA1049" s="18" t="n">
        <f aca="false">ROUND((K1049-J1049)*1440,0)</f>
        <v>58</v>
      </c>
      <c r="AB1049" s="18" t="n">
        <f aca="false">ROUND((L1049-K1049)*1440,0)</f>
        <v>5</v>
      </c>
      <c r="AC1049" s="18" t="n">
        <f aca="false">ROUND((M1049-L1049)*1440,0)</f>
        <v>33</v>
      </c>
      <c r="AD1049" s="18" t="n">
        <f aca="false">IF(N1049="","",ROUND((N1049-M1049)*1440,0))</f>
        <v>44</v>
      </c>
      <c r="AE1049" s="18" t="n">
        <f aca="false">IF(O1049="","",ROUND((O1049-N1049)*1440,0))</f>
        <v>89</v>
      </c>
      <c r="AF1049" s="18" t="n">
        <f aca="false">IF(P1049="","",ROUND((P1049-O1049)*1440,0))</f>
        <v>9</v>
      </c>
      <c r="AG1049" s="18" t="n">
        <f aca="false">IF(Q1049="","",ROUND((Q1049-P1049)*1440,0))</f>
        <v>19</v>
      </c>
      <c r="AH1049" s="18" t="n">
        <f aca="false">IF(Q1049="","",ROUND((Q1049-H1049)*1440,0))</f>
        <v>285</v>
      </c>
      <c r="AI1049" s="19" t="n">
        <f aca="false">ROUND(IF(O1049="",Assumptions!$B$25-K1049,O1049-K1049)*24,1)</f>
        <v>2.9</v>
      </c>
      <c r="AJ1049" s="20" t="n">
        <f aca="false">ROUND(MAX(N(Y1049)/Assumptions!$C$5, N(Z1049)/Assumptions!$C$6, N(AA1049)/Assumptions!$C$7, N(AB1049)/Assumptions!$C$8, N(AC1049)/Assumptions!$C$9, N(AD1049)/Assumptions!$C$10, N(AE1049)/Assumptions!$C$11, N(AF1049)/Assumptions!$C$12, N(AG1049)/Assumptions!$C$13),3)</f>
        <v>1.978</v>
      </c>
      <c r="AK1049" s="0" t="str">
        <f aca="false">IF(OR(U1049="Pending",U1049="On Hold"),"Open GRN (awaiting)",IF(AJ1049&lt;=1,"Within SLA",IF(ROUND(N(Y1049)/Assumptions!$C$5,3)=AJ1049,"Gate Wait",IF(ROUND(N(Z1049)/Assumptions!$C$6,3)=AJ1049,"Dock Wait",IF(ROUND(N(AA1049)/Assumptions!$C$7,3)=AJ1049,"Unloading",IF(ROUND(N(AB1049)/Assumptions!$C$8,3)=AJ1049,"Unload-to-QC Wait",IF(ROUND(N(AC1049)/Assumptions!$C$9,3)=AJ1049,"QC",IF(ROUND(N(AD1049)/Assumptions!$C$10,3)=AJ1049,"QC-to-GRN Wait",IF(ROUND(N(AE1049)/Assumptions!$C$11,3)=AJ1049,"GRN Processing",IF(ROUND(N(AF1049)/Assumptions!$C$12,3)=AJ1049,"GRN-to-Putaway Wait",IF(ROUND(N(AG1049)/Assumptions!$C$13,3)=AJ1049,"Putaway","Within SLA")))))))))))</f>
        <v>GRN Processing</v>
      </c>
    </row>
    <row r="1050" customFormat="false" ht="15" hidden="false" customHeight="false" outlineLevel="0" collapsed="false">
      <c r="A1050" s="0" t="s">
        <v>3190</v>
      </c>
      <c r="B1050" s="0" t="s">
        <v>3191</v>
      </c>
      <c r="C1050" s="0" t="s">
        <v>159</v>
      </c>
      <c r="D1050" s="0" t="s">
        <v>147</v>
      </c>
      <c r="E1050" s="0" t="s">
        <v>3192</v>
      </c>
      <c r="F1050" s="0" t="s">
        <v>128</v>
      </c>
      <c r="G1050" s="0" t="s">
        <v>167</v>
      </c>
      <c r="H1050" s="17" t="n">
        <v>46228.5770833333</v>
      </c>
      <c r="I1050" s="17" t="n">
        <v>46228.6027777778</v>
      </c>
      <c r="J1050" s="17" t="n">
        <v>46228.6159722222</v>
      </c>
      <c r="K1050" s="17" t="n">
        <v>46228.63125</v>
      </c>
      <c r="L1050" s="17" t="n">
        <v>46228.6368055556</v>
      </c>
      <c r="M1050" s="17" t="n">
        <v>46228.6527777778</v>
      </c>
      <c r="N1050" s="17" t="n">
        <v>46228.6715277778</v>
      </c>
      <c r="O1050" s="17" t="n">
        <v>46228.6958333333</v>
      </c>
      <c r="P1050" s="17" t="n">
        <v>46228.7027777778</v>
      </c>
      <c r="Q1050" s="17" t="n">
        <v>46228.7076388889</v>
      </c>
      <c r="R1050" s="0" t="n">
        <v>130</v>
      </c>
      <c r="S1050" s="0" t="n">
        <v>0</v>
      </c>
      <c r="T1050" s="0" t="n">
        <v>0</v>
      </c>
      <c r="U1050" s="18" t="s">
        <v>130</v>
      </c>
      <c r="V1050" s="18" t="s">
        <v>144</v>
      </c>
      <c r="W1050" s="0" t="str">
        <f aca="false">IF(AND(X1050&gt;=6,X1050&lt;14),"A",IF(AND(X1050&gt;=14,X1050&lt;22),"B","C"))</f>
        <v>A</v>
      </c>
      <c r="X1050" s="18" t="n">
        <f aca="false">HOUR(H1050)</f>
        <v>13</v>
      </c>
      <c r="Y1050" s="18" t="n">
        <f aca="false">ROUND((I1050-H1050)*1440,0)</f>
        <v>37</v>
      </c>
      <c r="Z1050" s="18" t="n">
        <f aca="false">ROUND((J1050-I1050)*1440,0)</f>
        <v>19</v>
      </c>
      <c r="AA1050" s="18" t="n">
        <f aca="false">ROUND((K1050-J1050)*1440,0)</f>
        <v>22</v>
      </c>
      <c r="AB1050" s="18" t="n">
        <f aca="false">ROUND((L1050-K1050)*1440,0)</f>
        <v>8</v>
      </c>
      <c r="AC1050" s="18" t="n">
        <f aca="false">ROUND((M1050-L1050)*1440,0)</f>
        <v>23</v>
      </c>
      <c r="AD1050" s="18" t="n">
        <f aca="false">IF(N1050="","",ROUND((N1050-M1050)*1440,0))</f>
        <v>27</v>
      </c>
      <c r="AE1050" s="18" t="n">
        <f aca="false">IF(O1050="","",ROUND((O1050-N1050)*1440,0))</f>
        <v>35</v>
      </c>
      <c r="AF1050" s="18" t="n">
        <f aca="false">IF(P1050="","",ROUND((P1050-O1050)*1440,0))</f>
        <v>10</v>
      </c>
      <c r="AG1050" s="18" t="n">
        <f aca="false">IF(Q1050="","",ROUND((Q1050-P1050)*1440,0))</f>
        <v>7</v>
      </c>
      <c r="AH1050" s="18" t="n">
        <f aca="false">IF(Q1050="","",ROUND((Q1050-H1050)*1440,0))</f>
        <v>188</v>
      </c>
      <c r="AI1050" s="19" t="n">
        <f aca="false">ROUND(IF(O1050="",Assumptions!$B$25-K1050,O1050-K1050)*24,1)</f>
        <v>1.6</v>
      </c>
      <c r="AJ1050" s="20" t="n">
        <f aca="false">ROUND(MAX(N(Y1050)/Assumptions!$C$5, N(Z1050)/Assumptions!$C$6, N(AA1050)/Assumptions!$C$7, N(AB1050)/Assumptions!$C$8, N(AC1050)/Assumptions!$C$9, N(AD1050)/Assumptions!$C$10, N(AE1050)/Assumptions!$C$11, N(AF1050)/Assumptions!$C$12, N(AG1050)/Assumptions!$C$13),3)</f>
        <v>1.267</v>
      </c>
      <c r="AK1050" s="0" t="str">
        <f aca="false">IF(OR(U1050="Pending",U1050="On Hold"),"Open GRN (awaiting)",IF(AJ1050&lt;=1,"Within SLA",IF(ROUND(N(Y1050)/Assumptions!$C$5,3)=AJ1050,"Gate Wait",IF(ROUND(N(Z1050)/Assumptions!$C$6,3)=AJ1050,"Dock Wait",IF(ROUND(N(AA1050)/Assumptions!$C$7,3)=AJ1050,"Unloading",IF(ROUND(N(AB1050)/Assumptions!$C$8,3)=AJ1050,"Unload-to-QC Wait",IF(ROUND(N(AC1050)/Assumptions!$C$9,3)=AJ1050,"QC",IF(ROUND(N(AD1050)/Assumptions!$C$10,3)=AJ1050,"QC-to-GRN Wait",IF(ROUND(N(AE1050)/Assumptions!$C$11,3)=AJ1050,"GRN Processing",IF(ROUND(N(AF1050)/Assumptions!$C$12,3)=AJ1050,"GRN-to-Putaway Wait",IF(ROUND(N(AG1050)/Assumptions!$C$13,3)=AJ1050,"Putaway","Within SLA")))))))))))</f>
        <v>Dock Wait</v>
      </c>
    </row>
    <row r="1051" customFormat="false" ht="15" hidden="false" customHeight="false" outlineLevel="0" collapsed="false">
      <c r="A1051" s="0" t="s">
        <v>3193</v>
      </c>
      <c r="B1051" s="0" t="s">
        <v>3194</v>
      </c>
      <c r="C1051" s="0" t="s">
        <v>252</v>
      </c>
      <c r="D1051" s="0" t="s">
        <v>119</v>
      </c>
      <c r="E1051" s="0" t="s">
        <v>3195</v>
      </c>
      <c r="F1051" s="0" t="s">
        <v>155</v>
      </c>
      <c r="G1051" s="0" t="s">
        <v>122</v>
      </c>
      <c r="H1051" s="17" t="n">
        <v>46228.5847222222</v>
      </c>
      <c r="I1051" s="17" t="n">
        <v>46228.5958333333</v>
      </c>
      <c r="J1051" s="17" t="n">
        <v>46228.6006944445</v>
      </c>
      <c r="K1051" s="17" t="n">
        <v>46228.6333333333</v>
      </c>
      <c r="L1051" s="17" t="n">
        <v>46228.6388888889</v>
      </c>
      <c r="M1051" s="17" t="n">
        <v>46228.6708333333</v>
      </c>
      <c r="N1051" s="17" t="n">
        <v>46228.7631944444</v>
      </c>
      <c r="O1051" s="17" t="n">
        <v>46228.8354166667</v>
      </c>
      <c r="P1051" s="17" t="n">
        <v>46228.8479166667</v>
      </c>
      <c r="Q1051" s="17" t="n">
        <v>46228.875</v>
      </c>
      <c r="R1051" s="0" t="n">
        <v>200</v>
      </c>
      <c r="S1051" s="0" t="n">
        <v>0</v>
      </c>
      <c r="T1051" s="0" t="n">
        <v>0</v>
      </c>
      <c r="U1051" s="18" t="s">
        <v>130</v>
      </c>
      <c r="V1051" s="18" t="s">
        <v>144</v>
      </c>
      <c r="W1051" s="0" t="str">
        <f aca="false">IF(AND(X1051&gt;=6,X1051&lt;14),"A",IF(AND(X1051&gt;=14,X1051&lt;22),"B","C"))</f>
        <v>B</v>
      </c>
      <c r="X1051" s="18" t="n">
        <f aca="false">HOUR(H1051)</f>
        <v>14</v>
      </c>
      <c r="Y1051" s="18" t="n">
        <f aca="false">ROUND((I1051-H1051)*1440,0)</f>
        <v>16</v>
      </c>
      <c r="Z1051" s="18" t="n">
        <f aca="false">ROUND((J1051-I1051)*1440,0)</f>
        <v>7</v>
      </c>
      <c r="AA1051" s="18" t="n">
        <f aca="false">ROUND((K1051-J1051)*1440,0)</f>
        <v>47</v>
      </c>
      <c r="AB1051" s="18" t="n">
        <f aca="false">ROUND((L1051-K1051)*1440,0)</f>
        <v>8</v>
      </c>
      <c r="AC1051" s="18" t="n">
        <f aca="false">ROUND((M1051-L1051)*1440,0)</f>
        <v>46</v>
      </c>
      <c r="AD1051" s="18" t="n">
        <f aca="false">IF(N1051="","",ROUND((N1051-M1051)*1440,0))</f>
        <v>133</v>
      </c>
      <c r="AE1051" s="18" t="n">
        <f aca="false">IF(O1051="","",ROUND((O1051-N1051)*1440,0))</f>
        <v>104</v>
      </c>
      <c r="AF1051" s="18" t="n">
        <f aca="false">IF(P1051="","",ROUND((P1051-O1051)*1440,0))</f>
        <v>18</v>
      </c>
      <c r="AG1051" s="18" t="n">
        <f aca="false">IF(Q1051="","",ROUND((Q1051-P1051)*1440,0))</f>
        <v>39</v>
      </c>
      <c r="AH1051" s="18" t="n">
        <f aca="false">IF(Q1051="","",ROUND((Q1051-H1051)*1440,0))</f>
        <v>418</v>
      </c>
      <c r="AI1051" s="19" t="n">
        <f aca="false">ROUND(IF(O1051="",Assumptions!$B$25-K1051,O1051-K1051)*24,1)</f>
        <v>4.9</v>
      </c>
      <c r="AJ1051" s="20" t="n">
        <f aca="false">ROUND(MAX(N(Y1051)/Assumptions!$C$5, N(Z1051)/Assumptions!$C$6, N(AA1051)/Assumptions!$C$7, N(AB1051)/Assumptions!$C$8, N(AC1051)/Assumptions!$C$9, N(AD1051)/Assumptions!$C$10, N(AE1051)/Assumptions!$C$11, N(AF1051)/Assumptions!$C$12, N(AG1051)/Assumptions!$C$13),3)</f>
        <v>4.433</v>
      </c>
      <c r="AK1051" s="0" t="str">
        <f aca="false">IF(OR(U1051="Pending",U1051="On Hold"),"Open GRN (awaiting)",IF(AJ1051&lt;=1,"Within SLA",IF(ROUND(N(Y1051)/Assumptions!$C$5,3)=AJ1051,"Gate Wait",IF(ROUND(N(Z1051)/Assumptions!$C$6,3)=AJ1051,"Dock Wait",IF(ROUND(N(AA1051)/Assumptions!$C$7,3)=AJ1051,"Unloading",IF(ROUND(N(AB1051)/Assumptions!$C$8,3)=AJ1051,"Unload-to-QC Wait",IF(ROUND(N(AC1051)/Assumptions!$C$9,3)=AJ1051,"QC",IF(ROUND(N(AD1051)/Assumptions!$C$10,3)=AJ1051,"QC-to-GRN Wait",IF(ROUND(N(AE1051)/Assumptions!$C$11,3)=AJ1051,"GRN Processing",IF(ROUND(N(AF1051)/Assumptions!$C$12,3)=AJ1051,"GRN-to-Putaway Wait",IF(ROUND(N(AG1051)/Assumptions!$C$13,3)=AJ1051,"Putaway","Within SLA")))))))))))</f>
        <v>QC-to-GRN Wait</v>
      </c>
    </row>
    <row r="1052" customFormat="false" ht="15" hidden="false" customHeight="false" outlineLevel="0" collapsed="false">
      <c r="A1052" s="0" t="s">
        <v>3196</v>
      </c>
      <c r="B1052" s="0" t="s">
        <v>3197</v>
      </c>
      <c r="C1052" s="0" t="s">
        <v>286</v>
      </c>
      <c r="D1052" s="0" t="s">
        <v>119</v>
      </c>
      <c r="E1052" s="0" t="s">
        <v>3198</v>
      </c>
      <c r="F1052" s="0" t="s">
        <v>121</v>
      </c>
      <c r="G1052" s="0" t="s">
        <v>129</v>
      </c>
      <c r="H1052" s="17" t="n">
        <v>46228.6041666667</v>
      </c>
      <c r="I1052" s="17" t="n">
        <v>46228.6180555556</v>
      </c>
      <c r="J1052" s="17" t="n">
        <v>46228.6270833333</v>
      </c>
      <c r="K1052" s="17" t="n">
        <v>46228.6479166667</v>
      </c>
      <c r="L1052" s="17" t="n">
        <v>46228.6597222222</v>
      </c>
      <c r="M1052" s="17" t="n">
        <v>46228.6798611111</v>
      </c>
      <c r="N1052" s="17" t="n">
        <v>46228.75625</v>
      </c>
      <c r="O1052" s="17" t="n">
        <v>46228.8145833333</v>
      </c>
      <c r="P1052" s="17" t="n">
        <v>46228.8291666667</v>
      </c>
      <c r="Q1052" s="17" t="n">
        <v>46228.8506944445</v>
      </c>
      <c r="R1052" s="0" t="n">
        <v>144</v>
      </c>
      <c r="S1052" s="0" t="n">
        <v>0</v>
      </c>
      <c r="T1052" s="0" t="n">
        <v>0</v>
      </c>
      <c r="U1052" s="18" t="s">
        <v>130</v>
      </c>
      <c r="V1052" s="18" t="s">
        <v>156</v>
      </c>
      <c r="W1052" s="0" t="str">
        <f aca="false">IF(AND(X1052&gt;=6,X1052&lt;14),"A",IF(AND(X1052&gt;=14,X1052&lt;22),"B","C"))</f>
        <v>B</v>
      </c>
      <c r="X1052" s="18" t="n">
        <f aca="false">HOUR(H1052)</f>
        <v>14</v>
      </c>
      <c r="Y1052" s="18" t="n">
        <f aca="false">ROUND((I1052-H1052)*1440,0)</f>
        <v>20</v>
      </c>
      <c r="Z1052" s="18" t="n">
        <f aca="false">ROUND((J1052-I1052)*1440,0)</f>
        <v>13</v>
      </c>
      <c r="AA1052" s="18" t="n">
        <f aca="false">ROUND((K1052-J1052)*1440,0)</f>
        <v>30</v>
      </c>
      <c r="AB1052" s="18" t="n">
        <f aca="false">ROUND((L1052-K1052)*1440,0)</f>
        <v>17</v>
      </c>
      <c r="AC1052" s="18" t="n">
        <f aca="false">ROUND((M1052-L1052)*1440,0)</f>
        <v>29</v>
      </c>
      <c r="AD1052" s="18" t="n">
        <f aca="false">IF(N1052="","",ROUND((N1052-M1052)*1440,0))</f>
        <v>110</v>
      </c>
      <c r="AE1052" s="18" t="n">
        <f aca="false">IF(O1052="","",ROUND((O1052-N1052)*1440,0))</f>
        <v>84</v>
      </c>
      <c r="AF1052" s="18" t="n">
        <f aca="false">IF(P1052="","",ROUND((P1052-O1052)*1440,0))</f>
        <v>21</v>
      </c>
      <c r="AG1052" s="18" t="n">
        <f aca="false">IF(Q1052="","",ROUND((Q1052-P1052)*1440,0))</f>
        <v>31</v>
      </c>
      <c r="AH1052" s="18" t="n">
        <f aca="false">IF(Q1052="","",ROUND((Q1052-H1052)*1440,0))</f>
        <v>355</v>
      </c>
      <c r="AI1052" s="19" t="n">
        <f aca="false">ROUND(IF(O1052="",Assumptions!$B$25-K1052,O1052-K1052)*24,1)</f>
        <v>4</v>
      </c>
      <c r="AJ1052" s="20" t="n">
        <f aca="false">ROUND(MAX(N(Y1052)/Assumptions!$C$5, N(Z1052)/Assumptions!$C$6, N(AA1052)/Assumptions!$C$7, N(AB1052)/Assumptions!$C$8, N(AC1052)/Assumptions!$C$9, N(AD1052)/Assumptions!$C$10, N(AE1052)/Assumptions!$C$11, N(AF1052)/Assumptions!$C$12, N(AG1052)/Assumptions!$C$13),3)</f>
        <v>3.667</v>
      </c>
      <c r="AK1052" s="0" t="str">
        <f aca="false">IF(OR(U1052="Pending",U1052="On Hold"),"Open GRN (awaiting)",IF(AJ1052&lt;=1,"Within SLA",IF(ROUND(N(Y1052)/Assumptions!$C$5,3)=AJ1052,"Gate Wait",IF(ROUND(N(Z1052)/Assumptions!$C$6,3)=AJ1052,"Dock Wait",IF(ROUND(N(AA1052)/Assumptions!$C$7,3)=AJ1052,"Unloading",IF(ROUND(N(AB1052)/Assumptions!$C$8,3)=AJ1052,"Unload-to-QC Wait",IF(ROUND(N(AC1052)/Assumptions!$C$9,3)=AJ1052,"QC",IF(ROUND(N(AD1052)/Assumptions!$C$10,3)=AJ1052,"QC-to-GRN Wait",IF(ROUND(N(AE1052)/Assumptions!$C$11,3)=AJ1052,"GRN Processing",IF(ROUND(N(AF1052)/Assumptions!$C$12,3)=AJ1052,"GRN-to-Putaway Wait",IF(ROUND(N(AG1052)/Assumptions!$C$13,3)=AJ1052,"Putaway","Within SLA")))))))))))</f>
        <v>QC-to-GRN Wait</v>
      </c>
    </row>
    <row r="1053" customFormat="false" ht="15" hidden="false" customHeight="false" outlineLevel="0" collapsed="false">
      <c r="A1053" s="0" t="s">
        <v>3199</v>
      </c>
      <c r="B1053" s="0" t="s">
        <v>3200</v>
      </c>
      <c r="C1053" s="0" t="s">
        <v>175</v>
      </c>
      <c r="D1053" s="0" t="s">
        <v>135</v>
      </c>
      <c r="E1053" s="0" t="s">
        <v>3201</v>
      </c>
      <c r="F1053" s="0" t="s">
        <v>177</v>
      </c>
      <c r="G1053" s="0" t="s">
        <v>178</v>
      </c>
      <c r="H1053" s="17" t="n">
        <v>46228.6090277778</v>
      </c>
      <c r="I1053" s="17" t="n">
        <v>46228.6194444444</v>
      </c>
      <c r="J1053" s="17" t="n">
        <v>46228.6208333333</v>
      </c>
      <c r="K1053" s="17" t="n">
        <v>46228.6409722222</v>
      </c>
      <c r="L1053" s="17" t="n">
        <v>46228.6479166667</v>
      </c>
      <c r="M1053" s="17" t="n">
        <v>46228.6611111111</v>
      </c>
      <c r="N1053" s="17" t="n">
        <v>46228.6881944445</v>
      </c>
      <c r="O1053" s="17" t="n">
        <v>46228.7180555556</v>
      </c>
      <c r="P1053" s="17" t="n">
        <v>46228.7291666667</v>
      </c>
      <c r="Q1053" s="17" t="n">
        <v>46228.7416666667</v>
      </c>
      <c r="R1053" s="0" t="n">
        <v>164</v>
      </c>
      <c r="S1053" s="0" t="n">
        <v>0</v>
      </c>
      <c r="T1053" s="0" t="n">
        <v>0</v>
      </c>
      <c r="U1053" s="18" t="s">
        <v>130</v>
      </c>
      <c r="V1053" s="18" t="s">
        <v>131</v>
      </c>
      <c r="W1053" s="0" t="str">
        <f aca="false">IF(AND(X1053&gt;=6,X1053&lt;14),"A",IF(AND(X1053&gt;=14,X1053&lt;22),"B","C"))</f>
        <v>B</v>
      </c>
      <c r="X1053" s="18" t="n">
        <f aca="false">HOUR(H1053)</f>
        <v>14</v>
      </c>
      <c r="Y1053" s="18" t="n">
        <f aca="false">ROUND((I1053-H1053)*1440,0)</f>
        <v>15</v>
      </c>
      <c r="Z1053" s="18" t="n">
        <f aca="false">ROUND((J1053-I1053)*1440,0)</f>
        <v>2</v>
      </c>
      <c r="AA1053" s="18" t="n">
        <f aca="false">ROUND((K1053-J1053)*1440,0)</f>
        <v>29</v>
      </c>
      <c r="AB1053" s="18" t="n">
        <f aca="false">ROUND((L1053-K1053)*1440,0)</f>
        <v>10</v>
      </c>
      <c r="AC1053" s="18" t="n">
        <f aca="false">ROUND((M1053-L1053)*1440,0)</f>
        <v>19</v>
      </c>
      <c r="AD1053" s="18" t="n">
        <f aca="false">IF(N1053="","",ROUND((N1053-M1053)*1440,0))</f>
        <v>39</v>
      </c>
      <c r="AE1053" s="18" t="n">
        <f aca="false">IF(O1053="","",ROUND((O1053-N1053)*1440,0))</f>
        <v>43</v>
      </c>
      <c r="AF1053" s="18" t="n">
        <f aca="false">IF(P1053="","",ROUND((P1053-O1053)*1440,0))</f>
        <v>16</v>
      </c>
      <c r="AG1053" s="18" t="n">
        <f aca="false">IF(Q1053="","",ROUND((Q1053-P1053)*1440,0))</f>
        <v>18</v>
      </c>
      <c r="AH1053" s="18" t="n">
        <f aca="false">IF(Q1053="","",ROUND((Q1053-H1053)*1440,0))</f>
        <v>191</v>
      </c>
      <c r="AI1053" s="19" t="n">
        <f aca="false">ROUND(IF(O1053="",Assumptions!$B$25-K1053,O1053-K1053)*24,1)</f>
        <v>1.9</v>
      </c>
      <c r="AJ1053" s="20" t="n">
        <f aca="false">ROUND(MAX(N(Y1053)/Assumptions!$C$5, N(Z1053)/Assumptions!$C$6, N(AA1053)/Assumptions!$C$7, N(AB1053)/Assumptions!$C$8, N(AC1053)/Assumptions!$C$9, N(AD1053)/Assumptions!$C$10, N(AE1053)/Assumptions!$C$11, N(AF1053)/Assumptions!$C$12, N(AG1053)/Assumptions!$C$13),3)</f>
        <v>1.3</v>
      </c>
      <c r="AK1053" s="0" t="str">
        <f aca="false">IF(OR(U1053="Pending",U1053="On Hold"),"Open GRN (awaiting)",IF(AJ1053&lt;=1,"Within SLA",IF(ROUND(N(Y1053)/Assumptions!$C$5,3)=AJ1053,"Gate Wait",IF(ROUND(N(Z1053)/Assumptions!$C$6,3)=AJ1053,"Dock Wait",IF(ROUND(N(AA1053)/Assumptions!$C$7,3)=AJ1053,"Unloading",IF(ROUND(N(AB1053)/Assumptions!$C$8,3)=AJ1053,"Unload-to-QC Wait",IF(ROUND(N(AC1053)/Assumptions!$C$9,3)=AJ1053,"QC",IF(ROUND(N(AD1053)/Assumptions!$C$10,3)=AJ1053,"QC-to-GRN Wait",IF(ROUND(N(AE1053)/Assumptions!$C$11,3)=AJ1053,"GRN Processing",IF(ROUND(N(AF1053)/Assumptions!$C$12,3)=AJ1053,"GRN-to-Putaway Wait",IF(ROUND(N(AG1053)/Assumptions!$C$13,3)=AJ1053,"Putaway","Within SLA")))))))))))</f>
        <v>QC-to-GRN Wait</v>
      </c>
    </row>
    <row r="1054" customFormat="false" ht="15" hidden="false" customHeight="false" outlineLevel="0" collapsed="false">
      <c r="A1054" s="0" t="s">
        <v>3202</v>
      </c>
      <c r="B1054" s="0" t="s">
        <v>3203</v>
      </c>
      <c r="C1054" s="0" t="s">
        <v>134</v>
      </c>
      <c r="D1054" s="0" t="s">
        <v>135</v>
      </c>
      <c r="E1054" s="0" t="s">
        <v>262</v>
      </c>
      <c r="F1054" s="0" t="s">
        <v>149</v>
      </c>
      <c r="G1054" s="0" t="s">
        <v>138</v>
      </c>
      <c r="H1054" s="17" t="n">
        <v>46228.6118055556</v>
      </c>
      <c r="I1054" s="17" t="n">
        <v>46228.6222222222</v>
      </c>
      <c r="J1054" s="17" t="n">
        <v>46228.6263888889</v>
      </c>
      <c r="K1054" s="17" t="n">
        <v>46228.6625</v>
      </c>
      <c r="L1054" s="17" t="n">
        <v>46228.6784722222</v>
      </c>
      <c r="M1054" s="17" t="n">
        <v>46228.7</v>
      </c>
      <c r="N1054" s="17" t="n">
        <v>46228.7125</v>
      </c>
      <c r="O1054" s="17" t="n">
        <v>46228.74375</v>
      </c>
      <c r="P1054" s="17" t="n">
        <v>46228.7486111111</v>
      </c>
      <c r="Q1054" s="17" t="n">
        <v>46228.7652777778</v>
      </c>
      <c r="R1054" s="0" t="n">
        <v>360</v>
      </c>
      <c r="S1054" s="0" t="n">
        <v>0</v>
      </c>
      <c r="T1054" s="0" t="n">
        <v>0</v>
      </c>
      <c r="U1054" s="18" t="s">
        <v>130</v>
      </c>
      <c r="V1054" s="18" t="s">
        <v>144</v>
      </c>
      <c r="W1054" s="0" t="str">
        <f aca="false">IF(AND(X1054&gt;=6,X1054&lt;14),"A",IF(AND(X1054&gt;=14,X1054&lt;22),"B","C"))</f>
        <v>B</v>
      </c>
      <c r="X1054" s="18" t="n">
        <f aca="false">HOUR(H1054)</f>
        <v>14</v>
      </c>
      <c r="Y1054" s="18" t="n">
        <f aca="false">ROUND((I1054-H1054)*1440,0)</f>
        <v>15</v>
      </c>
      <c r="Z1054" s="18" t="n">
        <f aca="false">ROUND((J1054-I1054)*1440,0)</f>
        <v>6</v>
      </c>
      <c r="AA1054" s="18" t="n">
        <f aca="false">ROUND((K1054-J1054)*1440,0)</f>
        <v>52</v>
      </c>
      <c r="AB1054" s="18" t="n">
        <f aca="false">ROUND((L1054-K1054)*1440,0)</f>
        <v>23</v>
      </c>
      <c r="AC1054" s="18" t="n">
        <f aca="false">ROUND((M1054-L1054)*1440,0)</f>
        <v>31</v>
      </c>
      <c r="AD1054" s="18" t="n">
        <f aca="false">IF(N1054="","",ROUND((N1054-M1054)*1440,0))</f>
        <v>18</v>
      </c>
      <c r="AE1054" s="18" t="n">
        <f aca="false">IF(O1054="","",ROUND((O1054-N1054)*1440,0))</f>
        <v>45</v>
      </c>
      <c r="AF1054" s="18" t="n">
        <f aca="false">IF(P1054="","",ROUND((P1054-O1054)*1440,0))</f>
        <v>7</v>
      </c>
      <c r="AG1054" s="18" t="n">
        <f aca="false">IF(Q1054="","",ROUND((Q1054-P1054)*1440,0))</f>
        <v>24</v>
      </c>
      <c r="AH1054" s="18" t="n">
        <f aca="false">IF(Q1054="","",ROUND((Q1054-H1054)*1440,0))</f>
        <v>221</v>
      </c>
      <c r="AI1054" s="19" t="n">
        <f aca="false">ROUND(IF(O1054="",Assumptions!$B$25-K1054,O1054-K1054)*24,1)</f>
        <v>2</v>
      </c>
      <c r="AJ1054" s="20" t="n">
        <f aca="false">ROUND(MAX(N(Y1054)/Assumptions!$C$5, N(Z1054)/Assumptions!$C$6, N(AA1054)/Assumptions!$C$7, N(AB1054)/Assumptions!$C$8, N(AC1054)/Assumptions!$C$9, N(AD1054)/Assumptions!$C$10, N(AE1054)/Assumptions!$C$11, N(AF1054)/Assumptions!$C$12, N(AG1054)/Assumptions!$C$13),3)</f>
        <v>1.533</v>
      </c>
      <c r="AK1054" s="0" t="str">
        <f aca="false">IF(OR(U1054="Pending",U1054="On Hold"),"Open GRN (awaiting)",IF(AJ1054&lt;=1,"Within SLA",IF(ROUND(N(Y1054)/Assumptions!$C$5,3)=AJ1054,"Gate Wait",IF(ROUND(N(Z1054)/Assumptions!$C$6,3)=AJ1054,"Dock Wait",IF(ROUND(N(AA1054)/Assumptions!$C$7,3)=AJ1054,"Unloading",IF(ROUND(N(AB1054)/Assumptions!$C$8,3)=AJ1054,"Unload-to-QC Wait",IF(ROUND(N(AC1054)/Assumptions!$C$9,3)=AJ1054,"QC",IF(ROUND(N(AD1054)/Assumptions!$C$10,3)=AJ1054,"QC-to-GRN Wait",IF(ROUND(N(AE1054)/Assumptions!$C$11,3)=AJ1054,"GRN Processing",IF(ROUND(N(AF1054)/Assumptions!$C$12,3)=AJ1054,"GRN-to-Putaway Wait",IF(ROUND(N(AG1054)/Assumptions!$C$13,3)=AJ1054,"Putaway","Within SLA")))))))))))</f>
        <v>Unload-to-QC Wait</v>
      </c>
    </row>
    <row r="1055" customFormat="false" ht="15" hidden="false" customHeight="false" outlineLevel="0" collapsed="false">
      <c r="A1055" s="0" t="s">
        <v>3204</v>
      </c>
      <c r="B1055" s="0" t="s">
        <v>3205</v>
      </c>
      <c r="C1055" s="0" t="s">
        <v>134</v>
      </c>
      <c r="D1055" s="0" t="s">
        <v>147</v>
      </c>
      <c r="E1055" s="0" t="s">
        <v>3206</v>
      </c>
      <c r="F1055" s="0" t="s">
        <v>149</v>
      </c>
      <c r="G1055" s="0" t="s">
        <v>150</v>
      </c>
      <c r="H1055" s="17" t="n">
        <v>46228.6118055556</v>
      </c>
      <c r="I1055" s="17" t="n">
        <v>46228.6291666667</v>
      </c>
      <c r="J1055" s="17" t="n">
        <v>46228.6333333333</v>
      </c>
      <c r="K1055" s="17" t="n">
        <v>46228.6805555556</v>
      </c>
      <c r="L1055" s="17" t="n">
        <v>46228.7013888889</v>
      </c>
      <c r="M1055" s="17" t="n">
        <v>46228.74375</v>
      </c>
      <c r="N1055" s="17" t="n">
        <v>46228.8145833333</v>
      </c>
      <c r="O1055" s="17" t="n">
        <v>46228.8333333333</v>
      </c>
      <c r="P1055" s="17" t="n">
        <v>46228.84375</v>
      </c>
      <c r="Q1055" s="17" t="n">
        <v>46228.86875</v>
      </c>
      <c r="R1055" s="0" t="n">
        <v>1108</v>
      </c>
      <c r="S1055" s="0" t="n">
        <v>0</v>
      </c>
      <c r="T1055" s="0" t="n">
        <v>0</v>
      </c>
      <c r="U1055" s="18" t="s">
        <v>130</v>
      </c>
      <c r="V1055" s="18" t="s">
        <v>131</v>
      </c>
      <c r="W1055" s="0" t="str">
        <f aca="false">IF(AND(X1055&gt;=6,X1055&lt;14),"A",IF(AND(X1055&gt;=14,X1055&lt;22),"B","C"))</f>
        <v>B</v>
      </c>
      <c r="X1055" s="18" t="n">
        <f aca="false">HOUR(H1055)</f>
        <v>14</v>
      </c>
      <c r="Y1055" s="18" t="n">
        <f aca="false">ROUND((I1055-H1055)*1440,0)</f>
        <v>25</v>
      </c>
      <c r="Z1055" s="18" t="n">
        <f aca="false">ROUND((J1055-I1055)*1440,0)</f>
        <v>6</v>
      </c>
      <c r="AA1055" s="18" t="n">
        <f aca="false">ROUND((K1055-J1055)*1440,0)</f>
        <v>68</v>
      </c>
      <c r="AB1055" s="18" t="n">
        <f aca="false">ROUND((L1055-K1055)*1440,0)</f>
        <v>30</v>
      </c>
      <c r="AC1055" s="18" t="n">
        <f aca="false">ROUND((M1055-L1055)*1440,0)</f>
        <v>61</v>
      </c>
      <c r="AD1055" s="18" t="n">
        <f aca="false">IF(N1055="","",ROUND((N1055-M1055)*1440,0))</f>
        <v>102</v>
      </c>
      <c r="AE1055" s="18" t="n">
        <f aca="false">IF(O1055="","",ROUND((O1055-N1055)*1440,0))</f>
        <v>27</v>
      </c>
      <c r="AF1055" s="18" t="n">
        <f aca="false">IF(P1055="","",ROUND((P1055-O1055)*1440,0))</f>
        <v>15</v>
      </c>
      <c r="AG1055" s="18" t="n">
        <f aca="false">IF(Q1055="","",ROUND((Q1055-P1055)*1440,0))</f>
        <v>36</v>
      </c>
      <c r="AH1055" s="18" t="n">
        <f aca="false">IF(Q1055="","",ROUND((Q1055-H1055)*1440,0))</f>
        <v>370</v>
      </c>
      <c r="AI1055" s="19" t="n">
        <f aca="false">ROUND(IF(O1055="",Assumptions!$B$25-K1055,O1055-K1055)*24,1)</f>
        <v>3.7</v>
      </c>
      <c r="AJ1055" s="20" t="n">
        <f aca="false">ROUND(MAX(N(Y1055)/Assumptions!$C$5, N(Z1055)/Assumptions!$C$6, N(AA1055)/Assumptions!$C$7, N(AB1055)/Assumptions!$C$8, N(AC1055)/Assumptions!$C$9, N(AD1055)/Assumptions!$C$10, N(AE1055)/Assumptions!$C$11, N(AF1055)/Assumptions!$C$12, N(AG1055)/Assumptions!$C$13),3)</f>
        <v>3.4</v>
      </c>
      <c r="AK1055" s="0" t="str">
        <f aca="false">IF(OR(U1055="Pending",U1055="On Hold"),"Open GRN (awaiting)",IF(AJ1055&lt;=1,"Within SLA",IF(ROUND(N(Y1055)/Assumptions!$C$5,3)=AJ1055,"Gate Wait",IF(ROUND(N(Z1055)/Assumptions!$C$6,3)=AJ1055,"Dock Wait",IF(ROUND(N(AA1055)/Assumptions!$C$7,3)=AJ1055,"Unloading",IF(ROUND(N(AB1055)/Assumptions!$C$8,3)=AJ1055,"Unload-to-QC Wait",IF(ROUND(N(AC1055)/Assumptions!$C$9,3)=AJ1055,"QC",IF(ROUND(N(AD1055)/Assumptions!$C$10,3)=AJ1055,"QC-to-GRN Wait",IF(ROUND(N(AE1055)/Assumptions!$C$11,3)=AJ1055,"GRN Processing",IF(ROUND(N(AF1055)/Assumptions!$C$12,3)=AJ1055,"GRN-to-Putaway Wait",IF(ROUND(N(AG1055)/Assumptions!$C$13,3)=AJ1055,"Putaway","Within SLA")))))))))))</f>
        <v>QC-to-GRN Wait</v>
      </c>
    </row>
    <row r="1056" customFormat="false" ht="15" hidden="false" customHeight="false" outlineLevel="0" collapsed="false">
      <c r="A1056" s="0" t="s">
        <v>3207</v>
      </c>
      <c r="B1056" s="0" t="s">
        <v>3208</v>
      </c>
      <c r="C1056" s="0" t="s">
        <v>170</v>
      </c>
      <c r="D1056" s="0" t="s">
        <v>147</v>
      </c>
      <c r="E1056" s="0" t="s">
        <v>3209</v>
      </c>
      <c r="F1056" s="0" t="s">
        <v>172</v>
      </c>
      <c r="G1056" s="0" t="s">
        <v>150</v>
      </c>
      <c r="H1056" s="17" t="n">
        <v>46228.6347222222</v>
      </c>
      <c r="I1056" s="17" t="n">
        <v>46228.6534722222</v>
      </c>
      <c r="J1056" s="17" t="n">
        <v>46228.65625</v>
      </c>
      <c r="K1056" s="17" t="n">
        <v>46228.6868055556</v>
      </c>
      <c r="L1056" s="17" t="n">
        <v>46228.69375</v>
      </c>
      <c r="M1056" s="17" t="n">
        <v>46228.7152777778</v>
      </c>
      <c r="N1056" s="17" t="n">
        <v>46228.7402777778</v>
      </c>
      <c r="O1056" s="17" t="n">
        <v>46228.8048611111</v>
      </c>
      <c r="P1056" s="17" t="n">
        <v>46228.8208333333</v>
      </c>
      <c r="Q1056" s="17" t="n">
        <v>46228.8395833333</v>
      </c>
      <c r="R1056" s="0" t="n">
        <v>816</v>
      </c>
      <c r="S1056" s="0" t="n">
        <v>0</v>
      </c>
      <c r="T1056" s="0" t="n">
        <v>0</v>
      </c>
      <c r="U1056" s="18" t="s">
        <v>130</v>
      </c>
      <c r="V1056" s="18" t="s">
        <v>156</v>
      </c>
      <c r="W1056" s="0" t="str">
        <f aca="false">IF(AND(X1056&gt;=6,X1056&lt;14),"A",IF(AND(X1056&gt;=14,X1056&lt;22),"B","C"))</f>
        <v>B</v>
      </c>
      <c r="X1056" s="18" t="n">
        <f aca="false">HOUR(H1056)</f>
        <v>15</v>
      </c>
      <c r="Y1056" s="18" t="n">
        <f aca="false">ROUND((I1056-H1056)*1440,0)</f>
        <v>27</v>
      </c>
      <c r="Z1056" s="18" t="n">
        <f aca="false">ROUND((J1056-I1056)*1440,0)</f>
        <v>4</v>
      </c>
      <c r="AA1056" s="18" t="n">
        <f aca="false">ROUND((K1056-J1056)*1440,0)</f>
        <v>44</v>
      </c>
      <c r="AB1056" s="18" t="n">
        <f aca="false">ROUND((L1056-K1056)*1440,0)</f>
        <v>10</v>
      </c>
      <c r="AC1056" s="18" t="n">
        <f aca="false">ROUND((M1056-L1056)*1440,0)</f>
        <v>31</v>
      </c>
      <c r="AD1056" s="18" t="n">
        <f aca="false">IF(N1056="","",ROUND((N1056-M1056)*1440,0))</f>
        <v>36</v>
      </c>
      <c r="AE1056" s="18" t="n">
        <f aca="false">IF(O1056="","",ROUND((O1056-N1056)*1440,0))</f>
        <v>93</v>
      </c>
      <c r="AF1056" s="18" t="n">
        <f aca="false">IF(P1056="","",ROUND((P1056-O1056)*1440,0))</f>
        <v>23</v>
      </c>
      <c r="AG1056" s="18" t="n">
        <f aca="false">IF(Q1056="","",ROUND((Q1056-P1056)*1440,0))</f>
        <v>27</v>
      </c>
      <c r="AH1056" s="18" t="n">
        <f aca="false">IF(Q1056="","",ROUND((Q1056-H1056)*1440,0))</f>
        <v>295</v>
      </c>
      <c r="AI1056" s="19" t="n">
        <f aca="false">ROUND(IF(O1056="",Assumptions!$B$25-K1056,O1056-K1056)*24,1)</f>
        <v>2.8</v>
      </c>
      <c r="AJ1056" s="20" t="n">
        <f aca="false">ROUND(MAX(N(Y1056)/Assumptions!$C$5, N(Z1056)/Assumptions!$C$6, N(AA1056)/Assumptions!$C$7, N(AB1056)/Assumptions!$C$8, N(AC1056)/Assumptions!$C$9, N(AD1056)/Assumptions!$C$10, N(AE1056)/Assumptions!$C$11, N(AF1056)/Assumptions!$C$12, N(AG1056)/Assumptions!$C$13),3)</f>
        <v>2.067</v>
      </c>
      <c r="AK1056" s="0" t="str">
        <f aca="false">IF(OR(U1056="Pending",U1056="On Hold"),"Open GRN (awaiting)",IF(AJ1056&lt;=1,"Within SLA",IF(ROUND(N(Y1056)/Assumptions!$C$5,3)=AJ1056,"Gate Wait",IF(ROUND(N(Z1056)/Assumptions!$C$6,3)=AJ1056,"Dock Wait",IF(ROUND(N(AA1056)/Assumptions!$C$7,3)=AJ1056,"Unloading",IF(ROUND(N(AB1056)/Assumptions!$C$8,3)=AJ1056,"Unload-to-QC Wait",IF(ROUND(N(AC1056)/Assumptions!$C$9,3)=AJ1056,"QC",IF(ROUND(N(AD1056)/Assumptions!$C$10,3)=AJ1056,"QC-to-GRN Wait",IF(ROUND(N(AE1056)/Assumptions!$C$11,3)=AJ1056,"GRN Processing",IF(ROUND(N(AF1056)/Assumptions!$C$12,3)=AJ1056,"GRN-to-Putaway Wait",IF(ROUND(N(AG1056)/Assumptions!$C$13,3)=AJ1056,"Putaway","Within SLA")))))))))))</f>
        <v>GRN Processing</v>
      </c>
    </row>
    <row r="1057" customFormat="false" ht="15" hidden="false" customHeight="false" outlineLevel="0" collapsed="false">
      <c r="A1057" s="0" t="s">
        <v>3210</v>
      </c>
      <c r="B1057" s="0" t="s">
        <v>3211</v>
      </c>
      <c r="C1057" s="0" t="s">
        <v>153</v>
      </c>
      <c r="D1057" s="0" t="s">
        <v>135</v>
      </c>
      <c r="E1057" s="0" t="s">
        <v>3212</v>
      </c>
      <c r="F1057" s="0" t="s">
        <v>155</v>
      </c>
      <c r="G1057" s="0" t="s">
        <v>178</v>
      </c>
      <c r="H1057" s="17" t="n">
        <v>46228.6388888889</v>
      </c>
      <c r="I1057" s="17" t="n">
        <v>46228.70625</v>
      </c>
      <c r="J1057" s="17" t="n">
        <v>46228.7125</v>
      </c>
      <c r="K1057" s="17" t="n">
        <v>46228.7381944444</v>
      </c>
      <c r="L1057" s="17" t="n">
        <v>46228.7451388889</v>
      </c>
      <c r="M1057" s="17" t="n">
        <v>46228.7645833333</v>
      </c>
      <c r="N1057" s="17" t="n">
        <v>46228.8506944445</v>
      </c>
      <c r="O1057" s="17" t="n">
        <v>46228.8888888889</v>
      </c>
      <c r="P1057" s="17" t="n">
        <v>46228.9041666667</v>
      </c>
      <c r="Q1057" s="17" t="n">
        <v>46228.9180555556</v>
      </c>
      <c r="R1057" s="0" t="n">
        <v>246</v>
      </c>
      <c r="S1057" s="0" t="n">
        <v>0</v>
      </c>
      <c r="T1057" s="0" t="n">
        <v>0</v>
      </c>
      <c r="U1057" s="18" t="s">
        <v>130</v>
      </c>
      <c r="V1057" s="18" t="s">
        <v>144</v>
      </c>
      <c r="W1057" s="0" t="str">
        <f aca="false">IF(AND(X1057&gt;=6,X1057&lt;14),"A",IF(AND(X1057&gt;=14,X1057&lt;22),"B","C"))</f>
        <v>B</v>
      </c>
      <c r="X1057" s="18" t="n">
        <f aca="false">HOUR(H1057)</f>
        <v>15</v>
      </c>
      <c r="Y1057" s="18" t="n">
        <f aca="false">ROUND((I1057-H1057)*1440,0)</f>
        <v>97</v>
      </c>
      <c r="Z1057" s="18" t="n">
        <f aca="false">ROUND((J1057-I1057)*1440,0)</f>
        <v>9</v>
      </c>
      <c r="AA1057" s="18" t="n">
        <f aca="false">ROUND((K1057-J1057)*1440,0)</f>
        <v>37</v>
      </c>
      <c r="AB1057" s="18" t="n">
        <f aca="false">ROUND((L1057-K1057)*1440,0)</f>
        <v>10</v>
      </c>
      <c r="AC1057" s="18" t="n">
        <f aca="false">ROUND((M1057-L1057)*1440,0)</f>
        <v>28</v>
      </c>
      <c r="AD1057" s="18" t="n">
        <f aca="false">IF(N1057="","",ROUND((N1057-M1057)*1440,0))</f>
        <v>124</v>
      </c>
      <c r="AE1057" s="18" t="n">
        <f aca="false">IF(O1057="","",ROUND((O1057-N1057)*1440,0))</f>
        <v>55</v>
      </c>
      <c r="AF1057" s="18" t="n">
        <f aca="false">IF(P1057="","",ROUND((P1057-O1057)*1440,0))</f>
        <v>22</v>
      </c>
      <c r="AG1057" s="18" t="n">
        <f aca="false">IF(Q1057="","",ROUND((Q1057-P1057)*1440,0))</f>
        <v>20</v>
      </c>
      <c r="AH1057" s="18" t="n">
        <f aca="false">IF(Q1057="","",ROUND((Q1057-H1057)*1440,0))</f>
        <v>402</v>
      </c>
      <c r="AI1057" s="19" t="n">
        <f aca="false">ROUND(IF(O1057="",Assumptions!$B$25-K1057,O1057-K1057)*24,1)</f>
        <v>3.6</v>
      </c>
      <c r="AJ1057" s="20" t="n">
        <f aca="false">ROUND(MAX(N(Y1057)/Assumptions!$C$5, N(Z1057)/Assumptions!$C$6, N(AA1057)/Assumptions!$C$7, N(AB1057)/Assumptions!$C$8, N(AC1057)/Assumptions!$C$9, N(AD1057)/Assumptions!$C$10, N(AE1057)/Assumptions!$C$11, N(AF1057)/Assumptions!$C$12, N(AG1057)/Assumptions!$C$13),3)</f>
        <v>4.133</v>
      </c>
      <c r="AK1057" s="0" t="str">
        <f aca="false">IF(OR(U1057="Pending",U1057="On Hold"),"Open GRN (awaiting)",IF(AJ1057&lt;=1,"Within SLA",IF(ROUND(N(Y1057)/Assumptions!$C$5,3)=AJ1057,"Gate Wait",IF(ROUND(N(Z1057)/Assumptions!$C$6,3)=AJ1057,"Dock Wait",IF(ROUND(N(AA1057)/Assumptions!$C$7,3)=AJ1057,"Unloading",IF(ROUND(N(AB1057)/Assumptions!$C$8,3)=AJ1057,"Unload-to-QC Wait",IF(ROUND(N(AC1057)/Assumptions!$C$9,3)=AJ1057,"QC",IF(ROUND(N(AD1057)/Assumptions!$C$10,3)=AJ1057,"QC-to-GRN Wait",IF(ROUND(N(AE1057)/Assumptions!$C$11,3)=AJ1057,"GRN Processing",IF(ROUND(N(AF1057)/Assumptions!$C$12,3)=AJ1057,"GRN-to-Putaway Wait",IF(ROUND(N(AG1057)/Assumptions!$C$13,3)=AJ1057,"Putaway","Within SLA")))))))))))</f>
        <v>QC-to-GRN Wait</v>
      </c>
    </row>
    <row r="1058" customFormat="false" ht="15" hidden="false" customHeight="false" outlineLevel="0" collapsed="false">
      <c r="A1058" s="0" t="s">
        <v>3213</v>
      </c>
      <c r="B1058" s="0" t="s">
        <v>3214</v>
      </c>
      <c r="C1058" s="0" t="s">
        <v>184</v>
      </c>
      <c r="D1058" s="0" t="s">
        <v>147</v>
      </c>
      <c r="E1058" s="0" t="s">
        <v>3215</v>
      </c>
      <c r="F1058" s="0" t="s">
        <v>177</v>
      </c>
      <c r="G1058" s="0" t="s">
        <v>150</v>
      </c>
      <c r="H1058" s="17" t="n">
        <v>46228.6506944444</v>
      </c>
      <c r="I1058" s="17" t="n">
        <v>46228.7736111111</v>
      </c>
      <c r="J1058" s="17" t="n">
        <v>46228.7777777778</v>
      </c>
      <c r="K1058" s="17" t="n">
        <v>46228.8222222222</v>
      </c>
      <c r="L1058" s="17" t="n">
        <v>46228.8319444444</v>
      </c>
      <c r="M1058" s="17" t="n">
        <v>46228.8423611111</v>
      </c>
      <c r="N1058" s="17" t="n">
        <v>46228.8659722222</v>
      </c>
      <c r="O1058" s="17" t="n">
        <v>46228.9041666667</v>
      </c>
      <c r="P1058" s="17" t="n">
        <v>46228.9208333333</v>
      </c>
      <c r="Q1058" s="17" t="n">
        <v>46228.9284722222</v>
      </c>
      <c r="R1058" s="0" t="n">
        <v>591</v>
      </c>
      <c r="S1058" s="0" t="n">
        <v>0</v>
      </c>
      <c r="T1058" s="0" t="n">
        <v>0</v>
      </c>
      <c r="U1058" s="18" t="s">
        <v>130</v>
      </c>
      <c r="V1058" s="18" t="s">
        <v>139</v>
      </c>
      <c r="W1058" s="0" t="str">
        <f aca="false">IF(AND(X1058&gt;=6,X1058&lt;14),"A",IF(AND(X1058&gt;=14,X1058&lt;22),"B","C"))</f>
        <v>B</v>
      </c>
      <c r="X1058" s="18" t="n">
        <f aca="false">HOUR(H1058)</f>
        <v>15</v>
      </c>
      <c r="Y1058" s="18" t="n">
        <f aca="false">ROUND((I1058-H1058)*1440,0)</f>
        <v>177</v>
      </c>
      <c r="Z1058" s="18" t="n">
        <f aca="false">ROUND((J1058-I1058)*1440,0)</f>
        <v>6</v>
      </c>
      <c r="AA1058" s="18" t="n">
        <f aca="false">ROUND((K1058-J1058)*1440,0)</f>
        <v>64</v>
      </c>
      <c r="AB1058" s="18" t="n">
        <f aca="false">ROUND((L1058-K1058)*1440,0)</f>
        <v>14</v>
      </c>
      <c r="AC1058" s="18" t="n">
        <f aca="false">ROUND((M1058-L1058)*1440,0)</f>
        <v>15</v>
      </c>
      <c r="AD1058" s="18" t="n">
        <f aca="false">IF(N1058="","",ROUND((N1058-M1058)*1440,0))</f>
        <v>34</v>
      </c>
      <c r="AE1058" s="18" t="n">
        <f aca="false">IF(O1058="","",ROUND((O1058-N1058)*1440,0))</f>
        <v>55</v>
      </c>
      <c r="AF1058" s="18" t="n">
        <f aca="false">IF(P1058="","",ROUND((P1058-O1058)*1440,0))</f>
        <v>24</v>
      </c>
      <c r="AG1058" s="18" t="n">
        <f aca="false">IF(Q1058="","",ROUND((Q1058-P1058)*1440,0))</f>
        <v>11</v>
      </c>
      <c r="AH1058" s="18" t="n">
        <f aca="false">IF(Q1058="","",ROUND((Q1058-H1058)*1440,0))</f>
        <v>400</v>
      </c>
      <c r="AI1058" s="19" t="n">
        <f aca="false">ROUND(IF(O1058="",Assumptions!$B$25-K1058,O1058-K1058)*24,1)</f>
        <v>2</v>
      </c>
      <c r="AJ1058" s="20" t="n">
        <f aca="false">ROUND(MAX(N(Y1058)/Assumptions!$C$5, N(Z1058)/Assumptions!$C$6, N(AA1058)/Assumptions!$C$7, N(AB1058)/Assumptions!$C$8, N(AC1058)/Assumptions!$C$9, N(AD1058)/Assumptions!$C$10, N(AE1058)/Assumptions!$C$11, N(AF1058)/Assumptions!$C$12, N(AG1058)/Assumptions!$C$13),3)</f>
        <v>5.9</v>
      </c>
      <c r="AK1058" s="0" t="str">
        <f aca="false">IF(OR(U1058="Pending",U1058="On Hold"),"Open GRN (awaiting)",IF(AJ1058&lt;=1,"Within SLA",IF(ROUND(N(Y1058)/Assumptions!$C$5,3)=AJ1058,"Gate Wait",IF(ROUND(N(Z1058)/Assumptions!$C$6,3)=AJ1058,"Dock Wait",IF(ROUND(N(AA1058)/Assumptions!$C$7,3)=AJ1058,"Unloading",IF(ROUND(N(AB1058)/Assumptions!$C$8,3)=AJ1058,"Unload-to-QC Wait",IF(ROUND(N(AC1058)/Assumptions!$C$9,3)=AJ1058,"QC",IF(ROUND(N(AD1058)/Assumptions!$C$10,3)=AJ1058,"QC-to-GRN Wait",IF(ROUND(N(AE1058)/Assumptions!$C$11,3)=AJ1058,"GRN Processing",IF(ROUND(N(AF1058)/Assumptions!$C$12,3)=AJ1058,"GRN-to-Putaway Wait",IF(ROUND(N(AG1058)/Assumptions!$C$13,3)=AJ1058,"Putaway","Within SLA")))))))))))</f>
        <v>Gate Wait</v>
      </c>
    </row>
    <row r="1059" customFormat="false" ht="15" hidden="false" customHeight="false" outlineLevel="0" collapsed="false">
      <c r="A1059" s="0" t="s">
        <v>3216</v>
      </c>
      <c r="B1059" s="0" t="s">
        <v>3217</v>
      </c>
      <c r="C1059" s="0" t="s">
        <v>286</v>
      </c>
      <c r="D1059" s="0" t="s">
        <v>147</v>
      </c>
      <c r="E1059" s="0" t="s">
        <v>3218</v>
      </c>
      <c r="F1059" s="0" t="s">
        <v>121</v>
      </c>
      <c r="G1059" s="0" t="s">
        <v>150</v>
      </c>
      <c r="H1059" s="17" t="n">
        <v>46228.6680555556</v>
      </c>
      <c r="I1059" s="17" t="n">
        <v>46228.6881944445</v>
      </c>
      <c r="J1059" s="17" t="n">
        <v>46228.6902777778</v>
      </c>
      <c r="K1059" s="17" t="n">
        <v>46228.70625</v>
      </c>
      <c r="L1059" s="17" t="n">
        <v>46228.7131944444</v>
      </c>
      <c r="M1059" s="17" t="n">
        <v>46228.7298611111</v>
      </c>
      <c r="N1059" s="17" t="n">
        <v>46228.7604166667</v>
      </c>
      <c r="O1059" s="17" t="n">
        <v>46228.7875</v>
      </c>
      <c r="P1059" s="17" t="n">
        <v>46228.7979166667</v>
      </c>
      <c r="Q1059" s="17" t="n">
        <v>46228.8076388889</v>
      </c>
      <c r="R1059" s="0" t="n">
        <v>56</v>
      </c>
      <c r="S1059" s="0" t="n">
        <v>0</v>
      </c>
      <c r="T1059" s="0" t="n">
        <v>0</v>
      </c>
      <c r="U1059" s="18" t="s">
        <v>130</v>
      </c>
      <c r="V1059" s="18" t="s">
        <v>144</v>
      </c>
      <c r="W1059" s="0" t="str">
        <f aca="false">IF(AND(X1059&gt;=6,X1059&lt;14),"A",IF(AND(X1059&gt;=14,X1059&lt;22),"B","C"))</f>
        <v>B</v>
      </c>
      <c r="X1059" s="18" t="n">
        <f aca="false">HOUR(H1059)</f>
        <v>16</v>
      </c>
      <c r="Y1059" s="18" t="n">
        <f aca="false">ROUND((I1059-H1059)*1440,0)</f>
        <v>29</v>
      </c>
      <c r="Z1059" s="18" t="n">
        <f aca="false">ROUND((J1059-I1059)*1440,0)</f>
        <v>3</v>
      </c>
      <c r="AA1059" s="18" t="n">
        <f aca="false">ROUND((K1059-J1059)*1440,0)</f>
        <v>23</v>
      </c>
      <c r="AB1059" s="18" t="n">
        <f aca="false">ROUND((L1059-K1059)*1440,0)</f>
        <v>10</v>
      </c>
      <c r="AC1059" s="18" t="n">
        <f aca="false">ROUND((M1059-L1059)*1440,0)</f>
        <v>24</v>
      </c>
      <c r="AD1059" s="18" t="n">
        <f aca="false">IF(N1059="","",ROUND((N1059-M1059)*1440,0))</f>
        <v>44</v>
      </c>
      <c r="AE1059" s="18" t="n">
        <f aca="false">IF(O1059="","",ROUND((O1059-N1059)*1440,0))</f>
        <v>39</v>
      </c>
      <c r="AF1059" s="18" t="n">
        <f aca="false">IF(P1059="","",ROUND((P1059-O1059)*1440,0))</f>
        <v>15</v>
      </c>
      <c r="AG1059" s="18" t="n">
        <f aca="false">IF(Q1059="","",ROUND((Q1059-P1059)*1440,0))</f>
        <v>14</v>
      </c>
      <c r="AH1059" s="18" t="n">
        <f aca="false">IF(Q1059="","",ROUND((Q1059-H1059)*1440,0))</f>
        <v>201</v>
      </c>
      <c r="AI1059" s="19" t="n">
        <f aca="false">ROUND(IF(O1059="",Assumptions!$B$25-K1059,O1059-K1059)*24,1)</f>
        <v>2</v>
      </c>
      <c r="AJ1059" s="20" t="n">
        <f aca="false">ROUND(MAX(N(Y1059)/Assumptions!$C$5, N(Z1059)/Assumptions!$C$6, N(AA1059)/Assumptions!$C$7, N(AB1059)/Assumptions!$C$8, N(AC1059)/Assumptions!$C$9, N(AD1059)/Assumptions!$C$10, N(AE1059)/Assumptions!$C$11, N(AF1059)/Assumptions!$C$12, N(AG1059)/Assumptions!$C$13),3)</f>
        <v>1.467</v>
      </c>
      <c r="AK1059" s="0" t="str">
        <f aca="false">IF(OR(U1059="Pending",U1059="On Hold"),"Open GRN (awaiting)",IF(AJ1059&lt;=1,"Within SLA",IF(ROUND(N(Y1059)/Assumptions!$C$5,3)=AJ1059,"Gate Wait",IF(ROUND(N(Z1059)/Assumptions!$C$6,3)=AJ1059,"Dock Wait",IF(ROUND(N(AA1059)/Assumptions!$C$7,3)=AJ1059,"Unloading",IF(ROUND(N(AB1059)/Assumptions!$C$8,3)=AJ1059,"Unload-to-QC Wait",IF(ROUND(N(AC1059)/Assumptions!$C$9,3)=AJ1059,"QC",IF(ROUND(N(AD1059)/Assumptions!$C$10,3)=AJ1059,"QC-to-GRN Wait",IF(ROUND(N(AE1059)/Assumptions!$C$11,3)=AJ1059,"GRN Processing",IF(ROUND(N(AF1059)/Assumptions!$C$12,3)=AJ1059,"GRN-to-Putaway Wait",IF(ROUND(N(AG1059)/Assumptions!$C$13,3)=AJ1059,"Putaway","Within SLA")))))))))))</f>
        <v>QC-to-GRN Wait</v>
      </c>
    </row>
    <row r="1060" customFormat="false" ht="15" hidden="false" customHeight="false" outlineLevel="0" collapsed="false">
      <c r="A1060" s="0" t="s">
        <v>3219</v>
      </c>
      <c r="B1060" s="0" t="s">
        <v>3220</v>
      </c>
      <c r="C1060" s="0" t="s">
        <v>142</v>
      </c>
      <c r="D1060" s="0" t="s">
        <v>135</v>
      </c>
      <c r="E1060" s="0" t="s">
        <v>3221</v>
      </c>
      <c r="F1060" s="0" t="s">
        <v>137</v>
      </c>
      <c r="G1060" s="0" t="s">
        <v>178</v>
      </c>
      <c r="H1060" s="17" t="n">
        <v>46228.6833333333</v>
      </c>
      <c r="I1060" s="17" t="n">
        <v>46228.7083333333</v>
      </c>
      <c r="J1060" s="17" t="n">
        <v>46228.7131944444</v>
      </c>
      <c r="K1060" s="17" t="n">
        <v>46228.7583333333</v>
      </c>
      <c r="L1060" s="17" t="n">
        <v>46228.7638888889</v>
      </c>
      <c r="M1060" s="17" t="n">
        <v>46228.7819444445</v>
      </c>
      <c r="N1060" s="17" t="n">
        <v>46228.8680555556</v>
      </c>
      <c r="O1060" s="17" t="n">
        <v>46228.94375</v>
      </c>
      <c r="P1060" s="17" t="n">
        <v>46228.95</v>
      </c>
      <c r="Q1060" s="17" t="n">
        <v>46228.9631944444</v>
      </c>
      <c r="R1060" s="0" t="n">
        <v>964</v>
      </c>
      <c r="S1060" s="0" t="n">
        <v>0</v>
      </c>
      <c r="T1060" s="0" t="n">
        <v>0</v>
      </c>
      <c r="U1060" s="18" t="s">
        <v>130</v>
      </c>
      <c r="V1060" s="18" t="s">
        <v>144</v>
      </c>
      <c r="W1060" s="0" t="str">
        <f aca="false">IF(AND(X1060&gt;=6,X1060&lt;14),"A",IF(AND(X1060&gt;=14,X1060&lt;22),"B","C"))</f>
        <v>B</v>
      </c>
      <c r="X1060" s="18" t="n">
        <f aca="false">HOUR(H1060)</f>
        <v>16</v>
      </c>
      <c r="Y1060" s="18" t="n">
        <f aca="false">ROUND((I1060-H1060)*1440,0)</f>
        <v>36</v>
      </c>
      <c r="Z1060" s="18" t="n">
        <f aca="false">ROUND((J1060-I1060)*1440,0)</f>
        <v>7</v>
      </c>
      <c r="AA1060" s="18" t="n">
        <f aca="false">ROUND((K1060-J1060)*1440,0)</f>
        <v>65</v>
      </c>
      <c r="AB1060" s="18" t="n">
        <f aca="false">ROUND((L1060-K1060)*1440,0)</f>
        <v>8</v>
      </c>
      <c r="AC1060" s="18" t="n">
        <f aca="false">ROUND((M1060-L1060)*1440,0)</f>
        <v>26</v>
      </c>
      <c r="AD1060" s="18" t="n">
        <f aca="false">IF(N1060="","",ROUND((N1060-M1060)*1440,0))</f>
        <v>124</v>
      </c>
      <c r="AE1060" s="18" t="n">
        <f aca="false">IF(O1060="","",ROUND((O1060-N1060)*1440,0))</f>
        <v>109</v>
      </c>
      <c r="AF1060" s="18" t="n">
        <f aca="false">IF(P1060="","",ROUND((P1060-O1060)*1440,0))</f>
        <v>9</v>
      </c>
      <c r="AG1060" s="18" t="n">
        <f aca="false">IF(Q1060="","",ROUND((Q1060-P1060)*1440,0))</f>
        <v>19</v>
      </c>
      <c r="AH1060" s="18" t="n">
        <f aca="false">IF(Q1060="","",ROUND((Q1060-H1060)*1440,0))</f>
        <v>403</v>
      </c>
      <c r="AI1060" s="19" t="n">
        <f aca="false">ROUND(IF(O1060="",Assumptions!$B$25-K1060,O1060-K1060)*24,1)</f>
        <v>4.5</v>
      </c>
      <c r="AJ1060" s="20" t="n">
        <f aca="false">ROUND(MAX(N(Y1060)/Assumptions!$C$5, N(Z1060)/Assumptions!$C$6, N(AA1060)/Assumptions!$C$7, N(AB1060)/Assumptions!$C$8, N(AC1060)/Assumptions!$C$9, N(AD1060)/Assumptions!$C$10, N(AE1060)/Assumptions!$C$11, N(AF1060)/Assumptions!$C$12, N(AG1060)/Assumptions!$C$13),3)</f>
        <v>4.133</v>
      </c>
      <c r="AK1060" s="0" t="str">
        <f aca="false">IF(OR(U1060="Pending",U1060="On Hold"),"Open GRN (awaiting)",IF(AJ1060&lt;=1,"Within SLA",IF(ROUND(N(Y1060)/Assumptions!$C$5,3)=AJ1060,"Gate Wait",IF(ROUND(N(Z1060)/Assumptions!$C$6,3)=AJ1060,"Dock Wait",IF(ROUND(N(AA1060)/Assumptions!$C$7,3)=AJ1060,"Unloading",IF(ROUND(N(AB1060)/Assumptions!$C$8,3)=AJ1060,"Unload-to-QC Wait",IF(ROUND(N(AC1060)/Assumptions!$C$9,3)=AJ1060,"QC",IF(ROUND(N(AD1060)/Assumptions!$C$10,3)=AJ1060,"QC-to-GRN Wait",IF(ROUND(N(AE1060)/Assumptions!$C$11,3)=AJ1060,"GRN Processing",IF(ROUND(N(AF1060)/Assumptions!$C$12,3)=AJ1060,"GRN-to-Putaway Wait",IF(ROUND(N(AG1060)/Assumptions!$C$13,3)=AJ1060,"Putaway","Within SLA")))))))))))</f>
        <v>QC-to-GRN Wait</v>
      </c>
    </row>
    <row r="1061" customFormat="false" ht="15" hidden="false" customHeight="false" outlineLevel="0" collapsed="false">
      <c r="A1061" s="0" t="s">
        <v>3222</v>
      </c>
      <c r="B1061" s="0" t="s">
        <v>3223</v>
      </c>
      <c r="C1061" s="0" t="s">
        <v>252</v>
      </c>
      <c r="D1061" s="0" t="s">
        <v>147</v>
      </c>
      <c r="E1061" s="0" t="s">
        <v>3224</v>
      </c>
      <c r="F1061" s="0" t="s">
        <v>155</v>
      </c>
      <c r="G1061" s="0" t="s">
        <v>150</v>
      </c>
      <c r="H1061" s="17" t="n">
        <v>46228.7055555556</v>
      </c>
      <c r="I1061" s="17" t="n">
        <v>46228.7486111111</v>
      </c>
      <c r="J1061" s="17" t="n">
        <v>46228.7527777778</v>
      </c>
      <c r="K1061" s="17" t="n">
        <v>46228.7770833333</v>
      </c>
      <c r="L1061" s="17" t="n">
        <v>46228.7875</v>
      </c>
      <c r="M1061" s="17" t="n">
        <v>46228.8020833333</v>
      </c>
      <c r="N1061" s="17" t="n">
        <v>46228.8180555556</v>
      </c>
      <c r="O1061" s="17" t="n">
        <v>46228.8458333333</v>
      </c>
      <c r="P1061" s="17" t="n">
        <v>46228.8534722222</v>
      </c>
      <c r="Q1061" s="17" t="n">
        <v>46228.8638888889</v>
      </c>
      <c r="R1061" s="0" t="n">
        <v>405</v>
      </c>
      <c r="S1061" s="0" t="n">
        <v>0</v>
      </c>
      <c r="T1061" s="0" t="n">
        <v>0</v>
      </c>
      <c r="U1061" s="18" t="s">
        <v>130</v>
      </c>
      <c r="V1061" s="18" t="s">
        <v>139</v>
      </c>
      <c r="W1061" s="0" t="str">
        <f aca="false">IF(AND(X1061&gt;=6,X1061&lt;14),"A",IF(AND(X1061&gt;=14,X1061&lt;22),"B","C"))</f>
        <v>B</v>
      </c>
      <c r="X1061" s="18" t="n">
        <f aca="false">HOUR(H1061)</f>
        <v>16</v>
      </c>
      <c r="Y1061" s="18" t="n">
        <f aca="false">ROUND((I1061-H1061)*1440,0)</f>
        <v>62</v>
      </c>
      <c r="Z1061" s="18" t="n">
        <f aca="false">ROUND((J1061-I1061)*1440,0)</f>
        <v>6</v>
      </c>
      <c r="AA1061" s="18" t="n">
        <f aca="false">ROUND((K1061-J1061)*1440,0)</f>
        <v>35</v>
      </c>
      <c r="AB1061" s="18" t="n">
        <f aca="false">ROUND((L1061-K1061)*1440,0)</f>
        <v>15</v>
      </c>
      <c r="AC1061" s="18" t="n">
        <f aca="false">ROUND((M1061-L1061)*1440,0)</f>
        <v>21</v>
      </c>
      <c r="AD1061" s="18" t="n">
        <f aca="false">IF(N1061="","",ROUND((N1061-M1061)*1440,0))</f>
        <v>23</v>
      </c>
      <c r="AE1061" s="18" t="n">
        <f aca="false">IF(O1061="","",ROUND((O1061-N1061)*1440,0))</f>
        <v>40</v>
      </c>
      <c r="AF1061" s="18" t="n">
        <f aca="false">IF(P1061="","",ROUND((P1061-O1061)*1440,0))</f>
        <v>11</v>
      </c>
      <c r="AG1061" s="18" t="n">
        <f aca="false">IF(Q1061="","",ROUND((Q1061-P1061)*1440,0))</f>
        <v>15</v>
      </c>
      <c r="AH1061" s="18" t="n">
        <f aca="false">IF(Q1061="","",ROUND((Q1061-H1061)*1440,0))</f>
        <v>228</v>
      </c>
      <c r="AI1061" s="19" t="n">
        <f aca="false">ROUND(IF(O1061="",Assumptions!$B$25-K1061,O1061-K1061)*24,1)</f>
        <v>1.7</v>
      </c>
      <c r="AJ1061" s="20" t="n">
        <f aca="false">ROUND(MAX(N(Y1061)/Assumptions!$C$5, N(Z1061)/Assumptions!$C$6, N(AA1061)/Assumptions!$C$7, N(AB1061)/Assumptions!$C$8, N(AC1061)/Assumptions!$C$9, N(AD1061)/Assumptions!$C$10, N(AE1061)/Assumptions!$C$11, N(AF1061)/Assumptions!$C$12, N(AG1061)/Assumptions!$C$13),3)</f>
        <v>2.067</v>
      </c>
      <c r="AK1061" s="0" t="str">
        <f aca="false">IF(OR(U1061="Pending",U1061="On Hold"),"Open GRN (awaiting)",IF(AJ1061&lt;=1,"Within SLA",IF(ROUND(N(Y1061)/Assumptions!$C$5,3)=AJ1061,"Gate Wait",IF(ROUND(N(Z1061)/Assumptions!$C$6,3)=AJ1061,"Dock Wait",IF(ROUND(N(AA1061)/Assumptions!$C$7,3)=AJ1061,"Unloading",IF(ROUND(N(AB1061)/Assumptions!$C$8,3)=AJ1061,"Unload-to-QC Wait",IF(ROUND(N(AC1061)/Assumptions!$C$9,3)=AJ1061,"QC",IF(ROUND(N(AD1061)/Assumptions!$C$10,3)=AJ1061,"QC-to-GRN Wait",IF(ROUND(N(AE1061)/Assumptions!$C$11,3)=AJ1061,"GRN Processing",IF(ROUND(N(AF1061)/Assumptions!$C$12,3)=AJ1061,"GRN-to-Putaway Wait",IF(ROUND(N(AG1061)/Assumptions!$C$13,3)=AJ1061,"Putaway","Within SLA")))))))))))</f>
        <v>Gate Wait</v>
      </c>
    </row>
    <row r="1062" customFormat="false" ht="15" hidden="false" customHeight="false" outlineLevel="0" collapsed="false">
      <c r="A1062" s="0" t="s">
        <v>3225</v>
      </c>
      <c r="B1062" s="0" t="s">
        <v>3226</v>
      </c>
      <c r="C1062" s="0" t="s">
        <v>184</v>
      </c>
      <c r="D1062" s="0" t="s">
        <v>147</v>
      </c>
      <c r="E1062" s="0" t="s">
        <v>3227</v>
      </c>
      <c r="F1062" s="0" t="s">
        <v>177</v>
      </c>
      <c r="G1062" s="0" t="s">
        <v>150</v>
      </c>
      <c r="H1062" s="17" t="n">
        <v>46228.7166666667</v>
      </c>
      <c r="I1062" s="17" t="n">
        <v>46228.7305555556</v>
      </c>
      <c r="J1062" s="17" t="n">
        <v>46228.7361111111</v>
      </c>
      <c r="K1062" s="17" t="n">
        <v>46228.7569444445</v>
      </c>
      <c r="L1062" s="17" t="n">
        <v>46228.7604166667</v>
      </c>
      <c r="M1062" s="17" t="n">
        <v>46228.7909722222</v>
      </c>
      <c r="N1062" s="17" t="n">
        <v>46228.8111111111</v>
      </c>
      <c r="O1062" s="17" t="n">
        <v>46228.8555555556</v>
      </c>
      <c r="P1062" s="17" t="n">
        <v>46228.8680555556</v>
      </c>
      <c r="Q1062" s="17" t="n">
        <v>46228.8736111111</v>
      </c>
      <c r="R1062" s="0" t="n">
        <v>355</v>
      </c>
      <c r="S1062" s="0" t="n">
        <v>16</v>
      </c>
      <c r="T1062" s="0" t="n">
        <v>0</v>
      </c>
      <c r="U1062" s="18" t="s">
        <v>123</v>
      </c>
      <c r="V1062" s="18" t="s">
        <v>82</v>
      </c>
      <c r="W1062" s="0" t="str">
        <f aca="false">IF(AND(X1062&gt;=6,X1062&lt;14),"A",IF(AND(X1062&gt;=14,X1062&lt;22),"B","C"))</f>
        <v>B</v>
      </c>
      <c r="X1062" s="18" t="n">
        <f aca="false">HOUR(H1062)</f>
        <v>17</v>
      </c>
      <c r="Y1062" s="18" t="n">
        <f aca="false">ROUND((I1062-H1062)*1440,0)</f>
        <v>20</v>
      </c>
      <c r="Z1062" s="18" t="n">
        <f aca="false">ROUND((J1062-I1062)*1440,0)</f>
        <v>8</v>
      </c>
      <c r="AA1062" s="18" t="n">
        <f aca="false">ROUND((K1062-J1062)*1440,0)</f>
        <v>30</v>
      </c>
      <c r="AB1062" s="18" t="n">
        <f aca="false">ROUND((L1062-K1062)*1440,0)</f>
        <v>5</v>
      </c>
      <c r="AC1062" s="18" t="n">
        <f aca="false">ROUND((M1062-L1062)*1440,0)</f>
        <v>44</v>
      </c>
      <c r="AD1062" s="18" t="n">
        <f aca="false">IF(N1062="","",ROUND((N1062-M1062)*1440,0))</f>
        <v>29</v>
      </c>
      <c r="AE1062" s="18" t="n">
        <f aca="false">IF(O1062="","",ROUND((O1062-N1062)*1440,0))</f>
        <v>64</v>
      </c>
      <c r="AF1062" s="18" t="n">
        <f aca="false">IF(P1062="","",ROUND((P1062-O1062)*1440,0))</f>
        <v>18</v>
      </c>
      <c r="AG1062" s="18" t="n">
        <f aca="false">IF(Q1062="","",ROUND((Q1062-P1062)*1440,0))</f>
        <v>8</v>
      </c>
      <c r="AH1062" s="18" t="n">
        <f aca="false">IF(Q1062="","",ROUND((Q1062-H1062)*1440,0))</f>
        <v>226</v>
      </c>
      <c r="AI1062" s="19" t="n">
        <f aca="false">ROUND(IF(O1062="",Assumptions!$B$25-K1062,O1062-K1062)*24,1)</f>
        <v>2.4</v>
      </c>
      <c r="AJ1062" s="20" t="n">
        <f aca="false">ROUND(MAX(N(Y1062)/Assumptions!$C$5, N(Z1062)/Assumptions!$C$6, N(AA1062)/Assumptions!$C$7, N(AB1062)/Assumptions!$C$8, N(AC1062)/Assumptions!$C$9, N(AD1062)/Assumptions!$C$10, N(AE1062)/Assumptions!$C$11, N(AF1062)/Assumptions!$C$12, N(AG1062)/Assumptions!$C$13),3)</f>
        <v>1.422</v>
      </c>
      <c r="AK1062" s="0" t="str">
        <f aca="false">IF(OR(U1062="Pending",U1062="On Hold"),"Open GRN (awaiting)",IF(AJ1062&lt;=1,"Within SLA",IF(ROUND(N(Y1062)/Assumptions!$C$5,3)=AJ1062,"Gate Wait",IF(ROUND(N(Z1062)/Assumptions!$C$6,3)=AJ1062,"Dock Wait",IF(ROUND(N(AA1062)/Assumptions!$C$7,3)=AJ1062,"Unloading",IF(ROUND(N(AB1062)/Assumptions!$C$8,3)=AJ1062,"Unload-to-QC Wait",IF(ROUND(N(AC1062)/Assumptions!$C$9,3)=AJ1062,"QC",IF(ROUND(N(AD1062)/Assumptions!$C$10,3)=AJ1062,"QC-to-GRN Wait",IF(ROUND(N(AE1062)/Assumptions!$C$11,3)=AJ1062,"GRN Processing",IF(ROUND(N(AF1062)/Assumptions!$C$12,3)=AJ1062,"GRN-to-Putaway Wait",IF(ROUND(N(AG1062)/Assumptions!$C$13,3)=AJ1062,"Putaway","Within SLA")))))))))))</f>
        <v>GRN Processing</v>
      </c>
    </row>
    <row r="1063" customFormat="false" ht="15" hidden="false" customHeight="false" outlineLevel="0" collapsed="false">
      <c r="A1063" s="0" t="s">
        <v>3228</v>
      </c>
      <c r="B1063" s="0" t="s">
        <v>3229</v>
      </c>
      <c r="C1063" s="0" t="s">
        <v>126</v>
      </c>
      <c r="D1063" s="0" t="s">
        <v>147</v>
      </c>
      <c r="E1063" s="0" t="s">
        <v>3230</v>
      </c>
      <c r="F1063" s="0" t="s">
        <v>128</v>
      </c>
      <c r="G1063" s="0" t="s">
        <v>150</v>
      </c>
      <c r="H1063" s="17" t="n">
        <v>46228.7236111111</v>
      </c>
      <c r="I1063" s="17" t="n">
        <v>46228.7847222222</v>
      </c>
      <c r="J1063" s="17" t="n">
        <v>46228.79375</v>
      </c>
      <c r="K1063" s="17" t="n">
        <v>46228.825</v>
      </c>
      <c r="L1063" s="17" t="n">
        <v>46228.83125</v>
      </c>
      <c r="M1063" s="17" t="n">
        <v>46228.8597222222</v>
      </c>
      <c r="N1063" s="17" t="n">
        <v>46228.8708333333</v>
      </c>
      <c r="O1063" s="17" t="n">
        <v>46228.9076388889</v>
      </c>
      <c r="P1063" s="17" t="n">
        <v>46228.9173611111</v>
      </c>
      <c r="Q1063" s="17" t="n">
        <v>46228.9402777778</v>
      </c>
      <c r="R1063" s="0" t="n">
        <v>1102</v>
      </c>
      <c r="S1063" s="0" t="n">
        <v>0</v>
      </c>
      <c r="T1063" s="0" t="n">
        <v>0</v>
      </c>
      <c r="U1063" s="18" t="s">
        <v>130</v>
      </c>
      <c r="V1063" s="18" t="s">
        <v>139</v>
      </c>
      <c r="W1063" s="0" t="str">
        <f aca="false">IF(AND(X1063&gt;=6,X1063&lt;14),"A",IF(AND(X1063&gt;=14,X1063&lt;22),"B","C"))</f>
        <v>B</v>
      </c>
      <c r="X1063" s="18" t="n">
        <f aca="false">HOUR(H1063)</f>
        <v>17</v>
      </c>
      <c r="Y1063" s="18" t="n">
        <f aca="false">ROUND((I1063-H1063)*1440,0)</f>
        <v>88</v>
      </c>
      <c r="Z1063" s="18" t="n">
        <f aca="false">ROUND((J1063-I1063)*1440,0)</f>
        <v>13</v>
      </c>
      <c r="AA1063" s="18" t="n">
        <f aca="false">ROUND((K1063-J1063)*1440,0)</f>
        <v>45</v>
      </c>
      <c r="AB1063" s="18" t="n">
        <f aca="false">ROUND((L1063-K1063)*1440,0)</f>
        <v>9</v>
      </c>
      <c r="AC1063" s="18" t="n">
        <f aca="false">ROUND((M1063-L1063)*1440,0)</f>
        <v>41</v>
      </c>
      <c r="AD1063" s="18" t="n">
        <f aca="false">IF(N1063="","",ROUND((N1063-M1063)*1440,0))</f>
        <v>16</v>
      </c>
      <c r="AE1063" s="18" t="n">
        <f aca="false">IF(O1063="","",ROUND((O1063-N1063)*1440,0))</f>
        <v>53</v>
      </c>
      <c r="AF1063" s="18" t="n">
        <f aca="false">IF(P1063="","",ROUND((P1063-O1063)*1440,0))</f>
        <v>14</v>
      </c>
      <c r="AG1063" s="18" t="n">
        <f aca="false">IF(Q1063="","",ROUND((Q1063-P1063)*1440,0))</f>
        <v>33</v>
      </c>
      <c r="AH1063" s="18" t="n">
        <f aca="false">IF(Q1063="","",ROUND((Q1063-H1063)*1440,0))</f>
        <v>312</v>
      </c>
      <c r="AI1063" s="19" t="n">
        <f aca="false">ROUND(IF(O1063="",Assumptions!$B$25-K1063,O1063-K1063)*24,1)</f>
        <v>2</v>
      </c>
      <c r="AJ1063" s="20" t="n">
        <f aca="false">ROUND(MAX(N(Y1063)/Assumptions!$C$5, N(Z1063)/Assumptions!$C$6, N(AA1063)/Assumptions!$C$7, N(AB1063)/Assumptions!$C$8, N(AC1063)/Assumptions!$C$9, N(AD1063)/Assumptions!$C$10, N(AE1063)/Assumptions!$C$11, N(AF1063)/Assumptions!$C$12, N(AG1063)/Assumptions!$C$13),3)</f>
        <v>2.933</v>
      </c>
      <c r="AK1063" s="0" t="str">
        <f aca="false">IF(OR(U1063="Pending",U1063="On Hold"),"Open GRN (awaiting)",IF(AJ1063&lt;=1,"Within SLA",IF(ROUND(N(Y1063)/Assumptions!$C$5,3)=AJ1063,"Gate Wait",IF(ROUND(N(Z1063)/Assumptions!$C$6,3)=AJ1063,"Dock Wait",IF(ROUND(N(AA1063)/Assumptions!$C$7,3)=AJ1063,"Unloading",IF(ROUND(N(AB1063)/Assumptions!$C$8,3)=AJ1063,"Unload-to-QC Wait",IF(ROUND(N(AC1063)/Assumptions!$C$9,3)=AJ1063,"QC",IF(ROUND(N(AD1063)/Assumptions!$C$10,3)=AJ1063,"QC-to-GRN Wait",IF(ROUND(N(AE1063)/Assumptions!$C$11,3)=AJ1063,"GRN Processing",IF(ROUND(N(AF1063)/Assumptions!$C$12,3)=AJ1063,"GRN-to-Putaway Wait",IF(ROUND(N(AG1063)/Assumptions!$C$13,3)=AJ1063,"Putaway","Within SLA")))))))))))</f>
        <v>Gate Wait</v>
      </c>
    </row>
    <row r="1064" customFormat="false" ht="15" hidden="false" customHeight="false" outlineLevel="0" collapsed="false">
      <c r="A1064" s="0" t="s">
        <v>3231</v>
      </c>
      <c r="B1064" s="0" t="s">
        <v>3232</v>
      </c>
      <c r="C1064" s="0" t="s">
        <v>170</v>
      </c>
      <c r="D1064" s="0" t="s">
        <v>147</v>
      </c>
      <c r="E1064" s="0" t="s">
        <v>3233</v>
      </c>
      <c r="F1064" s="0" t="s">
        <v>172</v>
      </c>
      <c r="G1064" s="0" t="s">
        <v>150</v>
      </c>
      <c r="H1064" s="17" t="n">
        <v>46228.725</v>
      </c>
      <c r="I1064" s="17" t="n">
        <v>46228.7465277778</v>
      </c>
      <c r="J1064" s="17" t="n">
        <v>46228.7506944445</v>
      </c>
      <c r="K1064" s="17" t="n">
        <v>46228.7826388889</v>
      </c>
      <c r="L1064" s="17" t="n">
        <v>46228.7895833333</v>
      </c>
      <c r="M1064" s="17" t="n">
        <v>46228.7993055556</v>
      </c>
      <c r="N1064" s="17" t="n">
        <v>46228.8180555556</v>
      </c>
      <c r="O1064" s="17" t="n">
        <v>46228.8805555556</v>
      </c>
      <c r="P1064" s="17" t="n">
        <v>46228.8826388889</v>
      </c>
      <c r="Q1064" s="17" t="n">
        <v>46228.9166666667</v>
      </c>
      <c r="R1064" s="0" t="n">
        <v>445</v>
      </c>
      <c r="S1064" s="0" t="n">
        <v>0</v>
      </c>
      <c r="T1064" s="0" t="n">
        <v>0</v>
      </c>
      <c r="U1064" s="18" t="s">
        <v>130</v>
      </c>
      <c r="V1064" s="18" t="s">
        <v>156</v>
      </c>
      <c r="W1064" s="0" t="str">
        <f aca="false">IF(AND(X1064&gt;=6,X1064&lt;14),"A",IF(AND(X1064&gt;=14,X1064&lt;22),"B","C"))</f>
        <v>B</v>
      </c>
      <c r="X1064" s="18" t="n">
        <f aca="false">HOUR(H1064)</f>
        <v>17</v>
      </c>
      <c r="Y1064" s="18" t="n">
        <f aca="false">ROUND((I1064-H1064)*1440,0)</f>
        <v>31</v>
      </c>
      <c r="Z1064" s="18" t="n">
        <f aca="false">ROUND((J1064-I1064)*1440,0)</f>
        <v>6</v>
      </c>
      <c r="AA1064" s="18" t="n">
        <f aca="false">ROUND((K1064-J1064)*1440,0)</f>
        <v>46</v>
      </c>
      <c r="AB1064" s="18" t="n">
        <f aca="false">ROUND((L1064-K1064)*1440,0)</f>
        <v>10</v>
      </c>
      <c r="AC1064" s="18" t="n">
        <f aca="false">ROUND((M1064-L1064)*1440,0)</f>
        <v>14</v>
      </c>
      <c r="AD1064" s="18" t="n">
        <f aca="false">IF(N1064="","",ROUND((N1064-M1064)*1440,0))</f>
        <v>27</v>
      </c>
      <c r="AE1064" s="18" t="n">
        <f aca="false">IF(O1064="","",ROUND((O1064-N1064)*1440,0))</f>
        <v>90</v>
      </c>
      <c r="AF1064" s="18" t="n">
        <f aca="false">IF(P1064="","",ROUND((P1064-O1064)*1440,0))</f>
        <v>3</v>
      </c>
      <c r="AG1064" s="18" t="n">
        <f aca="false">IF(Q1064="","",ROUND((Q1064-P1064)*1440,0))</f>
        <v>49</v>
      </c>
      <c r="AH1064" s="18" t="n">
        <f aca="false">IF(Q1064="","",ROUND((Q1064-H1064)*1440,0))</f>
        <v>276</v>
      </c>
      <c r="AI1064" s="19" t="n">
        <f aca="false">ROUND(IF(O1064="",Assumptions!$B$25-K1064,O1064-K1064)*24,1)</f>
        <v>2.4</v>
      </c>
      <c r="AJ1064" s="20" t="n">
        <f aca="false">ROUND(MAX(N(Y1064)/Assumptions!$C$5, N(Z1064)/Assumptions!$C$6, N(AA1064)/Assumptions!$C$7, N(AB1064)/Assumptions!$C$8, N(AC1064)/Assumptions!$C$9, N(AD1064)/Assumptions!$C$10, N(AE1064)/Assumptions!$C$11, N(AF1064)/Assumptions!$C$12, N(AG1064)/Assumptions!$C$13),3)</f>
        <v>2</v>
      </c>
      <c r="AK1064" s="0" t="str">
        <f aca="false">IF(OR(U1064="Pending",U1064="On Hold"),"Open GRN (awaiting)",IF(AJ1064&lt;=1,"Within SLA",IF(ROUND(N(Y1064)/Assumptions!$C$5,3)=AJ1064,"Gate Wait",IF(ROUND(N(Z1064)/Assumptions!$C$6,3)=AJ1064,"Dock Wait",IF(ROUND(N(AA1064)/Assumptions!$C$7,3)=AJ1064,"Unloading",IF(ROUND(N(AB1064)/Assumptions!$C$8,3)=AJ1064,"Unload-to-QC Wait",IF(ROUND(N(AC1064)/Assumptions!$C$9,3)=AJ1064,"QC",IF(ROUND(N(AD1064)/Assumptions!$C$10,3)=AJ1064,"QC-to-GRN Wait",IF(ROUND(N(AE1064)/Assumptions!$C$11,3)=AJ1064,"GRN Processing",IF(ROUND(N(AF1064)/Assumptions!$C$12,3)=AJ1064,"GRN-to-Putaway Wait",IF(ROUND(N(AG1064)/Assumptions!$C$13,3)=AJ1064,"Putaway","Within SLA")))))))))))</f>
        <v>GRN Processing</v>
      </c>
    </row>
    <row r="1065" customFormat="false" ht="15" hidden="false" customHeight="false" outlineLevel="0" collapsed="false">
      <c r="A1065" s="0" t="s">
        <v>3234</v>
      </c>
      <c r="B1065" s="0" t="s">
        <v>3235</v>
      </c>
      <c r="C1065" s="0" t="s">
        <v>252</v>
      </c>
      <c r="D1065" s="0" t="s">
        <v>135</v>
      </c>
      <c r="E1065" s="0" t="s">
        <v>3236</v>
      </c>
      <c r="F1065" s="0" t="s">
        <v>155</v>
      </c>
      <c r="G1065" s="0" t="s">
        <v>178</v>
      </c>
      <c r="H1065" s="17" t="n">
        <v>46228.74375</v>
      </c>
      <c r="I1065" s="17" t="n">
        <v>46228.7854166667</v>
      </c>
      <c r="J1065" s="17" t="n">
        <v>46228.7909722222</v>
      </c>
      <c r="K1065" s="17" t="n">
        <v>46228.8097222222</v>
      </c>
      <c r="L1065" s="17" t="n">
        <v>46228.8131944445</v>
      </c>
      <c r="M1065" s="17" t="n">
        <v>46228.83125</v>
      </c>
      <c r="N1065" s="17" t="n">
        <v>46228.8986111111</v>
      </c>
      <c r="O1065" s="17" t="n">
        <v>46228.9256944444</v>
      </c>
      <c r="P1065" s="17" t="n">
        <v>46228.9416666667</v>
      </c>
      <c r="Q1065" s="17" t="n">
        <v>46228.9534722222</v>
      </c>
      <c r="R1065" s="0" t="n">
        <v>504</v>
      </c>
      <c r="S1065" s="0" t="n">
        <v>0</v>
      </c>
      <c r="T1065" s="0" t="n">
        <v>0</v>
      </c>
      <c r="U1065" s="18" t="s">
        <v>130</v>
      </c>
      <c r="V1065" s="18" t="s">
        <v>156</v>
      </c>
      <c r="W1065" s="0" t="str">
        <f aca="false">IF(AND(X1065&gt;=6,X1065&lt;14),"A",IF(AND(X1065&gt;=14,X1065&lt;22),"B","C"))</f>
        <v>B</v>
      </c>
      <c r="X1065" s="18" t="n">
        <f aca="false">HOUR(H1065)</f>
        <v>17</v>
      </c>
      <c r="Y1065" s="18" t="n">
        <f aca="false">ROUND((I1065-H1065)*1440,0)</f>
        <v>60</v>
      </c>
      <c r="Z1065" s="18" t="n">
        <f aca="false">ROUND((J1065-I1065)*1440,0)</f>
        <v>8</v>
      </c>
      <c r="AA1065" s="18" t="n">
        <f aca="false">ROUND((K1065-J1065)*1440,0)</f>
        <v>27</v>
      </c>
      <c r="AB1065" s="18" t="n">
        <f aca="false">ROUND((L1065-K1065)*1440,0)</f>
        <v>5</v>
      </c>
      <c r="AC1065" s="18" t="n">
        <f aca="false">ROUND((M1065-L1065)*1440,0)</f>
        <v>26</v>
      </c>
      <c r="AD1065" s="18" t="n">
        <f aca="false">IF(N1065="","",ROUND((N1065-M1065)*1440,0))</f>
        <v>97</v>
      </c>
      <c r="AE1065" s="18" t="n">
        <f aca="false">IF(O1065="","",ROUND((O1065-N1065)*1440,0))</f>
        <v>39</v>
      </c>
      <c r="AF1065" s="18" t="n">
        <f aca="false">IF(P1065="","",ROUND((P1065-O1065)*1440,0))</f>
        <v>23</v>
      </c>
      <c r="AG1065" s="18" t="n">
        <f aca="false">IF(Q1065="","",ROUND((Q1065-P1065)*1440,0))</f>
        <v>17</v>
      </c>
      <c r="AH1065" s="18" t="n">
        <f aca="false">IF(Q1065="","",ROUND((Q1065-H1065)*1440,0))</f>
        <v>302</v>
      </c>
      <c r="AI1065" s="19" t="n">
        <f aca="false">ROUND(IF(O1065="",Assumptions!$B$25-K1065,O1065-K1065)*24,1)</f>
        <v>2.8</v>
      </c>
      <c r="AJ1065" s="20" t="n">
        <f aca="false">ROUND(MAX(N(Y1065)/Assumptions!$C$5, N(Z1065)/Assumptions!$C$6, N(AA1065)/Assumptions!$C$7, N(AB1065)/Assumptions!$C$8, N(AC1065)/Assumptions!$C$9, N(AD1065)/Assumptions!$C$10, N(AE1065)/Assumptions!$C$11, N(AF1065)/Assumptions!$C$12, N(AG1065)/Assumptions!$C$13),3)</f>
        <v>3.233</v>
      </c>
      <c r="AK1065" s="0" t="str">
        <f aca="false">IF(OR(U1065="Pending",U1065="On Hold"),"Open GRN (awaiting)",IF(AJ1065&lt;=1,"Within SLA",IF(ROUND(N(Y1065)/Assumptions!$C$5,3)=AJ1065,"Gate Wait",IF(ROUND(N(Z1065)/Assumptions!$C$6,3)=AJ1065,"Dock Wait",IF(ROUND(N(AA1065)/Assumptions!$C$7,3)=AJ1065,"Unloading",IF(ROUND(N(AB1065)/Assumptions!$C$8,3)=AJ1065,"Unload-to-QC Wait",IF(ROUND(N(AC1065)/Assumptions!$C$9,3)=AJ1065,"QC",IF(ROUND(N(AD1065)/Assumptions!$C$10,3)=AJ1065,"QC-to-GRN Wait",IF(ROUND(N(AE1065)/Assumptions!$C$11,3)=AJ1065,"GRN Processing",IF(ROUND(N(AF1065)/Assumptions!$C$12,3)=AJ1065,"GRN-to-Putaway Wait",IF(ROUND(N(AG1065)/Assumptions!$C$13,3)=AJ1065,"Putaway","Within SLA")))))))))))</f>
        <v>QC-to-GRN Wait</v>
      </c>
    </row>
    <row r="1066" customFormat="false" ht="15" hidden="false" customHeight="false" outlineLevel="0" collapsed="false">
      <c r="A1066" s="0" t="s">
        <v>3237</v>
      </c>
      <c r="B1066" s="0" t="s">
        <v>3238</v>
      </c>
      <c r="C1066" s="0" t="s">
        <v>175</v>
      </c>
      <c r="D1066" s="0" t="s">
        <v>119</v>
      </c>
      <c r="E1066" s="0" t="s">
        <v>3239</v>
      </c>
      <c r="F1066" s="0" t="s">
        <v>177</v>
      </c>
      <c r="G1066" s="0" t="s">
        <v>122</v>
      </c>
      <c r="H1066" s="17" t="n">
        <v>46228.7472222222</v>
      </c>
      <c r="I1066" s="17" t="n">
        <v>46228.7652777778</v>
      </c>
      <c r="J1066" s="17" t="n">
        <v>46228.7708333333</v>
      </c>
      <c r="K1066" s="17" t="n">
        <v>46228.8138888889</v>
      </c>
      <c r="L1066" s="17" t="n">
        <v>46228.8208333333</v>
      </c>
      <c r="M1066" s="17" t="n">
        <v>46228.8340277778</v>
      </c>
      <c r="N1066" s="17" t="n">
        <v>46228.8965277778</v>
      </c>
      <c r="O1066" s="17" t="n">
        <v>46228.9090277778</v>
      </c>
      <c r="P1066" s="17" t="n">
        <v>46228.9159722222</v>
      </c>
      <c r="Q1066" s="17" t="n">
        <v>46228.9277777778</v>
      </c>
      <c r="R1066" s="0" t="n">
        <v>1042</v>
      </c>
      <c r="S1066" s="0" t="n">
        <v>0</v>
      </c>
      <c r="T1066" s="0" t="n">
        <v>0</v>
      </c>
      <c r="U1066" s="18" t="s">
        <v>130</v>
      </c>
      <c r="V1066" s="18" t="s">
        <v>156</v>
      </c>
      <c r="W1066" s="0" t="str">
        <f aca="false">IF(AND(X1066&gt;=6,X1066&lt;14),"A",IF(AND(X1066&gt;=14,X1066&lt;22),"B","C"))</f>
        <v>B</v>
      </c>
      <c r="X1066" s="18" t="n">
        <f aca="false">HOUR(H1066)</f>
        <v>17</v>
      </c>
      <c r="Y1066" s="18" t="n">
        <f aca="false">ROUND((I1066-H1066)*1440,0)</f>
        <v>26</v>
      </c>
      <c r="Z1066" s="18" t="n">
        <f aca="false">ROUND((J1066-I1066)*1440,0)</f>
        <v>8</v>
      </c>
      <c r="AA1066" s="18" t="n">
        <f aca="false">ROUND((K1066-J1066)*1440,0)</f>
        <v>62</v>
      </c>
      <c r="AB1066" s="18" t="n">
        <f aca="false">ROUND((L1066-K1066)*1440,0)</f>
        <v>10</v>
      </c>
      <c r="AC1066" s="18" t="n">
        <f aca="false">ROUND((M1066-L1066)*1440,0)</f>
        <v>19</v>
      </c>
      <c r="AD1066" s="18" t="n">
        <f aca="false">IF(N1066="","",ROUND((N1066-M1066)*1440,0))</f>
        <v>90</v>
      </c>
      <c r="AE1066" s="18" t="n">
        <f aca="false">IF(O1066="","",ROUND((O1066-N1066)*1440,0))</f>
        <v>18</v>
      </c>
      <c r="AF1066" s="18" t="n">
        <f aca="false">IF(P1066="","",ROUND((P1066-O1066)*1440,0))</f>
        <v>10</v>
      </c>
      <c r="AG1066" s="18" t="n">
        <f aca="false">IF(Q1066="","",ROUND((Q1066-P1066)*1440,0))</f>
        <v>17</v>
      </c>
      <c r="AH1066" s="18" t="n">
        <f aca="false">IF(Q1066="","",ROUND((Q1066-H1066)*1440,0))</f>
        <v>260</v>
      </c>
      <c r="AI1066" s="19" t="n">
        <f aca="false">ROUND(IF(O1066="",Assumptions!$B$25-K1066,O1066-K1066)*24,1)</f>
        <v>2.3</v>
      </c>
      <c r="AJ1066" s="20" t="n">
        <f aca="false">ROUND(MAX(N(Y1066)/Assumptions!$C$5, N(Z1066)/Assumptions!$C$6, N(AA1066)/Assumptions!$C$7, N(AB1066)/Assumptions!$C$8, N(AC1066)/Assumptions!$C$9, N(AD1066)/Assumptions!$C$10, N(AE1066)/Assumptions!$C$11, N(AF1066)/Assumptions!$C$12, N(AG1066)/Assumptions!$C$13),3)</f>
        <v>3</v>
      </c>
      <c r="AK1066" s="0" t="str">
        <f aca="false">IF(OR(U1066="Pending",U1066="On Hold"),"Open GRN (awaiting)",IF(AJ1066&lt;=1,"Within SLA",IF(ROUND(N(Y1066)/Assumptions!$C$5,3)=AJ1066,"Gate Wait",IF(ROUND(N(Z1066)/Assumptions!$C$6,3)=AJ1066,"Dock Wait",IF(ROUND(N(AA1066)/Assumptions!$C$7,3)=AJ1066,"Unloading",IF(ROUND(N(AB1066)/Assumptions!$C$8,3)=AJ1066,"Unload-to-QC Wait",IF(ROUND(N(AC1066)/Assumptions!$C$9,3)=AJ1066,"QC",IF(ROUND(N(AD1066)/Assumptions!$C$10,3)=AJ1066,"QC-to-GRN Wait",IF(ROUND(N(AE1066)/Assumptions!$C$11,3)=AJ1066,"GRN Processing",IF(ROUND(N(AF1066)/Assumptions!$C$12,3)=AJ1066,"GRN-to-Putaway Wait",IF(ROUND(N(AG1066)/Assumptions!$C$13,3)=AJ1066,"Putaway","Within SLA")))))))))))</f>
        <v>QC-to-GRN Wait</v>
      </c>
    </row>
    <row r="1067" customFormat="false" ht="15" hidden="false" customHeight="false" outlineLevel="0" collapsed="false">
      <c r="A1067" s="0" t="s">
        <v>3240</v>
      </c>
      <c r="B1067" s="0" t="s">
        <v>3241</v>
      </c>
      <c r="C1067" s="0" t="s">
        <v>118</v>
      </c>
      <c r="D1067" s="0" t="s">
        <v>147</v>
      </c>
      <c r="E1067" s="0" t="s">
        <v>2703</v>
      </c>
      <c r="F1067" s="0" t="s">
        <v>121</v>
      </c>
      <c r="G1067" s="0" t="s">
        <v>150</v>
      </c>
      <c r="H1067" s="17" t="n">
        <v>46228.7486111111</v>
      </c>
      <c r="I1067" s="17" t="n">
        <v>46228.7618055556</v>
      </c>
      <c r="J1067" s="17" t="n">
        <v>46228.7673611111</v>
      </c>
      <c r="K1067" s="17" t="n">
        <v>46228.7923611111</v>
      </c>
      <c r="L1067" s="17" t="n">
        <v>46228.8</v>
      </c>
      <c r="M1067" s="17" t="n">
        <v>46228.8111111111</v>
      </c>
      <c r="N1067" s="17" t="n">
        <v>46228.8527777778</v>
      </c>
      <c r="O1067" s="17" t="n">
        <v>46228.8638888889</v>
      </c>
      <c r="P1067" s="17" t="n">
        <v>46228.8861111111</v>
      </c>
      <c r="Q1067" s="17" t="n">
        <v>46228.9180555556</v>
      </c>
      <c r="R1067" s="0" t="n">
        <v>340</v>
      </c>
      <c r="S1067" s="0" t="n">
        <v>0</v>
      </c>
      <c r="T1067" s="0" t="n">
        <v>0</v>
      </c>
      <c r="U1067" s="18" t="s">
        <v>130</v>
      </c>
      <c r="V1067" s="18" t="s">
        <v>144</v>
      </c>
      <c r="W1067" s="0" t="str">
        <f aca="false">IF(AND(X1067&gt;=6,X1067&lt;14),"A",IF(AND(X1067&gt;=14,X1067&lt;22),"B","C"))</f>
        <v>B</v>
      </c>
      <c r="X1067" s="18" t="n">
        <f aca="false">HOUR(H1067)</f>
        <v>17</v>
      </c>
      <c r="Y1067" s="18" t="n">
        <f aca="false">ROUND((I1067-H1067)*1440,0)</f>
        <v>19</v>
      </c>
      <c r="Z1067" s="18" t="n">
        <f aca="false">ROUND((J1067-I1067)*1440,0)</f>
        <v>8</v>
      </c>
      <c r="AA1067" s="18" t="n">
        <f aca="false">ROUND((K1067-J1067)*1440,0)</f>
        <v>36</v>
      </c>
      <c r="AB1067" s="18" t="n">
        <f aca="false">ROUND((L1067-K1067)*1440,0)</f>
        <v>11</v>
      </c>
      <c r="AC1067" s="18" t="n">
        <f aca="false">ROUND((M1067-L1067)*1440,0)</f>
        <v>16</v>
      </c>
      <c r="AD1067" s="18" t="n">
        <f aca="false">IF(N1067="","",ROUND((N1067-M1067)*1440,0))</f>
        <v>60</v>
      </c>
      <c r="AE1067" s="18" t="n">
        <f aca="false">IF(O1067="","",ROUND((O1067-N1067)*1440,0))</f>
        <v>16</v>
      </c>
      <c r="AF1067" s="18" t="n">
        <f aca="false">IF(P1067="","",ROUND((P1067-O1067)*1440,0))</f>
        <v>32</v>
      </c>
      <c r="AG1067" s="18" t="n">
        <f aca="false">IF(Q1067="","",ROUND((Q1067-P1067)*1440,0))</f>
        <v>46</v>
      </c>
      <c r="AH1067" s="18" t="n">
        <f aca="false">IF(Q1067="","",ROUND((Q1067-H1067)*1440,0))</f>
        <v>244</v>
      </c>
      <c r="AI1067" s="19" t="n">
        <f aca="false">ROUND(IF(O1067="",Assumptions!$B$25-K1067,O1067-K1067)*24,1)</f>
        <v>1.7</v>
      </c>
      <c r="AJ1067" s="20" t="n">
        <f aca="false">ROUND(MAX(N(Y1067)/Assumptions!$C$5, N(Z1067)/Assumptions!$C$6, N(AA1067)/Assumptions!$C$7, N(AB1067)/Assumptions!$C$8, N(AC1067)/Assumptions!$C$9, N(AD1067)/Assumptions!$C$10, N(AE1067)/Assumptions!$C$11, N(AF1067)/Assumptions!$C$12, N(AG1067)/Assumptions!$C$13),3)</f>
        <v>2</v>
      </c>
      <c r="AK1067" s="0" t="str">
        <f aca="false">IF(OR(U1067="Pending",U1067="On Hold"),"Open GRN (awaiting)",IF(AJ1067&lt;=1,"Within SLA",IF(ROUND(N(Y1067)/Assumptions!$C$5,3)=AJ1067,"Gate Wait",IF(ROUND(N(Z1067)/Assumptions!$C$6,3)=AJ1067,"Dock Wait",IF(ROUND(N(AA1067)/Assumptions!$C$7,3)=AJ1067,"Unloading",IF(ROUND(N(AB1067)/Assumptions!$C$8,3)=AJ1067,"Unload-to-QC Wait",IF(ROUND(N(AC1067)/Assumptions!$C$9,3)=AJ1067,"QC",IF(ROUND(N(AD1067)/Assumptions!$C$10,3)=AJ1067,"QC-to-GRN Wait",IF(ROUND(N(AE1067)/Assumptions!$C$11,3)=AJ1067,"GRN Processing",IF(ROUND(N(AF1067)/Assumptions!$C$12,3)=AJ1067,"GRN-to-Putaway Wait",IF(ROUND(N(AG1067)/Assumptions!$C$13,3)=AJ1067,"Putaway","Within SLA")))))))))))</f>
        <v>QC-to-GRN Wait</v>
      </c>
    </row>
    <row r="1068" customFormat="false" ht="15" hidden="false" customHeight="false" outlineLevel="0" collapsed="false">
      <c r="A1068" s="0" t="s">
        <v>3242</v>
      </c>
      <c r="B1068" s="0" t="s">
        <v>3243</v>
      </c>
      <c r="C1068" s="0" t="s">
        <v>134</v>
      </c>
      <c r="D1068" s="0" t="s">
        <v>119</v>
      </c>
      <c r="E1068" s="0" t="s">
        <v>2806</v>
      </c>
      <c r="F1068" s="0" t="s">
        <v>121</v>
      </c>
      <c r="G1068" s="0" t="s">
        <v>129</v>
      </c>
      <c r="H1068" s="17" t="n">
        <v>46228.7638888889</v>
      </c>
      <c r="I1068" s="17" t="n">
        <v>46228.7701388889</v>
      </c>
      <c r="J1068" s="17" t="n">
        <v>46228.7736111111</v>
      </c>
      <c r="K1068" s="17" t="n">
        <v>46228.7847222222</v>
      </c>
      <c r="L1068" s="17" t="n">
        <v>46228.8027777778</v>
      </c>
      <c r="M1068" s="17" t="n">
        <v>46228.8180555556</v>
      </c>
      <c r="N1068" s="17" t="n">
        <v>46228.83125</v>
      </c>
      <c r="O1068" s="17" t="n">
        <v>46228.8430555556</v>
      </c>
      <c r="P1068" s="17" t="n">
        <v>46228.8527777778</v>
      </c>
      <c r="Q1068" s="17" t="n">
        <v>46228.8930555556</v>
      </c>
      <c r="R1068" s="0" t="n">
        <v>386</v>
      </c>
      <c r="S1068" s="0" t="n">
        <v>0</v>
      </c>
      <c r="T1068" s="0" t="n">
        <v>0</v>
      </c>
      <c r="U1068" s="18" t="s">
        <v>130</v>
      </c>
      <c r="V1068" s="18" t="s">
        <v>144</v>
      </c>
      <c r="W1068" s="0" t="str">
        <f aca="false">IF(AND(X1068&gt;=6,X1068&lt;14),"A",IF(AND(X1068&gt;=14,X1068&lt;22),"B","C"))</f>
        <v>B</v>
      </c>
      <c r="X1068" s="18" t="n">
        <f aca="false">HOUR(H1068)</f>
        <v>18</v>
      </c>
      <c r="Y1068" s="18" t="n">
        <f aca="false">ROUND((I1068-H1068)*1440,0)</f>
        <v>9</v>
      </c>
      <c r="Z1068" s="18" t="n">
        <f aca="false">ROUND((J1068-I1068)*1440,0)</f>
        <v>5</v>
      </c>
      <c r="AA1068" s="18" t="n">
        <f aca="false">ROUND((K1068-J1068)*1440,0)</f>
        <v>16</v>
      </c>
      <c r="AB1068" s="18" t="n">
        <f aca="false">ROUND((L1068-K1068)*1440,0)</f>
        <v>26</v>
      </c>
      <c r="AC1068" s="18" t="n">
        <f aca="false">ROUND((M1068-L1068)*1440,0)</f>
        <v>22</v>
      </c>
      <c r="AD1068" s="18" t="n">
        <f aca="false">IF(N1068="","",ROUND((N1068-M1068)*1440,0))</f>
        <v>19</v>
      </c>
      <c r="AE1068" s="18" t="n">
        <f aca="false">IF(O1068="","",ROUND((O1068-N1068)*1440,0))</f>
        <v>17</v>
      </c>
      <c r="AF1068" s="18" t="n">
        <f aca="false">IF(P1068="","",ROUND((P1068-O1068)*1440,0))</f>
        <v>14</v>
      </c>
      <c r="AG1068" s="18" t="n">
        <f aca="false">IF(Q1068="","",ROUND((Q1068-P1068)*1440,0))</f>
        <v>58</v>
      </c>
      <c r="AH1068" s="18" t="n">
        <f aca="false">IF(Q1068="","",ROUND((Q1068-H1068)*1440,0))</f>
        <v>186</v>
      </c>
      <c r="AI1068" s="19" t="n">
        <f aca="false">ROUND(IF(O1068="",Assumptions!$B$25-K1068,O1068-K1068)*24,1)</f>
        <v>1.4</v>
      </c>
      <c r="AJ1068" s="20" t="n">
        <f aca="false">ROUND(MAX(N(Y1068)/Assumptions!$C$5, N(Z1068)/Assumptions!$C$6, N(AA1068)/Assumptions!$C$7, N(AB1068)/Assumptions!$C$8, N(AC1068)/Assumptions!$C$9, N(AD1068)/Assumptions!$C$10, N(AE1068)/Assumptions!$C$11, N(AF1068)/Assumptions!$C$12, N(AG1068)/Assumptions!$C$13),3)</f>
        <v>1.733</v>
      </c>
      <c r="AK1068" s="0" t="str">
        <f aca="false">IF(OR(U1068="Pending",U1068="On Hold"),"Open GRN (awaiting)",IF(AJ1068&lt;=1,"Within SLA",IF(ROUND(N(Y1068)/Assumptions!$C$5,3)=AJ1068,"Gate Wait",IF(ROUND(N(Z1068)/Assumptions!$C$6,3)=AJ1068,"Dock Wait",IF(ROUND(N(AA1068)/Assumptions!$C$7,3)=AJ1068,"Unloading",IF(ROUND(N(AB1068)/Assumptions!$C$8,3)=AJ1068,"Unload-to-QC Wait",IF(ROUND(N(AC1068)/Assumptions!$C$9,3)=AJ1068,"QC",IF(ROUND(N(AD1068)/Assumptions!$C$10,3)=AJ1068,"QC-to-GRN Wait",IF(ROUND(N(AE1068)/Assumptions!$C$11,3)=AJ1068,"GRN Processing",IF(ROUND(N(AF1068)/Assumptions!$C$12,3)=AJ1068,"GRN-to-Putaway Wait",IF(ROUND(N(AG1068)/Assumptions!$C$13,3)=AJ1068,"Putaway","Within SLA")))))))))))</f>
        <v>Unload-to-QC Wait</v>
      </c>
    </row>
    <row r="1069" customFormat="false" ht="15" hidden="false" customHeight="false" outlineLevel="0" collapsed="false">
      <c r="A1069" s="0" t="s">
        <v>3244</v>
      </c>
      <c r="B1069" s="0" t="s">
        <v>3245</v>
      </c>
      <c r="C1069" s="0" t="s">
        <v>184</v>
      </c>
      <c r="D1069" s="0" t="s">
        <v>135</v>
      </c>
      <c r="E1069" s="0" t="s">
        <v>3246</v>
      </c>
      <c r="F1069" s="0" t="s">
        <v>177</v>
      </c>
      <c r="G1069" s="0" t="s">
        <v>178</v>
      </c>
      <c r="H1069" s="17" t="n">
        <v>46228.7659722222</v>
      </c>
      <c r="I1069" s="17" t="n">
        <v>46228.7729166667</v>
      </c>
      <c r="J1069" s="17" t="n">
        <v>46228.7819444445</v>
      </c>
      <c r="K1069" s="17" t="n">
        <v>46228.8006944444</v>
      </c>
      <c r="L1069" s="17" t="n">
        <v>46228.8069444444</v>
      </c>
      <c r="M1069" s="17" t="n">
        <v>46228.8368055556</v>
      </c>
      <c r="N1069" s="17" t="n">
        <v>46229.0333333333</v>
      </c>
      <c r="O1069" s="17" t="n">
        <v>46229.1770833333</v>
      </c>
      <c r="P1069" s="17" t="n">
        <v>46229.1875</v>
      </c>
      <c r="Q1069" s="17" t="n">
        <v>46229.1923611111</v>
      </c>
      <c r="R1069" s="0" t="n">
        <v>132</v>
      </c>
      <c r="S1069" s="0" t="n">
        <v>9</v>
      </c>
      <c r="T1069" s="0" t="n">
        <v>0</v>
      </c>
      <c r="U1069" s="18" t="s">
        <v>123</v>
      </c>
      <c r="V1069" s="18" t="s">
        <v>131</v>
      </c>
      <c r="W1069" s="0" t="str">
        <f aca="false">IF(AND(X1069&gt;=6,X1069&lt;14),"A",IF(AND(X1069&gt;=14,X1069&lt;22),"B","C"))</f>
        <v>B</v>
      </c>
      <c r="X1069" s="18" t="n">
        <f aca="false">HOUR(H1069)</f>
        <v>18</v>
      </c>
      <c r="Y1069" s="18" t="n">
        <f aca="false">ROUND((I1069-H1069)*1440,0)</f>
        <v>10</v>
      </c>
      <c r="Z1069" s="18" t="n">
        <f aca="false">ROUND((J1069-I1069)*1440,0)</f>
        <v>13</v>
      </c>
      <c r="AA1069" s="18" t="n">
        <f aca="false">ROUND((K1069-J1069)*1440,0)</f>
        <v>27</v>
      </c>
      <c r="AB1069" s="18" t="n">
        <f aca="false">ROUND((L1069-K1069)*1440,0)</f>
        <v>9</v>
      </c>
      <c r="AC1069" s="18" t="n">
        <f aca="false">ROUND((M1069-L1069)*1440,0)</f>
        <v>43</v>
      </c>
      <c r="AD1069" s="18" t="n">
        <f aca="false">IF(N1069="","",ROUND((N1069-M1069)*1440,0))</f>
        <v>283</v>
      </c>
      <c r="AE1069" s="18" t="n">
        <f aca="false">IF(O1069="","",ROUND((O1069-N1069)*1440,0))</f>
        <v>207</v>
      </c>
      <c r="AF1069" s="18" t="n">
        <f aca="false">IF(P1069="","",ROUND((P1069-O1069)*1440,0))</f>
        <v>15</v>
      </c>
      <c r="AG1069" s="18" t="n">
        <f aca="false">IF(Q1069="","",ROUND((Q1069-P1069)*1440,0))</f>
        <v>7</v>
      </c>
      <c r="AH1069" s="18" t="n">
        <f aca="false">IF(Q1069="","",ROUND((Q1069-H1069)*1440,0))</f>
        <v>614</v>
      </c>
      <c r="AI1069" s="19" t="n">
        <f aca="false">ROUND(IF(O1069="",Assumptions!$B$25-K1069,O1069-K1069)*24,1)</f>
        <v>9</v>
      </c>
      <c r="AJ1069" s="20" t="n">
        <f aca="false">ROUND(MAX(N(Y1069)/Assumptions!$C$5, N(Z1069)/Assumptions!$C$6, N(AA1069)/Assumptions!$C$7, N(AB1069)/Assumptions!$C$8, N(AC1069)/Assumptions!$C$9, N(AD1069)/Assumptions!$C$10, N(AE1069)/Assumptions!$C$11, N(AF1069)/Assumptions!$C$12, N(AG1069)/Assumptions!$C$13),3)</f>
        <v>9.433</v>
      </c>
      <c r="AK1069" s="0" t="str">
        <f aca="false">IF(OR(U1069="Pending",U1069="On Hold"),"Open GRN (awaiting)",IF(AJ1069&lt;=1,"Within SLA",IF(ROUND(N(Y1069)/Assumptions!$C$5,3)=AJ1069,"Gate Wait",IF(ROUND(N(Z1069)/Assumptions!$C$6,3)=AJ1069,"Dock Wait",IF(ROUND(N(AA1069)/Assumptions!$C$7,3)=AJ1069,"Unloading",IF(ROUND(N(AB1069)/Assumptions!$C$8,3)=AJ1069,"Unload-to-QC Wait",IF(ROUND(N(AC1069)/Assumptions!$C$9,3)=AJ1069,"QC",IF(ROUND(N(AD1069)/Assumptions!$C$10,3)=AJ1069,"QC-to-GRN Wait",IF(ROUND(N(AE1069)/Assumptions!$C$11,3)=AJ1069,"GRN Processing",IF(ROUND(N(AF1069)/Assumptions!$C$12,3)=AJ1069,"GRN-to-Putaway Wait",IF(ROUND(N(AG1069)/Assumptions!$C$13,3)=AJ1069,"Putaway","Within SLA")))))))))))</f>
        <v>QC-to-GRN Wait</v>
      </c>
    </row>
    <row r="1070" customFormat="false" ht="15" hidden="false" customHeight="false" outlineLevel="0" collapsed="false">
      <c r="A1070" s="0" t="s">
        <v>3247</v>
      </c>
      <c r="B1070" s="0" t="s">
        <v>3248</v>
      </c>
      <c r="C1070" s="0" t="s">
        <v>184</v>
      </c>
      <c r="D1070" s="0" t="s">
        <v>119</v>
      </c>
      <c r="E1070" s="0" t="s">
        <v>3249</v>
      </c>
      <c r="F1070" s="0" t="s">
        <v>177</v>
      </c>
      <c r="G1070" s="0" t="s">
        <v>122</v>
      </c>
      <c r="H1070" s="17" t="n">
        <v>46228.8222222222</v>
      </c>
      <c r="I1070" s="17" t="n">
        <v>46228.8340277778</v>
      </c>
      <c r="J1070" s="17" t="n">
        <v>46228.8381944444</v>
      </c>
      <c r="K1070" s="17" t="n">
        <v>46228.8527777778</v>
      </c>
      <c r="L1070" s="17" t="n">
        <v>46228.8645833333</v>
      </c>
      <c r="M1070" s="17" t="n">
        <v>46228.8854166667</v>
      </c>
      <c r="N1070" s="17" t="n">
        <v>46228.8881944444</v>
      </c>
      <c r="O1070" s="17" t="n">
        <v>46228.9131944445</v>
      </c>
      <c r="P1070" s="17" t="n">
        <v>46228.9222222222</v>
      </c>
      <c r="Q1070" s="17" t="n">
        <v>46228.9479166667</v>
      </c>
      <c r="R1070" s="0" t="n">
        <v>155</v>
      </c>
      <c r="S1070" s="0" t="n">
        <v>0</v>
      </c>
      <c r="T1070" s="0" t="n">
        <v>0</v>
      </c>
      <c r="U1070" s="18" t="s">
        <v>130</v>
      </c>
      <c r="V1070" s="18" t="s">
        <v>144</v>
      </c>
      <c r="W1070" s="0" t="str">
        <f aca="false">IF(AND(X1070&gt;=6,X1070&lt;14),"A",IF(AND(X1070&gt;=14,X1070&lt;22),"B","C"))</f>
        <v>B</v>
      </c>
      <c r="X1070" s="18" t="n">
        <f aca="false">HOUR(H1070)</f>
        <v>19</v>
      </c>
      <c r="Y1070" s="18" t="n">
        <f aca="false">ROUND((I1070-H1070)*1440,0)</f>
        <v>17</v>
      </c>
      <c r="Z1070" s="18" t="n">
        <f aca="false">ROUND((J1070-I1070)*1440,0)</f>
        <v>6</v>
      </c>
      <c r="AA1070" s="18" t="n">
        <f aca="false">ROUND((K1070-J1070)*1440,0)</f>
        <v>21</v>
      </c>
      <c r="AB1070" s="18" t="n">
        <f aca="false">ROUND((L1070-K1070)*1440,0)</f>
        <v>17</v>
      </c>
      <c r="AC1070" s="18" t="n">
        <f aca="false">ROUND((M1070-L1070)*1440,0)</f>
        <v>30</v>
      </c>
      <c r="AD1070" s="18" t="n">
        <f aca="false">IF(N1070="","",ROUND((N1070-M1070)*1440,0))</f>
        <v>4</v>
      </c>
      <c r="AE1070" s="18" t="n">
        <f aca="false">IF(O1070="","",ROUND((O1070-N1070)*1440,0))</f>
        <v>36</v>
      </c>
      <c r="AF1070" s="18" t="n">
        <f aca="false">IF(P1070="","",ROUND((P1070-O1070)*1440,0))</f>
        <v>13</v>
      </c>
      <c r="AG1070" s="18" t="n">
        <f aca="false">IF(Q1070="","",ROUND((Q1070-P1070)*1440,0))</f>
        <v>37</v>
      </c>
      <c r="AH1070" s="18" t="n">
        <f aca="false">IF(Q1070="","",ROUND((Q1070-H1070)*1440,0))</f>
        <v>181</v>
      </c>
      <c r="AI1070" s="19" t="n">
        <f aca="false">ROUND(IF(O1070="",Assumptions!$B$25-K1070,O1070-K1070)*24,1)</f>
        <v>1.5</v>
      </c>
      <c r="AJ1070" s="20" t="n">
        <f aca="false">ROUND(MAX(N(Y1070)/Assumptions!$C$5, N(Z1070)/Assumptions!$C$6, N(AA1070)/Assumptions!$C$7, N(AB1070)/Assumptions!$C$8, N(AC1070)/Assumptions!$C$9, N(AD1070)/Assumptions!$C$10, N(AE1070)/Assumptions!$C$11, N(AF1070)/Assumptions!$C$12, N(AG1070)/Assumptions!$C$13),3)</f>
        <v>1.133</v>
      </c>
      <c r="AK1070" s="0" t="str">
        <f aca="false">IF(OR(U1070="Pending",U1070="On Hold"),"Open GRN (awaiting)",IF(AJ1070&lt;=1,"Within SLA",IF(ROUND(N(Y1070)/Assumptions!$C$5,3)=AJ1070,"Gate Wait",IF(ROUND(N(Z1070)/Assumptions!$C$6,3)=AJ1070,"Dock Wait",IF(ROUND(N(AA1070)/Assumptions!$C$7,3)=AJ1070,"Unloading",IF(ROUND(N(AB1070)/Assumptions!$C$8,3)=AJ1070,"Unload-to-QC Wait",IF(ROUND(N(AC1070)/Assumptions!$C$9,3)=AJ1070,"QC",IF(ROUND(N(AD1070)/Assumptions!$C$10,3)=AJ1070,"QC-to-GRN Wait",IF(ROUND(N(AE1070)/Assumptions!$C$11,3)=AJ1070,"GRN Processing",IF(ROUND(N(AF1070)/Assumptions!$C$12,3)=AJ1070,"GRN-to-Putaway Wait",IF(ROUND(N(AG1070)/Assumptions!$C$13,3)=AJ1070,"Putaway","Within SLA")))))))))))</f>
        <v>Unload-to-QC Wait</v>
      </c>
    </row>
    <row r="1071" customFormat="false" ht="15" hidden="false" customHeight="false" outlineLevel="0" collapsed="false">
      <c r="A1071" s="0" t="s">
        <v>3250</v>
      </c>
      <c r="B1071" s="0" t="s">
        <v>3251</v>
      </c>
      <c r="C1071" s="0" t="s">
        <v>159</v>
      </c>
      <c r="D1071" s="0" t="s">
        <v>147</v>
      </c>
      <c r="E1071" s="0" t="s">
        <v>3252</v>
      </c>
      <c r="F1071" s="0" t="s">
        <v>128</v>
      </c>
      <c r="G1071" s="0" t="s">
        <v>167</v>
      </c>
      <c r="H1071" s="17" t="n">
        <v>46228.85625</v>
      </c>
      <c r="I1071" s="17" t="n">
        <v>46228.8708333333</v>
      </c>
      <c r="J1071" s="17" t="n">
        <v>46228.8722222222</v>
      </c>
      <c r="K1071" s="17" t="n">
        <v>46228.9055555556</v>
      </c>
      <c r="L1071" s="17" t="n">
        <v>46228.9125</v>
      </c>
      <c r="M1071" s="17" t="n">
        <v>46228.9465277778</v>
      </c>
      <c r="N1071" s="17" t="n">
        <v>46228.9534722222</v>
      </c>
      <c r="O1071" s="17" t="n">
        <v>46229.0173611111</v>
      </c>
      <c r="P1071" s="17" t="n">
        <v>46229.05</v>
      </c>
      <c r="Q1071" s="17" t="n">
        <v>46229.0583333333</v>
      </c>
      <c r="R1071" s="0" t="n">
        <v>1109</v>
      </c>
      <c r="S1071" s="0" t="n">
        <v>0</v>
      </c>
      <c r="T1071" s="0" t="n">
        <v>0</v>
      </c>
      <c r="U1071" s="18" t="s">
        <v>130</v>
      </c>
      <c r="V1071" s="18" t="s">
        <v>144</v>
      </c>
      <c r="W1071" s="0" t="str">
        <f aca="false">IF(AND(X1071&gt;=6,X1071&lt;14),"A",IF(AND(X1071&gt;=14,X1071&lt;22),"B","C"))</f>
        <v>B</v>
      </c>
      <c r="X1071" s="18" t="n">
        <f aca="false">HOUR(H1071)</f>
        <v>20</v>
      </c>
      <c r="Y1071" s="18" t="n">
        <f aca="false">ROUND((I1071-H1071)*1440,0)</f>
        <v>21</v>
      </c>
      <c r="Z1071" s="18" t="n">
        <f aca="false">ROUND((J1071-I1071)*1440,0)</f>
        <v>2</v>
      </c>
      <c r="AA1071" s="18" t="n">
        <f aca="false">ROUND((K1071-J1071)*1440,0)</f>
        <v>48</v>
      </c>
      <c r="AB1071" s="18" t="n">
        <f aca="false">ROUND((L1071-K1071)*1440,0)</f>
        <v>10</v>
      </c>
      <c r="AC1071" s="18" t="n">
        <f aca="false">ROUND((M1071-L1071)*1440,0)</f>
        <v>49</v>
      </c>
      <c r="AD1071" s="18" t="n">
        <f aca="false">IF(N1071="","",ROUND((N1071-M1071)*1440,0))</f>
        <v>10</v>
      </c>
      <c r="AE1071" s="18" t="n">
        <f aca="false">IF(O1071="","",ROUND((O1071-N1071)*1440,0))</f>
        <v>92</v>
      </c>
      <c r="AF1071" s="18" t="n">
        <f aca="false">IF(P1071="","",ROUND((P1071-O1071)*1440,0))</f>
        <v>47</v>
      </c>
      <c r="AG1071" s="18" t="n">
        <f aca="false">IF(Q1071="","",ROUND((Q1071-P1071)*1440,0))</f>
        <v>12</v>
      </c>
      <c r="AH1071" s="18" t="n">
        <f aca="false">IF(Q1071="","",ROUND((Q1071-H1071)*1440,0))</f>
        <v>291</v>
      </c>
      <c r="AI1071" s="19" t="n">
        <f aca="false">ROUND(IF(O1071="",Assumptions!$B$25-K1071,O1071-K1071)*24,1)</f>
        <v>2.7</v>
      </c>
      <c r="AJ1071" s="20" t="n">
        <f aca="false">ROUND(MAX(N(Y1071)/Assumptions!$C$5, N(Z1071)/Assumptions!$C$6, N(AA1071)/Assumptions!$C$7, N(AB1071)/Assumptions!$C$8, N(AC1071)/Assumptions!$C$9, N(AD1071)/Assumptions!$C$10, N(AE1071)/Assumptions!$C$11, N(AF1071)/Assumptions!$C$12, N(AG1071)/Assumptions!$C$13),3)</f>
        <v>2.35</v>
      </c>
      <c r="AK1071" s="0" t="str">
        <f aca="false">IF(OR(U1071="Pending",U1071="On Hold"),"Open GRN (awaiting)",IF(AJ1071&lt;=1,"Within SLA",IF(ROUND(N(Y1071)/Assumptions!$C$5,3)=AJ1071,"Gate Wait",IF(ROUND(N(Z1071)/Assumptions!$C$6,3)=AJ1071,"Dock Wait",IF(ROUND(N(AA1071)/Assumptions!$C$7,3)=AJ1071,"Unloading",IF(ROUND(N(AB1071)/Assumptions!$C$8,3)=AJ1071,"Unload-to-QC Wait",IF(ROUND(N(AC1071)/Assumptions!$C$9,3)=AJ1071,"QC",IF(ROUND(N(AD1071)/Assumptions!$C$10,3)=AJ1071,"QC-to-GRN Wait",IF(ROUND(N(AE1071)/Assumptions!$C$11,3)=AJ1071,"GRN Processing",IF(ROUND(N(AF1071)/Assumptions!$C$12,3)=AJ1071,"GRN-to-Putaway Wait",IF(ROUND(N(AG1071)/Assumptions!$C$13,3)=AJ1071,"Putaway","Within SLA")))))))))))</f>
        <v>GRN-to-Putaway Wait</v>
      </c>
    </row>
    <row r="1072" customFormat="false" ht="15" hidden="false" customHeight="false" outlineLevel="0" collapsed="false">
      <c r="A1072" s="0" t="s">
        <v>3253</v>
      </c>
      <c r="B1072" s="0" t="s">
        <v>3254</v>
      </c>
      <c r="C1072" s="0" t="s">
        <v>286</v>
      </c>
      <c r="D1072" s="0" t="s">
        <v>147</v>
      </c>
      <c r="E1072" s="0" t="s">
        <v>3255</v>
      </c>
      <c r="F1072" s="0" t="s">
        <v>155</v>
      </c>
      <c r="G1072" s="0" t="s">
        <v>167</v>
      </c>
      <c r="H1072" s="17" t="n">
        <v>46230.2583333333</v>
      </c>
      <c r="I1072" s="17" t="n">
        <v>46230.2743055556</v>
      </c>
      <c r="J1072" s="17" t="n">
        <v>46230.2798611111</v>
      </c>
      <c r="K1072" s="17" t="n">
        <v>46230.30625</v>
      </c>
      <c r="L1072" s="17" t="n">
        <v>46230.3145833333</v>
      </c>
      <c r="M1072" s="17" t="n">
        <v>46230.3333333333</v>
      </c>
      <c r="N1072" s="17" t="n">
        <v>46230.3395833333</v>
      </c>
      <c r="O1072" s="17" t="n">
        <v>46230.3576388889</v>
      </c>
      <c r="P1072" s="17" t="n">
        <v>46230.3770833333</v>
      </c>
      <c r="Q1072" s="17" t="n">
        <v>46230.3854166667</v>
      </c>
      <c r="R1072" s="0" t="n">
        <v>432</v>
      </c>
      <c r="S1072" s="0" t="n">
        <v>0</v>
      </c>
      <c r="T1072" s="0" t="n">
        <v>0</v>
      </c>
      <c r="U1072" s="18" t="s">
        <v>130</v>
      </c>
      <c r="V1072" s="18" t="s">
        <v>144</v>
      </c>
      <c r="W1072" s="0" t="str">
        <f aca="false">IF(AND(X1072&gt;=6,X1072&lt;14),"A",IF(AND(X1072&gt;=14,X1072&lt;22),"B","C"))</f>
        <v>A</v>
      </c>
      <c r="X1072" s="18" t="n">
        <f aca="false">HOUR(H1072)</f>
        <v>6</v>
      </c>
      <c r="Y1072" s="18" t="n">
        <f aca="false">ROUND((I1072-H1072)*1440,0)</f>
        <v>23</v>
      </c>
      <c r="Z1072" s="18" t="n">
        <f aca="false">ROUND((J1072-I1072)*1440,0)</f>
        <v>8</v>
      </c>
      <c r="AA1072" s="18" t="n">
        <f aca="false">ROUND((K1072-J1072)*1440,0)</f>
        <v>38</v>
      </c>
      <c r="AB1072" s="18" t="n">
        <f aca="false">ROUND((L1072-K1072)*1440,0)</f>
        <v>12</v>
      </c>
      <c r="AC1072" s="18" t="n">
        <f aca="false">ROUND((M1072-L1072)*1440,0)</f>
        <v>27</v>
      </c>
      <c r="AD1072" s="18" t="n">
        <f aca="false">IF(N1072="","",ROUND((N1072-M1072)*1440,0))</f>
        <v>9</v>
      </c>
      <c r="AE1072" s="18" t="n">
        <f aca="false">IF(O1072="","",ROUND((O1072-N1072)*1440,0))</f>
        <v>26</v>
      </c>
      <c r="AF1072" s="18" t="n">
        <f aca="false">IF(P1072="","",ROUND((P1072-O1072)*1440,0))</f>
        <v>28</v>
      </c>
      <c r="AG1072" s="18" t="n">
        <f aca="false">IF(Q1072="","",ROUND((Q1072-P1072)*1440,0))</f>
        <v>12</v>
      </c>
      <c r="AH1072" s="18" t="n">
        <f aca="false">IF(Q1072="","",ROUND((Q1072-H1072)*1440,0))</f>
        <v>183</v>
      </c>
      <c r="AI1072" s="19" t="n">
        <f aca="false">ROUND(IF(O1072="",Assumptions!$B$25-K1072,O1072-K1072)*24,1)</f>
        <v>1.2</v>
      </c>
      <c r="AJ1072" s="20" t="n">
        <f aca="false">ROUND(MAX(N(Y1072)/Assumptions!$C$5, N(Z1072)/Assumptions!$C$6, N(AA1072)/Assumptions!$C$7, N(AB1072)/Assumptions!$C$8, N(AC1072)/Assumptions!$C$9, N(AD1072)/Assumptions!$C$10, N(AE1072)/Assumptions!$C$11, N(AF1072)/Assumptions!$C$12, N(AG1072)/Assumptions!$C$13),3)</f>
        <v>1.4</v>
      </c>
      <c r="AK1072" s="0" t="str">
        <f aca="false">IF(OR(U1072="Pending",U1072="On Hold"),"Open GRN (awaiting)",IF(AJ1072&lt;=1,"Within SLA",IF(ROUND(N(Y1072)/Assumptions!$C$5,3)=AJ1072,"Gate Wait",IF(ROUND(N(Z1072)/Assumptions!$C$6,3)=AJ1072,"Dock Wait",IF(ROUND(N(AA1072)/Assumptions!$C$7,3)=AJ1072,"Unloading",IF(ROUND(N(AB1072)/Assumptions!$C$8,3)=AJ1072,"Unload-to-QC Wait",IF(ROUND(N(AC1072)/Assumptions!$C$9,3)=AJ1072,"QC",IF(ROUND(N(AD1072)/Assumptions!$C$10,3)=AJ1072,"QC-to-GRN Wait",IF(ROUND(N(AE1072)/Assumptions!$C$11,3)=AJ1072,"GRN Processing",IF(ROUND(N(AF1072)/Assumptions!$C$12,3)=AJ1072,"GRN-to-Putaway Wait",IF(ROUND(N(AG1072)/Assumptions!$C$13,3)=AJ1072,"Putaway","Within SLA")))))))))))</f>
        <v>GRN-to-Putaway Wait</v>
      </c>
    </row>
    <row r="1073" customFormat="false" ht="15" hidden="false" customHeight="false" outlineLevel="0" collapsed="false">
      <c r="A1073" s="0" t="s">
        <v>3256</v>
      </c>
      <c r="B1073" s="0" t="s">
        <v>3257</v>
      </c>
      <c r="C1073" s="0" t="s">
        <v>184</v>
      </c>
      <c r="D1073" s="0" t="s">
        <v>147</v>
      </c>
      <c r="E1073" s="0" t="s">
        <v>3258</v>
      </c>
      <c r="F1073" s="0" t="s">
        <v>177</v>
      </c>
      <c r="G1073" s="0" t="s">
        <v>167</v>
      </c>
      <c r="H1073" s="17" t="n">
        <v>46230.3166666667</v>
      </c>
      <c r="I1073" s="17" t="n">
        <v>46230.3395833333</v>
      </c>
      <c r="J1073" s="17" t="n">
        <v>46230.3465277778</v>
      </c>
      <c r="K1073" s="17" t="n">
        <v>46230.3673611111</v>
      </c>
      <c r="L1073" s="17" t="n">
        <v>46230.375</v>
      </c>
      <c r="M1073" s="17" t="n">
        <v>46230.4013888889</v>
      </c>
      <c r="N1073" s="17" t="n">
        <v>46230.4270833333</v>
      </c>
      <c r="O1073" s="17" t="n">
        <v>46230.4548611111</v>
      </c>
      <c r="P1073" s="17" t="n">
        <v>46230.4638888889</v>
      </c>
      <c r="Q1073" s="17" t="n">
        <v>46230.4763888889</v>
      </c>
      <c r="R1073" s="0" t="n">
        <v>764</v>
      </c>
      <c r="S1073" s="0" t="n">
        <v>0</v>
      </c>
      <c r="T1073" s="0" t="n">
        <v>0</v>
      </c>
      <c r="U1073" s="18" t="s">
        <v>130</v>
      </c>
      <c r="V1073" s="18" t="s">
        <v>144</v>
      </c>
      <c r="W1073" s="0" t="str">
        <f aca="false">IF(AND(X1073&gt;=6,X1073&lt;14),"A",IF(AND(X1073&gt;=14,X1073&lt;22),"B","C"))</f>
        <v>A</v>
      </c>
      <c r="X1073" s="18" t="n">
        <f aca="false">HOUR(H1073)</f>
        <v>7</v>
      </c>
      <c r="Y1073" s="18" t="n">
        <f aca="false">ROUND((I1073-H1073)*1440,0)</f>
        <v>33</v>
      </c>
      <c r="Z1073" s="18" t="n">
        <f aca="false">ROUND((J1073-I1073)*1440,0)</f>
        <v>10</v>
      </c>
      <c r="AA1073" s="18" t="n">
        <f aca="false">ROUND((K1073-J1073)*1440,0)</f>
        <v>30</v>
      </c>
      <c r="AB1073" s="18" t="n">
        <f aca="false">ROUND((L1073-K1073)*1440,0)</f>
        <v>11</v>
      </c>
      <c r="AC1073" s="18" t="n">
        <f aca="false">ROUND((M1073-L1073)*1440,0)</f>
        <v>38</v>
      </c>
      <c r="AD1073" s="18" t="n">
        <f aca="false">IF(N1073="","",ROUND((N1073-M1073)*1440,0))</f>
        <v>37</v>
      </c>
      <c r="AE1073" s="18" t="n">
        <f aca="false">IF(O1073="","",ROUND((O1073-N1073)*1440,0))</f>
        <v>40</v>
      </c>
      <c r="AF1073" s="18" t="n">
        <f aca="false">IF(P1073="","",ROUND((P1073-O1073)*1440,0))</f>
        <v>13</v>
      </c>
      <c r="AG1073" s="18" t="n">
        <f aca="false">IF(Q1073="","",ROUND((Q1073-P1073)*1440,0))</f>
        <v>18</v>
      </c>
      <c r="AH1073" s="18" t="n">
        <f aca="false">IF(Q1073="","",ROUND((Q1073-H1073)*1440,0))</f>
        <v>230</v>
      </c>
      <c r="AI1073" s="19" t="n">
        <f aca="false">ROUND(IF(O1073="",Assumptions!$B$25-K1073,O1073-K1073)*24,1)</f>
        <v>2.1</v>
      </c>
      <c r="AJ1073" s="20" t="n">
        <f aca="false">ROUND(MAX(N(Y1073)/Assumptions!$C$5, N(Z1073)/Assumptions!$C$6, N(AA1073)/Assumptions!$C$7, N(AB1073)/Assumptions!$C$8, N(AC1073)/Assumptions!$C$9, N(AD1073)/Assumptions!$C$10, N(AE1073)/Assumptions!$C$11, N(AF1073)/Assumptions!$C$12, N(AG1073)/Assumptions!$C$13),3)</f>
        <v>1.233</v>
      </c>
      <c r="AK1073" s="0" t="str">
        <f aca="false">IF(OR(U1073="Pending",U1073="On Hold"),"Open GRN (awaiting)",IF(AJ1073&lt;=1,"Within SLA",IF(ROUND(N(Y1073)/Assumptions!$C$5,3)=AJ1073,"Gate Wait",IF(ROUND(N(Z1073)/Assumptions!$C$6,3)=AJ1073,"Dock Wait",IF(ROUND(N(AA1073)/Assumptions!$C$7,3)=AJ1073,"Unloading",IF(ROUND(N(AB1073)/Assumptions!$C$8,3)=AJ1073,"Unload-to-QC Wait",IF(ROUND(N(AC1073)/Assumptions!$C$9,3)=AJ1073,"QC",IF(ROUND(N(AD1073)/Assumptions!$C$10,3)=AJ1073,"QC-to-GRN Wait",IF(ROUND(N(AE1073)/Assumptions!$C$11,3)=AJ1073,"GRN Processing",IF(ROUND(N(AF1073)/Assumptions!$C$12,3)=AJ1073,"GRN-to-Putaway Wait",IF(ROUND(N(AG1073)/Assumptions!$C$13,3)=AJ1073,"Putaway","Within SLA")))))))))))</f>
        <v>QC-to-GRN Wait</v>
      </c>
    </row>
    <row r="1074" customFormat="false" ht="15" hidden="false" customHeight="false" outlineLevel="0" collapsed="false">
      <c r="A1074" s="0" t="s">
        <v>3259</v>
      </c>
      <c r="B1074" s="0" t="s">
        <v>3260</v>
      </c>
      <c r="C1074" s="0" t="s">
        <v>252</v>
      </c>
      <c r="D1074" s="0" t="s">
        <v>135</v>
      </c>
      <c r="E1074" s="0" t="s">
        <v>3261</v>
      </c>
      <c r="F1074" s="0" t="s">
        <v>155</v>
      </c>
      <c r="G1074" s="0" t="s">
        <v>178</v>
      </c>
      <c r="H1074" s="17" t="n">
        <v>46230.3256944444</v>
      </c>
      <c r="I1074" s="17" t="n">
        <v>46230.3388888889</v>
      </c>
      <c r="J1074" s="17" t="n">
        <v>46230.3444444445</v>
      </c>
      <c r="K1074" s="17" t="n">
        <v>46230.3652777778</v>
      </c>
      <c r="L1074" s="17" t="n">
        <v>46230.375</v>
      </c>
      <c r="M1074" s="17" t="n">
        <v>46230.4138888889</v>
      </c>
      <c r="N1074" s="17" t="n">
        <v>46230.4444444445</v>
      </c>
      <c r="O1074" s="17" t="n">
        <v>46230.55625</v>
      </c>
      <c r="P1074" s="17" t="n">
        <v>46230.5770833333</v>
      </c>
      <c r="Q1074" s="17" t="n">
        <v>46230.6020833333</v>
      </c>
      <c r="R1074" s="0" t="n">
        <v>550</v>
      </c>
      <c r="S1074" s="0" t="n">
        <v>6</v>
      </c>
      <c r="T1074" s="0" t="n">
        <v>0</v>
      </c>
      <c r="U1074" s="18" t="s">
        <v>123</v>
      </c>
      <c r="V1074" s="18" t="s">
        <v>82</v>
      </c>
      <c r="W1074" s="0" t="str">
        <f aca="false">IF(AND(X1074&gt;=6,X1074&lt;14),"A",IF(AND(X1074&gt;=14,X1074&lt;22),"B","C"))</f>
        <v>A</v>
      </c>
      <c r="X1074" s="18" t="n">
        <f aca="false">HOUR(H1074)</f>
        <v>7</v>
      </c>
      <c r="Y1074" s="18" t="n">
        <f aca="false">ROUND((I1074-H1074)*1440,0)</f>
        <v>19</v>
      </c>
      <c r="Z1074" s="18" t="n">
        <f aca="false">ROUND((J1074-I1074)*1440,0)</f>
        <v>8</v>
      </c>
      <c r="AA1074" s="18" t="n">
        <f aca="false">ROUND((K1074-J1074)*1440,0)</f>
        <v>30</v>
      </c>
      <c r="AB1074" s="18" t="n">
        <f aca="false">ROUND((L1074-K1074)*1440,0)</f>
        <v>14</v>
      </c>
      <c r="AC1074" s="18" t="n">
        <f aca="false">ROUND((M1074-L1074)*1440,0)</f>
        <v>56</v>
      </c>
      <c r="AD1074" s="18" t="n">
        <f aca="false">IF(N1074="","",ROUND((N1074-M1074)*1440,0))</f>
        <v>44</v>
      </c>
      <c r="AE1074" s="18" t="n">
        <f aca="false">IF(O1074="","",ROUND((O1074-N1074)*1440,0))</f>
        <v>161</v>
      </c>
      <c r="AF1074" s="18" t="n">
        <f aca="false">IF(P1074="","",ROUND((P1074-O1074)*1440,0))</f>
        <v>30</v>
      </c>
      <c r="AG1074" s="18" t="n">
        <f aca="false">IF(Q1074="","",ROUND((Q1074-P1074)*1440,0))</f>
        <v>36</v>
      </c>
      <c r="AH1074" s="18" t="n">
        <f aca="false">IF(Q1074="","",ROUND((Q1074-H1074)*1440,0))</f>
        <v>398</v>
      </c>
      <c r="AI1074" s="19" t="n">
        <f aca="false">ROUND(IF(O1074="",Assumptions!$B$25-K1074,O1074-K1074)*24,1)</f>
        <v>4.6</v>
      </c>
      <c r="AJ1074" s="20" t="n">
        <f aca="false">ROUND(MAX(N(Y1074)/Assumptions!$C$5, N(Z1074)/Assumptions!$C$6, N(AA1074)/Assumptions!$C$7, N(AB1074)/Assumptions!$C$8, N(AC1074)/Assumptions!$C$9, N(AD1074)/Assumptions!$C$10, N(AE1074)/Assumptions!$C$11, N(AF1074)/Assumptions!$C$12, N(AG1074)/Assumptions!$C$13),3)</f>
        <v>3.578</v>
      </c>
      <c r="AK1074" s="0" t="str">
        <f aca="false">IF(OR(U1074="Pending",U1074="On Hold"),"Open GRN (awaiting)",IF(AJ1074&lt;=1,"Within SLA",IF(ROUND(N(Y1074)/Assumptions!$C$5,3)=AJ1074,"Gate Wait",IF(ROUND(N(Z1074)/Assumptions!$C$6,3)=AJ1074,"Dock Wait",IF(ROUND(N(AA1074)/Assumptions!$C$7,3)=AJ1074,"Unloading",IF(ROUND(N(AB1074)/Assumptions!$C$8,3)=AJ1074,"Unload-to-QC Wait",IF(ROUND(N(AC1074)/Assumptions!$C$9,3)=AJ1074,"QC",IF(ROUND(N(AD1074)/Assumptions!$C$10,3)=AJ1074,"QC-to-GRN Wait",IF(ROUND(N(AE1074)/Assumptions!$C$11,3)=AJ1074,"GRN Processing",IF(ROUND(N(AF1074)/Assumptions!$C$12,3)=AJ1074,"GRN-to-Putaway Wait",IF(ROUND(N(AG1074)/Assumptions!$C$13,3)=AJ1074,"Putaway","Within SLA")))))))))))</f>
        <v>GRN Processing</v>
      </c>
    </row>
    <row r="1075" customFormat="false" ht="15" hidden="false" customHeight="false" outlineLevel="0" collapsed="false">
      <c r="A1075" s="0" t="s">
        <v>3262</v>
      </c>
      <c r="B1075" s="0" t="s">
        <v>3263</v>
      </c>
      <c r="C1075" s="0" t="s">
        <v>252</v>
      </c>
      <c r="D1075" s="0" t="s">
        <v>147</v>
      </c>
      <c r="E1075" s="0" t="s">
        <v>2797</v>
      </c>
      <c r="F1075" s="0" t="s">
        <v>155</v>
      </c>
      <c r="G1075" s="0" t="s">
        <v>150</v>
      </c>
      <c r="H1075" s="17" t="n">
        <v>46230.3395833333</v>
      </c>
      <c r="I1075" s="17" t="n">
        <v>46230.3631944444</v>
      </c>
      <c r="J1075" s="17" t="n">
        <v>46230.3715277778</v>
      </c>
      <c r="K1075" s="17" t="n">
        <v>46230.4270833333</v>
      </c>
      <c r="L1075" s="17" t="n">
        <v>46230.4388888889</v>
      </c>
      <c r="M1075" s="17" t="n">
        <v>46230.4618055556</v>
      </c>
      <c r="N1075" s="17" t="n">
        <v>46230.5041666667</v>
      </c>
      <c r="O1075" s="17" t="n">
        <v>46230.5222222222</v>
      </c>
      <c r="P1075" s="17" t="n">
        <v>46230.55</v>
      </c>
      <c r="Q1075" s="17" t="n">
        <v>46230.5583333333</v>
      </c>
      <c r="R1075" s="0" t="n">
        <v>952</v>
      </c>
      <c r="S1075" s="0" t="n">
        <v>0</v>
      </c>
      <c r="T1075" s="0" t="n">
        <v>0</v>
      </c>
      <c r="U1075" s="18" t="s">
        <v>130</v>
      </c>
      <c r="V1075" s="18" t="s">
        <v>144</v>
      </c>
      <c r="W1075" s="0" t="str">
        <f aca="false">IF(AND(X1075&gt;=6,X1075&lt;14),"A",IF(AND(X1075&gt;=14,X1075&lt;22),"B","C"))</f>
        <v>A</v>
      </c>
      <c r="X1075" s="18" t="n">
        <f aca="false">HOUR(H1075)</f>
        <v>8</v>
      </c>
      <c r="Y1075" s="18" t="n">
        <f aca="false">ROUND((I1075-H1075)*1440,0)</f>
        <v>34</v>
      </c>
      <c r="Z1075" s="18" t="n">
        <f aca="false">ROUND((J1075-I1075)*1440,0)</f>
        <v>12</v>
      </c>
      <c r="AA1075" s="18" t="n">
        <f aca="false">ROUND((K1075-J1075)*1440,0)</f>
        <v>80</v>
      </c>
      <c r="AB1075" s="18" t="n">
        <f aca="false">ROUND((L1075-K1075)*1440,0)</f>
        <v>17</v>
      </c>
      <c r="AC1075" s="18" t="n">
        <f aca="false">ROUND((M1075-L1075)*1440,0)</f>
        <v>33</v>
      </c>
      <c r="AD1075" s="18" t="n">
        <f aca="false">IF(N1075="","",ROUND((N1075-M1075)*1440,0))</f>
        <v>61</v>
      </c>
      <c r="AE1075" s="18" t="n">
        <f aca="false">IF(O1075="","",ROUND((O1075-N1075)*1440,0))</f>
        <v>26</v>
      </c>
      <c r="AF1075" s="18" t="n">
        <f aca="false">IF(P1075="","",ROUND((P1075-O1075)*1440,0))</f>
        <v>40</v>
      </c>
      <c r="AG1075" s="18" t="n">
        <f aca="false">IF(Q1075="","",ROUND((Q1075-P1075)*1440,0))</f>
        <v>12</v>
      </c>
      <c r="AH1075" s="18" t="n">
        <f aca="false">IF(Q1075="","",ROUND((Q1075-H1075)*1440,0))</f>
        <v>315</v>
      </c>
      <c r="AI1075" s="19" t="n">
        <f aca="false">ROUND(IF(O1075="",Assumptions!$B$25-K1075,O1075-K1075)*24,1)</f>
        <v>2.3</v>
      </c>
      <c r="AJ1075" s="20" t="n">
        <f aca="false">ROUND(MAX(N(Y1075)/Assumptions!$C$5, N(Z1075)/Assumptions!$C$6, N(AA1075)/Assumptions!$C$7, N(AB1075)/Assumptions!$C$8, N(AC1075)/Assumptions!$C$9, N(AD1075)/Assumptions!$C$10, N(AE1075)/Assumptions!$C$11, N(AF1075)/Assumptions!$C$12, N(AG1075)/Assumptions!$C$13),3)</f>
        <v>2.033</v>
      </c>
      <c r="AK1075" s="0" t="str">
        <f aca="false">IF(OR(U1075="Pending",U1075="On Hold"),"Open GRN (awaiting)",IF(AJ1075&lt;=1,"Within SLA",IF(ROUND(N(Y1075)/Assumptions!$C$5,3)=AJ1075,"Gate Wait",IF(ROUND(N(Z1075)/Assumptions!$C$6,3)=AJ1075,"Dock Wait",IF(ROUND(N(AA1075)/Assumptions!$C$7,3)=AJ1075,"Unloading",IF(ROUND(N(AB1075)/Assumptions!$C$8,3)=AJ1075,"Unload-to-QC Wait",IF(ROUND(N(AC1075)/Assumptions!$C$9,3)=AJ1075,"QC",IF(ROUND(N(AD1075)/Assumptions!$C$10,3)=AJ1075,"QC-to-GRN Wait",IF(ROUND(N(AE1075)/Assumptions!$C$11,3)=AJ1075,"GRN Processing",IF(ROUND(N(AF1075)/Assumptions!$C$12,3)=AJ1075,"GRN-to-Putaway Wait",IF(ROUND(N(AG1075)/Assumptions!$C$13,3)=AJ1075,"Putaway","Within SLA")))))))))))</f>
        <v>QC-to-GRN Wait</v>
      </c>
    </row>
    <row r="1076" customFormat="false" ht="15" hidden="false" customHeight="false" outlineLevel="0" collapsed="false">
      <c r="A1076" s="0" t="s">
        <v>3264</v>
      </c>
      <c r="B1076" s="0" t="s">
        <v>3265</v>
      </c>
      <c r="C1076" s="0" t="s">
        <v>126</v>
      </c>
      <c r="D1076" s="0" t="s">
        <v>119</v>
      </c>
      <c r="E1076" s="0" t="s">
        <v>3230</v>
      </c>
      <c r="F1076" s="0" t="s">
        <v>128</v>
      </c>
      <c r="G1076" s="0" t="s">
        <v>122</v>
      </c>
      <c r="H1076" s="17" t="n">
        <v>46230.3465277778</v>
      </c>
      <c r="I1076" s="17" t="n">
        <v>46230.3638888889</v>
      </c>
      <c r="J1076" s="17" t="n">
        <v>46230.3763888889</v>
      </c>
      <c r="K1076" s="17" t="n">
        <v>46230.4631944444</v>
      </c>
      <c r="L1076" s="17" t="n">
        <v>46230.4694444445</v>
      </c>
      <c r="M1076" s="17" t="n">
        <v>46230.4902777778</v>
      </c>
      <c r="N1076" s="17" t="n">
        <v>46230.5368055556</v>
      </c>
      <c r="O1076" s="17" t="n">
        <v>46230.5701388889</v>
      </c>
      <c r="P1076" s="17" t="n">
        <v>46230.5763888889</v>
      </c>
      <c r="Q1076" s="17" t="n">
        <v>46230.5847222222</v>
      </c>
      <c r="R1076" s="0" t="n">
        <v>1356</v>
      </c>
      <c r="S1076" s="0" t="n">
        <v>0</v>
      </c>
      <c r="T1076" s="0" t="n">
        <v>0</v>
      </c>
      <c r="U1076" s="18" t="s">
        <v>130</v>
      </c>
      <c r="V1076" s="18" t="s">
        <v>156</v>
      </c>
      <c r="W1076" s="0" t="str">
        <f aca="false">IF(AND(X1076&gt;=6,X1076&lt;14),"A",IF(AND(X1076&gt;=14,X1076&lt;22),"B","C"))</f>
        <v>A</v>
      </c>
      <c r="X1076" s="18" t="n">
        <f aca="false">HOUR(H1076)</f>
        <v>8</v>
      </c>
      <c r="Y1076" s="18" t="n">
        <f aca="false">ROUND((I1076-H1076)*1440,0)</f>
        <v>25</v>
      </c>
      <c r="Z1076" s="18" t="n">
        <f aca="false">ROUND((J1076-I1076)*1440,0)</f>
        <v>18</v>
      </c>
      <c r="AA1076" s="18" t="n">
        <f aca="false">ROUND((K1076-J1076)*1440,0)</f>
        <v>125</v>
      </c>
      <c r="AB1076" s="18" t="n">
        <f aca="false">ROUND((L1076-K1076)*1440,0)</f>
        <v>9</v>
      </c>
      <c r="AC1076" s="18" t="n">
        <f aca="false">ROUND((M1076-L1076)*1440,0)</f>
        <v>30</v>
      </c>
      <c r="AD1076" s="18" t="n">
        <f aca="false">IF(N1076="","",ROUND((N1076-M1076)*1440,0))</f>
        <v>67</v>
      </c>
      <c r="AE1076" s="18" t="n">
        <f aca="false">IF(O1076="","",ROUND((O1076-N1076)*1440,0))</f>
        <v>48</v>
      </c>
      <c r="AF1076" s="18" t="n">
        <f aca="false">IF(P1076="","",ROUND((P1076-O1076)*1440,0))</f>
        <v>9</v>
      </c>
      <c r="AG1076" s="18" t="n">
        <f aca="false">IF(Q1076="","",ROUND((Q1076-P1076)*1440,0))</f>
        <v>12</v>
      </c>
      <c r="AH1076" s="18" t="n">
        <f aca="false">IF(Q1076="","",ROUND((Q1076-H1076)*1440,0))</f>
        <v>343</v>
      </c>
      <c r="AI1076" s="19" t="n">
        <f aca="false">ROUND(IF(O1076="",Assumptions!$B$25-K1076,O1076-K1076)*24,1)</f>
        <v>2.6</v>
      </c>
      <c r="AJ1076" s="20" t="n">
        <f aca="false">ROUND(MAX(N(Y1076)/Assumptions!$C$5, N(Z1076)/Assumptions!$C$6, N(AA1076)/Assumptions!$C$7, N(AB1076)/Assumptions!$C$8, N(AC1076)/Assumptions!$C$9, N(AD1076)/Assumptions!$C$10, N(AE1076)/Assumptions!$C$11, N(AF1076)/Assumptions!$C$12, N(AG1076)/Assumptions!$C$13),3)</f>
        <v>2.233</v>
      </c>
      <c r="AK1076" s="0" t="str">
        <f aca="false">IF(OR(U1076="Pending",U1076="On Hold"),"Open GRN (awaiting)",IF(AJ1076&lt;=1,"Within SLA",IF(ROUND(N(Y1076)/Assumptions!$C$5,3)=AJ1076,"Gate Wait",IF(ROUND(N(Z1076)/Assumptions!$C$6,3)=AJ1076,"Dock Wait",IF(ROUND(N(AA1076)/Assumptions!$C$7,3)=AJ1076,"Unloading",IF(ROUND(N(AB1076)/Assumptions!$C$8,3)=AJ1076,"Unload-to-QC Wait",IF(ROUND(N(AC1076)/Assumptions!$C$9,3)=AJ1076,"QC",IF(ROUND(N(AD1076)/Assumptions!$C$10,3)=AJ1076,"QC-to-GRN Wait",IF(ROUND(N(AE1076)/Assumptions!$C$11,3)=AJ1076,"GRN Processing",IF(ROUND(N(AF1076)/Assumptions!$C$12,3)=AJ1076,"GRN-to-Putaway Wait",IF(ROUND(N(AG1076)/Assumptions!$C$13,3)=AJ1076,"Putaway","Within SLA")))))))))))</f>
        <v>QC-to-GRN Wait</v>
      </c>
    </row>
    <row r="1077" customFormat="false" ht="15" hidden="false" customHeight="false" outlineLevel="0" collapsed="false">
      <c r="A1077" s="0" t="s">
        <v>3266</v>
      </c>
      <c r="B1077" s="0" t="s">
        <v>3267</v>
      </c>
      <c r="C1077" s="0" t="s">
        <v>118</v>
      </c>
      <c r="D1077" s="0" t="s">
        <v>135</v>
      </c>
      <c r="E1077" s="0" t="s">
        <v>2175</v>
      </c>
      <c r="F1077" s="0" t="s">
        <v>121</v>
      </c>
      <c r="G1077" s="0" t="s">
        <v>138</v>
      </c>
      <c r="H1077" s="17" t="n">
        <v>46230.3743055556</v>
      </c>
      <c r="I1077" s="17" t="n">
        <v>46230.3881944444</v>
      </c>
      <c r="J1077" s="17" t="n">
        <v>46230.3923611111</v>
      </c>
      <c r="K1077" s="17" t="n">
        <v>46230.4145833333</v>
      </c>
      <c r="L1077" s="17" t="n">
        <v>46230.4326388889</v>
      </c>
      <c r="M1077" s="17" t="n">
        <v>46230.4465277778</v>
      </c>
      <c r="N1077" s="17" t="n">
        <v>46230.4694444445</v>
      </c>
      <c r="O1077" s="17" t="n">
        <v>46230.7479166667</v>
      </c>
      <c r="P1077" s="17" t="n">
        <v>46230.7611111111</v>
      </c>
      <c r="Q1077" s="17" t="n">
        <v>46230.7680555556</v>
      </c>
      <c r="R1077" s="0" t="n">
        <v>142</v>
      </c>
      <c r="S1077" s="0" t="n">
        <v>0</v>
      </c>
      <c r="T1077" s="0" t="n">
        <v>0</v>
      </c>
      <c r="U1077" s="18" t="s">
        <v>130</v>
      </c>
      <c r="V1077" s="18" t="s">
        <v>156</v>
      </c>
      <c r="W1077" s="0" t="str">
        <f aca="false">IF(AND(X1077&gt;=6,X1077&lt;14),"A",IF(AND(X1077&gt;=14,X1077&lt;22),"B","C"))</f>
        <v>A</v>
      </c>
      <c r="X1077" s="18" t="n">
        <f aca="false">HOUR(H1077)</f>
        <v>8</v>
      </c>
      <c r="Y1077" s="18" t="n">
        <f aca="false">ROUND((I1077-H1077)*1440,0)</f>
        <v>20</v>
      </c>
      <c r="Z1077" s="18" t="n">
        <f aca="false">ROUND((J1077-I1077)*1440,0)</f>
        <v>6</v>
      </c>
      <c r="AA1077" s="18" t="n">
        <f aca="false">ROUND((K1077-J1077)*1440,0)</f>
        <v>32</v>
      </c>
      <c r="AB1077" s="18" t="n">
        <f aca="false">ROUND((L1077-K1077)*1440,0)</f>
        <v>26</v>
      </c>
      <c r="AC1077" s="18" t="n">
        <f aca="false">ROUND((M1077-L1077)*1440,0)</f>
        <v>20</v>
      </c>
      <c r="AD1077" s="18" t="n">
        <f aca="false">IF(N1077="","",ROUND((N1077-M1077)*1440,0))</f>
        <v>33</v>
      </c>
      <c r="AE1077" s="18" t="n">
        <f aca="false">IF(O1077="","",ROUND((O1077-N1077)*1440,0))</f>
        <v>401</v>
      </c>
      <c r="AF1077" s="18" t="n">
        <f aca="false">IF(P1077="","",ROUND((P1077-O1077)*1440,0))</f>
        <v>19</v>
      </c>
      <c r="AG1077" s="18" t="n">
        <f aca="false">IF(Q1077="","",ROUND((Q1077-P1077)*1440,0))</f>
        <v>10</v>
      </c>
      <c r="AH1077" s="18" t="n">
        <f aca="false">IF(Q1077="","",ROUND((Q1077-H1077)*1440,0))</f>
        <v>567</v>
      </c>
      <c r="AI1077" s="19" t="n">
        <f aca="false">ROUND(IF(O1077="",Assumptions!$B$25-K1077,O1077-K1077)*24,1)</f>
        <v>8</v>
      </c>
      <c r="AJ1077" s="20" t="n">
        <f aca="false">ROUND(MAX(N(Y1077)/Assumptions!$C$5, N(Z1077)/Assumptions!$C$6, N(AA1077)/Assumptions!$C$7, N(AB1077)/Assumptions!$C$8, N(AC1077)/Assumptions!$C$9, N(AD1077)/Assumptions!$C$10, N(AE1077)/Assumptions!$C$11, N(AF1077)/Assumptions!$C$12, N(AG1077)/Assumptions!$C$13),3)</f>
        <v>8.911</v>
      </c>
      <c r="AK1077" s="0" t="str">
        <f aca="false">IF(OR(U1077="Pending",U1077="On Hold"),"Open GRN (awaiting)",IF(AJ1077&lt;=1,"Within SLA",IF(ROUND(N(Y1077)/Assumptions!$C$5,3)=AJ1077,"Gate Wait",IF(ROUND(N(Z1077)/Assumptions!$C$6,3)=AJ1077,"Dock Wait",IF(ROUND(N(AA1077)/Assumptions!$C$7,3)=AJ1077,"Unloading",IF(ROUND(N(AB1077)/Assumptions!$C$8,3)=AJ1077,"Unload-to-QC Wait",IF(ROUND(N(AC1077)/Assumptions!$C$9,3)=AJ1077,"QC",IF(ROUND(N(AD1077)/Assumptions!$C$10,3)=AJ1077,"QC-to-GRN Wait",IF(ROUND(N(AE1077)/Assumptions!$C$11,3)=AJ1077,"GRN Processing",IF(ROUND(N(AF1077)/Assumptions!$C$12,3)=AJ1077,"GRN-to-Putaway Wait",IF(ROUND(N(AG1077)/Assumptions!$C$13,3)=AJ1077,"Putaway","Within SLA")))))))))))</f>
        <v>GRN Processing</v>
      </c>
    </row>
    <row r="1078" customFormat="false" ht="15" hidden="false" customHeight="false" outlineLevel="0" collapsed="false">
      <c r="A1078" s="0" t="s">
        <v>3268</v>
      </c>
      <c r="B1078" s="0" t="s">
        <v>3269</v>
      </c>
      <c r="C1078" s="0" t="s">
        <v>126</v>
      </c>
      <c r="D1078" s="0" t="s">
        <v>135</v>
      </c>
      <c r="E1078" s="0" t="s">
        <v>3270</v>
      </c>
      <c r="F1078" s="0" t="s">
        <v>128</v>
      </c>
      <c r="G1078" s="0" t="s">
        <v>138</v>
      </c>
      <c r="H1078" s="17" t="n">
        <v>46230.3826388889</v>
      </c>
      <c r="I1078" s="17" t="n">
        <v>46230.39375</v>
      </c>
      <c r="J1078" s="17" t="n">
        <v>46230.4013888889</v>
      </c>
      <c r="K1078" s="17" t="n">
        <v>46230.4409722222</v>
      </c>
      <c r="L1078" s="17" t="n">
        <v>46230.4597222222</v>
      </c>
      <c r="M1078" s="17" t="n">
        <v>46230.4791666667</v>
      </c>
      <c r="N1078" s="17" t="n">
        <v>46230.4833333333</v>
      </c>
      <c r="O1078" s="17" t="n">
        <v>46230.5208333333</v>
      </c>
      <c r="P1078" s="17" t="n">
        <v>46230.5333333333</v>
      </c>
      <c r="Q1078" s="17" t="n">
        <v>46230.5444444444</v>
      </c>
      <c r="R1078" s="0" t="n">
        <v>624</v>
      </c>
      <c r="S1078" s="0" t="n">
        <v>0</v>
      </c>
      <c r="T1078" s="0" t="n">
        <v>0</v>
      </c>
      <c r="U1078" s="18" t="s">
        <v>130</v>
      </c>
      <c r="V1078" s="18" t="s">
        <v>144</v>
      </c>
      <c r="W1078" s="0" t="str">
        <f aca="false">IF(AND(X1078&gt;=6,X1078&lt;14),"A",IF(AND(X1078&gt;=14,X1078&lt;22),"B","C"))</f>
        <v>A</v>
      </c>
      <c r="X1078" s="18" t="n">
        <f aca="false">HOUR(H1078)</f>
        <v>9</v>
      </c>
      <c r="Y1078" s="18" t="n">
        <f aca="false">ROUND((I1078-H1078)*1440,0)</f>
        <v>16</v>
      </c>
      <c r="Z1078" s="18" t="n">
        <f aca="false">ROUND((J1078-I1078)*1440,0)</f>
        <v>11</v>
      </c>
      <c r="AA1078" s="18" t="n">
        <f aca="false">ROUND((K1078-J1078)*1440,0)</f>
        <v>57</v>
      </c>
      <c r="AB1078" s="18" t="n">
        <f aca="false">ROUND((L1078-K1078)*1440,0)</f>
        <v>27</v>
      </c>
      <c r="AC1078" s="18" t="n">
        <f aca="false">ROUND((M1078-L1078)*1440,0)</f>
        <v>28</v>
      </c>
      <c r="AD1078" s="18" t="n">
        <f aca="false">IF(N1078="","",ROUND((N1078-M1078)*1440,0))</f>
        <v>6</v>
      </c>
      <c r="AE1078" s="18" t="n">
        <f aca="false">IF(O1078="","",ROUND((O1078-N1078)*1440,0))</f>
        <v>54</v>
      </c>
      <c r="AF1078" s="18" t="n">
        <f aca="false">IF(P1078="","",ROUND((P1078-O1078)*1440,0))</f>
        <v>18</v>
      </c>
      <c r="AG1078" s="18" t="n">
        <f aca="false">IF(Q1078="","",ROUND((Q1078-P1078)*1440,0))</f>
        <v>16</v>
      </c>
      <c r="AH1078" s="18" t="n">
        <f aca="false">IF(Q1078="","",ROUND((Q1078-H1078)*1440,0))</f>
        <v>233</v>
      </c>
      <c r="AI1078" s="19" t="n">
        <f aca="false">ROUND(IF(O1078="",Assumptions!$B$25-K1078,O1078-K1078)*24,1)</f>
        <v>1.9</v>
      </c>
      <c r="AJ1078" s="20" t="n">
        <f aca="false">ROUND(MAX(N(Y1078)/Assumptions!$C$5, N(Z1078)/Assumptions!$C$6, N(AA1078)/Assumptions!$C$7, N(AB1078)/Assumptions!$C$8, N(AC1078)/Assumptions!$C$9, N(AD1078)/Assumptions!$C$10, N(AE1078)/Assumptions!$C$11, N(AF1078)/Assumptions!$C$12, N(AG1078)/Assumptions!$C$13),3)</f>
        <v>1.8</v>
      </c>
      <c r="AK1078" s="0" t="str">
        <f aca="false">IF(OR(U1078="Pending",U1078="On Hold"),"Open GRN (awaiting)",IF(AJ1078&lt;=1,"Within SLA",IF(ROUND(N(Y1078)/Assumptions!$C$5,3)=AJ1078,"Gate Wait",IF(ROUND(N(Z1078)/Assumptions!$C$6,3)=AJ1078,"Dock Wait",IF(ROUND(N(AA1078)/Assumptions!$C$7,3)=AJ1078,"Unloading",IF(ROUND(N(AB1078)/Assumptions!$C$8,3)=AJ1078,"Unload-to-QC Wait",IF(ROUND(N(AC1078)/Assumptions!$C$9,3)=AJ1078,"QC",IF(ROUND(N(AD1078)/Assumptions!$C$10,3)=AJ1078,"QC-to-GRN Wait",IF(ROUND(N(AE1078)/Assumptions!$C$11,3)=AJ1078,"GRN Processing",IF(ROUND(N(AF1078)/Assumptions!$C$12,3)=AJ1078,"GRN-to-Putaway Wait",IF(ROUND(N(AG1078)/Assumptions!$C$13,3)=AJ1078,"Putaway","Within SLA")))))))))))</f>
        <v>Unload-to-QC Wait</v>
      </c>
    </row>
    <row r="1079" customFormat="false" ht="15" hidden="false" customHeight="false" outlineLevel="0" collapsed="false">
      <c r="A1079" s="0" t="s">
        <v>3271</v>
      </c>
      <c r="B1079" s="0" t="s">
        <v>3272</v>
      </c>
      <c r="C1079" s="0" t="s">
        <v>159</v>
      </c>
      <c r="D1079" s="0" t="s">
        <v>135</v>
      </c>
      <c r="E1079" s="0" t="s">
        <v>3273</v>
      </c>
      <c r="F1079" s="0" t="s">
        <v>128</v>
      </c>
      <c r="G1079" s="0" t="s">
        <v>138</v>
      </c>
      <c r="H1079" s="17" t="n">
        <v>46230.39375</v>
      </c>
      <c r="I1079" s="17" t="n">
        <v>46230.4034722222</v>
      </c>
      <c r="J1079" s="17" t="n">
        <v>46230.4111111111</v>
      </c>
      <c r="K1079" s="17" t="n">
        <v>46230.4513888889</v>
      </c>
      <c r="L1079" s="17" t="n">
        <v>46230.4555555556</v>
      </c>
      <c r="M1079" s="17" t="n">
        <v>46230.4763888889</v>
      </c>
      <c r="N1079" s="17" t="n">
        <v>46230.5055555556</v>
      </c>
      <c r="O1079" s="17" t="n">
        <v>46230.5319444445</v>
      </c>
      <c r="P1079" s="17" t="n">
        <v>46230.5381944445</v>
      </c>
      <c r="Q1079" s="17" t="n">
        <v>46230.5583333333</v>
      </c>
      <c r="R1079" s="0" t="n">
        <v>2805</v>
      </c>
      <c r="S1079" s="0" t="n">
        <v>0</v>
      </c>
      <c r="T1079" s="0" t="n">
        <v>0</v>
      </c>
      <c r="U1079" s="18" t="s">
        <v>130</v>
      </c>
      <c r="V1079" s="18" t="s">
        <v>144</v>
      </c>
      <c r="W1079" s="0" t="str">
        <f aca="false">IF(AND(X1079&gt;=6,X1079&lt;14),"A",IF(AND(X1079&gt;=14,X1079&lt;22),"B","C"))</f>
        <v>A</v>
      </c>
      <c r="X1079" s="18" t="n">
        <f aca="false">HOUR(H1079)</f>
        <v>9</v>
      </c>
      <c r="Y1079" s="18" t="n">
        <f aca="false">ROUND((I1079-H1079)*1440,0)</f>
        <v>14</v>
      </c>
      <c r="Z1079" s="18" t="n">
        <f aca="false">ROUND((J1079-I1079)*1440,0)</f>
        <v>11</v>
      </c>
      <c r="AA1079" s="18" t="n">
        <f aca="false">ROUND((K1079-J1079)*1440,0)</f>
        <v>58</v>
      </c>
      <c r="AB1079" s="18" t="n">
        <f aca="false">ROUND((L1079-K1079)*1440,0)</f>
        <v>6</v>
      </c>
      <c r="AC1079" s="18" t="n">
        <f aca="false">ROUND((M1079-L1079)*1440,0)</f>
        <v>30</v>
      </c>
      <c r="AD1079" s="18" t="n">
        <f aca="false">IF(N1079="","",ROUND((N1079-M1079)*1440,0))</f>
        <v>42</v>
      </c>
      <c r="AE1079" s="18" t="n">
        <f aca="false">IF(O1079="","",ROUND((O1079-N1079)*1440,0))</f>
        <v>38</v>
      </c>
      <c r="AF1079" s="18" t="n">
        <f aca="false">IF(P1079="","",ROUND((P1079-O1079)*1440,0))</f>
        <v>9</v>
      </c>
      <c r="AG1079" s="18" t="n">
        <f aca="false">IF(Q1079="","",ROUND((Q1079-P1079)*1440,0))</f>
        <v>29</v>
      </c>
      <c r="AH1079" s="18" t="n">
        <f aca="false">IF(Q1079="","",ROUND((Q1079-H1079)*1440,0))</f>
        <v>237</v>
      </c>
      <c r="AI1079" s="19" t="n">
        <f aca="false">ROUND(IF(O1079="",Assumptions!$B$25-K1079,O1079-K1079)*24,1)</f>
        <v>1.9</v>
      </c>
      <c r="AJ1079" s="20" t="n">
        <f aca="false">ROUND(MAX(N(Y1079)/Assumptions!$C$5, N(Z1079)/Assumptions!$C$6, N(AA1079)/Assumptions!$C$7, N(AB1079)/Assumptions!$C$8, N(AC1079)/Assumptions!$C$9, N(AD1079)/Assumptions!$C$10, N(AE1079)/Assumptions!$C$11, N(AF1079)/Assumptions!$C$12, N(AG1079)/Assumptions!$C$13),3)</f>
        <v>1.4</v>
      </c>
      <c r="AK1079" s="0" t="str">
        <f aca="false">IF(OR(U1079="Pending",U1079="On Hold"),"Open GRN (awaiting)",IF(AJ1079&lt;=1,"Within SLA",IF(ROUND(N(Y1079)/Assumptions!$C$5,3)=AJ1079,"Gate Wait",IF(ROUND(N(Z1079)/Assumptions!$C$6,3)=AJ1079,"Dock Wait",IF(ROUND(N(AA1079)/Assumptions!$C$7,3)=AJ1079,"Unloading",IF(ROUND(N(AB1079)/Assumptions!$C$8,3)=AJ1079,"Unload-to-QC Wait",IF(ROUND(N(AC1079)/Assumptions!$C$9,3)=AJ1079,"QC",IF(ROUND(N(AD1079)/Assumptions!$C$10,3)=AJ1079,"QC-to-GRN Wait",IF(ROUND(N(AE1079)/Assumptions!$C$11,3)=AJ1079,"GRN Processing",IF(ROUND(N(AF1079)/Assumptions!$C$12,3)=AJ1079,"GRN-to-Putaway Wait",IF(ROUND(N(AG1079)/Assumptions!$C$13,3)=AJ1079,"Putaway","Within SLA")))))))))))</f>
        <v>QC-to-GRN Wait</v>
      </c>
    </row>
    <row r="1080" customFormat="false" ht="15" hidden="false" customHeight="false" outlineLevel="0" collapsed="false">
      <c r="A1080" s="0" t="s">
        <v>3274</v>
      </c>
      <c r="B1080" s="0" t="s">
        <v>3275</v>
      </c>
      <c r="C1080" s="0" t="s">
        <v>175</v>
      </c>
      <c r="D1080" s="0" t="s">
        <v>147</v>
      </c>
      <c r="E1080" s="0" t="s">
        <v>3276</v>
      </c>
      <c r="F1080" s="0" t="s">
        <v>177</v>
      </c>
      <c r="G1080" s="0" t="s">
        <v>150</v>
      </c>
      <c r="H1080" s="17" t="n">
        <v>46230.425</v>
      </c>
      <c r="I1080" s="17" t="n">
        <v>46230.4631944444</v>
      </c>
      <c r="J1080" s="17" t="n">
        <v>46230.4673611111</v>
      </c>
      <c r="K1080" s="17" t="n">
        <v>46230.4875</v>
      </c>
      <c r="L1080" s="17" t="n">
        <v>46230.5020833333</v>
      </c>
      <c r="M1080" s="17" t="n">
        <v>46230.5159722222</v>
      </c>
      <c r="N1080" s="17" t="n">
        <v>46230.5506944444</v>
      </c>
      <c r="O1080" s="17" t="n">
        <v>46230.5777777778</v>
      </c>
      <c r="P1080" s="17" t="n">
        <v>46230.5861111111</v>
      </c>
      <c r="Q1080" s="17" t="n">
        <v>46230.6083333333</v>
      </c>
      <c r="R1080" s="0" t="n">
        <v>560</v>
      </c>
      <c r="S1080" s="0" t="n">
        <v>0</v>
      </c>
      <c r="T1080" s="0" t="n">
        <v>0</v>
      </c>
      <c r="U1080" s="18" t="s">
        <v>130</v>
      </c>
      <c r="V1080" s="18" t="s">
        <v>139</v>
      </c>
      <c r="W1080" s="0" t="str">
        <f aca="false">IF(AND(X1080&gt;=6,X1080&lt;14),"A",IF(AND(X1080&gt;=14,X1080&lt;22),"B","C"))</f>
        <v>A</v>
      </c>
      <c r="X1080" s="18" t="n">
        <f aca="false">HOUR(H1080)</f>
        <v>10</v>
      </c>
      <c r="Y1080" s="18" t="n">
        <f aca="false">ROUND((I1080-H1080)*1440,0)</f>
        <v>55</v>
      </c>
      <c r="Z1080" s="18" t="n">
        <f aca="false">ROUND((J1080-I1080)*1440,0)</f>
        <v>6</v>
      </c>
      <c r="AA1080" s="18" t="n">
        <f aca="false">ROUND((K1080-J1080)*1440,0)</f>
        <v>29</v>
      </c>
      <c r="AB1080" s="18" t="n">
        <f aca="false">ROUND((L1080-K1080)*1440,0)</f>
        <v>21</v>
      </c>
      <c r="AC1080" s="18" t="n">
        <f aca="false">ROUND((M1080-L1080)*1440,0)</f>
        <v>20</v>
      </c>
      <c r="AD1080" s="18" t="n">
        <f aca="false">IF(N1080="","",ROUND((N1080-M1080)*1440,0))</f>
        <v>50</v>
      </c>
      <c r="AE1080" s="18" t="n">
        <f aca="false">IF(O1080="","",ROUND((O1080-N1080)*1440,0))</f>
        <v>39</v>
      </c>
      <c r="AF1080" s="18" t="n">
        <f aca="false">IF(P1080="","",ROUND((P1080-O1080)*1440,0))</f>
        <v>12</v>
      </c>
      <c r="AG1080" s="18" t="n">
        <f aca="false">IF(Q1080="","",ROUND((Q1080-P1080)*1440,0))</f>
        <v>32</v>
      </c>
      <c r="AH1080" s="18" t="n">
        <f aca="false">IF(Q1080="","",ROUND((Q1080-H1080)*1440,0))</f>
        <v>264</v>
      </c>
      <c r="AI1080" s="19" t="n">
        <f aca="false">ROUND(IF(O1080="",Assumptions!$B$25-K1080,O1080-K1080)*24,1)</f>
        <v>2.2</v>
      </c>
      <c r="AJ1080" s="20" t="n">
        <f aca="false">ROUND(MAX(N(Y1080)/Assumptions!$C$5, N(Z1080)/Assumptions!$C$6, N(AA1080)/Assumptions!$C$7, N(AB1080)/Assumptions!$C$8, N(AC1080)/Assumptions!$C$9, N(AD1080)/Assumptions!$C$10, N(AE1080)/Assumptions!$C$11, N(AF1080)/Assumptions!$C$12, N(AG1080)/Assumptions!$C$13),3)</f>
        <v>1.833</v>
      </c>
      <c r="AK1080" s="0" t="str">
        <f aca="false">IF(OR(U1080="Pending",U1080="On Hold"),"Open GRN (awaiting)",IF(AJ1080&lt;=1,"Within SLA",IF(ROUND(N(Y1080)/Assumptions!$C$5,3)=AJ1080,"Gate Wait",IF(ROUND(N(Z1080)/Assumptions!$C$6,3)=AJ1080,"Dock Wait",IF(ROUND(N(AA1080)/Assumptions!$C$7,3)=AJ1080,"Unloading",IF(ROUND(N(AB1080)/Assumptions!$C$8,3)=AJ1080,"Unload-to-QC Wait",IF(ROUND(N(AC1080)/Assumptions!$C$9,3)=AJ1080,"QC",IF(ROUND(N(AD1080)/Assumptions!$C$10,3)=AJ1080,"QC-to-GRN Wait",IF(ROUND(N(AE1080)/Assumptions!$C$11,3)=AJ1080,"GRN Processing",IF(ROUND(N(AF1080)/Assumptions!$C$12,3)=AJ1080,"GRN-to-Putaway Wait",IF(ROUND(N(AG1080)/Assumptions!$C$13,3)=AJ1080,"Putaway","Within SLA")))))))))))</f>
        <v>Gate Wait</v>
      </c>
    </row>
    <row r="1081" customFormat="false" ht="15" hidden="false" customHeight="false" outlineLevel="0" collapsed="false">
      <c r="A1081" s="0" t="s">
        <v>3277</v>
      </c>
      <c r="B1081" s="0" t="s">
        <v>3278</v>
      </c>
      <c r="C1081" s="0" t="s">
        <v>134</v>
      </c>
      <c r="D1081" s="0" t="s">
        <v>119</v>
      </c>
      <c r="E1081" s="0" t="s">
        <v>3279</v>
      </c>
      <c r="F1081" s="0" t="s">
        <v>149</v>
      </c>
      <c r="G1081" s="0" t="s">
        <v>129</v>
      </c>
      <c r="H1081" s="17" t="n">
        <v>46230.4381944445</v>
      </c>
      <c r="I1081" s="17" t="n">
        <v>46230.4638888889</v>
      </c>
      <c r="J1081" s="17" t="n">
        <v>46230.4652777778</v>
      </c>
      <c r="K1081" s="17" t="n">
        <v>46230.4881944444</v>
      </c>
      <c r="L1081" s="17" t="n">
        <v>46230.5020833333</v>
      </c>
      <c r="M1081" s="17" t="n">
        <v>46230.5284722222</v>
      </c>
      <c r="N1081" s="17" t="n">
        <v>46230.69375</v>
      </c>
      <c r="O1081" s="17" t="n">
        <v>46230.7611111111</v>
      </c>
      <c r="P1081" s="17" t="n">
        <v>46230.7875</v>
      </c>
      <c r="Q1081" s="17" t="n">
        <v>46230.8506944445</v>
      </c>
      <c r="R1081" s="0" t="n">
        <v>285</v>
      </c>
      <c r="S1081" s="0" t="n">
        <v>0</v>
      </c>
      <c r="T1081" s="0" t="n">
        <v>0</v>
      </c>
      <c r="U1081" s="18" t="s">
        <v>130</v>
      </c>
      <c r="V1081" s="18" t="s">
        <v>144</v>
      </c>
      <c r="W1081" s="0" t="str">
        <f aca="false">IF(AND(X1081&gt;=6,X1081&lt;14),"A",IF(AND(X1081&gt;=14,X1081&lt;22),"B","C"))</f>
        <v>A</v>
      </c>
      <c r="X1081" s="18" t="n">
        <f aca="false">HOUR(H1081)</f>
        <v>10</v>
      </c>
      <c r="Y1081" s="18" t="n">
        <f aca="false">ROUND((I1081-H1081)*1440,0)</f>
        <v>37</v>
      </c>
      <c r="Z1081" s="18" t="n">
        <f aca="false">ROUND((J1081-I1081)*1440,0)</f>
        <v>2</v>
      </c>
      <c r="AA1081" s="18" t="n">
        <f aca="false">ROUND((K1081-J1081)*1440,0)</f>
        <v>33</v>
      </c>
      <c r="AB1081" s="18" t="n">
        <f aca="false">ROUND((L1081-K1081)*1440,0)</f>
        <v>20</v>
      </c>
      <c r="AC1081" s="18" t="n">
        <f aca="false">ROUND((M1081-L1081)*1440,0)</f>
        <v>38</v>
      </c>
      <c r="AD1081" s="18" t="n">
        <f aca="false">IF(N1081="","",ROUND((N1081-M1081)*1440,0))</f>
        <v>238</v>
      </c>
      <c r="AE1081" s="18" t="n">
        <f aca="false">IF(O1081="","",ROUND((O1081-N1081)*1440,0))</f>
        <v>97</v>
      </c>
      <c r="AF1081" s="18" t="n">
        <f aca="false">IF(P1081="","",ROUND((P1081-O1081)*1440,0))</f>
        <v>38</v>
      </c>
      <c r="AG1081" s="18" t="n">
        <f aca="false">IF(Q1081="","",ROUND((Q1081-P1081)*1440,0))</f>
        <v>91</v>
      </c>
      <c r="AH1081" s="18" t="n">
        <f aca="false">IF(Q1081="","",ROUND((Q1081-H1081)*1440,0))</f>
        <v>594</v>
      </c>
      <c r="AI1081" s="19" t="n">
        <f aca="false">ROUND(IF(O1081="",Assumptions!$B$25-K1081,O1081-K1081)*24,1)</f>
        <v>6.6</v>
      </c>
      <c r="AJ1081" s="20" t="n">
        <f aca="false">ROUND(MAX(N(Y1081)/Assumptions!$C$5, N(Z1081)/Assumptions!$C$6, N(AA1081)/Assumptions!$C$7, N(AB1081)/Assumptions!$C$8, N(AC1081)/Assumptions!$C$9, N(AD1081)/Assumptions!$C$10, N(AE1081)/Assumptions!$C$11, N(AF1081)/Assumptions!$C$12, N(AG1081)/Assumptions!$C$13),3)</f>
        <v>7.933</v>
      </c>
      <c r="AK1081" s="0" t="str">
        <f aca="false">IF(OR(U1081="Pending",U1081="On Hold"),"Open GRN (awaiting)",IF(AJ1081&lt;=1,"Within SLA",IF(ROUND(N(Y1081)/Assumptions!$C$5,3)=AJ1081,"Gate Wait",IF(ROUND(N(Z1081)/Assumptions!$C$6,3)=AJ1081,"Dock Wait",IF(ROUND(N(AA1081)/Assumptions!$C$7,3)=AJ1081,"Unloading",IF(ROUND(N(AB1081)/Assumptions!$C$8,3)=AJ1081,"Unload-to-QC Wait",IF(ROUND(N(AC1081)/Assumptions!$C$9,3)=AJ1081,"QC",IF(ROUND(N(AD1081)/Assumptions!$C$10,3)=AJ1081,"QC-to-GRN Wait",IF(ROUND(N(AE1081)/Assumptions!$C$11,3)=AJ1081,"GRN Processing",IF(ROUND(N(AF1081)/Assumptions!$C$12,3)=AJ1081,"GRN-to-Putaway Wait",IF(ROUND(N(AG1081)/Assumptions!$C$13,3)=AJ1081,"Putaway","Within SLA")))))))))))</f>
        <v>QC-to-GRN Wait</v>
      </c>
    </row>
    <row r="1082" customFormat="false" ht="15" hidden="false" customHeight="false" outlineLevel="0" collapsed="false">
      <c r="A1082" s="0" t="s">
        <v>3280</v>
      </c>
      <c r="B1082" s="0" t="s">
        <v>3281</v>
      </c>
      <c r="C1082" s="0" t="s">
        <v>252</v>
      </c>
      <c r="D1082" s="0" t="s">
        <v>135</v>
      </c>
      <c r="E1082" s="0" t="s">
        <v>3282</v>
      </c>
      <c r="F1082" s="0" t="s">
        <v>155</v>
      </c>
      <c r="G1082" s="0" t="s">
        <v>138</v>
      </c>
      <c r="H1082" s="17" t="n">
        <v>46230.4625</v>
      </c>
      <c r="I1082" s="17" t="n">
        <v>46230.4986111111</v>
      </c>
      <c r="J1082" s="17" t="n">
        <v>46230.5027777778</v>
      </c>
      <c r="K1082" s="17" t="n">
        <v>46230.51875</v>
      </c>
      <c r="L1082" s="17" t="n">
        <v>46230.5277777778</v>
      </c>
      <c r="M1082" s="17" t="n">
        <v>46230.5381944445</v>
      </c>
      <c r="N1082" s="17" t="n">
        <v>46230.5819444444</v>
      </c>
      <c r="O1082" s="17" t="n">
        <v>46230.6097222222</v>
      </c>
      <c r="P1082" s="17" t="n">
        <v>46230.6354166667</v>
      </c>
      <c r="Q1082" s="17" t="n">
        <v>46230.6527777778</v>
      </c>
      <c r="R1082" s="0" t="n">
        <v>216</v>
      </c>
      <c r="S1082" s="0" t="n">
        <v>0</v>
      </c>
      <c r="T1082" s="0" t="n">
        <v>0</v>
      </c>
      <c r="U1082" s="18" t="s">
        <v>130</v>
      </c>
      <c r="V1082" s="18" t="s">
        <v>144</v>
      </c>
      <c r="W1082" s="0" t="str">
        <f aca="false">IF(AND(X1082&gt;=6,X1082&lt;14),"A",IF(AND(X1082&gt;=14,X1082&lt;22),"B","C"))</f>
        <v>A</v>
      </c>
      <c r="X1082" s="18" t="n">
        <f aca="false">HOUR(H1082)</f>
        <v>11</v>
      </c>
      <c r="Y1082" s="18" t="n">
        <f aca="false">ROUND((I1082-H1082)*1440,0)</f>
        <v>52</v>
      </c>
      <c r="Z1082" s="18" t="n">
        <f aca="false">ROUND((J1082-I1082)*1440,0)</f>
        <v>6</v>
      </c>
      <c r="AA1082" s="18" t="n">
        <f aca="false">ROUND((K1082-J1082)*1440,0)</f>
        <v>23</v>
      </c>
      <c r="AB1082" s="18" t="n">
        <f aca="false">ROUND((L1082-K1082)*1440,0)</f>
        <v>13</v>
      </c>
      <c r="AC1082" s="18" t="n">
        <f aca="false">ROUND((M1082-L1082)*1440,0)</f>
        <v>15</v>
      </c>
      <c r="AD1082" s="18" t="n">
        <f aca="false">IF(N1082="","",ROUND((N1082-M1082)*1440,0))</f>
        <v>63</v>
      </c>
      <c r="AE1082" s="18" t="n">
        <f aca="false">IF(O1082="","",ROUND((O1082-N1082)*1440,0))</f>
        <v>40</v>
      </c>
      <c r="AF1082" s="18" t="n">
        <f aca="false">IF(P1082="","",ROUND((P1082-O1082)*1440,0))</f>
        <v>37</v>
      </c>
      <c r="AG1082" s="18" t="n">
        <f aca="false">IF(Q1082="","",ROUND((Q1082-P1082)*1440,0))</f>
        <v>25</v>
      </c>
      <c r="AH1082" s="18" t="n">
        <f aca="false">IF(Q1082="","",ROUND((Q1082-H1082)*1440,0))</f>
        <v>274</v>
      </c>
      <c r="AI1082" s="19" t="n">
        <f aca="false">ROUND(IF(O1082="",Assumptions!$B$25-K1082,O1082-K1082)*24,1)</f>
        <v>2.2</v>
      </c>
      <c r="AJ1082" s="20" t="n">
        <f aca="false">ROUND(MAX(N(Y1082)/Assumptions!$C$5, N(Z1082)/Assumptions!$C$6, N(AA1082)/Assumptions!$C$7, N(AB1082)/Assumptions!$C$8, N(AC1082)/Assumptions!$C$9, N(AD1082)/Assumptions!$C$10, N(AE1082)/Assumptions!$C$11, N(AF1082)/Assumptions!$C$12, N(AG1082)/Assumptions!$C$13),3)</f>
        <v>2.1</v>
      </c>
      <c r="AK1082" s="0" t="str">
        <f aca="false">IF(OR(U1082="Pending",U1082="On Hold"),"Open GRN (awaiting)",IF(AJ1082&lt;=1,"Within SLA",IF(ROUND(N(Y1082)/Assumptions!$C$5,3)=AJ1082,"Gate Wait",IF(ROUND(N(Z1082)/Assumptions!$C$6,3)=AJ1082,"Dock Wait",IF(ROUND(N(AA1082)/Assumptions!$C$7,3)=AJ1082,"Unloading",IF(ROUND(N(AB1082)/Assumptions!$C$8,3)=AJ1082,"Unload-to-QC Wait",IF(ROUND(N(AC1082)/Assumptions!$C$9,3)=AJ1082,"QC",IF(ROUND(N(AD1082)/Assumptions!$C$10,3)=AJ1082,"QC-to-GRN Wait",IF(ROUND(N(AE1082)/Assumptions!$C$11,3)=AJ1082,"GRN Processing",IF(ROUND(N(AF1082)/Assumptions!$C$12,3)=AJ1082,"GRN-to-Putaway Wait",IF(ROUND(N(AG1082)/Assumptions!$C$13,3)=AJ1082,"Putaway","Within SLA")))))))))))</f>
        <v>QC-to-GRN Wait</v>
      </c>
    </row>
    <row r="1083" customFormat="false" ht="15" hidden="false" customHeight="false" outlineLevel="0" collapsed="false">
      <c r="A1083" s="0" t="s">
        <v>3283</v>
      </c>
      <c r="B1083" s="0" t="s">
        <v>3284</v>
      </c>
      <c r="C1083" s="0" t="s">
        <v>153</v>
      </c>
      <c r="D1083" s="0" t="s">
        <v>135</v>
      </c>
      <c r="E1083" s="0" t="s">
        <v>3285</v>
      </c>
      <c r="F1083" s="0" t="s">
        <v>155</v>
      </c>
      <c r="G1083" s="0" t="s">
        <v>138</v>
      </c>
      <c r="H1083" s="17" t="n">
        <v>46230.4791666667</v>
      </c>
      <c r="I1083" s="17" t="n">
        <v>46230.5048611111</v>
      </c>
      <c r="J1083" s="17" t="n">
        <v>46230.5097222222</v>
      </c>
      <c r="K1083" s="17" t="n">
        <v>46230.5354166667</v>
      </c>
      <c r="L1083" s="17" t="n">
        <v>46230.5520833333</v>
      </c>
      <c r="M1083" s="17" t="n">
        <v>46230.5680555556</v>
      </c>
      <c r="N1083" s="17" t="n">
        <v>46230.6694444444</v>
      </c>
      <c r="O1083" s="17" t="n">
        <v>46230.7041666667</v>
      </c>
      <c r="P1083" s="17" t="n">
        <v>46230.7180555556</v>
      </c>
      <c r="Q1083" s="17" t="n">
        <v>46230.7423611111</v>
      </c>
      <c r="R1083" s="0" t="n">
        <v>665</v>
      </c>
      <c r="S1083" s="0" t="n">
        <v>0</v>
      </c>
      <c r="T1083" s="0" t="n">
        <v>0</v>
      </c>
      <c r="U1083" s="18" t="s">
        <v>130</v>
      </c>
      <c r="V1083" s="18" t="s">
        <v>156</v>
      </c>
      <c r="W1083" s="0" t="str">
        <f aca="false">IF(AND(X1083&gt;=6,X1083&lt;14),"A",IF(AND(X1083&gt;=14,X1083&lt;22),"B","C"))</f>
        <v>A</v>
      </c>
      <c r="X1083" s="18" t="n">
        <f aca="false">HOUR(H1083)</f>
        <v>11</v>
      </c>
      <c r="Y1083" s="18" t="n">
        <f aca="false">ROUND((I1083-H1083)*1440,0)</f>
        <v>37</v>
      </c>
      <c r="Z1083" s="18" t="n">
        <f aca="false">ROUND((J1083-I1083)*1440,0)</f>
        <v>7</v>
      </c>
      <c r="AA1083" s="18" t="n">
        <f aca="false">ROUND((K1083-J1083)*1440,0)</f>
        <v>37</v>
      </c>
      <c r="AB1083" s="18" t="n">
        <f aca="false">ROUND((L1083-K1083)*1440,0)</f>
        <v>24</v>
      </c>
      <c r="AC1083" s="18" t="n">
        <f aca="false">ROUND((M1083-L1083)*1440,0)</f>
        <v>23</v>
      </c>
      <c r="AD1083" s="18" t="n">
        <f aca="false">IF(N1083="","",ROUND((N1083-M1083)*1440,0))</f>
        <v>146</v>
      </c>
      <c r="AE1083" s="18" t="n">
        <f aca="false">IF(O1083="","",ROUND((O1083-N1083)*1440,0))</f>
        <v>50</v>
      </c>
      <c r="AF1083" s="18" t="n">
        <f aca="false">IF(P1083="","",ROUND((P1083-O1083)*1440,0))</f>
        <v>20</v>
      </c>
      <c r="AG1083" s="18" t="n">
        <f aca="false">IF(Q1083="","",ROUND((Q1083-P1083)*1440,0))</f>
        <v>35</v>
      </c>
      <c r="AH1083" s="18" t="n">
        <f aca="false">IF(Q1083="","",ROUND((Q1083-H1083)*1440,0))</f>
        <v>379</v>
      </c>
      <c r="AI1083" s="19" t="n">
        <f aca="false">ROUND(IF(O1083="",Assumptions!$B$25-K1083,O1083-K1083)*24,1)</f>
        <v>4.1</v>
      </c>
      <c r="AJ1083" s="20" t="n">
        <f aca="false">ROUND(MAX(N(Y1083)/Assumptions!$C$5, N(Z1083)/Assumptions!$C$6, N(AA1083)/Assumptions!$C$7, N(AB1083)/Assumptions!$C$8, N(AC1083)/Assumptions!$C$9, N(AD1083)/Assumptions!$C$10, N(AE1083)/Assumptions!$C$11, N(AF1083)/Assumptions!$C$12, N(AG1083)/Assumptions!$C$13),3)</f>
        <v>4.867</v>
      </c>
      <c r="AK1083" s="0" t="str">
        <f aca="false">IF(OR(U1083="Pending",U1083="On Hold"),"Open GRN (awaiting)",IF(AJ1083&lt;=1,"Within SLA",IF(ROUND(N(Y1083)/Assumptions!$C$5,3)=AJ1083,"Gate Wait",IF(ROUND(N(Z1083)/Assumptions!$C$6,3)=AJ1083,"Dock Wait",IF(ROUND(N(AA1083)/Assumptions!$C$7,3)=AJ1083,"Unloading",IF(ROUND(N(AB1083)/Assumptions!$C$8,3)=AJ1083,"Unload-to-QC Wait",IF(ROUND(N(AC1083)/Assumptions!$C$9,3)=AJ1083,"QC",IF(ROUND(N(AD1083)/Assumptions!$C$10,3)=AJ1083,"QC-to-GRN Wait",IF(ROUND(N(AE1083)/Assumptions!$C$11,3)=AJ1083,"GRN Processing",IF(ROUND(N(AF1083)/Assumptions!$C$12,3)=AJ1083,"GRN-to-Putaway Wait",IF(ROUND(N(AG1083)/Assumptions!$C$13,3)=AJ1083,"Putaway","Within SLA")))))))))))</f>
        <v>QC-to-GRN Wait</v>
      </c>
    </row>
    <row r="1084" customFormat="false" ht="15" hidden="false" customHeight="false" outlineLevel="0" collapsed="false">
      <c r="A1084" s="0" t="s">
        <v>3286</v>
      </c>
      <c r="B1084" s="0" t="s">
        <v>3287</v>
      </c>
      <c r="C1084" s="0" t="s">
        <v>142</v>
      </c>
      <c r="D1084" s="0" t="s">
        <v>147</v>
      </c>
      <c r="E1084" s="0" t="s">
        <v>665</v>
      </c>
      <c r="F1084" s="0" t="s">
        <v>137</v>
      </c>
      <c r="G1084" s="0" t="s">
        <v>167</v>
      </c>
      <c r="H1084" s="17" t="n">
        <v>46230.4909722222</v>
      </c>
      <c r="I1084" s="17" t="n">
        <v>46230.5347222222</v>
      </c>
      <c r="J1084" s="17" t="n">
        <v>46230.5444444444</v>
      </c>
      <c r="K1084" s="17" t="n">
        <v>46230.5645833333</v>
      </c>
      <c r="L1084" s="17" t="n">
        <v>46230.5708333333</v>
      </c>
      <c r="M1084" s="17" t="n">
        <v>46230.5930555556</v>
      </c>
      <c r="N1084" s="17" t="n">
        <v>46230.6034722222</v>
      </c>
      <c r="O1084" s="17" t="n">
        <v>46230.6458333333</v>
      </c>
      <c r="P1084" s="17" t="n">
        <v>46230.6638888889</v>
      </c>
      <c r="Q1084" s="17" t="n">
        <v>46230.6791666667</v>
      </c>
      <c r="R1084" s="0" t="n">
        <v>144</v>
      </c>
      <c r="S1084" s="0" t="n">
        <v>0</v>
      </c>
      <c r="T1084" s="0" t="n">
        <v>5</v>
      </c>
      <c r="U1084" s="18" t="s">
        <v>123</v>
      </c>
      <c r="V1084" s="18" t="s">
        <v>139</v>
      </c>
      <c r="W1084" s="0" t="str">
        <f aca="false">IF(AND(X1084&gt;=6,X1084&lt;14),"A",IF(AND(X1084&gt;=14,X1084&lt;22),"B","C"))</f>
        <v>A</v>
      </c>
      <c r="X1084" s="18" t="n">
        <f aca="false">HOUR(H1084)</f>
        <v>11</v>
      </c>
      <c r="Y1084" s="18" t="n">
        <f aca="false">ROUND((I1084-H1084)*1440,0)</f>
        <v>63</v>
      </c>
      <c r="Z1084" s="18" t="n">
        <f aca="false">ROUND((J1084-I1084)*1440,0)</f>
        <v>14</v>
      </c>
      <c r="AA1084" s="18" t="n">
        <f aca="false">ROUND((K1084-J1084)*1440,0)</f>
        <v>29</v>
      </c>
      <c r="AB1084" s="18" t="n">
        <f aca="false">ROUND((L1084-K1084)*1440,0)</f>
        <v>9</v>
      </c>
      <c r="AC1084" s="18" t="n">
        <f aca="false">ROUND((M1084-L1084)*1440,0)</f>
        <v>32</v>
      </c>
      <c r="AD1084" s="18" t="n">
        <f aca="false">IF(N1084="","",ROUND((N1084-M1084)*1440,0))</f>
        <v>15</v>
      </c>
      <c r="AE1084" s="18" t="n">
        <f aca="false">IF(O1084="","",ROUND((O1084-N1084)*1440,0))</f>
        <v>61</v>
      </c>
      <c r="AF1084" s="18" t="n">
        <f aca="false">IF(P1084="","",ROUND((P1084-O1084)*1440,0))</f>
        <v>26</v>
      </c>
      <c r="AG1084" s="18" t="n">
        <f aca="false">IF(Q1084="","",ROUND((Q1084-P1084)*1440,0))</f>
        <v>22</v>
      </c>
      <c r="AH1084" s="18" t="n">
        <f aca="false">IF(Q1084="","",ROUND((Q1084-H1084)*1440,0))</f>
        <v>271</v>
      </c>
      <c r="AI1084" s="19" t="n">
        <f aca="false">ROUND(IF(O1084="",Assumptions!$B$25-K1084,O1084-K1084)*24,1)</f>
        <v>2</v>
      </c>
      <c r="AJ1084" s="20" t="n">
        <f aca="false">ROUND(MAX(N(Y1084)/Assumptions!$C$5, N(Z1084)/Assumptions!$C$6, N(AA1084)/Assumptions!$C$7, N(AB1084)/Assumptions!$C$8, N(AC1084)/Assumptions!$C$9, N(AD1084)/Assumptions!$C$10, N(AE1084)/Assumptions!$C$11, N(AF1084)/Assumptions!$C$12, N(AG1084)/Assumptions!$C$13),3)</f>
        <v>2.1</v>
      </c>
      <c r="AK1084" s="0" t="str">
        <f aca="false">IF(OR(U1084="Pending",U1084="On Hold"),"Open GRN (awaiting)",IF(AJ1084&lt;=1,"Within SLA",IF(ROUND(N(Y1084)/Assumptions!$C$5,3)=AJ1084,"Gate Wait",IF(ROUND(N(Z1084)/Assumptions!$C$6,3)=AJ1084,"Dock Wait",IF(ROUND(N(AA1084)/Assumptions!$C$7,3)=AJ1084,"Unloading",IF(ROUND(N(AB1084)/Assumptions!$C$8,3)=AJ1084,"Unload-to-QC Wait",IF(ROUND(N(AC1084)/Assumptions!$C$9,3)=AJ1084,"QC",IF(ROUND(N(AD1084)/Assumptions!$C$10,3)=AJ1084,"QC-to-GRN Wait",IF(ROUND(N(AE1084)/Assumptions!$C$11,3)=AJ1084,"GRN Processing",IF(ROUND(N(AF1084)/Assumptions!$C$12,3)=AJ1084,"GRN-to-Putaway Wait",IF(ROUND(N(AG1084)/Assumptions!$C$13,3)=AJ1084,"Putaway","Within SLA")))))))))))</f>
        <v>Gate Wait</v>
      </c>
    </row>
    <row r="1085" customFormat="false" ht="15" hidden="false" customHeight="false" outlineLevel="0" collapsed="false">
      <c r="A1085" s="0" t="s">
        <v>3288</v>
      </c>
      <c r="B1085" s="0" t="s">
        <v>3289</v>
      </c>
      <c r="C1085" s="0" t="s">
        <v>252</v>
      </c>
      <c r="D1085" s="0" t="s">
        <v>147</v>
      </c>
      <c r="E1085" s="0" t="s">
        <v>3290</v>
      </c>
      <c r="F1085" s="0" t="s">
        <v>155</v>
      </c>
      <c r="G1085" s="0" t="s">
        <v>150</v>
      </c>
      <c r="H1085" s="17" t="n">
        <v>46230.5</v>
      </c>
      <c r="I1085" s="17" t="n">
        <v>46230.5131944444</v>
      </c>
      <c r="J1085" s="17" t="n">
        <v>46230.5194444444</v>
      </c>
      <c r="K1085" s="17" t="n">
        <v>46230.55625</v>
      </c>
      <c r="L1085" s="17" t="n">
        <v>46230.5625</v>
      </c>
      <c r="M1085" s="17" t="n">
        <v>46230.5979166667</v>
      </c>
      <c r="N1085" s="17" t="n">
        <v>46230.6319444445</v>
      </c>
      <c r="O1085" s="17" t="n">
        <v>46230.6722222222</v>
      </c>
      <c r="P1085" s="17" t="n">
        <v>46230.6763888889</v>
      </c>
      <c r="Q1085" s="17" t="n">
        <v>46230.7388888889</v>
      </c>
      <c r="R1085" s="0" t="n">
        <v>3000</v>
      </c>
      <c r="S1085" s="0" t="n">
        <v>0</v>
      </c>
      <c r="T1085" s="0" t="n">
        <v>0</v>
      </c>
      <c r="U1085" s="18" t="s">
        <v>130</v>
      </c>
      <c r="V1085" s="18" t="s">
        <v>144</v>
      </c>
      <c r="W1085" s="0" t="str">
        <f aca="false">IF(AND(X1085&gt;=6,X1085&lt;14),"A",IF(AND(X1085&gt;=14,X1085&lt;22),"B","C"))</f>
        <v>A</v>
      </c>
      <c r="X1085" s="18" t="n">
        <f aca="false">HOUR(H1085)</f>
        <v>12</v>
      </c>
      <c r="Y1085" s="18" t="n">
        <f aca="false">ROUND((I1085-H1085)*1440,0)</f>
        <v>19</v>
      </c>
      <c r="Z1085" s="18" t="n">
        <f aca="false">ROUND((J1085-I1085)*1440,0)</f>
        <v>9</v>
      </c>
      <c r="AA1085" s="18" t="n">
        <f aca="false">ROUND((K1085-J1085)*1440,0)</f>
        <v>53</v>
      </c>
      <c r="AB1085" s="18" t="n">
        <f aca="false">ROUND((L1085-K1085)*1440,0)</f>
        <v>9</v>
      </c>
      <c r="AC1085" s="18" t="n">
        <f aca="false">ROUND((M1085-L1085)*1440,0)</f>
        <v>51</v>
      </c>
      <c r="AD1085" s="18" t="n">
        <f aca="false">IF(N1085="","",ROUND((N1085-M1085)*1440,0))</f>
        <v>49</v>
      </c>
      <c r="AE1085" s="18" t="n">
        <f aca="false">IF(O1085="","",ROUND((O1085-N1085)*1440,0))</f>
        <v>58</v>
      </c>
      <c r="AF1085" s="18" t="n">
        <f aca="false">IF(P1085="","",ROUND((P1085-O1085)*1440,0))</f>
        <v>6</v>
      </c>
      <c r="AG1085" s="18" t="n">
        <f aca="false">IF(Q1085="","",ROUND((Q1085-P1085)*1440,0))</f>
        <v>90</v>
      </c>
      <c r="AH1085" s="18" t="n">
        <f aca="false">IF(Q1085="","",ROUND((Q1085-H1085)*1440,0))</f>
        <v>344</v>
      </c>
      <c r="AI1085" s="19" t="n">
        <f aca="false">ROUND(IF(O1085="",Assumptions!$B$25-K1085,O1085-K1085)*24,1)</f>
        <v>2.8</v>
      </c>
      <c r="AJ1085" s="20" t="n">
        <f aca="false">ROUND(MAX(N(Y1085)/Assumptions!$C$5, N(Z1085)/Assumptions!$C$6, N(AA1085)/Assumptions!$C$7, N(AB1085)/Assumptions!$C$8, N(AC1085)/Assumptions!$C$9, N(AD1085)/Assumptions!$C$10, N(AE1085)/Assumptions!$C$11, N(AF1085)/Assumptions!$C$12, N(AG1085)/Assumptions!$C$13),3)</f>
        <v>2.25</v>
      </c>
      <c r="AK1085" s="0" t="str">
        <f aca="false">IF(OR(U1085="Pending",U1085="On Hold"),"Open GRN (awaiting)",IF(AJ1085&lt;=1,"Within SLA",IF(ROUND(N(Y1085)/Assumptions!$C$5,3)=AJ1085,"Gate Wait",IF(ROUND(N(Z1085)/Assumptions!$C$6,3)=AJ1085,"Dock Wait",IF(ROUND(N(AA1085)/Assumptions!$C$7,3)=AJ1085,"Unloading",IF(ROUND(N(AB1085)/Assumptions!$C$8,3)=AJ1085,"Unload-to-QC Wait",IF(ROUND(N(AC1085)/Assumptions!$C$9,3)=AJ1085,"QC",IF(ROUND(N(AD1085)/Assumptions!$C$10,3)=AJ1085,"QC-to-GRN Wait",IF(ROUND(N(AE1085)/Assumptions!$C$11,3)=AJ1085,"GRN Processing",IF(ROUND(N(AF1085)/Assumptions!$C$12,3)=AJ1085,"GRN-to-Putaway Wait",IF(ROUND(N(AG1085)/Assumptions!$C$13,3)=AJ1085,"Putaway","Within SLA")))))))))))</f>
        <v>Putaway</v>
      </c>
    </row>
    <row r="1086" customFormat="false" ht="15" hidden="false" customHeight="false" outlineLevel="0" collapsed="false">
      <c r="A1086" s="0" t="s">
        <v>3291</v>
      </c>
      <c r="B1086" s="0" t="s">
        <v>3292</v>
      </c>
      <c r="C1086" s="0" t="s">
        <v>118</v>
      </c>
      <c r="D1086" s="0" t="s">
        <v>119</v>
      </c>
      <c r="E1086" s="0" t="s">
        <v>3293</v>
      </c>
      <c r="F1086" s="0" t="s">
        <v>121</v>
      </c>
      <c r="G1086" s="0" t="s">
        <v>122</v>
      </c>
      <c r="H1086" s="17" t="n">
        <v>46230.5256944444</v>
      </c>
      <c r="I1086" s="17" t="n">
        <v>46230.5784722222</v>
      </c>
      <c r="J1086" s="17" t="n">
        <v>46230.5805555556</v>
      </c>
      <c r="K1086" s="17" t="n">
        <v>46230.6013888889</v>
      </c>
      <c r="L1086" s="17" t="n">
        <v>46230.6097222222</v>
      </c>
      <c r="M1086" s="17" t="n">
        <v>46230.6243055556</v>
      </c>
      <c r="N1086" s="17" t="n">
        <v>46230.6409722222</v>
      </c>
      <c r="O1086" s="17" t="n">
        <v>46230.6534722222</v>
      </c>
      <c r="P1086" s="17" t="n">
        <v>46230.6631944445</v>
      </c>
      <c r="Q1086" s="17" t="n">
        <v>46230.6854166667</v>
      </c>
      <c r="R1086" s="0" t="n">
        <v>516</v>
      </c>
      <c r="S1086" s="0" t="n">
        <v>0</v>
      </c>
      <c r="T1086" s="0" t="n">
        <v>0</v>
      </c>
      <c r="U1086" s="18" t="s">
        <v>130</v>
      </c>
      <c r="V1086" s="18" t="s">
        <v>139</v>
      </c>
      <c r="W1086" s="0" t="str">
        <f aca="false">IF(AND(X1086&gt;=6,X1086&lt;14),"A",IF(AND(X1086&gt;=14,X1086&lt;22),"B","C"))</f>
        <v>A</v>
      </c>
      <c r="X1086" s="18" t="n">
        <f aca="false">HOUR(H1086)</f>
        <v>12</v>
      </c>
      <c r="Y1086" s="18" t="n">
        <f aca="false">ROUND((I1086-H1086)*1440,0)</f>
        <v>76</v>
      </c>
      <c r="Z1086" s="18" t="n">
        <f aca="false">ROUND((J1086-I1086)*1440,0)</f>
        <v>3</v>
      </c>
      <c r="AA1086" s="18" t="n">
        <f aca="false">ROUND((K1086-J1086)*1440,0)</f>
        <v>30</v>
      </c>
      <c r="AB1086" s="18" t="n">
        <f aca="false">ROUND((L1086-K1086)*1440,0)</f>
        <v>12</v>
      </c>
      <c r="AC1086" s="18" t="n">
        <f aca="false">ROUND((M1086-L1086)*1440,0)</f>
        <v>21</v>
      </c>
      <c r="AD1086" s="18" t="n">
        <f aca="false">IF(N1086="","",ROUND((N1086-M1086)*1440,0))</f>
        <v>24</v>
      </c>
      <c r="AE1086" s="18" t="n">
        <f aca="false">IF(O1086="","",ROUND((O1086-N1086)*1440,0))</f>
        <v>18</v>
      </c>
      <c r="AF1086" s="18" t="n">
        <f aca="false">IF(P1086="","",ROUND((P1086-O1086)*1440,0))</f>
        <v>14</v>
      </c>
      <c r="AG1086" s="18" t="n">
        <f aca="false">IF(Q1086="","",ROUND((Q1086-P1086)*1440,0))</f>
        <v>32</v>
      </c>
      <c r="AH1086" s="18" t="n">
        <f aca="false">IF(Q1086="","",ROUND((Q1086-H1086)*1440,0))</f>
        <v>230</v>
      </c>
      <c r="AI1086" s="19" t="n">
        <f aca="false">ROUND(IF(O1086="",Assumptions!$B$25-K1086,O1086-K1086)*24,1)</f>
        <v>1.3</v>
      </c>
      <c r="AJ1086" s="20" t="n">
        <f aca="false">ROUND(MAX(N(Y1086)/Assumptions!$C$5, N(Z1086)/Assumptions!$C$6, N(AA1086)/Assumptions!$C$7, N(AB1086)/Assumptions!$C$8, N(AC1086)/Assumptions!$C$9, N(AD1086)/Assumptions!$C$10, N(AE1086)/Assumptions!$C$11, N(AF1086)/Assumptions!$C$12, N(AG1086)/Assumptions!$C$13),3)</f>
        <v>2.533</v>
      </c>
      <c r="AK1086" s="0" t="str">
        <f aca="false">IF(OR(U1086="Pending",U1086="On Hold"),"Open GRN (awaiting)",IF(AJ1086&lt;=1,"Within SLA",IF(ROUND(N(Y1086)/Assumptions!$C$5,3)=AJ1086,"Gate Wait",IF(ROUND(N(Z1086)/Assumptions!$C$6,3)=AJ1086,"Dock Wait",IF(ROUND(N(AA1086)/Assumptions!$C$7,3)=AJ1086,"Unloading",IF(ROUND(N(AB1086)/Assumptions!$C$8,3)=AJ1086,"Unload-to-QC Wait",IF(ROUND(N(AC1086)/Assumptions!$C$9,3)=AJ1086,"QC",IF(ROUND(N(AD1086)/Assumptions!$C$10,3)=AJ1086,"QC-to-GRN Wait",IF(ROUND(N(AE1086)/Assumptions!$C$11,3)=AJ1086,"GRN Processing",IF(ROUND(N(AF1086)/Assumptions!$C$12,3)=AJ1086,"GRN-to-Putaway Wait",IF(ROUND(N(AG1086)/Assumptions!$C$13,3)=AJ1086,"Putaway","Within SLA")))))))))))</f>
        <v>Gate Wait</v>
      </c>
    </row>
    <row r="1087" customFormat="false" ht="15" hidden="false" customHeight="false" outlineLevel="0" collapsed="false">
      <c r="A1087" s="0" t="s">
        <v>3294</v>
      </c>
      <c r="B1087" s="0" t="s">
        <v>3295</v>
      </c>
      <c r="C1087" s="0" t="s">
        <v>126</v>
      </c>
      <c r="D1087" s="0" t="s">
        <v>119</v>
      </c>
      <c r="E1087" s="0" t="s">
        <v>971</v>
      </c>
      <c r="F1087" s="0" t="s">
        <v>128</v>
      </c>
      <c r="G1087" s="0" t="s">
        <v>129</v>
      </c>
      <c r="H1087" s="17" t="n">
        <v>46230.5513888889</v>
      </c>
      <c r="I1087" s="17" t="n">
        <v>46230.5673611111</v>
      </c>
      <c r="J1087" s="17" t="n">
        <v>46230.5756944444</v>
      </c>
      <c r="K1087" s="17" t="n">
        <v>46230.5909722222</v>
      </c>
      <c r="L1087" s="17" t="n">
        <v>46230.6006944445</v>
      </c>
      <c r="M1087" s="17" t="n">
        <v>46230.6201388889</v>
      </c>
      <c r="N1087" s="17" t="n">
        <v>46230.6298611111</v>
      </c>
      <c r="O1087" s="17" t="n">
        <v>46230.7222222222</v>
      </c>
      <c r="P1087" s="17" t="n">
        <v>46230.7395833333</v>
      </c>
      <c r="Q1087" s="17" t="n">
        <v>46230.75</v>
      </c>
      <c r="R1087" s="0" t="n">
        <v>268</v>
      </c>
      <c r="S1087" s="0" t="n">
        <v>0</v>
      </c>
      <c r="T1087" s="0" t="n">
        <v>0</v>
      </c>
      <c r="U1087" s="18" t="s">
        <v>130</v>
      </c>
      <c r="V1087" s="18" t="s">
        <v>144</v>
      </c>
      <c r="W1087" s="0" t="str">
        <f aca="false">IF(AND(X1087&gt;=6,X1087&lt;14),"A",IF(AND(X1087&gt;=14,X1087&lt;22),"B","C"))</f>
        <v>A</v>
      </c>
      <c r="X1087" s="18" t="n">
        <f aca="false">HOUR(H1087)</f>
        <v>13</v>
      </c>
      <c r="Y1087" s="18" t="n">
        <f aca="false">ROUND((I1087-H1087)*1440,0)</f>
        <v>23</v>
      </c>
      <c r="Z1087" s="18" t="n">
        <f aca="false">ROUND((J1087-I1087)*1440,0)</f>
        <v>12</v>
      </c>
      <c r="AA1087" s="18" t="n">
        <f aca="false">ROUND((K1087-J1087)*1440,0)</f>
        <v>22</v>
      </c>
      <c r="AB1087" s="18" t="n">
        <f aca="false">ROUND((L1087-K1087)*1440,0)</f>
        <v>14</v>
      </c>
      <c r="AC1087" s="18" t="n">
        <f aca="false">ROUND((M1087-L1087)*1440,0)</f>
        <v>28</v>
      </c>
      <c r="AD1087" s="18" t="n">
        <f aca="false">IF(N1087="","",ROUND((N1087-M1087)*1440,0))</f>
        <v>14</v>
      </c>
      <c r="AE1087" s="18" t="n">
        <f aca="false">IF(O1087="","",ROUND((O1087-N1087)*1440,0))</f>
        <v>133</v>
      </c>
      <c r="AF1087" s="18" t="n">
        <f aca="false">IF(P1087="","",ROUND((P1087-O1087)*1440,0))</f>
        <v>25</v>
      </c>
      <c r="AG1087" s="18" t="n">
        <f aca="false">IF(Q1087="","",ROUND((Q1087-P1087)*1440,0))</f>
        <v>15</v>
      </c>
      <c r="AH1087" s="18" t="n">
        <f aca="false">IF(Q1087="","",ROUND((Q1087-H1087)*1440,0))</f>
        <v>286</v>
      </c>
      <c r="AI1087" s="19" t="n">
        <f aca="false">ROUND(IF(O1087="",Assumptions!$B$25-K1087,O1087-K1087)*24,1)</f>
        <v>3.2</v>
      </c>
      <c r="AJ1087" s="20" t="n">
        <f aca="false">ROUND(MAX(N(Y1087)/Assumptions!$C$5, N(Z1087)/Assumptions!$C$6, N(AA1087)/Assumptions!$C$7, N(AB1087)/Assumptions!$C$8, N(AC1087)/Assumptions!$C$9, N(AD1087)/Assumptions!$C$10, N(AE1087)/Assumptions!$C$11, N(AF1087)/Assumptions!$C$12, N(AG1087)/Assumptions!$C$13),3)</f>
        <v>2.956</v>
      </c>
      <c r="AK1087" s="0" t="str">
        <f aca="false">IF(OR(U1087="Pending",U1087="On Hold"),"Open GRN (awaiting)",IF(AJ1087&lt;=1,"Within SLA",IF(ROUND(N(Y1087)/Assumptions!$C$5,3)=AJ1087,"Gate Wait",IF(ROUND(N(Z1087)/Assumptions!$C$6,3)=AJ1087,"Dock Wait",IF(ROUND(N(AA1087)/Assumptions!$C$7,3)=AJ1087,"Unloading",IF(ROUND(N(AB1087)/Assumptions!$C$8,3)=AJ1087,"Unload-to-QC Wait",IF(ROUND(N(AC1087)/Assumptions!$C$9,3)=AJ1087,"QC",IF(ROUND(N(AD1087)/Assumptions!$C$10,3)=AJ1087,"QC-to-GRN Wait",IF(ROUND(N(AE1087)/Assumptions!$C$11,3)=AJ1087,"GRN Processing",IF(ROUND(N(AF1087)/Assumptions!$C$12,3)=AJ1087,"GRN-to-Putaway Wait",IF(ROUND(N(AG1087)/Assumptions!$C$13,3)=AJ1087,"Putaway","Within SLA")))))))))))</f>
        <v>GRN Processing</v>
      </c>
    </row>
    <row r="1088" customFormat="false" ht="15" hidden="false" customHeight="false" outlineLevel="0" collapsed="false">
      <c r="A1088" s="0" t="s">
        <v>3296</v>
      </c>
      <c r="B1088" s="0" t="s">
        <v>3297</v>
      </c>
      <c r="C1088" s="0" t="s">
        <v>184</v>
      </c>
      <c r="D1088" s="0" t="s">
        <v>119</v>
      </c>
      <c r="E1088" s="0" t="s">
        <v>3298</v>
      </c>
      <c r="F1088" s="0" t="s">
        <v>155</v>
      </c>
      <c r="G1088" s="0" t="s">
        <v>122</v>
      </c>
      <c r="H1088" s="17" t="n">
        <v>46230.56875</v>
      </c>
      <c r="I1088" s="17" t="n">
        <v>46230.63125</v>
      </c>
      <c r="J1088" s="17" t="n">
        <v>46230.6361111111</v>
      </c>
      <c r="K1088" s="17" t="n">
        <v>46230.6847222222</v>
      </c>
      <c r="L1088" s="17" t="n">
        <v>46230.6944444445</v>
      </c>
      <c r="M1088" s="17" t="n">
        <v>46230.7152777778</v>
      </c>
      <c r="N1088" s="17" t="n">
        <v>46230.7388888889</v>
      </c>
      <c r="O1088" s="17" t="n">
        <v>46230.7527777778</v>
      </c>
      <c r="P1088" s="17" t="n">
        <v>46230.7590277778</v>
      </c>
      <c r="Q1088" s="17" t="n">
        <v>46230.7666666667</v>
      </c>
      <c r="R1088" s="0" t="n">
        <v>578</v>
      </c>
      <c r="S1088" s="0" t="n">
        <v>0</v>
      </c>
      <c r="T1088" s="0" t="n">
        <v>0</v>
      </c>
      <c r="U1088" s="18" t="s">
        <v>130</v>
      </c>
      <c r="V1088" s="18" t="s">
        <v>139</v>
      </c>
      <c r="W1088" s="0" t="str">
        <f aca="false">IF(AND(X1088&gt;=6,X1088&lt;14),"A",IF(AND(X1088&gt;=14,X1088&lt;22),"B","C"))</f>
        <v>A</v>
      </c>
      <c r="X1088" s="18" t="n">
        <f aca="false">HOUR(H1088)</f>
        <v>13</v>
      </c>
      <c r="Y1088" s="18" t="n">
        <f aca="false">ROUND((I1088-H1088)*1440,0)</f>
        <v>90</v>
      </c>
      <c r="Z1088" s="18" t="n">
        <f aca="false">ROUND((J1088-I1088)*1440,0)</f>
        <v>7</v>
      </c>
      <c r="AA1088" s="18" t="n">
        <f aca="false">ROUND((K1088-J1088)*1440,0)</f>
        <v>70</v>
      </c>
      <c r="AB1088" s="18" t="n">
        <f aca="false">ROUND((L1088-K1088)*1440,0)</f>
        <v>14</v>
      </c>
      <c r="AC1088" s="18" t="n">
        <f aca="false">ROUND((M1088-L1088)*1440,0)</f>
        <v>30</v>
      </c>
      <c r="AD1088" s="18" t="n">
        <f aca="false">IF(N1088="","",ROUND((N1088-M1088)*1440,0))</f>
        <v>34</v>
      </c>
      <c r="AE1088" s="18" t="n">
        <f aca="false">IF(O1088="","",ROUND((O1088-N1088)*1440,0))</f>
        <v>20</v>
      </c>
      <c r="AF1088" s="18" t="n">
        <f aca="false">IF(P1088="","",ROUND((P1088-O1088)*1440,0))</f>
        <v>9</v>
      </c>
      <c r="AG1088" s="18" t="n">
        <f aca="false">IF(Q1088="","",ROUND((Q1088-P1088)*1440,0))</f>
        <v>11</v>
      </c>
      <c r="AH1088" s="18" t="n">
        <f aca="false">IF(Q1088="","",ROUND((Q1088-H1088)*1440,0))</f>
        <v>285</v>
      </c>
      <c r="AI1088" s="19" t="n">
        <f aca="false">ROUND(IF(O1088="",Assumptions!$B$25-K1088,O1088-K1088)*24,1)</f>
        <v>1.6</v>
      </c>
      <c r="AJ1088" s="20" t="n">
        <f aca="false">ROUND(MAX(N(Y1088)/Assumptions!$C$5, N(Z1088)/Assumptions!$C$6, N(AA1088)/Assumptions!$C$7, N(AB1088)/Assumptions!$C$8, N(AC1088)/Assumptions!$C$9, N(AD1088)/Assumptions!$C$10, N(AE1088)/Assumptions!$C$11, N(AF1088)/Assumptions!$C$12, N(AG1088)/Assumptions!$C$13),3)</f>
        <v>3</v>
      </c>
      <c r="AK1088" s="0" t="str">
        <f aca="false">IF(OR(U1088="Pending",U1088="On Hold"),"Open GRN (awaiting)",IF(AJ1088&lt;=1,"Within SLA",IF(ROUND(N(Y1088)/Assumptions!$C$5,3)=AJ1088,"Gate Wait",IF(ROUND(N(Z1088)/Assumptions!$C$6,3)=AJ1088,"Dock Wait",IF(ROUND(N(AA1088)/Assumptions!$C$7,3)=AJ1088,"Unloading",IF(ROUND(N(AB1088)/Assumptions!$C$8,3)=AJ1088,"Unload-to-QC Wait",IF(ROUND(N(AC1088)/Assumptions!$C$9,3)=AJ1088,"QC",IF(ROUND(N(AD1088)/Assumptions!$C$10,3)=AJ1088,"QC-to-GRN Wait",IF(ROUND(N(AE1088)/Assumptions!$C$11,3)=AJ1088,"GRN Processing",IF(ROUND(N(AF1088)/Assumptions!$C$12,3)=AJ1088,"GRN-to-Putaway Wait",IF(ROUND(N(AG1088)/Assumptions!$C$13,3)=AJ1088,"Putaway","Within SLA")))))))))))</f>
        <v>Gate Wait</v>
      </c>
    </row>
    <row r="1089" customFormat="false" ht="15" hidden="false" customHeight="false" outlineLevel="0" collapsed="false">
      <c r="A1089" s="0" t="s">
        <v>3299</v>
      </c>
      <c r="B1089" s="0" t="s">
        <v>3300</v>
      </c>
      <c r="C1089" s="0" t="s">
        <v>118</v>
      </c>
      <c r="D1089" s="0" t="s">
        <v>147</v>
      </c>
      <c r="E1089" s="0" t="s">
        <v>462</v>
      </c>
      <c r="F1089" s="0" t="s">
        <v>121</v>
      </c>
      <c r="G1089" s="0" t="s">
        <v>150</v>
      </c>
      <c r="H1089" s="17" t="n">
        <v>46230.56875</v>
      </c>
      <c r="I1089" s="17" t="n">
        <v>46230.58125</v>
      </c>
      <c r="J1089" s="17" t="n">
        <v>46230.5826388889</v>
      </c>
      <c r="K1089" s="17" t="n">
        <v>46230.6201388889</v>
      </c>
      <c r="L1089" s="17" t="n">
        <v>46230.6305555556</v>
      </c>
      <c r="M1089" s="17" t="n">
        <v>46230.6409722222</v>
      </c>
      <c r="N1089" s="17" t="n">
        <v>46230.6895833333</v>
      </c>
      <c r="O1089" s="17" t="n">
        <v>46230.71875</v>
      </c>
      <c r="P1089" s="17" t="n">
        <v>46230.7409722222</v>
      </c>
      <c r="Q1089" s="17" t="n">
        <v>46230.7638888889</v>
      </c>
      <c r="R1089" s="0" t="n">
        <v>299</v>
      </c>
      <c r="S1089" s="0" t="n">
        <v>0</v>
      </c>
      <c r="T1089" s="0" t="n">
        <v>0</v>
      </c>
      <c r="U1089" s="18" t="s">
        <v>130</v>
      </c>
      <c r="V1089" s="18" t="s">
        <v>131</v>
      </c>
      <c r="W1089" s="0" t="str">
        <f aca="false">IF(AND(X1089&gt;=6,X1089&lt;14),"A",IF(AND(X1089&gt;=14,X1089&lt;22),"B","C"))</f>
        <v>A</v>
      </c>
      <c r="X1089" s="18" t="n">
        <f aca="false">HOUR(H1089)</f>
        <v>13</v>
      </c>
      <c r="Y1089" s="18" t="n">
        <f aca="false">ROUND((I1089-H1089)*1440,0)</f>
        <v>18</v>
      </c>
      <c r="Z1089" s="18" t="n">
        <f aca="false">ROUND((J1089-I1089)*1440,0)</f>
        <v>2</v>
      </c>
      <c r="AA1089" s="18" t="n">
        <f aca="false">ROUND((K1089-J1089)*1440,0)</f>
        <v>54</v>
      </c>
      <c r="AB1089" s="18" t="n">
        <f aca="false">ROUND((L1089-K1089)*1440,0)</f>
        <v>15</v>
      </c>
      <c r="AC1089" s="18" t="n">
        <f aca="false">ROUND((M1089-L1089)*1440,0)</f>
        <v>15</v>
      </c>
      <c r="AD1089" s="18" t="n">
        <f aca="false">IF(N1089="","",ROUND((N1089-M1089)*1440,0))</f>
        <v>70</v>
      </c>
      <c r="AE1089" s="18" t="n">
        <f aca="false">IF(O1089="","",ROUND((O1089-N1089)*1440,0))</f>
        <v>42</v>
      </c>
      <c r="AF1089" s="18" t="n">
        <f aca="false">IF(P1089="","",ROUND((P1089-O1089)*1440,0))</f>
        <v>32</v>
      </c>
      <c r="AG1089" s="18" t="n">
        <f aca="false">IF(Q1089="","",ROUND((Q1089-P1089)*1440,0))</f>
        <v>33</v>
      </c>
      <c r="AH1089" s="18" t="n">
        <f aca="false">IF(Q1089="","",ROUND((Q1089-H1089)*1440,0))</f>
        <v>281</v>
      </c>
      <c r="AI1089" s="19" t="n">
        <f aca="false">ROUND(IF(O1089="",Assumptions!$B$25-K1089,O1089-K1089)*24,1)</f>
        <v>2.4</v>
      </c>
      <c r="AJ1089" s="20" t="n">
        <f aca="false">ROUND(MAX(N(Y1089)/Assumptions!$C$5, N(Z1089)/Assumptions!$C$6, N(AA1089)/Assumptions!$C$7, N(AB1089)/Assumptions!$C$8, N(AC1089)/Assumptions!$C$9, N(AD1089)/Assumptions!$C$10, N(AE1089)/Assumptions!$C$11, N(AF1089)/Assumptions!$C$12, N(AG1089)/Assumptions!$C$13),3)</f>
        <v>2.333</v>
      </c>
      <c r="AK1089" s="0" t="str">
        <f aca="false">IF(OR(U1089="Pending",U1089="On Hold"),"Open GRN (awaiting)",IF(AJ1089&lt;=1,"Within SLA",IF(ROUND(N(Y1089)/Assumptions!$C$5,3)=AJ1089,"Gate Wait",IF(ROUND(N(Z1089)/Assumptions!$C$6,3)=AJ1089,"Dock Wait",IF(ROUND(N(AA1089)/Assumptions!$C$7,3)=AJ1089,"Unloading",IF(ROUND(N(AB1089)/Assumptions!$C$8,3)=AJ1089,"Unload-to-QC Wait",IF(ROUND(N(AC1089)/Assumptions!$C$9,3)=AJ1089,"QC",IF(ROUND(N(AD1089)/Assumptions!$C$10,3)=AJ1089,"QC-to-GRN Wait",IF(ROUND(N(AE1089)/Assumptions!$C$11,3)=AJ1089,"GRN Processing",IF(ROUND(N(AF1089)/Assumptions!$C$12,3)=AJ1089,"GRN-to-Putaway Wait",IF(ROUND(N(AG1089)/Assumptions!$C$13,3)=AJ1089,"Putaway","Within SLA")))))))))))</f>
        <v>QC-to-GRN Wait</v>
      </c>
    </row>
    <row r="1090" customFormat="false" ht="15" hidden="false" customHeight="false" outlineLevel="0" collapsed="false">
      <c r="A1090" s="0" t="s">
        <v>3301</v>
      </c>
      <c r="B1090" s="0" t="s">
        <v>3302</v>
      </c>
      <c r="C1090" s="0" t="s">
        <v>184</v>
      </c>
      <c r="D1090" s="0" t="s">
        <v>119</v>
      </c>
      <c r="E1090" s="0" t="s">
        <v>3303</v>
      </c>
      <c r="F1090" s="0" t="s">
        <v>177</v>
      </c>
      <c r="G1090" s="0" t="s">
        <v>129</v>
      </c>
      <c r="H1090" s="17" t="n">
        <v>46230.5736111111</v>
      </c>
      <c r="I1090" s="17" t="n">
        <v>46230.6</v>
      </c>
      <c r="J1090" s="17" t="n">
        <v>46230.6111111111</v>
      </c>
      <c r="K1090" s="17" t="n">
        <v>46230.6791666667</v>
      </c>
      <c r="L1090" s="17" t="n">
        <v>46230.6881944445</v>
      </c>
      <c r="M1090" s="17" t="n">
        <v>46230.70625</v>
      </c>
      <c r="N1090" s="17" t="n">
        <v>46230.7847222222</v>
      </c>
      <c r="O1090" s="17" t="n">
        <v>46230.80625</v>
      </c>
      <c r="P1090" s="17" t="n">
        <v>46230.8152777778</v>
      </c>
      <c r="Q1090" s="17" t="n">
        <v>46230.8381944444</v>
      </c>
      <c r="R1090" s="0" t="n">
        <v>2327</v>
      </c>
      <c r="S1090" s="0" t="n">
        <v>0</v>
      </c>
      <c r="T1090" s="0" t="n">
        <v>75</v>
      </c>
      <c r="U1090" s="18" t="s">
        <v>123</v>
      </c>
      <c r="V1090" s="18" t="s">
        <v>156</v>
      </c>
      <c r="W1090" s="0" t="str">
        <f aca="false">IF(AND(X1090&gt;=6,X1090&lt;14),"A",IF(AND(X1090&gt;=14,X1090&lt;22),"B","C"))</f>
        <v>A</v>
      </c>
      <c r="X1090" s="18" t="n">
        <f aca="false">HOUR(H1090)</f>
        <v>13</v>
      </c>
      <c r="Y1090" s="18" t="n">
        <f aca="false">ROUND((I1090-H1090)*1440,0)</f>
        <v>38</v>
      </c>
      <c r="Z1090" s="18" t="n">
        <f aca="false">ROUND((J1090-I1090)*1440,0)</f>
        <v>16</v>
      </c>
      <c r="AA1090" s="18" t="n">
        <f aca="false">ROUND((K1090-J1090)*1440,0)</f>
        <v>98</v>
      </c>
      <c r="AB1090" s="18" t="n">
        <f aca="false">ROUND((L1090-K1090)*1440,0)</f>
        <v>13</v>
      </c>
      <c r="AC1090" s="18" t="n">
        <f aca="false">ROUND((M1090-L1090)*1440,0)</f>
        <v>26</v>
      </c>
      <c r="AD1090" s="18" t="n">
        <f aca="false">IF(N1090="","",ROUND((N1090-M1090)*1440,0))</f>
        <v>113</v>
      </c>
      <c r="AE1090" s="18" t="n">
        <f aca="false">IF(O1090="","",ROUND((O1090-N1090)*1440,0))</f>
        <v>31</v>
      </c>
      <c r="AF1090" s="18" t="n">
        <f aca="false">IF(P1090="","",ROUND((P1090-O1090)*1440,0))</f>
        <v>13</v>
      </c>
      <c r="AG1090" s="18" t="n">
        <f aca="false">IF(Q1090="","",ROUND((Q1090-P1090)*1440,0))</f>
        <v>33</v>
      </c>
      <c r="AH1090" s="18" t="n">
        <f aca="false">IF(Q1090="","",ROUND((Q1090-H1090)*1440,0))</f>
        <v>381</v>
      </c>
      <c r="AI1090" s="19" t="n">
        <f aca="false">ROUND(IF(O1090="",Assumptions!$B$25-K1090,O1090-K1090)*24,1)</f>
        <v>3.1</v>
      </c>
      <c r="AJ1090" s="20" t="n">
        <f aca="false">ROUND(MAX(N(Y1090)/Assumptions!$C$5, N(Z1090)/Assumptions!$C$6, N(AA1090)/Assumptions!$C$7, N(AB1090)/Assumptions!$C$8, N(AC1090)/Assumptions!$C$9, N(AD1090)/Assumptions!$C$10, N(AE1090)/Assumptions!$C$11, N(AF1090)/Assumptions!$C$12, N(AG1090)/Assumptions!$C$13),3)</f>
        <v>3.767</v>
      </c>
      <c r="AK1090" s="0" t="str">
        <f aca="false">IF(OR(U1090="Pending",U1090="On Hold"),"Open GRN (awaiting)",IF(AJ1090&lt;=1,"Within SLA",IF(ROUND(N(Y1090)/Assumptions!$C$5,3)=AJ1090,"Gate Wait",IF(ROUND(N(Z1090)/Assumptions!$C$6,3)=AJ1090,"Dock Wait",IF(ROUND(N(AA1090)/Assumptions!$C$7,3)=AJ1090,"Unloading",IF(ROUND(N(AB1090)/Assumptions!$C$8,3)=AJ1090,"Unload-to-QC Wait",IF(ROUND(N(AC1090)/Assumptions!$C$9,3)=AJ1090,"QC",IF(ROUND(N(AD1090)/Assumptions!$C$10,3)=AJ1090,"QC-to-GRN Wait",IF(ROUND(N(AE1090)/Assumptions!$C$11,3)=AJ1090,"GRN Processing",IF(ROUND(N(AF1090)/Assumptions!$C$12,3)=AJ1090,"GRN-to-Putaway Wait",IF(ROUND(N(AG1090)/Assumptions!$C$13,3)=AJ1090,"Putaway","Within SLA")))))))))))</f>
        <v>QC-to-GRN Wait</v>
      </c>
    </row>
    <row r="1091" customFormat="false" ht="15" hidden="false" customHeight="false" outlineLevel="0" collapsed="false">
      <c r="A1091" s="0" t="s">
        <v>3304</v>
      </c>
      <c r="B1091" s="0" t="s">
        <v>3305</v>
      </c>
      <c r="C1091" s="0" t="s">
        <v>159</v>
      </c>
      <c r="D1091" s="0" t="s">
        <v>135</v>
      </c>
      <c r="E1091" s="0" t="s">
        <v>3306</v>
      </c>
      <c r="F1091" s="0" t="s">
        <v>128</v>
      </c>
      <c r="G1091" s="0" t="s">
        <v>138</v>
      </c>
      <c r="H1091" s="17" t="n">
        <v>46230.5826388889</v>
      </c>
      <c r="I1091" s="17" t="n">
        <v>46230.5909722222</v>
      </c>
      <c r="J1091" s="17" t="n">
        <v>46230.6333333333</v>
      </c>
      <c r="K1091" s="17" t="n">
        <v>46230.6583333333</v>
      </c>
      <c r="L1091" s="17" t="n">
        <v>46230.6652777778</v>
      </c>
      <c r="M1091" s="17" t="n">
        <v>46230.6826388889</v>
      </c>
      <c r="N1091" s="17" t="n">
        <v>46230.7145833333</v>
      </c>
      <c r="O1091" s="17" t="n">
        <v>46230.7569444445</v>
      </c>
      <c r="P1091" s="17" t="n">
        <v>46230.8111111111</v>
      </c>
      <c r="Q1091" s="17" t="n">
        <v>46230.8291666667</v>
      </c>
      <c r="R1091" s="0" t="n">
        <v>437</v>
      </c>
      <c r="S1091" s="0" t="n">
        <v>0</v>
      </c>
      <c r="T1091" s="0" t="n">
        <v>0</v>
      </c>
      <c r="U1091" s="18" t="s">
        <v>130</v>
      </c>
      <c r="V1091" s="18" t="s">
        <v>144</v>
      </c>
      <c r="W1091" s="0" t="str">
        <f aca="false">IF(AND(X1091&gt;=6,X1091&lt;14),"A",IF(AND(X1091&gt;=14,X1091&lt;22),"B","C"))</f>
        <v>A</v>
      </c>
      <c r="X1091" s="18" t="n">
        <f aca="false">HOUR(H1091)</f>
        <v>13</v>
      </c>
      <c r="Y1091" s="18" t="n">
        <f aca="false">ROUND((I1091-H1091)*1440,0)</f>
        <v>12</v>
      </c>
      <c r="Z1091" s="18" t="n">
        <f aca="false">ROUND((J1091-I1091)*1440,0)</f>
        <v>61</v>
      </c>
      <c r="AA1091" s="18" t="n">
        <f aca="false">ROUND((K1091-J1091)*1440,0)</f>
        <v>36</v>
      </c>
      <c r="AB1091" s="18" t="n">
        <f aca="false">ROUND((L1091-K1091)*1440,0)</f>
        <v>10</v>
      </c>
      <c r="AC1091" s="18" t="n">
        <f aca="false">ROUND((M1091-L1091)*1440,0)</f>
        <v>25</v>
      </c>
      <c r="AD1091" s="18" t="n">
        <f aca="false">IF(N1091="","",ROUND((N1091-M1091)*1440,0))</f>
        <v>46</v>
      </c>
      <c r="AE1091" s="18" t="n">
        <f aca="false">IF(O1091="","",ROUND((O1091-N1091)*1440,0))</f>
        <v>61</v>
      </c>
      <c r="AF1091" s="18" t="n">
        <f aca="false">IF(P1091="","",ROUND((P1091-O1091)*1440,0))</f>
        <v>78</v>
      </c>
      <c r="AG1091" s="18" t="n">
        <f aca="false">IF(Q1091="","",ROUND((Q1091-P1091)*1440,0))</f>
        <v>26</v>
      </c>
      <c r="AH1091" s="18" t="n">
        <f aca="false">IF(Q1091="","",ROUND((Q1091-H1091)*1440,0))</f>
        <v>355</v>
      </c>
      <c r="AI1091" s="19" t="n">
        <f aca="false">ROUND(IF(O1091="",Assumptions!$B$25-K1091,O1091-K1091)*24,1)</f>
        <v>2.4</v>
      </c>
      <c r="AJ1091" s="20" t="n">
        <f aca="false">ROUND(MAX(N(Y1091)/Assumptions!$C$5, N(Z1091)/Assumptions!$C$6, N(AA1091)/Assumptions!$C$7, N(AB1091)/Assumptions!$C$8, N(AC1091)/Assumptions!$C$9, N(AD1091)/Assumptions!$C$10, N(AE1091)/Assumptions!$C$11, N(AF1091)/Assumptions!$C$12, N(AG1091)/Assumptions!$C$13),3)</f>
        <v>4.067</v>
      </c>
      <c r="AK1091" s="0" t="str">
        <f aca="false">IF(OR(U1091="Pending",U1091="On Hold"),"Open GRN (awaiting)",IF(AJ1091&lt;=1,"Within SLA",IF(ROUND(N(Y1091)/Assumptions!$C$5,3)=AJ1091,"Gate Wait",IF(ROUND(N(Z1091)/Assumptions!$C$6,3)=AJ1091,"Dock Wait",IF(ROUND(N(AA1091)/Assumptions!$C$7,3)=AJ1091,"Unloading",IF(ROUND(N(AB1091)/Assumptions!$C$8,3)=AJ1091,"Unload-to-QC Wait",IF(ROUND(N(AC1091)/Assumptions!$C$9,3)=AJ1091,"QC",IF(ROUND(N(AD1091)/Assumptions!$C$10,3)=AJ1091,"QC-to-GRN Wait",IF(ROUND(N(AE1091)/Assumptions!$C$11,3)=AJ1091,"GRN Processing",IF(ROUND(N(AF1091)/Assumptions!$C$12,3)=AJ1091,"GRN-to-Putaway Wait",IF(ROUND(N(AG1091)/Assumptions!$C$13,3)=AJ1091,"Putaway","Within SLA")))))))))))</f>
        <v>Dock Wait</v>
      </c>
    </row>
    <row r="1092" customFormat="false" ht="15" hidden="false" customHeight="false" outlineLevel="0" collapsed="false">
      <c r="A1092" s="0" t="s">
        <v>3307</v>
      </c>
      <c r="B1092" s="0" t="s">
        <v>3308</v>
      </c>
      <c r="C1092" s="0" t="s">
        <v>218</v>
      </c>
      <c r="D1092" s="0" t="s">
        <v>119</v>
      </c>
      <c r="E1092" s="0" t="s">
        <v>3309</v>
      </c>
      <c r="F1092" s="0" t="s">
        <v>128</v>
      </c>
      <c r="G1092" s="0" t="s">
        <v>129</v>
      </c>
      <c r="H1092" s="17" t="n">
        <v>46230.6027777778</v>
      </c>
      <c r="I1092" s="17" t="n">
        <v>46230.6194444444</v>
      </c>
      <c r="J1092" s="17" t="n">
        <v>46230.6229166667</v>
      </c>
      <c r="K1092" s="17" t="n">
        <v>46230.6833333333</v>
      </c>
      <c r="L1092" s="17" t="n">
        <v>46230.69375</v>
      </c>
      <c r="M1092" s="17" t="n">
        <v>46230.7020833333</v>
      </c>
      <c r="N1092" s="17" t="n">
        <v>46230.7277777778</v>
      </c>
      <c r="O1092" s="17" t="n">
        <v>46230.7506944445</v>
      </c>
      <c r="P1092" s="17" t="n">
        <v>46230.7527777778</v>
      </c>
      <c r="Q1092" s="17" t="n">
        <v>46230.7666666667</v>
      </c>
      <c r="R1092" s="0" t="n">
        <v>954</v>
      </c>
      <c r="S1092" s="0" t="n">
        <v>0</v>
      </c>
      <c r="T1092" s="0" t="n">
        <v>0</v>
      </c>
      <c r="U1092" s="18" t="s">
        <v>130</v>
      </c>
      <c r="V1092" s="18" t="s">
        <v>82</v>
      </c>
      <c r="W1092" s="0" t="str">
        <f aca="false">IF(AND(X1092&gt;=6,X1092&lt;14),"A",IF(AND(X1092&gt;=14,X1092&lt;22),"B","C"))</f>
        <v>B</v>
      </c>
      <c r="X1092" s="18" t="n">
        <f aca="false">HOUR(H1092)</f>
        <v>14</v>
      </c>
      <c r="Y1092" s="18" t="n">
        <f aca="false">ROUND((I1092-H1092)*1440,0)</f>
        <v>24</v>
      </c>
      <c r="Z1092" s="18" t="n">
        <f aca="false">ROUND((J1092-I1092)*1440,0)</f>
        <v>5</v>
      </c>
      <c r="AA1092" s="18" t="n">
        <f aca="false">ROUND((K1092-J1092)*1440,0)</f>
        <v>87</v>
      </c>
      <c r="AB1092" s="18" t="n">
        <f aca="false">ROUND((L1092-K1092)*1440,0)</f>
        <v>15</v>
      </c>
      <c r="AC1092" s="18" t="n">
        <f aca="false">ROUND((M1092-L1092)*1440,0)</f>
        <v>12</v>
      </c>
      <c r="AD1092" s="18" t="n">
        <f aca="false">IF(N1092="","",ROUND((N1092-M1092)*1440,0))</f>
        <v>37</v>
      </c>
      <c r="AE1092" s="18" t="n">
        <f aca="false">IF(O1092="","",ROUND((O1092-N1092)*1440,0))</f>
        <v>33</v>
      </c>
      <c r="AF1092" s="18" t="n">
        <f aca="false">IF(P1092="","",ROUND((P1092-O1092)*1440,0))</f>
        <v>3</v>
      </c>
      <c r="AG1092" s="18" t="n">
        <f aca="false">IF(Q1092="","",ROUND((Q1092-P1092)*1440,0))</f>
        <v>20</v>
      </c>
      <c r="AH1092" s="18" t="n">
        <f aca="false">IF(Q1092="","",ROUND((Q1092-H1092)*1440,0))</f>
        <v>236</v>
      </c>
      <c r="AI1092" s="19" t="n">
        <f aca="false">ROUND(IF(O1092="",Assumptions!$B$25-K1092,O1092-K1092)*24,1)</f>
        <v>1.6</v>
      </c>
      <c r="AJ1092" s="20" t="n">
        <f aca="false">ROUND(MAX(N(Y1092)/Assumptions!$C$5, N(Z1092)/Assumptions!$C$6, N(AA1092)/Assumptions!$C$7, N(AB1092)/Assumptions!$C$8, N(AC1092)/Assumptions!$C$9, N(AD1092)/Assumptions!$C$10, N(AE1092)/Assumptions!$C$11, N(AF1092)/Assumptions!$C$12, N(AG1092)/Assumptions!$C$13),3)</f>
        <v>1.45</v>
      </c>
      <c r="AK1092" s="0" t="str">
        <f aca="false">IF(OR(U1092="Pending",U1092="On Hold"),"Open GRN (awaiting)",IF(AJ1092&lt;=1,"Within SLA",IF(ROUND(N(Y1092)/Assumptions!$C$5,3)=AJ1092,"Gate Wait",IF(ROUND(N(Z1092)/Assumptions!$C$6,3)=AJ1092,"Dock Wait",IF(ROUND(N(AA1092)/Assumptions!$C$7,3)=AJ1092,"Unloading",IF(ROUND(N(AB1092)/Assumptions!$C$8,3)=AJ1092,"Unload-to-QC Wait",IF(ROUND(N(AC1092)/Assumptions!$C$9,3)=AJ1092,"QC",IF(ROUND(N(AD1092)/Assumptions!$C$10,3)=AJ1092,"QC-to-GRN Wait",IF(ROUND(N(AE1092)/Assumptions!$C$11,3)=AJ1092,"GRN Processing",IF(ROUND(N(AF1092)/Assumptions!$C$12,3)=AJ1092,"GRN-to-Putaway Wait",IF(ROUND(N(AG1092)/Assumptions!$C$13,3)=AJ1092,"Putaway","Within SLA")))))))))))</f>
        <v>Unloading</v>
      </c>
    </row>
    <row r="1093" customFormat="false" ht="15" hidden="false" customHeight="false" outlineLevel="0" collapsed="false">
      <c r="A1093" s="0" t="s">
        <v>3310</v>
      </c>
      <c r="B1093" s="0" t="s">
        <v>3311</v>
      </c>
      <c r="C1093" s="0" t="s">
        <v>175</v>
      </c>
      <c r="D1093" s="0" t="s">
        <v>119</v>
      </c>
      <c r="E1093" s="0" t="s">
        <v>3312</v>
      </c>
      <c r="F1093" s="0" t="s">
        <v>177</v>
      </c>
      <c r="G1093" s="0" t="s">
        <v>129</v>
      </c>
      <c r="H1093" s="17" t="n">
        <v>46230.6090277778</v>
      </c>
      <c r="I1093" s="17" t="n">
        <v>46230.6180555556</v>
      </c>
      <c r="J1093" s="17" t="n">
        <v>46230.6229166667</v>
      </c>
      <c r="K1093" s="17" t="n">
        <v>46230.6361111111</v>
      </c>
      <c r="L1093" s="17" t="n">
        <v>46230.65</v>
      </c>
      <c r="M1093" s="17" t="n">
        <v>46230.6631944445</v>
      </c>
      <c r="N1093" s="17" t="n">
        <v>46230.9972222222</v>
      </c>
      <c r="O1093" s="17" t="n">
        <v>46231.0180555556</v>
      </c>
      <c r="P1093" s="17" t="n">
        <v>46231.0298611111</v>
      </c>
      <c r="Q1093" s="17" t="n">
        <v>46231.0375</v>
      </c>
      <c r="R1093" s="0" t="n">
        <v>214</v>
      </c>
      <c r="S1093" s="0" t="n">
        <v>0</v>
      </c>
      <c r="T1093" s="0" t="n">
        <v>0</v>
      </c>
      <c r="U1093" s="18" t="s">
        <v>130</v>
      </c>
      <c r="V1093" s="18" t="s">
        <v>144</v>
      </c>
      <c r="W1093" s="0" t="str">
        <f aca="false">IF(AND(X1093&gt;=6,X1093&lt;14),"A",IF(AND(X1093&gt;=14,X1093&lt;22),"B","C"))</f>
        <v>B</v>
      </c>
      <c r="X1093" s="18" t="n">
        <f aca="false">HOUR(H1093)</f>
        <v>14</v>
      </c>
      <c r="Y1093" s="18" t="n">
        <f aca="false">ROUND((I1093-H1093)*1440,0)</f>
        <v>13</v>
      </c>
      <c r="Z1093" s="18" t="n">
        <f aca="false">ROUND((J1093-I1093)*1440,0)</f>
        <v>7</v>
      </c>
      <c r="AA1093" s="18" t="n">
        <f aca="false">ROUND((K1093-J1093)*1440,0)</f>
        <v>19</v>
      </c>
      <c r="AB1093" s="18" t="n">
        <f aca="false">ROUND((L1093-K1093)*1440,0)</f>
        <v>20</v>
      </c>
      <c r="AC1093" s="18" t="n">
        <f aca="false">ROUND((M1093-L1093)*1440,0)</f>
        <v>19</v>
      </c>
      <c r="AD1093" s="18" t="n">
        <f aca="false">IF(N1093="","",ROUND((N1093-M1093)*1440,0))</f>
        <v>481</v>
      </c>
      <c r="AE1093" s="18" t="n">
        <f aca="false">IF(O1093="","",ROUND((O1093-N1093)*1440,0))</f>
        <v>30</v>
      </c>
      <c r="AF1093" s="18" t="n">
        <f aca="false">IF(P1093="","",ROUND((P1093-O1093)*1440,0))</f>
        <v>17</v>
      </c>
      <c r="AG1093" s="18" t="n">
        <f aca="false">IF(Q1093="","",ROUND((Q1093-P1093)*1440,0))</f>
        <v>11</v>
      </c>
      <c r="AH1093" s="18" t="n">
        <f aca="false">IF(Q1093="","",ROUND((Q1093-H1093)*1440,0))</f>
        <v>617</v>
      </c>
      <c r="AI1093" s="19" t="n">
        <f aca="false">ROUND(IF(O1093="",Assumptions!$B$25-K1093,O1093-K1093)*24,1)</f>
        <v>9.2</v>
      </c>
      <c r="AJ1093" s="20" t="n">
        <f aca="false">ROUND(MAX(N(Y1093)/Assumptions!$C$5, N(Z1093)/Assumptions!$C$6, N(AA1093)/Assumptions!$C$7, N(AB1093)/Assumptions!$C$8, N(AC1093)/Assumptions!$C$9, N(AD1093)/Assumptions!$C$10, N(AE1093)/Assumptions!$C$11, N(AF1093)/Assumptions!$C$12, N(AG1093)/Assumptions!$C$13),3)</f>
        <v>16.033</v>
      </c>
      <c r="AK1093" s="0" t="str">
        <f aca="false">IF(OR(U1093="Pending",U1093="On Hold"),"Open GRN (awaiting)",IF(AJ1093&lt;=1,"Within SLA",IF(ROUND(N(Y1093)/Assumptions!$C$5,3)=AJ1093,"Gate Wait",IF(ROUND(N(Z1093)/Assumptions!$C$6,3)=AJ1093,"Dock Wait",IF(ROUND(N(AA1093)/Assumptions!$C$7,3)=AJ1093,"Unloading",IF(ROUND(N(AB1093)/Assumptions!$C$8,3)=AJ1093,"Unload-to-QC Wait",IF(ROUND(N(AC1093)/Assumptions!$C$9,3)=AJ1093,"QC",IF(ROUND(N(AD1093)/Assumptions!$C$10,3)=AJ1093,"QC-to-GRN Wait",IF(ROUND(N(AE1093)/Assumptions!$C$11,3)=AJ1093,"GRN Processing",IF(ROUND(N(AF1093)/Assumptions!$C$12,3)=AJ1093,"GRN-to-Putaway Wait",IF(ROUND(N(AG1093)/Assumptions!$C$13,3)=AJ1093,"Putaway","Within SLA")))))))))))</f>
        <v>QC-to-GRN Wait</v>
      </c>
    </row>
    <row r="1094" customFormat="false" ht="15" hidden="false" customHeight="false" outlineLevel="0" collapsed="false">
      <c r="A1094" s="0" t="s">
        <v>3313</v>
      </c>
      <c r="B1094" s="0" t="s">
        <v>3314</v>
      </c>
      <c r="C1094" s="0" t="s">
        <v>134</v>
      </c>
      <c r="D1094" s="0" t="s">
        <v>119</v>
      </c>
      <c r="E1094" s="0" t="s">
        <v>3315</v>
      </c>
      <c r="F1094" s="0" t="s">
        <v>149</v>
      </c>
      <c r="G1094" s="0" t="s">
        <v>129</v>
      </c>
      <c r="H1094" s="17" t="n">
        <v>46230.6125</v>
      </c>
      <c r="I1094" s="17" t="n">
        <v>46230.6402777778</v>
      </c>
      <c r="J1094" s="17" t="n">
        <v>46230.6472222222</v>
      </c>
      <c r="K1094" s="17" t="n">
        <v>46230.6694444444</v>
      </c>
      <c r="L1094" s="17" t="n">
        <v>46230.6777777778</v>
      </c>
      <c r="M1094" s="17" t="n">
        <v>46230.6958333333</v>
      </c>
      <c r="N1094" s="17" t="n">
        <v>46230.70625</v>
      </c>
      <c r="O1094" s="17" t="n">
        <v>46230.7270833333</v>
      </c>
      <c r="P1094" s="17" t="n">
        <v>46230.7319444444</v>
      </c>
      <c r="Q1094" s="17" t="n">
        <v>46230.7402777778</v>
      </c>
      <c r="R1094" s="0" t="n">
        <v>120</v>
      </c>
      <c r="S1094" s="0" t="n">
        <v>0</v>
      </c>
      <c r="T1094" s="0" t="n">
        <v>0</v>
      </c>
      <c r="U1094" s="18" t="s">
        <v>130</v>
      </c>
      <c r="V1094" s="18" t="s">
        <v>139</v>
      </c>
      <c r="W1094" s="0" t="str">
        <f aca="false">IF(AND(X1094&gt;=6,X1094&lt;14),"A",IF(AND(X1094&gt;=14,X1094&lt;22),"B","C"))</f>
        <v>B</v>
      </c>
      <c r="X1094" s="18" t="n">
        <f aca="false">HOUR(H1094)</f>
        <v>14</v>
      </c>
      <c r="Y1094" s="18" t="n">
        <f aca="false">ROUND((I1094-H1094)*1440,0)</f>
        <v>40</v>
      </c>
      <c r="Z1094" s="18" t="n">
        <f aca="false">ROUND((J1094-I1094)*1440,0)</f>
        <v>10</v>
      </c>
      <c r="AA1094" s="18" t="n">
        <f aca="false">ROUND((K1094-J1094)*1440,0)</f>
        <v>32</v>
      </c>
      <c r="AB1094" s="18" t="n">
        <f aca="false">ROUND((L1094-K1094)*1440,0)</f>
        <v>12</v>
      </c>
      <c r="AC1094" s="18" t="n">
        <f aca="false">ROUND((M1094-L1094)*1440,0)</f>
        <v>26</v>
      </c>
      <c r="AD1094" s="18" t="n">
        <f aca="false">IF(N1094="","",ROUND((N1094-M1094)*1440,0))</f>
        <v>15</v>
      </c>
      <c r="AE1094" s="18" t="n">
        <f aca="false">IF(O1094="","",ROUND((O1094-N1094)*1440,0))</f>
        <v>30</v>
      </c>
      <c r="AF1094" s="18" t="n">
        <f aca="false">IF(P1094="","",ROUND((P1094-O1094)*1440,0))</f>
        <v>7</v>
      </c>
      <c r="AG1094" s="18" t="n">
        <f aca="false">IF(Q1094="","",ROUND((Q1094-P1094)*1440,0))</f>
        <v>12</v>
      </c>
      <c r="AH1094" s="18" t="n">
        <f aca="false">IF(Q1094="","",ROUND((Q1094-H1094)*1440,0))</f>
        <v>184</v>
      </c>
      <c r="AI1094" s="19" t="n">
        <f aca="false">ROUND(IF(O1094="",Assumptions!$B$25-K1094,O1094-K1094)*24,1)</f>
        <v>1.4</v>
      </c>
      <c r="AJ1094" s="20" t="n">
        <f aca="false">ROUND(MAX(N(Y1094)/Assumptions!$C$5, N(Z1094)/Assumptions!$C$6, N(AA1094)/Assumptions!$C$7, N(AB1094)/Assumptions!$C$8, N(AC1094)/Assumptions!$C$9, N(AD1094)/Assumptions!$C$10, N(AE1094)/Assumptions!$C$11, N(AF1094)/Assumptions!$C$12, N(AG1094)/Assumptions!$C$13),3)</f>
        <v>1.333</v>
      </c>
      <c r="AK1094" s="0" t="str">
        <f aca="false">IF(OR(U1094="Pending",U1094="On Hold"),"Open GRN (awaiting)",IF(AJ1094&lt;=1,"Within SLA",IF(ROUND(N(Y1094)/Assumptions!$C$5,3)=AJ1094,"Gate Wait",IF(ROUND(N(Z1094)/Assumptions!$C$6,3)=AJ1094,"Dock Wait",IF(ROUND(N(AA1094)/Assumptions!$C$7,3)=AJ1094,"Unloading",IF(ROUND(N(AB1094)/Assumptions!$C$8,3)=AJ1094,"Unload-to-QC Wait",IF(ROUND(N(AC1094)/Assumptions!$C$9,3)=AJ1094,"QC",IF(ROUND(N(AD1094)/Assumptions!$C$10,3)=AJ1094,"QC-to-GRN Wait",IF(ROUND(N(AE1094)/Assumptions!$C$11,3)=AJ1094,"GRN Processing",IF(ROUND(N(AF1094)/Assumptions!$C$12,3)=AJ1094,"GRN-to-Putaway Wait",IF(ROUND(N(AG1094)/Assumptions!$C$13,3)=AJ1094,"Putaway","Within SLA")))))))))))</f>
        <v>Gate Wait</v>
      </c>
    </row>
    <row r="1095" customFormat="false" ht="15" hidden="false" customHeight="false" outlineLevel="0" collapsed="false">
      <c r="A1095" s="0" t="s">
        <v>3316</v>
      </c>
      <c r="B1095" s="0" t="s">
        <v>3317</v>
      </c>
      <c r="C1095" s="0" t="s">
        <v>134</v>
      </c>
      <c r="D1095" s="0" t="s">
        <v>135</v>
      </c>
      <c r="E1095" s="0" t="s">
        <v>3318</v>
      </c>
      <c r="F1095" s="0" t="s">
        <v>149</v>
      </c>
      <c r="G1095" s="0" t="s">
        <v>178</v>
      </c>
      <c r="H1095" s="17" t="n">
        <v>46230.6534722222</v>
      </c>
      <c r="I1095" s="17" t="n">
        <v>46230.7270833333</v>
      </c>
      <c r="J1095" s="17" t="n">
        <v>46230.7326388889</v>
      </c>
      <c r="K1095" s="17" t="n">
        <v>46230.7680555556</v>
      </c>
      <c r="L1095" s="17" t="n">
        <v>46230.7743055556</v>
      </c>
      <c r="M1095" s="17" t="n">
        <v>46230.8409722222</v>
      </c>
      <c r="N1095" s="17" t="n">
        <v>46230.8618055556</v>
      </c>
      <c r="O1095" s="17" t="n">
        <v>46230.925</v>
      </c>
      <c r="P1095" s="17" t="n">
        <v>46230.9381944445</v>
      </c>
      <c r="Q1095" s="17" t="n">
        <v>46230.9666666667</v>
      </c>
      <c r="R1095" s="0" t="n">
        <v>135</v>
      </c>
      <c r="S1095" s="0" t="n">
        <v>0</v>
      </c>
      <c r="T1095" s="0" t="n">
        <v>0</v>
      </c>
      <c r="U1095" s="18" t="s">
        <v>130</v>
      </c>
      <c r="V1095" s="18" t="s">
        <v>139</v>
      </c>
      <c r="W1095" s="0" t="str">
        <f aca="false">IF(AND(X1095&gt;=6,X1095&lt;14),"A",IF(AND(X1095&gt;=14,X1095&lt;22),"B","C"))</f>
        <v>B</v>
      </c>
      <c r="X1095" s="18" t="n">
        <f aca="false">HOUR(H1095)</f>
        <v>15</v>
      </c>
      <c r="Y1095" s="18" t="n">
        <f aca="false">ROUND((I1095-H1095)*1440,0)</f>
        <v>106</v>
      </c>
      <c r="Z1095" s="18" t="n">
        <f aca="false">ROUND((J1095-I1095)*1440,0)</f>
        <v>8</v>
      </c>
      <c r="AA1095" s="18" t="n">
        <f aca="false">ROUND((K1095-J1095)*1440,0)</f>
        <v>51</v>
      </c>
      <c r="AB1095" s="18" t="n">
        <f aca="false">ROUND((L1095-K1095)*1440,0)</f>
        <v>9</v>
      </c>
      <c r="AC1095" s="18" t="n">
        <f aca="false">ROUND((M1095-L1095)*1440,0)</f>
        <v>96</v>
      </c>
      <c r="AD1095" s="18" t="n">
        <f aca="false">IF(N1095="","",ROUND((N1095-M1095)*1440,0))</f>
        <v>30</v>
      </c>
      <c r="AE1095" s="18" t="n">
        <f aca="false">IF(O1095="","",ROUND((O1095-N1095)*1440,0))</f>
        <v>91</v>
      </c>
      <c r="AF1095" s="18" t="n">
        <f aca="false">IF(P1095="","",ROUND((P1095-O1095)*1440,0))</f>
        <v>19</v>
      </c>
      <c r="AG1095" s="18" t="n">
        <f aca="false">IF(Q1095="","",ROUND((Q1095-P1095)*1440,0))</f>
        <v>41</v>
      </c>
      <c r="AH1095" s="18" t="n">
        <f aca="false">IF(Q1095="","",ROUND((Q1095-H1095)*1440,0))</f>
        <v>451</v>
      </c>
      <c r="AI1095" s="19" t="n">
        <f aca="false">ROUND(IF(O1095="",Assumptions!$B$25-K1095,O1095-K1095)*24,1)</f>
        <v>3.8</v>
      </c>
      <c r="AJ1095" s="20" t="n">
        <f aca="false">ROUND(MAX(N(Y1095)/Assumptions!$C$5, N(Z1095)/Assumptions!$C$6, N(AA1095)/Assumptions!$C$7, N(AB1095)/Assumptions!$C$8, N(AC1095)/Assumptions!$C$9, N(AD1095)/Assumptions!$C$10, N(AE1095)/Assumptions!$C$11, N(AF1095)/Assumptions!$C$12, N(AG1095)/Assumptions!$C$13),3)</f>
        <v>3.533</v>
      </c>
      <c r="AK1095" s="0" t="str">
        <f aca="false">IF(OR(U1095="Pending",U1095="On Hold"),"Open GRN (awaiting)",IF(AJ1095&lt;=1,"Within SLA",IF(ROUND(N(Y1095)/Assumptions!$C$5,3)=AJ1095,"Gate Wait",IF(ROUND(N(Z1095)/Assumptions!$C$6,3)=AJ1095,"Dock Wait",IF(ROUND(N(AA1095)/Assumptions!$C$7,3)=AJ1095,"Unloading",IF(ROUND(N(AB1095)/Assumptions!$C$8,3)=AJ1095,"Unload-to-QC Wait",IF(ROUND(N(AC1095)/Assumptions!$C$9,3)=AJ1095,"QC",IF(ROUND(N(AD1095)/Assumptions!$C$10,3)=AJ1095,"QC-to-GRN Wait",IF(ROUND(N(AE1095)/Assumptions!$C$11,3)=AJ1095,"GRN Processing",IF(ROUND(N(AF1095)/Assumptions!$C$12,3)=AJ1095,"GRN-to-Putaway Wait",IF(ROUND(N(AG1095)/Assumptions!$C$13,3)=AJ1095,"Putaway","Within SLA")))))))))))</f>
        <v>Gate Wait</v>
      </c>
    </row>
    <row r="1096" customFormat="false" ht="15" hidden="false" customHeight="false" outlineLevel="0" collapsed="false">
      <c r="A1096" s="0" t="s">
        <v>3319</v>
      </c>
      <c r="B1096" s="0" t="s">
        <v>3320</v>
      </c>
      <c r="C1096" s="0" t="s">
        <v>142</v>
      </c>
      <c r="D1096" s="0" t="s">
        <v>119</v>
      </c>
      <c r="E1096" s="0" t="s">
        <v>3321</v>
      </c>
      <c r="F1096" s="0" t="s">
        <v>137</v>
      </c>
      <c r="G1096" s="0" t="s">
        <v>129</v>
      </c>
      <c r="H1096" s="17" t="n">
        <v>46230.6819444444</v>
      </c>
      <c r="I1096" s="17" t="n">
        <v>46230.7125</v>
      </c>
      <c r="J1096" s="17" t="n">
        <v>46230.7180555556</v>
      </c>
      <c r="K1096" s="17" t="n">
        <v>46230.7395833333</v>
      </c>
      <c r="L1096" s="17" t="n">
        <v>46230.7555555556</v>
      </c>
      <c r="M1096" s="17" t="n">
        <v>46230.7715277778</v>
      </c>
      <c r="N1096" s="17" t="n">
        <v>46230.8465277778</v>
      </c>
      <c r="O1096" s="17" t="n">
        <v>46230.8902777778</v>
      </c>
      <c r="P1096" s="17" t="n">
        <v>46230.9034722222</v>
      </c>
      <c r="Q1096" s="17" t="n">
        <v>46230.9208333333</v>
      </c>
      <c r="R1096" s="0" t="n">
        <v>337</v>
      </c>
      <c r="S1096" s="0" t="n">
        <v>0</v>
      </c>
      <c r="T1096" s="0" t="n">
        <v>0</v>
      </c>
      <c r="U1096" s="18" t="s">
        <v>130</v>
      </c>
      <c r="V1096" s="18" t="s">
        <v>156</v>
      </c>
      <c r="W1096" s="0" t="str">
        <f aca="false">IF(AND(X1096&gt;=6,X1096&lt;14),"A",IF(AND(X1096&gt;=14,X1096&lt;22),"B","C"))</f>
        <v>B</v>
      </c>
      <c r="X1096" s="18" t="n">
        <f aca="false">HOUR(H1096)</f>
        <v>16</v>
      </c>
      <c r="Y1096" s="18" t="n">
        <f aca="false">ROUND((I1096-H1096)*1440,0)</f>
        <v>44</v>
      </c>
      <c r="Z1096" s="18" t="n">
        <f aca="false">ROUND((J1096-I1096)*1440,0)</f>
        <v>8</v>
      </c>
      <c r="AA1096" s="18" t="n">
        <f aca="false">ROUND((K1096-J1096)*1440,0)</f>
        <v>31</v>
      </c>
      <c r="AB1096" s="18" t="n">
        <f aca="false">ROUND((L1096-K1096)*1440,0)</f>
        <v>23</v>
      </c>
      <c r="AC1096" s="18" t="n">
        <f aca="false">ROUND((M1096-L1096)*1440,0)</f>
        <v>23</v>
      </c>
      <c r="AD1096" s="18" t="n">
        <f aca="false">IF(N1096="","",ROUND((N1096-M1096)*1440,0))</f>
        <v>108</v>
      </c>
      <c r="AE1096" s="18" t="n">
        <f aca="false">IF(O1096="","",ROUND((O1096-N1096)*1440,0))</f>
        <v>63</v>
      </c>
      <c r="AF1096" s="18" t="n">
        <f aca="false">IF(P1096="","",ROUND((P1096-O1096)*1440,0))</f>
        <v>19</v>
      </c>
      <c r="AG1096" s="18" t="n">
        <f aca="false">IF(Q1096="","",ROUND((Q1096-P1096)*1440,0))</f>
        <v>25</v>
      </c>
      <c r="AH1096" s="18" t="n">
        <f aca="false">IF(Q1096="","",ROUND((Q1096-H1096)*1440,0))</f>
        <v>344</v>
      </c>
      <c r="AI1096" s="19" t="n">
        <f aca="false">ROUND(IF(O1096="",Assumptions!$B$25-K1096,O1096-K1096)*24,1)</f>
        <v>3.6</v>
      </c>
      <c r="AJ1096" s="20" t="n">
        <f aca="false">ROUND(MAX(N(Y1096)/Assumptions!$C$5, N(Z1096)/Assumptions!$C$6, N(AA1096)/Assumptions!$C$7, N(AB1096)/Assumptions!$C$8, N(AC1096)/Assumptions!$C$9, N(AD1096)/Assumptions!$C$10, N(AE1096)/Assumptions!$C$11, N(AF1096)/Assumptions!$C$12, N(AG1096)/Assumptions!$C$13),3)</f>
        <v>3.6</v>
      </c>
      <c r="AK1096" s="0" t="str">
        <f aca="false">IF(OR(U1096="Pending",U1096="On Hold"),"Open GRN (awaiting)",IF(AJ1096&lt;=1,"Within SLA",IF(ROUND(N(Y1096)/Assumptions!$C$5,3)=AJ1096,"Gate Wait",IF(ROUND(N(Z1096)/Assumptions!$C$6,3)=AJ1096,"Dock Wait",IF(ROUND(N(AA1096)/Assumptions!$C$7,3)=AJ1096,"Unloading",IF(ROUND(N(AB1096)/Assumptions!$C$8,3)=AJ1096,"Unload-to-QC Wait",IF(ROUND(N(AC1096)/Assumptions!$C$9,3)=AJ1096,"QC",IF(ROUND(N(AD1096)/Assumptions!$C$10,3)=AJ1096,"QC-to-GRN Wait",IF(ROUND(N(AE1096)/Assumptions!$C$11,3)=AJ1096,"GRN Processing",IF(ROUND(N(AF1096)/Assumptions!$C$12,3)=AJ1096,"GRN-to-Putaway Wait",IF(ROUND(N(AG1096)/Assumptions!$C$13,3)=AJ1096,"Putaway","Within SLA")))))))))))</f>
        <v>QC-to-GRN Wait</v>
      </c>
    </row>
    <row r="1097" customFormat="false" ht="15" hidden="false" customHeight="false" outlineLevel="0" collapsed="false">
      <c r="A1097" s="0" t="s">
        <v>3322</v>
      </c>
      <c r="B1097" s="0" t="s">
        <v>3323</v>
      </c>
      <c r="C1097" s="0" t="s">
        <v>126</v>
      </c>
      <c r="D1097" s="0" t="s">
        <v>147</v>
      </c>
      <c r="E1097" s="0" t="s">
        <v>3324</v>
      </c>
      <c r="F1097" s="0" t="s">
        <v>128</v>
      </c>
      <c r="G1097" s="0" t="s">
        <v>150</v>
      </c>
      <c r="H1097" s="17" t="n">
        <v>46230.6847222222</v>
      </c>
      <c r="I1097" s="17" t="n">
        <v>46230.6909722222</v>
      </c>
      <c r="J1097" s="17" t="n">
        <v>46230.6958333333</v>
      </c>
      <c r="K1097" s="17" t="n">
        <v>46230.7166666667</v>
      </c>
      <c r="L1097" s="17" t="n">
        <v>46230.7263888889</v>
      </c>
      <c r="M1097" s="17" t="n">
        <v>46230.7402777778</v>
      </c>
      <c r="N1097" s="17" t="n">
        <v>46230.7861111111</v>
      </c>
      <c r="O1097" s="17" t="n">
        <v>46230.8465277778</v>
      </c>
      <c r="P1097" s="17" t="n">
        <v>46230.8694444444</v>
      </c>
      <c r="Q1097" s="17" t="n">
        <v>46230.9090277778</v>
      </c>
      <c r="R1097" s="0" t="n">
        <v>546</v>
      </c>
      <c r="S1097" s="0" t="n">
        <v>0</v>
      </c>
      <c r="T1097" s="0" t="n">
        <v>0</v>
      </c>
      <c r="U1097" s="18" t="s">
        <v>130</v>
      </c>
      <c r="V1097" s="18" t="s">
        <v>144</v>
      </c>
      <c r="W1097" s="0" t="str">
        <f aca="false">IF(AND(X1097&gt;=6,X1097&lt;14),"A",IF(AND(X1097&gt;=14,X1097&lt;22),"B","C"))</f>
        <v>B</v>
      </c>
      <c r="X1097" s="18" t="n">
        <f aca="false">HOUR(H1097)</f>
        <v>16</v>
      </c>
      <c r="Y1097" s="18" t="n">
        <f aca="false">ROUND((I1097-H1097)*1440,0)</f>
        <v>9</v>
      </c>
      <c r="Z1097" s="18" t="n">
        <f aca="false">ROUND((J1097-I1097)*1440,0)</f>
        <v>7</v>
      </c>
      <c r="AA1097" s="18" t="n">
        <f aca="false">ROUND((K1097-J1097)*1440,0)</f>
        <v>30</v>
      </c>
      <c r="AB1097" s="18" t="n">
        <f aca="false">ROUND((L1097-K1097)*1440,0)</f>
        <v>14</v>
      </c>
      <c r="AC1097" s="18" t="n">
        <f aca="false">ROUND((M1097-L1097)*1440,0)</f>
        <v>20</v>
      </c>
      <c r="AD1097" s="18" t="n">
        <f aca="false">IF(N1097="","",ROUND((N1097-M1097)*1440,0))</f>
        <v>66</v>
      </c>
      <c r="AE1097" s="18" t="n">
        <f aca="false">IF(O1097="","",ROUND((O1097-N1097)*1440,0))</f>
        <v>87</v>
      </c>
      <c r="AF1097" s="18" t="n">
        <f aca="false">IF(P1097="","",ROUND((P1097-O1097)*1440,0))</f>
        <v>33</v>
      </c>
      <c r="AG1097" s="18" t="n">
        <f aca="false">IF(Q1097="","",ROUND((Q1097-P1097)*1440,0))</f>
        <v>57</v>
      </c>
      <c r="AH1097" s="18" t="n">
        <f aca="false">IF(Q1097="","",ROUND((Q1097-H1097)*1440,0))</f>
        <v>323</v>
      </c>
      <c r="AI1097" s="19" t="n">
        <f aca="false">ROUND(IF(O1097="",Assumptions!$B$25-K1097,O1097-K1097)*24,1)</f>
        <v>3.1</v>
      </c>
      <c r="AJ1097" s="20" t="n">
        <f aca="false">ROUND(MAX(N(Y1097)/Assumptions!$C$5, N(Z1097)/Assumptions!$C$6, N(AA1097)/Assumptions!$C$7, N(AB1097)/Assumptions!$C$8, N(AC1097)/Assumptions!$C$9, N(AD1097)/Assumptions!$C$10, N(AE1097)/Assumptions!$C$11, N(AF1097)/Assumptions!$C$12, N(AG1097)/Assumptions!$C$13),3)</f>
        <v>2.2</v>
      </c>
      <c r="AK1097" s="0" t="str">
        <f aca="false">IF(OR(U1097="Pending",U1097="On Hold"),"Open GRN (awaiting)",IF(AJ1097&lt;=1,"Within SLA",IF(ROUND(N(Y1097)/Assumptions!$C$5,3)=AJ1097,"Gate Wait",IF(ROUND(N(Z1097)/Assumptions!$C$6,3)=AJ1097,"Dock Wait",IF(ROUND(N(AA1097)/Assumptions!$C$7,3)=AJ1097,"Unloading",IF(ROUND(N(AB1097)/Assumptions!$C$8,3)=AJ1097,"Unload-to-QC Wait",IF(ROUND(N(AC1097)/Assumptions!$C$9,3)=AJ1097,"QC",IF(ROUND(N(AD1097)/Assumptions!$C$10,3)=AJ1097,"QC-to-GRN Wait",IF(ROUND(N(AE1097)/Assumptions!$C$11,3)=AJ1097,"GRN Processing",IF(ROUND(N(AF1097)/Assumptions!$C$12,3)=AJ1097,"GRN-to-Putaway Wait",IF(ROUND(N(AG1097)/Assumptions!$C$13,3)=AJ1097,"Putaway","Within SLA")))))))))))</f>
        <v>QC-to-GRN Wait</v>
      </c>
    </row>
    <row r="1098" customFormat="false" ht="15" hidden="false" customHeight="false" outlineLevel="0" collapsed="false">
      <c r="A1098" s="0" t="s">
        <v>3325</v>
      </c>
      <c r="B1098" s="0" t="s">
        <v>3326</v>
      </c>
      <c r="C1098" s="0" t="s">
        <v>118</v>
      </c>
      <c r="D1098" s="0" t="s">
        <v>135</v>
      </c>
      <c r="E1098" s="0" t="s">
        <v>3327</v>
      </c>
      <c r="F1098" s="0" t="s">
        <v>121</v>
      </c>
      <c r="G1098" s="0" t="s">
        <v>138</v>
      </c>
      <c r="H1098" s="17" t="n">
        <v>46230.6881944445</v>
      </c>
      <c r="I1098" s="17" t="n">
        <v>46230.7</v>
      </c>
      <c r="J1098" s="17" t="n">
        <v>46230.7138888889</v>
      </c>
      <c r="K1098" s="17" t="n">
        <v>46230.7298611111</v>
      </c>
      <c r="L1098" s="17" t="n">
        <v>46230.7319444444</v>
      </c>
      <c r="M1098" s="17" t="n">
        <v>46230.7569444445</v>
      </c>
      <c r="N1098" s="17" t="n">
        <v>46230.7701388889</v>
      </c>
      <c r="O1098" s="17" t="n">
        <v>46230.8423611111</v>
      </c>
      <c r="P1098" s="17" t="n">
        <v>46230.8506944445</v>
      </c>
      <c r="Q1098" s="17" t="n">
        <v>46230.8631944444</v>
      </c>
      <c r="R1098" s="0" t="n">
        <v>192</v>
      </c>
      <c r="S1098" s="0" t="n">
        <v>0</v>
      </c>
      <c r="T1098" s="0" t="n">
        <v>0</v>
      </c>
      <c r="U1098" s="18" t="s">
        <v>130</v>
      </c>
      <c r="V1098" s="18" t="s">
        <v>144</v>
      </c>
      <c r="W1098" s="0" t="str">
        <f aca="false">IF(AND(X1098&gt;=6,X1098&lt;14),"A",IF(AND(X1098&gt;=14,X1098&lt;22),"B","C"))</f>
        <v>B</v>
      </c>
      <c r="X1098" s="18" t="n">
        <f aca="false">HOUR(H1098)</f>
        <v>16</v>
      </c>
      <c r="Y1098" s="18" t="n">
        <f aca="false">ROUND((I1098-H1098)*1440,0)</f>
        <v>17</v>
      </c>
      <c r="Z1098" s="18" t="n">
        <f aca="false">ROUND((J1098-I1098)*1440,0)</f>
        <v>20</v>
      </c>
      <c r="AA1098" s="18" t="n">
        <f aca="false">ROUND((K1098-J1098)*1440,0)</f>
        <v>23</v>
      </c>
      <c r="AB1098" s="18" t="n">
        <f aca="false">ROUND((L1098-K1098)*1440,0)</f>
        <v>3</v>
      </c>
      <c r="AC1098" s="18" t="n">
        <f aca="false">ROUND((M1098-L1098)*1440,0)</f>
        <v>36</v>
      </c>
      <c r="AD1098" s="18" t="n">
        <f aca="false">IF(N1098="","",ROUND((N1098-M1098)*1440,0))</f>
        <v>19</v>
      </c>
      <c r="AE1098" s="18" t="n">
        <f aca="false">IF(O1098="","",ROUND((O1098-N1098)*1440,0))</f>
        <v>104</v>
      </c>
      <c r="AF1098" s="18" t="n">
        <f aca="false">IF(P1098="","",ROUND((P1098-O1098)*1440,0))</f>
        <v>12</v>
      </c>
      <c r="AG1098" s="18" t="n">
        <f aca="false">IF(Q1098="","",ROUND((Q1098-P1098)*1440,0))</f>
        <v>18</v>
      </c>
      <c r="AH1098" s="18" t="n">
        <f aca="false">IF(Q1098="","",ROUND((Q1098-H1098)*1440,0))</f>
        <v>252</v>
      </c>
      <c r="AI1098" s="19" t="n">
        <f aca="false">ROUND(IF(O1098="",Assumptions!$B$25-K1098,O1098-K1098)*24,1)</f>
        <v>2.7</v>
      </c>
      <c r="AJ1098" s="20" t="n">
        <f aca="false">ROUND(MAX(N(Y1098)/Assumptions!$C$5, N(Z1098)/Assumptions!$C$6, N(AA1098)/Assumptions!$C$7, N(AB1098)/Assumptions!$C$8, N(AC1098)/Assumptions!$C$9, N(AD1098)/Assumptions!$C$10, N(AE1098)/Assumptions!$C$11, N(AF1098)/Assumptions!$C$12, N(AG1098)/Assumptions!$C$13),3)</f>
        <v>2.311</v>
      </c>
      <c r="AK1098" s="0" t="str">
        <f aca="false">IF(OR(U1098="Pending",U1098="On Hold"),"Open GRN (awaiting)",IF(AJ1098&lt;=1,"Within SLA",IF(ROUND(N(Y1098)/Assumptions!$C$5,3)=AJ1098,"Gate Wait",IF(ROUND(N(Z1098)/Assumptions!$C$6,3)=AJ1098,"Dock Wait",IF(ROUND(N(AA1098)/Assumptions!$C$7,3)=AJ1098,"Unloading",IF(ROUND(N(AB1098)/Assumptions!$C$8,3)=AJ1098,"Unload-to-QC Wait",IF(ROUND(N(AC1098)/Assumptions!$C$9,3)=AJ1098,"QC",IF(ROUND(N(AD1098)/Assumptions!$C$10,3)=AJ1098,"QC-to-GRN Wait",IF(ROUND(N(AE1098)/Assumptions!$C$11,3)=AJ1098,"GRN Processing",IF(ROUND(N(AF1098)/Assumptions!$C$12,3)=AJ1098,"GRN-to-Putaway Wait",IF(ROUND(N(AG1098)/Assumptions!$C$13,3)=AJ1098,"Putaway","Within SLA")))))))))))</f>
        <v>GRN Processing</v>
      </c>
    </row>
    <row r="1099" customFormat="false" ht="15" hidden="false" customHeight="false" outlineLevel="0" collapsed="false">
      <c r="A1099" s="0" t="s">
        <v>3328</v>
      </c>
      <c r="B1099" s="0" t="s">
        <v>3329</v>
      </c>
      <c r="C1099" s="0" t="s">
        <v>134</v>
      </c>
      <c r="D1099" s="0" t="s">
        <v>119</v>
      </c>
      <c r="E1099" s="0" t="s">
        <v>3330</v>
      </c>
      <c r="F1099" s="0" t="s">
        <v>149</v>
      </c>
      <c r="G1099" s="0" t="s">
        <v>129</v>
      </c>
      <c r="H1099" s="17" t="n">
        <v>46230.7055555556</v>
      </c>
      <c r="I1099" s="17" t="n">
        <v>46230.7423611111</v>
      </c>
      <c r="J1099" s="17" t="n">
        <v>46230.7458333333</v>
      </c>
      <c r="K1099" s="17" t="n">
        <v>46230.7722222222</v>
      </c>
      <c r="L1099" s="17" t="n">
        <v>46230.7770833333</v>
      </c>
      <c r="M1099" s="17" t="n">
        <v>46230.83125</v>
      </c>
      <c r="N1099" s="17" t="n">
        <v>46230.8638888889</v>
      </c>
      <c r="O1099" s="17" t="n">
        <v>46230.8972222222</v>
      </c>
      <c r="P1099" s="17" t="n">
        <v>46230.9118055556</v>
      </c>
      <c r="Q1099" s="17" t="n">
        <v>46230.9194444444</v>
      </c>
      <c r="R1099" s="0" t="n">
        <v>760</v>
      </c>
      <c r="S1099" s="0" t="n">
        <v>0</v>
      </c>
      <c r="T1099" s="0" t="n">
        <v>0</v>
      </c>
      <c r="U1099" s="18" t="s">
        <v>130</v>
      </c>
      <c r="V1099" s="18" t="s">
        <v>139</v>
      </c>
      <c r="W1099" s="0" t="str">
        <f aca="false">IF(AND(X1099&gt;=6,X1099&lt;14),"A",IF(AND(X1099&gt;=14,X1099&lt;22),"B","C"))</f>
        <v>B</v>
      </c>
      <c r="X1099" s="18" t="n">
        <f aca="false">HOUR(H1099)</f>
        <v>16</v>
      </c>
      <c r="Y1099" s="18" t="n">
        <f aca="false">ROUND((I1099-H1099)*1440,0)</f>
        <v>53</v>
      </c>
      <c r="Z1099" s="18" t="n">
        <f aca="false">ROUND((J1099-I1099)*1440,0)</f>
        <v>5</v>
      </c>
      <c r="AA1099" s="18" t="n">
        <f aca="false">ROUND((K1099-J1099)*1440,0)</f>
        <v>38</v>
      </c>
      <c r="AB1099" s="18" t="n">
        <f aca="false">ROUND((L1099-K1099)*1440,0)</f>
        <v>7</v>
      </c>
      <c r="AC1099" s="18" t="n">
        <f aca="false">ROUND((M1099-L1099)*1440,0)</f>
        <v>78</v>
      </c>
      <c r="AD1099" s="18" t="n">
        <f aca="false">IF(N1099="","",ROUND((N1099-M1099)*1440,0))</f>
        <v>47</v>
      </c>
      <c r="AE1099" s="18" t="n">
        <f aca="false">IF(O1099="","",ROUND((O1099-N1099)*1440,0))</f>
        <v>48</v>
      </c>
      <c r="AF1099" s="18" t="n">
        <f aca="false">IF(P1099="","",ROUND((P1099-O1099)*1440,0))</f>
        <v>21</v>
      </c>
      <c r="AG1099" s="18" t="n">
        <f aca="false">IF(Q1099="","",ROUND((Q1099-P1099)*1440,0))</f>
        <v>11</v>
      </c>
      <c r="AH1099" s="18" t="n">
        <f aca="false">IF(Q1099="","",ROUND((Q1099-H1099)*1440,0))</f>
        <v>308</v>
      </c>
      <c r="AI1099" s="19" t="n">
        <f aca="false">ROUND(IF(O1099="",Assumptions!$B$25-K1099,O1099-K1099)*24,1)</f>
        <v>3</v>
      </c>
      <c r="AJ1099" s="20" t="n">
        <f aca="false">ROUND(MAX(N(Y1099)/Assumptions!$C$5, N(Z1099)/Assumptions!$C$6, N(AA1099)/Assumptions!$C$7, N(AB1099)/Assumptions!$C$8, N(AC1099)/Assumptions!$C$9, N(AD1099)/Assumptions!$C$10, N(AE1099)/Assumptions!$C$11, N(AF1099)/Assumptions!$C$12, N(AG1099)/Assumptions!$C$13),3)</f>
        <v>1.767</v>
      </c>
      <c r="AK1099" s="0" t="str">
        <f aca="false">IF(OR(U1099="Pending",U1099="On Hold"),"Open GRN (awaiting)",IF(AJ1099&lt;=1,"Within SLA",IF(ROUND(N(Y1099)/Assumptions!$C$5,3)=AJ1099,"Gate Wait",IF(ROUND(N(Z1099)/Assumptions!$C$6,3)=AJ1099,"Dock Wait",IF(ROUND(N(AA1099)/Assumptions!$C$7,3)=AJ1099,"Unloading",IF(ROUND(N(AB1099)/Assumptions!$C$8,3)=AJ1099,"Unload-to-QC Wait",IF(ROUND(N(AC1099)/Assumptions!$C$9,3)=AJ1099,"QC",IF(ROUND(N(AD1099)/Assumptions!$C$10,3)=AJ1099,"QC-to-GRN Wait",IF(ROUND(N(AE1099)/Assumptions!$C$11,3)=AJ1099,"GRN Processing",IF(ROUND(N(AF1099)/Assumptions!$C$12,3)=AJ1099,"GRN-to-Putaway Wait",IF(ROUND(N(AG1099)/Assumptions!$C$13,3)=AJ1099,"Putaway","Within SLA")))))))))))</f>
        <v>Gate Wait</v>
      </c>
    </row>
    <row r="1100" customFormat="false" ht="15" hidden="false" customHeight="false" outlineLevel="0" collapsed="false">
      <c r="A1100" s="0" t="s">
        <v>3331</v>
      </c>
      <c r="B1100" s="0" t="s">
        <v>3332</v>
      </c>
      <c r="C1100" s="0" t="s">
        <v>153</v>
      </c>
      <c r="D1100" s="0" t="s">
        <v>135</v>
      </c>
      <c r="E1100" s="0" t="s">
        <v>3333</v>
      </c>
      <c r="F1100" s="0" t="s">
        <v>155</v>
      </c>
      <c r="G1100" s="0" t="s">
        <v>138</v>
      </c>
      <c r="H1100" s="17" t="n">
        <v>46230.7104166667</v>
      </c>
      <c r="I1100" s="17" t="n">
        <v>46230.7208333333</v>
      </c>
      <c r="J1100" s="17" t="n">
        <v>46230.7291666667</v>
      </c>
      <c r="K1100" s="17" t="n">
        <v>46230.7465277778</v>
      </c>
      <c r="L1100" s="17" t="n">
        <v>46230.775</v>
      </c>
      <c r="M1100" s="17" t="n">
        <v>46230.8027777778</v>
      </c>
      <c r="N1100" s="17" t="n">
        <v>46230.9131944445</v>
      </c>
      <c r="O1100" s="17" t="n">
        <v>46230.9645833333</v>
      </c>
      <c r="P1100" s="17" t="n">
        <v>46230.9895833333</v>
      </c>
      <c r="Q1100" s="17" t="n">
        <v>46231.0201388889</v>
      </c>
      <c r="R1100" s="0" t="n">
        <v>340</v>
      </c>
      <c r="S1100" s="0" t="n">
        <v>0</v>
      </c>
      <c r="T1100" s="0" t="n">
        <v>1</v>
      </c>
      <c r="U1100" s="18" t="s">
        <v>123</v>
      </c>
      <c r="V1100" s="18" t="s">
        <v>82</v>
      </c>
      <c r="W1100" s="0" t="str">
        <f aca="false">IF(AND(X1100&gt;=6,X1100&lt;14),"A",IF(AND(X1100&gt;=14,X1100&lt;22),"B","C"))</f>
        <v>B</v>
      </c>
      <c r="X1100" s="18" t="n">
        <f aca="false">HOUR(H1100)</f>
        <v>17</v>
      </c>
      <c r="Y1100" s="18" t="n">
        <f aca="false">ROUND((I1100-H1100)*1440,0)</f>
        <v>15</v>
      </c>
      <c r="Z1100" s="18" t="n">
        <f aca="false">ROUND((J1100-I1100)*1440,0)</f>
        <v>12</v>
      </c>
      <c r="AA1100" s="18" t="n">
        <f aca="false">ROUND((K1100-J1100)*1440,0)</f>
        <v>25</v>
      </c>
      <c r="AB1100" s="18" t="n">
        <f aca="false">ROUND((L1100-K1100)*1440,0)</f>
        <v>41</v>
      </c>
      <c r="AC1100" s="18" t="n">
        <f aca="false">ROUND((M1100-L1100)*1440,0)</f>
        <v>40</v>
      </c>
      <c r="AD1100" s="18" t="n">
        <f aca="false">IF(N1100="","",ROUND((N1100-M1100)*1440,0))</f>
        <v>159</v>
      </c>
      <c r="AE1100" s="18" t="n">
        <f aca="false">IF(O1100="","",ROUND((O1100-N1100)*1440,0))</f>
        <v>74</v>
      </c>
      <c r="AF1100" s="18" t="n">
        <f aca="false">IF(P1100="","",ROUND((P1100-O1100)*1440,0))</f>
        <v>36</v>
      </c>
      <c r="AG1100" s="18" t="n">
        <f aca="false">IF(Q1100="","",ROUND((Q1100-P1100)*1440,0))</f>
        <v>44</v>
      </c>
      <c r="AH1100" s="18" t="n">
        <f aca="false">IF(Q1100="","",ROUND((Q1100-H1100)*1440,0))</f>
        <v>446</v>
      </c>
      <c r="AI1100" s="19" t="n">
        <f aca="false">ROUND(IF(O1100="",Assumptions!$B$25-K1100,O1100-K1100)*24,1)</f>
        <v>5.2</v>
      </c>
      <c r="AJ1100" s="20" t="n">
        <f aca="false">ROUND(MAX(N(Y1100)/Assumptions!$C$5, N(Z1100)/Assumptions!$C$6, N(AA1100)/Assumptions!$C$7, N(AB1100)/Assumptions!$C$8, N(AC1100)/Assumptions!$C$9, N(AD1100)/Assumptions!$C$10, N(AE1100)/Assumptions!$C$11, N(AF1100)/Assumptions!$C$12, N(AG1100)/Assumptions!$C$13),3)</f>
        <v>5.3</v>
      </c>
      <c r="AK1100" s="0" t="str">
        <f aca="false">IF(OR(U1100="Pending",U1100="On Hold"),"Open GRN (awaiting)",IF(AJ1100&lt;=1,"Within SLA",IF(ROUND(N(Y1100)/Assumptions!$C$5,3)=AJ1100,"Gate Wait",IF(ROUND(N(Z1100)/Assumptions!$C$6,3)=AJ1100,"Dock Wait",IF(ROUND(N(AA1100)/Assumptions!$C$7,3)=AJ1100,"Unloading",IF(ROUND(N(AB1100)/Assumptions!$C$8,3)=AJ1100,"Unload-to-QC Wait",IF(ROUND(N(AC1100)/Assumptions!$C$9,3)=AJ1100,"QC",IF(ROUND(N(AD1100)/Assumptions!$C$10,3)=AJ1100,"QC-to-GRN Wait",IF(ROUND(N(AE1100)/Assumptions!$C$11,3)=AJ1100,"GRN Processing",IF(ROUND(N(AF1100)/Assumptions!$C$12,3)=AJ1100,"GRN-to-Putaway Wait",IF(ROUND(N(AG1100)/Assumptions!$C$13,3)=AJ1100,"Putaway","Within SLA")))))))))))</f>
        <v>QC-to-GRN Wait</v>
      </c>
    </row>
    <row r="1101" customFormat="false" ht="15" hidden="false" customHeight="false" outlineLevel="0" collapsed="false">
      <c r="A1101" s="0" t="s">
        <v>3334</v>
      </c>
      <c r="B1101" s="0" t="s">
        <v>3335</v>
      </c>
      <c r="C1101" s="0" t="s">
        <v>252</v>
      </c>
      <c r="D1101" s="0" t="s">
        <v>119</v>
      </c>
      <c r="E1101" s="0" t="s">
        <v>3336</v>
      </c>
      <c r="F1101" s="0" t="s">
        <v>155</v>
      </c>
      <c r="G1101" s="0" t="s">
        <v>129</v>
      </c>
      <c r="H1101" s="17" t="n">
        <v>46230.7145833333</v>
      </c>
      <c r="I1101" s="17" t="n">
        <v>46230.7243055556</v>
      </c>
      <c r="J1101" s="17" t="n">
        <v>46230.7291666667</v>
      </c>
      <c r="K1101" s="17" t="n">
        <v>46230.7486111111</v>
      </c>
      <c r="L1101" s="17" t="n">
        <v>46230.7569444445</v>
      </c>
      <c r="M1101" s="17" t="n">
        <v>46230.8208333333</v>
      </c>
      <c r="N1101" s="17" t="n">
        <v>46230.8583333333</v>
      </c>
      <c r="O1101" s="17" t="n">
        <v>46230.89375</v>
      </c>
      <c r="P1101" s="17" t="n">
        <v>46230.9090277778</v>
      </c>
      <c r="Q1101" s="17" t="n">
        <v>46230.9236111111</v>
      </c>
      <c r="R1101" s="0" t="n">
        <v>477</v>
      </c>
      <c r="S1101" s="0" t="n">
        <v>0</v>
      </c>
      <c r="T1101" s="0" t="n">
        <v>10</v>
      </c>
      <c r="U1101" s="18" t="s">
        <v>123</v>
      </c>
      <c r="V1101" s="18" t="s">
        <v>82</v>
      </c>
      <c r="W1101" s="0" t="str">
        <f aca="false">IF(AND(X1101&gt;=6,X1101&lt;14),"A",IF(AND(X1101&gt;=14,X1101&lt;22),"B","C"))</f>
        <v>B</v>
      </c>
      <c r="X1101" s="18" t="n">
        <f aca="false">HOUR(H1101)</f>
        <v>17</v>
      </c>
      <c r="Y1101" s="18" t="n">
        <f aca="false">ROUND((I1101-H1101)*1440,0)</f>
        <v>14</v>
      </c>
      <c r="Z1101" s="18" t="n">
        <f aca="false">ROUND((J1101-I1101)*1440,0)</f>
        <v>7</v>
      </c>
      <c r="AA1101" s="18" t="n">
        <f aca="false">ROUND((K1101-J1101)*1440,0)</f>
        <v>28</v>
      </c>
      <c r="AB1101" s="18" t="n">
        <f aca="false">ROUND((L1101-K1101)*1440,0)</f>
        <v>12</v>
      </c>
      <c r="AC1101" s="18" t="n">
        <f aca="false">ROUND((M1101-L1101)*1440,0)</f>
        <v>92</v>
      </c>
      <c r="AD1101" s="18" t="n">
        <f aca="false">IF(N1101="","",ROUND((N1101-M1101)*1440,0))</f>
        <v>54</v>
      </c>
      <c r="AE1101" s="18" t="n">
        <f aca="false">IF(O1101="","",ROUND((O1101-N1101)*1440,0))</f>
        <v>51</v>
      </c>
      <c r="AF1101" s="18" t="n">
        <f aca="false">IF(P1101="","",ROUND((P1101-O1101)*1440,0))</f>
        <v>22</v>
      </c>
      <c r="AG1101" s="18" t="n">
        <f aca="false">IF(Q1101="","",ROUND((Q1101-P1101)*1440,0))</f>
        <v>21</v>
      </c>
      <c r="AH1101" s="18" t="n">
        <f aca="false">IF(Q1101="","",ROUND((Q1101-H1101)*1440,0))</f>
        <v>301</v>
      </c>
      <c r="AI1101" s="19" t="n">
        <f aca="false">ROUND(IF(O1101="",Assumptions!$B$25-K1101,O1101-K1101)*24,1)</f>
        <v>3.5</v>
      </c>
      <c r="AJ1101" s="20" t="n">
        <f aca="false">ROUND(MAX(N(Y1101)/Assumptions!$C$5, N(Z1101)/Assumptions!$C$6, N(AA1101)/Assumptions!$C$7, N(AB1101)/Assumptions!$C$8, N(AC1101)/Assumptions!$C$9, N(AD1101)/Assumptions!$C$10, N(AE1101)/Assumptions!$C$11, N(AF1101)/Assumptions!$C$12, N(AG1101)/Assumptions!$C$13),3)</f>
        <v>2.044</v>
      </c>
      <c r="AK1101" s="0" t="str">
        <f aca="false">IF(OR(U1101="Pending",U1101="On Hold"),"Open GRN (awaiting)",IF(AJ1101&lt;=1,"Within SLA",IF(ROUND(N(Y1101)/Assumptions!$C$5,3)=AJ1101,"Gate Wait",IF(ROUND(N(Z1101)/Assumptions!$C$6,3)=AJ1101,"Dock Wait",IF(ROUND(N(AA1101)/Assumptions!$C$7,3)=AJ1101,"Unloading",IF(ROUND(N(AB1101)/Assumptions!$C$8,3)=AJ1101,"Unload-to-QC Wait",IF(ROUND(N(AC1101)/Assumptions!$C$9,3)=AJ1101,"QC",IF(ROUND(N(AD1101)/Assumptions!$C$10,3)=AJ1101,"QC-to-GRN Wait",IF(ROUND(N(AE1101)/Assumptions!$C$11,3)=AJ1101,"GRN Processing",IF(ROUND(N(AF1101)/Assumptions!$C$12,3)=AJ1101,"GRN-to-Putaway Wait",IF(ROUND(N(AG1101)/Assumptions!$C$13,3)=AJ1101,"Putaway","Within SLA")))))))))))</f>
        <v>QC</v>
      </c>
    </row>
    <row r="1102" customFormat="false" ht="15" hidden="false" customHeight="false" outlineLevel="0" collapsed="false">
      <c r="A1102" s="0" t="s">
        <v>3337</v>
      </c>
      <c r="B1102" s="0" t="s">
        <v>3338</v>
      </c>
      <c r="C1102" s="0" t="s">
        <v>252</v>
      </c>
      <c r="D1102" s="0" t="s">
        <v>119</v>
      </c>
      <c r="E1102" s="0" t="s">
        <v>3339</v>
      </c>
      <c r="F1102" s="0" t="s">
        <v>155</v>
      </c>
      <c r="G1102" s="0" t="s">
        <v>122</v>
      </c>
      <c r="H1102" s="17" t="n">
        <v>46230.7152777778</v>
      </c>
      <c r="I1102" s="17" t="n">
        <v>46230.7444444444</v>
      </c>
      <c r="J1102" s="17" t="n">
        <v>46230.7493055556</v>
      </c>
      <c r="K1102" s="17" t="n">
        <v>46230.7680555556</v>
      </c>
      <c r="L1102" s="17" t="n">
        <v>46230.7826388889</v>
      </c>
      <c r="M1102" s="17" t="n">
        <v>46230.8090277778</v>
      </c>
      <c r="N1102" s="17" t="n">
        <v>46230.8229166667</v>
      </c>
      <c r="O1102" s="17" t="n">
        <v>46230.8576388889</v>
      </c>
      <c r="P1102" s="17" t="n">
        <v>46230.86875</v>
      </c>
      <c r="Q1102" s="17" t="n">
        <v>46230.8861111111</v>
      </c>
      <c r="R1102" s="0" t="n">
        <v>164</v>
      </c>
      <c r="S1102" s="0" t="n">
        <v>0</v>
      </c>
      <c r="T1102" s="0" t="n">
        <v>0</v>
      </c>
      <c r="U1102" s="18" t="s">
        <v>130</v>
      </c>
      <c r="V1102" s="18" t="s">
        <v>139</v>
      </c>
      <c r="W1102" s="0" t="str">
        <f aca="false">IF(AND(X1102&gt;=6,X1102&lt;14),"A",IF(AND(X1102&gt;=14,X1102&lt;22),"B","C"))</f>
        <v>B</v>
      </c>
      <c r="X1102" s="18" t="n">
        <f aca="false">HOUR(H1102)</f>
        <v>17</v>
      </c>
      <c r="Y1102" s="18" t="n">
        <f aca="false">ROUND((I1102-H1102)*1440,0)</f>
        <v>42</v>
      </c>
      <c r="Z1102" s="18" t="n">
        <f aca="false">ROUND((J1102-I1102)*1440,0)</f>
        <v>7</v>
      </c>
      <c r="AA1102" s="18" t="n">
        <f aca="false">ROUND((K1102-J1102)*1440,0)</f>
        <v>27</v>
      </c>
      <c r="AB1102" s="18" t="n">
        <f aca="false">ROUND((L1102-K1102)*1440,0)</f>
        <v>21</v>
      </c>
      <c r="AC1102" s="18" t="n">
        <f aca="false">ROUND((M1102-L1102)*1440,0)</f>
        <v>38</v>
      </c>
      <c r="AD1102" s="18" t="n">
        <f aca="false">IF(N1102="","",ROUND((N1102-M1102)*1440,0))</f>
        <v>20</v>
      </c>
      <c r="AE1102" s="18" t="n">
        <f aca="false">IF(O1102="","",ROUND((O1102-N1102)*1440,0))</f>
        <v>50</v>
      </c>
      <c r="AF1102" s="18" t="n">
        <f aca="false">IF(P1102="","",ROUND((P1102-O1102)*1440,0))</f>
        <v>16</v>
      </c>
      <c r="AG1102" s="18" t="n">
        <f aca="false">IF(Q1102="","",ROUND((Q1102-P1102)*1440,0))</f>
        <v>25</v>
      </c>
      <c r="AH1102" s="18" t="n">
        <f aca="false">IF(Q1102="","",ROUND((Q1102-H1102)*1440,0))</f>
        <v>246</v>
      </c>
      <c r="AI1102" s="19" t="n">
        <f aca="false">ROUND(IF(O1102="",Assumptions!$B$25-K1102,O1102-K1102)*24,1)</f>
        <v>2.2</v>
      </c>
      <c r="AJ1102" s="20" t="n">
        <f aca="false">ROUND(MAX(N(Y1102)/Assumptions!$C$5, N(Z1102)/Assumptions!$C$6, N(AA1102)/Assumptions!$C$7, N(AB1102)/Assumptions!$C$8, N(AC1102)/Assumptions!$C$9, N(AD1102)/Assumptions!$C$10, N(AE1102)/Assumptions!$C$11, N(AF1102)/Assumptions!$C$12, N(AG1102)/Assumptions!$C$13),3)</f>
        <v>1.4</v>
      </c>
      <c r="AK1102" s="0" t="str">
        <f aca="false">IF(OR(U1102="Pending",U1102="On Hold"),"Open GRN (awaiting)",IF(AJ1102&lt;=1,"Within SLA",IF(ROUND(N(Y1102)/Assumptions!$C$5,3)=AJ1102,"Gate Wait",IF(ROUND(N(Z1102)/Assumptions!$C$6,3)=AJ1102,"Dock Wait",IF(ROUND(N(AA1102)/Assumptions!$C$7,3)=AJ1102,"Unloading",IF(ROUND(N(AB1102)/Assumptions!$C$8,3)=AJ1102,"Unload-to-QC Wait",IF(ROUND(N(AC1102)/Assumptions!$C$9,3)=AJ1102,"QC",IF(ROUND(N(AD1102)/Assumptions!$C$10,3)=AJ1102,"QC-to-GRN Wait",IF(ROUND(N(AE1102)/Assumptions!$C$11,3)=AJ1102,"GRN Processing",IF(ROUND(N(AF1102)/Assumptions!$C$12,3)=AJ1102,"GRN-to-Putaway Wait",IF(ROUND(N(AG1102)/Assumptions!$C$13,3)=AJ1102,"Putaway","Within SLA")))))))))))</f>
        <v>Gate Wait</v>
      </c>
    </row>
    <row r="1103" customFormat="false" ht="15" hidden="false" customHeight="false" outlineLevel="0" collapsed="false">
      <c r="A1103" s="0" t="s">
        <v>3340</v>
      </c>
      <c r="B1103" s="0" t="s">
        <v>3341</v>
      </c>
      <c r="C1103" s="0" t="s">
        <v>134</v>
      </c>
      <c r="D1103" s="0" t="s">
        <v>119</v>
      </c>
      <c r="E1103" s="0" t="s">
        <v>2310</v>
      </c>
      <c r="F1103" s="0" t="s">
        <v>149</v>
      </c>
      <c r="G1103" s="0" t="s">
        <v>122</v>
      </c>
      <c r="H1103" s="17" t="n">
        <v>46230.7194444445</v>
      </c>
      <c r="I1103" s="17" t="n">
        <v>46230.7381944444</v>
      </c>
      <c r="J1103" s="17" t="n">
        <v>46230.7402777778</v>
      </c>
      <c r="K1103" s="17" t="n">
        <v>46230.7645833333</v>
      </c>
      <c r="L1103" s="17" t="n">
        <v>46230.7694444444</v>
      </c>
      <c r="M1103" s="17" t="n">
        <v>46230.7861111111</v>
      </c>
      <c r="N1103" s="17" t="n">
        <v>46230.8131944445</v>
      </c>
      <c r="O1103" s="17" t="n">
        <v>46230.8277777778</v>
      </c>
      <c r="P1103" s="17" t="n">
        <v>46230.8361111111</v>
      </c>
      <c r="Q1103" s="17" t="n">
        <v>46230.8472222222</v>
      </c>
      <c r="R1103" s="0" t="n">
        <v>307</v>
      </c>
      <c r="S1103" s="0" t="n">
        <v>0</v>
      </c>
      <c r="T1103" s="0" t="n">
        <v>0</v>
      </c>
      <c r="U1103" s="18" t="s">
        <v>130</v>
      </c>
      <c r="V1103" s="18" t="s">
        <v>131</v>
      </c>
      <c r="W1103" s="0" t="str">
        <f aca="false">IF(AND(X1103&gt;=6,X1103&lt;14),"A",IF(AND(X1103&gt;=14,X1103&lt;22),"B","C"))</f>
        <v>B</v>
      </c>
      <c r="X1103" s="18" t="n">
        <f aca="false">HOUR(H1103)</f>
        <v>17</v>
      </c>
      <c r="Y1103" s="18" t="n">
        <f aca="false">ROUND((I1103-H1103)*1440,0)</f>
        <v>27</v>
      </c>
      <c r="Z1103" s="18" t="n">
        <f aca="false">ROUND((J1103-I1103)*1440,0)</f>
        <v>3</v>
      </c>
      <c r="AA1103" s="18" t="n">
        <f aca="false">ROUND((K1103-J1103)*1440,0)</f>
        <v>35</v>
      </c>
      <c r="AB1103" s="18" t="n">
        <f aca="false">ROUND((L1103-K1103)*1440,0)</f>
        <v>7</v>
      </c>
      <c r="AC1103" s="18" t="n">
        <f aca="false">ROUND((M1103-L1103)*1440,0)</f>
        <v>24</v>
      </c>
      <c r="AD1103" s="18" t="n">
        <f aca="false">IF(N1103="","",ROUND((N1103-M1103)*1440,0))</f>
        <v>39</v>
      </c>
      <c r="AE1103" s="18" t="n">
        <f aca="false">IF(O1103="","",ROUND((O1103-N1103)*1440,0))</f>
        <v>21</v>
      </c>
      <c r="AF1103" s="18" t="n">
        <f aca="false">IF(P1103="","",ROUND((P1103-O1103)*1440,0))</f>
        <v>12</v>
      </c>
      <c r="AG1103" s="18" t="n">
        <f aca="false">IF(Q1103="","",ROUND((Q1103-P1103)*1440,0))</f>
        <v>16</v>
      </c>
      <c r="AH1103" s="18" t="n">
        <f aca="false">IF(Q1103="","",ROUND((Q1103-H1103)*1440,0))</f>
        <v>184</v>
      </c>
      <c r="AI1103" s="19" t="n">
        <f aca="false">ROUND(IF(O1103="",Assumptions!$B$25-K1103,O1103-K1103)*24,1)</f>
        <v>1.5</v>
      </c>
      <c r="AJ1103" s="20" t="n">
        <f aca="false">ROUND(MAX(N(Y1103)/Assumptions!$C$5, N(Z1103)/Assumptions!$C$6, N(AA1103)/Assumptions!$C$7, N(AB1103)/Assumptions!$C$8, N(AC1103)/Assumptions!$C$9, N(AD1103)/Assumptions!$C$10, N(AE1103)/Assumptions!$C$11, N(AF1103)/Assumptions!$C$12, N(AG1103)/Assumptions!$C$13),3)</f>
        <v>1.3</v>
      </c>
      <c r="AK1103" s="0" t="str">
        <f aca="false">IF(OR(U1103="Pending",U1103="On Hold"),"Open GRN (awaiting)",IF(AJ1103&lt;=1,"Within SLA",IF(ROUND(N(Y1103)/Assumptions!$C$5,3)=AJ1103,"Gate Wait",IF(ROUND(N(Z1103)/Assumptions!$C$6,3)=AJ1103,"Dock Wait",IF(ROUND(N(AA1103)/Assumptions!$C$7,3)=AJ1103,"Unloading",IF(ROUND(N(AB1103)/Assumptions!$C$8,3)=AJ1103,"Unload-to-QC Wait",IF(ROUND(N(AC1103)/Assumptions!$C$9,3)=AJ1103,"QC",IF(ROUND(N(AD1103)/Assumptions!$C$10,3)=AJ1103,"QC-to-GRN Wait",IF(ROUND(N(AE1103)/Assumptions!$C$11,3)=AJ1103,"GRN Processing",IF(ROUND(N(AF1103)/Assumptions!$C$12,3)=AJ1103,"GRN-to-Putaway Wait",IF(ROUND(N(AG1103)/Assumptions!$C$13,3)=AJ1103,"Putaway","Within SLA")))))))))))</f>
        <v>QC-to-GRN Wait</v>
      </c>
    </row>
    <row r="1104" customFormat="false" ht="15" hidden="false" customHeight="false" outlineLevel="0" collapsed="false">
      <c r="A1104" s="0" t="s">
        <v>3342</v>
      </c>
      <c r="B1104" s="0" t="s">
        <v>3343</v>
      </c>
      <c r="C1104" s="0" t="s">
        <v>218</v>
      </c>
      <c r="D1104" s="0" t="s">
        <v>119</v>
      </c>
      <c r="E1104" s="0" t="s">
        <v>3344</v>
      </c>
      <c r="F1104" s="0" t="s">
        <v>137</v>
      </c>
      <c r="G1104" s="0" t="s">
        <v>129</v>
      </c>
      <c r="H1104" s="17" t="n">
        <v>46230.7215277778</v>
      </c>
      <c r="I1104" s="17" t="n">
        <v>46230.75</v>
      </c>
      <c r="J1104" s="17" t="n">
        <v>46230.7548611111</v>
      </c>
      <c r="K1104" s="17" t="n">
        <v>46230.7729166667</v>
      </c>
      <c r="L1104" s="17" t="n">
        <v>46230.7826388889</v>
      </c>
      <c r="M1104" s="17" t="n">
        <v>46230.81875</v>
      </c>
      <c r="N1104" s="17" t="n">
        <v>46230.8555555556</v>
      </c>
      <c r="O1104" s="17" t="n">
        <v>46230.8576388889</v>
      </c>
      <c r="P1104" s="17" t="n">
        <v>46230.8763888889</v>
      </c>
      <c r="Q1104" s="17" t="n">
        <v>46230.9055555556</v>
      </c>
      <c r="R1104" s="0" t="n">
        <v>662</v>
      </c>
      <c r="S1104" s="0" t="n">
        <v>0</v>
      </c>
      <c r="T1104" s="0" t="n">
        <v>0</v>
      </c>
      <c r="U1104" s="18" t="s">
        <v>130</v>
      </c>
      <c r="V1104" s="18" t="s">
        <v>156</v>
      </c>
      <c r="W1104" s="0" t="str">
        <f aca="false">IF(AND(X1104&gt;=6,X1104&lt;14),"A",IF(AND(X1104&gt;=14,X1104&lt;22),"B","C"))</f>
        <v>B</v>
      </c>
      <c r="X1104" s="18" t="n">
        <f aca="false">HOUR(H1104)</f>
        <v>17</v>
      </c>
      <c r="Y1104" s="18" t="n">
        <f aca="false">ROUND((I1104-H1104)*1440,0)</f>
        <v>41</v>
      </c>
      <c r="Z1104" s="18" t="n">
        <f aca="false">ROUND((J1104-I1104)*1440,0)</f>
        <v>7</v>
      </c>
      <c r="AA1104" s="18" t="n">
        <f aca="false">ROUND((K1104-J1104)*1440,0)</f>
        <v>26</v>
      </c>
      <c r="AB1104" s="18" t="n">
        <f aca="false">ROUND((L1104-K1104)*1440,0)</f>
        <v>14</v>
      </c>
      <c r="AC1104" s="18" t="n">
        <f aca="false">ROUND((M1104-L1104)*1440,0)</f>
        <v>52</v>
      </c>
      <c r="AD1104" s="18" t="n">
        <f aca="false">IF(N1104="","",ROUND((N1104-M1104)*1440,0))</f>
        <v>53</v>
      </c>
      <c r="AE1104" s="18" t="n">
        <f aca="false">IF(O1104="","",ROUND((O1104-N1104)*1440,0))</f>
        <v>3</v>
      </c>
      <c r="AF1104" s="18" t="n">
        <f aca="false">IF(P1104="","",ROUND((P1104-O1104)*1440,0))</f>
        <v>27</v>
      </c>
      <c r="AG1104" s="18" t="n">
        <f aca="false">IF(Q1104="","",ROUND((Q1104-P1104)*1440,0))</f>
        <v>42</v>
      </c>
      <c r="AH1104" s="18" t="n">
        <f aca="false">IF(Q1104="","",ROUND((Q1104-H1104)*1440,0))</f>
        <v>265</v>
      </c>
      <c r="AI1104" s="19" t="n">
        <f aca="false">ROUND(IF(O1104="",Assumptions!$B$25-K1104,O1104-K1104)*24,1)</f>
        <v>2</v>
      </c>
      <c r="AJ1104" s="20" t="n">
        <f aca="false">ROUND(MAX(N(Y1104)/Assumptions!$C$5, N(Z1104)/Assumptions!$C$6, N(AA1104)/Assumptions!$C$7, N(AB1104)/Assumptions!$C$8, N(AC1104)/Assumptions!$C$9, N(AD1104)/Assumptions!$C$10, N(AE1104)/Assumptions!$C$11, N(AF1104)/Assumptions!$C$12, N(AG1104)/Assumptions!$C$13),3)</f>
        <v>1.767</v>
      </c>
      <c r="AK1104" s="0" t="str">
        <f aca="false">IF(OR(U1104="Pending",U1104="On Hold"),"Open GRN (awaiting)",IF(AJ1104&lt;=1,"Within SLA",IF(ROUND(N(Y1104)/Assumptions!$C$5,3)=AJ1104,"Gate Wait",IF(ROUND(N(Z1104)/Assumptions!$C$6,3)=AJ1104,"Dock Wait",IF(ROUND(N(AA1104)/Assumptions!$C$7,3)=AJ1104,"Unloading",IF(ROUND(N(AB1104)/Assumptions!$C$8,3)=AJ1104,"Unload-to-QC Wait",IF(ROUND(N(AC1104)/Assumptions!$C$9,3)=AJ1104,"QC",IF(ROUND(N(AD1104)/Assumptions!$C$10,3)=AJ1104,"QC-to-GRN Wait",IF(ROUND(N(AE1104)/Assumptions!$C$11,3)=AJ1104,"GRN Processing",IF(ROUND(N(AF1104)/Assumptions!$C$12,3)=AJ1104,"GRN-to-Putaway Wait",IF(ROUND(N(AG1104)/Assumptions!$C$13,3)=AJ1104,"Putaway","Within SLA")))))))))))</f>
        <v>QC-to-GRN Wait</v>
      </c>
    </row>
    <row r="1105" customFormat="false" ht="15" hidden="false" customHeight="false" outlineLevel="0" collapsed="false">
      <c r="A1105" s="0" t="s">
        <v>3345</v>
      </c>
      <c r="B1105" s="0" t="s">
        <v>3346</v>
      </c>
      <c r="C1105" s="0" t="s">
        <v>126</v>
      </c>
      <c r="D1105" s="0" t="s">
        <v>119</v>
      </c>
      <c r="E1105" s="0" t="s">
        <v>3347</v>
      </c>
      <c r="F1105" s="0" t="s">
        <v>128</v>
      </c>
      <c r="G1105" s="0" t="s">
        <v>122</v>
      </c>
      <c r="H1105" s="17" t="n">
        <v>46230.7291666667</v>
      </c>
      <c r="I1105" s="17" t="n">
        <v>46230.7375</v>
      </c>
      <c r="J1105" s="17" t="n">
        <v>46230.7479166667</v>
      </c>
      <c r="K1105" s="17" t="n">
        <v>46230.7708333333</v>
      </c>
      <c r="L1105" s="17" t="n">
        <v>46230.78125</v>
      </c>
      <c r="M1105" s="17" t="n">
        <v>46230.7902777778</v>
      </c>
      <c r="N1105" s="17" t="n">
        <v>46230.8381944444</v>
      </c>
      <c r="O1105" s="17" t="n">
        <v>46230.8743055556</v>
      </c>
      <c r="P1105" s="17" t="n">
        <v>46230.8847222222</v>
      </c>
      <c r="Q1105" s="17" t="n">
        <v>46230.9027777778</v>
      </c>
      <c r="R1105" s="0" t="n">
        <v>228</v>
      </c>
      <c r="S1105" s="0" t="n">
        <v>0</v>
      </c>
      <c r="T1105" s="0" t="n">
        <v>0</v>
      </c>
      <c r="U1105" s="18" t="s">
        <v>130</v>
      </c>
      <c r="V1105" s="18" t="s">
        <v>144</v>
      </c>
      <c r="W1105" s="0" t="str">
        <f aca="false">IF(AND(X1105&gt;=6,X1105&lt;14),"A",IF(AND(X1105&gt;=14,X1105&lt;22),"B","C"))</f>
        <v>B</v>
      </c>
      <c r="X1105" s="18" t="n">
        <f aca="false">HOUR(H1105)</f>
        <v>17</v>
      </c>
      <c r="Y1105" s="18" t="n">
        <f aca="false">ROUND((I1105-H1105)*1440,0)</f>
        <v>12</v>
      </c>
      <c r="Z1105" s="18" t="n">
        <f aca="false">ROUND((J1105-I1105)*1440,0)</f>
        <v>15</v>
      </c>
      <c r="AA1105" s="18" t="n">
        <f aca="false">ROUND((K1105-J1105)*1440,0)</f>
        <v>33</v>
      </c>
      <c r="AB1105" s="18" t="n">
        <f aca="false">ROUND((L1105-K1105)*1440,0)</f>
        <v>15</v>
      </c>
      <c r="AC1105" s="18" t="n">
        <f aca="false">ROUND((M1105-L1105)*1440,0)</f>
        <v>13</v>
      </c>
      <c r="AD1105" s="18" t="n">
        <f aca="false">IF(N1105="","",ROUND((N1105-M1105)*1440,0))</f>
        <v>69</v>
      </c>
      <c r="AE1105" s="18" t="n">
        <f aca="false">IF(O1105="","",ROUND((O1105-N1105)*1440,0))</f>
        <v>52</v>
      </c>
      <c r="AF1105" s="18" t="n">
        <f aca="false">IF(P1105="","",ROUND((P1105-O1105)*1440,0))</f>
        <v>15</v>
      </c>
      <c r="AG1105" s="18" t="n">
        <f aca="false">IF(Q1105="","",ROUND((Q1105-P1105)*1440,0))</f>
        <v>26</v>
      </c>
      <c r="AH1105" s="18" t="n">
        <f aca="false">IF(Q1105="","",ROUND((Q1105-H1105)*1440,0))</f>
        <v>250</v>
      </c>
      <c r="AI1105" s="19" t="n">
        <f aca="false">ROUND(IF(O1105="",Assumptions!$B$25-K1105,O1105-K1105)*24,1)</f>
        <v>2.5</v>
      </c>
      <c r="AJ1105" s="20" t="n">
        <f aca="false">ROUND(MAX(N(Y1105)/Assumptions!$C$5, N(Z1105)/Assumptions!$C$6, N(AA1105)/Assumptions!$C$7, N(AB1105)/Assumptions!$C$8, N(AC1105)/Assumptions!$C$9, N(AD1105)/Assumptions!$C$10, N(AE1105)/Assumptions!$C$11, N(AF1105)/Assumptions!$C$12, N(AG1105)/Assumptions!$C$13),3)</f>
        <v>2.3</v>
      </c>
      <c r="AK1105" s="0" t="str">
        <f aca="false">IF(OR(U1105="Pending",U1105="On Hold"),"Open GRN (awaiting)",IF(AJ1105&lt;=1,"Within SLA",IF(ROUND(N(Y1105)/Assumptions!$C$5,3)=AJ1105,"Gate Wait",IF(ROUND(N(Z1105)/Assumptions!$C$6,3)=AJ1105,"Dock Wait",IF(ROUND(N(AA1105)/Assumptions!$C$7,3)=AJ1105,"Unloading",IF(ROUND(N(AB1105)/Assumptions!$C$8,3)=AJ1105,"Unload-to-QC Wait",IF(ROUND(N(AC1105)/Assumptions!$C$9,3)=AJ1105,"QC",IF(ROUND(N(AD1105)/Assumptions!$C$10,3)=AJ1105,"QC-to-GRN Wait",IF(ROUND(N(AE1105)/Assumptions!$C$11,3)=AJ1105,"GRN Processing",IF(ROUND(N(AF1105)/Assumptions!$C$12,3)=AJ1105,"GRN-to-Putaway Wait",IF(ROUND(N(AG1105)/Assumptions!$C$13,3)=AJ1105,"Putaway","Within SLA")))))))))))</f>
        <v>QC-to-GRN Wait</v>
      </c>
    </row>
    <row r="1106" customFormat="false" ht="15" hidden="false" customHeight="false" outlineLevel="0" collapsed="false">
      <c r="A1106" s="0" t="s">
        <v>3348</v>
      </c>
      <c r="B1106" s="0" t="s">
        <v>3349</v>
      </c>
      <c r="C1106" s="0" t="s">
        <v>184</v>
      </c>
      <c r="D1106" s="0" t="s">
        <v>147</v>
      </c>
      <c r="E1106" s="0" t="s">
        <v>3350</v>
      </c>
      <c r="F1106" s="0" t="s">
        <v>177</v>
      </c>
      <c r="G1106" s="0" t="s">
        <v>150</v>
      </c>
      <c r="H1106" s="17" t="n">
        <v>46230.7444444444</v>
      </c>
      <c r="I1106" s="17" t="n">
        <v>46230.7576388889</v>
      </c>
      <c r="J1106" s="17" t="n">
        <v>46230.7597222222</v>
      </c>
      <c r="K1106" s="17" t="n">
        <v>46230.7729166667</v>
      </c>
      <c r="L1106" s="17" t="n">
        <v>46230.7826388889</v>
      </c>
      <c r="M1106" s="17" t="n">
        <v>46230.8118055556</v>
      </c>
      <c r="N1106" s="17" t="n">
        <v>46230.8229166667</v>
      </c>
      <c r="O1106" s="17" t="n">
        <v>46230.8645833333</v>
      </c>
      <c r="P1106" s="17" t="n">
        <v>46230.8791666667</v>
      </c>
      <c r="Q1106" s="17" t="n">
        <v>46230.8979166667</v>
      </c>
      <c r="R1106" s="0" t="n">
        <v>292</v>
      </c>
      <c r="S1106" s="0" t="n">
        <v>0</v>
      </c>
      <c r="T1106" s="0" t="n">
        <v>0</v>
      </c>
      <c r="U1106" s="18" t="s">
        <v>130</v>
      </c>
      <c r="V1106" s="18" t="s">
        <v>131</v>
      </c>
      <c r="W1106" s="0" t="str">
        <f aca="false">IF(AND(X1106&gt;=6,X1106&lt;14),"A",IF(AND(X1106&gt;=14,X1106&lt;22),"B","C"))</f>
        <v>B</v>
      </c>
      <c r="X1106" s="18" t="n">
        <f aca="false">HOUR(H1106)</f>
        <v>17</v>
      </c>
      <c r="Y1106" s="18" t="n">
        <f aca="false">ROUND((I1106-H1106)*1440,0)</f>
        <v>19</v>
      </c>
      <c r="Z1106" s="18" t="n">
        <f aca="false">ROUND((J1106-I1106)*1440,0)</f>
        <v>3</v>
      </c>
      <c r="AA1106" s="18" t="n">
        <f aca="false">ROUND((K1106-J1106)*1440,0)</f>
        <v>19</v>
      </c>
      <c r="AB1106" s="18" t="n">
        <f aca="false">ROUND((L1106-K1106)*1440,0)</f>
        <v>14</v>
      </c>
      <c r="AC1106" s="18" t="n">
        <f aca="false">ROUND((M1106-L1106)*1440,0)</f>
        <v>42</v>
      </c>
      <c r="AD1106" s="18" t="n">
        <f aca="false">IF(N1106="","",ROUND((N1106-M1106)*1440,0))</f>
        <v>16</v>
      </c>
      <c r="AE1106" s="18" t="n">
        <f aca="false">IF(O1106="","",ROUND((O1106-N1106)*1440,0))</f>
        <v>60</v>
      </c>
      <c r="AF1106" s="18" t="n">
        <f aca="false">IF(P1106="","",ROUND((P1106-O1106)*1440,0))</f>
        <v>21</v>
      </c>
      <c r="AG1106" s="18" t="n">
        <f aca="false">IF(Q1106="","",ROUND((Q1106-P1106)*1440,0))</f>
        <v>27</v>
      </c>
      <c r="AH1106" s="18" t="n">
        <f aca="false">IF(Q1106="","",ROUND((Q1106-H1106)*1440,0))</f>
        <v>221</v>
      </c>
      <c r="AI1106" s="19" t="n">
        <f aca="false">ROUND(IF(O1106="",Assumptions!$B$25-K1106,O1106-K1106)*24,1)</f>
        <v>2.2</v>
      </c>
      <c r="AJ1106" s="20" t="n">
        <f aca="false">ROUND(MAX(N(Y1106)/Assumptions!$C$5, N(Z1106)/Assumptions!$C$6, N(AA1106)/Assumptions!$C$7, N(AB1106)/Assumptions!$C$8, N(AC1106)/Assumptions!$C$9, N(AD1106)/Assumptions!$C$10, N(AE1106)/Assumptions!$C$11, N(AF1106)/Assumptions!$C$12, N(AG1106)/Assumptions!$C$13),3)</f>
        <v>1.333</v>
      </c>
      <c r="AK1106" s="0" t="str">
        <f aca="false">IF(OR(U1106="Pending",U1106="On Hold"),"Open GRN (awaiting)",IF(AJ1106&lt;=1,"Within SLA",IF(ROUND(N(Y1106)/Assumptions!$C$5,3)=AJ1106,"Gate Wait",IF(ROUND(N(Z1106)/Assumptions!$C$6,3)=AJ1106,"Dock Wait",IF(ROUND(N(AA1106)/Assumptions!$C$7,3)=AJ1106,"Unloading",IF(ROUND(N(AB1106)/Assumptions!$C$8,3)=AJ1106,"Unload-to-QC Wait",IF(ROUND(N(AC1106)/Assumptions!$C$9,3)=AJ1106,"QC",IF(ROUND(N(AD1106)/Assumptions!$C$10,3)=AJ1106,"QC-to-GRN Wait",IF(ROUND(N(AE1106)/Assumptions!$C$11,3)=AJ1106,"GRN Processing",IF(ROUND(N(AF1106)/Assumptions!$C$12,3)=AJ1106,"GRN-to-Putaway Wait",IF(ROUND(N(AG1106)/Assumptions!$C$13,3)=AJ1106,"Putaway","Within SLA")))))))))))</f>
        <v>GRN Processing</v>
      </c>
    </row>
    <row r="1107" customFormat="false" ht="15" hidden="false" customHeight="false" outlineLevel="0" collapsed="false">
      <c r="A1107" s="0" t="s">
        <v>3351</v>
      </c>
      <c r="B1107" s="0" t="s">
        <v>3352</v>
      </c>
      <c r="C1107" s="0" t="s">
        <v>153</v>
      </c>
      <c r="D1107" s="0" t="s">
        <v>119</v>
      </c>
      <c r="E1107" s="0" t="s">
        <v>3353</v>
      </c>
      <c r="F1107" s="0" t="s">
        <v>155</v>
      </c>
      <c r="G1107" s="0" t="s">
        <v>129</v>
      </c>
      <c r="H1107" s="17" t="n">
        <v>46230.8</v>
      </c>
      <c r="I1107" s="17" t="n">
        <v>46230.8048611111</v>
      </c>
      <c r="J1107" s="17" t="n">
        <v>46230.8097222222</v>
      </c>
      <c r="K1107" s="17" t="n">
        <v>46230.8305555556</v>
      </c>
      <c r="L1107" s="17" t="n">
        <v>46230.8361111111</v>
      </c>
      <c r="M1107" s="17" t="n">
        <v>46230.9083333333</v>
      </c>
      <c r="N1107" s="17" t="n">
        <v>46230.9986111111</v>
      </c>
      <c r="O1107" s="17" t="n">
        <v>46231.0673611111</v>
      </c>
      <c r="P1107" s="17" t="n">
        <v>46231.1</v>
      </c>
      <c r="Q1107" s="17" t="n">
        <v>46231.1069444444</v>
      </c>
      <c r="R1107" s="0" t="n">
        <v>171</v>
      </c>
      <c r="S1107" s="0" t="n">
        <v>4</v>
      </c>
      <c r="T1107" s="0" t="n">
        <v>0</v>
      </c>
      <c r="U1107" s="18" t="s">
        <v>123</v>
      </c>
      <c r="V1107" s="18" t="s">
        <v>82</v>
      </c>
      <c r="W1107" s="0" t="str">
        <f aca="false">IF(AND(X1107&gt;=6,X1107&lt;14),"A",IF(AND(X1107&gt;=14,X1107&lt;22),"B","C"))</f>
        <v>B</v>
      </c>
      <c r="X1107" s="18" t="n">
        <f aca="false">HOUR(H1107)</f>
        <v>19</v>
      </c>
      <c r="Y1107" s="18" t="n">
        <f aca="false">ROUND((I1107-H1107)*1440,0)</f>
        <v>7</v>
      </c>
      <c r="Z1107" s="18" t="n">
        <f aca="false">ROUND((J1107-I1107)*1440,0)</f>
        <v>7</v>
      </c>
      <c r="AA1107" s="18" t="n">
        <f aca="false">ROUND((K1107-J1107)*1440,0)</f>
        <v>30</v>
      </c>
      <c r="AB1107" s="18" t="n">
        <f aca="false">ROUND((L1107-K1107)*1440,0)</f>
        <v>8</v>
      </c>
      <c r="AC1107" s="18" t="n">
        <f aca="false">ROUND((M1107-L1107)*1440,0)</f>
        <v>104</v>
      </c>
      <c r="AD1107" s="18" t="n">
        <f aca="false">IF(N1107="","",ROUND((N1107-M1107)*1440,0))</f>
        <v>130</v>
      </c>
      <c r="AE1107" s="18" t="n">
        <f aca="false">IF(O1107="","",ROUND((O1107-N1107)*1440,0))</f>
        <v>99</v>
      </c>
      <c r="AF1107" s="18" t="n">
        <f aca="false">IF(P1107="","",ROUND((P1107-O1107)*1440,0))</f>
        <v>47</v>
      </c>
      <c r="AG1107" s="18" t="n">
        <f aca="false">IF(Q1107="","",ROUND((Q1107-P1107)*1440,0))</f>
        <v>10</v>
      </c>
      <c r="AH1107" s="18" t="n">
        <f aca="false">IF(Q1107="","",ROUND((Q1107-H1107)*1440,0))</f>
        <v>442</v>
      </c>
      <c r="AI1107" s="19" t="n">
        <f aca="false">ROUND(IF(O1107="",Assumptions!$B$25-K1107,O1107-K1107)*24,1)</f>
        <v>5.7</v>
      </c>
      <c r="AJ1107" s="20" t="n">
        <f aca="false">ROUND(MAX(N(Y1107)/Assumptions!$C$5, N(Z1107)/Assumptions!$C$6, N(AA1107)/Assumptions!$C$7, N(AB1107)/Assumptions!$C$8, N(AC1107)/Assumptions!$C$9, N(AD1107)/Assumptions!$C$10, N(AE1107)/Assumptions!$C$11, N(AF1107)/Assumptions!$C$12, N(AG1107)/Assumptions!$C$13),3)</f>
        <v>4.333</v>
      </c>
      <c r="AK1107" s="0" t="str">
        <f aca="false">IF(OR(U1107="Pending",U1107="On Hold"),"Open GRN (awaiting)",IF(AJ1107&lt;=1,"Within SLA",IF(ROUND(N(Y1107)/Assumptions!$C$5,3)=AJ1107,"Gate Wait",IF(ROUND(N(Z1107)/Assumptions!$C$6,3)=AJ1107,"Dock Wait",IF(ROUND(N(AA1107)/Assumptions!$C$7,3)=AJ1107,"Unloading",IF(ROUND(N(AB1107)/Assumptions!$C$8,3)=AJ1107,"Unload-to-QC Wait",IF(ROUND(N(AC1107)/Assumptions!$C$9,3)=AJ1107,"QC",IF(ROUND(N(AD1107)/Assumptions!$C$10,3)=AJ1107,"QC-to-GRN Wait",IF(ROUND(N(AE1107)/Assumptions!$C$11,3)=AJ1107,"GRN Processing",IF(ROUND(N(AF1107)/Assumptions!$C$12,3)=AJ1107,"GRN-to-Putaway Wait",IF(ROUND(N(AG1107)/Assumptions!$C$13,3)=AJ1107,"Putaway","Within SLA")))))))))))</f>
        <v>QC-to-GRN Wait</v>
      </c>
    </row>
    <row r="1108" customFormat="false" ht="15" hidden="false" customHeight="false" outlineLevel="0" collapsed="false">
      <c r="A1108" s="0" t="s">
        <v>3354</v>
      </c>
      <c r="B1108" s="0" t="s">
        <v>3355</v>
      </c>
      <c r="C1108" s="0" t="s">
        <v>118</v>
      </c>
      <c r="D1108" s="0" t="s">
        <v>135</v>
      </c>
      <c r="E1108" s="0" t="s">
        <v>3356</v>
      </c>
      <c r="F1108" s="0" t="s">
        <v>121</v>
      </c>
      <c r="G1108" s="0" t="s">
        <v>138</v>
      </c>
      <c r="H1108" s="17" t="n">
        <v>46230.8347222222</v>
      </c>
      <c r="I1108" s="17" t="n">
        <v>46230.8361111111</v>
      </c>
      <c r="J1108" s="17" t="n">
        <v>46230.8527777778</v>
      </c>
      <c r="K1108" s="17" t="n">
        <v>46230.8840277778</v>
      </c>
      <c r="L1108" s="17" t="n">
        <v>46230.8895833333</v>
      </c>
      <c r="M1108" s="17" t="n">
        <v>46230.9055555556</v>
      </c>
      <c r="N1108" s="17" t="n">
        <v>46231.0402777778</v>
      </c>
      <c r="O1108" s="17" t="n">
        <v>46231.0673611111</v>
      </c>
      <c r="P1108" s="17" t="n">
        <v>46231.0840277778</v>
      </c>
      <c r="Q1108" s="17" t="n">
        <v>46231.1</v>
      </c>
      <c r="R1108" s="0" t="n">
        <v>823</v>
      </c>
      <c r="S1108" s="0" t="n">
        <v>0</v>
      </c>
      <c r="T1108" s="0" t="n">
        <v>0</v>
      </c>
      <c r="U1108" s="18" t="s">
        <v>130</v>
      </c>
      <c r="V1108" s="18" t="s">
        <v>131</v>
      </c>
      <c r="W1108" s="0" t="str">
        <f aca="false">IF(AND(X1108&gt;=6,X1108&lt;14),"A",IF(AND(X1108&gt;=14,X1108&lt;22),"B","C"))</f>
        <v>B</v>
      </c>
      <c r="X1108" s="18" t="n">
        <f aca="false">HOUR(H1108)</f>
        <v>20</v>
      </c>
      <c r="Y1108" s="18" t="n">
        <f aca="false">ROUND((I1108-H1108)*1440,0)</f>
        <v>2</v>
      </c>
      <c r="Z1108" s="18" t="n">
        <f aca="false">ROUND((J1108-I1108)*1440,0)</f>
        <v>24</v>
      </c>
      <c r="AA1108" s="18" t="n">
        <f aca="false">ROUND((K1108-J1108)*1440,0)</f>
        <v>45</v>
      </c>
      <c r="AB1108" s="18" t="n">
        <f aca="false">ROUND((L1108-K1108)*1440,0)</f>
        <v>8</v>
      </c>
      <c r="AC1108" s="18" t="n">
        <f aca="false">ROUND((M1108-L1108)*1440,0)</f>
        <v>23</v>
      </c>
      <c r="AD1108" s="18" t="n">
        <f aca="false">IF(N1108="","",ROUND((N1108-M1108)*1440,0))</f>
        <v>194</v>
      </c>
      <c r="AE1108" s="18" t="n">
        <f aca="false">IF(O1108="","",ROUND((O1108-N1108)*1440,0))</f>
        <v>39</v>
      </c>
      <c r="AF1108" s="18" t="n">
        <f aca="false">IF(P1108="","",ROUND((P1108-O1108)*1440,0))</f>
        <v>24</v>
      </c>
      <c r="AG1108" s="18" t="n">
        <f aca="false">IF(Q1108="","",ROUND((Q1108-P1108)*1440,0))</f>
        <v>23</v>
      </c>
      <c r="AH1108" s="18" t="n">
        <f aca="false">IF(Q1108="","",ROUND((Q1108-H1108)*1440,0))</f>
        <v>382</v>
      </c>
      <c r="AI1108" s="19" t="n">
        <f aca="false">ROUND(IF(O1108="",Assumptions!$B$25-K1108,O1108-K1108)*24,1)</f>
        <v>4.4</v>
      </c>
      <c r="AJ1108" s="20" t="n">
        <f aca="false">ROUND(MAX(N(Y1108)/Assumptions!$C$5, N(Z1108)/Assumptions!$C$6, N(AA1108)/Assumptions!$C$7, N(AB1108)/Assumptions!$C$8, N(AC1108)/Assumptions!$C$9, N(AD1108)/Assumptions!$C$10, N(AE1108)/Assumptions!$C$11, N(AF1108)/Assumptions!$C$12, N(AG1108)/Assumptions!$C$13),3)</f>
        <v>6.467</v>
      </c>
      <c r="AK1108" s="0" t="str">
        <f aca="false">IF(OR(U1108="Pending",U1108="On Hold"),"Open GRN (awaiting)",IF(AJ1108&lt;=1,"Within SLA",IF(ROUND(N(Y1108)/Assumptions!$C$5,3)=AJ1108,"Gate Wait",IF(ROUND(N(Z1108)/Assumptions!$C$6,3)=AJ1108,"Dock Wait",IF(ROUND(N(AA1108)/Assumptions!$C$7,3)=AJ1108,"Unloading",IF(ROUND(N(AB1108)/Assumptions!$C$8,3)=AJ1108,"Unload-to-QC Wait",IF(ROUND(N(AC1108)/Assumptions!$C$9,3)=AJ1108,"QC",IF(ROUND(N(AD1108)/Assumptions!$C$10,3)=AJ1108,"QC-to-GRN Wait",IF(ROUND(N(AE1108)/Assumptions!$C$11,3)=AJ1108,"GRN Processing",IF(ROUND(N(AF1108)/Assumptions!$C$12,3)=AJ1108,"GRN-to-Putaway Wait",IF(ROUND(N(AG1108)/Assumptions!$C$13,3)=AJ1108,"Putaway","Within SLA")))))))))))</f>
        <v>QC-to-GRN Wait</v>
      </c>
    </row>
    <row r="1109" customFormat="false" ht="15" hidden="false" customHeight="false" outlineLevel="0" collapsed="false">
      <c r="A1109" s="0" t="s">
        <v>3357</v>
      </c>
      <c r="B1109" s="0" t="s">
        <v>3358</v>
      </c>
      <c r="C1109" s="0" t="s">
        <v>184</v>
      </c>
      <c r="D1109" s="0" t="s">
        <v>119</v>
      </c>
      <c r="E1109" s="0" t="s">
        <v>2199</v>
      </c>
      <c r="F1109" s="0" t="s">
        <v>177</v>
      </c>
      <c r="G1109" s="0" t="s">
        <v>129</v>
      </c>
      <c r="H1109" s="17" t="n">
        <v>46230.8375</v>
      </c>
      <c r="I1109" s="17" t="n">
        <v>46230.8541666667</v>
      </c>
      <c r="J1109" s="17" t="n">
        <v>46230.8597222222</v>
      </c>
      <c r="K1109" s="17" t="n">
        <v>46230.9173611111</v>
      </c>
      <c r="L1109" s="17" t="n">
        <v>46231.0201388889</v>
      </c>
      <c r="M1109" s="17" t="n">
        <v>46231.0319444445</v>
      </c>
      <c r="N1109" s="17" t="n">
        <v>46231.0555555556</v>
      </c>
      <c r="O1109" s="17" t="n">
        <v>46231.0666666667</v>
      </c>
      <c r="P1109" s="17" t="n">
        <v>46231.08125</v>
      </c>
      <c r="Q1109" s="17" t="n">
        <v>46231.1041666667</v>
      </c>
      <c r="R1109" s="0" t="n">
        <v>1172</v>
      </c>
      <c r="S1109" s="0" t="n">
        <v>0</v>
      </c>
      <c r="T1109" s="0" t="n">
        <v>0</v>
      </c>
      <c r="U1109" s="18" t="s">
        <v>130</v>
      </c>
      <c r="V1109" s="18" t="s">
        <v>144</v>
      </c>
      <c r="W1109" s="0" t="str">
        <f aca="false">IF(AND(X1109&gt;=6,X1109&lt;14),"A",IF(AND(X1109&gt;=14,X1109&lt;22),"B","C"))</f>
        <v>B</v>
      </c>
      <c r="X1109" s="18" t="n">
        <f aca="false">HOUR(H1109)</f>
        <v>20</v>
      </c>
      <c r="Y1109" s="18" t="n">
        <f aca="false">ROUND((I1109-H1109)*1440,0)</f>
        <v>24</v>
      </c>
      <c r="Z1109" s="18" t="n">
        <f aca="false">ROUND((J1109-I1109)*1440,0)</f>
        <v>8</v>
      </c>
      <c r="AA1109" s="18" t="n">
        <f aca="false">ROUND((K1109-J1109)*1440,0)</f>
        <v>83</v>
      </c>
      <c r="AB1109" s="18" t="n">
        <f aca="false">ROUND((L1109-K1109)*1440,0)</f>
        <v>148</v>
      </c>
      <c r="AC1109" s="18" t="n">
        <f aca="false">ROUND((M1109-L1109)*1440,0)</f>
        <v>17</v>
      </c>
      <c r="AD1109" s="18" t="n">
        <f aca="false">IF(N1109="","",ROUND((N1109-M1109)*1440,0))</f>
        <v>34</v>
      </c>
      <c r="AE1109" s="18" t="n">
        <f aca="false">IF(O1109="","",ROUND((O1109-N1109)*1440,0))</f>
        <v>16</v>
      </c>
      <c r="AF1109" s="18" t="n">
        <f aca="false">IF(P1109="","",ROUND((P1109-O1109)*1440,0))</f>
        <v>21</v>
      </c>
      <c r="AG1109" s="18" t="n">
        <f aca="false">IF(Q1109="","",ROUND((Q1109-P1109)*1440,0))</f>
        <v>33</v>
      </c>
      <c r="AH1109" s="18" t="n">
        <f aca="false">IF(Q1109="","",ROUND((Q1109-H1109)*1440,0))</f>
        <v>384</v>
      </c>
      <c r="AI1109" s="19" t="n">
        <f aca="false">ROUND(IF(O1109="",Assumptions!$B$25-K1109,O1109-K1109)*24,1)</f>
        <v>3.6</v>
      </c>
      <c r="AJ1109" s="20" t="n">
        <f aca="false">ROUND(MAX(N(Y1109)/Assumptions!$C$5, N(Z1109)/Assumptions!$C$6, N(AA1109)/Assumptions!$C$7, N(AB1109)/Assumptions!$C$8, N(AC1109)/Assumptions!$C$9, N(AD1109)/Assumptions!$C$10, N(AE1109)/Assumptions!$C$11, N(AF1109)/Assumptions!$C$12, N(AG1109)/Assumptions!$C$13),3)</f>
        <v>9.867</v>
      </c>
      <c r="AK1109" s="0" t="str">
        <f aca="false">IF(OR(U1109="Pending",U1109="On Hold"),"Open GRN (awaiting)",IF(AJ1109&lt;=1,"Within SLA",IF(ROUND(N(Y1109)/Assumptions!$C$5,3)=AJ1109,"Gate Wait",IF(ROUND(N(Z1109)/Assumptions!$C$6,3)=AJ1109,"Dock Wait",IF(ROUND(N(AA1109)/Assumptions!$C$7,3)=AJ1109,"Unloading",IF(ROUND(N(AB1109)/Assumptions!$C$8,3)=AJ1109,"Unload-to-QC Wait",IF(ROUND(N(AC1109)/Assumptions!$C$9,3)=AJ1109,"QC",IF(ROUND(N(AD1109)/Assumptions!$C$10,3)=AJ1109,"QC-to-GRN Wait",IF(ROUND(N(AE1109)/Assumptions!$C$11,3)=AJ1109,"GRN Processing",IF(ROUND(N(AF1109)/Assumptions!$C$12,3)=AJ1109,"GRN-to-Putaway Wait",IF(ROUND(N(AG1109)/Assumptions!$C$13,3)=AJ1109,"Putaway","Within SLA")))))))))))</f>
        <v>Unload-to-QC Wait</v>
      </c>
    </row>
    <row r="1110" customFormat="false" ht="15" hidden="false" customHeight="false" outlineLevel="0" collapsed="false">
      <c r="A1110" s="0" t="s">
        <v>3359</v>
      </c>
      <c r="B1110" s="0" t="s">
        <v>3360</v>
      </c>
      <c r="C1110" s="0" t="s">
        <v>184</v>
      </c>
      <c r="D1110" s="0" t="s">
        <v>135</v>
      </c>
      <c r="E1110" s="0" t="s">
        <v>2824</v>
      </c>
      <c r="F1110" s="0" t="s">
        <v>155</v>
      </c>
      <c r="G1110" s="0" t="s">
        <v>138</v>
      </c>
      <c r="H1110" s="17" t="n">
        <v>46231.0041666667</v>
      </c>
      <c r="I1110" s="17" t="n">
        <v>46231.025</v>
      </c>
      <c r="J1110" s="17" t="n">
        <v>46231.0291666667</v>
      </c>
      <c r="K1110" s="17" t="n">
        <v>46231.0576388889</v>
      </c>
      <c r="L1110" s="17" t="n">
        <v>46231.0673611111</v>
      </c>
      <c r="M1110" s="17" t="n">
        <v>46231.0840277778</v>
      </c>
      <c r="N1110" s="17" t="n">
        <v>46231.2597222222</v>
      </c>
      <c r="O1110" s="17" t="n">
        <v>46231.3402777778</v>
      </c>
      <c r="P1110" s="17" t="n">
        <v>46231.3513888889</v>
      </c>
      <c r="Q1110" s="17" t="n">
        <v>46231.3659722222</v>
      </c>
      <c r="R1110" s="0" t="n">
        <v>239</v>
      </c>
      <c r="S1110" s="0" t="n">
        <v>0</v>
      </c>
      <c r="T1110" s="0" t="n">
        <v>0</v>
      </c>
      <c r="U1110" s="18" t="s">
        <v>130</v>
      </c>
      <c r="V1110" s="18" t="s">
        <v>144</v>
      </c>
      <c r="W1110" s="0" t="str">
        <f aca="false">IF(AND(X1110&gt;=6,X1110&lt;14),"A",IF(AND(X1110&gt;=14,X1110&lt;22),"B","C"))</f>
        <v>C</v>
      </c>
      <c r="X1110" s="18" t="n">
        <f aca="false">HOUR(H1110)</f>
        <v>0</v>
      </c>
      <c r="Y1110" s="18" t="n">
        <f aca="false">ROUND((I1110-H1110)*1440,0)</f>
        <v>30</v>
      </c>
      <c r="Z1110" s="18" t="n">
        <f aca="false">ROUND((J1110-I1110)*1440,0)</f>
        <v>6</v>
      </c>
      <c r="AA1110" s="18" t="n">
        <f aca="false">ROUND((K1110-J1110)*1440,0)</f>
        <v>41</v>
      </c>
      <c r="AB1110" s="18" t="n">
        <f aca="false">ROUND((L1110-K1110)*1440,0)</f>
        <v>14</v>
      </c>
      <c r="AC1110" s="18" t="n">
        <f aca="false">ROUND((M1110-L1110)*1440,0)</f>
        <v>24</v>
      </c>
      <c r="AD1110" s="18" t="n">
        <f aca="false">IF(N1110="","",ROUND((N1110-M1110)*1440,0))</f>
        <v>253</v>
      </c>
      <c r="AE1110" s="18" t="n">
        <f aca="false">IF(O1110="","",ROUND((O1110-N1110)*1440,0))</f>
        <v>116</v>
      </c>
      <c r="AF1110" s="18" t="n">
        <f aca="false">IF(P1110="","",ROUND((P1110-O1110)*1440,0))</f>
        <v>16</v>
      </c>
      <c r="AG1110" s="18" t="n">
        <f aca="false">IF(Q1110="","",ROUND((Q1110-P1110)*1440,0))</f>
        <v>21</v>
      </c>
      <c r="AH1110" s="18" t="n">
        <f aca="false">IF(Q1110="","",ROUND((Q1110-H1110)*1440,0))</f>
        <v>521</v>
      </c>
      <c r="AI1110" s="19" t="n">
        <f aca="false">ROUND(IF(O1110="",Assumptions!$B$25-K1110,O1110-K1110)*24,1)</f>
        <v>6.8</v>
      </c>
      <c r="AJ1110" s="20" t="n">
        <f aca="false">ROUND(MAX(N(Y1110)/Assumptions!$C$5, N(Z1110)/Assumptions!$C$6, N(AA1110)/Assumptions!$C$7, N(AB1110)/Assumptions!$C$8, N(AC1110)/Assumptions!$C$9, N(AD1110)/Assumptions!$C$10, N(AE1110)/Assumptions!$C$11, N(AF1110)/Assumptions!$C$12, N(AG1110)/Assumptions!$C$13),3)</f>
        <v>8.433</v>
      </c>
      <c r="AK1110" s="0" t="str">
        <f aca="false">IF(OR(U1110="Pending",U1110="On Hold"),"Open GRN (awaiting)",IF(AJ1110&lt;=1,"Within SLA",IF(ROUND(N(Y1110)/Assumptions!$C$5,3)=AJ1110,"Gate Wait",IF(ROUND(N(Z1110)/Assumptions!$C$6,3)=AJ1110,"Dock Wait",IF(ROUND(N(AA1110)/Assumptions!$C$7,3)=AJ1110,"Unloading",IF(ROUND(N(AB1110)/Assumptions!$C$8,3)=AJ1110,"Unload-to-QC Wait",IF(ROUND(N(AC1110)/Assumptions!$C$9,3)=AJ1110,"QC",IF(ROUND(N(AD1110)/Assumptions!$C$10,3)=AJ1110,"QC-to-GRN Wait",IF(ROUND(N(AE1110)/Assumptions!$C$11,3)=AJ1110,"GRN Processing",IF(ROUND(N(AF1110)/Assumptions!$C$12,3)=AJ1110,"GRN-to-Putaway Wait",IF(ROUND(N(AG1110)/Assumptions!$C$13,3)=AJ1110,"Putaway","Within SLA")))))))))))</f>
        <v>QC-to-GRN Wait</v>
      </c>
    </row>
    <row r="1111" customFormat="false" ht="15" hidden="false" customHeight="false" outlineLevel="0" collapsed="false">
      <c r="A1111" s="0" t="s">
        <v>3361</v>
      </c>
      <c r="B1111" s="0" t="s">
        <v>3362</v>
      </c>
      <c r="C1111" s="0" t="s">
        <v>159</v>
      </c>
      <c r="D1111" s="0" t="s">
        <v>119</v>
      </c>
      <c r="E1111" s="0" t="s">
        <v>3363</v>
      </c>
      <c r="F1111" s="0" t="s">
        <v>128</v>
      </c>
      <c r="G1111" s="0" t="s">
        <v>122</v>
      </c>
      <c r="H1111" s="17" t="n">
        <v>46231.0076388889</v>
      </c>
      <c r="I1111" s="17" t="n">
        <v>46231.0138888889</v>
      </c>
      <c r="J1111" s="17" t="n">
        <v>46231.0180555556</v>
      </c>
      <c r="K1111" s="17" t="n">
        <v>46231.0493055556</v>
      </c>
      <c r="L1111" s="17" t="n">
        <v>46231.0534722222</v>
      </c>
      <c r="M1111" s="17" t="n">
        <v>46231.0666666667</v>
      </c>
      <c r="N1111" s="17" t="n">
        <v>46231.1125</v>
      </c>
      <c r="O1111" s="17" t="n">
        <v>46231.1833333333</v>
      </c>
      <c r="P1111" s="17" t="n">
        <v>46231.2069444444</v>
      </c>
      <c r="Q1111" s="17" t="n">
        <v>46231.2180555556</v>
      </c>
      <c r="R1111" s="0" t="n">
        <v>275</v>
      </c>
      <c r="S1111" s="0" t="n">
        <v>0</v>
      </c>
      <c r="T1111" s="0" t="n">
        <v>0</v>
      </c>
      <c r="U1111" s="18" t="s">
        <v>130</v>
      </c>
      <c r="V1111" s="18" t="s">
        <v>156</v>
      </c>
      <c r="W1111" s="0" t="str">
        <f aca="false">IF(AND(X1111&gt;=6,X1111&lt;14),"A",IF(AND(X1111&gt;=14,X1111&lt;22),"B","C"))</f>
        <v>C</v>
      </c>
      <c r="X1111" s="18" t="n">
        <f aca="false">HOUR(H1111)</f>
        <v>0</v>
      </c>
      <c r="Y1111" s="18" t="n">
        <f aca="false">ROUND((I1111-H1111)*1440,0)</f>
        <v>9</v>
      </c>
      <c r="Z1111" s="18" t="n">
        <f aca="false">ROUND((J1111-I1111)*1440,0)</f>
        <v>6</v>
      </c>
      <c r="AA1111" s="18" t="n">
        <f aca="false">ROUND((K1111-J1111)*1440,0)</f>
        <v>45</v>
      </c>
      <c r="AB1111" s="18" t="n">
        <f aca="false">ROUND((L1111-K1111)*1440,0)</f>
        <v>6</v>
      </c>
      <c r="AC1111" s="18" t="n">
        <f aca="false">ROUND((M1111-L1111)*1440,0)</f>
        <v>19</v>
      </c>
      <c r="AD1111" s="18" t="n">
        <f aca="false">IF(N1111="","",ROUND((N1111-M1111)*1440,0))</f>
        <v>66</v>
      </c>
      <c r="AE1111" s="18" t="n">
        <f aca="false">IF(O1111="","",ROUND((O1111-N1111)*1440,0))</f>
        <v>102</v>
      </c>
      <c r="AF1111" s="18" t="n">
        <f aca="false">IF(P1111="","",ROUND((P1111-O1111)*1440,0))</f>
        <v>34</v>
      </c>
      <c r="AG1111" s="18" t="n">
        <f aca="false">IF(Q1111="","",ROUND((Q1111-P1111)*1440,0))</f>
        <v>16</v>
      </c>
      <c r="AH1111" s="18" t="n">
        <f aca="false">IF(Q1111="","",ROUND((Q1111-H1111)*1440,0))</f>
        <v>303</v>
      </c>
      <c r="AI1111" s="19" t="n">
        <f aca="false">ROUND(IF(O1111="",Assumptions!$B$25-K1111,O1111-K1111)*24,1)</f>
        <v>3.2</v>
      </c>
      <c r="AJ1111" s="20" t="n">
        <f aca="false">ROUND(MAX(N(Y1111)/Assumptions!$C$5, N(Z1111)/Assumptions!$C$6, N(AA1111)/Assumptions!$C$7, N(AB1111)/Assumptions!$C$8, N(AC1111)/Assumptions!$C$9, N(AD1111)/Assumptions!$C$10, N(AE1111)/Assumptions!$C$11, N(AF1111)/Assumptions!$C$12, N(AG1111)/Assumptions!$C$13),3)</f>
        <v>2.267</v>
      </c>
      <c r="AK1111" s="0" t="str">
        <f aca="false">IF(OR(U1111="Pending",U1111="On Hold"),"Open GRN (awaiting)",IF(AJ1111&lt;=1,"Within SLA",IF(ROUND(N(Y1111)/Assumptions!$C$5,3)=AJ1111,"Gate Wait",IF(ROUND(N(Z1111)/Assumptions!$C$6,3)=AJ1111,"Dock Wait",IF(ROUND(N(AA1111)/Assumptions!$C$7,3)=AJ1111,"Unloading",IF(ROUND(N(AB1111)/Assumptions!$C$8,3)=AJ1111,"Unload-to-QC Wait",IF(ROUND(N(AC1111)/Assumptions!$C$9,3)=AJ1111,"QC",IF(ROUND(N(AD1111)/Assumptions!$C$10,3)=AJ1111,"QC-to-GRN Wait",IF(ROUND(N(AE1111)/Assumptions!$C$11,3)=AJ1111,"GRN Processing",IF(ROUND(N(AF1111)/Assumptions!$C$12,3)=AJ1111,"GRN-to-Putaway Wait",IF(ROUND(N(AG1111)/Assumptions!$C$13,3)=AJ1111,"Putaway","Within SLA")))))))))))</f>
        <v>GRN Processing</v>
      </c>
    </row>
    <row r="1112" customFormat="false" ht="15" hidden="false" customHeight="false" outlineLevel="0" collapsed="false">
      <c r="A1112" s="0" t="s">
        <v>3364</v>
      </c>
      <c r="B1112" s="0" t="s">
        <v>3365</v>
      </c>
      <c r="C1112" s="0" t="s">
        <v>252</v>
      </c>
      <c r="D1112" s="0" t="s">
        <v>147</v>
      </c>
      <c r="E1112" s="0" t="s">
        <v>3366</v>
      </c>
      <c r="F1112" s="0" t="s">
        <v>172</v>
      </c>
      <c r="G1112" s="0" t="s">
        <v>150</v>
      </c>
      <c r="H1112" s="17" t="n">
        <v>46231.1472222222</v>
      </c>
      <c r="I1112" s="17" t="n">
        <v>46231.1756944444</v>
      </c>
      <c r="J1112" s="17" t="n">
        <v>46231.1833333333</v>
      </c>
      <c r="K1112" s="17" t="n">
        <v>46231.24375</v>
      </c>
      <c r="L1112" s="17" t="n">
        <v>46231.25</v>
      </c>
      <c r="M1112" s="17" t="n">
        <v>46231.2722222222</v>
      </c>
      <c r="N1112" s="17" t="n">
        <v>46231.325</v>
      </c>
      <c r="O1112" s="17" t="n">
        <v>46231.3923611111</v>
      </c>
      <c r="P1112" s="17" t="n">
        <v>46231.4173611111</v>
      </c>
      <c r="Q1112" s="17" t="n">
        <v>46231.4347222222</v>
      </c>
      <c r="R1112" s="0" t="n">
        <v>390</v>
      </c>
      <c r="S1112" s="0" t="n">
        <v>0</v>
      </c>
      <c r="T1112" s="0" t="n">
        <v>0</v>
      </c>
      <c r="U1112" s="18" t="s">
        <v>130</v>
      </c>
      <c r="V1112" s="18" t="s">
        <v>144</v>
      </c>
      <c r="W1112" s="0" t="str">
        <f aca="false">IF(AND(X1112&gt;=6,X1112&lt;14),"A",IF(AND(X1112&gt;=14,X1112&lt;22),"B","C"))</f>
        <v>C</v>
      </c>
      <c r="X1112" s="18" t="n">
        <f aca="false">HOUR(H1112)</f>
        <v>3</v>
      </c>
      <c r="Y1112" s="18" t="n">
        <f aca="false">ROUND((I1112-H1112)*1440,0)</f>
        <v>41</v>
      </c>
      <c r="Z1112" s="18" t="n">
        <f aca="false">ROUND((J1112-I1112)*1440,0)</f>
        <v>11</v>
      </c>
      <c r="AA1112" s="18" t="n">
        <f aca="false">ROUND((K1112-J1112)*1440,0)</f>
        <v>87</v>
      </c>
      <c r="AB1112" s="18" t="n">
        <f aca="false">ROUND((L1112-K1112)*1440,0)</f>
        <v>9</v>
      </c>
      <c r="AC1112" s="18" t="n">
        <f aca="false">ROUND((M1112-L1112)*1440,0)</f>
        <v>32</v>
      </c>
      <c r="AD1112" s="18" t="n">
        <f aca="false">IF(N1112="","",ROUND((N1112-M1112)*1440,0))</f>
        <v>76</v>
      </c>
      <c r="AE1112" s="18" t="n">
        <f aca="false">IF(O1112="","",ROUND((O1112-N1112)*1440,0))</f>
        <v>97</v>
      </c>
      <c r="AF1112" s="18" t="n">
        <f aca="false">IF(P1112="","",ROUND((P1112-O1112)*1440,0))</f>
        <v>36</v>
      </c>
      <c r="AG1112" s="18" t="n">
        <f aca="false">IF(Q1112="","",ROUND((Q1112-P1112)*1440,0))</f>
        <v>25</v>
      </c>
      <c r="AH1112" s="18" t="n">
        <f aca="false">IF(Q1112="","",ROUND((Q1112-H1112)*1440,0))</f>
        <v>414</v>
      </c>
      <c r="AI1112" s="19" t="n">
        <f aca="false">ROUND(IF(O1112="",Assumptions!$B$25-K1112,O1112-K1112)*24,1)</f>
        <v>3.6</v>
      </c>
      <c r="AJ1112" s="20" t="n">
        <f aca="false">ROUND(MAX(N(Y1112)/Assumptions!$C$5, N(Z1112)/Assumptions!$C$6, N(AA1112)/Assumptions!$C$7, N(AB1112)/Assumptions!$C$8, N(AC1112)/Assumptions!$C$9, N(AD1112)/Assumptions!$C$10, N(AE1112)/Assumptions!$C$11, N(AF1112)/Assumptions!$C$12, N(AG1112)/Assumptions!$C$13),3)</f>
        <v>2.533</v>
      </c>
      <c r="AK1112" s="0" t="str">
        <f aca="false">IF(OR(U1112="Pending",U1112="On Hold"),"Open GRN (awaiting)",IF(AJ1112&lt;=1,"Within SLA",IF(ROUND(N(Y1112)/Assumptions!$C$5,3)=AJ1112,"Gate Wait",IF(ROUND(N(Z1112)/Assumptions!$C$6,3)=AJ1112,"Dock Wait",IF(ROUND(N(AA1112)/Assumptions!$C$7,3)=AJ1112,"Unloading",IF(ROUND(N(AB1112)/Assumptions!$C$8,3)=AJ1112,"Unload-to-QC Wait",IF(ROUND(N(AC1112)/Assumptions!$C$9,3)=AJ1112,"QC",IF(ROUND(N(AD1112)/Assumptions!$C$10,3)=AJ1112,"QC-to-GRN Wait",IF(ROUND(N(AE1112)/Assumptions!$C$11,3)=AJ1112,"GRN Processing",IF(ROUND(N(AF1112)/Assumptions!$C$12,3)=AJ1112,"GRN-to-Putaway Wait",IF(ROUND(N(AG1112)/Assumptions!$C$13,3)=AJ1112,"Putaway","Within SLA")))))))))))</f>
        <v>QC-to-GRN Wait</v>
      </c>
    </row>
    <row r="1113" customFormat="false" ht="15" hidden="false" customHeight="false" outlineLevel="0" collapsed="false">
      <c r="A1113" s="0" t="s">
        <v>3367</v>
      </c>
      <c r="B1113" s="0" t="s">
        <v>3368</v>
      </c>
      <c r="C1113" s="0" t="s">
        <v>159</v>
      </c>
      <c r="D1113" s="0" t="s">
        <v>119</v>
      </c>
      <c r="E1113" s="0" t="s">
        <v>3369</v>
      </c>
      <c r="F1113" s="0" t="s">
        <v>172</v>
      </c>
      <c r="G1113" s="0" t="s">
        <v>129</v>
      </c>
      <c r="H1113" s="17" t="n">
        <v>46231.3118055556</v>
      </c>
      <c r="I1113" s="17" t="n">
        <v>46231.33125</v>
      </c>
      <c r="J1113" s="17" t="n">
        <v>46231.3402777778</v>
      </c>
      <c r="K1113" s="17" t="n">
        <v>46231.3673611111</v>
      </c>
      <c r="L1113" s="17" t="n">
        <v>46231.3756944445</v>
      </c>
      <c r="M1113" s="17" t="n">
        <v>46231.3895833333</v>
      </c>
      <c r="N1113" s="17" t="n">
        <v>46231.4222222222</v>
      </c>
      <c r="O1113" s="17" t="n">
        <v>46231.4416666667</v>
      </c>
      <c r="P1113" s="17" t="n">
        <v>46231.45</v>
      </c>
      <c r="Q1113" s="17" t="n">
        <v>46231.4798611111</v>
      </c>
      <c r="R1113" s="0" t="n">
        <v>182</v>
      </c>
      <c r="S1113" s="0" t="n">
        <v>0</v>
      </c>
      <c r="T1113" s="0" t="n">
        <v>0</v>
      </c>
      <c r="U1113" s="18" t="s">
        <v>130</v>
      </c>
      <c r="V1113" s="18" t="s">
        <v>144</v>
      </c>
      <c r="W1113" s="0" t="str">
        <f aca="false">IF(AND(X1113&gt;=6,X1113&lt;14),"A",IF(AND(X1113&gt;=14,X1113&lt;22),"B","C"))</f>
        <v>A</v>
      </c>
      <c r="X1113" s="18" t="n">
        <f aca="false">HOUR(H1113)</f>
        <v>7</v>
      </c>
      <c r="Y1113" s="18" t="n">
        <f aca="false">ROUND((I1113-H1113)*1440,0)</f>
        <v>28</v>
      </c>
      <c r="Z1113" s="18" t="n">
        <f aca="false">ROUND((J1113-I1113)*1440,0)</f>
        <v>13</v>
      </c>
      <c r="AA1113" s="18" t="n">
        <f aca="false">ROUND((K1113-J1113)*1440,0)</f>
        <v>39</v>
      </c>
      <c r="AB1113" s="18" t="n">
        <f aca="false">ROUND((L1113-K1113)*1440,0)</f>
        <v>12</v>
      </c>
      <c r="AC1113" s="18" t="n">
        <f aca="false">ROUND((M1113-L1113)*1440,0)</f>
        <v>20</v>
      </c>
      <c r="AD1113" s="18" t="n">
        <f aca="false">IF(N1113="","",ROUND((N1113-M1113)*1440,0))</f>
        <v>47</v>
      </c>
      <c r="AE1113" s="18" t="n">
        <f aca="false">IF(O1113="","",ROUND((O1113-N1113)*1440,0))</f>
        <v>28</v>
      </c>
      <c r="AF1113" s="18" t="n">
        <f aca="false">IF(P1113="","",ROUND((P1113-O1113)*1440,0))</f>
        <v>12</v>
      </c>
      <c r="AG1113" s="18" t="n">
        <f aca="false">IF(Q1113="","",ROUND((Q1113-P1113)*1440,0))</f>
        <v>43</v>
      </c>
      <c r="AH1113" s="18" t="n">
        <f aca="false">IF(Q1113="","",ROUND((Q1113-H1113)*1440,0))</f>
        <v>242</v>
      </c>
      <c r="AI1113" s="19" t="n">
        <f aca="false">ROUND(IF(O1113="",Assumptions!$B$25-K1113,O1113-K1113)*24,1)</f>
        <v>1.8</v>
      </c>
      <c r="AJ1113" s="20" t="n">
        <f aca="false">ROUND(MAX(N(Y1113)/Assumptions!$C$5, N(Z1113)/Assumptions!$C$6, N(AA1113)/Assumptions!$C$7, N(AB1113)/Assumptions!$C$8, N(AC1113)/Assumptions!$C$9, N(AD1113)/Assumptions!$C$10, N(AE1113)/Assumptions!$C$11, N(AF1113)/Assumptions!$C$12, N(AG1113)/Assumptions!$C$13),3)</f>
        <v>1.567</v>
      </c>
      <c r="AK1113" s="0" t="str">
        <f aca="false">IF(OR(U1113="Pending",U1113="On Hold"),"Open GRN (awaiting)",IF(AJ1113&lt;=1,"Within SLA",IF(ROUND(N(Y1113)/Assumptions!$C$5,3)=AJ1113,"Gate Wait",IF(ROUND(N(Z1113)/Assumptions!$C$6,3)=AJ1113,"Dock Wait",IF(ROUND(N(AA1113)/Assumptions!$C$7,3)=AJ1113,"Unloading",IF(ROUND(N(AB1113)/Assumptions!$C$8,3)=AJ1113,"Unload-to-QC Wait",IF(ROUND(N(AC1113)/Assumptions!$C$9,3)=AJ1113,"QC",IF(ROUND(N(AD1113)/Assumptions!$C$10,3)=AJ1113,"QC-to-GRN Wait",IF(ROUND(N(AE1113)/Assumptions!$C$11,3)=AJ1113,"GRN Processing",IF(ROUND(N(AF1113)/Assumptions!$C$12,3)=AJ1113,"GRN-to-Putaway Wait",IF(ROUND(N(AG1113)/Assumptions!$C$13,3)=AJ1113,"Putaway","Within SLA")))))))))))</f>
        <v>QC-to-GRN Wait</v>
      </c>
    </row>
    <row r="1114" customFormat="false" ht="15" hidden="false" customHeight="false" outlineLevel="0" collapsed="false">
      <c r="A1114" s="0" t="s">
        <v>3370</v>
      </c>
      <c r="B1114" s="0" t="s">
        <v>3371</v>
      </c>
      <c r="C1114" s="0" t="s">
        <v>153</v>
      </c>
      <c r="D1114" s="0" t="s">
        <v>147</v>
      </c>
      <c r="E1114" s="0" t="s">
        <v>1412</v>
      </c>
      <c r="F1114" s="0" t="s">
        <v>155</v>
      </c>
      <c r="G1114" s="0" t="s">
        <v>167</v>
      </c>
      <c r="H1114" s="17" t="n">
        <v>46231.3222222222</v>
      </c>
      <c r="I1114" s="17" t="n">
        <v>46231.3305555556</v>
      </c>
      <c r="J1114" s="17" t="n">
        <v>46231.3430555556</v>
      </c>
      <c r="K1114" s="17" t="n">
        <v>46231.3777777778</v>
      </c>
      <c r="L1114" s="17" t="n">
        <v>46231.3916666667</v>
      </c>
      <c r="M1114" s="17" t="n">
        <v>46231.4173611111</v>
      </c>
      <c r="N1114" s="17" t="n">
        <v>46231.4597222222</v>
      </c>
      <c r="O1114" s="17" t="n">
        <v>46231.4826388889</v>
      </c>
      <c r="P1114" s="17" t="n">
        <v>46231.49375</v>
      </c>
      <c r="Q1114" s="17" t="n">
        <v>46231.5083333333</v>
      </c>
      <c r="R1114" s="0" t="n">
        <v>499</v>
      </c>
      <c r="S1114" s="0" t="n">
        <v>11</v>
      </c>
      <c r="T1114" s="0" t="n">
        <v>3</v>
      </c>
      <c r="U1114" s="18" t="s">
        <v>123</v>
      </c>
      <c r="V1114" s="18" t="s">
        <v>131</v>
      </c>
      <c r="W1114" s="0" t="str">
        <f aca="false">IF(AND(X1114&gt;=6,X1114&lt;14),"A",IF(AND(X1114&gt;=14,X1114&lt;22),"B","C"))</f>
        <v>A</v>
      </c>
      <c r="X1114" s="18" t="n">
        <f aca="false">HOUR(H1114)</f>
        <v>7</v>
      </c>
      <c r="Y1114" s="18" t="n">
        <f aca="false">ROUND((I1114-H1114)*1440,0)</f>
        <v>12</v>
      </c>
      <c r="Z1114" s="18" t="n">
        <f aca="false">ROUND((J1114-I1114)*1440,0)</f>
        <v>18</v>
      </c>
      <c r="AA1114" s="18" t="n">
        <f aca="false">ROUND((K1114-J1114)*1440,0)</f>
        <v>50</v>
      </c>
      <c r="AB1114" s="18" t="n">
        <f aca="false">ROUND((L1114-K1114)*1440,0)</f>
        <v>20</v>
      </c>
      <c r="AC1114" s="18" t="n">
        <f aca="false">ROUND((M1114-L1114)*1440,0)</f>
        <v>37</v>
      </c>
      <c r="AD1114" s="18" t="n">
        <f aca="false">IF(N1114="","",ROUND((N1114-M1114)*1440,0))</f>
        <v>61</v>
      </c>
      <c r="AE1114" s="18" t="n">
        <f aca="false">IF(O1114="","",ROUND((O1114-N1114)*1440,0))</f>
        <v>33</v>
      </c>
      <c r="AF1114" s="18" t="n">
        <f aca="false">IF(P1114="","",ROUND((P1114-O1114)*1440,0))</f>
        <v>16</v>
      </c>
      <c r="AG1114" s="18" t="n">
        <f aca="false">IF(Q1114="","",ROUND((Q1114-P1114)*1440,0))</f>
        <v>21</v>
      </c>
      <c r="AH1114" s="18" t="n">
        <f aca="false">IF(Q1114="","",ROUND((Q1114-H1114)*1440,0))</f>
        <v>268</v>
      </c>
      <c r="AI1114" s="19" t="n">
        <f aca="false">ROUND(IF(O1114="",Assumptions!$B$25-K1114,O1114-K1114)*24,1)</f>
        <v>2.5</v>
      </c>
      <c r="AJ1114" s="20" t="n">
        <f aca="false">ROUND(MAX(N(Y1114)/Assumptions!$C$5, N(Z1114)/Assumptions!$C$6, N(AA1114)/Assumptions!$C$7, N(AB1114)/Assumptions!$C$8, N(AC1114)/Assumptions!$C$9, N(AD1114)/Assumptions!$C$10, N(AE1114)/Assumptions!$C$11, N(AF1114)/Assumptions!$C$12, N(AG1114)/Assumptions!$C$13),3)</f>
        <v>2.033</v>
      </c>
      <c r="AK1114" s="0" t="str">
        <f aca="false">IF(OR(U1114="Pending",U1114="On Hold"),"Open GRN (awaiting)",IF(AJ1114&lt;=1,"Within SLA",IF(ROUND(N(Y1114)/Assumptions!$C$5,3)=AJ1114,"Gate Wait",IF(ROUND(N(Z1114)/Assumptions!$C$6,3)=AJ1114,"Dock Wait",IF(ROUND(N(AA1114)/Assumptions!$C$7,3)=AJ1114,"Unloading",IF(ROUND(N(AB1114)/Assumptions!$C$8,3)=AJ1114,"Unload-to-QC Wait",IF(ROUND(N(AC1114)/Assumptions!$C$9,3)=AJ1114,"QC",IF(ROUND(N(AD1114)/Assumptions!$C$10,3)=AJ1114,"QC-to-GRN Wait",IF(ROUND(N(AE1114)/Assumptions!$C$11,3)=AJ1114,"GRN Processing",IF(ROUND(N(AF1114)/Assumptions!$C$12,3)=AJ1114,"GRN-to-Putaway Wait",IF(ROUND(N(AG1114)/Assumptions!$C$13,3)=AJ1114,"Putaway","Within SLA")))))))))))</f>
        <v>QC-to-GRN Wait</v>
      </c>
    </row>
    <row r="1115" customFormat="false" ht="15" hidden="false" customHeight="false" outlineLevel="0" collapsed="false">
      <c r="A1115" s="0" t="s">
        <v>3372</v>
      </c>
      <c r="B1115" s="0" t="s">
        <v>3373</v>
      </c>
      <c r="C1115" s="0" t="s">
        <v>218</v>
      </c>
      <c r="D1115" s="0" t="s">
        <v>147</v>
      </c>
      <c r="E1115" s="0" t="s">
        <v>3374</v>
      </c>
      <c r="F1115" s="0" t="s">
        <v>137</v>
      </c>
      <c r="G1115" s="0" t="s">
        <v>167</v>
      </c>
      <c r="H1115" s="17" t="n">
        <v>46231.3270833333</v>
      </c>
      <c r="I1115" s="17" t="n">
        <v>46231.3583333333</v>
      </c>
      <c r="J1115" s="17" t="n">
        <v>46231.3631944444</v>
      </c>
      <c r="K1115" s="17" t="n">
        <v>46231.3743055556</v>
      </c>
      <c r="L1115" s="17" t="n">
        <v>46231.3868055556</v>
      </c>
      <c r="M1115" s="17" t="n">
        <v>46231.4020833333</v>
      </c>
      <c r="N1115" s="17" t="n">
        <v>46231.41875</v>
      </c>
      <c r="O1115" s="17" t="n">
        <v>46231.4305555556</v>
      </c>
      <c r="P1115" s="17" t="n">
        <v>46231.4423611111</v>
      </c>
      <c r="Q1115" s="17" t="n">
        <v>46231.4694444445</v>
      </c>
      <c r="R1115" s="0" t="n">
        <v>311</v>
      </c>
      <c r="S1115" s="0" t="n">
        <v>0</v>
      </c>
      <c r="T1115" s="0" t="n">
        <v>0</v>
      </c>
      <c r="U1115" s="18" t="s">
        <v>130</v>
      </c>
      <c r="V1115" s="18" t="s">
        <v>139</v>
      </c>
      <c r="W1115" s="0" t="str">
        <f aca="false">IF(AND(X1115&gt;=6,X1115&lt;14),"A",IF(AND(X1115&gt;=14,X1115&lt;22),"B","C"))</f>
        <v>A</v>
      </c>
      <c r="X1115" s="18" t="n">
        <f aca="false">HOUR(H1115)</f>
        <v>7</v>
      </c>
      <c r="Y1115" s="18" t="n">
        <f aca="false">ROUND((I1115-H1115)*1440,0)</f>
        <v>45</v>
      </c>
      <c r="Z1115" s="18" t="n">
        <f aca="false">ROUND((J1115-I1115)*1440,0)</f>
        <v>7</v>
      </c>
      <c r="AA1115" s="18" t="n">
        <f aca="false">ROUND((K1115-J1115)*1440,0)</f>
        <v>16</v>
      </c>
      <c r="AB1115" s="18" t="n">
        <f aca="false">ROUND((L1115-K1115)*1440,0)</f>
        <v>18</v>
      </c>
      <c r="AC1115" s="18" t="n">
        <f aca="false">ROUND((M1115-L1115)*1440,0)</f>
        <v>22</v>
      </c>
      <c r="AD1115" s="18" t="n">
        <f aca="false">IF(N1115="","",ROUND((N1115-M1115)*1440,0))</f>
        <v>24</v>
      </c>
      <c r="AE1115" s="18" t="n">
        <f aca="false">IF(O1115="","",ROUND((O1115-N1115)*1440,0))</f>
        <v>17</v>
      </c>
      <c r="AF1115" s="18" t="n">
        <f aca="false">IF(P1115="","",ROUND((P1115-O1115)*1440,0))</f>
        <v>17</v>
      </c>
      <c r="AG1115" s="18" t="n">
        <f aca="false">IF(Q1115="","",ROUND((Q1115-P1115)*1440,0))</f>
        <v>39</v>
      </c>
      <c r="AH1115" s="18" t="n">
        <f aca="false">IF(Q1115="","",ROUND((Q1115-H1115)*1440,0))</f>
        <v>205</v>
      </c>
      <c r="AI1115" s="19" t="n">
        <f aca="false">ROUND(IF(O1115="",Assumptions!$B$25-K1115,O1115-K1115)*24,1)</f>
        <v>1.4</v>
      </c>
      <c r="AJ1115" s="20" t="n">
        <f aca="false">ROUND(MAX(N(Y1115)/Assumptions!$C$5, N(Z1115)/Assumptions!$C$6, N(AA1115)/Assumptions!$C$7, N(AB1115)/Assumptions!$C$8, N(AC1115)/Assumptions!$C$9, N(AD1115)/Assumptions!$C$10, N(AE1115)/Assumptions!$C$11, N(AF1115)/Assumptions!$C$12, N(AG1115)/Assumptions!$C$13),3)</f>
        <v>1.5</v>
      </c>
      <c r="AK1115" s="0" t="str">
        <f aca="false">IF(OR(U1115="Pending",U1115="On Hold"),"Open GRN (awaiting)",IF(AJ1115&lt;=1,"Within SLA",IF(ROUND(N(Y1115)/Assumptions!$C$5,3)=AJ1115,"Gate Wait",IF(ROUND(N(Z1115)/Assumptions!$C$6,3)=AJ1115,"Dock Wait",IF(ROUND(N(AA1115)/Assumptions!$C$7,3)=AJ1115,"Unloading",IF(ROUND(N(AB1115)/Assumptions!$C$8,3)=AJ1115,"Unload-to-QC Wait",IF(ROUND(N(AC1115)/Assumptions!$C$9,3)=AJ1115,"QC",IF(ROUND(N(AD1115)/Assumptions!$C$10,3)=AJ1115,"QC-to-GRN Wait",IF(ROUND(N(AE1115)/Assumptions!$C$11,3)=AJ1115,"GRN Processing",IF(ROUND(N(AF1115)/Assumptions!$C$12,3)=AJ1115,"GRN-to-Putaway Wait",IF(ROUND(N(AG1115)/Assumptions!$C$13,3)=AJ1115,"Putaway","Within SLA")))))))))))</f>
        <v>Gate Wait</v>
      </c>
    </row>
    <row r="1116" customFormat="false" ht="15" hidden="false" customHeight="false" outlineLevel="0" collapsed="false">
      <c r="A1116" s="0" t="s">
        <v>3375</v>
      </c>
      <c r="B1116" s="0" t="s">
        <v>3376</v>
      </c>
      <c r="C1116" s="0" t="s">
        <v>170</v>
      </c>
      <c r="D1116" s="0" t="s">
        <v>147</v>
      </c>
      <c r="E1116" s="0" t="s">
        <v>3377</v>
      </c>
      <c r="F1116" s="0" t="s">
        <v>172</v>
      </c>
      <c r="G1116" s="0" t="s">
        <v>150</v>
      </c>
      <c r="H1116" s="17" t="n">
        <v>46231.3375</v>
      </c>
      <c r="I1116" s="17" t="n">
        <v>46231.3569444444</v>
      </c>
      <c r="J1116" s="17" t="n">
        <v>46231.3708333333</v>
      </c>
      <c r="K1116" s="17" t="n">
        <v>46231.3958333333</v>
      </c>
      <c r="L1116" s="17" t="n">
        <v>46231.4055555556</v>
      </c>
      <c r="M1116" s="17" t="n">
        <v>46231.4208333333</v>
      </c>
      <c r="N1116" s="17" t="n">
        <v>46231.4902777778</v>
      </c>
      <c r="O1116" s="17" t="n">
        <v>46231.5034722222</v>
      </c>
      <c r="P1116" s="17" t="n">
        <v>46231.5138888889</v>
      </c>
      <c r="Q1116" s="17" t="n">
        <v>46231.5416666667</v>
      </c>
      <c r="R1116" s="0" t="n">
        <v>438</v>
      </c>
      <c r="S1116" s="0" t="n">
        <v>0</v>
      </c>
      <c r="T1116" s="0" t="n">
        <v>1</v>
      </c>
      <c r="U1116" s="18" t="s">
        <v>123</v>
      </c>
      <c r="V1116" s="18" t="s">
        <v>144</v>
      </c>
      <c r="W1116" s="0" t="str">
        <f aca="false">IF(AND(X1116&gt;=6,X1116&lt;14),"A",IF(AND(X1116&gt;=14,X1116&lt;22),"B","C"))</f>
        <v>A</v>
      </c>
      <c r="X1116" s="18" t="n">
        <f aca="false">HOUR(H1116)</f>
        <v>8</v>
      </c>
      <c r="Y1116" s="18" t="n">
        <f aca="false">ROUND((I1116-H1116)*1440,0)</f>
        <v>28</v>
      </c>
      <c r="Z1116" s="18" t="n">
        <f aca="false">ROUND((J1116-I1116)*1440,0)</f>
        <v>20</v>
      </c>
      <c r="AA1116" s="18" t="n">
        <f aca="false">ROUND((K1116-J1116)*1440,0)</f>
        <v>36</v>
      </c>
      <c r="AB1116" s="18" t="n">
        <f aca="false">ROUND((L1116-K1116)*1440,0)</f>
        <v>14</v>
      </c>
      <c r="AC1116" s="18" t="n">
        <f aca="false">ROUND((M1116-L1116)*1440,0)</f>
        <v>22</v>
      </c>
      <c r="AD1116" s="18" t="n">
        <f aca="false">IF(N1116="","",ROUND((N1116-M1116)*1440,0))</f>
        <v>100</v>
      </c>
      <c r="AE1116" s="18" t="n">
        <f aca="false">IF(O1116="","",ROUND((O1116-N1116)*1440,0))</f>
        <v>19</v>
      </c>
      <c r="AF1116" s="18" t="n">
        <f aca="false">IF(P1116="","",ROUND((P1116-O1116)*1440,0))</f>
        <v>15</v>
      </c>
      <c r="AG1116" s="18" t="n">
        <f aca="false">IF(Q1116="","",ROUND((Q1116-P1116)*1440,0))</f>
        <v>40</v>
      </c>
      <c r="AH1116" s="18" t="n">
        <f aca="false">IF(Q1116="","",ROUND((Q1116-H1116)*1440,0))</f>
        <v>294</v>
      </c>
      <c r="AI1116" s="19" t="n">
        <f aca="false">ROUND(IF(O1116="",Assumptions!$B$25-K1116,O1116-K1116)*24,1)</f>
        <v>2.6</v>
      </c>
      <c r="AJ1116" s="20" t="n">
        <f aca="false">ROUND(MAX(N(Y1116)/Assumptions!$C$5, N(Z1116)/Assumptions!$C$6, N(AA1116)/Assumptions!$C$7, N(AB1116)/Assumptions!$C$8, N(AC1116)/Assumptions!$C$9, N(AD1116)/Assumptions!$C$10, N(AE1116)/Assumptions!$C$11, N(AF1116)/Assumptions!$C$12, N(AG1116)/Assumptions!$C$13),3)</f>
        <v>3.333</v>
      </c>
      <c r="AK1116" s="0" t="str">
        <f aca="false">IF(OR(U1116="Pending",U1116="On Hold"),"Open GRN (awaiting)",IF(AJ1116&lt;=1,"Within SLA",IF(ROUND(N(Y1116)/Assumptions!$C$5,3)=AJ1116,"Gate Wait",IF(ROUND(N(Z1116)/Assumptions!$C$6,3)=AJ1116,"Dock Wait",IF(ROUND(N(AA1116)/Assumptions!$C$7,3)=AJ1116,"Unloading",IF(ROUND(N(AB1116)/Assumptions!$C$8,3)=AJ1116,"Unload-to-QC Wait",IF(ROUND(N(AC1116)/Assumptions!$C$9,3)=AJ1116,"QC",IF(ROUND(N(AD1116)/Assumptions!$C$10,3)=AJ1116,"QC-to-GRN Wait",IF(ROUND(N(AE1116)/Assumptions!$C$11,3)=AJ1116,"GRN Processing",IF(ROUND(N(AF1116)/Assumptions!$C$12,3)=AJ1116,"GRN-to-Putaway Wait",IF(ROUND(N(AG1116)/Assumptions!$C$13,3)=AJ1116,"Putaway","Within SLA")))))))))))</f>
        <v>QC-to-GRN Wait</v>
      </c>
    </row>
    <row r="1117" customFormat="false" ht="15" hidden="false" customHeight="false" outlineLevel="0" collapsed="false">
      <c r="A1117" s="0" t="s">
        <v>3378</v>
      </c>
      <c r="B1117" s="0" t="s">
        <v>3379</v>
      </c>
      <c r="C1117" s="0" t="s">
        <v>159</v>
      </c>
      <c r="D1117" s="0" t="s">
        <v>147</v>
      </c>
      <c r="E1117" s="0" t="s">
        <v>3380</v>
      </c>
      <c r="F1117" s="0" t="s">
        <v>128</v>
      </c>
      <c r="G1117" s="0" t="s">
        <v>167</v>
      </c>
      <c r="H1117" s="17" t="n">
        <v>46231.3444444445</v>
      </c>
      <c r="I1117" s="17" t="n">
        <v>46231.3506944445</v>
      </c>
      <c r="J1117" s="17" t="n">
        <v>46231.3597222222</v>
      </c>
      <c r="K1117" s="17" t="n">
        <v>46231.3909722222</v>
      </c>
      <c r="L1117" s="17" t="n">
        <v>46231.3958333333</v>
      </c>
      <c r="M1117" s="17" t="n">
        <v>46231.4347222222</v>
      </c>
      <c r="N1117" s="17" t="n">
        <v>46231.4930555556</v>
      </c>
      <c r="O1117" s="17" t="n">
        <v>46231.5256944444</v>
      </c>
      <c r="P1117" s="17" t="n">
        <v>46231.54375</v>
      </c>
      <c r="Q1117" s="17" t="n">
        <v>46231.5520833333</v>
      </c>
      <c r="R1117" s="0" t="n">
        <v>82</v>
      </c>
      <c r="S1117" s="0" t="n">
        <v>0</v>
      </c>
      <c r="T1117" s="0" t="n">
        <v>0</v>
      </c>
      <c r="U1117" s="18" t="s">
        <v>130</v>
      </c>
      <c r="V1117" s="18" t="s">
        <v>144</v>
      </c>
      <c r="W1117" s="0" t="str">
        <f aca="false">IF(AND(X1117&gt;=6,X1117&lt;14),"A",IF(AND(X1117&gt;=14,X1117&lt;22),"B","C"))</f>
        <v>A</v>
      </c>
      <c r="X1117" s="18" t="n">
        <f aca="false">HOUR(H1117)</f>
        <v>8</v>
      </c>
      <c r="Y1117" s="18" t="n">
        <f aca="false">ROUND((I1117-H1117)*1440,0)</f>
        <v>9</v>
      </c>
      <c r="Z1117" s="18" t="n">
        <f aca="false">ROUND((J1117-I1117)*1440,0)</f>
        <v>13</v>
      </c>
      <c r="AA1117" s="18" t="n">
        <f aca="false">ROUND((K1117-J1117)*1440,0)</f>
        <v>45</v>
      </c>
      <c r="AB1117" s="18" t="n">
        <f aca="false">ROUND((L1117-K1117)*1440,0)</f>
        <v>7</v>
      </c>
      <c r="AC1117" s="18" t="n">
        <f aca="false">ROUND((M1117-L1117)*1440,0)</f>
        <v>56</v>
      </c>
      <c r="AD1117" s="18" t="n">
        <f aca="false">IF(N1117="","",ROUND((N1117-M1117)*1440,0))</f>
        <v>84</v>
      </c>
      <c r="AE1117" s="18" t="n">
        <f aca="false">IF(O1117="","",ROUND((O1117-N1117)*1440,0))</f>
        <v>47</v>
      </c>
      <c r="AF1117" s="18" t="n">
        <f aca="false">IF(P1117="","",ROUND((P1117-O1117)*1440,0))</f>
        <v>26</v>
      </c>
      <c r="AG1117" s="18" t="n">
        <f aca="false">IF(Q1117="","",ROUND((Q1117-P1117)*1440,0))</f>
        <v>12</v>
      </c>
      <c r="AH1117" s="18" t="n">
        <f aca="false">IF(Q1117="","",ROUND((Q1117-H1117)*1440,0))</f>
        <v>299</v>
      </c>
      <c r="AI1117" s="19" t="n">
        <f aca="false">ROUND(IF(O1117="",Assumptions!$B$25-K1117,O1117-K1117)*24,1)</f>
        <v>3.2</v>
      </c>
      <c r="AJ1117" s="20" t="n">
        <f aca="false">ROUND(MAX(N(Y1117)/Assumptions!$C$5, N(Z1117)/Assumptions!$C$6, N(AA1117)/Assumptions!$C$7, N(AB1117)/Assumptions!$C$8, N(AC1117)/Assumptions!$C$9, N(AD1117)/Assumptions!$C$10, N(AE1117)/Assumptions!$C$11, N(AF1117)/Assumptions!$C$12, N(AG1117)/Assumptions!$C$13),3)</f>
        <v>2.8</v>
      </c>
      <c r="AK1117" s="0" t="str">
        <f aca="false">IF(OR(U1117="Pending",U1117="On Hold"),"Open GRN (awaiting)",IF(AJ1117&lt;=1,"Within SLA",IF(ROUND(N(Y1117)/Assumptions!$C$5,3)=AJ1117,"Gate Wait",IF(ROUND(N(Z1117)/Assumptions!$C$6,3)=AJ1117,"Dock Wait",IF(ROUND(N(AA1117)/Assumptions!$C$7,3)=AJ1117,"Unloading",IF(ROUND(N(AB1117)/Assumptions!$C$8,3)=AJ1117,"Unload-to-QC Wait",IF(ROUND(N(AC1117)/Assumptions!$C$9,3)=AJ1117,"QC",IF(ROUND(N(AD1117)/Assumptions!$C$10,3)=AJ1117,"QC-to-GRN Wait",IF(ROUND(N(AE1117)/Assumptions!$C$11,3)=AJ1117,"GRN Processing",IF(ROUND(N(AF1117)/Assumptions!$C$12,3)=AJ1117,"GRN-to-Putaway Wait",IF(ROUND(N(AG1117)/Assumptions!$C$13,3)=AJ1117,"Putaway","Within SLA")))))))))))</f>
        <v>QC-to-GRN Wait</v>
      </c>
    </row>
    <row r="1118" customFormat="false" ht="15" hidden="false" customHeight="false" outlineLevel="0" collapsed="false">
      <c r="A1118" s="0" t="s">
        <v>3381</v>
      </c>
      <c r="B1118" s="0" t="s">
        <v>3382</v>
      </c>
      <c r="C1118" s="0" t="s">
        <v>184</v>
      </c>
      <c r="D1118" s="0" t="s">
        <v>147</v>
      </c>
      <c r="E1118" s="0" t="s">
        <v>3383</v>
      </c>
      <c r="F1118" s="0" t="s">
        <v>177</v>
      </c>
      <c r="G1118" s="0" t="s">
        <v>150</v>
      </c>
      <c r="H1118" s="17" t="n">
        <v>46231.3576388889</v>
      </c>
      <c r="I1118" s="17" t="n">
        <v>46231.3819444445</v>
      </c>
      <c r="J1118" s="17" t="n">
        <v>46231.3868055556</v>
      </c>
      <c r="K1118" s="17" t="n">
        <v>46231.4458333333</v>
      </c>
      <c r="L1118" s="17" t="n">
        <v>46231.4625</v>
      </c>
      <c r="M1118" s="17" t="n">
        <v>46231.4756944445</v>
      </c>
      <c r="N1118" s="17" t="n">
        <v>46231.50625</v>
      </c>
      <c r="O1118" s="17" t="n">
        <v>46231.6548611111</v>
      </c>
      <c r="P1118" s="17" t="n">
        <v>46231.6625</v>
      </c>
      <c r="Q1118" s="17" t="n">
        <v>46231.6805555556</v>
      </c>
      <c r="R1118" s="0" t="n">
        <v>601</v>
      </c>
      <c r="S1118" s="0" t="n">
        <v>0</v>
      </c>
      <c r="T1118" s="0" t="n">
        <v>0</v>
      </c>
      <c r="U1118" s="18" t="s">
        <v>130</v>
      </c>
      <c r="V1118" s="18" t="s">
        <v>131</v>
      </c>
      <c r="W1118" s="0" t="str">
        <f aca="false">IF(AND(X1118&gt;=6,X1118&lt;14),"A",IF(AND(X1118&gt;=14,X1118&lt;22),"B","C"))</f>
        <v>A</v>
      </c>
      <c r="X1118" s="18" t="n">
        <f aca="false">HOUR(H1118)</f>
        <v>8</v>
      </c>
      <c r="Y1118" s="18" t="n">
        <f aca="false">ROUND((I1118-H1118)*1440,0)</f>
        <v>35</v>
      </c>
      <c r="Z1118" s="18" t="n">
        <f aca="false">ROUND((J1118-I1118)*1440,0)</f>
        <v>7</v>
      </c>
      <c r="AA1118" s="18" t="n">
        <f aca="false">ROUND((K1118-J1118)*1440,0)</f>
        <v>85</v>
      </c>
      <c r="AB1118" s="18" t="n">
        <f aca="false">ROUND((L1118-K1118)*1440,0)</f>
        <v>24</v>
      </c>
      <c r="AC1118" s="18" t="n">
        <f aca="false">ROUND((M1118-L1118)*1440,0)</f>
        <v>19</v>
      </c>
      <c r="AD1118" s="18" t="n">
        <f aca="false">IF(N1118="","",ROUND((N1118-M1118)*1440,0))</f>
        <v>44</v>
      </c>
      <c r="AE1118" s="18" t="n">
        <f aca="false">IF(O1118="","",ROUND((O1118-N1118)*1440,0))</f>
        <v>214</v>
      </c>
      <c r="AF1118" s="18" t="n">
        <f aca="false">IF(P1118="","",ROUND((P1118-O1118)*1440,0))</f>
        <v>11</v>
      </c>
      <c r="AG1118" s="18" t="n">
        <f aca="false">IF(Q1118="","",ROUND((Q1118-P1118)*1440,0))</f>
        <v>26</v>
      </c>
      <c r="AH1118" s="18" t="n">
        <f aca="false">IF(Q1118="","",ROUND((Q1118-H1118)*1440,0))</f>
        <v>465</v>
      </c>
      <c r="AI1118" s="19" t="n">
        <f aca="false">ROUND(IF(O1118="",Assumptions!$B$25-K1118,O1118-K1118)*24,1)</f>
        <v>5</v>
      </c>
      <c r="AJ1118" s="20" t="n">
        <f aca="false">ROUND(MAX(N(Y1118)/Assumptions!$C$5, N(Z1118)/Assumptions!$C$6, N(AA1118)/Assumptions!$C$7, N(AB1118)/Assumptions!$C$8, N(AC1118)/Assumptions!$C$9, N(AD1118)/Assumptions!$C$10, N(AE1118)/Assumptions!$C$11, N(AF1118)/Assumptions!$C$12, N(AG1118)/Assumptions!$C$13),3)</f>
        <v>4.756</v>
      </c>
      <c r="AK1118" s="0" t="str">
        <f aca="false">IF(OR(U1118="Pending",U1118="On Hold"),"Open GRN (awaiting)",IF(AJ1118&lt;=1,"Within SLA",IF(ROUND(N(Y1118)/Assumptions!$C$5,3)=AJ1118,"Gate Wait",IF(ROUND(N(Z1118)/Assumptions!$C$6,3)=AJ1118,"Dock Wait",IF(ROUND(N(AA1118)/Assumptions!$C$7,3)=AJ1118,"Unloading",IF(ROUND(N(AB1118)/Assumptions!$C$8,3)=AJ1118,"Unload-to-QC Wait",IF(ROUND(N(AC1118)/Assumptions!$C$9,3)=AJ1118,"QC",IF(ROUND(N(AD1118)/Assumptions!$C$10,3)=AJ1118,"QC-to-GRN Wait",IF(ROUND(N(AE1118)/Assumptions!$C$11,3)=AJ1118,"GRN Processing",IF(ROUND(N(AF1118)/Assumptions!$C$12,3)=AJ1118,"GRN-to-Putaway Wait",IF(ROUND(N(AG1118)/Assumptions!$C$13,3)=AJ1118,"Putaway","Within SLA")))))))))))</f>
        <v>GRN Processing</v>
      </c>
    </row>
    <row r="1119" customFormat="false" ht="15" hidden="false" customHeight="false" outlineLevel="0" collapsed="false">
      <c r="A1119" s="0" t="s">
        <v>3384</v>
      </c>
      <c r="B1119" s="0" t="s">
        <v>3385</v>
      </c>
      <c r="C1119" s="0" t="s">
        <v>286</v>
      </c>
      <c r="D1119" s="0" t="s">
        <v>119</v>
      </c>
      <c r="E1119" s="0" t="s">
        <v>3386</v>
      </c>
      <c r="F1119" s="0" t="s">
        <v>121</v>
      </c>
      <c r="G1119" s="0" t="s">
        <v>122</v>
      </c>
      <c r="H1119" s="17" t="n">
        <v>46231.3611111111</v>
      </c>
      <c r="I1119" s="17" t="n">
        <v>46231.3833333333</v>
      </c>
      <c r="J1119" s="17" t="n">
        <v>46231.3868055556</v>
      </c>
      <c r="K1119" s="17" t="n">
        <v>46231.4180555556</v>
      </c>
      <c r="L1119" s="17" t="n">
        <v>46231.4236111111</v>
      </c>
      <c r="M1119" s="17" t="n">
        <v>46231.4659722222</v>
      </c>
      <c r="N1119" s="17" t="n">
        <v>46231.5902777778</v>
      </c>
      <c r="O1119" s="17" t="n">
        <v>46231.61875</v>
      </c>
      <c r="P1119" s="17" t="n">
        <v>46231.6284722222</v>
      </c>
      <c r="Q1119" s="17" t="n">
        <v>46231.6444444444</v>
      </c>
      <c r="R1119" s="0" t="n">
        <v>1380</v>
      </c>
      <c r="S1119" s="0" t="n">
        <v>0</v>
      </c>
      <c r="T1119" s="0" t="n">
        <v>0</v>
      </c>
      <c r="U1119" s="18" t="s">
        <v>130</v>
      </c>
      <c r="V1119" s="18" t="s">
        <v>144</v>
      </c>
      <c r="W1119" s="0" t="str">
        <f aca="false">IF(AND(X1119&gt;=6,X1119&lt;14),"A",IF(AND(X1119&gt;=14,X1119&lt;22),"B","C"))</f>
        <v>A</v>
      </c>
      <c r="X1119" s="18" t="n">
        <f aca="false">HOUR(H1119)</f>
        <v>8</v>
      </c>
      <c r="Y1119" s="18" t="n">
        <f aca="false">ROUND((I1119-H1119)*1440,0)</f>
        <v>32</v>
      </c>
      <c r="Z1119" s="18" t="n">
        <f aca="false">ROUND((J1119-I1119)*1440,0)</f>
        <v>5</v>
      </c>
      <c r="AA1119" s="18" t="n">
        <f aca="false">ROUND((K1119-J1119)*1440,0)</f>
        <v>45</v>
      </c>
      <c r="AB1119" s="18" t="n">
        <f aca="false">ROUND((L1119-K1119)*1440,0)</f>
        <v>8</v>
      </c>
      <c r="AC1119" s="18" t="n">
        <f aca="false">ROUND((M1119-L1119)*1440,0)</f>
        <v>61</v>
      </c>
      <c r="AD1119" s="18" t="n">
        <f aca="false">IF(N1119="","",ROUND((N1119-M1119)*1440,0))</f>
        <v>179</v>
      </c>
      <c r="AE1119" s="18" t="n">
        <f aca="false">IF(O1119="","",ROUND((O1119-N1119)*1440,0))</f>
        <v>41</v>
      </c>
      <c r="AF1119" s="18" t="n">
        <f aca="false">IF(P1119="","",ROUND((P1119-O1119)*1440,0))</f>
        <v>14</v>
      </c>
      <c r="AG1119" s="18" t="n">
        <f aca="false">IF(Q1119="","",ROUND((Q1119-P1119)*1440,0))</f>
        <v>23</v>
      </c>
      <c r="AH1119" s="18" t="n">
        <f aca="false">IF(Q1119="","",ROUND((Q1119-H1119)*1440,0))</f>
        <v>408</v>
      </c>
      <c r="AI1119" s="19" t="n">
        <f aca="false">ROUND(IF(O1119="",Assumptions!$B$25-K1119,O1119-K1119)*24,1)</f>
        <v>4.8</v>
      </c>
      <c r="AJ1119" s="20" t="n">
        <f aca="false">ROUND(MAX(N(Y1119)/Assumptions!$C$5, N(Z1119)/Assumptions!$C$6, N(AA1119)/Assumptions!$C$7, N(AB1119)/Assumptions!$C$8, N(AC1119)/Assumptions!$C$9, N(AD1119)/Assumptions!$C$10, N(AE1119)/Assumptions!$C$11, N(AF1119)/Assumptions!$C$12, N(AG1119)/Assumptions!$C$13),3)</f>
        <v>5.967</v>
      </c>
      <c r="AK1119" s="0" t="str">
        <f aca="false">IF(OR(U1119="Pending",U1119="On Hold"),"Open GRN (awaiting)",IF(AJ1119&lt;=1,"Within SLA",IF(ROUND(N(Y1119)/Assumptions!$C$5,3)=AJ1119,"Gate Wait",IF(ROUND(N(Z1119)/Assumptions!$C$6,3)=AJ1119,"Dock Wait",IF(ROUND(N(AA1119)/Assumptions!$C$7,3)=AJ1119,"Unloading",IF(ROUND(N(AB1119)/Assumptions!$C$8,3)=AJ1119,"Unload-to-QC Wait",IF(ROUND(N(AC1119)/Assumptions!$C$9,3)=AJ1119,"QC",IF(ROUND(N(AD1119)/Assumptions!$C$10,3)=AJ1119,"QC-to-GRN Wait",IF(ROUND(N(AE1119)/Assumptions!$C$11,3)=AJ1119,"GRN Processing",IF(ROUND(N(AF1119)/Assumptions!$C$12,3)=AJ1119,"GRN-to-Putaway Wait",IF(ROUND(N(AG1119)/Assumptions!$C$13,3)=AJ1119,"Putaway","Within SLA")))))))))))</f>
        <v>QC-to-GRN Wait</v>
      </c>
    </row>
    <row r="1120" customFormat="false" ht="15" hidden="false" customHeight="false" outlineLevel="0" collapsed="false">
      <c r="A1120" s="0" t="s">
        <v>3387</v>
      </c>
      <c r="B1120" s="0" t="s">
        <v>3388</v>
      </c>
      <c r="C1120" s="0" t="s">
        <v>153</v>
      </c>
      <c r="D1120" s="0" t="s">
        <v>119</v>
      </c>
      <c r="E1120" s="0" t="s">
        <v>3389</v>
      </c>
      <c r="F1120" s="0" t="s">
        <v>155</v>
      </c>
      <c r="G1120" s="0" t="s">
        <v>129</v>
      </c>
      <c r="H1120" s="17" t="n">
        <v>46231.3645833333</v>
      </c>
      <c r="I1120" s="17" t="n">
        <v>46231.4576388889</v>
      </c>
      <c r="J1120" s="17" t="n">
        <v>46231.4666666667</v>
      </c>
      <c r="K1120" s="17" t="n">
        <v>46231.48125</v>
      </c>
      <c r="L1120" s="17" t="n">
        <v>46231.4902777778</v>
      </c>
      <c r="M1120" s="17" t="n">
        <v>46231.5229166667</v>
      </c>
      <c r="N1120" s="17" t="n">
        <v>46231.5493055556</v>
      </c>
      <c r="O1120" s="17" t="n">
        <v>46231.5638888889</v>
      </c>
      <c r="P1120" s="17" t="n">
        <v>46231.5777777778</v>
      </c>
      <c r="Q1120" s="17" t="n">
        <v>46231.5847222222</v>
      </c>
      <c r="R1120" s="0" t="n">
        <v>197</v>
      </c>
      <c r="S1120" s="0" t="n">
        <v>5</v>
      </c>
      <c r="T1120" s="0" t="n">
        <v>2</v>
      </c>
      <c r="U1120" s="18" t="s">
        <v>123</v>
      </c>
      <c r="V1120" s="18" t="s">
        <v>82</v>
      </c>
      <c r="W1120" s="0" t="str">
        <f aca="false">IF(AND(X1120&gt;=6,X1120&lt;14),"A",IF(AND(X1120&gt;=14,X1120&lt;22),"B","C"))</f>
        <v>A</v>
      </c>
      <c r="X1120" s="18" t="n">
        <f aca="false">HOUR(H1120)</f>
        <v>8</v>
      </c>
      <c r="Y1120" s="18" t="n">
        <f aca="false">ROUND((I1120-H1120)*1440,0)</f>
        <v>134</v>
      </c>
      <c r="Z1120" s="18" t="n">
        <f aca="false">ROUND((J1120-I1120)*1440,0)</f>
        <v>13</v>
      </c>
      <c r="AA1120" s="18" t="n">
        <f aca="false">ROUND((K1120-J1120)*1440,0)</f>
        <v>21</v>
      </c>
      <c r="AB1120" s="18" t="n">
        <f aca="false">ROUND((L1120-K1120)*1440,0)</f>
        <v>13</v>
      </c>
      <c r="AC1120" s="18" t="n">
        <f aca="false">ROUND((M1120-L1120)*1440,0)</f>
        <v>47</v>
      </c>
      <c r="AD1120" s="18" t="n">
        <f aca="false">IF(N1120="","",ROUND((N1120-M1120)*1440,0))</f>
        <v>38</v>
      </c>
      <c r="AE1120" s="18" t="n">
        <f aca="false">IF(O1120="","",ROUND((O1120-N1120)*1440,0))</f>
        <v>21</v>
      </c>
      <c r="AF1120" s="18" t="n">
        <f aca="false">IF(P1120="","",ROUND((P1120-O1120)*1440,0))</f>
        <v>20</v>
      </c>
      <c r="AG1120" s="18" t="n">
        <f aca="false">IF(Q1120="","",ROUND((Q1120-P1120)*1440,0))</f>
        <v>10</v>
      </c>
      <c r="AH1120" s="18" t="n">
        <f aca="false">IF(Q1120="","",ROUND((Q1120-H1120)*1440,0))</f>
        <v>317</v>
      </c>
      <c r="AI1120" s="19" t="n">
        <f aca="false">ROUND(IF(O1120="",Assumptions!$B$25-K1120,O1120-K1120)*24,1)</f>
        <v>2</v>
      </c>
      <c r="AJ1120" s="20" t="n">
        <f aca="false">ROUND(MAX(N(Y1120)/Assumptions!$C$5, N(Z1120)/Assumptions!$C$6, N(AA1120)/Assumptions!$C$7, N(AB1120)/Assumptions!$C$8, N(AC1120)/Assumptions!$C$9, N(AD1120)/Assumptions!$C$10, N(AE1120)/Assumptions!$C$11, N(AF1120)/Assumptions!$C$12, N(AG1120)/Assumptions!$C$13),3)</f>
        <v>4.467</v>
      </c>
      <c r="AK1120" s="0" t="str">
        <f aca="false">IF(OR(U1120="Pending",U1120="On Hold"),"Open GRN (awaiting)",IF(AJ1120&lt;=1,"Within SLA",IF(ROUND(N(Y1120)/Assumptions!$C$5,3)=AJ1120,"Gate Wait",IF(ROUND(N(Z1120)/Assumptions!$C$6,3)=AJ1120,"Dock Wait",IF(ROUND(N(AA1120)/Assumptions!$C$7,3)=AJ1120,"Unloading",IF(ROUND(N(AB1120)/Assumptions!$C$8,3)=AJ1120,"Unload-to-QC Wait",IF(ROUND(N(AC1120)/Assumptions!$C$9,3)=AJ1120,"QC",IF(ROUND(N(AD1120)/Assumptions!$C$10,3)=AJ1120,"QC-to-GRN Wait",IF(ROUND(N(AE1120)/Assumptions!$C$11,3)=AJ1120,"GRN Processing",IF(ROUND(N(AF1120)/Assumptions!$C$12,3)=AJ1120,"GRN-to-Putaway Wait",IF(ROUND(N(AG1120)/Assumptions!$C$13,3)=AJ1120,"Putaway","Within SLA")))))))))))</f>
        <v>Gate Wait</v>
      </c>
    </row>
    <row r="1121" customFormat="false" ht="15" hidden="false" customHeight="false" outlineLevel="0" collapsed="false">
      <c r="A1121" s="0" t="s">
        <v>3390</v>
      </c>
      <c r="B1121" s="0" t="s">
        <v>3391</v>
      </c>
      <c r="C1121" s="0" t="s">
        <v>184</v>
      </c>
      <c r="D1121" s="0" t="s">
        <v>135</v>
      </c>
      <c r="E1121" s="0" t="s">
        <v>3392</v>
      </c>
      <c r="F1121" s="0" t="s">
        <v>177</v>
      </c>
      <c r="G1121" s="0" t="s">
        <v>138</v>
      </c>
      <c r="H1121" s="17" t="n">
        <v>46231.3694444444</v>
      </c>
      <c r="I1121" s="17" t="n">
        <v>46231.3916666667</v>
      </c>
      <c r="J1121" s="17" t="n">
        <v>46231.3979166667</v>
      </c>
      <c r="K1121" s="17" t="n">
        <v>46231.4277777778</v>
      </c>
      <c r="L1121" s="17" t="n">
        <v>46231.4340277778</v>
      </c>
      <c r="M1121" s="17" t="n">
        <v>46231.4743055556</v>
      </c>
      <c r="N1121" s="17" t="n">
        <v>46231.4895833333</v>
      </c>
      <c r="O1121" s="17" t="n">
        <v>46231.5326388889</v>
      </c>
      <c r="P1121" s="17" t="n">
        <v>46231.5388888889</v>
      </c>
      <c r="Q1121" s="17" t="n">
        <v>46231.5652777778</v>
      </c>
      <c r="R1121" s="0" t="n">
        <v>948</v>
      </c>
      <c r="S1121" s="0" t="n">
        <v>0</v>
      </c>
      <c r="T1121" s="0" t="n">
        <v>34</v>
      </c>
      <c r="U1121" s="18" t="s">
        <v>123</v>
      </c>
      <c r="V1121" s="18" t="s">
        <v>156</v>
      </c>
      <c r="W1121" s="0" t="str">
        <f aca="false">IF(AND(X1121&gt;=6,X1121&lt;14),"A",IF(AND(X1121&gt;=14,X1121&lt;22),"B","C"))</f>
        <v>A</v>
      </c>
      <c r="X1121" s="18" t="n">
        <f aca="false">HOUR(H1121)</f>
        <v>8</v>
      </c>
      <c r="Y1121" s="18" t="n">
        <f aca="false">ROUND((I1121-H1121)*1440,0)</f>
        <v>32</v>
      </c>
      <c r="Z1121" s="18" t="n">
        <f aca="false">ROUND((J1121-I1121)*1440,0)</f>
        <v>9</v>
      </c>
      <c r="AA1121" s="18" t="n">
        <f aca="false">ROUND((K1121-J1121)*1440,0)</f>
        <v>43</v>
      </c>
      <c r="AB1121" s="18" t="n">
        <f aca="false">ROUND((L1121-K1121)*1440,0)</f>
        <v>9</v>
      </c>
      <c r="AC1121" s="18" t="n">
        <f aca="false">ROUND((M1121-L1121)*1440,0)</f>
        <v>58</v>
      </c>
      <c r="AD1121" s="18" t="n">
        <f aca="false">IF(N1121="","",ROUND((N1121-M1121)*1440,0))</f>
        <v>22</v>
      </c>
      <c r="AE1121" s="18" t="n">
        <f aca="false">IF(O1121="","",ROUND((O1121-N1121)*1440,0))</f>
        <v>62</v>
      </c>
      <c r="AF1121" s="18" t="n">
        <f aca="false">IF(P1121="","",ROUND((P1121-O1121)*1440,0))</f>
        <v>9</v>
      </c>
      <c r="AG1121" s="18" t="n">
        <f aca="false">IF(Q1121="","",ROUND((Q1121-P1121)*1440,0))</f>
        <v>38</v>
      </c>
      <c r="AH1121" s="18" t="n">
        <f aca="false">IF(Q1121="","",ROUND((Q1121-H1121)*1440,0))</f>
        <v>282</v>
      </c>
      <c r="AI1121" s="19" t="n">
        <f aca="false">ROUND(IF(O1121="",Assumptions!$B$25-K1121,O1121-K1121)*24,1)</f>
        <v>2.5</v>
      </c>
      <c r="AJ1121" s="20" t="n">
        <f aca="false">ROUND(MAX(N(Y1121)/Assumptions!$C$5, N(Z1121)/Assumptions!$C$6, N(AA1121)/Assumptions!$C$7, N(AB1121)/Assumptions!$C$8, N(AC1121)/Assumptions!$C$9, N(AD1121)/Assumptions!$C$10, N(AE1121)/Assumptions!$C$11, N(AF1121)/Assumptions!$C$12, N(AG1121)/Assumptions!$C$13),3)</f>
        <v>1.378</v>
      </c>
      <c r="AK1121" s="0" t="str">
        <f aca="false">IF(OR(U1121="Pending",U1121="On Hold"),"Open GRN (awaiting)",IF(AJ1121&lt;=1,"Within SLA",IF(ROUND(N(Y1121)/Assumptions!$C$5,3)=AJ1121,"Gate Wait",IF(ROUND(N(Z1121)/Assumptions!$C$6,3)=AJ1121,"Dock Wait",IF(ROUND(N(AA1121)/Assumptions!$C$7,3)=AJ1121,"Unloading",IF(ROUND(N(AB1121)/Assumptions!$C$8,3)=AJ1121,"Unload-to-QC Wait",IF(ROUND(N(AC1121)/Assumptions!$C$9,3)=AJ1121,"QC",IF(ROUND(N(AD1121)/Assumptions!$C$10,3)=AJ1121,"QC-to-GRN Wait",IF(ROUND(N(AE1121)/Assumptions!$C$11,3)=AJ1121,"GRN Processing",IF(ROUND(N(AF1121)/Assumptions!$C$12,3)=AJ1121,"GRN-to-Putaway Wait",IF(ROUND(N(AG1121)/Assumptions!$C$13,3)=AJ1121,"Putaway","Within SLA")))))))))))</f>
        <v>GRN Processing</v>
      </c>
    </row>
    <row r="1122" customFormat="false" ht="15" hidden="false" customHeight="false" outlineLevel="0" collapsed="false">
      <c r="A1122" s="0" t="s">
        <v>3393</v>
      </c>
      <c r="B1122" s="0" t="s">
        <v>3394</v>
      </c>
      <c r="C1122" s="0" t="s">
        <v>159</v>
      </c>
      <c r="D1122" s="0" t="s">
        <v>147</v>
      </c>
      <c r="E1122" s="0" t="s">
        <v>3395</v>
      </c>
      <c r="F1122" s="0" t="s">
        <v>128</v>
      </c>
      <c r="G1122" s="0" t="s">
        <v>167</v>
      </c>
      <c r="H1122" s="17" t="n">
        <v>46231.3930555556</v>
      </c>
      <c r="I1122" s="17" t="n">
        <v>46231.4131944445</v>
      </c>
      <c r="J1122" s="17" t="n">
        <v>46231.4180555556</v>
      </c>
      <c r="K1122" s="17" t="n">
        <v>46231.4506944444</v>
      </c>
      <c r="L1122" s="17" t="n">
        <v>46231.4583333333</v>
      </c>
      <c r="M1122" s="17" t="n">
        <v>46231.4722222222</v>
      </c>
      <c r="N1122" s="17" t="n">
        <v>46231.5145833333</v>
      </c>
      <c r="O1122" s="17" t="n">
        <v>46231.5944444445</v>
      </c>
      <c r="P1122" s="17" t="n">
        <v>46231.6034722222</v>
      </c>
      <c r="Q1122" s="17" t="n">
        <v>46231.6527777778</v>
      </c>
      <c r="R1122" s="0" t="n">
        <v>1453</v>
      </c>
      <c r="S1122" s="0" t="n">
        <v>0</v>
      </c>
      <c r="T1122" s="0" t="n">
        <v>0</v>
      </c>
      <c r="U1122" s="18" t="s">
        <v>130</v>
      </c>
      <c r="V1122" s="18" t="s">
        <v>156</v>
      </c>
      <c r="W1122" s="0" t="str">
        <f aca="false">IF(AND(X1122&gt;=6,X1122&lt;14),"A",IF(AND(X1122&gt;=14,X1122&lt;22),"B","C"))</f>
        <v>A</v>
      </c>
      <c r="X1122" s="18" t="n">
        <f aca="false">HOUR(H1122)</f>
        <v>9</v>
      </c>
      <c r="Y1122" s="18" t="n">
        <f aca="false">ROUND((I1122-H1122)*1440,0)</f>
        <v>29</v>
      </c>
      <c r="Z1122" s="18" t="n">
        <f aca="false">ROUND((J1122-I1122)*1440,0)</f>
        <v>7</v>
      </c>
      <c r="AA1122" s="18" t="n">
        <f aca="false">ROUND((K1122-J1122)*1440,0)</f>
        <v>47</v>
      </c>
      <c r="AB1122" s="18" t="n">
        <f aca="false">ROUND((L1122-K1122)*1440,0)</f>
        <v>11</v>
      </c>
      <c r="AC1122" s="18" t="n">
        <f aca="false">ROUND((M1122-L1122)*1440,0)</f>
        <v>20</v>
      </c>
      <c r="AD1122" s="18" t="n">
        <f aca="false">IF(N1122="","",ROUND((N1122-M1122)*1440,0))</f>
        <v>61</v>
      </c>
      <c r="AE1122" s="18" t="n">
        <f aca="false">IF(O1122="","",ROUND((O1122-N1122)*1440,0))</f>
        <v>115</v>
      </c>
      <c r="AF1122" s="18" t="n">
        <f aca="false">IF(P1122="","",ROUND((P1122-O1122)*1440,0))</f>
        <v>13</v>
      </c>
      <c r="AG1122" s="18" t="n">
        <f aca="false">IF(Q1122="","",ROUND((Q1122-P1122)*1440,0))</f>
        <v>71</v>
      </c>
      <c r="AH1122" s="18" t="n">
        <f aca="false">IF(Q1122="","",ROUND((Q1122-H1122)*1440,0))</f>
        <v>374</v>
      </c>
      <c r="AI1122" s="19" t="n">
        <f aca="false">ROUND(IF(O1122="",Assumptions!$B$25-K1122,O1122-K1122)*24,1)</f>
        <v>3.5</v>
      </c>
      <c r="AJ1122" s="20" t="n">
        <f aca="false">ROUND(MAX(N(Y1122)/Assumptions!$C$5, N(Z1122)/Assumptions!$C$6, N(AA1122)/Assumptions!$C$7, N(AB1122)/Assumptions!$C$8, N(AC1122)/Assumptions!$C$9, N(AD1122)/Assumptions!$C$10, N(AE1122)/Assumptions!$C$11, N(AF1122)/Assumptions!$C$12, N(AG1122)/Assumptions!$C$13),3)</f>
        <v>2.556</v>
      </c>
      <c r="AK1122" s="0" t="str">
        <f aca="false">IF(OR(U1122="Pending",U1122="On Hold"),"Open GRN (awaiting)",IF(AJ1122&lt;=1,"Within SLA",IF(ROUND(N(Y1122)/Assumptions!$C$5,3)=AJ1122,"Gate Wait",IF(ROUND(N(Z1122)/Assumptions!$C$6,3)=AJ1122,"Dock Wait",IF(ROUND(N(AA1122)/Assumptions!$C$7,3)=AJ1122,"Unloading",IF(ROUND(N(AB1122)/Assumptions!$C$8,3)=AJ1122,"Unload-to-QC Wait",IF(ROUND(N(AC1122)/Assumptions!$C$9,3)=AJ1122,"QC",IF(ROUND(N(AD1122)/Assumptions!$C$10,3)=AJ1122,"QC-to-GRN Wait",IF(ROUND(N(AE1122)/Assumptions!$C$11,3)=AJ1122,"GRN Processing",IF(ROUND(N(AF1122)/Assumptions!$C$12,3)=AJ1122,"GRN-to-Putaway Wait",IF(ROUND(N(AG1122)/Assumptions!$C$13,3)=AJ1122,"Putaway","Within SLA")))))))))))</f>
        <v>GRN Processing</v>
      </c>
    </row>
    <row r="1123" customFormat="false" ht="15" hidden="false" customHeight="false" outlineLevel="0" collapsed="false">
      <c r="A1123" s="0" t="s">
        <v>3396</v>
      </c>
      <c r="B1123" s="0" t="s">
        <v>3397</v>
      </c>
      <c r="C1123" s="0" t="s">
        <v>126</v>
      </c>
      <c r="D1123" s="0" t="s">
        <v>135</v>
      </c>
      <c r="E1123" s="0" t="s">
        <v>2576</v>
      </c>
      <c r="F1123" s="0" t="s">
        <v>128</v>
      </c>
      <c r="G1123" s="0" t="s">
        <v>138</v>
      </c>
      <c r="H1123" s="17" t="n">
        <v>46231.3951388889</v>
      </c>
      <c r="I1123" s="17" t="n">
        <v>46231.4243055556</v>
      </c>
      <c r="J1123" s="17" t="n">
        <v>46231.4298611111</v>
      </c>
      <c r="K1123" s="17" t="n">
        <v>46231.49375</v>
      </c>
      <c r="L1123" s="17" t="n">
        <v>46231.4972222222</v>
      </c>
      <c r="M1123" s="17" t="n">
        <v>46231.5041666667</v>
      </c>
      <c r="N1123" s="17" t="n">
        <v>46231.5138888889</v>
      </c>
      <c r="O1123" s="17" t="n">
        <v>46231.5333333333</v>
      </c>
      <c r="P1123" s="17" t="n">
        <v>46231.5409722222</v>
      </c>
      <c r="Q1123" s="17" t="n">
        <v>46231.5694444445</v>
      </c>
      <c r="R1123" s="0" t="n">
        <v>1949</v>
      </c>
      <c r="S1123" s="0" t="n">
        <v>0</v>
      </c>
      <c r="T1123" s="0" t="n">
        <v>0</v>
      </c>
      <c r="U1123" s="18" t="s">
        <v>130</v>
      </c>
      <c r="V1123" s="18" t="s">
        <v>82</v>
      </c>
      <c r="W1123" s="0" t="str">
        <f aca="false">IF(AND(X1123&gt;=6,X1123&lt;14),"A",IF(AND(X1123&gt;=14,X1123&lt;22),"B","C"))</f>
        <v>A</v>
      </c>
      <c r="X1123" s="18" t="n">
        <f aca="false">HOUR(H1123)</f>
        <v>9</v>
      </c>
      <c r="Y1123" s="18" t="n">
        <f aca="false">ROUND((I1123-H1123)*1440,0)</f>
        <v>42</v>
      </c>
      <c r="Z1123" s="18" t="n">
        <f aca="false">ROUND((J1123-I1123)*1440,0)</f>
        <v>8</v>
      </c>
      <c r="AA1123" s="18" t="n">
        <f aca="false">ROUND((K1123-J1123)*1440,0)</f>
        <v>92</v>
      </c>
      <c r="AB1123" s="18" t="n">
        <f aca="false">ROUND((L1123-K1123)*1440,0)</f>
        <v>5</v>
      </c>
      <c r="AC1123" s="18" t="n">
        <f aca="false">ROUND((M1123-L1123)*1440,0)</f>
        <v>10</v>
      </c>
      <c r="AD1123" s="18" t="n">
        <f aca="false">IF(N1123="","",ROUND((N1123-M1123)*1440,0))</f>
        <v>14</v>
      </c>
      <c r="AE1123" s="18" t="n">
        <f aca="false">IF(O1123="","",ROUND((O1123-N1123)*1440,0))</f>
        <v>28</v>
      </c>
      <c r="AF1123" s="18" t="n">
        <f aca="false">IF(P1123="","",ROUND((P1123-O1123)*1440,0))</f>
        <v>11</v>
      </c>
      <c r="AG1123" s="18" t="n">
        <f aca="false">IF(Q1123="","",ROUND((Q1123-P1123)*1440,0))</f>
        <v>41</v>
      </c>
      <c r="AH1123" s="18" t="n">
        <f aca="false">IF(Q1123="","",ROUND((Q1123-H1123)*1440,0))</f>
        <v>251</v>
      </c>
      <c r="AI1123" s="19" t="n">
        <f aca="false">ROUND(IF(O1123="",Assumptions!$B$25-K1123,O1123-K1123)*24,1)</f>
        <v>1</v>
      </c>
      <c r="AJ1123" s="20" t="n">
        <f aca="false">ROUND(MAX(N(Y1123)/Assumptions!$C$5, N(Z1123)/Assumptions!$C$6, N(AA1123)/Assumptions!$C$7, N(AB1123)/Assumptions!$C$8, N(AC1123)/Assumptions!$C$9, N(AD1123)/Assumptions!$C$10, N(AE1123)/Assumptions!$C$11, N(AF1123)/Assumptions!$C$12, N(AG1123)/Assumptions!$C$13),3)</f>
        <v>1.533</v>
      </c>
      <c r="AK1123" s="0" t="str">
        <f aca="false">IF(OR(U1123="Pending",U1123="On Hold"),"Open GRN (awaiting)",IF(AJ1123&lt;=1,"Within SLA",IF(ROUND(N(Y1123)/Assumptions!$C$5,3)=AJ1123,"Gate Wait",IF(ROUND(N(Z1123)/Assumptions!$C$6,3)=AJ1123,"Dock Wait",IF(ROUND(N(AA1123)/Assumptions!$C$7,3)=AJ1123,"Unloading",IF(ROUND(N(AB1123)/Assumptions!$C$8,3)=AJ1123,"Unload-to-QC Wait",IF(ROUND(N(AC1123)/Assumptions!$C$9,3)=AJ1123,"QC",IF(ROUND(N(AD1123)/Assumptions!$C$10,3)=AJ1123,"QC-to-GRN Wait",IF(ROUND(N(AE1123)/Assumptions!$C$11,3)=AJ1123,"GRN Processing",IF(ROUND(N(AF1123)/Assumptions!$C$12,3)=AJ1123,"GRN-to-Putaway Wait",IF(ROUND(N(AG1123)/Assumptions!$C$13,3)=AJ1123,"Putaway","Within SLA")))))))))))</f>
        <v>Unloading</v>
      </c>
    </row>
    <row r="1124" customFormat="false" ht="15" hidden="false" customHeight="false" outlineLevel="0" collapsed="false">
      <c r="A1124" s="0" t="s">
        <v>3398</v>
      </c>
      <c r="B1124" s="0" t="s">
        <v>3399</v>
      </c>
      <c r="C1124" s="0" t="s">
        <v>134</v>
      </c>
      <c r="D1124" s="0" t="s">
        <v>135</v>
      </c>
      <c r="E1124" s="0" t="s">
        <v>3400</v>
      </c>
      <c r="F1124" s="0" t="s">
        <v>155</v>
      </c>
      <c r="G1124" s="0" t="s">
        <v>178</v>
      </c>
      <c r="H1124" s="17" t="n">
        <v>46231.4152777778</v>
      </c>
      <c r="I1124" s="17" t="n">
        <v>46231.4180555556</v>
      </c>
      <c r="J1124" s="17" t="n">
        <v>46231.4236111111</v>
      </c>
      <c r="K1124" s="17" t="n">
        <v>46231.4409722222</v>
      </c>
      <c r="L1124" s="17" t="n">
        <v>46231.4479166667</v>
      </c>
      <c r="M1124" s="17" t="n">
        <v>46231.4618055556</v>
      </c>
      <c r="N1124" s="17" t="n">
        <v>46231.4729166667</v>
      </c>
      <c r="O1124" s="17" t="n">
        <v>46231.5020833333</v>
      </c>
      <c r="P1124" s="17" t="n">
        <v>46231.5097222222</v>
      </c>
      <c r="Q1124" s="17" t="n">
        <v>46231.5208333333</v>
      </c>
      <c r="R1124" s="0" t="n">
        <v>400</v>
      </c>
      <c r="S1124" s="0" t="n">
        <v>0</v>
      </c>
      <c r="T1124" s="0" t="n">
        <v>0</v>
      </c>
      <c r="U1124" s="18" t="s">
        <v>130</v>
      </c>
      <c r="V1124" s="18" t="s">
        <v>333</v>
      </c>
      <c r="W1124" s="0" t="str">
        <f aca="false">IF(AND(X1124&gt;=6,X1124&lt;14),"A",IF(AND(X1124&gt;=14,X1124&lt;22),"B","C"))</f>
        <v>A</v>
      </c>
      <c r="X1124" s="18" t="n">
        <f aca="false">HOUR(H1124)</f>
        <v>9</v>
      </c>
      <c r="Y1124" s="18" t="n">
        <f aca="false">ROUND((I1124-H1124)*1440,0)</f>
        <v>4</v>
      </c>
      <c r="Z1124" s="18" t="n">
        <f aca="false">ROUND((J1124-I1124)*1440,0)</f>
        <v>8</v>
      </c>
      <c r="AA1124" s="18" t="n">
        <f aca="false">ROUND((K1124-J1124)*1440,0)</f>
        <v>25</v>
      </c>
      <c r="AB1124" s="18" t="n">
        <f aca="false">ROUND((L1124-K1124)*1440,0)</f>
        <v>10</v>
      </c>
      <c r="AC1124" s="18" t="n">
        <f aca="false">ROUND((M1124-L1124)*1440,0)</f>
        <v>20</v>
      </c>
      <c r="AD1124" s="18" t="n">
        <f aca="false">IF(N1124="","",ROUND((N1124-M1124)*1440,0))</f>
        <v>16</v>
      </c>
      <c r="AE1124" s="18" t="n">
        <f aca="false">IF(O1124="","",ROUND((O1124-N1124)*1440,0))</f>
        <v>42</v>
      </c>
      <c r="AF1124" s="18" t="n">
        <f aca="false">IF(P1124="","",ROUND((P1124-O1124)*1440,0))</f>
        <v>11</v>
      </c>
      <c r="AG1124" s="18" t="n">
        <f aca="false">IF(Q1124="","",ROUND((Q1124-P1124)*1440,0))</f>
        <v>16</v>
      </c>
      <c r="AH1124" s="18" t="n">
        <f aca="false">IF(Q1124="","",ROUND((Q1124-H1124)*1440,0))</f>
        <v>152</v>
      </c>
      <c r="AI1124" s="19" t="n">
        <f aca="false">ROUND(IF(O1124="",Assumptions!$B$25-K1124,O1124-K1124)*24,1)</f>
        <v>1.5</v>
      </c>
      <c r="AJ1124" s="20" t="n">
        <f aca="false">ROUND(MAX(N(Y1124)/Assumptions!$C$5, N(Z1124)/Assumptions!$C$6, N(AA1124)/Assumptions!$C$7, N(AB1124)/Assumptions!$C$8, N(AC1124)/Assumptions!$C$9, N(AD1124)/Assumptions!$C$10, N(AE1124)/Assumptions!$C$11, N(AF1124)/Assumptions!$C$12, N(AG1124)/Assumptions!$C$13),3)</f>
        <v>0.933</v>
      </c>
      <c r="AK1124" s="0" t="str">
        <f aca="false">IF(OR(U1124="Pending",U1124="On Hold"),"Open GRN (awaiting)",IF(AJ1124&lt;=1,"Within SLA",IF(ROUND(N(Y1124)/Assumptions!$C$5,3)=AJ1124,"Gate Wait",IF(ROUND(N(Z1124)/Assumptions!$C$6,3)=AJ1124,"Dock Wait",IF(ROUND(N(AA1124)/Assumptions!$C$7,3)=AJ1124,"Unloading",IF(ROUND(N(AB1124)/Assumptions!$C$8,3)=AJ1124,"Unload-to-QC Wait",IF(ROUND(N(AC1124)/Assumptions!$C$9,3)=AJ1124,"QC",IF(ROUND(N(AD1124)/Assumptions!$C$10,3)=AJ1124,"QC-to-GRN Wait",IF(ROUND(N(AE1124)/Assumptions!$C$11,3)=AJ1124,"GRN Processing",IF(ROUND(N(AF1124)/Assumptions!$C$12,3)=AJ1124,"GRN-to-Putaway Wait",IF(ROUND(N(AG1124)/Assumptions!$C$13,3)=AJ1124,"Putaway","Within SLA")))))))))))</f>
        <v>Within SLA</v>
      </c>
    </row>
    <row r="1125" customFormat="false" ht="15" hidden="false" customHeight="false" outlineLevel="0" collapsed="false">
      <c r="A1125" s="0" t="s">
        <v>3401</v>
      </c>
      <c r="B1125" s="0" t="s">
        <v>3402</v>
      </c>
      <c r="C1125" s="0" t="s">
        <v>175</v>
      </c>
      <c r="D1125" s="0" t="s">
        <v>119</v>
      </c>
      <c r="E1125" s="0" t="s">
        <v>1316</v>
      </c>
      <c r="F1125" s="0" t="s">
        <v>177</v>
      </c>
      <c r="G1125" s="0" t="s">
        <v>122</v>
      </c>
      <c r="H1125" s="17" t="n">
        <v>46231.4270833333</v>
      </c>
      <c r="I1125" s="17" t="n">
        <v>46231.4375</v>
      </c>
      <c r="J1125" s="17" t="n">
        <v>46231.4458333333</v>
      </c>
      <c r="K1125" s="17" t="n">
        <v>46231.4618055556</v>
      </c>
      <c r="L1125" s="17" t="n">
        <v>46231.4736111111</v>
      </c>
      <c r="M1125" s="17" t="n">
        <v>46231.4833333333</v>
      </c>
      <c r="N1125" s="17" t="n">
        <v>46231.5194444444</v>
      </c>
      <c r="O1125" s="17" t="n">
        <v>46231.54375</v>
      </c>
      <c r="P1125" s="17" t="n">
        <v>46231.5555555556</v>
      </c>
      <c r="Q1125" s="17" t="n">
        <v>46231.5805555556</v>
      </c>
      <c r="R1125" s="0" t="n">
        <v>283</v>
      </c>
      <c r="S1125" s="0" t="n">
        <v>0</v>
      </c>
      <c r="T1125" s="0" t="n">
        <v>0</v>
      </c>
      <c r="U1125" s="18" t="s">
        <v>130</v>
      </c>
      <c r="V1125" s="18" t="s">
        <v>144</v>
      </c>
      <c r="W1125" s="0" t="str">
        <f aca="false">IF(AND(X1125&gt;=6,X1125&lt;14),"A",IF(AND(X1125&gt;=14,X1125&lt;22),"B","C"))</f>
        <v>A</v>
      </c>
      <c r="X1125" s="18" t="n">
        <f aca="false">HOUR(H1125)</f>
        <v>10</v>
      </c>
      <c r="Y1125" s="18" t="n">
        <f aca="false">ROUND((I1125-H1125)*1440,0)</f>
        <v>15</v>
      </c>
      <c r="Z1125" s="18" t="n">
        <f aca="false">ROUND((J1125-I1125)*1440,0)</f>
        <v>12</v>
      </c>
      <c r="AA1125" s="18" t="n">
        <f aca="false">ROUND((K1125-J1125)*1440,0)</f>
        <v>23</v>
      </c>
      <c r="AB1125" s="18" t="n">
        <f aca="false">ROUND((L1125-K1125)*1440,0)</f>
        <v>17</v>
      </c>
      <c r="AC1125" s="18" t="n">
        <f aca="false">ROUND((M1125-L1125)*1440,0)</f>
        <v>14</v>
      </c>
      <c r="AD1125" s="18" t="n">
        <f aca="false">IF(N1125="","",ROUND((N1125-M1125)*1440,0))</f>
        <v>52</v>
      </c>
      <c r="AE1125" s="18" t="n">
        <f aca="false">IF(O1125="","",ROUND((O1125-N1125)*1440,0))</f>
        <v>35</v>
      </c>
      <c r="AF1125" s="18" t="n">
        <f aca="false">IF(P1125="","",ROUND((P1125-O1125)*1440,0))</f>
        <v>17</v>
      </c>
      <c r="AG1125" s="18" t="n">
        <f aca="false">IF(Q1125="","",ROUND((Q1125-P1125)*1440,0))</f>
        <v>36</v>
      </c>
      <c r="AH1125" s="18" t="n">
        <f aca="false">IF(Q1125="","",ROUND((Q1125-H1125)*1440,0))</f>
        <v>221</v>
      </c>
      <c r="AI1125" s="19" t="n">
        <f aca="false">ROUND(IF(O1125="",Assumptions!$B$25-K1125,O1125-K1125)*24,1)</f>
        <v>2</v>
      </c>
      <c r="AJ1125" s="20" t="n">
        <f aca="false">ROUND(MAX(N(Y1125)/Assumptions!$C$5, N(Z1125)/Assumptions!$C$6, N(AA1125)/Assumptions!$C$7, N(AB1125)/Assumptions!$C$8, N(AC1125)/Assumptions!$C$9, N(AD1125)/Assumptions!$C$10, N(AE1125)/Assumptions!$C$11, N(AF1125)/Assumptions!$C$12, N(AG1125)/Assumptions!$C$13),3)</f>
        <v>1.733</v>
      </c>
      <c r="AK1125" s="0" t="str">
        <f aca="false">IF(OR(U1125="Pending",U1125="On Hold"),"Open GRN (awaiting)",IF(AJ1125&lt;=1,"Within SLA",IF(ROUND(N(Y1125)/Assumptions!$C$5,3)=AJ1125,"Gate Wait",IF(ROUND(N(Z1125)/Assumptions!$C$6,3)=AJ1125,"Dock Wait",IF(ROUND(N(AA1125)/Assumptions!$C$7,3)=AJ1125,"Unloading",IF(ROUND(N(AB1125)/Assumptions!$C$8,3)=AJ1125,"Unload-to-QC Wait",IF(ROUND(N(AC1125)/Assumptions!$C$9,3)=AJ1125,"QC",IF(ROUND(N(AD1125)/Assumptions!$C$10,3)=AJ1125,"QC-to-GRN Wait",IF(ROUND(N(AE1125)/Assumptions!$C$11,3)=AJ1125,"GRN Processing",IF(ROUND(N(AF1125)/Assumptions!$C$12,3)=AJ1125,"GRN-to-Putaway Wait",IF(ROUND(N(AG1125)/Assumptions!$C$13,3)=AJ1125,"Putaway","Within SLA")))))))))))</f>
        <v>QC-to-GRN Wait</v>
      </c>
    </row>
    <row r="1126" customFormat="false" ht="15" hidden="false" customHeight="false" outlineLevel="0" collapsed="false">
      <c r="A1126" s="0" t="s">
        <v>3403</v>
      </c>
      <c r="B1126" s="0" t="s">
        <v>3404</v>
      </c>
      <c r="C1126" s="0" t="s">
        <v>175</v>
      </c>
      <c r="D1126" s="0" t="s">
        <v>147</v>
      </c>
      <c r="E1126" s="0" t="s">
        <v>3405</v>
      </c>
      <c r="F1126" s="0" t="s">
        <v>177</v>
      </c>
      <c r="G1126" s="0" t="s">
        <v>167</v>
      </c>
      <c r="H1126" s="17" t="n">
        <v>46231.4305555556</v>
      </c>
      <c r="I1126" s="17" t="n">
        <v>46231.4701388889</v>
      </c>
      <c r="J1126" s="17" t="n">
        <v>46231.4798611111</v>
      </c>
      <c r="K1126" s="17" t="n">
        <v>46231.5284722222</v>
      </c>
      <c r="L1126" s="17" t="n">
        <v>46231.5493055556</v>
      </c>
      <c r="M1126" s="17" t="n">
        <v>46231.56875</v>
      </c>
      <c r="N1126" s="17" t="n">
        <v>46231.58125</v>
      </c>
      <c r="O1126" s="17" t="n">
        <v>46231.5923611111</v>
      </c>
      <c r="P1126" s="17" t="n">
        <v>46231.6006944445</v>
      </c>
      <c r="Q1126" s="17" t="n">
        <v>46231.6222222222</v>
      </c>
      <c r="R1126" s="0" t="n">
        <v>431</v>
      </c>
      <c r="S1126" s="0" t="n">
        <v>0</v>
      </c>
      <c r="T1126" s="0" t="n">
        <v>0</v>
      </c>
      <c r="U1126" s="18" t="s">
        <v>130</v>
      </c>
      <c r="V1126" s="18" t="s">
        <v>139</v>
      </c>
      <c r="W1126" s="0" t="str">
        <f aca="false">IF(AND(X1126&gt;=6,X1126&lt;14),"A",IF(AND(X1126&gt;=14,X1126&lt;22),"B","C"))</f>
        <v>A</v>
      </c>
      <c r="X1126" s="18" t="n">
        <f aca="false">HOUR(H1126)</f>
        <v>10</v>
      </c>
      <c r="Y1126" s="18" t="n">
        <f aca="false">ROUND((I1126-H1126)*1440,0)</f>
        <v>57</v>
      </c>
      <c r="Z1126" s="18" t="n">
        <f aca="false">ROUND((J1126-I1126)*1440,0)</f>
        <v>14</v>
      </c>
      <c r="AA1126" s="18" t="n">
        <f aca="false">ROUND((K1126-J1126)*1440,0)</f>
        <v>70</v>
      </c>
      <c r="AB1126" s="18" t="n">
        <f aca="false">ROUND((L1126-K1126)*1440,0)</f>
        <v>30</v>
      </c>
      <c r="AC1126" s="18" t="n">
        <f aca="false">ROUND((M1126-L1126)*1440,0)</f>
        <v>28</v>
      </c>
      <c r="AD1126" s="18" t="n">
        <f aca="false">IF(N1126="","",ROUND((N1126-M1126)*1440,0))</f>
        <v>18</v>
      </c>
      <c r="AE1126" s="18" t="n">
        <f aca="false">IF(O1126="","",ROUND((O1126-N1126)*1440,0))</f>
        <v>16</v>
      </c>
      <c r="AF1126" s="18" t="n">
        <f aca="false">IF(P1126="","",ROUND((P1126-O1126)*1440,0))</f>
        <v>12</v>
      </c>
      <c r="AG1126" s="18" t="n">
        <f aca="false">IF(Q1126="","",ROUND((Q1126-P1126)*1440,0))</f>
        <v>31</v>
      </c>
      <c r="AH1126" s="18" t="n">
        <f aca="false">IF(Q1126="","",ROUND((Q1126-H1126)*1440,0))</f>
        <v>276</v>
      </c>
      <c r="AI1126" s="19" t="n">
        <f aca="false">ROUND(IF(O1126="",Assumptions!$B$25-K1126,O1126-K1126)*24,1)</f>
        <v>1.5</v>
      </c>
      <c r="AJ1126" s="20" t="n">
        <f aca="false">ROUND(MAX(N(Y1126)/Assumptions!$C$5, N(Z1126)/Assumptions!$C$6, N(AA1126)/Assumptions!$C$7, N(AB1126)/Assumptions!$C$8, N(AC1126)/Assumptions!$C$9, N(AD1126)/Assumptions!$C$10, N(AE1126)/Assumptions!$C$11, N(AF1126)/Assumptions!$C$12, N(AG1126)/Assumptions!$C$13),3)</f>
        <v>2</v>
      </c>
      <c r="AK1126" s="0" t="str">
        <f aca="false">IF(OR(U1126="Pending",U1126="On Hold"),"Open GRN (awaiting)",IF(AJ1126&lt;=1,"Within SLA",IF(ROUND(N(Y1126)/Assumptions!$C$5,3)=AJ1126,"Gate Wait",IF(ROUND(N(Z1126)/Assumptions!$C$6,3)=AJ1126,"Dock Wait",IF(ROUND(N(AA1126)/Assumptions!$C$7,3)=AJ1126,"Unloading",IF(ROUND(N(AB1126)/Assumptions!$C$8,3)=AJ1126,"Unload-to-QC Wait",IF(ROUND(N(AC1126)/Assumptions!$C$9,3)=AJ1126,"QC",IF(ROUND(N(AD1126)/Assumptions!$C$10,3)=AJ1126,"QC-to-GRN Wait",IF(ROUND(N(AE1126)/Assumptions!$C$11,3)=AJ1126,"GRN Processing",IF(ROUND(N(AF1126)/Assumptions!$C$12,3)=AJ1126,"GRN-to-Putaway Wait",IF(ROUND(N(AG1126)/Assumptions!$C$13,3)=AJ1126,"Putaway","Within SLA")))))))))))</f>
        <v>Unload-to-QC Wait</v>
      </c>
    </row>
    <row r="1127" customFormat="false" ht="15" hidden="false" customHeight="false" outlineLevel="0" collapsed="false">
      <c r="A1127" s="0" t="s">
        <v>3406</v>
      </c>
      <c r="B1127" s="0" t="s">
        <v>3407</v>
      </c>
      <c r="C1127" s="0" t="s">
        <v>159</v>
      </c>
      <c r="D1127" s="0" t="s">
        <v>119</v>
      </c>
      <c r="E1127" s="0" t="s">
        <v>3408</v>
      </c>
      <c r="F1127" s="0" t="s">
        <v>137</v>
      </c>
      <c r="G1127" s="0" t="s">
        <v>129</v>
      </c>
      <c r="H1127" s="17" t="n">
        <v>46231.4479166667</v>
      </c>
      <c r="I1127" s="17" t="n">
        <v>46231.4569444444</v>
      </c>
      <c r="J1127" s="17" t="n">
        <v>46231.4590277778</v>
      </c>
      <c r="K1127" s="17" t="n">
        <v>46231.4777777778</v>
      </c>
      <c r="L1127" s="17" t="n">
        <v>46231.4826388889</v>
      </c>
      <c r="M1127" s="17" t="n">
        <v>46231.5215277778</v>
      </c>
      <c r="N1127" s="17" t="n">
        <v>46231.5319444445</v>
      </c>
      <c r="O1127" s="17" t="n">
        <v>46231.6534722222</v>
      </c>
      <c r="P1127" s="17" t="n">
        <v>46231.6604166667</v>
      </c>
      <c r="Q1127" s="17" t="n">
        <v>46231.69375</v>
      </c>
      <c r="R1127" s="0" t="n">
        <v>228</v>
      </c>
      <c r="S1127" s="0" t="n">
        <v>0</v>
      </c>
      <c r="T1127" s="0" t="n">
        <v>5</v>
      </c>
      <c r="U1127" s="18" t="s">
        <v>123</v>
      </c>
      <c r="V1127" s="18" t="s">
        <v>156</v>
      </c>
      <c r="W1127" s="0" t="str">
        <f aca="false">IF(AND(X1127&gt;=6,X1127&lt;14),"A",IF(AND(X1127&gt;=14,X1127&lt;22),"B","C"))</f>
        <v>A</v>
      </c>
      <c r="X1127" s="18" t="n">
        <f aca="false">HOUR(H1127)</f>
        <v>10</v>
      </c>
      <c r="Y1127" s="18" t="n">
        <f aca="false">ROUND((I1127-H1127)*1440,0)</f>
        <v>13</v>
      </c>
      <c r="Z1127" s="18" t="n">
        <f aca="false">ROUND((J1127-I1127)*1440,0)</f>
        <v>3</v>
      </c>
      <c r="AA1127" s="18" t="n">
        <f aca="false">ROUND((K1127-J1127)*1440,0)</f>
        <v>27</v>
      </c>
      <c r="AB1127" s="18" t="n">
        <f aca="false">ROUND((L1127-K1127)*1440,0)</f>
        <v>7</v>
      </c>
      <c r="AC1127" s="18" t="n">
        <f aca="false">ROUND((M1127-L1127)*1440,0)</f>
        <v>56</v>
      </c>
      <c r="AD1127" s="18" t="n">
        <f aca="false">IF(N1127="","",ROUND((N1127-M1127)*1440,0))</f>
        <v>15</v>
      </c>
      <c r="AE1127" s="18" t="n">
        <f aca="false">IF(O1127="","",ROUND((O1127-N1127)*1440,0))</f>
        <v>175</v>
      </c>
      <c r="AF1127" s="18" t="n">
        <f aca="false">IF(P1127="","",ROUND((P1127-O1127)*1440,0))</f>
        <v>10</v>
      </c>
      <c r="AG1127" s="18" t="n">
        <f aca="false">IF(Q1127="","",ROUND((Q1127-P1127)*1440,0))</f>
        <v>48</v>
      </c>
      <c r="AH1127" s="18" t="n">
        <f aca="false">IF(Q1127="","",ROUND((Q1127-H1127)*1440,0))</f>
        <v>354</v>
      </c>
      <c r="AI1127" s="19" t="n">
        <f aca="false">ROUND(IF(O1127="",Assumptions!$B$25-K1127,O1127-K1127)*24,1)</f>
        <v>4.2</v>
      </c>
      <c r="AJ1127" s="20" t="n">
        <f aca="false">ROUND(MAX(N(Y1127)/Assumptions!$C$5, N(Z1127)/Assumptions!$C$6, N(AA1127)/Assumptions!$C$7, N(AB1127)/Assumptions!$C$8, N(AC1127)/Assumptions!$C$9, N(AD1127)/Assumptions!$C$10, N(AE1127)/Assumptions!$C$11, N(AF1127)/Assumptions!$C$12, N(AG1127)/Assumptions!$C$13),3)</f>
        <v>3.889</v>
      </c>
      <c r="AK1127" s="0" t="str">
        <f aca="false">IF(OR(U1127="Pending",U1127="On Hold"),"Open GRN (awaiting)",IF(AJ1127&lt;=1,"Within SLA",IF(ROUND(N(Y1127)/Assumptions!$C$5,3)=AJ1127,"Gate Wait",IF(ROUND(N(Z1127)/Assumptions!$C$6,3)=AJ1127,"Dock Wait",IF(ROUND(N(AA1127)/Assumptions!$C$7,3)=AJ1127,"Unloading",IF(ROUND(N(AB1127)/Assumptions!$C$8,3)=AJ1127,"Unload-to-QC Wait",IF(ROUND(N(AC1127)/Assumptions!$C$9,3)=AJ1127,"QC",IF(ROUND(N(AD1127)/Assumptions!$C$10,3)=AJ1127,"QC-to-GRN Wait",IF(ROUND(N(AE1127)/Assumptions!$C$11,3)=AJ1127,"GRN Processing",IF(ROUND(N(AF1127)/Assumptions!$C$12,3)=AJ1127,"GRN-to-Putaway Wait",IF(ROUND(N(AG1127)/Assumptions!$C$13,3)=AJ1127,"Putaway","Within SLA")))))))))))</f>
        <v>GRN Processing</v>
      </c>
    </row>
    <row r="1128" customFormat="false" ht="15" hidden="false" customHeight="false" outlineLevel="0" collapsed="false">
      <c r="A1128" s="0" t="s">
        <v>3409</v>
      </c>
      <c r="B1128" s="0" t="s">
        <v>3410</v>
      </c>
      <c r="C1128" s="0" t="s">
        <v>159</v>
      </c>
      <c r="D1128" s="0" t="s">
        <v>119</v>
      </c>
      <c r="E1128" s="0" t="s">
        <v>3411</v>
      </c>
      <c r="F1128" s="0" t="s">
        <v>128</v>
      </c>
      <c r="G1128" s="0" t="s">
        <v>129</v>
      </c>
      <c r="H1128" s="17" t="n">
        <v>46231.4520833333</v>
      </c>
      <c r="I1128" s="17" t="n">
        <v>46231.475</v>
      </c>
      <c r="J1128" s="17" t="n">
        <v>46231.4777777778</v>
      </c>
      <c r="K1128" s="17" t="n">
        <v>46231.4993055556</v>
      </c>
      <c r="L1128" s="17" t="n">
        <v>46231.5069444445</v>
      </c>
      <c r="M1128" s="17" t="n">
        <v>46231.5222222222</v>
      </c>
      <c r="N1128" s="17" t="n">
        <v>46231.5270833333</v>
      </c>
      <c r="O1128" s="17" t="n">
        <v>46231.5652777778</v>
      </c>
      <c r="P1128" s="17" t="n">
        <v>46231.5743055556</v>
      </c>
      <c r="Q1128" s="17" t="n">
        <v>46231.5868055556</v>
      </c>
      <c r="R1128" s="0" t="n">
        <v>59</v>
      </c>
      <c r="S1128" s="0" t="n">
        <v>0</v>
      </c>
      <c r="T1128" s="0" t="n">
        <v>0</v>
      </c>
      <c r="U1128" s="18" t="s">
        <v>130</v>
      </c>
      <c r="V1128" s="18" t="s">
        <v>131</v>
      </c>
      <c r="W1128" s="0" t="str">
        <f aca="false">IF(AND(X1128&gt;=6,X1128&lt;14),"A",IF(AND(X1128&gt;=14,X1128&lt;22),"B","C"))</f>
        <v>A</v>
      </c>
      <c r="X1128" s="18" t="n">
        <f aca="false">HOUR(H1128)</f>
        <v>10</v>
      </c>
      <c r="Y1128" s="18" t="n">
        <f aca="false">ROUND((I1128-H1128)*1440,0)</f>
        <v>33</v>
      </c>
      <c r="Z1128" s="18" t="n">
        <f aca="false">ROUND((J1128-I1128)*1440,0)</f>
        <v>4</v>
      </c>
      <c r="AA1128" s="18" t="n">
        <f aca="false">ROUND((K1128-J1128)*1440,0)</f>
        <v>31</v>
      </c>
      <c r="AB1128" s="18" t="n">
        <f aca="false">ROUND((L1128-K1128)*1440,0)</f>
        <v>11</v>
      </c>
      <c r="AC1128" s="18" t="n">
        <f aca="false">ROUND((M1128-L1128)*1440,0)</f>
        <v>22</v>
      </c>
      <c r="AD1128" s="18" t="n">
        <f aca="false">IF(N1128="","",ROUND((N1128-M1128)*1440,0))</f>
        <v>7</v>
      </c>
      <c r="AE1128" s="18" t="n">
        <f aca="false">IF(O1128="","",ROUND((O1128-N1128)*1440,0))</f>
        <v>55</v>
      </c>
      <c r="AF1128" s="18" t="n">
        <f aca="false">IF(P1128="","",ROUND((P1128-O1128)*1440,0))</f>
        <v>13</v>
      </c>
      <c r="AG1128" s="18" t="n">
        <f aca="false">IF(Q1128="","",ROUND((Q1128-P1128)*1440,0))</f>
        <v>18</v>
      </c>
      <c r="AH1128" s="18" t="n">
        <f aca="false">IF(Q1128="","",ROUND((Q1128-H1128)*1440,0))</f>
        <v>194</v>
      </c>
      <c r="AI1128" s="19" t="n">
        <f aca="false">ROUND(IF(O1128="",Assumptions!$B$25-K1128,O1128-K1128)*24,1)</f>
        <v>1.6</v>
      </c>
      <c r="AJ1128" s="20" t="n">
        <f aca="false">ROUND(MAX(N(Y1128)/Assumptions!$C$5, N(Z1128)/Assumptions!$C$6, N(AA1128)/Assumptions!$C$7, N(AB1128)/Assumptions!$C$8, N(AC1128)/Assumptions!$C$9, N(AD1128)/Assumptions!$C$10, N(AE1128)/Assumptions!$C$11, N(AF1128)/Assumptions!$C$12, N(AG1128)/Assumptions!$C$13),3)</f>
        <v>1.222</v>
      </c>
      <c r="AK1128" s="0" t="str">
        <f aca="false">IF(OR(U1128="Pending",U1128="On Hold"),"Open GRN (awaiting)",IF(AJ1128&lt;=1,"Within SLA",IF(ROUND(N(Y1128)/Assumptions!$C$5,3)=AJ1128,"Gate Wait",IF(ROUND(N(Z1128)/Assumptions!$C$6,3)=AJ1128,"Dock Wait",IF(ROUND(N(AA1128)/Assumptions!$C$7,3)=AJ1128,"Unloading",IF(ROUND(N(AB1128)/Assumptions!$C$8,3)=AJ1128,"Unload-to-QC Wait",IF(ROUND(N(AC1128)/Assumptions!$C$9,3)=AJ1128,"QC",IF(ROUND(N(AD1128)/Assumptions!$C$10,3)=AJ1128,"QC-to-GRN Wait",IF(ROUND(N(AE1128)/Assumptions!$C$11,3)=AJ1128,"GRN Processing",IF(ROUND(N(AF1128)/Assumptions!$C$12,3)=AJ1128,"GRN-to-Putaway Wait",IF(ROUND(N(AG1128)/Assumptions!$C$13,3)=AJ1128,"Putaway","Within SLA")))))))))))</f>
        <v>GRN Processing</v>
      </c>
    </row>
    <row r="1129" customFormat="false" ht="15" hidden="false" customHeight="false" outlineLevel="0" collapsed="false">
      <c r="A1129" s="0" t="s">
        <v>3412</v>
      </c>
      <c r="B1129" s="0" t="s">
        <v>3413</v>
      </c>
      <c r="C1129" s="0" t="s">
        <v>142</v>
      </c>
      <c r="D1129" s="0" t="s">
        <v>135</v>
      </c>
      <c r="E1129" s="0" t="s">
        <v>3414</v>
      </c>
      <c r="F1129" s="0" t="s">
        <v>137</v>
      </c>
      <c r="G1129" s="0" t="s">
        <v>138</v>
      </c>
      <c r="H1129" s="17" t="n">
        <v>46231.475</v>
      </c>
      <c r="I1129" s="17" t="n">
        <v>46231.4895833333</v>
      </c>
      <c r="J1129" s="17" t="n">
        <v>46231.4944444444</v>
      </c>
      <c r="K1129" s="17" t="n">
        <v>46231.5159722222</v>
      </c>
      <c r="L1129" s="17" t="n">
        <v>46231.5270833333</v>
      </c>
      <c r="M1129" s="17" t="n">
        <v>46231.5354166667</v>
      </c>
      <c r="N1129" s="17" t="n">
        <v>46231.5430555556</v>
      </c>
      <c r="O1129" s="17" t="n">
        <v>46231.6895833333</v>
      </c>
      <c r="P1129" s="17" t="n">
        <v>46231.6979166667</v>
      </c>
      <c r="Q1129" s="17" t="n">
        <v>46231.7083333333</v>
      </c>
      <c r="R1129" s="0" t="n">
        <v>417</v>
      </c>
      <c r="S1129" s="0" t="n">
        <v>0</v>
      </c>
      <c r="T1129" s="0" t="n">
        <v>0</v>
      </c>
      <c r="U1129" s="18" t="s">
        <v>130</v>
      </c>
      <c r="V1129" s="18" t="s">
        <v>131</v>
      </c>
      <c r="W1129" s="0" t="str">
        <f aca="false">IF(AND(X1129&gt;=6,X1129&lt;14),"A",IF(AND(X1129&gt;=14,X1129&lt;22),"B","C"))</f>
        <v>A</v>
      </c>
      <c r="X1129" s="18" t="n">
        <f aca="false">HOUR(H1129)</f>
        <v>11</v>
      </c>
      <c r="Y1129" s="18" t="n">
        <f aca="false">ROUND((I1129-H1129)*1440,0)</f>
        <v>21</v>
      </c>
      <c r="Z1129" s="18" t="n">
        <f aca="false">ROUND((J1129-I1129)*1440,0)</f>
        <v>7</v>
      </c>
      <c r="AA1129" s="18" t="n">
        <f aca="false">ROUND((K1129-J1129)*1440,0)</f>
        <v>31</v>
      </c>
      <c r="AB1129" s="18" t="n">
        <f aca="false">ROUND((L1129-K1129)*1440,0)</f>
        <v>16</v>
      </c>
      <c r="AC1129" s="18" t="n">
        <f aca="false">ROUND((M1129-L1129)*1440,0)</f>
        <v>12</v>
      </c>
      <c r="AD1129" s="18" t="n">
        <f aca="false">IF(N1129="","",ROUND((N1129-M1129)*1440,0))</f>
        <v>11</v>
      </c>
      <c r="AE1129" s="18" t="n">
        <f aca="false">IF(O1129="","",ROUND((O1129-N1129)*1440,0))</f>
        <v>211</v>
      </c>
      <c r="AF1129" s="18" t="n">
        <f aca="false">IF(P1129="","",ROUND((P1129-O1129)*1440,0))</f>
        <v>12</v>
      </c>
      <c r="AG1129" s="18" t="n">
        <f aca="false">IF(Q1129="","",ROUND((Q1129-P1129)*1440,0))</f>
        <v>15</v>
      </c>
      <c r="AH1129" s="18" t="n">
        <f aca="false">IF(Q1129="","",ROUND((Q1129-H1129)*1440,0))</f>
        <v>336</v>
      </c>
      <c r="AI1129" s="19" t="n">
        <f aca="false">ROUND(IF(O1129="",Assumptions!$B$25-K1129,O1129-K1129)*24,1)</f>
        <v>4.2</v>
      </c>
      <c r="AJ1129" s="20" t="n">
        <f aca="false">ROUND(MAX(N(Y1129)/Assumptions!$C$5, N(Z1129)/Assumptions!$C$6, N(AA1129)/Assumptions!$C$7, N(AB1129)/Assumptions!$C$8, N(AC1129)/Assumptions!$C$9, N(AD1129)/Assumptions!$C$10, N(AE1129)/Assumptions!$C$11, N(AF1129)/Assumptions!$C$12, N(AG1129)/Assumptions!$C$13),3)</f>
        <v>4.689</v>
      </c>
      <c r="AK1129" s="0" t="str">
        <f aca="false">IF(OR(U1129="Pending",U1129="On Hold"),"Open GRN (awaiting)",IF(AJ1129&lt;=1,"Within SLA",IF(ROUND(N(Y1129)/Assumptions!$C$5,3)=AJ1129,"Gate Wait",IF(ROUND(N(Z1129)/Assumptions!$C$6,3)=AJ1129,"Dock Wait",IF(ROUND(N(AA1129)/Assumptions!$C$7,3)=AJ1129,"Unloading",IF(ROUND(N(AB1129)/Assumptions!$C$8,3)=AJ1129,"Unload-to-QC Wait",IF(ROUND(N(AC1129)/Assumptions!$C$9,3)=AJ1129,"QC",IF(ROUND(N(AD1129)/Assumptions!$C$10,3)=AJ1129,"QC-to-GRN Wait",IF(ROUND(N(AE1129)/Assumptions!$C$11,3)=AJ1129,"GRN Processing",IF(ROUND(N(AF1129)/Assumptions!$C$12,3)=AJ1129,"GRN-to-Putaway Wait",IF(ROUND(N(AG1129)/Assumptions!$C$13,3)=AJ1129,"Putaway","Within SLA")))))))))))</f>
        <v>GRN Processing</v>
      </c>
    </row>
    <row r="1130" customFormat="false" ht="15" hidden="false" customHeight="false" outlineLevel="0" collapsed="false">
      <c r="A1130" s="0" t="s">
        <v>3415</v>
      </c>
      <c r="B1130" s="0" t="s">
        <v>3416</v>
      </c>
      <c r="C1130" s="0" t="s">
        <v>184</v>
      </c>
      <c r="D1130" s="0" t="s">
        <v>119</v>
      </c>
      <c r="E1130" s="0" t="s">
        <v>3417</v>
      </c>
      <c r="F1130" s="0" t="s">
        <v>172</v>
      </c>
      <c r="G1130" s="0" t="s">
        <v>129</v>
      </c>
      <c r="H1130" s="17" t="n">
        <v>46231.4840277778</v>
      </c>
      <c r="I1130" s="17" t="n">
        <v>46231.5222222222</v>
      </c>
      <c r="J1130" s="17" t="n">
        <v>46231.53125</v>
      </c>
      <c r="K1130" s="17" t="n">
        <v>46231.5506944444</v>
      </c>
      <c r="L1130" s="17" t="n">
        <v>46231.5527777778</v>
      </c>
      <c r="M1130" s="17" t="n">
        <v>46231.5652777778</v>
      </c>
      <c r="N1130" s="17" t="n">
        <v>46231.5722222222</v>
      </c>
      <c r="O1130" s="17" t="n">
        <v>46231.5784722222</v>
      </c>
      <c r="P1130" s="17" t="n">
        <v>46231.5881944444</v>
      </c>
      <c r="Q1130" s="17" t="n">
        <v>46231.6055555556</v>
      </c>
      <c r="R1130" s="0" t="n">
        <v>147</v>
      </c>
      <c r="S1130" s="0" t="n">
        <v>0</v>
      </c>
      <c r="T1130" s="0" t="n">
        <v>0</v>
      </c>
      <c r="U1130" s="18" t="s">
        <v>130</v>
      </c>
      <c r="V1130" s="18" t="s">
        <v>144</v>
      </c>
      <c r="W1130" s="0" t="str">
        <f aca="false">IF(AND(X1130&gt;=6,X1130&lt;14),"A",IF(AND(X1130&gt;=14,X1130&lt;22),"B","C"))</f>
        <v>A</v>
      </c>
      <c r="X1130" s="18" t="n">
        <f aca="false">HOUR(H1130)</f>
        <v>11</v>
      </c>
      <c r="Y1130" s="18" t="n">
        <f aca="false">ROUND((I1130-H1130)*1440,0)</f>
        <v>55</v>
      </c>
      <c r="Z1130" s="18" t="n">
        <f aca="false">ROUND((J1130-I1130)*1440,0)</f>
        <v>13</v>
      </c>
      <c r="AA1130" s="18" t="n">
        <f aca="false">ROUND((K1130-J1130)*1440,0)</f>
        <v>28</v>
      </c>
      <c r="AB1130" s="18" t="n">
        <f aca="false">ROUND((L1130-K1130)*1440,0)</f>
        <v>3</v>
      </c>
      <c r="AC1130" s="18" t="n">
        <f aca="false">ROUND((M1130-L1130)*1440,0)</f>
        <v>18</v>
      </c>
      <c r="AD1130" s="18" t="n">
        <f aca="false">IF(N1130="","",ROUND((N1130-M1130)*1440,0))</f>
        <v>10</v>
      </c>
      <c r="AE1130" s="18" t="n">
        <f aca="false">IF(O1130="","",ROUND((O1130-N1130)*1440,0))</f>
        <v>9</v>
      </c>
      <c r="AF1130" s="18" t="n">
        <f aca="false">IF(P1130="","",ROUND((P1130-O1130)*1440,0))</f>
        <v>14</v>
      </c>
      <c r="AG1130" s="18" t="n">
        <f aca="false">IF(Q1130="","",ROUND((Q1130-P1130)*1440,0))</f>
        <v>25</v>
      </c>
      <c r="AH1130" s="18" t="n">
        <f aca="false">IF(Q1130="","",ROUND((Q1130-H1130)*1440,0))</f>
        <v>175</v>
      </c>
      <c r="AI1130" s="19" t="n">
        <f aca="false">ROUND(IF(O1130="",Assumptions!$B$25-K1130,O1130-K1130)*24,1)</f>
        <v>0.7</v>
      </c>
      <c r="AJ1130" s="20" t="n">
        <f aca="false">ROUND(MAX(N(Y1130)/Assumptions!$C$5, N(Z1130)/Assumptions!$C$6, N(AA1130)/Assumptions!$C$7, N(AB1130)/Assumptions!$C$8, N(AC1130)/Assumptions!$C$9, N(AD1130)/Assumptions!$C$10, N(AE1130)/Assumptions!$C$11, N(AF1130)/Assumptions!$C$12, N(AG1130)/Assumptions!$C$13),3)</f>
        <v>1.833</v>
      </c>
      <c r="AK1130" s="0" t="str">
        <f aca="false">IF(OR(U1130="Pending",U1130="On Hold"),"Open GRN (awaiting)",IF(AJ1130&lt;=1,"Within SLA",IF(ROUND(N(Y1130)/Assumptions!$C$5,3)=AJ1130,"Gate Wait",IF(ROUND(N(Z1130)/Assumptions!$C$6,3)=AJ1130,"Dock Wait",IF(ROUND(N(AA1130)/Assumptions!$C$7,3)=AJ1130,"Unloading",IF(ROUND(N(AB1130)/Assumptions!$C$8,3)=AJ1130,"Unload-to-QC Wait",IF(ROUND(N(AC1130)/Assumptions!$C$9,3)=AJ1130,"QC",IF(ROUND(N(AD1130)/Assumptions!$C$10,3)=AJ1130,"QC-to-GRN Wait",IF(ROUND(N(AE1130)/Assumptions!$C$11,3)=AJ1130,"GRN Processing",IF(ROUND(N(AF1130)/Assumptions!$C$12,3)=AJ1130,"GRN-to-Putaway Wait",IF(ROUND(N(AG1130)/Assumptions!$C$13,3)=AJ1130,"Putaway","Within SLA")))))))))))</f>
        <v>Gate Wait</v>
      </c>
    </row>
    <row r="1131" customFormat="false" ht="15" hidden="false" customHeight="false" outlineLevel="0" collapsed="false">
      <c r="A1131" s="0" t="s">
        <v>3418</v>
      </c>
      <c r="B1131" s="0" t="s">
        <v>3419</v>
      </c>
      <c r="C1131" s="0" t="s">
        <v>159</v>
      </c>
      <c r="D1131" s="0" t="s">
        <v>135</v>
      </c>
      <c r="E1131" s="0" t="s">
        <v>3420</v>
      </c>
      <c r="F1131" s="0" t="s">
        <v>128</v>
      </c>
      <c r="G1131" s="0" t="s">
        <v>178</v>
      </c>
      <c r="H1131" s="17" t="n">
        <v>46231.4868055556</v>
      </c>
      <c r="I1131" s="17" t="n">
        <v>46231.4986111111</v>
      </c>
      <c r="J1131" s="17" t="n">
        <v>46231.5027777778</v>
      </c>
      <c r="K1131" s="17" t="n">
        <v>46231.5388888889</v>
      </c>
      <c r="L1131" s="17" t="n">
        <v>46231.5451388889</v>
      </c>
      <c r="M1131" s="17" t="n">
        <v>46231.5611111111</v>
      </c>
      <c r="N1131" s="17" t="n">
        <v>46231.575</v>
      </c>
      <c r="O1131" s="17" t="n">
        <v>46231.6</v>
      </c>
      <c r="P1131" s="17" t="n">
        <v>46231.60625</v>
      </c>
      <c r="Q1131" s="17" t="n">
        <v>46231.6305555556</v>
      </c>
      <c r="R1131" s="0" t="n">
        <v>425</v>
      </c>
      <c r="S1131" s="0" t="n">
        <v>0</v>
      </c>
      <c r="T1131" s="0" t="n">
        <v>0</v>
      </c>
      <c r="U1131" s="18" t="s">
        <v>130</v>
      </c>
      <c r="V1131" s="18" t="s">
        <v>333</v>
      </c>
      <c r="W1131" s="0" t="str">
        <f aca="false">IF(AND(X1131&gt;=6,X1131&lt;14),"A",IF(AND(X1131&gt;=14,X1131&lt;22),"B","C"))</f>
        <v>A</v>
      </c>
      <c r="X1131" s="18" t="n">
        <f aca="false">HOUR(H1131)</f>
        <v>11</v>
      </c>
      <c r="Y1131" s="18" t="n">
        <f aca="false">ROUND((I1131-H1131)*1440,0)</f>
        <v>17</v>
      </c>
      <c r="Z1131" s="18" t="n">
        <f aca="false">ROUND((J1131-I1131)*1440,0)</f>
        <v>6</v>
      </c>
      <c r="AA1131" s="18" t="n">
        <f aca="false">ROUND((K1131-J1131)*1440,0)</f>
        <v>52</v>
      </c>
      <c r="AB1131" s="18" t="n">
        <f aca="false">ROUND((L1131-K1131)*1440,0)</f>
        <v>9</v>
      </c>
      <c r="AC1131" s="18" t="n">
        <f aca="false">ROUND((M1131-L1131)*1440,0)</f>
        <v>23</v>
      </c>
      <c r="AD1131" s="18" t="n">
        <f aca="false">IF(N1131="","",ROUND((N1131-M1131)*1440,0))</f>
        <v>20</v>
      </c>
      <c r="AE1131" s="18" t="n">
        <f aca="false">IF(O1131="","",ROUND((O1131-N1131)*1440,0))</f>
        <v>36</v>
      </c>
      <c r="AF1131" s="18" t="n">
        <f aca="false">IF(P1131="","",ROUND((P1131-O1131)*1440,0))</f>
        <v>9</v>
      </c>
      <c r="AG1131" s="18" t="n">
        <f aca="false">IF(Q1131="","",ROUND((Q1131-P1131)*1440,0))</f>
        <v>35</v>
      </c>
      <c r="AH1131" s="18" t="n">
        <f aca="false">IF(Q1131="","",ROUND((Q1131-H1131)*1440,0))</f>
        <v>207</v>
      </c>
      <c r="AI1131" s="19" t="n">
        <f aca="false">ROUND(IF(O1131="",Assumptions!$B$25-K1131,O1131-K1131)*24,1)</f>
        <v>1.5</v>
      </c>
      <c r="AJ1131" s="20" t="n">
        <f aca="false">ROUND(MAX(N(Y1131)/Assumptions!$C$5, N(Z1131)/Assumptions!$C$6, N(AA1131)/Assumptions!$C$7, N(AB1131)/Assumptions!$C$8, N(AC1131)/Assumptions!$C$9, N(AD1131)/Assumptions!$C$10, N(AE1131)/Assumptions!$C$11, N(AF1131)/Assumptions!$C$12, N(AG1131)/Assumptions!$C$13),3)</f>
        <v>0.875</v>
      </c>
      <c r="AK1131" s="0" t="str">
        <f aca="false">IF(OR(U1131="Pending",U1131="On Hold"),"Open GRN (awaiting)",IF(AJ1131&lt;=1,"Within SLA",IF(ROUND(N(Y1131)/Assumptions!$C$5,3)=AJ1131,"Gate Wait",IF(ROUND(N(Z1131)/Assumptions!$C$6,3)=AJ1131,"Dock Wait",IF(ROUND(N(AA1131)/Assumptions!$C$7,3)=AJ1131,"Unloading",IF(ROUND(N(AB1131)/Assumptions!$C$8,3)=AJ1131,"Unload-to-QC Wait",IF(ROUND(N(AC1131)/Assumptions!$C$9,3)=AJ1131,"QC",IF(ROUND(N(AD1131)/Assumptions!$C$10,3)=AJ1131,"QC-to-GRN Wait",IF(ROUND(N(AE1131)/Assumptions!$C$11,3)=AJ1131,"GRN Processing",IF(ROUND(N(AF1131)/Assumptions!$C$12,3)=AJ1131,"GRN-to-Putaway Wait",IF(ROUND(N(AG1131)/Assumptions!$C$13,3)=AJ1131,"Putaway","Within SLA")))))))))))</f>
        <v>Within SLA</v>
      </c>
    </row>
    <row r="1132" customFormat="false" ht="15" hidden="false" customHeight="false" outlineLevel="0" collapsed="false">
      <c r="A1132" s="0" t="s">
        <v>3421</v>
      </c>
      <c r="B1132" s="0" t="s">
        <v>3422</v>
      </c>
      <c r="C1132" s="0" t="s">
        <v>170</v>
      </c>
      <c r="D1132" s="0" t="s">
        <v>135</v>
      </c>
      <c r="E1132" s="0" t="s">
        <v>3423</v>
      </c>
      <c r="F1132" s="0" t="s">
        <v>172</v>
      </c>
      <c r="G1132" s="0" t="s">
        <v>178</v>
      </c>
      <c r="H1132" s="17" t="n">
        <v>46231.5020833333</v>
      </c>
      <c r="I1132" s="17" t="n">
        <v>46231.5173611111</v>
      </c>
      <c r="J1132" s="17" t="n">
        <v>46231.5194444444</v>
      </c>
      <c r="K1132" s="17" t="n">
        <v>46231.5645833333</v>
      </c>
      <c r="L1132" s="17" t="n">
        <v>46231.5701388889</v>
      </c>
      <c r="M1132" s="17" t="n">
        <v>46231.5895833333</v>
      </c>
      <c r="N1132" s="17" t="n">
        <v>46231.7951388889</v>
      </c>
      <c r="O1132" s="17" t="n">
        <v>46231.8173611111</v>
      </c>
      <c r="P1132" s="17" t="n">
        <v>46231.8270833333</v>
      </c>
      <c r="Q1132" s="17" t="n">
        <v>46231.8451388889</v>
      </c>
      <c r="R1132" s="0" t="n">
        <v>318</v>
      </c>
      <c r="S1132" s="0" t="n">
        <v>0</v>
      </c>
      <c r="T1132" s="0" t="n">
        <v>0</v>
      </c>
      <c r="U1132" s="18" t="s">
        <v>130</v>
      </c>
      <c r="V1132" s="18" t="s">
        <v>131</v>
      </c>
      <c r="W1132" s="0" t="str">
        <f aca="false">IF(AND(X1132&gt;=6,X1132&lt;14),"A",IF(AND(X1132&gt;=14,X1132&lt;22),"B","C"))</f>
        <v>A</v>
      </c>
      <c r="X1132" s="18" t="n">
        <f aca="false">HOUR(H1132)</f>
        <v>12</v>
      </c>
      <c r="Y1132" s="18" t="n">
        <f aca="false">ROUND((I1132-H1132)*1440,0)</f>
        <v>22</v>
      </c>
      <c r="Z1132" s="18" t="n">
        <f aca="false">ROUND((J1132-I1132)*1440,0)</f>
        <v>3</v>
      </c>
      <c r="AA1132" s="18" t="n">
        <f aca="false">ROUND((K1132-J1132)*1440,0)</f>
        <v>65</v>
      </c>
      <c r="AB1132" s="18" t="n">
        <f aca="false">ROUND((L1132-K1132)*1440,0)</f>
        <v>8</v>
      </c>
      <c r="AC1132" s="18" t="n">
        <f aca="false">ROUND((M1132-L1132)*1440,0)</f>
        <v>28</v>
      </c>
      <c r="AD1132" s="18" t="n">
        <f aca="false">IF(N1132="","",ROUND((N1132-M1132)*1440,0))</f>
        <v>296</v>
      </c>
      <c r="AE1132" s="18" t="n">
        <f aca="false">IF(O1132="","",ROUND((O1132-N1132)*1440,0))</f>
        <v>32</v>
      </c>
      <c r="AF1132" s="18" t="n">
        <f aca="false">IF(P1132="","",ROUND((P1132-O1132)*1440,0))</f>
        <v>14</v>
      </c>
      <c r="AG1132" s="18" t="n">
        <f aca="false">IF(Q1132="","",ROUND((Q1132-P1132)*1440,0))</f>
        <v>26</v>
      </c>
      <c r="AH1132" s="18" t="n">
        <f aca="false">IF(Q1132="","",ROUND((Q1132-H1132)*1440,0))</f>
        <v>494</v>
      </c>
      <c r="AI1132" s="19" t="n">
        <f aca="false">ROUND(IF(O1132="",Assumptions!$B$25-K1132,O1132-K1132)*24,1)</f>
        <v>6.1</v>
      </c>
      <c r="AJ1132" s="20" t="n">
        <f aca="false">ROUND(MAX(N(Y1132)/Assumptions!$C$5, N(Z1132)/Assumptions!$C$6, N(AA1132)/Assumptions!$C$7, N(AB1132)/Assumptions!$C$8, N(AC1132)/Assumptions!$C$9, N(AD1132)/Assumptions!$C$10, N(AE1132)/Assumptions!$C$11, N(AF1132)/Assumptions!$C$12, N(AG1132)/Assumptions!$C$13),3)</f>
        <v>9.867</v>
      </c>
      <c r="AK1132" s="0" t="str">
        <f aca="false">IF(OR(U1132="Pending",U1132="On Hold"),"Open GRN (awaiting)",IF(AJ1132&lt;=1,"Within SLA",IF(ROUND(N(Y1132)/Assumptions!$C$5,3)=AJ1132,"Gate Wait",IF(ROUND(N(Z1132)/Assumptions!$C$6,3)=AJ1132,"Dock Wait",IF(ROUND(N(AA1132)/Assumptions!$C$7,3)=AJ1132,"Unloading",IF(ROUND(N(AB1132)/Assumptions!$C$8,3)=AJ1132,"Unload-to-QC Wait",IF(ROUND(N(AC1132)/Assumptions!$C$9,3)=AJ1132,"QC",IF(ROUND(N(AD1132)/Assumptions!$C$10,3)=AJ1132,"QC-to-GRN Wait",IF(ROUND(N(AE1132)/Assumptions!$C$11,3)=AJ1132,"GRN Processing",IF(ROUND(N(AF1132)/Assumptions!$C$12,3)=AJ1132,"GRN-to-Putaway Wait",IF(ROUND(N(AG1132)/Assumptions!$C$13,3)=AJ1132,"Putaway","Within SLA")))))))))))</f>
        <v>QC-to-GRN Wait</v>
      </c>
    </row>
    <row r="1133" customFormat="false" ht="15" hidden="false" customHeight="false" outlineLevel="0" collapsed="false">
      <c r="A1133" s="0" t="s">
        <v>3424</v>
      </c>
      <c r="B1133" s="0" t="s">
        <v>3425</v>
      </c>
      <c r="C1133" s="0" t="s">
        <v>134</v>
      </c>
      <c r="D1133" s="0" t="s">
        <v>147</v>
      </c>
      <c r="E1133" s="0" t="s">
        <v>3426</v>
      </c>
      <c r="F1133" s="0" t="s">
        <v>149</v>
      </c>
      <c r="G1133" s="0" t="s">
        <v>150</v>
      </c>
      <c r="H1133" s="17" t="n">
        <v>46231.5090277778</v>
      </c>
      <c r="I1133" s="17" t="n">
        <v>46231.5159722222</v>
      </c>
      <c r="J1133" s="17" t="n">
        <v>46231.5194444444</v>
      </c>
      <c r="K1133" s="17" t="n">
        <v>46231.5590277778</v>
      </c>
      <c r="L1133" s="17" t="n">
        <v>46231.5631944445</v>
      </c>
      <c r="M1133" s="17" t="n">
        <v>46231.5881944444</v>
      </c>
      <c r="N1133" s="17" t="n">
        <v>46231.5944444445</v>
      </c>
      <c r="O1133" s="17" t="n">
        <v>46231.6208333333</v>
      </c>
      <c r="P1133" s="17" t="n">
        <v>46231.65</v>
      </c>
      <c r="Q1133" s="17" t="n">
        <v>46231.6770833333</v>
      </c>
      <c r="R1133" s="0" t="n">
        <v>655</v>
      </c>
      <c r="S1133" s="0" t="n">
        <v>0</v>
      </c>
      <c r="T1133" s="0" t="n">
        <v>0</v>
      </c>
      <c r="U1133" s="18" t="s">
        <v>130</v>
      </c>
      <c r="V1133" s="18" t="s">
        <v>139</v>
      </c>
      <c r="W1133" s="0" t="str">
        <f aca="false">IF(AND(X1133&gt;=6,X1133&lt;14),"A",IF(AND(X1133&gt;=14,X1133&lt;22),"B","C"))</f>
        <v>A</v>
      </c>
      <c r="X1133" s="18" t="n">
        <f aca="false">HOUR(H1133)</f>
        <v>12</v>
      </c>
      <c r="Y1133" s="18" t="n">
        <f aca="false">ROUND((I1133-H1133)*1440,0)</f>
        <v>10</v>
      </c>
      <c r="Z1133" s="18" t="n">
        <f aca="false">ROUND((J1133-I1133)*1440,0)</f>
        <v>5</v>
      </c>
      <c r="AA1133" s="18" t="n">
        <f aca="false">ROUND((K1133-J1133)*1440,0)</f>
        <v>57</v>
      </c>
      <c r="AB1133" s="18" t="n">
        <f aca="false">ROUND((L1133-K1133)*1440,0)</f>
        <v>6</v>
      </c>
      <c r="AC1133" s="18" t="n">
        <f aca="false">ROUND((M1133-L1133)*1440,0)</f>
        <v>36</v>
      </c>
      <c r="AD1133" s="18" t="n">
        <f aca="false">IF(N1133="","",ROUND((N1133-M1133)*1440,0))</f>
        <v>9</v>
      </c>
      <c r="AE1133" s="18" t="n">
        <f aca="false">IF(O1133="","",ROUND((O1133-N1133)*1440,0))</f>
        <v>38</v>
      </c>
      <c r="AF1133" s="18" t="n">
        <f aca="false">IF(P1133="","",ROUND((P1133-O1133)*1440,0))</f>
        <v>42</v>
      </c>
      <c r="AG1133" s="18" t="n">
        <f aca="false">IF(Q1133="","",ROUND((Q1133-P1133)*1440,0))</f>
        <v>39</v>
      </c>
      <c r="AH1133" s="18" t="n">
        <f aca="false">IF(Q1133="","",ROUND((Q1133-H1133)*1440,0))</f>
        <v>242</v>
      </c>
      <c r="AI1133" s="19" t="n">
        <f aca="false">ROUND(IF(O1133="",Assumptions!$B$25-K1133,O1133-K1133)*24,1)</f>
        <v>1.5</v>
      </c>
      <c r="AJ1133" s="20" t="n">
        <f aca="false">ROUND(MAX(N(Y1133)/Assumptions!$C$5, N(Z1133)/Assumptions!$C$6, N(AA1133)/Assumptions!$C$7, N(AB1133)/Assumptions!$C$8, N(AC1133)/Assumptions!$C$9, N(AD1133)/Assumptions!$C$10, N(AE1133)/Assumptions!$C$11, N(AF1133)/Assumptions!$C$12, N(AG1133)/Assumptions!$C$13),3)</f>
        <v>2.1</v>
      </c>
      <c r="AK1133" s="0" t="str">
        <f aca="false">IF(OR(U1133="Pending",U1133="On Hold"),"Open GRN (awaiting)",IF(AJ1133&lt;=1,"Within SLA",IF(ROUND(N(Y1133)/Assumptions!$C$5,3)=AJ1133,"Gate Wait",IF(ROUND(N(Z1133)/Assumptions!$C$6,3)=AJ1133,"Dock Wait",IF(ROUND(N(AA1133)/Assumptions!$C$7,3)=AJ1133,"Unloading",IF(ROUND(N(AB1133)/Assumptions!$C$8,3)=AJ1133,"Unload-to-QC Wait",IF(ROUND(N(AC1133)/Assumptions!$C$9,3)=AJ1133,"QC",IF(ROUND(N(AD1133)/Assumptions!$C$10,3)=AJ1133,"QC-to-GRN Wait",IF(ROUND(N(AE1133)/Assumptions!$C$11,3)=AJ1133,"GRN Processing",IF(ROUND(N(AF1133)/Assumptions!$C$12,3)=AJ1133,"GRN-to-Putaway Wait",IF(ROUND(N(AG1133)/Assumptions!$C$13,3)=AJ1133,"Putaway","Within SLA")))))))))))</f>
        <v>GRN-to-Putaway Wait</v>
      </c>
    </row>
    <row r="1134" customFormat="false" ht="15" hidden="false" customHeight="false" outlineLevel="0" collapsed="false">
      <c r="A1134" s="0" t="s">
        <v>3427</v>
      </c>
      <c r="B1134" s="0" t="s">
        <v>3428</v>
      </c>
      <c r="C1134" s="0" t="s">
        <v>252</v>
      </c>
      <c r="D1134" s="0" t="s">
        <v>135</v>
      </c>
      <c r="E1134" s="0" t="s">
        <v>3429</v>
      </c>
      <c r="F1134" s="0" t="s">
        <v>155</v>
      </c>
      <c r="G1134" s="0" t="s">
        <v>138</v>
      </c>
      <c r="H1134" s="17" t="n">
        <v>46231.5104166667</v>
      </c>
      <c r="I1134" s="17" t="n">
        <v>46231.5430555556</v>
      </c>
      <c r="J1134" s="17" t="n">
        <v>46231.5520833333</v>
      </c>
      <c r="K1134" s="17" t="n">
        <v>46231.5659722222</v>
      </c>
      <c r="L1134" s="17" t="n">
        <v>46231.575</v>
      </c>
      <c r="M1134" s="17" t="n">
        <v>46231.6069444444</v>
      </c>
      <c r="N1134" s="17" t="n">
        <v>46231.65</v>
      </c>
      <c r="O1134" s="17" t="n">
        <v>46231.8222222222</v>
      </c>
      <c r="P1134" s="17" t="n">
        <v>46231.8465277778</v>
      </c>
      <c r="Q1134" s="17" t="n">
        <v>46231.8736111111</v>
      </c>
      <c r="R1134" s="0" t="n">
        <v>349</v>
      </c>
      <c r="S1134" s="0" t="n">
        <v>0</v>
      </c>
      <c r="T1134" s="0" t="n">
        <v>4</v>
      </c>
      <c r="U1134" s="18" t="s">
        <v>123</v>
      </c>
      <c r="V1134" s="18" t="s">
        <v>156</v>
      </c>
      <c r="W1134" s="0" t="str">
        <f aca="false">IF(AND(X1134&gt;=6,X1134&lt;14),"A",IF(AND(X1134&gt;=14,X1134&lt;22),"B","C"))</f>
        <v>A</v>
      </c>
      <c r="X1134" s="18" t="n">
        <f aca="false">HOUR(H1134)</f>
        <v>12</v>
      </c>
      <c r="Y1134" s="18" t="n">
        <f aca="false">ROUND((I1134-H1134)*1440,0)</f>
        <v>47</v>
      </c>
      <c r="Z1134" s="18" t="n">
        <f aca="false">ROUND((J1134-I1134)*1440,0)</f>
        <v>13</v>
      </c>
      <c r="AA1134" s="18" t="n">
        <f aca="false">ROUND((K1134-J1134)*1440,0)</f>
        <v>20</v>
      </c>
      <c r="AB1134" s="18" t="n">
        <f aca="false">ROUND((L1134-K1134)*1440,0)</f>
        <v>13</v>
      </c>
      <c r="AC1134" s="18" t="n">
        <f aca="false">ROUND((M1134-L1134)*1440,0)</f>
        <v>46</v>
      </c>
      <c r="AD1134" s="18" t="n">
        <f aca="false">IF(N1134="","",ROUND((N1134-M1134)*1440,0))</f>
        <v>62</v>
      </c>
      <c r="AE1134" s="18" t="n">
        <f aca="false">IF(O1134="","",ROUND((O1134-N1134)*1440,0))</f>
        <v>248</v>
      </c>
      <c r="AF1134" s="18" t="n">
        <f aca="false">IF(P1134="","",ROUND((P1134-O1134)*1440,0))</f>
        <v>35</v>
      </c>
      <c r="AG1134" s="18" t="n">
        <f aca="false">IF(Q1134="","",ROUND((Q1134-P1134)*1440,0))</f>
        <v>39</v>
      </c>
      <c r="AH1134" s="18" t="n">
        <f aca="false">IF(Q1134="","",ROUND((Q1134-H1134)*1440,0))</f>
        <v>523</v>
      </c>
      <c r="AI1134" s="19" t="n">
        <f aca="false">ROUND(IF(O1134="",Assumptions!$B$25-K1134,O1134-K1134)*24,1)</f>
        <v>6.2</v>
      </c>
      <c r="AJ1134" s="20" t="n">
        <f aca="false">ROUND(MAX(N(Y1134)/Assumptions!$C$5, N(Z1134)/Assumptions!$C$6, N(AA1134)/Assumptions!$C$7, N(AB1134)/Assumptions!$C$8, N(AC1134)/Assumptions!$C$9, N(AD1134)/Assumptions!$C$10, N(AE1134)/Assumptions!$C$11, N(AF1134)/Assumptions!$C$12, N(AG1134)/Assumptions!$C$13),3)</f>
        <v>5.511</v>
      </c>
      <c r="AK1134" s="0" t="str">
        <f aca="false">IF(OR(U1134="Pending",U1134="On Hold"),"Open GRN (awaiting)",IF(AJ1134&lt;=1,"Within SLA",IF(ROUND(N(Y1134)/Assumptions!$C$5,3)=AJ1134,"Gate Wait",IF(ROUND(N(Z1134)/Assumptions!$C$6,3)=AJ1134,"Dock Wait",IF(ROUND(N(AA1134)/Assumptions!$C$7,3)=AJ1134,"Unloading",IF(ROUND(N(AB1134)/Assumptions!$C$8,3)=AJ1134,"Unload-to-QC Wait",IF(ROUND(N(AC1134)/Assumptions!$C$9,3)=AJ1134,"QC",IF(ROUND(N(AD1134)/Assumptions!$C$10,3)=AJ1134,"QC-to-GRN Wait",IF(ROUND(N(AE1134)/Assumptions!$C$11,3)=AJ1134,"GRN Processing",IF(ROUND(N(AF1134)/Assumptions!$C$12,3)=AJ1134,"GRN-to-Putaway Wait",IF(ROUND(N(AG1134)/Assumptions!$C$13,3)=AJ1134,"Putaway","Within SLA")))))))))))</f>
        <v>GRN Processing</v>
      </c>
    </row>
    <row r="1135" customFormat="false" ht="15" hidden="false" customHeight="false" outlineLevel="0" collapsed="false">
      <c r="A1135" s="0" t="s">
        <v>3430</v>
      </c>
      <c r="B1135" s="0" t="s">
        <v>3431</v>
      </c>
      <c r="C1135" s="0" t="s">
        <v>252</v>
      </c>
      <c r="D1135" s="0" t="s">
        <v>119</v>
      </c>
      <c r="E1135" s="0" t="s">
        <v>3432</v>
      </c>
      <c r="F1135" s="0" t="s">
        <v>155</v>
      </c>
      <c r="G1135" s="0" t="s">
        <v>122</v>
      </c>
      <c r="H1135" s="17" t="n">
        <v>46231.51875</v>
      </c>
      <c r="I1135" s="17" t="n">
        <v>46231.5277777778</v>
      </c>
      <c r="J1135" s="17" t="n">
        <v>46231.5326388889</v>
      </c>
      <c r="K1135" s="17" t="n">
        <v>46231.5986111111</v>
      </c>
      <c r="L1135" s="17" t="n">
        <v>46231.6055555556</v>
      </c>
      <c r="M1135" s="17" t="n">
        <v>46231.6409722222</v>
      </c>
      <c r="N1135" s="17" t="n">
        <v>46231.6798611111</v>
      </c>
      <c r="O1135" s="17" t="n">
        <v>46231.7486111111</v>
      </c>
      <c r="P1135" s="17" t="n">
        <v>46231.75625</v>
      </c>
      <c r="Q1135" s="17" t="n">
        <v>46231.78125</v>
      </c>
      <c r="R1135" s="0" t="n">
        <v>488</v>
      </c>
      <c r="S1135" s="0" t="n">
        <v>0</v>
      </c>
      <c r="T1135" s="0" t="n">
        <v>17</v>
      </c>
      <c r="U1135" s="18" t="s">
        <v>123</v>
      </c>
      <c r="V1135" s="18" t="s">
        <v>82</v>
      </c>
      <c r="W1135" s="0" t="str">
        <f aca="false">IF(AND(X1135&gt;=6,X1135&lt;14),"A",IF(AND(X1135&gt;=14,X1135&lt;22),"B","C"))</f>
        <v>A</v>
      </c>
      <c r="X1135" s="18" t="n">
        <f aca="false">HOUR(H1135)</f>
        <v>12</v>
      </c>
      <c r="Y1135" s="18" t="n">
        <f aca="false">ROUND((I1135-H1135)*1440,0)</f>
        <v>13</v>
      </c>
      <c r="Z1135" s="18" t="n">
        <f aca="false">ROUND((J1135-I1135)*1440,0)</f>
        <v>7</v>
      </c>
      <c r="AA1135" s="18" t="n">
        <f aca="false">ROUND((K1135-J1135)*1440,0)</f>
        <v>95</v>
      </c>
      <c r="AB1135" s="18" t="n">
        <f aca="false">ROUND((L1135-K1135)*1440,0)</f>
        <v>10</v>
      </c>
      <c r="AC1135" s="18" t="n">
        <f aca="false">ROUND((M1135-L1135)*1440,0)</f>
        <v>51</v>
      </c>
      <c r="AD1135" s="18" t="n">
        <f aca="false">IF(N1135="","",ROUND((N1135-M1135)*1440,0))</f>
        <v>56</v>
      </c>
      <c r="AE1135" s="18" t="n">
        <f aca="false">IF(O1135="","",ROUND((O1135-N1135)*1440,0))</f>
        <v>99</v>
      </c>
      <c r="AF1135" s="18" t="n">
        <f aca="false">IF(P1135="","",ROUND((P1135-O1135)*1440,0))</f>
        <v>11</v>
      </c>
      <c r="AG1135" s="18" t="n">
        <f aca="false">IF(Q1135="","",ROUND((Q1135-P1135)*1440,0))</f>
        <v>36</v>
      </c>
      <c r="AH1135" s="18" t="n">
        <f aca="false">IF(Q1135="","",ROUND((Q1135-H1135)*1440,0))</f>
        <v>378</v>
      </c>
      <c r="AI1135" s="19" t="n">
        <f aca="false">ROUND(IF(O1135="",Assumptions!$B$25-K1135,O1135-K1135)*24,1)</f>
        <v>3.6</v>
      </c>
      <c r="AJ1135" s="20" t="n">
        <f aca="false">ROUND(MAX(N(Y1135)/Assumptions!$C$5, N(Z1135)/Assumptions!$C$6, N(AA1135)/Assumptions!$C$7, N(AB1135)/Assumptions!$C$8, N(AC1135)/Assumptions!$C$9, N(AD1135)/Assumptions!$C$10, N(AE1135)/Assumptions!$C$11, N(AF1135)/Assumptions!$C$12, N(AG1135)/Assumptions!$C$13),3)</f>
        <v>2.2</v>
      </c>
      <c r="AK1135" s="0" t="str">
        <f aca="false">IF(OR(U1135="Pending",U1135="On Hold"),"Open GRN (awaiting)",IF(AJ1135&lt;=1,"Within SLA",IF(ROUND(N(Y1135)/Assumptions!$C$5,3)=AJ1135,"Gate Wait",IF(ROUND(N(Z1135)/Assumptions!$C$6,3)=AJ1135,"Dock Wait",IF(ROUND(N(AA1135)/Assumptions!$C$7,3)=AJ1135,"Unloading",IF(ROUND(N(AB1135)/Assumptions!$C$8,3)=AJ1135,"Unload-to-QC Wait",IF(ROUND(N(AC1135)/Assumptions!$C$9,3)=AJ1135,"QC",IF(ROUND(N(AD1135)/Assumptions!$C$10,3)=AJ1135,"QC-to-GRN Wait",IF(ROUND(N(AE1135)/Assumptions!$C$11,3)=AJ1135,"GRN Processing",IF(ROUND(N(AF1135)/Assumptions!$C$12,3)=AJ1135,"GRN-to-Putaway Wait",IF(ROUND(N(AG1135)/Assumptions!$C$13,3)=AJ1135,"Putaway","Within SLA")))))))))))</f>
        <v>GRN Processing</v>
      </c>
    </row>
    <row r="1136" customFormat="false" ht="15" hidden="false" customHeight="false" outlineLevel="0" collapsed="false">
      <c r="A1136" s="0" t="s">
        <v>3433</v>
      </c>
      <c r="B1136" s="0" t="s">
        <v>3434</v>
      </c>
      <c r="C1136" s="0" t="s">
        <v>218</v>
      </c>
      <c r="D1136" s="0" t="s">
        <v>119</v>
      </c>
      <c r="E1136" s="0" t="s">
        <v>3435</v>
      </c>
      <c r="F1136" s="0" t="s">
        <v>137</v>
      </c>
      <c r="G1136" s="0" t="s">
        <v>122</v>
      </c>
      <c r="H1136" s="17" t="n">
        <v>46231.55625</v>
      </c>
      <c r="I1136" s="17" t="n">
        <v>46231.5777777778</v>
      </c>
      <c r="J1136" s="17" t="n">
        <v>46231.5819444444</v>
      </c>
      <c r="K1136" s="17" t="n">
        <v>46231.60625</v>
      </c>
      <c r="L1136" s="17" t="n">
        <v>46231.6125</v>
      </c>
      <c r="M1136" s="17" t="n">
        <v>46231.6659722222</v>
      </c>
      <c r="N1136" s="17" t="n">
        <v>46231.7263888889</v>
      </c>
      <c r="O1136" s="17" t="n">
        <v>46231.7833333333</v>
      </c>
      <c r="P1136" s="17" t="n">
        <v>46231.7902777778</v>
      </c>
      <c r="Q1136" s="17" t="n">
        <v>46231.8</v>
      </c>
      <c r="R1136" s="0" t="n">
        <v>848</v>
      </c>
      <c r="S1136" s="0" t="n">
        <v>0</v>
      </c>
      <c r="T1136" s="0" t="n">
        <v>0</v>
      </c>
      <c r="U1136" s="18" t="s">
        <v>130</v>
      </c>
      <c r="V1136" s="18" t="s">
        <v>156</v>
      </c>
      <c r="W1136" s="0" t="str">
        <f aca="false">IF(AND(X1136&gt;=6,X1136&lt;14),"A",IF(AND(X1136&gt;=14,X1136&lt;22),"B","C"))</f>
        <v>A</v>
      </c>
      <c r="X1136" s="18" t="n">
        <f aca="false">HOUR(H1136)</f>
        <v>13</v>
      </c>
      <c r="Y1136" s="18" t="n">
        <f aca="false">ROUND((I1136-H1136)*1440,0)</f>
        <v>31</v>
      </c>
      <c r="Z1136" s="18" t="n">
        <f aca="false">ROUND((J1136-I1136)*1440,0)</f>
        <v>6</v>
      </c>
      <c r="AA1136" s="18" t="n">
        <f aca="false">ROUND((K1136-J1136)*1440,0)</f>
        <v>35</v>
      </c>
      <c r="AB1136" s="18" t="n">
        <f aca="false">ROUND((L1136-K1136)*1440,0)</f>
        <v>9</v>
      </c>
      <c r="AC1136" s="18" t="n">
        <f aca="false">ROUND((M1136-L1136)*1440,0)</f>
        <v>77</v>
      </c>
      <c r="AD1136" s="18" t="n">
        <f aca="false">IF(N1136="","",ROUND((N1136-M1136)*1440,0))</f>
        <v>87</v>
      </c>
      <c r="AE1136" s="18" t="n">
        <f aca="false">IF(O1136="","",ROUND((O1136-N1136)*1440,0))</f>
        <v>82</v>
      </c>
      <c r="AF1136" s="18" t="n">
        <f aca="false">IF(P1136="","",ROUND((P1136-O1136)*1440,0))</f>
        <v>10</v>
      </c>
      <c r="AG1136" s="18" t="n">
        <f aca="false">IF(Q1136="","",ROUND((Q1136-P1136)*1440,0))</f>
        <v>14</v>
      </c>
      <c r="AH1136" s="18" t="n">
        <f aca="false">IF(Q1136="","",ROUND((Q1136-H1136)*1440,0))</f>
        <v>351</v>
      </c>
      <c r="AI1136" s="19" t="n">
        <f aca="false">ROUND(IF(O1136="",Assumptions!$B$25-K1136,O1136-K1136)*24,1)</f>
        <v>4.3</v>
      </c>
      <c r="AJ1136" s="20" t="n">
        <f aca="false">ROUND(MAX(N(Y1136)/Assumptions!$C$5, N(Z1136)/Assumptions!$C$6, N(AA1136)/Assumptions!$C$7, N(AB1136)/Assumptions!$C$8, N(AC1136)/Assumptions!$C$9, N(AD1136)/Assumptions!$C$10, N(AE1136)/Assumptions!$C$11, N(AF1136)/Assumptions!$C$12, N(AG1136)/Assumptions!$C$13),3)</f>
        <v>2.9</v>
      </c>
      <c r="AK1136" s="0" t="str">
        <f aca="false">IF(OR(U1136="Pending",U1136="On Hold"),"Open GRN (awaiting)",IF(AJ1136&lt;=1,"Within SLA",IF(ROUND(N(Y1136)/Assumptions!$C$5,3)=AJ1136,"Gate Wait",IF(ROUND(N(Z1136)/Assumptions!$C$6,3)=AJ1136,"Dock Wait",IF(ROUND(N(AA1136)/Assumptions!$C$7,3)=AJ1136,"Unloading",IF(ROUND(N(AB1136)/Assumptions!$C$8,3)=AJ1136,"Unload-to-QC Wait",IF(ROUND(N(AC1136)/Assumptions!$C$9,3)=AJ1136,"QC",IF(ROUND(N(AD1136)/Assumptions!$C$10,3)=AJ1136,"QC-to-GRN Wait",IF(ROUND(N(AE1136)/Assumptions!$C$11,3)=AJ1136,"GRN Processing",IF(ROUND(N(AF1136)/Assumptions!$C$12,3)=AJ1136,"GRN-to-Putaway Wait",IF(ROUND(N(AG1136)/Assumptions!$C$13,3)=AJ1136,"Putaway","Within SLA")))))))))))</f>
        <v>QC-to-GRN Wait</v>
      </c>
    </row>
    <row r="1137" customFormat="false" ht="15" hidden="false" customHeight="false" outlineLevel="0" collapsed="false">
      <c r="A1137" s="0" t="s">
        <v>3436</v>
      </c>
      <c r="B1137" s="0" t="s">
        <v>3437</v>
      </c>
      <c r="C1137" s="0" t="s">
        <v>175</v>
      </c>
      <c r="D1137" s="0" t="s">
        <v>147</v>
      </c>
      <c r="E1137" s="0" t="s">
        <v>3438</v>
      </c>
      <c r="F1137" s="0" t="s">
        <v>149</v>
      </c>
      <c r="G1137" s="0" t="s">
        <v>150</v>
      </c>
      <c r="H1137" s="17" t="n">
        <v>46231.5854166667</v>
      </c>
      <c r="I1137" s="17" t="n">
        <v>46231.6027777778</v>
      </c>
      <c r="J1137" s="17" t="n">
        <v>46231.6125</v>
      </c>
      <c r="K1137" s="17" t="n">
        <v>46231.6479166667</v>
      </c>
      <c r="L1137" s="17" t="n">
        <v>46231.6673611111</v>
      </c>
      <c r="M1137" s="17" t="n">
        <v>46231.69375</v>
      </c>
      <c r="N1137" s="17" t="n">
        <v>46231.7159722222</v>
      </c>
      <c r="O1137" s="17" t="n">
        <v>46231.7618055556</v>
      </c>
      <c r="P1137" s="17" t="n">
        <v>46231.7652777778</v>
      </c>
      <c r="Q1137" s="17" t="n">
        <v>46231.8152777778</v>
      </c>
      <c r="R1137" s="0" t="n">
        <v>493</v>
      </c>
      <c r="S1137" s="0" t="n">
        <v>0</v>
      </c>
      <c r="T1137" s="0" t="n">
        <v>4</v>
      </c>
      <c r="U1137" s="18" t="s">
        <v>123</v>
      </c>
      <c r="V1137" s="18" t="s">
        <v>139</v>
      </c>
      <c r="W1137" s="0" t="str">
        <f aca="false">IF(AND(X1137&gt;=6,X1137&lt;14),"A",IF(AND(X1137&gt;=14,X1137&lt;22),"B","C"))</f>
        <v>B</v>
      </c>
      <c r="X1137" s="18" t="n">
        <f aca="false">HOUR(H1137)</f>
        <v>14</v>
      </c>
      <c r="Y1137" s="18" t="n">
        <f aca="false">ROUND((I1137-H1137)*1440,0)</f>
        <v>25</v>
      </c>
      <c r="Z1137" s="18" t="n">
        <f aca="false">ROUND((J1137-I1137)*1440,0)</f>
        <v>14</v>
      </c>
      <c r="AA1137" s="18" t="n">
        <f aca="false">ROUND((K1137-J1137)*1440,0)</f>
        <v>51</v>
      </c>
      <c r="AB1137" s="18" t="n">
        <f aca="false">ROUND((L1137-K1137)*1440,0)</f>
        <v>28</v>
      </c>
      <c r="AC1137" s="18" t="n">
        <f aca="false">ROUND((M1137-L1137)*1440,0)</f>
        <v>38</v>
      </c>
      <c r="AD1137" s="18" t="n">
        <f aca="false">IF(N1137="","",ROUND((N1137-M1137)*1440,0))</f>
        <v>32</v>
      </c>
      <c r="AE1137" s="18" t="n">
        <f aca="false">IF(O1137="","",ROUND((O1137-N1137)*1440,0))</f>
        <v>66</v>
      </c>
      <c r="AF1137" s="18" t="n">
        <f aca="false">IF(P1137="","",ROUND((P1137-O1137)*1440,0))</f>
        <v>5</v>
      </c>
      <c r="AG1137" s="18" t="n">
        <f aca="false">IF(Q1137="","",ROUND((Q1137-P1137)*1440,0))</f>
        <v>72</v>
      </c>
      <c r="AH1137" s="18" t="n">
        <f aca="false">IF(Q1137="","",ROUND((Q1137-H1137)*1440,0))</f>
        <v>331</v>
      </c>
      <c r="AI1137" s="19" t="n">
        <f aca="false">ROUND(IF(O1137="",Assumptions!$B$25-K1137,O1137-K1137)*24,1)</f>
        <v>2.7</v>
      </c>
      <c r="AJ1137" s="20" t="n">
        <f aca="false">ROUND(MAX(N(Y1137)/Assumptions!$C$5, N(Z1137)/Assumptions!$C$6, N(AA1137)/Assumptions!$C$7, N(AB1137)/Assumptions!$C$8, N(AC1137)/Assumptions!$C$9, N(AD1137)/Assumptions!$C$10, N(AE1137)/Assumptions!$C$11, N(AF1137)/Assumptions!$C$12, N(AG1137)/Assumptions!$C$13),3)</f>
        <v>1.867</v>
      </c>
      <c r="AK1137" s="0" t="str">
        <f aca="false">IF(OR(U1137="Pending",U1137="On Hold"),"Open GRN (awaiting)",IF(AJ1137&lt;=1,"Within SLA",IF(ROUND(N(Y1137)/Assumptions!$C$5,3)=AJ1137,"Gate Wait",IF(ROUND(N(Z1137)/Assumptions!$C$6,3)=AJ1137,"Dock Wait",IF(ROUND(N(AA1137)/Assumptions!$C$7,3)=AJ1137,"Unloading",IF(ROUND(N(AB1137)/Assumptions!$C$8,3)=AJ1137,"Unload-to-QC Wait",IF(ROUND(N(AC1137)/Assumptions!$C$9,3)=AJ1137,"QC",IF(ROUND(N(AD1137)/Assumptions!$C$10,3)=AJ1137,"QC-to-GRN Wait",IF(ROUND(N(AE1137)/Assumptions!$C$11,3)=AJ1137,"GRN Processing",IF(ROUND(N(AF1137)/Assumptions!$C$12,3)=AJ1137,"GRN-to-Putaway Wait",IF(ROUND(N(AG1137)/Assumptions!$C$13,3)=AJ1137,"Putaway","Within SLA")))))))))))</f>
        <v>Unload-to-QC Wait</v>
      </c>
    </row>
    <row r="1138" customFormat="false" ht="15" hidden="false" customHeight="false" outlineLevel="0" collapsed="false">
      <c r="A1138" s="0" t="s">
        <v>3439</v>
      </c>
      <c r="B1138" s="0" t="s">
        <v>3440</v>
      </c>
      <c r="C1138" s="0" t="s">
        <v>184</v>
      </c>
      <c r="D1138" s="0" t="s">
        <v>147</v>
      </c>
      <c r="E1138" s="0" t="s">
        <v>3441</v>
      </c>
      <c r="F1138" s="0" t="s">
        <v>177</v>
      </c>
      <c r="G1138" s="0" t="s">
        <v>150</v>
      </c>
      <c r="H1138" s="17" t="n">
        <v>46231.6090277778</v>
      </c>
      <c r="I1138" s="17" t="n">
        <v>46231.6270833333</v>
      </c>
      <c r="J1138" s="17" t="n">
        <v>46231.6305555556</v>
      </c>
      <c r="K1138" s="17" t="n">
        <v>46231.6472222222</v>
      </c>
      <c r="L1138" s="17" t="n">
        <v>46231.65</v>
      </c>
      <c r="M1138" s="17" t="n">
        <v>46231.675</v>
      </c>
      <c r="N1138" s="17" t="n">
        <v>46231.7402777778</v>
      </c>
      <c r="O1138" s="17" t="n">
        <v>46231.7875</v>
      </c>
      <c r="P1138" s="17" t="n">
        <v>46231.7986111111</v>
      </c>
      <c r="Q1138" s="17" t="n">
        <v>46231.8125</v>
      </c>
      <c r="R1138" s="0" t="n">
        <v>435</v>
      </c>
      <c r="S1138" s="0" t="n">
        <v>0</v>
      </c>
      <c r="T1138" s="0" t="n">
        <v>10</v>
      </c>
      <c r="U1138" s="18" t="s">
        <v>123</v>
      </c>
      <c r="V1138" s="18" t="s">
        <v>156</v>
      </c>
      <c r="W1138" s="0" t="str">
        <f aca="false">IF(AND(X1138&gt;=6,X1138&lt;14),"A",IF(AND(X1138&gt;=14,X1138&lt;22),"B","C"))</f>
        <v>B</v>
      </c>
      <c r="X1138" s="18" t="n">
        <f aca="false">HOUR(H1138)</f>
        <v>14</v>
      </c>
      <c r="Y1138" s="18" t="n">
        <f aca="false">ROUND((I1138-H1138)*1440,0)</f>
        <v>26</v>
      </c>
      <c r="Z1138" s="18" t="n">
        <f aca="false">ROUND((J1138-I1138)*1440,0)</f>
        <v>5</v>
      </c>
      <c r="AA1138" s="18" t="n">
        <f aca="false">ROUND((K1138-J1138)*1440,0)</f>
        <v>24</v>
      </c>
      <c r="AB1138" s="18" t="n">
        <f aca="false">ROUND((L1138-K1138)*1440,0)</f>
        <v>4</v>
      </c>
      <c r="AC1138" s="18" t="n">
        <f aca="false">ROUND((M1138-L1138)*1440,0)</f>
        <v>36</v>
      </c>
      <c r="AD1138" s="18" t="n">
        <f aca="false">IF(N1138="","",ROUND((N1138-M1138)*1440,0))</f>
        <v>94</v>
      </c>
      <c r="AE1138" s="18" t="n">
        <f aca="false">IF(O1138="","",ROUND((O1138-N1138)*1440,0))</f>
        <v>68</v>
      </c>
      <c r="AF1138" s="18" t="n">
        <f aca="false">IF(P1138="","",ROUND((P1138-O1138)*1440,0))</f>
        <v>16</v>
      </c>
      <c r="AG1138" s="18" t="n">
        <f aca="false">IF(Q1138="","",ROUND((Q1138-P1138)*1440,0))</f>
        <v>20</v>
      </c>
      <c r="AH1138" s="18" t="n">
        <f aca="false">IF(Q1138="","",ROUND((Q1138-H1138)*1440,0))</f>
        <v>293</v>
      </c>
      <c r="AI1138" s="19" t="n">
        <f aca="false">ROUND(IF(O1138="",Assumptions!$B$25-K1138,O1138-K1138)*24,1)</f>
        <v>3.4</v>
      </c>
      <c r="AJ1138" s="20" t="n">
        <f aca="false">ROUND(MAX(N(Y1138)/Assumptions!$C$5, N(Z1138)/Assumptions!$C$6, N(AA1138)/Assumptions!$C$7, N(AB1138)/Assumptions!$C$8, N(AC1138)/Assumptions!$C$9, N(AD1138)/Assumptions!$C$10, N(AE1138)/Assumptions!$C$11, N(AF1138)/Assumptions!$C$12, N(AG1138)/Assumptions!$C$13),3)</f>
        <v>3.133</v>
      </c>
      <c r="AK1138" s="0" t="str">
        <f aca="false">IF(OR(U1138="Pending",U1138="On Hold"),"Open GRN (awaiting)",IF(AJ1138&lt;=1,"Within SLA",IF(ROUND(N(Y1138)/Assumptions!$C$5,3)=AJ1138,"Gate Wait",IF(ROUND(N(Z1138)/Assumptions!$C$6,3)=AJ1138,"Dock Wait",IF(ROUND(N(AA1138)/Assumptions!$C$7,3)=AJ1138,"Unloading",IF(ROUND(N(AB1138)/Assumptions!$C$8,3)=AJ1138,"Unload-to-QC Wait",IF(ROUND(N(AC1138)/Assumptions!$C$9,3)=AJ1138,"QC",IF(ROUND(N(AD1138)/Assumptions!$C$10,3)=AJ1138,"QC-to-GRN Wait",IF(ROUND(N(AE1138)/Assumptions!$C$11,3)=AJ1138,"GRN Processing",IF(ROUND(N(AF1138)/Assumptions!$C$12,3)=AJ1138,"GRN-to-Putaway Wait",IF(ROUND(N(AG1138)/Assumptions!$C$13,3)=AJ1138,"Putaway","Within SLA")))))))))))</f>
        <v>QC-to-GRN Wait</v>
      </c>
    </row>
    <row r="1139" customFormat="false" ht="15" hidden="false" customHeight="false" outlineLevel="0" collapsed="false">
      <c r="A1139" s="0" t="s">
        <v>3442</v>
      </c>
      <c r="B1139" s="0" t="s">
        <v>3443</v>
      </c>
      <c r="C1139" s="0" t="s">
        <v>184</v>
      </c>
      <c r="D1139" s="0" t="s">
        <v>147</v>
      </c>
      <c r="E1139" s="0" t="s">
        <v>3444</v>
      </c>
      <c r="F1139" s="0" t="s">
        <v>177</v>
      </c>
      <c r="G1139" s="0" t="s">
        <v>167</v>
      </c>
      <c r="H1139" s="17" t="n">
        <v>46231.6090277778</v>
      </c>
      <c r="I1139" s="17" t="n">
        <v>46231.6527777778</v>
      </c>
      <c r="J1139" s="17" t="n">
        <v>46231.6569444445</v>
      </c>
      <c r="K1139" s="17" t="n">
        <v>46231.7055555556</v>
      </c>
      <c r="L1139" s="17" t="n">
        <v>46231.7138888889</v>
      </c>
      <c r="M1139" s="17" t="n">
        <v>46231.7381944444</v>
      </c>
      <c r="N1139" s="17" t="n">
        <v>46231.775</v>
      </c>
      <c r="O1139" s="17" t="n">
        <v>46231.8145833333</v>
      </c>
      <c r="P1139" s="17" t="n">
        <v>46231.8263888889</v>
      </c>
      <c r="Q1139" s="17" t="n">
        <v>46231.8763888889</v>
      </c>
      <c r="R1139" s="0" t="n">
        <v>1933</v>
      </c>
      <c r="S1139" s="0" t="n">
        <v>0</v>
      </c>
      <c r="T1139" s="0" t="n">
        <v>8</v>
      </c>
      <c r="U1139" s="18" t="s">
        <v>123</v>
      </c>
      <c r="V1139" s="18" t="s">
        <v>139</v>
      </c>
      <c r="W1139" s="0" t="str">
        <f aca="false">IF(AND(X1139&gt;=6,X1139&lt;14),"A",IF(AND(X1139&gt;=14,X1139&lt;22),"B","C"))</f>
        <v>B</v>
      </c>
      <c r="X1139" s="18" t="n">
        <f aca="false">HOUR(H1139)</f>
        <v>14</v>
      </c>
      <c r="Y1139" s="18" t="n">
        <f aca="false">ROUND((I1139-H1139)*1440,0)</f>
        <v>63</v>
      </c>
      <c r="Z1139" s="18" t="n">
        <f aca="false">ROUND((J1139-I1139)*1440,0)</f>
        <v>6</v>
      </c>
      <c r="AA1139" s="18" t="n">
        <f aca="false">ROUND((K1139-J1139)*1440,0)</f>
        <v>70</v>
      </c>
      <c r="AB1139" s="18" t="n">
        <f aca="false">ROUND((L1139-K1139)*1440,0)</f>
        <v>12</v>
      </c>
      <c r="AC1139" s="18" t="n">
        <f aca="false">ROUND((M1139-L1139)*1440,0)</f>
        <v>35</v>
      </c>
      <c r="AD1139" s="18" t="n">
        <f aca="false">IF(N1139="","",ROUND((N1139-M1139)*1440,0))</f>
        <v>53</v>
      </c>
      <c r="AE1139" s="18" t="n">
        <f aca="false">IF(O1139="","",ROUND((O1139-N1139)*1440,0))</f>
        <v>57</v>
      </c>
      <c r="AF1139" s="18" t="n">
        <f aca="false">IF(P1139="","",ROUND((P1139-O1139)*1440,0))</f>
        <v>17</v>
      </c>
      <c r="AG1139" s="18" t="n">
        <f aca="false">IF(Q1139="","",ROUND((Q1139-P1139)*1440,0))</f>
        <v>72</v>
      </c>
      <c r="AH1139" s="18" t="n">
        <f aca="false">IF(Q1139="","",ROUND((Q1139-H1139)*1440,0))</f>
        <v>385</v>
      </c>
      <c r="AI1139" s="19" t="n">
        <f aca="false">ROUND(IF(O1139="",Assumptions!$B$25-K1139,O1139-K1139)*24,1)</f>
        <v>2.6</v>
      </c>
      <c r="AJ1139" s="20" t="n">
        <f aca="false">ROUND(MAX(N(Y1139)/Assumptions!$C$5, N(Z1139)/Assumptions!$C$6, N(AA1139)/Assumptions!$C$7, N(AB1139)/Assumptions!$C$8, N(AC1139)/Assumptions!$C$9, N(AD1139)/Assumptions!$C$10, N(AE1139)/Assumptions!$C$11, N(AF1139)/Assumptions!$C$12, N(AG1139)/Assumptions!$C$13),3)</f>
        <v>2.1</v>
      </c>
      <c r="AK1139" s="0" t="str">
        <f aca="false">IF(OR(U1139="Pending",U1139="On Hold"),"Open GRN (awaiting)",IF(AJ1139&lt;=1,"Within SLA",IF(ROUND(N(Y1139)/Assumptions!$C$5,3)=AJ1139,"Gate Wait",IF(ROUND(N(Z1139)/Assumptions!$C$6,3)=AJ1139,"Dock Wait",IF(ROUND(N(AA1139)/Assumptions!$C$7,3)=AJ1139,"Unloading",IF(ROUND(N(AB1139)/Assumptions!$C$8,3)=AJ1139,"Unload-to-QC Wait",IF(ROUND(N(AC1139)/Assumptions!$C$9,3)=AJ1139,"QC",IF(ROUND(N(AD1139)/Assumptions!$C$10,3)=AJ1139,"QC-to-GRN Wait",IF(ROUND(N(AE1139)/Assumptions!$C$11,3)=AJ1139,"GRN Processing",IF(ROUND(N(AF1139)/Assumptions!$C$12,3)=AJ1139,"GRN-to-Putaway Wait",IF(ROUND(N(AG1139)/Assumptions!$C$13,3)=AJ1139,"Putaway","Within SLA")))))))))))</f>
        <v>Gate Wait</v>
      </c>
    </row>
    <row r="1140" customFormat="false" ht="15" hidden="false" customHeight="false" outlineLevel="0" collapsed="false">
      <c r="A1140" s="0" t="s">
        <v>3445</v>
      </c>
      <c r="B1140" s="0" t="s">
        <v>3446</v>
      </c>
      <c r="C1140" s="0" t="s">
        <v>134</v>
      </c>
      <c r="D1140" s="0" t="s">
        <v>147</v>
      </c>
      <c r="E1140" s="0" t="s">
        <v>3447</v>
      </c>
      <c r="F1140" s="0" t="s">
        <v>149</v>
      </c>
      <c r="G1140" s="0" t="s">
        <v>167</v>
      </c>
      <c r="H1140" s="17" t="n">
        <v>46231.6180555556</v>
      </c>
      <c r="I1140" s="17" t="n">
        <v>46231.6402777778</v>
      </c>
      <c r="J1140" s="17" t="n">
        <v>46231.64375</v>
      </c>
      <c r="K1140" s="17" t="n">
        <v>46231.6791666667</v>
      </c>
      <c r="L1140" s="17" t="n">
        <v>46231.6875</v>
      </c>
      <c r="M1140" s="17" t="n">
        <v>46231.7048611111</v>
      </c>
      <c r="N1140" s="17" t="n">
        <v>46231.7631944444</v>
      </c>
      <c r="O1140" s="17" t="n">
        <v>46231.8104166667</v>
      </c>
      <c r="P1140" s="17" t="n">
        <v>46231.8145833333</v>
      </c>
      <c r="Q1140" s="17" t="n">
        <v>46231.8326388889</v>
      </c>
      <c r="R1140" s="0" t="n">
        <v>516</v>
      </c>
      <c r="S1140" s="0" t="n">
        <v>0</v>
      </c>
      <c r="T1140" s="0" t="n">
        <v>0</v>
      </c>
      <c r="U1140" s="18" t="s">
        <v>130</v>
      </c>
      <c r="V1140" s="18" t="s">
        <v>131</v>
      </c>
      <c r="W1140" s="0" t="str">
        <f aca="false">IF(AND(X1140&gt;=6,X1140&lt;14),"A",IF(AND(X1140&gt;=14,X1140&lt;22),"B","C"))</f>
        <v>B</v>
      </c>
      <c r="X1140" s="18" t="n">
        <f aca="false">HOUR(H1140)</f>
        <v>14</v>
      </c>
      <c r="Y1140" s="18" t="n">
        <f aca="false">ROUND((I1140-H1140)*1440,0)</f>
        <v>32</v>
      </c>
      <c r="Z1140" s="18" t="n">
        <f aca="false">ROUND((J1140-I1140)*1440,0)</f>
        <v>5</v>
      </c>
      <c r="AA1140" s="18" t="n">
        <f aca="false">ROUND((K1140-J1140)*1440,0)</f>
        <v>51</v>
      </c>
      <c r="AB1140" s="18" t="n">
        <f aca="false">ROUND((L1140-K1140)*1440,0)</f>
        <v>12</v>
      </c>
      <c r="AC1140" s="18" t="n">
        <f aca="false">ROUND((M1140-L1140)*1440,0)</f>
        <v>25</v>
      </c>
      <c r="AD1140" s="18" t="n">
        <f aca="false">IF(N1140="","",ROUND((N1140-M1140)*1440,0))</f>
        <v>84</v>
      </c>
      <c r="AE1140" s="18" t="n">
        <f aca="false">IF(O1140="","",ROUND((O1140-N1140)*1440,0))</f>
        <v>68</v>
      </c>
      <c r="AF1140" s="18" t="n">
        <f aca="false">IF(P1140="","",ROUND((P1140-O1140)*1440,0))</f>
        <v>6</v>
      </c>
      <c r="AG1140" s="18" t="n">
        <f aca="false">IF(Q1140="","",ROUND((Q1140-P1140)*1440,0))</f>
        <v>26</v>
      </c>
      <c r="AH1140" s="18" t="n">
        <f aca="false">IF(Q1140="","",ROUND((Q1140-H1140)*1440,0))</f>
        <v>309</v>
      </c>
      <c r="AI1140" s="19" t="n">
        <f aca="false">ROUND(IF(O1140="",Assumptions!$B$25-K1140,O1140-K1140)*24,1)</f>
        <v>3.2</v>
      </c>
      <c r="AJ1140" s="20" t="n">
        <f aca="false">ROUND(MAX(N(Y1140)/Assumptions!$C$5, N(Z1140)/Assumptions!$C$6, N(AA1140)/Assumptions!$C$7, N(AB1140)/Assumptions!$C$8, N(AC1140)/Assumptions!$C$9, N(AD1140)/Assumptions!$C$10, N(AE1140)/Assumptions!$C$11, N(AF1140)/Assumptions!$C$12, N(AG1140)/Assumptions!$C$13),3)</f>
        <v>2.8</v>
      </c>
      <c r="AK1140" s="0" t="str">
        <f aca="false">IF(OR(U1140="Pending",U1140="On Hold"),"Open GRN (awaiting)",IF(AJ1140&lt;=1,"Within SLA",IF(ROUND(N(Y1140)/Assumptions!$C$5,3)=AJ1140,"Gate Wait",IF(ROUND(N(Z1140)/Assumptions!$C$6,3)=AJ1140,"Dock Wait",IF(ROUND(N(AA1140)/Assumptions!$C$7,3)=AJ1140,"Unloading",IF(ROUND(N(AB1140)/Assumptions!$C$8,3)=AJ1140,"Unload-to-QC Wait",IF(ROUND(N(AC1140)/Assumptions!$C$9,3)=AJ1140,"QC",IF(ROUND(N(AD1140)/Assumptions!$C$10,3)=AJ1140,"QC-to-GRN Wait",IF(ROUND(N(AE1140)/Assumptions!$C$11,3)=AJ1140,"GRN Processing",IF(ROUND(N(AF1140)/Assumptions!$C$12,3)=AJ1140,"GRN-to-Putaway Wait",IF(ROUND(N(AG1140)/Assumptions!$C$13,3)=AJ1140,"Putaway","Within SLA")))))))))))</f>
        <v>QC-to-GRN Wait</v>
      </c>
    </row>
    <row r="1141" customFormat="false" ht="15" hidden="false" customHeight="false" outlineLevel="0" collapsed="false">
      <c r="A1141" s="0" t="s">
        <v>3448</v>
      </c>
      <c r="B1141" s="0" t="s">
        <v>3449</v>
      </c>
      <c r="C1141" s="0" t="s">
        <v>118</v>
      </c>
      <c r="D1141" s="0" t="s">
        <v>119</v>
      </c>
      <c r="E1141" s="0" t="s">
        <v>3450</v>
      </c>
      <c r="F1141" s="0" t="s">
        <v>121</v>
      </c>
      <c r="G1141" s="0" t="s">
        <v>122</v>
      </c>
      <c r="H1141" s="17" t="n">
        <v>46231.6291666667</v>
      </c>
      <c r="I1141" s="17" t="n">
        <v>46231.6854166667</v>
      </c>
      <c r="J1141" s="17" t="n">
        <v>46231.6861111111</v>
      </c>
      <c r="K1141" s="17" t="n">
        <v>46231.7118055556</v>
      </c>
      <c r="L1141" s="17" t="n">
        <v>46231.7201388889</v>
      </c>
      <c r="M1141" s="17" t="n">
        <v>46231.7305555556</v>
      </c>
      <c r="N1141" s="17" t="n">
        <v>46231.7625</v>
      </c>
      <c r="O1141" s="17" t="n">
        <v>46231.775</v>
      </c>
      <c r="P1141" s="17" t="n">
        <v>46231.7993055556</v>
      </c>
      <c r="Q1141" s="17" t="n">
        <v>46231.8305555556</v>
      </c>
      <c r="R1141" s="0" t="n">
        <v>1513</v>
      </c>
      <c r="S1141" s="0" t="n">
        <v>0</v>
      </c>
      <c r="T1141" s="0" t="n">
        <v>0</v>
      </c>
      <c r="U1141" s="18" t="s">
        <v>130</v>
      </c>
      <c r="V1141" s="18" t="s">
        <v>82</v>
      </c>
      <c r="W1141" s="0" t="str">
        <f aca="false">IF(AND(X1141&gt;=6,X1141&lt;14),"A",IF(AND(X1141&gt;=14,X1141&lt;22),"B","C"))</f>
        <v>B</v>
      </c>
      <c r="X1141" s="18" t="n">
        <f aca="false">HOUR(H1141)</f>
        <v>15</v>
      </c>
      <c r="Y1141" s="18" t="n">
        <f aca="false">ROUND((I1141-H1141)*1440,0)</f>
        <v>81</v>
      </c>
      <c r="Z1141" s="18" t="n">
        <f aca="false">ROUND((J1141-I1141)*1440,0)</f>
        <v>1</v>
      </c>
      <c r="AA1141" s="18" t="n">
        <f aca="false">ROUND((K1141-J1141)*1440,0)</f>
        <v>37</v>
      </c>
      <c r="AB1141" s="18" t="n">
        <f aca="false">ROUND((L1141-K1141)*1440,0)</f>
        <v>12</v>
      </c>
      <c r="AC1141" s="18" t="n">
        <f aca="false">ROUND((M1141-L1141)*1440,0)</f>
        <v>15</v>
      </c>
      <c r="AD1141" s="18" t="n">
        <f aca="false">IF(N1141="","",ROUND((N1141-M1141)*1440,0))</f>
        <v>46</v>
      </c>
      <c r="AE1141" s="18" t="n">
        <f aca="false">IF(O1141="","",ROUND((O1141-N1141)*1440,0))</f>
        <v>18</v>
      </c>
      <c r="AF1141" s="18" t="n">
        <f aca="false">IF(P1141="","",ROUND((P1141-O1141)*1440,0))</f>
        <v>35</v>
      </c>
      <c r="AG1141" s="18" t="n">
        <f aca="false">IF(Q1141="","",ROUND((Q1141-P1141)*1440,0))</f>
        <v>45</v>
      </c>
      <c r="AH1141" s="18" t="n">
        <f aca="false">IF(Q1141="","",ROUND((Q1141-H1141)*1440,0))</f>
        <v>290</v>
      </c>
      <c r="AI1141" s="19" t="n">
        <f aca="false">ROUND(IF(O1141="",Assumptions!$B$25-K1141,O1141-K1141)*24,1)</f>
        <v>1.5</v>
      </c>
      <c r="AJ1141" s="20" t="n">
        <f aca="false">ROUND(MAX(N(Y1141)/Assumptions!$C$5, N(Z1141)/Assumptions!$C$6, N(AA1141)/Assumptions!$C$7, N(AB1141)/Assumptions!$C$8, N(AC1141)/Assumptions!$C$9, N(AD1141)/Assumptions!$C$10, N(AE1141)/Assumptions!$C$11, N(AF1141)/Assumptions!$C$12, N(AG1141)/Assumptions!$C$13),3)</f>
        <v>2.7</v>
      </c>
      <c r="AK1141" s="0" t="str">
        <f aca="false">IF(OR(U1141="Pending",U1141="On Hold"),"Open GRN (awaiting)",IF(AJ1141&lt;=1,"Within SLA",IF(ROUND(N(Y1141)/Assumptions!$C$5,3)=AJ1141,"Gate Wait",IF(ROUND(N(Z1141)/Assumptions!$C$6,3)=AJ1141,"Dock Wait",IF(ROUND(N(AA1141)/Assumptions!$C$7,3)=AJ1141,"Unloading",IF(ROUND(N(AB1141)/Assumptions!$C$8,3)=AJ1141,"Unload-to-QC Wait",IF(ROUND(N(AC1141)/Assumptions!$C$9,3)=AJ1141,"QC",IF(ROUND(N(AD1141)/Assumptions!$C$10,3)=AJ1141,"QC-to-GRN Wait",IF(ROUND(N(AE1141)/Assumptions!$C$11,3)=AJ1141,"GRN Processing",IF(ROUND(N(AF1141)/Assumptions!$C$12,3)=AJ1141,"GRN-to-Putaway Wait",IF(ROUND(N(AG1141)/Assumptions!$C$13,3)=AJ1141,"Putaway","Within SLA")))))))))))</f>
        <v>Gate Wait</v>
      </c>
    </row>
    <row r="1142" customFormat="false" ht="15" hidden="false" customHeight="false" outlineLevel="0" collapsed="false">
      <c r="A1142" s="0" t="s">
        <v>3451</v>
      </c>
      <c r="B1142" s="0" t="s">
        <v>3452</v>
      </c>
      <c r="C1142" s="0" t="s">
        <v>286</v>
      </c>
      <c r="D1142" s="0" t="s">
        <v>135</v>
      </c>
      <c r="E1142" s="0" t="s">
        <v>3453</v>
      </c>
      <c r="F1142" s="0" t="s">
        <v>121</v>
      </c>
      <c r="G1142" s="0" t="s">
        <v>138</v>
      </c>
      <c r="H1142" s="17" t="n">
        <v>46231.6298611111</v>
      </c>
      <c r="I1142" s="17" t="n">
        <v>46231.6395833333</v>
      </c>
      <c r="J1142" s="17" t="n">
        <v>46231.6458333333</v>
      </c>
      <c r="K1142" s="17" t="n">
        <v>46231.6659722222</v>
      </c>
      <c r="L1142" s="17" t="n">
        <v>46231.6736111111</v>
      </c>
      <c r="M1142" s="17" t="n">
        <v>46231.6888888889</v>
      </c>
      <c r="N1142" s="17" t="n">
        <v>46231.7256944445</v>
      </c>
      <c r="O1142" s="17" t="n">
        <v>46231.79375</v>
      </c>
      <c r="P1142" s="17" t="n">
        <v>46231.8055555556</v>
      </c>
      <c r="Q1142" s="17" t="n">
        <v>46231.8555555556</v>
      </c>
      <c r="R1142" s="0" t="n">
        <v>698</v>
      </c>
      <c r="S1142" s="0" t="n">
        <v>0</v>
      </c>
      <c r="T1142" s="0" t="n">
        <v>0</v>
      </c>
      <c r="U1142" s="18" t="s">
        <v>130</v>
      </c>
      <c r="V1142" s="18" t="s">
        <v>131</v>
      </c>
      <c r="W1142" s="0" t="str">
        <f aca="false">IF(AND(X1142&gt;=6,X1142&lt;14),"A",IF(AND(X1142&gt;=14,X1142&lt;22),"B","C"))</f>
        <v>B</v>
      </c>
      <c r="X1142" s="18" t="n">
        <f aca="false">HOUR(H1142)</f>
        <v>15</v>
      </c>
      <c r="Y1142" s="18" t="n">
        <f aca="false">ROUND((I1142-H1142)*1440,0)</f>
        <v>14</v>
      </c>
      <c r="Z1142" s="18" t="n">
        <f aca="false">ROUND((J1142-I1142)*1440,0)</f>
        <v>9</v>
      </c>
      <c r="AA1142" s="18" t="n">
        <f aca="false">ROUND((K1142-J1142)*1440,0)</f>
        <v>29</v>
      </c>
      <c r="AB1142" s="18" t="n">
        <f aca="false">ROUND((L1142-K1142)*1440,0)</f>
        <v>11</v>
      </c>
      <c r="AC1142" s="18" t="n">
        <f aca="false">ROUND((M1142-L1142)*1440,0)</f>
        <v>22</v>
      </c>
      <c r="AD1142" s="18" t="n">
        <f aca="false">IF(N1142="","",ROUND((N1142-M1142)*1440,0))</f>
        <v>53</v>
      </c>
      <c r="AE1142" s="18" t="n">
        <f aca="false">IF(O1142="","",ROUND((O1142-N1142)*1440,0))</f>
        <v>98</v>
      </c>
      <c r="AF1142" s="18" t="n">
        <f aca="false">IF(P1142="","",ROUND((P1142-O1142)*1440,0))</f>
        <v>17</v>
      </c>
      <c r="AG1142" s="18" t="n">
        <f aca="false">IF(Q1142="","",ROUND((Q1142-P1142)*1440,0))</f>
        <v>72</v>
      </c>
      <c r="AH1142" s="18" t="n">
        <f aca="false">IF(Q1142="","",ROUND((Q1142-H1142)*1440,0))</f>
        <v>325</v>
      </c>
      <c r="AI1142" s="19" t="n">
        <f aca="false">ROUND(IF(O1142="",Assumptions!$B$25-K1142,O1142-K1142)*24,1)</f>
        <v>3.1</v>
      </c>
      <c r="AJ1142" s="20" t="n">
        <f aca="false">ROUND(MAX(N(Y1142)/Assumptions!$C$5, N(Z1142)/Assumptions!$C$6, N(AA1142)/Assumptions!$C$7, N(AB1142)/Assumptions!$C$8, N(AC1142)/Assumptions!$C$9, N(AD1142)/Assumptions!$C$10, N(AE1142)/Assumptions!$C$11, N(AF1142)/Assumptions!$C$12, N(AG1142)/Assumptions!$C$13),3)</f>
        <v>2.178</v>
      </c>
      <c r="AK1142" s="0" t="str">
        <f aca="false">IF(OR(U1142="Pending",U1142="On Hold"),"Open GRN (awaiting)",IF(AJ1142&lt;=1,"Within SLA",IF(ROUND(N(Y1142)/Assumptions!$C$5,3)=AJ1142,"Gate Wait",IF(ROUND(N(Z1142)/Assumptions!$C$6,3)=AJ1142,"Dock Wait",IF(ROUND(N(AA1142)/Assumptions!$C$7,3)=AJ1142,"Unloading",IF(ROUND(N(AB1142)/Assumptions!$C$8,3)=AJ1142,"Unload-to-QC Wait",IF(ROUND(N(AC1142)/Assumptions!$C$9,3)=AJ1142,"QC",IF(ROUND(N(AD1142)/Assumptions!$C$10,3)=AJ1142,"QC-to-GRN Wait",IF(ROUND(N(AE1142)/Assumptions!$C$11,3)=AJ1142,"GRN Processing",IF(ROUND(N(AF1142)/Assumptions!$C$12,3)=AJ1142,"GRN-to-Putaway Wait",IF(ROUND(N(AG1142)/Assumptions!$C$13,3)=AJ1142,"Putaway","Within SLA")))))))))))</f>
        <v>GRN Processing</v>
      </c>
    </row>
    <row r="1143" customFormat="false" ht="15" hidden="false" customHeight="false" outlineLevel="0" collapsed="false">
      <c r="A1143" s="0" t="s">
        <v>3454</v>
      </c>
      <c r="B1143" s="0" t="s">
        <v>3455</v>
      </c>
      <c r="C1143" s="0" t="s">
        <v>286</v>
      </c>
      <c r="D1143" s="0" t="s">
        <v>119</v>
      </c>
      <c r="E1143" s="0" t="s">
        <v>3456</v>
      </c>
      <c r="F1143" s="0" t="s">
        <v>121</v>
      </c>
      <c r="G1143" s="0" t="s">
        <v>122</v>
      </c>
      <c r="H1143" s="17" t="n">
        <v>46231.6347222222</v>
      </c>
      <c r="I1143" s="17" t="n">
        <v>46231.6534722222</v>
      </c>
      <c r="J1143" s="17" t="n">
        <v>46231.6590277778</v>
      </c>
      <c r="K1143" s="17" t="n">
        <v>46231.6895833333</v>
      </c>
      <c r="L1143" s="17" t="n">
        <v>46231.6993055556</v>
      </c>
      <c r="M1143" s="17" t="n">
        <v>46231.7291666667</v>
      </c>
      <c r="N1143" s="17" t="n">
        <v>46231.7555555556</v>
      </c>
      <c r="O1143" s="17" t="n">
        <v>46231.7902777778</v>
      </c>
      <c r="P1143" s="17" t="n">
        <v>46231.8</v>
      </c>
      <c r="Q1143" s="17" t="n">
        <v>46231.825</v>
      </c>
      <c r="R1143" s="0" t="n">
        <v>242</v>
      </c>
      <c r="S1143" s="0" t="n">
        <v>0</v>
      </c>
      <c r="T1143" s="0" t="n">
        <v>0</v>
      </c>
      <c r="U1143" s="18" t="s">
        <v>130</v>
      </c>
      <c r="V1143" s="18" t="s">
        <v>156</v>
      </c>
      <c r="W1143" s="0" t="str">
        <f aca="false">IF(AND(X1143&gt;=6,X1143&lt;14),"A",IF(AND(X1143&gt;=14,X1143&lt;22),"B","C"))</f>
        <v>B</v>
      </c>
      <c r="X1143" s="18" t="n">
        <f aca="false">HOUR(H1143)</f>
        <v>15</v>
      </c>
      <c r="Y1143" s="18" t="n">
        <f aca="false">ROUND((I1143-H1143)*1440,0)</f>
        <v>27</v>
      </c>
      <c r="Z1143" s="18" t="n">
        <f aca="false">ROUND((J1143-I1143)*1440,0)</f>
        <v>8</v>
      </c>
      <c r="AA1143" s="18" t="n">
        <f aca="false">ROUND((K1143-J1143)*1440,0)</f>
        <v>44</v>
      </c>
      <c r="AB1143" s="18" t="n">
        <f aca="false">ROUND((L1143-K1143)*1440,0)</f>
        <v>14</v>
      </c>
      <c r="AC1143" s="18" t="n">
        <f aca="false">ROUND((M1143-L1143)*1440,0)</f>
        <v>43</v>
      </c>
      <c r="AD1143" s="18" t="n">
        <f aca="false">IF(N1143="","",ROUND((N1143-M1143)*1440,0))</f>
        <v>38</v>
      </c>
      <c r="AE1143" s="18" t="n">
        <f aca="false">IF(O1143="","",ROUND((O1143-N1143)*1440,0))</f>
        <v>50</v>
      </c>
      <c r="AF1143" s="18" t="n">
        <f aca="false">IF(P1143="","",ROUND((P1143-O1143)*1440,0))</f>
        <v>14</v>
      </c>
      <c r="AG1143" s="18" t="n">
        <f aca="false">IF(Q1143="","",ROUND((Q1143-P1143)*1440,0))</f>
        <v>36</v>
      </c>
      <c r="AH1143" s="18" t="n">
        <f aca="false">IF(Q1143="","",ROUND((Q1143-H1143)*1440,0))</f>
        <v>274</v>
      </c>
      <c r="AI1143" s="19" t="n">
        <f aca="false">ROUND(IF(O1143="",Assumptions!$B$25-K1143,O1143-K1143)*24,1)</f>
        <v>2.4</v>
      </c>
      <c r="AJ1143" s="20" t="n">
        <f aca="false">ROUND(MAX(N(Y1143)/Assumptions!$C$5, N(Z1143)/Assumptions!$C$6, N(AA1143)/Assumptions!$C$7, N(AB1143)/Assumptions!$C$8, N(AC1143)/Assumptions!$C$9, N(AD1143)/Assumptions!$C$10, N(AE1143)/Assumptions!$C$11, N(AF1143)/Assumptions!$C$12, N(AG1143)/Assumptions!$C$13),3)</f>
        <v>1.267</v>
      </c>
      <c r="AK1143" s="0" t="str">
        <f aca="false">IF(OR(U1143="Pending",U1143="On Hold"),"Open GRN (awaiting)",IF(AJ1143&lt;=1,"Within SLA",IF(ROUND(N(Y1143)/Assumptions!$C$5,3)=AJ1143,"Gate Wait",IF(ROUND(N(Z1143)/Assumptions!$C$6,3)=AJ1143,"Dock Wait",IF(ROUND(N(AA1143)/Assumptions!$C$7,3)=AJ1143,"Unloading",IF(ROUND(N(AB1143)/Assumptions!$C$8,3)=AJ1143,"Unload-to-QC Wait",IF(ROUND(N(AC1143)/Assumptions!$C$9,3)=AJ1143,"QC",IF(ROUND(N(AD1143)/Assumptions!$C$10,3)=AJ1143,"QC-to-GRN Wait",IF(ROUND(N(AE1143)/Assumptions!$C$11,3)=AJ1143,"GRN Processing",IF(ROUND(N(AF1143)/Assumptions!$C$12,3)=AJ1143,"GRN-to-Putaway Wait",IF(ROUND(N(AG1143)/Assumptions!$C$13,3)=AJ1143,"Putaway","Within SLA")))))))))))</f>
        <v>QC-to-GRN Wait</v>
      </c>
    </row>
    <row r="1144" customFormat="false" ht="15" hidden="false" customHeight="false" outlineLevel="0" collapsed="false">
      <c r="A1144" s="0" t="s">
        <v>3457</v>
      </c>
      <c r="B1144" s="0" t="s">
        <v>3458</v>
      </c>
      <c r="C1144" s="0" t="s">
        <v>153</v>
      </c>
      <c r="D1144" s="0" t="s">
        <v>147</v>
      </c>
      <c r="E1144" s="0" t="s">
        <v>3459</v>
      </c>
      <c r="F1144" s="0" t="s">
        <v>155</v>
      </c>
      <c r="G1144" s="0" t="s">
        <v>150</v>
      </c>
      <c r="H1144" s="17" t="n">
        <v>46231.6423611111</v>
      </c>
      <c r="I1144" s="17" t="n">
        <v>46231.6798611111</v>
      </c>
      <c r="J1144" s="17" t="n">
        <v>46231.6847222222</v>
      </c>
      <c r="K1144" s="17" t="n">
        <v>46231.7416666667</v>
      </c>
      <c r="L1144" s="17" t="n">
        <v>46231.7513888889</v>
      </c>
      <c r="M1144" s="17" t="n">
        <v>46231.7625</v>
      </c>
      <c r="N1144" s="17" t="n">
        <v>46231.8145833333</v>
      </c>
      <c r="O1144" s="17" t="n">
        <v>46231.8347222222</v>
      </c>
      <c r="P1144" s="17" t="n">
        <v>46231.84375</v>
      </c>
      <c r="Q1144" s="17" t="n">
        <v>46231.8611111111</v>
      </c>
      <c r="R1144" s="0" t="n">
        <v>986</v>
      </c>
      <c r="S1144" s="0" t="n">
        <v>0</v>
      </c>
      <c r="T1144" s="0" t="n">
        <v>0</v>
      </c>
      <c r="U1144" s="18" t="s">
        <v>130</v>
      </c>
      <c r="V1144" s="18" t="s">
        <v>156</v>
      </c>
      <c r="W1144" s="0" t="str">
        <f aca="false">IF(AND(X1144&gt;=6,X1144&lt;14),"A",IF(AND(X1144&gt;=14,X1144&lt;22),"B","C"))</f>
        <v>B</v>
      </c>
      <c r="X1144" s="18" t="n">
        <f aca="false">HOUR(H1144)</f>
        <v>15</v>
      </c>
      <c r="Y1144" s="18" t="n">
        <f aca="false">ROUND((I1144-H1144)*1440,0)</f>
        <v>54</v>
      </c>
      <c r="Z1144" s="18" t="n">
        <f aca="false">ROUND((J1144-I1144)*1440,0)</f>
        <v>7</v>
      </c>
      <c r="AA1144" s="18" t="n">
        <f aca="false">ROUND((K1144-J1144)*1440,0)</f>
        <v>82</v>
      </c>
      <c r="AB1144" s="18" t="n">
        <f aca="false">ROUND((L1144-K1144)*1440,0)</f>
        <v>14</v>
      </c>
      <c r="AC1144" s="18" t="n">
        <f aca="false">ROUND((M1144-L1144)*1440,0)</f>
        <v>16</v>
      </c>
      <c r="AD1144" s="18" t="n">
        <f aca="false">IF(N1144="","",ROUND((N1144-M1144)*1440,0))</f>
        <v>75</v>
      </c>
      <c r="AE1144" s="18" t="n">
        <f aca="false">IF(O1144="","",ROUND((O1144-N1144)*1440,0))</f>
        <v>29</v>
      </c>
      <c r="AF1144" s="18" t="n">
        <f aca="false">IF(P1144="","",ROUND((P1144-O1144)*1440,0))</f>
        <v>13</v>
      </c>
      <c r="AG1144" s="18" t="n">
        <f aca="false">IF(Q1144="","",ROUND((Q1144-P1144)*1440,0))</f>
        <v>25</v>
      </c>
      <c r="AH1144" s="18" t="n">
        <f aca="false">IF(Q1144="","",ROUND((Q1144-H1144)*1440,0))</f>
        <v>315</v>
      </c>
      <c r="AI1144" s="19" t="n">
        <f aca="false">ROUND(IF(O1144="",Assumptions!$B$25-K1144,O1144-K1144)*24,1)</f>
        <v>2.2</v>
      </c>
      <c r="AJ1144" s="20" t="n">
        <f aca="false">ROUND(MAX(N(Y1144)/Assumptions!$C$5, N(Z1144)/Assumptions!$C$6, N(AA1144)/Assumptions!$C$7, N(AB1144)/Assumptions!$C$8, N(AC1144)/Assumptions!$C$9, N(AD1144)/Assumptions!$C$10, N(AE1144)/Assumptions!$C$11, N(AF1144)/Assumptions!$C$12, N(AG1144)/Assumptions!$C$13),3)</f>
        <v>2.5</v>
      </c>
      <c r="AK1144" s="0" t="str">
        <f aca="false">IF(OR(U1144="Pending",U1144="On Hold"),"Open GRN (awaiting)",IF(AJ1144&lt;=1,"Within SLA",IF(ROUND(N(Y1144)/Assumptions!$C$5,3)=AJ1144,"Gate Wait",IF(ROUND(N(Z1144)/Assumptions!$C$6,3)=AJ1144,"Dock Wait",IF(ROUND(N(AA1144)/Assumptions!$C$7,3)=AJ1144,"Unloading",IF(ROUND(N(AB1144)/Assumptions!$C$8,3)=AJ1144,"Unload-to-QC Wait",IF(ROUND(N(AC1144)/Assumptions!$C$9,3)=AJ1144,"QC",IF(ROUND(N(AD1144)/Assumptions!$C$10,3)=AJ1144,"QC-to-GRN Wait",IF(ROUND(N(AE1144)/Assumptions!$C$11,3)=AJ1144,"GRN Processing",IF(ROUND(N(AF1144)/Assumptions!$C$12,3)=AJ1144,"GRN-to-Putaway Wait",IF(ROUND(N(AG1144)/Assumptions!$C$13,3)=AJ1144,"Putaway","Within SLA")))))))))))</f>
        <v>QC-to-GRN Wait</v>
      </c>
    </row>
    <row r="1145" customFormat="false" ht="15" hidden="false" customHeight="false" outlineLevel="0" collapsed="false">
      <c r="A1145" s="0" t="s">
        <v>3460</v>
      </c>
      <c r="B1145" s="0" t="s">
        <v>3461</v>
      </c>
      <c r="C1145" s="0" t="s">
        <v>142</v>
      </c>
      <c r="D1145" s="0" t="s">
        <v>135</v>
      </c>
      <c r="E1145" s="0" t="s">
        <v>3462</v>
      </c>
      <c r="F1145" s="0" t="s">
        <v>137</v>
      </c>
      <c r="G1145" s="0" t="s">
        <v>178</v>
      </c>
      <c r="H1145" s="17" t="n">
        <v>46231.6423611111</v>
      </c>
      <c r="I1145" s="17" t="n">
        <v>46231.6506944444</v>
      </c>
      <c r="J1145" s="17" t="n">
        <v>46231.6618055556</v>
      </c>
      <c r="K1145" s="17" t="n">
        <v>46231.725</v>
      </c>
      <c r="L1145" s="17" t="n">
        <v>46231.73125</v>
      </c>
      <c r="M1145" s="17" t="n">
        <v>46231.7479166667</v>
      </c>
      <c r="N1145" s="17" t="n">
        <v>46231.7805555556</v>
      </c>
      <c r="O1145" s="17" t="n">
        <v>46231.8430555556</v>
      </c>
      <c r="P1145" s="17" t="n">
        <v>46231.8493055556</v>
      </c>
      <c r="Q1145" s="17" t="n">
        <v>46231.8680555556</v>
      </c>
      <c r="R1145" s="0" t="n">
        <v>911</v>
      </c>
      <c r="S1145" s="0" t="n">
        <v>0</v>
      </c>
      <c r="T1145" s="0" t="n">
        <v>0</v>
      </c>
      <c r="U1145" s="18" t="s">
        <v>130</v>
      </c>
      <c r="V1145" s="18" t="s">
        <v>156</v>
      </c>
      <c r="W1145" s="0" t="str">
        <f aca="false">IF(AND(X1145&gt;=6,X1145&lt;14),"A",IF(AND(X1145&gt;=14,X1145&lt;22),"B","C"))</f>
        <v>B</v>
      </c>
      <c r="X1145" s="18" t="n">
        <f aca="false">HOUR(H1145)</f>
        <v>15</v>
      </c>
      <c r="Y1145" s="18" t="n">
        <f aca="false">ROUND((I1145-H1145)*1440,0)</f>
        <v>12</v>
      </c>
      <c r="Z1145" s="18" t="n">
        <f aca="false">ROUND((J1145-I1145)*1440,0)</f>
        <v>16</v>
      </c>
      <c r="AA1145" s="18" t="n">
        <f aca="false">ROUND((K1145-J1145)*1440,0)</f>
        <v>91</v>
      </c>
      <c r="AB1145" s="18" t="n">
        <f aca="false">ROUND((L1145-K1145)*1440,0)</f>
        <v>9</v>
      </c>
      <c r="AC1145" s="18" t="n">
        <f aca="false">ROUND((M1145-L1145)*1440,0)</f>
        <v>24</v>
      </c>
      <c r="AD1145" s="18" t="n">
        <f aca="false">IF(N1145="","",ROUND((N1145-M1145)*1440,0))</f>
        <v>47</v>
      </c>
      <c r="AE1145" s="18" t="n">
        <f aca="false">IF(O1145="","",ROUND((O1145-N1145)*1440,0))</f>
        <v>90</v>
      </c>
      <c r="AF1145" s="18" t="n">
        <f aca="false">IF(P1145="","",ROUND((P1145-O1145)*1440,0))</f>
        <v>9</v>
      </c>
      <c r="AG1145" s="18" t="n">
        <f aca="false">IF(Q1145="","",ROUND((Q1145-P1145)*1440,0))</f>
        <v>27</v>
      </c>
      <c r="AH1145" s="18" t="n">
        <f aca="false">IF(Q1145="","",ROUND((Q1145-H1145)*1440,0))</f>
        <v>325</v>
      </c>
      <c r="AI1145" s="19" t="n">
        <f aca="false">ROUND(IF(O1145="",Assumptions!$B$25-K1145,O1145-K1145)*24,1)</f>
        <v>2.8</v>
      </c>
      <c r="AJ1145" s="20" t="n">
        <f aca="false">ROUND(MAX(N(Y1145)/Assumptions!$C$5, N(Z1145)/Assumptions!$C$6, N(AA1145)/Assumptions!$C$7, N(AB1145)/Assumptions!$C$8, N(AC1145)/Assumptions!$C$9, N(AD1145)/Assumptions!$C$10, N(AE1145)/Assumptions!$C$11, N(AF1145)/Assumptions!$C$12, N(AG1145)/Assumptions!$C$13),3)</f>
        <v>2</v>
      </c>
      <c r="AK1145" s="0" t="str">
        <f aca="false">IF(OR(U1145="Pending",U1145="On Hold"),"Open GRN (awaiting)",IF(AJ1145&lt;=1,"Within SLA",IF(ROUND(N(Y1145)/Assumptions!$C$5,3)=AJ1145,"Gate Wait",IF(ROUND(N(Z1145)/Assumptions!$C$6,3)=AJ1145,"Dock Wait",IF(ROUND(N(AA1145)/Assumptions!$C$7,3)=AJ1145,"Unloading",IF(ROUND(N(AB1145)/Assumptions!$C$8,3)=AJ1145,"Unload-to-QC Wait",IF(ROUND(N(AC1145)/Assumptions!$C$9,3)=AJ1145,"QC",IF(ROUND(N(AD1145)/Assumptions!$C$10,3)=AJ1145,"QC-to-GRN Wait",IF(ROUND(N(AE1145)/Assumptions!$C$11,3)=AJ1145,"GRN Processing",IF(ROUND(N(AF1145)/Assumptions!$C$12,3)=AJ1145,"GRN-to-Putaway Wait",IF(ROUND(N(AG1145)/Assumptions!$C$13,3)=AJ1145,"Putaway","Within SLA")))))))))))</f>
        <v>GRN Processing</v>
      </c>
    </row>
    <row r="1146" customFormat="false" ht="15" hidden="false" customHeight="false" outlineLevel="0" collapsed="false">
      <c r="A1146" s="0" t="s">
        <v>3463</v>
      </c>
      <c r="B1146" s="0" t="s">
        <v>3464</v>
      </c>
      <c r="C1146" s="0" t="s">
        <v>252</v>
      </c>
      <c r="D1146" s="0" t="s">
        <v>119</v>
      </c>
      <c r="E1146" s="0" t="s">
        <v>3465</v>
      </c>
      <c r="F1146" s="0" t="s">
        <v>155</v>
      </c>
      <c r="G1146" s="0" t="s">
        <v>122</v>
      </c>
      <c r="H1146" s="17" t="n">
        <v>46231.6604166667</v>
      </c>
      <c r="I1146" s="17" t="n">
        <v>46231.6729166667</v>
      </c>
      <c r="J1146" s="17" t="n">
        <v>46231.6854166667</v>
      </c>
      <c r="K1146" s="17" t="n">
        <v>46231.7229166667</v>
      </c>
      <c r="L1146" s="17" t="n">
        <v>46231.7284722222</v>
      </c>
      <c r="M1146" s="17" t="n">
        <v>46231.7618055556</v>
      </c>
      <c r="N1146" s="17" t="n">
        <v>46231.79375</v>
      </c>
      <c r="O1146" s="17" t="n">
        <v>46231.8944444444</v>
      </c>
      <c r="P1146" s="17" t="n">
        <v>46231.9006944444</v>
      </c>
      <c r="Q1146" s="17" t="n">
        <v>46231.9222222222</v>
      </c>
      <c r="R1146" s="0" t="n">
        <v>616</v>
      </c>
      <c r="S1146" s="0" t="n">
        <v>0</v>
      </c>
      <c r="T1146" s="0" t="n">
        <v>21</v>
      </c>
      <c r="U1146" s="18" t="s">
        <v>123</v>
      </c>
      <c r="V1146" s="18" t="s">
        <v>156</v>
      </c>
      <c r="W1146" s="0" t="str">
        <f aca="false">IF(AND(X1146&gt;=6,X1146&lt;14),"A",IF(AND(X1146&gt;=14,X1146&lt;22),"B","C"))</f>
        <v>B</v>
      </c>
      <c r="X1146" s="18" t="n">
        <f aca="false">HOUR(H1146)</f>
        <v>15</v>
      </c>
      <c r="Y1146" s="18" t="n">
        <f aca="false">ROUND((I1146-H1146)*1440,0)</f>
        <v>18</v>
      </c>
      <c r="Z1146" s="18" t="n">
        <f aca="false">ROUND((J1146-I1146)*1440,0)</f>
        <v>18</v>
      </c>
      <c r="AA1146" s="18" t="n">
        <f aca="false">ROUND((K1146-J1146)*1440,0)</f>
        <v>54</v>
      </c>
      <c r="AB1146" s="18" t="n">
        <f aca="false">ROUND((L1146-K1146)*1440,0)</f>
        <v>8</v>
      </c>
      <c r="AC1146" s="18" t="n">
        <f aca="false">ROUND((M1146-L1146)*1440,0)</f>
        <v>48</v>
      </c>
      <c r="AD1146" s="18" t="n">
        <f aca="false">IF(N1146="","",ROUND((N1146-M1146)*1440,0))</f>
        <v>46</v>
      </c>
      <c r="AE1146" s="18" t="n">
        <f aca="false">IF(O1146="","",ROUND((O1146-N1146)*1440,0))</f>
        <v>145</v>
      </c>
      <c r="AF1146" s="18" t="n">
        <f aca="false">IF(P1146="","",ROUND((P1146-O1146)*1440,0))</f>
        <v>9</v>
      </c>
      <c r="AG1146" s="18" t="n">
        <f aca="false">IF(Q1146="","",ROUND((Q1146-P1146)*1440,0))</f>
        <v>31</v>
      </c>
      <c r="AH1146" s="18" t="n">
        <f aca="false">IF(Q1146="","",ROUND((Q1146-H1146)*1440,0))</f>
        <v>377</v>
      </c>
      <c r="AI1146" s="19" t="n">
        <f aca="false">ROUND(IF(O1146="",Assumptions!$B$25-K1146,O1146-K1146)*24,1)</f>
        <v>4.1</v>
      </c>
      <c r="AJ1146" s="20" t="n">
        <f aca="false">ROUND(MAX(N(Y1146)/Assumptions!$C$5, N(Z1146)/Assumptions!$C$6, N(AA1146)/Assumptions!$C$7, N(AB1146)/Assumptions!$C$8, N(AC1146)/Assumptions!$C$9, N(AD1146)/Assumptions!$C$10, N(AE1146)/Assumptions!$C$11, N(AF1146)/Assumptions!$C$12, N(AG1146)/Assumptions!$C$13),3)</f>
        <v>3.222</v>
      </c>
      <c r="AK1146" s="0" t="str">
        <f aca="false">IF(OR(U1146="Pending",U1146="On Hold"),"Open GRN (awaiting)",IF(AJ1146&lt;=1,"Within SLA",IF(ROUND(N(Y1146)/Assumptions!$C$5,3)=AJ1146,"Gate Wait",IF(ROUND(N(Z1146)/Assumptions!$C$6,3)=AJ1146,"Dock Wait",IF(ROUND(N(AA1146)/Assumptions!$C$7,3)=AJ1146,"Unloading",IF(ROUND(N(AB1146)/Assumptions!$C$8,3)=AJ1146,"Unload-to-QC Wait",IF(ROUND(N(AC1146)/Assumptions!$C$9,3)=AJ1146,"QC",IF(ROUND(N(AD1146)/Assumptions!$C$10,3)=AJ1146,"QC-to-GRN Wait",IF(ROUND(N(AE1146)/Assumptions!$C$11,3)=AJ1146,"GRN Processing",IF(ROUND(N(AF1146)/Assumptions!$C$12,3)=AJ1146,"GRN-to-Putaway Wait",IF(ROUND(N(AG1146)/Assumptions!$C$13,3)=AJ1146,"Putaway","Within SLA")))))))))))</f>
        <v>GRN Processing</v>
      </c>
    </row>
    <row r="1147" customFormat="false" ht="15" hidden="false" customHeight="false" outlineLevel="0" collapsed="false">
      <c r="A1147" s="0" t="s">
        <v>3466</v>
      </c>
      <c r="B1147" s="0" t="s">
        <v>3467</v>
      </c>
      <c r="C1147" s="0" t="s">
        <v>286</v>
      </c>
      <c r="D1147" s="0" t="s">
        <v>135</v>
      </c>
      <c r="E1147" s="0" t="s">
        <v>3468</v>
      </c>
      <c r="F1147" s="0" t="s">
        <v>121</v>
      </c>
      <c r="G1147" s="0" t="s">
        <v>178</v>
      </c>
      <c r="H1147" s="17" t="n">
        <v>46231.6854166667</v>
      </c>
      <c r="I1147" s="17" t="n">
        <v>46231.6930555556</v>
      </c>
      <c r="J1147" s="17" t="n">
        <v>46231.6979166667</v>
      </c>
      <c r="K1147" s="17" t="n">
        <v>46231.7465277778</v>
      </c>
      <c r="L1147" s="17" t="n">
        <v>46231.7506944445</v>
      </c>
      <c r="M1147" s="17" t="n">
        <v>46231.7659722222</v>
      </c>
      <c r="N1147" s="17" t="n">
        <v>46231.8472222222</v>
      </c>
      <c r="O1147" s="17" t="n">
        <v>46231.9763888889</v>
      </c>
      <c r="P1147" s="17" t="n">
        <v>46231.9909722222</v>
      </c>
      <c r="Q1147" s="17" t="n">
        <v>46232.0131944444</v>
      </c>
      <c r="R1147" s="0" t="n">
        <v>330</v>
      </c>
      <c r="S1147" s="0" t="n">
        <v>0</v>
      </c>
      <c r="T1147" s="0" t="n">
        <v>0</v>
      </c>
      <c r="U1147" s="18" t="s">
        <v>130</v>
      </c>
      <c r="V1147" s="18" t="s">
        <v>156</v>
      </c>
      <c r="W1147" s="0" t="str">
        <f aca="false">IF(AND(X1147&gt;=6,X1147&lt;14),"A",IF(AND(X1147&gt;=14,X1147&lt;22),"B","C"))</f>
        <v>B</v>
      </c>
      <c r="X1147" s="18" t="n">
        <f aca="false">HOUR(H1147)</f>
        <v>16</v>
      </c>
      <c r="Y1147" s="18" t="n">
        <f aca="false">ROUND((I1147-H1147)*1440,0)</f>
        <v>11</v>
      </c>
      <c r="Z1147" s="18" t="n">
        <f aca="false">ROUND((J1147-I1147)*1440,0)</f>
        <v>7</v>
      </c>
      <c r="AA1147" s="18" t="n">
        <f aca="false">ROUND((K1147-J1147)*1440,0)</f>
        <v>70</v>
      </c>
      <c r="AB1147" s="18" t="n">
        <f aca="false">ROUND((L1147-K1147)*1440,0)</f>
        <v>6</v>
      </c>
      <c r="AC1147" s="18" t="n">
        <f aca="false">ROUND((M1147-L1147)*1440,0)</f>
        <v>22</v>
      </c>
      <c r="AD1147" s="18" t="n">
        <f aca="false">IF(N1147="","",ROUND((N1147-M1147)*1440,0))</f>
        <v>117</v>
      </c>
      <c r="AE1147" s="18" t="n">
        <f aca="false">IF(O1147="","",ROUND((O1147-N1147)*1440,0))</f>
        <v>186</v>
      </c>
      <c r="AF1147" s="18" t="n">
        <f aca="false">IF(P1147="","",ROUND((P1147-O1147)*1440,0))</f>
        <v>21</v>
      </c>
      <c r="AG1147" s="18" t="n">
        <f aca="false">IF(Q1147="","",ROUND((Q1147-P1147)*1440,0))</f>
        <v>32</v>
      </c>
      <c r="AH1147" s="18" t="n">
        <f aca="false">IF(Q1147="","",ROUND((Q1147-H1147)*1440,0))</f>
        <v>472</v>
      </c>
      <c r="AI1147" s="19" t="n">
        <f aca="false">ROUND(IF(O1147="",Assumptions!$B$25-K1147,O1147-K1147)*24,1)</f>
        <v>5.5</v>
      </c>
      <c r="AJ1147" s="20" t="n">
        <f aca="false">ROUND(MAX(N(Y1147)/Assumptions!$C$5, N(Z1147)/Assumptions!$C$6, N(AA1147)/Assumptions!$C$7, N(AB1147)/Assumptions!$C$8, N(AC1147)/Assumptions!$C$9, N(AD1147)/Assumptions!$C$10, N(AE1147)/Assumptions!$C$11, N(AF1147)/Assumptions!$C$12, N(AG1147)/Assumptions!$C$13),3)</f>
        <v>4.133</v>
      </c>
      <c r="AK1147" s="0" t="str">
        <f aca="false">IF(OR(U1147="Pending",U1147="On Hold"),"Open GRN (awaiting)",IF(AJ1147&lt;=1,"Within SLA",IF(ROUND(N(Y1147)/Assumptions!$C$5,3)=AJ1147,"Gate Wait",IF(ROUND(N(Z1147)/Assumptions!$C$6,3)=AJ1147,"Dock Wait",IF(ROUND(N(AA1147)/Assumptions!$C$7,3)=AJ1147,"Unloading",IF(ROUND(N(AB1147)/Assumptions!$C$8,3)=AJ1147,"Unload-to-QC Wait",IF(ROUND(N(AC1147)/Assumptions!$C$9,3)=AJ1147,"QC",IF(ROUND(N(AD1147)/Assumptions!$C$10,3)=AJ1147,"QC-to-GRN Wait",IF(ROUND(N(AE1147)/Assumptions!$C$11,3)=AJ1147,"GRN Processing",IF(ROUND(N(AF1147)/Assumptions!$C$12,3)=AJ1147,"GRN-to-Putaway Wait",IF(ROUND(N(AG1147)/Assumptions!$C$13,3)=AJ1147,"Putaway","Within SLA")))))))))))</f>
        <v>GRN Processing</v>
      </c>
    </row>
    <row r="1148" customFormat="false" ht="15" hidden="false" customHeight="false" outlineLevel="0" collapsed="false">
      <c r="A1148" s="0" t="s">
        <v>3469</v>
      </c>
      <c r="B1148" s="0" t="s">
        <v>3470</v>
      </c>
      <c r="C1148" s="0" t="s">
        <v>175</v>
      </c>
      <c r="D1148" s="0" t="s">
        <v>147</v>
      </c>
      <c r="E1148" s="0" t="s">
        <v>3471</v>
      </c>
      <c r="F1148" s="0" t="s">
        <v>177</v>
      </c>
      <c r="G1148" s="0" t="s">
        <v>150</v>
      </c>
      <c r="H1148" s="17" t="n">
        <v>46231.6881944445</v>
      </c>
      <c r="I1148" s="17" t="n">
        <v>46231.7222222222</v>
      </c>
      <c r="J1148" s="17" t="n">
        <v>46231.7284722222</v>
      </c>
      <c r="K1148" s="17" t="n">
        <v>46231.7576388889</v>
      </c>
      <c r="L1148" s="17" t="n">
        <v>46231.76875</v>
      </c>
      <c r="M1148" s="17" t="n">
        <v>46231.7902777778</v>
      </c>
      <c r="N1148" s="17" t="n">
        <v>46231.8055555556</v>
      </c>
      <c r="O1148" s="17" t="n">
        <v>46231.83125</v>
      </c>
      <c r="P1148" s="17" t="n">
        <v>46231.8569444444</v>
      </c>
      <c r="Q1148" s="17" t="n">
        <v>46231.8965277778</v>
      </c>
      <c r="R1148" s="0" t="n">
        <v>1000</v>
      </c>
      <c r="S1148" s="0" t="n">
        <v>0</v>
      </c>
      <c r="T1148" s="0" t="n">
        <v>0</v>
      </c>
      <c r="U1148" s="18" t="s">
        <v>130</v>
      </c>
      <c r="V1148" s="18" t="s">
        <v>144</v>
      </c>
      <c r="W1148" s="0" t="str">
        <f aca="false">IF(AND(X1148&gt;=6,X1148&lt;14),"A",IF(AND(X1148&gt;=14,X1148&lt;22),"B","C"))</f>
        <v>B</v>
      </c>
      <c r="X1148" s="18" t="n">
        <f aca="false">HOUR(H1148)</f>
        <v>16</v>
      </c>
      <c r="Y1148" s="18" t="n">
        <f aca="false">ROUND((I1148-H1148)*1440,0)</f>
        <v>49</v>
      </c>
      <c r="Z1148" s="18" t="n">
        <f aca="false">ROUND((J1148-I1148)*1440,0)</f>
        <v>9</v>
      </c>
      <c r="AA1148" s="18" t="n">
        <f aca="false">ROUND((K1148-J1148)*1440,0)</f>
        <v>42</v>
      </c>
      <c r="AB1148" s="18" t="n">
        <f aca="false">ROUND((L1148-K1148)*1440,0)</f>
        <v>16</v>
      </c>
      <c r="AC1148" s="18" t="n">
        <f aca="false">ROUND((M1148-L1148)*1440,0)</f>
        <v>31</v>
      </c>
      <c r="AD1148" s="18" t="n">
        <f aca="false">IF(N1148="","",ROUND((N1148-M1148)*1440,0))</f>
        <v>22</v>
      </c>
      <c r="AE1148" s="18" t="n">
        <f aca="false">IF(O1148="","",ROUND((O1148-N1148)*1440,0))</f>
        <v>37</v>
      </c>
      <c r="AF1148" s="18" t="n">
        <f aca="false">IF(P1148="","",ROUND((P1148-O1148)*1440,0))</f>
        <v>37</v>
      </c>
      <c r="AG1148" s="18" t="n">
        <f aca="false">IF(Q1148="","",ROUND((Q1148-P1148)*1440,0))</f>
        <v>57</v>
      </c>
      <c r="AH1148" s="18" t="n">
        <f aca="false">IF(Q1148="","",ROUND((Q1148-H1148)*1440,0))</f>
        <v>300</v>
      </c>
      <c r="AI1148" s="19" t="n">
        <f aca="false">ROUND(IF(O1148="",Assumptions!$B$25-K1148,O1148-K1148)*24,1)</f>
        <v>1.8</v>
      </c>
      <c r="AJ1148" s="20" t="n">
        <f aca="false">ROUND(MAX(N(Y1148)/Assumptions!$C$5, N(Z1148)/Assumptions!$C$6, N(AA1148)/Assumptions!$C$7, N(AB1148)/Assumptions!$C$8, N(AC1148)/Assumptions!$C$9, N(AD1148)/Assumptions!$C$10, N(AE1148)/Assumptions!$C$11, N(AF1148)/Assumptions!$C$12, N(AG1148)/Assumptions!$C$13),3)</f>
        <v>1.85</v>
      </c>
      <c r="AK1148" s="0" t="str">
        <f aca="false">IF(OR(U1148="Pending",U1148="On Hold"),"Open GRN (awaiting)",IF(AJ1148&lt;=1,"Within SLA",IF(ROUND(N(Y1148)/Assumptions!$C$5,3)=AJ1148,"Gate Wait",IF(ROUND(N(Z1148)/Assumptions!$C$6,3)=AJ1148,"Dock Wait",IF(ROUND(N(AA1148)/Assumptions!$C$7,3)=AJ1148,"Unloading",IF(ROUND(N(AB1148)/Assumptions!$C$8,3)=AJ1148,"Unload-to-QC Wait",IF(ROUND(N(AC1148)/Assumptions!$C$9,3)=AJ1148,"QC",IF(ROUND(N(AD1148)/Assumptions!$C$10,3)=AJ1148,"QC-to-GRN Wait",IF(ROUND(N(AE1148)/Assumptions!$C$11,3)=AJ1148,"GRN Processing",IF(ROUND(N(AF1148)/Assumptions!$C$12,3)=AJ1148,"GRN-to-Putaway Wait",IF(ROUND(N(AG1148)/Assumptions!$C$13,3)=AJ1148,"Putaway","Within SLA")))))))))))</f>
        <v>GRN-to-Putaway Wait</v>
      </c>
    </row>
    <row r="1149" customFormat="false" ht="15" hidden="false" customHeight="false" outlineLevel="0" collapsed="false">
      <c r="A1149" s="0" t="s">
        <v>3472</v>
      </c>
      <c r="B1149" s="0" t="s">
        <v>3473</v>
      </c>
      <c r="C1149" s="0" t="s">
        <v>286</v>
      </c>
      <c r="D1149" s="0" t="s">
        <v>135</v>
      </c>
      <c r="E1149" s="0" t="s">
        <v>3474</v>
      </c>
      <c r="F1149" s="0" t="s">
        <v>121</v>
      </c>
      <c r="G1149" s="0" t="s">
        <v>138</v>
      </c>
      <c r="H1149" s="17" t="n">
        <v>46231.6965277778</v>
      </c>
      <c r="I1149" s="17" t="n">
        <v>46231.7590277778</v>
      </c>
      <c r="J1149" s="17" t="n">
        <v>46231.7694444444</v>
      </c>
      <c r="K1149" s="17" t="n">
        <v>46231.7909722222</v>
      </c>
      <c r="L1149" s="17" t="n">
        <v>46231.7951388889</v>
      </c>
      <c r="M1149" s="17" t="n">
        <v>46231.8201388889</v>
      </c>
      <c r="N1149" s="17" t="n">
        <v>46231.9333333333</v>
      </c>
      <c r="O1149" s="17" t="n">
        <v>46231.9451388889</v>
      </c>
      <c r="P1149" s="17" t="n">
        <v>46231.9569444444</v>
      </c>
      <c r="Q1149" s="17" t="n">
        <v>46231.9625</v>
      </c>
      <c r="R1149" s="0" t="n">
        <v>355</v>
      </c>
      <c r="S1149" s="0" t="n">
        <v>0</v>
      </c>
      <c r="T1149" s="0" t="n">
        <v>0</v>
      </c>
      <c r="U1149" s="18" t="s">
        <v>130</v>
      </c>
      <c r="V1149" s="18" t="s">
        <v>156</v>
      </c>
      <c r="W1149" s="0" t="str">
        <f aca="false">IF(AND(X1149&gt;=6,X1149&lt;14),"A",IF(AND(X1149&gt;=14,X1149&lt;22),"B","C"))</f>
        <v>B</v>
      </c>
      <c r="X1149" s="18" t="n">
        <f aca="false">HOUR(H1149)</f>
        <v>16</v>
      </c>
      <c r="Y1149" s="18" t="n">
        <f aca="false">ROUND((I1149-H1149)*1440,0)</f>
        <v>90</v>
      </c>
      <c r="Z1149" s="18" t="n">
        <f aca="false">ROUND((J1149-I1149)*1440,0)</f>
        <v>15</v>
      </c>
      <c r="AA1149" s="18" t="n">
        <f aca="false">ROUND((K1149-J1149)*1440,0)</f>
        <v>31</v>
      </c>
      <c r="AB1149" s="18" t="n">
        <f aca="false">ROUND((L1149-K1149)*1440,0)</f>
        <v>6</v>
      </c>
      <c r="AC1149" s="18" t="n">
        <f aca="false">ROUND((M1149-L1149)*1440,0)</f>
        <v>36</v>
      </c>
      <c r="AD1149" s="18" t="n">
        <f aca="false">IF(N1149="","",ROUND((N1149-M1149)*1440,0))</f>
        <v>163</v>
      </c>
      <c r="AE1149" s="18" t="n">
        <f aca="false">IF(O1149="","",ROUND((O1149-N1149)*1440,0))</f>
        <v>17</v>
      </c>
      <c r="AF1149" s="18" t="n">
        <f aca="false">IF(P1149="","",ROUND((P1149-O1149)*1440,0))</f>
        <v>17</v>
      </c>
      <c r="AG1149" s="18" t="n">
        <f aca="false">IF(Q1149="","",ROUND((Q1149-P1149)*1440,0))</f>
        <v>8</v>
      </c>
      <c r="AH1149" s="18" t="n">
        <f aca="false">IF(Q1149="","",ROUND((Q1149-H1149)*1440,0))</f>
        <v>383</v>
      </c>
      <c r="AI1149" s="19" t="n">
        <f aca="false">ROUND(IF(O1149="",Assumptions!$B$25-K1149,O1149-K1149)*24,1)</f>
        <v>3.7</v>
      </c>
      <c r="AJ1149" s="20" t="n">
        <f aca="false">ROUND(MAX(N(Y1149)/Assumptions!$C$5, N(Z1149)/Assumptions!$C$6, N(AA1149)/Assumptions!$C$7, N(AB1149)/Assumptions!$C$8, N(AC1149)/Assumptions!$C$9, N(AD1149)/Assumptions!$C$10, N(AE1149)/Assumptions!$C$11, N(AF1149)/Assumptions!$C$12, N(AG1149)/Assumptions!$C$13),3)</f>
        <v>5.433</v>
      </c>
      <c r="AK1149" s="0" t="str">
        <f aca="false">IF(OR(U1149="Pending",U1149="On Hold"),"Open GRN (awaiting)",IF(AJ1149&lt;=1,"Within SLA",IF(ROUND(N(Y1149)/Assumptions!$C$5,3)=AJ1149,"Gate Wait",IF(ROUND(N(Z1149)/Assumptions!$C$6,3)=AJ1149,"Dock Wait",IF(ROUND(N(AA1149)/Assumptions!$C$7,3)=AJ1149,"Unloading",IF(ROUND(N(AB1149)/Assumptions!$C$8,3)=AJ1149,"Unload-to-QC Wait",IF(ROUND(N(AC1149)/Assumptions!$C$9,3)=AJ1149,"QC",IF(ROUND(N(AD1149)/Assumptions!$C$10,3)=AJ1149,"QC-to-GRN Wait",IF(ROUND(N(AE1149)/Assumptions!$C$11,3)=AJ1149,"GRN Processing",IF(ROUND(N(AF1149)/Assumptions!$C$12,3)=AJ1149,"GRN-to-Putaway Wait",IF(ROUND(N(AG1149)/Assumptions!$C$13,3)=AJ1149,"Putaway","Within SLA")))))))))))</f>
        <v>QC-to-GRN Wait</v>
      </c>
    </row>
    <row r="1150" customFormat="false" ht="15" hidden="false" customHeight="false" outlineLevel="0" collapsed="false">
      <c r="A1150" s="0" t="s">
        <v>3475</v>
      </c>
      <c r="B1150" s="0" t="s">
        <v>3476</v>
      </c>
      <c r="C1150" s="0" t="s">
        <v>142</v>
      </c>
      <c r="D1150" s="0" t="s">
        <v>119</v>
      </c>
      <c r="E1150" s="0" t="s">
        <v>3477</v>
      </c>
      <c r="F1150" s="0" t="s">
        <v>137</v>
      </c>
      <c r="G1150" s="0" t="s">
        <v>122</v>
      </c>
      <c r="H1150" s="17" t="n">
        <v>46231.6965277778</v>
      </c>
      <c r="I1150" s="17" t="n">
        <v>46231.7180555556</v>
      </c>
      <c r="J1150" s="17" t="n">
        <v>46231.7222222222</v>
      </c>
      <c r="K1150" s="17" t="n">
        <v>46231.7520833333</v>
      </c>
      <c r="L1150" s="17" t="n">
        <v>46231.7576388889</v>
      </c>
      <c r="M1150" s="17" t="n">
        <v>46231.7763888889</v>
      </c>
      <c r="N1150" s="17" t="n">
        <v>46232.0576388889</v>
      </c>
      <c r="O1150" s="17" t="n">
        <v>46232.0909722222</v>
      </c>
      <c r="P1150" s="17" t="n">
        <v>46232.1055555556</v>
      </c>
      <c r="Q1150" s="17" t="n">
        <v>46232.1180555556</v>
      </c>
      <c r="R1150" s="0" t="n">
        <v>487</v>
      </c>
      <c r="S1150" s="0" t="n">
        <v>0</v>
      </c>
      <c r="T1150" s="0" t="n">
        <v>0</v>
      </c>
      <c r="U1150" s="18" t="s">
        <v>130</v>
      </c>
      <c r="V1150" s="18" t="s">
        <v>131</v>
      </c>
      <c r="W1150" s="0" t="str">
        <f aca="false">IF(AND(X1150&gt;=6,X1150&lt;14),"A",IF(AND(X1150&gt;=14,X1150&lt;22),"B","C"))</f>
        <v>B</v>
      </c>
      <c r="X1150" s="18" t="n">
        <f aca="false">HOUR(H1150)</f>
        <v>16</v>
      </c>
      <c r="Y1150" s="18" t="n">
        <f aca="false">ROUND((I1150-H1150)*1440,0)</f>
        <v>31</v>
      </c>
      <c r="Z1150" s="18" t="n">
        <f aca="false">ROUND((J1150-I1150)*1440,0)</f>
        <v>6</v>
      </c>
      <c r="AA1150" s="18" t="n">
        <f aca="false">ROUND((K1150-J1150)*1440,0)</f>
        <v>43</v>
      </c>
      <c r="AB1150" s="18" t="n">
        <f aca="false">ROUND((L1150-K1150)*1440,0)</f>
        <v>8</v>
      </c>
      <c r="AC1150" s="18" t="n">
        <f aca="false">ROUND((M1150-L1150)*1440,0)</f>
        <v>27</v>
      </c>
      <c r="AD1150" s="18" t="n">
        <f aca="false">IF(N1150="","",ROUND((N1150-M1150)*1440,0))</f>
        <v>405</v>
      </c>
      <c r="AE1150" s="18" t="n">
        <f aca="false">IF(O1150="","",ROUND((O1150-N1150)*1440,0))</f>
        <v>48</v>
      </c>
      <c r="AF1150" s="18" t="n">
        <f aca="false">IF(P1150="","",ROUND((P1150-O1150)*1440,0))</f>
        <v>21</v>
      </c>
      <c r="AG1150" s="18" t="n">
        <f aca="false">IF(Q1150="","",ROUND((Q1150-P1150)*1440,0))</f>
        <v>18</v>
      </c>
      <c r="AH1150" s="18" t="n">
        <f aca="false">IF(Q1150="","",ROUND((Q1150-H1150)*1440,0))</f>
        <v>607</v>
      </c>
      <c r="AI1150" s="19" t="n">
        <f aca="false">ROUND(IF(O1150="",Assumptions!$B$25-K1150,O1150-K1150)*24,1)</f>
        <v>8.1</v>
      </c>
      <c r="AJ1150" s="20" t="n">
        <f aca="false">ROUND(MAX(N(Y1150)/Assumptions!$C$5, N(Z1150)/Assumptions!$C$6, N(AA1150)/Assumptions!$C$7, N(AB1150)/Assumptions!$C$8, N(AC1150)/Assumptions!$C$9, N(AD1150)/Assumptions!$C$10, N(AE1150)/Assumptions!$C$11, N(AF1150)/Assumptions!$C$12, N(AG1150)/Assumptions!$C$13),3)</f>
        <v>13.5</v>
      </c>
      <c r="AK1150" s="0" t="str">
        <f aca="false">IF(OR(U1150="Pending",U1150="On Hold"),"Open GRN (awaiting)",IF(AJ1150&lt;=1,"Within SLA",IF(ROUND(N(Y1150)/Assumptions!$C$5,3)=AJ1150,"Gate Wait",IF(ROUND(N(Z1150)/Assumptions!$C$6,3)=AJ1150,"Dock Wait",IF(ROUND(N(AA1150)/Assumptions!$C$7,3)=AJ1150,"Unloading",IF(ROUND(N(AB1150)/Assumptions!$C$8,3)=AJ1150,"Unload-to-QC Wait",IF(ROUND(N(AC1150)/Assumptions!$C$9,3)=AJ1150,"QC",IF(ROUND(N(AD1150)/Assumptions!$C$10,3)=AJ1150,"QC-to-GRN Wait",IF(ROUND(N(AE1150)/Assumptions!$C$11,3)=AJ1150,"GRN Processing",IF(ROUND(N(AF1150)/Assumptions!$C$12,3)=AJ1150,"GRN-to-Putaway Wait",IF(ROUND(N(AG1150)/Assumptions!$C$13,3)=AJ1150,"Putaway","Within SLA")))))))))))</f>
        <v>QC-to-GRN Wait</v>
      </c>
    </row>
    <row r="1151" customFormat="false" ht="15" hidden="false" customHeight="false" outlineLevel="0" collapsed="false">
      <c r="A1151" s="0" t="s">
        <v>3478</v>
      </c>
      <c r="B1151" s="0" t="s">
        <v>3479</v>
      </c>
      <c r="C1151" s="0" t="s">
        <v>159</v>
      </c>
      <c r="D1151" s="0" t="s">
        <v>147</v>
      </c>
      <c r="E1151" s="0" t="s">
        <v>3480</v>
      </c>
      <c r="F1151" s="0" t="s">
        <v>155</v>
      </c>
      <c r="G1151" s="0" t="s">
        <v>167</v>
      </c>
      <c r="H1151" s="17" t="n">
        <v>46231.7020833333</v>
      </c>
      <c r="I1151" s="17" t="n">
        <v>46231.7361111111</v>
      </c>
      <c r="J1151" s="17" t="n">
        <v>46231.7409722222</v>
      </c>
      <c r="K1151" s="17" t="n">
        <v>46231.7625</v>
      </c>
      <c r="L1151" s="17" t="n">
        <v>46231.7694444444</v>
      </c>
      <c r="M1151" s="17" t="n">
        <v>46231.8236111111</v>
      </c>
      <c r="N1151" s="17" t="n">
        <v>46231.8430555556</v>
      </c>
      <c r="O1151" s="17" t="n">
        <v>46231.8756944445</v>
      </c>
      <c r="P1151" s="17" t="n">
        <v>46231.8861111111</v>
      </c>
      <c r="Q1151" s="17" t="n">
        <v>46231.9048611111</v>
      </c>
      <c r="R1151" s="0" t="n">
        <v>155</v>
      </c>
      <c r="S1151" s="0" t="n">
        <v>0</v>
      </c>
      <c r="T1151" s="0" t="n">
        <v>3</v>
      </c>
      <c r="U1151" s="18" t="s">
        <v>123</v>
      </c>
      <c r="V1151" s="18" t="s">
        <v>82</v>
      </c>
      <c r="W1151" s="0" t="str">
        <f aca="false">IF(AND(X1151&gt;=6,X1151&lt;14),"A",IF(AND(X1151&gt;=14,X1151&lt;22),"B","C"))</f>
        <v>B</v>
      </c>
      <c r="X1151" s="18" t="n">
        <f aca="false">HOUR(H1151)</f>
        <v>16</v>
      </c>
      <c r="Y1151" s="18" t="n">
        <f aca="false">ROUND((I1151-H1151)*1440,0)</f>
        <v>49</v>
      </c>
      <c r="Z1151" s="18" t="n">
        <f aca="false">ROUND((J1151-I1151)*1440,0)</f>
        <v>7</v>
      </c>
      <c r="AA1151" s="18" t="n">
        <f aca="false">ROUND((K1151-J1151)*1440,0)</f>
        <v>31</v>
      </c>
      <c r="AB1151" s="18" t="n">
        <f aca="false">ROUND((L1151-K1151)*1440,0)</f>
        <v>10</v>
      </c>
      <c r="AC1151" s="18" t="n">
        <f aca="false">ROUND((M1151-L1151)*1440,0)</f>
        <v>78</v>
      </c>
      <c r="AD1151" s="18" t="n">
        <f aca="false">IF(N1151="","",ROUND((N1151-M1151)*1440,0))</f>
        <v>28</v>
      </c>
      <c r="AE1151" s="18" t="n">
        <f aca="false">IF(O1151="","",ROUND((O1151-N1151)*1440,0))</f>
        <v>47</v>
      </c>
      <c r="AF1151" s="18" t="n">
        <f aca="false">IF(P1151="","",ROUND((P1151-O1151)*1440,0))</f>
        <v>15</v>
      </c>
      <c r="AG1151" s="18" t="n">
        <f aca="false">IF(Q1151="","",ROUND((Q1151-P1151)*1440,0))</f>
        <v>27</v>
      </c>
      <c r="AH1151" s="18" t="n">
        <f aca="false">IF(Q1151="","",ROUND((Q1151-H1151)*1440,0))</f>
        <v>292</v>
      </c>
      <c r="AI1151" s="19" t="n">
        <f aca="false">ROUND(IF(O1151="",Assumptions!$B$25-K1151,O1151-K1151)*24,1)</f>
        <v>2.7</v>
      </c>
      <c r="AJ1151" s="20" t="n">
        <f aca="false">ROUND(MAX(N(Y1151)/Assumptions!$C$5, N(Z1151)/Assumptions!$C$6, N(AA1151)/Assumptions!$C$7, N(AB1151)/Assumptions!$C$8, N(AC1151)/Assumptions!$C$9, N(AD1151)/Assumptions!$C$10, N(AE1151)/Assumptions!$C$11, N(AF1151)/Assumptions!$C$12, N(AG1151)/Assumptions!$C$13),3)</f>
        <v>1.733</v>
      </c>
      <c r="AK1151" s="0" t="str">
        <f aca="false">IF(OR(U1151="Pending",U1151="On Hold"),"Open GRN (awaiting)",IF(AJ1151&lt;=1,"Within SLA",IF(ROUND(N(Y1151)/Assumptions!$C$5,3)=AJ1151,"Gate Wait",IF(ROUND(N(Z1151)/Assumptions!$C$6,3)=AJ1151,"Dock Wait",IF(ROUND(N(AA1151)/Assumptions!$C$7,3)=AJ1151,"Unloading",IF(ROUND(N(AB1151)/Assumptions!$C$8,3)=AJ1151,"Unload-to-QC Wait",IF(ROUND(N(AC1151)/Assumptions!$C$9,3)=AJ1151,"QC",IF(ROUND(N(AD1151)/Assumptions!$C$10,3)=AJ1151,"QC-to-GRN Wait",IF(ROUND(N(AE1151)/Assumptions!$C$11,3)=AJ1151,"GRN Processing",IF(ROUND(N(AF1151)/Assumptions!$C$12,3)=AJ1151,"GRN-to-Putaway Wait",IF(ROUND(N(AG1151)/Assumptions!$C$13,3)=AJ1151,"Putaway","Within SLA")))))))))))</f>
        <v>QC</v>
      </c>
    </row>
    <row r="1152" customFormat="false" ht="15" hidden="false" customHeight="false" outlineLevel="0" collapsed="false">
      <c r="A1152" s="0" t="s">
        <v>3481</v>
      </c>
      <c r="B1152" s="0" t="s">
        <v>3482</v>
      </c>
      <c r="C1152" s="0" t="s">
        <v>252</v>
      </c>
      <c r="D1152" s="0" t="s">
        <v>147</v>
      </c>
      <c r="E1152" s="0" t="s">
        <v>3483</v>
      </c>
      <c r="F1152" s="0" t="s">
        <v>155</v>
      </c>
      <c r="G1152" s="0" t="s">
        <v>167</v>
      </c>
      <c r="H1152" s="17" t="n">
        <v>46231.7076388889</v>
      </c>
      <c r="I1152" s="17" t="n">
        <v>46231.7888888889</v>
      </c>
      <c r="J1152" s="17" t="n">
        <v>46231.7965277778</v>
      </c>
      <c r="K1152" s="17" t="n">
        <v>46231.8048611111</v>
      </c>
      <c r="L1152" s="17" t="n">
        <v>46231.8138888889</v>
      </c>
      <c r="M1152" s="17" t="n">
        <v>46231.8486111111</v>
      </c>
      <c r="N1152" s="17" t="n">
        <v>46231.8861111111</v>
      </c>
      <c r="O1152" s="17" t="n">
        <v>46231.9076388889</v>
      </c>
      <c r="P1152" s="17" t="n">
        <v>46231.9180555556</v>
      </c>
      <c r="Q1152" s="17" t="n">
        <v>46231.9354166667</v>
      </c>
      <c r="R1152" s="0" t="n">
        <v>328</v>
      </c>
      <c r="S1152" s="0" t="n">
        <v>0</v>
      </c>
      <c r="T1152" s="0" t="n">
        <v>0</v>
      </c>
      <c r="U1152" s="18" t="s">
        <v>130</v>
      </c>
      <c r="V1152" s="18" t="s">
        <v>82</v>
      </c>
      <c r="W1152" s="0" t="str">
        <f aca="false">IF(AND(X1152&gt;=6,X1152&lt;14),"A",IF(AND(X1152&gt;=14,X1152&lt;22),"B","C"))</f>
        <v>B</v>
      </c>
      <c r="X1152" s="18" t="n">
        <f aca="false">HOUR(H1152)</f>
        <v>16</v>
      </c>
      <c r="Y1152" s="18" t="n">
        <f aca="false">ROUND((I1152-H1152)*1440,0)</f>
        <v>117</v>
      </c>
      <c r="Z1152" s="18" t="n">
        <f aca="false">ROUND((J1152-I1152)*1440,0)</f>
        <v>11</v>
      </c>
      <c r="AA1152" s="18" t="n">
        <f aca="false">ROUND((K1152-J1152)*1440,0)</f>
        <v>12</v>
      </c>
      <c r="AB1152" s="18" t="n">
        <f aca="false">ROUND((L1152-K1152)*1440,0)</f>
        <v>13</v>
      </c>
      <c r="AC1152" s="18" t="n">
        <f aca="false">ROUND((M1152-L1152)*1440,0)</f>
        <v>50</v>
      </c>
      <c r="AD1152" s="18" t="n">
        <f aca="false">IF(N1152="","",ROUND((N1152-M1152)*1440,0))</f>
        <v>54</v>
      </c>
      <c r="AE1152" s="18" t="n">
        <f aca="false">IF(O1152="","",ROUND((O1152-N1152)*1440,0))</f>
        <v>31</v>
      </c>
      <c r="AF1152" s="18" t="n">
        <f aca="false">IF(P1152="","",ROUND((P1152-O1152)*1440,0))</f>
        <v>15</v>
      </c>
      <c r="AG1152" s="18" t="n">
        <f aca="false">IF(Q1152="","",ROUND((Q1152-P1152)*1440,0))</f>
        <v>25</v>
      </c>
      <c r="AH1152" s="18" t="n">
        <f aca="false">IF(Q1152="","",ROUND((Q1152-H1152)*1440,0))</f>
        <v>328</v>
      </c>
      <c r="AI1152" s="19" t="n">
        <f aca="false">ROUND(IF(O1152="",Assumptions!$B$25-K1152,O1152-K1152)*24,1)</f>
        <v>2.5</v>
      </c>
      <c r="AJ1152" s="20" t="n">
        <f aca="false">ROUND(MAX(N(Y1152)/Assumptions!$C$5, N(Z1152)/Assumptions!$C$6, N(AA1152)/Assumptions!$C$7, N(AB1152)/Assumptions!$C$8, N(AC1152)/Assumptions!$C$9, N(AD1152)/Assumptions!$C$10, N(AE1152)/Assumptions!$C$11, N(AF1152)/Assumptions!$C$12, N(AG1152)/Assumptions!$C$13),3)</f>
        <v>3.9</v>
      </c>
      <c r="AK1152" s="0" t="str">
        <f aca="false">IF(OR(U1152="Pending",U1152="On Hold"),"Open GRN (awaiting)",IF(AJ1152&lt;=1,"Within SLA",IF(ROUND(N(Y1152)/Assumptions!$C$5,3)=AJ1152,"Gate Wait",IF(ROUND(N(Z1152)/Assumptions!$C$6,3)=AJ1152,"Dock Wait",IF(ROUND(N(AA1152)/Assumptions!$C$7,3)=AJ1152,"Unloading",IF(ROUND(N(AB1152)/Assumptions!$C$8,3)=AJ1152,"Unload-to-QC Wait",IF(ROUND(N(AC1152)/Assumptions!$C$9,3)=AJ1152,"QC",IF(ROUND(N(AD1152)/Assumptions!$C$10,3)=AJ1152,"QC-to-GRN Wait",IF(ROUND(N(AE1152)/Assumptions!$C$11,3)=AJ1152,"GRN Processing",IF(ROUND(N(AF1152)/Assumptions!$C$12,3)=AJ1152,"GRN-to-Putaway Wait",IF(ROUND(N(AG1152)/Assumptions!$C$13,3)=AJ1152,"Putaway","Within SLA")))))))))))</f>
        <v>Gate Wait</v>
      </c>
    </row>
    <row r="1153" customFormat="false" ht="15" hidden="false" customHeight="false" outlineLevel="0" collapsed="false">
      <c r="A1153" s="0" t="s">
        <v>3484</v>
      </c>
      <c r="B1153" s="0" t="s">
        <v>3485</v>
      </c>
      <c r="C1153" s="0" t="s">
        <v>159</v>
      </c>
      <c r="D1153" s="0" t="s">
        <v>147</v>
      </c>
      <c r="E1153" s="0" t="s">
        <v>3486</v>
      </c>
      <c r="F1153" s="0" t="s">
        <v>128</v>
      </c>
      <c r="G1153" s="0" t="s">
        <v>150</v>
      </c>
      <c r="H1153" s="17" t="n">
        <v>46231.7097222222</v>
      </c>
      <c r="I1153" s="17" t="n">
        <v>46231.7451388889</v>
      </c>
      <c r="J1153" s="17" t="n">
        <v>46231.75</v>
      </c>
      <c r="K1153" s="17" t="n">
        <v>46231.7708333333</v>
      </c>
      <c r="L1153" s="17" t="n">
        <v>46231.7805555556</v>
      </c>
      <c r="M1153" s="17" t="n">
        <v>46231.8027777778</v>
      </c>
      <c r="N1153" s="17" t="n">
        <v>46231.8527777778</v>
      </c>
      <c r="O1153" s="17" t="n">
        <v>46231.9354166667</v>
      </c>
      <c r="P1153" s="17" t="n">
        <v>46231.9465277778</v>
      </c>
      <c r="Q1153" s="17" t="n">
        <v>46232.0090277778</v>
      </c>
      <c r="R1153" s="0" t="n">
        <v>985</v>
      </c>
      <c r="S1153" s="0" t="n">
        <v>0</v>
      </c>
      <c r="T1153" s="0" t="n">
        <v>5</v>
      </c>
      <c r="U1153" s="18" t="s">
        <v>123</v>
      </c>
      <c r="V1153" s="18" t="s">
        <v>156</v>
      </c>
      <c r="W1153" s="0" t="str">
        <f aca="false">IF(AND(X1153&gt;=6,X1153&lt;14),"A",IF(AND(X1153&gt;=14,X1153&lt;22),"B","C"))</f>
        <v>B</v>
      </c>
      <c r="X1153" s="18" t="n">
        <f aca="false">HOUR(H1153)</f>
        <v>17</v>
      </c>
      <c r="Y1153" s="18" t="n">
        <f aca="false">ROUND((I1153-H1153)*1440,0)</f>
        <v>51</v>
      </c>
      <c r="Z1153" s="18" t="n">
        <f aca="false">ROUND((J1153-I1153)*1440,0)</f>
        <v>7</v>
      </c>
      <c r="AA1153" s="18" t="n">
        <f aca="false">ROUND((K1153-J1153)*1440,0)</f>
        <v>30</v>
      </c>
      <c r="AB1153" s="18" t="n">
        <f aca="false">ROUND((L1153-K1153)*1440,0)</f>
        <v>14</v>
      </c>
      <c r="AC1153" s="18" t="n">
        <f aca="false">ROUND((M1153-L1153)*1440,0)</f>
        <v>32</v>
      </c>
      <c r="AD1153" s="18" t="n">
        <f aca="false">IF(N1153="","",ROUND((N1153-M1153)*1440,0))</f>
        <v>72</v>
      </c>
      <c r="AE1153" s="18" t="n">
        <f aca="false">IF(O1153="","",ROUND((O1153-N1153)*1440,0))</f>
        <v>119</v>
      </c>
      <c r="AF1153" s="18" t="n">
        <f aca="false">IF(P1153="","",ROUND((P1153-O1153)*1440,0))</f>
        <v>16</v>
      </c>
      <c r="AG1153" s="18" t="n">
        <f aca="false">IF(Q1153="","",ROUND((Q1153-P1153)*1440,0))</f>
        <v>90</v>
      </c>
      <c r="AH1153" s="18" t="n">
        <f aca="false">IF(Q1153="","",ROUND((Q1153-H1153)*1440,0))</f>
        <v>431</v>
      </c>
      <c r="AI1153" s="19" t="n">
        <f aca="false">ROUND(IF(O1153="",Assumptions!$B$25-K1153,O1153-K1153)*24,1)</f>
        <v>4</v>
      </c>
      <c r="AJ1153" s="20" t="n">
        <f aca="false">ROUND(MAX(N(Y1153)/Assumptions!$C$5, N(Z1153)/Assumptions!$C$6, N(AA1153)/Assumptions!$C$7, N(AB1153)/Assumptions!$C$8, N(AC1153)/Assumptions!$C$9, N(AD1153)/Assumptions!$C$10, N(AE1153)/Assumptions!$C$11, N(AF1153)/Assumptions!$C$12, N(AG1153)/Assumptions!$C$13),3)</f>
        <v>2.644</v>
      </c>
      <c r="AK1153" s="0" t="str">
        <f aca="false">IF(OR(U1153="Pending",U1153="On Hold"),"Open GRN (awaiting)",IF(AJ1153&lt;=1,"Within SLA",IF(ROUND(N(Y1153)/Assumptions!$C$5,3)=AJ1153,"Gate Wait",IF(ROUND(N(Z1153)/Assumptions!$C$6,3)=AJ1153,"Dock Wait",IF(ROUND(N(AA1153)/Assumptions!$C$7,3)=AJ1153,"Unloading",IF(ROUND(N(AB1153)/Assumptions!$C$8,3)=AJ1153,"Unload-to-QC Wait",IF(ROUND(N(AC1153)/Assumptions!$C$9,3)=AJ1153,"QC",IF(ROUND(N(AD1153)/Assumptions!$C$10,3)=AJ1153,"QC-to-GRN Wait",IF(ROUND(N(AE1153)/Assumptions!$C$11,3)=AJ1153,"GRN Processing",IF(ROUND(N(AF1153)/Assumptions!$C$12,3)=AJ1153,"GRN-to-Putaway Wait",IF(ROUND(N(AG1153)/Assumptions!$C$13,3)=AJ1153,"Putaway","Within SLA")))))))))))</f>
        <v>GRN Processing</v>
      </c>
    </row>
    <row r="1154" customFormat="false" ht="15" hidden="false" customHeight="false" outlineLevel="0" collapsed="false">
      <c r="A1154" s="0" t="s">
        <v>3487</v>
      </c>
      <c r="B1154" s="0" t="s">
        <v>3488</v>
      </c>
      <c r="C1154" s="0" t="s">
        <v>153</v>
      </c>
      <c r="D1154" s="0" t="s">
        <v>147</v>
      </c>
      <c r="E1154" s="0" t="s">
        <v>3489</v>
      </c>
      <c r="F1154" s="0" t="s">
        <v>155</v>
      </c>
      <c r="G1154" s="0" t="s">
        <v>150</v>
      </c>
      <c r="H1154" s="17" t="n">
        <v>46231.7416666667</v>
      </c>
      <c r="I1154" s="17" t="n">
        <v>46231.75625</v>
      </c>
      <c r="J1154" s="17" t="n">
        <v>46231.7583333333</v>
      </c>
      <c r="K1154" s="17" t="n">
        <v>46231.7819444445</v>
      </c>
      <c r="L1154" s="17" t="n">
        <v>46231.7888888889</v>
      </c>
      <c r="M1154" s="17" t="n">
        <v>46231.7986111111</v>
      </c>
      <c r="N1154" s="17" t="n">
        <v>46231.8118055556</v>
      </c>
      <c r="O1154" s="17" t="n">
        <v>46231.825</v>
      </c>
      <c r="P1154" s="17" t="n">
        <v>46231.8340277778</v>
      </c>
      <c r="Q1154" s="17" t="n">
        <v>46231.8569444444</v>
      </c>
      <c r="R1154" s="0" t="n">
        <v>400</v>
      </c>
      <c r="S1154" s="0" t="n">
        <v>0</v>
      </c>
      <c r="T1154" s="0" t="n">
        <v>0</v>
      </c>
      <c r="U1154" s="18" t="s">
        <v>130</v>
      </c>
      <c r="V1154" s="18" t="s">
        <v>333</v>
      </c>
      <c r="W1154" s="0" t="str">
        <f aca="false">IF(AND(X1154&gt;=6,X1154&lt;14),"A",IF(AND(X1154&gt;=14,X1154&lt;22),"B","C"))</f>
        <v>B</v>
      </c>
      <c r="X1154" s="18" t="n">
        <f aca="false">HOUR(H1154)</f>
        <v>17</v>
      </c>
      <c r="Y1154" s="18" t="n">
        <f aca="false">ROUND((I1154-H1154)*1440,0)</f>
        <v>21</v>
      </c>
      <c r="Z1154" s="18" t="n">
        <f aca="false">ROUND((J1154-I1154)*1440,0)</f>
        <v>3</v>
      </c>
      <c r="AA1154" s="18" t="n">
        <f aca="false">ROUND((K1154-J1154)*1440,0)</f>
        <v>34</v>
      </c>
      <c r="AB1154" s="18" t="n">
        <f aca="false">ROUND((L1154-K1154)*1440,0)</f>
        <v>10</v>
      </c>
      <c r="AC1154" s="18" t="n">
        <f aca="false">ROUND((M1154-L1154)*1440,0)</f>
        <v>14</v>
      </c>
      <c r="AD1154" s="18" t="n">
        <f aca="false">IF(N1154="","",ROUND((N1154-M1154)*1440,0))</f>
        <v>19</v>
      </c>
      <c r="AE1154" s="18" t="n">
        <f aca="false">IF(O1154="","",ROUND((O1154-N1154)*1440,0))</f>
        <v>19</v>
      </c>
      <c r="AF1154" s="18" t="n">
        <f aca="false">IF(P1154="","",ROUND((P1154-O1154)*1440,0))</f>
        <v>13</v>
      </c>
      <c r="AG1154" s="18" t="n">
        <f aca="false">IF(Q1154="","",ROUND((Q1154-P1154)*1440,0))</f>
        <v>33</v>
      </c>
      <c r="AH1154" s="18" t="n">
        <f aca="false">IF(Q1154="","",ROUND((Q1154-H1154)*1440,0))</f>
        <v>166</v>
      </c>
      <c r="AI1154" s="19" t="n">
        <f aca="false">ROUND(IF(O1154="",Assumptions!$B$25-K1154,O1154-K1154)*24,1)</f>
        <v>1</v>
      </c>
      <c r="AJ1154" s="20" t="n">
        <f aca="false">ROUND(MAX(N(Y1154)/Assumptions!$C$5, N(Z1154)/Assumptions!$C$6, N(AA1154)/Assumptions!$C$7, N(AB1154)/Assumptions!$C$8, N(AC1154)/Assumptions!$C$9, N(AD1154)/Assumptions!$C$10, N(AE1154)/Assumptions!$C$11, N(AF1154)/Assumptions!$C$12, N(AG1154)/Assumptions!$C$13),3)</f>
        <v>0.825</v>
      </c>
      <c r="AK1154" s="0" t="str">
        <f aca="false">IF(OR(U1154="Pending",U1154="On Hold"),"Open GRN (awaiting)",IF(AJ1154&lt;=1,"Within SLA",IF(ROUND(N(Y1154)/Assumptions!$C$5,3)=AJ1154,"Gate Wait",IF(ROUND(N(Z1154)/Assumptions!$C$6,3)=AJ1154,"Dock Wait",IF(ROUND(N(AA1154)/Assumptions!$C$7,3)=AJ1154,"Unloading",IF(ROUND(N(AB1154)/Assumptions!$C$8,3)=AJ1154,"Unload-to-QC Wait",IF(ROUND(N(AC1154)/Assumptions!$C$9,3)=AJ1154,"QC",IF(ROUND(N(AD1154)/Assumptions!$C$10,3)=AJ1154,"QC-to-GRN Wait",IF(ROUND(N(AE1154)/Assumptions!$C$11,3)=AJ1154,"GRN Processing",IF(ROUND(N(AF1154)/Assumptions!$C$12,3)=AJ1154,"GRN-to-Putaway Wait",IF(ROUND(N(AG1154)/Assumptions!$C$13,3)=AJ1154,"Putaway","Within SLA")))))))))))</f>
        <v>Within SLA</v>
      </c>
    </row>
    <row r="1155" customFormat="false" ht="15" hidden="false" customHeight="false" outlineLevel="0" collapsed="false">
      <c r="A1155" s="0" t="s">
        <v>3490</v>
      </c>
      <c r="B1155" s="0" t="s">
        <v>3491</v>
      </c>
      <c r="C1155" s="0" t="s">
        <v>126</v>
      </c>
      <c r="D1155" s="0" t="s">
        <v>119</v>
      </c>
      <c r="E1155" s="0" t="s">
        <v>3492</v>
      </c>
      <c r="F1155" s="0" t="s">
        <v>128</v>
      </c>
      <c r="G1155" s="0" t="s">
        <v>129</v>
      </c>
      <c r="H1155" s="17" t="n">
        <v>46231.7430555556</v>
      </c>
      <c r="I1155" s="17" t="n">
        <v>46231.7548611111</v>
      </c>
      <c r="J1155" s="17" t="n">
        <v>46231.75625</v>
      </c>
      <c r="K1155" s="17" t="n">
        <v>46231.7743055556</v>
      </c>
      <c r="L1155" s="17" t="n">
        <v>46231.7854166667</v>
      </c>
      <c r="M1155" s="17" t="n">
        <v>46231.8159722222</v>
      </c>
      <c r="N1155" s="17" t="n">
        <v>46232.0229166667</v>
      </c>
      <c r="O1155" s="17" t="n">
        <v>46232.10625</v>
      </c>
      <c r="P1155" s="17" t="n">
        <v>46232.11875</v>
      </c>
      <c r="Q1155" s="17" t="n">
        <v>46232.1284722222</v>
      </c>
      <c r="R1155" s="0" t="n">
        <v>256</v>
      </c>
      <c r="S1155" s="0" t="n">
        <v>0</v>
      </c>
      <c r="T1155" s="0" t="n">
        <v>0</v>
      </c>
      <c r="U1155" s="18" t="s">
        <v>130</v>
      </c>
      <c r="V1155" s="18" t="s">
        <v>144</v>
      </c>
      <c r="W1155" s="0" t="str">
        <f aca="false">IF(AND(X1155&gt;=6,X1155&lt;14),"A",IF(AND(X1155&gt;=14,X1155&lt;22),"B","C"))</f>
        <v>B</v>
      </c>
      <c r="X1155" s="18" t="n">
        <f aca="false">HOUR(H1155)</f>
        <v>17</v>
      </c>
      <c r="Y1155" s="18" t="n">
        <f aca="false">ROUND((I1155-H1155)*1440,0)</f>
        <v>17</v>
      </c>
      <c r="Z1155" s="18" t="n">
        <f aca="false">ROUND((J1155-I1155)*1440,0)</f>
        <v>2</v>
      </c>
      <c r="AA1155" s="18" t="n">
        <f aca="false">ROUND((K1155-J1155)*1440,0)</f>
        <v>26</v>
      </c>
      <c r="AB1155" s="18" t="n">
        <f aca="false">ROUND((L1155-K1155)*1440,0)</f>
        <v>16</v>
      </c>
      <c r="AC1155" s="18" t="n">
        <f aca="false">ROUND((M1155-L1155)*1440,0)</f>
        <v>44</v>
      </c>
      <c r="AD1155" s="18" t="n">
        <f aca="false">IF(N1155="","",ROUND((N1155-M1155)*1440,0))</f>
        <v>298</v>
      </c>
      <c r="AE1155" s="18" t="n">
        <f aca="false">IF(O1155="","",ROUND((O1155-N1155)*1440,0))</f>
        <v>120</v>
      </c>
      <c r="AF1155" s="18" t="n">
        <f aca="false">IF(P1155="","",ROUND((P1155-O1155)*1440,0))</f>
        <v>18</v>
      </c>
      <c r="AG1155" s="18" t="n">
        <f aca="false">IF(Q1155="","",ROUND((Q1155-P1155)*1440,0))</f>
        <v>14</v>
      </c>
      <c r="AH1155" s="18" t="n">
        <f aca="false">IF(Q1155="","",ROUND((Q1155-H1155)*1440,0))</f>
        <v>555</v>
      </c>
      <c r="AI1155" s="19" t="n">
        <f aca="false">ROUND(IF(O1155="",Assumptions!$B$25-K1155,O1155-K1155)*24,1)</f>
        <v>8</v>
      </c>
      <c r="AJ1155" s="20" t="n">
        <f aca="false">ROUND(MAX(N(Y1155)/Assumptions!$C$5, N(Z1155)/Assumptions!$C$6, N(AA1155)/Assumptions!$C$7, N(AB1155)/Assumptions!$C$8, N(AC1155)/Assumptions!$C$9, N(AD1155)/Assumptions!$C$10, N(AE1155)/Assumptions!$C$11, N(AF1155)/Assumptions!$C$12, N(AG1155)/Assumptions!$C$13),3)</f>
        <v>9.933</v>
      </c>
      <c r="AK1155" s="0" t="str">
        <f aca="false">IF(OR(U1155="Pending",U1155="On Hold"),"Open GRN (awaiting)",IF(AJ1155&lt;=1,"Within SLA",IF(ROUND(N(Y1155)/Assumptions!$C$5,3)=AJ1155,"Gate Wait",IF(ROUND(N(Z1155)/Assumptions!$C$6,3)=AJ1155,"Dock Wait",IF(ROUND(N(AA1155)/Assumptions!$C$7,3)=AJ1155,"Unloading",IF(ROUND(N(AB1155)/Assumptions!$C$8,3)=AJ1155,"Unload-to-QC Wait",IF(ROUND(N(AC1155)/Assumptions!$C$9,3)=AJ1155,"QC",IF(ROUND(N(AD1155)/Assumptions!$C$10,3)=AJ1155,"QC-to-GRN Wait",IF(ROUND(N(AE1155)/Assumptions!$C$11,3)=AJ1155,"GRN Processing",IF(ROUND(N(AF1155)/Assumptions!$C$12,3)=AJ1155,"GRN-to-Putaway Wait",IF(ROUND(N(AG1155)/Assumptions!$C$13,3)=AJ1155,"Putaway","Within SLA")))))))))))</f>
        <v>QC-to-GRN Wait</v>
      </c>
    </row>
    <row r="1156" customFormat="false" ht="15" hidden="false" customHeight="false" outlineLevel="0" collapsed="false">
      <c r="A1156" s="0" t="s">
        <v>3493</v>
      </c>
      <c r="B1156" s="0" t="s">
        <v>3494</v>
      </c>
      <c r="C1156" s="0" t="s">
        <v>153</v>
      </c>
      <c r="D1156" s="0" t="s">
        <v>135</v>
      </c>
      <c r="E1156" s="0" t="s">
        <v>3495</v>
      </c>
      <c r="F1156" s="0" t="s">
        <v>155</v>
      </c>
      <c r="G1156" s="0" t="s">
        <v>138</v>
      </c>
      <c r="H1156" s="17" t="n">
        <v>46231.7875</v>
      </c>
      <c r="I1156" s="17" t="n">
        <v>46231.7909722222</v>
      </c>
      <c r="J1156" s="17" t="n">
        <v>46231.7965277778</v>
      </c>
      <c r="K1156" s="17" t="n">
        <v>46231.8222222222</v>
      </c>
      <c r="L1156" s="17" t="n">
        <v>46231.8298611111</v>
      </c>
      <c r="M1156" s="17" t="n">
        <v>46231.8375</v>
      </c>
      <c r="N1156" s="17" t="n">
        <v>46231.8465277778</v>
      </c>
      <c r="O1156" s="17" t="n">
        <v>46231.9041666667</v>
      </c>
      <c r="P1156" s="17" t="n">
        <v>46231.9083333333</v>
      </c>
      <c r="Q1156" s="17" t="n">
        <v>46231.925</v>
      </c>
      <c r="R1156" s="0" t="n">
        <v>675</v>
      </c>
      <c r="S1156" s="0" t="n">
        <v>0</v>
      </c>
      <c r="T1156" s="0" t="n">
        <v>0</v>
      </c>
      <c r="U1156" s="18" t="s">
        <v>130</v>
      </c>
      <c r="V1156" s="18" t="s">
        <v>144</v>
      </c>
      <c r="W1156" s="0" t="str">
        <f aca="false">IF(AND(X1156&gt;=6,X1156&lt;14),"A",IF(AND(X1156&gt;=14,X1156&lt;22),"B","C"))</f>
        <v>B</v>
      </c>
      <c r="X1156" s="18" t="n">
        <f aca="false">HOUR(H1156)</f>
        <v>18</v>
      </c>
      <c r="Y1156" s="18" t="n">
        <f aca="false">ROUND((I1156-H1156)*1440,0)</f>
        <v>5</v>
      </c>
      <c r="Z1156" s="18" t="n">
        <f aca="false">ROUND((J1156-I1156)*1440,0)</f>
        <v>8</v>
      </c>
      <c r="AA1156" s="18" t="n">
        <f aca="false">ROUND((K1156-J1156)*1440,0)</f>
        <v>37</v>
      </c>
      <c r="AB1156" s="18" t="n">
        <f aca="false">ROUND((L1156-K1156)*1440,0)</f>
        <v>11</v>
      </c>
      <c r="AC1156" s="18" t="n">
        <f aca="false">ROUND((M1156-L1156)*1440,0)</f>
        <v>11</v>
      </c>
      <c r="AD1156" s="18" t="n">
        <f aca="false">IF(N1156="","",ROUND((N1156-M1156)*1440,0))</f>
        <v>13</v>
      </c>
      <c r="AE1156" s="18" t="n">
        <f aca="false">IF(O1156="","",ROUND((O1156-N1156)*1440,0))</f>
        <v>83</v>
      </c>
      <c r="AF1156" s="18" t="n">
        <f aca="false">IF(P1156="","",ROUND((P1156-O1156)*1440,0))</f>
        <v>6</v>
      </c>
      <c r="AG1156" s="18" t="n">
        <f aca="false">IF(Q1156="","",ROUND((Q1156-P1156)*1440,0))</f>
        <v>24</v>
      </c>
      <c r="AH1156" s="18" t="n">
        <f aca="false">IF(Q1156="","",ROUND((Q1156-H1156)*1440,0))</f>
        <v>198</v>
      </c>
      <c r="AI1156" s="19" t="n">
        <f aca="false">ROUND(IF(O1156="",Assumptions!$B$25-K1156,O1156-K1156)*24,1)</f>
        <v>2</v>
      </c>
      <c r="AJ1156" s="20" t="n">
        <f aca="false">ROUND(MAX(N(Y1156)/Assumptions!$C$5, N(Z1156)/Assumptions!$C$6, N(AA1156)/Assumptions!$C$7, N(AB1156)/Assumptions!$C$8, N(AC1156)/Assumptions!$C$9, N(AD1156)/Assumptions!$C$10, N(AE1156)/Assumptions!$C$11, N(AF1156)/Assumptions!$C$12, N(AG1156)/Assumptions!$C$13),3)</f>
        <v>1.844</v>
      </c>
      <c r="AK1156" s="0" t="str">
        <f aca="false">IF(OR(U1156="Pending",U1156="On Hold"),"Open GRN (awaiting)",IF(AJ1156&lt;=1,"Within SLA",IF(ROUND(N(Y1156)/Assumptions!$C$5,3)=AJ1156,"Gate Wait",IF(ROUND(N(Z1156)/Assumptions!$C$6,3)=AJ1156,"Dock Wait",IF(ROUND(N(AA1156)/Assumptions!$C$7,3)=AJ1156,"Unloading",IF(ROUND(N(AB1156)/Assumptions!$C$8,3)=AJ1156,"Unload-to-QC Wait",IF(ROUND(N(AC1156)/Assumptions!$C$9,3)=AJ1156,"QC",IF(ROUND(N(AD1156)/Assumptions!$C$10,3)=AJ1156,"QC-to-GRN Wait",IF(ROUND(N(AE1156)/Assumptions!$C$11,3)=AJ1156,"GRN Processing",IF(ROUND(N(AF1156)/Assumptions!$C$12,3)=AJ1156,"GRN-to-Putaway Wait",IF(ROUND(N(AG1156)/Assumptions!$C$13,3)=AJ1156,"Putaway","Within SLA")))))))))))</f>
        <v>GRN Processing</v>
      </c>
    </row>
    <row r="1157" customFormat="false" ht="15" hidden="false" customHeight="false" outlineLevel="0" collapsed="false">
      <c r="A1157" s="0" t="s">
        <v>3496</v>
      </c>
      <c r="B1157" s="0" t="s">
        <v>3497</v>
      </c>
      <c r="C1157" s="0" t="s">
        <v>184</v>
      </c>
      <c r="D1157" s="0" t="s">
        <v>119</v>
      </c>
      <c r="E1157" s="0" t="s">
        <v>3498</v>
      </c>
      <c r="F1157" s="0" t="s">
        <v>177</v>
      </c>
      <c r="G1157" s="0" t="s">
        <v>122</v>
      </c>
      <c r="H1157" s="17" t="n">
        <v>46231.8118055556</v>
      </c>
      <c r="I1157" s="17" t="n">
        <v>46231.8548611111</v>
      </c>
      <c r="J1157" s="17" t="n">
        <v>46231.8652777778</v>
      </c>
      <c r="K1157" s="17" t="n">
        <v>46231.8847222222</v>
      </c>
      <c r="L1157" s="17" t="n">
        <v>46231.9013888889</v>
      </c>
      <c r="M1157" s="17" t="n">
        <v>46231.9048611111</v>
      </c>
      <c r="N1157" s="17" t="n">
        <v>46231.9513888889</v>
      </c>
      <c r="O1157" s="17" t="n">
        <v>46231.9666666667</v>
      </c>
      <c r="P1157" s="17" t="n">
        <v>46231.98125</v>
      </c>
      <c r="Q1157" s="17" t="n">
        <v>46232.0041666667</v>
      </c>
      <c r="R1157" s="0" t="n">
        <v>1099</v>
      </c>
      <c r="S1157" s="0" t="n">
        <v>0</v>
      </c>
      <c r="T1157" s="0" t="n">
        <v>0</v>
      </c>
      <c r="U1157" s="18" t="s">
        <v>130</v>
      </c>
      <c r="V1157" s="18" t="s">
        <v>144</v>
      </c>
      <c r="W1157" s="0" t="str">
        <f aca="false">IF(AND(X1157&gt;=6,X1157&lt;14),"A",IF(AND(X1157&gt;=14,X1157&lt;22),"B","C"))</f>
        <v>B</v>
      </c>
      <c r="X1157" s="18" t="n">
        <f aca="false">HOUR(H1157)</f>
        <v>19</v>
      </c>
      <c r="Y1157" s="18" t="n">
        <f aca="false">ROUND((I1157-H1157)*1440,0)</f>
        <v>62</v>
      </c>
      <c r="Z1157" s="18" t="n">
        <f aca="false">ROUND((J1157-I1157)*1440,0)</f>
        <v>15</v>
      </c>
      <c r="AA1157" s="18" t="n">
        <f aca="false">ROUND((K1157-J1157)*1440,0)</f>
        <v>28</v>
      </c>
      <c r="AB1157" s="18" t="n">
        <f aca="false">ROUND((L1157-K1157)*1440,0)</f>
        <v>24</v>
      </c>
      <c r="AC1157" s="18" t="n">
        <f aca="false">ROUND((M1157-L1157)*1440,0)</f>
        <v>5</v>
      </c>
      <c r="AD1157" s="18" t="n">
        <f aca="false">IF(N1157="","",ROUND((N1157-M1157)*1440,0))</f>
        <v>67</v>
      </c>
      <c r="AE1157" s="18" t="n">
        <f aca="false">IF(O1157="","",ROUND((O1157-N1157)*1440,0))</f>
        <v>22</v>
      </c>
      <c r="AF1157" s="18" t="n">
        <f aca="false">IF(P1157="","",ROUND((P1157-O1157)*1440,0))</f>
        <v>21</v>
      </c>
      <c r="AG1157" s="18" t="n">
        <f aca="false">IF(Q1157="","",ROUND((Q1157-P1157)*1440,0))</f>
        <v>33</v>
      </c>
      <c r="AH1157" s="18" t="n">
        <f aca="false">IF(Q1157="","",ROUND((Q1157-H1157)*1440,0))</f>
        <v>277</v>
      </c>
      <c r="AI1157" s="19" t="n">
        <f aca="false">ROUND(IF(O1157="",Assumptions!$B$25-K1157,O1157-K1157)*24,1)</f>
        <v>2</v>
      </c>
      <c r="AJ1157" s="20" t="n">
        <f aca="false">ROUND(MAX(N(Y1157)/Assumptions!$C$5, N(Z1157)/Assumptions!$C$6, N(AA1157)/Assumptions!$C$7, N(AB1157)/Assumptions!$C$8, N(AC1157)/Assumptions!$C$9, N(AD1157)/Assumptions!$C$10, N(AE1157)/Assumptions!$C$11, N(AF1157)/Assumptions!$C$12, N(AG1157)/Assumptions!$C$13),3)</f>
        <v>2.233</v>
      </c>
      <c r="AK1157" s="0" t="str">
        <f aca="false">IF(OR(U1157="Pending",U1157="On Hold"),"Open GRN (awaiting)",IF(AJ1157&lt;=1,"Within SLA",IF(ROUND(N(Y1157)/Assumptions!$C$5,3)=AJ1157,"Gate Wait",IF(ROUND(N(Z1157)/Assumptions!$C$6,3)=AJ1157,"Dock Wait",IF(ROUND(N(AA1157)/Assumptions!$C$7,3)=AJ1157,"Unloading",IF(ROUND(N(AB1157)/Assumptions!$C$8,3)=AJ1157,"Unload-to-QC Wait",IF(ROUND(N(AC1157)/Assumptions!$C$9,3)=AJ1157,"QC",IF(ROUND(N(AD1157)/Assumptions!$C$10,3)=AJ1157,"QC-to-GRN Wait",IF(ROUND(N(AE1157)/Assumptions!$C$11,3)=AJ1157,"GRN Processing",IF(ROUND(N(AF1157)/Assumptions!$C$12,3)=AJ1157,"GRN-to-Putaway Wait",IF(ROUND(N(AG1157)/Assumptions!$C$13,3)=AJ1157,"Putaway","Within SLA")))))))))))</f>
        <v>QC-to-GRN Wait</v>
      </c>
    </row>
    <row r="1158" customFormat="false" ht="15" hidden="false" customHeight="false" outlineLevel="0" collapsed="false">
      <c r="A1158" s="0" t="s">
        <v>3499</v>
      </c>
      <c r="B1158" s="0" t="s">
        <v>3500</v>
      </c>
      <c r="C1158" s="0" t="s">
        <v>153</v>
      </c>
      <c r="D1158" s="0" t="s">
        <v>147</v>
      </c>
      <c r="E1158" s="0" t="s">
        <v>3501</v>
      </c>
      <c r="F1158" s="0" t="s">
        <v>155</v>
      </c>
      <c r="G1158" s="0" t="s">
        <v>167</v>
      </c>
      <c r="H1158" s="17" t="n">
        <v>46231.8284722222</v>
      </c>
      <c r="I1158" s="17" t="n">
        <v>46231.8430555556</v>
      </c>
      <c r="J1158" s="17" t="n">
        <v>46231.8555555556</v>
      </c>
      <c r="K1158" s="17" t="n">
        <v>46231.8909722222</v>
      </c>
      <c r="L1158" s="17" t="n">
        <v>46231.9090277778</v>
      </c>
      <c r="M1158" s="17" t="n">
        <v>46231.9409722222</v>
      </c>
      <c r="N1158" s="17" t="n">
        <v>46231.9631944444</v>
      </c>
      <c r="O1158" s="17" t="n">
        <v>46231.9833333333</v>
      </c>
      <c r="P1158" s="17" t="n">
        <v>46232.0118055556</v>
      </c>
      <c r="Q1158" s="17" t="n">
        <v>46232.0520833333</v>
      </c>
      <c r="R1158" s="0" t="n">
        <v>1938</v>
      </c>
      <c r="S1158" s="0" t="n">
        <v>0</v>
      </c>
      <c r="T1158" s="0" t="n">
        <v>28</v>
      </c>
      <c r="U1158" s="18" t="s">
        <v>123</v>
      </c>
      <c r="V1158" s="18" t="s">
        <v>144</v>
      </c>
      <c r="W1158" s="0" t="str">
        <f aca="false">IF(AND(X1158&gt;=6,X1158&lt;14),"A",IF(AND(X1158&gt;=14,X1158&lt;22),"B","C"))</f>
        <v>B</v>
      </c>
      <c r="X1158" s="18" t="n">
        <f aca="false">HOUR(H1158)</f>
        <v>19</v>
      </c>
      <c r="Y1158" s="18" t="n">
        <f aca="false">ROUND((I1158-H1158)*1440,0)</f>
        <v>21</v>
      </c>
      <c r="Z1158" s="18" t="n">
        <f aca="false">ROUND((J1158-I1158)*1440,0)</f>
        <v>18</v>
      </c>
      <c r="AA1158" s="18" t="n">
        <f aca="false">ROUND((K1158-J1158)*1440,0)</f>
        <v>51</v>
      </c>
      <c r="AB1158" s="18" t="n">
        <f aca="false">ROUND((L1158-K1158)*1440,0)</f>
        <v>26</v>
      </c>
      <c r="AC1158" s="18" t="n">
        <f aca="false">ROUND((M1158-L1158)*1440,0)</f>
        <v>46</v>
      </c>
      <c r="AD1158" s="18" t="n">
        <f aca="false">IF(N1158="","",ROUND((N1158-M1158)*1440,0))</f>
        <v>32</v>
      </c>
      <c r="AE1158" s="18" t="n">
        <f aca="false">IF(O1158="","",ROUND((O1158-N1158)*1440,0))</f>
        <v>29</v>
      </c>
      <c r="AF1158" s="18" t="n">
        <f aca="false">IF(P1158="","",ROUND((P1158-O1158)*1440,0))</f>
        <v>41</v>
      </c>
      <c r="AG1158" s="18" t="n">
        <f aca="false">IF(Q1158="","",ROUND((Q1158-P1158)*1440,0))</f>
        <v>58</v>
      </c>
      <c r="AH1158" s="18" t="n">
        <f aca="false">IF(Q1158="","",ROUND((Q1158-H1158)*1440,0))</f>
        <v>322</v>
      </c>
      <c r="AI1158" s="19" t="n">
        <f aca="false">ROUND(IF(O1158="",Assumptions!$B$25-K1158,O1158-K1158)*24,1)</f>
        <v>2.2</v>
      </c>
      <c r="AJ1158" s="20" t="n">
        <f aca="false">ROUND(MAX(N(Y1158)/Assumptions!$C$5, N(Z1158)/Assumptions!$C$6, N(AA1158)/Assumptions!$C$7, N(AB1158)/Assumptions!$C$8, N(AC1158)/Assumptions!$C$9, N(AD1158)/Assumptions!$C$10, N(AE1158)/Assumptions!$C$11, N(AF1158)/Assumptions!$C$12, N(AG1158)/Assumptions!$C$13),3)</f>
        <v>2.05</v>
      </c>
      <c r="AK1158" s="0" t="str">
        <f aca="false">IF(OR(U1158="Pending",U1158="On Hold"),"Open GRN (awaiting)",IF(AJ1158&lt;=1,"Within SLA",IF(ROUND(N(Y1158)/Assumptions!$C$5,3)=AJ1158,"Gate Wait",IF(ROUND(N(Z1158)/Assumptions!$C$6,3)=AJ1158,"Dock Wait",IF(ROUND(N(AA1158)/Assumptions!$C$7,3)=AJ1158,"Unloading",IF(ROUND(N(AB1158)/Assumptions!$C$8,3)=AJ1158,"Unload-to-QC Wait",IF(ROUND(N(AC1158)/Assumptions!$C$9,3)=AJ1158,"QC",IF(ROUND(N(AD1158)/Assumptions!$C$10,3)=AJ1158,"QC-to-GRN Wait",IF(ROUND(N(AE1158)/Assumptions!$C$11,3)=AJ1158,"GRN Processing",IF(ROUND(N(AF1158)/Assumptions!$C$12,3)=AJ1158,"GRN-to-Putaway Wait",IF(ROUND(N(AG1158)/Assumptions!$C$13,3)=AJ1158,"Putaway","Within SLA")))))))))))</f>
        <v>GRN-to-Putaway Wait</v>
      </c>
    </row>
    <row r="1159" customFormat="false" ht="15" hidden="false" customHeight="false" outlineLevel="0" collapsed="false">
      <c r="A1159" s="0" t="s">
        <v>3502</v>
      </c>
      <c r="B1159" s="0" t="s">
        <v>3503</v>
      </c>
      <c r="C1159" s="0" t="s">
        <v>118</v>
      </c>
      <c r="D1159" s="0" t="s">
        <v>119</v>
      </c>
      <c r="E1159" s="0" t="s">
        <v>3504</v>
      </c>
      <c r="F1159" s="0" t="s">
        <v>121</v>
      </c>
      <c r="G1159" s="0" t="s">
        <v>129</v>
      </c>
      <c r="H1159" s="17" t="n">
        <v>46231.8527777778</v>
      </c>
      <c r="I1159" s="17" t="n">
        <v>46231.8708333333</v>
      </c>
      <c r="J1159" s="17" t="n">
        <v>46231.875</v>
      </c>
      <c r="K1159" s="17" t="n">
        <v>46231.8875</v>
      </c>
      <c r="L1159" s="17" t="n">
        <v>46231.8923611111</v>
      </c>
      <c r="M1159" s="17" t="n">
        <v>46231.9090277778</v>
      </c>
      <c r="N1159" s="17" t="n">
        <v>46231.9888888889</v>
      </c>
      <c r="O1159" s="17" t="n">
        <v>46232.0652777778</v>
      </c>
      <c r="P1159" s="17" t="n">
        <v>46232.0777777778</v>
      </c>
      <c r="Q1159" s="17" t="n">
        <v>46232.0979166667</v>
      </c>
      <c r="R1159" s="0" t="n">
        <v>188</v>
      </c>
      <c r="S1159" s="0" t="n">
        <v>0</v>
      </c>
      <c r="T1159" s="0" t="n">
        <v>0</v>
      </c>
      <c r="U1159" s="18" t="s">
        <v>130</v>
      </c>
      <c r="V1159" s="18" t="s">
        <v>144</v>
      </c>
      <c r="W1159" s="0" t="str">
        <f aca="false">IF(AND(X1159&gt;=6,X1159&lt;14),"A",IF(AND(X1159&gt;=14,X1159&lt;22),"B","C"))</f>
        <v>B</v>
      </c>
      <c r="X1159" s="18" t="n">
        <f aca="false">HOUR(H1159)</f>
        <v>20</v>
      </c>
      <c r="Y1159" s="18" t="n">
        <f aca="false">ROUND((I1159-H1159)*1440,0)</f>
        <v>26</v>
      </c>
      <c r="Z1159" s="18" t="n">
        <f aca="false">ROUND((J1159-I1159)*1440,0)</f>
        <v>6</v>
      </c>
      <c r="AA1159" s="18" t="n">
        <f aca="false">ROUND((K1159-J1159)*1440,0)</f>
        <v>18</v>
      </c>
      <c r="AB1159" s="18" t="n">
        <f aca="false">ROUND((L1159-K1159)*1440,0)</f>
        <v>7</v>
      </c>
      <c r="AC1159" s="18" t="n">
        <f aca="false">ROUND((M1159-L1159)*1440,0)</f>
        <v>24</v>
      </c>
      <c r="AD1159" s="18" t="n">
        <f aca="false">IF(N1159="","",ROUND((N1159-M1159)*1440,0))</f>
        <v>115</v>
      </c>
      <c r="AE1159" s="18" t="n">
        <f aca="false">IF(O1159="","",ROUND((O1159-N1159)*1440,0))</f>
        <v>110</v>
      </c>
      <c r="AF1159" s="18" t="n">
        <f aca="false">IF(P1159="","",ROUND((P1159-O1159)*1440,0))</f>
        <v>18</v>
      </c>
      <c r="AG1159" s="18" t="n">
        <f aca="false">IF(Q1159="","",ROUND((Q1159-P1159)*1440,0))</f>
        <v>29</v>
      </c>
      <c r="AH1159" s="18" t="n">
        <f aca="false">IF(Q1159="","",ROUND((Q1159-H1159)*1440,0))</f>
        <v>353</v>
      </c>
      <c r="AI1159" s="19" t="n">
        <f aca="false">ROUND(IF(O1159="",Assumptions!$B$25-K1159,O1159-K1159)*24,1)</f>
        <v>4.3</v>
      </c>
      <c r="AJ1159" s="20" t="n">
        <f aca="false">ROUND(MAX(N(Y1159)/Assumptions!$C$5, N(Z1159)/Assumptions!$C$6, N(AA1159)/Assumptions!$C$7, N(AB1159)/Assumptions!$C$8, N(AC1159)/Assumptions!$C$9, N(AD1159)/Assumptions!$C$10, N(AE1159)/Assumptions!$C$11, N(AF1159)/Assumptions!$C$12, N(AG1159)/Assumptions!$C$13),3)</f>
        <v>3.833</v>
      </c>
      <c r="AK1159" s="0" t="str">
        <f aca="false">IF(OR(U1159="Pending",U1159="On Hold"),"Open GRN (awaiting)",IF(AJ1159&lt;=1,"Within SLA",IF(ROUND(N(Y1159)/Assumptions!$C$5,3)=AJ1159,"Gate Wait",IF(ROUND(N(Z1159)/Assumptions!$C$6,3)=AJ1159,"Dock Wait",IF(ROUND(N(AA1159)/Assumptions!$C$7,3)=AJ1159,"Unloading",IF(ROUND(N(AB1159)/Assumptions!$C$8,3)=AJ1159,"Unload-to-QC Wait",IF(ROUND(N(AC1159)/Assumptions!$C$9,3)=AJ1159,"QC",IF(ROUND(N(AD1159)/Assumptions!$C$10,3)=AJ1159,"QC-to-GRN Wait",IF(ROUND(N(AE1159)/Assumptions!$C$11,3)=AJ1159,"GRN Processing",IF(ROUND(N(AF1159)/Assumptions!$C$12,3)=AJ1159,"GRN-to-Putaway Wait",IF(ROUND(N(AG1159)/Assumptions!$C$13,3)=AJ1159,"Putaway","Within SLA")))))))))))</f>
        <v>QC-to-GRN Wait</v>
      </c>
    </row>
    <row r="1160" customFormat="false" ht="15" hidden="false" customHeight="false" outlineLevel="0" collapsed="false">
      <c r="A1160" s="0" t="s">
        <v>3505</v>
      </c>
      <c r="B1160" s="0" t="s">
        <v>3506</v>
      </c>
      <c r="C1160" s="0" t="s">
        <v>252</v>
      </c>
      <c r="D1160" s="0" t="s">
        <v>147</v>
      </c>
      <c r="E1160" s="0" t="s">
        <v>3507</v>
      </c>
      <c r="F1160" s="0" t="s">
        <v>155</v>
      </c>
      <c r="G1160" s="0" t="s">
        <v>167</v>
      </c>
      <c r="H1160" s="17" t="n">
        <v>46231.8694444444</v>
      </c>
      <c r="I1160" s="17" t="n">
        <v>46231.8909722222</v>
      </c>
      <c r="J1160" s="17" t="n">
        <v>46231.8993055556</v>
      </c>
      <c r="K1160" s="17" t="n">
        <v>46231.9229166667</v>
      </c>
      <c r="L1160" s="17" t="n">
        <v>46231.9326388889</v>
      </c>
      <c r="M1160" s="17" t="n">
        <v>46231.9555555556</v>
      </c>
      <c r="N1160" s="17" t="n">
        <v>46232.0013888889</v>
      </c>
      <c r="O1160" s="17" t="n">
        <v>46232.0472222222</v>
      </c>
      <c r="P1160" s="17" t="n">
        <v>46232.0493055556</v>
      </c>
      <c r="Q1160" s="17" t="n">
        <v>46232.0645833333</v>
      </c>
      <c r="R1160" s="0" t="n">
        <v>447</v>
      </c>
      <c r="S1160" s="0" t="n">
        <v>0</v>
      </c>
      <c r="T1160" s="0" t="n">
        <v>0</v>
      </c>
      <c r="U1160" s="18" t="s">
        <v>130</v>
      </c>
      <c r="V1160" s="18" t="s">
        <v>144</v>
      </c>
      <c r="W1160" s="0" t="str">
        <f aca="false">IF(AND(X1160&gt;=6,X1160&lt;14),"A",IF(AND(X1160&gt;=14,X1160&lt;22),"B","C"))</f>
        <v>B</v>
      </c>
      <c r="X1160" s="18" t="n">
        <f aca="false">HOUR(H1160)</f>
        <v>20</v>
      </c>
      <c r="Y1160" s="18" t="n">
        <f aca="false">ROUND((I1160-H1160)*1440,0)</f>
        <v>31</v>
      </c>
      <c r="Z1160" s="18" t="n">
        <f aca="false">ROUND((J1160-I1160)*1440,0)</f>
        <v>12</v>
      </c>
      <c r="AA1160" s="18" t="n">
        <f aca="false">ROUND((K1160-J1160)*1440,0)</f>
        <v>34</v>
      </c>
      <c r="AB1160" s="18" t="n">
        <f aca="false">ROUND((L1160-K1160)*1440,0)</f>
        <v>14</v>
      </c>
      <c r="AC1160" s="18" t="n">
        <f aca="false">ROUND((M1160-L1160)*1440,0)</f>
        <v>33</v>
      </c>
      <c r="AD1160" s="18" t="n">
        <f aca="false">IF(N1160="","",ROUND((N1160-M1160)*1440,0))</f>
        <v>66</v>
      </c>
      <c r="AE1160" s="18" t="n">
        <f aca="false">IF(O1160="","",ROUND((O1160-N1160)*1440,0))</f>
        <v>66</v>
      </c>
      <c r="AF1160" s="18" t="n">
        <f aca="false">IF(P1160="","",ROUND((P1160-O1160)*1440,0))</f>
        <v>3</v>
      </c>
      <c r="AG1160" s="18" t="n">
        <f aca="false">IF(Q1160="","",ROUND((Q1160-P1160)*1440,0))</f>
        <v>22</v>
      </c>
      <c r="AH1160" s="18" t="n">
        <f aca="false">IF(Q1160="","",ROUND((Q1160-H1160)*1440,0))</f>
        <v>281</v>
      </c>
      <c r="AI1160" s="19" t="n">
        <f aca="false">ROUND(IF(O1160="",Assumptions!$B$25-K1160,O1160-K1160)*24,1)</f>
        <v>3</v>
      </c>
      <c r="AJ1160" s="20" t="n">
        <f aca="false">ROUND(MAX(N(Y1160)/Assumptions!$C$5, N(Z1160)/Assumptions!$C$6, N(AA1160)/Assumptions!$C$7, N(AB1160)/Assumptions!$C$8, N(AC1160)/Assumptions!$C$9, N(AD1160)/Assumptions!$C$10, N(AE1160)/Assumptions!$C$11, N(AF1160)/Assumptions!$C$12, N(AG1160)/Assumptions!$C$13),3)</f>
        <v>2.2</v>
      </c>
      <c r="AK1160" s="0" t="str">
        <f aca="false">IF(OR(U1160="Pending",U1160="On Hold"),"Open GRN (awaiting)",IF(AJ1160&lt;=1,"Within SLA",IF(ROUND(N(Y1160)/Assumptions!$C$5,3)=AJ1160,"Gate Wait",IF(ROUND(N(Z1160)/Assumptions!$C$6,3)=AJ1160,"Dock Wait",IF(ROUND(N(AA1160)/Assumptions!$C$7,3)=AJ1160,"Unloading",IF(ROUND(N(AB1160)/Assumptions!$C$8,3)=AJ1160,"Unload-to-QC Wait",IF(ROUND(N(AC1160)/Assumptions!$C$9,3)=AJ1160,"QC",IF(ROUND(N(AD1160)/Assumptions!$C$10,3)=AJ1160,"QC-to-GRN Wait",IF(ROUND(N(AE1160)/Assumptions!$C$11,3)=AJ1160,"GRN Processing",IF(ROUND(N(AF1160)/Assumptions!$C$12,3)=AJ1160,"GRN-to-Putaway Wait",IF(ROUND(N(AG1160)/Assumptions!$C$13,3)=AJ1160,"Putaway","Within SLA")))))))))))</f>
        <v>QC-to-GRN Wait</v>
      </c>
    </row>
    <row r="1161" customFormat="false" ht="15" hidden="false" customHeight="false" outlineLevel="0" collapsed="false">
      <c r="A1161" s="0" t="s">
        <v>3508</v>
      </c>
      <c r="B1161" s="0" t="s">
        <v>3509</v>
      </c>
      <c r="C1161" s="0" t="s">
        <v>126</v>
      </c>
      <c r="D1161" s="0" t="s">
        <v>147</v>
      </c>
      <c r="E1161" s="0" t="s">
        <v>3510</v>
      </c>
      <c r="F1161" s="0" t="s">
        <v>172</v>
      </c>
      <c r="G1161" s="0" t="s">
        <v>150</v>
      </c>
      <c r="H1161" s="17" t="n">
        <v>46231.8715277778</v>
      </c>
      <c r="I1161" s="17" t="n">
        <v>46231.8729166667</v>
      </c>
      <c r="J1161" s="17" t="n">
        <v>46231.8840277778</v>
      </c>
      <c r="K1161" s="17" t="n">
        <v>46231.8902777778</v>
      </c>
      <c r="L1161" s="17" t="n">
        <v>46231.8958333333</v>
      </c>
      <c r="M1161" s="17" t="n">
        <v>46231.9305555556</v>
      </c>
      <c r="N1161" s="17" t="n">
        <v>46231.9506944444</v>
      </c>
      <c r="O1161" s="17" t="n">
        <v>46231.9604166667</v>
      </c>
      <c r="P1161" s="17" t="n">
        <v>46231.9659722222</v>
      </c>
      <c r="Q1161" s="17" t="n">
        <v>46231.9902777778</v>
      </c>
      <c r="R1161" s="0" t="n">
        <v>214</v>
      </c>
      <c r="S1161" s="0" t="n">
        <v>0</v>
      </c>
      <c r="T1161" s="0" t="n">
        <v>0</v>
      </c>
      <c r="U1161" s="18" t="s">
        <v>130</v>
      </c>
      <c r="V1161" s="18" t="s">
        <v>156</v>
      </c>
      <c r="W1161" s="0" t="str">
        <f aca="false">IF(AND(X1161&gt;=6,X1161&lt;14),"A",IF(AND(X1161&gt;=14,X1161&lt;22),"B","C"))</f>
        <v>B</v>
      </c>
      <c r="X1161" s="18" t="n">
        <f aca="false">HOUR(H1161)</f>
        <v>20</v>
      </c>
      <c r="Y1161" s="18" t="n">
        <f aca="false">ROUND((I1161-H1161)*1440,0)</f>
        <v>2</v>
      </c>
      <c r="Z1161" s="18" t="n">
        <f aca="false">ROUND((J1161-I1161)*1440,0)</f>
        <v>16</v>
      </c>
      <c r="AA1161" s="18" t="n">
        <f aca="false">ROUND((K1161-J1161)*1440,0)</f>
        <v>9</v>
      </c>
      <c r="AB1161" s="18" t="n">
        <f aca="false">ROUND((L1161-K1161)*1440,0)</f>
        <v>8</v>
      </c>
      <c r="AC1161" s="18" t="n">
        <f aca="false">ROUND((M1161-L1161)*1440,0)</f>
        <v>50</v>
      </c>
      <c r="AD1161" s="18" t="n">
        <f aca="false">IF(N1161="","",ROUND((N1161-M1161)*1440,0))</f>
        <v>29</v>
      </c>
      <c r="AE1161" s="18" t="n">
        <f aca="false">IF(O1161="","",ROUND((O1161-N1161)*1440,0))</f>
        <v>14</v>
      </c>
      <c r="AF1161" s="18" t="n">
        <f aca="false">IF(P1161="","",ROUND((P1161-O1161)*1440,0))</f>
        <v>8</v>
      </c>
      <c r="AG1161" s="18" t="n">
        <f aca="false">IF(Q1161="","",ROUND((Q1161-P1161)*1440,0))</f>
        <v>35</v>
      </c>
      <c r="AH1161" s="18" t="n">
        <f aca="false">IF(Q1161="","",ROUND((Q1161-H1161)*1440,0))</f>
        <v>171</v>
      </c>
      <c r="AI1161" s="19" t="n">
        <f aca="false">ROUND(IF(O1161="",Assumptions!$B$25-K1161,O1161-K1161)*24,1)</f>
        <v>1.7</v>
      </c>
      <c r="AJ1161" s="20" t="n">
        <f aca="false">ROUND(MAX(N(Y1161)/Assumptions!$C$5, N(Z1161)/Assumptions!$C$6, N(AA1161)/Assumptions!$C$7, N(AB1161)/Assumptions!$C$8, N(AC1161)/Assumptions!$C$9, N(AD1161)/Assumptions!$C$10, N(AE1161)/Assumptions!$C$11, N(AF1161)/Assumptions!$C$12, N(AG1161)/Assumptions!$C$13),3)</f>
        <v>1.111</v>
      </c>
      <c r="AK1161" s="0" t="str">
        <f aca="false">IF(OR(U1161="Pending",U1161="On Hold"),"Open GRN (awaiting)",IF(AJ1161&lt;=1,"Within SLA",IF(ROUND(N(Y1161)/Assumptions!$C$5,3)=AJ1161,"Gate Wait",IF(ROUND(N(Z1161)/Assumptions!$C$6,3)=AJ1161,"Dock Wait",IF(ROUND(N(AA1161)/Assumptions!$C$7,3)=AJ1161,"Unloading",IF(ROUND(N(AB1161)/Assumptions!$C$8,3)=AJ1161,"Unload-to-QC Wait",IF(ROUND(N(AC1161)/Assumptions!$C$9,3)=AJ1161,"QC",IF(ROUND(N(AD1161)/Assumptions!$C$10,3)=AJ1161,"QC-to-GRN Wait",IF(ROUND(N(AE1161)/Assumptions!$C$11,3)=AJ1161,"GRN Processing",IF(ROUND(N(AF1161)/Assumptions!$C$12,3)=AJ1161,"GRN-to-Putaway Wait",IF(ROUND(N(AG1161)/Assumptions!$C$13,3)=AJ1161,"Putaway","Within SLA")))))))))))</f>
        <v>QC</v>
      </c>
    </row>
    <row r="1162" customFormat="false" ht="15" hidden="false" customHeight="false" outlineLevel="0" collapsed="false">
      <c r="A1162" s="0" t="s">
        <v>3511</v>
      </c>
      <c r="B1162" s="0" t="s">
        <v>3512</v>
      </c>
      <c r="C1162" s="0" t="s">
        <v>118</v>
      </c>
      <c r="D1162" s="0" t="s">
        <v>119</v>
      </c>
      <c r="E1162" s="0" t="s">
        <v>3513</v>
      </c>
      <c r="F1162" s="0" t="s">
        <v>155</v>
      </c>
      <c r="G1162" s="0" t="s">
        <v>129</v>
      </c>
      <c r="H1162" s="17" t="n">
        <v>46231.9263888889</v>
      </c>
      <c r="I1162" s="17" t="n">
        <v>46231.9388888889</v>
      </c>
      <c r="J1162" s="17" t="n">
        <v>46231.9430555556</v>
      </c>
      <c r="K1162" s="17" t="n">
        <v>46231.9729166667</v>
      </c>
      <c r="L1162" s="17" t="n">
        <v>46231.9833333333</v>
      </c>
      <c r="M1162" s="17" t="n">
        <v>46232.0048611111</v>
      </c>
      <c r="N1162" s="17" t="n">
        <v>46232.0868055556</v>
      </c>
      <c r="O1162" s="17" t="n">
        <v>46232.0972222222</v>
      </c>
      <c r="P1162" s="17" t="n">
        <v>46232.1027777778</v>
      </c>
      <c r="Q1162" s="17" t="n">
        <v>46232.1166666667</v>
      </c>
      <c r="R1162" s="0" t="n">
        <v>341</v>
      </c>
      <c r="S1162" s="0" t="n">
        <v>0</v>
      </c>
      <c r="T1162" s="0" t="n">
        <v>0</v>
      </c>
      <c r="U1162" s="18" t="s">
        <v>130</v>
      </c>
      <c r="V1162" s="18" t="s">
        <v>144</v>
      </c>
      <c r="W1162" s="0" t="str">
        <f aca="false">IF(AND(X1162&gt;=6,X1162&lt;14),"A",IF(AND(X1162&gt;=14,X1162&lt;22),"B","C"))</f>
        <v>C</v>
      </c>
      <c r="X1162" s="18" t="n">
        <f aca="false">HOUR(H1162)</f>
        <v>22</v>
      </c>
      <c r="Y1162" s="18" t="n">
        <f aca="false">ROUND((I1162-H1162)*1440,0)</f>
        <v>18</v>
      </c>
      <c r="Z1162" s="18" t="n">
        <f aca="false">ROUND((J1162-I1162)*1440,0)</f>
        <v>6</v>
      </c>
      <c r="AA1162" s="18" t="n">
        <f aca="false">ROUND((K1162-J1162)*1440,0)</f>
        <v>43</v>
      </c>
      <c r="AB1162" s="18" t="n">
        <f aca="false">ROUND((L1162-K1162)*1440,0)</f>
        <v>15</v>
      </c>
      <c r="AC1162" s="18" t="n">
        <f aca="false">ROUND((M1162-L1162)*1440,0)</f>
        <v>31</v>
      </c>
      <c r="AD1162" s="18" t="n">
        <f aca="false">IF(N1162="","",ROUND((N1162-M1162)*1440,0))</f>
        <v>118</v>
      </c>
      <c r="AE1162" s="18" t="n">
        <f aca="false">IF(O1162="","",ROUND((O1162-N1162)*1440,0))</f>
        <v>15</v>
      </c>
      <c r="AF1162" s="18" t="n">
        <f aca="false">IF(P1162="","",ROUND((P1162-O1162)*1440,0))</f>
        <v>8</v>
      </c>
      <c r="AG1162" s="18" t="n">
        <f aca="false">IF(Q1162="","",ROUND((Q1162-P1162)*1440,0))</f>
        <v>20</v>
      </c>
      <c r="AH1162" s="18" t="n">
        <f aca="false">IF(Q1162="","",ROUND((Q1162-H1162)*1440,0))</f>
        <v>274</v>
      </c>
      <c r="AI1162" s="19" t="n">
        <f aca="false">ROUND(IF(O1162="",Assumptions!$B$25-K1162,O1162-K1162)*24,1)</f>
        <v>3</v>
      </c>
      <c r="AJ1162" s="20" t="n">
        <f aca="false">ROUND(MAX(N(Y1162)/Assumptions!$C$5, N(Z1162)/Assumptions!$C$6, N(AA1162)/Assumptions!$C$7, N(AB1162)/Assumptions!$C$8, N(AC1162)/Assumptions!$C$9, N(AD1162)/Assumptions!$C$10, N(AE1162)/Assumptions!$C$11, N(AF1162)/Assumptions!$C$12, N(AG1162)/Assumptions!$C$13),3)</f>
        <v>3.933</v>
      </c>
      <c r="AK1162" s="0" t="str">
        <f aca="false">IF(OR(U1162="Pending",U1162="On Hold"),"Open GRN (awaiting)",IF(AJ1162&lt;=1,"Within SLA",IF(ROUND(N(Y1162)/Assumptions!$C$5,3)=AJ1162,"Gate Wait",IF(ROUND(N(Z1162)/Assumptions!$C$6,3)=AJ1162,"Dock Wait",IF(ROUND(N(AA1162)/Assumptions!$C$7,3)=AJ1162,"Unloading",IF(ROUND(N(AB1162)/Assumptions!$C$8,3)=AJ1162,"Unload-to-QC Wait",IF(ROUND(N(AC1162)/Assumptions!$C$9,3)=AJ1162,"QC",IF(ROUND(N(AD1162)/Assumptions!$C$10,3)=AJ1162,"QC-to-GRN Wait",IF(ROUND(N(AE1162)/Assumptions!$C$11,3)=AJ1162,"GRN Processing",IF(ROUND(N(AF1162)/Assumptions!$C$12,3)=AJ1162,"GRN-to-Putaway Wait",IF(ROUND(N(AG1162)/Assumptions!$C$13,3)=AJ1162,"Putaway","Within SLA")))))))))))</f>
        <v>QC-to-GRN Wait</v>
      </c>
    </row>
    <row r="1163" customFormat="false" ht="15" hidden="false" customHeight="false" outlineLevel="0" collapsed="false">
      <c r="A1163" s="0" t="s">
        <v>3514</v>
      </c>
      <c r="B1163" s="0" t="s">
        <v>3515</v>
      </c>
      <c r="C1163" s="0" t="s">
        <v>142</v>
      </c>
      <c r="D1163" s="0" t="s">
        <v>119</v>
      </c>
      <c r="E1163" s="0" t="s">
        <v>3516</v>
      </c>
      <c r="F1163" s="0" t="s">
        <v>137</v>
      </c>
      <c r="G1163" s="0" t="s">
        <v>129</v>
      </c>
      <c r="H1163" s="17" t="n">
        <v>46231.98125</v>
      </c>
      <c r="I1163" s="17" t="n">
        <v>46231.9888888889</v>
      </c>
      <c r="J1163" s="17" t="n">
        <v>46232.0097222222</v>
      </c>
      <c r="K1163" s="17" t="n">
        <v>46232.0222222222</v>
      </c>
      <c r="L1163" s="17" t="n">
        <v>46232.03125</v>
      </c>
      <c r="M1163" s="17" t="n">
        <v>46232.0541666667</v>
      </c>
      <c r="N1163" s="17" t="n">
        <v>46232.0701388889</v>
      </c>
      <c r="O1163" s="17" t="n">
        <v>46232.1069444444</v>
      </c>
      <c r="P1163" s="17" t="n">
        <v>46232.1243055556</v>
      </c>
      <c r="Q1163" s="17" t="n">
        <v>46232.1409722222</v>
      </c>
      <c r="R1163" s="0" t="n">
        <v>330</v>
      </c>
      <c r="S1163" s="0" t="n">
        <v>0</v>
      </c>
      <c r="T1163" s="0" t="n">
        <v>0</v>
      </c>
      <c r="U1163" s="18" t="s">
        <v>130</v>
      </c>
      <c r="V1163" s="18" t="s">
        <v>144</v>
      </c>
      <c r="W1163" s="0" t="str">
        <f aca="false">IF(AND(X1163&gt;=6,X1163&lt;14),"A",IF(AND(X1163&gt;=14,X1163&lt;22),"B","C"))</f>
        <v>C</v>
      </c>
      <c r="X1163" s="18" t="n">
        <f aca="false">HOUR(H1163)</f>
        <v>23</v>
      </c>
      <c r="Y1163" s="18" t="n">
        <f aca="false">ROUND((I1163-H1163)*1440,0)</f>
        <v>11</v>
      </c>
      <c r="Z1163" s="18" t="n">
        <f aca="false">ROUND((J1163-I1163)*1440,0)</f>
        <v>30</v>
      </c>
      <c r="AA1163" s="18" t="n">
        <f aca="false">ROUND((K1163-J1163)*1440,0)</f>
        <v>18</v>
      </c>
      <c r="AB1163" s="18" t="n">
        <f aca="false">ROUND((L1163-K1163)*1440,0)</f>
        <v>13</v>
      </c>
      <c r="AC1163" s="18" t="n">
        <f aca="false">ROUND((M1163-L1163)*1440,0)</f>
        <v>33</v>
      </c>
      <c r="AD1163" s="18" t="n">
        <f aca="false">IF(N1163="","",ROUND((N1163-M1163)*1440,0))</f>
        <v>23</v>
      </c>
      <c r="AE1163" s="18" t="n">
        <f aca="false">IF(O1163="","",ROUND((O1163-N1163)*1440,0))</f>
        <v>53</v>
      </c>
      <c r="AF1163" s="18" t="n">
        <f aca="false">IF(P1163="","",ROUND((P1163-O1163)*1440,0))</f>
        <v>25</v>
      </c>
      <c r="AG1163" s="18" t="n">
        <f aca="false">IF(Q1163="","",ROUND((Q1163-P1163)*1440,0))</f>
        <v>24</v>
      </c>
      <c r="AH1163" s="18" t="n">
        <f aca="false">IF(Q1163="","",ROUND((Q1163-H1163)*1440,0))</f>
        <v>230</v>
      </c>
      <c r="AI1163" s="19" t="n">
        <f aca="false">ROUND(IF(O1163="",Assumptions!$B$25-K1163,O1163-K1163)*24,1)</f>
        <v>2</v>
      </c>
      <c r="AJ1163" s="20" t="n">
        <f aca="false">ROUND(MAX(N(Y1163)/Assumptions!$C$5, N(Z1163)/Assumptions!$C$6, N(AA1163)/Assumptions!$C$7, N(AB1163)/Assumptions!$C$8, N(AC1163)/Assumptions!$C$9, N(AD1163)/Assumptions!$C$10, N(AE1163)/Assumptions!$C$11, N(AF1163)/Assumptions!$C$12, N(AG1163)/Assumptions!$C$13),3)</f>
        <v>2</v>
      </c>
      <c r="AK1163" s="0" t="str">
        <f aca="false">IF(OR(U1163="Pending",U1163="On Hold"),"Open GRN (awaiting)",IF(AJ1163&lt;=1,"Within SLA",IF(ROUND(N(Y1163)/Assumptions!$C$5,3)=AJ1163,"Gate Wait",IF(ROUND(N(Z1163)/Assumptions!$C$6,3)=AJ1163,"Dock Wait",IF(ROUND(N(AA1163)/Assumptions!$C$7,3)=AJ1163,"Unloading",IF(ROUND(N(AB1163)/Assumptions!$C$8,3)=AJ1163,"Unload-to-QC Wait",IF(ROUND(N(AC1163)/Assumptions!$C$9,3)=AJ1163,"QC",IF(ROUND(N(AD1163)/Assumptions!$C$10,3)=AJ1163,"QC-to-GRN Wait",IF(ROUND(N(AE1163)/Assumptions!$C$11,3)=AJ1163,"GRN Processing",IF(ROUND(N(AF1163)/Assumptions!$C$12,3)=AJ1163,"GRN-to-Putaway Wait",IF(ROUND(N(AG1163)/Assumptions!$C$13,3)=AJ1163,"Putaway","Within SLA")))))))))))</f>
        <v>Dock Wait</v>
      </c>
    </row>
    <row r="1164" customFormat="false" ht="15" hidden="false" customHeight="false" outlineLevel="0" collapsed="false">
      <c r="A1164" s="0" t="s">
        <v>3517</v>
      </c>
      <c r="B1164" s="0" t="s">
        <v>3518</v>
      </c>
      <c r="C1164" s="0" t="s">
        <v>134</v>
      </c>
      <c r="D1164" s="0" t="s">
        <v>135</v>
      </c>
      <c r="E1164" s="0" t="s">
        <v>3519</v>
      </c>
      <c r="F1164" s="0" t="s">
        <v>121</v>
      </c>
      <c r="G1164" s="0" t="s">
        <v>178</v>
      </c>
      <c r="H1164" s="17" t="n">
        <v>46232.0652777778</v>
      </c>
      <c r="I1164" s="17" t="n">
        <v>46232.0694444445</v>
      </c>
      <c r="J1164" s="17" t="n">
        <v>46232.0819444444</v>
      </c>
      <c r="K1164" s="17" t="n">
        <v>46232.1013888889</v>
      </c>
      <c r="L1164" s="17" t="n">
        <v>46232.1222222222</v>
      </c>
      <c r="M1164" s="17" t="n">
        <v>46232.1361111111</v>
      </c>
      <c r="N1164" s="17" t="n">
        <v>46232.4409722222</v>
      </c>
      <c r="O1164" s="17" t="n">
        <v>46232.4847222222</v>
      </c>
      <c r="P1164" s="17" t="n">
        <v>46232.5020833333</v>
      </c>
      <c r="Q1164" s="17" t="n">
        <v>46232.5729166667</v>
      </c>
      <c r="R1164" s="0" t="n">
        <v>1417</v>
      </c>
      <c r="S1164" s="0" t="n">
        <v>0</v>
      </c>
      <c r="T1164" s="0" t="n">
        <v>0</v>
      </c>
      <c r="U1164" s="18" t="s">
        <v>130</v>
      </c>
      <c r="V1164" s="18" t="s">
        <v>156</v>
      </c>
      <c r="W1164" s="0" t="str">
        <f aca="false">IF(AND(X1164&gt;=6,X1164&lt;14),"A",IF(AND(X1164&gt;=14,X1164&lt;22),"B","C"))</f>
        <v>C</v>
      </c>
      <c r="X1164" s="18" t="n">
        <f aca="false">HOUR(H1164)</f>
        <v>1</v>
      </c>
      <c r="Y1164" s="18" t="n">
        <f aca="false">ROUND((I1164-H1164)*1440,0)</f>
        <v>6</v>
      </c>
      <c r="Z1164" s="18" t="n">
        <f aca="false">ROUND((J1164-I1164)*1440,0)</f>
        <v>18</v>
      </c>
      <c r="AA1164" s="18" t="n">
        <f aca="false">ROUND((K1164-J1164)*1440,0)</f>
        <v>28</v>
      </c>
      <c r="AB1164" s="18" t="n">
        <f aca="false">ROUND((L1164-K1164)*1440,0)</f>
        <v>30</v>
      </c>
      <c r="AC1164" s="18" t="n">
        <f aca="false">ROUND((M1164-L1164)*1440,0)</f>
        <v>20</v>
      </c>
      <c r="AD1164" s="18" t="n">
        <f aca="false">IF(N1164="","",ROUND((N1164-M1164)*1440,0))</f>
        <v>439</v>
      </c>
      <c r="AE1164" s="18" t="n">
        <f aca="false">IF(O1164="","",ROUND((O1164-N1164)*1440,0))</f>
        <v>63</v>
      </c>
      <c r="AF1164" s="18" t="n">
        <f aca="false">IF(P1164="","",ROUND((P1164-O1164)*1440,0))</f>
        <v>25</v>
      </c>
      <c r="AG1164" s="18" t="n">
        <f aca="false">IF(Q1164="","",ROUND((Q1164-P1164)*1440,0))</f>
        <v>102</v>
      </c>
      <c r="AH1164" s="18" t="n">
        <f aca="false">IF(Q1164="","",ROUND((Q1164-H1164)*1440,0))</f>
        <v>731</v>
      </c>
      <c r="AI1164" s="19" t="n">
        <f aca="false">ROUND(IF(O1164="",Assumptions!$B$25-K1164,O1164-K1164)*24,1)</f>
        <v>9.2</v>
      </c>
      <c r="AJ1164" s="20" t="n">
        <f aca="false">ROUND(MAX(N(Y1164)/Assumptions!$C$5, N(Z1164)/Assumptions!$C$6, N(AA1164)/Assumptions!$C$7, N(AB1164)/Assumptions!$C$8, N(AC1164)/Assumptions!$C$9, N(AD1164)/Assumptions!$C$10, N(AE1164)/Assumptions!$C$11, N(AF1164)/Assumptions!$C$12, N(AG1164)/Assumptions!$C$13),3)</f>
        <v>14.633</v>
      </c>
      <c r="AK1164" s="0" t="str">
        <f aca="false">IF(OR(U1164="Pending",U1164="On Hold"),"Open GRN (awaiting)",IF(AJ1164&lt;=1,"Within SLA",IF(ROUND(N(Y1164)/Assumptions!$C$5,3)=AJ1164,"Gate Wait",IF(ROUND(N(Z1164)/Assumptions!$C$6,3)=AJ1164,"Dock Wait",IF(ROUND(N(AA1164)/Assumptions!$C$7,3)=AJ1164,"Unloading",IF(ROUND(N(AB1164)/Assumptions!$C$8,3)=AJ1164,"Unload-to-QC Wait",IF(ROUND(N(AC1164)/Assumptions!$C$9,3)=AJ1164,"QC",IF(ROUND(N(AD1164)/Assumptions!$C$10,3)=AJ1164,"QC-to-GRN Wait",IF(ROUND(N(AE1164)/Assumptions!$C$11,3)=AJ1164,"GRN Processing",IF(ROUND(N(AF1164)/Assumptions!$C$12,3)=AJ1164,"GRN-to-Putaway Wait",IF(ROUND(N(AG1164)/Assumptions!$C$13,3)=AJ1164,"Putaway","Within SLA")))))))))))</f>
        <v>QC-to-GRN Wait</v>
      </c>
    </row>
    <row r="1165" customFormat="false" ht="15" hidden="false" customHeight="false" outlineLevel="0" collapsed="false">
      <c r="A1165" s="0" t="s">
        <v>3520</v>
      </c>
      <c r="B1165" s="0" t="s">
        <v>3521</v>
      </c>
      <c r="C1165" s="0" t="s">
        <v>252</v>
      </c>
      <c r="D1165" s="0" t="s">
        <v>147</v>
      </c>
      <c r="E1165" s="0" t="s">
        <v>3522</v>
      </c>
      <c r="F1165" s="0" t="s">
        <v>149</v>
      </c>
      <c r="G1165" s="0" t="s">
        <v>167</v>
      </c>
      <c r="H1165" s="17" t="n">
        <v>46232.2145833333</v>
      </c>
      <c r="I1165" s="17" t="n">
        <v>46232.2541666667</v>
      </c>
      <c r="J1165" s="17" t="n">
        <v>46232.2597222222</v>
      </c>
      <c r="K1165" s="17" t="n">
        <v>46232.3333333333</v>
      </c>
      <c r="L1165" s="17" t="n">
        <v>46232.35</v>
      </c>
      <c r="M1165" s="17" t="n">
        <v>46232.4104166667</v>
      </c>
      <c r="N1165" s="17" t="n">
        <v>46232.4486111111</v>
      </c>
      <c r="O1165" s="17" t="n">
        <v>46232.4583333333</v>
      </c>
      <c r="P1165" s="17" t="n">
        <v>46232.4652777778</v>
      </c>
      <c r="Q1165" s="17" t="n">
        <v>46232.4784722222</v>
      </c>
      <c r="R1165" s="0" t="n">
        <v>590</v>
      </c>
      <c r="S1165" s="0" t="n">
        <v>0</v>
      </c>
      <c r="T1165" s="0" t="n">
        <v>0</v>
      </c>
      <c r="U1165" s="18" t="s">
        <v>130</v>
      </c>
      <c r="V1165" s="18" t="s">
        <v>82</v>
      </c>
      <c r="W1165" s="0" t="str">
        <f aca="false">IF(AND(X1165&gt;=6,X1165&lt;14),"A",IF(AND(X1165&gt;=14,X1165&lt;22),"B","C"))</f>
        <v>C</v>
      </c>
      <c r="X1165" s="18" t="n">
        <f aca="false">HOUR(H1165)</f>
        <v>5</v>
      </c>
      <c r="Y1165" s="18" t="n">
        <f aca="false">ROUND((I1165-H1165)*1440,0)</f>
        <v>57</v>
      </c>
      <c r="Z1165" s="18" t="n">
        <f aca="false">ROUND((J1165-I1165)*1440,0)</f>
        <v>8</v>
      </c>
      <c r="AA1165" s="18" t="n">
        <f aca="false">ROUND((K1165-J1165)*1440,0)</f>
        <v>106</v>
      </c>
      <c r="AB1165" s="18" t="n">
        <f aca="false">ROUND((L1165-K1165)*1440,0)</f>
        <v>24</v>
      </c>
      <c r="AC1165" s="18" t="n">
        <f aca="false">ROUND((M1165-L1165)*1440,0)</f>
        <v>87</v>
      </c>
      <c r="AD1165" s="18" t="n">
        <f aca="false">IF(N1165="","",ROUND((N1165-M1165)*1440,0))</f>
        <v>55</v>
      </c>
      <c r="AE1165" s="18" t="n">
        <f aca="false">IF(O1165="","",ROUND((O1165-N1165)*1440,0))</f>
        <v>14</v>
      </c>
      <c r="AF1165" s="18" t="n">
        <f aca="false">IF(P1165="","",ROUND((P1165-O1165)*1440,0))</f>
        <v>10</v>
      </c>
      <c r="AG1165" s="18" t="n">
        <f aca="false">IF(Q1165="","",ROUND((Q1165-P1165)*1440,0))</f>
        <v>19</v>
      </c>
      <c r="AH1165" s="18" t="n">
        <f aca="false">IF(Q1165="","",ROUND((Q1165-H1165)*1440,0))</f>
        <v>380</v>
      </c>
      <c r="AI1165" s="19" t="n">
        <f aca="false">ROUND(IF(O1165="",Assumptions!$B$25-K1165,O1165-K1165)*24,1)</f>
        <v>3</v>
      </c>
      <c r="AJ1165" s="20" t="n">
        <f aca="false">ROUND(MAX(N(Y1165)/Assumptions!$C$5, N(Z1165)/Assumptions!$C$6, N(AA1165)/Assumptions!$C$7, N(AB1165)/Assumptions!$C$8, N(AC1165)/Assumptions!$C$9, N(AD1165)/Assumptions!$C$10, N(AE1165)/Assumptions!$C$11, N(AF1165)/Assumptions!$C$12, N(AG1165)/Assumptions!$C$13),3)</f>
        <v>1.933</v>
      </c>
      <c r="AK1165" s="0" t="str">
        <f aca="false">IF(OR(U1165="Pending",U1165="On Hold"),"Open GRN (awaiting)",IF(AJ1165&lt;=1,"Within SLA",IF(ROUND(N(Y1165)/Assumptions!$C$5,3)=AJ1165,"Gate Wait",IF(ROUND(N(Z1165)/Assumptions!$C$6,3)=AJ1165,"Dock Wait",IF(ROUND(N(AA1165)/Assumptions!$C$7,3)=AJ1165,"Unloading",IF(ROUND(N(AB1165)/Assumptions!$C$8,3)=AJ1165,"Unload-to-QC Wait",IF(ROUND(N(AC1165)/Assumptions!$C$9,3)=AJ1165,"QC",IF(ROUND(N(AD1165)/Assumptions!$C$10,3)=AJ1165,"QC-to-GRN Wait",IF(ROUND(N(AE1165)/Assumptions!$C$11,3)=AJ1165,"GRN Processing",IF(ROUND(N(AF1165)/Assumptions!$C$12,3)=AJ1165,"GRN-to-Putaway Wait",IF(ROUND(N(AG1165)/Assumptions!$C$13,3)=AJ1165,"Putaway","Within SLA")))))))))))</f>
        <v>QC</v>
      </c>
    </row>
    <row r="1166" customFormat="false" ht="15" hidden="false" customHeight="false" outlineLevel="0" collapsed="false">
      <c r="A1166" s="0" t="s">
        <v>3523</v>
      </c>
      <c r="B1166" s="0" t="s">
        <v>3524</v>
      </c>
      <c r="C1166" s="0" t="s">
        <v>159</v>
      </c>
      <c r="D1166" s="0" t="s">
        <v>147</v>
      </c>
      <c r="E1166" s="0" t="s">
        <v>3525</v>
      </c>
      <c r="F1166" s="0" t="s">
        <v>128</v>
      </c>
      <c r="G1166" s="0" t="s">
        <v>150</v>
      </c>
      <c r="H1166" s="17" t="n">
        <v>46232.3</v>
      </c>
      <c r="I1166" s="17" t="n">
        <v>46232.3083333333</v>
      </c>
      <c r="J1166" s="17" t="n">
        <v>46232.3159722222</v>
      </c>
      <c r="K1166" s="17" t="n">
        <v>46232.3305555556</v>
      </c>
      <c r="L1166" s="17" t="n">
        <v>46232.3361111111</v>
      </c>
      <c r="M1166" s="17" t="n">
        <v>46232.3569444444</v>
      </c>
      <c r="N1166" s="17" t="n">
        <v>46232.4708333333</v>
      </c>
      <c r="O1166" s="17" t="n">
        <v>46232.4868055556</v>
      </c>
      <c r="P1166" s="17" t="n">
        <v>46232.4916666667</v>
      </c>
      <c r="Q1166" s="17" t="n">
        <v>46232.4993055556</v>
      </c>
      <c r="R1166" s="0" t="n">
        <v>250</v>
      </c>
      <c r="S1166" s="0" t="n">
        <v>0</v>
      </c>
      <c r="T1166" s="0" t="n">
        <v>0</v>
      </c>
      <c r="U1166" s="18" t="s">
        <v>130</v>
      </c>
      <c r="V1166" s="18" t="s">
        <v>144</v>
      </c>
      <c r="W1166" s="0" t="str">
        <f aca="false">IF(AND(X1166&gt;=6,X1166&lt;14),"A",IF(AND(X1166&gt;=14,X1166&lt;22),"B","C"))</f>
        <v>A</v>
      </c>
      <c r="X1166" s="18" t="n">
        <f aca="false">HOUR(H1166)</f>
        <v>7</v>
      </c>
      <c r="Y1166" s="18" t="n">
        <f aca="false">ROUND((I1166-H1166)*1440,0)</f>
        <v>12</v>
      </c>
      <c r="Z1166" s="18" t="n">
        <f aca="false">ROUND((J1166-I1166)*1440,0)</f>
        <v>11</v>
      </c>
      <c r="AA1166" s="18" t="n">
        <f aca="false">ROUND((K1166-J1166)*1440,0)</f>
        <v>21</v>
      </c>
      <c r="AB1166" s="18" t="n">
        <f aca="false">ROUND((L1166-K1166)*1440,0)</f>
        <v>8</v>
      </c>
      <c r="AC1166" s="18" t="n">
        <f aca="false">ROUND((M1166-L1166)*1440,0)</f>
        <v>30</v>
      </c>
      <c r="AD1166" s="18" t="n">
        <f aca="false">IF(N1166="","",ROUND((N1166-M1166)*1440,0))</f>
        <v>164</v>
      </c>
      <c r="AE1166" s="18" t="n">
        <f aca="false">IF(O1166="","",ROUND((O1166-N1166)*1440,0))</f>
        <v>23</v>
      </c>
      <c r="AF1166" s="18" t="n">
        <f aca="false">IF(P1166="","",ROUND((P1166-O1166)*1440,0))</f>
        <v>7</v>
      </c>
      <c r="AG1166" s="18" t="n">
        <f aca="false">IF(Q1166="","",ROUND((Q1166-P1166)*1440,0))</f>
        <v>11</v>
      </c>
      <c r="AH1166" s="18" t="n">
        <f aca="false">IF(Q1166="","",ROUND((Q1166-H1166)*1440,0))</f>
        <v>287</v>
      </c>
      <c r="AI1166" s="19" t="n">
        <f aca="false">ROUND(IF(O1166="",Assumptions!$B$25-K1166,O1166-K1166)*24,1)</f>
        <v>3.8</v>
      </c>
      <c r="AJ1166" s="20" t="n">
        <f aca="false">ROUND(MAX(N(Y1166)/Assumptions!$C$5, N(Z1166)/Assumptions!$C$6, N(AA1166)/Assumptions!$C$7, N(AB1166)/Assumptions!$C$8, N(AC1166)/Assumptions!$C$9, N(AD1166)/Assumptions!$C$10, N(AE1166)/Assumptions!$C$11, N(AF1166)/Assumptions!$C$12, N(AG1166)/Assumptions!$C$13),3)</f>
        <v>5.467</v>
      </c>
      <c r="AK1166" s="0" t="str">
        <f aca="false">IF(OR(U1166="Pending",U1166="On Hold"),"Open GRN (awaiting)",IF(AJ1166&lt;=1,"Within SLA",IF(ROUND(N(Y1166)/Assumptions!$C$5,3)=AJ1166,"Gate Wait",IF(ROUND(N(Z1166)/Assumptions!$C$6,3)=AJ1166,"Dock Wait",IF(ROUND(N(AA1166)/Assumptions!$C$7,3)=AJ1166,"Unloading",IF(ROUND(N(AB1166)/Assumptions!$C$8,3)=AJ1166,"Unload-to-QC Wait",IF(ROUND(N(AC1166)/Assumptions!$C$9,3)=AJ1166,"QC",IF(ROUND(N(AD1166)/Assumptions!$C$10,3)=AJ1166,"QC-to-GRN Wait",IF(ROUND(N(AE1166)/Assumptions!$C$11,3)=AJ1166,"GRN Processing",IF(ROUND(N(AF1166)/Assumptions!$C$12,3)=AJ1166,"GRN-to-Putaway Wait",IF(ROUND(N(AG1166)/Assumptions!$C$13,3)=AJ1166,"Putaway","Within SLA")))))))))))</f>
        <v>QC-to-GRN Wait</v>
      </c>
    </row>
    <row r="1167" customFormat="false" ht="15" hidden="false" customHeight="false" outlineLevel="0" collapsed="false">
      <c r="A1167" s="0" t="s">
        <v>3526</v>
      </c>
      <c r="B1167" s="0" t="s">
        <v>3527</v>
      </c>
      <c r="C1167" s="0" t="s">
        <v>159</v>
      </c>
      <c r="D1167" s="0" t="s">
        <v>147</v>
      </c>
      <c r="E1167" s="0" t="s">
        <v>3528</v>
      </c>
      <c r="F1167" s="0" t="s">
        <v>128</v>
      </c>
      <c r="G1167" s="0" t="s">
        <v>167</v>
      </c>
      <c r="H1167" s="17" t="n">
        <v>46232.3222222222</v>
      </c>
      <c r="I1167" s="17" t="n">
        <v>46232.3381944444</v>
      </c>
      <c r="J1167" s="17" t="n">
        <v>46232.3451388889</v>
      </c>
      <c r="K1167" s="17" t="n">
        <v>46232.3611111111</v>
      </c>
      <c r="L1167" s="17" t="n">
        <v>46232.3631944444</v>
      </c>
      <c r="M1167" s="17" t="n">
        <v>46232.3729166667</v>
      </c>
      <c r="N1167" s="17" t="n">
        <v>46232.4798611111</v>
      </c>
      <c r="O1167" s="17" t="n">
        <v>46232.4909722222</v>
      </c>
      <c r="P1167" s="17" t="n">
        <v>46232.5083333333</v>
      </c>
      <c r="Q1167" s="17" t="n">
        <v>46232.5215277778</v>
      </c>
      <c r="R1167" s="0" t="n">
        <v>687</v>
      </c>
      <c r="S1167" s="0" t="n">
        <v>0</v>
      </c>
      <c r="T1167" s="0" t="n">
        <v>0</v>
      </c>
      <c r="U1167" s="18" t="s">
        <v>130</v>
      </c>
      <c r="V1167" s="18" t="s">
        <v>144</v>
      </c>
      <c r="W1167" s="0" t="str">
        <f aca="false">IF(AND(X1167&gt;=6,X1167&lt;14),"A",IF(AND(X1167&gt;=14,X1167&lt;22),"B","C"))</f>
        <v>A</v>
      </c>
      <c r="X1167" s="18" t="n">
        <f aca="false">HOUR(H1167)</f>
        <v>7</v>
      </c>
      <c r="Y1167" s="18" t="n">
        <f aca="false">ROUND((I1167-H1167)*1440,0)</f>
        <v>23</v>
      </c>
      <c r="Z1167" s="18" t="n">
        <f aca="false">ROUND((J1167-I1167)*1440,0)</f>
        <v>10</v>
      </c>
      <c r="AA1167" s="18" t="n">
        <f aca="false">ROUND((K1167-J1167)*1440,0)</f>
        <v>23</v>
      </c>
      <c r="AB1167" s="18" t="n">
        <f aca="false">ROUND((L1167-K1167)*1440,0)</f>
        <v>3</v>
      </c>
      <c r="AC1167" s="18" t="n">
        <f aca="false">ROUND((M1167-L1167)*1440,0)</f>
        <v>14</v>
      </c>
      <c r="AD1167" s="18" t="n">
        <f aca="false">IF(N1167="","",ROUND((N1167-M1167)*1440,0))</f>
        <v>154</v>
      </c>
      <c r="AE1167" s="18" t="n">
        <f aca="false">IF(O1167="","",ROUND((O1167-N1167)*1440,0))</f>
        <v>16</v>
      </c>
      <c r="AF1167" s="18" t="n">
        <f aca="false">IF(P1167="","",ROUND((P1167-O1167)*1440,0))</f>
        <v>25</v>
      </c>
      <c r="AG1167" s="18" t="n">
        <f aca="false">IF(Q1167="","",ROUND((Q1167-P1167)*1440,0))</f>
        <v>19</v>
      </c>
      <c r="AH1167" s="18" t="n">
        <f aca="false">IF(Q1167="","",ROUND((Q1167-H1167)*1440,0))</f>
        <v>287</v>
      </c>
      <c r="AI1167" s="19" t="n">
        <f aca="false">ROUND(IF(O1167="",Assumptions!$B$25-K1167,O1167-K1167)*24,1)</f>
        <v>3.1</v>
      </c>
      <c r="AJ1167" s="20" t="n">
        <f aca="false">ROUND(MAX(N(Y1167)/Assumptions!$C$5, N(Z1167)/Assumptions!$C$6, N(AA1167)/Assumptions!$C$7, N(AB1167)/Assumptions!$C$8, N(AC1167)/Assumptions!$C$9, N(AD1167)/Assumptions!$C$10, N(AE1167)/Assumptions!$C$11, N(AF1167)/Assumptions!$C$12, N(AG1167)/Assumptions!$C$13),3)</f>
        <v>5.133</v>
      </c>
      <c r="AK1167" s="0" t="str">
        <f aca="false">IF(OR(U1167="Pending",U1167="On Hold"),"Open GRN (awaiting)",IF(AJ1167&lt;=1,"Within SLA",IF(ROUND(N(Y1167)/Assumptions!$C$5,3)=AJ1167,"Gate Wait",IF(ROUND(N(Z1167)/Assumptions!$C$6,3)=AJ1167,"Dock Wait",IF(ROUND(N(AA1167)/Assumptions!$C$7,3)=AJ1167,"Unloading",IF(ROUND(N(AB1167)/Assumptions!$C$8,3)=AJ1167,"Unload-to-QC Wait",IF(ROUND(N(AC1167)/Assumptions!$C$9,3)=AJ1167,"QC",IF(ROUND(N(AD1167)/Assumptions!$C$10,3)=AJ1167,"QC-to-GRN Wait",IF(ROUND(N(AE1167)/Assumptions!$C$11,3)=AJ1167,"GRN Processing",IF(ROUND(N(AF1167)/Assumptions!$C$12,3)=AJ1167,"GRN-to-Putaway Wait",IF(ROUND(N(AG1167)/Assumptions!$C$13,3)=AJ1167,"Putaway","Within SLA")))))))))))</f>
        <v>QC-to-GRN Wait</v>
      </c>
    </row>
    <row r="1168" customFormat="false" ht="15" hidden="false" customHeight="false" outlineLevel="0" collapsed="false">
      <c r="A1168" s="0" t="s">
        <v>3529</v>
      </c>
      <c r="B1168" s="0" t="s">
        <v>3530</v>
      </c>
      <c r="C1168" s="0" t="s">
        <v>126</v>
      </c>
      <c r="D1168" s="0" t="s">
        <v>147</v>
      </c>
      <c r="E1168" s="0" t="s">
        <v>3531</v>
      </c>
      <c r="F1168" s="0" t="s">
        <v>128</v>
      </c>
      <c r="G1168" s="0" t="s">
        <v>150</v>
      </c>
      <c r="H1168" s="17" t="n">
        <v>46232.3486111111</v>
      </c>
      <c r="I1168" s="17" t="n">
        <v>46232.3888888889</v>
      </c>
      <c r="J1168" s="17" t="n">
        <v>46232.3951388889</v>
      </c>
      <c r="K1168" s="17" t="n">
        <v>46232.4395833333</v>
      </c>
      <c r="L1168" s="17" t="n">
        <v>46232.4493055556</v>
      </c>
      <c r="M1168" s="17" t="n">
        <v>46232.4652777778</v>
      </c>
      <c r="N1168" s="17" t="n">
        <v>46232.5069444445</v>
      </c>
      <c r="O1168" s="17" t="n">
        <v>46232.5354166667</v>
      </c>
      <c r="P1168" s="17" t="n">
        <v>46232.5465277778</v>
      </c>
      <c r="Q1168" s="17" t="n">
        <v>46232.5840277778</v>
      </c>
      <c r="R1168" s="0" t="n">
        <v>584</v>
      </c>
      <c r="S1168" s="0" t="n">
        <v>0</v>
      </c>
      <c r="T1168" s="0" t="n">
        <v>0</v>
      </c>
      <c r="U1168" s="18" t="s">
        <v>130</v>
      </c>
      <c r="V1168" s="18" t="s">
        <v>131</v>
      </c>
      <c r="W1168" s="0" t="str">
        <f aca="false">IF(AND(X1168&gt;=6,X1168&lt;14),"A",IF(AND(X1168&gt;=14,X1168&lt;22),"B","C"))</f>
        <v>A</v>
      </c>
      <c r="X1168" s="18" t="n">
        <f aca="false">HOUR(H1168)</f>
        <v>8</v>
      </c>
      <c r="Y1168" s="18" t="n">
        <f aca="false">ROUND((I1168-H1168)*1440,0)</f>
        <v>58</v>
      </c>
      <c r="Z1168" s="18" t="n">
        <f aca="false">ROUND((J1168-I1168)*1440,0)</f>
        <v>9</v>
      </c>
      <c r="AA1168" s="18" t="n">
        <f aca="false">ROUND((K1168-J1168)*1440,0)</f>
        <v>64</v>
      </c>
      <c r="AB1168" s="18" t="n">
        <f aca="false">ROUND((L1168-K1168)*1440,0)</f>
        <v>14</v>
      </c>
      <c r="AC1168" s="18" t="n">
        <f aca="false">ROUND((M1168-L1168)*1440,0)</f>
        <v>23</v>
      </c>
      <c r="AD1168" s="18" t="n">
        <f aca="false">IF(N1168="","",ROUND((N1168-M1168)*1440,0))</f>
        <v>60</v>
      </c>
      <c r="AE1168" s="18" t="n">
        <f aca="false">IF(O1168="","",ROUND((O1168-N1168)*1440,0))</f>
        <v>41</v>
      </c>
      <c r="AF1168" s="18" t="n">
        <f aca="false">IF(P1168="","",ROUND((P1168-O1168)*1440,0))</f>
        <v>16</v>
      </c>
      <c r="AG1168" s="18" t="n">
        <f aca="false">IF(Q1168="","",ROUND((Q1168-P1168)*1440,0))</f>
        <v>54</v>
      </c>
      <c r="AH1168" s="18" t="n">
        <f aca="false">IF(Q1168="","",ROUND((Q1168-H1168)*1440,0))</f>
        <v>339</v>
      </c>
      <c r="AI1168" s="19" t="n">
        <f aca="false">ROUND(IF(O1168="",Assumptions!$B$25-K1168,O1168-K1168)*24,1)</f>
        <v>2.3</v>
      </c>
      <c r="AJ1168" s="20" t="n">
        <f aca="false">ROUND(MAX(N(Y1168)/Assumptions!$C$5, N(Z1168)/Assumptions!$C$6, N(AA1168)/Assumptions!$C$7, N(AB1168)/Assumptions!$C$8, N(AC1168)/Assumptions!$C$9, N(AD1168)/Assumptions!$C$10, N(AE1168)/Assumptions!$C$11, N(AF1168)/Assumptions!$C$12, N(AG1168)/Assumptions!$C$13),3)</f>
        <v>2</v>
      </c>
      <c r="AK1168" s="0" t="str">
        <f aca="false">IF(OR(U1168="Pending",U1168="On Hold"),"Open GRN (awaiting)",IF(AJ1168&lt;=1,"Within SLA",IF(ROUND(N(Y1168)/Assumptions!$C$5,3)=AJ1168,"Gate Wait",IF(ROUND(N(Z1168)/Assumptions!$C$6,3)=AJ1168,"Dock Wait",IF(ROUND(N(AA1168)/Assumptions!$C$7,3)=AJ1168,"Unloading",IF(ROUND(N(AB1168)/Assumptions!$C$8,3)=AJ1168,"Unload-to-QC Wait",IF(ROUND(N(AC1168)/Assumptions!$C$9,3)=AJ1168,"QC",IF(ROUND(N(AD1168)/Assumptions!$C$10,3)=AJ1168,"QC-to-GRN Wait",IF(ROUND(N(AE1168)/Assumptions!$C$11,3)=AJ1168,"GRN Processing",IF(ROUND(N(AF1168)/Assumptions!$C$12,3)=AJ1168,"GRN-to-Putaway Wait",IF(ROUND(N(AG1168)/Assumptions!$C$13,3)=AJ1168,"Putaway","Within SLA")))))))))))</f>
        <v>QC-to-GRN Wait</v>
      </c>
    </row>
    <row r="1169" customFormat="false" ht="15" hidden="false" customHeight="false" outlineLevel="0" collapsed="false">
      <c r="A1169" s="0" t="s">
        <v>3532</v>
      </c>
      <c r="B1169" s="0" t="s">
        <v>3533</v>
      </c>
      <c r="C1169" s="0" t="s">
        <v>142</v>
      </c>
      <c r="D1169" s="0" t="s">
        <v>147</v>
      </c>
      <c r="E1169" s="0" t="s">
        <v>3534</v>
      </c>
      <c r="F1169" s="0" t="s">
        <v>137</v>
      </c>
      <c r="G1169" s="0" t="s">
        <v>150</v>
      </c>
      <c r="H1169" s="17" t="n">
        <v>46232.3520833333</v>
      </c>
      <c r="I1169" s="17" t="n">
        <v>46232.40625</v>
      </c>
      <c r="J1169" s="17" t="n">
        <v>46232.4097222222</v>
      </c>
      <c r="K1169" s="17" t="n">
        <v>46232.4513888889</v>
      </c>
      <c r="L1169" s="17" t="n">
        <v>46232.4618055556</v>
      </c>
      <c r="M1169" s="17" t="n">
        <v>46232.4847222222</v>
      </c>
      <c r="N1169" s="17" t="n">
        <v>46232.5756944444</v>
      </c>
      <c r="O1169" s="17" t="n">
        <v>46232.6125</v>
      </c>
      <c r="P1169" s="17" t="n">
        <v>46232.6368055556</v>
      </c>
      <c r="Q1169" s="17" t="n">
        <v>46232.6555555556</v>
      </c>
      <c r="R1169" s="0" t="n">
        <v>1863</v>
      </c>
      <c r="S1169" s="0" t="n">
        <v>0</v>
      </c>
      <c r="T1169" s="0" t="n">
        <v>0</v>
      </c>
      <c r="U1169" s="18" t="s">
        <v>130</v>
      </c>
      <c r="V1169" s="18" t="s">
        <v>156</v>
      </c>
      <c r="W1169" s="0" t="str">
        <f aca="false">IF(AND(X1169&gt;=6,X1169&lt;14),"A",IF(AND(X1169&gt;=14,X1169&lt;22),"B","C"))</f>
        <v>A</v>
      </c>
      <c r="X1169" s="18" t="n">
        <f aca="false">HOUR(H1169)</f>
        <v>8</v>
      </c>
      <c r="Y1169" s="18" t="n">
        <f aca="false">ROUND((I1169-H1169)*1440,0)</f>
        <v>78</v>
      </c>
      <c r="Z1169" s="18" t="n">
        <f aca="false">ROUND((J1169-I1169)*1440,0)</f>
        <v>5</v>
      </c>
      <c r="AA1169" s="18" t="n">
        <f aca="false">ROUND((K1169-J1169)*1440,0)</f>
        <v>60</v>
      </c>
      <c r="AB1169" s="18" t="n">
        <f aca="false">ROUND((L1169-K1169)*1440,0)</f>
        <v>15</v>
      </c>
      <c r="AC1169" s="18" t="n">
        <f aca="false">ROUND((M1169-L1169)*1440,0)</f>
        <v>33</v>
      </c>
      <c r="AD1169" s="18" t="n">
        <f aca="false">IF(N1169="","",ROUND((N1169-M1169)*1440,0))</f>
        <v>131</v>
      </c>
      <c r="AE1169" s="18" t="n">
        <f aca="false">IF(O1169="","",ROUND((O1169-N1169)*1440,0))</f>
        <v>53</v>
      </c>
      <c r="AF1169" s="18" t="n">
        <f aca="false">IF(P1169="","",ROUND((P1169-O1169)*1440,0))</f>
        <v>35</v>
      </c>
      <c r="AG1169" s="18" t="n">
        <f aca="false">IF(Q1169="","",ROUND((Q1169-P1169)*1440,0))</f>
        <v>27</v>
      </c>
      <c r="AH1169" s="18" t="n">
        <f aca="false">IF(Q1169="","",ROUND((Q1169-H1169)*1440,0))</f>
        <v>437</v>
      </c>
      <c r="AI1169" s="19" t="n">
        <f aca="false">ROUND(IF(O1169="",Assumptions!$B$25-K1169,O1169-K1169)*24,1)</f>
        <v>3.9</v>
      </c>
      <c r="AJ1169" s="20" t="n">
        <f aca="false">ROUND(MAX(N(Y1169)/Assumptions!$C$5, N(Z1169)/Assumptions!$C$6, N(AA1169)/Assumptions!$C$7, N(AB1169)/Assumptions!$C$8, N(AC1169)/Assumptions!$C$9, N(AD1169)/Assumptions!$C$10, N(AE1169)/Assumptions!$C$11, N(AF1169)/Assumptions!$C$12, N(AG1169)/Assumptions!$C$13),3)</f>
        <v>4.367</v>
      </c>
      <c r="AK1169" s="0" t="str">
        <f aca="false">IF(OR(U1169="Pending",U1169="On Hold"),"Open GRN (awaiting)",IF(AJ1169&lt;=1,"Within SLA",IF(ROUND(N(Y1169)/Assumptions!$C$5,3)=AJ1169,"Gate Wait",IF(ROUND(N(Z1169)/Assumptions!$C$6,3)=AJ1169,"Dock Wait",IF(ROUND(N(AA1169)/Assumptions!$C$7,3)=AJ1169,"Unloading",IF(ROUND(N(AB1169)/Assumptions!$C$8,3)=AJ1169,"Unload-to-QC Wait",IF(ROUND(N(AC1169)/Assumptions!$C$9,3)=AJ1169,"QC",IF(ROUND(N(AD1169)/Assumptions!$C$10,3)=AJ1169,"QC-to-GRN Wait",IF(ROUND(N(AE1169)/Assumptions!$C$11,3)=AJ1169,"GRN Processing",IF(ROUND(N(AF1169)/Assumptions!$C$12,3)=AJ1169,"GRN-to-Putaway Wait",IF(ROUND(N(AG1169)/Assumptions!$C$13,3)=AJ1169,"Putaway","Within SLA")))))))))))</f>
        <v>QC-to-GRN Wait</v>
      </c>
    </row>
    <row r="1170" customFormat="false" ht="15" hidden="false" customHeight="false" outlineLevel="0" collapsed="false">
      <c r="A1170" s="0" t="s">
        <v>3535</v>
      </c>
      <c r="B1170" s="0" t="s">
        <v>3536</v>
      </c>
      <c r="C1170" s="0" t="s">
        <v>118</v>
      </c>
      <c r="D1170" s="0" t="s">
        <v>135</v>
      </c>
      <c r="E1170" s="0" t="s">
        <v>2792</v>
      </c>
      <c r="F1170" s="0" t="s">
        <v>121</v>
      </c>
      <c r="G1170" s="0" t="s">
        <v>178</v>
      </c>
      <c r="H1170" s="17" t="n">
        <v>46232.3645833333</v>
      </c>
      <c r="I1170" s="17" t="n">
        <v>46232.3847222222</v>
      </c>
      <c r="J1170" s="17" t="n">
        <v>46232.3902777778</v>
      </c>
      <c r="K1170" s="17" t="n">
        <v>46232.4027777778</v>
      </c>
      <c r="L1170" s="17" t="n">
        <v>46232.4145833333</v>
      </c>
      <c r="M1170" s="17" t="n">
        <v>46232.4375</v>
      </c>
      <c r="N1170" s="17" t="n">
        <v>46232.4944444444</v>
      </c>
      <c r="O1170" s="17" t="n">
        <v>46232.5104166667</v>
      </c>
      <c r="P1170" s="17" t="n">
        <v>46232.5222222222</v>
      </c>
      <c r="Q1170" s="17" t="n">
        <v>46232.53125</v>
      </c>
      <c r="R1170" s="0" t="n">
        <v>71</v>
      </c>
      <c r="S1170" s="0" t="n">
        <v>0</v>
      </c>
      <c r="T1170" s="0" t="n">
        <v>0</v>
      </c>
      <c r="U1170" s="18" t="s">
        <v>130</v>
      </c>
      <c r="V1170" s="18" t="s">
        <v>156</v>
      </c>
      <c r="W1170" s="0" t="str">
        <f aca="false">IF(AND(X1170&gt;=6,X1170&lt;14),"A",IF(AND(X1170&gt;=14,X1170&lt;22),"B","C"))</f>
        <v>A</v>
      </c>
      <c r="X1170" s="18" t="n">
        <f aca="false">HOUR(H1170)</f>
        <v>8</v>
      </c>
      <c r="Y1170" s="18" t="n">
        <f aca="false">ROUND((I1170-H1170)*1440,0)</f>
        <v>29</v>
      </c>
      <c r="Z1170" s="18" t="n">
        <f aca="false">ROUND((J1170-I1170)*1440,0)</f>
        <v>8</v>
      </c>
      <c r="AA1170" s="18" t="n">
        <f aca="false">ROUND((K1170-J1170)*1440,0)</f>
        <v>18</v>
      </c>
      <c r="AB1170" s="18" t="n">
        <f aca="false">ROUND((L1170-K1170)*1440,0)</f>
        <v>17</v>
      </c>
      <c r="AC1170" s="18" t="n">
        <f aca="false">ROUND((M1170-L1170)*1440,0)</f>
        <v>33</v>
      </c>
      <c r="AD1170" s="18" t="n">
        <f aca="false">IF(N1170="","",ROUND((N1170-M1170)*1440,0))</f>
        <v>82</v>
      </c>
      <c r="AE1170" s="18" t="n">
        <f aca="false">IF(O1170="","",ROUND((O1170-N1170)*1440,0))</f>
        <v>23</v>
      </c>
      <c r="AF1170" s="18" t="n">
        <f aca="false">IF(P1170="","",ROUND((P1170-O1170)*1440,0))</f>
        <v>17</v>
      </c>
      <c r="AG1170" s="18" t="n">
        <f aca="false">IF(Q1170="","",ROUND((Q1170-P1170)*1440,0))</f>
        <v>13</v>
      </c>
      <c r="AH1170" s="18" t="n">
        <f aca="false">IF(Q1170="","",ROUND((Q1170-H1170)*1440,0))</f>
        <v>240</v>
      </c>
      <c r="AI1170" s="19" t="n">
        <f aca="false">ROUND(IF(O1170="",Assumptions!$B$25-K1170,O1170-K1170)*24,1)</f>
        <v>2.6</v>
      </c>
      <c r="AJ1170" s="20" t="n">
        <f aca="false">ROUND(MAX(N(Y1170)/Assumptions!$C$5, N(Z1170)/Assumptions!$C$6, N(AA1170)/Assumptions!$C$7, N(AB1170)/Assumptions!$C$8, N(AC1170)/Assumptions!$C$9, N(AD1170)/Assumptions!$C$10, N(AE1170)/Assumptions!$C$11, N(AF1170)/Assumptions!$C$12, N(AG1170)/Assumptions!$C$13),3)</f>
        <v>2.733</v>
      </c>
      <c r="AK1170" s="0" t="str">
        <f aca="false">IF(OR(U1170="Pending",U1170="On Hold"),"Open GRN (awaiting)",IF(AJ1170&lt;=1,"Within SLA",IF(ROUND(N(Y1170)/Assumptions!$C$5,3)=AJ1170,"Gate Wait",IF(ROUND(N(Z1170)/Assumptions!$C$6,3)=AJ1170,"Dock Wait",IF(ROUND(N(AA1170)/Assumptions!$C$7,3)=AJ1170,"Unloading",IF(ROUND(N(AB1170)/Assumptions!$C$8,3)=AJ1170,"Unload-to-QC Wait",IF(ROUND(N(AC1170)/Assumptions!$C$9,3)=AJ1170,"QC",IF(ROUND(N(AD1170)/Assumptions!$C$10,3)=AJ1170,"QC-to-GRN Wait",IF(ROUND(N(AE1170)/Assumptions!$C$11,3)=AJ1170,"GRN Processing",IF(ROUND(N(AF1170)/Assumptions!$C$12,3)=AJ1170,"GRN-to-Putaway Wait",IF(ROUND(N(AG1170)/Assumptions!$C$13,3)=AJ1170,"Putaway","Within SLA")))))))))))</f>
        <v>QC-to-GRN Wait</v>
      </c>
    </row>
    <row r="1171" customFormat="false" ht="15" hidden="false" customHeight="false" outlineLevel="0" collapsed="false">
      <c r="A1171" s="0" t="s">
        <v>3537</v>
      </c>
      <c r="B1171" s="0" t="s">
        <v>3538</v>
      </c>
      <c r="C1171" s="0" t="s">
        <v>134</v>
      </c>
      <c r="D1171" s="0" t="s">
        <v>147</v>
      </c>
      <c r="E1171" s="0" t="s">
        <v>3539</v>
      </c>
      <c r="F1171" s="0" t="s">
        <v>149</v>
      </c>
      <c r="G1171" s="0" t="s">
        <v>167</v>
      </c>
      <c r="H1171" s="17" t="n">
        <v>46232.3840277778</v>
      </c>
      <c r="I1171" s="17" t="n">
        <v>46232.4041666667</v>
      </c>
      <c r="J1171" s="17" t="n">
        <v>46232.4083333333</v>
      </c>
      <c r="K1171" s="17" t="n">
        <v>46232.4319444444</v>
      </c>
      <c r="L1171" s="17" t="n">
        <v>46232.4395833333</v>
      </c>
      <c r="M1171" s="17" t="n">
        <v>46232.4506944444</v>
      </c>
      <c r="N1171" s="17" t="n">
        <v>46232.4652777778</v>
      </c>
      <c r="O1171" s="17" t="n">
        <v>46232.4861111111</v>
      </c>
      <c r="P1171" s="17" t="n">
        <v>46232.5069444445</v>
      </c>
      <c r="Q1171" s="17" t="n">
        <v>46232.5326388889</v>
      </c>
      <c r="R1171" s="0" t="n">
        <v>665</v>
      </c>
      <c r="S1171" s="0" t="n">
        <v>0</v>
      </c>
      <c r="T1171" s="0" t="n">
        <v>0</v>
      </c>
      <c r="U1171" s="18" t="s">
        <v>130</v>
      </c>
      <c r="V1171" s="18" t="s">
        <v>139</v>
      </c>
      <c r="W1171" s="0" t="str">
        <f aca="false">IF(AND(X1171&gt;=6,X1171&lt;14),"A",IF(AND(X1171&gt;=14,X1171&lt;22),"B","C"))</f>
        <v>A</v>
      </c>
      <c r="X1171" s="18" t="n">
        <f aca="false">HOUR(H1171)</f>
        <v>9</v>
      </c>
      <c r="Y1171" s="18" t="n">
        <f aca="false">ROUND((I1171-H1171)*1440,0)</f>
        <v>29</v>
      </c>
      <c r="Z1171" s="18" t="n">
        <f aca="false">ROUND((J1171-I1171)*1440,0)</f>
        <v>6</v>
      </c>
      <c r="AA1171" s="18" t="n">
        <f aca="false">ROUND((K1171-J1171)*1440,0)</f>
        <v>34</v>
      </c>
      <c r="AB1171" s="18" t="n">
        <f aca="false">ROUND((L1171-K1171)*1440,0)</f>
        <v>11</v>
      </c>
      <c r="AC1171" s="18" t="n">
        <f aca="false">ROUND((M1171-L1171)*1440,0)</f>
        <v>16</v>
      </c>
      <c r="AD1171" s="18" t="n">
        <f aca="false">IF(N1171="","",ROUND((N1171-M1171)*1440,0))</f>
        <v>21</v>
      </c>
      <c r="AE1171" s="18" t="n">
        <f aca="false">IF(O1171="","",ROUND((O1171-N1171)*1440,0))</f>
        <v>30</v>
      </c>
      <c r="AF1171" s="18" t="n">
        <f aca="false">IF(P1171="","",ROUND((P1171-O1171)*1440,0))</f>
        <v>30</v>
      </c>
      <c r="AG1171" s="18" t="n">
        <f aca="false">IF(Q1171="","",ROUND((Q1171-P1171)*1440,0))</f>
        <v>37</v>
      </c>
      <c r="AH1171" s="18" t="n">
        <f aca="false">IF(Q1171="","",ROUND((Q1171-H1171)*1440,0))</f>
        <v>214</v>
      </c>
      <c r="AI1171" s="19" t="n">
        <f aca="false">ROUND(IF(O1171="",Assumptions!$B$25-K1171,O1171-K1171)*24,1)</f>
        <v>1.3</v>
      </c>
      <c r="AJ1171" s="20" t="n">
        <f aca="false">ROUND(MAX(N(Y1171)/Assumptions!$C$5, N(Z1171)/Assumptions!$C$6, N(AA1171)/Assumptions!$C$7, N(AB1171)/Assumptions!$C$8, N(AC1171)/Assumptions!$C$9, N(AD1171)/Assumptions!$C$10, N(AE1171)/Assumptions!$C$11, N(AF1171)/Assumptions!$C$12, N(AG1171)/Assumptions!$C$13),3)</f>
        <v>1.5</v>
      </c>
      <c r="AK1171" s="0" t="str">
        <f aca="false">IF(OR(U1171="Pending",U1171="On Hold"),"Open GRN (awaiting)",IF(AJ1171&lt;=1,"Within SLA",IF(ROUND(N(Y1171)/Assumptions!$C$5,3)=AJ1171,"Gate Wait",IF(ROUND(N(Z1171)/Assumptions!$C$6,3)=AJ1171,"Dock Wait",IF(ROUND(N(AA1171)/Assumptions!$C$7,3)=AJ1171,"Unloading",IF(ROUND(N(AB1171)/Assumptions!$C$8,3)=AJ1171,"Unload-to-QC Wait",IF(ROUND(N(AC1171)/Assumptions!$C$9,3)=AJ1171,"QC",IF(ROUND(N(AD1171)/Assumptions!$C$10,3)=AJ1171,"QC-to-GRN Wait",IF(ROUND(N(AE1171)/Assumptions!$C$11,3)=AJ1171,"GRN Processing",IF(ROUND(N(AF1171)/Assumptions!$C$12,3)=AJ1171,"GRN-to-Putaway Wait",IF(ROUND(N(AG1171)/Assumptions!$C$13,3)=AJ1171,"Putaway","Within SLA")))))))))))</f>
        <v>GRN-to-Putaway Wait</v>
      </c>
    </row>
    <row r="1172" customFormat="false" ht="15" hidden="false" customHeight="false" outlineLevel="0" collapsed="false">
      <c r="A1172" s="0" t="s">
        <v>3540</v>
      </c>
      <c r="B1172" s="0" t="s">
        <v>3541</v>
      </c>
      <c r="C1172" s="0" t="s">
        <v>153</v>
      </c>
      <c r="D1172" s="0" t="s">
        <v>119</v>
      </c>
      <c r="E1172" s="0" t="s">
        <v>3542</v>
      </c>
      <c r="F1172" s="0" t="s">
        <v>155</v>
      </c>
      <c r="G1172" s="0" t="s">
        <v>129</v>
      </c>
      <c r="H1172" s="17" t="n">
        <v>46232.3868055556</v>
      </c>
      <c r="I1172" s="17" t="n">
        <v>46232.4006944444</v>
      </c>
      <c r="J1172" s="17" t="n">
        <v>46232.4048611111</v>
      </c>
      <c r="K1172" s="17" t="n">
        <v>46232.4340277778</v>
      </c>
      <c r="L1172" s="17" t="n">
        <v>46232.4486111111</v>
      </c>
      <c r="M1172" s="17" t="n">
        <v>46232.475</v>
      </c>
      <c r="N1172" s="17" t="n">
        <v>46232.5354166667</v>
      </c>
      <c r="O1172" s="17" t="n">
        <v>46232.6020833333</v>
      </c>
      <c r="P1172" s="17" t="n">
        <v>46232.6055555556</v>
      </c>
      <c r="Q1172" s="17" t="n">
        <v>46232.6256944445</v>
      </c>
      <c r="R1172" s="0" t="n">
        <v>221</v>
      </c>
      <c r="S1172" s="0" t="n">
        <v>0</v>
      </c>
      <c r="T1172" s="0" t="n">
        <v>0</v>
      </c>
      <c r="U1172" s="18" t="s">
        <v>130</v>
      </c>
      <c r="V1172" s="18" t="s">
        <v>144</v>
      </c>
      <c r="W1172" s="0" t="str">
        <f aca="false">IF(AND(X1172&gt;=6,X1172&lt;14),"A",IF(AND(X1172&gt;=14,X1172&lt;22),"B","C"))</f>
        <v>A</v>
      </c>
      <c r="X1172" s="18" t="n">
        <f aca="false">HOUR(H1172)</f>
        <v>9</v>
      </c>
      <c r="Y1172" s="18" t="n">
        <f aca="false">ROUND((I1172-H1172)*1440,0)</f>
        <v>20</v>
      </c>
      <c r="Z1172" s="18" t="n">
        <f aca="false">ROUND((J1172-I1172)*1440,0)</f>
        <v>6</v>
      </c>
      <c r="AA1172" s="18" t="n">
        <f aca="false">ROUND((K1172-J1172)*1440,0)</f>
        <v>42</v>
      </c>
      <c r="AB1172" s="18" t="n">
        <f aca="false">ROUND((L1172-K1172)*1440,0)</f>
        <v>21</v>
      </c>
      <c r="AC1172" s="18" t="n">
        <f aca="false">ROUND((M1172-L1172)*1440,0)</f>
        <v>38</v>
      </c>
      <c r="AD1172" s="18" t="n">
        <f aca="false">IF(N1172="","",ROUND((N1172-M1172)*1440,0))</f>
        <v>87</v>
      </c>
      <c r="AE1172" s="18" t="n">
        <f aca="false">IF(O1172="","",ROUND((O1172-N1172)*1440,0))</f>
        <v>96</v>
      </c>
      <c r="AF1172" s="18" t="n">
        <f aca="false">IF(P1172="","",ROUND((P1172-O1172)*1440,0))</f>
        <v>5</v>
      </c>
      <c r="AG1172" s="18" t="n">
        <f aca="false">IF(Q1172="","",ROUND((Q1172-P1172)*1440,0))</f>
        <v>29</v>
      </c>
      <c r="AH1172" s="18" t="n">
        <f aca="false">IF(Q1172="","",ROUND((Q1172-H1172)*1440,0))</f>
        <v>344</v>
      </c>
      <c r="AI1172" s="19" t="n">
        <f aca="false">ROUND(IF(O1172="",Assumptions!$B$25-K1172,O1172-K1172)*24,1)</f>
        <v>4</v>
      </c>
      <c r="AJ1172" s="20" t="n">
        <f aca="false">ROUND(MAX(N(Y1172)/Assumptions!$C$5, N(Z1172)/Assumptions!$C$6, N(AA1172)/Assumptions!$C$7, N(AB1172)/Assumptions!$C$8, N(AC1172)/Assumptions!$C$9, N(AD1172)/Assumptions!$C$10, N(AE1172)/Assumptions!$C$11, N(AF1172)/Assumptions!$C$12, N(AG1172)/Assumptions!$C$13),3)</f>
        <v>2.9</v>
      </c>
      <c r="AK1172" s="0" t="str">
        <f aca="false">IF(OR(U1172="Pending",U1172="On Hold"),"Open GRN (awaiting)",IF(AJ1172&lt;=1,"Within SLA",IF(ROUND(N(Y1172)/Assumptions!$C$5,3)=AJ1172,"Gate Wait",IF(ROUND(N(Z1172)/Assumptions!$C$6,3)=AJ1172,"Dock Wait",IF(ROUND(N(AA1172)/Assumptions!$C$7,3)=AJ1172,"Unloading",IF(ROUND(N(AB1172)/Assumptions!$C$8,3)=AJ1172,"Unload-to-QC Wait",IF(ROUND(N(AC1172)/Assumptions!$C$9,3)=AJ1172,"QC",IF(ROUND(N(AD1172)/Assumptions!$C$10,3)=AJ1172,"QC-to-GRN Wait",IF(ROUND(N(AE1172)/Assumptions!$C$11,3)=AJ1172,"GRN Processing",IF(ROUND(N(AF1172)/Assumptions!$C$12,3)=AJ1172,"GRN-to-Putaway Wait",IF(ROUND(N(AG1172)/Assumptions!$C$13,3)=AJ1172,"Putaway","Within SLA")))))))))))</f>
        <v>QC-to-GRN Wait</v>
      </c>
    </row>
    <row r="1173" customFormat="false" ht="15" hidden="false" customHeight="false" outlineLevel="0" collapsed="false">
      <c r="A1173" s="0" t="s">
        <v>3543</v>
      </c>
      <c r="B1173" s="0" t="s">
        <v>3544</v>
      </c>
      <c r="C1173" s="0" t="s">
        <v>153</v>
      </c>
      <c r="D1173" s="0" t="s">
        <v>119</v>
      </c>
      <c r="E1173" s="0" t="s">
        <v>3545</v>
      </c>
      <c r="F1173" s="0" t="s">
        <v>155</v>
      </c>
      <c r="G1173" s="0" t="s">
        <v>129</v>
      </c>
      <c r="H1173" s="17" t="n">
        <v>46232.3993055556</v>
      </c>
      <c r="I1173" s="17" t="n">
        <v>46232.4138888889</v>
      </c>
      <c r="J1173" s="17" t="n">
        <v>46232.4173611111</v>
      </c>
      <c r="K1173" s="17" t="n">
        <v>46232.45</v>
      </c>
      <c r="L1173" s="17" t="n">
        <v>46232.4625</v>
      </c>
      <c r="M1173" s="17" t="n">
        <v>46232.4784722222</v>
      </c>
      <c r="N1173" s="17" t="n">
        <v>46232.5222222222</v>
      </c>
      <c r="O1173" s="17" t="n">
        <v>46232.53125</v>
      </c>
      <c r="P1173" s="17" t="n">
        <v>46232.5409722222</v>
      </c>
      <c r="Q1173" s="17" t="n">
        <v>46232.5493055556</v>
      </c>
      <c r="R1173" s="0" t="n">
        <v>358</v>
      </c>
      <c r="S1173" s="0" t="n">
        <v>0</v>
      </c>
      <c r="T1173" s="0" t="n">
        <v>0</v>
      </c>
      <c r="U1173" s="18" t="s">
        <v>130</v>
      </c>
      <c r="V1173" s="18" t="s">
        <v>144</v>
      </c>
      <c r="W1173" s="0" t="str">
        <f aca="false">IF(AND(X1173&gt;=6,X1173&lt;14),"A",IF(AND(X1173&gt;=14,X1173&lt;22),"B","C"))</f>
        <v>A</v>
      </c>
      <c r="X1173" s="18" t="n">
        <f aca="false">HOUR(H1173)</f>
        <v>9</v>
      </c>
      <c r="Y1173" s="18" t="n">
        <f aca="false">ROUND((I1173-H1173)*1440,0)</f>
        <v>21</v>
      </c>
      <c r="Z1173" s="18" t="n">
        <f aca="false">ROUND((J1173-I1173)*1440,0)</f>
        <v>5</v>
      </c>
      <c r="AA1173" s="18" t="n">
        <f aca="false">ROUND((K1173-J1173)*1440,0)</f>
        <v>47</v>
      </c>
      <c r="AB1173" s="18" t="n">
        <f aca="false">ROUND((L1173-K1173)*1440,0)</f>
        <v>18</v>
      </c>
      <c r="AC1173" s="18" t="n">
        <f aca="false">ROUND((M1173-L1173)*1440,0)</f>
        <v>23</v>
      </c>
      <c r="AD1173" s="18" t="n">
        <f aca="false">IF(N1173="","",ROUND((N1173-M1173)*1440,0))</f>
        <v>63</v>
      </c>
      <c r="AE1173" s="18" t="n">
        <f aca="false">IF(O1173="","",ROUND((O1173-N1173)*1440,0))</f>
        <v>13</v>
      </c>
      <c r="AF1173" s="18" t="n">
        <f aca="false">IF(P1173="","",ROUND((P1173-O1173)*1440,0))</f>
        <v>14</v>
      </c>
      <c r="AG1173" s="18" t="n">
        <f aca="false">IF(Q1173="","",ROUND((Q1173-P1173)*1440,0))</f>
        <v>12</v>
      </c>
      <c r="AH1173" s="18" t="n">
        <f aca="false">IF(Q1173="","",ROUND((Q1173-H1173)*1440,0))</f>
        <v>216</v>
      </c>
      <c r="AI1173" s="19" t="n">
        <f aca="false">ROUND(IF(O1173="",Assumptions!$B$25-K1173,O1173-K1173)*24,1)</f>
        <v>2</v>
      </c>
      <c r="AJ1173" s="20" t="n">
        <f aca="false">ROUND(MAX(N(Y1173)/Assumptions!$C$5, N(Z1173)/Assumptions!$C$6, N(AA1173)/Assumptions!$C$7, N(AB1173)/Assumptions!$C$8, N(AC1173)/Assumptions!$C$9, N(AD1173)/Assumptions!$C$10, N(AE1173)/Assumptions!$C$11, N(AF1173)/Assumptions!$C$12, N(AG1173)/Assumptions!$C$13),3)</f>
        <v>2.1</v>
      </c>
      <c r="AK1173" s="0" t="str">
        <f aca="false">IF(OR(U1173="Pending",U1173="On Hold"),"Open GRN (awaiting)",IF(AJ1173&lt;=1,"Within SLA",IF(ROUND(N(Y1173)/Assumptions!$C$5,3)=AJ1173,"Gate Wait",IF(ROUND(N(Z1173)/Assumptions!$C$6,3)=AJ1173,"Dock Wait",IF(ROUND(N(AA1173)/Assumptions!$C$7,3)=AJ1173,"Unloading",IF(ROUND(N(AB1173)/Assumptions!$C$8,3)=AJ1173,"Unload-to-QC Wait",IF(ROUND(N(AC1173)/Assumptions!$C$9,3)=AJ1173,"QC",IF(ROUND(N(AD1173)/Assumptions!$C$10,3)=AJ1173,"QC-to-GRN Wait",IF(ROUND(N(AE1173)/Assumptions!$C$11,3)=AJ1173,"GRN Processing",IF(ROUND(N(AF1173)/Assumptions!$C$12,3)=AJ1173,"GRN-to-Putaway Wait",IF(ROUND(N(AG1173)/Assumptions!$C$13,3)=AJ1173,"Putaway","Within SLA")))))))))))</f>
        <v>QC-to-GRN Wait</v>
      </c>
    </row>
    <row r="1174" customFormat="false" ht="15" hidden="false" customHeight="false" outlineLevel="0" collapsed="false">
      <c r="A1174" s="0" t="s">
        <v>3546</v>
      </c>
      <c r="B1174" s="0" t="s">
        <v>3547</v>
      </c>
      <c r="C1174" s="0" t="s">
        <v>218</v>
      </c>
      <c r="D1174" s="0" t="s">
        <v>135</v>
      </c>
      <c r="E1174" s="0" t="s">
        <v>3548</v>
      </c>
      <c r="F1174" s="0" t="s">
        <v>155</v>
      </c>
      <c r="G1174" s="0" t="s">
        <v>138</v>
      </c>
      <c r="H1174" s="17" t="n">
        <v>46232.4152777778</v>
      </c>
      <c r="I1174" s="17" t="n">
        <v>46232.41875</v>
      </c>
      <c r="J1174" s="17" t="n">
        <v>46232.4236111111</v>
      </c>
      <c r="K1174" s="17" t="n">
        <v>46232.4347222222</v>
      </c>
      <c r="L1174" s="17" t="n">
        <v>46232.4409722222</v>
      </c>
      <c r="M1174" s="17" t="n">
        <v>46232.4513888889</v>
      </c>
      <c r="N1174" s="17" t="n">
        <v>46232.4951388889</v>
      </c>
      <c r="O1174" s="17" t="n">
        <v>46232.6284722222</v>
      </c>
      <c r="P1174" s="17" t="n">
        <v>46232.6416666667</v>
      </c>
      <c r="Q1174" s="17" t="n">
        <v>46232.6458333333</v>
      </c>
      <c r="R1174" s="0" t="n">
        <v>87</v>
      </c>
      <c r="S1174" s="0" t="n">
        <v>0</v>
      </c>
      <c r="T1174" s="0" t="n">
        <v>0</v>
      </c>
      <c r="U1174" s="18" t="s">
        <v>130</v>
      </c>
      <c r="V1174" s="18" t="s">
        <v>131</v>
      </c>
      <c r="W1174" s="0" t="str">
        <f aca="false">IF(AND(X1174&gt;=6,X1174&lt;14),"A",IF(AND(X1174&gt;=14,X1174&lt;22),"B","C"))</f>
        <v>A</v>
      </c>
      <c r="X1174" s="18" t="n">
        <f aca="false">HOUR(H1174)</f>
        <v>9</v>
      </c>
      <c r="Y1174" s="18" t="n">
        <f aca="false">ROUND((I1174-H1174)*1440,0)</f>
        <v>5</v>
      </c>
      <c r="Z1174" s="18" t="n">
        <f aca="false">ROUND((J1174-I1174)*1440,0)</f>
        <v>7</v>
      </c>
      <c r="AA1174" s="18" t="n">
        <f aca="false">ROUND((K1174-J1174)*1440,0)</f>
        <v>16</v>
      </c>
      <c r="AB1174" s="18" t="n">
        <f aca="false">ROUND((L1174-K1174)*1440,0)</f>
        <v>9</v>
      </c>
      <c r="AC1174" s="18" t="n">
        <f aca="false">ROUND((M1174-L1174)*1440,0)</f>
        <v>15</v>
      </c>
      <c r="AD1174" s="18" t="n">
        <f aca="false">IF(N1174="","",ROUND((N1174-M1174)*1440,0))</f>
        <v>63</v>
      </c>
      <c r="AE1174" s="18" t="n">
        <f aca="false">IF(O1174="","",ROUND((O1174-N1174)*1440,0))</f>
        <v>192</v>
      </c>
      <c r="AF1174" s="18" t="n">
        <f aca="false">IF(P1174="","",ROUND((P1174-O1174)*1440,0))</f>
        <v>19</v>
      </c>
      <c r="AG1174" s="18" t="n">
        <f aca="false">IF(Q1174="","",ROUND((Q1174-P1174)*1440,0))</f>
        <v>6</v>
      </c>
      <c r="AH1174" s="18" t="n">
        <f aca="false">IF(Q1174="","",ROUND((Q1174-H1174)*1440,0))</f>
        <v>332</v>
      </c>
      <c r="AI1174" s="19" t="n">
        <f aca="false">ROUND(IF(O1174="",Assumptions!$B$25-K1174,O1174-K1174)*24,1)</f>
        <v>4.7</v>
      </c>
      <c r="AJ1174" s="20" t="n">
        <f aca="false">ROUND(MAX(N(Y1174)/Assumptions!$C$5, N(Z1174)/Assumptions!$C$6, N(AA1174)/Assumptions!$C$7, N(AB1174)/Assumptions!$C$8, N(AC1174)/Assumptions!$C$9, N(AD1174)/Assumptions!$C$10, N(AE1174)/Assumptions!$C$11, N(AF1174)/Assumptions!$C$12, N(AG1174)/Assumptions!$C$13),3)</f>
        <v>4.267</v>
      </c>
      <c r="AK1174" s="0" t="str">
        <f aca="false">IF(OR(U1174="Pending",U1174="On Hold"),"Open GRN (awaiting)",IF(AJ1174&lt;=1,"Within SLA",IF(ROUND(N(Y1174)/Assumptions!$C$5,3)=AJ1174,"Gate Wait",IF(ROUND(N(Z1174)/Assumptions!$C$6,3)=AJ1174,"Dock Wait",IF(ROUND(N(AA1174)/Assumptions!$C$7,3)=AJ1174,"Unloading",IF(ROUND(N(AB1174)/Assumptions!$C$8,3)=AJ1174,"Unload-to-QC Wait",IF(ROUND(N(AC1174)/Assumptions!$C$9,3)=AJ1174,"QC",IF(ROUND(N(AD1174)/Assumptions!$C$10,3)=AJ1174,"QC-to-GRN Wait",IF(ROUND(N(AE1174)/Assumptions!$C$11,3)=AJ1174,"GRN Processing",IF(ROUND(N(AF1174)/Assumptions!$C$12,3)=AJ1174,"GRN-to-Putaway Wait",IF(ROUND(N(AG1174)/Assumptions!$C$13,3)=AJ1174,"Putaway","Within SLA")))))))))))</f>
        <v>GRN Processing</v>
      </c>
    </row>
    <row r="1175" customFormat="false" ht="15" hidden="false" customHeight="false" outlineLevel="0" collapsed="false">
      <c r="A1175" s="0" t="s">
        <v>3549</v>
      </c>
      <c r="B1175" s="0" t="s">
        <v>3550</v>
      </c>
      <c r="C1175" s="0" t="s">
        <v>153</v>
      </c>
      <c r="D1175" s="0" t="s">
        <v>135</v>
      </c>
      <c r="E1175" s="0" t="s">
        <v>3551</v>
      </c>
      <c r="F1175" s="0" t="s">
        <v>155</v>
      </c>
      <c r="G1175" s="0" t="s">
        <v>178</v>
      </c>
      <c r="H1175" s="17" t="n">
        <v>46232.4243055556</v>
      </c>
      <c r="I1175" s="17" t="n">
        <v>46232.4611111111</v>
      </c>
      <c r="J1175" s="17" t="n">
        <v>46232.4659722222</v>
      </c>
      <c r="K1175" s="17" t="n">
        <v>46232.4833333333</v>
      </c>
      <c r="L1175" s="17" t="n">
        <v>46232.4979166667</v>
      </c>
      <c r="M1175" s="17" t="n">
        <v>46232.51875</v>
      </c>
      <c r="N1175" s="17" t="n">
        <v>46232.5590277778</v>
      </c>
      <c r="O1175" s="17" t="n">
        <v>46232.6395833333</v>
      </c>
      <c r="P1175" s="17" t="n">
        <v>46232.6673611111</v>
      </c>
      <c r="Q1175" s="17" t="n">
        <v>46232.6722222222</v>
      </c>
      <c r="R1175" s="0" t="n">
        <v>345</v>
      </c>
      <c r="S1175" s="0" t="n">
        <v>0</v>
      </c>
      <c r="T1175" s="0" t="n">
        <v>0</v>
      </c>
      <c r="U1175" s="18" t="s">
        <v>130</v>
      </c>
      <c r="V1175" s="18" t="s">
        <v>156</v>
      </c>
      <c r="W1175" s="0" t="str">
        <f aca="false">IF(AND(X1175&gt;=6,X1175&lt;14),"A",IF(AND(X1175&gt;=14,X1175&lt;22),"B","C"))</f>
        <v>A</v>
      </c>
      <c r="X1175" s="18" t="n">
        <f aca="false">HOUR(H1175)</f>
        <v>10</v>
      </c>
      <c r="Y1175" s="18" t="n">
        <f aca="false">ROUND((I1175-H1175)*1440,0)</f>
        <v>53</v>
      </c>
      <c r="Z1175" s="18" t="n">
        <f aca="false">ROUND((J1175-I1175)*1440,0)</f>
        <v>7</v>
      </c>
      <c r="AA1175" s="18" t="n">
        <f aca="false">ROUND((K1175-J1175)*1440,0)</f>
        <v>25</v>
      </c>
      <c r="AB1175" s="18" t="n">
        <f aca="false">ROUND((L1175-K1175)*1440,0)</f>
        <v>21</v>
      </c>
      <c r="AC1175" s="18" t="n">
        <f aca="false">ROUND((M1175-L1175)*1440,0)</f>
        <v>30</v>
      </c>
      <c r="AD1175" s="18" t="n">
        <f aca="false">IF(N1175="","",ROUND((N1175-M1175)*1440,0))</f>
        <v>58</v>
      </c>
      <c r="AE1175" s="18" t="n">
        <f aca="false">IF(O1175="","",ROUND((O1175-N1175)*1440,0))</f>
        <v>116</v>
      </c>
      <c r="AF1175" s="18" t="n">
        <f aca="false">IF(P1175="","",ROUND((P1175-O1175)*1440,0))</f>
        <v>40</v>
      </c>
      <c r="AG1175" s="18" t="n">
        <f aca="false">IF(Q1175="","",ROUND((Q1175-P1175)*1440,0))</f>
        <v>7</v>
      </c>
      <c r="AH1175" s="18" t="n">
        <f aca="false">IF(Q1175="","",ROUND((Q1175-H1175)*1440,0))</f>
        <v>357</v>
      </c>
      <c r="AI1175" s="19" t="n">
        <f aca="false">ROUND(IF(O1175="",Assumptions!$B$25-K1175,O1175-K1175)*24,1)</f>
        <v>3.8</v>
      </c>
      <c r="AJ1175" s="20" t="n">
        <f aca="false">ROUND(MAX(N(Y1175)/Assumptions!$C$5, N(Z1175)/Assumptions!$C$6, N(AA1175)/Assumptions!$C$7, N(AB1175)/Assumptions!$C$8, N(AC1175)/Assumptions!$C$9, N(AD1175)/Assumptions!$C$10, N(AE1175)/Assumptions!$C$11, N(AF1175)/Assumptions!$C$12, N(AG1175)/Assumptions!$C$13),3)</f>
        <v>2.578</v>
      </c>
      <c r="AK1175" s="0" t="str">
        <f aca="false">IF(OR(U1175="Pending",U1175="On Hold"),"Open GRN (awaiting)",IF(AJ1175&lt;=1,"Within SLA",IF(ROUND(N(Y1175)/Assumptions!$C$5,3)=AJ1175,"Gate Wait",IF(ROUND(N(Z1175)/Assumptions!$C$6,3)=AJ1175,"Dock Wait",IF(ROUND(N(AA1175)/Assumptions!$C$7,3)=AJ1175,"Unloading",IF(ROUND(N(AB1175)/Assumptions!$C$8,3)=AJ1175,"Unload-to-QC Wait",IF(ROUND(N(AC1175)/Assumptions!$C$9,3)=AJ1175,"QC",IF(ROUND(N(AD1175)/Assumptions!$C$10,3)=AJ1175,"QC-to-GRN Wait",IF(ROUND(N(AE1175)/Assumptions!$C$11,3)=AJ1175,"GRN Processing",IF(ROUND(N(AF1175)/Assumptions!$C$12,3)=AJ1175,"GRN-to-Putaway Wait",IF(ROUND(N(AG1175)/Assumptions!$C$13,3)=AJ1175,"Putaway","Within SLA")))))))))))</f>
        <v>GRN Processing</v>
      </c>
    </row>
    <row r="1176" customFormat="false" ht="15" hidden="false" customHeight="false" outlineLevel="0" collapsed="false">
      <c r="A1176" s="0" t="s">
        <v>3552</v>
      </c>
      <c r="B1176" s="0" t="s">
        <v>3553</v>
      </c>
      <c r="C1176" s="0" t="s">
        <v>184</v>
      </c>
      <c r="D1176" s="0" t="s">
        <v>119</v>
      </c>
      <c r="E1176" s="0" t="s">
        <v>3554</v>
      </c>
      <c r="F1176" s="0" t="s">
        <v>137</v>
      </c>
      <c r="G1176" s="0" t="s">
        <v>122</v>
      </c>
      <c r="H1176" s="17" t="n">
        <v>46232.4270833333</v>
      </c>
      <c r="I1176" s="17" t="n">
        <v>46232.4395833333</v>
      </c>
      <c r="J1176" s="17" t="n">
        <v>46232.4430555556</v>
      </c>
      <c r="K1176" s="17" t="n">
        <v>46232.4631944444</v>
      </c>
      <c r="L1176" s="17" t="n">
        <v>46232.4673611111</v>
      </c>
      <c r="M1176" s="17" t="n">
        <v>46232.4875</v>
      </c>
      <c r="N1176" s="17" t="n">
        <v>46232.5069444445</v>
      </c>
      <c r="O1176" s="17" t="n">
        <v>46232.5180555556</v>
      </c>
      <c r="P1176" s="17" t="n">
        <v>46232.5458333333</v>
      </c>
      <c r="Q1176" s="17" t="n">
        <v>46232.5534722222</v>
      </c>
      <c r="R1176" s="0" t="n">
        <v>193</v>
      </c>
      <c r="S1176" s="0" t="n">
        <v>0</v>
      </c>
      <c r="T1176" s="0" t="n">
        <v>0</v>
      </c>
      <c r="U1176" s="18" t="s">
        <v>130</v>
      </c>
      <c r="V1176" s="18" t="s">
        <v>139</v>
      </c>
      <c r="W1176" s="0" t="str">
        <f aca="false">IF(AND(X1176&gt;=6,X1176&lt;14),"A",IF(AND(X1176&gt;=14,X1176&lt;22),"B","C"))</f>
        <v>A</v>
      </c>
      <c r="X1176" s="18" t="n">
        <f aca="false">HOUR(H1176)</f>
        <v>10</v>
      </c>
      <c r="Y1176" s="18" t="n">
        <f aca="false">ROUND((I1176-H1176)*1440,0)</f>
        <v>18</v>
      </c>
      <c r="Z1176" s="18" t="n">
        <f aca="false">ROUND((J1176-I1176)*1440,0)</f>
        <v>5</v>
      </c>
      <c r="AA1176" s="18" t="n">
        <f aca="false">ROUND((K1176-J1176)*1440,0)</f>
        <v>29</v>
      </c>
      <c r="AB1176" s="18" t="n">
        <f aca="false">ROUND((L1176-K1176)*1440,0)</f>
        <v>6</v>
      </c>
      <c r="AC1176" s="18" t="n">
        <f aca="false">ROUND((M1176-L1176)*1440,0)</f>
        <v>29</v>
      </c>
      <c r="AD1176" s="18" t="n">
        <f aca="false">IF(N1176="","",ROUND((N1176-M1176)*1440,0))</f>
        <v>28</v>
      </c>
      <c r="AE1176" s="18" t="n">
        <f aca="false">IF(O1176="","",ROUND((O1176-N1176)*1440,0))</f>
        <v>16</v>
      </c>
      <c r="AF1176" s="18" t="n">
        <f aca="false">IF(P1176="","",ROUND((P1176-O1176)*1440,0))</f>
        <v>40</v>
      </c>
      <c r="AG1176" s="18" t="n">
        <f aca="false">IF(Q1176="","",ROUND((Q1176-P1176)*1440,0))</f>
        <v>11</v>
      </c>
      <c r="AH1176" s="18" t="n">
        <f aca="false">IF(Q1176="","",ROUND((Q1176-H1176)*1440,0))</f>
        <v>182</v>
      </c>
      <c r="AI1176" s="19" t="n">
        <f aca="false">ROUND(IF(O1176="",Assumptions!$B$25-K1176,O1176-K1176)*24,1)</f>
        <v>1.3</v>
      </c>
      <c r="AJ1176" s="20" t="n">
        <f aca="false">ROUND(MAX(N(Y1176)/Assumptions!$C$5, N(Z1176)/Assumptions!$C$6, N(AA1176)/Assumptions!$C$7, N(AB1176)/Assumptions!$C$8, N(AC1176)/Assumptions!$C$9, N(AD1176)/Assumptions!$C$10, N(AE1176)/Assumptions!$C$11, N(AF1176)/Assumptions!$C$12, N(AG1176)/Assumptions!$C$13),3)</f>
        <v>2</v>
      </c>
      <c r="AK1176" s="0" t="str">
        <f aca="false">IF(OR(U1176="Pending",U1176="On Hold"),"Open GRN (awaiting)",IF(AJ1176&lt;=1,"Within SLA",IF(ROUND(N(Y1176)/Assumptions!$C$5,3)=AJ1176,"Gate Wait",IF(ROUND(N(Z1176)/Assumptions!$C$6,3)=AJ1176,"Dock Wait",IF(ROUND(N(AA1176)/Assumptions!$C$7,3)=AJ1176,"Unloading",IF(ROUND(N(AB1176)/Assumptions!$C$8,3)=AJ1176,"Unload-to-QC Wait",IF(ROUND(N(AC1176)/Assumptions!$C$9,3)=AJ1176,"QC",IF(ROUND(N(AD1176)/Assumptions!$C$10,3)=AJ1176,"QC-to-GRN Wait",IF(ROUND(N(AE1176)/Assumptions!$C$11,3)=AJ1176,"GRN Processing",IF(ROUND(N(AF1176)/Assumptions!$C$12,3)=AJ1176,"GRN-to-Putaway Wait",IF(ROUND(N(AG1176)/Assumptions!$C$13,3)=AJ1176,"Putaway","Within SLA")))))))))))</f>
        <v>GRN-to-Putaway Wait</v>
      </c>
    </row>
    <row r="1177" customFormat="false" ht="15" hidden="false" customHeight="false" outlineLevel="0" collapsed="false">
      <c r="A1177" s="0" t="s">
        <v>3555</v>
      </c>
      <c r="B1177" s="0" t="s">
        <v>3556</v>
      </c>
      <c r="C1177" s="0" t="s">
        <v>170</v>
      </c>
      <c r="D1177" s="0" t="s">
        <v>147</v>
      </c>
      <c r="E1177" s="0" t="s">
        <v>3557</v>
      </c>
      <c r="F1177" s="0" t="s">
        <v>177</v>
      </c>
      <c r="G1177" s="0" t="s">
        <v>167</v>
      </c>
      <c r="H1177" s="17" t="n">
        <v>46232.4347222222</v>
      </c>
      <c r="I1177" s="17" t="n">
        <v>46232.4756944445</v>
      </c>
      <c r="J1177" s="17" t="n">
        <v>46232.48125</v>
      </c>
      <c r="K1177" s="17" t="n">
        <v>46232.5020833333</v>
      </c>
      <c r="L1177" s="17" t="n">
        <v>46232.5083333333</v>
      </c>
      <c r="M1177" s="17" t="n">
        <v>46232.525</v>
      </c>
      <c r="N1177" s="17" t="n">
        <v>46232.54375</v>
      </c>
      <c r="O1177" s="17" t="n">
        <v>46232.5680555556</v>
      </c>
      <c r="P1177" s="17" t="n">
        <v>46232.5965277778</v>
      </c>
      <c r="Q1177" s="17" t="n">
        <v>46232.6145833333</v>
      </c>
      <c r="R1177" s="0" t="n">
        <v>931</v>
      </c>
      <c r="S1177" s="0" t="n">
        <v>0</v>
      </c>
      <c r="T1177" s="0" t="n">
        <v>0</v>
      </c>
      <c r="U1177" s="18" t="s">
        <v>130</v>
      </c>
      <c r="V1177" s="18" t="s">
        <v>144</v>
      </c>
      <c r="W1177" s="0" t="str">
        <f aca="false">IF(AND(X1177&gt;=6,X1177&lt;14),"A",IF(AND(X1177&gt;=14,X1177&lt;22),"B","C"))</f>
        <v>A</v>
      </c>
      <c r="X1177" s="18" t="n">
        <f aca="false">HOUR(H1177)</f>
        <v>10</v>
      </c>
      <c r="Y1177" s="18" t="n">
        <f aca="false">ROUND((I1177-H1177)*1440,0)</f>
        <v>59</v>
      </c>
      <c r="Z1177" s="18" t="n">
        <f aca="false">ROUND((J1177-I1177)*1440,0)</f>
        <v>8</v>
      </c>
      <c r="AA1177" s="18" t="n">
        <f aca="false">ROUND((K1177-J1177)*1440,0)</f>
        <v>30</v>
      </c>
      <c r="AB1177" s="18" t="n">
        <f aca="false">ROUND((L1177-K1177)*1440,0)</f>
        <v>9</v>
      </c>
      <c r="AC1177" s="18" t="n">
        <f aca="false">ROUND((M1177-L1177)*1440,0)</f>
        <v>24</v>
      </c>
      <c r="AD1177" s="18" t="n">
        <f aca="false">IF(N1177="","",ROUND((N1177-M1177)*1440,0))</f>
        <v>27</v>
      </c>
      <c r="AE1177" s="18" t="n">
        <f aca="false">IF(O1177="","",ROUND((O1177-N1177)*1440,0))</f>
        <v>35</v>
      </c>
      <c r="AF1177" s="18" t="n">
        <f aca="false">IF(P1177="","",ROUND((P1177-O1177)*1440,0))</f>
        <v>41</v>
      </c>
      <c r="AG1177" s="18" t="n">
        <f aca="false">IF(Q1177="","",ROUND((Q1177-P1177)*1440,0))</f>
        <v>26</v>
      </c>
      <c r="AH1177" s="18" t="n">
        <f aca="false">IF(Q1177="","",ROUND((Q1177-H1177)*1440,0))</f>
        <v>259</v>
      </c>
      <c r="AI1177" s="19" t="n">
        <f aca="false">ROUND(IF(O1177="",Assumptions!$B$25-K1177,O1177-K1177)*24,1)</f>
        <v>1.6</v>
      </c>
      <c r="AJ1177" s="20" t="n">
        <f aca="false">ROUND(MAX(N(Y1177)/Assumptions!$C$5, N(Z1177)/Assumptions!$C$6, N(AA1177)/Assumptions!$C$7, N(AB1177)/Assumptions!$C$8, N(AC1177)/Assumptions!$C$9, N(AD1177)/Assumptions!$C$10, N(AE1177)/Assumptions!$C$11, N(AF1177)/Assumptions!$C$12, N(AG1177)/Assumptions!$C$13),3)</f>
        <v>2.05</v>
      </c>
      <c r="AK1177" s="0" t="str">
        <f aca="false">IF(OR(U1177="Pending",U1177="On Hold"),"Open GRN (awaiting)",IF(AJ1177&lt;=1,"Within SLA",IF(ROUND(N(Y1177)/Assumptions!$C$5,3)=AJ1177,"Gate Wait",IF(ROUND(N(Z1177)/Assumptions!$C$6,3)=AJ1177,"Dock Wait",IF(ROUND(N(AA1177)/Assumptions!$C$7,3)=AJ1177,"Unloading",IF(ROUND(N(AB1177)/Assumptions!$C$8,3)=AJ1177,"Unload-to-QC Wait",IF(ROUND(N(AC1177)/Assumptions!$C$9,3)=AJ1177,"QC",IF(ROUND(N(AD1177)/Assumptions!$C$10,3)=AJ1177,"QC-to-GRN Wait",IF(ROUND(N(AE1177)/Assumptions!$C$11,3)=AJ1177,"GRN Processing",IF(ROUND(N(AF1177)/Assumptions!$C$12,3)=AJ1177,"GRN-to-Putaway Wait",IF(ROUND(N(AG1177)/Assumptions!$C$13,3)=AJ1177,"Putaway","Within SLA")))))))))))</f>
        <v>GRN-to-Putaway Wait</v>
      </c>
    </row>
    <row r="1178" customFormat="false" ht="15" hidden="false" customHeight="false" outlineLevel="0" collapsed="false">
      <c r="A1178" s="0" t="s">
        <v>3558</v>
      </c>
      <c r="B1178" s="0" t="s">
        <v>3559</v>
      </c>
      <c r="C1178" s="0" t="s">
        <v>142</v>
      </c>
      <c r="D1178" s="0" t="s">
        <v>135</v>
      </c>
      <c r="E1178" s="0" t="s">
        <v>3344</v>
      </c>
      <c r="F1178" s="0" t="s">
        <v>137</v>
      </c>
      <c r="G1178" s="0" t="s">
        <v>138</v>
      </c>
      <c r="H1178" s="17" t="n">
        <v>46232.4402777778</v>
      </c>
      <c r="I1178" s="17" t="n">
        <v>46232.4791666667</v>
      </c>
      <c r="J1178" s="17" t="n">
        <v>46232.5229166667</v>
      </c>
      <c r="K1178" s="17" t="n">
        <v>46232.55</v>
      </c>
      <c r="L1178" s="17" t="n">
        <v>46232.5555555556</v>
      </c>
      <c r="M1178" s="17" t="n">
        <v>46232.5666666667</v>
      </c>
      <c r="N1178" s="17" t="n">
        <v>46232.5888888889</v>
      </c>
      <c r="O1178" s="17" t="n">
        <v>46232.60625</v>
      </c>
      <c r="P1178" s="17" t="n">
        <v>46232.6208333333</v>
      </c>
      <c r="Q1178" s="17" t="n">
        <v>46232.6402777778</v>
      </c>
      <c r="R1178" s="0" t="n">
        <v>265</v>
      </c>
      <c r="S1178" s="0" t="n">
        <v>0</v>
      </c>
      <c r="T1178" s="0" t="n">
        <v>0</v>
      </c>
      <c r="U1178" s="18" t="s">
        <v>130</v>
      </c>
      <c r="V1178" s="18" t="s">
        <v>144</v>
      </c>
      <c r="W1178" s="0" t="str">
        <f aca="false">IF(AND(X1178&gt;=6,X1178&lt;14),"A",IF(AND(X1178&gt;=14,X1178&lt;22),"B","C"))</f>
        <v>A</v>
      </c>
      <c r="X1178" s="18" t="n">
        <f aca="false">HOUR(H1178)</f>
        <v>10</v>
      </c>
      <c r="Y1178" s="18" t="n">
        <f aca="false">ROUND((I1178-H1178)*1440,0)</f>
        <v>56</v>
      </c>
      <c r="Z1178" s="18" t="n">
        <f aca="false">ROUND((J1178-I1178)*1440,0)</f>
        <v>63</v>
      </c>
      <c r="AA1178" s="18" t="n">
        <f aca="false">ROUND((K1178-J1178)*1440,0)</f>
        <v>39</v>
      </c>
      <c r="AB1178" s="18" t="n">
        <f aca="false">ROUND((L1178-K1178)*1440,0)</f>
        <v>8</v>
      </c>
      <c r="AC1178" s="18" t="n">
        <f aca="false">ROUND((M1178-L1178)*1440,0)</f>
        <v>16</v>
      </c>
      <c r="AD1178" s="18" t="n">
        <f aca="false">IF(N1178="","",ROUND((N1178-M1178)*1440,0))</f>
        <v>32</v>
      </c>
      <c r="AE1178" s="18" t="n">
        <f aca="false">IF(O1178="","",ROUND((O1178-N1178)*1440,0))</f>
        <v>25</v>
      </c>
      <c r="AF1178" s="18" t="n">
        <f aca="false">IF(P1178="","",ROUND((P1178-O1178)*1440,0))</f>
        <v>21</v>
      </c>
      <c r="AG1178" s="18" t="n">
        <f aca="false">IF(Q1178="","",ROUND((Q1178-P1178)*1440,0))</f>
        <v>28</v>
      </c>
      <c r="AH1178" s="18" t="n">
        <f aca="false">IF(Q1178="","",ROUND((Q1178-H1178)*1440,0))</f>
        <v>288</v>
      </c>
      <c r="AI1178" s="19" t="n">
        <f aca="false">ROUND(IF(O1178="",Assumptions!$B$25-K1178,O1178-K1178)*24,1)</f>
        <v>1.4</v>
      </c>
      <c r="AJ1178" s="20" t="n">
        <f aca="false">ROUND(MAX(N(Y1178)/Assumptions!$C$5, N(Z1178)/Assumptions!$C$6, N(AA1178)/Assumptions!$C$7, N(AB1178)/Assumptions!$C$8, N(AC1178)/Assumptions!$C$9, N(AD1178)/Assumptions!$C$10, N(AE1178)/Assumptions!$C$11, N(AF1178)/Assumptions!$C$12, N(AG1178)/Assumptions!$C$13),3)</f>
        <v>4.2</v>
      </c>
      <c r="AK1178" s="0" t="str">
        <f aca="false">IF(OR(U1178="Pending",U1178="On Hold"),"Open GRN (awaiting)",IF(AJ1178&lt;=1,"Within SLA",IF(ROUND(N(Y1178)/Assumptions!$C$5,3)=AJ1178,"Gate Wait",IF(ROUND(N(Z1178)/Assumptions!$C$6,3)=AJ1178,"Dock Wait",IF(ROUND(N(AA1178)/Assumptions!$C$7,3)=AJ1178,"Unloading",IF(ROUND(N(AB1178)/Assumptions!$C$8,3)=AJ1178,"Unload-to-QC Wait",IF(ROUND(N(AC1178)/Assumptions!$C$9,3)=AJ1178,"QC",IF(ROUND(N(AD1178)/Assumptions!$C$10,3)=AJ1178,"QC-to-GRN Wait",IF(ROUND(N(AE1178)/Assumptions!$C$11,3)=AJ1178,"GRN Processing",IF(ROUND(N(AF1178)/Assumptions!$C$12,3)=AJ1178,"GRN-to-Putaway Wait",IF(ROUND(N(AG1178)/Assumptions!$C$13,3)=AJ1178,"Putaway","Within SLA")))))))))))</f>
        <v>Dock Wait</v>
      </c>
    </row>
    <row r="1179" customFormat="false" ht="15" hidden="false" customHeight="false" outlineLevel="0" collapsed="false">
      <c r="A1179" s="0" t="s">
        <v>3560</v>
      </c>
      <c r="B1179" s="0" t="s">
        <v>3561</v>
      </c>
      <c r="C1179" s="0" t="s">
        <v>142</v>
      </c>
      <c r="D1179" s="0" t="s">
        <v>119</v>
      </c>
      <c r="E1179" s="0" t="s">
        <v>3562</v>
      </c>
      <c r="F1179" s="0" t="s">
        <v>137</v>
      </c>
      <c r="G1179" s="0" t="s">
        <v>129</v>
      </c>
      <c r="H1179" s="17" t="n">
        <v>46232.4569444444</v>
      </c>
      <c r="I1179" s="17" t="n">
        <v>46232.525</v>
      </c>
      <c r="J1179" s="17" t="n">
        <v>46232.5298611111</v>
      </c>
      <c r="K1179" s="17" t="n">
        <v>46232.5569444444</v>
      </c>
      <c r="L1179" s="17" t="n">
        <v>46232.5708333333</v>
      </c>
      <c r="M1179" s="17" t="n">
        <v>46232.5854166667</v>
      </c>
      <c r="N1179" s="17" t="n">
        <v>46232.6138888889</v>
      </c>
      <c r="O1179" s="17" t="n">
        <v>46232.6402777778</v>
      </c>
      <c r="P1179" s="17" t="n">
        <v>46232.6604166667</v>
      </c>
      <c r="Q1179" s="17" t="n">
        <v>46232.6763888889</v>
      </c>
      <c r="R1179" s="0" t="n">
        <v>311</v>
      </c>
      <c r="S1179" s="0" t="n">
        <v>0</v>
      </c>
      <c r="T1179" s="0" t="n">
        <v>1</v>
      </c>
      <c r="U1179" s="18" t="s">
        <v>123</v>
      </c>
      <c r="V1179" s="18" t="s">
        <v>144</v>
      </c>
      <c r="W1179" s="0" t="str">
        <f aca="false">IF(AND(X1179&gt;=6,X1179&lt;14),"A",IF(AND(X1179&gt;=14,X1179&lt;22),"B","C"))</f>
        <v>A</v>
      </c>
      <c r="X1179" s="18" t="n">
        <f aca="false">HOUR(H1179)</f>
        <v>10</v>
      </c>
      <c r="Y1179" s="18" t="n">
        <f aca="false">ROUND((I1179-H1179)*1440,0)</f>
        <v>98</v>
      </c>
      <c r="Z1179" s="18" t="n">
        <f aca="false">ROUND((J1179-I1179)*1440,0)</f>
        <v>7</v>
      </c>
      <c r="AA1179" s="18" t="n">
        <f aca="false">ROUND((K1179-J1179)*1440,0)</f>
        <v>39</v>
      </c>
      <c r="AB1179" s="18" t="n">
        <f aca="false">ROUND((L1179-K1179)*1440,0)</f>
        <v>20</v>
      </c>
      <c r="AC1179" s="18" t="n">
        <f aca="false">ROUND((M1179-L1179)*1440,0)</f>
        <v>21</v>
      </c>
      <c r="AD1179" s="18" t="n">
        <f aca="false">IF(N1179="","",ROUND((N1179-M1179)*1440,0))</f>
        <v>41</v>
      </c>
      <c r="AE1179" s="18" t="n">
        <f aca="false">IF(O1179="","",ROUND((O1179-N1179)*1440,0))</f>
        <v>38</v>
      </c>
      <c r="AF1179" s="18" t="n">
        <f aca="false">IF(P1179="","",ROUND((P1179-O1179)*1440,0))</f>
        <v>29</v>
      </c>
      <c r="AG1179" s="18" t="n">
        <f aca="false">IF(Q1179="","",ROUND((Q1179-P1179)*1440,0))</f>
        <v>23</v>
      </c>
      <c r="AH1179" s="18" t="n">
        <f aca="false">IF(Q1179="","",ROUND((Q1179-H1179)*1440,0))</f>
        <v>316</v>
      </c>
      <c r="AI1179" s="19" t="n">
        <f aca="false">ROUND(IF(O1179="",Assumptions!$B$25-K1179,O1179-K1179)*24,1)</f>
        <v>2</v>
      </c>
      <c r="AJ1179" s="20" t="n">
        <f aca="false">ROUND(MAX(N(Y1179)/Assumptions!$C$5, N(Z1179)/Assumptions!$C$6, N(AA1179)/Assumptions!$C$7, N(AB1179)/Assumptions!$C$8, N(AC1179)/Assumptions!$C$9, N(AD1179)/Assumptions!$C$10, N(AE1179)/Assumptions!$C$11, N(AF1179)/Assumptions!$C$12, N(AG1179)/Assumptions!$C$13),3)</f>
        <v>3.267</v>
      </c>
      <c r="AK1179" s="0" t="str">
        <f aca="false">IF(OR(U1179="Pending",U1179="On Hold"),"Open GRN (awaiting)",IF(AJ1179&lt;=1,"Within SLA",IF(ROUND(N(Y1179)/Assumptions!$C$5,3)=AJ1179,"Gate Wait",IF(ROUND(N(Z1179)/Assumptions!$C$6,3)=AJ1179,"Dock Wait",IF(ROUND(N(AA1179)/Assumptions!$C$7,3)=AJ1179,"Unloading",IF(ROUND(N(AB1179)/Assumptions!$C$8,3)=AJ1179,"Unload-to-QC Wait",IF(ROUND(N(AC1179)/Assumptions!$C$9,3)=AJ1179,"QC",IF(ROUND(N(AD1179)/Assumptions!$C$10,3)=AJ1179,"QC-to-GRN Wait",IF(ROUND(N(AE1179)/Assumptions!$C$11,3)=AJ1179,"GRN Processing",IF(ROUND(N(AF1179)/Assumptions!$C$12,3)=AJ1179,"GRN-to-Putaway Wait",IF(ROUND(N(AG1179)/Assumptions!$C$13,3)=AJ1179,"Putaway","Within SLA")))))))))))</f>
        <v>Gate Wait</v>
      </c>
    </row>
    <row r="1180" customFormat="false" ht="15" hidden="false" customHeight="false" outlineLevel="0" collapsed="false">
      <c r="A1180" s="0" t="s">
        <v>3563</v>
      </c>
      <c r="B1180" s="0" t="s">
        <v>3564</v>
      </c>
      <c r="C1180" s="0" t="s">
        <v>286</v>
      </c>
      <c r="D1180" s="0" t="s">
        <v>147</v>
      </c>
      <c r="E1180" s="0" t="s">
        <v>3565</v>
      </c>
      <c r="F1180" s="0" t="s">
        <v>137</v>
      </c>
      <c r="G1180" s="0" t="s">
        <v>167</v>
      </c>
      <c r="H1180" s="17" t="n">
        <v>46232.4770833333</v>
      </c>
      <c r="I1180" s="17" t="n">
        <v>46232.4979166667</v>
      </c>
      <c r="J1180" s="17" t="n">
        <v>46232.5006944445</v>
      </c>
      <c r="K1180" s="17" t="n">
        <v>46232.5416666667</v>
      </c>
      <c r="L1180" s="17" t="n">
        <v>46232.5458333333</v>
      </c>
      <c r="M1180" s="17" t="n">
        <v>46232.5604166667</v>
      </c>
      <c r="N1180" s="17" t="n">
        <v>46232.5833333333</v>
      </c>
      <c r="O1180" s="17" t="n">
        <v>46232.6333333333</v>
      </c>
      <c r="P1180" s="17" t="n">
        <v>46232.64375</v>
      </c>
      <c r="Q1180" s="17" t="n">
        <v>46232.65625</v>
      </c>
      <c r="R1180" s="0" t="n">
        <v>90</v>
      </c>
      <c r="S1180" s="0" t="n">
        <v>0</v>
      </c>
      <c r="T1180" s="0" t="n">
        <v>0</v>
      </c>
      <c r="U1180" s="18" t="s">
        <v>130</v>
      </c>
      <c r="V1180" s="18" t="s">
        <v>156</v>
      </c>
      <c r="W1180" s="0" t="str">
        <f aca="false">IF(AND(X1180&gt;=6,X1180&lt;14),"A",IF(AND(X1180&gt;=14,X1180&lt;22),"B","C"))</f>
        <v>A</v>
      </c>
      <c r="X1180" s="18" t="n">
        <f aca="false">HOUR(H1180)</f>
        <v>11</v>
      </c>
      <c r="Y1180" s="18" t="n">
        <f aca="false">ROUND((I1180-H1180)*1440,0)</f>
        <v>30</v>
      </c>
      <c r="Z1180" s="18" t="n">
        <f aca="false">ROUND((J1180-I1180)*1440,0)</f>
        <v>4</v>
      </c>
      <c r="AA1180" s="18" t="n">
        <f aca="false">ROUND((K1180-J1180)*1440,0)</f>
        <v>59</v>
      </c>
      <c r="AB1180" s="18" t="n">
        <f aca="false">ROUND((L1180-K1180)*1440,0)</f>
        <v>6</v>
      </c>
      <c r="AC1180" s="18" t="n">
        <f aca="false">ROUND((M1180-L1180)*1440,0)</f>
        <v>21</v>
      </c>
      <c r="AD1180" s="18" t="n">
        <f aca="false">IF(N1180="","",ROUND((N1180-M1180)*1440,0))</f>
        <v>33</v>
      </c>
      <c r="AE1180" s="18" t="n">
        <f aca="false">IF(O1180="","",ROUND((O1180-N1180)*1440,0))</f>
        <v>72</v>
      </c>
      <c r="AF1180" s="18" t="n">
        <f aca="false">IF(P1180="","",ROUND((P1180-O1180)*1440,0))</f>
        <v>15</v>
      </c>
      <c r="AG1180" s="18" t="n">
        <f aca="false">IF(Q1180="","",ROUND((Q1180-P1180)*1440,0))</f>
        <v>18</v>
      </c>
      <c r="AH1180" s="18" t="n">
        <f aca="false">IF(Q1180="","",ROUND((Q1180-H1180)*1440,0))</f>
        <v>258</v>
      </c>
      <c r="AI1180" s="19" t="n">
        <f aca="false">ROUND(IF(O1180="",Assumptions!$B$25-K1180,O1180-K1180)*24,1)</f>
        <v>2.2</v>
      </c>
      <c r="AJ1180" s="20" t="n">
        <f aca="false">ROUND(MAX(N(Y1180)/Assumptions!$C$5, N(Z1180)/Assumptions!$C$6, N(AA1180)/Assumptions!$C$7, N(AB1180)/Assumptions!$C$8, N(AC1180)/Assumptions!$C$9, N(AD1180)/Assumptions!$C$10, N(AE1180)/Assumptions!$C$11, N(AF1180)/Assumptions!$C$12, N(AG1180)/Assumptions!$C$13),3)</f>
        <v>1.6</v>
      </c>
      <c r="AK1180" s="0" t="str">
        <f aca="false">IF(OR(U1180="Pending",U1180="On Hold"),"Open GRN (awaiting)",IF(AJ1180&lt;=1,"Within SLA",IF(ROUND(N(Y1180)/Assumptions!$C$5,3)=AJ1180,"Gate Wait",IF(ROUND(N(Z1180)/Assumptions!$C$6,3)=AJ1180,"Dock Wait",IF(ROUND(N(AA1180)/Assumptions!$C$7,3)=AJ1180,"Unloading",IF(ROUND(N(AB1180)/Assumptions!$C$8,3)=AJ1180,"Unload-to-QC Wait",IF(ROUND(N(AC1180)/Assumptions!$C$9,3)=AJ1180,"QC",IF(ROUND(N(AD1180)/Assumptions!$C$10,3)=AJ1180,"QC-to-GRN Wait",IF(ROUND(N(AE1180)/Assumptions!$C$11,3)=AJ1180,"GRN Processing",IF(ROUND(N(AF1180)/Assumptions!$C$12,3)=AJ1180,"GRN-to-Putaway Wait",IF(ROUND(N(AG1180)/Assumptions!$C$13,3)=AJ1180,"Putaway","Within SLA")))))))))))</f>
        <v>GRN Processing</v>
      </c>
    </row>
    <row r="1181" customFormat="false" ht="15" hidden="false" customHeight="false" outlineLevel="0" collapsed="false">
      <c r="A1181" s="0" t="s">
        <v>3566</v>
      </c>
      <c r="B1181" s="0" t="s">
        <v>3567</v>
      </c>
      <c r="C1181" s="0" t="s">
        <v>134</v>
      </c>
      <c r="D1181" s="0" t="s">
        <v>135</v>
      </c>
      <c r="E1181" s="0" t="s">
        <v>3568</v>
      </c>
      <c r="F1181" s="0" t="s">
        <v>149</v>
      </c>
      <c r="G1181" s="0" t="s">
        <v>178</v>
      </c>
      <c r="H1181" s="17" t="n">
        <v>46232.4847222222</v>
      </c>
      <c r="I1181" s="17" t="n">
        <v>46232.4951388889</v>
      </c>
      <c r="J1181" s="17" t="n">
        <v>46232.5020833333</v>
      </c>
      <c r="K1181" s="17" t="n">
        <v>46232.5284722222</v>
      </c>
      <c r="L1181" s="17" t="n">
        <v>46232.53125</v>
      </c>
      <c r="M1181" s="17" t="n">
        <v>46232.5826388889</v>
      </c>
      <c r="N1181" s="17" t="n">
        <v>46232.6944444445</v>
      </c>
      <c r="O1181" s="17" t="n">
        <v>46232.7138888889</v>
      </c>
      <c r="P1181" s="17" t="n">
        <v>46232.7194444445</v>
      </c>
      <c r="Q1181" s="17" t="n">
        <v>46232.7368055556</v>
      </c>
      <c r="R1181" s="0" t="n">
        <v>299</v>
      </c>
      <c r="S1181" s="0" t="n">
        <v>0</v>
      </c>
      <c r="T1181" s="0" t="n">
        <v>0</v>
      </c>
      <c r="U1181" s="18" t="s">
        <v>130</v>
      </c>
      <c r="V1181" s="18" t="s">
        <v>131</v>
      </c>
      <c r="W1181" s="0" t="str">
        <f aca="false">IF(AND(X1181&gt;=6,X1181&lt;14),"A",IF(AND(X1181&gt;=14,X1181&lt;22),"B","C"))</f>
        <v>A</v>
      </c>
      <c r="X1181" s="18" t="n">
        <f aca="false">HOUR(H1181)</f>
        <v>11</v>
      </c>
      <c r="Y1181" s="18" t="n">
        <f aca="false">ROUND((I1181-H1181)*1440,0)</f>
        <v>15</v>
      </c>
      <c r="Z1181" s="18" t="n">
        <f aca="false">ROUND((J1181-I1181)*1440,0)</f>
        <v>10</v>
      </c>
      <c r="AA1181" s="18" t="n">
        <f aca="false">ROUND((K1181-J1181)*1440,0)</f>
        <v>38</v>
      </c>
      <c r="AB1181" s="18" t="n">
        <f aca="false">ROUND((L1181-K1181)*1440,0)</f>
        <v>4</v>
      </c>
      <c r="AC1181" s="18" t="n">
        <f aca="false">ROUND((M1181-L1181)*1440,0)</f>
        <v>74</v>
      </c>
      <c r="AD1181" s="18" t="n">
        <f aca="false">IF(N1181="","",ROUND((N1181-M1181)*1440,0))</f>
        <v>161</v>
      </c>
      <c r="AE1181" s="18" t="n">
        <f aca="false">IF(O1181="","",ROUND((O1181-N1181)*1440,0))</f>
        <v>28</v>
      </c>
      <c r="AF1181" s="18" t="n">
        <f aca="false">IF(P1181="","",ROUND((P1181-O1181)*1440,0))</f>
        <v>8</v>
      </c>
      <c r="AG1181" s="18" t="n">
        <f aca="false">IF(Q1181="","",ROUND((Q1181-P1181)*1440,0))</f>
        <v>25</v>
      </c>
      <c r="AH1181" s="18" t="n">
        <f aca="false">IF(Q1181="","",ROUND((Q1181-H1181)*1440,0))</f>
        <v>363</v>
      </c>
      <c r="AI1181" s="19" t="n">
        <f aca="false">ROUND(IF(O1181="",Assumptions!$B$25-K1181,O1181-K1181)*24,1)</f>
        <v>4.5</v>
      </c>
      <c r="AJ1181" s="20" t="n">
        <f aca="false">ROUND(MAX(N(Y1181)/Assumptions!$C$5, N(Z1181)/Assumptions!$C$6, N(AA1181)/Assumptions!$C$7, N(AB1181)/Assumptions!$C$8, N(AC1181)/Assumptions!$C$9, N(AD1181)/Assumptions!$C$10, N(AE1181)/Assumptions!$C$11, N(AF1181)/Assumptions!$C$12, N(AG1181)/Assumptions!$C$13),3)</f>
        <v>5.367</v>
      </c>
      <c r="AK1181" s="0" t="str">
        <f aca="false">IF(OR(U1181="Pending",U1181="On Hold"),"Open GRN (awaiting)",IF(AJ1181&lt;=1,"Within SLA",IF(ROUND(N(Y1181)/Assumptions!$C$5,3)=AJ1181,"Gate Wait",IF(ROUND(N(Z1181)/Assumptions!$C$6,3)=AJ1181,"Dock Wait",IF(ROUND(N(AA1181)/Assumptions!$C$7,3)=AJ1181,"Unloading",IF(ROUND(N(AB1181)/Assumptions!$C$8,3)=AJ1181,"Unload-to-QC Wait",IF(ROUND(N(AC1181)/Assumptions!$C$9,3)=AJ1181,"QC",IF(ROUND(N(AD1181)/Assumptions!$C$10,3)=AJ1181,"QC-to-GRN Wait",IF(ROUND(N(AE1181)/Assumptions!$C$11,3)=AJ1181,"GRN Processing",IF(ROUND(N(AF1181)/Assumptions!$C$12,3)=AJ1181,"GRN-to-Putaway Wait",IF(ROUND(N(AG1181)/Assumptions!$C$13,3)=AJ1181,"Putaway","Within SLA")))))))))))</f>
        <v>QC-to-GRN Wait</v>
      </c>
    </row>
    <row r="1182" customFormat="false" ht="15" hidden="false" customHeight="false" outlineLevel="0" collapsed="false">
      <c r="A1182" s="0" t="s">
        <v>3569</v>
      </c>
      <c r="B1182" s="0" t="s">
        <v>3570</v>
      </c>
      <c r="C1182" s="0" t="s">
        <v>159</v>
      </c>
      <c r="D1182" s="0" t="s">
        <v>135</v>
      </c>
      <c r="E1182" s="0" t="s">
        <v>3571</v>
      </c>
      <c r="F1182" s="0" t="s">
        <v>128</v>
      </c>
      <c r="G1182" s="0" t="s">
        <v>178</v>
      </c>
      <c r="H1182" s="17" t="n">
        <v>46232.4909722222</v>
      </c>
      <c r="I1182" s="17" t="n">
        <v>46232.5229166667</v>
      </c>
      <c r="J1182" s="17" t="n">
        <v>46232.525</v>
      </c>
      <c r="K1182" s="17" t="n">
        <v>46232.5659722222</v>
      </c>
      <c r="L1182" s="17" t="n">
        <v>46232.5770833333</v>
      </c>
      <c r="M1182" s="17" t="n">
        <v>46232.5916666667</v>
      </c>
      <c r="N1182" s="17" t="n">
        <v>46232.6305555556</v>
      </c>
      <c r="O1182" s="17" t="n">
        <v>46232.6395833333</v>
      </c>
      <c r="P1182" s="17" t="n">
        <v>46232.6527777778</v>
      </c>
      <c r="Q1182" s="17" t="n">
        <v>46232.6798611111</v>
      </c>
      <c r="R1182" s="0" t="n">
        <v>787</v>
      </c>
      <c r="S1182" s="0" t="n">
        <v>0</v>
      </c>
      <c r="T1182" s="0" t="n">
        <v>0</v>
      </c>
      <c r="U1182" s="18" t="s">
        <v>130</v>
      </c>
      <c r="V1182" s="18" t="s">
        <v>156</v>
      </c>
      <c r="W1182" s="0" t="str">
        <f aca="false">IF(AND(X1182&gt;=6,X1182&lt;14),"A",IF(AND(X1182&gt;=14,X1182&lt;22),"B","C"))</f>
        <v>A</v>
      </c>
      <c r="X1182" s="18" t="n">
        <f aca="false">HOUR(H1182)</f>
        <v>11</v>
      </c>
      <c r="Y1182" s="18" t="n">
        <f aca="false">ROUND((I1182-H1182)*1440,0)</f>
        <v>46</v>
      </c>
      <c r="Z1182" s="18" t="n">
        <f aca="false">ROUND((J1182-I1182)*1440,0)</f>
        <v>3</v>
      </c>
      <c r="AA1182" s="18" t="n">
        <f aca="false">ROUND((K1182-J1182)*1440,0)</f>
        <v>59</v>
      </c>
      <c r="AB1182" s="18" t="n">
        <f aca="false">ROUND((L1182-K1182)*1440,0)</f>
        <v>16</v>
      </c>
      <c r="AC1182" s="18" t="n">
        <f aca="false">ROUND((M1182-L1182)*1440,0)</f>
        <v>21</v>
      </c>
      <c r="AD1182" s="18" t="n">
        <f aca="false">IF(N1182="","",ROUND((N1182-M1182)*1440,0))</f>
        <v>56</v>
      </c>
      <c r="AE1182" s="18" t="n">
        <f aca="false">IF(O1182="","",ROUND((O1182-N1182)*1440,0))</f>
        <v>13</v>
      </c>
      <c r="AF1182" s="18" t="n">
        <f aca="false">IF(P1182="","",ROUND((P1182-O1182)*1440,0))</f>
        <v>19</v>
      </c>
      <c r="AG1182" s="18" t="n">
        <f aca="false">IF(Q1182="","",ROUND((Q1182-P1182)*1440,0))</f>
        <v>39</v>
      </c>
      <c r="AH1182" s="18" t="n">
        <f aca="false">IF(Q1182="","",ROUND((Q1182-H1182)*1440,0))</f>
        <v>272</v>
      </c>
      <c r="AI1182" s="19" t="n">
        <f aca="false">ROUND(IF(O1182="",Assumptions!$B$25-K1182,O1182-K1182)*24,1)</f>
        <v>1.8</v>
      </c>
      <c r="AJ1182" s="20" t="n">
        <f aca="false">ROUND(MAX(N(Y1182)/Assumptions!$C$5, N(Z1182)/Assumptions!$C$6, N(AA1182)/Assumptions!$C$7, N(AB1182)/Assumptions!$C$8, N(AC1182)/Assumptions!$C$9, N(AD1182)/Assumptions!$C$10, N(AE1182)/Assumptions!$C$11, N(AF1182)/Assumptions!$C$12, N(AG1182)/Assumptions!$C$13),3)</f>
        <v>1.867</v>
      </c>
      <c r="AK1182" s="0" t="str">
        <f aca="false">IF(OR(U1182="Pending",U1182="On Hold"),"Open GRN (awaiting)",IF(AJ1182&lt;=1,"Within SLA",IF(ROUND(N(Y1182)/Assumptions!$C$5,3)=AJ1182,"Gate Wait",IF(ROUND(N(Z1182)/Assumptions!$C$6,3)=AJ1182,"Dock Wait",IF(ROUND(N(AA1182)/Assumptions!$C$7,3)=AJ1182,"Unloading",IF(ROUND(N(AB1182)/Assumptions!$C$8,3)=AJ1182,"Unload-to-QC Wait",IF(ROUND(N(AC1182)/Assumptions!$C$9,3)=AJ1182,"QC",IF(ROUND(N(AD1182)/Assumptions!$C$10,3)=AJ1182,"QC-to-GRN Wait",IF(ROUND(N(AE1182)/Assumptions!$C$11,3)=AJ1182,"GRN Processing",IF(ROUND(N(AF1182)/Assumptions!$C$12,3)=AJ1182,"GRN-to-Putaway Wait",IF(ROUND(N(AG1182)/Assumptions!$C$13,3)=AJ1182,"Putaway","Within SLA")))))))))))</f>
        <v>QC-to-GRN Wait</v>
      </c>
    </row>
    <row r="1183" customFormat="false" ht="15" hidden="false" customHeight="false" outlineLevel="0" collapsed="false">
      <c r="A1183" s="0" t="s">
        <v>3572</v>
      </c>
      <c r="B1183" s="0" t="s">
        <v>3573</v>
      </c>
      <c r="C1183" s="0" t="s">
        <v>184</v>
      </c>
      <c r="D1183" s="0" t="s">
        <v>119</v>
      </c>
      <c r="E1183" s="0" t="s">
        <v>3574</v>
      </c>
      <c r="F1183" s="0" t="s">
        <v>177</v>
      </c>
      <c r="G1183" s="0" t="s">
        <v>122</v>
      </c>
      <c r="H1183" s="17" t="n">
        <v>46232.5006944445</v>
      </c>
      <c r="I1183" s="17" t="n">
        <v>46232.5118055556</v>
      </c>
      <c r="J1183" s="17" t="n">
        <v>46232.5152777778</v>
      </c>
      <c r="K1183" s="17" t="n">
        <v>46232.5611111111</v>
      </c>
      <c r="L1183" s="17" t="n">
        <v>46232.5708333333</v>
      </c>
      <c r="M1183" s="17" t="n">
        <v>46232.6013888889</v>
      </c>
      <c r="N1183" s="17" t="n">
        <v>46232.6090277778</v>
      </c>
      <c r="O1183" s="17" t="n">
        <v>46232.6201388889</v>
      </c>
      <c r="P1183" s="17" t="n">
        <v>46232.6347222222</v>
      </c>
      <c r="Q1183" s="17" t="n">
        <v>46232.6513888889</v>
      </c>
      <c r="R1183" s="0" t="n">
        <v>370</v>
      </c>
      <c r="S1183" s="0" t="n">
        <v>0</v>
      </c>
      <c r="T1183" s="0" t="n">
        <v>0</v>
      </c>
      <c r="U1183" s="18" t="s">
        <v>130</v>
      </c>
      <c r="V1183" s="18" t="s">
        <v>144</v>
      </c>
      <c r="W1183" s="0" t="str">
        <f aca="false">IF(AND(X1183&gt;=6,X1183&lt;14),"A",IF(AND(X1183&gt;=14,X1183&lt;22),"B","C"))</f>
        <v>A</v>
      </c>
      <c r="X1183" s="18" t="n">
        <f aca="false">HOUR(H1183)</f>
        <v>12</v>
      </c>
      <c r="Y1183" s="18" t="n">
        <f aca="false">ROUND((I1183-H1183)*1440,0)</f>
        <v>16</v>
      </c>
      <c r="Z1183" s="18" t="n">
        <f aca="false">ROUND((J1183-I1183)*1440,0)</f>
        <v>5</v>
      </c>
      <c r="AA1183" s="18" t="n">
        <f aca="false">ROUND((K1183-J1183)*1440,0)</f>
        <v>66</v>
      </c>
      <c r="AB1183" s="18" t="n">
        <f aca="false">ROUND((L1183-K1183)*1440,0)</f>
        <v>14</v>
      </c>
      <c r="AC1183" s="18" t="n">
        <f aca="false">ROUND((M1183-L1183)*1440,0)</f>
        <v>44</v>
      </c>
      <c r="AD1183" s="18" t="n">
        <f aca="false">IF(N1183="","",ROUND((N1183-M1183)*1440,0))</f>
        <v>11</v>
      </c>
      <c r="AE1183" s="18" t="n">
        <f aca="false">IF(O1183="","",ROUND((O1183-N1183)*1440,0))</f>
        <v>16</v>
      </c>
      <c r="AF1183" s="18" t="n">
        <f aca="false">IF(P1183="","",ROUND((P1183-O1183)*1440,0))</f>
        <v>21</v>
      </c>
      <c r="AG1183" s="18" t="n">
        <f aca="false">IF(Q1183="","",ROUND((Q1183-P1183)*1440,0))</f>
        <v>24</v>
      </c>
      <c r="AH1183" s="18" t="n">
        <f aca="false">IF(Q1183="","",ROUND((Q1183-H1183)*1440,0))</f>
        <v>217</v>
      </c>
      <c r="AI1183" s="19" t="n">
        <f aca="false">ROUND(IF(O1183="",Assumptions!$B$25-K1183,O1183-K1183)*24,1)</f>
        <v>1.4</v>
      </c>
      <c r="AJ1183" s="20" t="n">
        <f aca="false">ROUND(MAX(N(Y1183)/Assumptions!$C$5, N(Z1183)/Assumptions!$C$6, N(AA1183)/Assumptions!$C$7, N(AB1183)/Assumptions!$C$8, N(AC1183)/Assumptions!$C$9, N(AD1183)/Assumptions!$C$10, N(AE1183)/Assumptions!$C$11, N(AF1183)/Assumptions!$C$12, N(AG1183)/Assumptions!$C$13),3)</f>
        <v>1.1</v>
      </c>
      <c r="AK1183" s="0" t="str">
        <f aca="false">IF(OR(U1183="Pending",U1183="On Hold"),"Open GRN (awaiting)",IF(AJ1183&lt;=1,"Within SLA",IF(ROUND(N(Y1183)/Assumptions!$C$5,3)=AJ1183,"Gate Wait",IF(ROUND(N(Z1183)/Assumptions!$C$6,3)=AJ1183,"Dock Wait",IF(ROUND(N(AA1183)/Assumptions!$C$7,3)=AJ1183,"Unloading",IF(ROUND(N(AB1183)/Assumptions!$C$8,3)=AJ1183,"Unload-to-QC Wait",IF(ROUND(N(AC1183)/Assumptions!$C$9,3)=AJ1183,"QC",IF(ROUND(N(AD1183)/Assumptions!$C$10,3)=AJ1183,"QC-to-GRN Wait",IF(ROUND(N(AE1183)/Assumptions!$C$11,3)=AJ1183,"GRN Processing",IF(ROUND(N(AF1183)/Assumptions!$C$12,3)=AJ1183,"GRN-to-Putaway Wait",IF(ROUND(N(AG1183)/Assumptions!$C$13,3)=AJ1183,"Putaway","Within SLA")))))))))))</f>
        <v>Unloading</v>
      </c>
    </row>
    <row r="1184" customFormat="false" ht="15" hidden="false" customHeight="false" outlineLevel="0" collapsed="false">
      <c r="A1184" s="0" t="s">
        <v>3575</v>
      </c>
      <c r="B1184" s="0" t="s">
        <v>3576</v>
      </c>
      <c r="C1184" s="0" t="s">
        <v>286</v>
      </c>
      <c r="D1184" s="0" t="s">
        <v>135</v>
      </c>
      <c r="E1184" s="0" t="s">
        <v>3577</v>
      </c>
      <c r="F1184" s="0" t="s">
        <v>121</v>
      </c>
      <c r="G1184" s="0" t="s">
        <v>138</v>
      </c>
      <c r="H1184" s="17" t="n">
        <v>46232.5368055556</v>
      </c>
      <c r="I1184" s="17" t="n">
        <v>46232.5451388889</v>
      </c>
      <c r="J1184" s="17" t="n">
        <v>46232.5506944444</v>
      </c>
      <c r="K1184" s="17" t="n">
        <v>46232.6</v>
      </c>
      <c r="L1184" s="17" t="n">
        <v>46232.60625</v>
      </c>
      <c r="M1184" s="17" t="n">
        <v>46232.6354166667</v>
      </c>
      <c r="N1184" s="17" t="n">
        <v>46232.8131944445</v>
      </c>
      <c r="O1184" s="17" t="n">
        <v>46232.8493055556</v>
      </c>
      <c r="P1184" s="17" t="n">
        <v>46232.8590277778</v>
      </c>
      <c r="Q1184" s="17" t="n">
        <v>46232.8826388889</v>
      </c>
      <c r="R1184" s="0" t="n">
        <v>654</v>
      </c>
      <c r="S1184" s="0" t="n">
        <v>0</v>
      </c>
      <c r="T1184" s="0" t="n">
        <v>0</v>
      </c>
      <c r="U1184" s="18" t="s">
        <v>130</v>
      </c>
      <c r="V1184" s="18" t="s">
        <v>144</v>
      </c>
      <c r="W1184" s="0" t="str">
        <f aca="false">IF(AND(X1184&gt;=6,X1184&lt;14),"A",IF(AND(X1184&gt;=14,X1184&lt;22),"B","C"))</f>
        <v>A</v>
      </c>
      <c r="X1184" s="18" t="n">
        <f aca="false">HOUR(H1184)</f>
        <v>12</v>
      </c>
      <c r="Y1184" s="18" t="n">
        <f aca="false">ROUND((I1184-H1184)*1440,0)</f>
        <v>12</v>
      </c>
      <c r="Z1184" s="18" t="n">
        <f aca="false">ROUND((J1184-I1184)*1440,0)</f>
        <v>8</v>
      </c>
      <c r="AA1184" s="18" t="n">
        <f aca="false">ROUND((K1184-J1184)*1440,0)</f>
        <v>71</v>
      </c>
      <c r="AB1184" s="18" t="n">
        <f aca="false">ROUND((L1184-K1184)*1440,0)</f>
        <v>9</v>
      </c>
      <c r="AC1184" s="18" t="n">
        <f aca="false">ROUND((M1184-L1184)*1440,0)</f>
        <v>42</v>
      </c>
      <c r="AD1184" s="18" t="n">
        <f aca="false">IF(N1184="","",ROUND((N1184-M1184)*1440,0))</f>
        <v>256</v>
      </c>
      <c r="AE1184" s="18" t="n">
        <f aca="false">IF(O1184="","",ROUND((O1184-N1184)*1440,0))</f>
        <v>52</v>
      </c>
      <c r="AF1184" s="18" t="n">
        <f aca="false">IF(P1184="","",ROUND((P1184-O1184)*1440,0))</f>
        <v>14</v>
      </c>
      <c r="AG1184" s="18" t="n">
        <f aca="false">IF(Q1184="","",ROUND((Q1184-P1184)*1440,0))</f>
        <v>34</v>
      </c>
      <c r="AH1184" s="18" t="n">
        <f aca="false">IF(Q1184="","",ROUND((Q1184-H1184)*1440,0))</f>
        <v>498</v>
      </c>
      <c r="AI1184" s="19" t="n">
        <f aca="false">ROUND(IF(O1184="",Assumptions!$B$25-K1184,O1184-K1184)*24,1)</f>
        <v>6</v>
      </c>
      <c r="AJ1184" s="20" t="n">
        <f aca="false">ROUND(MAX(N(Y1184)/Assumptions!$C$5, N(Z1184)/Assumptions!$C$6, N(AA1184)/Assumptions!$C$7, N(AB1184)/Assumptions!$C$8, N(AC1184)/Assumptions!$C$9, N(AD1184)/Assumptions!$C$10, N(AE1184)/Assumptions!$C$11, N(AF1184)/Assumptions!$C$12, N(AG1184)/Assumptions!$C$13),3)</f>
        <v>8.533</v>
      </c>
      <c r="AK1184" s="0" t="str">
        <f aca="false">IF(OR(U1184="Pending",U1184="On Hold"),"Open GRN (awaiting)",IF(AJ1184&lt;=1,"Within SLA",IF(ROUND(N(Y1184)/Assumptions!$C$5,3)=AJ1184,"Gate Wait",IF(ROUND(N(Z1184)/Assumptions!$C$6,3)=AJ1184,"Dock Wait",IF(ROUND(N(AA1184)/Assumptions!$C$7,3)=AJ1184,"Unloading",IF(ROUND(N(AB1184)/Assumptions!$C$8,3)=AJ1184,"Unload-to-QC Wait",IF(ROUND(N(AC1184)/Assumptions!$C$9,3)=AJ1184,"QC",IF(ROUND(N(AD1184)/Assumptions!$C$10,3)=AJ1184,"QC-to-GRN Wait",IF(ROUND(N(AE1184)/Assumptions!$C$11,3)=AJ1184,"GRN Processing",IF(ROUND(N(AF1184)/Assumptions!$C$12,3)=AJ1184,"GRN-to-Putaway Wait",IF(ROUND(N(AG1184)/Assumptions!$C$13,3)=AJ1184,"Putaway","Within SLA")))))))))))</f>
        <v>QC-to-GRN Wait</v>
      </c>
    </row>
    <row r="1185" customFormat="false" ht="15" hidden="false" customHeight="false" outlineLevel="0" collapsed="false">
      <c r="A1185" s="0" t="s">
        <v>3578</v>
      </c>
      <c r="B1185" s="0" t="s">
        <v>3579</v>
      </c>
      <c r="C1185" s="0" t="s">
        <v>184</v>
      </c>
      <c r="D1185" s="0" t="s">
        <v>147</v>
      </c>
      <c r="E1185" s="0" t="s">
        <v>3580</v>
      </c>
      <c r="F1185" s="0" t="s">
        <v>177</v>
      </c>
      <c r="G1185" s="0" t="s">
        <v>150</v>
      </c>
      <c r="H1185" s="17" t="n">
        <v>46232.5513888889</v>
      </c>
      <c r="I1185" s="17" t="n">
        <v>46232.5847222222</v>
      </c>
      <c r="J1185" s="17" t="n">
        <v>46232.5930555556</v>
      </c>
      <c r="K1185" s="17" t="n">
        <v>46232.6305555556</v>
      </c>
      <c r="L1185" s="17" t="n">
        <v>46232.6451388889</v>
      </c>
      <c r="M1185" s="17" t="n">
        <v>46232.675</v>
      </c>
      <c r="N1185" s="17" t="n">
        <v>46232.6888888889</v>
      </c>
      <c r="O1185" s="17" t="n">
        <v>46232.7159722222</v>
      </c>
      <c r="P1185" s="17" t="n">
        <v>46232.7319444444</v>
      </c>
      <c r="Q1185" s="17" t="n">
        <v>46232.7451388889</v>
      </c>
      <c r="R1185" s="0" t="n">
        <v>836</v>
      </c>
      <c r="S1185" s="0" t="n">
        <v>0</v>
      </c>
      <c r="T1185" s="0" t="n">
        <v>0</v>
      </c>
      <c r="U1185" s="18" t="s">
        <v>130</v>
      </c>
      <c r="V1185" s="18" t="s">
        <v>139</v>
      </c>
      <c r="W1185" s="0" t="str">
        <f aca="false">IF(AND(X1185&gt;=6,X1185&lt;14),"A",IF(AND(X1185&gt;=14,X1185&lt;22),"B","C"))</f>
        <v>A</v>
      </c>
      <c r="X1185" s="18" t="n">
        <f aca="false">HOUR(H1185)</f>
        <v>13</v>
      </c>
      <c r="Y1185" s="18" t="n">
        <f aca="false">ROUND((I1185-H1185)*1440,0)</f>
        <v>48</v>
      </c>
      <c r="Z1185" s="18" t="n">
        <f aca="false">ROUND((J1185-I1185)*1440,0)</f>
        <v>12</v>
      </c>
      <c r="AA1185" s="18" t="n">
        <f aca="false">ROUND((K1185-J1185)*1440,0)</f>
        <v>54</v>
      </c>
      <c r="AB1185" s="18" t="n">
        <f aca="false">ROUND((L1185-K1185)*1440,0)</f>
        <v>21</v>
      </c>
      <c r="AC1185" s="18" t="n">
        <f aca="false">ROUND((M1185-L1185)*1440,0)</f>
        <v>43</v>
      </c>
      <c r="AD1185" s="18" t="n">
        <f aca="false">IF(N1185="","",ROUND((N1185-M1185)*1440,0))</f>
        <v>20</v>
      </c>
      <c r="AE1185" s="18" t="n">
        <f aca="false">IF(O1185="","",ROUND((O1185-N1185)*1440,0))</f>
        <v>39</v>
      </c>
      <c r="AF1185" s="18" t="n">
        <f aca="false">IF(P1185="","",ROUND((P1185-O1185)*1440,0))</f>
        <v>23</v>
      </c>
      <c r="AG1185" s="18" t="n">
        <f aca="false">IF(Q1185="","",ROUND((Q1185-P1185)*1440,0))</f>
        <v>19</v>
      </c>
      <c r="AH1185" s="18" t="n">
        <f aca="false">IF(Q1185="","",ROUND((Q1185-H1185)*1440,0))</f>
        <v>279</v>
      </c>
      <c r="AI1185" s="19" t="n">
        <f aca="false">ROUND(IF(O1185="",Assumptions!$B$25-K1185,O1185-K1185)*24,1)</f>
        <v>2.1</v>
      </c>
      <c r="AJ1185" s="20" t="n">
        <f aca="false">ROUND(MAX(N(Y1185)/Assumptions!$C$5, N(Z1185)/Assumptions!$C$6, N(AA1185)/Assumptions!$C$7, N(AB1185)/Assumptions!$C$8, N(AC1185)/Assumptions!$C$9, N(AD1185)/Assumptions!$C$10, N(AE1185)/Assumptions!$C$11, N(AF1185)/Assumptions!$C$12, N(AG1185)/Assumptions!$C$13),3)</f>
        <v>1.6</v>
      </c>
      <c r="AK1185" s="0" t="str">
        <f aca="false">IF(OR(U1185="Pending",U1185="On Hold"),"Open GRN (awaiting)",IF(AJ1185&lt;=1,"Within SLA",IF(ROUND(N(Y1185)/Assumptions!$C$5,3)=AJ1185,"Gate Wait",IF(ROUND(N(Z1185)/Assumptions!$C$6,3)=AJ1185,"Dock Wait",IF(ROUND(N(AA1185)/Assumptions!$C$7,3)=AJ1185,"Unloading",IF(ROUND(N(AB1185)/Assumptions!$C$8,3)=AJ1185,"Unload-to-QC Wait",IF(ROUND(N(AC1185)/Assumptions!$C$9,3)=AJ1185,"QC",IF(ROUND(N(AD1185)/Assumptions!$C$10,3)=AJ1185,"QC-to-GRN Wait",IF(ROUND(N(AE1185)/Assumptions!$C$11,3)=AJ1185,"GRN Processing",IF(ROUND(N(AF1185)/Assumptions!$C$12,3)=AJ1185,"GRN-to-Putaway Wait",IF(ROUND(N(AG1185)/Assumptions!$C$13,3)=AJ1185,"Putaway","Within SLA")))))))))))</f>
        <v>Gate Wait</v>
      </c>
    </row>
    <row r="1186" customFormat="false" ht="15" hidden="false" customHeight="false" outlineLevel="0" collapsed="false">
      <c r="A1186" s="0" t="s">
        <v>3581</v>
      </c>
      <c r="B1186" s="0" t="s">
        <v>3582</v>
      </c>
      <c r="C1186" s="0" t="s">
        <v>218</v>
      </c>
      <c r="D1186" s="0" t="s">
        <v>119</v>
      </c>
      <c r="E1186" s="0" t="s">
        <v>3583</v>
      </c>
      <c r="F1186" s="0" t="s">
        <v>137</v>
      </c>
      <c r="G1186" s="0" t="s">
        <v>129</v>
      </c>
      <c r="H1186" s="17" t="n">
        <v>46232.5534722222</v>
      </c>
      <c r="I1186" s="17" t="n">
        <v>46232.58125</v>
      </c>
      <c r="J1186" s="17" t="n">
        <v>46232.5895833333</v>
      </c>
      <c r="K1186" s="17" t="n">
        <v>46232.6076388889</v>
      </c>
      <c r="L1186" s="17" t="n">
        <v>46232.6118055556</v>
      </c>
      <c r="M1186" s="17" t="n">
        <v>46232.6326388889</v>
      </c>
      <c r="N1186" s="17" t="n">
        <v>46232.6576388889</v>
      </c>
      <c r="O1186" s="17" t="n">
        <v>46232.7111111111</v>
      </c>
      <c r="P1186" s="17" t="n">
        <v>46232.7277777778</v>
      </c>
      <c r="Q1186" s="17" t="n">
        <v>46232.7444444444</v>
      </c>
      <c r="R1186" s="0" t="n">
        <v>477</v>
      </c>
      <c r="S1186" s="0" t="n">
        <v>0</v>
      </c>
      <c r="T1186" s="0" t="n">
        <v>0</v>
      </c>
      <c r="U1186" s="18" t="s">
        <v>130</v>
      </c>
      <c r="V1186" s="18" t="s">
        <v>131</v>
      </c>
      <c r="W1186" s="0" t="str">
        <f aca="false">IF(AND(X1186&gt;=6,X1186&lt;14),"A",IF(AND(X1186&gt;=14,X1186&lt;22),"B","C"))</f>
        <v>A</v>
      </c>
      <c r="X1186" s="18" t="n">
        <f aca="false">HOUR(H1186)</f>
        <v>13</v>
      </c>
      <c r="Y1186" s="18" t="n">
        <f aca="false">ROUND((I1186-H1186)*1440,0)</f>
        <v>40</v>
      </c>
      <c r="Z1186" s="18" t="n">
        <f aca="false">ROUND((J1186-I1186)*1440,0)</f>
        <v>12</v>
      </c>
      <c r="AA1186" s="18" t="n">
        <f aca="false">ROUND((K1186-J1186)*1440,0)</f>
        <v>26</v>
      </c>
      <c r="AB1186" s="18" t="n">
        <f aca="false">ROUND((L1186-K1186)*1440,0)</f>
        <v>6</v>
      </c>
      <c r="AC1186" s="18" t="n">
        <f aca="false">ROUND((M1186-L1186)*1440,0)</f>
        <v>30</v>
      </c>
      <c r="AD1186" s="18" t="n">
        <f aca="false">IF(N1186="","",ROUND((N1186-M1186)*1440,0))</f>
        <v>36</v>
      </c>
      <c r="AE1186" s="18" t="n">
        <f aca="false">IF(O1186="","",ROUND((O1186-N1186)*1440,0))</f>
        <v>77</v>
      </c>
      <c r="AF1186" s="18" t="n">
        <f aca="false">IF(P1186="","",ROUND((P1186-O1186)*1440,0))</f>
        <v>24</v>
      </c>
      <c r="AG1186" s="18" t="n">
        <f aca="false">IF(Q1186="","",ROUND((Q1186-P1186)*1440,0))</f>
        <v>24</v>
      </c>
      <c r="AH1186" s="18" t="n">
        <f aca="false">IF(Q1186="","",ROUND((Q1186-H1186)*1440,0))</f>
        <v>275</v>
      </c>
      <c r="AI1186" s="19" t="n">
        <f aca="false">ROUND(IF(O1186="",Assumptions!$B$25-K1186,O1186-K1186)*24,1)</f>
        <v>2.5</v>
      </c>
      <c r="AJ1186" s="20" t="n">
        <f aca="false">ROUND(MAX(N(Y1186)/Assumptions!$C$5, N(Z1186)/Assumptions!$C$6, N(AA1186)/Assumptions!$C$7, N(AB1186)/Assumptions!$C$8, N(AC1186)/Assumptions!$C$9, N(AD1186)/Assumptions!$C$10, N(AE1186)/Assumptions!$C$11, N(AF1186)/Assumptions!$C$12, N(AG1186)/Assumptions!$C$13),3)</f>
        <v>1.711</v>
      </c>
      <c r="AK1186" s="0" t="str">
        <f aca="false">IF(OR(U1186="Pending",U1186="On Hold"),"Open GRN (awaiting)",IF(AJ1186&lt;=1,"Within SLA",IF(ROUND(N(Y1186)/Assumptions!$C$5,3)=AJ1186,"Gate Wait",IF(ROUND(N(Z1186)/Assumptions!$C$6,3)=AJ1186,"Dock Wait",IF(ROUND(N(AA1186)/Assumptions!$C$7,3)=AJ1186,"Unloading",IF(ROUND(N(AB1186)/Assumptions!$C$8,3)=AJ1186,"Unload-to-QC Wait",IF(ROUND(N(AC1186)/Assumptions!$C$9,3)=AJ1186,"QC",IF(ROUND(N(AD1186)/Assumptions!$C$10,3)=AJ1186,"QC-to-GRN Wait",IF(ROUND(N(AE1186)/Assumptions!$C$11,3)=AJ1186,"GRN Processing",IF(ROUND(N(AF1186)/Assumptions!$C$12,3)=AJ1186,"GRN-to-Putaway Wait",IF(ROUND(N(AG1186)/Assumptions!$C$13,3)=AJ1186,"Putaway","Within SLA")))))))))))</f>
        <v>GRN Processing</v>
      </c>
    </row>
    <row r="1187" customFormat="false" ht="15" hidden="false" customHeight="false" outlineLevel="0" collapsed="false">
      <c r="A1187" s="0" t="s">
        <v>3584</v>
      </c>
      <c r="B1187" s="0" t="s">
        <v>3585</v>
      </c>
      <c r="C1187" s="0" t="s">
        <v>126</v>
      </c>
      <c r="D1187" s="0" t="s">
        <v>119</v>
      </c>
      <c r="E1187" s="0" t="s">
        <v>3586</v>
      </c>
      <c r="F1187" s="0" t="s">
        <v>121</v>
      </c>
      <c r="G1187" s="0" t="s">
        <v>122</v>
      </c>
      <c r="H1187" s="17" t="n">
        <v>46232.5770833333</v>
      </c>
      <c r="I1187" s="17" t="n">
        <v>46232.6145833333</v>
      </c>
      <c r="J1187" s="17" t="n">
        <v>46232.6375</v>
      </c>
      <c r="K1187" s="17" t="n">
        <v>46232.6979166667</v>
      </c>
      <c r="L1187" s="17" t="n">
        <v>46232.7111111111</v>
      </c>
      <c r="M1187" s="17" t="n">
        <v>46232.7493055556</v>
      </c>
      <c r="N1187" s="17" t="n">
        <v>46232.7597222222</v>
      </c>
      <c r="O1187" s="17" t="n">
        <v>46232.7916666667</v>
      </c>
      <c r="P1187" s="17" t="n">
        <v>46232.8020833333</v>
      </c>
      <c r="Q1187" s="17" t="n">
        <v>46232.8166666667</v>
      </c>
      <c r="R1187" s="0" t="n">
        <v>587</v>
      </c>
      <c r="S1187" s="0" t="n">
        <v>0</v>
      </c>
      <c r="T1187" s="0" t="n">
        <v>0</v>
      </c>
      <c r="U1187" s="18" t="s">
        <v>130</v>
      </c>
      <c r="V1187" s="18" t="s">
        <v>139</v>
      </c>
      <c r="W1187" s="0" t="str">
        <f aca="false">IF(AND(X1187&gt;=6,X1187&lt;14),"A",IF(AND(X1187&gt;=14,X1187&lt;22),"B","C"))</f>
        <v>A</v>
      </c>
      <c r="X1187" s="18" t="n">
        <f aca="false">HOUR(H1187)</f>
        <v>13</v>
      </c>
      <c r="Y1187" s="18" t="n">
        <f aca="false">ROUND((I1187-H1187)*1440,0)</f>
        <v>54</v>
      </c>
      <c r="Z1187" s="18" t="n">
        <f aca="false">ROUND((J1187-I1187)*1440,0)</f>
        <v>33</v>
      </c>
      <c r="AA1187" s="18" t="n">
        <f aca="false">ROUND((K1187-J1187)*1440,0)</f>
        <v>87</v>
      </c>
      <c r="AB1187" s="18" t="n">
        <f aca="false">ROUND((L1187-K1187)*1440,0)</f>
        <v>19</v>
      </c>
      <c r="AC1187" s="18" t="n">
        <f aca="false">ROUND((M1187-L1187)*1440,0)</f>
        <v>55</v>
      </c>
      <c r="AD1187" s="18" t="n">
        <f aca="false">IF(N1187="","",ROUND((N1187-M1187)*1440,0))</f>
        <v>15</v>
      </c>
      <c r="AE1187" s="18" t="n">
        <f aca="false">IF(O1187="","",ROUND((O1187-N1187)*1440,0))</f>
        <v>46</v>
      </c>
      <c r="AF1187" s="18" t="n">
        <f aca="false">IF(P1187="","",ROUND((P1187-O1187)*1440,0))</f>
        <v>15</v>
      </c>
      <c r="AG1187" s="18" t="n">
        <f aca="false">IF(Q1187="","",ROUND((Q1187-P1187)*1440,0))</f>
        <v>21</v>
      </c>
      <c r="AH1187" s="18" t="n">
        <f aca="false">IF(Q1187="","",ROUND((Q1187-H1187)*1440,0))</f>
        <v>345</v>
      </c>
      <c r="AI1187" s="19" t="n">
        <f aca="false">ROUND(IF(O1187="",Assumptions!$B$25-K1187,O1187-K1187)*24,1)</f>
        <v>2.3</v>
      </c>
      <c r="AJ1187" s="20" t="n">
        <f aca="false">ROUND(MAX(N(Y1187)/Assumptions!$C$5, N(Z1187)/Assumptions!$C$6, N(AA1187)/Assumptions!$C$7, N(AB1187)/Assumptions!$C$8, N(AC1187)/Assumptions!$C$9, N(AD1187)/Assumptions!$C$10, N(AE1187)/Assumptions!$C$11, N(AF1187)/Assumptions!$C$12, N(AG1187)/Assumptions!$C$13),3)</f>
        <v>2.2</v>
      </c>
      <c r="AK1187" s="0" t="str">
        <f aca="false">IF(OR(U1187="Pending",U1187="On Hold"),"Open GRN (awaiting)",IF(AJ1187&lt;=1,"Within SLA",IF(ROUND(N(Y1187)/Assumptions!$C$5,3)=AJ1187,"Gate Wait",IF(ROUND(N(Z1187)/Assumptions!$C$6,3)=AJ1187,"Dock Wait",IF(ROUND(N(AA1187)/Assumptions!$C$7,3)=AJ1187,"Unloading",IF(ROUND(N(AB1187)/Assumptions!$C$8,3)=AJ1187,"Unload-to-QC Wait",IF(ROUND(N(AC1187)/Assumptions!$C$9,3)=AJ1187,"QC",IF(ROUND(N(AD1187)/Assumptions!$C$10,3)=AJ1187,"QC-to-GRN Wait",IF(ROUND(N(AE1187)/Assumptions!$C$11,3)=AJ1187,"GRN Processing",IF(ROUND(N(AF1187)/Assumptions!$C$12,3)=AJ1187,"GRN-to-Putaway Wait",IF(ROUND(N(AG1187)/Assumptions!$C$13,3)=AJ1187,"Putaway","Within SLA")))))))))))</f>
        <v>Dock Wait</v>
      </c>
    </row>
    <row r="1188" customFormat="false" ht="15" hidden="false" customHeight="false" outlineLevel="0" collapsed="false">
      <c r="A1188" s="0" t="s">
        <v>3587</v>
      </c>
      <c r="B1188" s="0" t="s">
        <v>3588</v>
      </c>
      <c r="C1188" s="0" t="s">
        <v>170</v>
      </c>
      <c r="D1188" s="0" t="s">
        <v>135</v>
      </c>
      <c r="E1188" s="0" t="s">
        <v>3589</v>
      </c>
      <c r="F1188" s="0" t="s">
        <v>177</v>
      </c>
      <c r="G1188" s="0" t="s">
        <v>138</v>
      </c>
      <c r="H1188" s="17" t="n">
        <v>46232.5847222222</v>
      </c>
      <c r="I1188" s="17" t="n">
        <v>46232.6</v>
      </c>
      <c r="J1188" s="17" t="n">
        <v>46232.6034722222</v>
      </c>
      <c r="K1188" s="17" t="n">
        <v>46232.6305555556</v>
      </c>
      <c r="L1188" s="17" t="n">
        <v>46232.6423611111</v>
      </c>
      <c r="M1188" s="17" t="n">
        <v>46232.6611111111</v>
      </c>
      <c r="N1188" s="17" t="n">
        <v>46232.6847222222</v>
      </c>
      <c r="O1188" s="17" t="n">
        <v>46232.7194444445</v>
      </c>
      <c r="P1188" s="17" t="n">
        <v>46232.7305555556</v>
      </c>
      <c r="Q1188" s="17" t="n">
        <v>46232.7375</v>
      </c>
      <c r="R1188" s="0" t="n">
        <v>401</v>
      </c>
      <c r="S1188" s="0" t="n">
        <v>0</v>
      </c>
      <c r="T1188" s="0" t="n">
        <v>0</v>
      </c>
      <c r="U1188" s="18" t="s">
        <v>130</v>
      </c>
      <c r="V1188" s="18" t="s">
        <v>139</v>
      </c>
      <c r="W1188" s="0" t="str">
        <f aca="false">IF(AND(X1188&gt;=6,X1188&lt;14),"A",IF(AND(X1188&gt;=14,X1188&lt;22),"B","C"))</f>
        <v>B</v>
      </c>
      <c r="X1188" s="18" t="n">
        <f aca="false">HOUR(H1188)</f>
        <v>14</v>
      </c>
      <c r="Y1188" s="18" t="n">
        <f aca="false">ROUND((I1188-H1188)*1440,0)</f>
        <v>22</v>
      </c>
      <c r="Z1188" s="18" t="n">
        <f aca="false">ROUND((J1188-I1188)*1440,0)</f>
        <v>5</v>
      </c>
      <c r="AA1188" s="18" t="n">
        <f aca="false">ROUND((K1188-J1188)*1440,0)</f>
        <v>39</v>
      </c>
      <c r="AB1188" s="18" t="n">
        <f aca="false">ROUND((L1188-K1188)*1440,0)</f>
        <v>17</v>
      </c>
      <c r="AC1188" s="18" t="n">
        <f aca="false">ROUND((M1188-L1188)*1440,0)</f>
        <v>27</v>
      </c>
      <c r="AD1188" s="18" t="n">
        <f aca="false">IF(N1188="","",ROUND((N1188-M1188)*1440,0))</f>
        <v>34</v>
      </c>
      <c r="AE1188" s="18" t="n">
        <f aca="false">IF(O1188="","",ROUND((O1188-N1188)*1440,0))</f>
        <v>50</v>
      </c>
      <c r="AF1188" s="18" t="n">
        <f aca="false">IF(P1188="","",ROUND((P1188-O1188)*1440,0))</f>
        <v>16</v>
      </c>
      <c r="AG1188" s="18" t="n">
        <f aca="false">IF(Q1188="","",ROUND((Q1188-P1188)*1440,0))</f>
        <v>10</v>
      </c>
      <c r="AH1188" s="18" t="n">
        <f aca="false">IF(Q1188="","",ROUND((Q1188-H1188)*1440,0))</f>
        <v>220</v>
      </c>
      <c r="AI1188" s="19" t="n">
        <f aca="false">ROUND(IF(O1188="",Assumptions!$B$25-K1188,O1188-K1188)*24,1)</f>
        <v>2.1</v>
      </c>
      <c r="AJ1188" s="20" t="n">
        <f aca="false">ROUND(MAX(N(Y1188)/Assumptions!$C$5, N(Z1188)/Assumptions!$C$6, N(AA1188)/Assumptions!$C$7, N(AB1188)/Assumptions!$C$8, N(AC1188)/Assumptions!$C$9, N(AD1188)/Assumptions!$C$10, N(AE1188)/Assumptions!$C$11, N(AF1188)/Assumptions!$C$12, N(AG1188)/Assumptions!$C$13),3)</f>
        <v>1.133</v>
      </c>
      <c r="AK1188" s="0" t="str">
        <f aca="false">IF(OR(U1188="Pending",U1188="On Hold"),"Open GRN (awaiting)",IF(AJ1188&lt;=1,"Within SLA",IF(ROUND(N(Y1188)/Assumptions!$C$5,3)=AJ1188,"Gate Wait",IF(ROUND(N(Z1188)/Assumptions!$C$6,3)=AJ1188,"Dock Wait",IF(ROUND(N(AA1188)/Assumptions!$C$7,3)=AJ1188,"Unloading",IF(ROUND(N(AB1188)/Assumptions!$C$8,3)=AJ1188,"Unload-to-QC Wait",IF(ROUND(N(AC1188)/Assumptions!$C$9,3)=AJ1188,"QC",IF(ROUND(N(AD1188)/Assumptions!$C$10,3)=AJ1188,"QC-to-GRN Wait",IF(ROUND(N(AE1188)/Assumptions!$C$11,3)=AJ1188,"GRN Processing",IF(ROUND(N(AF1188)/Assumptions!$C$12,3)=AJ1188,"GRN-to-Putaway Wait",IF(ROUND(N(AG1188)/Assumptions!$C$13,3)=AJ1188,"Putaway","Within SLA")))))))))))</f>
        <v>Unload-to-QC Wait</v>
      </c>
    </row>
    <row r="1189" customFormat="false" ht="15" hidden="false" customHeight="false" outlineLevel="0" collapsed="false">
      <c r="A1189" s="0" t="s">
        <v>3590</v>
      </c>
      <c r="B1189" s="0" t="s">
        <v>3591</v>
      </c>
      <c r="C1189" s="0" t="s">
        <v>134</v>
      </c>
      <c r="D1189" s="0" t="s">
        <v>147</v>
      </c>
      <c r="E1189" s="0" t="s">
        <v>3592</v>
      </c>
      <c r="F1189" s="0" t="s">
        <v>149</v>
      </c>
      <c r="G1189" s="0" t="s">
        <v>167</v>
      </c>
      <c r="H1189" s="17" t="n">
        <v>46232.5930555556</v>
      </c>
      <c r="I1189" s="17" t="n">
        <v>46232.6083333333</v>
      </c>
      <c r="J1189" s="17" t="n">
        <v>46232.61875</v>
      </c>
      <c r="K1189" s="17" t="n">
        <v>46232.6625</v>
      </c>
      <c r="L1189" s="17" t="n">
        <v>46232.6701388889</v>
      </c>
      <c r="M1189" s="17" t="n">
        <v>46232.7131944444</v>
      </c>
      <c r="N1189" s="17" t="n">
        <v>46232.7659722222</v>
      </c>
      <c r="O1189" s="17" t="n">
        <v>46232.8486111111</v>
      </c>
      <c r="P1189" s="17" t="n">
        <v>46232.8597222222</v>
      </c>
      <c r="Q1189" s="17" t="n">
        <v>46232.8881944444</v>
      </c>
      <c r="R1189" s="0" t="n">
        <v>523</v>
      </c>
      <c r="S1189" s="0" t="n">
        <v>0</v>
      </c>
      <c r="T1189" s="0" t="n">
        <v>0</v>
      </c>
      <c r="U1189" s="18" t="s">
        <v>130</v>
      </c>
      <c r="V1189" s="18" t="s">
        <v>131</v>
      </c>
      <c r="W1189" s="0" t="str">
        <f aca="false">IF(AND(X1189&gt;=6,X1189&lt;14),"A",IF(AND(X1189&gt;=14,X1189&lt;22),"B","C"))</f>
        <v>B</v>
      </c>
      <c r="X1189" s="18" t="n">
        <f aca="false">HOUR(H1189)</f>
        <v>14</v>
      </c>
      <c r="Y1189" s="18" t="n">
        <f aca="false">ROUND((I1189-H1189)*1440,0)</f>
        <v>22</v>
      </c>
      <c r="Z1189" s="18" t="n">
        <f aca="false">ROUND((J1189-I1189)*1440,0)</f>
        <v>15</v>
      </c>
      <c r="AA1189" s="18" t="n">
        <f aca="false">ROUND((K1189-J1189)*1440,0)</f>
        <v>63</v>
      </c>
      <c r="AB1189" s="18" t="n">
        <f aca="false">ROUND((L1189-K1189)*1440,0)</f>
        <v>11</v>
      </c>
      <c r="AC1189" s="18" t="n">
        <f aca="false">ROUND((M1189-L1189)*1440,0)</f>
        <v>62</v>
      </c>
      <c r="AD1189" s="18" t="n">
        <f aca="false">IF(N1189="","",ROUND((N1189-M1189)*1440,0))</f>
        <v>76</v>
      </c>
      <c r="AE1189" s="18" t="n">
        <f aca="false">IF(O1189="","",ROUND((O1189-N1189)*1440,0))</f>
        <v>119</v>
      </c>
      <c r="AF1189" s="18" t="n">
        <f aca="false">IF(P1189="","",ROUND((P1189-O1189)*1440,0))</f>
        <v>16</v>
      </c>
      <c r="AG1189" s="18" t="n">
        <f aca="false">IF(Q1189="","",ROUND((Q1189-P1189)*1440,0))</f>
        <v>41</v>
      </c>
      <c r="AH1189" s="18" t="n">
        <f aca="false">IF(Q1189="","",ROUND((Q1189-H1189)*1440,0))</f>
        <v>425</v>
      </c>
      <c r="AI1189" s="19" t="n">
        <f aca="false">ROUND(IF(O1189="",Assumptions!$B$25-K1189,O1189-K1189)*24,1)</f>
        <v>4.5</v>
      </c>
      <c r="AJ1189" s="20" t="n">
        <f aca="false">ROUND(MAX(N(Y1189)/Assumptions!$C$5, N(Z1189)/Assumptions!$C$6, N(AA1189)/Assumptions!$C$7, N(AB1189)/Assumptions!$C$8, N(AC1189)/Assumptions!$C$9, N(AD1189)/Assumptions!$C$10, N(AE1189)/Assumptions!$C$11, N(AF1189)/Assumptions!$C$12, N(AG1189)/Assumptions!$C$13),3)</f>
        <v>2.644</v>
      </c>
      <c r="AK1189" s="0" t="str">
        <f aca="false">IF(OR(U1189="Pending",U1189="On Hold"),"Open GRN (awaiting)",IF(AJ1189&lt;=1,"Within SLA",IF(ROUND(N(Y1189)/Assumptions!$C$5,3)=AJ1189,"Gate Wait",IF(ROUND(N(Z1189)/Assumptions!$C$6,3)=AJ1189,"Dock Wait",IF(ROUND(N(AA1189)/Assumptions!$C$7,3)=AJ1189,"Unloading",IF(ROUND(N(AB1189)/Assumptions!$C$8,3)=AJ1189,"Unload-to-QC Wait",IF(ROUND(N(AC1189)/Assumptions!$C$9,3)=AJ1189,"QC",IF(ROUND(N(AD1189)/Assumptions!$C$10,3)=AJ1189,"QC-to-GRN Wait",IF(ROUND(N(AE1189)/Assumptions!$C$11,3)=AJ1189,"GRN Processing",IF(ROUND(N(AF1189)/Assumptions!$C$12,3)=AJ1189,"GRN-to-Putaway Wait",IF(ROUND(N(AG1189)/Assumptions!$C$13,3)=AJ1189,"Putaway","Within SLA")))))))))))</f>
        <v>GRN Processing</v>
      </c>
    </row>
    <row r="1190" customFormat="false" ht="15" hidden="false" customHeight="false" outlineLevel="0" collapsed="false">
      <c r="A1190" s="0" t="s">
        <v>3593</v>
      </c>
      <c r="B1190" s="0" t="s">
        <v>3594</v>
      </c>
      <c r="C1190" s="0" t="s">
        <v>153</v>
      </c>
      <c r="D1190" s="0" t="s">
        <v>147</v>
      </c>
      <c r="E1190" s="0" t="s">
        <v>3595</v>
      </c>
      <c r="F1190" s="0" t="s">
        <v>172</v>
      </c>
      <c r="G1190" s="0" t="s">
        <v>167</v>
      </c>
      <c r="H1190" s="17" t="n">
        <v>46232.5965277778</v>
      </c>
      <c r="I1190" s="17" t="n">
        <v>46232.6111111111</v>
      </c>
      <c r="J1190" s="17" t="n">
        <v>46232.6159722222</v>
      </c>
      <c r="K1190" s="17" t="n">
        <v>46232.6298611111</v>
      </c>
      <c r="L1190" s="17" t="n">
        <v>46232.6361111111</v>
      </c>
      <c r="M1190" s="17" t="n">
        <v>46232.6986111111</v>
      </c>
      <c r="N1190" s="17" t="n">
        <v>46232.7569444445</v>
      </c>
      <c r="O1190" s="17" t="n">
        <v>46232.8263888889</v>
      </c>
      <c r="P1190" s="17" t="n">
        <v>46232.8305555556</v>
      </c>
      <c r="Q1190" s="17" t="n">
        <v>46232.8486111111</v>
      </c>
      <c r="R1190" s="0" t="n">
        <v>286</v>
      </c>
      <c r="S1190" s="0" t="n">
        <v>2</v>
      </c>
      <c r="T1190" s="0" t="n">
        <v>0</v>
      </c>
      <c r="U1190" s="18" t="s">
        <v>123</v>
      </c>
      <c r="V1190" s="18" t="s">
        <v>82</v>
      </c>
      <c r="W1190" s="0" t="str">
        <f aca="false">IF(AND(X1190&gt;=6,X1190&lt;14),"A",IF(AND(X1190&gt;=14,X1190&lt;22),"B","C"))</f>
        <v>B</v>
      </c>
      <c r="X1190" s="18" t="n">
        <f aca="false">HOUR(H1190)</f>
        <v>14</v>
      </c>
      <c r="Y1190" s="18" t="n">
        <f aca="false">ROUND((I1190-H1190)*1440,0)</f>
        <v>21</v>
      </c>
      <c r="Z1190" s="18" t="n">
        <f aca="false">ROUND((J1190-I1190)*1440,0)</f>
        <v>7</v>
      </c>
      <c r="AA1190" s="18" t="n">
        <f aca="false">ROUND((K1190-J1190)*1440,0)</f>
        <v>20</v>
      </c>
      <c r="AB1190" s="18" t="n">
        <f aca="false">ROUND((L1190-K1190)*1440,0)</f>
        <v>9</v>
      </c>
      <c r="AC1190" s="18" t="n">
        <f aca="false">ROUND((M1190-L1190)*1440,0)</f>
        <v>90</v>
      </c>
      <c r="AD1190" s="18" t="n">
        <f aca="false">IF(N1190="","",ROUND((N1190-M1190)*1440,0))</f>
        <v>84</v>
      </c>
      <c r="AE1190" s="18" t="n">
        <f aca="false">IF(O1190="","",ROUND((O1190-N1190)*1440,0))</f>
        <v>100</v>
      </c>
      <c r="AF1190" s="18" t="n">
        <f aca="false">IF(P1190="","",ROUND((P1190-O1190)*1440,0))</f>
        <v>6</v>
      </c>
      <c r="AG1190" s="18" t="n">
        <f aca="false">IF(Q1190="","",ROUND((Q1190-P1190)*1440,0))</f>
        <v>26</v>
      </c>
      <c r="AH1190" s="18" t="n">
        <f aca="false">IF(Q1190="","",ROUND((Q1190-H1190)*1440,0))</f>
        <v>363</v>
      </c>
      <c r="AI1190" s="19" t="n">
        <f aca="false">ROUND(IF(O1190="",Assumptions!$B$25-K1190,O1190-K1190)*24,1)</f>
        <v>4.7</v>
      </c>
      <c r="AJ1190" s="20" t="n">
        <f aca="false">ROUND(MAX(N(Y1190)/Assumptions!$C$5, N(Z1190)/Assumptions!$C$6, N(AA1190)/Assumptions!$C$7, N(AB1190)/Assumptions!$C$8, N(AC1190)/Assumptions!$C$9, N(AD1190)/Assumptions!$C$10, N(AE1190)/Assumptions!$C$11, N(AF1190)/Assumptions!$C$12, N(AG1190)/Assumptions!$C$13),3)</f>
        <v>2.8</v>
      </c>
      <c r="AK1190" s="0" t="str">
        <f aca="false">IF(OR(U1190="Pending",U1190="On Hold"),"Open GRN (awaiting)",IF(AJ1190&lt;=1,"Within SLA",IF(ROUND(N(Y1190)/Assumptions!$C$5,3)=AJ1190,"Gate Wait",IF(ROUND(N(Z1190)/Assumptions!$C$6,3)=AJ1190,"Dock Wait",IF(ROUND(N(AA1190)/Assumptions!$C$7,3)=AJ1190,"Unloading",IF(ROUND(N(AB1190)/Assumptions!$C$8,3)=AJ1190,"Unload-to-QC Wait",IF(ROUND(N(AC1190)/Assumptions!$C$9,3)=AJ1190,"QC",IF(ROUND(N(AD1190)/Assumptions!$C$10,3)=AJ1190,"QC-to-GRN Wait",IF(ROUND(N(AE1190)/Assumptions!$C$11,3)=AJ1190,"GRN Processing",IF(ROUND(N(AF1190)/Assumptions!$C$12,3)=AJ1190,"GRN-to-Putaway Wait",IF(ROUND(N(AG1190)/Assumptions!$C$13,3)=AJ1190,"Putaway","Within SLA")))))))))))</f>
        <v>QC-to-GRN Wait</v>
      </c>
    </row>
    <row r="1191" customFormat="false" ht="15" hidden="false" customHeight="false" outlineLevel="0" collapsed="false">
      <c r="A1191" s="0" t="s">
        <v>3596</v>
      </c>
      <c r="B1191" s="0" t="s">
        <v>3597</v>
      </c>
      <c r="C1191" s="0" t="s">
        <v>170</v>
      </c>
      <c r="D1191" s="0" t="s">
        <v>147</v>
      </c>
      <c r="E1191" s="0" t="s">
        <v>3598</v>
      </c>
      <c r="F1191" s="0" t="s">
        <v>172</v>
      </c>
      <c r="G1191" s="0" t="s">
        <v>167</v>
      </c>
      <c r="H1191" s="17" t="n">
        <v>46232.60625</v>
      </c>
      <c r="I1191" s="17" t="n">
        <v>46232.6333333333</v>
      </c>
      <c r="J1191" s="17" t="n">
        <v>46232.6381944444</v>
      </c>
      <c r="K1191" s="17" t="n">
        <v>46232.7069444444</v>
      </c>
      <c r="L1191" s="17" t="n">
        <v>46232.7159722222</v>
      </c>
      <c r="M1191" s="17" t="n">
        <v>46232.7472222222</v>
      </c>
      <c r="N1191" s="17" t="n">
        <v>46232.9486111111</v>
      </c>
      <c r="O1191" s="17" t="n">
        <v>46232.9791666667</v>
      </c>
      <c r="P1191" s="17" t="n">
        <v>46233.0118055556</v>
      </c>
      <c r="Q1191" s="17" t="n">
        <v>46233.0194444444</v>
      </c>
      <c r="R1191" s="0" t="n">
        <v>953</v>
      </c>
      <c r="S1191" s="0" t="n">
        <v>13</v>
      </c>
      <c r="T1191" s="0" t="n">
        <v>0</v>
      </c>
      <c r="U1191" s="18" t="s">
        <v>123</v>
      </c>
      <c r="V1191" s="18" t="s">
        <v>156</v>
      </c>
      <c r="W1191" s="0" t="str">
        <f aca="false">IF(AND(X1191&gt;=6,X1191&lt;14),"A",IF(AND(X1191&gt;=14,X1191&lt;22),"B","C"))</f>
        <v>B</v>
      </c>
      <c r="X1191" s="18" t="n">
        <f aca="false">HOUR(H1191)</f>
        <v>14</v>
      </c>
      <c r="Y1191" s="18" t="n">
        <f aca="false">ROUND((I1191-H1191)*1440,0)</f>
        <v>39</v>
      </c>
      <c r="Z1191" s="18" t="n">
        <f aca="false">ROUND((J1191-I1191)*1440,0)</f>
        <v>7</v>
      </c>
      <c r="AA1191" s="18" t="n">
        <f aca="false">ROUND((K1191-J1191)*1440,0)</f>
        <v>99</v>
      </c>
      <c r="AB1191" s="18" t="n">
        <f aca="false">ROUND((L1191-K1191)*1440,0)</f>
        <v>13</v>
      </c>
      <c r="AC1191" s="18" t="n">
        <f aca="false">ROUND((M1191-L1191)*1440,0)</f>
        <v>45</v>
      </c>
      <c r="AD1191" s="18" t="n">
        <f aca="false">IF(N1191="","",ROUND((N1191-M1191)*1440,0))</f>
        <v>290</v>
      </c>
      <c r="AE1191" s="18" t="n">
        <f aca="false">IF(O1191="","",ROUND((O1191-N1191)*1440,0))</f>
        <v>44</v>
      </c>
      <c r="AF1191" s="18" t="n">
        <f aca="false">IF(P1191="","",ROUND((P1191-O1191)*1440,0))</f>
        <v>47</v>
      </c>
      <c r="AG1191" s="18" t="n">
        <f aca="false">IF(Q1191="","",ROUND((Q1191-P1191)*1440,0))</f>
        <v>11</v>
      </c>
      <c r="AH1191" s="18" t="n">
        <f aca="false">IF(Q1191="","",ROUND((Q1191-H1191)*1440,0))</f>
        <v>595</v>
      </c>
      <c r="AI1191" s="19" t="n">
        <f aca="false">ROUND(IF(O1191="",Assumptions!$B$25-K1191,O1191-K1191)*24,1)</f>
        <v>6.5</v>
      </c>
      <c r="AJ1191" s="20" t="n">
        <f aca="false">ROUND(MAX(N(Y1191)/Assumptions!$C$5, N(Z1191)/Assumptions!$C$6, N(AA1191)/Assumptions!$C$7, N(AB1191)/Assumptions!$C$8, N(AC1191)/Assumptions!$C$9, N(AD1191)/Assumptions!$C$10, N(AE1191)/Assumptions!$C$11, N(AF1191)/Assumptions!$C$12, N(AG1191)/Assumptions!$C$13),3)</f>
        <v>9.667</v>
      </c>
      <c r="AK1191" s="0" t="str">
        <f aca="false">IF(OR(U1191="Pending",U1191="On Hold"),"Open GRN (awaiting)",IF(AJ1191&lt;=1,"Within SLA",IF(ROUND(N(Y1191)/Assumptions!$C$5,3)=AJ1191,"Gate Wait",IF(ROUND(N(Z1191)/Assumptions!$C$6,3)=AJ1191,"Dock Wait",IF(ROUND(N(AA1191)/Assumptions!$C$7,3)=AJ1191,"Unloading",IF(ROUND(N(AB1191)/Assumptions!$C$8,3)=AJ1191,"Unload-to-QC Wait",IF(ROUND(N(AC1191)/Assumptions!$C$9,3)=AJ1191,"QC",IF(ROUND(N(AD1191)/Assumptions!$C$10,3)=AJ1191,"QC-to-GRN Wait",IF(ROUND(N(AE1191)/Assumptions!$C$11,3)=AJ1191,"GRN Processing",IF(ROUND(N(AF1191)/Assumptions!$C$12,3)=AJ1191,"GRN-to-Putaway Wait",IF(ROUND(N(AG1191)/Assumptions!$C$13,3)=AJ1191,"Putaway","Within SLA")))))))))))</f>
        <v>QC-to-GRN Wait</v>
      </c>
    </row>
    <row r="1192" customFormat="false" ht="15" hidden="false" customHeight="false" outlineLevel="0" collapsed="false">
      <c r="A1192" s="0" t="s">
        <v>3599</v>
      </c>
      <c r="B1192" s="0" t="s">
        <v>3600</v>
      </c>
      <c r="C1192" s="0" t="s">
        <v>175</v>
      </c>
      <c r="D1192" s="0" t="s">
        <v>119</v>
      </c>
      <c r="E1192" s="0" t="s">
        <v>3601</v>
      </c>
      <c r="F1192" s="0" t="s">
        <v>177</v>
      </c>
      <c r="G1192" s="0" t="s">
        <v>129</v>
      </c>
      <c r="H1192" s="17" t="n">
        <v>46232.6069444444</v>
      </c>
      <c r="I1192" s="17" t="n">
        <v>46232.6513888889</v>
      </c>
      <c r="J1192" s="17" t="n">
        <v>46232.6569444445</v>
      </c>
      <c r="K1192" s="17" t="n">
        <v>46232.6875</v>
      </c>
      <c r="L1192" s="17" t="n">
        <v>46232.6965277778</v>
      </c>
      <c r="M1192" s="17" t="n">
        <v>46232.7284722222</v>
      </c>
      <c r="N1192" s="17" t="n">
        <v>46232.7430555556</v>
      </c>
      <c r="O1192" s="17" t="n">
        <v>46232.7569444445</v>
      </c>
      <c r="P1192" s="17" t="n">
        <v>46232.7645833333</v>
      </c>
      <c r="Q1192" s="17" t="n">
        <v>46232.7819444445</v>
      </c>
      <c r="R1192" s="0" t="n">
        <v>384</v>
      </c>
      <c r="S1192" s="0" t="n">
        <v>0</v>
      </c>
      <c r="T1192" s="0" t="n">
        <v>0</v>
      </c>
      <c r="U1192" s="18" t="s">
        <v>130</v>
      </c>
      <c r="V1192" s="18" t="s">
        <v>139</v>
      </c>
      <c r="W1192" s="0" t="str">
        <f aca="false">IF(AND(X1192&gt;=6,X1192&lt;14),"A",IF(AND(X1192&gt;=14,X1192&lt;22),"B","C"))</f>
        <v>B</v>
      </c>
      <c r="X1192" s="18" t="n">
        <f aca="false">HOUR(H1192)</f>
        <v>14</v>
      </c>
      <c r="Y1192" s="18" t="n">
        <f aca="false">ROUND((I1192-H1192)*1440,0)</f>
        <v>64</v>
      </c>
      <c r="Z1192" s="18" t="n">
        <f aca="false">ROUND((J1192-I1192)*1440,0)</f>
        <v>8</v>
      </c>
      <c r="AA1192" s="18" t="n">
        <f aca="false">ROUND((K1192-J1192)*1440,0)</f>
        <v>44</v>
      </c>
      <c r="AB1192" s="18" t="n">
        <f aca="false">ROUND((L1192-K1192)*1440,0)</f>
        <v>13</v>
      </c>
      <c r="AC1192" s="18" t="n">
        <f aca="false">ROUND((M1192-L1192)*1440,0)</f>
        <v>46</v>
      </c>
      <c r="AD1192" s="18" t="n">
        <f aca="false">IF(N1192="","",ROUND((N1192-M1192)*1440,0))</f>
        <v>21</v>
      </c>
      <c r="AE1192" s="18" t="n">
        <f aca="false">IF(O1192="","",ROUND((O1192-N1192)*1440,0))</f>
        <v>20</v>
      </c>
      <c r="AF1192" s="18" t="n">
        <f aca="false">IF(P1192="","",ROUND((P1192-O1192)*1440,0))</f>
        <v>11</v>
      </c>
      <c r="AG1192" s="18" t="n">
        <f aca="false">IF(Q1192="","",ROUND((Q1192-P1192)*1440,0))</f>
        <v>25</v>
      </c>
      <c r="AH1192" s="18" t="n">
        <f aca="false">IF(Q1192="","",ROUND((Q1192-H1192)*1440,0))</f>
        <v>252</v>
      </c>
      <c r="AI1192" s="19" t="n">
        <f aca="false">ROUND(IF(O1192="",Assumptions!$B$25-K1192,O1192-K1192)*24,1)</f>
        <v>1.7</v>
      </c>
      <c r="AJ1192" s="20" t="n">
        <f aca="false">ROUND(MAX(N(Y1192)/Assumptions!$C$5, N(Z1192)/Assumptions!$C$6, N(AA1192)/Assumptions!$C$7, N(AB1192)/Assumptions!$C$8, N(AC1192)/Assumptions!$C$9, N(AD1192)/Assumptions!$C$10, N(AE1192)/Assumptions!$C$11, N(AF1192)/Assumptions!$C$12, N(AG1192)/Assumptions!$C$13),3)</f>
        <v>2.133</v>
      </c>
      <c r="AK1192" s="0" t="str">
        <f aca="false">IF(OR(U1192="Pending",U1192="On Hold"),"Open GRN (awaiting)",IF(AJ1192&lt;=1,"Within SLA",IF(ROUND(N(Y1192)/Assumptions!$C$5,3)=AJ1192,"Gate Wait",IF(ROUND(N(Z1192)/Assumptions!$C$6,3)=AJ1192,"Dock Wait",IF(ROUND(N(AA1192)/Assumptions!$C$7,3)=AJ1192,"Unloading",IF(ROUND(N(AB1192)/Assumptions!$C$8,3)=AJ1192,"Unload-to-QC Wait",IF(ROUND(N(AC1192)/Assumptions!$C$9,3)=AJ1192,"QC",IF(ROUND(N(AD1192)/Assumptions!$C$10,3)=AJ1192,"QC-to-GRN Wait",IF(ROUND(N(AE1192)/Assumptions!$C$11,3)=AJ1192,"GRN Processing",IF(ROUND(N(AF1192)/Assumptions!$C$12,3)=AJ1192,"GRN-to-Putaway Wait",IF(ROUND(N(AG1192)/Assumptions!$C$13,3)=AJ1192,"Putaway","Within SLA")))))))))))</f>
        <v>Gate Wait</v>
      </c>
    </row>
    <row r="1193" customFormat="false" ht="15" hidden="false" customHeight="false" outlineLevel="0" collapsed="false">
      <c r="A1193" s="0" t="s">
        <v>3602</v>
      </c>
      <c r="B1193" s="0" t="s">
        <v>3603</v>
      </c>
      <c r="C1193" s="0" t="s">
        <v>218</v>
      </c>
      <c r="D1193" s="0" t="s">
        <v>147</v>
      </c>
      <c r="E1193" s="0" t="s">
        <v>3604</v>
      </c>
      <c r="F1193" s="0" t="s">
        <v>137</v>
      </c>
      <c r="G1193" s="0" t="s">
        <v>167</v>
      </c>
      <c r="H1193" s="17" t="n">
        <v>46232.6076388889</v>
      </c>
      <c r="I1193" s="17" t="n">
        <v>46232.6444444444</v>
      </c>
      <c r="J1193" s="17" t="n">
        <v>46232.6486111111</v>
      </c>
      <c r="K1193" s="17" t="n">
        <v>46232.6861111111</v>
      </c>
      <c r="L1193" s="17" t="n">
        <v>46232.6888888889</v>
      </c>
      <c r="M1193" s="17" t="n">
        <v>46232.7131944444</v>
      </c>
      <c r="N1193" s="17" t="n">
        <v>46232.7319444444</v>
      </c>
      <c r="O1193" s="17" t="n">
        <v>46232.8006944444</v>
      </c>
      <c r="P1193" s="17" t="n">
        <v>46232.8118055556</v>
      </c>
      <c r="Q1193" s="17" t="n">
        <v>46232.8444444445</v>
      </c>
      <c r="R1193" s="0" t="n">
        <v>494</v>
      </c>
      <c r="S1193" s="0" t="n">
        <v>0</v>
      </c>
      <c r="T1193" s="0" t="n">
        <v>0</v>
      </c>
      <c r="U1193" s="18" t="s">
        <v>130</v>
      </c>
      <c r="V1193" s="18" t="s">
        <v>156</v>
      </c>
      <c r="W1193" s="0" t="str">
        <f aca="false">IF(AND(X1193&gt;=6,X1193&lt;14),"A",IF(AND(X1193&gt;=14,X1193&lt;22),"B","C"))</f>
        <v>B</v>
      </c>
      <c r="X1193" s="18" t="n">
        <f aca="false">HOUR(H1193)</f>
        <v>14</v>
      </c>
      <c r="Y1193" s="18" t="n">
        <f aca="false">ROUND((I1193-H1193)*1440,0)</f>
        <v>53</v>
      </c>
      <c r="Z1193" s="18" t="n">
        <f aca="false">ROUND((J1193-I1193)*1440,0)</f>
        <v>6</v>
      </c>
      <c r="AA1193" s="18" t="n">
        <f aca="false">ROUND((K1193-J1193)*1440,0)</f>
        <v>54</v>
      </c>
      <c r="AB1193" s="18" t="n">
        <f aca="false">ROUND((L1193-K1193)*1440,0)</f>
        <v>4</v>
      </c>
      <c r="AC1193" s="18" t="n">
        <f aca="false">ROUND((M1193-L1193)*1440,0)</f>
        <v>35</v>
      </c>
      <c r="AD1193" s="18" t="n">
        <f aca="false">IF(N1193="","",ROUND((N1193-M1193)*1440,0))</f>
        <v>27</v>
      </c>
      <c r="AE1193" s="18" t="n">
        <f aca="false">IF(O1193="","",ROUND((O1193-N1193)*1440,0))</f>
        <v>99</v>
      </c>
      <c r="AF1193" s="18" t="n">
        <f aca="false">IF(P1193="","",ROUND((P1193-O1193)*1440,0))</f>
        <v>16</v>
      </c>
      <c r="AG1193" s="18" t="n">
        <f aca="false">IF(Q1193="","",ROUND((Q1193-P1193)*1440,0))</f>
        <v>47</v>
      </c>
      <c r="AH1193" s="18" t="n">
        <f aca="false">IF(Q1193="","",ROUND((Q1193-H1193)*1440,0))</f>
        <v>341</v>
      </c>
      <c r="AI1193" s="19" t="n">
        <f aca="false">ROUND(IF(O1193="",Assumptions!$B$25-K1193,O1193-K1193)*24,1)</f>
        <v>2.8</v>
      </c>
      <c r="AJ1193" s="20" t="n">
        <f aca="false">ROUND(MAX(N(Y1193)/Assumptions!$C$5, N(Z1193)/Assumptions!$C$6, N(AA1193)/Assumptions!$C$7, N(AB1193)/Assumptions!$C$8, N(AC1193)/Assumptions!$C$9, N(AD1193)/Assumptions!$C$10, N(AE1193)/Assumptions!$C$11, N(AF1193)/Assumptions!$C$12, N(AG1193)/Assumptions!$C$13),3)</f>
        <v>2.2</v>
      </c>
      <c r="AK1193" s="0" t="str">
        <f aca="false">IF(OR(U1193="Pending",U1193="On Hold"),"Open GRN (awaiting)",IF(AJ1193&lt;=1,"Within SLA",IF(ROUND(N(Y1193)/Assumptions!$C$5,3)=AJ1193,"Gate Wait",IF(ROUND(N(Z1193)/Assumptions!$C$6,3)=AJ1193,"Dock Wait",IF(ROUND(N(AA1193)/Assumptions!$C$7,3)=AJ1193,"Unloading",IF(ROUND(N(AB1193)/Assumptions!$C$8,3)=AJ1193,"Unload-to-QC Wait",IF(ROUND(N(AC1193)/Assumptions!$C$9,3)=AJ1193,"QC",IF(ROUND(N(AD1193)/Assumptions!$C$10,3)=AJ1193,"QC-to-GRN Wait",IF(ROUND(N(AE1193)/Assumptions!$C$11,3)=AJ1193,"GRN Processing",IF(ROUND(N(AF1193)/Assumptions!$C$12,3)=AJ1193,"GRN-to-Putaway Wait",IF(ROUND(N(AG1193)/Assumptions!$C$13,3)=AJ1193,"Putaway","Within SLA")))))))))))</f>
        <v>GRN Processing</v>
      </c>
    </row>
    <row r="1194" customFormat="false" ht="15" hidden="false" customHeight="false" outlineLevel="0" collapsed="false">
      <c r="A1194" s="0" t="s">
        <v>3605</v>
      </c>
      <c r="B1194" s="0" t="s">
        <v>3606</v>
      </c>
      <c r="C1194" s="0" t="s">
        <v>134</v>
      </c>
      <c r="D1194" s="0" t="s">
        <v>147</v>
      </c>
      <c r="E1194" s="0" t="s">
        <v>3607</v>
      </c>
      <c r="F1194" s="0" t="s">
        <v>177</v>
      </c>
      <c r="G1194" s="0" t="s">
        <v>167</v>
      </c>
      <c r="H1194" s="17" t="n">
        <v>46232.6138888889</v>
      </c>
      <c r="I1194" s="17" t="n">
        <v>46232.63125</v>
      </c>
      <c r="J1194" s="17" t="n">
        <v>46232.65625</v>
      </c>
      <c r="K1194" s="17" t="n">
        <v>46232.6888888889</v>
      </c>
      <c r="L1194" s="17" t="n">
        <v>46232.6951388889</v>
      </c>
      <c r="M1194" s="17" t="n">
        <v>46232.7034722222</v>
      </c>
      <c r="N1194" s="17" t="n">
        <v>46232.7972222222</v>
      </c>
      <c r="O1194" s="17" t="n">
        <v>46232.8569444444</v>
      </c>
      <c r="P1194" s="17" t="n">
        <v>46232.9041666667</v>
      </c>
      <c r="Q1194" s="17" t="n">
        <v>46232.9145833333</v>
      </c>
      <c r="R1194" s="0" t="n">
        <v>1175</v>
      </c>
      <c r="S1194" s="0" t="n">
        <v>0</v>
      </c>
      <c r="T1194" s="0" t="n">
        <v>0</v>
      </c>
      <c r="U1194" s="18" t="s">
        <v>130</v>
      </c>
      <c r="V1194" s="18" t="s">
        <v>156</v>
      </c>
      <c r="W1194" s="0" t="str">
        <f aca="false">IF(AND(X1194&gt;=6,X1194&lt;14),"A",IF(AND(X1194&gt;=14,X1194&lt;22),"B","C"))</f>
        <v>B</v>
      </c>
      <c r="X1194" s="18" t="n">
        <f aca="false">HOUR(H1194)</f>
        <v>14</v>
      </c>
      <c r="Y1194" s="18" t="n">
        <f aca="false">ROUND((I1194-H1194)*1440,0)</f>
        <v>25</v>
      </c>
      <c r="Z1194" s="18" t="n">
        <f aca="false">ROUND((J1194-I1194)*1440,0)</f>
        <v>36</v>
      </c>
      <c r="AA1194" s="18" t="n">
        <f aca="false">ROUND((K1194-J1194)*1440,0)</f>
        <v>47</v>
      </c>
      <c r="AB1194" s="18" t="n">
        <f aca="false">ROUND((L1194-K1194)*1440,0)</f>
        <v>9</v>
      </c>
      <c r="AC1194" s="18" t="n">
        <f aca="false">ROUND((M1194-L1194)*1440,0)</f>
        <v>12</v>
      </c>
      <c r="AD1194" s="18" t="n">
        <f aca="false">IF(N1194="","",ROUND((N1194-M1194)*1440,0))</f>
        <v>135</v>
      </c>
      <c r="AE1194" s="18" t="n">
        <f aca="false">IF(O1194="","",ROUND((O1194-N1194)*1440,0))</f>
        <v>86</v>
      </c>
      <c r="AF1194" s="18" t="n">
        <f aca="false">IF(P1194="","",ROUND((P1194-O1194)*1440,0))</f>
        <v>68</v>
      </c>
      <c r="AG1194" s="18" t="n">
        <f aca="false">IF(Q1194="","",ROUND((Q1194-P1194)*1440,0))</f>
        <v>15</v>
      </c>
      <c r="AH1194" s="18" t="n">
        <f aca="false">IF(Q1194="","",ROUND((Q1194-H1194)*1440,0))</f>
        <v>433</v>
      </c>
      <c r="AI1194" s="19" t="n">
        <f aca="false">ROUND(IF(O1194="",Assumptions!$B$25-K1194,O1194-K1194)*24,1)</f>
        <v>4</v>
      </c>
      <c r="AJ1194" s="20" t="n">
        <f aca="false">ROUND(MAX(N(Y1194)/Assumptions!$C$5, N(Z1194)/Assumptions!$C$6, N(AA1194)/Assumptions!$C$7, N(AB1194)/Assumptions!$C$8, N(AC1194)/Assumptions!$C$9, N(AD1194)/Assumptions!$C$10, N(AE1194)/Assumptions!$C$11, N(AF1194)/Assumptions!$C$12, N(AG1194)/Assumptions!$C$13),3)</f>
        <v>4.5</v>
      </c>
      <c r="AK1194" s="0" t="str">
        <f aca="false">IF(OR(U1194="Pending",U1194="On Hold"),"Open GRN (awaiting)",IF(AJ1194&lt;=1,"Within SLA",IF(ROUND(N(Y1194)/Assumptions!$C$5,3)=AJ1194,"Gate Wait",IF(ROUND(N(Z1194)/Assumptions!$C$6,3)=AJ1194,"Dock Wait",IF(ROUND(N(AA1194)/Assumptions!$C$7,3)=AJ1194,"Unloading",IF(ROUND(N(AB1194)/Assumptions!$C$8,3)=AJ1194,"Unload-to-QC Wait",IF(ROUND(N(AC1194)/Assumptions!$C$9,3)=AJ1194,"QC",IF(ROUND(N(AD1194)/Assumptions!$C$10,3)=AJ1194,"QC-to-GRN Wait",IF(ROUND(N(AE1194)/Assumptions!$C$11,3)=AJ1194,"GRN Processing",IF(ROUND(N(AF1194)/Assumptions!$C$12,3)=AJ1194,"GRN-to-Putaway Wait",IF(ROUND(N(AG1194)/Assumptions!$C$13,3)=AJ1194,"Putaway","Within SLA")))))))))))</f>
        <v>QC-to-GRN Wait</v>
      </c>
    </row>
    <row r="1195" customFormat="false" ht="15" hidden="false" customHeight="false" outlineLevel="0" collapsed="false">
      <c r="A1195" s="0" t="s">
        <v>3608</v>
      </c>
      <c r="B1195" s="0" t="s">
        <v>3609</v>
      </c>
      <c r="C1195" s="0" t="s">
        <v>126</v>
      </c>
      <c r="D1195" s="0" t="s">
        <v>119</v>
      </c>
      <c r="E1195" s="0" t="s">
        <v>3610</v>
      </c>
      <c r="F1195" s="0" t="s">
        <v>128</v>
      </c>
      <c r="G1195" s="0" t="s">
        <v>122</v>
      </c>
      <c r="H1195" s="17" t="n">
        <v>46232.6145833333</v>
      </c>
      <c r="I1195" s="17" t="n">
        <v>46232.6541666667</v>
      </c>
      <c r="J1195" s="17" t="n">
        <v>46232.6680555556</v>
      </c>
      <c r="K1195" s="17" t="n">
        <v>46232.6826388889</v>
      </c>
      <c r="L1195" s="17" t="n">
        <v>46232.6986111111</v>
      </c>
      <c r="M1195" s="17" t="n">
        <v>46232.7194444445</v>
      </c>
      <c r="N1195" s="17" t="n">
        <v>46232.7458333333</v>
      </c>
      <c r="O1195" s="17" t="n">
        <v>46232.7569444445</v>
      </c>
      <c r="P1195" s="17" t="n">
        <v>46232.7645833333</v>
      </c>
      <c r="Q1195" s="17" t="n">
        <v>46232.7840277778</v>
      </c>
      <c r="R1195" s="0" t="n">
        <v>217</v>
      </c>
      <c r="S1195" s="0" t="n">
        <v>0</v>
      </c>
      <c r="T1195" s="0" t="n">
        <v>0</v>
      </c>
      <c r="U1195" s="18" t="s">
        <v>130</v>
      </c>
      <c r="V1195" s="18" t="s">
        <v>139</v>
      </c>
      <c r="W1195" s="0" t="str">
        <f aca="false">IF(AND(X1195&gt;=6,X1195&lt;14),"A",IF(AND(X1195&gt;=14,X1195&lt;22),"B","C"))</f>
        <v>B</v>
      </c>
      <c r="X1195" s="18" t="n">
        <f aca="false">HOUR(H1195)</f>
        <v>14</v>
      </c>
      <c r="Y1195" s="18" t="n">
        <f aca="false">ROUND((I1195-H1195)*1440,0)</f>
        <v>57</v>
      </c>
      <c r="Z1195" s="18" t="n">
        <f aca="false">ROUND((J1195-I1195)*1440,0)</f>
        <v>20</v>
      </c>
      <c r="AA1195" s="18" t="n">
        <f aca="false">ROUND((K1195-J1195)*1440,0)</f>
        <v>21</v>
      </c>
      <c r="AB1195" s="18" t="n">
        <f aca="false">ROUND((L1195-K1195)*1440,0)</f>
        <v>23</v>
      </c>
      <c r="AC1195" s="18" t="n">
        <f aca="false">ROUND((M1195-L1195)*1440,0)</f>
        <v>30</v>
      </c>
      <c r="AD1195" s="18" t="n">
        <f aca="false">IF(N1195="","",ROUND((N1195-M1195)*1440,0))</f>
        <v>38</v>
      </c>
      <c r="AE1195" s="18" t="n">
        <f aca="false">IF(O1195="","",ROUND((O1195-N1195)*1440,0))</f>
        <v>16</v>
      </c>
      <c r="AF1195" s="18" t="n">
        <f aca="false">IF(P1195="","",ROUND((P1195-O1195)*1440,0))</f>
        <v>11</v>
      </c>
      <c r="AG1195" s="18" t="n">
        <f aca="false">IF(Q1195="","",ROUND((Q1195-P1195)*1440,0))</f>
        <v>28</v>
      </c>
      <c r="AH1195" s="18" t="n">
        <f aca="false">IF(Q1195="","",ROUND((Q1195-H1195)*1440,0))</f>
        <v>244</v>
      </c>
      <c r="AI1195" s="19" t="n">
        <f aca="false">ROUND(IF(O1195="",Assumptions!$B$25-K1195,O1195-K1195)*24,1)</f>
        <v>1.8</v>
      </c>
      <c r="AJ1195" s="20" t="n">
        <f aca="false">ROUND(MAX(N(Y1195)/Assumptions!$C$5, N(Z1195)/Assumptions!$C$6, N(AA1195)/Assumptions!$C$7, N(AB1195)/Assumptions!$C$8, N(AC1195)/Assumptions!$C$9, N(AD1195)/Assumptions!$C$10, N(AE1195)/Assumptions!$C$11, N(AF1195)/Assumptions!$C$12, N(AG1195)/Assumptions!$C$13),3)</f>
        <v>1.9</v>
      </c>
      <c r="AK1195" s="0" t="str">
        <f aca="false">IF(OR(U1195="Pending",U1195="On Hold"),"Open GRN (awaiting)",IF(AJ1195&lt;=1,"Within SLA",IF(ROUND(N(Y1195)/Assumptions!$C$5,3)=AJ1195,"Gate Wait",IF(ROUND(N(Z1195)/Assumptions!$C$6,3)=AJ1195,"Dock Wait",IF(ROUND(N(AA1195)/Assumptions!$C$7,3)=AJ1195,"Unloading",IF(ROUND(N(AB1195)/Assumptions!$C$8,3)=AJ1195,"Unload-to-QC Wait",IF(ROUND(N(AC1195)/Assumptions!$C$9,3)=AJ1195,"QC",IF(ROUND(N(AD1195)/Assumptions!$C$10,3)=AJ1195,"QC-to-GRN Wait",IF(ROUND(N(AE1195)/Assumptions!$C$11,3)=AJ1195,"GRN Processing",IF(ROUND(N(AF1195)/Assumptions!$C$12,3)=AJ1195,"GRN-to-Putaway Wait",IF(ROUND(N(AG1195)/Assumptions!$C$13,3)=AJ1195,"Putaway","Within SLA")))))))))))</f>
        <v>Gate Wait</v>
      </c>
    </row>
    <row r="1196" customFormat="false" ht="15" hidden="false" customHeight="false" outlineLevel="0" collapsed="false">
      <c r="A1196" s="0" t="s">
        <v>3611</v>
      </c>
      <c r="B1196" s="0" t="s">
        <v>3612</v>
      </c>
      <c r="C1196" s="0" t="s">
        <v>170</v>
      </c>
      <c r="D1196" s="0" t="s">
        <v>147</v>
      </c>
      <c r="E1196" s="0" t="s">
        <v>3613</v>
      </c>
      <c r="F1196" s="0" t="s">
        <v>172</v>
      </c>
      <c r="G1196" s="0" t="s">
        <v>150</v>
      </c>
      <c r="H1196" s="17" t="n">
        <v>46232.6159722222</v>
      </c>
      <c r="I1196" s="17" t="n">
        <v>46232.6472222222</v>
      </c>
      <c r="J1196" s="17" t="n">
        <v>46232.6541666667</v>
      </c>
      <c r="K1196" s="17" t="n">
        <v>46232.6902777778</v>
      </c>
      <c r="L1196" s="17" t="n">
        <v>46232.6951388889</v>
      </c>
      <c r="M1196" s="17" t="n">
        <v>46232.71875</v>
      </c>
      <c r="N1196" s="17" t="n">
        <v>46232.7430555556</v>
      </c>
      <c r="O1196" s="17" t="n">
        <v>46232.7972222222</v>
      </c>
      <c r="P1196" s="17" t="n">
        <v>46232.8</v>
      </c>
      <c r="Q1196" s="17" t="n">
        <v>46232.8208333333</v>
      </c>
      <c r="R1196" s="0" t="n">
        <v>1834</v>
      </c>
      <c r="S1196" s="0" t="n">
        <v>0</v>
      </c>
      <c r="T1196" s="0" t="n">
        <v>0</v>
      </c>
      <c r="U1196" s="18" t="s">
        <v>130</v>
      </c>
      <c r="V1196" s="18" t="s">
        <v>131</v>
      </c>
      <c r="W1196" s="0" t="str">
        <f aca="false">IF(AND(X1196&gt;=6,X1196&lt;14),"A",IF(AND(X1196&gt;=14,X1196&lt;22),"B","C"))</f>
        <v>B</v>
      </c>
      <c r="X1196" s="18" t="n">
        <f aca="false">HOUR(H1196)</f>
        <v>14</v>
      </c>
      <c r="Y1196" s="18" t="n">
        <f aca="false">ROUND((I1196-H1196)*1440,0)</f>
        <v>45</v>
      </c>
      <c r="Z1196" s="18" t="n">
        <f aca="false">ROUND((J1196-I1196)*1440,0)</f>
        <v>10</v>
      </c>
      <c r="AA1196" s="18" t="n">
        <f aca="false">ROUND((K1196-J1196)*1440,0)</f>
        <v>52</v>
      </c>
      <c r="AB1196" s="18" t="n">
        <f aca="false">ROUND((L1196-K1196)*1440,0)</f>
        <v>7</v>
      </c>
      <c r="AC1196" s="18" t="n">
        <f aca="false">ROUND((M1196-L1196)*1440,0)</f>
        <v>34</v>
      </c>
      <c r="AD1196" s="18" t="n">
        <f aca="false">IF(N1196="","",ROUND((N1196-M1196)*1440,0))</f>
        <v>35</v>
      </c>
      <c r="AE1196" s="18" t="n">
        <f aca="false">IF(O1196="","",ROUND((O1196-N1196)*1440,0))</f>
        <v>78</v>
      </c>
      <c r="AF1196" s="18" t="n">
        <f aca="false">IF(P1196="","",ROUND((P1196-O1196)*1440,0))</f>
        <v>4</v>
      </c>
      <c r="AG1196" s="18" t="n">
        <f aca="false">IF(Q1196="","",ROUND((Q1196-P1196)*1440,0))</f>
        <v>30</v>
      </c>
      <c r="AH1196" s="18" t="n">
        <f aca="false">IF(Q1196="","",ROUND((Q1196-H1196)*1440,0))</f>
        <v>295</v>
      </c>
      <c r="AI1196" s="19" t="n">
        <f aca="false">ROUND(IF(O1196="",Assumptions!$B$25-K1196,O1196-K1196)*24,1)</f>
        <v>2.6</v>
      </c>
      <c r="AJ1196" s="20" t="n">
        <f aca="false">ROUND(MAX(N(Y1196)/Assumptions!$C$5, N(Z1196)/Assumptions!$C$6, N(AA1196)/Assumptions!$C$7, N(AB1196)/Assumptions!$C$8, N(AC1196)/Assumptions!$C$9, N(AD1196)/Assumptions!$C$10, N(AE1196)/Assumptions!$C$11, N(AF1196)/Assumptions!$C$12, N(AG1196)/Assumptions!$C$13),3)</f>
        <v>1.733</v>
      </c>
      <c r="AK1196" s="0" t="str">
        <f aca="false">IF(OR(U1196="Pending",U1196="On Hold"),"Open GRN (awaiting)",IF(AJ1196&lt;=1,"Within SLA",IF(ROUND(N(Y1196)/Assumptions!$C$5,3)=AJ1196,"Gate Wait",IF(ROUND(N(Z1196)/Assumptions!$C$6,3)=AJ1196,"Dock Wait",IF(ROUND(N(AA1196)/Assumptions!$C$7,3)=AJ1196,"Unloading",IF(ROUND(N(AB1196)/Assumptions!$C$8,3)=AJ1196,"Unload-to-QC Wait",IF(ROUND(N(AC1196)/Assumptions!$C$9,3)=AJ1196,"QC",IF(ROUND(N(AD1196)/Assumptions!$C$10,3)=AJ1196,"QC-to-GRN Wait",IF(ROUND(N(AE1196)/Assumptions!$C$11,3)=AJ1196,"GRN Processing",IF(ROUND(N(AF1196)/Assumptions!$C$12,3)=AJ1196,"GRN-to-Putaway Wait",IF(ROUND(N(AG1196)/Assumptions!$C$13,3)=AJ1196,"Putaway","Within SLA")))))))))))</f>
        <v>GRN Processing</v>
      </c>
    </row>
    <row r="1197" customFormat="false" ht="15" hidden="false" customHeight="false" outlineLevel="0" collapsed="false">
      <c r="A1197" s="0" t="s">
        <v>3614</v>
      </c>
      <c r="B1197" s="0" t="s">
        <v>3615</v>
      </c>
      <c r="C1197" s="0" t="s">
        <v>170</v>
      </c>
      <c r="D1197" s="0" t="s">
        <v>135</v>
      </c>
      <c r="E1197" s="0" t="s">
        <v>3616</v>
      </c>
      <c r="F1197" s="0" t="s">
        <v>172</v>
      </c>
      <c r="G1197" s="0" t="s">
        <v>178</v>
      </c>
      <c r="H1197" s="17" t="n">
        <v>46232.6277777778</v>
      </c>
      <c r="I1197" s="17" t="n">
        <v>46232.6409722222</v>
      </c>
      <c r="J1197" s="17" t="n">
        <v>46232.6465277778</v>
      </c>
      <c r="K1197" s="17" t="n">
        <v>46232.6576388889</v>
      </c>
      <c r="L1197" s="17" t="n">
        <v>46232.6701388889</v>
      </c>
      <c r="M1197" s="17" t="n">
        <v>46232.6916666667</v>
      </c>
      <c r="N1197" s="17" t="n">
        <v>46232.7305555556</v>
      </c>
      <c r="O1197" s="17" t="n">
        <v>46232.7979166667</v>
      </c>
      <c r="P1197" s="17" t="n">
        <v>46232.8069444444</v>
      </c>
      <c r="Q1197" s="17" t="n">
        <v>46232.8243055556</v>
      </c>
      <c r="R1197" s="0" t="n">
        <v>461</v>
      </c>
      <c r="S1197" s="0" t="n">
        <v>0</v>
      </c>
      <c r="T1197" s="0" t="n">
        <v>0</v>
      </c>
      <c r="U1197" s="18" t="s">
        <v>130</v>
      </c>
      <c r="V1197" s="18" t="s">
        <v>144</v>
      </c>
      <c r="W1197" s="0" t="str">
        <f aca="false">IF(AND(X1197&gt;=6,X1197&lt;14),"A",IF(AND(X1197&gt;=14,X1197&lt;22),"B","C"))</f>
        <v>B</v>
      </c>
      <c r="X1197" s="18" t="n">
        <f aca="false">HOUR(H1197)</f>
        <v>15</v>
      </c>
      <c r="Y1197" s="18" t="n">
        <f aca="false">ROUND((I1197-H1197)*1440,0)</f>
        <v>19</v>
      </c>
      <c r="Z1197" s="18" t="n">
        <f aca="false">ROUND((J1197-I1197)*1440,0)</f>
        <v>8</v>
      </c>
      <c r="AA1197" s="18" t="n">
        <f aca="false">ROUND((K1197-J1197)*1440,0)</f>
        <v>16</v>
      </c>
      <c r="AB1197" s="18" t="n">
        <f aca="false">ROUND((L1197-K1197)*1440,0)</f>
        <v>18</v>
      </c>
      <c r="AC1197" s="18" t="n">
        <f aca="false">ROUND((M1197-L1197)*1440,0)</f>
        <v>31</v>
      </c>
      <c r="AD1197" s="18" t="n">
        <f aca="false">IF(N1197="","",ROUND((N1197-M1197)*1440,0))</f>
        <v>56</v>
      </c>
      <c r="AE1197" s="18" t="n">
        <f aca="false">IF(O1197="","",ROUND((O1197-N1197)*1440,0))</f>
        <v>97</v>
      </c>
      <c r="AF1197" s="18" t="n">
        <f aca="false">IF(P1197="","",ROUND((P1197-O1197)*1440,0))</f>
        <v>13</v>
      </c>
      <c r="AG1197" s="18" t="n">
        <f aca="false">IF(Q1197="","",ROUND((Q1197-P1197)*1440,0))</f>
        <v>25</v>
      </c>
      <c r="AH1197" s="18" t="n">
        <f aca="false">IF(Q1197="","",ROUND((Q1197-H1197)*1440,0))</f>
        <v>283</v>
      </c>
      <c r="AI1197" s="19" t="n">
        <f aca="false">ROUND(IF(O1197="",Assumptions!$B$25-K1197,O1197-K1197)*24,1)</f>
        <v>3.4</v>
      </c>
      <c r="AJ1197" s="20" t="n">
        <f aca="false">ROUND(MAX(N(Y1197)/Assumptions!$C$5, N(Z1197)/Assumptions!$C$6, N(AA1197)/Assumptions!$C$7, N(AB1197)/Assumptions!$C$8, N(AC1197)/Assumptions!$C$9, N(AD1197)/Assumptions!$C$10, N(AE1197)/Assumptions!$C$11, N(AF1197)/Assumptions!$C$12, N(AG1197)/Assumptions!$C$13),3)</f>
        <v>2.156</v>
      </c>
      <c r="AK1197" s="0" t="str">
        <f aca="false">IF(OR(U1197="Pending",U1197="On Hold"),"Open GRN (awaiting)",IF(AJ1197&lt;=1,"Within SLA",IF(ROUND(N(Y1197)/Assumptions!$C$5,3)=AJ1197,"Gate Wait",IF(ROUND(N(Z1197)/Assumptions!$C$6,3)=AJ1197,"Dock Wait",IF(ROUND(N(AA1197)/Assumptions!$C$7,3)=AJ1197,"Unloading",IF(ROUND(N(AB1197)/Assumptions!$C$8,3)=AJ1197,"Unload-to-QC Wait",IF(ROUND(N(AC1197)/Assumptions!$C$9,3)=AJ1197,"QC",IF(ROUND(N(AD1197)/Assumptions!$C$10,3)=AJ1197,"QC-to-GRN Wait",IF(ROUND(N(AE1197)/Assumptions!$C$11,3)=AJ1197,"GRN Processing",IF(ROUND(N(AF1197)/Assumptions!$C$12,3)=AJ1197,"GRN-to-Putaway Wait",IF(ROUND(N(AG1197)/Assumptions!$C$13,3)=AJ1197,"Putaway","Within SLA")))))))))))</f>
        <v>GRN Processing</v>
      </c>
    </row>
    <row r="1198" customFormat="false" ht="15" hidden="false" customHeight="false" outlineLevel="0" collapsed="false">
      <c r="A1198" s="0" t="s">
        <v>3617</v>
      </c>
      <c r="B1198" s="0" t="s">
        <v>3618</v>
      </c>
      <c r="C1198" s="0" t="s">
        <v>142</v>
      </c>
      <c r="D1198" s="0" t="s">
        <v>135</v>
      </c>
      <c r="E1198" s="0" t="s">
        <v>3619</v>
      </c>
      <c r="F1198" s="0" t="s">
        <v>177</v>
      </c>
      <c r="G1198" s="0" t="s">
        <v>178</v>
      </c>
      <c r="H1198" s="17" t="n">
        <v>46232.6465277778</v>
      </c>
      <c r="I1198" s="17" t="n">
        <v>46232.7131944444</v>
      </c>
      <c r="J1198" s="17" t="n">
        <v>46232.7222222222</v>
      </c>
      <c r="K1198" s="17" t="n">
        <v>46232.7534722222</v>
      </c>
      <c r="L1198" s="17" t="n">
        <v>46232.7840277778</v>
      </c>
      <c r="M1198" s="17" t="n">
        <v>46232.825</v>
      </c>
      <c r="N1198" s="17" t="n">
        <v>46232.8569444444</v>
      </c>
      <c r="O1198" s="17" t="n">
        <v>46232.8972222222</v>
      </c>
      <c r="P1198" s="17" t="n">
        <v>46232.9430555556</v>
      </c>
      <c r="Q1198" s="17" t="n">
        <v>46232.9534722222</v>
      </c>
      <c r="R1198" s="0" t="n">
        <v>233</v>
      </c>
      <c r="S1198" s="0" t="n">
        <v>0</v>
      </c>
      <c r="T1198" s="0" t="n">
        <v>0</v>
      </c>
      <c r="U1198" s="18" t="s">
        <v>130</v>
      </c>
      <c r="V1198" s="18" t="s">
        <v>144</v>
      </c>
      <c r="W1198" s="0" t="str">
        <f aca="false">IF(AND(X1198&gt;=6,X1198&lt;14),"A",IF(AND(X1198&gt;=14,X1198&lt;22),"B","C"))</f>
        <v>B</v>
      </c>
      <c r="X1198" s="18" t="n">
        <f aca="false">HOUR(H1198)</f>
        <v>15</v>
      </c>
      <c r="Y1198" s="18" t="n">
        <f aca="false">ROUND((I1198-H1198)*1440,0)</f>
        <v>96</v>
      </c>
      <c r="Z1198" s="18" t="n">
        <f aca="false">ROUND((J1198-I1198)*1440,0)</f>
        <v>13</v>
      </c>
      <c r="AA1198" s="18" t="n">
        <f aca="false">ROUND((K1198-J1198)*1440,0)</f>
        <v>45</v>
      </c>
      <c r="AB1198" s="18" t="n">
        <f aca="false">ROUND((L1198-K1198)*1440,0)</f>
        <v>44</v>
      </c>
      <c r="AC1198" s="18" t="n">
        <f aca="false">ROUND((M1198-L1198)*1440,0)</f>
        <v>59</v>
      </c>
      <c r="AD1198" s="18" t="n">
        <f aca="false">IF(N1198="","",ROUND((N1198-M1198)*1440,0))</f>
        <v>46</v>
      </c>
      <c r="AE1198" s="18" t="n">
        <f aca="false">IF(O1198="","",ROUND((O1198-N1198)*1440,0))</f>
        <v>58</v>
      </c>
      <c r="AF1198" s="18" t="n">
        <f aca="false">IF(P1198="","",ROUND((P1198-O1198)*1440,0))</f>
        <v>66</v>
      </c>
      <c r="AG1198" s="18" t="n">
        <f aca="false">IF(Q1198="","",ROUND((Q1198-P1198)*1440,0))</f>
        <v>15</v>
      </c>
      <c r="AH1198" s="18" t="n">
        <f aca="false">IF(Q1198="","",ROUND((Q1198-H1198)*1440,0))</f>
        <v>442</v>
      </c>
      <c r="AI1198" s="19" t="n">
        <f aca="false">ROUND(IF(O1198="",Assumptions!$B$25-K1198,O1198-K1198)*24,1)</f>
        <v>3.5</v>
      </c>
      <c r="AJ1198" s="20" t="n">
        <f aca="false">ROUND(MAX(N(Y1198)/Assumptions!$C$5, N(Z1198)/Assumptions!$C$6, N(AA1198)/Assumptions!$C$7, N(AB1198)/Assumptions!$C$8, N(AC1198)/Assumptions!$C$9, N(AD1198)/Assumptions!$C$10, N(AE1198)/Assumptions!$C$11, N(AF1198)/Assumptions!$C$12, N(AG1198)/Assumptions!$C$13),3)</f>
        <v>3.3</v>
      </c>
      <c r="AK1198" s="0" t="str">
        <f aca="false">IF(OR(U1198="Pending",U1198="On Hold"),"Open GRN (awaiting)",IF(AJ1198&lt;=1,"Within SLA",IF(ROUND(N(Y1198)/Assumptions!$C$5,3)=AJ1198,"Gate Wait",IF(ROUND(N(Z1198)/Assumptions!$C$6,3)=AJ1198,"Dock Wait",IF(ROUND(N(AA1198)/Assumptions!$C$7,3)=AJ1198,"Unloading",IF(ROUND(N(AB1198)/Assumptions!$C$8,3)=AJ1198,"Unload-to-QC Wait",IF(ROUND(N(AC1198)/Assumptions!$C$9,3)=AJ1198,"QC",IF(ROUND(N(AD1198)/Assumptions!$C$10,3)=AJ1198,"QC-to-GRN Wait",IF(ROUND(N(AE1198)/Assumptions!$C$11,3)=AJ1198,"GRN Processing",IF(ROUND(N(AF1198)/Assumptions!$C$12,3)=AJ1198,"GRN-to-Putaway Wait",IF(ROUND(N(AG1198)/Assumptions!$C$13,3)=AJ1198,"Putaway","Within SLA")))))))))))</f>
        <v>GRN-to-Putaway Wait</v>
      </c>
    </row>
    <row r="1199" customFormat="false" ht="15" hidden="false" customHeight="false" outlineLevel="0" collapsed="false">
      <c r="A1199" s="0" t="s">
        <v>3620</v>
      </c>
      <c r="B1199" s="0" t="s">
        <v>3621</v>
      </c>
      <c r="C1199" s="0" t="s">
        <v>126</v>
      </c>
      <c r="D1199" s="0" t="s">
        <v>147</v>
      </c>
      <c r="E1199" s="0" t="s">
        <v>3622</v>
      </c>
      <c r="F1199" s="0" t="s">
        <v>172</v>
      </c>
      <c r="G1199" s="0" t="s">
        <v>167</v>
      </c>
      <c r="H1199" s="17" t="n">
        <v>46232.6694444444</v>
      </c>
      <c r="I1199" s="17" t="n">
        <v>46232.6965277778</v>
      </c>
      <c r="J1199" s="17" t="n">
        <v>46232.7048611111</v>
      </c>
      <c r="K1199" s="17" t="n">
        <v>46232.7493055556</v>
      </c>
      <c r="L1199" s="17" t="n">
        <v>46232.7548611111</v>
      </c>
      <c r="M1199" s="17" t="n">
        <v>46232.7701388889</v>
      </c>
      <c r="N1199" s="17" t="n">
        <v>46232.8833333333</v>
      </c>
      <c r="O1199" s="17" t="n">
        <v>46232.9423611111</v>
      </c>
      <c r="P1199" s="17" t="n">
        <v>46232.9604166667</v>
      </c>
      <c r="Q1199" s="17" t="n">
        <v>46232.9708333333</v>
      </c>
      <c r="R1199" s="0" t="n">
        <v>179</v>
      </c>
      <c r="S1199" s="0" t="n">
        <v>0</v>
      </c>
      <c r="T1199" s="0" t="n">
        <v>0</v>
      </c>
      <c r="U1199" s="18" t="s">
        <v>130</v>
      </c>
      <c r="V1199" s="18" t="s">
        <v>156</v>
      </c>
      <c r="W1199" s="0" t="str">
        <f aca="false">IF(AND(X1199&gt;=6,X1199&lt;14),"A",IF(AND(X1199&gt;=14,X1199&lt;22),"B","C"))</f>
        <v>B</v>
      </c>
      <c r="X1199" s="18" t="n">
        <f aca="false">HOUR(H1199)</f>
        <v>16</v>
      </c>
      <c r="Y1199" s="18" t="n">
        <f aca="false">ROUND((I1199-H1199)*1440,0)</f>
        <v>39</v>
      </c>
      <c r="Z1199" s="18" t="n">
        <f aca="false">ROUND((J1199-I1199)*1440,0)</f>
        <v>12</v>
      </c>
      <c r="AA1199" s="18" t="n">
        <f aca="false">ROUND((K1199-J1199)*1440,0)</f>
        <v>64</v>
      </c>
      <c r="AB1199" s="18" t="n">
        <f aca="false">ROUND((L1199-K1199)*1440,0)</f>
        <v>8</v>
      </c>
      <c r="AC1199" s="18" t="n">
        <f aca="false">ROUND((M1199-L1199)*1440,0)</f>
        <v>22</v>
      </c>
      <c r="AD1199" s="18" t="n">
        <f aca="false">IF(N1199="","",ROUND((N1199-M1199)*1440,0))</f>
        <v>163</v>
      </c>
      <c r="AE1199" s="18" t="n">
        <f aca="false">IF(O1199="","",ROUND((O1199-N1199)*1440,0))</f>
        <v>85</v>
      </c>
      <c r="AF1199" s="18" t="n">
        <f aca="false">IF(P1199="","",ROUND((P1199-O1199)*1440,0))</f>
        <v>26</v>
      </c>
      <c r="AG1199" s="18" t="n">
        <f aca="false">IF(Q1199="","",ROUND((Q1199-P1199)*1440,0))</f>
        <v>15</v>
      </c>
      <c r="AH1199" s="18" t="n">
        <f aca="false">IF(Q1199="","",ROUND((Q1199-H1199)*1440,0))</f>
        <v>434</v>
      </c>
      <c r="AI1199" s="19" t="n">
        <f aca="false">ROUND(IF(O1199="",Assumptions!$B$25-K1199,O1199-K1199)*24,1)</f>
        <v>4.6</v>
      </c>
      <c r="AJ1199" s="20" t="n">
        <f aca="false">ROUND(MAX(N(Y1199)/Assumptions!$C$5, N(Z1199)/Assumptions!$C$6, N(AA1199)/Assumptions!$C$7, N(AB1199)/Assumptions!$C$8, N(AC1199)/Assumptions!$C$9, N(AD1199)/Assumptions!$C$10, N(AE1199)/Assumptions!$C$11, N(AF1199)/Assumptions!$C$12, N(AG1199)/Assumptions!$C$13),3)</f>
        <v>5.433</v>
      </c>
      <c r="AK1199" s="0" t="str">
        <f aca="false">IF(OR(U1199="Pending",U1199="On Hold"),"Open GRN (awaiting)",IF(AJ1199&lt;=1,"Within SLA",IF(ROUND(N(Y1199)/Assumptions!$C$5,3)=AJ1199,"Gate Wait",IF(ROUND(N(Z1199)/Assumptions!$C$6,3)=AJ1199,"Dock Wait",IF(ROUND(N(AA1199)/Assumptions!$C$7,3)=AJ1199,"Unloading",IF(ROUND(N(AB1199)/Assumptions!$C$8,3)=AJ1199,"Unload-to-QC Wait",IF(ROUND(N(AC1199)/Assumptions!$C$9,3)=AJ1199,"QC",IF(ROUND(N(AD1199)/Assumptions!$C$10,3)=AJ1199,"QC-to-GRN Wait",IF(ROUND(N(AE1199)/Assumptions!$C$11,3)=AJ1199,"GRN Processing",IF(ROUND(N(AF1199)/Assumptions!$C$12,3)=AJ1199,"GRN-to-Putaway Wait",IF(ROUND(N(AG1199)/Assumptions!$C$13,3)=AJ1199,"Putaway","Within SLA")))))))))))</f>
        <v>QC-to-GRN Wait</v>
      </c>
    </row>
    <row r="1200" customFormat="false" ht="15" hidden="false" customHeight="false" outlineLevel="0" collapsed="false">
      <c r="A1200" s="0" t="s">
        <v>3623</v>
      </c>
      <c r="B1200" s="0" t="s">
        <v>3624</v>
      </c>
      <c r="C1200" s="0" t="s">
        <v>153</v>
      </c>
      <c r="D1200" s="0" t="s">
        <v>119</v>
      </c>
      <c r="E1200" s="0" t="s">
        <v>3625</v>
      </c>
      <c r="F1200" s="0" t="s">
        <v>155</v>
      </c>
      <c r="G1200" s="0" t="s">
        <v>122</v>
      </c>
      <c r="H1200" s="17" t="n">
        <v>46232.6770833333</v>
      </c>
      <c r="I1200" s="17" t="n">
        <v>46232.7291666667</v>
      </c>
      <c r="J1200" s="17" t="n">
        <v>46232.7388888889</v>
      </c>
      <c r="K1200" s="17" t="n">
        <v>46232.7583333333</v>
      </c>
      <c r="L1200" s="17" t="n">
        <v>46232.7659722222</v>
      </c>
      <c r="M1200" s="17" t="n">
        <v>46232.8166666667</v>
      </c>
      <c r="N1200" s="17" t="n">
        <v>46232.8375</v>
      </c>
      <c r="O1200" s="17" t="n">
        <v>46232.8881944444</v>
      </c>
      <c r="P1200" s="17" t="n">
        <v>46232.8972222222</v>
      </c>
      <c r="Q1200" s="17" t="n">
        <v>46232.9027777778</v>
      </c>
      <c r="R1200" s="0" t="n">
        <v>183</v>
      </c>
      <c r="S1200" s="0" t="n">
        <v>0</v>
      </c>
      <c r="T1200" s="0" t="n">
        <v>0</v>
      </c>
      <c r="U1200" s="18" t="s">
        <v>130</v>
      </c>
      <c r="V1200" s="18" t="s">
        <v>139</v>
      </c>
      <c r="W1200" s="0" t="str">
        <f aca="false">IF(AND(X1200&gt;=6,X1200&lt;14),"A",IF(AND(X1200&gt;=14,X1200&lt;22),"B","C"))</f>
        <v>B</v>
      </c>
      <c r="X1200" s="18" t="n">
        <f aca="false">HOUR(H1200)</f>
        <v>16</v>
      </c>
      <c r="Y1200" s="18" t="n">
        <f aca="false">ROUND((I1200-H1200)*1440,0)</f>
        <v>75</v>
      </c>
      <c r="Z1200" s="18" t="n">
        <f aca="false">ROUND((J1200-I1200)*1440,0)</f>
        <v>14</v>
      </c>
      <c r="AA1200" s="18" t="n">
        <f aca="false">ROUND((K1200-J1200)*1440,0)</f>
        <v>28</v>
      </c>
      <c r="AB1200" s="18" t="n">
        <f aca="false">ROUND((L1200-K1200)*1440,0)</f>
        <v>11</v>
      </c>
      <c r="AC1200" s="18" t="n">
        <f aca="false">ROUND((M1200-L1200)*1440,0)</f>
        <v>73</v>
      </c>
      <c r="AD1200" s="18" t="n">
        <f aca="false">IF(N1200="","",ROUND((N1200-M1200)*1440,0))</f>
        <v>30</v>
      </c>
      <c r="AE1200" s="18" t="n">
        <f aca="false">IF(O1200="","",ROUND((O1200-N1200)*1440,0))</f>
        <v>73</v>
      </c>
      <c r="AF1200" s="18" t="n">
        <f aca="false">IF(P1200="","",ROUND((P1200-O1200)*1440,0))</f>
        <v>13</v>
      </c>
      <c r="AG1200" s="18" t="n">
        <f aca="false">IF(Q1200="","",ROUND((Q1200-P1200)*1440,0))</f>
        <v>8</v>
      </c>
      <c r="AH1200" s="18" t="n">
        <f aca="false">IF(Q1200="","",ROUND((Q1200-H1200)*1440,0))</f>
        <v>325</v>
      </c>
      <c r="AI1200" s="19" t="n">
        <f aca="false">ROUND(IF(O1200="",Assumptions!$B$25-K1200,O1200-K1200)*24,1)</f>
        <v>3.1</v>
      </c>
      <c r="AJ1200" s="20" t="n">
        <f aca="false">ROUND(MAX(N(Y1200)/Assumptions!$C$5, N(Z1200)/Assumptions!$C$6, N(AA1200)/Assumptions!$C$7, N(AB1200)/Assumptions!$C$8, N(AC1200)/Assumptions!$C$9, N(AD1200)/Assumptions!$C$10, N(AE1200)/Assumptions!$C$11, N(AF1200)/Assumptions!$C$12, N(AG1200)/Assumptions!$C$13),3)</f>
        <v>2.5</v>
      </c>
      <c r="AK1200" s="0" t="str">
        <f aca="false">IF(OR(U1200="Pending",U1200="On Hold"),"Open GRN (awaiting)",IF(AJ1200&lt;=1,"Within SLA",IF(ROUND(N(Y1200)/Assumptions!$C$5,3)=AJ1200,"Gate Wait",IF(ROUND(N(Z1200)/Assumptions!$C$6,3)=AJ1200,"Dock Wait",IF(ROUND(N(AA1200)/Assumptions!$C$7,3)=AJ1200,"Unloading",IF(ROUND(N(AB1200)/Assumptions!$C$8,3)=AJ1200,"Unload-to-QC Wait",IF(ROUND(N(AC1200)/Assumptions!$C$9,3)=AJ1200,"QC",IF(ROUND(N(AD1200)/Assumptions!$C$10,3)=AJ1200,"QC-to-GRN Wait",IF(ROUND(N(AE1200)/Assumptions!$C$11,3)=AJ1200,"GRN Processing",IF(ROUND(N(AF1200)/Assumptions!$C$12,3)=AJ1200,"GRN-to-Putaway Wait",IF(ROUND(N(AG1200)/Assumptions!$C$13,3)=AJ1200,"Putaway","Within SLA")))))))))))</f>
        <v>Gate Wait</v>
      </c>
    </row>
    <row r="1201" customFormat="false" ht="15" hidden="false" customHeight="false" outlineLevel="0" collapsed="false">
      <c r="A1201" s="0" t="s">
        <v>3626</v>
      </c>
      <c r="B1201" s="0" t="s">
        <v>3627</v>
      </c>
      <c r="C1201" s="0" t="s">
        <v>134</v>
      </c>
      <c r="D1201" s="0" t="s">
        <v>135</v>
      </c>
      <c r="E1201" s="0" t="s">
        <v>3628</v>
      </c>
      <c r="F1201" s="0" t="s">
        <v>149</v>
      </c>
      <c r="G1201" s="0" t="s">
        <v>178</v>
      </c>
      <c r="H1201" s="17" t="n">
        <v>46232.6805555556</v>
      </c>
      <c r="I1201" s="17" t="n">
        <v>46232.7479166667</v>
      </c>
      <c r="J1201" s="17" t="n">
        <v>46232.7520833333</v>
      </c>
      <c r="K1201" s="17" t="n">
        <v>46232.7694444444</v>
      </c>
      <c r="L1201" s="17" t="n">
        <v>46232.7784722222</v>
      </c>
      <c r="M1201" s="17" t="n">
        <v>46232.7895833333</v>
      </c>
      <c r="N1201" s="17" t="n">
        <v>46232.8305555556</v>
      </c>
      <c r="O1201" s="17" t="n">
        <v>46232.8944444444</v>
      </c>
      <c r="P1201" s="17" t="n">
        <v>46232.9215277778</v>
      </c>
      <c r="Q1201" s="17" t="n">
        <v>46232.9493055556</v>
      </c>
      <c r="R1201" s="0" t="n">
        <v>187</v>
      </c>
      <c r="S1201" s="0" t="n">
        <v>0</v>
      </c>
      <c r="T1201" s="0" t="n">
        <v>0</v>
      </c>
      <c r="U1201" s="18" t="s">
        <v>130</v>
      </c>
      <c r="V1201" s="18" t="s">
        <v>139</v>
      </c>
      <c r="W1201" s="0" t="str">
        <f aca="false">IF(AND(X1201&gt;=6,X1201&lt;14),"A",IF(AND(X1201&gt;=14,X1201&lt;22),"B","C"))</f>
        <v>B</v>
      </c>
      <c r="X1201" s="18" t="n">
        <f aca="false">HOUR(H1201)</f>
        <v>16</v>
      </c>
      <c r="Y1201" s="18" t="n">
        <f aca="false">ROUND((I1201-H1201)*1440,0)</f>
        <v>97</v>
      </c>
      <c r="Z1201" s="18" t="n">
        <f aca="false">ROUND((J1201-I1201)*1440,0)</f>
        <v>6</v>
      </c>
      <c r="AA1201" s="18" t="n">
        <f aca="false">ROUND((K1201-J1201)*1440,0)</f>
        <v>25</v>
      </c>
      <c r="AB1201" s="18" t="n">
        <f aca="false">ROUND((L1201-K1201)*1440,0)</f>
        <v>13</v>
      </c>
      <c r="AC1201" s="18" t="n">
        <f aca="false">ROUND((M1201-L1201)*1440,0)</f>
        <v>16</v>
      </c>
      <c r="AD1201" s="18" t="n">
        <f aca="false">IF(N1201="","",ROUND((N1201-M1201)*1440,0))</f>
        <v>59</v>
      </c>
      <c r="AE1201" s="18" t="n">
        <f aca="false">IF(O1201="","",ROUND((O1201-N1201)*1440,0))</f>
        <v>92</v>
      </c>
      <c r="AF1201" s="18" t="n">
        <f aca="false">IF(P1201="","",ROUND((P1201-O1201)*1440,0))</f>
        <v>39</v>
      </c>
      <c r="AG1201" s="18" t="n">
        <f aca="false">IF(Q1201="","",ROUND((Q1201-P1201)*1440,0))</f>
        <v>40</v>
      </c>
      <c r="AH1201" s="18" t="n">
        <f aca="false">IF(Q1201="","",ROUND((Q1201-H1201)*1440,0))</f>
        <v>387</v>
      </c>
      <c r="AI1201" s="19" t="n">
        <f aca="false">ROUND(IF(O1201="",Assumptions!$B$25-K1201,O1201-K1201)*24,1)</f>
        <v>3</v>
      </c>
      <c r="AJ1201" s="20" t="n">
        <f aca="false">ROUND(MAX(N(Y1201)/Assumptions!$C$5, N(Z1201)/Assumptions!$C$6, N(AA1201)/Assumptions!$C$7, N(AB1201)/Assumptions!$C$8, N(AC1201)/Assumptions!$C$9, N(AD1201)/Assumptions!$C$10, N(AE1201)/Assumptions!$C$11, N(AF1201)/Assumptions!$C$12, N(AG1201)/Assumptions!$C$13),3)</f>
        <v>3.233</v>
      </c>
      <c r="AK1201" s="0" t="str">
        <f aca="false">IF(OR(U1201="Pending",U1201="On Hold"),"Open GRN (awaiting)",IF(AJ1201&lt;=1,"Within SLA",IF(ROUND(N(Y1201)/Assumptions!$C$5,3)=AJ1201,"Gate Wait",IF(ROUND(N(Z1201)/Assumptions!$C$6,3)=AJ1201,"Dock Wait",IF(ROUND(N(AA1201)/Assumptions!$C$7,3)=AJ1201,"Unloading",IF(ROUND(N(AB1201)/Assumptions!$C$8,3)=AJ1201,"Unload-to-QC Wait",IF(ROUND(N(AC1201)/Assumptions!$C$9,3)=AJ1201,"QC",IF(ROUND(N(AD1201)/Assumptions!$C$10,3)=AJ1201,"QC-to-GRN Wait",IF(ROUND(N(AE1201)/Assumptions!$C$11,3)=AJ1201,"GRN Processing",IF(ROUND(N(AF1201)/Assumptions!$C$12,3)=AJ1201,"GRN-to-Putaway Wait",IF(ROUND(N(AG1201)/Assumptions!$C$13,3)=AJ1201,"Putaway","Within SLA")))))))))))</f>
        <v>Gate Wait</v>
      </c>
    </row>
    <row r="1202" customFormat="false" ht="15" hidden="false" customHeight="false" outlineLevel="0" collapsed="false">
      <c r="A1202" s="0" t="s">
        <v>3629</v>
      </c>
      <c r="B1202" s="0" t="s">
        <v>3630</v>
      </c>
      <c r="C1202" s="0" t="s">
        <v>118</v>
      </c>
      <c r="D1202" s="0" t="s">
        <v>147</v>
      </c>
      <c r="E1202" s="0" t="s">
        <v>3631</v>
      </c>
      <c r="F1202" s="0" t="s">
        <v>121</v>
      </c>
      <c r="G1202" s="0" t="s">
        <v>150</v>
      </c>
      <c r="H1202" s="17" t="n">
        <v>46232.6819444444</v>
      </c>
      <c r="I1202" s="17" t="n">
        <v>46232.7027777778</v>
      </c>
      <c r="J1202" s="17" t="n">
        <v>46232.7055555556</v>
      </c>
      <c r="K1202" s="17" t="n">
        <v>46232.8104166667</v>
      </c>
      <c r="L1202" s="17" t="n">
        <v>46232.8451388889</v>
      </c>
      <c r="M1202" s="17" t="n">
        <v>46232.8638888889</v>
      </c>
      <c r="N1202" s="17" t="n">
        <v>46232.9034722222</v>
      </c>
      <c r="O1202" s="17" t="n">
        <v>46232.9236111111</v>
      </c>
      <c r="P1202" s="17" t="n">
        <v>46232.9326388889</v>
      </c>
      <c r="Q1202" s="17" t="n">
        <v>46232.9451388889</v>
      </c>
      <c r="R1202" s="0" t="n">
        <v>1595</v>
      </c>
      <c r="S1202" s="0" t="n">
        <v>0</v>
      </c>
      <c r="T1202" s="0" t="n">
        <v>0</v>
      </c>
      <c r="U1202" s="18" t="s">
        <v>130</v>
      </c>
      <c r="V1202" s="18" t="s">
        <v>144</v>
      </c>
      <c r="W1202" s="0" t="str">
        <f aca="false">IF(AND(X1202&gt;=6,X1202&lt;14),"A",IF(AND(X1202&gt;=14,X1202&lt;22),"B","C"))</f>
        <v>B</v>
      </c>
      <c r="X1202" s="18" t="n">
        <f aca="false">HOUR(H1202)</f>
        <v>16</v>
      </c>
      <c r="Y1202" s="18" t="n">
        <f aca="false">ROUND((I1202-H1202)*1440,0)</f>
        <v>30</v>
      </c>
      <c r="Z1202" s="18" t="n">
        <f aca="false">ROUND((J1202-I1202)*1440,0)</f>
        <v>4</v>
      </c>
      <c r="AA1202" s="18" t="n">
        <f aca="false">ROUND((K1202-J1202)*1440,0)</f>
        <v>151</v>
      </c>
      <c r="AB1202" s="18" t="n">
        <f aca="false">ROUND((L1202-K1202)*1440,0)</f>
        <v>50</v>
      </c>
      <c r="AC1202" s="18" t="n">
        <f aca="false">ROUND((M1202-L1202)*1440,0)</f>
        <v>27</v>
      </c>
      <c r="AD1202" s="18" t="n">
        <f aca="false">IF(N1202="","",ROUND((N1202-M1202)*1440,0))</f>
        <v>57</v>
      </c>
      <c r="AE1202" s="18" t="n">
        <f aca="false">IF(O1202="","",ROUND((O1202-N1202)*1440,0))</f>
        <v>29</v>
      </c>
      <c r="AF1202" s="18" t="n">
        <f aca="false">IF(P1202="","",ROUND((P1202-O1202)*1440,0))</f>
        <v>13</v>
      </c>
      <c r="AG1202" s="18" t="n">
        <f aca="false">IF(Q1202="","",ROUND((Q1202-P1202)*1440,0))</f>
        <v>18</v>
      </c>
      <c r="AH1202" s="18" t="n">
        <f aca="false">IF(Q1202="","",ROUND((Q1202-H1202)*1440,0))</f>
        <v>379</v>
      </c>
      <c r="AI1202" s="19" t="n">
        <f aca="false">ROUND(IF(O1202="",Assumptions!$B$25-K1202,O1202-K1202)*24,1)</f>
        <v>2.7</v>
      </c>
      <c r="AJ1202" s="20" t="n">
        <f aca="false">ROUND(MAX(N(Y1202)/Assumptions!$C$5, N(Z1202)/Assumptions!$C$6, N(AA1202)/Assumptions!$C$7, N(AB1202)/Assumptions!$C$8, N(AC1202)/Assumptions!$C$9, N(AD1202)/Assumptions!$C$10, N(AE1202)/Assumptions!$C$11, N(AF1202)/Assumptions!$C$12, N(AG1202)/Assumptions!$C$13),3)</f>
        <v>3.333</v>
      </c>
      <c r="AK1202" s="0" t="str">
        <f aca="false">IF(OR(U1202="Pending",U1202="On Hold"),"Open GRN (awaiting)",IF(AJ1202&lt;=1,"Within SLA",IF(ROUND(N(Y1202)/Assumptions!$C$5,3)=AJ1202,"Gate Wait",IF(ROUND(N(Z1202)/Assumptions!$C$6,3)=AJ1202,"Dock Wait",IF(ROUND(N(AA1202)/Assumptions!$C$7,3)=AJ1202,"Unloading",IF(ROUND(N(AB1202)/Assumptions!$C$8,3)=AJ1202,"Unload-to-QC Wait",IF(ROUND(N(AC1202)/Assumptions!$C$9,3)=AJ1202,"QC",IF(ROUND(N(AD1202)/Assumptions!$C$10,3)=AJ1202,"QC-to-GRN Wait",IF(ROUND(N(AE1202)/Assumptions!$C$11,3)=AJ1202,"GRN Processing",IF(ROUND(N(AF1202)/Assumptions!$C$12,3)=AJ1202,"GRN-to-Putaway Wait",IF(ROUND(N(AG1202)/Assumptions!$C$13,3)=AJ1202,"Putaway","Within SLA")))))))))))</f>
        <v>Unload-to-QC Wait</v>
      </c>
    </row>
    <row r="1203" customFormat="false" ht="15" hidden="false" customHeight="false" outlineLevel="0" collapsed="false">
      <c r="A1203" s="0" t="s">
        <v>3632</v>
      </c>
      <c r="B1203" s="0" t="s">
        <v>3633</v>
      </c>
      <c r="C1203" s="0" t="s">
        <v>153</v>
      </c>
      <c r="D1203" s="0" t="s">
        <v>147</v>
      </c>
      <c r="E1203" s="0" t="s">
        <v>3634</v>
      </c>
      <c r="F1203" s="0" t="s">
        <v>155</v>
      </c>
      <c r="G1203" s="0" t="s">
        <v>167</v>
      </c>
      <c r="H1203" s="17" t="n">
        <v>46232.6895833333</v>
      </c>
      <c r="I1203" s="17" t="n">
        <v>46232.70625</v>
      </c>
      <c r="J1203" s="17" t="n">
        <v>46232.7090277778</v>
      </c>
      <c r="K1203" s="17" t="n">
        <v>46232.7340277778</v>
      </c>
      <c r="L1203" s="17" t="n">
        <v>46232.7416666667</v>
      </c>
      <c r="M1203" s="17" t="n">
        <v>46232.7743055556</v>
      </c>
      <c r="N1203" s="17" t="n">
        <v>46232.8152777778</v>
      </c>
      <c r="O1203" s="17" t="n">
        <v>46232.8895833333</v>
      </c>
      <c r="P1203" s="17" t="n">
        <v>46232.9013888889</v>
      </c>
      <c r="Q1203" s="17" t="n">
        <v>46232.9125</v>
      </c>
      <c r="R1203" s="0" t="n">
        <v>517</v>
      </c>
      <c r="S1203" s="0" t="n">
        <v>0</v>
      </c>
      <c r="T1203" s="0" t="n">
        <v>0</v>
      </c>
      <c r="U1203" s="18" t="s">
        <v>130</v>
      </c>
      <c r="V1203" s="18" t="s">
        <v>131</v>
      </c>
      <c r="W1203" s="0" t="str">
        <f aca="false">IF(AND(X1203&gt;=6,X1203&lt;14),"A",IF(AND(X1203&gt;=14,X1203&lt;22),"B","C"))</f>
        <v>B</v>
      </c>
      <c r="X1203" s="18" t="n">
        <f aca="false">HOUR(H1203)</f>
        <v>16</v>
      </c>
      <c r="Y1203" s="18" t="n">
        <f aca="false">ROUND((I1203-H1203)*1440,0)</f>
        <v>24</v>
      </c>
      <c r="Z1203" s="18" t="n">
        <f aca="false">ROUND((J1203-I1203)*1440,0)</f>
        <v>4</v>
      </c>
      <c r="AA1203" s="18" t="n">
        <f aca="false">ROUND((K1203-J1203)*1440,0)</f>
        <v>36</v>
      </c>
      <c r="AB1203" s="18" t="n">
        <f aca="false">ROUND((L1203-K1203)*1440,0)</f>
        <v>11</v>
      </c>
      <c r="AC1203" s="18" t="n">
        <f aca="false">ROUND((M1203-L1203)*1440,0)</f>
        <v>47</v>
      </c>
      <c r="AD1203" s="18" t="n">
        <f aca="false">IF(N1203="","",ROUND((N1203-M1203)*1440,0))</f>
        <v>59</v>
      </c>
      <c r="AE1203" s="18" t="n">
        <f aca="false">IF(O1203="","",ROUND((O1203-N1203)*1440,0))</f>
        <v>107</v>
      </c>
      <c r="AF1203" s="18" t="n">
        <f aca="false">IF(P1203="","",ROUND((P1203-O1203)*1440,0))</f>
        <v>17</v>
      </c>
      <c r="AG1203" s="18" t="n">
        <f aca="false">IF(Q1203="","",ROUND((Q1203-P1203)*1440,0))</f>
        <v>16</v>
      </c>
      <c r="AH1203" s="18" t="n">
        <f aca="false">IF(Q1203="","",ROUND((Q1203-H1203)*1440,0))</f>
        <v>321</v>
      </c>
      <c r="AI1203" s="19" t="n">
        <f aca="false">ROUND(IF(O1203="",Assumptions!$B$25-K1203,O1203-K1203)*24,1)</f>
        <v>3.7</v>
      </c>
      <c r="AJ1203" s="20" t="n">
        <f aca="false">ROUND(MAX(N(Y1203)/Assumptions!$C$5, N(Z1203)/Assumptions!$C$6, N(AA1203)/Assumptions!$C$7, N(AB1203)/Assumptions!$C$8, N(AC1203)/Assumptions!$C$9, N(AD1203)/Assumptions!$C$10, N(AE1203)/Assumptions!$C$11, N(AF1203)/Assumptions!$C$12, N(AG1203)/Assumptions!$C$13),3)</f>
        <v>2.378</v>
      </c>
      <c r="AK1203" s="0" t="str">
        <f aca="false">IF(OR(U1203="Pending",U1203="On Hold"),"Open GRN (awaiting)",IF(AJ1203&lt;=1,"Within SLA",IF(ROUND(N(Y1203)/Assumptions!$C$5,3)=AJ1203,"Gate Wait",IF(ROUND(N(Z1203)/Assumptions!$C$6,3)=AJ1203,"Dock Wait",IF(ROUND(N(AA1203)/Assumptions!$C$7,3)=AJ1203,"Unloading",IF(ROUND(N(AB1203)/Assumptions!$C$8,3)=AJ1203,"Unload-to-QC Wait",IF(ROUND(N(AC1203)/Assumptions!$C$9,3)=AJ1203,"QC",IF(ROUND(N(AD1203)/Assumptions!$C$10,3)=AJ1203,"QC-to-GRN Wait",IF(ROUND(N(AE1203)/Assumptions!$C$11,3)=AJ1203,"GRN Processing",IF(ROUND(N(AF1203)/Assumptions!$C$12,3)=AJ1203,"GRN-to-Putaway Wait",IF(ROUND(N(AG1203)/Assumptions!$C$13,3)=AJ1203,"Putaway","Within SLA")))))))))))</f>
        <v>GRN Processing</v>
      </c>
    </row>
    <row r="1204" customFormat="false" ht="15" hidden="false" customHeight="false" outlineLevel="0" collapsed="false">
      <c r="A1204" s="0" t="s">
        <v>3635</v>
      </c>
      <c r="B1204" s="0" t="s">
        <v>3636</v>
      </c>
      <c r="C1204" s="0" t="s">
        <v>153</v>
      </c>
      <c r="D1204" s="0" t="s">
        <v>135</v>
      </c>
      <c r="E1204" s="0" t="s">
        <v>3637</v>
      </c>
      <c r="F1204" s="0" t="s">
        <v>155</v>
      </c>
      <c r="G1204" s="0" t="s">
        <v>138</v>
      </c>
      <c r="H1204" s="17" t="n">
        <v>46232.7027777778</v>
      </c>
      <c r="I1204" s="17" t="n">
        <v>46232.7388888889</v>
      </c>
      <c r="J1204" s="17" t="n">
        <v>46232.7423611111</v>
      </c>
      <c r="K1204" s="17" t="n">
        <v>46232.7729166667</v>
      </c>
      <c r="L1204" s="17" t="n">
        <v>46232.8201388889</v>
      </c>
      <c r="M1204" s="17" t="n">
        <v>46232.8305555556</v>
      </c>
      <c r="N1204" s="17" t="n">
        <v>46232.8972222222</v>
      </c>
      <c r="O1204" s="17" t="n">
        <v>46232.9881944444</v>
      </c>
      <c r="P1204" s="17" t="n">
        <v>46232.9979166667</v>
      </c>
      <c r="Q1204" s="17" t="n">
        <v>46233.0138888889</v>
      </c>
      <c r="R1204" s="0" t="n">
        <v>550</v>
      </c>
      <c r="S1204" s="0" t="n">
        <v>35</v>
      </c>
      <c r="T1204" s="0" t="n">
        <v>15</v>
      </c>
      <c r="U1204" s="18" t="s">
        <v>123</v>
      </c>
      <c r="V1204" s="18" t="s">
        <v>139</v>
      </c>
      <c r="W1204" s="0" t="str">
        <f aca="false">IF(AND(X1204&gt;=6,X1204&lt;14),"A",IF(AND(X1204&gt;=14,X1204&lt;22),"B","C"))</f>
        <v>B</v>
      </c>
      <c r="X1204" s="18" t="n">
        <f aca="false">HOUR(H1204)</f>
        <v>16</v>
      </c>
      <c r="Y1204" s="18" t="n">
        <f aca="false">ROUND((I1204-H1204)*1440,0)</f>
        <v>52</v>
      </c>
      <c r="Z1204" s="18" t="n">
        <f aca="false">ROUND((J1204-I1204)*1440,0)</f>
        <v>5</v>
      </c>
      <c r="AA1204" s="18" t="n">
        <f aca="false">ROUND((K1204-J1204)*1440,0)</f>
        <v>44</v>
      </c>
      <c r="AB1204" s="18" t="n">
        <f aca="false">ROUND((L1204-K1204)*1440,0)</f>
        <v>68</v>
      </c>
      <c r="AC1204" s="18" t="n">
        <f aca="false">ROUND((M1204-L1204)*1440,0)</f>
        <v>15</v>
      </c>
      <c r="AD1204" s="18" t="n">
        <f aca="false">IF(N1204="","",ROUND((N1204-M1204)*1440,0))</f>
        <v>96</v>
      </c>
      <c r="AE1204" s="18" t="n">
        <f aca="false">IF(O1204="","",ROUND((O1204-N1204)*1440,0))</f>
        <v>131</v>
      </c>
      <c r="AF1204" s="18" t="n">
        <f aca="false">IF(P1204="","",ROUND((P1204-O1204)*1440,0))</f>
        <v>14</v>
      </c>
      <c r="AG1204" s="18" t="n">
        <f aca="false">IF(Q1204="","",ROUND((Q1204-P1204)*1440,0))</f>
        <v>23</v>
      </c>
      <c r="AH1204" s="18" t="n">
        <f aca="false">IF(Q1204="","",ROUND((Q1204-H1204)*1440,0))</f>
        <v>448</v>
      </c>
      <c r="AI1204" s="19" t="n">
        <f aca="false">ROUND(IF(O1204="",Assumptions!$B$25-K1204,O1204-K1204)*24,1)</f>
        <v>5.2</v>
      </c>
      <c r="AJ1204" s="20" t="n">
        <f aca="false">ROUND(MAX(N(Y1204)/Assumptions!$C$5, N(Z1204)/Assumptions!$C$6, N(AA1204)/Assumptions!$C$7, N(AB1204)/Assumptions!$C$8, N(AC1204)/Assumptions!$C$9, N(AD1204)/Assumptions!$C$10, N(AE1204)/Assumptions!$C$11, N(AF1204)/Assumptions!$C$12, N(AG1204)/Assumptions!$C$13),3)</f>
        <v>4.533</v>
      </c>
      <c r="AK1204" s="0" t="str">
        <f aca="false">IF(OR(U1204="Pending",U1204="On Hold"),"Open GRN (awaiting)",IF(AJ1204&lt;=1,"Within SLA",IF(ROUND(N(Y1204)/Assumptions!$C$5,3)=AJ1204,"Gate Wait",IF(ROUND(N(Z1204)/Assumptions!$C$6,3)=AJ1204,"Dock Wait",IF(ROUND(N(AA1204)/Assumptions!$C$7,3)=AJ1204,"Unloading",IF(ROUND(N(AB1204)/Assumptions!$C$8,3)=AJ1204,"Unload-to-QC Wait",IF(ROUND(N(AC1204)/Assumptions!$C$9,3)=AJ1204,"QC",IF(ROUND(N(AD1204)/Assumptions!$C$10,3)=AJ1204,"QC-to-GRN Wait",IF(ROUND(N(AE1204)/Assumptions!$C$11,3)=AJ1204,"GRN Processing",IF(ROUND(N(AF1204)/Assumptions!$C$12,3)=AJ1204,"GRN-to-Putaway Wait",IF(ROUND(N(AG1204)/Assumptions!$C$13,3)=AJ1204,"Putaway","Within SLA")))))))))))</f>
        <v>Unload-to-QC Wait</v>
      </c>
    </row>
    <row r="1205" customFormat="false" ht="15" hidden="false" customHeight="false" outlineLevel="0" collapsed="false">
      <c r="A1205" s="0" t="s">
        <v>3638</v>
      </c>
      <c r="B1205" s="0" t="s">
        <v>3639</v>
      </c>
      <c r="C1205" s="0" t="s">
        <v>153</v>
      </c>
      <c r="D1205" s="0" t="s">
        <v>147</v>
      </c>
      <c r="E1205" s="0" t="s">
        <v>1825</v>
      </c>
      <c r="F1205" s="0" t="s">
        <v>155</v>
      </c>
      <c r="G1205" s="0" t="s">
        <v>167</v>
      </c>
      <c r="H1205" s="17" t="n">
        <v>46232.7055555556</v>
      </c>
      <c r="I1205" s="17" t="n">
        <v>46232.7277777778</v>
      </c>
      <c r="J1205" s="17" t="n">
        <v>46232.7361111111</v>
      </c>
      <c r="K1205" s="17" t="n">
        <v>46232.7590277778</v>
      </c>
      <c r="L1205" s="17" t="n">
        <v>46232.7638888889</v>
      </c>
      <c r="M1205" s="17" t="n">
        <v>46232.7868055556</v>
      </c>
      <c r="N1205" s="17" t="n">
        <v>46232.8625</v>
      </c>
      <c r="O1205" s="17" t="n">
        <v>46232.9298611111</v>
      </c>
      <c r="P1205" s="17" t="n">
        <v>46232.9458333333</v>
      </c>
      <c r="Q1205" s="17" t="n">
        <v>46232.9541666667</v>
      </c>
      <c r="R1205" s="0" t="n">
        <v>121</v>
      </c>
      <c r="S1205" s="0" t="n">
        <v>0</v>
      </c>
      <c r="T1205" s="0" t="n">
        <v>1</v>
      </c>
      <c r="U1205" s="18" t="s">
        <v>123</v>
      </c>
      <c r="V1205" s="18" t="s">
        <v>156</v>
      </c>
      <c r="W1205" s="0" t="str">
        <f aca="false">IF(AND(X1205&gt;=6,X1205&lt;14),"A",IF(AND(X1205&gt;=14,X1205&lt;22),"B","C"))</f>
        <v>B</v>
      </c>
      <c r="X1205" s="18" t="n">
        <f aca="false">HOUR(H1205)</f>
        <v>16</v>
      </c>
      <c r="Y1205" s="18" t="n">
        <f aca="false">ROUND((I1205-H1205)*1440,0)</f>
        <v>32</v>
      </c>
      <c r="Z1205" s="18" t="n">
        <f aca="false">ROUND((J1205-I1205)*1440,0)</f>
        <v>12</v>
      </c>
      <c r="AA1205" s="18" t="n">
        <f aca="false">ROUND((K1205-J1205)*1440,0)</f>
        <v>33</v>
      </c>
      <c r="AB1205" s="18" t="n">
        <f aca="false">ROUND((L1205-K1205)*1440,0)</f>
        <v>7</v>
      </c>
      <c r="AC1205" s="18" t="n">
        <f aca="false">ROUND((M1205-L1205)*1440,0)</f>
        <v>33</v>
      </c>
      <c r="AD1205" s="18" t="n">
        <f aca="false">IF(N1205="","",ROUND((N1205-M1205)*1440,0))</f>
        <v>109</v>
      </c>
      <c r="AE1205" s="18" t="n">
        <f aca="false">IF(O1205="","",ROUND((O1205-N1205)*1440,0))</f>
        <v>97</v>
      </c>
      <c r="AF1205" s="18" t="n">
        <f aca="false">IF(P1205="","",ROUND((P1205-O1205)*1440,0))</f>
        <v>23</v>
      </c>
      <c r="AG1205" s="18" t="n">
        <f aca="false">IF(Q1205="","",ROUND((Q1205-P1205)*1440,0))</f>
        <v>12</v>
      </c>
      <c r="AH1205" s="18" t="n">
        <f aca="false">IF(Q1205="","",ROUND((Q1205-H1205)*1440,0))</f>
        <v>358</v>
      </c>
      <c r="AI1205" s="19" t="n">
        <f aca="false">ROUND(IF(O1205="",Assumptions!$B$25-K1205,O1205-K1205)*24,1)</f>
        <v>4.1</v>
      </c>
      <c r="AJ1205" s="20" t="n">
        <f aca="false">ROUND(MAX(N(Y1205)/Assumptions!$C$5, N(Z1205)/Assumptions!$C$6, N(AA1205)/Assumptions!$C$7, N(AB1205)/Assumptions!$C$8, N(AC1205)/Assumptions!$C$9, N(AD1205)/Assumptions!$C$10, N(AE1205)/Assumptions!$C$11, N(AF1205)/Assumptions!$C$12, N(AG1205)/Assumptions!$C$13),3)</f>
        <v>3.633</v>
      </c>
      <c r="AK1205" s="0" t="str">
        <f aca="false">IF(OR(U1205="Pending",U1205="On Hold"),"Open GRN (awaiting)",IF(AJ1205&lt;=1,"Within SLA",IF(ROUND(N(Y1205)/Assumptions!$C$5,3)=AJ1205,"Gate Wait",IF(ROUND(N(Z1205)/Assumptions!$C$6,3)=AJ1205,"Dock Wait",IF(ROUND(N(AA1205)/Assumptions!$C$7,3)=AJ1205,"Unloading",IF(ROUND(N(AB1205)/Assumptions!$C$8,3)=AJ1205,"Unload-to-QC Wait",IF(ROUND(N(AC1205)/Assumptions!$C$9,3)=AJ1205,"QC",IF(ROUND(N(AD1205)/Assumptions!$C$10,3)=AJ1205,"QC-to-GRN Wait",IF(ROUND(N(AE1205)/Assumptions!$C$11,3)=AJ1205,"GRN Processing",IF(ROUND(N(AF1205)/Assumptions!$C$12,3)=AJ1205,"GRN-to-Putaway Wait",IF(ROUND(N(AG1205)/Assumptions!$C$13,3)=AJ1205,"Putaway","Within SLA")))))))))))</f>
        <v>QC-to-GRN Wait</v>
      </c>
    </row>
    <row r="1206" customFormat="false" ht="15" hidden="false" customHeight="false" outlineLevel="0" collapsed="false">
      <c r="A1206" s="0" t="s">
        <v>3640</v>
      </c>
      <c r="B1206" s="0" t="s">
        <v>3641</v>
      </c>
      <c r="C1206" s="0" t="s">
        <v>134</v>
      </c>
      <c r="D1206" s="0" t="s">
        <v>135</v>
      </c>
      <c r="E1206" s="0" t="s">
        <v>3642</v>
      </c>
      <c r="F1206" s="0" t="s">
        <v>149</v>
      </c>
      <c r="G1206" s="0" t="s">
        <v>138</v>
      </c>
      <c r="H1206" s="17" t="n">
        <v>46232.7368055556</v>
      </c>
      <c r="I1206" s="17" t="n">
        <v>46232.7618055556</v>
      </c>
      <c r="J1206" s="17" t="n">
        <v>46232.76875</v>
      </c>
      <c r="K1206" s="17" t="n">
        <v>46232.7847222222</v>
      </c>
      <c r="L1206" s="17" t="n">
        <v>46232.8006944444</v>
      </c>
      <c r="M1206" s="17" t="n">
        <v>46232.8159722222</v>
      </c>
      <c r="N1206" s="17" t="n">
        <v>46232.9208333333</v>
      </c>
      <c r="O1206" s="17" t="n">
        <v>46233.0263888889</v>
      </c>
      <c r="P1206" s="17" t="n">
        <v>46233.0472222222</v>
      </c>
      <c r="Q1206" s="17" t="n">
        <v>46233.0597222222</v>
      </c>
      <c r="R1206" s="0" t="n">
        <v>165</v>
      </c>
      <c r="S1206" s="0" t="n">
        <v>0</v>
      </c>
      <c r="T1206" s="0" t="n">
        <v>0</v>
      </c>
      <c r="U1206" s="18" t="s">
        <v>130</v>
      </c>
      <c r="V1206" s="18" t="s">
        <v>144</v>
      </c>
      <c r="W1206" s="0" t="str">
        <f aca="false">IF(AND(X1206&gt;=6,X1206&lt;14),"A",IF(AND(X1206&gt;=14,X1206&lt;22),"B","C"))</f>
        <v>B</v>
      </c>
      <c r="X1206" s="18" t="n">
        <f aca="false">HOUR(H1206)</f>
        <v>17</v>
      </c>
      <c r="Y1206" s="18" t="n">
        <f aca="false">ROUND((I1206-H1206)*1440,0)</f>
        <v>36</v>
      </c>
      <c r="Z1206" s="18" t="n">
        <f aca="false">ROUND((J1206-I1206)*1440,0)</f>
        <v>10</v>
      </c>
      <c r="AA1206" s="18" t="n">
        <f aca="false">ROUND((K1206-J1206)*1440,0)</f>
        <v>23</v>
      </c>
      <c r="AB1206" s="18" t="n">
        <f aca="false">ROUND((L1206-K1206)*1440,0)</f>
        <v>23</v>
      </c>
      <c r="AC1206" s="18" t="n">
        <f aca="false">ROUND((M1206-L1206)*1440,0)</f>
        <v>22</v>
      </c>
      <c r="AD1206" s="18" t="n">
        <f aca="false">IF(N1206="","",ROUND((N1206-M1206)*1440,0))</f>
        <v>151</v>
      </c>
      <c r="AE1206" s="18" t="n">
        <f aca="false">IF(O1206="","",ROUND((O1206-N1206)*1440,0))</f>
        <v>152</v>
      </c>
      <c r="AF1206" s="18" t="n">
        <f aca="false">IF(P1206="","",ROUND((P1206-O1206)*1440,0))</f>
        <v>30</v>
      </c>
      <c r="AG1206" s="18" t="n">
        <f aca="false">IF(Q1206="","",ROUND((Q1206-P1206)*1440,0))</f>
        <v>18</v>
      </c>
      <c r="AH1206" s="18" t="n">
        <f aca="false">IF(Q1206="","",ROUND((Q1206-H1206)*1440,0))</f>
        <v>465</v>
      </c>
      <c r="AI1206" s="19" t="n">
        <f aca="false">ROUND(IF(O1206="",Assumptions!$B$25-K1206,O1206-K1206)*24,1)</f>
        <v>5.8</v>
      </c>
      <c r="AJ1206" s="20" t="n">
        <f aca="false">ROUND(MAX(N(Y1206)/Assumptions!$C$5, N(Z1206)/Assumptions!$C$6, N(AA1206)/Assumptions!$C$7, N(AB1206)/Assumptions!$C$8, N(AC1206)/Assumptions!$C$9, N(AD1206)/Assumptions!$C$10, N(AE1206)/Assumptions!$C$11, N(AF1206)/Assumptions!$C$12, N(AG1206)/Assumptions!$C$13),3)</f>
        <v>5.033</v>
      </c>
      <c r="AK1206" s="0" t="str">
        <f aca="false">IF(OR(U1206="Pending",U1206="On Hold"),"Open GRN (awaiting)",IF(AJ1206&lt;=1,"Within SLA",IF(ROUND(N(Y1206)/Assumptions!$C$5,3)=AJ1206,"Gate Wait",IF(ROUND(N(Z1206)/Assumptions!$C$6,3)=AJ1206,"Dock Wait",IF(ROUND(N(AA1206)/Assumptions!$C$7,3)=AJ1206,"Unloading",IF(ROUND(N(AB1206)/Assumptions!$C$8,3)=AJ1206,"Unload-to-QC Wait",IF(ROUND(N(AC1206)/Assumptions!$C$9,3)=AJ1206,"QC",IF(ROUND(N(AD1206)/Assumptions!$C$10,3)=AJ1206,"QC-to-GRN Wait",IF(ROUND(N(AE1206)/Assumptions!$C$11,3)=AJ1206,"GRN Processing",IF(ROUND(N(AF1206)/Assumptions!$C$12,3)=AJ1206,"GRN-to-Putaway Wait",IF(ROUND(N(AG1206)/Assumptions!$C$13,3)=AJ1206,"Putaway","Within SLA")))))))))))</f>
        <v>QC-to-GRN Wait</v>
      </c>
    </row>
    <row r="1207" customFormat="false" ht="15" hidden="false" customHeight="false" outlineLevel="0" collapsed="false">
      <c r="A1207" s="0" t="s">
        <v>3643</v>
      </c>
      <c r="B1207" s="0" t="s">
        <v>3644</v>
      </c>
      <c r="C1207" s="0" t="s">
        <v>142</v>
      </c>
      <c r="D1207" s="0" t="s">
        <v>135</v>
      </c>
      <c r="E1207" s="0" t="s">
        <v>1163</v>
      </c>
      <c r="F1207" s="0" t="s">
        <v>137</v>
      </c>
      <c r="G1207" s="0" t="s">
        <v>138</v>
      </c>
      <c r="H1207" s="17" t="n">
        <v>46232.76875</v>
      </c>
      <c r="I1207" s="17" t="n">
        <v>46232.7715277778</v>
      </c>
      <c r="J1207" s="17" t="n">
        <v>46232.7763888889</v>
      </c>
      <c r="K1207" s="17" t="n">
        <v>46232.7979166667</v>
      </c>
      <c r="L1207" s="17" t="n">
        <v>46232.8152777778</v>
      </c>
      <c r="M1207" s="17" t="n">
        <v>46232.8291666667</v>
      </c>
      <c r="N1207" s="17" t="n">
        <v>46232.8625</v>
      </c>
      <c r="O1207" s="17" t="n">
        <v>46232.9131944445</v>
      </c>
      <c r="P1207" s="17" t="n">
        <v>46232.9201388889</v>
      </c>
      <c r="Q1207" s="17" t="n">
        <v>46232.93125</v>
      </c>
      <c r="R1207" s="0" t="n">
        <v>929</v>
      </c>
      <c r="S1207" s="0" t="n">
        <v>0</v>
      </c>
      <c r="T1207" s="0" t="n">
        <v>0</v>
      </c>
      <c r="U1207" s="18" t="s">
        <v>130</v>
      </c>
      <c r="V1207" s="18" t="s">
        <v>144</v>
      </c>
      <c r="W1207" s="0" t="str">
        <f aca="false">IF(AND(X1207&gt;=6,X1207&lt;14),"A",IF(AND(X1207&gt;=14,X1207&lt;22),"B","C"))</f>
        <v>B</v>
      </c>
      <c r="X1207" s="18" t="n">
        <f aca="false">HOUR(H1207)</f>
        <v>18</v>
      </c>
      <c r="Y1207" s="18" t="n">
        <f aca="false">ROUND((I1207-H1207)*1440,0)</f>
        <v>4</v>
      </c>
      <c r="Z1207" s="18" t="n">
        <f aca="false">ROUND((J1207-I1207)*1440,0)</f>
        <v>7</v>
      </c>
      <c r="AA1207" s="18" t="n">
        <f aca="false">ROUND((K1207-J1207)*1440,0)</f>
        <v>31</v>
      </c>
      <c r="AB1207" s="18" t="n">
        <f aca="false">ROUND((L1207-K1207)*1440,0)</f>
        <v>25</v>
      </c>
      <c r="AC1207" s="18" t="n">
        <f aca="false">ROUND((M1207-L1207)*1440,0)</f>
        <v>20</v>
      </c>
      <c r="AD1207" s="18" t="n">
        <f aca="false">IF(N1207="","",ROUND((N1207-M1207)*1440,0))</f>
        <v>48</v>
      </c>
      <c r="AE1207" s="18" t="n">
        <f aca="false">IF(O1207="","",ROUND((O1207-N1207)*1440,0))</f>
        <v>73</v>
      </c>
      <c r="AF1207" s="18" t="n">
        <f aca="false">IF(P1207="","",ROUND((P1207-O1207)*1440,0))</f>
        <v>10</v>
      </c>
      <c r="AG1207" s="18" t="n">
        <f aca="false">IF(Q1207="","",ROUND((Q1207-P1207)*1440,0))</f>
        <v>16</v>
      </c>
      <c r="AH1207" s="18" t="n">
        <f aca="false">IF(Q1207="","",ROUND((Q1207-H1207)*1440,0))</f>
        <v>234</v>
      </c>
      <c r="AI1207" s="19" t="n">
        <f aca="false">ROUND(IF(O1207="",Assumptions!$B$25-K1207,O1207-K1207)*24,1)</f>
        <v>2.8</v>
      </c>
      <c r="AJ1207" s="20" t="n">
        <f aca="false">ROUND(MAX(N(Y1207)/Assumptions!$C$5, N(Z1207)/Assumptions!$C$6, N(AA1207)/Assumptions!$C$7, N(AB1207)/Assumptions!$C$8, N(AC1207)/Assumptions!$C$9, N(AD1207)/Assumptions!$C$10, N(AE1207)/Assumptions!$C$11, N(AF1207)/Assumptions!$C$12, N(AG1207)/Assumptions!$C$13),3)</f>
        <v>1.667</v>
      </c>
      <c r="AK1207" s="0" t="str">
        <f aca="false">IF(OR(U1207="Pending",U1207="On Hold"),"Open GRN (awaiting)",IF(AJ1207&lt;=1,"Within SLA",IF(ROUND(N(Y1207)/Assumptions!$C$5,3)=AJ1207,"Gate Wait",IF(ROUND(N(Z1207)/Assumptions!$C$6,3)=AJ1207,"Dock Wait",IF(ROUND(N(AA1207)/Assumptions!$C$7,3)=AJ1207,"Unloading",IF(ROUND(N(AB1207)/Assumptions!$C$8,3)=AJ1207,"Unload-to-QC Wait",IF(ROUND(N(AC1207)/Assumptions!$C$9,3)=AJ1207,"QC",IF(ROUND(N(AD1207)/Assumptions!$C$10,3)=AJ1207,"QC-to-GRN Wait",IF(ROUND(N(AE1207)/Assumptions!$C$11,3)=AJ1207,"GRN Processing",IF(ROUND(N(AF1207)/Assumptions!$C$12,3)=AJ1207,"GRN-to-Putaway Wait",IF(ROUND(N(AG1207)/Assumptions!$C$13,3)=AJ1207,"Putaway","Within SLA")))))))))))</f>
        <v>Unload-to-QC Wait</v>
      </c>
    </row>
    <row r="1208" customFormat="false" ht="15" hidden="false" customHeight="false" outlineLevel="0" collapsed="false">
      <c r="A1208" s="0" t="s">
        <v>3645</v>
      </c>
      <c r="B1208" s="0" t="s">
        <v>3646</v>
      </c>
      <c r="C1208" s="0" t="s">
        <v>175</v>
      </c>
      <c r="D1208" s="0" t="s">
        <v>119</v>
      </c>
      <c r="E1208" s="0" t="s">
        <v>3647</v>
      </c>
      <c r="F1208" s="0" t="s">
        <v>177</v>
      </c>
      <c r="G1208" s="0" t="s">
        <v>122</v>
      </c>
      <c r="H1208" s="17" t="n">
        <v>46232.7854166667</v>
      </c>
      <c r="I1208" s="17" t="n">
        <v>46232.7979166667</v>
      </c>
      <c r="J1208" s="17" t="n">
        <v>46232.8041666667</v>
      </c>
      <c r="K1208" s="17" t="n">
        <v>46232.8402777778</v>
      </c>
      <c r="L1208" s="17" t="n">
        <v>46232.8430555556</v>
      </c>
      <c r="M1208" s="17" t="n">
        <v>46232.8597222222</v>
      </c>
      <c r="N1208" s="17" t="n">
        <v>46232.9201388889</v>
      </c>
      <c r="O1208" s="17" t="n">
        <v>46232.9486111111</v>
      </c>
      <c r="P1208" s="17" t="n">
        <v>46232.9555555556</v>
      </c>
      <c r="Q1208" s="17" t="n">
        <v>46232.98125</v>
      </c>
      <c r="R1208" s="0" t="n">
        <v>265</v>
      </c>
      <c r="S1208" s="0" t="n">
        <v>11</v>
      </c>
      <c r="T1208" s="0" t="n">
        <v>2</v>
      </c>
      <c r="U1208" s="18" t="s">
        <v>123</v>
      </c>
      <c r="V1208" s="18" t="s">
        <v>144</v>
      </c>
      <c r="W1208" s="0" t="str">
        <f aca="false">IF(AND(X1208&gt;=6,X1208&lt;14),"A",IF(AND(X1208&gt;=14,X1208&lt;22),"B","C"))</f>
        <v>B</v>
      </c>
      <c r="X1208" s="18" t="n">
        <f aca="false">HOUR(H1208)</f>
        <v>18</v>
      </c>
      <c r="Y1208" s="18" t="n">
        <f aca="false">ROUND((I1208-H1208)*1440,0)</f>
        <v>18</v>
      </c>
      <c r="Z1208" s="18" t="n">
        <f aca="false">ROUND((J1208-I1208)*1440,0)</f>
        <v>9</v>
      </c>
      <c r="AA1208" s="18" t="n">
        <f aca="false">ROUND((K1208-J1208)*1440,0)</f>
        <v>52</v>
      </c>
      <c r="AB1208" s="18" t="n">
        <f aca="false">ROUND((L1208-K1208)*1440,0)</f>
        <v>4</v>
      </c>
      <c r="AC1208" s="18" t="n">
        <f aca="false">ROUND((M1208-L1208)*1440,0)</f>
        <v>24</v>
      </c>
      <c r="AD1208" s="18" t="n">
        <f aca="false">IF(N1208="","",ROUND((N1208-M1208)*1440,0))</f>
        <v>87</v>
      </c>
      <c r="AE1208" s="18" t="n">
        <f aca="false">IF(O1208="","",ROUND((O1208-N1208)*1440,0))</f>
        <v>41</v>
      </c>
      <c r="AF1208" s="18" t="n">
        <f aca="false">IF(P1208="","",ROUND((P1208-O1208)*1440,0))</f>
        <v>10</v>
      </c>
      <c r="AG1208" s="18" t="n">
        <f aca="false">IF(Q1208="","",ROUND((Q1208-P1208)*1440,0))</f>
        <v>37</v>
      </c>
      <c r="AH1208" s="18" t="n">
        <f aca="false">IF(Q1208="","",ROUND((Q1208-H1208)*1440,0))</f>
        <v>282</v>
      </c>
      <c r="AI1208" s="19" t="n">
        <f aca="false">ROUND(IF(O1208="",Assumptions!$B$25-K1208,O1208-K1208)*24,1)</f>
        <v>2.6</v>
      </c>
      <c r="AJ1208" s="20" t="n">
        <f aca="false">ROUND(MAX(N(Y1208)/Assumptions!$C$5, N(Z1208)/Assumptions!$C$6, N(AA1208)/Assumptions!$C$7, N(AB1208)/Assumptions!$C$8, N(AC1208)/Assumptions!$C$9, N(AD1208)/Assumptions!$C$10, N(AE1208)/Assumptions!$C$11, N(AF1208)/Assumptions!$C$12, N(AG1208)/Assumptions!$C$13),3)</f>
        <v>2.9</v>
      </c>
      <c r="AK1208" s="0" t="str">
        <f aca="false">IF(OR(U1208="Pending",U1208="On Hold"),"Open GRN (awaiting)",IF(AJ1208&lt;=1,"Within SLA",IF(ROUND(N(Y1208)/Assumptions!$C$5,3)=AJ1208,"Gate Wait",IF(ROUND(N(Z1208)/Assumptions!$C$6,3)=AJ1208,"Dock Wait",IF(ROUND(N(AA1208)/Assumptions!$C$7,3)=AJ1208,"Unloading",IF(ROUND(N(AB1208)/Assumptions!$C$8,3)=AJ1208,"Unload-to-QC Wait",IF(ROUND(N(AC1208)/Assumptions!$C$9,3)=AJ1208,"QC",IF(ROUND(N(AD1208)/Assumptions!$C$10,3)=AJ1208,"QC-to-GRN Wait",IF(ROUND(N(AE1208)/Assumptions!$C$11,3)=AJ1208,"GRN Processing",IF(ROUND(N(AF1208)/Assumptions!$C$12,3)=AJ1208,"GRN-to-Putaway Wait",IF(ROUND(N(AG1208)/Assumptions!$C$13,3)=AJ1208,"Putaway","Within SLA")))))))))))</f>
        <v>QC-to-GRN Wait</v>
      </c>
    </row>
    <row r="1209" customFormat="false" ht="15" hidden="false" customHeight="false" outlineLevel="0" collapsed="false">
      <c r="A1209" s="0" t="s">
        <v>3648</v>
      </c>
      <c r="B1209" s="0" t="s">
        <v>3649</v>
      </c>
      <c r="C1209" s="0" t="s">
        <v>118</v>
      </c>
      <c r="D1209" s="0" t="s">
        <v>119</v>
      </c>
      <c r="E1209" s="0" t="s">
        <v>1654</v>
      </c>
      <c r="F1209" s="0" t="s">
        <v>121</v>
      </c>
      <c r="G1209" s="0" t="s">
        <v>122</v>
      </c>
      <c r="H1209" s="17" t="n">
        <v>46232.8229166667</v>
      </c>
      <c r="I1209" s="17" t="n">
        <v>46232.8298611111</v>
      </c>
      <c r="J1209" s="17" t="n">
        <v>46232.8340277778</v>
      </c>
      <c r="K1209" s="17" t="n">
        <v>46232.8465277778</v>
      </c>
      <c r="L1209" s="17" t="n">
        <v>46232.85</v>
      </c>
      <c r="M1209" s="17" t="n">
        <v>46232.8659722222</v>
      </c>
      <c r="N1209" s="17" t="n">
        <v>46232.9138888889</v>
      </c>
      <c r="O1209" s="17" t="n">
        <v>46232.9430555556</v>
      </c>
      <c r="P1209" s="17" t="n">
        <v>46232.9583333333</v>
      </c>
      <c r="Q1209" s="17" t="n">
        <v>46232.9680555556</v>
      </c>
      <c r="R1209" s="0" t="n">
        <v>93</v>
      </c>
      <c r="S1209" s="0" t="n">
        <v>0</v>
      </c>
      <c r="T1209" s="0" t="n">
        <v>0</v>
      </c>
      <c r="U1209" s="18" t="s">
        <v>130</v>
      </c>
      <c r="V1209" s="18" t="s">
        <v>156</v>
      </c>
      <c r="W1209" s="0" t="str">
        <f aca="false">IF(AND(X1209&gt;=6,X1209&lt;14),"A",IF(AND(X1209&gt;=14,X1209&lt;22),"B","C"))</f>
        <v>B</v>
      </c>
      <c r="X1209" s="18" t="n">
        <f aca="false">HOUR(H1209)</f>
        <v>19</v>
      </c>
      <c r="Y1209" s="18" t="n">
        <f aca="false">ROUND((I1209-H1209)*1440,0)</f>
        <v>10</v>
      </c>
      <c r="Z1209" s="18" t="n">
        <f aca="false">ROUND((J1209-I1209)*1440,0)</f>
        <v>6</v>
      </c>
      <c r="AA1209" s="18" t="n">
        <f aca="false">ROUND((K1209-J1209)*1440,0)</f>
        <v>18</v>
      </c>
      <c r="AB1209" s="18" t="n">
        <f aca="false">ROUND((L1209-K1209)*1440,0)</f>
        <v>5</v>
      </c>
      <c r="AC1209" s="18" t="n">
        <f aca="false">ROUND((M1209-L1209)*1440,0)</f>
        <v>23</v>
      </c>
      <c r="AD1209" s="18" t="n">
        <f aca="false">IF(N1209="","",ROUND((N1209-M1209)*1440,0))</f>
        <v>69</v>
      </c>
      <c r="AE1209" s="18" t="n">
        <f aca="false">IF(O1209="","",ROUND((O1209-N1209)*1440,0))</f>
        <v>42</v>
      </c>
      <c r="AF1209" s="18" t="n">
        <f aca="false">IF(P1209="","",ROUND((P1209-O1209)*1440,0))</f>
        <v>22</v>
      </c>
      <c r="AG1209" s="18" t="n">
        <f aca="false">IF(Q1209="","",ROUND((Q1209-P1209)*1440,0))</f>
        <v>14</v>
      </c>
      <c r="AH1209" s="18" t="n">
        <f aca="false">IF(Q1209="","",ROUND((Q1209-H1209)*1440,0))</f>
        <v>209</v>
      </c>
      <c r="AI1209" s="19" t="n">
        <f aca="false">ROUND(IF(O1209="",Assumptions!$B$25-K1209,O1209-K1209)*24,1)</f>
        <v>2.3</v>
      </c>
      <c r="AJ1209" s="20" t="n">
        <f aca="false">ROUND(MAX(N(Y1209)/Assumptions!$C$5, N(Z1209)/Assumptions!$C$6, N(AA1209)/Assumptions!$C$7, N(AB1209)/Assumptions!$C$8, N(AC1209)/Assumptions!$C$9, N(AD1209)/Assumptions!$C$10, N(AE1209)/Assumptions!$C$11, N(AF1209)/Assumptions!$C$12, N(AG1209)/Assumptions!$C$13),3)</f>
        <v>2.3</v>
      </c>
      <c r="AK1209" s="0" t="str">
        <f aca="false">IF(OR(U1209="Pending",U1209="On Hold"),"Open GRN (awaiting)",IF(AJ1209&lt;=1,"Within SLA",IF(ROUND(N(Y1209)/Assumptions!$C$5,3)=AJ1209,"Gate Wait",IF(ROUND(N(Z1209)/Assumptions!$C$6,3)=AJ1209,"Dock Wait",IF(ROUND(N(AA1209)/Assumptions!$C$7,3)=AJ1209,"Unloading",IF(ROUND(N(AB1209)/Assumptions!$C$8,3)=AJ1209,"Unload-to-QC Wait",IF(ROUND(N(AC1209)/Assumptions!$C$9,3)=AJ1209,"QC",IF(ROUND(N(AD1209)/Assumptions!$C$10,3)=AJ1209,"QC-to-GRN Wait",IF(ROUND(N(AE1209)/Assumptions!$C$11,3)=AJ1209,"GRN Processing",IF(ROUND(N(AF1209)/Assumptions!$C$12,3)=AJ1209,"GRN-to-Putaway Wait",IF(ROUND(N(AG1209)/Assumptions!$C$13,3)=AJ1209,"Putaway","Within SLA")))))))))))</f>
        <v>QC-to-GRN Wait</v>
      </c>
    </row>
    <row r="1210" customFormat="false" ht="15" hidden="false" customHeight="false" outlineLevel="0" collapsed="false">
      <c r="A1210" s="0" t="s">
        <v>3650</v>
      </c>
      <c r="B1210" s="0" t="s">
        <v>3651</v>
      </c>
      <c r="C1210" s="0" t="s">
        <v>184</v>
      </c>
      <c r="D1210" s="0" t="s">
        <v>119</v>
      </c>
      <c r="E1210" s="0" t="s">
        <v>3652</v>
      </c>
      <c r="F1210" s="0" t="s">
        <v>177</v>
      </c>
      <c r="G1210" s="0" t="s">
        <v>122</v>
      </c>
      <c r="H1210" s="17" t="n">
        <v>46232.8513888889</v>
      </c>
      <c r="I1210" s="17" t="n">
        <v>46232.89375</v>
      </c>
      <c r="J1210" s="17" t="n">
        <v>46232.8972222222</v>
      </c>
      <c r="K1210" s="17" t="n">
        <v>46232.9756944445</v>
      </c>
      <c r="L1210" s="17" t="n">
        <v>46232.9861111111</v>
      </c>
      <c r="M1210" s="17" t="n">
        <v>46233.0027777778</v>
      </c>
      <c r="N1210" s="17" t="n">
        <v>46233.0145833333</v>
      </c>
      <c r="O1210" s="17" t="n">
        <v>46233.0388888889</v>
      </c>
      <c r="P1210" s="17" t="n">
        <v>46233.0423611111</v>
      </c>
      <c r="Q1210" s="17" t="n">
        <v>46233.0576388889</v>
      </c>
      <c r="R1210" s="0" t="n">
        <v>794</v>
      </c>
      <c r="S1210" s="0" t="n">
        <v>0</v>
      </c>
      <c r="T1210" s="0" t="n">
        <v>0</v>
      </c>
      <c r="U1210" s="18" t="s">
        <v>130</v>
      </c>
      <c r="V1210" s="18" t="s">
        <v>139</v>
      </c>
      <c r="W1210" s="0" t="str">
        <f aca="false">IF(AND(X1210&gt;=6,X1210&lt;14),"A",IF(AND(X1210&gt;=14,X1210&lt;22),"B","C"))</f>
        <v>B</v>
      </c>
      <c r="X1210" s="18" t="n">
        <f aca="false">HOUR(H1210)</f>
        <v>20</v>
      </c>
      <c r="Y1210" s="18" t="n">
        <f aca="false">ROUND((I1210-H1210)*1440,0)</f>
        <v>61</v>
      </c>
      <c r="Z1210" s="18" t="n">
        <f aca="false">ROUND((J1210-I1210)*1440,0)</f>
        <v>5</v>
      </c>
      <c r="AA1210" s="18" t="n">
        <f aca="false">ROUND((K1210-J1210)*1440,0)</f>
        <v>113</v>
      </c>
      <c r="AB1210" s="18" t="n">
        <f aca="false">ROUND((L1210-K1210)*1440,0)</f>
        <v>15</v>
      </c>
      <c r="AC1210" s="18" t="n">
        <f aca="false">ROUND((M1210-L1210)*1440,0)</f>
        <v>24</v>
      </c>
      <c r="AD1210" s="18" t="n">
        <f aca="false">IF(N1210="","",ROUND((N1210-M1210)*1440,0))</f>
        <v>17</v>
      </c>
      <c r="AE1210" s="18" t="n">
        <f aca="false">IF(O1210="","",ROUND((O1210-N1210)*1440,0))</f>
        <v>35</v>
      </c>
      <c r="AF1210" s="18" t="n">
        <f aca="false">IF(P1210="","",ROUND((P1210-O1210)*1440,0))</f>
        <v>5</v>
      </c>
      <c r="AG1210" s="18" t="n">
        <f aca="false">IF(Q1210="","",ROUND((Q1210-P1210)*1440,0))</f>
        <v>22</v>
      </c>
      <c r="AH1210" s="18" t="n">
        <f aca="false">IF(Q1210="","",ROUND((Q1210-H1210)*1440,0))</f>
        <v>297</v>
      </c>
      <c r="AI1210" s="19" t="n">
        <f aca="false">ROUND(IF(O1210="",Assumptions!$B$25-K1210,O1210-K1210)*24,1)</f>
        <v>1.5</v>
      </c>
      <c r="AJ1210" s="20" t="n">
        <f aca="false">ROUND(MAX(N(Y1210)/Assumptions!$C$5, N(Z1210)/Assumptions!$C$6, N(AA1210)/Assumptions!$C$7, N(AB1210)/Assumptions!$C$8, N(AC1210)/Assumptions!$C$9, N(AD1210)/Assumptions!$C$10, N(AE1210)/Assumptions!$C$11, N(AF1210)/Assumptions!$C$12, N(AG1210)/Assumptions!$C$13),3)</f>
        <v>2.033</v>
      </c>
      <c r="AK1210" s="0" t="str">
        <f aca="false">IF(OR(U1210="Pending",U1210="On Hold"),"Open GRN (awaiting)",IF(AJ1210&lt;=1,"Within SLA",IF(ROUND(N(Y1210)/Assumptions!$C$5,3)=AJ1210,"Gate Wait",IF(ROUND(N(Z1210)/Assumptions!$C$6,3)=AJ1210,"Dock Wait",IF(ROUND(N(AA1210)/Assumptions!$C$7,3)=AJ1210,"Unloading",IF(ROUND(N(AB1210)/Assumptions!$C$8,3)=AJ1210,"Unload-to-QC Wait",IF(ROUND(N(AC1210)/Assumptions!$C$9,3)=AJ1210,"QC",IF(ROUND(N(AD1210)/Assumptions!$C$10,3)=AJ1210,"QC-to-GRN Wait",IF(ROUND(N(AE1210)/Assumptions!$C$11,3)=AJ1210,"GRN Processing",IF(ROUND(N(AF1210)/Assumptions!$C$12,3)=AJ1210,"GRN-to-Putaway Wait",IF(ROUND(N(AG1210)/Assumptions!$C$13,3)=AJ1210,"Putaway","Within SLA")))))))))))</f>
        <v>Gate Wait</v>
      </c>
    </row>
    <row r="1211" customFormat="false" ht="15" hidden="false" customHeight="false" outlineLevel="0" collapsed="false">
      <c r="A1211" s="0" t="s">
        <v>3653</v>
      </c>
      <c r="B1211" s="0" t="s">
        <v>3654</v>
      </c>
      <c r="C1211" s="0" t="s">
        <v>126</v>
      </c>
      <c r="D1211" s="0" t="s">
        <v>135</v>
      </c>
      <c r="E1211" s="0" t="s">
        <v>3655</v>
      </c>
      <c r="F1211" s="0" t="s">
        <v>128</v>
      </c>
      <c r="G1211" s="0" t="s">
        <v>178</v>
      </c>
      <c r="H1211" s="17" t="n">
        <v>46232.8597222222</v>
      </c>
      <c r="I1211" s="17" t="n">
        <v>46232.8638888889</v>
      </c>
      <c r="J1211" s="17" t="n">
        <v>46232.8666666667</v>
      </c>
      <c r="K1211" s="17" t="n">
        <v>46232.8958333333</v>
      </c>
      <c r="L1211" s="17" t="n">
        <v>46232.9236111111</v>
      </c>
      <c r="M1211" s="17" t="n">
        <v>46232.9513888889</v>
      </c>
      <c r="N1211" s="17" t="n">
        <v>46232.9625</v>
      </c>
      <c r="O1211" s="17" t="n">
        <v>46233.0291666667</v>
      </c>
      <c r="P1211" s="17" t="n">
        <v>46233.0361111111</v>
      </c>
      <c r="Q1211" s="17" t="n">
        <v>46233.0541666667</v>
      </c>
      <c r="R1211" s="0" t="n">
        <v>613</v>
      </c>
      <c r="S1211" s="0" t="n">
        <v>0</v>
      </c>
      <c r="T1211" s="0" t="n">
        <v>0</v>
      </c>
      <c r="U1211" s="18" t="s">
        <v>130</v>
      </c>
      <c r="V1211" s="18" t="s">
        <v>139</v>
      </c>
      <c r="W1211" s="0" t="str">
        <f aca="false">IF(AND(X1211&gt;=6,X1211&lt;14),"A",IF(AND(X1211&gt;=14,X1211&lt;22),"B","C"))</f>
        <v>B</v>
      </c>
      <c r="X1211" s="18" t="n">
        <f aca="false">HOUR(H1211)</f>
        <v>20</v>
      </c>
      <c r="Y1211" s="18" t="n">
        <f aca="false">ROUND((I1211-H1211)*1440,0)</f>
        <v>6</v>
      </c>
      <c r="Z1211" s="18" t="n">
        <f aca="false">ROUND((J1211-I1211)*1440,0)</f>
        <v>4</v>
      </c>
      <c r="AA1211" s="18" t="n">
        <f aca="false">ROUND((K1211-J1211)*1440,0)</f>
        <v>42</v>
      </c>
      <c r="AB1211" s="18" t="n">
        <f aca="false">ROUND((L1211-K1211)*1440,0)</f>
        <v>40</v>
      </c>
      <c r="AC1211" s="18" t="n">
        <f aca="false">ROUND((M1211-L1211)*1440,0)</f>
        <v>40</v>
      </c>
      <c r="AD1211" s="18" t="n">
        <f aca="false">IF(N1211="","",ROUND((N1211-M1211)*1440,0))</f>
        <v>16</v>
      </c>
      <c r="AE1211" s="18" t="n">
        <f aca="false">IF(O1211="","",ROUND((O1211-N1211)*1440,0))</f>
        <v>96</v>
      </c>
      <c r="AF1211" s="18" t="n">
        <f aca="false">IF(P1211="","",ROUND((P1211-O1211)*1440,0))</f>
        <v>10</v>
      </c>
      <c r="AG1211" s="18" t="n">
        <f aca="false">IF(Q1211="","",ROUND((Q1211-P1211)*1440,0))</f>
        <v>26</v>
      </c>
      <c r="AH1211" s="18" t="n">
        <f aca="false">IF(Q1211="","",ROUND((Q1211-H1211)*1440,0))</f>
        <v>280</v>
      </c>
      <c r="AI1211" s="19" t="n">
        <f aca="false">ROUND(IF(O1211="",Assumptions!$B$25-K1211,O1211-K1211)*24,1)</f>
        <v>3.2</v>
      </c>
      <c r="AJ1211" s="20" t="n">
        <f aca="false">ROUND(MAX(N(Y1211)/Assumptions!$C$5, N(Z1211)/Assumptions!$C$6, N(AA1211)/Assumptions!$C$7, N(AB1211)/Assumptions!$C$8, N(AC1211)/Assumptions!$C$9, N(AD1211)/Assumptions!$C$10, N(AE1211)/Assumptions!$C$11, N(AF1211)/Assumptions!$C$12, N(AG1211)/Assumptions!$C$13),3)</f>
        <v>2.667</v>
      </c>
      <c r="AK1211" s="0" t="str">
        <f aca="false">IF(OR(U1211="Pending",U1211="On Hold"),"Open GRN (awaiting)",IF(AJ1211&lt;=1,"Within SLA",IF(ROUND(N(Y1211)/Assumptions!$C$5,3)=AJ1211,"Gate Wait",IF(ROUND(N(Z1211)/Assumptions!$C$6,3)=AJ1211,"Dock Wait",IF(ROUND(N(AA1211)/Assumptions!$C$7,3)=AJ1211,"Unloading",IF(ROUND(N(AB1211)/Assumptions!$C$8,3)=AJ1211,"Unload-to-QC Wait",IF(ROUND(N(AC1211)/Assumptions!$C$9,3)=AJ1211,"QC",IF(ROUND(N(AD1211)/Assumptions!$C$10,3)=AJ1211,"QC-to-GRN Wait",IF(ROUND(N(AE1211)/Assumptions!$C$11,3)=AJ1211,"GRN Processing",IF(ROUND(N(AF1211)/Assumptions!$C$12,3)=AJ1211,"GRN-to-Putaway Wait",IF(ROUND(N(AG1211)/Assumptions!$C$13,3)=AJ1211,"Putaway","Within SLA")))))))))))</f>
        <v>Unload-to-QC Wait</v>
      </c>
    </row>
    <row r="1212" customFormat="false" ht="15" hidden="false" customHeight="false" outlineLevel="0" collapsed="false">
      <c r="A1212" s="0" t="s">
        <v>3656</v>
      </c>
      <c r="B1212" s="0" t="s">
        <v>3657</v>
      </c>
      <c r="C1212" s="0" t="s">
        <v>218</v>
      </c>
      <c r="D1212" s="0" t="s">
        <v>147</v>
      </c>
      <c r="E1212" s="0" t="s">
        <v>3658</v>
      </c>
      <c r="F1212" s="0" t="s">
        <v>137</v>
      </c>
      <c r="G1212" s="0" t="s">
        <v>150</v>
      </c>
      <c r="H1212" s="17" t="n">
        <v>46232.9520833333</v>
      </c>
      <c r="I1212" s="17" t="n">
        <v>46232.95625</v>
      </c>
      <c r="J1212" s="17" t="n">
        <v>46232.9590277778</v>
      </c>
      <c r="K1212" s="17" t="n">
        <v>46233.0319444445</v>
      </c>
      <c r="L1212" s="17" t="n">
        <v>46233.0618055556</v>
      </c>
      <c r="M1212" s="17" t="n">
        <v>46233.0944444445</v>
      </c>
      <c r="N1212" s="17" t="n">
        <v>46233.1416666667</v>
      </c>
      <c r="O1212" s="17" t="n">
        <v>46233.1590277778</v>
      </c>
      <c r="P1212" s="17" t="n">
        <v>46233.1680555556</v>
      </c>
      <c r="Q1212" s="17" t="n">
        <v>46233.1944444445</v>
      </c>
      <c r="R1212" s="0" t="n">
        <v>3000</v>
      </c>
      <c r="S1212" s="0" t="n">
        <v>0</v>
      </c>
      <c r="T1212" s="0" t="n">
        <v>0</v>
      </c>
      <c r="U1212" s="18" t="s">
        <v>130</v>
      </c>
      <c r="V1212" s="18" t="s">
        <v>139</v>
      </c>
      <c r="W1212" s="0" t="str">
        <f aca="false">IF(AND(X1212&gt;=6,X1212&lt;14),"A",IF(AND(X1212&gt;=14,X1212&lt;22),"B","C"))</f>
        <v>C</v>
      </c>
      <c r="X1212" s="18" t="n">
        <f aca="false">HOUR(H1212)</f>
        <v>22</v>
      </c>
      <c r="Y1212" s="18" t="n">
        <f aca="false">ROUND((I1212-H1212)*1440,0)</f>
        <v>6</v>
      </c>
      <c r="Z1212" s="18" t="n">
        <f aca="false">ROUND((J1212-I1212)*1440,0)</f>
        <v>4</v>
      </c>
      <c r="AA1212" s="18" t="n">
        <f aca="false">ROUND((K1212-J1212)*1440,0)</f>
        <v>105</v>
      </c>
      <c r="AB1212" s="18" t="n">
        <f aca="false">ROUND((L1212-K1212)*1440,0)</f>
        <v>43</v>
      </c>
      <c r="AC1212" s="18" t="n">
        <f aca="false">ROUND((M1212-L1212)*1440,0)</f>
        <v>47</v>
      </c>
      <c r="AD1212" s="18" t="n">
        <f aca="false">IF(N1212="","",ROUND((N1212-M1212)*1440,0))</f>
        <v>68</v>
      </c>
      <c r="AE1212" s="18" t="n">
        <f aca="false">IF(O1212="","",ROUND((O1212-N1212)*1440,0))</f>
        <v>25</v>
      </c>
      <c r="AF1212" s="18" t="n">
        <f aca="false">IF(P1212="","",ROUND((P1212-O1212)*1440,0))</f>
        <v>13</v>
      </c>
      <c r="AG1212" s="18" t="n">
        <f aca="false">IF(Q1212="","",ROUND((Q1212-P1212)*1440,0))</f>
        <v>38</v>
      </c>
      <c r="AH1212" s="18" t="n">
        <f aca="false">IF(Q1212="","",ROUND((Q1212-H1212)*1440,0))</f>
        <v>349</v>
      </c>
      <c r="AI1212" s="19" t="n">
        <f aca="false">ROUND(IF(O1212="",Assumptions!$B$25-K1212,O1212-K1212)*24,1)</f>
        <v>3.1</v>
      </c>
      <c r="AJ1212" s="20" t="n">
        <f aca="false">ROUND(MAX(N(Y1212)/Assumptions!$C$5, N(Z1212)/Assumptions!$C$6, N(AA1212)/Assumptions!$C$7, N(AB1212)/Assumptions!$C$8, N(AC1212)/Assumptions!$C$9, N(AD1212)/Assumptions!$C$10, N(AE1212)/Assumptions!$C$11, N(AF1212)/Assumptions!$C$12, N(AG1212)/Assumptions!$C$13),3)</f>
        <v>2.867</v>
      </c>
      <c r="AK1212" s="0" t="str">
        <f aca="false">IF(OR(U1212="Pending",U1212="On Hold"),"Open GRN (awaiting)",IF(AJ1212&lt;=1,"Within SLA",IF(ROUND(N(Y1212)/Assumptions!$C$5,3)=AJ1212,"Gate Wait",IF(ROUND(N(Z1212)/Assumptions!$C$6,3)=AJ1212,"Dock Wait",IF(ROUND(N(AA1212)/Assumptions!$C$7,3)=AJ1212,"Unloading",IF(ROUND(N(AB1212)/Assumptions!$C$8,3)=AJ1212,"Unload-to-QC Wait",IF(ROUND(N(AC1212)/Assumptions!$C$9,3)=AJ1212,"QC",IF(ROUND(N(AD1212)/Assumptions!$C$10,3)=AJ1212,"QC-to-GRN Wait",IF(ROUND(N(AE1212)/Assumptions!$C$11,3)=AJ1212,"GRN Processing",IF(ROUND(N(AF1212)/Assumptions!$C$12,3)=AJ1212,"GRN-to-Putaway Wait",IF(ROUND(N(AG1212)/Assumptions!$C$13,3)=AJ1212,"Putaway","Within SLA")))))))))))</f>
        <v>Unload-to-QC Wait</v>
      </c>
    </row>
    <row r="1213" customFormat="false" ht="15" hidden="false" customHeight="false" outlineLevel="0" collapsed="false">
      <c r="A1213" s="0" t="s">
        <v>3659</v>
      </c>
      <c r="B1213" s="0" t="s">
        <v>3660</v>
      </c>
      <c r="C1213" s="0" t="s">
        <v>184</v>
      </c>
      <c r="D1213" s="0" t="s">
        <v>119</v>
      </c>
      <c r="E1213" s="0" t="s">
        <v>2331</v>
      </c>
      <c r="F1213" s="0" t="s">
        <v>177</v>
      </c>
      <c r="G1213" s="0" t="s">
        <v>122</v>
      </c>
      <c r="H1213" s="17" t="n">
        <v>46233.1451388889</v>
      </c>
      <c r="I1213" s="17" t="n">
        <v>46233.2083333333</v>
      </c>
      <c r="J1213" s="17" t="n">
        <v>46233.2097222222</v>
      </c>
      <c r="K1213" s="17" t="n">
        <v>46233.24375</v>
      </c>
      <c r="L1213" s="17" t="n">
        <v>46233.2493055556</v>
      </c>
      <c r="M1213" s="17" t="n">
        <v>46233.2673611111</v>
      </c>
      <c r="N1213" s="17" t="n">
        <v>46233.2951388889</v>
      </c>
      <c r="O1213" s="17" t="n">
        <v>46233.3583333333</v>
      </c>
      <c r="P1213" s="17" t="n">
        <v>46233.36875</v>
      </c>
      <c r="Q1213" s="17" t="n">
        <v>46233.38125</v>
      </c>
      <c r="R1213" s="0" t="n">
        <v>942</v>
      </c>
      <c r="S1213" s="0" t="n">
        <v>0</v>
      </c>
      <c r="T1213" s="0" t="n">
        <v>0</v>
      </c>
      <c r="U1213" s="18" t="s">
        <v>130</v>
      </c>
      <c r="V1213" s="18" t="s">
        <v>82</v>
      </c>
      <c r="W1213" s="0" t="str">
        <f aca="false">IF(AND(X1213&gt;=6,X1213&lt;14),"A",IF(AND(X1213&gt;=14,X1213&lt;22),"B","C"))</f>
        <v>C</v>
      </c>
      <c r="X1213" s="18" t="n">
        <f aca="false">HOUR(H1213)</f>
        <v>3</v>
      </c>
      <c r="Y1213" s="18" t="n">
        <f aca="false">ROUND((I1213-H1213)*1440,0)</f>
        <v>91</v>
      </c>
      <c r="Z1213" s="18" t="n">
        <f aca="false">ROUND((J1213-I1213)*1440,0)</f>
        <v>2</v>
      </c>
      <c r="AA1213" s="18" t="n">
        <f aca="false">ROUND((K1213-J1213)*1440,0)</f>
        <v>49</v>
      </c>
      <c r="AB1213" s="18" t="n">
        <f aca="false">ROUND((L1213-K1213)*1440,0)</f>
        <v>8</v>
      </c>
      <c r="AC1213" s="18" t="n">
        <f aca="false">ROUND((M1213-L1213)*1440,0)</f>
        <v>26</v>
      </c>
      <c r="AD1213" s="18" t="n">
        <f aca="false">IF(N1213="","",ROUND((N1213-M1213)*1440,0))</f>
        <v>40</v>
      </c>
      <c r="AE1213" s="18" t="n">
        <f aca="false">IF(O1213="","",ROUND((O1213-N1213)*1440,0))</f>
        <v>91</v>
      </c>
      <c r="AF1213" s="18" t="n">
        <f aca="false">IF(P1213="","",ROUND((P1213-O1213)*1440,0))</f>
        <v>15</v>
      </c>
      <c r="AG1213" s="18" t="n">
        <f aca="false">IF(Q1213="","",ROUND((Q1213-P1213)*1440,0))</f>
        <v>18</v>
      </c>
      <c r="AH1213" s="18" t="n">
        <f aca="false">IF(Q1213="","",ROUND((Q1213-H1213)*1440,0))</f>
        <v>340</v>
      </c>
      <c r="AI1213" s="19" t="n">
        <f aca="false">ROUND(IF(O1213="",Assumptions!$B$25-K1213,O1213-K1213)*24,1)</f>
        <v>2.8</v>
      </c>
      <c r="AJ1213" s="20" t="n">
        <f aca="false">ROUND(MAX(N(Y1213)/Assumptions!$C$5, N(Z1213)/Assumptions!$C$6, N(AA1213)/Assumptions!$C$7, N(AB1213)/Assumptions!$C$8, N(AC1213)/Assumptions!$C$9, N(AD1213)/Assumptions!$C$10, N(AE1213)/Assumptions!$C$11, N(AF1213)/Assumptions!$C$12, N(AG1213)/Assumptions!$C$13),3)</f>
        <v>3.033</v>
      </c>
      <c r="AK1213" s="0" t="str">
        <f aca="false">IF(OR(U1213="Pending",U1213="On Hold"),"Open GRN (awaiting)",IF(AJ1213&lt;=1,"Within SLA",IF(ROUND(N(Y1213)/Assumptions!$C$5,3)=AJ1213,"Gate Wait",IF(ROUND(N(Z1213)/Assumptions!$C$6,3)=AJ1213,"Dock Wait",IF(ROUND(N(AA1213)/Assumptions!$C$7,3)=AJ1213,"Unloading",IF(ROUND(N(AB1213)/Assumptions!$C$8,3)=AJ1213,"Unload-to-QC Wait",IF(ROUND(N(AC1213)/Assumptions!$C$9,3)=AJ1213,"QC",IF(ROUND(N(AD1213)/Assumptions!$C$10,3)=AJ1213,"QC-to-GRN Wait",IF(ROUND(N(AE1213)/Assumptions!$C$11,3)=AJ1213,"GRN Processing",IF(ROUND(N(AF1213)/Assumptions!$C$12,3)=AJ1213,"GRN-to-Putaway Wait",IF(ROUND(N(AG1213)/Assumptions!$C$13,3)=AJ1213,"Putaway","Within SLA")))))))))))</f>
        <v>Gate Wait</v>
      </c>
    </row>
    <row r="1214" customFormat="false" ht="15" hidden="false" customHeight="false" outlineLevel="0" collapsed="false">
      <c r="A1214" s="0" t="s">
        <v>3661</v>
      </c>
      <c r="B1214" s="0" t="s">
        <v>3662</v>
      </c>
      <c r="C1214" s="0" t="s">
        <v>218</v>
      </c>
      <c r="D1214" s="0" t="s">
        <v>119</v>
      </c>
      <c r="E1214" s="0" t="s">
        <v>3663</v>
      </c>
      <c r="F1214" s="0" t="s">
        <v>137</v>
      </c>
      <c r="G1214" s="0" t="s">
        <v>122</v>
      </c>
      <c r="H1214" s="17" t="n">
        <v>46233.1645833333</v>
      </c>
      <c r="I1214" s="17" t="n">
        <v>46233.1708333333</v>
      </c>
      <c r="J1214" s="17" t="n">
        <v>46233.1722222222</v>
      </c>
      <c r="K1214" s="17" t="n">
        <v>46233.1916666667</v>
      </c>
      <c r="L1214" s="17" t="n">
        <v>46233.2</v>
      </c>
      <c r="M1214" s="17" t="n">
        <v>46233.2361111111</v>
      </c>
      <c r="N1214" s="17" t="n">
        <v>46233.2875</v>
      </c>
      <c r="O1214" s="17" t="n">
        <v>46233.3361111111</v>
      </c>
      <c r="P1214" s="17" t="n">
        <v>46233.35</v>
      </c>
      <c r="Q1214" s="17" t="n">
        <v>46233.3645833333</v>
      </c>
      <c r="R1214" s="0" t="n">
        <v>40</v>
      </c>
      <c r="S1214" s="0" t="n">
        <v>0</v>
      </c>
      <c r="T1214" s="0" t="n">
        <v>0</v>
      </c>
      <c r="U1214" s="18" t="s">
        <v>130</v>
      </c>
      <c r="V1214" s="18" t="s">
        <v>144</v>
      </c>
      <c r="W1214" s="0" t="str">
        <f aca="false">IF(AND(X1214&gt;=6,X1214&lt;14),"A",IF(AND(X1214&gt;=14,X1214&lt;22),"B","C"))</f>
        <v>C</v>
      </c>
      <c r="X1214" s="18" t="n">
        <f aca="false">HOUR(H1214)</f>
        <v>3</v>
      </c>
      <c r="Y1214" s="18" t="n">
        <f aca="false">ROUND((I1214-H1214)*1440,0)</f>
        <v>9</v>
      </c>
      <c r="Z1214" s="18" t="n">
        <f aca="false">ROUND((J1214-I1214)*1440,0)</f>
        <v>2</v>
      </c>
      <c r="AA1214" s="18" t="n">
        <f aca="false">ROUND((K1214-J1214)*1440,0)</f>
        <v>28</v>
      </c>
      <c r="AB1214" s="18" t="n">
        <f aca="false">ROUND((L1214-K1214)*1440,0)</f>
        <v>12</v>
      </c>
      <c r="AC1214" s="18" t="n">
        <f aca="false">ROUND((M1214-L1214)*1440,0)</f>
        <v>52</v>
      </c>
      <c r="AD1214" s="18" t="n">
        <f aca="false">IF(N1214="","",ROUND((N1214-M1214)*1440,0))</f>
        <v>74</v>
      </c>
      <c r="AE1214" s="18" t="n">
        <f aca="false">IF(O1214="","",ROUND((O1214-N1214)*1440,0))</f>
        <v>70</v>
      </c>
      <c r="AF1214" s="18" t="n">
        <f aca="false">IF(P1214="","",ROUND((P1214-O1214)*1440,0))</f>
        <v>20</v>
      </c>
      <c r="AG1214" s="18" t="n">
        <f aca="false">IF(Q1214="","",ROUND((Q1214-P1214)*1440,0))</f>
        <v>21</v>
      </c>
      <c r="AH1214" s="18" t="n">
        <f aca="false">IF(Q1214="","",ROUND((Q1214-H1214)*1440,0))</f>
        <v>288</v>
      </c>
      <c r="AI1214" s="19" t="n">
        <f aca="false">ROUND(IF(O1214="",Assumptions!$B$25-K1214,O1214-K1214)*24,1)</f>
        <v>3.5</v>
      </c>
      <c r="AJ1214" s="20" t="n">
        <f aca="false">ROUND(MAX(N(Y1214)/Assumptions!$C$5, N(Z1214)/Assumptions!$C$6, N(AA1214)/Assumptions!$C$7, N(AB1214)/Assumptions!$C$8, N(AC1214)/Assumptions!$C$9, N(AD1214)/Assumptions!$C$10, N(AE1214)/Assumptions!$C$11, N(AF1214)/Assumptions!$C$12, N(AG1214)/Assumptions!$C$13),3)</f>
        <v>2.467</v>
      </c>
      <c r="AK1214" s="0" t="str">
        <f aca="false">IF(OR(U1214="Pending",U1214="On Hold"),"Open GRN (awaiting)",IF(AJ1214&lt;=1,"Within SLA",IF(ROUND(N(Y1214)/Assumptions!$C$5,3)=AJ1214,"Gate Wait",IF(ROUND(N(Z1214)/Assumptions!$C$6,3)=AJ1214,"Dock Wait",IF(ROUND(N(AA1214)/Assumptions!$C$7,3)=AJ1214,"Unloading",IF(ROUND(N(AB1214)/Assumptions!$C$8,3)=AJ1214,"Unload-to-QC Wait",IF(ROUND(N(AC1214)/Assumptions!$C$9,3)=AJ1214,"QC",IF(ROUND(N(AD1214)/Assumptions!$C$10,3)=AJ1214,"QC-to-GRN Wait",IF(ROUND(N(AE1214)/Assumptions!$C$11,3)=AJ1214,"GRN Processing",IF(ROUND(N(AF1214)/Assumptions!$C$12,3)=AJ1214,"GRN-to-Putaway Wait",IF(ROUND(N(AG1214)/Assumptions!$C$13,3)=AJ1214,"Putaway","Within SLA")))))))))))</f>
        <v>QC-to-GRN Wait</v>
      </c>
    </row>
    <row r="1215" customFormat="false" ht="15" hidden="false" customHeight="false" outlineLevel="0" collapsed="false">
      <c r="A1215" s="0" t="s">
        <v>3664</v>
      </c>
      <c r="B1215" s="0" t="s">
        <v>3665</v>
      </c>
      <c r="C1215" s="0" t="s">
        <v>218</v>
      </c>
      <c r="D1215" s="0" t="s">
        <v>147</v>
      </c>
      <c r="E1215" s="0" t="s">
        <v>3666</v>
      </c>
      <c r="F1215" s="0" t="s">
        <v>137</v>
      </c>
      <c r="G1215" s="0" t="s">
        <v>167</v>
      </c>
      <c r="H1215" s="17" t="n">
        <v>46233.2625</v>
      </c>
      <c r="I1215" s="17" t="n">
        <v>46233.2756944444</v>
      </c>
      <c r="J1215" s="17" t="n">
        <v>46233.2861111111</v>
      </c>
      <c r="K1215" s="17" t="n">
        <v>46233.3027777778</v>
      </c>
      <c r="L1215" s="17" t="n">
        <v>46233.3131944445</v>
      </c>
      <c r="M1215" s="17" t="n">
        <v>46233.3298611111</v>
      </c>
      <c r="N1215" s="17" t="n">
        <v>46233.3395833333</v>
      </c>
      <c r="O1215" s="17" t="n">
        <v>46233.38125</v>
      </c>
      <c r="P1215" s="17" t="n">
        <v>46233.3958333333</v>
      </c>
      <c r="Q1215" s="17" t="n">
        <v>46233.4069444445</v>
      </c>
      <c r="R1215" s="0" t="n">
        <v>219</v>
      </c>
      <c r="S1215" s="0" t="n">
        <v>0</v>
      </c>
      <c r="T1215" s="0" t="n">
        <v>0</v>
      </c>
      <c r="U1215" s="18" t="s">
        <v>130</v>
      </c>
      <c r="V1215" s="18" t="s">
        <v>144</v>
      </c>
      <c r="W1215" s="0" t="str">
        <f aca="false">IF(AND(X1215&gt;=6,X1215&lt;14),"A",IF(AND(X1215&gt;=14,X1215&lt;22),"B","C"))</f>
        <v>A</v>
      </c>
      <c r="X1215" s="18" t="n">
        <f aca="false">HOUR(H1215)</f>
        <v>6</v>
      </c>
      <c r="Y1215" s="18" t="n">
        <f aca="false">ROUND((I1215-H1215)*1440,0)</f>
        <v>19</v>
      </c>
      <c r="Z1215" s="18" t="n">
        <f aca="false">ROUND((J1215-I1215)*1440,0)</f>
        <v>15</v>
      </c>
      <c r="AA1215" s="18" t="n">
        <f aca="false">ROUND((K1215-J1215)*1440,0)</f>
        <v>24</v>
      </c>
      <c r="AB1215" s="18" t="n">
        <f aca="false">ROUND((L1215-K1215)*1440,0)</f>
        <v>15</v>
      </c>
      <c r="AC1215" s="18" t="n">
        <f aca="false">ROUND((M1215-L1215)*1440,0)</f>
        <v>24</v>
      </c>
      <c r="AD1215" s="18" t="n">
        <f aca="false">IF(N1215="","",ROUND((N1215-M1215)*1440,0))</f>
        <v>14</v>
      </c>
      <c r="AE1215" s="18" t="n">
        <f aca="false">IF(O1215="","",ROUND((O1215-N1215)*1440,0))</f>
        <v>60</v>
      </c>
      <c r="AF1215" s="18" t="n">
        <f aca="false">IF(P1215="","",ROUND((P1215-O1215)*1440,0))</f>
        <v>21</v>
      </c>
      <c r="AG1215" s="18" t="n">
        <f aca="false">IF(Q1215="","",ROUND((Q1215-P1215)*1440,0))</f>
        <v>16</v>
      </c>
      <c r="AH1215" s="18" t="n">
        <f aca="false">IF(Q1215="","",ROUND((Q1215-H1215)*1440,0))</f>
        <v>208</v>
      </c>
      <c r="AI1215" s="19" t="n">
        <f aca="false">ROUND(IF(O1215="",Assumptions!$B$25-K1215,O1215-K1215)*24,1)</f>
        <v>1.9</v>
      </c>
      <c r="AJ1215" s="20" t="n">
        <f aca="false">ROUND(MAX(N(Y1215)/Assumptions!$C$5, N(Z1215)/Assumptions!$C$6, N(AA1215)/Assumptions!$C$7, N(AB1215)/Assumptions!$C$8, N(AC1215)/Assumptions!$C$9, N(AD1215)/Assumptions!$C$10, N(AE1215)/Assumptions!$C$11, N(AF1215)/Assumptions!$C$12, N(AG1215)/Assumptions!$C$13),3)</f>
        <v>1.333</v>
      </c>
      <c r="AK1215" s="0" t="str">
        <f aca="false">IF(OR(U1215="Pending",U1215="On Hold"),"Open GRN (awaiting)",IF(AJ1215&lt;=1,"Within SLA",IF(ROUND(N(Y1215)/Assumptions!$C$5,3)=AJ1215,"Gate Wait",IF(ROUND(N(Z1215)/Assumptions!$C$6,3)=AJ1215,"Dock Wait",IF(ROUND(N(AA1215)/Assumptions!$C$7,3)=AJ1215,"Unloading",IF(ROUND(N(AB1215)/Assumptions!$C$8,3)=AJ1215,"Unload-to-QC Wait",IF(ROUND(N(AC1215)/Assumptions!$C$9,3)=AJ1215,"QC",IF(ROUND(N(AD1215)/Assumptions!$C$10,3)=AJ1215,"QC-to-GRN Wait",IF(ROUND(N(AE1215)/Assumptions!$C$11,3)=AJ1215,"GRN Processing",IF(ROUND(N(AF1215)/Assumptions!$C$12,3)=AJ1215,"GRN-to-Putaway Wait",IF(ROUND(N(AG1215)/Assumptions!$C$13,3)=AJ1215,"Putaway","Within SLA")))))))))))</f>
        <v>GRN Processing</v>
      </c>
    </row>
    <row r="1216" customFormat="false" ht="15" hidden="false" customHeight="false" outlineLevel="0" collapsed="false">
      <c r="A1216" s="0" t="s">
        <v>3667</v>
      </c>
      <c r="B1216" s="0" t="s">
        <v>3668</v>
      </c>
      <c r="C1216" s="0" t="s">
        <v>134</v>
      </c>
      <c r="D1216" s="0" t="s">
        <v>135</v>
      </c>
      <c r="E1216" s="0" t="s">
        <v>3669</v>
      </c>
      <c r="F1216" s="0" t="s">
        <v>172</v>
      </c>
      <c r="G1216" s="0" t="s">
        <v>178</v>
      </c>
      <c r="H1216" s="17" t="n">
        <v>46233.2819444445</v>
      </c>
      <c r="I1216" s="17" t="n">
        <v>46233.2847222222</v>
      </c>
      <c r="J1216" s="17" t="n">
        <v>46233.2861111111</v>
      </c>
      <c r="K1216" s="17" t="n">
        <v>46233.3180555556</v>
      </c>
      <c r="L1216" s="17" t="n">
        <v>46233.3347222222</v>
      </c>
      <c r="M1216" s="17" t="n">
        <v>46233.3423611111</v>
      </c>
      <c r="N1216" s="17" t="n">
        <v>46233.3659722222</v>
      </c>
      <c r="O1216" s="17" t="n">
        <v>46233.4013888889</v>
      </c>
      <c r="P1216" s="17" t="n">
        <v>46233.4104166667</v>
      </c>
      <c r="Q1216" s="17" t="n">
        <v>46233.41875</v>
      </c>
      <c r="R1216" s="0" t="n">
        <v>320</v>
      </c>
      <c r="S1216" s="0" t="n">
        <v>0</v>
      </c>
      <c r="T1216" s="0" t="n">
        <v>0</v>
      </c>
      <c r="U1216" s="18" t="s">
        <v>130</v>
      </c>
      <c r="V1216" s="18" t="s">
        <v>144</v>
      </c>
      <c r="W1216" s="0" t="str">
        <f aca="false">IF(AND(X1216&gt;=6,X1216&lt;14),"A",IF(AND(X1216&gt;=14,X1216&lt;22),"B","C"))</f>
        <v>A</v>
      </c>
      <c r="X1216" s="18" t="n">
        <f aca="false">HOUR(H1216)</f>
        <v>6</v>
      </c>
      <c r="Y1216" s="18" t="n">
        <f aca="false">ROUND((I1216-H1216)*1440,0)</f>
        <v>4</v>
      </c>
      <c r="Z1216" s="18" t="n">
        <f aca="false">ROUND((J1216-I1216)*1440,0)</f>
        <v>2</v>
      </c>
      <c r="AA1216" s="18" t="n">
        <f aca="false">ROUND((K1216-J1216)*1440,0)</f>
        <v>46</v>
      </c>
      <c r="AB1216" s="18" t="n">
        <f aca="false">ROUND((L1216-K1216)*1440,0)</f>
        <v>24</v>
      </c>
      <c r="AC1216" s="18" t="n">
        <f aca="false">ROUND((M1216-L1216)*1440,0)</f>
        <v>11</v>
      </c>
      <c r="AD1216" s="18" t="n">
        <f aca="false">IF(N1216="","",ROUND((N1216-M1216)*1440,0))</f>
        <v>34</v>
      </c>
      <c r="AE1216" s="18" t="n">
        <f aca="false">IF(O1216="","",ROUND((O1216-N1216)*1440,0))</f>
        <v>51</v>
      </c>
      <c r="AF1216" s="18" t="n">
        <f aca="false">IF(P1216="","",ROUND((P1216-O1216)*1440,0))</f>
        <v>13</v>
      </c>
      <c r="AG1216" s="18" t="n">
        <f aca="false">IF(Q1216="","",ROUND((Q1216-P1216)*1440,0))</f>
        <v>12</v>
      </c>
      <c r="AH1216" s="18" t="n">
        <f aca="false">IF(Q1216="","",ROUND((Q1216-H1216)*1440,0))</f>
        <v>197</v>
      </c>
      <c r="AI1216" s="19" t="n">
        <f aca="false">ROUND(IF(O1216="",Assumptions!$B$25-K1216,O1216-K1216)*24,1)</f>
        <v>2</v>
      </c>
      <c r="AJ1216" s="20" t="n">
        <f aca="false">ROUND(MAX(N(Y1216)/Assumptions!$C$5, N(Z1216)/Assumptions!$C$6, N(AA1216)/Assumptions!$C$7, N(AB1216)/Assumptions!$C$8, N(AC1216)/Assumptions!$C$9, N(AD1216)/Assumptions!$C$10, N(AE1216)/Assumptions!$C$11, N(AF1216)/Assumptions!$C$12, N(AG1216)/Assumptions!$C$13),3)</f>
        <v>1.6</v>
      </c>
      <c r="AK1216" s="0" t="str">
        <f aca="false">IF(OR(U1216="Pending",U1216="On Hold"),"Open GRN (awaiting)",IF(AJ1216&lt;=1,"Within SLA",IF(ROUND(N(Y1216)/Assumptions!$C$5,3)=AJ1216,"Gate Wait",IF(ROUND(N(Z1216)/Assumptions!$C$6,3)=AJ1216,"Dock Wait",IF(ROUND(N(AA1216)/Assumptions!$C$7,3)=AJ1216,"Unloading",IF(ROUND(N(AB1216)/Assumptions!$C$8,3)=AJ1216,"Unload-to-QC Wait",IF(ROUND(N(AC1216)/Assumptions!$C$9,3)=AJ1216,"QC",IF(ROUND(N(AD1216)/Assumptions!$C$10,3)=AJ1216,"QC-to-GRN Wait",IF(ROUND(N(AE1216)/Assumptions!$C$11,3)=AJ1216,"GRN Processing",IF(ROUND(N(AF1216)/Assumptions!$C$12,3)=AJ1216,"GRN-to-Putaway Wait",IF(ROUND(N(AG1216)/Assumptions!$C$13,3)=AJ1216,"Putaway","Within SLA")))))))))))</f>
        <v>Unload-to-QC Wait</v>
      </c>
    </row>
    <row r="1217" customFormat="false" ht="15" hidden="false" customHeight="false" outlineLevel="0" collapsed="false">
      <c r="A1217" s="0" t="s">
        <v>3670</v>
      </c>
      <c r="B1217" s="0" t="s">
        <v>3671</v>
      </c>
      <c r="C1217" s="0" t="s">
        <v>218</v>
      </c>
      <c r="D1217" s="0" t="s">
        <v>147</v>
      </c>
      <c r="E1217" s="0" t="s">
        <v>3672</v>
      </c>
      <c r="F1217" s="0" t="s">
        <v>137</v>
      </c>
      <c r="G1217" s="0" t="s">
        <v>150</v>
      </c>
      <c r="H1217" s="17" t="n">
        <v>46233.2847222222</v>
      </c>
      <c r="I1217" s="17" t="n">
        <v>46233.2930555556</v>
      </c>
      <c r="J1217" s="17" t="n">
        <v>46233.3055555556</v>
      </c>
      <c r="K1217" s="17" t="n">
        <v>46233.3298611111</v>
      </c>
      <c r="L1217" s="17" t="n">
        <v>46233.3361111111</v>
      </c>
      <c r="M1217" s="17" t="n">
        <v>46233.3479166667</v>
      </c>
      <c r="N1217" s="17" t="n">
        <v>46233.3576388889</v>
      </c>
      <c r="O1217" s="17" t="n">
        <v>46233.3770833333</v>
      </c>
      <c r="P1217" s="17" t="n">
        <v>46233.3798611111</v>
      </c>
      <c r="Q1217" s="17" t="n">
        <v>46233.3958333333</v>
      </c>
      <c r="R1217" s="0" t="n">
        <v>606</v>
      </c>
      <c r="S1217" s="0" t="n">
        <v>0</v>
      </c>
      <c r="T1217" s="0" t="n">
        <v>0</v>
      </c>
      <c r="U1217" s="18" t="s">
        <v>130</v>
      </c>
      <c r="V1217" s="18" t="s">
        <v>139</v>
      </c>
      <c r="W1217" s="0" t="str">
        <f aca="false">IF(AND(X1217&gt;=6,X1217&lt;14),"A",IF(AND(X1217&gt;=14,X1217&lt;22),"B","C"))</f>
        <v>A</v>
      </c>
      <c r="X1217" s="18" t="n">
        <f aca="false">HOUR(H1217)</f>
        <v>6</v>
      </c>
      <c r="Y1217" s="18" t="n">
        <f aca="false">ROUND((I1217-H1217)*1440,0)</f>
        <v>12</v>
      </c>
      <c r="Z1217" s="18" t="n">
        <f aca="false">ROUND((J1217-I1217)*1440,0)</f>
        <v>18</v>
      </c>
      <c r="AA1217" s="18" t="n">
        <f aca="false">ROUND((K1217-J1217)*1440,0)</f>
        <v>35</v>
      </c>
      <c r="AB1217" s="18" t="n">
        <f aca="false">ROUND((L1217-K1217)*1440,0)</f>
        <v>9</v>
      </c>
      <c r="AC1217" s="18" t="n">
        <f aca="false">ROUND((M1217-L1217)*1440,0)</f>
        <v>17</v>
      </c>
      <c r="AD1217" s="18" t="n">
        <f aca="false">IF(N1217="","",ROUND((N1217-M1217)*1440,0))</f>
        <v>14</v>
      </c>
      <c r="AE1217" s="18" t="n">
        <f aca="false">IF(O1217="","",ROUND((O1217-N1217)*1440,0))</f>
        <v>28</v>
      </c>
      <c r="AF1217" s="18" t="n">
        <f aca="false">IF(P1217="","",ROUND((P1217-O1217)*1440,0))</f>
        <v>4</v>
      </c>
      <c r="AG1217" s="18" t="n">
        <f aca="false">IF(Q1217="","",ROUND((Q1217-P1217)*1440,0))</f>
        <v>23</v>
      </c>
      <c r="AH1217" s="18" t="n">
        <f aca="false">IF(Q1217="","",ROUND((Q1217-H1217)*1440,0))</f>
        <v>160</v>
      </c>
      <c r="AI1217" s="19" t="n">
        <f aca="false">ROUND(IF(O1217="",Assumptions!$B$25-K1217,O1217-K1217)*24,1)</f>
        <v>1.1</v>
      </c>
      <c r="AJ1217" s="20" t="n">
        <f aca="false">ROUND(MAX(N(Y1217)/Assumptions!$C$5, N(Z1217)/Assumptions!$C$6, N(AA1217)/Assumptions!$C$7, N(AB1217)/Assumptions!$C$8, N(AC1217)/Assumptions!$C$9, N(AD1217)/Assumptions!$C$10, N(AE1217)/Assumptions!$C$11, N(AF1217)/Assumptions!$C$12, N(AG1217)/Assumptions!$C$13),3)</f>
        <v>1.2</v>
      </c>
      <c r="AK1217" s="0" t="str">
        <f aca="false">IF(OR(U1217="Pending",U1217="On Hold"),"Open GRN (awaiting)",IF(AJ1217&lt;=1,"Within SLA",IF(ROUND(N(Y1217)/Assumptions!$C$5,3)=AJ1217,"Gate Wait",IF(ROUND(N(Z1217)/Assumptions!$C$6,3)=AJ1217,"Dock Wait",IF(ROUND(N(AA1217)/Assumptions!$C$7,3)=AJ1217,"Unloading",IF(ROUND(N(AB1217)/Assumptions!$C$8,3)=AJ1217,"Unload-to-QC Wait",IF(ROUND(N(AC1217)/Assumptions!$C$9,3)=AJ1217,"QC",IF(ROUND(N(AD1217)/Assumptions!$C$10,3)=AJ1217,"QC-to-GRN Wait",IF(ROUND(N(AE1217)/Assumptions!$C$11,3)=AJ1217,"GRN Processing",IF(ROUND(N(AF1217)/Assumptions!$C$12,3)=AJ1217,"GRN-to-Putaway Wait",IF(ROUND(N(AG1217)/Assumptions!$C$13,3)=AJ1217,"Putaway","Within SLA")))))))))))</f>
        <v>Dock Wait</v>
      </c>
    </row>
    <row r="1218" customFormat="false" ht="15" hidden="false" customHeight="false" outlineLevel="0" collapsed="false">
      <c r="A1218" s="0" t="s">
        <v>3673</v>
      </c>
      <c r="B1218" s="0" t="s">
        <v>3674</v>
      </c>
      <c r="C1218" s="0" t="s">
        <v>126</v>
      </c>
      <c r="D1218" s="0" t="s">
        <v>119</v>
      </c>
      <c r="E1218" s="0" t="s">
        <v>3675</v>
      </c>
      <c r="F1218" s="0" t="s">
        <v>128</v>
      </c>
      <c r="G1218" s="0" t="s">
        <v>122</v>
      </c>
      <c r="H1218" s="17" t="n">
        <v>46233.3208333333</v>
      </c>
      <c r="I1218" s="17" t="n">
        <v>46233.3291666667</v>
      </c>
      <c r="J1218" s="17" t="n">
        <v>46233.3326388889</v>
      </c>
      <c r="K1218" s="17" t="n">
        <v>46233.3493055556</v>
      </c>
      <c r="L1218" s="17" t="n">
        <v>46233.3597222222</v>
      </c>
      <c r="M1218" s="17" t="n">
        <v>46233.3923611111</v>
      </c>
      <c r="N1218" s="17" t="n">
        <v>46233.4777777778</v>
      </c>
      <c r="O1218" s="17" t="n">
        <v>46233.5055555556</v>
      </c>
      <c r="P1218" s="17" t="n">
        <v>46233.5173611111</v>
      </c>
      <c r="Q1218" s="17" t="n">
        <v>46233.5333333333</v>
      </c>
      <c r="R1218" s="0" t="n">
        <v>115</v>
      </c>
      <c r="S1218" s="0" t="n">
        <v>0</v>
      </c>
      <c r="T1218" s="0" t="n">
        <v>1</v>
      </c>
      <c r="U1218" s="18" t="s">
        <v>123</v>
      </c>
      <c r="V1218" s="18" t="s">
        <v>156</v>
      </c>
      <c r="W1218" s="0" t="str">
        <f aca="false">IF(AND(X1218&gt;=6,X1218&lt;14),"A",IF(AND(X1218&gt;=14,X1218&lt;22),"B","C"))</f>
        <v>A</v>
      </c>
      <c r="X1218" s="18" t="n">
        <f aca="false">HOUR(H1218)</f>
        <v>7</v>
      </c>
      <c r="Y1218" s="18" t="n">
        <f aca="false">ROUND((I1218-H1218)*1440,0)</f>
        <v>12</v>
      </c>
      <c r="Z1218" s="18" t="n">
        <f aca="false">ROUND((J1218-I1218)*1440,0)</f>
        <v>5</v>
      </c>
      <c r="AA1218" s="18" t="n">
        <f aca="false">ROUND((K1218-J1218)*1440,0)</f>
        <v>24</v>
      </c>
      <c r="AB1218" s="18" t="n">
        <f aca="false">ROUND((L1218-K1218)*1440,0)</f>
        <v>15</v>
      </c>
      <c r="AC1218" s="18" t="n">
        <f aca="false">ROUND((M1218-L1218)*1440,0)</f>
        <v>47</v>
      </c>
      <c r="AD1218" s="18" t="n">
        <f aca="false">IF(N1218="","",ROUND((N1218-M1218)*1440,0))</f>
        <v>123</v>
      </c>
      <c r="AE1218" s="18" t="n">
        <f aca="false">IF(O1218="","",ROUND((O1218-N1218)*1440,0))</f>
        <v>40</v>
      </c>
      <c r="AF1218" s="18" t="n">
        <f aca="false">IF(P1218="","",ROUND((P1218-O1218)*1440,0))</f>
        <v>17</v>
      </c>
      <c r="AG1218" s="18" t="n">
        <f aca="false">IF(Q1218="","",ROUND((Q1218-P1218)*1440,0))</f>
        <v>23</v>
      </c>
      <c r="AH1218" s="18" t="n">
        <f aca="false">IF(Q1218="","",ROUND((Q1218-H1218)*1440,0))</f>
        <v>306</v>
      </c>
      <c r="AI1218" s="19" t="n">
        <f aca="false">ROUND(IF(O1218="",Assumptions!$B$25-K1218,O1218-K1218)*24,1)</f>
        <v>3.8</v>
      </c>
      <c r="AJ1218" s="20" t="n">
        <f aca="false">ROUND(MAX(N(Y1218)/Assumptions!$C$5, N(Z1218)/Assumptions!$C$6, N(AA1218)/Assumptions!$C$7, N(AB1218)/Assumptions!$C$8, N(AC1218)/Assumptions!$C$9, N(AD1218)/Assumptions!$C$10, N(AE1218)/Assumptions!$C$11, N(AF1218)/Assumptions!$C$12, N(AG1218)/Assumptions!$C$13),3)</f>
        <v>4.1</v>
      </c>
      <c r="AK1218" s="0" t="str">
        <f aca="false">IF(OR(U1218="Pending",U1218="On Hold"),"Open GRN (awaiting)",IF(AJ1218&lt;=1,"Within SLA",IF(ROUND(N(Y1218)/Assumptions!$C$5,3)=AJ1218,"Gate Wait",IF(ROUND(N(Z1218)/Assumptions!$C$6,3)=AJ1218,"Dock Wait",IF(ROUND(N(AA1218)/Assumptions!$C$7,3)=AJ1218,"Unloading",IF(ROUND(N(AB1218)/Assumptions!$C$8,3)=AJ1218,"Unload-to-QC Wait",IF(ROUND(N(AC1218)/Assumptions!$C$9,3)=AJ1218,"QC",IF(ROUND(N(AD1218)/Assumptions!$C$10,3)=AJ1218,"QC-to-GRN Wait",IF(ROUND(N(AE1218)/Assumptions!$C$11,3)=AJ1218,"GRN Processing",IF(ROUND(N(AF1218)/Assumptions!$C$12,3)=AJ1218,"GRN-to-Putaway Wait",IF(ROUND(N(AG1218)/Assumptions!$C$13,3)=AJ1218,"Putaway","Within SLA")))))))))))</f>
        <v>QC-to-GRN Wait</v>
      </c>
    </row>
    <row r="1219" customFormat="false" ht="15" hidden="false" customHeight="false" outlineLevel="0" collapsed="false">
      <c r="A1219" s="0" t="s">
        <v>3676</v>
      </c>
      <c r="B1219" s="0" t="s">
        <v>3677</v>
      </c>
      <c r="C1219" s="0" t="s">
        <v>252</v>
      </c>
      <c r="D1219" s="0" t="s">
        <v>135</v>
      </c>
      <c r="E1219" s="0" t="s">
        <v>3678</v>
      </c>
      <c r="F1219" s="0" t="s">
        <v>155</v>
      </c>
      <c r="G1219" s="0" t="s">
        <v>138</v>
      </c>
      <c r="H1219" s="17" t="n">
        <v>46233.3395833333</v>
      </c>
      <c r="I1219" s="17" t="n">
        <v>46233.3548611111</v>
      </c>
      <c r="J1219" s="17" t="n">
        <v>46233.3597222222</v>
      </c>
      <c r="K1219" s="17" t="n">
        <v>46233.3854166667</v>
      </c>
      <c r="L1219" s="17" t="n">
        <v>46233.3909722222</v>
      </c>
      <c r="M1219" s="17" t="n">
        <v>46233.4201388889</v>
      </c>
      <c r="N1219" s="17" t="n">
        <v>46233.4576388889</v>
      </c>
      <c r="O1219" s="17" t="n">
        <v>46233.5159722222</v>
      </c>
      <c r="P1219" s="17" t="n">
        <v>46233.5270833333</v>
      </c>
      <c r="Q1219" s="17" t="n">
        <v>46233.5506944444</v>
      </c>
      <c r="R1219" s="0" t="n">
        <v>633</v>
      </c>
      <c r="S1219" s="0" t="n">
        <v>0</v>
      </c>
      <c r="T1219" s="0" t="n">
        <v>0</v>
      </c>
      <c r="U1219" s="18" t="s">
        <v>130</v>
      </c>
      <c r="V1219" s="18" t="s">
        <v>144</v>
      </c>
      <c r="W1219" s="0" t="str">
        <f aca="false">IF(AND(X1219&gt;=6,X1219&lt;14),"A",IF(AND(X1219&gt;=14,X1219&lt;22),"B","C"))</f>
        <v>A</v>
      </c>
      <c r="X1219" s="18" t="n">
        <f aca="false">HOUR(H1219)</f>
        <v>8</v>
      </c>
      <c r="Y1219" s="18" t="n">
        <f aca="false">ROUND((I1219-H1219)*1440,0)</f>
        <v>22</v>
      </c>
      <c r="Z1219" s="18" t="n">
        <f aca="false">ROUND((J1219-I1219)*1440,0)</f>
        <v>7</v>
      </c>
      <c r="AA1219" s="18" t="n">
        <f aca="false">ROUND((K1219-J1219)*1440,0)</f>
        <v>37</v>
      </c>
      <c r="AB1219" s="18" t="n">
        <f aca="false">ROUND((L1219-K1219)*1440,0)</f>
        <v>8</v>
      </c>
      <c r="AC1219" s="18" t="n">
        <f aca="false">ROUND((M1219-L1219)*1440,0)</f>
        <v>42</v>
      </c>
      <c r="AD1219" s="18" t="n">
        <f aca="false">IF(N1219="","",ROUND((N1219-M1219)*1440,0))</f>
        <v>54</v>
      </c>
      <c r="AE1219" s="18" t="n">
        <f aca="false">IF(O1219="","",ROUND((O1219-N1219)*1440,0))</f>
        <v>84</v>
      </c>
      <c r="AF1219" s="18" t="n">
        <f aca="false">IF(P1219="","",ROUND((P1219-O1219)*1440,0))</f>
        <v>16</v>
      </c>
      <c r="AG1219" s="18" t="n">
        <f aca="false">IF(Q1219="","",ROUND((Q1219-P1219)*1440,0))</f>
        <v>34</v>
      </c>
      <c r="AH1219" s="18" t="n">
        <f aca="false">IF(Q1219="","",ROUND((Q1219-H1219)*1440,0))</f>
        <v>304</v>
      </c>
      <c r="AI1219" s="19" t="n">
        <f aca="false">ROUND(IF(O1219="",Assumptions!$B$25-K1219,O1219-K1219)*24,1)</f>
        <v>3.1</v>
      </c>
      <c r="AJ1219" s="20" t="n">
        <f aca="false">ROUND(MAX(N(Y1219)/Assumptions!$C$5, N(Z1219)/Assumptions!$C$6, N(AA1219)/Assumptions!$C$7, N(AB1219)/Assumptions!$C$8, N(AC1219)/Assumptions!$C$9, N(AD1219)/Assumptions!$C$10, N(AE1219)/Assumptions!$C$11, N(AF1219)/Assumptions!$C$12, N(AG1219)/Assumptions!$C$13),3)</f>
        <v>1.867</v>
      </c>
      <c r="AK1219" s="0" t="str">
        <f aca="false">IF(OR(U1219="Pending",U1219="On Hold"),"Open GRN (awaiting)",IF(AJ1219&lt;=1,"Within SLA",IF(ROUND(N(Y1219)/Assumptions!$C$5,3)=AJ1219,"Gate Wait",IF(ROUND(N(Z1219)/Assumptions!$C$6,3)=AJ1219,"Dock Wait",IF(ROUND(N(AA1219)/Assumptions!$C$7,3)=AJ1219,"Unloading",IF(ROUND(N(AB1219)/Assumptions!$C$8,3)=AJ1219,"Unload-to-QC Wait",IF(ROUND(N(AC1219)/Assumptions!$C$9,3)=AJ1219,"QC",IF(ROUND(N(AD1219)/Assumptions!$C$10,3)=AJ1219,"QC-to-GRN Wait",IF(ROUND(N(AE1219)/Assumptions!$C$11,3)=AJ1219,"GRN Processing",IF(ROUND(N(AF1219)/Assumptions!$C$12,3)=AJ1219,"GRN-to-Putaway Wait",IF(ROUND(N(AG1219)/Assumptions!$C$13,3)=AJ1219,"Putaway","Within SLA")))))))))))</f>
        <v>GRN Processing</v>
      </c>
    </row>
    <row r="1220" customFormat="false" ht="15" hidden="false" customHeight="false" outlineLevel="0" collapsed="false">
      <c r="A1220" s="0" t="s">
        <v>3679</v>
      </c>
      <c r="B1220" s="0" t="s">
        <v>3680</v>
      </c>
      <c r="C1220" s="0" t="s">
        <v>134</v>
      </c>
      <c r="D1220" s="0" t="s">
        <v>147</v>
      </c>
      <c r="E1220" s="0" t="s">
        <v>1145</v>
      </c>
      <c r="F1220" s="0" t="s">
        <v>149</v>
      </c>
      <c r="G1220" s="0" t="s">
        <v>150</v>
      </c>
      <c r="H1220" s="17" t="n">
        <v>46233.3680555556</v>
      </c>
      <c r="I1220" s="17" t="n">
        <v>46233.4013888889</v>
      </c>
      <c r="J1220" s="17" t="n">
        <v>46233.4048611111</v>
      </c>
      <c r="K1220" s="17" t="n">
        <v>46233.4333333333</v>
      </c>
      <c r="L1220" s="17" t="n">
        <v>46233.4423611111</v>
      </c>
      <c r="M1220" s="17" t="n">
        <v>46233.475</v>
      </c>
      <c r="N1220" s="17" t="n">
        <v>46233.4930555556</v>
      </c>
      <c r="O1220" s="17" t="n">
        <v>46233.5055555556</v>
      </c>
      <c r="P1220" s="17" t="n">
        <v>46233.5236111111</v>
      </c>
      <c r="Q1220" s="17" t="n">
        <v>46233.5354166667</v>
      </c>
      <c r="R1220" s="0" t="n">
        <v>1070</v>
      </c>
      <c r="S1220" s="0" t="n">
        <v>0</v>
      </c>
      <c r="T1220" s="0" t="n">
        <v>0</v>
      </c>
      <c r="U1220" s="18" t="s">
        <v>130</v>
      </c>
      <c r="V1220" s="18" t="s">
        <v>139</v>
      </c>
      <c r="W1220" s="0" t="str">
        <f aca="false">IF(AND(X1220&gt;=6,X1220&lt;14),"A",IF(AND(X1220&gt;=14,X1220&lt;22),"B","C"))</f>
        <v>A</v>
      </c>
      <c r="X1220" s="18" t="n">
        <f aca="false">HOUR(H1220)</f>
        <v>8</v>
      </c>
      <c r="Y1220" s="18" t="n">
        <f aca="false">ROUND((I1220-H1220)*1440,0)</f>
        <v>48</v>
      </c>
      <c r="Z1220" s="18" t="n">
        <f aca="false">ROUND((J1220-I1220)*1440,0)</f>
        <v>5</v>
      </c>
      <c r="AA1220" s="18" t="n">
        <f aca="false">ROUND((K1220-J1220)*1440,0)</f>
        <v>41</v>
      </c>
      <c r="AB1220" s="18" t="n">
        <f aca="false">ROUND((L1220-K1220)*1440,0)</f>
        <v>13</v>
      </c>
      <c r="AC1220" s="18" t="n">
        <f aca="false">ROUND((M1220-L1220)*1440,0)</f>
        <v>47</v>
      </c>
      <c r="AD1220" s="18" t="n">
        <f aca="false">IF(N1220="","",ROUND((N1220-M1220)*1440,0))</f>
        <v>26</v>
      </c>
      <c r="AE1220" s="18" t="n">
        <f aca="false">IF(O1220="","",ROUND((O1220-N1220)*1440,0))</f>
        <v>18</v>
      </c>
      <c r="AF1220" s="18" t="n">
        <f aca="false">IF(P1220="","",ROUND((P1220-O1220)*1440,0))</f>
        <v>26</v>
      </c>
      <c r="AG1220" s="18" t="n">
        <f aca="false">IF(Q1220="","",ROUND((Q1220-P1220)*1440,0))</f>
        <v>17</v>
      </c>
      <c r="AH1220" s="18" t="n">
        <f aca="false">IF(Q1220="","",ROUND((Q1220-H1220)*1440,0))</f>
        <v>241</v>
      </c>
      <c r="AI1220" s="19" t="n">
        <f aca="false">ROUND(IF(O1220="",Assumptions!$B$25-K1220,O1220-K1220)*24,1)</f>
        <v>1.7</v>
      </c>
      <c r="AJ1220" s="20" t="n">
        <f aca="false">ROUND(MAX(N(Y1220)/Assumptions!$C$5, N(Z1220)/Assumptions!$C$6, N(AA1220)/Assumptions!$C$7, N(AB1220)/Assumptions!$C$8, N(AC1220)/Assumptions!$C$9, N(AD1220)/Assumptions!$C$10, N(AE1220)/Assumptions!$C$11, N(AF1220)/Assumptions!$C$12, N(AG1220)/Assumptions!$C$13),3)</f>
        <v>1.6</v>
      </c>
      <c r="AK1220" s="0" t="str">
        <f aca="false">IF(OR(U1220="Pending",U1220="On Hold"),"Open GRN (awaiting)",IF(AJ1220&lt;=1,"Within SLA",IF(ROUND(N(Y1220)/Assumptions!$C$5,3)=AJ1220,"Gate Wait",IF(ROUND(N(Z1220)/Assumptions!$C$6,3)=AJ1220,"Dock Wait",IF(ROUND(N(AA1220)/Assumptions!$C$7,3)=AJ1220,"Unloading",IF(ROUND(N(AB1220)/Assumptions!$C$8,3)=AJ1220,"Unload-to-QC Wait",IF(ROUND(N(AC1220)/Assumptions!$C$9,3)=AJ1220,"QC",IF(ROUND(N(AD1220)/Assumptions!$C$10,3)=AJ1220,"QC-to-GRN Wait",IF(ROUND(N(AE1220)/Assumptions!$C$11,3)=AJ1220,"GRN Processing",IF(ROUND(N(AF1220)/Assumptions!$C$12,3)=AJ1220,"GRN-to-Putaway Wait",IF(ROUND(N(AG1220)/Assumptions!$C$13,3)=AJ1220,"Putaway","Within SLA")))))))))))</f>
        <v>Gate Wait</v>
      </c>
    </row>
    <row r="1221" customFormat="false" ht="15" hidden="false" customHeight="false" outlineLevel="0" collapsed="false">
      <c r="A1221" s="0" t="s">
        <v>3681</v>
      </c>
      <c r="B1221" s="0" t="s">
        <v>3682</v>
      </c>
      <c r="C1221" s="0" t="s">
        <v>153</v>
      </c>
      <c r="D1221" s="0" t="s">
        <v>147</v>
      </c>
      <c r="E1221" s="0" t="s">
        <v>3683</v>
      </c>
      <c r="F1221" s="0" t="s">
        <v>155</v>
      </c>
      <c r="G1221" s="0" t="s">
        <v>167</v>
      </c>
      <c r="H1221" s="17" t="n">
        <v>46233.3729166667</v>
      </c>
      <c r="I1221" s="17" t="n">
        <v>46233.3875</v>
      </c>
      <c r="J1221" s="17" t="n">
        <v>46233.3930555556</v>
      </c>
      <c r="K1221" s="17" t="n">
        <v>46233.4159722222</v>
      </c>
      <c r="L1221" s="17" t="n">
        <v>46233.425</v>
      </c>
      <c r="M1221" s="17" t="n">
        <v>46233.4402777778</v>
      </c>
      <c r="N1221" s="17" t="n">
        <v>46233.4479166667</v>
      </c>
      <c r="O1221" s="17" t="n">
        <v>46233.4569444444</v>
      </c>
      <c r="P1221" s="17" t="n">
        <v>46233.4694444445</v>
      </c>
      <c r="Q1221" s="17" t="n">
        <v>46233.4861111111</v>
      </c>
      <c r="R1221" s="0" t="n">
        <v>261</v>
      </c>
      <c r="S1221" s="0" t="n">
        <v>0</v>
      </c>
      <c r="T1221" s="0" t="n">
        <v>0</v>
      </c>
      <c r="U1221" s="18" t="s">
        <v>130</v>
      </c>
      <c r="V1221" s="18" t="s">
        <v>333</v>
      </c>
      <c r="W1221" s="0" t="str">
        <f aca="false">IF(AND(X1221&gt;=6,X1221&lt;14),"A",IF(AND(X1221&gt;=14,X1221&lt;22),"B","C"))</f>
        <v>A</v>
      </c>
      <c r="X1221" s="18" t="n">
        <f aca="false">HOUR(H1221)</f>
        <v>8</v>
      </c>
      <c r="Y1221" s="18" t="n">
        <f aca="false">ROUND((I1221-H1221)*1440,0)</f>
        <v>21</v>
      </c>
      <c r="Z1221" s="18" t="n">
        <f aca="false">ROUND((J1221-I1221)*1440,0)</f>
        <v>8</v>
      </c>
      <c r="AA1221" s="18" t="n">
        <f aca="false">ROUND((K1221-J1221)*1440,0)</f>
        <v>33</v>
      </c>
      <c r="AB1221" s="18" t="n">
        <f aca="false">ROUND((L1221-K1221)*1440,0)</f>
        <v>13</v>
      </c>
      <c r="AC1221" s="18" t="n">
        <f aca="false">ROUND((M1221-L1221)*1440,0)</f>
        <v>22</v>
      </c>
      <c r="AD1221" s="18" t="n">
        <f aca="false">IF(N1221="","",ROUND((N1221-M1221)*1440,0))</f>
        <v>11</v>
      </c>
      <c r="AE1221" s="18" t="n">
        <f aca="false">IF(O1221="","",ROUND((O1221-N1221)*1440,0))</f>
        <v>13</v>
      </c>
      <c r="AF1221" s="18" t="n">
        <f aca="false">IF(P1221="","",ROUND((P1221-O1221)*1440,0))</f>
        <v>18</v>
      </c>
      <c r="AG1221" s="18" t="n">
        <f aca="false">IF(Q1221="","",ROUND((Q1221-P1221)*1440,0))</f>
        <v>24</v>
      </c>
      <c r="AH1221" s="18" t="n">
        <f aca="false">IF(Q1221="","",ROUND((Q1221-H1221)*1440,0))</f>
        <v>163</v>
      </c>
      <c r="AI1221" s="19" t="n">
        <f aca="false">ROUND(IF(O1221="",Assumptions!$B$25-K1221,O1221-K1221)*24,1)</f>
        <v>1</v>
      </c>
      <c r="AJ1221" s="20" t="n">
        <f aca="false">ROUND(MAX(N(Y1221)/Assumptions!$C$5, N(Z1221)/Assumptions!$C$6, N(AA1221)/Assumptions!$C$7, N(AB1221)/Assumptions!$C$8, N(AC1221)/Assumptions!$C$9, N(AD1221)/Assumptions!$C$10, N(AE1221)/Assumptions!$C$11, N(AF1221)/Assumptions!$C$12, N(AG1221)/Assumptions!$C$13),3)</f>
        <v>0.9</v>
      </c>
      <c r="AK1221" s="0" t="str">
        <f aca="false">IF(OR(U1221="Pending",U1221="On Hold"),"Open GRN (awaiting)",IF(AJ1221&lt;=1,"Within SLA",IF(ROUND(N(Y1221)/Assumptions!$C$5,3)=AJ1221,"Gate Wait",IF(ROUND(N(Z1221)/Assumptions!$C$6,3)=AJ1221,"Dock Wait",IF(ROUND(N(AA1221)/Assumptions!$C$7,3)=AJ1221,"Unloading",IF(ROUND(N(AB1221)/Assumptions!$C$8,3)=AJ1221,"Unload-to-QC Wait",IF(ROUND(N(AC1221)/Assumptions!$C$9,3)=AJ1221,"QC",IF(ROUND(N(AD1221)/Assumptions!$C$10,3)=AJ1221,"QC-to-GRN Wait",IF(ROUND(N(AE1221)/Assumptions!$C$11,3)=AJ1221,"GRN Processing",IF(ROUND(N(AF1221)/Assumptions!$C$12,3)=AJ1221,"GRN-to-Putaway Wait",IF(ROUND(N(AG1221)/Assumptions!$C$13,3)=AJ1221,"Putaway","Within SLA")))))))))))</f>
        <v>Within SLA</v>
      </c>
    </row>
    <row r="1222" customFormat="false" ht="15" hidden="false" customHeight="false" outlineLevel="0" collapsed="false">
      <c r="A1222" s="0" t="s">
        <v>3684</v>
      </c>
      <c r="B1222" s="0" t="s">
        <v>3685</v>
      </c>
      <c r="C1222" s="0" t="s">
        <v>184</v>
      </c>
      <c r="D1222" s="0" t="s">
        <v>147</v>
      </c>
      <c r="E1222" s="0" t="s">
        <v>3686</v>
      </c>
      <c r="F1222" s="0" t="s">
        <v>177</v>
      </c>
      <c r="G1222" s="0" t="s">
        <v>167</v>
      </c>
      <c r="H1222" s="17" t="n">
        <v>46233.3756944445</v>
      </c>
      <c r="I1222" s="17" t="n">
        <v>46233.4006944444</v>
      </c>
      <c r="J1222" s="17" t="n">
        <v>46233.4034722222</v>
      </c>
      <c r="K1222" s="17" t="n">
        <v>46233.4319444444</v>
      </c>
      <c r="L1222" s="17" t="n">
        <v>46233.4375</v>
      </c>
      <c r="M1222" s="17" t="n">
        <v>46233.4881944444</v>
      </c>
      <c r="N1222" s="17" t="n">
        <v>46233.51875</v>
      </c>
      <c r="O1222" s="17" t="n">
        <v>46233.5645833333</v>
      </c>
      <c r="P1222" s="17" t="n">
        <v>46233.5798611111</v>
      </c>
      <c r="Q1222" s="17" t="n">
        <v>46233.5958333333</v>
      </c>
      <c r="R1222" s="0" t="n">
        <v>1513</v>
      </c>
      <c r="S1222" s="0" t="n">
        <v>52</v>
      </c>
      <c r="T1222" s="0" t="n">
        <v>20</v>
      </c>
      <c r="U1222" s="18" t="s">
        <v>123</v>
      </c>
      <c r="V1222" s="18" t="s">
        <v>82</v>
      </c>
      <c r="W1222" s="0" t="str">
        <f aca="false">IF(AND(X1222&gt;=6,X1222&lt;14),"A",IF(AND(X1222&gt;=14,X1222&lt;22),"B","C"))</f>
        <v>A</v>
      </c>
      <c r="X1222" s="18" t="n">
        <f aca="false">HOUR(H1222)</f>
        <v>9</v>
      </c>
      <c r="Y1222" s="18" t="n">
        <f aca="false">ROUND((I1222-H1222)*1440,0)</f>
        <v>36</v>
      </c>
      <c r="Z1222" s="18" t="n">
        <f aca="false">ROUND((J1222-I1222)*1440,0)</f>
        <v>4</v>
      </c>
      <c r="AA1222" s="18" t="n">
        <f aca="false">ROUND((K1222-J1222)*1440,0)</f>
        <v>41</v>
      </c>
      <c r="AB1222" s="18" t="n">
        <f aca="false">ROUND((L1222-K1222)*1440,0)</f>
        <v>8</v>
      </c>
      <c r="AC1222" s="18" t="n">
        <f aca="false">ROUND((M1222-L1222)*1440,0)</f>
        <v>73</v>
      </c>
      <c r="AD1222" s="18" t="n">
        <f aca="false">IF(N1222="","",ROUND((N1222-M1222)*1440,0))</f>
        <v>44</v>
      </c>
      <c r="AE1222" s="18" t="n">
        <f aca="false">IF(O1222="","",ROUND((O1222-N1222)*1440,0))</f>
        <v>66</v>
      </c>
      <c r="AF1222" s="18" t="n">
        <f aca="false">IF(P1222="","",ROUND((P1222-O1222)*1440,0))</f>
        <v>22</v>
      </c>
      <c r="AG1222" s="18" t="n">
        <f aca="false">IF(Q1222="","",ROUND((Q1222-P1222)*1440,0))</f>
        <v>23</v>
      </c>
      <c r="AH1222" s="18" t="n">
        <f aca="false">IF(Q1222="","",ROUND((Q1222-H1222)*1440,0))</f>
        <v>317</v>
      </c>
      <c r="AI1222" s="19" t="n">
        <f aca="false">ROUND(IF(O1222="",Assumptions!$B$25-K1222,O1222-K1222)*24,1)</f>
        <v>3.2</v>
      </c>
      <c r="AJ1222" s="20" t="n">
        <f aca="false">ROUND(MAX(N(Y1222)/Assumptions!$C$5, N(Z1222)/Assumptions!$C$6, N(AA1222)/Assumptions!$C$7, N(AB1222)/Assumptions!$C$8, N(AC1222)/Assumptions!$C$9, N(AD1222)/Assumptions!$C$10, N(AE1222)/Assumptions!$C$11, N(AF1222)/Assumptions!$C$12, N(AG1222)/Assumptions!$C$13),3)</f>
        <v>1.622</v>
      </c>
      <c r="AK1222" s="0" t="str">
        <f aca="false">IF(OR(U1222="Pending",U1222="On Hold"),"Open GRN (awaiting)",IF(AJ1222&lt;=1,"Within SLA",IF(ROUND(N(Y1222)/Assumptions!$C$5,3)=AJ1222,"Gate Wait",IF(ROUND(N(Z1222)/Assumptions!$C$6,3)=AJ1222,"Dock Wait",IF(ROUND(N(AA1222)/Assumptions!$C$7,3)=AJ1222,"Unloading",IF(ROUND(N(AB1222)/Assumptions!$C$8,3)=AJ1222,"Unload-to-QC Wait",IF(ROUND(N(AC1222)/Assumptions!$C$9,3)=AJ1222,"QC",IF(ROUND(N(AD1222)/Assumptions!$C$10,3)=AJ1222,"QC-to-GRN Wait",IF(ROUND(N(AE1222)/Assumptions!$C$11,3)=AJ1222,"GRN Processing",IF(ROUND(N(AF1222)/Assumptions!$C$12,3)=AJ1222,"GRN-to-Putaway Wait",IF(ROUND(N(AG1222)/Assumptions!$C$13,3)=AJ1222,"Putaway","Within SLA")))))))))))</f>
        <v>QC</v>
      </c>
    </row>
    <row r="1223" customFormat="false" ht="15" hidden="false" customHeight="false" outlineLevel="0" collapsed="false">
      <c r="A1223" s="0" t="s">
        <v>3687</v>
      </c>
      <c r="B1223" s="0" t="s">
        <v>3688</v>
      </c>
      <c r="C1223" s="0" t="s">
        <v>218</v>
      </c>
      <c r="D1223" s="0" t="s">
        <v>135</v>
      </c>
      <c r="E1223" s="0" t="s">
        <v>3689</v>
      </c>
      <c r="F1223" s="0" t="s">
        <v>137</v>
      </c>
      <c r="G1223" s="0" t="s">
        <v>178</v>
      </c>
      <c r="H1223" s="17" t="n">
        <v>46233.39375</v>
      </c>
      <c r="I1223" s="17" t="n">
        <v>46233.4027777778</v>
      </c>
      <c r="J1223" s="17" t="n">
        <v>46233.4069444445</v>
      </c>
      <c r="K1223" s="17" t="n">
        <v>46233.4368055556</v>
      </c>
      <c r="L1223" s="17" t="n">
        <v>46233.4493055556</v>
      </c>
      <c r="M1223" s="17" t="n">
        <v>46233.4604166667</v>
      </c>
      <c r="N1223" s="17" t="n">
        <v>46233.4708333333</v>
      </c>
      <c r="O1223" s="17" t="n">
        <v>46233.4916666667</v>
      </c>
      <c r="P1223" s="17" t="n">
        <v>46233.4979166667</v>
      </c>
      <c r="Q1223" s="17" t="n">
        <v>46233.5291666667</v>
      </c>
      <c r="R1223" s="0" t="n">
        <v>976</v>
      </c>
      <c r="S1223" s="0" t="n">
        <v>0</v>
      </c>
      <c r="T1223" s="0" t="n">
        <v>0</v>
      </c>
      <c r="U1223" s="18" t="s">
        <v>130</v>
      </c>
      <c r="V1223" s="18" t="s">
        <v>139</v>
      </c>
      <c r="W1223" s="0" t="str">
        <f aca="false">IF(AND(X1223&gt;=6,X1223&lt;14),"A",IF(AND(X1223&gt;=14,X1223&lt;22),"B","C"))</f>
        <v>A</v>
      </c>
      <c r="X1223" s="18" t="n">
        <f aca="false">HOUR(H1223)</f>
        <v>9</v>
      </c>
      <c r="Y1223" s="18" t="n">
        <f aca="false">ROUND((I1223-H1223)*1440,0)</f>
        <v>13</v>
      </c>
      <c r="Z1223" s="18" t="n">
        <f aca="false">ROUND((J1223-I1223)*1440,0)</f>
        <v>6</v>
      </c>
      <c r="AA1223" s="18" t="n">
        <f aca="false">ROUND((K1223-J1223)*1440,0)</f>
        <v>43</v>
      </c>
      <c r="AB1223" s="18" t="n">
        <f aca="false">ROUND((L1223-K1223)*1440,0)</f>
        <v>18</v>
      </c>
      <c r="AC1223" s="18" t="n">
        <f aca="false">ROUND((M1223-L1223)*1440,0)</f>
        <v>16</v>
      </c>
      <c r="AD1223" s="18" t="n">
        <f aca="false">IF(N1223="","",ROUND((N1223-M1223)*1440,0))</f>
        <v>15</v>
      </c>
      <c r="AE1223" s="18" t="n">
        <f aca="false">IF(O1223="","",ROUND((O1223-N1223)*1440,0))</f>
        <v>30</v>
      </c>
      <c r="AF1223" s="18" t="n">
        <f aca="false">IF(P1223="","",ROUND((P1223-O1223)*1440,0))</f>
        <v>9</v>
      </c>
      <c r="AG1223" s="18" t="n">
        <f aca="false">IF(Q1223="","",ROUND((Q1223-P1223)*1440,0))</f>
        <v>45</v>
      </c>
      <c r="AH1223" s="18" t="n">
        <f aca="false">IF(Q1223="","",ROUND((Q1223-H1223)*1440,0))</f>
        <v>195</v>
      </c>
      <c r="AI1223" s="19" t="n">
        <f aca="false">ROUND(IF(O1223="",Assumptions!$B$25-K1223,O1223-K1223)*24,1)</f>
        <v>1.3</v>
      </c>
      <c r="AJ1223" s="20" t="n">
        <f aca="false">ROUND(MAX(N(Y1223)/Assumptions!$C$5, N(Z1223)/Assumptions!$C$6, N(AA1223)/Assumptions!$C$7, N(AB1223)/Assumptions!$C$8, N(AC1223)/Assumptions!$C$9, N(AD1223)/Assumptions!$C$10, N(AE1223)/Assumptions!$C$11, N(AF1223)/Assumptions!$C$12, N(AG1223)/Assumptions!$C$13),3)</f>
        <v>1.2</v>
      </c>
      <c r="AK1223" s="0" t="str">
        <f aca="false">IF(OR(U1223="Pending",U1223="On Hold"),"Open GRN (awaiting)",IF(AJ1223&lt;=1,"Within SLA",IF(ROUND(N(Y1223)/Assumptions!$C$5,3)=AJ1223,"Gate Wait",IF(ROUND(N(Z1223)/Assumptions!$C$6,3)=AJ1223,"Dock Wait",IF(ROUND(N(AA1223)/Assumptions!$C$7,3)=AJ1223,"Unloading",IF(ROUND(N(AB1223)/Assumptions!$C$8,3)=AJ1223,"Unload-to-QC Wait",IF(ROUND(N(AC1223)/Assumptions!$C$9,3)=AJ1223,"QC",IF(ROUND(N(AD1223)/Assumptions!$C$10,3)=AJ1223,"QC-to-GRN Wait",IF(ROUND(N(AE1223)/Assumptions!$C$11,3)=AJ1223,"GRN Processing",IF(ROUND(N(AF1223)/Assumptions!$C$12,3)=AJ1223,"GRN-to-Putaway Wait",IF(ROUND(N(AG1223)/Assumptions!$C$13,3)=AJ1223,"Putaway","Within SLA")))))))))))</f>
        <v>Unload-to-QC Wait</v>
      </c>
    </row>
    <row r="1224" customFormat="false" ht="15" hidden="false" customHeight="false" outlineLevel="0" collapsed="false">
      <c r="A1224" s="0" t="s">
        <v>3690</v>
      </c>
      <c r="B1224" s="0" t="s">
        <v>3691</v>
      </c>
      <c r="C1224" s="0" t="s">
        <v>153</v>
      </c>
      <c r="D1224" s="0" t="s">
        <v>135</v>
      </c>
      <c r="E1224" s="0" t="s">
        <v>3692</v>
      </c>
      <c r="F1224" s="0" t="s">
        <v>137</v>
      </c>
      <c r="G1224" s="0" t="s">
        <v>138</v>
      </c>
      <c r="H1224" s="17" t="n">
        <v>46233.4006944444</v>
      </c>
      <c r="I1224" s="17" t="n">
        <v>46233.4541666667</v>
      </c>
      <c r="J1224" s="17" t="n">
        <v>46233.4590277778</v>
      </c>
      <c r="K1224" s="17" t="n">
        <v>46233.4958333333</v>
      </c>
      <c r="L1224" s="17" t="n">
        <v>46233.5083333333</v>
      </c>
      <c r="M1224" s="17" t="n">
        <v>46233.5479166667</v>
      </c>
      <c r="N1224" s="17" t="n">
        <v>46233.5798611111</v>
      </c>
      <c r="O1224" s="17" t="n">
        <v>46233.61875</v>
      </c>
      <c r="P1224" s="17" t="n">
        <v>46233.6298611111</v>
      </c>
      <c r="Q1224" s="17" t="n">
        <v>46233.6576388889</v>
      </c>
      <c r="R1224" s="0" t="n">
        <v>1010</v>
      </c>
      <c r="S1224" s="0" t="n">
        <v>0</v>
      </c>
      <c r="T1224" s="0" t="n">
        <v>36</v>
      </c>
      <c r="U1224" s="18" t="s">
        <v>123</v>
      </c>
      <c r="V1224" s="18" t="s">
        <v>82</v>
      </c>
      <c r="W1224" s="0" t="str">
        <f aca="false">IF(AND(X1224&gt;=6,X1224&lt;14),"A",IF(AND(X1224&gt;=14,X1224&lt;22),"B","C"))</f>
        <v>A</v>
      </c>
      <c r="X1224" s="18" t="n">
        <f aca="false">HOUR(H1224)</f>
        <v>9</v>
      </c>
      <c r="Y1224" s="18" t="n">
        <f aca="false">ROUND((I1224-H1224)*1440,0)</f>
        <v>77</v>
      </c>
      <c r="Z1224" s="18" t="n">
        <f aca="false">ROUND((J1224-I1224)*1440,0)</f>
        <v>7</v>
      </c>
      <c r="AA1224" s="18" t="n">
        <f aca="false">ROUND((K1224-J1224)*1440,0)</f>
        <v>53</v>
      </c>
      <c r="AB1224" s="18" t="n">
        <f aca="false">ROUND((L1224-K1224)*1440,0)</f>
        <v>18</v>
      </c>
      <c r="AC1224" s="18" t="n">
        <f aca="false">ROUND((M1224-L1224)*1440,0)</f>
        <v>57</v>
      </c>
      <c r="AD1224" s="18" t="n">
        <f aca="false">IF(N1224="","",ROUND((N1224-M1224)*1440,0))</f>
        <v>46</v>
      </c>
      <c r="AE1224" s="18" t="n">
        <f aca="false">IF(O1224="","",ROUND((O1224-N1224)*1440,0))</f>
        <v>56</v>
      </c>
      <c r="AF1224" s="18" t="n">
        <f aca="false">IF(P1224="","",ROUND((P1224-O1224)*1440,0))</f>
        <v>16</v>
      </c>
      <c r="AG1224" s="18" t="n">
        <f aca="false">IF(Q1224="","",ROUND((Q1224-P1224)*1440,0))</f>
        <v>40</v>
      </c>
      <c r="AH1224" s="18" t="n">
        <f aca="false">IF(Q1224="","",ROUND((Q1224-H1224)*1440,0))</f>
        <v>370</v>
      </c>
      <c r="AI1224" s="19" t="n">
        <f aca="false">ROUND(IF(O1224="",Assumptions!$B$25-K1224,O1224-K1224)*24,1)</f>
        <v>3</v>
      </c>
      <c r="AJ1224" s="20" t="n">
        <f aca="false">ROUND(MAX(N(Y1224)/Assumptions!$C$5, N(Z1224)/Assumptions!$C$6, N(AA1224)/Assumptions!$C$7, N(AB1224)/Assumptions!$C$8, N(AC1224)/Assumptions!$C$9, N(AD1224)/Assumptions!$C$10, N(AE1224)/Assumptions!$C$11, N(AF1224)/Assumptions!$C$12, N(AG1224)/Assumptions!$C$13),3)</f>
        <v>2.567</v>
      </c>
      <c r="AK1224" s="0" t="str">
        <f aca="false">IF(OR(U1224="Pending",U1224="On Hold"),"Open GRN (awaiting)",IF(AJ1224&lt;=1,"Within SLA",IF(ROUND(N(Y1224)/Assumptions!$C$5,3)=AJ1224,"Gate Wait",IF(ROUND(N(Z1224)/Assumptions!$C$6,3)=AJ1224,"Dock Wait",IF(ROUND(N(AA1224)/Assumptions!$C$7,3)=AJ1224,"Unloading",IF(ROUND(N(AB1224)/Assumptions!$C$8,3)=AJ1224,"Unload-to-QC Wait",IF(ROUND(N(AC1224)/Assumptions!$C$9,3)=AJ1224,"QC",IF(ROUND(N(AD1224)/Assumptions!$C$10,3)=AJ1224,"QC-to-GRN Wait",IF(ROUND(N(AE1224)/Assumptions!$C$11,3)=AJ1224,"GRN Processing",IF(ROUND(N(AF1224)/Assumptions!$C$12,3)=AJ1224,"GRN-to-Putaway Wait",IF(ROUND(N(AG1224)/Assumptions!$C$13,3)=AJ1224,"Putaway","Within SLA")))))))))))</f>
        <v>Gate Wait</v>
      </c>
    </row>
    <row r="1225" customFormat="false" ht="15" hidden="false" customHeight="false" outlineLevel="0" collapsed="false">
      <c r="A1225" s="0" t="s">
        <v>3693</v>
      </c>
      <c r="B1225" s="0" t="s">
        <v>3694</v>
      </c>
      <c r="C1225" s="0" t="s">
        <v>252</v>
      </c>
      <c r="D1225" s="0" t="s">
        <v>119</v>
      </c>
      <c r="E1225" s="0" t="s">
        <v>3695</v>
      </c>
      <c r="F1225" s="0" t="s">
        <v>172</v>
      </c>
      <c r="G1225" s="0" t="s">
        <v>129</v>
      </c>
      <c r="H1225" s="17" t="n">
        <v>46233.4131944445</v>
      </c>
      <c r="I1225" s="17" t="n">
        <v>46233.4388888889</v>
      </c>
      <c r="J1225" s="17" t="n">
        <v>46233.4479166667</v>
      </c>
      <c r="K1225" s="17" t="n">
        <v>46233.4611111111</v>
      </c>
      <c r="L1225" s="17" t="n">
        <v>46233.4791666667</v>
      </c>
      <c r="M1225" s="17" t="n">
        <v>46233.4965277778</v>
      </c>
      <c r="N1225" s="17" t="n">
        <v>46233.5326388889</v>
      </c>
      <c r="O1225" s="17" t="n">
        <v>46233.5791666667</v>
      </c>
      <c r="P1225" s="17" t="n">
        <v>46233.5986111111</v>
      </c>
      <c r="Q1225" s="17" t="n">
        <v>46233.6284722222</v>
      </c>
      <c r="R1225" s="0" t="n">
        <v>94</v>
      </c>
      <c r="S1225" s="0" t="n">
        <v>0</v>
      </c>
      <c r="T1225" s="0" t="n">
        <v>0</v>
      </c>
      <c r="U1225" s="18" t="s">
        <v>130</v>
      </c>
      <c r="V1225" s="18" t="s">
        <v>139</v>
      </c>
      <c r="W1225" s="0" t="str">
        <f aca="false">IF(AND(X1225&gt;=6,X1225&lt;14),"A",IF(AND(X1225&gt;=14,X1225&lt;22),"B","C"))</f>
        <v>A</v>
      </c>
      <c r="X1225" s="18" t="n">
        <f aca="false">HOUR(H1225)</f>
        <v>9</v>
      </c>
      <c r="Y1225" s="18" t="n">
        <f aca="false">ROUND((I1225-H1225)*1440,0)</f>
        <v>37</v>
      </c>
      <c r="Z1225" s="18" t="n">
        <f aca="false">ROUND((J1225-I1225)*1440,0)</f>
        <v>13</v>
      </c>
      <c r="AA1225" s="18" t="n">
        <f aca="false">ROUND((K1225-J1225)*1440,0)</f>
        <v>19</v>
      </c>
      <c r="AB1225" s="18" t="n">
        <f aca="false">ROUND((L1225-K1225)*1440,0)</f>
        <v>26</v>
      </c>
      <c r="AC1225" s="18" t="n">
        <f aca="false">ROUND((M1225-L1225)*1440,0)</f>
        <v>25</v>
      </c>
      <c r="AD1225" s="18" t="n">
        <f aca="false">IF(N1225="","",ROUND((N1225-M1225)*1440,0))</f>
        <v>52</v>
      </c>
      <c r="AE1225" s="18" t="n">
        <f aca="false">IF(O1225="","",ROUND((O1225-N1225)*1440,0))</f>
        <v>67</v>
      </c>
      <c r="AF1225" s="18" t="n">
        <f aca="false">IF(P1225="","",ROUND((P1225-O1225)*1440,0))</f>
        <v>28</v>
      </c>
      <c r="AG1225" s="18" t="n">
        <f aca="false">IF(Q1225="","",ROUND((Q1225-P1225)*1440,0))</f>
        <v>43</v>
      </c>
      <c r="AH1225" s="18" t="n">
        <f aca="false">IF(Q1225="","",ROUND((Q1225-H1225)*1440,0))</f>
        <v>310</v>
      </c>
      <c r="AI1225" s="19" t="n">
        <f aca="false">ROUND(IF(O1225="",Assumptions!$B$25-K1225,O1225-K1225)*24,1)</f>
        <v>2.8</v>
      </c>
      <c r="AJ1225" s="20" t="n">
        <f aca="false">ROUND(MAX(N(Y1225)/Assumptions!$C$5, N(Z1225)/Assumptions!$C$6, N(AA1225)/Assumptions!$C$7, N(AB1225)/Assumptions!$C$8, N(AC1225)/Assumptions!$C$9, N(AD1225)/Assumptions!$C$10, N(AE1225)/Assumptions!$C$11, N(AF1225)/Assumptions!$C$12, N(AG1225)/Assumptions!$C$13),3)</f>
        <v>1.733</v>
      </c>
      <c r="AK1225" s="0" t="str">
        <f aca="false">IF(OR(U1225="Pending",U1225="On Hold"),"Open GRN (awaiting)",IF(AJ1225&lt;=1,"Within SLA",IF(ROUND(N(Y1225)/Assumptions!$C$5,3)=AJ1225,"Gate Wait",IF(ROUND(N(Z1225)/Assumptions!$C$6,3)=AJ1225,"Dock Wait",IF(ROUND(N(AA1225)/Assumptions!$C$7,3)=AJ1225,"Unloading",IF(ROUND(N(AB1225)/Assumptions!$C$8,3)=AJ1225,"Unload-to-QC Wait",IF(ROUND(N(AC1225)/Assumptions!$C$9,3)=AJ1225,"QC",IF(ROUND(N(AD1225)/Assumptions!$C$10,3)=AJ1225,"QC-to-GRN Wait",IF(ROUND(N(AE1225)/Assumptions!$C$11,3)=AJ1225,"GRN Processing",IF(ROUND(N(AF1225)/Assumptions!$C$12,3)=AJ1225,"GRN-to-Putaway Wait",IF(ROUND(N(AG1225)/Assumptions!$C$13,3)=AJ1225,"Putaway","Within SLA")))))))))))</f>
        <v>Unload-to-QC Wait</v>
      </c>
    </row>
    <row r="1226" customFormat="false" ht="15" hidden="false" customHeight="false" outlineLevel="0" collapsed="false">
      <c r="A1226" s="0" t="s">
        <v>3696</v>
      </c>
      <c r="B1226" s="0" t="s">
        <v>3697</v>
      </c>
      <c r="C1226" s="0" t="s">
        <v>170</v>
      </c>
      <c r="D1226" s="0" t="s">
        <v>119</v>
      </c>
      <c r="E1226" s="0" t="s">
        <v>3698</v>
      </c>
      <c r="F1226" s="0" t="s">
        <v>172</v>
      </c>
      <c r="G1226" s="0" t="s">
        <v>122</v>
      </c>
      <c r="H1226" s="17" t="n">
        <v>46233.4166666667</v>
      </c>
      <c r="I1226" s="17" t="n">
        <v>46233.4763888889</v>
      </c>
      <c r="J1226" s="17" t="n">
        <v>46233.4826388889</v>
      </c>
      <c r="K1226" s="17" t="n">
        <v>46233.5111111111</v>
      </c>
      <c r="L1226" s="17" t="n">
        <v>46233.5173611111</v>
      </c>
      <c r="M1226" s="17" t="n">
        <v>46233.5791666667</v>
      </c>
      <c r="N1226" s="17" t="n">
        <v>46233.6069444444</v>
      </c>
      <c r="O1226" s="17" t="n">
        <v>46233.7284722222</v>
      </c>
      <c r="P1226" s="17" t="n">
        <v>46233.7347222222</v>
      </c>
      <c r="Q1226" s="17" t="n">
        <v>46233.7493055556</v>
      </c>
      <c r="R1226" s="0" t="n">
        <v>219</v>
      </c>
      <c r="S1226" s="0" t="n">
        <v>0</v>
      </c>
      <c r="T1226" s="0" t="n">
        <v>0</v>
      </c>
      <c r="U1226" s="18" t="s">
        <v>130</v>
      </c>
      <c r="V1226" s="18" t="s">
        <v>156</v>
      </c>
      <c r="W1226" s="0" t="str">
        <f aca="false">IF(AND(X1226&gt;=6,X1226&lt;14),"A",IF(AND(X1226&gt;=14,X1226&lt;22),"B","C"))</f>
        <v>A</v>
      </c>
      <c r="X1226" s="18" t="n">
        <f aca="false">HOUR(H1226)</f>
        <v>10</v>
      </c>
      <c r="Y1226" s="18" t="n">
        <f aca="false">ROUND((I1226-H1226)*1440,0)</f>
        <v>86</v>
      </c>
      <c r="Z1226" s="18" t="n">
        <f aca="false">ROUND((J1226-I1226)*1440,0)</f>
        <v>9</v>
      </c>
      <c r="AA1226" s="18" t="n">
        <f aca="false">ROUND((K1226-J1226)*1440,0)</f>
        <v>41</v>
      </c>
      <c r="AB1226" s="18" t="n">
        <f aca="false">ROUND((L1226-K1226)*1440,0)</f>
        <v>9</v>
      </c>
      <c r="AC1226" s="18" t="n">
        <f aca="false">ROUND((M1226-L1226)*1440,0)</f>
        <v>89</v>
      </c>
      <c r="AD1226" s="18" t="n">
        <f aca="false">IF(N1226="","",ROUND((N1226-M1226)*1440,0))</f>
        <v>40</v>
      </c>
      <c r="AE1226" s="18" t="n">
        <f aca="false">IF(O1226="","",ROUND((O1226-N1226)*1440,0))</f>
        <v>175</v>
      </c>
      <c r="AF1226" s="18" t="n">
        <f aca="false">IF(P1226="","",ROUND((P1226-O1226)*1440,0))</f>
        <v>9</v>
      </c>
      <c r="AG1226" s="18" t="n">
        <f aca="false">IF(Q1226="","",ROUND((Q1226-P1226)*1440,0))</f>
        <v>21</v>
      </c>
      <c r="AH1226" s="18" t="n">
        <f aca="false">IF(Q1226="","",ROUND((Q1226-H1226)*1440,0))</f>
        <v>479</v>
      </c>
      <c r="AI1226" s="19" t="n">
        <f aca="false">ROUND(IF(O1226="",Assumptions!$B$25-K1226,O1226-K1226)*24,1)</f>
        <v>5.2</v>
      </c>
      <c r="AJ1226" s="20" t="n">
        <f aca="false">ROUND(MAX(N(Y1226)/Assumptions!$C$5, N(Z1226)/Assumptions!$C$6, N(AA1226)/Assumptions!$C$7, N(AB1226)/Assumptions!$C$8, N(AC1226)/Assumptions!$C$9, N(AD1226)/Assumptions!$C$10, N(AE1226)/Assumptions!$C$11, N(AF1226)/Assumptions!$C$12, N(AG1226)/Assumptions!$C$13),3)</f>
        <v>3.889</v>
      </c>
      <c r="AK1226" s="0" t="str">
        <f aca="false">IF(OR(U1226="Pending",U1226="On Hold"),"Open GRN (awaiting)",IF(AJ1226&lt;=1,"Within SLA",IF(ROUND(N(Y1226)/Assumptions!$C$5,3)=AJ1226,"Gate Wait",IF(ROUND(N(Z1226)/Assumptions!$C$6,3)=AJ1226,"Dock Wait",IF(ROUND(N(AA1226)/Assumptions!$C$7,3)=AJ1226,"Unloading",IF(ROUND(N(AB1226)/Assumptions!$C$8,3)=AJ1226,"Unload-to-QC Wait",IF(ROUND(N(AC1226)/Assumptions!$C$9,3)=AJ1226,"QC",IF(ROUND(N(AD1226)/Assumptions!$C$10,3)=AJ1226,"QC-to-GRN Wait",IF(ROUND(N(AE1226)/Assumptions!$C$11,3)=AJ1226,"GRN Processing",IF(ROUND(N(AF1226)/Assumptions!$C$12,3)=AJ1226,"GRN-to-Putaway Wait",IF(ROUND(N(AG1226)/Assumptions!$C$13,3)=AJ1226,"Putaway","Within SLA")))))))))))</f>
        <v>GRN Processing</v>
      </c>
    </row>
    <row r="1227" customFormat="false" ht="15" hidden="false" customHeight="false" outlineLevel="0" collapsed="false">
      <c r="A1227" s="0" t="s">
        <v>3699</v>
      </c>
      <c r="B1227" s="0" t="s">
        <v>3700</v>
      </c>
      <c r="C1227" s="0" t="s">
        <v>126</v>
      </c>
      <c r="D1227" s="0" t="s">
        <v>147</v>
      </c>
      <c r="E1227" s="0" t="s">
        <v>3701</v>
      </c>
      <c r="F1227" s="0" t="s">
        <v>128</v>
      </c>
      <c r="G1227" s="0" t="s">
        <v>150</v>
      </c>
      <c r="H1227" s="17" t="n">
        <v>46233.4375</v>
      </c>
      <c r="I1227" s="17" t="n">
        <v>46233.4659722222</v>
      </c>
      <c r="J1227" s="17" t="n">
        <v>46233.4694444445</v>
      </c>
      <c r="K1227" s="17" t="n">
        <v>46233.5041666667</v>
      </c>
      <c r="L1227" s="17" t="n">
        <v>46233.5104166667</v>
      </c>
      <c r="M1227" s="17" t="n">
        <v>46233.5541666667</v>
      </c>
      <c r="N1227" s="17" t="n">
        <v>46233.5715277778</v>
      </c>
      <c r="O1227" s="17" t="n">
        <v>46233.5847222222</v>
      </c>
      <c r="P1227" s="17" t="n">
        <v>46233.5909722222</v>
      </c>
      <c r="Q1227" s="17" t="n">
        <v>46233.6069444444</v>
      </c>
      <c r="R1227" s="0" t="n">
        <v>278</v>
      </c>
      <c r="S1227" s="0" t="n">
        <v>0</v>
      </c>
      <c r="T1227" s="0" t="n">
        <v>0</v>
      </c>
      <c r="U1227" s="18" t="s">
        <v>130</v>
      </c>
      <c r="V1227" s="18" t="s">
        <v>82</v>
      </c>
      <c r="W1227" s="0" t="str">
        <f aca="false">IF(AND(X1227&gt;=6,X1227&lt;14),"A",IF(AND(X1227&gt;=14,X1227&lt;22),"B","C"))</f>
        <v>A</v>
      </c>
      <c r="X1227" s="18" t="n">
        <f aca="false">HOUR(H1227)</f>
        <v>10</v>
      </c>
      <c r="Y1227" s="18" t="n">
        <f aca="false">ROUND((I1227-H1227)*1440,0)</f>
        <v>41</v>
      </c>
      <c r="Z1227" s="18" t="n">
        <f aca="false">ROUND((J1227-I1227)*1440,0)</f>
        <v>5</v>
      </c>
      <c r="AA1227" s="18" t="n">
        <f aca="false">ROUND((K1227-J1227)*1440,0)</f>
        <v>50</v>
      </c>
      <c r="AB1227" s="18" t="n">
        <f aca="false">ROUND((L1227-K1227)*1440,0)</f>
        <v>9</v>
      </c>
      <c r="AC1227" s="18" t="n">
        <f aca="false">ROUND((M1227-L1227)*1440,0)</f>
        <v>63</v>
      </c>
      <c r="AD1227" s="18" t="n">
        <f aca="false">IF(N1227="","",ROUND((N1227-M1227)*1440,0))</f>
        <v>25</v>
      </c>
      <c r="AE1227" s="18" t="n">
        <f aca="false">IF(O1227="","",ROUND((O1227-N1227)*1440,0))</f>
        <v>19</v>
      </c>
      <c r="AF1227" s="18" t="n">
        <f aca="false">IF(P1227="","",ROUND((P1227-O1227)*1440,0))</f>
        <v>9</v>
      </c>
      <c r="AG1227" s="18" t="n">
        <f aca="false">IF(Q1227="","",ROUND((Q1227-P1227)*1440,0))</f>
        <v>23</v>
      </c>
      <c r="AH1227" s="18" t="n">
        <f aca="false">IF(Q1227="","",ROUND((Q1227-H1227)*1440,0))</f>
        <v>244</v>
      </c>
      <c r="AI1227" s="19" t="n">
        <f aca="false">ROUND(IF(O1227="",Assumptions!$B$25-K1227,O1227-K1227)*24,1)</f>
        <v>1.9</v>
      </c>
      <c r="AJ1227" s="20" t="n">
        <f aca="false">ROUND(MAX(N(Y1227)/Assumptions!$C$5, N(Z1227)/Assumptions!$C$6, N(AA1227)/Assumptions!$C$7, N(AB1227)/Assumptions!$C$8, N(AC1227)/Assumptions!$C$9, N(AD1227)/Assumptions!$C$10, N(AE1227)/Assumptions!$C$11, N(AF1227)/Assumptions!$C$12, N(AG1227)/Assumptions!$C$13),3)</f>
        <v>1.4</v>
      </c>
      <c r="AK1227" s="0" t="str">
        <f aca="false">IF(OR(U1227="Pending",U1227="On Hold"),"Open GRN (awaiting)",IF(AJ1227&lt;=1,"Within SLA",IF(ROUND(N(Y1227)/Assumptions!$C$5,3)=AJ1227,"Gate Wait",IF(ROUND(N(Z1227)/Assumptions!$C$6,3)=AJ1227,"Dock Wait",IF(ROUND(N(AA1227)/Assumptions!$C$7,3)=AJ1227,"Unloading",IF(ROUND(N(AB1227)/Assumptions!$C$8,3)=AJ1227,"Unload-to-QC Wait",IF(ROUND(N(AC1227)/Assumptions!$C$9,3)=AJ1227,"QC",IF(ROUND(N(AD1227)/Assumptions!$C$10,3)=AJ1227,"QC-to-GRN Wait",IF(ROUND(N(AE1227)/Assumptions!$C$11,3)=AJ1227,"GRN Processing",IF(ROUND(N(AF1227)/Assumptions!$C$12,3)=AJ1227,"GRN-to-Putaway Wait",IF(ROUND(N(AG1227)/Assumptions!$C$13,3)=AJ1227,"Putaway","Within SLA")))))))))))</f>
        <v>QC</v>
      </c>
    </row>
    <row r="1228" customFormat="false" ht="15" hidden="false" customHeight="false" outlineLevel="0" collapsed="false">
      <c r="A1228" s="0" t="s">
        <v>3702</v>
      </c>
      <c r="B1228" s="0" t="s">
        <v>3703</v>
      </c>
      <c r="C1228" s="0" t="s">
        <v>134</v>
      </c>
      <c r="D1228" s="0" t="s">
        <v>119</v>
      </c>
      <c r="E1228" s="0" t="s">
        <v>3704</v>
      </c>
      <c r="F1228" s="0" t="s">
        <v>128</v>
      </c>
      <c r="G1228" s="0" t="s">
        <v>122</v>
      </c>
      <c r="H1228" s="17" t="n">
        <v>46233.4416666667</v>
      </c>
      <c r="I1228" s="17" t="n">
        <v>46233.4659722222</v>
      </c>
      <c r="J1228" s="17" t="n">
        <v>46233.4868055556</v>
      </c>
      <c r="K1228" s="17" t="n">
        <v>46233.5527777778</v>
      </c>
      <c r="L1228" s="17" t="n">
        <v>46233.5569444444</v>
      </c>
      <c r="M1228" s="17" t="n">
        <v>46233.5722222222</v>
      </c>
      <c r="N1228" s="17" t="n">
        <v>46233.5868055556</v>
      </c>
      <c r="O1228" s="17" t="n">
        <v>46233.6013888889</v>
      </c>
      <c r="P1228" s="17" t="n">
        <v>46233.6104166667</v>
      </c>
      <c r="Q1228" s="17" t="n">
        <v>46233.6263888889</v>
      </c>
      <c r="R1228" s="0" t="n">
        <v>1287</v>
      </c>
      <c r="S1228" s="0" t="n">
        <v>0</v>
      </c>
      <c r="T1228" s="0" t="n">
        <v>0</v>
      </c>
      <c r="U1228" s="18" t="s">
        <v>130</v>
      </c>
      <c r="V1228" s="18" t="s">
        <v>139</v>
      </c>
      <c r="W1228" s="0" t="str">
        <f aca="false">IF(AND(X1228&gt;=6,X1228&lt;14),"A",IF(AND(X1228&gt;=14,X1228&lt;22),"B","C"))</f>
        <v>A</v>
      </c>
      <c r="X1228" s="18" t="n">
        <f aca="false">HOUR(H1228)</f>
        <v>10</v>
      </c>
      <c r="Y1228" s="18" t="n">
        <f aca="false">ROUND((I1228-H1228)*1440,0)</f>
        <v>35</v>
      </c>
      <c r="Z1228" s="18" t="n">
        <f aca="false">ROUND((J1228-I1228)*1440,0)</f>
        <v>30</v>
      </c>
      <c r="AA1228" s="18" t="n">
        <f aca="false">ROUND((K1228-J1228)*1440,0)</f>
        <v>95</v>
      </c>
      <c r="AB1228" s="18" t="n">
        <f aca="false">ROUND((L1228-K1228)*1440,0)</f>
        <v>6</v>
      </c>
      <c r="AC1228" s="18" t="n">
        <f aca="false">ROUND((M1228-L1228)*1440,0)</f>
        <v>22</v>
      </c>
      <c r="AD1228" s="18" t="n">
        <f aca="false">IF(N1228="","",ROUND((N1228-M1228)*1440,0))</f>
        <v>21</v>
      </c>
      <c r="AE1228" s="18" t="n">
        <f aca="false">IF(O1228="","",ROUND((O1228-N1228)*1440,0))</f>
        <v>21</v>
      </c>
      <c r="AF1228" s="18" t="n">
        <f aca="false">IF(P1228="","",ROUND((P1228-O1228)*1440,0))</f>
        <v>13</v>
      </c>
      <c r="AG1228" s="18" t="n">
        <f aca="false">IF(Q1228="","",ROUND((Q1228-P1228)*1440,0))</f>
        <v>23</v>
      </c>
      <c r="AH1228" s="18" t="n">
        <f aca="false">IF(Q1228="","",ROUND((Q1228-H1228)*1440,0))</f>
        <v>266</v>
      </c>
      <c r="AI1228" s="19" t="n">
        <f aca="false">ROUND(IF(O1228="",Assumptions!$B$25-K1228,O1228-K1228)*24,1)</f>
        <v>1.2</v>
      </c>
      <c r="AJ1228" s="20" t="n">
        <f aca="false">ROUND(MAX(N(Y1228)/Assumptions!$C$5, N(Z1228)/Assumptions!$C$6, N(AA1228)/Assumptions!$C$7, N(AB1228)/Assumptions!$C$8, N(AC1228)/Assumptions!$C$9, N(AD1228)/Assumptions!$C$10, N(AE1228)/Assumptions!$C$11, N(AF1228)/Assumptions!$C$12, N(AG1228)/Assumptions!$C$13),3)</f>
        <v>2</v>
      </c>
      <c r="AK1228" s="0" t="str">
        <f aca="false">IF(OR(U1228="Pending",U1228="On Hold"),"Open GRN (awaiting)",IF(AJ1228&lt;=1,"Within SLA",IF(ROUND(N(Y1228)/Assumptions!$C$5,3)=AJ1228,"Gate Wait",IF(ROUND(N(Z1228)/Assumptions!$C$6,3)=AJ1228,"Dock Wait",IF(ROUND(N(AA1228)/Assumptions!$C$7,3)=AJ1228,"Unloading",IF(ROUND(N(AB1228)/Assumptions!$C$8,3)=AJ1228,"Unload-to-QC Wait",IF(ROUND(N(AC1228)/Assumptions!$C$9,3)=AJ1228,"QC",IF(ROUND(N(AD1228)/Assumptions!$C$10,3)=AJ1228,"QC-to-GRN Wait",IF(ROUND(N(AE1228)/Assumptions!$C$11,3)=AJ1228,"GRN Processing",IF(ROUND(N(AF1228)/Assumptions!$C$12,3)=AJ1228,"GRN-to-Putaway Wait",IF(ROUND(N(AG1228)/Assumptions!$C$13,3)=AJ1228,"Putaway","Within SLA")))))))))))</f>
        <v>Dock Wait</v>
      </c>
    </row>
    <row r="1229" customFormat="false" ht="15" hidden="false" customHeight="false" outlineLevel="0" collapsed="false">
      <c r="A1229" s="0" t="s">
        <v>3705</v>
      </c>
      <c r="B1229" s="0" t="s">
        <v>3706</v>
      </c>
      <c r="C1229" s="0" t="s">
        <v>170</v>
      </c>
      <c r="D1229" s="0" t="s">
        <v>147</v>
      </c>
      <c r="E1229" s="0" t="s">
        <v>905</v>
      </c>
      <c r="F1229" s="0" t="s">
        <v>155</v>
      </c>
      <c r="G1229" s="0" t="s">
        <v>150</v>
      </c>
      <c r="H1229" s="17" t="n">
        <v>46233.4506944444</v>
      </c>
      <c r="I1229" s="17" t="n">
        <v>46233.5229166667</v>
      </c>
      <c r="J1229" s="17" t="n">
        <v>46233.5298611111</v>
      </c>
      <c r="K1229" s="17" t="n">
        <v>46233.5541666667</v>
      </c>
      <c r="L1229" s="17" t="n">
        <v>46233.5611111111</v>
      </c>
      <c r="M1229" s="17" t="n">
        <v>46233.5715277778</v>
      </c>
      <c r="N1229" s="17" t="n">
        <v>46233.5777777778</v>
      </c>
      <c r="O1229" s="17" t="n">
        <v>46233.6041666667</v>
      </c>
      <c r="P1229" s="17" t="n">
        <v>46233.6236111111</v>
      </c>
      <c r="Q1229" s="17" t="n">
        <v>46233.6361111111</v>
      </c>
      <c r="R1229" s="0" t="n">
        <v>145</v>
      </c>
      <c r="S1229" s="0" t="n">
        <v>0</v>
      </c>
      <c r="T1229" s="0" t="n">
        <v>0</v>
      </c>
      <c r="U1229" s="18" t="s">
        <v>130</v>
      </c>
      <c r="V1229" s="18" t="s">
        <v>139</v>
      </c>
      <c r="W1229" s="0" t="str">
        <f aca="false">IF(AND(X1229&gt;=6,X1229&lt;14),"A",IF(AND(X1229&gt;=14,X1229&lt;22),"B","C"))</f>
        <v>A</v>
      </c>
      <c r="X1229" s="18" t="n">
        <f aca="false">HOUR(H1229)</f>
        <v>10</v>
      </c>
      <c r="Y1229" s="18" t="n">
        <f aca="false">ROUND((I1229-H1229)*1440,0)</f>
        <v>104</v>
      </c>
      <c r="Z1229" s="18" t="n">
        <f aca="false">ROUND((J1229-I1229)*1440,0)</f>
        <v>10</v>
      </c>
      <c r="AA1229" s="18" t="n">
        <f aca="false">ROUND((K1229-J1229)*1440,0)</f>
        <v>35</v>
      </c>
      <c r="AB1229" s="18" t="n">
        <f aca="false">ROUND((L1229-K1229)*1440,0)</f>
        <v>10</v>
      </c>
      <c r="AC1229" s="18" t="n">
        <f aca="false">ROUND((M1229-L1229)*1440,0)</f>
        <v>15</v>
      </c>
      <c r="AD1229" s="18" t="n">
        <f aca="false">IF(N1229="","",ROUND((N1229-M1229)*1440,0))</f>
        <v>9</v>
      </c>
      <c r="AE1229" s="18" t="n">
        <f aca="false">IF(O1229="","",ROUND((O1229-N1229)*1440,0))</f>
        <v>38</v>
      </c>
      <c r="AF1229" s="18" t="n">
        <f aca="false">IF(P1229="","",ROUND((P1229-O1229)*1440,0))</f>
        <v>28</v>
      </c>
      <c r="AG1229" s="18" t="n">
        <f aca="false">IF(Q1229="","",ROUND((Q1229-P1229)*1440,0))</f>
        <v>18</v>
      </c>
      <c r="AH1229" s="18" t="n">
        <f aca="false">IF(Q1229="","",ROUND((Q1229-H1229)*1440,0))</f>
        <v>267</v>
      </c>
      <c r="AI1229" s="19" t="n">
        <f aca="false">ROUND(IF(O1229="",Assumptions!$B$25-K1229,O1229-K1229)*24,1)</f>
        <v>1.2</v>
      </c>
      <c r="AJ1229" s="20" t="n">
        <f aca="false">ROUND(MAX(N(Y1229)/Assumptions!$C$5, N(Z1229)/Assumptions!$C$6, N(AA1229)/Assumptions!$C$7, N(AB1229)/Assumptions!$C$8, N(AC1229)/Assumptions!$C$9, N(AD1229)/Assumptions!$C$10, N(AE1229)/Assumptions!$C$11, N(AF1229)/Assumptions!$C$12, N(AG1229)/Assumptions!$C$13),3)</f>
        <v>3.467</v>
      </c>
      <c r="AK1229" s="0" t="str">
        <f aca="false">IF(OR(U1229="Pending",U1229="On Hold"),"Open GRN (awaiting)",IF(AJ1229&lt;=1,"Within SLA",IF(ROUND(N(Y1229)/Assumptions!$C$5,3)=AJ1229,"Gate Wait",IF(ROUND(N(Z1229)/Assumptions!$C$6,3)=AJ1229,"Dock Wait",IF(ROUND(N(AA1229)/Assumptions!$C$7,3)=AJ1229,"Unloading",IF(ROUND(N(AB1229)/Assumptions!$C$8,3)=AJ1229,"Unload-to-QC Wait",IF(ROUND(N(AC1229)/Assumptions!$C$9,3)=AJ1229,"QC",IF(ROUND(N(AD1229)/Assumptions!$C$10,3)=AJ1229,"QC-to-GRN Wait",IF(ROUND(N(AE1229)/Assumptions!$C$11,3)=AJ1229,"GRN Processing",IF(ROUND(N(AF1229)/Assumptions!$C$12,3)=AJ1229,"GRN-to-Putaway Wait",IF(ROUND(N(AG1229)/Assumptions!$C$13,3)=AJ1229,"Putaway","Within SLA")))))))))))</f>
        <v>Gate Wait</v>
      </c>
    </row>
    <row r="1230" customFormat="false" ht="15" hidden="false" customHeight="false" outlineLevel="0" collapsed="false">
      <c r="A1230" s="0" t="s">
        <v>3707</v>
      </c>
      <c r="B1230" s="0" t="s">
        <v>3708</v>
      </c>
      <c r="C1230" s="0" t="s">
        <v>286</v>
      </c>
      <c r="D1230" s="0" t="s">
        <v>147</v>
      </c>
      <c r="E1230" s="0" t="s">
        <v>3709</v>
      </c>
      <c r="F1230" s="0" t="s">
        <v>121</v>
      </c>
      <c r="G1230" s="0" t="s">
        <v>150</v>
      </c>
      <c r="H1230" s="17" t="n">
        <v>46233.4534722222</v>
      </c>
      <c r="I1230" s="17" t="n">
        <v>46233.50625</v>
      </c>
      <c r="J1230" s="17" t="n">
        <v>46233.5118055556</v>
      </c>
      <c r="K1230" s="17" t="n">
        <v>46233.5486111111</v>
      </c>
      <c r="L1230" s="17" t="n">
        <v>46233.5548611111</v>
      </c>
      <c r="M1230" s="17" t="n">
        <v>46233.5736111111</v>
      </c>
      <c r="N1230" s="17" t="n">
        <v>46233.6034722222</v>
      </c>
      <c r="O1230" s="17" t="n">
        <v>46233.6201388889</v>
      </c>
      <c r="P1230" s="17" t="n">
        <v>46233.6243055556</v>
      </c>
      <c r="Q1230" s="17" t="n">
        <v>46233.6361111111</v>
      </c>
      <c r="R1230" s="0" t="n">
        <v>154</v>
      </c>
      <c r="S1230" s="0" t="n">
        <v>0</v>
      </c>
      <c r="T1230" s="0" t="n">
        <v>0</v>
      </c>
      <c r="U1230" s="18" t="s">
        <v>130</v>
      </c>
      <c r="V1230" s="18" t="s">
        <v>144</v>
      </c>
      <c r="W1230" s="0" t="str">
        <f aca="false">IF(AND(X1230&gt;=6,X1230&lt;14),"A",IF(AND(X1230&gt;=14,X1230&lt;22),"B","C"))</f>
        <v>A</v>
      </c>
      <c r="X1230" s="18" t="n">
        <f aca="false">HOUR(H1230)</f>
        <v>10</v>
      </c>
      <c r="Y1230" s="18" t="n">
        <f aca="false">ROUND((I1230-H1230)*1440,0)</f>
        <v>76</v>
      </c>
      <c r="Z1230" s="18" t="n">
        <f aca="false">ROUND((J1230-I1230)*1440,0)</f>
        <v>8</v>
      </c>
      <c r="AA1230" s="18" t="n">
        <f aca="false">ROUND((K1230-J1230)*1440,0)</f>
        <v>53</v>
      </c>
      <c r="AB1230" s="18" t="n">
        <f aca="false">ROUND((L1230-K1230)*1440,0)</f>
        <v>9</v>
      </c>
      <c r="AC1230" s="18" t="n">
        <f aca="false">ROUND((M1230-L1230)*1440,0)</f>
        <v>27</v>
      </c>
      <c r="AD1230" s="18" t="n">
        <f aca="false">IF(N1230="","",ROUND((N1230-M1230)*1440,0))</f>
        <v>43</v>
      </c>
      <c r="AE1230" s="18" t="n">
        <f aca="false">IF(O1230="","",ROUND((O1230-N1230)*1440,0))</f>
        <v>24</v>
      </c>
      <c r="AF1230" s="18" t="n">
        <f aca="false">IF(P1230="","",ROUND((P1230-O1230)*1440,0))</f>
        <v>6</v>
      </c>
      <c r="AG1230" s="18" t="n">
        <f aca="false">IF(Q1230="","",ROUND((Q1230-P1230)*1440,0))</f>
        <v>17</v>
      </c>
      <c r="AH1230" s="18" t="n">
        <f aca="false">IF(Q1230="","",ROUND((Q1230-H1230)*1440,0))</f>
        <v>263</v>
      </c>
      <c r="AI1230" s="19" t="n">
        <f aca="false">ROUND(IF(O1230="",Assumptions!$B$25-K1230,O1230-K1230)*24,1)</f>
        <v>1.7</v>
      </c>
      <c r="AJ1230" s="20" t="n">
        <f aca="false">ROUND(MAX(N(Y1230)/Assumptions!$C$5, N(Z1230)/Assumptions!$C$6, N(AA1230)/Assumptions!$C$7, N(AB1230)/Assumptions!$C$8, N(AC1230)/Assumptions!$C$9, N(AD1230)/Assumptions!$C$10, N(AE1230)/Assumptions!$C$11, N(AF1230)/Assumptions!$C$12, N(AG1230)/Assumptions!$C$13),3)</f>
        <v>2.533</v>
      </c>
      <c r="AK1230" s="0" t="str">
        <f aca="false">IF(OR(U1230="Pending",U1230="On Hold"),"Open GRN (awaiting)",IF(AJ1230&lt;=1,"Within SLA",IF(ROUND(N(Y1230)/Assumptions!$C$5,3)=AJ1230,"Gate Wait",IF(ROUND(N(Z1230)/Assumptions!$C$6,3)=AJ1230,"Dock Wait",IF(ROUND(N(AA1230)/Assumptions!$C$7,3)=AJ1230,"Unloading",IF(ROUND(N(AB1230)/Assumptions!$C$8,3)=AJ1230,"Unload-to-QC Wait",IF(ROUND(N(AC1230)/Assumptions!$C$9,3)=AJ1230,"QC",IF(ROUND(N(AD1230)/Assumptions!$C$10,3)=AJ1230,"QC-to-GRN Wait",IF(ROUND(N(AE1230)/Assumptions!$C$11,3)=AJ1230,"GRN Processing",IF(ROUND(N(AF1230)/Assumptions!$C$12,3)=AJ1230,"GRN-to-Putaway Wait",IF(ROUND(N(AG1230)/Assumptions!$C$13,3)=AJ1230,"Putaway","Within SLA")))))))))))</f>
        <v>Gate Wait</v>
      </c>
    </row>
    <row r="1231" customFormat="false" ht="15" hidden="false" customHeight="false" outlineLevel="0" collapsed="false">
      <c r="A1231" s="0" t="s">
        <v>3710</v>
      </c>
      <c r="B1231" s="0" t="s">
        <v>3711</v>
      </c>
      <c r="C1231" s="0" t="s">
        <v>170</v>
      </c>
      <c r="D1231" s="0" t="s">
        <v>147</v>
      </c>
      <c r="E1231" s="0" t="s">
        <v>1107</v>
      </c>
      <c r="F1231" s="0" t="s">
        <v>172</v>
      </c>
      <c r="G1231" s="0" t="s">
        <v>150</v>
      </c>
      <c r="H1231" s="17" t="n">
        <v>46233.4673611111</v>
      </c>
      <c r="I1231" s="17" t="n">
        <v>46233.5</v>
      </c>
      <c r="J1231" s="17" t="n">
        <v>46233.5076388889</v>
      </c>
      <c r="K1231" s="17" t="n">
        <v>46233.5576388889</v>
      </c>
      <c r="L1231" s="17" t="n">
        <v>46233.5638888889</v>
      </c>
      <c r="M1231" s="17" t="n">
        <v>46233.6263888889</v>
      </c>
      <c r="N1231" s="17" t="n">
        <v>46233.6402777778</v>
      </c>
      <c r="O1231" s="17" t="n">
        <v>46233.6527777778</v>
      </c>
      <c r="P1231" s="17" t="n">
        <v>46233.6833333333</v>
      </c>
      <c r="Q1231" s="17" t="n">
        <v>46233.7215277778</v>
      </c>
      <c r="R1231" s="0" t="n">
        <v>3000</v>
      </c>
      <c r="S1231" s="0" t="n">
        <v>0</v>
      </c>
      <c r="T1231" s="0" t="n">
        <v>0</v>
      </c>
      <c r="U1231" s="18" t="s">
        <v>130</v>
      </c>
      <c r="V1231" s="18" t="s">
        <v>139</v>
      </c>
      <c r="W1231" s="0" t="str">
        <f aca="false">IF(AND(X1231&gt;=6,X1231&lt;14),"A",IF(AND(X1231&gt;=14,X1231&lt;22),"B","C"))</f>
        <v>A</v>
      </c>
      <c r="X1231" s="18" t="n">
        <f aca="false">HOUR(H1231)</f>
        <v>11</v>
      </c>
      <c r="Y1231" s="18" t="n">
        <f aca="false">ROUND((I1231-H1231)*1440,0)</f>
        <v>47</v>
      </c>
      <c r="Z1231" s="18" t="n">
        <f aca="false">ROUND((J1231-I1231)*1440,0)</f>
        <v>11</v>
      </c>
      <c r="AA1231" s="18" t="n">
        <f aca="false">ROUND((K1231-J1231)*1440,0)</f>
        <v>72</v>
      </c>
      <c r="AB1231" s="18" t="n">
        <f aca="false">ROUND((L1231-K1231)*1440,0)</f>
        <v>9</v>
      </c>
      <c r="AC1231" s="18" t="n">
        <f aca="false">ROUND((M1231-L1231)*1440,0)</f>
        <v>90</v>
      </c>
      <c r="AD1231" s="18" t="n">
        <f aca="false">IF(N1231="","",ROUND((N1231-M1231)*1440,0))</f>
        <v>20</v>
      </c>
      <c r="AE1231" s="18" t="n">
        <f aca="false">IF(O1231="","",ROUND((O1231-N1231)*1440,0))</f>
        <v>18</v>
      </c>
      <c r="AF1231" s="18" t="n">
        <f aca="false">IF(P1231="","",ROUND((P1231-O1231)*1440,0))</f>
        <v>44</v>
      </c>
      <c r="AG1231" s="18" t="n">
        <f aca="false">IF(Q1231="","",ROUND((Q1231-P1231)*1440,0))</f>
        <v>55</v>
      </c>
      <c r="AH1231" s="18" t="n">
        <f aca="false">IF(Q1231="","",ROUND((Q1231-H1231)*1440,0))</f>
        <v>366</v>
      </c>
      <c r="AI1231" s="19" t="n">
        <f aca="false">ROUND(IF(O1231="",Assumptions!$B$25-K1231,O1231-K1231)*24,1)</f>
        <v>2.3</v>
      </c>
      <c r="AJ1231" s="20" t="n">
        <f aca="false">ROUND(MAX(N(Y1231)/Assumptions!$C$5, N(Z1231)/Assumptions!$C$6, N(AA1231)/Assumptions!$C$7, N(AB1231)/Assumptions!$C$8, N(AC1231)/Assumptions!$C$9, N(AD1231)/Assumptions!$C$10, N(AE1231)/Assumptions!$C$11, N(AF1231)/Assumptions!$C$12, N(AG1231)/Assumptions!$C$13),3)</f>
        <v>2.2</v>
      </c>
      <c r="AK1231" s="0" t="str">
        <f aca="false">IF(OR(U1231="Pending",U1231="On Hold"),"Open GRN (awaiting)",IF(AJ1231&lt;=1,"Within SLA",IF(ROUND(N(Y1231)/Assumptions!$C$5,3)=AJ1231,"Gate Wait",IF(ROUND(N(Z1231)/Assumptions!$C$6,3)=AJ1231,"Dock Wait",IF(ROUND(N(AA1231)/Assumptions!$C$7,3)=AJ1231,"Unloading",IF(ROUND(N(AB1231)/Assumptions!$C$8,3)=AJ1231,"Unload-to-QC Wait",IF(ROUND(N(AC1231)/Assumptions!$C$9,3)=AJ1231,"QC",IF(ROUND(N(AD1231)/Assumptions!$C$10,3)=AJ1231,"QC-to-GRN Wait",IF(ROUND(N(AE1231)/Assumptions!$C$11,3)=AJ1231,"GRN Processing",IF(ROUND(N(AF1231)/Assumptions!$C$12,3)=AJ1231,"GRN-to-Putaway Wait",IF(ROUND(N(AG1231)/Assumptions!$C$13,3)=AJ1231,"Putaway","Within SLA")))))))))))</f>
        <v>GRN-to-Putaway Wait</v>
      </c>
    </row>
    <row r="1232" customFormat="false" ht="15" hidden="false" customHeight="false" outlineLevel="0" collapsed="false">
      <c r="A1232" s="0" t="s">
        <v>3712</v>
      </c>
      <c r="B1232" s="0" t="s">
        <v>3713</v>
      </c>
      <c r="C1232" s="0" t="s">
        <v>134</v>
      </c>
      <c r="D1232" s="0" t="s">
        <v>147</v>
      </c>
      <c r="E1232" s="0" t="s">
        <v>3714</v>
      </c>
      <c r="F1232" s="0" t="s">
        <v>149</v>
      </c>
      <c r="G1232" s="0" t="s">
        <v>150</v>
      </c>
      <c r="H1232" s="17" t="n">
        <v>46233.4715277778</v>
      </c>
      <c r="I1232" s="17" t="n">
        <v>46233.5034722222</v>
      </c>
      <c r="J1232" s="17" t="n">
        <v>46233.5104166667</v>
      </c>
      <c r="K1232" s="17" t="n">
        <v>46233.5458333333</v>
      </c>
      <c r="L1232" s="17" t="n">
        <v>46233.5604166667</v>
      </c>
      <c r="M1232" s="17" t="n">
        <v>46233.5805555556</v>
      </c>
      <c r="N1232" s="17" t="n">
        <v>46233.5861111111</v>
      </c>
      <c r="O1232" s="17" t="n">
        <v>46233.6194444444</v>
      </c>
      <c r="P1232" s="17" t="n">
        <v>46233.6243055556</v>
      </c>
      <c r="Q1232" s="17" t="n">
        <v>46233.6701388889</v>
      </c>
      <c r="R1232" s="0" t="n">
        <v>663</v>
      </c>
      <c r="S1232" s="0" t="n">
        <v>0</v>
      </c>
      <c r="T1232" s="0" t="n">
        <v>0</v>
      </c>
      <c r="U1232" s="18" t="s">
        <v>130</v>
      </c>
      <c r="V1232" s="18" t="s">
        <v>144</v>
      </c>
      <c r="W1232" s="0" t="str">
        <f aca="false">IF(AND(X1232&gt;=6,X1232&lt;14),"A",IF(AND(X1232&gt;=14,X1232&lt;22),"B","C"))</f>
        <v>A</v>
      </c>
      <c r="X1232" s="18" t="n">
        <f aca="false">HOUR(H1232)</f>
        <v>11</v>
      </c>
      <c r="Y1232" s="18" t="n">
        <f aca="false">ROUND((I1232-H1232)*1440,0)</f>
        <v>46</v>
      </c>
      <c r="Z1232" s="18" t="n">
        <f aca="false">ROUND((J1232-I1232)*1440,0)</f>
        <v>10</v>
      </c>
      <c r="AA1232" s="18" t="n">
        <f aca="false">ROUND((K1232-J1232)*1440,0)</f>
        <v>51</v>
      </c>
      <c r="AB1232" s="18" t="n">
        <f aca="false">ROUND((L1232-K1232)*1440,0)</f>
        <v>21</v>
      </c>
      <c r="AC1232" s="18" t="n">
        <f aca="false">ROUND((M1232-L1232)*1440,0)</f>
        <v>29</v>
      </c>
      <c r="AD1232" s="18" t="n">
        <f aca="false">IF(N1232="","",ROUND((N1232-M1232)*1440,0))</f>
        <v>8</v>
      </c>
      <c r="AE1232" s="18" t="n">
        <f aca="false">IF(O1232="","",ROUND((O1232-N1232)*1440,0))</f>
        <v>48</v>
      </c>
      <c r="AF1232" s="18" t="n">
        <f aca="false">IF(P1232="","",ROUND((P1232-O1232)*1440,0))</f>
        <v>7</v>
      </c>
      <c r="AG1232" s="18" t="n">
        <f aca="false">IF(Q1232="","",ROUND((Q1232-P1232)*1440,0))</f>
        <v>66</v>
      </c>
      <c r="AH1232" s="18" t="n">
        <f aca="false">IF(Q1232="","",ROUND((Q1232-H1232)*1440,0))</f>
        <v>286</v>
      </c>
      <c r="AI1232" s="19" t="n">
        <f aca="false">ROUND(IF(O1232="",Assumptions!$B$25-K1232,O1232-K1232)*24,1)</f>
        <v>1.8</v>
      </c>
      <c r="AJ1232" s="20" t="n">
        <f aca="false">ROUND(MAX(N(Y1232)/Assumptions!$C$5, N(Z1232)/Assumptions!$C$6, N(AA1232)/Assumptions!$C$7, N(AB1232)/Assumptions!$C$8, N(AC1232)/Assumptions!$C$9, N(AD1232)/Assumptions!$C$10, N(AE1232)/Assumptions!$C$11, N(AF1232)/Assumptions!$C$12, N(AG1232)/Assumptions!$C$13),3)</f>
        <v>1.65</v>
      </c>
      <c r="AK1232" s="0" t="str">
        <f aca="false">IF(OR(U1232="Pending",U1232="On Hold"),"Open GRN (awaiting)",IF(AJ1232&lt;=1,"Within SLA",IF(ROUND(N(Y1232)/Assumptions!$C$5,3)=AJ1232,"Gate Wait",IF(ROUND(N(Z1232)/Assumptions!$C$6,3)=AJ1232,"Dock Wait",IF(ROUND(N(AA1232)/Assumptions!$C$7,3)=AJ1232,"Unloading",IF(ROUND(N(AB1232)/Assumptions!$C$8,3)=AJ1232,"Unload-to-QC Wait",IF(ROUND(N(AC1232)/Assumptions!$C$9,3)=AJ1232,"QC",IF(ROUND(N(AD1232)/Assumptions!$C$10,3)=AJ1232,"QC-to-GRN Wait",IF(ROUND(N(AE1232)/Assumptions!$C$11,3)=AJ1232,"GRN Processing",IF(ROUND(N(AF1232)/Assumptions!$C$12,3)=AJ1232,"GRN-to-Putaway Wait",IF(ROUND(N(AG1232)/Assumptions!$C$13,3)=AJ1232,"Putaway","Within SLA")))))))))))</f>
        <v>Putaway</v>
      </c>
    </row>
    <row r="1233" customFormat="false" ht="15" hidden="false" customHeight="false" outlineLevel="0" collapsed="false">
      <c r="A1233" s="0" t="s">
        <v>3715</v>
      </c>
      <c r="B1233" s="0" t="s">
        <v>3716</v>
      </c>
      <c r="C1233" s="0" t="s">
        <v>170</v>
      </c>
      <c r="D1233" s="0" t="s">
        <v>147</v>
      </c>
      <c r="E1233" s="0" t="s">
        <v>3717</v>
      </c>
      <c r="F1233" s="0" t="s">
        <v>172</v>
      </c>
      <c r="G1233" s="0" t="s">
        <v>167</v>
      </c>
      <c r="H1233" s="17" t="n">
        <v>46233.4805555556</v>
      </c>
      <c r="I1233" s="17" t="n">
        <v>46233.5784722222</v>
      </c>
      <c r="J1233" s="17" t="n">
        <v>46233.5861111111</v>
      </c>
      <c r="K1233" s="17" t="n">
        <v>46233.6319444445</v>
      </c>
      <c r="L1233" s="17" t="n">
        <v>46233.6388888889</v>
      </c>
      <c r="M1233" s="17" t="n">
        <v>46233.66875</v>
      </c>
      <c r="N1233" s="17" t="n">
        <v>46233.6840277778</v>
      </c>
      <c r="O1233" s="17" t="n">
        <v>46233.69375</v>
      </c>
      <c r="P1233" s="17" t="n">
        <v>46233.7465277778</v>
      </c>
      <c r="Q1233" s="17" t="n">
        <v>46233.7548611111</v>
      </c>
      <c r="R1233" s="0" t="n">
        <v>451</v>
      </c>
      <c r="S1233" s="0" t="n">
        <v>0</v>
      </c>
      <c r="T1233" s="0" t="n">
        <v>0</v>
      </c>
      <c r="U1233" s="18" t="s">
        <v>130</v>
      </c>
      <c r="V1233" s="18" t="s">
        <v>82</v>
      </c>
      <c r="W1233" s="0" t="str">
        <f aca="false">IF(AND(X1233&gt;=6,X1233&lt;14),"A",IF(AND(X1233&gt;=14,X1233&lt;22),"B","C"))</f>
        <v>A</v>
      </c>
      <c r="X1233" s="18" t="n">
        <f aca="false">HOUR(H1233)</f>
        <v>11</v>
      </c>
      <c r="Y1233" s="18" t="n">
        <f aca="false">ROUND((I1233-H1233)*1440,0)</f>
        <v>141</v>
      </c>
      <c r="Z1233" s="18" t="n">
        <f aca="false">ROUND((J1233-I1233)*1440,0)</f>
        <v>11</v>
      </c>
      <c r="AA1233" s="18" t="n">
        <f aca="false">ROUND((K1233-J1233)*1440,0)</f>
        <v>66</v>
      </c>
      <c r="AB1233" s="18" t="n">
        <f aca="false">ROUND((L1233-K1233)*1440,0)</f>
        <v>10</v>
      </c>
      <c r="AC1233" s="18" t="n">
        <f aca="false">ROUND((M1233-L1233)*1440,0)</f>
        <v>43</v>
      </c>
      <c r="AD1233" s="18" t="n">
        <f aca="false">IF(N1233="","",ROUND((N1233-M1233)*1440,0))</f>
        <v>22</v>
      </c>
      <c r="AE1233" s="18" t="n">
        <f aca="false">IF(O1233="","",ROUND((O1233-N1233)*1440,0))</f>
        <v>14</v>
      </c>
      <c r="AF1233" s="18" t="n">
        <f aca="false">IF(P1233="","",ROUND((P1233-O1233)*1440,0))</f>
        <v>76</v>
      </c>
      <c r="AG1233" s="18" t="n">
        <f aca="false">IF(Q1233="","",ROUND((Q1233-P1233)*1440,0))</f>
        <v>12</v>
      </c>
      <c r="AH1233" s="18" t="n">
        <f aca="false">IF(Q1233="","",ROUND((Q1233-H1233)*1440,0))</f>
        <v>395</v>
      </c>
      <c r="AI1233" s="19" t="n">
        <f aca="false">ROUND(IF(O1233="",Assumptions!$B$25-K1233,O1233-K1233)*24,1)</f>
        <v>1.5</v>
      </c>
      <c r="AJ1233" s="20" t="n">
        <f aca="false">ROUND(MAX(N(Y1233)/Assumptions!$C$5, N(Z1233)/Assumptions!$C$6, N(AA1233)/Assumptions!$C$7, N(AB1233)/Assumptions!$C$8, N(AC1233)/Assumptions!$C$9, N(AD1233)/Assumptions!$C$10, N(AE1233)/Assumptions!$C$11, N(AF1233)/Assumptions!$C$12, N(AG1233)/Assumptions!$C$13),3)</f>
        <v>4.7</v>
      </c>
      <c r="AK1233" s="0" t="str">
        <f aca="false">IF(OR(U1233="Pending",U1233="On Hold"),"Open GRN (awaiting)",IF(AJ1233&lt;=1,"Within SLA",IF(ROUND(N(Y1233)/Assumptions!$C$5,3)=AJ1233,"Gate Wait",IF(ROUND(N(Z1233)/Assumptions!$C$6,3)=AJ1233,"Dock Wait",IF(ROUND(N(AA1233)/Assumptions!$C$7,3)=AJ1233,"Unloading",IF(ROUND(N(AB1233)/Assumptions!$C$8,3)=AJ1233,"Unload-to-QC Wait",IF(ROUND(N(AC1233)/Assumptions!$C$9,3)=AJ1233,"QC",IF(ROUND(N(AD1233)/Assumptions!$C$10,3)=AJ1233,"QC-to-GRN Wait",IF(ROUND(N(AE1233)/Assumptions!$C$11,3)=AJ1233,"GRN Processing",IF(ROUND(N(AF1233)/Assumptions!$C$12,3)=AJ1233,"GRN-to-Putaway Wait",IF(ROUND(N(AG1233)/Assumptions!$C$13,3)=AJ1233,"Putaway","Within SLA")))))))))))</f>
        <v>Gate Wait</v>
      </c>
    </row>
    <row r="1234" customFormat="false" ht="15" hidden="false" customHeight="false" outlineLevel="0" collapsed="false">
      <c r="A1234" s="0" t="s">
        <v>3718</v>
      </c>
      <c r="B1234" s="0" t="s">
        <v>3719</v>
      </c>
      <c r="C1234" s="0" t="s">
        <v>134</v>
      </c>
      <c r="D1234" s="0" t="s">
        <v>147</v>
      </c>
      <c r="E1234" s="0" t="s">
        <v>3720</v>
      </c>
      <c r="F1234" s="0" t="s">
        <v>177</v>
      </c>
      <c r="G1234" s="0" t="s">
        <v>167</v>
      </c>
      <c r="H1234" s="17" t="n">
        <v>46233.4819444444</v>
      </c>
      <c r="I1234" s="17" t="n">
        <v>46233.5458333333</v>
      </c>
      <c r="J1234" s="17" t="n">
        <v>46233.55625</v>
      </c>
      <c r="K1234" s="17" t="n">
        <v>46233.5784722222</v>
      </c>
      <c r="L1234" s="17" t="n">
        <v>46233.5805555556</v>
      </c>
      <c r="M1234" s="17" t="n">
        <v>46233.6048611111</v>
      </c>
      <c r="N1234" s="17" t="n">
        <v>46233.6131944444</v>
      </c>
      <c r="O1234" s="17" t="n">
        <v>46233.6215277778</v>
      </c>
      <c r="P1234" s="17" t="n">
        <v>46233.6354166667</v>
      </c>
      <c r="Q1234" s="17" t="n">
        <v>46233.66875</v>
      </c>
      <c r="R1234" s="0" t="n">
        <v>455</v>
      </c>
      <c r="S1234" s="0" t="n">
        <v>0</v>
      </c>
      <c r="T1234" s="0" t="n">
        <v>0</v>
      </c>
      <c r="U1234" s="18" t="s">
        <v>130</v>
      </c>
      <c r="V1234" s="18" t="s">
        <v>139</v>
      </c>
      <c r="W1234" s="0" t="str">
        <f aca="false">IF(AND(X1234&gt;=6,X1234&lt;14),"A",IF(AND(X1234&gt;=14,X1234&lt;22),"B","C"))</f>
        <v>A</v>
      </c>
      <c r="X1234" s="18" t="n">
        <f aca="false">HOUR(H1234)</f>
        <v>11</v>
      </c>
      <c r="Y1234" s="18" t="n">
        <f aca="false">ROUND((I1234-H1234)*1440,0)</f>
        <v>92</v>
      </c>
      <c r="Z1234" s="18" t="n">
        <f aca="false">ROUND((J1234-I1234)*1440,0)</f>
        <v>15</v>
      </c>
      <c r="AA1234" s="18" t="n">
        <f aca="false">ROUND((K1234-J1234)*1440,0)</f>
        <v>32</v>
      </c>
      <c r="AB1234" s="18" t="n">
        <f aca="false">ROUND((L1234-K1234)*1440,0)</f>
        <v>3</v>
      </c>
      <c r="AC1234" s="18" t="n">
        <f aca="false">ROUND((M1234-L1234)*1440,0)</f>
        <v>35</v>
      </c>
      <c r="AD1234" s="18" t="n">
        <f aca="false">IF(N1234="","",ROUND((N1234-M1234)*1440,0))</f>
        <v>12</v>
      </c>
      <c r="AE1234" s="18" t="n">
        <f aca="false">IF(O1234="","",ROUND((O1234-N1234)*1440,0))</f>
        <v>12</v>
      </c>
      <c r="AF1234" s="18" t="n">
        <f aca="false">IF(P1234="","",ROUND((P1234-O1234)*1440,0))</f>
        <v>20</v>
      </c>
      <c r="AG1234" s="18" t="n">
        <f aca="false">IF(Q1234="","",ROUND((Q1234-P1234)*1440,0))</f>
        <v>48</v>
      </c>
      <c r="AH1234" s="18" t="n">
        <f aca="false">IF(Q1234="","",ROUND((Q1234-H1234)*1440,0))</f>
        <v>269</v>
      </c>
      <c r="AI1234" s="19" t="n">
        <f aca="false">ROUND(IF(O1234="",Assumptions!$B$25-K1234,O1234-K1234)*24,1)</f>
        <v>1</v>
      </c>
      <c r="AJ1234" s="20" t="n">
        <f aca="false">ROUND(MAX(N(Y1234)/Assumptions!$C$5, N(Z1234)/Assumptions!$C$6, N(AA1234)/Assumptions!$C$7, N(AB1234)/Assumptions!$C$8, N(AC1234)/Assumptions!$C$9, N(AD1234)/Assumptions!$C$10, N(AE1234)/Assumptions!$C$11, N(AF1234)/Assumptions!$C$12, N(AG1234)/Assumptions!$C$13),3)</f>
        <v>3.067</v>
      </c>
      <c r="AK1234" s="0" t="str">
        <f aca="false">IF(OR(U1234="Pending",U1234="On Hold"),"Open GRN (awaiting)",IF(AJ1234&lt;=1,"Within SLA",IF(ROUND(N(Y1234)/Assumptions!$C$5,3)=AJ1234,"Gate Wait",IF(ROUND(N(Z1234)/Assumptions!$C$6,3)=AJ1234,"Dock Wait",IF(ROUND(N(AA1234)/Assumptions!$C$7,3)=AJ1234,"Unloading",IF(ROUND(N(AB1234)/Assumptions!$C$8,3)=AJ1234,"Unload-to-QC Wait",IF(ROUND(N(AC1234)/Assumptions!$C$9,3)=AJ1234,"QC",IF(ROUND(N(AD1234)/Assumptions!$C$10,3)=AJ1234,"QC-to-GRN Wait",IF(ROUND(N(AE1234)/Assumptions!$C$11,3)=AJ1234,"GRN Processing",IF(ROUND(N(AF1234)/Assumptions!$C$12,3)=AJ1234,"GRN-to-Putaway Wait",IF(ROUND(N(AG1234)/Assumptions!$C$13,3)=AJ1234,"Putaway","Within SLA")))))))))))</f>
        <v>Gate Wait</v>
      </c>
    </row>
    <row r="1235" customFormat="false" ht="15" hidden="false" customHeight="false" outlineLevel="0" collapsed="false">
      <c r="A1235" s="0" t="s">
        <v>3721</v>
      </c>
      <c r="B1235" s="0" t="s">
        <v>3722</v>
      </c>
      <c r="C1235" s="0" t="s">
        <v>118</v>
      </c>
      <c r="D1235" s="0" t="s">
        <v>147</v>
      </c>
      <c r="E1235" s="0" t="s">
        <v>3723</v>
      </c>
      <c r="F1235" s="0" t="s">
        <v>121</v>
      </c>
      <c r="G1235" s="0" t="s">
        <v>167</v>
      </c>
      <c r="H1235" s="17" t="n">
        <v>46233.4847222222</v>
      </c>
      <c r="I1235" s="17" t="n">
        <v>46233.4965277778</v>
      </c>
      <c r="J1235" s="17" t="n">
        <v>46233.5027777778</v>
      </c>
      <c r="K1235" s="17" t="n">
        <v>46233.5194444444</v>
      </c>
      <c r="L1235" s="17" t="n">
        <v>46233.5256944444</v>
      </c>
      <c r="M1235" s="17" t="n">
        <v>46233.5375</v>
      </c>
      <c r="N1235" s="17" t="n">
        <v>46233.55</v>
      </c>
      <c r="O1235" s="17" t="n">
        <v>46233.5763888889</v>
      </c>
      <c r="P1235" s="17" t="n">
        <v>46233.5888888889</v>
      </c>
      <c r="Q1235" s="17" t="n">
        <v>46233.5986111111</v>
      </c>
      <c r="R1235" s="0" t="n">
        <v>222</v>
      </c>
      <c r="S1235" s="0" t="n">
        <v>0</v>
      </c>
      <c r="T1235" s="0" t="n">
        <v>0</v>
      </c>
      <c r="U1235" s="18" t="s">
        <v>130</v>
      </c>
      <c r="V1235" s="18" t="s">
        <v>333</v>
      </c>
      <c r="W1235" s="0" t="str">
        <f aca="false">IF(AND(X1235&gt;=6,X1235&lt;14),"A",IF(AND(X1235&gt;=14,X1235&lt;22),"B","C"))</f>
        <v>A</v>
      </c>
      <c r="X1235" s="18" t="n">
        <f aca="false">HOUR(H1235)</f>
        <v>11</v>
      </c>
      <c r="Y1235" s="18" t="n">
        <f aca="false">ROUND((I1235-H1235)*1440,0)</f>
        <v>17</v>
      </c>
      <c r="Z1235" s="18" t="n">
        <f aca="false">ROUND((J1235-I1235)*1440,0)</f>
        <v>9</v>
      </c>
      <c r="AA1235" s="18" t="n">
        <f aca="false">ROUND((K1235-J1235)*1440,0)</f>
        <v>24</v>
      </c>
      <c r="AB1235" s="18" t="n">
        <f aca="false">ROUND((L1235-K1235)*1440,0)</f>
        <v>9</v>
      </c>
      <c r="AC1235" s="18" t="n">
        <f aca="false">ROUND((M1235-L1235)*1440,0)</f>
        <v>17</v>
      </c>
      <c r="AD1235" s="18" t="n">
        <f aca="false">IF(N1235="","",ROUND((N1235-M1235)*1440,0))</f>
        <v>18</v>
      </c>
      <c r="AE1235" s="18" t="n">
        <f aca="false">IF(O1235="","",ROUND((O1235-N1235)*1440,0))</f>
        <v>38</v>
      </c>
      <c r="AF1235" s="18" t="n">
        <f aca="false">IF(P1235="","",ROUND((P1235-O1235)*1440,0))</f>
        <v>18</v>
      </c>
      <c r="AG1235" s="18" t="n">
        <f aca="false">IF(Q1235="","",ROUND((Q1235-P1235)*1440,0))</f>
        <v>14</v>
      </c>
      <c r="AH1235" s="18" t="n">
        <f aca="false">IF(Q1235="","",ROUND((Q1235-H1235)*1440,0))</f>
        <v>164</v>
      </c>
      <c r="AI1235" s="19" t="n">
        <f aca="false">ROUND(IF(O1235="",Assumptions!$B$25-K1235,O1235-K1235)*24,1)</f>
        <v>1.4</v>
      </c>
      <c r="AJ1235" s="20" t="n">
        <f aca="false">ROUND(MAX(N(Y1235)/Assumptions!$C$5, N(Z1235)/Assumptions!$C$6, N(AA1235)/Assumptions!$C$7, N(AB1235)/Assumptions!$C$8, N(AC1235)/Assumptions!$C$9, N(AD1235)/Assumptions!$C$10, N(AE1235)/Assumptions!$C$11, N(AF1235)/Assumptions!$C$12, N(AG1235)/Assumptions!$C$13),3)</f>
        <v>0.9</v>
      </c>
      <c r="AK1235" s="0" t="str">
        <f aca="false">IF(OR(U1235="Pending",U1235="On Hold"),"Open GRN (awaiting)",IF(AJ1235&lt;=1,"Within SLA",IF(ROUND(N(Y1235)/Assumptions!$C$5,3)=AJ1235,"Gate Wait",IF(ROUND(N(Z1235)/Assumptions!$C$6,3)=AJ1235,"Dock Wait",IF(ROUND(N(AA1235)/Assumptions!$C$7,3)=AJ1235,"Unloading",IF(ROUND(N(AB1235)/Assumptions!$C$8,3)=AJ1235,"Unload-to-QC Wait",IF(ROUND(N(AC1235)/Assumptions!$C$9,3)=AJ1235,"QC",IF(ROUND(N(AD1235)/Assumptions!$C$10,3)=AJ1235,"QC-to-GRN Wait",IF(ROUND(N(AE1235)/Assumptions!$C$11,3)=AJ1235,"GRN Processing",IF(ROUND(N(AF1235)/Assumptions!$C$12,3)=AJ1235,"GRN-to-Putaway Wait",IF(ROUND(N(AG1235)/Assumptions!$C$13,3)=AJ1235,"Putaway","Within SLA")))))))))))</f>
        <v>Within SLA</v>
      </c>
    </row>
    <row r="1236" customFormat="false" ht="15" hidden="false" customHeight="false" outlineLevel="0" collapsed="false">
      <c r="A1236" s="0" t="s">
        <v>3724</v>
      </c>
      <c r="B1236" s="0" t="s">
        <v>3725</v>
      </c>
      <c r="C1236" s="0" t="s">
        <v>218</v>
      </c>
      <c r="D1236" s="0" t="s">
        <v>147</v>
      </c>
      <c r="E1236" s="0" t="s">
        <v>3726</v>
      </c>
      <c r="F1236" s="0" t="s">
        <v>137</v>
      </c>
      <c r="G1236" s="0" t="s">
        <v>167</v>
      </c>
      <c r="H1236" s="17" t="n">
        <v>46233.4909722222</v>
      </c>
      <c r="I1236" s="17" t="n">
        <v>46233.55625</v>
      </c>
      <c r="J1236" s="17" t="n">
        <v>46233.5618055556</v>
      </c>
      <c r="K1236" s="17" t="n">
        <v>46233.5784722222</v>
      </c>
      <c r="L1236" s="17" t="n">
        <v>46233.5958333333</v>
      </c>
      <c r="M1236" s="17" t="n">
        <v>46233.6111111111</v>
      </c>
      <c r="N1236" s="17" t="n">
        <v>46233.6909722222</v>
      </c>
      <c r="O1236" s="17" t="n">
        <v>46233.7666666667</v>
      </c>
      <c r="P1236" s="17" t="n">
        <v>46233.7784722222</v>
      </c>
      <c r="Q1236" s="17" t="n">
        <v>46233.7854166667</v>
      </c>
      <c r="R1236" s="0" t="n">
        <v>261</v>
      </c>
      <c r="S1236" s="0" t="n">
        <v>0</v>
      </c>
      <c r="T1236" s="0" t="n">
        <v>0</v>
      </c>
      <c r="U1236" s="18" t="s">
        <v>130</v>
      </c>
      <c r="V1236" s="18" t="s">
        <v>156</v>
      </c>
      <c r="W1236" s="0" t="str">
        <f aca="false">IF(AND(X1236&gt;=6,X1236&lt;14),"A",IF(AND(X1236&gt;=14,X1236&lt;22),"B","C"))</f>
        <v>A</v>
      </c>
      <c r="X1236" s="18" t="n">
        <f aca="false">HOUR(H1236)</f>
        <v>11</v>
      </c>
      <c r="Y1236" s="18" t="n">
        <f aca="false">ROUND((I1236-H1236)*1440,0)</f>
        <v>94</v>
      </c>
      <c r="Z1236" s="18" t="n">
        <f aca="false">ROUND((J1236-I1236)*1440,0)</f>
        <v>8</v>
      </c>
      <c r="AA1236" s="18" t="n">
        <f aca="false">ROUND((K1236-J1236)*1440,0)</f>
        <v>24</v>
      </c>
      <c r="AB1236" s="18" t="n">
        <f aca="false">ROUND((L1236-K1236)*1440,0)</f>
        <v>25</v>
      </c>
      <c r="AC1236" s="18" t="n">
        <f aca="false">ROUND((M1236-L1236)*1440,0)</f>
        <v>22</v>
      </c>
      <c r="AD1236" s="18" t="n">
        <f aca="false">IF(N1236="","",ROUND((N1236-M1236)*1440,0))</f>
        <v>115</v>
      </c>
      <c r="AE1236" s="18" t="n">
        <f aca="false">IF(O1236="","",ROUND((O1236-N1236)*1440,0))</f>
        <v>109</v>
      </c>
      <c r="AF1236" s="18" t="n">
        <f aca="false">IF(P1236="","",ROUND((P1236-O1236)*1440,0))</f>
        <v>17</v>
      </c>
      <c r="AG1236" s="18" t="n">
        <f aca="false">IF(Q1236="","",ROUND((Q1236-P1236)*1440,0))</f>
        <v>10</v>
      </c>
      <c r="AH1236" s="18" t="n">
        <f aca="false">IF(Q1236="","",ROUND((Q1236-H1236)*1440,0))</f>
        <v>424</v>
      </c>
      <c r="AI1236" s="19" t="n">
        <f aca="false">ROUND(IF(O1236="",Assumptions!$B$25-K1236,O1236-K1236)*24,1)</f>
        <v>4.5</v>
      </c>
      <c r="AJ1236" s="20" t="n">
        <f aca="false">ROUND(MAX(N(Y1236)/Assumptions!$C$5, N(Z1236)/Assumptions!$C$6, N(AA1236)/Assumptions!$C$7, N(AB1236)/Assumptions!$C$8, N(AC1236)/Assumptions!$C$9, N(AD1236)/Assumptions!$C$10, N(AE1236)/Assumptions!$C$11, N(AF1236)/Assumptions!$C$12, N(AG1236)/Assumptions!$C$13),3)</f>
        <v>3.833</v>
      </c>
      <c r="AK1236" s="0" t="str">
        <f aca="false">IF(OR(U1236="Pending",U1236="On Hold"),"Open GRN (awaiting)",IF(AJ1236&lt;=1,"Within SLA",IF(ROUND(N(Y1236)/Assumptions!$C$5,3)=AJ1236,"Gate Wait",IF(ROUND(N(Z1236)/Assumptions!$C$6,3)=AJ1236,"Dock Wait",IF(ROUND(N(AA1236)/Assumptions!$C$7,3)=AJ1236,"Unloading",IF(ROUND(N(AB1236)/Assumptions!$C$8,3)=AJ1236,"Unload-to-QC Wait",IF(ROUND(N(AC1236)/Assumptions!$C$9,3)=AJ1236,"QC",IF(ROUND(N(AD1236)/Assumptions!$C$10,3)=AJ1236,"QC-to-GRN Wait",IF(ROUND(N(AE1236)/Assumptions!$C$11,3)=AJ1236,"GRN Processing",IF(ROUND(N(AF1236)/Assumptions!$C$12,3)=AJ1236,"GRN-to-Putaway Wait",IF(ROUND(N(AG1236)/Assumptions!$C$13,3)=AJ1236,"Putaway","Within SLA")))))))))))</f>
        <v>QC-to-GRN Wait</v>
      </c>
    </row>
    <row r="1237" customFormat="false" ht="15" hidden="false" customHeight="false" outlineLevel="0" collapsed="false">
      <c r="A1237" s="0" t="s">
        <v>3727</v>
      </c>
      <c r="B1237" s="0" t="s">
        <v>3728</v>
      </c>
      <c r="C1237" s="0" t="s">
        <v>286</v>
      </c>
      <c r="D1237" s="0" t="s">
        <v>147</v>
      </c>
      <c r="E1237" s="0" t="s">
        <v>3729</v>
      </c>
      <c r="F1237" s="0" t="s">
        <v>121</v>
      </c>
      <c r="G1237" s="0" t="s">
        <v>167</v>
      </c>
      <c r="H1237" s="17" t="n">
        <v>46233.4923611111</v>
      </c>
      <c r="I1237" s="17" t="n">
        <v>46233.5694444445</v>
      </c>
      <c r="J1237" s="17" t="n">
        <v>46233.5722222222</v>
      </c>
      <c r="K1237" s="17" t="n">
        <v>46233.5875</v>
      </c>
      <c r="L1237" s="17" t="n">
        <v>46233.5951388889</v>
      </c>
      <c r="M1237" s="17" t="n">
        <v>46233.6201388889</v>
      </c>
      <c r="N1237" s="17" t="n">
        <v>46233.6909722222</v>
      </c>
      <c r="O1237" s="17" t="n">
        <v>46233.7243055556</v>
      </c>
      <c r="P1237" s="17" t="n">
        <v>46233.7354166667</v>
      </c>
      <c r="Q1237" s="17" t="n">
        <v>46233.7527777778</v>
      </c>
      <c r="R1237" s="0" t="n">
        <v>342</v>
      </c>
      <c r="S1237" s="0" t="n">
        <v>10</v>
      </c>
      <c r="T1237" s="0" t="n">
        <v>0</v>
      </c>
      <c r="U1237" s="18" t="s">
        <v>123</v>
      </c>
      <c r="V1237" s="18" t="s">
        <v>82</v>
      </c>
      <c r="W1237" s="0" t="str">
        <f aca="false">IF(AND(X1237&gt;=6,X1237&lt;14),"A",IF(AND(X1237&gt;=14,X1237&lt;22),"B","C"))</f>
        <v>A</v>
      </c>
      <c r="X1237" s="18" t="n">
        <f aca="false">HOUR(H1237)</f>
        <v>11</v>
      </c>
      <c r="Y1237" s="18" t="n">
        <f aca="false">ROUND((I1237-H1237)*1440,0)</f>
        <v>111</v>
      </c>
      <c r="Z1237" s="18" t="n">
        <f aca="false">ROUND((J1237-I1237)*1440,0)</f>
        <v>4</v>
      </c>
      <c r="AA1237" s="18" t="n">
        <f aca="false">ROUND((K1237-J1237)*1440,0)</f>
        <v>22</v>
      </c>
      <c r="AB1237" s="18" t="n">
        <f aca="false">ROUND((L1237-K1237)*1440,0)</f>
        <v>11</v>
      </c>
      <c r="AC1237" s="18" t="n">
        <f aca="false">ROUND((M1237-L1237)*1440,0)</f>
        <v>36</v>
      </c>
      <c r="AD1237" s="18" t="n">
        <f aca="false">IF(N1237="","",ROUND((N1237-M1237)*1440,0))</f>
        <v>102</v>
      </c>
      <c r="AE1237" s="18" t="n">
        <f aca="false">IF(O1237="","",ROUND((O1237-N1237)*1440,0))</f>
        <v>48</v>
      </c>
      <c r="AF1237" s="18" t="n">
        <f aca="false">IF(P1237="","",ROUND((P1237-O1237)*1440,0))</f>
        <v>16</v>
      </c>
      <c r="AG1237" s="18" t="n">
        <f aca="false">IF(Q1237="","",ROUND((Q1237-P1237)*1440,0))</f>
        <v>25</v>
      </c>
      <c r="AH1237" s="18" t="n">
        <f aca="false">IF(Q1237="","",ROUND((Q1237-H1237)*1440,0))</f>
        <v>375</v>
      </c>
      <c r="AI1237" s="19" t="n">
        <f aca="false">ROUND(IF(O1237="",Assumptions!$B$25-K1237,O1237-K1237)*24,1)</f>
        <v>3.3</v>
      </c>
      <c r="AJ1237" s="20" t="n">
        <f aca="false">ROUND(MAX(N(Y1237)/Assumptions!$C$5, N(Z1237)/Assumptions!$C$6, N(AA1237)/Assumptions!$C$7, N(AB1237)/Assumptions!$C$8, N(AC1237)/Assumptions!$C$9, N(AD1237)/Assumptions!$C$10, N(AE1237)/Assumptions!$C$11, N(AF1237)/Assumptions!$C$12, N(AG1237)/Assumptions!$C$13),3)</f>
        <v>3.7</v>
      </c>
      <c r="AK1237" s="0" t="str">
        <f aca="false">IF(OR(U1237="Pending",U1237="On Hold"),"Open GRN (awaiting)",IF(AJ1237&lt;=1,"Within SLA",IF(ROUND(N(Y1237)/Assumptions!$C$5,3)=AJ1237,"Gate Wait",IF(ROUND(N(Z1237)/Assumptions!$C$6,3)=AJ1237,"Dock Wait",IF(ROUND(N(AA1237)/Assumptions!$C$7,3)=AJ1237,"Unloading",IF(ROUND(N(AB1237)/Assumptions!$C$8,3)=AJ1237,"Unload-to-QC Wait",IF(ROUND(N(AC1237)/Assumptions!$C$9,3)=AJ1237,"QC",IF(ROUND(N(AD1237)/Assumptions!$C$10,3)=AJ1237,"QC-to-GRN Wait",IF(ROUND(N(AE1237)/Assumptions!$C$11,3)=AJ1237,"GRN Processing",IF(ROUND(N(AF1237)/Assumptions!$C$12,3)=AJ1237,"GRN-to-Putaway Wait",IF(ROUND(N(AG1237)/Assumptions!$C$13,3)=AJ1237,"Putaway","Within SLA")))))))))))</f>
        <v>Gate Wait</v>
      </c>
    </row>
    <row r="1238" customFormat="false" ht="15" hidden="false" customHeight="false" outlineLevel="0" collapsed="false">
      <c r="A1238" s="0" t="s">
        <v>3730</v>
      </c>
      <c r="B1238" s="0" t="s">
        <v>3731</v>
      </c>
      <c r="C1238" s="0" t="s">
        <v>126</v>
      </c>
      <c r="D1238" s="0" t="s">
        <v>147</v>
      </c>
      <c r="E1238" s="0" t="s">
        <v>3732</v>
      </c>
      <c r="F1238" s="0" t="s">
        <v>128</v>
      </c>
      <c r="G1238" s="0" t="s">
        <v>150</v>
      </c>
      <c r="H1238" s="17" t="n">
        <v>46233.4951388889</v>
      </c>
      <c r="I1238" s="17" t="n">
        <v>46233.5236111111</v>
      </c>
      <c r="J1238" s="17" t="n">
        <v>46233.5256944444</v>
      </c>
      <c r="K1238" s="17" t="n">
        <v>46233.54375</v>
      </c>
      <c r="L1238" s="17" t="n">
        <v>46233.55</v>
      </c>
      <c r="M1238" s="17" t="n">
        <v>46233.5729166667</v>
      </c>
      <c r="N1238" s="17" t="n">
        <v>46233.5972222222</v>
      </c>
      <c r="O1238" s="17" t="n">
        <v>46233.6166666667</v>
      </c>
      <c r="P1238" s="17" t="n">
        <v>46233.625</v>
      </c>
      <c r="Q1238" s="17" t="n">
        <v>46233.6395833333</v>
      </c>
      <c r="R1238" s="0" t="n">
        <v>176</v>
      </c>
      <c r="S1238" s="0" t="n">
        <v>0</v>
      </c>
      <c r="T1238" s="0" t="n">
        <v>0</v>
      </c>
      <c r="U1238" s="18" t="s">
        <v>130</v>
      </c>
      <c r="V1238" s="18" t="s">
        <v>139</v>
      </c>
      <c r="W1238" s="0" t="str">
        <f aca="false">IF(AND(X1238&gt;=6,X1238&lt;14),"A",IF(AND(X1238&gt;=14,X1238&lt;22),"B","C"))</f>
        <v>A</v>
      </c>
      <c r="X1238" s="18" t="n">
        <f aca="false">HOUR(H1238)</f>
        <v>11</v>
      </c>
      <c r="Y1238" s="18" t="n">
        <f aca="false">ROUND((I1238-H1238)*1440,0)</f>
        <v>41</v>
      </c>
      <c r="Z1238" s="18" t="n">
        <f aca="false">ROUND((J1238-I1238)*1440,0)</f>
        <v>3</v>
      </c>
      <c r="AA1238" s="18" t="n">
        <f aca="false">ROUND((K1238-J1238)*1440,0)</f>
        <v>26</v>
      </c>
      <c r="AB1238" s="18" t="n">
        <f aca="false">ROUND((L1238-K1238)*1440,0)</f>
        <v>9</v>
      </c>
      <c r="AC1238" s="18" t="n">
        <f aca="false">ROUND((M1238-L1238)*1440,0)</f>
        <v>33</v>
      </c>
      <c r="AD1238" s="18" t="n">
        <f aca="false">IF(N1238="","",ROUND((N1238-M1238)*1440,0))</f>
        <v>35</v>
      </c>
      <c r="AE1238" s="18" t="n">
        <f aca="false">IF(O1238="","",ROUND((O1238-N1238)*1440,0))</f>
        <v>28</v>
      </c>
      <c r="AF1238" s="18" t="n">
        <f aca="false">IF(P1238="","",ROUND((P1238-O1238)*1440,0))</f>
        <v>12</v>
      </c>
      <c r="AG1238" s="18" t="n">
        <f aca="false">IF(Q1238="","",ROUND((Q1238-P1238)*1440,0))</f>
        <v>21</v>
      </c>
      <c r="AH1238" s="18" t="n">
        <f aca="false">IF(Q1238="","",ROUND((Q1238-H1238)*1440,0))</f>
        <v>208</v>
      </c>
      <c r="AI1238" s="19" t="n">
        <f aca="false">ROUND(IF(O1238="",Assumptions!$B$25-K1238,O1238-K1238)*24,1)</f>
        <v>1.8</v>
      </c>
      <c r="AJ1238" s="20" t="n">
        <f aca="false">ROUND(MAX(N(Y1238)/Assumptions!$C$5, N(Z1238)/Assumptions!$C$6, N(AA1238)/Assumptions!$C$7, N(AB1238)/Assumptions!$C$8, N(AC1238)/Assumptions!$C$9, N(AD1238)/Assumptions!$C$10, N(AE1238)/Assumptions!$C$11, N(AF1238)/Assumptions!$C$12, N(AG1238)/Assumptions!$C$13),3)</f>
        <v>1.367</v>
      </c>
      <c r="AK1238" s="0" t="str">
        <f aca="false">IF(OR(U1238="Pending",U1238="On Hold"),"Open GRN (awaiting)",IF(AJ1238&lt;=1,"Within SLA",IF(ROUND(N(Y1238)/Assumptions!$C$5,3)=AJ1238,"Gate Wait",IF(ROUND(N(Z1238)/Assumptions!$C$6,3)=AJ1238,"Dock Wait",IF(ROUND(N(AA1238)/Assumptions!$C$7,3)=AJ1238,"Unloading",IF(ROUND(N(AB1238)/Assumptions!$C$8,3)=AJ1238,"Unload-to-QC Wait",IF(ROUND(N(AC1238)/Assumptions!$C$9,3)=AJ1238,"QC",IF(ROUND(N(AD1238)/Assumptions!$C$10,3)=AJ1238,"QC-to-GRN Wait",IF(ROUND(N(AE1238)/Assumptions!$C$11,3)=AJ1238,"GRN Processing",IF(ROUND(N(AF1238)/Assumptions!$C$12,3)=AJ1238,"GRN-to-Putaway Wait",IF(ROUND(N(AG1238)/Assumptions!$C$13,3)=AJ1238,"Putaway","Within SLA")))))))))))</f>
        <v>Gate Wait</v>
      </c>
    </row>
    <row r="1239" customFormat="false" ht="15" hidden="false" customHeight="false" outlineLevel="0" collapsed="false">
      <c r="A1239" s="0" t="s">
        <v>3733</v>
      </c>
      <c r="B1239" s="0" t="s">
        <v>3734</v>
      </c>
      <c r="C1239" s="0" t="s">
        <v>170</v>
      </c>
      <c r="D1239" s="0" t="s">
        <v>135</v>
      </c>
      <c r="E1239" s="0" t="s">
        <v>3735</v>
      </c>
      <c r="F1239" s="0" t="s">
        <v>155</v>
      </c>
      <c r="G1239" s="0" t="s">
        <v>138</v>
      </c>
      <c r="H1239" s="17" t="n">
        <v>46233.5159722222</v>
      </c>
      <c r="I1239" s="17" t="n">
        <v>46233.5236111111</v>
      </c>
      <c r="J1239" s="17" t="n">
        <v>46233.5291666667</v>
      </c>
      <c r="K1239" s="17" t="n">
        <v>46233.5965277778</v>
      </c>
      <c r="L1239" s="17" t="n">
        <v>46233.6145833333</v>
      </c>
      <c r="M1239" s="17" t="n">
        <v>46233.6375</v>
      </c>
      <c r="N1239" s="17" t="n">
        <v>46233.6611111111</v>
      </c>
      <c r="O1239" s="17" t="n">
        <v>46233.7131944444</v>
      </c>
      <c r="P1239" s="17" t="n">
        <v>46233.7229166667</v>
      </c>
      <c r="Q1239" s="17" t="n">
        <v>46233.7701388889</v>
      </c>
      <c r="R1239" s="0" t="n">
        <v>1057</v>
      </c>
      <c r="S1239" s="0" t="n">
        <v>0</v>
      </c>
      <c r="T1239" s="0" t="n">
        <v>0</v>
      </c>
      <c r="U1239" s="18" t="s">
        <v>130</v>
      </c>
      <c r="V1239" s="18" t="s">
        <v>144</v>
      </c>
      <c r="W1239" s="0" t="str">
        <f aca="false">IF(AND(X1239&gt;=6,X1239&lt;14),"A",IF(AND(X1239&gt;=14,X1239&lt;22),"B","C"))</f>
        <v>A</v>
      </c>
      <c r="X1239" s="18" t="n">
        <f aca="false">HOUR(H1239)</f>
        <v>12</v>
      </c>
      <c r="Y1239" s="18" t="n">
        <f aca="false">ROUND((I1239-H1239)*1440,0)</f>
        <v>11</v>
      </c>
      <c r="Z1239" s="18" t="n">
        <f aca="false">ROUND((J1239-I1239)*1440,0)</f>
        <v>8</v>
      </c>
      <c r="AA1239" s="18" t="n">
        <f aca="false">ROUND((K1239-J1239)*1440,0)</f>
        <v>97</v>
      </c>
      <c r="AB1239" s="18" t="n">
        <f aca="false">ROUND((L1239-K1239)*1440,0)</f>
        <v>26</v>
      </c>
      <c r="AC1239" s="18" t="n">
        <f aca="false">ROUND((M1239-L1239)*1440,0)</f>
        <v>33</v>
      </c>
      <c r="AD1239" s="18" t="n">
        <f aca="false">IF(N1239="","",ROUND((N1239-M1239)*1440,0))</f>
        <v>34</v>
      </c>
      <c r="AE1239" s="18" t="n">
        <f aca="false">IF(O1239="","",ROUND((O1239-N1239)*1440,0))</f>
        <v>75</v>
      </c>
      <c r="AF1239" s="18" t="n">
        <f aca="false">IF(P1239="","",ROUND((P1239-O1239)*1440,0))</f>
        <v>14</v>
      </c>
      <c r="AG1239" s="18" t="n">
        <f aca="false">IF(Q1239="","",ROUND((Q1239-P1239)*1440,0))</f>
        <v>68</v>
      </c>
      <c r="AH1239" s="18" t="n">
        <f aca="false">IF(Q1239="","",ROUND((Q1239-H1239)*1440,0))</f>
        <v>366</v>
      </c>
      <c r="AI1239" s="19" t="n">
        <f aca="false">ROUND(IF(O1239="",Assumptions!$B$25-K1239,O1239-K1239)*24,1)</f>
        <v>2.8</v>
      </c>
      <c r="AJ1239" s="20" t="n">
        <f aca="false">ROUND(MAX(N(Y1239)/Assumptions!$C$5, N(Z1239)/Assumptions!$C$6, N(AA1239)/Assumptions!$C$7, N(AB1239)/Assumptions!$C$8, N(AC1239)/Assumptions!$C$9, N(AD1239)/Assumptions!$C$10, N(AE1239)/Assumptions!$C$11, N(AF1239)/Assumptions!$C$12, N(AG1239)/Assumptions!$C$13),3)</f>
        <v>1.733</v>
      </c>
      <c r="AK1239" s="0" t="str">
        <f aca="false">IF(OR(U1239="Pending",U1239="On Hold"),"Open GRN (awaiting)",IF(AJ1239&lt;=1,"Within SLA",IF(ROUND(N(Y1239)/Assumptions!$C$5,3)=AJ1239,"Gate Wait",IF(ROUND(N(Z1239)/Assumptions!$C$6,3)=AJ1239,"Dock Wait",IF(ROUND(N(AA1239)/Assumptions!$C$7,3)=AJ1239,"Unloading",IF(ROUND(N(AB1239)/Assumptions!$C$8,3)=AJ1239,"Unload-to-QC Wait",IF(ROUND(N(AC1239)/Assumptions!$C$9,3)=AJ1239,"QC",IF(ROUND(N(AD1239)/Assumptions!$C$10,3)=AJ1239,"QC-to-GRN Wait",IF(ROUND(N(AE1239)/Assumptions!$C$11,3)=AJ1239,"GRN Processing",IF(ROUND(N(AF1239)/Assumptions!$C$12,3)=AJ1239,"GRN-to-Putaway Wait",IF(ROUND(N(AG1239)/Assumptions!$C$13,3)=AJ1239,"Putaway","Within SLA")))))))))))</f>
        <v>Unload-to-QC Wait</v>
      </c>
    </row>
    <row r="1240" customFormat="false" ht="15" hidden="false" customHeight="false" outlineLevel="0" collapsed="false">
      <c r="A1240" s="0" t="s">
        <v>3736</v>
      </c>
      <c r="B1240" s="0" t="s">
        <v>3737</v>
      </c>
      <c r="C1240" s="0" t="s">
        <v>159</v>
      </c>
      <c r="D1240" s="0" t="s">
        <v>135</v>
      </c>
      <c r="E1240" s="0" t="s">
        <v>842</v>
      </c>
      <c r="F1240" s="0" t="s">
        <v>128</v>
      </c>
      <c r="G1240" s="0" t="s">
        <v>138</v>
      </c>
      <c r="H1240" s="17" t="n">
        <v>46233.5201388889</v>
      </c>
      <c r="I1240" s="17" t="n">
        <v>46233.5527777778</v>
      </c>
      <c r="J1240" s="17" t="n">
        <v>46233.5666666667</v>
      </c>
      <c r="K1240" s="17" t="n">
        <v>46233.6020833333</v>
      </c>
      <c r="L1240" s="17" t="n">
        <v>46233.6069444444</v>
      </c>
      <c r="M1240" s="17" t="n">
        <v>46233.6555555556</v>
      </c>
      <c r="N1240" s="17" t="n">
        <v>46233.6743055556</v>
      </c>
      <c r="O1240" s="17" t="n">
        <v>46233.7520833333</v>
      </c>
      <c r="P1240" s="17" t="n">
        <v>46233.7638888889</v>
      </c>
      <c r="Q1240" s="17" t="n">
        <v>46233.7756944444</v>
      </c>
      <c r="R1240" s="0" t="n">
        <v>212</v>
      </c>
      <c r="S1240" s="0" t="n">
        <v>0</v>
      </c>
      <c r="T1240" s="0" t="n">
        <v>0</v>
      </c>
      <c r="U1240" s="18" t="s">
        <v>130</v>
      </c>
      <c r="V1240" s="18" t="s">
        <v>144</v>
      </c>
      <c r="W1240" s="0" t="str">
        <f aca="false">IF(AND(X1240&gt;=6,X1240&lt;14),"A",IF(AND(X1240&gt;=14,X1240&lt;22),"B","C"))</f>
        <v>A</v>
      </c>
      <c r="X1240" s="18" t="n">
        <f aca="false">HOUR(H1240)</f>
        <v>12</v>
      </c>
      <c r="Y1240" s="18" t="n">
        <f aca="false">ROUND((I1240-H1240)*1440,0)</f>
        <v>47</v>
      </c>
      <c r="Z1240" s="18" t="n">
        <f aca="false">ROUND((J1240-I1240)*1440,0)</f>
        <v>20</v>
      </c>
      <c r="AA1240" s="18" t="n">
        <f aca="false">ROUND((K1240-J1240)*1440,0)</f>
        <v>51</v>
      </c>
      <c r="AB1240" s="18" t="n">
        <f aca="false">ROUND((L1240-K1240)*1440,0)</f>
        <v>7</v>
      </c>
      <c r="AC1240" s="18" t="n">
        <f aca="false">ROUND((M1240-L1240)*1440,0)</f>
        <v>70</v>
      </c>
      <c r="AD1240" s="18" t="n">
        <f aca="false">IF(N1240="","",ROUND((N1240-M1240)*1440,0))</f>
        <v>27</v>
      </c>
      <c r="AE1240" s="18" t="n">
        <f aca="false">IF(O1240="","",ROUND((O1240-N1240)*1440,0))</f>
        <v>112</v>
      </c>
      <c r="AF1240" s="18" t="n">
        <f aca="false">IF(P1240="","",ROUND((P1240-O1240)*1440,0))</f>
        <v>17</v>
      </c>
      <c r="AG1240" s="18" t="n">
        <f aca="false">IF(Q1240="","",ROUND((Q1240-P1240)*1440,0))</f>
        <v>17</v>
      </c>
      <c r="AH1240" s="18" t="n">
        <f aca="false">IF(Q1240="","",ROUND((Q1240-H1240)*1440,0))</f>
        <v>368</v>
      </c>
      <c r="AI1240" s="19" t="n">
        <f aca="false">ROUND(IF(O1240="",Assumptions!$B$25-K1240,O1240-K1240)*24,1)</f>
        <v>3.6</v>
      </c>
      <c r="AJ1240" s="20" t="n">
        <f aca="false">ROUND(MAX(N(Y1240)/Assumptions!$C$5, N(Z1240)/Assumptions!$C$6, N(AA1240)/Assumptions!$C$7, N(AB1240)/Assumptions!$C$8, N(AC1240)/Assumptions!$C$9, N(AD1240)/Assumptions!$C$10, N(AE1240)/Assumptions!$C$11, N(AF1240)/Assumptions!$C$12, N(AG1240)/Assumptions!$C$13),3)</f>
        <v>2.489</v>
      </c>
      <c r="AK1240" s="0" t="str">
        <f aca="false">IF(OR(U1240="Pending",U1240="On Hold"),"Open GRN (awaiting)",IF(AJ1240&lt;=1,"Within SLA",IF(ROUND(N(Y1240)/Assumptions!$C$5,3)=AJ1240,"Gate Wait",IF(ROUND(N(Z1240)/Assumptions!$C$6,3)=AJ1240,"Dock Wait",IF(ROUND(N(AA1240)/Assumptions!$C$7,3)=AJ1240,"Unloading",IF(ROUND(N(AB1240)/Assumptions!$C$8,3)=AJ1240,"Unload-to-QC Wait",IF(ROUND(N(AC1240)/Assumptions!$C$9,3)=AJ1240,"QC",IF(ROUND(N(AD1240)/Assumptions!$C$10,3)=AJ1240,"QC-to-GRN Wait",IF(ROUND(N(AE1240)/Assumptions!$C$11,3)=AJ1240,"GRN Processing",IF(ROUND(N(AF1240)/Assumptions!$C$12,3)=AJ1240,"GRN-to-Putaway Wait",IF(ROUND(N(AG1240)/Assumptions!$C$13,3)=AJ1240,"Putaway","Within SLA")))))))))))</f>
        <v>GRN Processing</v>
      </c>
    </row>
    <row r="1241" customFormat="false" ht="15" hidden="false" customHeight="false" outlineLevel="0" collapsed="false">
      <c r="A1241" s="0" t="s">
        <v>3738</v>
      </c>
      <c r="B1241" s="0" t="s">
        <v>3739</v>
      </c>
      <c r="C1241" s="0" t="s">
        <v>142</v>
      </c>
      <c r="D1241" s="0" t="s">
        <v>135</v>
      </c>
      <c r="E1241" s="0" t="s">
        <v>3740</v>
      </c>
      <c r="F1241" s="0" t="s">
        <v>128</v>
      </c>
      <c r="G1241" s="0" t="s">
        <v>138</v>
      </c>
      <c r="H1241" s="17" t="n">
        <v>46233.5256944444</v>
      </c>
      <c r="I1241" s="17" t="n">
        <v>46233.5638888889</v>
      </c>
      <c r="J1241" s="17" t="n">
        <v>46233.5680555556</v>
      </c>
      <c r="K1241" s="17" t="n">
        <v>46233.6006944445</v>
      </c>
      <c r="L1241" s="17" t="n">
        <v>46233.6034722222</v>
      </c>
      <c r="M1241" s="17" t="n">
        <v>46233.6111111111</v>
      </c>
      <c r="N1241" s="17" t="n">
        <v>46233.6513888889</v>
      </c>
      <c r="O1241" s="17" t="n">
        <v>46233.7298611111</v>
      </c>
      <c r="P1241" s="17" t="n">
        <v>46233.7395833333</v>
      </c>
      <c r="Q1241" s="17" t="n">
        <v>46233.7895833333</v>
      </c>
      <c r="R1241" s="0" t="n">
        <v>451</v>
      </c>
      <c r="S1241" s="0" t="n">
        <v>0</v>
      </c>
      <c r="T1241" s="0" t="n">
        <v>0</v>
      </c>
      <c r="U1241" s="18" t="s">
        <v>130</v>
      </c>
      <c r="V1241" s="18" t="s">
        <v>156</v>
      </c>
      <c r="W1241" s="0" t="str">
        <f aca="false">IF(AND(X1241&gt;=6,X1241&lt;14),"A",IF(AND(X1241&gt;=14,X1241&lt;22),"B","C"))</f>
        <v>A</v>
      </c>
      <c r="X1241" s="18" t="n">
        <f aca="false">HOUR(H1241)</f>
        <v>12</v>
      </c>
      <c r="Y1241" s="18" t="n">
        <f aca="false">ROUND((I1241-H1241)*1440,0)</f>
        <v>55</v>
      </c>
      <c r="Z1241" s="18" t="n">
        <f aca="false">ROUND((J1241-I1241)*1440,0)</f>
        <v>6</v>
      </c>
      <c r="AA1241" s="18" t="n">
        <f aca="false">ROUND((K1241-J1241)*1440,0)</f>
        <v>47</v>
      </c>
      <c r="AB1241" s="18" t="n">
        <f aca="false">ROUND((L1241-K1241)*1440,0)</f>
        <v>4</v>
      </c>
      <c r="AC1241" s="18" t="n">
        <f aca="false">ROUND((M1241-L1241)*1440,0)</f>
        <v>11</v>
      </c>
      <c r="AD1241" s="18" t="n">
        <f aca="false">IF(N1241="","",ROUND((N1241-M1241)*1440,0))</f>
        <v>58</v>
      </c>
      <c r="AE1241" s="18" t="n">
        <f aca="false">IF(O1241="","",ROUND((O1241-N1241)*1440,0))</f>
        <v>113</v>
      </c>
      <c r="AF1241" s="18" t="n">
        <f aca="false">IF(P1241="","",ROUND((P1241-O1241)*1440,0))</f>
        <v>14</v>
      </c>
      <c r="AG1241" s="18" t="n">
        <f aca="false">IF(Q1241="","",ROUND((Q1241-P1241)*1440,0))</f>
        <v>72</v>
      </c>
      <c r="AH1241" s="18" t="n">
        <f aca="false">IF(Q1241="","",ROUND((Q1241-H1241)*1440,0))</f>
        <v>380</v>
      </c>
      <c r="AI1241" s="19" t="n">
        <f aca="false">ROUND(IF(O1241="",Assumptions!$B$25-K1241,O1241-K1241)*24,1)</f>
        <v>3.1</v>
      </c>
      <c r="AJ1241" s="20" t="n">
        <f aca="false">ROUND(MAX(N(Y1241)/Assumptions!$C$5, N(Z1241)/Assumptions!$C$6, N(AA1241)/Assumptions!$C$7, N(AB1241)/Assumptions!$C$8, N(AC1241)/Assumptions!$C$9, N(AD1241)/Assumptions!$C$10, N(AE1241)/Assumptions!$C$11, N(AF1241)/Assumptions!$C$12, N(AG1241)/Assumptions!$C$13),3)</f>
        <v>2.511</v>
      </c>
      <c r="AK1241" s="0" t="str">
        <f aca="false">IF(OR(U1241="Pending",U1241="On Hold"),"Open GRN (awaiting)",IF(AJ1241&lt;=1,"Within SLA",IF(ROUND(N(Y1241)/Assumptions!$C$5,3)=AJ1241,"Gate Wait",IF(ROUND(N(Z1241)/Assumptions!$C$6,3)=AJ1241,"Dock Wait",IF(ROUND(N(AA1241)/Assumptions!$C$7,3)=AJ1241,"Unloading",IF(ROUND(N(AB1241)/Assumptions!$C$8,3)=AJ1241,"Unload-to-QC Wait",IF(ROUND(N(AC1241)/Assumptions!$C$9,3)=AJ1241,"QC",IF(ROUND(N(AD1241)/Assumptions!$C$10,3)=AJ1241,"QC-to-GRN Wait",IF(ROUND(N(AE1241)/Assumptions!$C$11,3)=AJ1241,"GRN Processing",IF(ROUND(N(AF1241)/Assumptions!$C$12,3)=AJ1241,"GRN-to-Putaway Wait",IF(ROUND(N(AG1241)/Assumptions!$C$13,3)=AJ1241,"Putaway","Within SLA")))))))))))</f>
        <v>GRN Processing</v>
      </c>
    </row>
    <row r="1242" customFormat="false" ht="15" hidden="false" customHeight="false" outlineLevel="0" collapsed="false">
      <c r="A1242" s="0" t="s">
        <v>3741</v>
      </c>
      <c r="B1242" s="0" t="s">
        <v>3742</v>
      </c>
      <c r="C1242" s="0" t="s">
        <v>134</v>
      </c>
      <c r="D1242" s="0" t="s">
        <v>147</v>
      </c>
      <c r="E1242" s="0" t="s">
        <v>3743</v>
      </c>
      <c r="F1242" s="0" t="s">
        <v>149</v>
      </c>
      <c r="G1242" s="0" t="s">
        <v>150</v>
      </c>
      <c r="H1242" s="17" t="n">
        <v>46233.5270833333</v>
      </c>
      <c r="I1242" s="17" t="n">
        <v>46233.5541666667</v>
      </c>
      <c r="J1242" s="17" t="n">
        <v>46233.5638888889</v>
      </c>
      <c r="K1242" s="17" t="n">
        <v>46233.5930555556</v>
      </c>
      <c r="L1242" s="17" t="n">
        <v>46233.5986111111</v>
      </c>
      <c r="M1242" s="17" t="n">
        <v>46233.6173611111</v>
      </c>
      <c r="N1242" s="17" t="n">
        <v>46233.6284722222</v>
      </c>
      <c r="O1242" s="17" t="n">
        <v>46233.6694444444</v>
      </c>
      <c r="P1242" s="17" t="n">
        <v>46233.6895833333</v>
      </c>
      <c r="Q1242" s="17" t="n">
        <v>46233.6979166667</v>
      </c>
      <c r="R1242" s="0" t="n">
        <v>359</v>
      </c>
      <c r="S1242" s="0" t="n">
        <v>0</v>
      </c>
      <c r="T1242" s="0" t="n">
        <v>0</v>
      </c>
      <c r="U1242" s="18" t="s">
        <v>130</v>
      </c>
      <c r="V1242" s="18" t="s">
        <v>144</v>
      </c>
      <c r="W1242" s="0" t="str">
        <f aca="false">IF(AND(X1242&gt;=6,X1242&lt;14),"A",IF(AND(X1242&gt;=14,X1242&lt;22),"B","C"))</f>
        <v>A</v>
      </c>
      <c r="X1242" s="18" t="n">
        <f aca="false">HOUR(H1242)</f>
        <v>12</v>
      </c>
      <c r="Y1242" s="18" t="n">
        <f aca="false">ROUND((I1242-H1242)*1440,0)</f>
        <v>39</v>
      </c>
      <c r="Z1242" s="18" t="n">
        <f aca="false">ROUND((J1242-I1242)*1440,0)</f>
        <v>14</v>
      </c>
      <c r="AA1242" s="18" t="n">
        <f aca="false">ROUND((K1242-J1242)*1440,0)</f>
        <v>42</v>
      </c>
      <c r="AB1242" s="18" t="n">
        <f aca="false">ROUND((L1242-K1242)*1440,0)</f>
        <v>8</v>
      </c>
      <c r="AC1242" s="18" t="n">
        <f aca="false">ROUND((M1242-L1242)*1440,0)</f>
        <v>27</v>
      </c>
      <c r="AD1242" s="18" t="n">
        <f aca="false">IF(N1242="","",ROUND((N1242-M1242)*1440,0))</f>
        <v>16</v>
      </c>
      <c r="AE1242" s="18" t="n">
        <f aca="false">IF(O1242="","",ROUND((O1242-N1242)*1440,0))</f>
        <v>59</v>
      </c>
      <c r="AF1242" s="18" t="n">
        <f aca="false">IF(P1242="","",ROUND((P1242-O1242)*1440,0))</f>
        <v>29</v>
      </c>
      <c r="AG1242" s="18" t="n">
        <f aca="false">IF(Q1242="","",ROUND((Q1242-P1242)*1440,0))</f>
        <v>12</v>
      </c>
      <c r="AH1242" s="18" t="n">
        <f aca="false">IF(Q1242="","",ROUND((Q1242-H1242)*1440,0))</f>
        <v>246</v>
      </c>
      <c r="AI1242" s="19" t="n">
        <f aca="false">ROUND(IF(O1242="",Assumptions!$B$25-K1242,O1242-K1242)*24,1)</f>
        <v>1.8</v>
      </c>
      <c r="AJ1242" s="20" t="n">
        <f aca="false">ROUND(MAX(N(Y1242)/Assumptions!$C$5, N(Z1242)/Assumptions!$C$6, N(AA1242)/Assumptions!$C$7, N(AB1242)/Assumptions!$C$8, N(AC1242)/Assumptions!$C$9, N(AD1242)/Assumptions!$C$10, N(AE1242)/Assumptions!$C$11, N(AF1242)/Assumptions!$C$12, N(AG1242)/Assumptions!$C$13),3)</f>
        <v>1.45</v>
      </c>
      <c r="AK1242" s="0" t="str">
        <f aca="false">IF(OR(U1242="Pending",U1242="On Hold"),"Open GRN (awaiting)",IF(AJ1242&lt;=1,"Within SLA",IF(ROUND(N(Y1242)/Assumptions!$C$5,3)=AJ1242,"Gate Wait",IF(ROUND(N(Z1242)/Assumptions!$C$6,3)=AJ1242,"Dock Wait",IF(ROUND(N(AA1242)/Assumptions!$C$7,3)=AJ1242,"Unloading",IF(ROUND(N(AB1242)/Assumptions!$C$8,3)=AJ1242,"Unload-to-QC Wait",IF(ROUND(N(AC1242)/Assumptions!$C$9,3)=AJ1242,"QC",IF(ROUND(N(AD1242)/Assumptions!$C$10,3)=AJ1242,"QC-to-GRN Wait",IF(ROUND(N(AE1242)/Assumptions!$C$11,3)=AJ1242,"GRN Processing",IF(ROUND(N(AF1242)/Assumptions!$C$12,3)=AJ1242,"GRN-to-Putaway Wait",IF(ROUND(N(AG1242)/Assumptions!$C$13,3)=AJ1242,"Putaway","Within SLA")))))))))))</f>
        <v>GRN-to-Putaway Wait</v>
      </c>
    </row>
    <row r="1243" customFormat="false" ht="15" hidden="false" customHeight="false" outlineLevel="0" collapsed="false">
      <c r="A1243" s="0" t="s">
        <v>3744</v>
      </c>
      <c r="B1243" s="0" t="s">
        <v>3745</v>
      </c>
      <c r="C1243" s="0" t="s">
        <v>134</v>
      </c>
      <c r="D1243" s="0" t="s">
        <v>147</v>
      </c>
      <c r="E1243" s="0" t="s">
        <v>3746</v>
      </c>
      <c r="F1243" s="0" t="s">
        <v>149</v>
      </c>
      <c r="G1243" s="0" t="s">
        <v>167</v>
      </c>
      <c r="H1243" s="17" t="n">
        <v>46233.5381944445</v>
      </c>
      <c r="I1243" s="17" t="n">
        <v>46233.5444444444</v>
      </c>
      <c r="J1243" s="17" t="n">
        <v>46233.5479166667</v>
      </c>
      <c r="K1243" s="17" t="n">
        <v>46233.5756944444</v>
      </c>
      <c r="L1243" s="17" t="n">
        <v>46233.5868055556</v>
      </c>
      <c r="M1243" s="17" t="n">
        <v>46233.6020833333</v>
      </c>
      <c r="N1243" s="17" t="n">
        <v>46233.6152777778</v>
      </c>
      <c r="O1243" s="17" t="n">
        <v>46233.7215277778</v>
      </c>
      <c r="P1243" s="17" t="n">
        <v>46233.7777777778</v>
      </c>
      <c r="Q1243" s="17" t="n">
        <v>46233.8048611111</v>
      </c>
      <c r="R1243" s="0" t="n">
        <v>247</v>
      </c>
      <c r="S1243" s="0" t="n">
        <v>0</v>
      </c>
      <c r="T1243" s="0" t="n">
        <v>1</v>
      </c>
      <c r="U1243" s="18" t="s">
        <v>123</v>
      </c>
      <c r="V1243" s="18" t="s">
        <v>144</v>
      </c>
      <c r="W1243" s="0" t="str">
        <f aca="false">IF(AND(X1243&gt;=6,X1243&lt;14),"A",IF(AND(X1243&gt;=14,X1243&lt;22),"B","C"))</f>
        <v>A</v>
      </c>
      <c r="X1243" s="18" t="n">
        <f aca="false">HOUR(H1243)</f>
        <v>12</v>
      </c>
      <c r="Y1243" s="18" t="n">
        <f aca="false">ROUND((I1243-H1243)*1440,0)</f>
        <v>9</v>
      </c>
      <c r="Z1243" s="18" t="n">
        <f aca="false">ROUND((J1243-I1243)*1440,0)</f>
        <v>5</v>
      </c>
      <c r="AA1243" s="18" t="n">
        <f aca="false">ROUND((K1243-J1243)*1440,0)</f>
        <v>40</v>
      </c>
      <c r="AB1243" s="18" t="n">
        <f aca="false">ROUND((L1243-K1243)*1440,0)</f>
        <v>16</v>
      </c>
      <c r="AC1243" s="18" t="n">
        <f aca="false">ROUND((M1243-L1243)*1440,0)</f>
        <v>22</v>
      </c>
      <c r="AD1243" s="18" t="n">
        <f aca="false">IF(N1243="","",ROUND((N1243-M1243)*1440,0))</f>
        <v>19</v>
      </c>
      <c r="AE1243" s="18" t="n">
        <f aca="false">IF(O1243="","",ROUND((O1243-N1243)*1440,0))</f>
        <v>153</v>
      </c>
      <c r="AF1243" s="18" t="n">
        <f aca="false">IF(P1243="","",ROUND((P1243-O1243)*1440,0))</f>
        <v>81</v>
      </c>
      <c r="AG1243" s="18" t="n">
        <f aca="false">IF(Q1243="","",ROUND((Q1243-P1243)*1440,0))</f>
        <v>39</v>
      </c>
      <c r="AH1243" s="18" t="n">
        <f aca="false">IF(Q1243="","",ROUND((Q1243-H1243)*1440,0))</f>
        <v>384</v>
      </c>
      <c r="AI1243" s="19" t="n">
        <f aca="false">ROUND(IF(O1243="",Assumptions!$B$25-K1243,O1243-K1243)*24,1)</f>
        <v>3.5</v>
      </c>
      <c r="AJ1243" s="20" t="n">
        <f aca="false">ROUND(MAX(N(Y1243)/Assumptions!$C$5, N(Z1243)/Assumptions!$C$6, N(AA1243)/Assumptions!$C$7, N(AB1243)/Assumptions!$C$8, N(AC1243)/Assumptions!$C$9, N(AD1243)/Assumptions!$C$10, N(AE1243)/Assumptions!$C$11, N(AF1243)/Assumptions!$C$12, N(AG1243)/Assumptions!$C$13),3)</f>
        <v>4.05</v>
      </c>
      <c r="AK1243" s="0" t="str">
        <f aca="false">IF(OR(U1243="Pending",U1243="On Hold"),"Open GRN (awaiting)",IF(AJ1243&lt;=1,"Within SLA",IF(ROUND(N(Y1243)/Assumptions!$C$5,3)=AJ1243,"Gate Wait",IF(ROUND(N(Z1243)/Assumptions!$C$6,3)=AJ1243,"Dock Wait",IF(ROUND(N(AA1243)/Assumptions!$C$7,3)=AJ1243,"Unloading",IF(ROUND(N(AB1243)/Assumptions!$C$8,3)=AJ1243,"Unload-to-QC Wait",IF(ROUND(N(AC1243)/Assumptions!$C$9,3)=AJ1243,"QC",IF(ROUND(N(AD1243)/Assumptions!$C$10,3)=AJ1243,"QC-to-GRN Wait",IF(ROUND(N(AE1243)/Assumptions!$C$11,3)=AJ1243,"GRN Processing",IF(ROUND(N(AF1243)/Assumptions!$C$12,3)=AJ1243,"GRN-to-Putaway Wait",IF(ROUND(N(AG1243)/Assumptions!$C$13,3)=AJ1243,"Putaway","Within SLA")))))))))))</f>
        <v>GRN-to-Putaway Wait</v>
      </c>
    </row>
    <row r="1244" customFormat="false" ht="15" hidden="false" customHeight="false" outlineLevel="0" collapsed="false">
      <c r="A1244" s="0" t="s">
        <v>3747</v>
      </c>
      <c r="B1244" s="0" t="s">
        <v>3748</v>
      </c>
      <c r="C1244" s="0" t="s">
        <v>175</v>
      </c>
      <c r="D1244" s="0" t="s">
        <v>147</v>
      </c>
      <c r="E1244" s="0" t="s">
        <v>3749</v>
      </c>
      <c r="F1244" s="0" t="s">
        <v>177</v>
      </c>
      <c r="G1244" s="0" t="s">
        <v>167</v>
      </c>
      <c r="H1244" s="17" t="n">
        <v>46233.5451388889</v>
      </c>
      <c r="I1244" s="17" t="n">
        <v>46233.5638888889</v>
      </c>
      <c r="J1244" s="17" t="n">
        <v>46233.5680555556</v>
      </c>
      <c r="K1244" s="17" t="n">
        <v>46233.5763888889</v>
      </c>
      <c r="L1244" s="17" t="n">
        <v>46233.5840277778</v>
      </c>
      <c r="M1244" s="17" t="n">
        <v>46233.6305555556</v>
      </c>
      <c r="N1244" s="17" t="n">
        <v>46233.6694444444</v>
      </c>
      <c r="O1244" s="17" t="n">
        <v>46233.6895833333</v>
      </c>
      <c r="P1244" s="17" t="n">
        <v>46233.7041666667</v>
      </c>
      <c r="Q1244" s="17" t="n">
        <v>46233.7243055556</v>
      </c>
      <c r="R1244" s="0" t="n">
        <v>223</v>
      </c>
      <c r="S1244" s="0" t="n">
        <v>0</v>
      </c>
      <c r="T1244" s="0" t="n">
        <v>0</v>
      </c>
      <c r="U1244" s="18" t="s">
        <v>130</v>
      </c>
      <c r="V1244" s="18" t="s">
        <v>144</v>
      </c>
      <c r="W1244" s="0" t="str">
        <f aca="false">IF(AND(X1244&gt;=6,X1244&lt;14),"A",IF(AND(X1244&gt;=14,X1244&lt;22),"B","C"))</f>
        <v>A</v>
      </c>
      <c r="X1244" s="18" t="n">
        <f aca="false">HOUR(H1244)</f>
        <v>13</v>
      </c>
      <c r="Y1244" s="18" t="n">
        <f aca="false">ROUND((I1244-H1244)*1440,0)</f>
        <v>27</v>
      </c>
      <c r="Z1244" s="18" t="n">
        <f aca="false">ROUND((J1244-I1244)*1440,0)</f>
        <v>6</v>
      </c>
      <c r="AA1244" s="18" t="n">
        <f aca="false">ROUND((K1244-J1244)*1440,0)</f>
        <v>12</v>
      </c>
      <c r="AB1244" s="18" t="n">
        <f aca="false">ROUND((L1244-K1244)*1440,0)</f>
        <v>11</v>
      </c>
      <c r="AC1244" s="18" t="n">
        <f aca="false">ROUND((M1244-L1244)*1440,0)</f>
        <v>67</v>
      </c>
      <c r="AD1244" s="18" t="n">
        <f aca="false">IF(N1244="","",ROUND((N1244-M1244)*1440,0))</f>
        <v>56</v>
      </c>
      <c r="AE1244" s="18" t="n">
        <f aca="false">IF(O1244="","",ROUND((O1244-N1244)*1440,0))</f>
        <v>29</v>
      </c>
      <c r="AF1244" s="18" t="n">
        <f aca="false">IF(P1244="","",ROUND((P1244-O1244)*1440,0))</f>
        <v>21</v>
      </c>
      <c r="AG1244" s="18" t="n">
        <f aca="false">IF(Q1244="","",ROUND((Q1244-P1244)*1440,0))</f>
        <v>29</v>
      </c>
      <c r="AH1244" s="18" t="n">
        <f aca="false">IF(Q1244="","",ROUND((Q1244-H1244)*1440,0))</f>
        <v>258</v>
      </c>
      <c r="AI1244" s="19" t="n">
        <f aca="false">ROUND(IF(O1244="",Assumptions!$B$25-K1244,O1244-K1244)*24,1)</f>
        <v>2.7</v>
      </c>
      <c r="AJ1244" s="20" t="n">
        <f aca="false">ROUND(MAX(N(Y1244)/Assumptions!$C$5, N(Z1244)/Assumptions!$C$6, N(AA1244)/Assumptions!$C$7, N(AB1244)/Assumptions!$C$8, N(AC1244)/Assumptions!$C$9, N(AD1244)/Assumptions!$C$10, N(AE1244)/Assumptions!$C$11, N(AF1244)/Assumptions!$C$12, N(AG1244)/Assumptions!$C$13),3)</f>
        <v>1.867</v>
      </c>
      <c r="AK1244" s="0" t="str">
        <f aca="false">IF(OR(U1244="Pending",U1244="On Hold"),"Open GRN (awaiting)",IF(AJ1244&lt;=1,"Within SLA",IF(ROUND(N(Y1244)/Assumptions!$C$5,3)=AJ1244,"Gate Wait",IF(ROUND(N(Z1244)/Assumptions!$C$6,3)=AJ1244,"Dock Wait",IF(ROUND(N(AA1244)/Assumptions!$C$7,3)=AJ1244,"Unloading",IF(ROUND(N(AB1244)/Assumptions!$C$8,3)=AJ1244,"Unload-to-QC Wait",IF(ROUND(N(AC1244)/Assumptions!$C$9,3)=AJ1244,"QC",IF(ROUND(N(AD1244)/Assumptions!$C$10,3)=AJ1244,"QC-to-GRN Wait",IF(ROUND(N(AE1244)/Assumptions!$C$11,3)=AJ1244,"GRN Processing",IF(ROUND(N(AF1244)/Assumptions!$C$12,3)=AJ1244,"GRN-to-Putaway Wait",IF(ROUND(N(AG1244)/Assumptions!$C$13,3)=AJ1244,"Putaway","Within SLA")))))))))))</f>
        <v>QC-to-GRN Wait</v>
      </c>
    </row>
    <row r="1245" customFormat="false" ht="15" hidden="false" customHeight="false" outlineLevel="0" collapsed="false">
      <c r="A1245" s="0" t="s">
        <v>3750</v>
      </c>
      <c r="B1245" s="0" t="s">
        <v>3751</v>
      </c>
      <c r="C1245" s="0" t="s">
        <v>126</v>
      </c>
      <c r="D1245" s="0" t="s">
        <v>147</v>
      </c>
      <c r="E1245" s="0" t="s">
        <v>2349</v>
      </c>
      <c r="F1245" s="0" t="s">
        <v>128</v>
      </c>
      <c r="G1245" s="0" t="s">
        <v>167</v>
      </c>
      <c r="H1245" s="17" t="n">
        <v>46233.55</v>
      </c>
      <c r="I1245" s="17" t="n">
        <v>46233.5944444445</v>
      </c>
      <c r="J1245" s="17" t="n">
        <v>46233.5993055556</v>
      </c>
      <c r="K1245" s="17" t="n">
        <v>46233.6291666667</v>
      </c>
      <c r="L1245" s="17" t="n">
        <v>46233.6451388889</v>
      </c>
      <c r="M1245" s="17" t="n">
        <v>46233.6569444445</v>
      </c>
      <c r="N1245" s="17" t="n">
        <v>46233.8270833333</v>
      </c>
      <c r="O1245" s="17" t="n">
        <v>46233.84375</v>
      </c>
      <c r="P1245" s="17" t="n">
        <v>46233.875</v>
      </c>
      <c r="Q1245" s="17" t="n">
        <v>46233.8951388889</v>
      </c>
      <c r="R1245" s="0" t="n">
        <v>1675</v>
      </c>
      <c r="S1245" s="0" t="n">
        <v>0</v>
      </c>
      <c r="T1245" s="0" t="n">
        <v>0</v>
      </c>
      <c r="U1245" s="18" t="s">
        <v>130</v>
      </c>
      <c r="V1245" s="18" t="s">
        <v>156</v>
      </c>
      <c r="W1245" s="0" t="str">
        <f aca="false">IF(AND(X1245&gt;=6,X1245&lt;14),"A",IF(AND(X1245&gt;=14,X1245&lt;22),"B","C"))</f>
        <v>A</v>
      </c>
      <c r="X1245" s="18" t="n">
        <f aca="false">HOUR(H1245)</f>
        <v>13</v>
      </c>
      <c r="Y1245" s="18" t="n">
        <f aca="false">ROUND((I1245-H1245)*1440,0)</f>
        <v>64</v>
      </c>
      <c r="Z1245" s="18" t="n">
        <f aca="false">ROUND((J1245-I1245)*1440,0)</f>
        <v>7</v>
      </c>
      <c r="AA1245" s="18" t="n">
        <f aca="false">ROUND((K1245-J1245)*1440,0)</f>
        <v>43</v>
      </c>
      <c r="AB1245" s="18" t="n">
        <f aca="false">ROUND((L1245-K1245)*1440,0)</f>
        <v>23</v>
      </c>
      <c r="AC1245" s="18" t="n">
        <f aca="false">ROUND((M1245-L1245)*1440,0)</f>
        <v>17</v>
      </c>
      <c r="AD1245" s="18" t="n">
        <f aca="false">IF(N1245="","",ROUND((N1245-M1245)*1440,0))</f>
        <v>245</v>
      </c>
      <c r="AE1245" s="18" t="n">
        <f aca="false">IF(O1245="","",ROUND((O1245-N1245)*1440,0))</f>
        <v>24</v>
      </c>
      <c r="AF1245" s="18" t="n">
        <f aca="false">IF(P1245="","",ROUND((P1245-O1245)*1440,0))</f>
        <v>45</v>
      </c>
      <c r="AG1245" s="18" t="n">
        <f aca="false">IF(Q1245="","",ROUND((Q1245-P1245)*1440,0))</f>
        <v>29</v>
      </c>
      <c r="AH1245" s="18" t="n">
        <f aca="false">IF(Q1245="","",ROUND((Q1245-H1245)*1440,0))</f>
        <v>497</v>
      </c>
      <c r="AI1245" s="19" t="n">
        <f aca="false">ROUND(IF(O1245="",Assumptions!$B$25-K1245,O1245-K1245)*24,1)</f>
        <v>5.2</v>
      </c>
      <c r="AJ1245" s="20" t="n">
        <f aca="false">ROUND(MAX(N(Y1245)/Assumptions!$C$5, N(Z1245)/Assumptions!$C$6, N(AA1245)/Assumptions!$C$7, N(AB1245)/Assumptions!$C$8, N(AC1245)/Assumptions!$C$9, N(AD1245)/Assumptions!$C$10, N(AE1245)/Assumptions!$C$11, N(AF1245)/Assumptions!$C$12, N(AG1245)/Assumptions!$C$13),3)</f>
        <v>8.167</v>
      </c>
      <c r="AK1245" s="0" t="str">
        <f aca="false">IF(OR(U1245="Pending",U1245="On Hold"),"Open GRN (awaiting)",IF(AJ1245&lt;=1,"Within SLA",IF(ROUND(N(Y1245)/Assumptions!$C$5,3)=AJ1245,"Gate Wait",IF(ROUND(N(Z1245)/Assumptions!$C$6,3)=AJ1245,"Dock Wait",IF(ROUND(N(AA1245)/Assumptions!$C$7,3)=AJ1245,"Unloading",IF(ROUND(N(AB1245)/Assumptions!$C$8,3)=AJ1245,"Unload-to-QC Wait",IF(ROUND(N(AC1245)/Assumptions!$C$9,3)=AJ1245,"QC",IF(ROUND(N(AD1245)/Assumptions!$C$10,3)=AJ1245,"QC-to-GRN Wait",IF(ROUND(N(AE1245)/Assumptions!$C$11,3)=AJ1245,"GRN Processing",IF(ROUND(N(AF1245)/Assumptions!$C$12,3)=AJ1245,"GRN-to-Putaway Wait",IF(ROUND(N(AG1245)/Assumptions!$C$13,3)=AJ1245,"Putaway","Within SLA")))))))))))</f>
        <v>QC-to-GRN Wait</v>
      </c>
    </row>
    <row r="1246" customFormat="false" ht="15" hidden="false" customHeight="false" outlineLevel="0" collapsed="false">
      <c r="A1246" s="0" t="s">
        <v>3752</v>
      </c>
      <c r="B1246" s="0" t="s">
        <v>3753</v>
      </c>
      <c r="C1246" s="0" t="s">
        <v>134</v>
      </c>
      <c r="D1246" s="0" t="s">
        <v>135</v>
      </c>
      <c r="E1246" s="0" t="s">
        <v>3754</v>
      </c>
      <c r="F1246" s="0" t="s">
        <v>149</v>
      </c>
      <c r="G1246" s="0" t="s">
        <v>138</v>
      </c>
      <c r="H1246" s="17" t="n">
        <v>46233.5736111111</v>
      </c>
      <c r="I1246" s="17" t="n">
        <v>46233.5888888889</v>
      </c>
      <c r="J1246" s="17" t="n">
        <v>46233.5923611111</v>
      </c>
      <c r="K1246" s="17" t="n">
        <v>46233.6340277778</v>
      </c>
      <c r="L1246" s="17" t="n">
        <v>46233.64375</v>
      </c>
      <c r="M1246" s="17" t="n">
        <v>46233.66875</v>
      </c>
      <c r="N1246" s="17" t="n">
        <v>46233.7708333333</v>
      </c>
      <c r="O1246" s="17" t="n">
        <v>46233.8555555556</v>
      </c>
      <c r="P1246" s="17" t="n">
        <v>46233.8729166667</v>
      </c>
      <c r="Q1246" s="17" t="n">
        <v>46233.88125</v>
      </c>
      <c r="R1246" s="0" t="n">
        <v>359</v>
      </c>
      <c r="S1246" s="0" t="n">
        <v>0</v>
      </c>
      <c r="T1246" s="0" t="n">
        <v>0</v>
      </c>
      <c r="U1246" s="18" t="s">
        <v>130</v>
      </c>
      <c r="V1246" s="18" t="s">
        <v>156</v>
      </c>
      <c r="W1246" s="0" t="str">
        <f aca="false">IF(AND(X1246&gt;=6,X1246&lt;14),"A",IF(AND(X1246&gt;=14,X1246&lt;22),"B","C"))</f>
        <v>A</v>
      </c>
      <c r="X1246" s="18" t="n">
        <f aca="false">HOUR(H1246)</f>
        <v>13</v>
      </c>
      <c r="Y1246" s="18" t="n">
        <f aca="false">ROUND((I1246-H1246)*1440,0)</f>
        <v>22</v>
      </c>
      <c r="Z1246" s="18" t="n">
        <f aca="false">ROUND((J1246-I1246)*1440,0)</f>
        <v>5</v>
      </c>
      <c r="AA1246" s="18" t="n">
        <f aca="false">ROUND((K1246-J1246)*1440,0)</f>
        <v>60</v>
      </c>
      <c r="AB1246" s="18" t="n">
        <f aca="false">ROUND((L1246-K1246)*1440,0)</f>
        <v>14</v>
      </c>
      <c r="AC1246" s="18" t="n">
        <f aca="false">ROUND((M1246-L1246)*1440,0)</f>
        <v>36</v>
      </c>
      <c r="AD1246" s="18" t="n">
        <f aca="false">IF(N1246="","",ROUND((N1246-M1246)*1440,0))</f>
        <v>147</v>
      </c>
      <c r="AE1246" s="18" t="n">
        <f aca="false">IF(O1246="","",ROUND((O1246-N1246)*1440,0))</f>
        <v>122</v>
      </c>
      <c r="AF1246" s="18" t="n">
        <f aca="false">IF(P1246="","",ROUND((P1246-O1246)*1440,0))</f>
        <v>25</v>
      </c>
      <c r="AG1246" s="18" t="n">
        <f aca="false">IF(Q1246="","",ROUND((Q1246-P1246)*1440,0))</f>
        <v>12</v>
      </c>
      <c r="AH1246" s="18" t="n">
        <f aca="false">IF(Q1246="","",ROUND((Q1246-H1246)*1440,0))</f>
        <v>443</v>
      </c>
      <c r="AI1246" s="19" t="n">
        <f aca="false">ROUND(IF(O1246="",Assumptions!$B$25-K1246,O1246-K1246)*24,1)</f>
        <v>5.3</v>
      </c>
      <c r="AJ1246" s="20" t="n">
        <f aca="false">ROUND(MAX(N(Y1246)/Assumptions!$C$5, N(Z1246)/Assumptions!$C$6, N(AA1246)/Assumptions!$C$7, N(AB1246)/Assumptions!$C$8, N(AC1246)/Assumptions!$C$9, N(AD1246)/Assumptions!$C$10, N(AE1246)/Assumptions!$C$11, N(AF1246)/Assumptions!$C$12, N(AG1246)/Assumptions!$C$13),3)</f>
        <v>4.9</v>
      </c>
      <c r="AK1246" s="0" t="str">
        <f aca="false">IF(OR(U1246="Pending",U1246="On Hold"),"Open GRN (awaiting)",IF(AJ1246&lt;=1,"Within SLA",IF(ROUND(N(Y1246)/Assumptions!$C$5,3)=AJ1246,"Gate Wait",IF(ROUND(N(Z1246)/Assumptions!$C$6,3)=AJ1246,"Dock Wait",IF(ROUND(N(AA1246)/Assumptions!$C$7,3)=AJ1246,"Unloading",IF(ROUND(N(AB1246)/Assumptions!$C$8,3)=AJ1246,"Unload-to-QC Wait",IF(ROUND(N(AC1246)/Assumptions!$C$9,3)=AJ1246,"QC",IF(ROUND(N(AD1246)/Assumptions!$C$10,3)=AJ1246,"QC-to-GRN Wait",IF(ROUND(N(AE1246)/Assumptions!$C$11,3)=AJ1246,"GRN Processing",IF(ROUND(N(AF1246)/Assumptions!$C$12,3)=AJ1246,"GRN-to-Putaway Wait",IF(ROUND(N(AG1246)/Assumptions!$C$13,3)=AJ1246,"Putaway","Within SLA")))))))))))</f>
        <v>QC-to-GRN Wait</v>
      </c>
    </row>
    <row r="1247" customFormat="false" ht="15" hidden="false" customHeight="false" outlineLevel="0" collapsed="false">
      <c r="A1247" s="0" t="s">
        <v>3755</v>
      </c>
      <c r="B1247" s="0" t="s">
        <v>3756</v>
      </c>
      <c r="C1247" s="0" t="s">
        <v>170</v>
      </c>
      <c r="D1247" s="0" t="s">
        <v>147</v>
      </c>
      <c r="E1247" s="0" t="s">
        <v>1190</v>
      </c>
      <c r="F1247" s="0" t="s">
        <v>172</v>
      </c>
      <c r="G1247" s="0" t="s">
        <v>167</v>
      </c>
      <c r="H1247" s="17" t="n">
        <v>46233.5875</v>
      </c>
      <c r="I1247" s="17" t="n">
        <v>46233.6125</v>
      </c>
      <c r="J1247" s="17" t="n">
        <v>46233.6208333333</v>
      </c>
      <c r="K1247" s="17" t="n">
        <v>46233.6486111111</v>
      </c>
      <c r="L1247" s="17" t="n">
        <v>46233.6666666667</v>
      </c>
      <c r="M1247" s="17" t="n">
        <v>46233.6833333333</v>
      </c>
      <c r="N1247" s="17" t="n">
        <v>46233.7243055556</v>
      </c>
      <c r="O1247" s="17" t="n">
        <v>46233.7493055556</v>
      </c>
      <c r="P1247" s="17" t="n">
        <v>46233.7666666667</v>
      </c>
      <c r="Q1247" s="17" t="n">
        <v>46233.8201388889</v>
      </c>
      <c r="R1247" s="0" t="n">
        <v>841</v>
      </c>
      <c r="S1247" s="0" t="n">
        <v>0</v>
      </c>
      <c r="T1247" s="0" t="n">
        <v>0</v>
      </c>
      <c r="U1247" s="18" t="s">
        <v>130</v>
      </c>
      <c r="V1247" s="18" t="s">
        <v>144</v>
      </c>
      <c r="W1247" s="0" t="str">
        <f aca="false">IF(AND(X1247&gt;=6,X1247&lt;14),"A",IF(AND(X1247&gt;=14,X1247&lt;22),"B","C"))</f>
        <v>B</v>
      </c>
      <c r="X1247" s="18" t="n">
        <f aca="false">HOUR(H1247)</f>
        <v>14</v>
      </c>
      <c r="Y1247" s="18" t="n">
        <f aca="false">ROUND((I1247-H1247)*1440,0)</f>
        <v>36</v>
      </c>
      <c r="Z1247" s="18" t="n">
        <f aca="false">ROUND((J1247-I1247)*1440,0)</f>
        <v>12</v>
      </c>
      <c r="AA1247" s="18" t="n">
        <f aca="false">ROUND((K1247-J1247)*1440,0)</f>
        <v>40</v>
      </c>
      <c r="AB1247" s="18" t="n">
        <f aca="false">ROUND((L1247-K1247)*1440,0)</f>
        <v>26</v>
      </c>
      <c r="AC1247" s="18" t="n">
        <f aca="false">ROUND((M1247-L1247)*1440,0)</f>
        <v>24</v>
      </c>
      <c r="AD1247" s="18" t="n">
        <f aca="false">IF(N1247="","",ROUND((N1247-M1247)*1440,0))</f>
        <v>59</v>
      </c>
      <c r="AE1247" s="18" t="n">
        <f aca="false">IF(O1247="","",ROUND((O1247-N1247)*1440,0))</f>
        <v>36</v>
      </c>
      <c r="AF1247" s="18" t="n">
        <f aca="false">IF(P1247="","",ROUND((P1247-O1247)*1440,0))</f>
        <v>25</v>
      </c>
      <c r="AG1247" s="18" t="n">
        <f aca="false">IF(Q1247="","",ROUND((Q1247-P1247)*1440,0))</f>
        <v>77</v>
      </c>
      <c r="AH1247" s="18" t="n">
        <f aca="false">IF(Q1247="","",ROUND((Q1247-H1247)*1440,0))</f>
        <v>335</v>
      </c>
      <c r="AI1247" s="19" t="n">
        <f aca="false">ROUND(IF(O1247="",Assumptions!$B$25-K1247,O1247-K1247)*24,1)</f>
        <v>2.4</v>
      </c>
      <c r="AJ1247" s="20" t="n">
        <f aca="false">ROUND(MAX(N(Y1247)/Assumptions!$C$5, N(Z1247)/Assumptions!$C$6, N(AA1247)/Assumptions!$C$7, N(AB1247)/Assumptions!$C$8, N(AC1247)/Assumptions!$C$9, N(AD1247)/Assumptions!$C$10, N(AE1247)/Assumptions!$C$11, N(AF1247)/Assumptions!$C$12, N(AG1247)/Assumptions!$C$13),3)</f>
        <v>1.967</v>
      </c>
      <c r="AK1247" s="0" t="str">
        <f aca="false">IF(OR(U1247="Pending",U1247="On Hold"),"Open GRN (awaiting)",IF(AJ1247&lt;=1,"Within SLA",IF(ROUND(N(Y1247)/Assumptions!$C$5,3)=AJ1247,"Gate Wait",IF(ROUND(N(Z1247)/Assumptions!$C$6,3)=AJ1247,"Dock Wait",IF(ROUND(N(AA1247)/Assumptions!$C$7,3)=AJ1247,"Unloading",IF(ROUND(N(AB1247)/Assumptions!$C$8,3)=AJ1247,"Unload-to-QC Wait",IF(ROUND(N(AC1247)/Assumptions!$C$9,3)=AJ1247,"QC",IF(ROUND(N(AD1247)/Assumptions!$C$10,3)=AJ1247,"QC-to-GRN Wait",IF(ROUND(N(AE1247)/Assumptions!$C$11,3)=AJ1247,"GRN Processing",IF(ROUND(N(AF1247)/Assumptions!$C$12,3)=AJ1247,"GRN-to-Putaway Wait",IF(ROUND(N(AG1247)/Assumptions!$C$13,3)=AJ1247,"Putaway","Within SLA")))))))))))</f>
        <v>QC-to-GRN Wait</v>
      </c>
    </row>
    <row r="1248" customFormat="false" ht="15" hidden="false" customHeight="false" outlineLevel="0" collapsed="false">
      <c r="A1248" s="0" t="s">
        <v>3757</v>
      </c>
      <c r="B1248" s="0" t="s">
        <v>3758</v>
      </c>
      <c r="C1248" s="0" t="s">
        <v>170</v>
      </c>
      <c r="D1248" s="0" t="s">
        <v>147</v>
      </c>
      <c r="E1248" s="0" t="s">
        <v>3759</v>
      </c>
      <c r="F1248" s="0" t="s">
        <v>172</v>
      </c>
      <c r="G1248" s="0" t="s">
        <v>167</v>
      </c>
      <c r="H1248" s="17" t="n">
        <v>46233.5909722222</v>
      </c>
      <c r="I1248" s="17" t="n">
        <v>46233.6083333333</v>
      </c>
      <c r="J1248" s="17" t="n">
        <v>46233.6111111111</v>
      </c>
      <c r="K1248" s="17" t="n">
        <v>46233.6541666667</v>
      </c>
      <c r="L1248" s="17" t="n">
        <v>46233.6625</v>
      </c>
      <c r="M1248" s="17" t="n">
        <v>46233.7041666667</v>
      </c>
      <c r="N1248" s="17" t="n">
        <v>46233.7638888889</v>
      </c>
      <c r="O1248" s="17" t="n">
        <v>46233.7833333333</v>
      </c>
      <c r="P1248" s="17" t="n">
        <v>46233.7916666667</v>
      </c>
      <c r="Q1248" s="17" t="n">
        <v>46233.8201388889</v>
      </c>
      <c r="R1248" s="0" t="n">
        <v>155</v>
      </c>
      <c r="S1248" s="0" t="n">
        <v>0</v>
      </c>
      <c r="T1248" s="0" t="n">
        <v>0</v>
      </c>
      <c r="U1248" s="18" t="s">
        <v>130</v>
      </c>
      <c r="V1248" s="18" t="s">
        <v>144</v>
      </c>
      <c r="W1248" s="0" t="str">
        <f aca="false">IF(AND(X1248&gt;=6,X1248&lt;14),"A",IF(AND(X1248&gt;=14,X1248&lt;22),"B","C"))</f>
        <v>B</v>
      </c>
      <c r="X1248" s="18" t="n">
        <f aca="false">HOUR(H1248)</f>
        <v>14</v>
      </c>
      <c r="Y1248" s="18" t="n">
        <f aca="false">ROUND((I1248-H1248)*1440,0)</f>
        <v>25</v>
      </c>
      <c r="Z1248" s="18" t="n">
        <f aca="false">ROUND((J1248-I1248)*1440,0)</f>
        <v>4</v>
      </c>
      <c r="AA1248" s="18" t="n">
        <f aca="false">ROUND((K1248-J1248)*1440,0)</f>
        <v>62</v>
      </c>
      <c r="AB1248" s="18" t="n">
        <f aca="false">ROUND((L1248-K1248)*1440,0)</f>
        <v>12</v>
      </c>
      <c r="AC1248" s="18" t="n">
        <f aca="false">ROUND((M1248-L1248)*1440,0)</f>
        <v>60</v>
      </c>
      <c r="AD1248" s="18" t="n">
        <f aca="false">IF(N1248="","",ROUND((N1248-M1248)*1440,0))</f>
        <v>86</v>
      </c>
      <c r="AE1248" s="18" t="n">
        <f aca="false">IF(O1248="","",ROUND((O1248-N1248)*1440,0))</f>
        <v>28</v>
      </c>
      <c r="AF1248" s="18" t="n">
        <f aca="false">IF(P1248="","",ROUND((P1248-O1248)*1440,0))</f>
        <v>12</v>
      </c>
      <c r="AG1248" s="18" t="n">
        <f aca="false">IF(Q1248="","",ROUND((Q1248-P1248)*1440,0))</f>
        <v>41</v>
      </c>
      <c r="AH1248" s="18" t="n">
        <f aca="false">IF(Q1248="","",ROUND((Q1248-H1248)*1440,0))</f>
        <v>330</v>
      </c>
      <c r="AI1248" s="19" t="n">
        <f aca="false">ROUND(IF(O1248="",Assumptions!$B$25-K1248,O1248-K1248)*24,1)</f>
        <v>3.1</v>
      </c>
      <c r="AJ1248" s="20" t="n">
        <f aca="false">ROUND(MAX(N(Y1248)/Assumptions!$C$5, N(Z1248)/Assumptions!$C$6, N(AA1248)/Assumptions!$C$7, N(AB1248)/Assumptions!$C$8, N(AC1248)/Assumptions!$C$9, N(AD1248)/Assumptions!$C$10, N(AE1248)/Assumptions!$C$11, N(AF1248)/Assumptions!$C$12, N(AG1248)/Assumptions!$C$13),3)</f>
        <v>2.867</v>
      </c>
      <c r="AK1248" s="0" t="str">
        <f aca="false">IF(OR(U1248="Pending",U1248="On Hold"),"Open GRN (awaiting)",IF(AJ1248&lt;=1,"Within SLA",IF(ROUND(N(Y1248)/Assumptions!$C$5,3)=AJ1248,"Gate Wait",IF(ROUND(N(Z1248)/Assumptions!$C$6,3)=AJ1248,"Dock Wait",IF(ROUND(N(AA1248)/Assumptions!$C$7,3)=AJ1248,"Unloading",IF(ROUND(N(AB1248)/Assumptions!$C$8,3)=AJ1248,"Unload-to-QC Wait",IF(ROUND(N(AC1248)/Assumptions!$C$9,3)=AJ1248,"QC",IF(ROUND(N(AD1248)/Assumptions!$C$10,3)=AJ1248,"QC-to-GRN Wait",IF(ROUND(N(AE1248)/Assumptions!$C$11,3)=AJ1248,"GRN Processing",IF(ROUND(N(AF1248)/Assumptions!$C$12,3)=AJ1248,"GRN-to-Putaway Wait",IF(ROUND(N(AG1248)/Assumptions!$C$13,3)=AJ1248,"Putaway","Within SLA")))))))))))</f>
        <v>QC-to-GRN Wait</v>
      </c>
    </row>
    <row r="1249" customFormat="false" ht="15" hidden="false" customHeight="false" outlineLevel="0" collapsed="false">
      <c r="A1249" s="0" t="s">
        <v>3760</v>
      </c>
      <c r="B1249" s="0" t="s">
        <v>3761</v>
      </c>
      <c r="C1249" s="0" t="s">
        <v>252</v>
      </c>
      <c r="D1249" s="0" t="s">
        <v>135</v>
      </c>
      <c r="E1249" s="0" t="s">
        <v>3762</v>
      </c>
      <c r="F1249" s="0" t="s">
        <v>155</v>
      </c>
      <c r="G1249" s="0" t="s">
        <v>178</v>
      </c>
      <c r="H1249" s="17" t="n">
        <v>46233.6208333333</v>
      </c>
      <c r="I1249" s="17" t="n">
        <v>46233.6513888889</v>
      </c>
      <c r="J1249" s="17" t="n">
        <v>46233.65625</v>
      </c>
      <c r="K1249" s="17" t="n">
        <v>46233.6645833333</v>
      </c>
      <c r="L1249" s="17" t="n">
        <v>46233.6694444444</v>
      </c>
      <c r="M1249" s="17" t="n">
        <v>46233.7013888889</v>
      </c>
      <c r="N1249" s="17" t="n">
        <v>46233.7125</v>
      </c>
      <c r="O1249" s="17" t="n">
        <v>46233.7729166667</v>
      </c>
      <c r="P1249" s="17" t="n">
        <v>46233.7875</v>
      </c>
      <c r="Q1249" s="17" t="n">
        <v>46233.7972222222</v>
      </c>
      <c r="R1249" s="0" t="n">
        <v>345</v>
      </c>
      <c r="S1249" s="0" t="n">
        <v>0</v>
      </c>
      <c r="T1249" s="0" t="n">
        <v>0</v>
      </c>
      <c r="U1249" s="18" t="s">
        <v>130</v>
      </c>
      <c r="V1249" s="18" t="s">
        <v>131</v>
      </c>
      <c r="W1249" s="0" t="str">
        <f aca="false">IF(AND(X1249&gt;=6,X1249&lt;14),"A",IF(AND(X1249&gt;=14,X1249&lt;22),"B","C"))</f>
        <v>B</v>
      </c>
      <c r="X1249" s="18" t="n">
        <f aca="false">HOUR(H1249)</f>
        <v>14</v>
      </c>
      <c r="Y1249" s="18" t="n">
        <f aca="false">ROUND((I1249-H1249)*1440,0)</f>
        <v>44</v>
      </c>
      <c r="Z1249" s="18" t="n">
        <f aca="false">ROUND((J1249-I1249)*1440,0)</f>
        <v>7</v>
      </c>
      <c r="AA1249" s="18" t="n">
        <f aca="false">ROUND((K1249-J1249)*1440,0)</f>
        <v>12</v>
      </c>
      <c r="AB1249" s="18" t="n">
        <f aca="false">ROUND((L1249-K1249)*1440,0)</f>
        <v>7</v>
      </c>
      <c r="AC1249" s="18" t="n">
        <f aca="false">ROUND((M1249-L1249)*1440,0)</f>
        <v>46</v>
      </c>
      <c r="AD1249" s="18" t="n">
        <f aca="false">IF(N1249="","",ROUND((N1249-M1249)*1440,0))</f>
        <v>16</v>
      </c>
      <c r="AE1249" s="18" t="n">
        <f aca="false">IF(O1249="","",ROUND((O1249-N1249)*1440,0))</f>
        <v>87</v>
      </c>
      <c r="AF1249" s="18" t="n">
        <f aca="false">IF(P1249="","",ROUND((P1249-O1249)*1440,0))</f>
        <v>21</v>
      </c>
      <c r="AG1249" s="18" t="n">
        <f aca="false">IF(Q1249="","",ROUND((Q1249-P1249)*1440,0))</f>
        <v>14</v>
      </c>
      <c r="AH1249" s="18" t="n">
        <f aca="false">IF(Q1249="","",ROUND((Q1249-H1249)*1440,0))</f>
        <v>254</v>
      </c>
      <c r="AI1249" s="19" t="n">
        <f aca="false">ROUND(IF(O1249="",Assumptions!$B$25-K1249,O1249-K1249)*24,1)</f>
        <v>2.6</v>
      </c>
      <c r="AJ1249" s="20" t="n">
        <f aca="false">ROUND(MAX(N(Y1249)/Assumptions!$C$5, N(Z1249)/Assumptions!$C$6, N(AA1249)/Assumptions!$C$7, N(AB1249)/Assumptions!$C$8, N(AC1249)/Assumptions!$C$9, N(AD1249)/Assumptions!$C$10, N(AE1249)/Assumptions!$C$11, N(AF1249)/Assumptions!$C$12, N(AG1249)/Assumptions!$C$13),3)</f>
        <v>1.933</v>
      </c>
      <c r="AK1249" s="0" t="str">
        <f aca="false">IF(OR(U1249="Pending",U1249="On Hold"),"Open GRN (awaiting)",IF(AJ1249&lt;=1,"Within SLA",IF(ROUND(N(Y1249)/Assumptions!$C$5,3)=AJ1249,"Gate Wait",IF(ROUND(N(Z1249)/Assumptions!$C$6,3)=AJ1249,"Dock Wait",IF(ROUND(N(AA1249)/Assumptions!$C$7,3)=AJ1249,"Unloading",IF(ROUND(N(AB1249)/Assumptions!$C$8,3)=AJ1249,"Unload-to-QC Wait",IF(ROUND(N(AC1249)/Assumptions!$C$9,3)=AJ1249,"QC",IF(ROUND(N(AD1249)/Assumptions!$C$10,3)=AJ1249,"QC-to-GRN Wait",IF(ROUND(N(AE1249)/Assumptions!$C$11,3)=AJ1249,"GRN Processing",IF(ROUND(N(AF1249)/Assumptions!$C$12,3)=AJ1249,"GRN-to-Putaway Wait",IF(ROUND(N(AG1249)/Assumptions!$C$13,3)=AJ1249,"Putaway","Within SLA")))))))))))</f>
        <v>GRN Processing</v>
      </c>
    </row>
    <row r="1250" customFormat="false" ht="15" hidden="false" customHeight="false" outlineLevel="0" collapsed="false">
      <c r="A1250" s="0" t="s">
        <v>3763</v>
      </c>
      <c r="B1250" s="0" t="s">
        <v>3764</v>
      </c>
      <c r="C1250" s="0" t="s">
        <v>153</v>
      </c>
      <c r="D1250" s="0" t="s">
        <v>119</v>
      </c>
      <c r="E1250" s="0" t="s">
        <v>3765</v>
      </c>
      <c r="F1250" s="0" t="s">
        <v>155</v>
      </c>
      <c r="G1250" s="0" t="s">
        <v>129</v>
      </c>
      <c r="H1250" s="17" t="n">
        <v>46233.6430555556</v>
      </c>
      <c r="I1250" s="17" t="n">
        <v>46233.6791666667</v>
      </c>
      <c r="J1250" s="17" t="n">
        <v>46233.6833333333</v>
      </c>
      <c r="K1250" s="17" t="n">
        <v>46233.7159722222</v>
      </c>
      <c r="L1250" s="17" t="n">
        <v>46233.74375</v>
      </c>
      <c r="M1250" s="17" t="n">
        <v>46233.7631944444</v>
      </c>
      <c r="N1250" s="17" t="n">
        <v>46233.7673611111</v>
      </c>
      <c r="O1250" s="17" t="n">
        <v>46233.79375</v>
      </c>
      <c r="P1250" s="17" t="n">
        <v>46233.8034722222</v>
      </c>
      <c r="Q1250" s="17" t="n">
        <v>46233.8236111111</v>
      </c>
      <c r="R1250" s="0" t="n">
        <v>352</v>
      </c>
      <c r="S1250" s="0" t="n">
        <v>0</v>
      </c>
      <c r="T1250" s="0" t="n">
        <v>0</v>
      </c>
      <c r="U1250" s="18" t="s">
        <v>130</v>
      </c>
      <c r="V1250" s="18" t="s">
        <v>144</v>
      </c>
      <c r="W1250" s="0" t="str">
        <f aca="false">IF(AND(X1250&gt;=6,X1250&lt;14),"A",IF(AND(X1250&gt;=14,X1250&lt;22),"B","C"))</f>
        <v>B</v>
      </c>
      <c r="X1250" s="18" t="n">
        <f aca="false">HOUR(H1250)</f>
        <v>15</v>
      </c>
      <c r="Y1250" s="18" t="n">
        <f aca="false">ROUND((I1250-H1250)*1440,0)</f>
        <v>52</v>
      </c>
      <c r="Z1250" s="18" t="n">
        <f aca="false">ROUND((J1250-I1250)*1440,0)</f>
        <v>6</v>
      </c>
      <c r="AA1250" s="18" t="n">
        <f aca="false">ROUND((K1250-J1250)*1440,0)</f>
        <v>47</v>
      </c>
      <c r="AB1250" s="18" t="n">
        <f aca="false">ROUND((L1250-K1250)*1440,0)</f>
        <v>40</v>
      </c>
      <c r="AC1250" s="18" t="n">
        <f aca="false">ROUND((M1250-L1250)*1440,0)</f>
        <v>28</v>
      </c>
      <c r="AD1250" s="18" t="n">
        <f aca="false">IF(N1250="","",ROUND((N1250-M1250)*1440,0))</f>
        <v>6</v>
      </c>
      <c r="AE1250" s="18" t="n">
        <f aca="false">IF(O1250="","",ROUND((O1250-N1250)*1440,0))</f>
        <v>38</v>
      </c>
      <c r="AF1250" s="18" t="n">
        <f aca="false">IF(P1250="","",ROUND((P1250-O1250)*1440,0))</f>
        <v>14</v>
      </c>
      <c r="AG1250" s="18" t="n">
        <f aca="false">IF(Q1250="","",ROUND((Q1250-P1250)*1440,0))</f>
        <v>29</v>
      </c>
      <c r="AH1250" s="18" t="n">
        <f aca="false">IF(Q1250="","",ROUND((Q1250-H1250)*1440,0))</f>
        <v>260</v>
      </c>
      <c r="AI1250" s="19" t="n">
        <f aca="false">ROUND(IF(O1250="",Assumptions!$B$25-K1250,O1250-K1250)*24,1)</f>
        <v>1.9</v>
      </c>
      <c r="AJ1250" s="20" t="n">
        <f aca="false">ROUND(MAX(N(Y1250)/Assumptions!$C$5, N(Z1250)/Assumptions!$C$6, N(AA1250)/Assumptions!$C$7, N(AB1250)/Assumptions!$C$8, N(AC1250)/Assumptions!$C$9, N(AD1250)/Assumptions!$C$10, N(AE1250)/Assumptions!$C$11, N(AF1250)/Assumptions!$C$12, N(AG1250)/Assumptions!$C$13),3)</f>
        <v>2.667</v>
      </c>
      <c r="AK1250" s="0" t="str">
        <f aca="false">IF(OR(U1250="Pending",U1250="On Hold"),"Open GRN (awaiting)",IF(AJ1250&lt;=1,"Within SLA",IF(ROUND(N(Y1250)/Assumptions!$C$5,3)=AJ1250,"Gate Wait",IF(ROUND(N(Z1250)/Assumptions!$C$6,3)=AJ1250,"Dock Wait",IF(ROUND(N(AA1250)/Assumptions!$C$7,3)=AJ1250,"Unloading",IF(ROUND(N(AB1250)/Assumptions!$C$8,3)=AJ1250,"Unload-to-QC Wait",IF(ROUND(N(AC1250)/Assumptions!$C$9,3)=AJ1250,"QC",IF(ROUND(N(AD1250)/Assumptions!$C$10,3)=AJ1250,"QC-to-GRN Wait",IF(ROUND(N(AE1250)/Assumptions!$C$11,3)=AJ1250,"GRN Processing",IF(ROUND(N(AF1250)/Assumptions!$C$12,3)=AJ1250,"GRN-to-Putaway Wait",IF(ROUND(N(AG1250)/Assumptions!$C$13,3)=AJ1250,"Putaway","Within SLA")))))))))))</f>
        <v>Unload-to-QC Wait</v>
      </c>
    </row>
    <row r="1251" customFormat="false" ht="15" hidden="false" customHeight="false" outlineLevel="0" collapsed="false">
      <c r="A1251" s="0" t="s">
        <v>3766</v>
      </c>
      <c r="B1251" s="0" t="s">
        <v>3767</v>
      </c>
      <c r="C1251" s="0" t="s">
        <v>170</v>
      </c>
      <c r="D1251" s="0" t="s">
        <v>147</v>
      </c>
      <c r="E1251" s="0" t="s">
        <v>3768</v>
      </c>
      <c r="F1251" s="0" t="s">
        <v>172</v>
      </c>
      <c r="G1251" s="0" t="s">
        <v>150</v>
      </c>
      <c r="H1251" s="17" t="n">
        <v>46233.65625</v>
      </c>
      <c r="I1251" s="17" t="n">
        <v>46233.6631944445</v>
      </c>
      <c r="J1251" s="17" t="n">
        <v>46233.6652777778</v>
      </c>
      <c r="K1251" s="17" t="n">
        <v>46233.7048611111</v>
      </c>
      <c r="L1251" s="17" t="n">
        <v>46233.7111111111</v>
      </c>
      <c r="M1251" s="17" t="n">
        <v>46233.7347222222</v>
      </c>
      <c r="N1251" s="17" t="n">
        <v>46233.7486111111</v>
      </c>
      <c r="O1251" s="17" t="n">
        <v>46233.7743055556</v>
      </c>
      <c r="P1251" s="17" t="n">
        <v>46233.7833333333</v>
      </c>
      <c r="Q1251" s="17" t="n">
        <v>46233.7958333333</v>
      </c>
      <c r="R1251" s="0" t="n">
        <v>510</v>
      </c>
      <c r="S1251" s="0" t="n">
        <v>0</v>
      </c>
      <c r="T1251" s="0" t="n">
        <v>0</v>
      </c>
      <c r="U1251" s="18" t="s">
        <v>130</v>
      </c>
      <c r="V1251" s="18" t="s">
        <v>333</v>
      </c>
      <c r="W1251" s="0" t="str">
        <f aca="false">IF(AND(X1251&gt;=6,X1251&lt;14),"A",IF(AND(X1251&gt;=14,X1251&lt;22),"B","C"))</f>
        <v>B</v>
      </c>
      <c r="X1251" s="18" t="n">
        <f aca="false">HOUR(H1251)</f>
        <v>15</v>
      </c>
      <c r="Y1251" s="18" t="n">
        <f aca="false">ROUND((I1251-H1251)*1440,0)</f>
        <v>10</v>
      </c>
      <c r="Z1251" s="18" t="n">
        <f aca="false">ROUND((J1251-I1251)*1440,0)</f>
        <v>3</v>
      </c>
      <c r="AA1251" s="18" t="n">
        <f aca="false">ROUND((K1251-J1251)*1440,0)</f>
        <v>57</v>
      </c>
      <c r="AB1251" s="18" t="n">
        <f aca="false">ROUND((L1251-K1251)*1440,0)</f>
        <v>9</v>
      </c>
      <c r="AC1251" s="18" t="n">
        <f aca="false">ROUND((M1251-L1251)*1440,0)</f>
        <v>34</v>
      </c>
      <c r="AD1251" s="18" t="n">
        <f aca="false">IF(N1251="","",ROUND((N1251-M1251)*1440,0))</f>
        <v>20</v>
      </c>
      <c r="AE1251" s="18" t="n">
        <f aca="false">IF(O1251="","",ROUND((O1251-N1251)*1440,0))</f>
        <v>37</v>
      </c>
      <c r="AF1251" s="18" t="n">
        <f aca="false">IF(P1251="","",ROUND((P1251-O1251)*1440,0))</f>
        <v>13</v>
      </c>
      <c r="AG1251" s="18" t="n">
        <f aca="false">IF(Q1251="","",ROUND((Q1251-P1251)*1440,0))</f>
        <v>18</v>
      </c>
      <c r="AH1251" s="18" t="n">
        <f aca="false">IF(Q1251="","",ROUND((Q1251-H1251)*1440,0))</f>
        <v>201</v>
      </c>
      <c r="AI1251" s="19" t="n">
        <f aca="false">ROUND(IF(O1251="",Assumptions!$B$25-K1251,O1251-K1251)*24,1)</f>
        <v>1.7</v>
      </c>
      <c r="AJ1251" s="20" t="n">
        <f aca="false">ROUND(MAX(N(Y1251)/Assumptions!$C$5, N(Z1251)/Assumptions!$C$6, N(AA1251)/Assumptions!$C$7, N(AB1251)/Assumptions!$C$8, N(AC1251)/Assumptions!$C$9, N(AD1251)/Assumptions!$C$10, N(AE1251)/Assumptions!$C$11, N(AF1251)/Assumptions!$C$12, N(AG1251)/Assumptions!$C$13),3)</f>
        <v>0.95</v>
      </c>
      <c r="AK1251" s="0" t="str">
        <f aca="false">IF(OR(U1251="Pending",U1251="On Hold"),"Open GRN (awaiting)",IF(AJ1251&lt;=1,"Within SLA",IF(ROUND(N(Y1251)/Assumptions!$C$5,3)=AJ1251,"Gate Wait",IF(ROUND(N(Z1251)/Assumptions!$C$6,3)=AJ1251,"Dock Wait",IF(ROUND(N(AA1251)/Assumptions!$C$7,3)=AJ1251,"Unloading",IF(ROUND(N(AB1251)/Assumptions!$C$8,3)=AJ1251,"Unload-to-QC Wait",IF(ROUND(N(AC1251)/Assumptions!$C$9,3)=AJ1251,"QC",IF(ROUND(N(AD1251)/Assumptions!$C$10,3)=AJ1251,"QC-to-GRN Wait",IF(ROUND(N(AE1251)/Assumptions!$C$11,3)=AJ1251,"GRN Processing",IF(ROUND(N(AF1251)/Assumptions!$C$12,3)=AJ1251,"GRN-to-Putaway Wait",IF(ROUND(N(AG1251)/Assumptions!$C$13,3)=AJ1251,"Putaway","Within SLA")))))))))))</f>
        <v>Within SLA</v>
      </c>
    </row>
    <row r="1252" customFormat="false" ht="15" hidden="false" customHeight="false" outlineLevel="0" collapsed="false">
      <c r="A1252" s="0" t="s">
        <v>3769</v>
      </c>
      <c r="B1252" s="0" t="s">
        <v>3770</v>
      </c>
      <c r="C1252" s="0" t="s">
        <v>175</v>
      </c>
      <c r="D1252" s="0" t="s">
        <v>147</v>
      </c>
      <c r="E1252" s="0" t="s">
        <v>3771</v>
      </c>
      <c r="F1252" s="0" t="s">
        <v>177</v>
      </c>
      <c r="G1252" s="0" t="s">
        <v>150</v>
      </c>
      <c r="H1252" s="17" t="n">
        <v>46233.6618055556</v>
      </c>
      <c r="I1252" s="17" t="n">
        <v>46233.6777777778</v>
      </c>
      <c r="J1252" s="17" t="n">
        <v>46233.6847222222</v>
      </c>
      <c r="K1252" s="17" t="n">
        <v>46233.6986111111</v>
      </c>
      <c r="L1252" s="17" t="n">
        <v>46233.7090277778</v>
      </c>
      <c r="M1252" s="17" t="n">
        <v>46233.73125</v>
      </c>
      <c r="N1252" s="17" t="n">
        <v>46233.9534722222</v>
      </c>
      <c r="O1252" s="17" t="n">
        <v>46233.9888888889</v>
      </c>
      <c r="P1252" s="17" t="n">
        <v>46234.0006944445</v>
      </c>
      <c r="Q1252" s="17" t="n">
        <v>46234.0152777778</v>
      </c>
      <c r="R1252" s="0" t="n">
        <v>74</v>
      </c>
      <c r="S1252" s="0" t="n">
        <v>0</v>
      </c>
      <c r="T1252" s="0" t="n">
        <v>0</v>
      </c>
      <c r="U1252" s="18" t="s">
        <v>130</v>
      </c>
      <c r="V1252" s="18" t="s">
        <v>156</v>
      </c>
      <c r="W1252" s="0" t="str">
        <f aca="false">IF(AND(X1252&gt;=6,X1252&lt;14),"A",IF(AND(X1252&gt;=14,X1252&lt;22),"B","C"))</f>
        <v>B</v>
      </c>
      <c r="X1252" s="18" t="n">
        <f aca="false">HOUR(H1252)</f>
        <v>15</v>
      </c>
      <c r="Y1252" s="18" t="n">
        <f aca="false">ROUND((I1252-H1252)*1440,0)</f>
        <v>23</v>
      </c>
      <c r="Z1252" s="18" t="n">
        <f aca="false">ROUND((J1252-I1252)*1440,0)</f>
        <v>10</v>
      </c>
      <c r="AA1252" s="18" t="n">
        <f aca="false">ROUND((K1252-J1252)*1440,0)</f>
        <v>20</v>
      </c>
      <c r="AB1252" s="18" t="n">
        <f aca="false">ROUND((L1252-K1252)*1440,0)</f>
        <v>15</v>
      </c>
      <c r="AC1252" s="18" t="n">
        <f aca="false">ROUND((M1252-L1252)*1440,0)</f>
        <v>32</v>
      </c>
      <c r="AD1252" s="18" t="n">
        <f aca="false">IF(N1252="","",ROUND((N1252-M1252)*1440,0))</f>
        <v>320</v>
      </c>
      <c r="AE1252" s="18" t="n">
        <f aca="false">IF(O1252="","",ROUND((O1252-N1252)*1440,0))</f>
        <v>51</v>
      </c>
      <c r="AF1252" s="18" t="n">
        <f aca="false">IF(P1252="","",ROUND((P1252-O1252)*1440,0))</f>
        <v>17</v>
      </c>
      <c r="AG1252" s="18" t="n">
        <f aca="false">IF(Q1252="","",ROUND((Q1252-P1252)*1440,0))</f>
        <v>21</v>
      </c>
      <c r="AH1252" s="18" t="n">
        <f aca="false">IF(Q1252="","",ROUND((Q1252-H1252)*1440,0))</f>
        <v>509</v>
      </c>
      <c r="AI1252" s="19" t="n">
        <f aca="false">ROUND(IF(O1252="",Assumptions!$B$25-K1252,O1252-K1252)*24,1)</f>
        <v>7</v>
      </c>
      <c r="AJ1252" s="20" t="n">
        <f aca="false">ROUND(MAX(N(Y1252)/Assumptions!$C$5, N(Z1252)/Assumptions!$C$6, N(AA1252)/Assumptions!$C$7, N(AB1252)/Assumptions!$C$8, N(AC1252)/Assumptions!$C$9, N(AD1252)/Assumptions!$C$10, N(AE1252)/Assumptions!$C$11, N(AF1252)/Assumptions!$C$12, N(AG1252)/Assumptions!$C$13),3)</f>
        <v>10.667</v>
      </c>
      <c r="AK1252" s="0" t="str">
        <f aca="false">IF(OR(U1252="Pending",U1252="On Hold"),"Open GRN (awaiting)",IF(AJ1252&lt;=1,"Within SLA",IF(ROUND(N(Y1252)/Assumptions!$C$5,3)=AJ1252,"Gate Wait",IF(ROUND(N(Z1252)/Assumptions!$C$6,3)=AJ1252,"Dock Wait",IF(ROUND(N(AA1252)/Assumptions!$C$7,3)=AJ1252,"Unloading",IF(ROUND(N(AB1252)/Assumptions!$C$8,3)=AJ1252,"Unload-to-QC Wait",IF(ROUND(N(AC1252)/Assumptions!$C$9,3)=AJ1252,"QC",IF(ROUND(N(AD1252)/Assumptions!$C$10,3)=AJ1252,"QC-to-GRN Wait",IF(ROUND(N(AE1252)/Assumptions!$C$11,3)=AJ1252,"GRN Processing",IF(ROUND(N(AF1252)/Assumptions!$C$12,3)=AJ1252,"GRN-to-Putaway Wait",IF(ROUND(N(AG1252)/Assumptions!$C$13,3)=AJ1252,"Putaway","Within SLA")))))))))))</f>
        <v>QC-to-GRN Wait</v>
      </c>
    </row>
    <row r="1253" customFormat="false" ht="15" hidden="false" customHeight="false" outlineLevel="0" collapsed="false">
      <c r="A1253" s="0" t="s">
        <v>3772</v>
      </c>
      <c r="B1253" s="0" t="s">
        <v>3773</v>
      </c>
      <c r="C1253" s="0" t="s">
        <v>175</v>
      </c>
      <c r="D1253" s="0" t="s">
        <v>135</v>
      </c>
      <c r="E1253" s="0" t="s">
        <v>1781</v>
      </c>
      <c r="F1253" s="0" t="s">
        <v>177</v>
      </c>
      <c r="G1253" s="0" t="s">
        <v>178</v>
      </c>
      <c r="H1253" s="17" t="n">
        <v>46233.66875</v>
      </c>
      <c r="I1253" s="17" t="n">
        <v>46233.6819444444</v>
      </c>
      <c r="J1253" s="17" t="n">
        <v>46233.6875</v>
      </c>
      <c r="K1253" s="17" t="n">
        <v>46233.7159722222</v>
      </c>
      <c r="L1253" s="17" t="n">
        <v>46233.7256944445</v>
      </c>
      <c r="M1253" s="17" t="n">
        <v>46233.7604166667</v>
      </c>
      <c r="N1253" s="17" t="n">
        <v>46233.7944444444</v>
      </c>
      <c r="O1253" s="17" t="n">
        <v>46233.9041666667</v>
      </c>
      <c r="P1253" s="17" t="n">
        <v>46233.9138888889</v>
      </c>
      <c r="Q1253" s="17" t="n">
        <v>46233.9333333333</v>
      </c>
      <c r="R1253" s="0" t="n">
        <v>354</v>
      </c>
      <c r="S1253" s="0" t="n">
        <v>0</v>
      </c>
      <c r="T1253" s="0" t="n">
        <v>0</v>
      </c>
      <c r="U1253" s="18" t="s">
        <v>130</v>
      </c>
      <c r="V1253" s="18" t="s">
        <v>144</v>
      </c>
      <c r="W1253" s="0" t="str">
        <f aca="false">IF(AND(X1253&gt;=6,X1253&lt;14),"A",IF(AND(X1253&gt;=14,X1253&lt;22),"B","C"))</f>
        <v>B</v>
      </c>
      <c r="X1253" s="18" t="n">
        <f aca="false">HOUR(H1253)</f>
        <v>16</v>
      </c>
      <c r="Y1253" s="18" t="n">
        <f aca="false">ROUND((I1253-H1253)*1440,0)</f>
        <v>19</v>
      </c>
      <c r="Z1253" s="18" t="n">
        <f aca="false">ROUND((J1253-I1253)*1440,0)</f>
        <v>8</v>
      </c>
      <c r="AA1253" s="18" t="n">
        <f aca="false">ROUND((K1253-J1253)*1440,0)</f>
        <v>41</v>
      </c>
      <c r="AB1253" s="18" t="n">
        <f aca="false">ROUND((L1253-K1253)*1440,0)</f>
        <v>14</v>
      </c>
      <c r="AC1253" s="18" t="n">
        <f aca="false">ROUND((M1253-L1253)*1440,0)</f>
        <v>50</v>
      </c>
      <c r="AD1253" s="18" t="n">
        <f aca="false">IF(N1253="","",ROUND((N1253-M1253)*1440,0))</f>
        <v>49</v>
      </c>
      <c r="AE1253" s="18" t="n">
        <f aca="false">IF(O1253="","",ROUND((O1253-N1253)*1440,0))</f>
        <v>158</v>
      </c>
      <c r="AF1253" s="18" t="n">
        <f aca="false">IF(P1253="","",ROUND((P1253-O1253)*1440,0))</f>
        <v>14</v>
      </c>
      <c r="AG1253" s="18" t="n">
        <f aca="false">IF(Q1253="","",ROUND((Q1253-P1253)*1440,0))</f>
        <v>28</v>
      </c>
      <c r="AH1253" s="18" t="n">
        <f aca="false">IF(Q1253="","",ROUND((Q1253-H1253)*1440,0))</f>
        <v>381</v>
      </c>
      <c r="AI1253" s="19" t="n">
        <f aca="false">ROUND(IF(O1253="",Assumptions!$B$25-K1253,O1253-K1253)*24,1)</f>
        <v>4.5</v>
      </c>
      <c r="AJ1253" s="20" t="n">
        <f aca="false">ROUND(MAX(N(Y1253)/Assumptions!$C$5, N(Z1253)/Assumptions!$C$6, N(AA1253)/Assumptions!$C$7, N(AB1253)/Assumptions!$C$8, N(AC1253)/Assumptions!$C$9, N(AD1253)/Assumptions!$C$10, N(AE1253)/Assumptions!$C$11, N(AF1253)/Assumptions!$C$12, N(AG1253)/Assumptions!$C$13),3)</f>
        <v>3.511</v>
      </c>
      <c r="AK1253" s="0" t="str">
        <f aca="false">IF(OR(U1253="Pending",U1253="On Hold"),"Open GRN (awaiting)",IF(AJ1253&lt;=1,"Within SLA",IF(ROUND(N(Y1253)/Assumptions!$C$5,3)=AJ1253,"Gate Wait",IF(ROUND(N(Z1253)/Assumptions!$C$6,3)=AJ1253,"Dock Wait",IF(ROUND(N(AA1253)/Assumptions!$C$7,3)=AJ1253,"Unloading",IF(ROUND(N(AB1253)/Assumptions!$C$8,3)=AJ1253,"Unload-to-QC Wait",IF(ROUND(N(AC1253)/Assumptions!$C$9,3)=AJ1253,"QC",IF(ROUND(N(AD1253)/Assumptions!$C$10,3)=AJ1253,"QC-to-GRN Wait",IF(ROUND(N(AE1253)/Assumptions!$C$11,3)=AJ1253,"GRN Processing",IF(ROUND(N(AF1253)/Assumptions!$C$12,3)=AJ1253,"GRN-to-Putaway Wait",IF(ROUND(N(AG1253)/Assumptions!$C$13,3)=AJ1253,"Putaway","Within SLA")))))))))))</f>
        <v>GRN Processing</v>
      </c>
    </row>
    <row r="1254" customFormat="false" ht="15" hidden="false" customHeight="false" outlineLevel="0" collapsed="false">
      <c r="A1254" s="0" t="s">
        <v>3774</v>
      </c>
      <c r="B1254" s="0" t="s">
        <v>3775</v>
      </c>
      <c r="C1254" s="0" t="s">
        <v>170</v>
      </c>
      <c r="D1254" s="0" t="s">
        <v>147</v>
      </c>
      <c r="E1254" s="0" t="s">
        <v>3776</v>
      </c>
      <c r="F1254" s="0" t="s">
        <v>121</v>
      </c>
      <c r="G1254" s="0" t="s">
        <v>150</v>
      </c>
      <c r="H1254" s="17" t="n">
        <v>46233.6756944444</v>
      </c>
      <c r="I1254" s="17" t="n">
        <v>46233.6916666667</v>
      </c>
      <c r="J1254" s="17" t="n">
        <v>46233.6986111111</v>
      </c>
      <c r="K1254" s="17" t="n">
        <v>46233.7402777778</v>
      </c>
      <c r="L1254" s="17" t="n">
        <v>46233.7430555556</v>
      </c>
      <c r="M1254" s="17" t="n">
        <v>46233.7798611111</v>
      </c>
      <c r="N1254" s="17" t="n">
        <v>46233.8354166667</v>
      </c>
      <c r="O1254" s="17" t="n">
        <v>46233.9041666667</v>
      </c>
      <c r="P1254" s="17" t="n">
        <v>46233.9291666667</v>
      </c>
      <c r="Q1254" s="17" t="n">
        <v>46233.9541666667</v>
      </c>
      <c r="R1254" s="0" t="n">
        <v>1824</v>
      </c>
      <c r="S1254" s="0" t="n">
        <v>0</v>
      </c>
      <c r="T1254" s="0" t="n">
        <v>0</v>
      </c>
      <c r="U1254" s="18" t="s">
        <v>130</v>
      </c>
      <c r="V1254" s="18" t="s">
        <v>144</v>
      </c>
      <c r="W1254" s="0" t="str">
        <f aca="false">IF(AND(X1254&gt;=6,X1254&lt;14),"A",IF(AND(X1254&gt;=14,X1254&lt;22),"B","C"))</f>
        <v>B</v>
      </c>
      <c r="X1254" s="18" t="n">
        <f aca="false">HOUR(H1254)</f>
        <v>16</v>
      </c>
      <c r="Y1254" s="18" t="n">
        <f aca="false">ROUND((I1254-H1254)*1440,0)</f>
        <v>23</v>
      </c>
      <c r="Z1254" s="18" t="n">
        <f aca="false">ROUND((J1254-I1254)*1440,0)</f>
        <v>10</v>
      </c>
      <c r="AA1254" s="18" t="n">
        <f aca="false">ROUND((K1254-J1254)*1440,0)</f>
        <v>60</v>
      </c>
      <c r="AB1254" s="18" t="n">
        <f aca="false">ROUND((L1254-K1254)*1440,0)</f>
        <v>4</v>
      </c>
      <c r="AC1254" s="18" t="n">
        <f aca="false">ROUND((M1254-L1254)*1440,0)</f>
        <v>53</v>
      </c>
      <c r="AD1254" s="18" t="n">
        <f aca="false">IF(N1254="","",ROUND((N1254-M1254)*1440,0))</f>
        <v>80</v>
      </c>
      <c r="AE1254" s="18" t="n">
        <f aca="false">IF(O1254="","",ROUND((O1254-N1254)*1440,0))</f>
        <v>99</v>
      </c>
      <c r="AF1254" s="18" t="n">
        <f aca="false">IF(P1254="","",ROUND((P1254-O1254)*1440,0))</f>
        <v>36</v>
      </c>
      <c r="AG1254" s="18" t="n">
        <f aca="false">IF(Q1254="","",ROUND((Q1254-P1254)*1440,0))</f>
        <v>36</v>
      </c>
      <c r="AH1254" s="18" t="n">
        <f aca="false">IF(Q1254="","",ROUND((Q1254-H1254)*1440,0))</f>
        <v>401</v>
      </c>
      <c r="AI1254" s="19" t="n">
        <f aca="false">ROUND(IF(O1254="",Assumptions!$B$25-K1254,O1254-K1254)*24,1)</f>
        <v>3.9</v>
      </c>
      <c r="AJ1254" s="20" t="n">
        <f aca="false">ROUND(MAX(N(Y1254)/Assumptions!$C$5, N(Z1254)/Assumptions!$C$6, N(AA1254)/Assumptions!$C$7, N(AB1254)/Assumptions!$C$8, N(AC1254)/Assumptions!$C$9, N(AD1254)/Assumptions!$C$10, N(AE1254)/Assumptions!$C$11, N(AF1254)/Assumptions!$C$12, N(AG1254)/Assumptions!$C$13),3)</f>
        <v>2.667</v>
      </c>
      <c r="AK1254" s="0" t="str">
        <f aca="false">IF(OR(U1254="Pending",U1254="On Hold"),"Open GRN (awaiting)",IF(AJ1254&lt;=1,"Within SLA",IF(ROUND(N(Y1254)/Assumptions!$C$5,3)=AJ1254,"Gate Wait",IF(ROUND(N(Z1254)/Assumptions!$C$6,3)=AJ1254,"Dock Wait",IF(ROUND(N(AA1254)/Assumptions!$C$7,3)=AJ1254,"Unloading",IF(ROUND(N(AB1254)/Assumptions!$C$8,3)=AJ1254,"Unload-to-QC Wait",IF(ROUND(N(AC1254)/Assumptions!$C$9,3)=AJ1254,"QC",IF(ROUND(N(AD1254)/Assumptions!$C$10,3)=AJ1254,"QC-to-GRN Wait",IF(ROUND(N(AE1254)/Assumptions!$C$11,3)=AJ1254,"GRN Processing",IF(ROUND(N(AF1254)/Assumptions!$C$12,3)=AJ1254,"GRN-to-Putaway Wait",IF(ROUND(N(AG1254)/Assumptions!$C$13,3)=AJ1254,"Putaway","Within SLA")))))))))))</f>
        <v>QC-to-GRN Wait</v>
      </c>
    </row>
    <row r="1255" customFormat="false" ht="15" hidden="false" customHeight="false" outlineLevel="0" collapsed="false">
      <c r="A1255" s="0" t="s">
        <v>3777</v>
      </c>
      <c r="B1255" s="0" t="s">
        <v>3778</v>
      </c>
      <c r="C1255" s="0" t="s">
        <v>286</v>
      </c>
      <c r="D1255" s="0" t="s">
        <v>147</v>
      </c>
      <c r="E1255" s="0" t="s">
        <v>3779</v>
      </c>
      <c r="F1255" s="0" t="s">
        <v>121</v>
      </c>
      <c r="G1255" s="0" t="s">
        <v>150</v>
      </c>
      <c r="H1255" s="17" t="n">
        <v>46233.68125</v>
      </c>
      <c r="I1255" s="17" t="n">
        <v>46233.7152777778</v>
      </c>
      <c r="J1255" s="17" t="n">
        <v>46233.7180555556</v>
      </c>
      <c r="K1255" s="17" t="n">
        <v>46233.7472222222</v>
      </c>
      <c r="L1255" s="17" t="n">
        <v>46233.75</v>
      </c>
      <c r="M1255" s="17" t="n">
        <v>46233.7902777778</v>
      </c>
      <c r="N1255" s="17" t="n">
        <v>46233.8076388889</v>
      </c>
      <c r="O1255" s="17" t="n">
        <v>46233.8993055556</v>
      </c>
      <c r="P1255" s="17" t="n">
        <v>46233.90625</v>
      </c>
      <c r="Q1255" s="17" t="n">
        <v>46233.9444444445</v>
      </c>
      <c r="R1255" s="0" t="n">
        <v>205</v>
      </c>
      <c r="S1255" s="0" t="n">
        <v>0</v>
      </c>
      <c r="T1255" s="0" t="n">
        <v>0</v>
      </c>
      <c r="U1255" s="18" t="s">
        <v>130</v>
      </c>
      <c r="V1255" s="18" t="s">
        <v>156</v>
      </c>
      <c r="W1255" s="0" t="str">
        <f aca="false">IF(AND(X1255&gt;=6,X1255&lt;14),"A",IF(AND(X1255&gt;=14,X1255&lt;22),"B","C"))</f>
        <v>B</v>
      </c>
      <c r="X1255" s="18" t="n">
        <f aca="false">HOUR(H1255)</f>
        <v>16</v>
      </c>
      <c r="Y1255" s="18" t="n">
        <f aca="false">ROUND((I1255-H1255)*1440,0)</f>
        <v>49</v>
      </c>
      <c r="Z1255" s="18" t="n">
        <f aca="false">ROUND((J1255-I1255)*1440,0)</f>
        <v>4</v>
      </c>
      <c r="AA1255" s="18" t="n">
        <f aca="false">ROUND((K1255-J1255)*1440,0)</f>
        <v>42</v>
      </c>
      <c r="AB1255" s="18" t="n">
        <f aca="false">ROUND((L1255-K1255)*1440,0)</f>
        <v>4</v>
      </c>
      <c r="AC1255" s="18" t="n">
        <f aca="false">ROUND((M1255-L1255)*1440,0)</f>
        <v>58</v>
      </c>
      <c r="AD1255" s="18" t="n">
        <f aca="false">IF(N1255="","",ROUND((N1255-M1255)*1440,0))</f>
        <v>25</v>
      </c>
      <c r="AE1255" s="18" t="n">
        <f aca="false">IF(O1255="","",ROUND((O1255-N1255)*1440,0))</f>
        <v>132</v>
      </c>
      <c r="AF1255" s="18" t="n">
        <f aca="false">IF(P1255="","",ROUND((P1255-O1255)*1440,0))</f>
        <v>10</v>
      </c>
      <c r="AG1255" s="18" t="n">
        <f aca="false">IF(Q1255="","",ROUND((Q1255-P1255)*1440,0))</f>
        <v>55</v>
      </c>
      <c r="AH1255" s="18" t="n">
        <f aca="false">IF(Q1255="","",ROUND((Q1255-H1255)*1440,0))</f>
        <v>379</v>
      </c>
      <c r="AI1255" s="19" t="n">
        <f aca="false">ROUND(IF(O1255="",Assumptions!$B$25-K1255,O1255-K1255)*24,1)</f>
        <v>3.7</v>
      </c>
      <c r="AJ1255" s="20" t="n">
        <f aca="false">ROUND(MAX(N(Y1255)/Assumptions!$C$5, N(Z1255)/Assumptions!$C$6, N(AA1255)/Assumptions!$C$7, N(AB1255)/Assumptions!$C$8, N(AC1255)/Assumptions!$C$9, N(AD1255)/Assumptions!$C$10, N(AE1255)/Assumptions!$C$11, N(AF1255)/Assumptions!$C$12, N(AG1255)/Assumptions!$C$13),3)</f>
        <v>2.933</v>
      </c>
      <c r="AK1255" s="0" t="str">
        <f aca="false">IF(OR(U1255="Pending",U1255="On Hold"),"Open GRN (awaiting)",IF(AJ1255&lt;=1,"Within SLA",IF(ROUND(N(Y1255)/Assumptions!$C$5,3)=AJ1255,"Gate Wait",IF(ROUND(N(Z1255)/Assumptions!$C$6,3)=AJ1255,"Dock Wait",IF(ROUND(N(AA1255)/Assumptions!$C$7,3)=AJ1255,"Unloading",IF(ROUND(N(AB1255)/Assumptions!$C$8,3)=AJ1255,"Unload-to-QC Wait",IF(ROUND(N(AC1255)/Assumptions!$C$9,3)=AJ1255,"QC",IF(ROUND(N(AD1255)/Assumptions!$C$10,3)=AJ1255,"QC-to-GRN Wait",IF(ROUND(N(AE1255)/Assumptions!$C$11,3)=AJ1255,"GRN Processing",IF(ROUND(N(AF1255)/Assumptions!$C$12,3)=AJ1255,"GRN-to-Putaway Wait",IF(ROUND(N(AG1255)/Assumptions!$C$13,3)=AJ1255,"Putaway","Within SLA")))))))))))</f>
        <v>GRN Processing</v>
      </c>
    </row>
    <row r="1256" customFormat="false" ht="15" hidden="false" customHeight="false" outlineLevel="0" collapsed="false">
      <c r="A1256" s="0" t="s">
        <v>3780</v>
      </c>
      <c r="B1256" s="0" t="s">
        <v>3781</v>
      </c>
      <c r="C1256" s="0" t="s">
        <v>153</v>
      </c>
      <c r="D1256" s="0" t="s">
        <v>135</v>
      </c>
      <c r="E1256" s="0" t="s">
        <v>3782</v>
      </c>
      <c r="F1256" s="0" t="s">
        <v>155</v>
      </c>
      <c r="G1256" s="0" t="s">
        <v>178</v>
      </c>
      <c r="H1256" s="17" t="n">
        <v>46233.6840277778</v>
      </c>
      <c r="I1256" s="17" t="n">
        <v>46233.7152777778</v>
      </c>
      <c r="J1256" s="17" t="n">
        <v>46233.7201388889</v>
      </c>
      <c r="K1256" s="17" t="n">
        <v>46233.74375</v>
      </c>
      <c r="L1256" s="17" t="n">
        <v>46233.7486111111</v>
      </c>
      <c r="M1256" s="17" t="n">
        <v>46233.7659722222</v>
      </c>
      <c r="N1256" s="17" t="n">
        <v>46233.7930555556</v>
      </c>
      <c r="O1256" s="17" t="n">
        <v>46233.8194444445</v>
      </c>
      <c r="P1256" s="17" t="n">
        <v>46233.8229166667</v>
      </c>
      <c r="Q1256" s="17" t="n">
        <v>46233.8354166667</v>
      </c>
      <c r="R1256" s="0" t="n">
        <v>107</v>
      </c>
      <c r="S1256" s="0" t="n">
        <v>0</v>
      </c>
      <c r="T1256" s="0" t="n">
        <v>0</v>
      </c>
      <c r="U1256" s="18" t="s">
        <v>130</v>
      </c>
      <c r="V1256" s="18" t="s">
        <v>82</v>
      </c>
      <c r="W1256" s="0" t="str">
        <f aca="false">IF(AND(X1256&gt;=6,X1256&lt;14),"A",IF(AND(X1256&gt;=14,X1256&lt;22),"B","C"))</f>
        <v>B</v>
      </c>
      <c r="X1256" s="18" t="n">
        <f aca="false">HOUR(H1256)</f>
        <v>16</v>
      </c>
      <c r="Y1256" s="18" t="n">
        <f aca="false">ROUND((I1256-H1256)*1440,0)</f>
        <v>45</v>
      </c>
      <c r="Z1256" s="18" t="n">
        <f aca="false">ROUND((J1256-I1256)*1440,0)</f>
        <v>7</v>
      </c>
      <c r="AA1256" s="18" t="n">
        <f aca="false">ROUND((K1256-J1256)*1440,0)</f>
        <v>34</v>
      </c>
      <c r="AB1256" s="18" t="n">
        <f aca="false">ROUND((L1256-K1256)*1440,0)</f>
        <v>7</v>
      </c>
      <c r="AC1256" s="18" t="n">
        <f aca="false">ROUND((M1256-L1256)*1440,0)</f>
        <v>25</v>
      </c>
      <c r="AD1256" s="18" t="n">
        <f aca="false">IF(N1256="","",ROUND((N1256-M1256)*1440,0))</f>
        <v>39</v>
      </c>
      <c r="AE1256" s="18" t="n">
        <f aca="false">IF(O1256="","",ROUND((O1256-N1256)*1440,0))</f>
        <v>38</v>
      </c>
      <c r="AF1256" s="18" t="n">
        <f aca="false">IF(P1256="","",ROUND((P1256-O1256)*1440,0))</f>
        <v>5</v>
      </c>
      <c r="AG1256" s="18" t="n">
        <f aca="false">IF(Q1256="","",ROUND((Q1256-P1256)*1440,0))</f>
        <v>18</v>
      </c>
      <c r="AH1256" s="18" t="n">
        <f aca="false">IF(Q1256="","",ROUND((Q1256-H1256)*1440,0))</f>
        <v>218</v>
      </c>
      <c r="AI1256" s="19" t="n">
        <f aca="false">ROUND(IF(O1256="",Assumptions!$B$25-K1256,O1256-K1256)*24,1)</f>
        <v>1.8</v>
      </c>
      <c r="AJ1256" s="20" t="n">
        <f aca="false">ROUND(MAX(N(Y1256)/Assumptions!$C$5, N(Z1256)/Assumptions!$C$6, N(AA1256)/Assumptions!$C$7, N(AB1256)/Assumptions!$C$8, N(AC1256)/Assumptions!$C$9, N(AD1256)/Assumptions!$C$10, N(AE1256)/Assumptions!$C$11, N(AF1256)/Assumptions!$C$12, N(AG1256)/Assumptions!$C$13),3)</f>
        <v>1.5</v>
      </c>
      <c r="AK1256" s="0" t="str">
        <f aca="false">IF(OR(U1256="Pending",U1256="On Hold"),"Open GRN (awaiting)",IF(AJ1256&lt;=1,"Within SLA",IF(ROUND(N(Y1256)/Assumptions!$C$5,3)=AJ1256,"Gate Wait",IF(ROUND(N(Z1256)/Assumptions!$C$6,3)=AJ1256,"Dock Wait",IF(ROUND(N(AA1256)/Assumptions!$C$7,3)=AJ1256,"Unloading",IF(ROUND(N(AB1256)/Assumptions!$C$8,3)=AJ1256,"Unload-to-QC Wait",IF(ROUND(N(AC1256)/Assumptions!$C$9,3)=AJ1256,"QC",IF(ROUND(N(AD1256)/Assumptions!$C$10,3)=AJ1256,"QC-to-GRN Wait",IF(ROUND(N(AE1256)/Assumptions!$C$11,3)=AJ1256,"GRN Processing",IF(ROUND(N(AF1256)/Assumptions!$C$12,3)=AJ1256,"GRN-to-Putaway Wait",IF(ROUND(N(AG1256)/Assumptions!$C$13,3)=AJ1256,"Putaway","Within SLA")))))))))))</f>
        <v>Gate Wait</v>
      </c>
    </row>
    <row r="1257" customFormat="false" ht="15" hidden="false" customHeight="false" outlineLevel="0" collapsed="false">
      <c r="A1257" s="0" t="s">
        <v>3783</v>
      </c>
      <c r="B1257" s="0" t="s">
        <v>3784</v>
      </c>
      <c r="C1257" s="0" t="s">
        <v>252</v>
      </c>
      <c r="D1257" s="0" t="s">
        <v>147</v>
      </c>
      <c r="E1257" s="0" t="s">
        <v>1834</v>
      </c>
      <c r="F1257" s="0" t="s">
        <v>155</v>
      </c>
      <c r="G1257" s="0" t="s">
        <v>167</v>
      </c>
      <c r="H1257" s="17" t="n">
        <v>46233.6847222222</v>
      </c>
      <c r="I1257" s="17" t="n">
        <v>46233.7090277778</v>
      </c>
      <c r="J1257" s="17" t="n">
        <v>46233.71875</v>
      </c>
      <c r="K1257" s="17" t="n">
        <v>46233.7319444444</v>
      </c>
      <c r="L1257" s="17" t="n">
        <v>46233.7354166667</v>
      </c>
      <c r="M1257" s="17" t="n">
        <v>46233.8013888889</v>
      </c>
      <c r="N1257" s="17" t="n">
        <v>46233.8347222222</v>
      </c>
      <c r="O1257" s="17" t="n">
        <v>46233.9597222222</v>
      </c>
      <c r="P1257" s="17" t="n">
        <v>46233.9645833333</v>
      </c>
      <c r="Q1257" s="17" t="n">
        <v>46233.975</v>
      </c>
      <c r="R1257" s="0" t="n">
        <v>60</v>
      </c>
      <c r="S1257" s="0" t="n">
        <v>2</v>
      </c>
      <c r="T1257" s="0" t="n">
        <v>0</v>
      </c>
      <c r="U1257" s="18" t="s">
        <v>123</v>
      </c>
      <c r="V1257" s="18" t="s">
        <v>82</v>
      </c>
      <c r="W1257" s="0" t="str">
        <f aca="false">IF(AND(X1257&gt;=6,X1257&lt;14),"A",IF(AND(X1257&gt;=14,X1257&lt;22),"B","C"))</f>
        <v>B</v>
      </c>
      <c r="X1257" s="18" t="n">
        <f aca="false">HOUR(H1257)</f>
        <v>16</v>
      </c>
      <c r="Y1257" s="18" t="n">
        <f aca="false">ROUND((I1257-H1257)*1440,0)</f>
        <v>35</v>
      </c>
      <c r="Z1257" s="18" t="n">
        <f aca="false">ROUND((J1257-I1257)*1440,0)</f>
        <v>14</v>
      </c>
      <c r="AA1257" s="18" t="n">
        <f aca="false">ROUND((K1257-J1257)*1440,0)</f>
        <v>19</v>
      </c>
      <c r="AB1257" s="18" t="n">
        <f aca="false">ROUND((L1257-K1257)*1440,0)</f>
        <v>5</v>
      </c>
      <c r="AC1257" s="18" t="n">
        <f aca="false">ROUND((M1257-L1257)*1440,0)</f>
        <v>95</v>
      </c>
      <c r="AD1257" s="18" t="n">
        <f aca="false">IF(N1257="","",ROUND((N1257-M1257)*1440,0))</f>
        <v>48</v>
      </c>
      <c r="AE1257" s="18" t="n">
        <f aca="false">IF(O1257="","",ROUND((O1257-N1257)*1440,0))</f>
        <v>180</v>
      </c>
      <c r="AF1257" s="18" t="n">
        <f aca="false">IF(P1257="","",ROUND((P1257-O1257)*1440,0))</f>
        <v>7</v>
      </c>
      <c r="AG1257" s="18" t="n">
        <f aca="false">IF(Q1257="","",ROUND((Q1257-P1257)*1440,0))</f>
        <v>15</v>
      </c>
      <c r="AH1257" s="18" t="n">
        <f aca="false">IF(Q1257="","",ROUND((Q1257-H1257)*1440,0))</f>
        <v>418</v>
      </c>
      <c r="AI1257" s="19" t="n">
        <f aca="false">ROUND(IF(O1257="",Assumptions!$B$25-K1257,O1257-K1257)*24,1)</f>
        <v>5.5</v>
      </c>
      <c r="AJ1257" s="20" t="n">
        <f aca="false">ROUND(MAX(N(Y1257)/Assumptions!$C$5, N(Z1257)/Assumptions!$C$6, N(AA1257)/Assumptions!$C$7, N(AB1257)/Assumptions!$C$8, N(AC1257)/Assumptions!$C$9, N(AD1257)/Assumptions!$C$10, N(AE1257)/Assumptions!$C$11, N(AF1257)/Assumptions!$C$12, N(AG1257)/Assumptions!$C$13),3)</f>
        <v>4</v>
      </c>
      <c r="AK1257" s="0" t="str">
        <f aca="false">IF(OR(U1257="Pending",U1257="On Hold"),"Open GRN (awaiting)",IF(AJ1257&lt;=1,"Within SLA",IF(ROUND(N(Y1257)/Assumptions!$C$5,3)=AJ1257,"Gate Wait",IF(ROUND(N(Z1257)/Assumptions!$C$6,3)=AJ1257,"Dock Wait",IF(ROUND(N(AA1257)/Assumptions!$C$7,3)=AJ1257,"Unloading",IF(ROUND(N(AB1257)/Assumptions!$C$8,3)=AJ1257,"Unload-to-QC Wait",IF(ROUND(N(AC1257)/Assumptions!$C$9,3)=AJ1257,"QC",IF(ROUND(N(AD1257)/Assumptions!$C$10,3)=AJ1257,"QC-to-GRN Wait",IF(ROUND(N(AE1257)/Assumptions!$C$11,3)=AJ1257,"GRN Processing",IF(ROUND(N(AF1257)/Assumptions!$C$12,3)=AJ1257,"GRN-to-Putaway Wait",IF(ROUND(N(AG1257)/Assumptions!$C$13,3)=AJ1257,"Putaway","Within SLA")))))))))))</f>
        <v>GRN Processing</v>
      </c>
    </row>
    <row r="1258" customFormat="false" ht="15" hidden="false" customHeight="false" outlineLevel="0" collapsed="false">
      <c r="A1258" s="0" t="s">
        <v>3785</v>
      </c>
      <c r="B1258" s="0" t="s">
        <v>3786</v>
      </c>
      <c r="C1258" s="0" t="s">
        <v>170</v>
      </c>
      <c r="D1258" s="0" t="s">
        <v>147</v>
      </c>
      <c r="E1258" s="0" t="s">
        <v>1784</v>
      </c>
      <c r="F1258" s="0" t="s">
        <v>172</v>
      </c>
      <c r="G1258" s="0" t="s">
        <v>167</v>
      </c>
      <c r="H1258" s="17" t="n">
        <v>46233.7270833333</v>
      </c>
      <c r="I1258" s="17" t="n">
        <v>46233.7777777778</v>
      </c>
      <c r="J1258" s="17" t="n">
        <v>46233.7847222222</v>
      </c>
      <c r="K1258" s="17" t="n">
        <v>46233.8159722222</v>
      </c>
      <c r="L1258" s="17" t="n">
        <v>46233.8236111111</v>
      </c>
      <c r="M1258" s="17" t="n">
        <v>46233.8430555556</v>
      </c>
      <c r="N1258" s="17" t="n">
        <v>46233.8819444445</v>
      </c>
      <c r="O1258" s="17" t="n">
        <v>46233.9347222222</v>
      </c>
      <c r="P1258" s="17" t="n">
        <v>46233.95</v>
      </c>
      <c r="Q1258" s="17" t="n">
        <v>46233.95625</v>
      </c>
      <c r="R1258" s="0" t="n">
        <v>282</v>
      </c>
      <c r="S1258" s="0" t="n">
        <v>0</v>
      </c>
      <c r="T1258" s="0" t="n">
        <v>0</v>
      </c>
      <c r="U1258" s="18" t="s">
        <v>130</v>
      </c>
      <c r="V1258" s="18" t="s">
        <v>139</v>
      </c>
      <c r="W1258" s="0" t="str">
        <f aca="false">IF(AND(X1258&gt;=6,X1258&lt;14),"A",IF(AND(X1258&gt;=14,X1258&lt;22),"B","C"))</f>
        <v>B</v>
      </c>
      <c r="X1258" s="18" t="n">
        <f aca="false">HOUR(H1258)</f>
        <v>17</v>
      </c>
      <c r="Y1258" s="18" t="n">
        <f aca="false">ROUND((I1258-H1258)*1440,0)</f>
        <v>73</v>
      </c>
      <c r="Z1258" s="18" t="n">
        <f aca="false">ROUND((J1258-I1258)*1440,0)</f>
        <v>10</v>
      </c>
      <c r="AA1258" s="18" t="n">
        <f aca="false">ROUND((K1258-J1258)*1440,0)</f>
        <v>45</v>
      </c>
      <c r="AB1258" s="18" t="n">
        <f aca="false">ROUND((L1258-K1258)*1440,0)</f>
        <v>11</v>
      </c>
      <c r="AC1258" s="18" t="n">
        <f aca="false">ROUND((M1258-L1258)*1440,0)</f>
        <v>28</v>
      </c>
      <c r="AD1258" s="18" t="n">
        <f aca="false">IF(N1258="","",ROUND((N1258-M1258)*1440,0))</f>
        <v>56</v>
      </c>
      <c r="AE1258" s="18" t="n">
        <f aca="false">IF(O1258="","",ROUND((O1258-N1258)*1440,0))</f>
        <v>76</v>
      </c>
      <c r="AF1258" s="18" t="n">
        <f aca="false">IF(P1258="","",ROUND((P1258-O1258)*1440,0))</f>
        <v>22</v>
      </c>
      <c r="AG1258" s="18" t="n">
        <f aca="false">IF(Q1258="","",ROUND((Q1258-P1258)*1440,0))</f>
        <v>9</v>
      </c>
      <c r="AH1258" s="18" t="n">
        <f aca="false">IF(Q1258="","",ROUND((Q1258-H1258)*1440,0))</f>
        <v>330</v>
      </c>
      <c r="AI1258" s="19" t="n">
        <f aca="false">ROUND(IF(O1258="",Assumptions!$B$25-K1258,O1258-K1258)*24,1)</f>
        <v>2.9</v>
      </c>
      <c r="AJ1258" s="20" t="n">
        <f aca="false">ROUND(MAX(N(Y1258)/Assumptions!$C$5, N(Z1258)/Assumptions!$C$6, N(AA1258)/Assumptions!$C$7, N(AB1258)/Assumptions!$C$8, N(AC1258)/Assumptions!$C$9, N(AD1258)/Assumptions!$C$10, N(AE1258)/Assumptions!$C$11, N(AF1258)/Assumptions!$C$12, N(AG1258)/Assumptions!$C$13),3)</f>
        <v>2.433</v>
      </c>
      <c r="AK1258" s="0" t="str">
        <f aca="false">IF(OR(U1258="Pending",U1258="On Hold"),"Open GRN (awaiting)",IF(AJ1258&lt;=1,"Within SLA",IF(ROUND(N(Y1258)/Assumptions!$C$5,3)=AJ1258,"Gate Wait",IF(ROUND(N(Z1258)/Assumptions!$C$6,3)=AJ1258,"Dock Wait",IF(ROUND(N(AA1258)/Assumptions!$C$7,3)=AJ1258,"Unloading",IF(ROUND(N(AB1258)/Assumptions!$C$8,3)=AJ1258,"Unload-to-QC Wait",IF(ROUND(N(AC1258)/Assumptions!$C$9,3)=AJ1258,"QC",IF(ROUND(N(AD1258)/Assumptions!$C$10,3)=AJ1258,"QC-to-GRN Wait",IF(ROUND(N(AE1258)/Assumptions!$C$11,3)=AJ1258,"GRN Processing",IF(ROUND(N(AF1258)/Assumptions!$C$12,3)=AJ1258,"GRN-to-Putaway Wait",IF(ROUND(N(AG1258)/Assumptions!$C$13,3)=AJ1258,"Putaway","Within SLA")))))))))))</f>
        <v>Gate Wait</v>
      </c>
    </row>
    <row r="1259" customFormat="false" ht="15" hidden="false" customHeight="false" outlineLevel="0" collapsed="false">
      <c r="A1259" s="0" t="s">
        <v>3787</v>
      </c>
      <c r="B1259" s="0" t="s">
        <v>3788</v>
      </c>
      <c r="C1259" s="0" t="s">
        <v>159</v>
      </c>
      <c r="D1259" s="0" t="s">
        <v>135</v>
      </c>
      <c r="E1259" s="0" t="s">
        <v>3789</v>
      </c>
      <c r="F1259" s="0" t="s">
        <v>128</v>
      </c>
      <c r="G1259" s="0" t="s">
        <v>138</v>
      </c>
      <c r="H1259" s="17" t="n">
        <v>46233.7409722222</v>
      </c>
      <c r="I1259" s="17" t="n">
        <v>46233.7555555556</v>
      </c>
      <c r="J1259" s="17" t="n">
        <v>46233.7618055556</v>
      </c>
      <c r="K1259" s="17" t="n">
        <v>46233.8027777778</v>
      </c>
      <c r="L1259" s="17" t="n">
        <v>46233.8194444445</v>
      </c>
      <c r="M1259" s="17" t="n">
        <v>46233.8368055556</v>
      </c>
      <c r="N1259" s="17" t="n">
        <v>46233.8861111111</v>
      </c>
      <c r="O1259" s="17" t="n">
        <v>46233.9048611111</v>
      </c>
      <c r="P1259" s="17" t="n">
        <v>46233.9194444444</v>
      </c>
      <c r="Q1259" s="17" t="n">
        <v>46233.9402777778</v>
      </c>
      <c r="R1259" s="0" t="n">
        <v>1314</v>
      </c>
      <c r="S1259" s="0" t="n">
        <v>0</v>
      </c>
      <c r="T1259" s="0" t="n">
        <v>0</v>
      </c>
      <c r="U1259" s="18" t="s">
        <v>130</v>
      </c>
      <c r="V1259" s="18" t="s">
        <v>144</v>
      </c>
      <c r="W1259" s="0" t="str">
        <f aca="false">IF(AND(X1259&gt;=6,X1259&lt;14),"A",IF(AND(X1259&gt;=14,X1259&lt;22),"B","C"))</f>
        <v>B</v>
      </c>
      <c r="X1259" s="18" t="n">
        <f aca="false">HOUR(H1259)</f>
        <v>17</v>
      </c>
      <c r="Y1259" s="18" t="n">
        <f aca="false">ROUND((I1259-H1259)*1440,0)</f>
        <v>21</v>
      </c>
      <c r="Z1259" s="18" t="n">
        <f aca="false">ROUND((J1259-I1259)*1440,0)</f>
        <v>9</v>
      </c>
      <c r="AA1259" s="18" t="n">
        <f aca="false">ROUND((K1259-J1259)*1440,0)</f>
        <v>59</v>
      </c>
      <c r="AB1259" s="18" t="n">
        <f aca="false">ROUND((L1259-K1259)*1440,0)</f>
        <v>24</v>
      </c>
      <c r="AC1259" s="18" t="n">
        <f aca="false">ROUND((M1259-L1259)*1440,0)</f>
        <v>25</v>
      </c>
      <c r="AD1259" s="18" t="n">
        <f aca="false">IF(N1259="","",ROUND((N1259-M1259)*1440,0))</f>
        <v>71</v>
      </c>
      <c r="AE1259" s="18" t="n">
        <f aca="false">IF(O1259="","",ROUND((O1259-N1259)*1440,0))</f>
        <v>27</v>
      </c>
      <c r="AF1259" s="18" t="n">
        <f aca="false">IF(P1259="","",ROUND((P1259-O1259)*1440,0))</f>
        <v>21</v>
      </c>
      <c r="AG1259" s="18" t="n">
        <f aca="false">IF(Q1259="","",ROUND((Q1259-P1259)*1440,0))</f>
        <v>30</v>
      </c>
      <c r="AH1259" s="18" t="n">
        <f aca="false">IF(Q1259="","",ROUND((Q1259-H1259)*1440,0))</f>
        <v>287</v>
      </c>
      <c r="AI1259" s="19" t="n">
        <f aca="false">ROUND(IF(O1259="",Assumptions!$B$25-K1259,O1259-K1259)*24,1)</f>
        <v>2.5</v>
      </c>
      <c r="AJ1259" s="20" t="n">
        <f aca="false">ROUND(MAX(N(Y1259)/Assumptions!$C$5, N(Z1259)/Assumptions!$C$6, N(AA1259)/Assumptions!$C$7, N(AB1259)/Assumptions!$C$8, N(AC1259)/Assumptions!$C$9, N(AD1259)/Assumptions!$C$10, N(AE1259)/Assumptions!$C$11, N(AF1259)/Assumptions!$C$12, N(AG1259)/Assumptions!$C$13),3)</f>
        <v>2.367</v>
      </c>
      <c r="AK1259" s="0" t="str">
        <f aca="false">IF(OR(U1259="Pending",U1259="On Hold"),"Open GRN (awaiting)",IF(AJ1259&lt;=1,"Within SLA",IF(ROUND(N(Y1259)/Assumptions!$C$5,3)=AJ1259,"Gate Wait",IF(ROUND(N(Z1259)/Assumptions!$C$6,3)=AJ1259,"Dock Wait",IF(ROUND(N(AA1259)/Assumptions!$C$7,3)=AJ1259,"Unloading",IF(ROUND(N(AB1259)/Assumptions!$C$8,3)=AJ1259,"Unload-to-QC Wait",IF(ROUND(N(AC1259)/Assumptions!$C$9,3)=AJ1259,"QC",IF(ROUND(N(AD1259)/Assumptions!$C$10,3)=AJ1259,"QC-to-GRN Wait",IF(ROUND(N(AE1259)/Assumptions!$C$11,3)=AJ1259,"GRN Processing",IF(ROUND(N(AF1259)/Assumptions!$C$12,3)=AJ1259,"GRN-to-Putaway Wait",IF(ROUND(N(AG1259)/Assumptions!$C$13,3)=AJ1259,"Putaway","Within SLA")))))))))))</f>
        <v>QC-to-GRN Wait</v>
      </c>
    </row>
    <row r="1260" customFormat="false" ht="15" hidden="false" customHeight="false" outlineLevel="0" collapsed="false">
      <c r="A1260" s="0" t="s">
        <v>3790</v>
      </c>
      <c r="B1260" s="0" t="s">
        <v>3791</v>
      </c>
      <c r="C1260" s="0" t="s">
        <v>142</v>
      </c>
      <c r="D1260" s="0" t="s">
        <v>119</v>
      </c>
      <c r="E1260" s="0" t="s">
        <v>3792</v>
      </c>
      <c r="F1260" s="0" t="s">
        <v>137</v>
      </c>
      <c r="G1260" s="0" t="s">
        <v>122</v>
      </c>
      <c r="H1260" s="17" t="n">
        <v>46233.7465277778</v>
      </c>
      <c r="I1260" s="17" t="n">
        <v>46233.7777777778</v>
      </c>
      <c r="J1260" s="17" t="n">
        <v>46233.7868055556</v>
      </c>
      <c r="K1260" s="17" t="n">
        <v>46233.8423611111</v>
      </c>
      <c r="L1260" s="17" t="n">
        <v>46233.8798611111</v>
      </c>
      <c r="M1260" s="17" t="n">
        <v>46233.9111111111</v>
      </c>
      <c r="N1260" s="17" t="n">
        <v>46233.9458333333</v>
      </c>
      <c r="O1260" s="17" t="n">
        <v>46233.9659722222</v>
      </c>
      <c r="P1260" s="17" t="n">
        <v>46233.9791666667</v>
      </c>
      <c r="Q1260" s="17" t="n">
        <v>46234.0152777778</v>
      </c>
      <c r="R1260" s="0" t="n">
        <v>1041</v>
      </c>
      <c r="S1260" s="0" t="n">
        <v>0</v>
      </c>
      <c r="T1260" s="0" t="n">
        <v>0</v>
      </c>
      <c r="U1260" s="18" t="s">
        <v>130</v>
      </c>
      <c r="V1260" s="18" t="s">
        <v>139</v>
      </c>
      <c r="W1260" s="0" t="str">
        <f aca="false">IF(AND(X1260&gt;=6,X1260&lt;14),"A",IF(AND(X1260&gt;=14,X1260&lt;22),"B","C"))</f>
        <v>B</v>
      </c>
      <c r="X1260" s="18" t="n">
        <f aca="false">HOUR(H1260)</f>
        <v>17</v>
      </c>
      <c r="Y1260" s="18" t="n">
        <f aca="false">ROUND((I1260-H1260)*1440,0)</f>
        <v>45</v>
      </c>
      <c r="Z1260" s="18" t="n">
        <f aca="false">ROUND((J1260-I1260)*1440,0)</f>
        <v>13</v>
      </c>
      <c r="AA1260" s="18" t="n">
        <f aca="false">ROUND((K1260-J1260)*1440,0)</f>
        <v>80</v>
      </c>
      <c r="AB1260" s="18" t="n">
        <f aca="false">ROUND((L1260-K1260)*1440,0)</f>
        <v>54</v>
      </c>
      <c r="AC1260" s="18" t="n">
        <f aca="false">ROUND((M1260-L1260)*1440,0)</f>
        <v>45</v>
      </c>
      <c r="AD1260" s="18" t="n">
        <f aca="false">IF(N1260="","",ROUND((N1260-M1260)*1440,0))</f>
        <v>50</v>
      </c>
      <c r="AE1260" s="18" t="n">
        <f aca="false">IF(O1260="","",ROUND((O1260-N1260)*1440,0))</f>
        <v>29</v>
      </c>
      <c r="AF1260" s="18" t="n">
        <f aca="false">IF(P1260="","",ROUND((P1260-O1260)*1440,0))</f>
        <v>19</v>
      </c>
      <c r="AG1260" s="18" t="n">
        <f aca="false">IF(Q1260="","",ROUND((Q1260-P1260)*1440,0))</f>
        <v>52</v>
      </c>
      <c r="AH1260" s="18" t="n">
        <f aca="false">IF(Q1260="","",ROUND((Q1260-H1260)*1440,0))</f>
        <v>387</v>
      </c>
      <c r="AI1260" s="19" t="n">
        <f aca="false">ROUND(IF(O1260="",Assumptions!$B$25-K1260,O1260-K1260)*24,1)</f>
        <v>3</v>
      </c>
      <c r="AJ1260" s="20" t="n">
        <f aca="false">ROUND(MAX(N(Y1260)/Assumptions!$C$5, N(Z1260)/Assumptions!$C$6, N(AA1260)/Assumptions!$C$7, N(AB1260)/Assumptions!$C$8, N(AC1260)/Assumptions!$C$9, N(AD1260)/Assumptions!$C$10, N(AE1260)/Assumptions!$C$11, N(AF1260)/Assumptions!$C$12, N(AG1260)/Assumptions!$C$13),3)</f>
        <v>3.6</v>
      </c>
      <c r="AK1260" s="0" t="str">
        <f aca="false">IF(OR(U1260="Pending",U1260="On Hold"),"Open GRN (awaiting)",IF(AJ1260&lt;=1,"Within SLA",IF(ROUND(N(Y1260)/Assumptions!$C$5,3)=AJ1260,"Gate Wait",IF(ROUND(N(Z1260)/Assumptions!$C$6,3)=AJ1260,"Dock Wait",IF(ROUND(N(AA1260)/Assumptions!$C$7,3)=AJ1260,"Unloading",IF(ROUND(N(AB1260)/Assumptions!$C$8,3)=AJ1260,"Unload-to-QC Wait",IF(ROUND(N(AC1260)/Assumptions!$C$9,3)=AJ1260,"QC",IF(ROUND(N(AD1260)/Assumptions!$C$10,3)=AJ1260,"QC-to-GRN Wait",IF(ROUND(N(AE1260)/Assumptions!$C$11,3)=AJ1260,"GRN Processing",IF(ROUND(N(AF1260)/Assumptions!$C$12,3)=AJ1260,"GRN-to-Putaway Wait",IF(ROUND(N(AG1260)/Assumptions!$C$13,3)=AJ1260,"Putaway","Within SLA")))))))))))</f>
        <v>Unload-to-QC Wait</v>
      </c>
    </row>
    <row r="1261" customFormat="false" ht="15" hidden="false" customHeight="false" outlineLevel="0" collapsed="false">
      <c r="A1261" s="0" t="s">
        <v>3793</v>
      </c>
      <c r="B1261" s="0" t="s">
        <v>3794</v>
      </c>
      <c r="C1261" s="0" t="s">
        <v>252</v>
      </c>
      <c r="D1261" s="0" t="s">
        <v>147</v>
      </c>
      <c r="E1261" s="0" t="s">
        <v>3795</v>
      </c>
      <c r="F1261" s="0" t="s">
        <v>155</v>
      </c>
      <c r="G1261" s="0" t="s">
        <v>150</v>
      </c>
      <c r="H1261" s="17" t="n">
        <v>46233.7555555556</v>
      </c>
      <c r="I1261" s="17" t="n">
        <v>46233.7868055556</v>
      </c>
      <c r="J1261" s="17" t="n">
        <v>46233.7895833333</v>
      </c>
      <c r="K1261" s="17" t="n">
        <v>46233.7972222222</v>
      </c>
      <c r="L1261" s="17" t="n">
        <v>46233.80625</v>
      </c>
      <c r="M1261" s="17" t="n">
        <v>46233.8395833333</v>
      </c>
      <c r="N1261" s="17" t="n">
        <v>46233.9743055556</v>
      </c>
      <c r="O1261" s="17" t="n">
        <v>46234.0173611111</v>
      </c>
      <c r="P1261" s="17" t="n">
        <v>46234.0263888889</v>
      </c>
      <c r="Q1261" s="17" t="n">
        <v>46234.0347222222</v>
      </c>
      <c r="R1261" s="0" t="n">
        <v>109</v>
      </c>
      <c r="S1261" s="0" t="n">
        <v>0</v>
      </c>
      <c r="T1261" s="0" t="n">
        <v>0</v>
      </c>
      <c r="U1261" s="18" t="s">
        <v>130</v>
      </c>
      <c r="V1261" s="18" t="s">
        <v>144</v>
      </c>
      <c r="W1261" s="0" t="str">
        <f aca="false">IF(AND(X1261&gt;=6,X1261&lt;14),"A",IF(AND(X1261&gt;=14,X1261&lt;22),"B","C"))</f>
        <v>B</v>
      </c>
      <c r="X1261" s="18" t="n">
        <f aca="false">HOUR(H1261)</f>
        <v>18</v>
      </c>
      <c r="Y1261" s="18" t="n">
        <f aca="false">ROUND((I1261-H1261)*1440,0)</f>
        <v>45</v>
      </c>
      <c r="Z1261" s="18" t="n">
        <f aca="false">ROUND((J1261-I1261)*1440,0)</f>
        <v>4</v>
      </c>
      <c r="AA1261" s="18" t="n">
        <f aca="false">ROUND((K1261-J1261)*1440,0)</f>
        <v>11</v>
      </c>
      <c r="AB1261" s="18" t="n">
        <f aca="false">ROUND((L1261-K1261)*1440,0)</f>
        <v>13</v>
      </c>
      <c r="AC1261" s="18" t="n">
        <f aca="false">ROUND((M1261-L1261)*1440,0)</f>
        <v>48</v>
      </c>
      <c r="AD1261" s="18" t="n">
        <f aca="false">IF(N1261="","",ROUND((N1261-M1261)*1440,0))</f>
        <v>194</v>
      </c>
      <c r="AE1261" s="18" t="n">
        <f aca="false">IF(O1261="","",ROUND((O1261-N1261)*1440,0))</f>
        <v>62</v>
      </c>
      <c r="AF1261" s="18" t="n">
        <f aca="false">IF(P1261="","",ROUND((P1261-O1261)*1440,0))</f>
        <v>13</v>
      </c>
      <c r="AG1261" s="18" t="n">
        <f aca="false">IF(Q1261="","",ROUND((Q1261-P1261)*1440,0))</f>
        <v>12</v>
      </c>
      <c r="AH1261" s="18" t="n">
        <f aca="false">IF(Q1261="","",ROUND((Q1261-H1261)*1440,0))</f>
        <v>402</v>
      </c>
      <c r="AI1261" s="19" t="n">
        <f aca="false">ROUND(IF(O1261="",Assumptions!$B$25-K1261,O1261-K1261)*24,1)</f>
        <v>5.3</v>
      </c>
      <c r="AJ1261" s="20" t="n">
        <f aca="false">ROUND(MAX(N(Y1261)/Assumptions!$C$5, N(Z1261)/Assumptions!$C$6, N(AA1261)/Assumptions!$C$7, N(AB1261)/Assumptions!$C$8, N(AC1261)/Assumptions!$C$9, N(AD1261)/Assumptions!$C$10, N(AE1261)/Assumptions!$C$11, N(AF1261)/Assumptions!$C$12, N(AG1261)/Assumptions!$C$13),3)</f>
        <v>6.467</v>
      </c>
      <c r="AK1261" s="0" t="str">
        <f aca="false">IF(OR(U1261="Pending",U1261="On Hold"),"Open GRN (awaiting)",IF(AJ1261&lt;=1,"Within SLA",IF(ROUND(N(Y1261)/Assumptions!$C$5,3)=AJ1261,"Gate Wait",IF(ROUND(N(Z1261)/Assumptions!$C$6,3)=AJ1261,"Dock Wait",IF(ROUND(N(AA1261)/Assumptions!$C$7,3)=AJ1261,"Unloading",IF(ROUND(N(AB1261)/Assumptions!$C$8,3)=AJ1261,"Unload-to-QC Wait",IF(ROUND(N(AC1261)/Assumptions!$C$9,3)=AJ1261,"QC",IF(ROUND(N(AD1261)/Assumptions!$C$10,3)=AJ1261,"QC-to-GRN Wait",IF(ROUND(N(AE1261)/Assumptions!$C$11,3)=AJ1261,"GRN Processing",IF(ROUND(N(AF1261)/Assumptions!$C$12,3)=AJ1261,"GRN-to-Putaway Wait",IF(ROUND(N(AG1261)/Assumptions!$C$13,3)=AJ1261,"Putaway","Within SLA")))))))))))</f>
        <v>QC-to-GRN Wait</v>
      </c>
    </row>
    <row r="1262" customFormat="false" ht="15" hidden="false" customHeight="false" outlineLevel="0" collapsed="false">
      <c r="A1262" s="0" t="s">
        <v>3796</v>
      </c>
      <c r="B1262" s="0" t="s">
        <v>3797</v>
      </c>
      <c r="C1262" s="0" t="s">
        <v>118</v>
      </c>
      <c r="D1262" s="0" t="s">
        <v>147</v>
      </c>
      <c r="E1262" s="0" t="s">
        <v>3798</v>
      </c>
      <c r="F1262" s="0" t="s">
        <v>121</v>
      </c>
      <c r="G1262" s="0" t="s">
        <v>150</v>
      </c>
      <c r="H1262" s="17" t="n">
        <v>46234.0569444444</v>
      </c>
      <c r="I1262" s="17" t="n">
        <v>46234.0819444444</v>
      </c>
      <c r="J1262" s="17" t="n">
        <v>46234.0888888889</v>
      </c>
      <c r="K1262" s="17" t="n">
        <v>46234.10625</v>
      </c>
      <c r="L1262" s="17" t="n">
        <v>46234.1131944444</v>
      </c>
      <c r="M1262" s="17" t="n">
        <v>46234.1222222222</v>
      </c>
      <c r="N1262" s="17" t="n">
        <v>46234.2597222222</v>
      </c>
      <c r="O1262" s="17" t="n">
        <v>46234.3270833333</v>
      </c>
      <c r="P1262" s="17" t="n">
        <v>46234.3340277778</v>
      </c>
      <c r="Q1262" s="17" t="n">
        <v>46234.3569444444</v>
      </c>
      <c r="R1262" s="0" t="n">
        <v>291</v>
      </c>
      <c r="S1262" s="0" t="n">
        <v>0</v>
      </c>
      <c r="T1262" s="0" t="n">
        <v>0</v>
      </c>
      <c r="U1262" s="18" t="s">
        <v>130</v>
      </c>
      <c r="V1262" s="18" t="s">
        <v>144</v>
      </c>
      <c r="W1262" s="0" t="str">
        <f aca="false">IF(AND(X1262&gt;=6,X1262&lt;14),"A",IF(AND(X1262&gt;=14,X1262&lt;22),"B","C"))</f>
        <v>C</v>
      </c>
      <c r="X1262" s="18" t="n">
        <f aca="false">HOUR(H1262)</f>
        <v>1</v>
      </c>
      <c r="Y1262" s="18" t="n">
        <f aca="false">ROUND((I1262-H1262)*1440,0)</f>
        <v>36</v>
      </c>
      <c r="Z1262" s="18" t="n">
        <f aca="false">ROUND((J1262-I1262)*1440,0)</f>
        <v>10</v>
      </c>
      <c r="AA1262" s="18" t="n">
        <f aca="false">ROUND((K1262-J1262)*1440,0)</f>
        <v>25</v>
      </c>
      <c r="AB1262" s="18" t="n">
        <f aca="false">ROUND((L1262-K1262)*1440,0)</f>
        <v>10</v>
      </c>
      <c r="AC1262" s="18" t="n">
        <f aca="false">ROUND((M1262-L1262)*1440,0)</f>
        <v>13</v>
      </c>
      <c r="AD1262" s="18" t="n">
        <f aca="false">IF(N1262="","",ROUND((N1262-M1262)*1440,0))</f>
        <v>198</v>
      </c>
      <c r="AE1262" s="18" t="n">
        <f aca="false">IF(O1262="","",ROUND((O1262-N1262)*1440,0))</f>
        <v>97</v>
      </c>
      <c r="AF1262" s="18" t="n">
        <f aca="false">IF(P1262="","",ROUND((P1262-O1262)*1440,0))</f>
        <v>10</v>
      </c>
      <c r="AG1262" s="18" t="n">
        <f aca="false">IF(Q1262="","",ROUND((Q1262-P1262)*1440,0))</f>
        <v>33</v>
      </c>
      <c r="AH1262" s="18" t="n">
        <f aca="false">IF(Q1262="","",ROUND((Q1262-H1262)*1440,0))</f>
        <v>432</v>
      </c>
      <c r="AI1262" s="19" t="n">
        <f aca="false">ROUND(IF(O1262="",Assumptions!$B$25-K1262,O1262-K1262)*24,1)</f>
        <v>5.3</v>
      </c>
      <c r="AJ1262" s="20" t="n">
        <f aca="false">ROUND(MAX(N(Y1262)/Assumptions!$C$5, N(Z1262)/Assumptions!$C$6, N(AA1262)/Assumptions!$C$7, N(AB1262)/Assumptions!$C$8, N(AC1262)/Assumptions!$C$9, N(AD1262)/Assumptions!$C$10, N(AE1262)/Assumptions!$C$11, N(AF1262)/Assumptions!$C$12, N(AG1262)/Assumptions!$C$13),3)</f>
        <v>6.6</v>
      </c>
      <c r="AK1262" s="0" t="str">
        <f aca="false">IF(OR(U1262="Pending",U1262="On Hold"),"Open GRN (awaiting)",IF(AJ1262&lt;=1,"Within SLA",IF(ROUND(N(Y1262)/Assumptions!$C$5,3)=AJ1262,"Gate Wait",IF(ROUND(N(Z1262)/Assumptions!$C$6,3)=AJ1262,"Dock Wait",IF(ROUND(N(AA1262)/Assumptions!$C$7,3)=AJ1262,"Unloading",IF(ROUND(N(AB1262)/Assumptions!$C$8,3)=AJ1262,"Unload-to-QC Wait",IF(ROUND(N(AC1262)/Assumptions!$C$9,3)=AJ1262,"QC",IF(ROUND(N(AD1262)/Assumptions!$C$10,3)=AJ1262,"QC-to-GRN Wait",IF(ROUND(N(AE1262)/Assumptions!$C$11,3)=AJ1262,"GRN Processing",IF(ROUND(N(AF1262)/Assumptions!$C$12,3)=AJ1262,"GRN-to-Putaway Wait",IF(ROUND(N(AG1262)/Assumptions!$C$13,3)=AJ1262,"Putaway","Within SLA")))))))))))</f>
        <v>QC-to-GRN Wait</v>
      </c>
    </row>
    <row r="1263" customFormat="false" ht="15" hidden="false" customHeight="false" outlineLevel="0" collapsed="false">
      <c r="A1263" s="0" t="s">
        <v>3799</v>
      </c>
      <c r="B1263" s="0" t="s">
        <v>3800</v>
      </c>
      <c r="C1263" s="0" t="s">
        <v>153</v>
      </c>
      <c r="D1263" s="0" t="s">
        <v>119</v>
      </c>
      <c r="E1263" s="0" t="s">
        <v>1720</v>
      </c>
      <c r="F1263" s="0" t="s">
        <v>155</v>
      </c>
      <c r="G1263" s="0" t="s">
        <v>122</v>
      </c>
      <c r="H1263" s="17" t="n">
        <v>46234.2041666667</v>
      </c>
      <c r="I1263" s="17" t="n">
        <v>46234.2118055556</v>
      </c>
      <c r="J1263" s="17" t="n">
        <v>46234.2194444445</v>
      </c>
      <c r="K1263" s="17" t="n">
        <v>46234.2423611111</v>
      </c>
      <c r="L1263" s="17" t="n">
        <v>46234.2625</v>
      </c>
      <c r="M1263" s="17" t="n">
        <v>46234.2756944444</v>
      </c>
      <c r="N1263" s="17" t="n">
        <v>46234.2895833333</v>
      </c>
      <c r="O1263" s="17" t="n">
        <v>46234.3590277778</v>
      </c>
      <c r="P1263" s="17" t="n">
        <v>46234.3625</v>
      </c>
      <c r="Q1263" s="17" t="n">
        <v>46234.3770833333</v>
      </c>
      <c r="R1263" s="0" t="n">
        <v>350</v>
      </c>
      <c r="S1263" s="0" t="n">
        <v>0</v>
      </c>
      <c r="T1263" s="0" t="n">
        <v>0</v>
      </c>
      <c r="U1263" s="18" t="s">
        <v>130</v>
      </c>
      <c r="V1263" s="18" t="s">
        <v>131</v>
      </c>
      <c r="W1263" s="0" t="str">
        <f aca="false">IF(AND(X1263&gt;=6,X1263&lt;14),"A",IF(AND(X1263&gt;=14,X1263&lt;22),"B","C"))</f>
        <v>C</v>
      </c>
      <c r="X1263" s="18" t="n">
        <f aca="false">HOUR(H1263)</f>
        <v>4</v>
      </c>
      <c r="Y1263" s="18" t="n">
        <f aca="false">ROUND((I1263-H1263)*1440,0)</f>
        <v>11</v>
      </c>
      <c r="Z1263" s="18" t="n">
        <f aca="false">ROUND((J1263-I1263)*1440,0)</f>
        <v>11</v>
      </c>
      <c r="AA1263" s="18" t="n">
        <f aca="false">ROUND((K1263-J1263)*1440,0)</f>
        <v>33</v>
      </c>
      <c r="AB1263" s="18" t="n">
        <f aca="false">ROUND((L1263-K1263)*1440,0)</f>
        <v>29</v>
      </c>
      <c r="AC1263" s="18" t="n">
        <f aca="false">ROUND((M1263-L1263)*1440,0)</f>
        <v>19</v>
      </c>
      <c r="AD1263" s="18" t="n">
        <f aca="false">IF(N1263="","",ROUND((N1263-M1263)*1440,0))</f>
        <v>20</v>
      </c>
      <c r="AE1263" s="18" t="n">
        <f aca="false">IF(O1263="","",ROUND((O1263-N1263)*1440,0))</f>
        <v>100</v>
      </c>
      <c r="AF1263" s="18" t="n">
        <f aca="false">IF(P1263="","",ROUND((P1263-O1263)*1440,0))</f>
        <v>5</v>
      </c>
      <c r="AG1263" s="18" t="n">
        <f aca="false">IF(Q1263="","",ROUND((Q1263-P1263)*1440,0))</f>
        <v>21</v>
      </c>
      <c r="AH1263" s="18" t="n">
        <f aca="false">IF(Q1263="","",ROUND((Q1263-H1263)*1440,0))</f>
        <v>249</v>
      </c>
      <c r="AI1263" s="19" t="n">
        <f aca="false">ROUND(IF(O1263="",Assumptions!$B$25-K1263,O1263-K1263)*24,1)</f>
        <v>2.8</v>
      </c>
      <c r="AJ1263" s="20" t="n">
        <f aca="false">ROUND(MAX(N(Y1263)/Assumptions!$C$5, N(Z1263)/Assumptions!$C$6, N(AA1263)/Assumptions!$C$7, N(AB1263)/Assumptions!$C$8, N(AC1263)/Assumptions!$C$9, N(AD1263)/Assumptions!$C$10, N(AE1263)/Assumptions!$C$11, N(AF1263)/Assumptions!$C$12, N(AG1263)/Assumptions!$C$13),3)</f>
        <v>2.222</v>
      </c>
      <c r="AK1263" s="0" t="str">
        <f aca="false">IF(OR(U1263="Pending",U1263="On Hold"),"Open GRN (awaiting)",IF(AJ1263&lt;=1,"Within SLA",IF(ROUND(N(Y1263)/Assumptions!$C$5,3)=AJ1263,"Gate Wait",IF(ROUND(N(Z1263)/Assumptions!$C$6,3)=AJ1263,"Dock Wait",IF(ROUND(N(AA1263)/Assumptions!$C$7,3)=AJ1263,"Unloading",IF(ROUND(N(AB1263)/Assumptions!$C$8,3)=AJ1263,"Unload-to-QC Wait",IF(ROUND(N(AC1263)/Assumptions!$C$9,3)=AJ1263,"QC",IF(ROUND(N(AD1263)/Assumptions!$C$10,3)=AJ1263,"QC-to-GRN Wait",IF(ROUND(N(AE1263)/Assumptions!$C$11,3)=AJ1263,"GRN Processing",IF(ROUND(N(AF1263)/Assumptions!$C$12,3)=AJ1263,"GRN-to-Putaway Wait",IF(ROUND(N(AG1263)/Assumptions!$C$13,3)=AJ1263,"Putaway","Within SLA")))))))))))</f>
        <v>GRN Processing</v>
      </c>
    </row>
    <row r="1264" customFormat="false" ht="15" hidden="false" customHeight="false" outlineLevel="0" collapsed="false">
      <c r="A1264" s="0" t="s">
        <v>3801</v>
      </c>
      <c r="B1264" s="0" t="s">
        <v>3802</v>
      </c>
      <c r="C1264" s="0" t="s">
        <v>175</v>
      </c>
      <c r="D1264" s="0" t="s">
        <v>119</v>
      </c>
      <c r="E1264" s="0" t="s">
        <v>3803</v>
      </c>
      <c r="F1264" s="0" t="s">
        <v>121</v>
      </c>
      <c r="G1264" s="0" t="s">
        <v>129</v>
      </c>
      <c r="H1264" s="17" t="n">
        <v>46234.2458333333</v>
      </c>
      <c r="I1264" s="17" t="n">
        <v>46234.2534722222</v>
      </c>
      <c r="J1264" s="17" t="n">
        <v>46234.2631944444</v>
      </c>
      <c r="K1264" s="17" t="n">
        <v>46234.2791666667</v>
      </c>
      <c r="L1264" s="17" t="n">
        <v>46234.2868055556</v>
      </c>
      <c r="M1264" s="17" t="n">
        <v>46234.2965277778</v>
      </c>
      <c r="N1264" s="17" t="n">
        <v>46234.35</v>
      </c>
      <c r="O1264" s="17" t="n">
        <v>46234.3909722222</v>
      </c>
      <c r="P1264" s="17" t="n">
        <v>46234.4090277778</v>
      </c>
      <c r="Q1264" s="17" t="n">
        <v>46234.4173611111</v>
      </c>
      <c r="R1264" s="0" t="n">
        <v>247</v>
      </c>
      <c r="S1264" s="0" t="n">
        <v>0</v>
      </c>
      <c r="T1264" s="0" t="n">
        <v>0</v>
      </c>
      <c r="U1264" s="18" t="s">
        <v>130</v>
      </c>
      <c r="V1264" s="18" t="s">
        <v>144</v>
      </c>
      <c r="W1264" s="0" t="str">
        <f aca="false">IF(AND(X1264&gt;=6,X1264&lt;14),"A",IF(AND(X1264&gt;=14,X1264&lt;22),"B","C"))</f>
        <v>C</v>
      </c>
      <c r="X1264" s="18" t="n">
        <f aca="false">HOUR(H1264)</f>
        <v>5</v>
      </c>
      <c r="Y1264" s="18" t="n">
        <f aca="false">ROUND((I1264-H1264)*1440,0)</f>
        <v>11</v>
      </c>
      <c r="Z1264" s="18" t="n">
        <f aca="false">ROUND((J1264-I1264)*1440,0)</f>
        <v>14</v>
      </c>
      <c r="AA1264" s="18" t="n">
        <f aca="false">ROUND((K1264-J1264)*1440,0)</f>
        <v>23</v>
      </c>
      <c r="AB1264" s="18" t="n">
        <f aca="false">ROUND((L1264-K1264)*1440,0)</f>
        <v>11</v>
      </c>
      <c r="AC1264" s="18" t="n">
        <f aca="false">ROUND((M1264-L1264)*1440,0)</f>
        <v>14</v>
      </c>
      <c r="AD1264" s="18" t="n">
        <f aca="false">IF(N1264="","",ROUND((N1264-M1264)*1440,0))</f>
        <v>77</v>
      </c>
      <c r="AE1264" s="18" t="n">
        <f aca="false">IF(O1264="","",ROUND((O1264-N1264)*1440,0))</f>
        <v>59</v>
      </c>
      <c r="AF1264" s="18" t="n">
        <f aca="false">IF(P1264="","",ROUND((P1264-O1264)*1440,0))</f>
        <v>26</v>
      </c>
      <c r="AG1264" s="18" t="n">
        <f aca="false">IF(Q1264="","",ROUND((Q1264-P1264)*1440,0))</f>
        <v>12</v>
      </c>
      <c r="AH1264" s="18" t="n">
        <f aca="false">IF(Q1264="","",ROUND((Q1264-H1264)*1440,0))</f>
        <v>247</v>
      </c>
      <c r="AI1264" s="19" t="n">
        <f aca="false">ROUND(IF(O1264="",Assumptions!$B$25-K1264,O1264-K1264)*24,1)</f>
        <v>2.7</v>
      </c>
      <c r="AJ1264" s="20" t="n">
        <f aca="false">ROUND(MAX(N(Y1264)/Assumptions!$C$5, N(Z1264)/Assumptions!$C$6, N(AA1264)/Assumptions!$C$7, N(AB1264)/Assumptions!$C$8, N(AC1264)/Assumptions!$C$9, N(AD1264)/Assumptions!$C$10, N(AE1264)/Assumptions!$C$11, N(AF1264)/Assumptions!$C$12, N(AG1264)/Assumptions!$C$13),3)</f>
        <v>2.567</v>
      </c>
      <c r="AK1264" s="0" t="str">
        <f aca="false">IF(OR(U1264="Pending",U1264="On Hold"),"Open GRN (awaiting)",IF(AJ1264&lt;=1,"Within SLA",IF(ROUND(N(Y1264)/Assumptions!$C$5,3)=AJ1264,"Gate Wait",IF(ROUND(N(Z1264)/Assumptions!$C$6,3)=AJ1264,"Dock Wait",IF(ROUND(N(AA1264)/Assumptions!$C$7,3)=AJ1264,"Unloading",IF(ROUND(N(AB1264)/Assumptions!$C$8,3)=AJ1264,"Unload-to-QC Wait",IF(ROUND(N(AC1264)/Assumptions!$C$9,3)=AJ1264,"QC",IF(ROUND(N(AD1264)/Assumptions!$C$10,3)=AJ1264,"QC-to-GRN Wait",IF(ROUND(N(AE1264)/Assumptions!$C$11,3)=AJ1264,"GRN Processing",IF(ROUND(N(AF1264)/Assumptions!$C$12,3)=AJ1264,"GRN-to-Putaway Wait",IF(ROUND(N(AG1264)/Assumptions!$C$13,3)=AJ1264,"Putaway","Within SLA")))))))))))</f>
        <v>QC-to-GRN Wait</v>
      </c>
    </row>
    <row r="1265" customFormat="false" ht="15" hidden="false" customHeight="false" outlineLevel="0" collapsed="false">
      <c r="A1265" s="0" t="s">
        <v>3804</v>
      </c>
      <c r="B1265" s="0" t="s">
        <v>3805</v>
      </c>
      <c r="C1265" s="0" t="s">
        <v>184</v>
      </c>
      <c r="D1265" s="0" t="s">
        <v>119</v>
      </c>
      <c r="E1265" s="0" t="s">
        <v>3806</v>
      </c>
      <c r="F1265" s="0" t="s">
        <v>177</v>
      </c>
      <c r="G1265" s="0" t="s">
        <v>129</v>
      </c>
      <c r="H1265" s="17" t="n">
        <v>46234.2611111111</v>
      </c>
      <c r="I1265" s="17" t="n">
        <v>46234.2701388889</v>
      </c>
      <c r="J1265" s="17" t="n">
        <v>46234.2798611111</v>
      </c>
      <c r="K1265" s="17" t="n">
        <v>46234.2979166667</v>
      </c>
      <c r="L1265" s="17" t="n">
        <v>46234.3097222222</v>
      </c>
      <c r="M1265" s="17" t="n">
        <v>46234.3618055556</v>
      </c>
      <c r="N1265" s="17" t="n">
        <v>46234.4430555556</v>
      </c>
      <c r="O1265" s="17" t="n">
        <v>46234.55</v>
      </c>
      <c r="P1265" s="17" t="n">
        <v>46234.5701388889</v>
      </c>
      <c r="Q1265" s="17" t="n">
        <v>46234.5784722222</v>
      </c>
      <c r="R1265" s="0" t="n">
        <v>238</v>
      </c>
      <c r="S1265" s="0" t="n">
        <v>17</v>
      </c>
      <c r="T1265" s="0" t="n">
        <v>0</v>
      </c>
      <c r="U1265" s="18" t="s">
        <v>123</v>
      </c>
      <c r="V1265" s="18" t="s">
        <v>156</v>
      </c>
      <c r="W1265" s="0" t="str">
        <f aca="false">IF(AND(X1265&gt;=6,X1265&lt;14),"A",IF(AND(X1265&gt;=14,X1265&lt;22),"B","C"))</f>
        <v>A</v>
      </c>
      <c r="X1265" s="18" t="n">
        <f aca="false">HOUR(H1265)</f>
        <v>6</v>
      </c>
      <c r="Y1265" s="18" t="n">
        <f aca="false">ROUND((I1265-H1265)*1440,0)</f>
        <v>13</v>
      </c>
      <c r="Z1265" s="18" t="n">
        <f aca="false">ROUND((J1265-I1265)*1440,0)</f>
        <v>14</v>
      </c>
      <c r="AA1265" s="18" t="n">
        <f aca="false">ROUND((K1265-J1265)*1440,0)</f>
        <v>26</v>
      </c>
      <c r="AB1265" s="18" t="n">
        <f aca="false">ROUND((L1265-K1265)*1440,0)</f>
        <v>17</v>
      </c>
      <c r="AC1265" s="18" t="n">
        <f aca="false">ROUND((M1265-L1265)*1440,0)</f>
        <v>75</v>
      </c>
      <c r="AD1265" s="18" t="n">
        <f aca="false">IF(N1265="","",ROUND((N1265-M1265)*1440,0))</f>
        <v>117</v>
      </c>
      <c r="AE1265" s="18" t="n">
        <f aca="false">IF(O1265="","",ROUND((O1265-N1265)*1440,0))</f>
        <v>154</v>
      </c>
      <c r="AF1265" s="18" t="n">
        <f aca="false">IF(P1265="","",ROUND((P1265-O1265)*1440,0))</f>
        <v>29</v>
      </c>
      <c r="AG1265" s="18" t="n">
        <f aca="false">IF(Q1265="","",ROUND((Q1265-P1265)*1440,0))</f>
        <v>12</v>
      </c>
      <c r="AH1265" s="18" t="n">
        <f aca="false">IF(Q1265="","",ROUND((Q1265-H1265)*1440,0))</f>
        <v>457</v>
      </c>
      <c r="AI1265" s="19" t="n">
        <f aca="false">ROUND(IF(O1265="",Assumptions!$B$25-K1265,O1265-K1265)*24,1)</f>
        <v>6.1</v>
      </c>
      <c r="AJ1265" s="20" t="n">
        <f aca="false">ROUND(MAX(N(Y1265)/Assumptions!$C$5, N(Z1265)/Assumptions!$C$6, N(AA1265)/Assumptions!$C$7, N(AB1265)/Assumptions!$C$8, N(AC1265)/Assumptions!$C$9, N(AD1265)/Assumptions!$C$10, N(AE1265)/Assumptions!$C$11, N(AF1265)/Assumptions!$C$12, N(AG1265)/Assumptions!$C$13),3)</f>
        <v>3.9</v>
      </c>
      <c r="AK1265" s="0" t="str">
        <f aca="false">IF(OR(U1265="Pending",U1265="On Hold"),"Open GRN (awaiting)",IF(AJ1265&lt;=1,"Within SLA",IF(ROUND(N(Y1265)/Assumptions!$C$5,3)=AJ1265,"Gate Wait",IF(ROUND(N(Z1265)/Assumptions!$C$6,3)=AJ1265,"Dock Wait",IF(ROUND(N(AA1265)/Assumptions!$C$7,3)=AJ1265,"Unloading",IF(ROUND(N(AB1265)/Assumptions!$C$8,3)=AJ1265,"Unload-to-QC Wait",IF(ROUND(N(AC1265)/Assumptions!$C$9,3)=AJ1265,"QC",IF(ROUND(N(AD1265)/Assumptions!$C$10,3)=AJ1265,"QC-to-GRN Wait",IF(ROUND(N(AE1265)/Assumptions!$C$11,3)=AJ1265,"GRN Processing",IF(ROUND(N(AF1265)/Assumptions!$C$12,3)=AJ1265,"GRN-to-Putaway Wait",IF(ROUND(N(AG1265)/Assumptions!$C$13,3)=AJ1265,"Putaway","Within SLA")))))))))))</f>
        <v>QC-to-GRN Wait</v>
      </c>
    </row>
    <row r="1266" customFormat="false" ht="15" hidden="false" customHeight="false" outlineLevel="0" collapsed="false">
      <c r="A1266" s="0" t="s">
        <v>3807</v>
      </c>
      <c r="B1266" s="0" t="s">
        <v>3808</v>
      </c>
      <c r="C1266" s="0" t="s">
        <v>153</v>
      </c>
      <c r="D1266" s="0" t="s">
        <v>119</v>
      </c>
      <c r="E1266" s="0" t="s">
        <v>3809</v>
      </c>
      <c r="F1266" s="0" t="s">
        <v>155</v>
      </c>
      <c r="G1266" s="0" t="s">
        <v>122</v>
      </c>
      <c r="H1266" s="17" t="n">
        <v>46234.2729166667</v>
      </c>
      <c r="I1266" s="17" t="n">
        <v>46234.2958333333</v>
      </c>
      <c r="J1266" s="17" t="n">
        <v>46234.3006944444</v>
      </c>
      <c r="K1266" s="17" t="n">
        <v>46234.3590277778</v>
      </c>
      <c r="L1266" s="17" t="n">
        <v>46234.3673611111</v>
      </c>
      <c r="M1266" s="17" t="n">
        <v>46234.3888888889</v>
      </c>
      <c r="N1266" s="17" t="n">
        <v>46234.4006944444</v>
      </c>
      <c r="O1266" s="17" t="n">
        <v>46234.4152777778</v>
      </c>
      <c r="P1266" s="17" t="n">
        <v>46234.4236111111</v>
      </c>
      <c r="Q1266" s="17" t="n">
        <v>46234.4451388889</v>
      </c>
      <c r="R1266" s="0" t="n">
        <v>174</v>
      </c>
      <c r="S1266" s="0" t="n">
        <v>0</v>
      </c>
      <c r="T1266" s="0" t="n">
        <v>0</v>
      </c>
      <c r="U1266" s="18" t="s">
        <v>130</v>
      </c>
      <c r="V1266" s="18" t="s">
        <v>144</v>
      </c>
      <c r="W1266" s="0" t="str">
        <f aca="false">IF(AND(X1266&gt;=6,X1266&lt;14),"A",IF(AND(X1266&gt;=14,X1266&lt;22),"B","C"))</f>
        <v>A</v>
      </c>
      <c r="X1266" s="18" t="n">
        <f aca="false">HOUR(H1266)</f>
        <v>6</v>
      </c>
      <c r="Y1266" s="18" t="n">
        <f aca="false">ROUND((I1266-H1266)*1440,0)</f>
        <v>33</v>
      </c>
      <c r="Z1266" s="18" t="n">
        <f aca="false">ROUND((J1266-I1266)*1440,0)</f>
        <v>7</v>
      </c>
      <c r="AA1266" s="18" t="n">
        <f aca="false">ROUND((K1266-J1266)*1440,0)</f>
        <v>84</v>
      </c>
      <c r="AB1266" s="18" t="n">
        <f aca="false">ROUND((L1266-K1266)*1440,0)</f>
        <v>12</v>
      </c>
      <c r="AC1266" s="18" t="n">
        <f aca="false">ROUND((M1266-L1266)*1440,0)</f>
        <v>31</v>
      </c>
      <c r="AD1266" s="18" t="n">
        <f aca="false">IF(N1266="","",ROUND((N1266-M1266)*1440,0))</f>
        <v>17</v>
      </c>
      <c r="AE1266" s="18" t="n">
        <f aca="false">IF(O1266="","",ROUND((O1266-N1266)*1440,0))</f>
        <v>21</v>
      </c>
      <c r="AF1266" s="18" t="n">
        <f aca="false">IF(P1266="","",ROUND((P1266-O1266)*1440,0))</f>
        <v>12</v>
      </c>
      <c r="AG1266" s="18" t="n">
        <f aca="false">IF(Q1266="","",ROUND((Q1266-P1266)*1440,0))</f>
        <v>31</v>
      </c>
      <c r="AH1266" s="18" t="n">
        <f aca="false">IF(Q1266="","",ROUND((Q1266-H1266)*1440,0))</f>
        <v>248</v>
      </c>
      <c r="AI1266" s="19" t="n">
        <f aca="false">ROUND(IF(O1266="",Assumptions!$B$25-K1266,O1266-K1266)*24,1)</f>
        <v>1.4</v>
      </c>
      <c r="AJ1266" s="20" t="n">
        <f aca="false">ROUND(MAX(N(Y1266)/Assumptions!$C$5, N(Z1266)/Assumptions!$C$6, N(AA1266)/Assumptions!$C$7, N(AB1266)/Assumptions!$C$8, N(AC1266)/Assumptions!$C$9, N(AD1266)/Assumptions!$C$10, N(AE1266)/Assumptions!$C$11, N(AF1266)/Assumptions!$C$12, N(AG1266)/Assumptions!$C$13),3)</f>
        <v>1.4</v>
      </c>
      <c r="AK1266" s="0" t="str">
        <f aca="false">IF(OR(U1266="Pending",U1266="On Hold"),"Open GRN (awaiting)",IF(AJ1266&lt;=1,"Within SLA",IF(ROUND(N(Y1266)/Assumptions!$C$5,3)=AJ1266,"Gate Wait",IF(ROUND(N(Z1266)/Assumptions!$C$6,3)=AJ1266,"Dock Wait",IF(ROUND(N(AA1266)/Assumptions!$C$7,3)=AJ1266,"Unloading",IF(ROUND(N(AB1266)/Assumptions!$C$8,3)=AJ1266,"Unload-to-QC Wait",IF(ROUND(N(AC1266)/Assumptions!$C$9,3)=AJ1266,"QC",IF(ROUND(N(AD1266)/Assumptions!$C$10,3)=AJ1266,"QC-to-GRN Wait",IF(ROUND(N(AE1266)/Assumptions!$C$11,3)=AJ1266,"GRN Processing",IF(ROUND(N(AF1266)/Assumptions!$C$12,3)=AJ1266,"GRN-to-Putaway Wait",IF(ROUND(N(AG1266)/Assumptions!$C$13,3)=AJ1266,"Putaway","Within SLA")))))))))))</f>
        <v>Unloading</v>
      </c>
    </row>
    <row r="1267" customFormat="false" ht="15" hidden="false" customHeight="false" outlineLevel="0" collapsed="false">
      <c r="A1267" s="0" t="s">
        <v>3810</v>
      </c>
      <c r="B1267" s="0" t="s">
        <v>3811</v>
      </c>
      <c r="C1267" s="0" t="s">
        <v>126</v>
      </c>
      <c r="D1267" s="0" t="s">
        <v>135</v>
      </c>
      <c r="E1267" s="0" t="s">
        <v>3812</v>
      </c>
      <c r="F1267" s="0" t="s">
        <v>128</v>
      </c>
      <c r="G1267" s="0" t="s">
        <v>178</v>
      </c>
      <c r="H1267" s="17" t="n">
        <v>46234.2777777778</v>
      </c>
      <c r="I1267" s="17" t="n">
        <v>46234.2854166667</v>
      </c>
      <c r="J1267" s="17" t="n">
        <v>46234.3</v>
      </c>
      <c r="K1267" s="17" t="n">
        <v>46234.3201388889</v>
      </c>
      <c r="L1267" s="17" t="n">
        <v>46234.325</v>
      </c>
      <c r="M1267" s="17" t="n">
        <v>46234.3354166667</v>
      </c>
      <c r="N1267" s="17" t="n">
        <v>46234.3479166667</v>
      </c>
      <c r="O1267" s="17" t="n">
        <v>46234.4388888889</v>
      </c>
      <c r="P1267" s="17" t="n">
        <v>46234.4631944444</v>
      </c>
      <c r="Q1267" s="17" t="n">
        <v>46234.4805555556</v>
      </c>
      <c r="R1267" s="0" t="n">
        <v>632</v>
      </c>
      <c r="S1267" s="0" t="n">
        <v>0</v>
      </c>
      <c r="T1267" s="0" t="n">
        <v>0</v>
      </c>
      <c r="U1267" s="18" t="s">
        <v>130</v>
      </c>
      <c r="V1267" s="18" t="s">
        <v>144</v>
      </c>
      <c r="W1267" s="0" t="str">
        <f aca="false">IF(AND(X1267&gt;=6,X1267&lt;14),"A",IF(AND(X1267&gt;=14,X1267&lt;22),"B","C"))</f>
        <v>A</v>
      </c>
      <c r="X1267" s="18" t="n">
        <f aca="false">HOUR(H1267)</f>
        <v>6</v>
      </c>
      <c r="Y1267" s="18" t="n">
        <f aca="false">ROUND((I1267-H1267)*1440,0)</f>
        <v>11</v>
      </c>
      <c r="Z1267" s="18" t="n">
        <f aca="false">ROUND((J1267-I1267)*1440,0)</f>
        <v>21</v>
      </c>
      <c r="AA1267" s="18" t="n">
        <f aca="false">ROUND((K1267-J1267)*1440,0)</f>
        <v>29</v>
      </c>
      <c r="AB1267" s="18" t="n">
        <f aca="false">ROUND((L1267-K1267)*1440,0)</f>
        <v>7</v>
      </c>
      <c r="AC1267" s="18" t="n">
        <f aca="false">ROUND((M1267-L1267)*1440,0)</f>
        <v>15</v>
      </c>
      <c r="AD1267" s="18" t="n">
        <f aca="false">IF(N1267="","",ROUND((N1267-M1267)*1440,0))</f>
        <v>18</v>
      </c>
      <c r="AE1267" s="18" t="n">
        <f aca="false">IF(O1267="","",ROUND((O1267-N1267)*1440,0))</f>
        <v>131</v>
      </c>
      <c r="AF1267" s="18" t="n">
        <f aca="false">IF(P1267="","",ROUND((P1267-O1267)*1440,0))</f>
        <v>35</v>
      </c>
      <c r="AG1267" s="18" t="n">
        <f aca="false">IF(Q1267="","",ROUND((Q1267-P1267)*1440,0))</f>
        <v>25</v>
      </c>
      <c r="AH1267" s="18" t="n">
        <f aca="false">IF(Q1267="","",ROUND((Q1267-H1267)*1440,0))</f>
        <v>292</v>
      </c>
      <c r="AI1267" s="19" t="n">
        <f aca="false">ROUND(IF(O1267="",Assumptions!$B$25-K1267,O1267-K1267)*24,1)</f>
        <v>2.9</v>
      </c>
      <c r="AJ1267" s="20" t="n">
        <f aca="false">ROUND(MAX(N(Y1267)/Assumptions!$C$5, N(Z1267)/Assumptions!$C$6, N(AA1267)/Assumptions!$C$7, N(AB1267)/Assumptions!$C$8, N(AC1267)/Assumptions!$C$9, N(AD1267)/Assumptions!$C$10, N(AE1267)/Assumptions!$C$11, N(AF1267)/Assumptions!$C$12, N(AG1267)/Assumptions!$C$13),3)</f>
        <v>2.911</v>
      </c>
      <c r="AK1267" s="0" t="str">
        <f aca="false">IF(OR(U1267="Pending",U1267="On Hold"),"Open GRN (awaiting)",IF(AJ1267&lt;=1,"Within SLA",IF(ROUND(N(Y1267)/Assumptions!$C$5,3)=AJ1267,"Gate Wait",IF(ROUND(N(Z1267)/Assumptions!$C$6,3)=AJ1267,"Dock Wait",IF(ROUND(N(AA1267)/Assumptions!$C$7,3)=AJ1267,"Unloading",IF(ROUND(N(AB1267)/Assumptions!$C$8,3)=AJ1267,"Unload-to-QC Wait",IF(ROUND(N(AC1267)/Assumptions!$C$9,3)=AJ1267,"QC",IF(ROUND(N(AD1267)/Assumptions!$C$10,3)=AJ1267,"QC-to-GRN Wait",IF(ROUND(N(AE1267)/Assumptions!$C$11,3)=AJ1267,"GRN Processing",IF(ROUND(N(AF1267)/Assumptions!$C$12,3)=AJ1267,"GRN-to-Putaway Wait",IF(ROUND(N(AG1267)/Assumptions!$C$13,3)=AJ1267,"Putaway","Within SLA")))))))))))</f>
        <v>GRN Processing</v>
      </c>
    </row>
    <row r="1268" customFormat="false" ht="15" hidden="false" customHeight="false" outlineLevel="0" collapsed="false">
      <c r="A1268" s="0" t="s">
        <v>3813</v>
      </c>
      <c r="B1268" s="0" t="s">
        <v>3814</v>
      </c>
      <c r="C1268" s="0" t="s">
        <v>175</v>
      </c>
      <c r="D1268" s="0" t="s">
        <v>135</v>
      </c>
      <c r="E1268" s="0" t="s">
        <v>3815</v>
      </c>
      <c r="F1268" s="0" t="s">
        <v>177</v>
      </c>
      <c r="G1268" s="0" t="s">
        <v>138</v>
      </c>
      <c r="H1268" s="17" t="n">
        <v>46234.2791666667</v>
      </c>
      <c r="I1268" s="17" t="n">
        <v>46234.3083333333</v>
      </c>
      <c r="J1268" s="17" t="n">
        <v>46234.3215277778</v>
      </c>
      <c r="K1268" s="17" t="n">
        <v>46234.3423611111</v>
      </c>
      <c r="L1268" s="17" t="n">
        <v>46234.3555555556</v>
      </c>
      <c r="M1268" s="17" t="n">
        <v>46234.3597222222</v>
      </c>
      <c r="N1268" s="17" t="n">
        <v>46234.3916666667</v>
      </c>
      <c r="O1268" s="17" t="n">
        <v>46234.4638888889</v>
      </c>
      <c r="P1268" s="17" t="n">
        <v>46234.4708333333</v>
      </c>
      <c r="Q1268" s="17" t="n">
        <v>46234.4909722222</v>
      </c>
      <c r="R1268" s="0" t="n">
        <v>960</v>
      </c>
      <c r="S1268" s="0" t="n">
        <v>0</v>
      </c>
      <c r="T1268" s="0" t="n">
        <v>0</v>
      </c>
      <c r="U1268" s="18" t="s">
        <v>130</v>
      </c>
      <c r="V1268" s="18" t="s">
        <v>156</v>
      </c>
      <c r="W1268" s="0" t="str">
        <f aca="false">IF(AND(X1268&gt;=6,X1268&lt;14),"A",IF(AND(X1268&gt;=14,X1268&lt;22),"B","C"))</f>
        <v>A</v>
      </c>
      <c r="X1268" s="18" t="n">
        <f aca="false">HOUR(H1268)</f>
        <v>6</v>
      </c>
      <c r="Y1268" s="18" t="n">
        <f aca="false">ROUND((I1268-H1268)*1440,0)</f>
        <v>42</v>
      </c>
      <c r="Z1268" s="18" t="n">
        <f aca="false">ROUND((J1268-I1268)*1440,0)</f>
        <v>19</v>
      </c>
      <c r="AA1268" s="18" t="n">
        <f aca="false">ROUND((K1268-J1268)*1440,0)</f>
        <v>30</v>
      </c>
      <c r="AB1268" s="18" t="n">
        <f aca="false">ROUND((L1268-K1268)*1440,0)</f>
        <v>19</v>
      </c>
      <c r="AC1268" s="18" t="n">
        <f aca="false">ROUND((M1268-L1268)*1440,0)</f>
        <v>6</v>
      </c>
      <c r="AD1268" s="18" t="n">
        <f aca="false">IF(N1268="","",ROUND((N1268-M1268)*1440,0))</f>
        <v>46</v>
      </c>
      <c r="AE1268" s="18" t="n">
        <f aca="false">IF(O1268="","",ROUND((O1268-N1268)*1440,0))</f>
        <v>104</v>
      </c>
      <c r="AF1268" s="18" t="n">
        <f aca="false">IF(P1268="","",ROUND((P1268-O1268)*1440,0))</f>
        <v>10</v>
      </c>
      <c r="AG1268" s="18" t="n">
        <f aca="false">IF(Q1268="","",ROUND((Q1268-P1268)*1440,0))</f>
        <v>29</v>
      </c>
      <c r="AH1268" s="18" t="n">
        <f aca="false">IF(Q1268="","",ROUND((Q1268-H1268)*1440,0))</f>
        <v>305</v>
      </c>
      <c r="AI1268" s="19" t="n">
        <f aca="false">ROUND(IF(O1268="",Assumptions!$B$25-K1268,O1268-K1268)*24,1)</f>
        <v>2.9</v>
      </c>
      <c r="AJ1268" s="20" t="n">
        <f aca="false">ROUND(MAX(N(Y1268)/Assumptions!$C$5, N(Z1268)/Assumptions!$C$6, N(AA1268)/Assumptions!$C$7, N(AB1268)/Assumptions!$C$8, N(AC1268)/Assumptions!$C$9, N(AD1268)/Assumptions!$C$10, N(AE1268)/Assumptions!$C$11, N(AF1268)/Assumptions!$C$12, N(AG1268)/Assumptions!$C$13),3)</f>
        <v>2.311</v>
      </c>
      <c r="AK1268" s="0" t="str">
        <f aca="false">IF(OR(U1268="Pending",U1268="On Hold"),"Open GRN (awaiting)",IF(AJ1268&lt;=1,"Within SLA",IF(ROUND(N(Y1268)/Assumptions!$C$5,3)=AJ1268,"Gate Wait",IF(ROUND(N(Z1268)/Assumptions!$C$6,3)=AJ1268,"Dock Wait",IF(ROUND(N(AA1268)/Assumptions!$C$7,3)=AJ1268,"Unloading",IF(ROUND(N(AB1268)/Assumptions!$C$8,3)=AJ1268,"Unload-to-QC Wait",IF(ROUND(N(AC1268)/Assumptions!$C$9,3)=AJ1268,"QC",IF(ROUND(N(AD1268)/Assumptions!$C$10,3)=AJ1268,"QC-to-GRN Wait",IF(ROUND(N(AE1268)/Assumptions!$C$11,3)=AJ1268,"GRN Processing",IF(ROUND(N(AF1268)/Assumptions!$C$12,3)=AJ1268,"GRN-to-Putaway Wait",IF(ROUND(N(AG1268)/Assumptions!$C$13,3)=AJ1268,"Putaway","Within SLA")))))))))))</f>
        <v>GRN Processing</v>
      </c>
    </row>
    <row r="1269" customFormat="false" ht="15" hidden="false" customHeight="false" outlineLevel="0" collapsed="false">
      <c r="A1269" s="0" t="s">
        <v>3816</v>
      </c>
      <c r="B1269" s="0" t="s">
        <v>3817</v>
      </c>
      <c r="C1269" s="0" t="s">
        <v>118</v>
      </c>
      <c r="D1269" s="0" t="s">
        <v>147</v>
      </c>
      <c r="E1269" s="0" t="s">
        <v>3818</v>
      </c>
      <c r="F1269" s="0" t="s">
        <v>121</v>
      </c>
      <c r="G1269" s="0" t="s">
        <v>150</v>
      </c>
      <c r="H1269" s="17" t="n">
        <v>46234.2881944445</v>
      </c>
      <c r="I1269" s="17" t="n">
        <v>46234.29375</v>
      </c>
      <c r="J1269" s="17" t="n">
        <v>46234.2993055556</v>
      </c>
      <c r="K1269" s="17" t="n">
        <v>46234.35625</v>
      </c>
      <c r="L1269" s="17" t="n">
        <v>46234.3631944444</v>
      </c>
      <c r="M1269" s="17" t="n">
        <v>46234.3986111111</v>
      </c>
      <c r="N1269" s="17" t="n">
        <v>46234.5763888889</v>
      </c>
      <c r="O1269" s="17" t="n">
        <v>46234.5895833333</v>
      </c>
      <c r="P1269" s="17" t="n">
        <v>46234.5958333333</v>
      </c>
      <c r="Q1269" s="17" t="n">
        <v>46234.6104166667</v>
      </c>
      <c r="R1269" s="0" t="n">
        <v>2029</v>
      </c>
      <c r="S1269" s="0" t="n">
        <v>0</v>
      </c>
      <c r="T1269" s="0" t="n">
        <v>0</v>
      </c>
      <c r="U1269" s="18" t="s">
        <v>130</v>
      </c>
      <c r="V1269" s="18" t="s">
        <v>144</v>
      </c>
      <c r="W1269" s="0" t="str">
        <f aca="false">IF(AND(X1269&gt;=6,X1269&lt;14),"A",IF(AND(X1269&gt;=14,X1269&lt;22),"B","C"))</f>
        <v>A</v>
      </c>
      <c r="X1269" s="18" t="n">
        <f aca="false">HOUR(H1269)</f>
        <v>6</v>
      </c>
      <c r="Y1269" s="18" t="n">
        <f aca="false">ROUND((I1269-H1269)*1440,0)</f>
        <v>8</v>
      </c>
      <c r="Z1269" s="18" t="n">
        <f aca="false">ROUND((J1269-I1269)*1440,0)</f>
        <v>8</v>
      </c>
      <c r="AA1269" s="18" t="n">
        <f aca="false">ROUND((K1269-J1269)*1440,0)</f>
        <v>82</v>
      </c>
      <c r="AB1269" s="18" t="n">
        <f aca="false">ROUND((L1269-K1269)*1440,0)</f>
        <v>10</v>
      </c>
      <c r="AC1269" s="18" t="n">
        <f aca="false">ROUND((M1269-L1269)*1440,0)</f>
        <v>51</v>
      </c>
      <c r="AD1269" s="18" t="n">
        <f aca="false">IF(N1269="","",ROUND((N1269-M1269)*1440,0))</f>
        <v>256</v>
      </c>
      <c r="AE1269" s="18" t="n">
        <f aca="false">IF(O1269="","",ROUND((O1269-N1269)*1440,0))</f>
        <v>19</v>
      </c>
      <c r="AF1269" s="18" t="n">
        <f aca="false">IF(P1269="","",ROUND((P1269-O1269)*1440,0))</f>
        <v>9</v>
      </c>
      <c r="AG1269" s="18" t="n">
        <f aca="false">IF(Q1269="","",ROUND((Q1269-P1269)*1440,0))</f>
        <v>21</v>
      </c>
      <c r="AH1269" s="18" t="n">
        <f aca="false">IF(Q1269="","",ROUND((Q1269-H1269)*1440,0))</f>
        <v>464</v>
      </c>
      <c r="AI1269" s="19" t="n">
        <f aca="false">ROUND(IF(O1269="",Assumptions!$B$25-K1269,O1269-K1269)*24,1)</f>
        <v>5.6</v>
      </c>
      <c r="AJ1269" s="20" t="n">
        <f aca="false">ROUND(MAX(N(Y1269)/Assumptions!$C$5, N(Z1269)/Assumptions!$C$6, N(AA1269)/Assumptions!$C$7, N(AB1269)/Assumptions!$C$8, N(AC1269)/Assumptions!$C$9, N(AD1269)/Assumptions!$C$10, N(AE1269)/Assumptions!$C$11, N(AF1269)/Assumptions!$C$12, N(AG1269)/Assumptions!$C$13),3)</f>
        <v>8.533</v>
      </c>
      <c r="AK1269" s="0" t="str">
        <f aca="false">IF(OR(U1269="Pending",U1269="On Hold"),"Open GRN (awaiting)",IF(AJ1269&lt;=1,"Within SLA",IF(ROUND(N(Y1269)/Assumptions!$C$5,3)=AJ1269,"Gate Wait",IF(ROUND(N(Z1269)/Assumptions!$C$6,3)=AJ1269,"Dock Wait",IF(ROUND(N(AA1269)/Assumptions!$C$7,3)=AJ1269,"Unloading",IF(ROUND(N(AB1269)/Assumptions!$C$8,3)=AJ1269,"Unload-to-QC Wait",IF(ROUND(N(AC1269)/Assumptions!$C$9,3)=AJ1269,"QC",IF(ROUND(N(AD1269)/Assumptions!$C$10,3)=AJ1269,"QC-to-GRN Wait",IF(ROUND(N(AE1269)/Assumptions!$C$11,3)=AJ1269,"GRN Processing",IF(ROUND(N(AF1269)/Assumptions!$C$12,3)=AJ1269,"GRN-to-Putaway Wait",IF(ROUND(N(AG1269)/Assumptions!$C$13,3)=AJ1269,"Putaway","Within SLA")))))))))))</f>
        <v>QC-to-GRN Wait</v>
      </c>
    </row>
    <row r="1270" customFormat="false" ht="15" hidden="false" customHeight="false" outlineLevel="0" collapsed="false">
      <c r="A1270" s="0" t="s">
        <v>3819</v>
      </c>
      <c r="B1270" s="0" t="s">
        <v>3820</v>
      </c>
      <c r="C1270" s="0" t="s">
        <v>184</v>
      </c>
      <c r="D1270" s="0" t="s">
        <v>147</v>
      </c>
      <c r="E1270" s="0" t="s">
        <v>3821</v>
      </c>
      <c r="F1270" s="0" t="s">
        <v>121</v>
      </c>
      <c r="G1270" s="0" t="s">
        <v>167</v>
      </c>
      <c r="H1270" s="17" t="n">
        <v>46234.3402777778</v>
      </c>
      <c r="I1270" s="17" t="n">
        <v>46234.4638888889</v>
      </c>
      <c r="J1270" s="17" t="n">
        <v>46234.4701388889</v>
      </c>
      <c r="K1270" s="17" t="n">
        <v>46234.4909722222</v>
      </c>
      <c r="L1270" s="17" t="n">
        <v>46234.4979166667</v>
      </c>
      <c r="M1270" s="17" t="n">
        <v>46234.5159722222</v>
      </c>
      <c r="N1270" s="17" t="n">
        <v>46234.5805555556</v>
      </c>
      <c r="O1270" s="17" t="n">
        <v>46234.6354166667</v>
      </c>
      <c r="P1270" s="17" t="n">
        <v>46234.6416666667</v>
      </c>
      <c r="Q1270" s="17" t="n">
        <v>46234.6583333333</v>
      </c>
      <c r="R1270" s="0" t="n">
        <v>540</v>
      </c>
      <c r="S1270" s="0" t="n">
        <v>0</v>
      </c>
      <c r="T1270" s="0" t="n">
        <v>21</v>
      </c>
      <c r="U1270" s="18" t="s">
        <v>123</v>
      </c>
      <c r="V1270" s="18" t="s">
        <v>139</v>
      </c>
      <c r="W1270" s="0" t="str">
        <f aca="false">IF(AND(X1270&gt;=6,X1270&lt;14),"A",IF(AND(X1270&gt;=14,X1270&lt;22),"B","C"))</f>
        <v>A</v>
      </c>
      <c r="X1270" s="18" t="n">
        <f aca="false">HOUR(H1270)</f>
        <v>8</v>
      </c>
      <c r="Y1270" s="18" t="n">
        <f aca="false">ROUND((I1270-H1270)*1440,0)</f>
        <v>178</v>
      </c>
      <c r="Z1270" s="18" t="n">
        <f aca="false">ROUND((J1270-I1270)*1440,0)</f>
        <v>9</v>
      </c>
      <c r="AA1270" s="18" t="n">
        <f aca="false">ROUND((K1270-J1270)*1440,0)</f>
        <v>30</v>
      </c>
      <c r="AB1270" s="18" t="n">
        <f aca="false">ROUND((L1270-K1270)*1440,0)</f>
        <v>10</v>
      </c>
      <c r="AC1270" s="18" t="n">
        <f aca="false">ROUND((M1270-L1270)*1440,0)</f>
        <v>26</v>
      </c>
      <c r="AD1270" s="18" t="n">
        <f aca="false">IF(N1270="","",ROUND((N1270-M1270)*1440,0))</f>
        <v>93</v>
      </c>
      <c r="AE1270" s="18" t="n">
        <f aca="false">IF(O1270="","",ROUND((O1270-N1270)*1440,0))</f>
        <v>79</v>
      </c>
      <c r="AF1270" s="18" t="n">
        <f aca="false">IF(P1270="","",ROUND((P1270-O1270)*1440,0))</f>
        <v>9</v>
      </c>
      <c r="AG1270" s="18" t="n">
        <f aca="false">IF(Q1270="","",ROUND((Q1270-P1270)*1440,0))</f>
        <v>24</v>
      </c>
      <c r="AH1270" s="18" t="n">
        <f aca="false">IF(Q1270="","",ROUND((Q1270-H1270)*1440,0))</f>
        <v>458</v>
      </c>
      <c r="AI1270" s="19" t="n">
        <f aca="false">ROUND(IF(O1270="",Assumptions!$B$25-K1270,O1270-K1270)*24,1)</f>
        <v>3.5</v>
      </c>
      <c r="AJ1270" s="20" t="n">
        <f aca="false">ROUND(MAX(N(Y1270)/Assumptions!$C$5, N(Z1270)/Assumptions!$C$6, N(AA1270)/Assumptions!$C$7, N(AB1270)/Assumptions!$C$8, N(AC1270)/Assumptions!$C$9, N(AD1270)/Assumptions!$C$10, N(AE1270)/Assumptions!$C$11, N(AF1270)/Assumptions!$C$12, N(AG1270)/Assumptions!$C$13),3)</f>
        <v>5.933</v>
      </c>
      <c r="AK1270" s="0" t="str">
        <f aca="false">IF(OR(U1270="Pending",U1270="On Hold"),"Open GRN (awaiting)",IF(AJ1270&lt;=1,"Within SLA",IF(ROUND(N(Y1270)/Assumptions!$C$5,3)=AJ1270,"Gate Wait",IF(ROUND(N(Z1270)/Assumptions!$C$6,3)=AJ1270,"Dock Wait",IF(ROUND(N(AA1270)/Assumptions!$C$7,3)=AJ1270,"Unloading",IF(ROUND(N(AB1270)/Assumptions!$C$8,3)=AJ1270,"Unload-to-QC Wait",IF(ROUND(N(AC1270)/Assumptions!$C$9,3)=AJ1270,"QC",IF(ROUND(N(AD1270)/Assumptions!$C$10,3)=AJ1270,"QC-to-GRN Wait",IF(ROUND(N(AE1270)/Assumptions!$C$11,3)=AJ1270,"GRN Processing",IF(ROUND(N(AF1270)/Assumptions!$C$12,3)=AJ1270,"GRN-to-Putaway Wait",IF(ROUND(N(AG1270)/Assumptions!$C$13,3)=AJ1270,"Putaway","Within SLA")))))))))))</f>
        <v>Gate Wait</v>
      </c>
    </row>
    <row r="1271" customFormat="false" ht="15" hidden="false" customHeight="false" outlineLevel="0" collapsed="false">
      <c r="A1271" s="0" t="s">
        <v>3822</v>
      </c>
      <c r="B1271" s="0" t="s">
        <v>3823</v>
      </c>
      <c r="C1271" s="0" t="s">
        <v>153</v>
      </c>
      <c r="D1271" s="0" t="s">
        <v>119</v>
      </c>
      <c r="E1271" s="0" t="s">
        <v>3824</v>
      </c>
      <c r="F1271" s="0" t="s">
        <v>155</v>
      </c>
      <c r="G1271" s="0" t="s">
        <v>129</v>
      </c>
      <c r="H1271" s="17" t="n">
        <v>46234.34375</v>
      </c>
      <c r="I1271" s="17" t="n">
        <v>46234.3513888889</v>
      </c>
      <c r="J1271" s="17" t="n">
        <v>46234.3576388889</v>
      </c>
      <c r="K1271" s="17" t="n">
        <v>46234.3854166667</v>
      </c>
      <c r="L1271" s="17" t="n">
        <v>46234.3930555556</v>
      </c>
      <c r="M1271" s="17" t="n">
        <v>46234.4180555556</v>
      </c>
      <c r="N1271" s="17" t="n">
        <v>46234.4333333333</v>
      </c>
      <c r="O1271" s="17" t="n">
        <v>46234.4833333333</v>
      </c>
      <c r="P1271" s="17" t="n">
        <v>46234.5048611111</v>
      </c>
      <c r="Q1271" s="17" t="n">
        <v>46234.54375</v>
      </c>
      <c r="R1271" s="0" t="n">
        <v>570</v>
      </c>
      <c r="S1271" s="0" t="n">
        <v>0</v>
      </c>
      <c r="T1271" s="0" t="n">
        <v>9</v>
      </c>
      <c r="U1271" s="18" t="s">
        <v>123</v>
      </c>
      <c r="V1271" s="18" t="s">
        <v>156</v>
      </c>
      <c r="W1271" s="0" t="str">
        <f aca="false">IF(AND(X1271&gt;=6,X1271&lt;14),"A",IF(AND(X1271&gt;=14,X1271&lt;22),"B","C"))</f>
        <v>A</v>
      </c>
      <c r="X1271" s="18" t="n">
        <f aca="false">HOUR(H1271)</f>
        <v>8</v>
      </c>
      <c r="Y1271" s="18" t="n">
        <f aca="false">ROUND((I1271-H1271)*1440,0)</f>
        <v>11</v>
      </c>
      <c r="Z1271" s="18" t="n">
        <f aca="false">ROUND((J1271-I1271)*1440,0)</f>
        <v>9</v>
      </c>
      <c r="AA1271" s="18" t="n">
        <f aca="false">ROUND((K1271-J1271)*1440,0)</f>
        <v>40</v>
      </c>
      <c r="AB1271" s="18" t="n">
        <f aca="false">ROUND((L1271-K1271)*1440,0)</f>
        <v>11</v>
      </c>
      <c r="AC1271" s="18" t="n">
        <f aca="false">ROUND((M1271-L1271)*1440,0)</f>
        <v>36</v>
      </c>
      <c r="AD1271" s="18" t="n">
        <f aca="false">IF(N1271="","",ROUND((N1271-M1271)*1440,0))</f>
        <v>22</v>
      </c>
      <c r="AE1271" s="18" t="n">
        <f aca="false">IF(O1271="","",ROUND((O1271-N1271)*1440,0))</f>
        <v>72</v>
      </c>
      <c r="AF1271" s="18" t="n">
        <f aca="false">IF(P1271="","",ROUND((P1271-O1271)*1440,0))</f>
        <v>31</v>
      </c>
      <c r="AG1271" s="18" t="n">
        <f aca="false">IF(Q1271="","",ROUND((Q1271-P1271)*1440,0))</f>
        <v>56</v>
      </c>
      <c r="AH1271" s="18" t="n">
        <f aca="false">IF(Q1271="","",ROUND((Q1271-H1271)*1440,0))</f>
        <v>288</v>
      </c>
      <c r="AI1271" s="19" t="n">
        <f aca="false">ROUND(IF(O1271="",Assumptions!$B$25-K1271,O1271-K1271)*24,1)</f>
        <v>2.4</v>
      </c>
      <c r="AJ1271" s="20" t="n">
        <f aca="false">ROUND(MAX(N(Y1271)/Assumptions!$C$5, N(Z1271)/Assumptions!$C$6, N(AA1271)/Assumptions!$C$7, N(AB1271)/Assumptions!$C$8, N(AC1271)/Assumptions!$C$9, N(AD1271)/Assumptions!$C$10, N(AE1271)/Assumptions!$C$11, N(AF1271)/Assumptions!$C$12, N(AG1271)/Assumptions!$C$13),3)</f>
        <v>1.6</v>
      </c>
      <c r="AK1271" s="0" t="str">
        <f aca="false">IF(OR(U1271="Pending",U1271="On Hold"),"Open GRN (awaiting)",IF(AJ1271&lt;=1,"Within SLA",IF(ROUND(N(Y1271)/Assumptions!$C$5,3)=AJ1271,"Gate Wait",IF(ROUND(N(Z1271)/Assumptions!$C$6,3)=AJ1271,"Dock Wait",IF(ROUND(N(AA1271)/Assumptions!$C$7,3)=AJ1271,"Unloading",IF(ROUND(N(AB1271)/Assumptions!$C$8,3)=AJ1271,"Unload-to-QC Wait",IF(ROUND(N(AC1271)/Assumptions!$C$9,3)=AJ1271,"QC",IF(ROUND(N(AD1271)/Assumptions!$C$10,3)=AJ1271,"QC-to-GRN Wait",IF(ROUND(N(AE1271)/Assumptions!$C$11,3)=AJ1271,"GRN Processing",IF(ROUND(N(AF1271)/Assumptions!$C$12,3)=AJ1271,"GRN-to-Putaway Wait",IF(ROUND(N(AG1271)/Assumptions!$C$13,3)=AJ1271,"Putaway","Within SLA")))))))))))</f>
        <v>GRN Processing</v>
      </c>
    </row>
    <row r="1272" customFormat="false" ht="15" hidden="false" customHeight="false" outlineLevel="0" collapsed="false">
      <c r="A1272" s="0" t="s">
        <v>3825</v>
      </c>
      <c r="B1272" s="0" t="s">
        <v>3826</v>
      </c>
      <c r="C1272" s="0" t="s">
        <v>159</v>
      </c>
      <c r="D1272" s="0" t="s">
        <v>135</v>
      </c>
      <c r="E1272" s="0" t="s">
        <v>3827</v>
      </c>
      <c r="F1272" s="0" t="s">
        <v>128</v>
      </c>
      <c r="G1272" s="0" t="s">
        <v>138</v>
      </c>
      <c r="H1272" s="17" t="n">
        <v>46234.3576388889</v>
      </c>
      <c r="I1272" s="17" t="n">
        <v>46234.4020833333</v>
      </c>
      <c r="J1272" s="17" t="n">
        <v>46234.4055555556</v>
      </c>
      <c r="K1272" s="17" t="n">
        <v>46234.4409722222</v>
      </c>
      <c r="L1272" s="17" t="n">
        <v>46234.4444444445</v>
      </c>
      <c r="M1272" s="17" t="n">
        <v>46234.4916666667</v>
      </c>
      <c r="N1272" s="17" t="n">
        <v>46234.5194444444</v>
      </c>
      <c r="O1272" s="17" t="n">
        <v>46234.55625</v>
      </c>
      <c r="P1272" s="17" t="n">
        <v>46234.58125</v>
      </c>
      <c r="Q1272" s="17" t="n">
        <v>46234.6090277778</v>
      </c>
      <c r="R1272" s="0" t="n">
        <v>948</v>
      </c>
      <c r="S1272" s="0" t="n">
        <v>0</v>
      </c>
      <c r="T1272" s="0" t="n">
        <v>0</v>
      </c>
      <c r="U1272" s="18" t="s">
        <v>130</v>
      </c>
      <c r="V1272" s="18" t="s">
        <v>139</v>
      </c>
      <c r="W1272" s="0" t="str">
        <f aca="false">IF(AND(X1272&gt;=6,X1272&lt;14),"A",IF(AND(X1272&gt;=14,X1272&lt;22),"B","C"))</f>
        <v>A</v>
      </c>
      <c r="X1272" s="18" t="n">
        <f aca="false">HOUR(H1272)</f>
        <v>8</v>
      </c>
      <c r="Y1272" s="18" t="n">
        <f aca="false">ROUND((I1272-H1272)*1440,0)</f>
        <v>64</v>
      </c>
      <c r="Z1272" s="18" t="n">
        <f aca="false">ROUND((J1272-I1272)*1440,0)</f>
        <v>5</v>
      </c>
      <c r="AA1272" s="18" t="n">
        <f aca="false">ROUND((K1272-J1272)*1440,0)</f>
        <v>51</v>
      </c>
      <c r="AB1272" s="18" t="n">
        <f aca="false">ROUND((L1272-K1272)*1440,0)</f>
        <v>5</v>
      </c>
      <c r="AC1272" s="18" t="n">
        <f aca="false">ROUND((M1272-L1272)*1440,0)</f>
        <v>68</v>
      </c>
      <c r="AD1272" s="18" t="n">
        <f aca="false">IF(N1272="","",ROUND((N1272-M1272)*1440,0))</f>
        <v>40</v>
      </c>
      <c r="AE1272" s="18" t="n">
        <f aca="false">IF(O1272="","",ROUND((O1272-N1272)*1440,0))</f>
        <v>53</v>
      </c>
      <c r="AF1272" s="18" t="n">
        <f aca="false">IF(P1272="","",ROUND((P1272-O1272)*1440,0))</f>
        <v>36</v>
      </c>
      <c r="AG1272" s="18" t="n">
        <f aca="false">IF(Q1272="","",ROUND((Q1272-P1272)*1440,0))</f>
        <v>40</v>
      </c>
      <c r="AH1272" s="18" t="n">
        <f aca="false">IF(Q1272="","",ROUND((Q1272-H1272)*1440,0))</f>
        <v>362</v>
      </c>
      <c r="AI1272" s="19" t="n">
        <f aca="false">ROUND(IF(O1272="",Assumptions!$B$25-K1272,O1272-K1272)*24,1)</f>
        <v>2.8</v>
      </c>
      <c r="AJ1272" s="20" t="n">
        <f aca="false">ROUND(MAX(N(Y1272)/Assumptions!$C$5, N(Z1272)/Assumptions!$C$6, N(AA1272)/Assumptions!$C$7, N(AB1272)/Assumptions!$C$8, N(AC1272)/Assumptions!$C$9, N(AD1272)/Assumptions!$C$10, N(AE1272)/Assumptions!$C$11, N(AF1272)/Assumptions!$C$12, N(AG1272)/Assumptions!$C$13),3)</f>
        <v>2.133</v>
      </c>
      <c r="AK1272" s="0" t="str">
        <f aca="false">IF(OR(U1272="Pending",U1272="On Hold"),"Open GRN (awaiting)",IF(AJ1272&lt;=1,"Within SLA",IF(ROUND(N(Y1272)/Assumptions!$C$5,3)=AJ1272,"Gate Wait",IF(ROUND(N(Z1272)/Assumptions!$C$6,3)=AJ1272,"Dock Wait",IF(ROUND(N(AA1272)/Assumptions!$C$7,3)=AJ1272,"Unloading",IF(ROUND(N(AB1272)/Assumptions!$C$8,3)=AJ1272,"Unload-to-QC Wait",IF(ROUND(N(AC1272)/Assumptions!$C$9,3)=AJ1272,"QC",IF(ROUND(N(AD1272)/Assumptions!$C$10,3)=AJ1272,"QC-to-GRN Wait",IF(ROUND(N(AE1272)/Assumptions!$C$11,3)=AJ1272,"GRN Processing",IF(ROUND(N(AF1272)/Assumptions!$C$12,3)=AJ1272,"GRN-to-Putaway Wait",IF(ROUND(N(AG1272)/Assumptions!$C$13,3)=AJ1272,"Putaway","Within SLA")))))))))))</f>
        <v>Gate Wait</v>
      </c>
    </row>
    <row r="1273" customFormat="false" ht="15" hidden="false" customHeight="false" outlineLevel="0" collapsed="false">
      <c r="A1273" s="0" t="s">
        <v>3828</v>
      </c>
      <c r="B1273" s="0" t="s">
        <v>3829</v>
      </c>
      <c r="C1273" s="0" t="s">
        <v>134</v>
      </c>
      <c r="D1273" s="0" t="s">
        <v>135</v>
      </c>
      <c r="E1273" s="0" t="s">
        <v>3830</v>
      </c>
      <c r="F1273" s="0" t="s">
        <v>149</v>
      </c>
      <c r="G1273" s="0" t="s">
        <v>178</v>
      </c>
      <c r="H1273" s="17" t="n">
        <v>46234.3777777778</v>
      </c>
      <c r="I1273" s="17" t="n">
        <v>46234.3868055556</v>
      </c>
      <c r="J1273" s="17" t="n">
        <v>46234.3895833333</v>
      </c>
      <c r="K1273" s="17" t="n">
        <v>46234.4013888889</v>
      </c>
      <c r="L1273" s="17" t="n">
        <v>46234.4069444445</v>
      </c>
      <c r="M1273" s="17" t="n">
        <v>46234.4222222222</v>
      </c>
      <c r="N1273" s="17" t="n">
        <v>46234.4506944444</v>
      </c>
      <c r="O1273" s="17" t="n">
        <v>46234.4743055556</v>
      </c>
      <c r="P1273" s="17" t="n">
        <v>46234.4951388889</v>
      </c>
      <c r="Q1273" s="17" t="n">
        <v>46234.5138888889</v>
      </c>
      <c r="R1273" s="0" t="n">
        <v>407</v>
      </c>
      <c r="S1273" s="0" t="n">
        <v>0</v>
      </c>
      <c r="T1273" s="0" t="n">
        <v>0</v>
      </c>
      <c r="U1273" s="18" t="s">
        <v>130</v>
      </c>
      <c r="V1273" s="18" t="s">
        <v>139</v>
      </c>
      <c r="W1273" s="0" t="str">
        <f aca="false">IF(AND(X1273&gt;=6,X1273&lt;14),"A",IF(AND(X1273&gt;=14,X1273&lt;22),"B","C"))</f>
        <v>A</v>
      </c>
      <c r="X1273" s="18" t="n">
        <f aca="false">HOUR(H1273)</f>
        <v>9</v>
      </c>
      <c r="Y1273" s="18" t="n">
        <f aca="false">ROUND((I1273-H1273)*1440,0)</f>
        <v>13</v>
      </c>
      <c r="Z1273" s="18" t="n">
        <f aca="false">ROUND((J1273-I1273)*1440,0)</f>
        <v>4</v>
      </c>
      <c r="AA1273" s="18" t="n">
        <f aca="false">ROUND((K1273-J1273)*1440,0)</f>
        <v>17</v>
      </c>
      <c r="AB1273" s="18" t="n">
        <f aca="false">ROUND((L1273-K1273)*1440,0)</f>
        <v>8</v>
      </c>
      <c r="AC1273" s="18" t="n">
        <f aca="false">ROUND((M1273-L1273)*1440,0)</f>
        <v>22</v>
      </c>
      <c r="AD1273" s="18" t="n">
        <f aca="false">IF(N1273="","",ROUND((N1273-M1273)*1440,0))</f>
        <v>41</v>
      </c>
      <c r="AE1273" s="18" t="n">
        <f aca="false">IF(O1273="","",ROUND((O1273-N1273)*1440,0))</f>
        <v>34</v>
      </c>
      <c r="AF1273" s="18" t="n">
        <f aca="false">IF(P1273="","",ROUND((P1273-O1273)*1440,0))</f>
        <v>30</v>
      </c>
      <c r="AG1273" s="18" t="n">
        <f aca="false">IF(Q1273="","",ROUND((Q1273-P1273)*1440,0))</f>
        <v>27</v>
      </c>
      <c r="AH1273" s="18" t="n">
        <f aca="false">IF(Q1273="","",ROUND((Q1273-H1273)*1440,0))</f>
        <v>196</v>
      </c>
      <c r="AI1273" s="19" t="n">
        <f aca="false">ROUND(IF(O1273="",Assumptions!$B$25-K1273,O1273-K1273)*24,1)</f>
        <v>1.8</v>
      </c>
      <c r="AJ1273" s="20" t="n">
        <f aca="false">ROUND(MAX(N(Y1273)/Assumptions!$C$5, N(Z1273)/Assumptions!$C$6, N(AA1273)/Assumptions!$C$7, N(AB1273)/Assumptions!$C$8, N(AC1273)/Assumptions!$C$9, N(AD1273)/Assumptions!$C$10, N(AE1273)/Assumptions!$C$11, N(AF1273)/Assumptions!$C$12, N(AG1273)/Assumptions!$C$13),3)</f>
        <v>1.5</v>
      </c>
      <c r="AK1273" s="0" t="str">
        <f aca="false">IF(OR(U1273="Pending",U1273="On Hold"),"Open GRN (awaiting)",IF(AJ1273&lt;=1,"Within SLA",IF(ROUND(N(Y1273)/Assumptions!$C$5,3)=AJ1273,"Gate Wait",IF(ROUND(N(Z1273)/Assumptions!$C$6,3)=AJ1273,"Dock Wait",IF(ROUND(N(AA1273)/Assumptions!$C$7,3)=AJ1273,"Unloading",IF(ROUND(N(AB1273)/Assumptions!$C$8,3)=AJ1273,"Unload-to-QC Wait",IF(ROUND(N(AC1273)/Assumptions!$C$9,3)=AJ1273,"QC",IF(ROUND(N(AD1273)/Assumptions!$C$10,3)=AJ1273,"QC-to-GRN Wait",IF(ROUND(N(AE1273)/Assumptions!$C$11,3)=AJ1273,"GRN Processing",IF(ROUND(N(AF1273)/Assumptions!$C$12,3)=AJ1273,"GRN-to-Putaway Wait",IF(ROUND(N(AG1273)/Assumptions!$C$13,3)=AJ1273,"Putaway","Within SLA")))))))))))</f>
        <v>GRN-to-Putaway Wait</v>
      </c>
    </row>
    <row r="1274" customFormat="false" ht="15" hidden="false" customHeight="false" outlineLevel="0" collapsed="false">
      <c r="A1274" s="0" t="s">
        <v>3831</v>
      </c>
      <c r="B1274" s="0" t="s">
        <v>3832</v>
      </c>
      <c r="C1274" s="0" t="s">
        <v>286</v>
      </c>
      <c r="D1274" s="0" t="s">
        <v>119</v>
      </c>
      <c r="E1274" s="0" t="s">
        <v>3833</v>
      </c>
      <c r="F1274" s="0" t="s">
        <v>121</v>
      </c>
      <c r="G1274" s="0" t="s">
        <v>122</v>
      </c>
      <c r="H1274" s="17" t="n">
        <v>46234.38125</v>
      </c>
      <c r="I1274" s="17" t="n">
        <v>46234.3916666667</v>
      </c>
      <c r="J1274" s="17" t="n">
        <v>46234.3972222222</v>
      </c>
      <c r="K1274" s="17" t="n">
        <v>46234.4270833333</v>
      </c>
      <c r="L1274" s="17" t="n">
        <v>46234.4333333333</v>
      </c>
      <c r="M1274" s="17" t="n">
        <v>46234.4673611111</v>
      </c>
      <c r="N1274" s="17" t="n">
        <v>46234.4777777778</v>
      </c>
      <c r="O1274" s="17" t="n">
        <v>46234.4875</v>
      </c>
      <c r="P1274" s="17" t="n">
        <v>46234.5055555556</v>
      </c>
      <c r="Q1274" s="17" t="n">
        <v>46234.5340277778</v>
      </c>
      <c r="R1274" s="0" t="n">
        <v>1231</v>
      </c>
      <c r="S1274" s="0" t="n">
        <v>0</v>
      </c>
      <c r="T1274" s="0" t="n">
        <v>0</v>
      </c>
      <c r="U1274" s="18" t="s">
        <v>130</v>
      </c>
      <c r="V1274" s="18" t="s">
        <v>144</v>
      </c>
      <c r="W1274" s="0" t="str">
        <f aca="false">IF(AND(X1274&gt;=6,X1274&lt;14),"A",IF(AND(X1274&gt;=14,X1274&lt;22),"B","C"))</f>
        <v>A</v>
      </c>
      <c r="X1274" s="18" t="n">
        <f aca="false">HOUR(H1274)</f>
        <v>9</v>
      </c>
      <c r="Y1274" s="18" t="n">
        <f aca="false">ROUND((I1274-H1274)*1440,0)</f>
        <v>15</v>
      </c>
      <c r="Z1274" s="18" t="n">
        <f aca="false">ROUND((J1274-I1274)*1440,0)</f>
        <v>8</v>
      </c>
      <c r="AA1274" s="18" t="n">
        <f aca="false">ROUND((K1274-J1274)*1440,0)</f>
        <v>43</v>
      </c>
      <c r="AB1274" s="18" t="n">
        <f aca="false">ROUND((L1274-K1274)*1440,0)</f>
        <v>9</v>
      </c>
      <c r="AC1274" s="18" t="n">
        <f aca="false">ROUND((M1274-L1274)*1440,0)</f>
        <v>49</v>
      </c>
      <c r="AD1274" s="18" t="n">
        <f aca="false">IF(N1274="","",ROUND((N1274-M1274)*1440,0))</f>
        <v>15</v>
      </c>
      <c r="AE1274" s="18" t="n">
        <f aca="false">IF(O1274="","",ROUND((O1274-N1274)*1440,0))</f>
        <v>14</v>
      </c>
      <c r="AF1274" s="18" t="n">
        <f aca="false">IF(P1274="","",ROUND((P1274-O1274)*1440,0))</f>
        <v>26</v>
      </c>
      <c r="AG1274" s="18" t="n">
        <f aca="false">IF(Q1274="","",ROUND((Q1274-P1274)*1440,0))</f>
        <v>41</v>
      </c>
      <c r="AH1274" s="18" t="n">
        <f aca="false">IF(Q1274="","",ROUND((Q1274-H1274)*1440,0))</f>
        <v>220</v>
      </c>
      <c r="AI1274" s="19" t="n">
        <f aca="false">ROUND(IF(O1274="",Assumptions!$B$25-K1274,O1274-K1274)*24,1)</f>
        <v>1.5</v>
      </c>
      <c r="AJ1274" s="20" t="n">
        <f aca="false">ROUND(MAX(N(Y1274)/Assumptions!$C$5, N(Z1274)/Assumptions!$C$6, N(AA1274)/Assumptions!$C$7, N(AB1274)/Assumptions!$C$8, N(AC1274)/Assumptions!$C$9, N(AD1274)/Assumptions!$C$10, N(AE1274)/Assumptions!$C$11, N(AF1274)/Assumptions!$C$12, N(AG1274)/Assumptions!$C$13),3)</f>
        <v>1.3</v>
      </c>
      <c r="AK1274" s="0" t="str">
        <f aca="false">IF(OR(U1274="Pending",U1274="On Hold"),"Open GRN (awaiting)",IF(AJ1274&lt;=1,"Within SLA",IF(ROUND(N(Y1274)/Assumptions!$C$5,3)=AJ1274,"Gate Wait",IF(ROUND(N(Z1274)/Assumptions!$C$6,3)=AJ1274,"Dock Wait",IF(ROUND(N(AA1274)/Assumptions!$C$7,3)=AJ1274,"Unloading",IF(ROUND(N(AB1274)/Assumptions!$C$8,3)=AJ1274,"Unload-to-QC Wait",IF(ROUND(N(AC1274)/Assumptions!$C$9,3)=AJ1274,"QC",IF(ROUND(N(AD1274)/Assumptions!$C$10,3)=AJ1274,"QC-to-GRN Wait",IF(ROUND(N(AE1274)/Assumptions!$C$11,3)=AJ1274,"GRN Processing",IF(ROUND(N(AF1274)/Assumptions!$C$12,3)=AJ1274,"GRN-to-Putaway Wait",IF(ROUND(N(AG1274)/Assumptions!$C$13,3)=AJ1274,"Putaway","Within SLA")))))))))))</f>
        <v>GRN-to-Putaway Wait</v>
      </c>
    </row>
    <row r="1275" customFormat="false" ht="15" hidden="false" customHeight="false" outlineLevel="0" collapsed="false">
      <c r="A1275" s="0" t="s">
        <v>3834</v>
      </c>
      <c r="B1275" s="0" t="s">
        <v>3835</v>
      </c>
      <c r="C1275" s="0" t="s">
        <v>142</v>
      </c>
      <c r="D1275" s="0" t="s">
        <v>135</v>
      </c>
      <c r="E1275" s="0" t="s">
        <v>2048</v>
      </c>
      <c r="F1275" s="0" t="s">
        <v>149</v>
      </c>
      <c r="G1275" s="0" t="s">
        <v>178</v>
      </c>
      <c r="H1275" s="17" t="n">
        <v>46234.3833333333</v>
      </c>
      <c r="I1275" s="17" t="n">
        <v>46234.3930555556</v>
      </c>
      <c r="J1275" s="17" t="n">
        <v>46234.39375</v>
      </c>
      <c r="K1275" s="17" t="n">
        <v>46234.4180555556</v>
      </c>
      <c r="L1275" s="17" t="n">
        <v>46234.4263888889</v>
      </c>
      <c r="M1275" s="17" t="n">
        <v>46234.4479166667</v>
      </c>
      <c r="N1275" s="17" t="n">
        <v>46234.4736111111</v>
      </c>
      <c r="O1275" s="17" t="n">
        <v>46234.4972222222</v>
      </c>
      <c r="P1275" s="17" t="n">
        <v>46234.5041666667</v>
      </c>
      <c r="Q1275" s="17" t="n">
        <v>46234.5145833333</v>
      </c>
      <c r="R1275" s="0" t="n">
        <v>450</v>
      </c>
      <c r="S1275" s="0" t="n">
        <v>0</v>
      </c>
      <c r="T1275" s="0" t="n">
        <v>0</v>
      </c>
      <c r="U1275" s="18" t="s">
        <v>130</v>
      </c>
      <c r="V1275" s="18" t="s">
        <v>144</v>
      </c>
      <c r="W1275" s="0" t="str">
        <f aca="false">IF(AND(X1275&gt;=6,X1275&lt;14),"A",IF(AND(X1275&gt;=14,X1275&lt;22),"B","C"))</f>
        <v>A</v>
      </c>
      <c r="X1275" s="18" t="n">
        <f aca="false">HOUR(H1275)</f>
        <v>9</v>
      </c>
      <c r="Y1275" s="18" t="n">
        <f aca="false">ROUND((I1275-H1275)*1440,0)</f>
        <v>14</v>
      </c>
      <c r="Z1275" s="18" t="n">
        <f aca="false">ROUND((J1275-I1275)*1440,0)</f>
        <v>1</v>
      </c>
      <c r="AA1275" s="18" t="n">
        <f aca="false">ROUND((K1275-J1275)*1440,0)</f>
        <v>35</v>
      </c>
      <c r="AB1275" s="18" t="n">
        <f aca="false">ROUND((L1275-K1275)*1440,0)</f>
        <v>12</v>
      </c>
      <c r="AC1275" s="18" t="n">
        <f aca="false">ROUND((M1275-L1275)*1440,0)</f>
        <v>31</v>
      </c>
      <c r="AD1275" s="18" t="n">
        <f aca="false">IF(N1275="","",ROUND((N1275-M1275)*1440,0))</f>
        <v>37</v>
      </c>
      <c r="AE1275" s="18" t="n">
        <f aca="false">IF(O1275="","",ROUND((O1275-N1275)*1440,0))</f>
        <v>34</v>
      </c>
      <c r="AF1275" s="18" t="n">
        <f aca="false">IF(P1275="","",ROUND((P1275-O1275)*1440,0))</f>
        <v>10</v>
      </c>
      <c r="AG1275" s="18" t="n">
        <f aca="false">IF(Q1275="","",ROUND((Q1275-P1275)*1440,0))</f>
        <v>15</v>
      </c>
      <c r="AH1275" s="18" t="n">
        <f aca="false">IF(Q1275="","",ROUND((Q1275-H1275)*1440,0))</f>
        <v>189</v>
      </c>
      <c r="AI1275" s="19" t="n">
        <f aca="false">ROUND(IF(O1275="",Assumptions!$B$25-K1275,O1275-K1275)*24,1)</f>
        <v>1.9</v>
      </c>
      <c r="AJ1275" s="20" t="n">
        <f aca="false">ROUND(MAX(N(Y1275)/Assumptions!$C$5, N(Z1275)/Assumptions!$C$6, N(AA1275)/Assumptions!$C$7, N(AB1275)/Assumptions!$C$8, N(AC1275)/Assumptions!$C$9, N(AD1275)/Assumptions!$C$10, N(AE1275)/Assumptions!$C$11, N(AF1275)/Assumptions!$C$12, N(AG1275)/Assumptions!$C$13),3)</f>
        <v>1.233</v>
      </c>
      <c r="AK1275" s="0" t="str">
        <f aca="false">IF(OR(U1275="Pending",U1275="On Hold"),"Open GRN (awaiting)",IF(AJ1275&lt;=1,"Within SLA",IF(ROUND(N(Y1275)/Assumptions!$C$5,3)=AJ1275,"Gate Wait",IF(ROUND(N(Z1275)/Assumptions!$C$6,3)=AJ1275,"Dock Wait",IF(ROUND(N(AA1275)/Assumptions!$C$7,3)=AJ1275,"Unloading",IF(ROUND(N(AB1275)/Assumptions!$C$8,3)=AJ1275,"Unload-to-QC Wait",IF(ROUND(N(AC1275)/Assumptions!$C$9,3)=AJ1275,"QC",IF(ROUND(N(AD1275)/Assumptions!$C$10,3)=AJ1275,"QC-to-GRN Wait",IF(ROUND(N(AE1275)/Assumptions!$C$11,3)=AJ1275,"GRN Processing",IF(ROUND(N(AF1275)/Assumptions!$C$12,3)=AJ1275,"GRN-to-Putaway Wait",IF(ROUND(N(AG1275)/Assumptions!$C$13,3)=AJ1275,"Putaway","Within SLA")))))))))))</f>
        <v>QC-to-GRN Wait</v>
      </c>
    </row>
    <row r="1276" customFormat="false" ht="15" hidden="false" customHeight="false" outlineLevel="0" collapsed="false">
      <c r="A1276" s="0" t="s">
        <v>3836</v>
      </c>
      <c r="B1276" s="0" t="s">
        <v>3837</v>
      </c>
      <c r="C1276" s="0" t="s">
        <v>286</v>
      </c>
      <c r="D1276" s="0" t="s">
        <v>147</v>
      </c>
      <c r="E1276" s="0" t="s">
        <v>3838</v>
      </c>
      <c r="F1276" s="0" t="s">
        <v>121</v>
      </c>
      <c r="G1276" s="0" t="s">
        <v>150</v>
      </c>
      <c r="H1276" s="17" t="n">
        <v>46234.3881944444</v>
      </c>
      <c r="I1276" s="17" t="n">
        <v>46234.4166666667</v>
      </c>
      <c r="J1276" s="17" t="n">
        <v>46234.4208333333</v>
      </c>
      <c r="K1276" s="17" t="n">
        <v>46234.4388888889</v>
      </c>
      <c r="L1276" s="17" t="n">
        <v>46234.45</v>
      </c>
      <c r="M1276" s="17" t="n">
        <v>46234.4548611111</v>
      </c>
      <c r="N1276" s="17" t="n">
        <v>46234.4680555556</v>
      </c>
      <c r="O1276" s="17" t="n">
        <v>46234.4791666667</v>
      </c>
      <c r="P1276" s="17" t="n">
        <v>46234.5020833333</v>
      </c>
      <c r="Q1276" s="17" t="n">
        <v>46234.5145833333</v>
      </c>
      <c r="R1276" s="0" t="n">
        <v>315</v>
      </c>
      <c r="S1276" s="0" t="n">
        <v>0</v>
      </c>
      <c r="T1276" s="0" t="n">
        <v>0</v>
      </c>
      <c r="U1276" s="18" t="s">
        <v>130</v>
      </c>
      <c r="V1276" s="18" t="s">
        <v>139</v>
      </c>
      <c r="W1276" s="0" t="str">
        <f aca="false">IF(AND(X1276&gt;=6,X1276&lt;14),"A",IF(AND(X1276&gt;=14,X1276&lt;22),"B","C"))</f>
        <v>A</v>
      </c>
      <c r="X1276" s="18" t="n">
        <f aca="false">HOUR(H1276)</f>
        <v>9</v>
      </c>
      <c r="Y1276" s="18" t="n">
        <f aca="false">ROUND((I1276-H1276)*1440,0)</f>
        <v>41</v>
      </c>
      <c r="Z1276" s="18" t="n">
        <f aca="false">ROUND((J1276-I1276)*1440,0)</f>
        <v>6</v>
      </c>
      <c r="AA1276" s="18" t="n">
        <f aca="false">ROUND((K1276-J1276)*1440,0)</f>
        <v>26</v>
      </c>
      <c r="AB1276" s="18" t="n">
        <f aca="false">ROUND((L1276-K1276)*1440,0)</f>
        <v>16</v>
      </c>
      <c r="AC1276" s="18" t="n">
        <f aca="false">ROUND((M1276-L1276)*1440,0)</f>
        <v>7</v>
      </c>
      <c r="AD1276" s="18" t="n">
        <f aca="false">IF(N1276="","",ROUND((N1276-M1276)*1440,0))</f>
        <v>19</v>
      </c>
      <c r="AE1276" s="18" t="n">
        <f aca="false">IF(O1276="","",ROUND((O1276-N1276)*1440,0))</f>
        <v>16</v>
      </c>
      <c r="AF1276" s="18" t="n">
        <f aca="false">IF(P1276="","",ROUND((P1276-O1276)*1440,0))</f>
        <v>33</v>
      </c>
      <c r="AG1276" s="18" t="n">
        <f aca="false">IF(Q1276="","",ROUND((Q1276-P1276)*1440,0))</f>
        <v>18</v>
      </c>
      <c r="AH1276" s="18" t="n">
        <f aca="false">IF(Q1276="","",ROUND((Q1276-H1276)*1440,0))</f>
        <v>182</v>
      </c>
      <c r="AI1276" s="19" t="n">
        <f aca="false">ROUND(IF(O1276="",Assumptions!$B$25-K1276,O1276-K1276)*24,1)</f>
        <v>1</v>
      </c>
      <c r="AJ1276" s="20" t="n">
        <f aca="false">ROUND(MAX(N(Y1276)/Assumptions!$C$5, N(Z1276)/Assumptions!$C$6, N(AA1276)/Assumptions!$C$7, N(AB1276)/Assumptions!$C$8, N(AC1276)/Assumptions!$C$9, N(AD1276)/Assumptions!$C$10, N(AE1276)/Assumptions!$C$11, N(AF1276)/Assumptions!$C$12, N(AG1276)/Assumptions!$C$13),3)</f>
        <v>1.65</v>
      </c>
      <c r="AK1276" s="0" t="str">
        <f aca="false">IF(OR(U1276="Pending",U1276="On Hold"),"Open GRN (awaiting)",IF(AJ1276&lt;=1,"Within SLA",IF(ROUND(N(Y1276)/Assumptions!$C$5,3)=AJ1276,"Gate Wait",IF(ROUND(N(Z1276)/Assumptions!$C$6,3)=AJ1276,"Dock Wait",IF(ROUND(N(AA1276)/Assumptions!$C$7,3)=AJ1276,"Unloading",IF(ROUND(N(AB1276)/Assumptions!$C$8,3)=AJ1276,"Unload-to-QC Wait",IF(ROUND(N(AC1276)/Assumptions!$C$9,3)=AJ1276,"QC",IF(ROUND(N(AD1276)/Assumptions!$C$10,3)=AJ1276,"QC-to-GRN Wait",IF(ROUND(N(AE1276)/Assumptions!$C$11,3)=AJ1276,"GRN Processing",IF(ROUND(N(AF1276)/Assumptions!$C$12,3)=AJ1276,"GRN-to-Putaway Wait",IF(ROUND(N(AG1276)/Assumptions!$C$13,3)=AJ1276,"Putaway","Within SLA")))))))))))</f>
        <v>GRN-to-Putaway Wait</v>
      </c>
    </row>
    <row r="1277" customFormat="false" ht="15" hidden="false" customHeight="false" outlineLevel="0" collapsed="false">
      <c r="A1277" s="0" t="s">
        <v>3839</v>
      </c>
      <c r="B1277" s="0" t="s">
        <v>3840</v>
      </c>
      <c r="C1277" s="0" t="s">
        <v>153</v>
      </c>
      <c r="D1277" s="0" t="s">
        <v>119</v>
      </c>
      <c r="E1277" s="0" t="s">
        <v>3841</v>
      </c>
      <c r="F1277" s="0" t="s">
        <v>155</v>
      </c>
      <c r="G1277" s="0" t="s">
        <v>122</v>
      </c>
      <c r="H1277" s="17" t="n">
        <v>46234.3888888889</v>
      </c>
      <c r="I1277" s="17" t="n">
        <v>46234.4041666667</v>
      </c>
      <c r="J1277" s="17" t="n">
        <v>46234.4131944445</v>
      </c>
      <c r="K1277" s="17" t="n">
        <v>46234.4347222222</v>
      </c>
      <c r="L1277" s="17" t="n">
        <v>46234.4527777778</v>
      </c>
      <c r="M1277" s="17" t="n">
        <v>46234.4833333333</v>
      </c>
      <c r="N1277" s="17" t="n">
        <v>46234.5340277778</v>
      </c>
      <c r="O1277" s="17" t="n">
        <v>46234.6076388889</v>
      </c>
      <c r="P1277" s="17" t="n">
        <v>46234.6347222222</v>
      </c>
      <c r="Q1277" s="17" t="n">
        <v>46234.6409722222</v>
      </c>
      <c r="R1277" s="0" t="n">
        <v>195</v>
      </c>
      <c r="S1277" s="0" t="n">
        <v>0</v>
      </c>
      <c r="T1277" s="0" t="n">
        <v>6</v>
      </c>
      <c r="U1277" s="18" t="s">
        <v>123</v>
      </c>
      <c r="V1277" s="18" t="s">
        <v>82</v>
      </c>
      <c r="W1277" s="0" t="str">
        <f aca="false">IF(AND(X1277&gt;=6,X1277&lt;14),"A",IF(AND(X1277&gt;=14,X1277&lt;22),"B","C"))</f>
        <v>A</v>
      </c>
      <c r="X1277" s="18" t="n">
        <f aca="false">HOUR(H1277)</f>
        <v>9</v>
      </c>
      <c r="Y1277" s="18" t="n">
        <f aca="false">ROUND((I1277-H1277)*1440,0)</f>
        <v>22</v>
      </c>
      <c r="Z1277" s="18" t="n">
        <f aca="false">ROUND((J1277-I1277)*1440,0)</f>
        <v>13</v>
      </c>
      <c r="AA1277" s="18" t="n">
        <f aca="false">ROUND((K1277-J1277)*1440,0)</f>
        <v>31</v>
      </c>
      <c r="AB1277" s="18" t="n">
        <f aca="false">ROUND((L1277-K1277)*1440,0)</f>
        <v>26</v>
      </c>
      <c r="AC1277" s="18" t="n">
        <f aca="false">ROUND((M1277-L1277)*1440,0)</f>
        <v>44</v>
      </c>
      <c r="AD1277" s="18" t="n">
        <f aca="false">IF(N1277="","",ROUND((N1277-M1277)*1440,0))</f>
        <v>73</v>
      </c>
      <c r="AE1277" s="18" t="n">
        <f aca="false">IF(O1277="","",ROUND((O1277-N1277)*1440,0))</f>
        <v>106</v>
      </c>
      <c r="AF1277" s="18" t="n">
        <f aca="false">IF(P1277="","",ROUND((P1277-O1277)*1440,0))</f>
        <v>39</v>
      </c>
      <c r="AG1277" s="18" t="n">
        <f aca="false">IF(Q1277="","",ROUND((Q1277-P1277)*1440,0))</f>
        <v>9</v>
      </c>
      <c r="AH1277" s="18" t="n">
        <f aca="false">IF(Q1277="","",ROUND((Q1277-H1277)*1440,0))</f>
        <v>363</v>
      </c>
      <c r="AI1277" s="19" t="n">
        <f aca="false">ROUND(IF(O1277="",Assumptions!$B$25-K1277,O1277-K1277)*24,1)</f>
        <v>4.2</v>
      </c>
      <c r="AJ1277" s="20" t="n">
        <f aca="false">ROUND(MAX(N(Y1277)/Assumptions!$C$5, N(Z1277)/Assumptions!$C$6, N(AA1277)/Assumptions!$C$7, N(AB1277)/Assumptions!$C$8, N(AC1277)/Assumptions!$C$9, N(AD1277)/Assumptions!$C$10, N(AE1277)/Assumptions!$C$11, N(AF1277)/Assumptions!$C$12, N(AG1277)/Assumptions!$C$13),3)</f>
        <v>2.433</v>
      </c>
      <c r="AK1277" s="0" t="str">
        <f aca="false">IF(OR(U1277="Pending",U1277="On Hold"),"Open GRN (awaiting)",IF(AJ1277&lt;=1,"Within SLA",IF(ROUND(N(Y1277)/Assumptions!$C$5,3)=AJ1277,"Gate Wait",IF(ROUND(N(Z1277)/Assumptions!$C$6,3)=AJ1277,"Dock Wait",IF(ROUND(N(AA1277)/Assumptions!$C$7,3)=AJ1277,"Unloading",IF(ROUND(N(AB1277)/Assumptions!$C$8,3)=AJ1277,"Unload-to-QC Wait",IF(ROUND(N(AC1277)/Assumptions!$C$9,3)=AJ1277,"QC",IF(ROUND(N(AD1277)/Assumptions!$C$10,3)=AJ1277,"QC-to-GRN Wait",IF(ROUND(N(AE1277)/Assumptions!$C$11,3)=AJ1277,"GRN Processing",IF(ROUND(N(AF1277)/Assumptions!$C$12,3)=AJ1277,"GRN-to-Putaway Wait",IF(ROUND(N(AG1277)/Assumptions!$C$13,3)=AJ1277,"Putaway","Within SLA")))))))))))</f>
        <v>QC-to-GRN Wait</v>
      </c>
    </row>
    <row r="1278" customFormat="false" ht="15" hidden="false" customHeight="false" outlineLevel="0" collapsed="false">
      <c r="A1278" s="0" t="s">
        <v>3842</v>
      </c>
      <c r="B1278" s="0" t="s">
        <v>3843</v>
      </c>
      <c r="C1278" s="0" t="s">
        <v>118</v>
      </c>
      <c r="D1278" s="0" t="s">
        <v>147</v>
      </c>
      <c r="E1278" s="0" t="s">
        <v>3844</v>
      </c>
      <c r="F1278" s="0" t="s">
        <v>121</v>
      </c>
      <c r="G1278" s="0" t="s">
        <v>150</v>
      </c>
      <c r="H1278" s="17" t="n">
        <v>46234.3916666667</v>
      </c>
      <c r="I1278" s="17" t="n">
        <v>46234.3979166667</v>
      </c>
      <c r="J1278" s="17" t="n">
        <v>46234.3993055556</v>
      </c>
      <c r="K1278" s="17" t="n">
        <v>46234.4118055556</v>
      </c>
      <c r="L1278" s="17" t="n">
        <v>46234.4145833333</v>
      </c>
      <c r="M1278" s="17" t="n">
        <v>46234.43125</v>
      </c>
      <c r="N1278" s="17" t="n">
        <v>46234.4423611111</v>
      </c>
      <c r="O1278" s="17" t="n">
        <v>46234.4708333333</v>
      </c>
      <c r="P1278" s="17" t="n">
        <v>46234.4875</v>
      </c>
      <c r="Q1278" s="17" t="n">
        <v>46234.5041666667</v>
      </c>
      <c r="R1278" s="0" t="n">
        <v>177</v>
      </c>
      <c r="S1278" s="0" t="n">
        <v>0</v>
      </c>
      <c r="T1278" s="0" t="n">
        <v>0</v>
      </c>
      <c r="U1278" s="18" t="s">
        <v>130</v>
      </c>
      <c r="V1278" s="18" t="s">
        <v>144</v>
      </c>
      <c r="W1278" s="0" t="str">
        <f aca="false">IF(AND(X1278&gt;=6,X1278&lt;14),"A",IF(AND(X1278&gt;=14,X1278&lt;22),"B","C"))</f>
        <v>A</v>
      </c>
      <c r="X1278" s="18" t="n">
        <f aca="false">HOUR(H1278)</f>
        <v>9</v>
      </c>
      <c r="Y1278" s="18" t="n">
        <f aca="false">ROUND((I1278-H1278)*1440,0)</f>
        <v>9</v>
      </c>
      <c r="Z1278" s="18" t="n">
        <f aca="false">ROUND((J1278-I1278)*1440,0)</f>
        <v>2</v>
      </c>
      <c r="AA1278" s="18" t="n">
        <f aca="false">ROUND((K1278-J1278)*1440,0)</f>
        <v>18</v>
      </c>
      <c r="AB1278" s="18" t="n">
        <f aca="false">ROUND((L1278-K1278)*1440,0)</f>
        <v>4</v>
      </c>
      <c r="AC1278" s="18" t="n">
        <f aca="false">ROUND((M1278-L1278)*1440,0)</f>
        <v>24</v>
      </c>
      <c r="AD1278" s="18" t="n">
        <f aca="false">IF(N1278="","",ROUND((N1278-M1278)*1440,0))</f>
        <v>16</v>
      </c>
      <c r="AE1278" s="18" t="n">
        <f aca="false">IF(O1278="","",ROUND((O1278-N1278)*1440,0))</f>
        <v>41</v>
      </c>
      <c r="AF1278" s="18" t="n">
        <f aca="false">IF(P1278="","",ROUND((P1278-O1278)*1440,0))</f>
        <v>24</v>
      </c>
      <c r="AG1278" s="18" t="n">
        <f aca="false">IF(Q1278="","",ROUND((Q1278-P1278)*1440,0))</f>
        <v>24</v>
      </c>
      <c r="AH1278" s="18" t="n">
        <f aca="false">IF(Q1278="","",ROUND((Q1278-H1278)*1440,0))</f>
        <v>162</v>
      </c>
      <c r="AI1278" s="19" t="n">
        <f aca="false">ROUND(IF(O1278="",Assumptions!$B$25-K1278,O1278-K1278)*24,1)</f>
        <v>1.4</v>
      </c>
      <c r="AJ1278" s="20" t="n">
        <f aca="false">ROUND(MAX(N(Y1278)/Assumptions!$C$5, N(Z1278)/Assumptions!$C$6, N(AA1278)/Assumptions!$C$7, N(AB1278)/Assumptions!$C$8, N(AC1278)/Assumptions!$C$9, N(AD1278)/Assumptions!$C$10, N(AE1278)/Assumptions!$C$11, N(AF1278)/Assumptions!$C$12, N(AG1278)/Assumptions!$C$13),3)</f>
        <v>1.2</v>
      </c>
      <c r="AK1278" s="0" t="str">
        <f aca="false">IF(OR(U1278="Pending",U1278="On Hold"),"Open GRN (awaiting)",IF(AJ1278&lt;=1,"Within SLA",IF(ROUND(N(Y1278)/Assumptions!$C$5,3)=AJ1278,"Gate Wait",IF(ROUND(N(Z1278)/Assumptions!$C$6,3)=AJ1278,"Dock Wait",IF(ROUND(N(AA1278)/Assumptions!$C$7,3)=AJ1278,"Unloading",IF(ROUND(N(AB1278)/Assumptions!$C$8,3)=AJ1278,"Unload-to-QC Wait",IF(ROUND(N(AC1278)/Assumptions!$C$9,3)=AJ1278,"QC",IF(ROUND(N(AD1278)/Assumptions!$C$10,3)=AJ1278,"QC-to-GRN Wait",IF(ROUND(N(AE1278)/Assumptions!$C$11,3)=AJ1278,"GRN Processing",IF(ROUND(N(AF1278)/Assumptions!$C$12,3)=AJ1278,"GRN-to-Putaway Wait",IF(ROUND(N(AG1278)/Assumptions!$C$13,3)=AJ1278,"Putaway","Within SLA")))))))))))</f>
        <v>GRN-to-Putaway Wait</v>
      </c>
    </row>
    <row r="1279" customFormat="false" ht="15" hidden="false" customHeight="false" outlineLevel="0" collapsed="false">
      <c r="A1279" s="0" t="s">
        <v>3845</v>
      </c>
      <c r="B1279" s="0" t="s">
        <v>3846</v>
      </c>
      <c r="C1279" s="0" t="s">
        <v>218</v>
      </c>
      <c r="D1279" s="0" t="s">
        <v>135</v>
      </c>
      <c r="E1279" s="0" t="s">
        <v>3847</v>
      </c>
      <c r="F1279" s="0" t="s">
        <v>137</v>
      </c>
      <c r="G1279" s="0" t="s">
        <v>138</v>
      </c>
      <c r="H1279" s="17" t="n">
        <v>46234.4</v>
      </c>
      <c r="I1279" s="17" t="n">
        <v>46234.4118055556</v>
      </c>
      <c r="J1279" s="17" t="n">
        <v>46234.4159722222</v>
      </c>
      <c r="K1279" s="17" t="n">
        <v>46234.4354166667</v>
      </c>
      <c r="L1279" s="17" t="n">
        <v>46234.4527777778</v>
      </c>
      <c r="M1279" s="17" t="n">
        <v>46234.4638888889</v>
      </c>
      <c r="N1279" s="17" t="n">
        <v>46234.4701388889</v>
      </c>
      <c r="O1279" s="17" t="n">
        <v>46234.5583333333</v>
      </c>
      <c r="P1279" s="17" t="n">
        <v>46234.5680555556</v>
      </c>
      <c r="Q1279" s="17" t="n">
        <v>46234.5805555556</v>
      </c>
      <c r="R1279" s="0" t="n">
        <v>238</v>
      </c>
      <c r="S1279" s="0" t="n">
        <v>0</v>
      </c>
      <c r="T1279" s="0" t="n">
        <v>0</v>
      </c>
      <c r="U1279" s="18" t="s">
        <v>130</v>
      </c>
      <c r="V1279" s="18" t="s">
        <v>131</v>
      </c>
      <c r="W1279" s="0" t="str">
        <f aca="false">IF(AND(X1279&gt;=6,X1279&lt;14),"A",IF(AND(X1279&gt;=14,X1279&lt;22),"B","C"))</f>
        <v>A</v>
      </c>
      <c r="X1279" s="18" t="n">
        <f aca="false">HOUR(H1279)</f>
        <v>9</v>
      </c>
      <c r="Y1279" s="18" t="n">
        <f aca="false">ROUND((I1279-H1279)*1440,0)</f>
        <v>17</v>
      </c>
      <c r="Z1279" s="18" t="n">
        <f aca="false">ROUND((J1279-I1279)*1440,0)</f>
        <v>6</v>
      </c>
      <c r="AA1279" s="18" t="n">
        <f aca="false">ROUND((K1279-J1279)*1440,0)</f>
        <v>28</v>
      </c>
      <c r="AB1279" s="18" t="n">
        <f aca="false">ROUND((L1279-K1279)*1440,0)</f>
        <v>25</v>
      </c>
      <c r="AC1279" s="18" t="n">
        <f aca="false">ROUND((M1279-L1279)*1440,0)</f>
        <v>16</v>
      </c>
      <c r="AD1279" s="18" t="n">
        <f aca="false">IF(N1279="","",ROUND((N1279-M1279)*1440,0))</f>
        <v>9</v>
      </c>
      <c r="AE1279" s="18" t="n">
        <f aca="false">IF(O1279="","",ROUND((O1279-N1279)*1440,0))</f>
        <v>127</v>
      </c>
      <c r="AF1279" s="18" t="n">
        <f aca="false">IF(P1279="","",ROUND((P1279-O1279)*1440,0))</f>
        <v>14</v>
      </c>
      <c r="AG1279" s="18" t="n">
        <f aca="false">IF(Q1279="","",ROUND((Q1279-P1279)*1440,0))</f>
        <v>18</v>
      </c>
      <c r="AH1279" s="18" t="n">
        <f aca="false">IF(Q1279="","",ROUND((Q1279-H1279)*1440,0))</f>
        <v>260</v>
      </c>
      <c r="AI1279" s="19" t="n">
        <f aca="false">ROUND(IF(O1279="",Assumptions!$B$25-K1279,O1279-K1279)*24,1)</f>
        <v>3</v>
      </c>
      <c r="AJ1279" s="20" t="n">
        <f aca="false">ROUND(MAX(N(Y1279)/Assumptions!$C$5, N(Z1279)/Assumptions!$C$6, N(AA1279)/Assumptions!$C$7, N(AB1279)/Assumptions!$C$8, N(AC1279)/Assumptions!$C$9, N(AD1279)/Assumptions!$C$10, N(AE1279)/Assumptions!$C$11, N(AF1279)/Assumptions!$C$12, N(AG1279)/Assumptions!$C$13),3)</f>
        <v>2.822</v>
      </c>
      <c r="AK1279" s="0" t="str">
        <f aca="false">IF(OR(U1279="Pending",U1279="On Hold"),"Open GRN (awaiting)",IF(AJ1279&lt;=1,"Within SLA",IF(ROUND(N(Y1279)/Assumptions!$C$5,3)=AJ1279,"Gate Wait",IF(ROUND(N(Z1279)/Assumptions!$C$6,3)=AJ1279,"Dock Wait",IF(ROUND(N(AA1279)/Assumptions!$C$7,3)=AJ1279,"Unloading",IF(ROUND(N(AB1279)/Assumptions!$C$8,3)=AJ1279,"Unload-to-QC Wait",IF(ROUND(N(AC1279)/Assumptions!$C$9,3)=AJ1279,"QC",IF(ROUND(N(AD1279)/Assumptions!$C$10,3)=AJ1279,"QC-to-GRN Wait",IF(ROUND(N(AE1279)/Assumptions!$C$11,3)=AJ1279,"GRN Processing",IF(ROUND(N(AF1279)/Assumptions!$C$12,3)=AJ1279,"GRN-to-Putaway Wait",IF(ROUND(N(AG1279)/Assumptions!$C$13,3)=AJ1279,"Putaway","Within SLA")))))))))))</f>
        <v>GRN Processing</v>
      </c>
    </row>
    <row r="1280" customFormat="false" ht="15" hidden="false" customHeight="false" outlineLevel="0" collapsed="false">
      <c r="A1280" s="0" t="s">
        <v>3848</v>
      </c>
      <c r="B1280" s="0" t="s">
        <v>3849</v>
      </c>
      <c r="C1280" s="0" t="s">
        <v>184</v>
      </c>
      <c r="D1280" s="0" t="s">
        <v>135</v>
      </c>
      <c r="E1280" s="0" t="s">
        <v>3850</v>
      </c>
      <c r="F1280" s="0" t="s">
        <v>149</v>
      </c>
      <c r="G1280" s="0" t="s">
        <v>178</v>
      </c>
      <c r="H1280" s="17" t="n">
        <v>46234.4111111111</v>
      </c>
      <c r="I1280" s="17" t="n">
        <v>46234.4319444444</v>
      </c>
      <c r="J1280" s="17" t="n">
        <v>46234.4375</v>
      </c>
      <c r="K1280" s="17" t="n">
        <v>46234.4729166667</v>
      </c>
      <c r="L1280" s="17" t="n">
        <v>46234.4791666667</v>
      </c>
      <c r="M1280" s="17" t="n">
        <v>46234.5152777778</v>
      </c>
      <c r="N1280" s="17" t="n">
        <v>46234.6631944445</v>
      </c>
      <c r="O1280" s="17" t="n">
        <v>46234.75</v>
      </c>
      <c r="P1280" s="17" t="n">
        <v>46234.7576388889</v>
      </c>
      <c r="Q1280" s="17" t="n">
        <v>46234.7791666667</v>
      </c>
      <c r="R1280" s="0" t="n">
        <v>2401</v>
      </c>
      <c r="S1280" s="0" t="n">
        <v>0</v>
      </c>
      <c r="T1280" s="0" t="n">
        <v>39</v>
      </c>
      <c r="U1280" s="18" t="s">
        <v>123</v>
      </c>
      <c r="V1280" s="18" t="s">
        <v>156</v>
      </c>
      <c r="W1280" s="0" t="str">
        <f aca="false">IF(AND(X1280&gt;=6,X1280&lt;14),"A",IF(AND(X1280&gt;=14,X1280&lt;22),"B","C"))</f>
        <v>A</v>
      </c>
      <c r="X1280" s="18" t="n">
        <f aca="false">HOUR(H1280)</f>
        <v>9</v>
      </c>
      <c r="Y1280" s="18" t="n">
        <f aca="false">ROUND((I1280-H1280)*1440,0)</f>
        <v>30</v>
      </c>
      <c r="Z1280" s="18" t="n">
        <f aca="false">ROUND((J1280-I1280)*1440,0)</f>
        <v>8</v>
      </c>
      <c r="AA1280" s="18" t="n">
        <f aca="false">ROUND((K1280-J1280)*1440,0)</f>
        <v>51</v>
      </c>
      <c r="AB1280" s="18" t="n">
        <f aca="false">ROUND((L1280-K1280)*1440,0)</f>
        <v>9</v>
      </c>
      <c r="AC1280" s="18" t="n">
        <f aca="false">ROUND((M1280-L1280)*1440,0)</f>
        <v>52</v>
      </c>
      <c r="AD1280" s="18" t="n">
        <f aca="false">IF(N1280="","",ROUND((N1280-M1280)*1440,0))</f>
        <v>213</v>
      </c>
      <c r="AE1280" s="18" t="n">
        <f aca="false">IF(O1280="","",ROUND((O1280-N1280)*1440,0))</f>
        <v>125</v>
      </c>
      <c r="AF1280" s="18" t="n">
        <f aca="false">IF(P1280="","",ROUND((P1280-O1280)*1440,0))</f>
        <v>11</v>
      </c>
      <c r="AG1280" s="18" t="n">
        <f aca="false">IF(Q1280="","",ROUND((Q1280-P1280)*1440,0))</f>
        <v>31</v>
      </c>
      <c r="AH1280" s="18" t="n">
        <f aca="false">IF(Q1280="","",ROUND((Q1280-H1280)*1440,0))</f>
        <v>530</v>
      </c>
      <c r="AI1280" s="19" t="n">
        <f aca="false">ROUND(IF(O1280="",Assumptions!$B$25-K1280,O1280-K1280)*24,1)</f>
        <v>6.7</v>
      </c>
      <c r="AJ1280" s="20" t="n">
        <f aca="false">ROUND(MAX(N(Y1280)/Assumptions!$C$5, N(Z1280)/Assumptions!$C$6, N(AA1280)/Assumptions!$C$7, N(AB1280)/Assumptions!$C$8, N(AC1280)/Assumptions!$C$9, N(AD1280)/Assumptions!$C$10, N(AE1280)/Assumptions!$C$11, N(AF1280)/Assumptions!$C$12, N(AG1280)/Assumptions!$C$13),3)</f>
        <v>7.1</v>
      </c>
      <c r="AK1280" s="0" t="str">
        <f aca="false">IF(OR(U1280="Pending",U1280="On Hold"),"Open GRN (awaiting)",IF(AJ1280&lt;=1,"Within SLA",IF(ROUND(N(Y1280)/Assumptions!$C$5,3)=AJ1280,"Gate Wait",IF(ROUND(N(Z1280)/Assumptions!$C$6,3)=AJ1280,"Dock Wait",IF(ROUND(N(AA1280)/Assumptions!$C$7,3)=AJ1280,"Unloading",IF(ROUND(N(AB1280)/Assumptions!$C$8,3)=AJ1280,"Unload-to-QC Wait",IF(ROUND(N(AC1280)/Assumptions!$C$9,3)=AJ1280,"QC",IF(ROUND(N(AD1280)/Assumptions!$C$10,3)=AJ1280,"QC-to-GRN Wait",IF(ROUND(N(AE1280)/Assumptions!$C$11,3)=AJ1280,"GRN Processing",IF(ROUND(N(AF1280)/Assumptions!$C$12,3)=AJ1280,"GRN-to-Putaway Wait",IF(ROUND(N(AG1280)/Assumptions!$C$13,3)=AJ1280,"Putaway","Within SLA")))))))))))</f>
        <v>QC-to-GRN Wait</v>
      </c>
    </row>
    <row r="1281" customFormat="false" ht="15" hidden="false" customHeight="false" outlineLevel="0" collapsed="false">
      <c r="A1281" s="0" t="s">
        <v>3851</v>
      </c>
      <c r="B1281" s="0" t="s">
        <v>3852</v>
      </c>
      <c r="C1281" s="0" t="s">
        <v>153</v>
      </c>
      <c r="D1281" s="0" t="s">
        <v>119</v>
      </c>
      <c r="E1281" s="0" t="s">
        <v>1504</v>
      </c>
      <c r="F1281" s="0" t="s">
        <v>137</v>
      </c>
      <c r="G1281" s="0" t="s">
        <v>122</v>
      </c>
      <c r="H1281" s="17" t="n">
        <v>46234.4138888889</v>
      </c>
      <c r="I1281" s="17" t="n">
        <v>46234.4180555556</v>
      </c>
      <c r="J1281" s="17" t="n">
        <v>46234.4236111111</v>
      </c>
      <c r="K1281" s="17" t="n">
        <v>46234.4416666667</v>
      </c>
      <c r="L1281" s="17" t="n">
        <v>46234.4444444445</v>
      </c>
      <c r="M1281" s="17" t="n">
        <v>46234.4548611111</v>
      </c>
      <c r="N1281" s="17" t="n">
        <v>46234.4680555556</v>
      </c>
      <c r="O1281" s="17" t="n">
        <v>46234.4958333333</v>
      </c>
      <c r="P1281" s="17" t="n">
        <v>46234.5159722222</v>
      </c>
      <c r="Q1281" s="17" t="n">
        <v>46234.5340277778</v>
      </c>
      <c r="R1281" s="0" t="n">
        <v>248</v>
      </c>
      <c r="S1281" s="0" t="n">
        <v>0</v>
      </c>
      <c r="T1281" s="0" t="n">
        <v>0</v>
      </c>
      <c r="U1281" s="18" t="s">
        <v>130</v>
      </c>
      <c r="V1281" s="18" t="s">
        <v>144</v>
      </c>
      <c r="W1281" s="0" t="str">
        <f aca="false">IF(AND(X1281&gt;=6,X1281&lt;14),"A",IF(AND(X1281&gt;=14,X1281&lt;22),"B","C"))</f>
        <v>A</v>
      </c>
      <c r="X1281" s="18" t="n">
        <f aca="false">HOUR(H1281)</f>
        <v>9</v>
      </c>
      <c r="Y1281" s="18" t="n">
        <f aca="false">ROUND((I1281-H1281)*1440,0)</f>
        <v>6</v>
      </c>
      <c r="Z1281" s="18" t="n">
        <f aca="false">ROUND((J1281-I1281)*1440,0)</f>
        <v>8</v>
      </c>
      <c r="AA1281" s="18" t="n">
        <f aca="false">ROUND((K1281-J1281)*1440,0)</f>
        <v>26</v>
      </c>
      <c r="AB1281" s="18" t="n">
        <f aca="false">ROUND((L1281-K1281)*1440,0)</f>
        <v>4</v>
      </c>
      <c r="AC1281" s="18" t="n">
        <f aca="false">ROUND((M1281-L1281)*1440,0)</f>
        <v>15</v>
      </c>
      <c r="AD1281" s="18" t="n">
        <f aca="false">IF(N1281="","",ROUND((N1281-M1281)*1440,0))</f>
        <v>19</v>
      </c>
      <c r="AE1281" s="18" t="n">
        <f aca="false">IF(O1281="","",ROUND((O1281-N1281)*1440,0))</f>
        <v>40</v>
      </c>
      <c r="AF1281" s="18" t="n">
        <f aca="false">IF(P1281="","",ROUND((P1281-O1281)*1440,0))</f>
        <v>29</v>
      </c>
      <c r="AG1281" s="18" t="n">
        <f aca="false">IF(Q1281="","",ROUND((Q1281-P1281)*1440,0))</f>
        <v>26</v>
      </c>
      <c r="AH1281" s="18" t="n">
        <f aca="false">IF(Q1281="","",ROUND((Q1281-H1281)*1440,0))</f>
        <v>173</v>
      </c>
      <c r="AI1281" s="19" t="n">
        <f aca="false">ROUND(IF(O1281="",Assumptions!$B$25-K1281,O1281-K1281)*24,1)</f>
        <v>1.3</v>
      </c>
      <c r="AJ1281" s="20" t="n">
        <f aca="false">ROUND(MAX(N(Y1281)/Assumptions!$C$5, N(Z1281)/Assumptions!$C$6, N(AA1281)/Assumptions!$C$7, N(AB1281)/Assumptions!$C$8, N(AC1281)/Assumptions!$C$9, N(AD1281)/Assumptions!$C$10, N(AE1281)/Assumptions!$C$11, N(AF1281)/Assumptions!$C$12, N(AG1281)/Assumptions!$C$13),3)</f>
        <v>1.45</v>
      </c>
      <c r="AK1281" s="0" t="str">
        <f aca="false">IF(OR(U1281="Pending",U1281="On Hold"),"Open GRN (awaiting)",IF(AJ1281&lt;=1,"Within SLA",IF(ROUND(N(Y1281)/Assumptions!$C$5,3)=AJ1281,"Gate Wait",IF(ROUND(N(Z1281)/Assumptions!$C$6,3)=AJ1281,"Dock Wait",IF(ROUND(N(AA1281)/Assumptions!$C$7,3)=AJ1281,"Unloading",IF(ROUND(N(AB1281)/Assumptions!$C$8,3)=AJ1281,"Unload-to-QC Wait",IF(ROUND(N(AC1281)/Assumptions!$C$9,3)=AJ1281,"QC",IF(ROUND(N(AD1281)/Assumptions!$C$10,3)=AJ1281,"QC-to-GRN Wait",IF(ROUND(N(AE1281)/Assumptions!$C$11,3)=AJ1281,"GRN Processing",IF(ROUND(N(AF1281)/Assumptions!$C$12,3)=AJ1281,"GRN-to-Putaway Wait",IF(ROUND(N(AG1281)/Assumptions!$C$13,3)=AJ1281,"Putaway","Within SLA")))))))))))</f>
        <v>GRN-to-Putaway Wait</v>
      </c>
    </row>
    <row r="1282" customFormat="false" ht="15" hidden="false" customHeight="false" outlineLevel="0" collapsed="false">
      <c r="A1282" s="0" t="s">
        <v>3853</v>
      </c>
      <c r="B1282" s="0" t="s">
        <v>3854</v>
      </c>
      <c r="C1282" s="0" t="s">
        <v>126</v>
      </c>
      <c r="D1282" s="0" t="s">
        <v>119</v>
      </c>
      <c r="E1282" s="0" t="s">
        <v>3855</v>
      </c>
      <c r="F1282" s="0" t="s">
        <v>128</v>
      </c>
      <c r="G1282" s="0" t="s">
        <v>122</v>
      </c>
      <c r="H1282" s="17" t="n">
        <v>46234.4333333333</v>
      </c>
      <c r="I1282" s="17" t="n">
        <v>46234.4444444445</v>
      </c>
      <c r="J1282" s="17" t="n">
        <v>46234.4513888889</v>
      </c>
      <c r="K1282" s="17" t="n">
        <v>46234.4791666667</v>
      </c>
      <c r="L1282" s="17" t="n">
        <v>46234.4881944444</v>
      </c>
      <c r="M1282" s="17" t="n">
        <v>46234.5020833333</v>
      </c>
      <c r="N1282" s="17" t="n">
        <v>46234.5215277778</v>
      </c>
      <c r="O1282" s="17" t="n">
        <v>46234.5347222222</v>
      </c>
      <c r="P1282" s="17" t="n">
        <v>46234.5527777778</v>
      </c>
      <c r="Q1282" s="17" t="n">
        <v>46234.5736111111</v>
      </c>
      <c r="R1282" s="0" t="n">
        <v>276</v>
      </c>
      <c r="S1282" s="0" t="n">
        <v>0</v>
      </c>
      <c r="T1282" s="0" t="n">
        <v>0</v>
      </c>
      <c r="U1282" s="18" t="s">
        <v>130</v>
      </c>
      <c r="V1282" s="18" t="s">
        <v>144</v>
      </c>
      <c r="W1282" s="0" t="str">
        <f aca="false">IF(AND(X1282&gt;=6,X1282&lt;14),"A",IF(AND(X1282&gt;=14,X1282&lt;22),"B","C"))</f>
        <v>A</v>
      </c>
      <c r="X1282" s="18" t="n">
        <f aca="false">HOUR(H1282)</f>
        <v>10</v>
      </c>
      <c r="Y1282" s="18" t="n">
        <f aca="false">ROUND((I1282-H1282)*1440,0)</f>
        <v>16</v>
      </c>
      <c r="Z1282" s="18" t="n">
        <f aca="false">ROUND((J1282-I1282)*1440,0)</f>
        <v>10</v>
      </c>
      <c r="AA1282" s="18" t="n">
        <f aca="false">ROUND((K1282-J1282)*1440,0)</f>
        <v>40</v>
      </c>
      <c r="AB1282" s="18" t="n">
        <f aca="false">ROUND((L1282-K1282)*1440,0)</f>
        <v>13</v>
      </c>
      <c r="AC1282" s="18" t="n">
        <f aca="false">ROUND((M1282-L1282)*1440,0)</f>
        <v>20</v>
      </c>
      <c r="AD1282" s="18" t="n">
        <f aca="false">IF(N1282="","",ROUND((N1282-M1282)*1440,0))</f>
        <v>28</v>
      </c>
      <c r="AE1282" s="18" t="n">
        <f aca="false">IF(O1282="","",ROUND((O1282-N1282)*1440,0))</f>
        <v>19</v>
      </c>
      <c r="AF1282" s="18" t="n">
        <f aca="false">IF(P1282="","",ROUND((P1282-O1282)*1440,0))</f>
        <v>26</v>
      </c>
      <c r="AG1282" s="18" t="n">
        <f aca="false">IF(Q1282="","",ROUND((Q1282-P1282)*1440,0))</f>
        <v>30</v>
      </c>
      <c r="AH1282" s="18" t="n">
        <f aca="false">IF(Q1282="","",ROUND((Q1282-H1282)*1440,0))</f>
        <v>202</v>
      </c>
      <c r="AI1282" s="19" t="n">
        <f aca="false">ROUND(IF(O1282="",Assumptions!$B$25-K1282,O1282-K1282)*24,1)</f>
        <v>1.3</v>
      </c>
      <c r="AJ1282" s="20" t="n">
        <f aca="false">ROUND(MAX(N(Y1282)/Assumptions!$C$5, N(Z1282)/Assumptions!$C$6, N(AA1282)/Assumptions!$C$7, N(AB1282)/Assumptions!$C$8, N(AC1282)/Assumptions!$C$9, N(AD1282)/Assumptions!$C$10, N(AE1282)/Assumptions!$C$11, N(AF1282)/Assumptions!$C$12, N(AG1282)/Assumptions!$C$13),3)</f>
        <v>1.3</v>
      </c>
      <c r="AK1282" s="0" t="str">
        <f aca="false">IF(OR(U1282="Pending",U1282="On Hold"),"Open GRN (awaiting)",IF(AJ1282&lt;=1,"Within SLA",IF(ROUND(N(Y1282)/Assumptions!$C$5,3)=AJ1282,"Gate Wait",IF(ROUND(N(Z1282)/Assumptions!$C$6,3)=AJ1282,"Dock Wait",IF(ROUND(N(AA1282)/Assumptions!$C$7,3)=AJ1282,"Unloading",IF(ROUND(N(AB1282)/Assumptions!$C$8,3)=AJ1282,"Unload-to-QC Wait",IF(ROUND(N(AC1282)/Assumptions!$C$9,3)=AJ1282,"QC",IF(ROUND(N(AD1282)/Assumptions!$C$10,3)=AJ1282,"QC-to-GRN Wait",IF(ROUND(N(AE1282)/Assumptions!$C$11,3)=AJ1282,"GRN Processing",IF(ROUND(N(AF1282)/Assumptions!$C$12,3)=AJ1282,"GRN-to-Putaway Wait",IF(ROUND(N(AG1282)/Assumptions!$C$13,3)=AJ1282,"Putaway","Within SLA")))))))))))</f>
        <v>GRN-to-Putaway Wait</v>
      </c>
    </row>
    <row r="1283" customFormat="false" ht="15" hidden="false" customHeight="false" outlineLevel="0" collapsed="false">
      <c r="A1283" s="0" t="s">
        <v>3856</v>
      </c>
      <c r="B1283" s="0" t="s">
        <v>3857</v>
      </c>
      <c r="C1283" s="0" t="s">
        <v>218</v>
      </c>
      <c r="D1283" s="0" t="s">
        <v>147</v>
      </c>
      <c r="E1283" s="0" t="s">
        <v>3858</v>
      </c>
      <c r="F1283" s="0" t="s">
        <v>137</v>
      </c>
      <c r="G1283" s="0" t="s">
        <v>150</v>
      </c>
      <c r="H1283" s="17" t="n">
        <v>46234.44375</v>
      </c>
      <c r="I1283" s="17" t="n">
        <v>46234.5388888889</v>
      </c>
      <c r="J1283" s="17" t="n">
        <v>46234.54375</v>
      </c>
      <c r="K1283" s="17" t="n">
        <v>46234.5597222222</v>
      </c>
      <c r="L1283" s="17" t="n">
        <v>46234.5798611111</v>
      </c>
      <c r="M1283" s="17" t="n">
        <v>46234.5916666667</v>
      </c>
      <c r="N1283" s="17" t="n">
        <v>46234.6013888889</v>
      </c>
      <c r="O1283" s="17" t="n">
        <v>46234.6444444444</v>
      </c>
      <c r="P1283" s="17" t="n">
        <v>46234.6534722222</v>
      </c>
      <c r="Q1283" s="17" t="n">
        <v>46234.6673611111</v>
      </c>
      <c r="R1283" s="0" t="n">
        <v>150</v>
      </c>
      <c r="S1283" s="0" t="n">
        <v>0</v>
      </c>
      <c r="T1283" s="0" t="n">
        <v>0</v>
      </c>
      <c r="U1283" s="18" t="s">
        <v>130</v>
      </c>
      <c r="V1283" s="18" t="s">
        <v>139</v>
      </c>
      <c r="W1283" s="0" t="str">
        <f aca="false">IF(AND(X1283&gt;=6,X1283&lt;14),"A",IF(AND(X1283&gt;=14,X1283&lt;22),"B","C"))</f>
        <v>A</v>
      </c>
      <c r="X1283" s="18" t="n">
        <f aca="false">HOUR(H1283)</f>
        <v>10</v>
      </c>
      <c r="Y1283" s="18" t="n">
        <f aca="false">ROUND((I1283-H1283)*1440,0)</f>
        <v>137</v>
      </c>
      <c r="Z1283" s="18" t="n">
        <f aca="false">ROUND((J1283-I1283)*1440,0)</f>
        <v>7</v>
      </c>
      <c r="AA1283" s="18" t="n">
        <f aca="false">ROUND((K1283-J1283)*1440,0)</f>
        <v>23</v>
      </c>
      <c r="AB1283" s="18" t="n">
        <f aca="false">ROUND((L1283-K1283)*1440,0)</f>
        <v>29</v>
      </c>
      <c r="AC1283" s="18" t="n">
        <f aca="false">ROUND((M1283-L1283)*1440,0)</f>
        <v>17</v>
      </c>
      <c r="AD1283" s="18" t="n">
        <f aca="false">IF(N1283="","",ROUND((N1283-M1283)*1440,0))</f>
        <v>14</v>
      </c>
      <c r="AE1283" s="18" t="n">
        <f aca="false">IF(O1283="","",ROUND((O1283-N1283)*1440,0))</f>
        <v>62</v>
      </c>
      <c r="AF1283" s="18" t="n">
        <f aca="false">IF(P1283="","",ROUND((P1283-O1283)*1440,0))</f>
        <v>13</v>
      </c>
      <c r="AG1283" s="18" t="n">
        <f aca="false">IF(Q1283="","",ROUND((Q1283-P1283)*1440,0))</f>
        <v>20</v>
      </c>
      <c r="AH1283" s="18" t="n">
        <f aca="false">IF(Q1283="","",ROUND((Q1283-H1283)*1440,0))</f>
        <v>322</v>
      </c>
      <c r="AI1283" s="19" t="n">
        <f aca="false">ROUND(IF(O1283="",Assumptions!$B$25-K1283,O1283-K1283)*24,1)</f>
        <v>2</v>
      </c>
      <c r="AJ1283" s="20" t="n">
        <f aca="false">ROUND(MAX(N(Y1283)/Assumptions!$C$5, N(Z1283)/Assumptions!$C$6, N(AA1283)/Assumptions!$C$7, N(AB1283)/Assumptions!$C$8, N(AC1283)/Assumptions!$C$9, N(AD1283)/Assumptions!$C$10, N(AE1283)/Assumptions!$C$11, N(AF1283)/Assumptions!$C$12, N(AG1283)/Assumptions!$C$13),3)</f>
        <v>4.567</v>
      </c>
      <c r="AK1283" s="0" t="str">
        <f aca="false">IF(OR(U1283="Pending",U1283="On Hold"),"Open GRN (awaiting)",IF(AJ1283&lt;=1,"Within SLA",IF(ROUND(N(Y1283)/Assumptions!$C$5,3)=AJ1283,"Gate Wait",IF(ROUND(N(Z1283)/Assumptions!$C$6,3)=AJ1283,"Dock Wait",IF(ROUND(N(AA1283)/Assumptions!$C$7,3)=AJ1283,"Unloading",IF(ROUND(N(AB1283)/Assumptions!$C$8,3)=AJ1283,"Unload-to-QC Wait",IF(ROUND(N(AC1283)/Assumptions!$C$9,3)=AJ1283,"QC",IF(ROUND(N(AD1283)/Assumptions!$C$10,3)=AJ1283,"QC-to-GRN Wait",IF(ROUND(N(AE1283)/Assumptions!$C$11,3)=AJ1283,"GRN Processing",IF(ROUND(N(AF1283)/Assumptions!$C$12,3)=AJ1283,"GRN-to-Putaway Wait",IF(ROUND(N(AG1283)/Assumptions!$C$13,3)=AJ1283,"Putaway","Within SLA")))))))))))</f>
        <v>Gate Wait</v>
      </c>
    </row>
    <row r="1284" customFormat="false" ht="15" hidden="false" customHeight="false" outlineLevel="0" collapsed="false">
      <c r="A1284" s="0" t="s">
        <v>3859</v>
      </c>
      <c r="B1284" s="0" t="s">
        <v>3860</v>
      </c>
      <c r="C1284" s="0" t="s">
        <v>142</v>
      </c>
      <c r="D1284" s="0" t="s">
        <v>119</v>
      </c>
      <c r="E1284" s="0" t="s">
        <v>3861</v>
      </c>
      <c r="F1284" s="0" t="s">
        <v>172</v>
      </c>
      <c r="G1284" s="0" t="s">
        <v>122</v>
      </c>
      <c r="H1284" s="17" t="n">
        <v>46234.4513888889</v>
      </c>
      <c r="I1284" s="17" t="n">
        <v>46234.4597222222</v>
      </c>
      <c r="J1284" s="17" t="n">
        <v>46234.4652777778</v>
      </c>
      <c r="K1284" s="17" t="n">
        <v>46234.4756944445</v>
      </c>
      <c r="L1284" s="17" t="n">
        <v>46234.4944444444</v>
      </c>
      <c r="M1284" s="17" t="n">
        <v>46234.5409722222</v>
      </c>
      <c r="N1284" s="17" t="n">
        <v>46234.5618055556</v>
      </c>
      <c r="O1284" s="17" t="n">
        <v>46234.5756944444</v>
      </c>
      <c r="P1284" s="17" t="n">
        <v>46234.5833333333</v>
      </c>
      <c r="Q1284" s="17" t="n">
        <v>46234.5944444445</v>
      </c>
      <c r="R1284" s="0" t="n">
        <v>154</v>
      </c>
      <c r="S1284" s="0" t="n">
        <v>0</v>
      </c>
      <c r="T1284" s="0" t="n">
        <v>0</v>
      </c>
      <c r="U1284" s="18" t="s">
        <v>130</v>
      </c>
      <c r="V1284" s="18" t="s">
        <v>144</v>
      </c>
      <c r="W1284" s="0" t="str">
        <f aca="false">IF(AND(X1284&gt;=6,X1284&lt;14),"A",IF(AND(X1284&gt;=14,X1284&lt;22),"B","C"))</f>
        <v>A</v>
      </c>
      <c r="X1284" s="18" t="n">
        <f aca="false">HOUR(H1284)</f>
        <v>10</v>
      </c>
      <c r="Y1284" s="18" t="n">
        <f aca="false">ROUND((I1284-H1284)*1440,0)</f>
        <v>12</v>
      </c>
      <c r="Z1284" s="18" t="n">
        <f aca="false">ROUND((J1284-I1284)*1440,0)</f>
        <v>8</v>
      </c>
      <c r="AA1284" s="18" t="n">
        <f aca="false">ROUND((K1284-J1284)*1440,0)</f>
        <v>15</v>
      </c>
      <c r="AB1284" s="18" t="n">
        <f aca="false">ROUND((L1284-K1284)*1440,0)</f>
        <v>27</v>
      </c>
      <c r="AC1284" s="18" t="n">
        <f aca="false">ROUND((M1284-L1284)*1440,0)</f>
        <v>67</v>
      </c>
      <c r="AD1284" s="18" t="n">
        <f aca="false">IF(N1284="","",ROUND((N1284-M1284)*1440,0))</f>
        <v>30</v>
      </c>
      <c r="AE1284" s="18" t="n">
        <f aca="false">IF(O1284="","",ROUND((O1284-N1284)*1440,0))</f>
        <v>20</v>
      </c>
      <c r="AF1284" s="18" t="n">
        <f aca="false">IF(P1284="","",ROUND((P1284-O1284)*1440,0))</f>
        <v>11</v>
      </c>
      <c r="AG1284" s="18" t="n">
        <f aca="false">IF(Q1284="","",ROUND((Q1284-P1284)*1440,0))</f>
        <v>16</v>
      </c>
      <c r="AH1284" s="18" t="n">
        <f aca="false">IF(Q1284="","",ROUND((Q1284-H1284)*1440,0))</f>
        <v>206</v>
      </c>
      <c r="AI1284" s="19" t="n">
        <f aca="false">ROUND(IF(O1284="",Assumptions!$B$25-K1284,O1284-K1284)*24,1)</f>
        <v>2.4</v>
      </c>
      <c r="AJ1284" s="20" t="n">
        <f aca="false">ROUND(MAX(N(Y1284)/Assumptions!$C$5, N(Z1284)/Assumptions!$C$6, N(AA1284)/Assumptions!$C$7, N(AB1284)/Assumptions!$C$8, N(AC1284)/Assumptions!$C$9, N(AD1284)/Assumptions!$C$10, N(AE1284)/Assumptions!$C$11, N(AF1284)/Assumptions!$C$12, N(AG1284)/Assumptions!$C$13),3)</f>
        <v>1.8</v>
      </c>
      <c r="AK1284" s="0" t="str">
        <f aca="false">IF(OR(U1284="Pending",U1284="On Hold"),"Open GRN (awaiting)",IF(AJ1284&lt;=1,"Within SLA",IF(ROUND(N(Y1284)/Assumptions!$C$5,3)=AJ1284,"Gate Wait",IF(ROUND(N(Z1284)/Assumptions!$C$6,3)=AJ1284,"Dock Wait",IF(ROUND(N(AA1284)/Assumptions!$C$7,3)=AJ1284,"Unloading",IF(ROUND(N(AB1284)/Assumptions!$C$8,3)=AJ1284,"Unload-to-QC Wait",IF(ROUND(N(AC1284)/Assumptions!$C$9,3)=AJ1284,"QC",IF(ROUND(N(AD1284)/Assumptions!$C$10,3)=AJ1284,"QC-to-GRN Wait",IF(ROUND(N(AE1284)/Assumptions!$C$11,3)=AJ1284,"GRN Processing",IF(ROUND(N(AF1284)/Assumptions!$C$12,3)=AJ1284,"GRN-to-Putaway Wait",IF(ROUND(N(AG1284)/Assumptions!$C$13,3)=AJ1284,"Putaway","Within SLA")))))))))))</f>
        <v>Unload-to-QC Wait</v>
      </c>
    </row>
    <row r="1285" customFormat="false" ht="15" hidden="false" customHeight="false" outlineLevel="0" collapsed="false">
      <c r="A1285" s="0" t="s">
        <v>3862</v>
      </c>
      <c r="B1285" s="0" t="s">
        <v>3863</v>
      </c>
      <c r="C1285" s="0" t="s">
        <v>175</v>
      </c>
      <c r="D1285" s="0" t="s">
        <v>119</v>
      </c>
      <c r="E1285" s="0" t="s">
        <v>3864</v>
      </c>
      <c r="F1285" s="0" t="s">
        <v>177</v>
      </c>
      <c r="G1285" s="0" t="s">
        <v>122</v>
      </c>
      <c r="H1285" s="17" t="n">
        <v>46234.4784722222</v>
      </c>
      <c r="I1285" s="17" t="n">
        <v>46234.5145833333</v>
      </c>
      <c r="J1285" s="17" t="n">
        <v>46234.5194444444</v>
      </c>
      <c r="K1285" s="17" t="n">
        <v>46234.5402777778</v>
      </c>
      <c r="L1285" s="17" t="n">
        <v>46234.5493055556</v>
      </c>
      <c r="M1285" s="17" t="n">
        <v>46234.5638888889</v>
      </c>
      <c r="N1285" s="17" t="n">
        <v>46234.5770833333</v>
      </c>
      <c r="O1285" s="17" t="n">
        <v>46234.5958333333</v>
      </c>
      <c r="P1285" s="17" t="n">
        <v>46234.6090277778</v>
      </c>
      <c r="Q1285" s="17" t="n">
        <v>46234.6430555556</v>
      </c>
      <c r="R1285" s="0" t="n">
        <v>253</v>
      </c>
      <c r="S1285" s="0" t="n">
        <v>0</v>
      </c>
      <c r="T1285" s="0" t="n">
        <v>0</v>
      </c>
      <c r="U1285" s="18" t="s">
        <v>130</v>
      </c>
      <c r="V1285" s="18" t="s">
        <v>139</v>
      </c>
      <c r="W1285" s="0" t="str">
        <f aca="false">IF(AND(X1285&gt;=6,X1285&lt;14),"A",IF(AND(X1285&gt;=14,X1285&lt;22),"B","C"))</f>
        <v>A</v>
      </c>
      <c r="X1285" s="18" t="n">
        <f aca="false">HOUR(H1285)</f>
        <v>11</v>
      </c>
      <c r="Y1285" s="18" t="n">
        <f aca="false">ROUND((I1285-H1285)*1440,0)</f>
        <v>52</v>
      </c>
      <c r="Z1285" s="18" t="n">
        <f aca="false">ROUND((J1285-I1285)*1440,0)</f>
        <v>7</v>
      </c>
      <c r="AA1285" s="18" t="n">
        <f aca="false">ROUND((K1285-J1285)*1440,0)</f>
        <v>30</v>
      </c>
      <c r="AB1285" s="18" t="n">
        <f aca="false">ROUND((L1285-K1285)*1440,0)</f>
        <v>13</v>
      </c>
      <c r="AC1285" s="18" t="n">
        <f aca="false">ROUND((M1285-L1285)*1440,0)</f>
        <v>21</v>
      </c>
      <c r="AD1285" s="18" t="n">
        <f aca="false">IF(N1285="","",ROUND((N1285-M1285)*1440,0))</f>
        <v>19</v>
      </c>
      <c r="AE1285" s="18" t="n">
        <f aca="false">IF(O1285="","",ROUND((O1285-N1285)*1440,0))</f>
        <v>27</v>
      </c>
      <c r="AF1285" s="18" t="n">
        <f aca="false">IF(P1285="","",ROUND((P1285-O1285)*1440,0))</f>
        <v>19</v>
      </c>
      <c r="AG1285" s="18" t="n">
        <f aca="false">IF(Q1285="","",ROUND((Q1285-P1285)*1440,0))</f>
        <v>49</v>
      </c>
      <c r="AH1285" s="18" t="n">
        <f aca="false">IF(Q1285="","",ROUND((Q1285-H1285)*1440,0))</f>
        <v>237</v>
      </c>
      <c r="AI1285" s="19" t="n">
        <f aca="false">ROUND(IF(O1285="",Assumptions!$B$25-K1285,O1285-K1285)*24,1)</f>
        <v>1.3</v>
      </c>
      <c r="AJ1285" s="20" t="n">
        <f aca="false">ROUND(MAX(N(Y1285)/Assumptions!$C$5, N(Z1285)/Assumptions!$C$6, N(AA1285)/Assumptions!$C$7, N(AB1285)/Assumptions!$C$8, N(AC1285)/Assumptions!$C$9, N(AD1285)/Assumptions!$C$10, N(AE1285)/Assumptions!$C$11, N(AF1285)/Assumptions!$C$12, N(AG1285)/Assumptions!$C$13),3)</f>
        <v>1.733</v>
      </c>
      <c r="AK1285" s="0" t="str">
        <f aca="false">IF(OR(U1285="Pending",U1285="On Hold"),"Open GRN (awaiting)",IF(AJ1285&lt;=1,"Within SLA",IF(ROUND(N(Y1285)/Assumptions!$C$5,3)=AJ1285,"Gate Wait",IF(ROUND(N(Z1285)/Assumptions!$C$6,3)=AJ1285,"Dock Wait",IF(ROUND(N(AA1285)/Assumptions!$C$7,3)=AJ1285,"Unloading",IF(ROUND(N(AB1285)/Assumptions!$C$8,3)=AJ1285,"Unload-to-QC Wait",IF(ROUND(N(AC1285)/Assumptions!$C$9,3)=AJ1285,"QC",IF(ROUND(N(AD1285)/Assumptions!$C$10,3)=AJ1285,"QC-to-GRN Wait",IF(ROUND(N(AE1285)/Assumptions!$C$11,3)=AJ1285,"GRN Processing",IF(ROUND(N(AF1285)/Assumptions!$C$12,3)=AJ1285,"GRN-to-Putaway Wait",IF(ROUND(N(AG1285)/Assumptions!$C$13,3)=AJ1285,"Putaway","Within SLA")))))))))))</f>
        <v>Gate Wait</v>
      </c>
    </row>
    <row r="1286" customFormat="false" ht="15" hidden="false" customHeight="false" outlineLevel="0" collapsed="false">
      <c r="A1286" s="0" t="s">
        <v>3865</v>
      </c>
      <c r="B1286" s="0" t="s">
        <v>3866</v>
      </c>
      <c r="C1286" s="0" t="s">
        <v>142</v>
      </c>
      <c r="D1286" s="0" t="s">
        <v>147</v>
      </c>
      <c r="E1286" s="0" t="s">
        <v>3867</v>
      </c>
      <c r="F1286" s="0" t="s">
        <v>137</v>
      </c>
      <c r="G1286" s="0" t="s">
        <v>150</v>
      </c>
      <c r="H1286" s="17" t="n">
        <v>46234.4902777778</v>
      </c>
      <c r="I1286" s="17" t="n">
        <v>46234.5236111111</v>
      </c>
      <c r="J1286" s="17" t="n">
        <v>46234.5263888889</v>
      </c>
      <c r="K1286" s="17" t="n">
        <v>46234.5638888889</v>
      </c>
      <c r="L1286" s="17" t="n">
        <v>46234.5701388889</v>
      </c>
      <c r="M1286" s="17" t="n">
        <v>46234.5840277778</v>
      </c>
      <c r="N1286" s="17" t="n">
        <v>46234.5888888889</v>
      </c>
      <c r="O1286" s="17" t="n">
        <v>46234.6131944444</v>
      </c>
      <c r="P1286" s="17" t="n">
        <v>46234.61875</v>
      </c>
      <c r="Q1286" s="17" t="n">
        <v>46234.6270833333</v>
      </c>
      <c r="R1286" s="0" t="n">
        <v>620</v>
      </c>
      <c r="S1286" s="0" t="n">
        <v>0</v>
      </c>
      <c r="T1286" s="0" t="n">
        <v>0</v>
      </c>
      <c r="U1286" s="18" t="s">
        <v>130</v>
      </c>
      <c r="V1286" s="18" t="s">
        <v>139</v>
      </c>
      <c r="W1286" s="0" t="str">
        <f aca="false">IF(AND(X1286&gt;=6,X1286&lt;14),"A",IF(AND(X1286&gt;=14,X1286&lt;22),"B","C"))</f>
        <v>A</v>
      </c>
      <c r="X1286" s="18" t="n">
        <f aca="false">HOUR(H1286)</f>
        <v>11</v>
      </c>
      <c r="Y1286" s="18" t="n">
        <f aca="false">ROUND((I1286-H1286)*1440,0)</f>
        <v>48</v>
      </c>
      <c r="Z1286" s="18" t="n">
        <f aca="false">ROUND((J1286-I1286)*1440,0)</f>
        <v>4</v>
      </c>
      <c r="AA1286" s="18" t="n">
        <f aca="false">ROUND((K1286-J1286)*1440,0)</f>
        <v>54</v>
      </c>
      <c r="AB1286" s="18" t="n">
        <f aca="false">ROUND((L1286-K1286)*1440,0)</f>
        <v>9</v>
      </c>
      <c r="AC1286" s="18" t="n">
        <f aca="false">ROUND((M1286-L1286)*1440,0)</f>
        <v>20</v>
      </c>
      <c r="AD1286" s="18" t="n">
        <f aca="false">IF(N1286="","",ROUND((N1286-M1286)*1440,0))</f>
        <v>7</v>
      </c>
      <c r="AE1286" s="18" t="n">
        <f aca="false">IF(O1286="","",ROUND((O1286-N1286)*1440,0))</f>
        <v>35</v>
      </c>
      <c r="AF1286" s="18" t="n">
        <f aca="false">IF(P1286="","",ROUND((P1286-O1286)*1440,0))</f>
        <v>8</v>
      </c>
      <c r="AG1286" s="18" t="n">
        <f aca="false">IF(Q1286="","",ROUND((Q1286-P1286)*1440,0))</f>
        <v>12</v>
      </c>
      <c r="AH1286" s="18" t="n">
        <f aca="false">IF(Q1286="","",ROUND((Q1286-H1286)*1440,0))</f>
        <v>197</v>
      </c>
      <c r="AI1286" s="19" t="n">
        <f aca="false">ROUND(IF(O1286="",Assumptions!$B$25-K1286,O1286-K1286)*24,1)</f>
        <v>1.2</v>
      </c>
      <c r="AJ1286" s="20" t="n">
        <f aca="false">ROUND(MAX(N(Y1286)/Assumptions!$C$5, N(Z1286)/Assumptions!$C$6, N(AA1286)/Assumptions!$C$7, N(AB1286)/Assumptions!$C$8, N(AC1286)/Assumptions!$C$9, N(AD1286)/Assumptions!$C$10, N(AE1286)/Assumptions!$C$11, N(AF1286)/Assumptions!$C$12, N(AG1286)/Assumptions!$C$13),3)</f>
        <v>1.6</v>
      </c>
      <c r="AK1286" s="0" t="str">
        <f aca="false">IF(OR(U1286="Pending",U1286="On Hold"),"Open GRN (awaiting)",IF(AJ1286&lt;=1,"Within SLA",IF(ROUND(N(Y1286)/Assumptions!$C$5,3)=AJ1286,"Gate Wait",IF(ROUND(N(Z1286)/Assumptions!$C$6,3)=AJ1286,"Dock Wait",IF(ROUND(N(AA1286)/Assumptions!$C$7,3)=AJ1286,"Unloading",IF(ROUND(N(AB1286)/Assumptions!$C$8,3)=AJ1286,"Unload-to-QC Wait",IF(ROUND(N(AC1286)/Assumptions!$C$9,3)=AJ1286,"QC",IF(ROUND(N(AD1286)/Assumptions!$C$10,3)=AJ1286,"QC-to-GRN Wait",IF(ROUND(N(AE1286)/Assumptions!$C$11,3)=AJ1286,"GRN Processing",IF(ROUND(N(AF1286)/Assumptions!$C$12,3)=AJ1286,"GRN-to-Putaway Wait",IF(ROUND(N(AG1286)/Assumptions!$C$13,3)=AJ1286,"Putaway","Within SLA")))))))))))</f>
        <v>Gate Wait</v>
      </c>
    </row>
    <row r="1287" customFormat="false" ht="15" hidden="false" customHeight="false" outlineLevel="0" collapsed="false">
      <c r="A1287" s="0" t="s">
        <v>3868</v>
      </c>
      <c r="B1287" s="0" t="s">
        <v>3869</v>
      </c>
      <c r="C1287" s="0" t="s">
        <v>159</v>
      </c>
      <c r="D1287" s="0" t="s">
        <v>135</v>
      </c>
      <c r="E1287" s="0" t="s">
        <v>1533</v>
      </c>
      <c r="F1287" s="0" t="s">
        <v>128</v>
      </c>
      <c r="G1287" s="0" t="s">
        <v>178</v>
      </c>
      <c r="H1287" s="17" t="n">
        <v>46234.4965277778</v>
      </c>
      <c r="I1287" s="17" t="n">
        <v>46234.5152777778</v>
      </c>
      <c r="J1287" s="17" t="n">
        <v>46234.51875</v>
      </c>
      <c r="K1287" s="17" t="n">
        <v>46234.5326388889</v>
      </c>
      <c r="L1287" s="17" t="n">
        <v>46234.5381944445</v>
      </c>
      <c r="M1287" s="17" t="n">
        <v>46234.5701388889</v>
      </c>
      <c r="N1287" s="17" t="n">
        <v>46234.6631944445</v>
      </c>
      <c r="O1287" s="17" t="n">
        <v>46234.6833333333</v>
      </c>
      <c r="P1287" s="17" t="n">
        <v>46234.6875</v>
      </c>
      <c r="Q1287" s="17" t="n">
        <v>46234.7131944444</v>
      </c>
      <c r="R1287" s="0" t="n">
        <v>362</v>
      </c>
      <c r="S1287" s="0" t="n">
        <v>0</v>
      </c>
      <c r="T1287" s="0" t="n">
        <v>0</v>
      </c>
      <c r="U1287" s="18" t="s">
        <v>130</v>
      </c>
      <c r="V1287" s="18" t="s">
        <v>144</v>
      </c>
      <c r="W1287" s="0" t="str">
        <f aca="false">IF(AND(X1287&gt;=6,X1287&lt;14),"A",IF(AND(X1287&gt;=14,X1287&lt;22),"B","C"))</f>
        <v>A</v>
      </c>
      <c r="X1287" s="18" t="n">
        <f aca="false">HOUR(H1287)</f>
        <v>11</v>
      </c>
      <c r="Y1287" s="18" t="n">
        <f aca="false">ROUND((I1287-H1287)*1440,0)</f>
        <v>27</v>
      </c>
      <c r="Z1287" s="18" t="n">
        <f aca="false">ROUND((J1287-I1287)*1440,0)</f>
        <v>5</v>
      </c>
      <c r="AA1287" s="18" t="n">
        <f aca="false">ROUND((K1287-J1287)*1440,0)</f>
        <v>20</v>
      </c>
      <c r="AB1287" s="18" t="n">
        <f aca="false">ROUND((L1287-K1287)*1440,0)</f>
        <v>8</v>
      </c>
      <c r="AC1287" s="18" t="n">
        <f aca="false">ROUND((M1287-L1287)*1440,0)</f>
        <v>46</v>
      </c>
      <c r="AD1287" s="18" t="n">
        <f aca="false">IF(N1287="","",ROUND((N1287-M1287)*1440,0))</f>
        <v>134</v>
      </c>
      <c r="AE1287" s="18" t="n">
        <f aca="false">IF(O1287="","",ROUND((O1287-N1287)*1440,0))</f>
        <v>29</v>
      </c>
      <c r="AF1287" s="18" t="n">
        <f aca="false">IF(P1287="","",ROUND((P1287-O1287)*1440,0))</f>
        <v>6</v>
      </c>
      <c r="AG1287" s="18" t="n">
        <f aca="false">IF(Q1287="","",ROUND((Q1287-P1287)*1440,0))</f>
        <v>37</v>
      </c>
      <c r="AH1287" s="18" t="n">
        <f aca="false">IF(Q1287="","",ROUND((Q1287-H1287)*1440,0))</f>
        <v>312</v>
      </c>
      <c r="AI1287" s="19" t="n">
        <f aca="false">ROUND(IF(O1287="",Assumptions!$B$25-K1287,O1287-K1287)*24,1)</f>
        <v>3.6</v>
      </c>
      <c r="AJ1287" s="20" t="n">
        <f aca="false">ROUND(MAX(N(Y1287)/Assumptions!$C$5, N(Z1287)/Assumptions!$C$6, N(AA1287)/Assumptions!$C$7, N(AB1287)/Assumptions!$C$8, N(AC1287)/Assumptions!$C$9, N(AD1287)/Assumptions!$C$10, N(AE1287)/Assumptions!$C$11, N(AF1287)/Assumptions!$C$12, N(AG1287)/Assumptions!$C$13),3)</f>
        <v>4.467</v>
      </c>
      <c r="AK1287" s="0" t="str">
        <f aca="false">IF(OR(U1287="Pending",U1287="On Hold"),"Open GRN (awaiting)",IF(AJ1287&lt;=1,"Within SLA",IF(ROUND(N(Y1287)/Assumptions!$C$5,3)=AJ1287,"Gate Wait",IF(ROUND(N(Z1287)/Assumptions!$C$6,3)=AJ1287,"Dock Wait",IF(ROUND(N(AA1287)/Assumptions!$C$7,3)=AJ1287,"Unloading",IF(ROUND(N(AB1287)/Assumptions!$C$8,3)=AJ1287,"Unload-to-QC Wait",IF(ROUND(N(AC1287)/Assumptions!$C$9,3)=AJ1287,"QC",IF(ROUND(N(AD1287)/Assumptions!$C$10,3)=AJ1287,"QC-to-GRN Wait",IF(ROUND(N(AE1287)/Assumptions!$C$11,3)=AJ1287,"GRN Processing",IF(ROUND(N(AF1287)/Assumptions!$C$12,3)=AJ1287,"GRN-to-Putaway Wait",IF(ROUND(N(AG1287)/Assumptions!$C$13,3)=AJ1287,"Putaway","Within SLA")))))))))))</f>
        <v>QC-to-GRN Wait</v>
      </c>
    </row>
    <row r="1288" customFormat="false" ht="15" hidden="false" customHeight="false" outlineLevel="0" collapsed="false">
      <c r="A1288" s="0" t="s">
        <v>3870</v>
      </c>
      <c r="B1288" s="0" t="s">
        <v>3871</v>
      </c>
      <c r="C1288" s="0" t="s">
        <v>170</v>
      </c>
      <c r="D1288" s="0" t="s">
        <v>119</v>
      </c>
      <c r="E1288" s="0" t="s">
        <v>3872</v>
      </c>
      <c r="F1288" s="0" t="s">
        <v>172</v>
      </c>
      <c r="G1288" s="0" t="s">
        <v>129</v>
      </c>
      <c r="H1288" s="17" t="n">
        <v>46234.5055555556</v>
      </c>
      <c r="I1288" s="17" t="n">
        <v>46234.5756944444</v>
      </c>
      <c r="J1288" s="17" t="n">
        <v>46234.58125</v>
      </c>
      <c r="K1288" s="17" t="n">
        <v>46234.6013888889</v>
      </c>
      <c r="L1288" s="17" t="n">
        <v>46234.6131944444</v>
      </c>
      <c r="M1288" s="17" t="n">
        <v>46234.6270833333</v>
      </c>
      <c r="N1288" s="17" t="n">
        <v>46234.6631944445</v>
      </c>
      <c r="O1288" s="17" t="n">
        <v>46234.6993055556</v>
      </c>
      <c r="P1288" s="17" t="n">
        <v>46234.7090277778</v>
      </c>
      <c r="Q1288" s="17" t="n">
        <v>46234.7305555556</v>
      </c>
      <c r="R1288" s="0" t="n">
        <v>370</v>
      </c>
      <c r="S1288" s="0" t="n">
        <v>0</v>
      </c>
      <c r="T1288" s="0" t="n">
        <v>0</v>
      </c>
      <c r="U1288" s="18" t="s">
        <v>130</v>
      </c>
      <c r="V1288" s="18" t="s">
        <v>144</v>
      </c>
      <c r="W1288" s="0" t="str">
        <f aca="false">IF(AND(X1288&gt;=6,X1288&lt;14),"A",IF(AND(X1288&gt;=14,X1288&lt;22),"B","C"))</f>
        <v>A</v>
      </c>
      <c r="X1288" s="18" t="n">
        <f aca="false">HOUR(H1288)</f>
        <v>12</v>
      </c>
      <c r="Y1288" s="18" t="n">
        <f aca="false">ROUND((I1288-H1288)*1440,0)</f>
        <v>101</v>
      </c>
      <c r="Z1288" s="18" t="n">
        <f aca="false">ROUND((J1288-I1288)*1440,0)</f>
        <v>8</v>
      </c>
      <c r="AA1288" s="18" t="n">
        <f aca="false">ROUND((K1288-J1288)*1440,0)</f>
        <v>29</v>
      </c>
      <c r="AB1288" s="18" t="n">
        <f aca="false">ROUND((L1288-K1288)*1440,0)</f>
        <v>17</v>
      </c>
      <c r="AC1288" s="18" t="n">
        <f aca="false">ROUND((M1288-L1288)*1440,0)</f>
        <v>20</v>
      </c>
      <c r="AD1288" s="18" t="n">
        <f aca="false">IF(N1288="","",ROUND((N1288-M1288)*1440,0))</f>
        <v>52</v>
      </c>
      <c r="AE1288" s="18" t="n">
        <f aca="false">IF(O1288="","",ROUND((O1288-N1288)*1440,0))</f>
        <v>52</v>
      </c>
      <c r="AF1288" s="18" t="n">
        <f aca="false">IF(P1288="","",ROUND((P1288-O1288)*1440,0))</f>
        <v>14</v>
      </c>
      <c r="AG1288" s="18" t="n">
        <f aca="false">IF(Q1288="","",ROUND((Q1288-P1288)*1440,0))</f>
        <v>31</v>
      </c>
      <c r="AH1288" s="18" t="n">
        <f aca="false">IF(Q1288="","",ROUND((Q1288-H1288)*1440,0))</f>
        <v>324</v>
      </c>
      <c r="AI1288" s="19" t="n">
        <f aca="false">ROUND(IF(O1288="",Assumptions!$B$25-K1288,O1288-K1288)*24,1)</f>
        <v>2.4</v>
      </c>
      <c r="AJ1288" s="20" t="n">
        <f aca="false">ROUND(MAX(N(Y1288)/Assumptions!$C$5, N(Z1288)/Assumptions!$C$6, N(AA1288)/Assumptions!$C$7, N(AB1288)/Assumptions!$C$8, N(AC1288)/Assumptions!$C$9, N(AD1288)/Assumptions!$C$10, N(AE1288)/Assumptions!$C$11, N(AF1288)/Assumptions!$C$12, N(AG1288)/Assumptions!$C$13),3)</f>
        <v>3.367</v>
      </c>
      <c r="AK1288" s="0" t="str">
        <f aca="false">IF(OR(U1288="Pending",U1288="On Hold"),"Open GRN (awaiting)",IF(AJ1288&lt;=1,"Within SLA",IF(ROUND(N(Y1288)/Assumptions!$C$5,3)=AJ1288,"Gate Wait",IF(ROUND(N(Z1288)/Assumptions!$C$6,3)=AJ1288,"Dock Wait",IF(ROUND(N(AA1288)/Assumptions!$C$7,3)=AJ1288,"Unloading",IF(ROUND(N(AB1288)/Assumptions!$C$8,3)=AJ1288,"Unload-to-QC Wait",IF(ROUND(N(AC1288)/Assumptions!$C$9,3)=AJ1288,"QC",IF(ROUND(N(AD1288)/Assumptions!$C$10,3)=AJ1288,"QC-to-GRN Wait",IF(ROUND(N(AE1288)/Assumptions!$C$11,3)=AJ1288,"GRN Processing",IF(ROUND(N(AF1288)/Assumptions!$C$12,3)=AJ1288,"GRN-to-Putaway Wait",IF(ROUND(N(AG1288)/Assumptions!$C$13,3)=AJ1288,"Putaway","Within SLA")))))))))))</f>
        <v>Gate Wait</v>
      </c>
    </row>
    <row r="1289" customFormat="false" ht="15" hidden="false" customHeight="false" outlineLevel="0" collapsed="false">
      <c r="A1289" s="0" t="s">
        <v>3873</v>
      </c>
      <c r="B1289" s="0" t="s">
        <v>3874</v>
      </c>
      <c r="C1289" s="0" t="s">
        <v>175</v>
      </c>
      <c r="D1289" s="0" t="s">
        <v>135</v>
      </c>
      <c r="E1289" s="0" t="s">
        <v>3875</v>
      </c>
      <c r="F1289" s="0" t="s">
        <v>177</v>
      </c>
      <c r="G1289" s="0" t="s">
        <v>178</v>
      </c>
      <c r="H1289" s="17" t="n">
        <v>46234.5201388889</v>
      </c>
      <c r="I1289" s="17" t="n">
        <v>46234.5944444445</v>
      </c>
      <c r="J1289" s="17" t="n">
        <v>46234.5986111111</v>
      </c>
      <c r="K1289" s="17" t="n">
        <v>46234.6180555556</v>
      </c>
      <c r="L1289" s="17" t="n">
        <v>46234.6236111111</v>
      </c>
      <c r="M1289" s="17" t="n">
        <v>46234.6847222222</v>
      </c>
      <c r="N1289" s="17" t="n">
        <v>46234.7048611111</v>
      </c>
      <c r="O1289" s="17" t="n">
        <v>46234.7479166667</v>
      </c>
      <c r="P1289" s="17" t="n">
        <v>46234.78125</v>
      </c>
      <c r="Q1289" s="17" t="n">
        <v>46234.8048611111</v>
      </c>
      <c r="R1289" s="0" t="n">
        <v>423</v>
      </c>
      <c r="S1289" s="0" t="n">
        <v>0</v>
      </c>
      <c r="T1289" s="0" t="n">
        <v>0</v>
      </c>
      <c r="U1289" s="18" t="s">
        <v>130</v>
      </c>
      <c r="V1289" s="18" t="s">
        <v>139</v>
      </c>
      <c r="W1289" s="0" t="str">
        <f aca="false">IF(AND(X1289&gt;=6,X1289&lt;14),"A",IF(AND(X1289&gt;=14,X1289&lt;22),"B","C"))</f>
        <v>A</v>
      </c>
      <c r="X1289" s="18" t="n">
        <f aca="false">HOUR(H1289)</f>
        <v>12</v>
      </c>
      <c r="Y1289" s="18" t="n">
        <f aca="false">ROUND((I1289-H1289)*1440,0)</f>
        <v>107</v>
      </c>
      <c r="Z1289" s="18" t="n">
        <f aca="false">ROUND((J1289-I1289)*1440,0)</f>
        <v>6</v>
      </c>
      <c r="AA1289" s="18" t="n">
        <f aca="false">ROUND((K1289-J1289)*1440,0)</f>
        <v>28</v>
      </c>
      <c r="AB1289" s="18" t="n">
        <f aca="false">ROUND((L1289-K1289)*1440,0)</f>
        <v>8</v>
      </c>
      <c r="AC1289" s="18" t="n">
        <f aca="false">ROUND((M1289-L1289)*1440,0)</f>
        <v>88</v>
      </c>
      <c r="AD1289" s="18" t="n">
        <f aca="false">IF(N1289="","",ROUND((N1289-M1289)*1440,0))</f>
        <v>29</v>
      </c>
      <c r="AE1289" s="18" t="n">
        <f aca="false">IF(O1289="","",ROUND((O1289-N1289)*1440,0))</f>
        <v>62</v>
      </c>
      <c r="AF1289" s="18" t="n">
        <f aca="false">IF(P1289="","",ROUND((P1289-O1289)*1440,0))</f>
        <v>48</v>
      </c>
      <c r="AG1289" s="18" t="n">
        <f aca="false">IF(Q1289="","",ROUND((Q1289-P1289)*1440,0))</f>
        <v>34</v>
      </c>
      <c r="AH1289" s="18" t="n">
        <f aca="false">IF(Q1289="","",ROUND((Q1289-H1289)*1440,0))</f>
        <v>410</v>
      </c>
      <c r="AI1289" s="19" t="n">
        <f aca="false">ROUND(IF(O1289="",Assumptions!$B$25-K1289,O1289-K1289)*24,1)</f>
        <v>3.1</v>
      </c>
      <c r="AJ1289" s="20" t="n">
        <f aca="false">ROUND(MAX(N(Y1289)/Assumptions!$C$5, N(Z1289)/Assumptions!$C$6, N(AA1289)/Assumptions!$C$7, N(AB1289)/Assumptions!$C$8, N(AC1289)/Assumptions!$C$9, N(AD1289)/Assumptions!$C$10, N(AE1289)/Assumptions!$C$11, N(AF1289)/Assumptions!$C$12, N(AG1289)/Assumptions!$C$13),3)</f>
        <v>3.567</v>
      </c>
      <c r="AK1289" s="0" t="str">
        <f aca="false">IF(OR(U1289="Pending",U1289="On Hold"),"Open GRN (awaiting)",IF(AJ1289&lt;=1,"Within SLA",IF(ROUND(N(Y1289)/Assumptions!$C$5,3)=AJ1289,"Gate Wait",IF(ROUND(N(Z1289)/Assumptions!$C$6,3)=AJ1289,"Dock Wait",IF(ROUND(N(AA1289)/Assumptions!$C$7,3)=AJ1289,"Unloading",IF(ROUND(N(AB1289)/Assumptions!$C$8,3)=AJ1289,"Unload-to-QC Wait",IF(ROUND(N(AC1289)/Assumptions!$C$9,3)=AJ1289,"QC",IF(ROUND(N(AD1289)/Assumptions!$C$10,3)=AJ1289,"QC-to-GRN Wait",IF(ROUND(N(AE1289)/Assumptions!$C$11,3)=AJ1289,"GRN Processing",IF(ROUND(N(AF1289)/Assumptions!$C$12,3)=AJ1289,"GRN-to-Putaway Wait",IF(ROUND(N(AG1289)/Assumptions!$C$13,3)=AJ1289,"Putaway","Within SLA")))))))))))</f>
        <v>Gate Wait</v>
      </c>
    </row>
    <row r="1290" customFormat="false" ht="15" hidden="false" customHeight="false" outlineLevel="0" collapsed="false">
      <c r="A1290" s="0" t="s">
        <v>3876</v>
      </c>
      <c r="B1290" s="0" t="s">
        <v>3877</v>
      </c>
      <c r="C1290" s="0" t="s">
        <v>153</v>
      </c>
      <c r="D1290" s="0" t="s">
        <v>119</v>
      </c>
      <c r="E1290" s="0" t="s">
        <v>3878</v>
      </c>
      <c r="F1290" s="0" t="s">
        <v>128</v>
      </c>
      <c r="G1290" s="0" t="s">
        <v>129</v>
      </c>
      <c r="H1290" s="17" t="n">
        <v>46234.5201388889</v>
      </c>
      <c r="I1290" s="17" t="n">
        <v>46234.5458333333</v>
      </c>
      <c r="J1290" s="17" t="n">
        <v>46234.5486111111</v>
      </c>
      <c r="K1290" s="17" t="n">
        <v>46234.6013888889</v>
      </c>
      <c r="L1290" s="17" t="n">
        <v>46234.6104166667</v>
      </c>
      <c r="M1290" s="17" t="n">
        <v>46234.6854166667</v>
      </c>
      <c r="N1290" s="17" t="n">
        <v>46234.7270833333</v>
      </c>
      <c r="O1290" s="17" t="n">
        <v>46234.7763888889</v>
      </c>
      <c r="P1290" s="17" t="n">
        <v>46234.8041666667</v>
      </c>
      <c r="Q1290" s="17" t="n">
        <v>46234.8131944445</v>
      </c>
      <c r="R1290" s="0" t="n">
        <v>927</v>
      </c>
      <c r="S1290" s="0" t="n">
        <v>0</v>
      </c>
      <c r="T1290" s="0" t="n">
        <v>15</v>
      </c>
      <c r="U1290" s="18" t="s">
        <v>123</v>
      </c>
      <c r="V1290" s="18" t="s">
        <v>82</v>
      </c>
      <c r="W1290" s="0" t="str">
        <f aca="false">IF(AND(X1290&gt;=6,X1290&lt;14),"A",IF(AND(X1290&gt;=14,X1290&lt;22),"B","C"))</f>
        <v>A</v>
      </c>
      <c r="X1290" s="18" t="n">
        <f aca="false">HOUR(H1290)</f>
        <v>12</v>
      </c>
      <c r="Y1290" s="18" t="n">
        <f aca="false">ROUND((I1290-H1290)*1440,0)</f>
        <v>37</v>
      </c>
      <c r="Z1290" s="18" t="n">
        <f aca="false">ROUND((J1290-I1290)*1440,0)</f>
        <v>4</v>
      </c>
      <c r="AA1290" s="18" t="n">
        <f aca="false">ROUND((K1290-J1290)*1440,0)</f>
        <v>76</v>
      </c>
      <c r="AB1290" s="18" t="n">
        <f aca="false">ROUND((L1290-K1290)*1440,0)</f>
        <v>13</v>
      </c>
      <c r="AC1290" s="18" t="n">
        <f aca="false">ROUND((M1290-L1290)*1440,0)</f>
        <v>108</v>
      </c>
      <c r="AD1290" s="18" t="n">
        <f aca="false">IF(N1290="","",ROUND((N1290-M1290)*1440,0))</f>
        <v>60</v>
      </c>
      <c r="AE1290" s="18" t="n">
        <f aca="false">IF(O1290="","",ROUND((O1290-N1290)*1440,0))</f>
        <v>71</v>
      </c>
      <c r="AF1290" s="18" t="n">
        <f aca="false">IF(P1290="","",ROUND((P1290-O1290)*1440,0))</f>
        <v>40</v>
      </c>
      <c r="AG1290" s="18" t="n">
        <f aca="false">IF(Q1290="","",ROUND((Q1290-P1290)*1440,0))</f>
        <v>13</v>
      </c>
      <c r="AH1290" s="18" t="n">
        <f aca="false">IF(Q1290="","",ROUND((Q1290-H1290)*1440,0))</f>
        <v>422</v>
      </c>
      <c r="AI1290" s="19" t="n">
        <f aca="false">ROUND(IF(O1290="",Assumptions!$B$25-K1290,O1290-K1290)*24,1)</f>
        <v>4.2</v>
      </c>
      <c r="AJ1290" s="20" t="n">
        <f aca="false">ROUND(MAX(N(Y1290)/Assumptions!$C$5, N(Z1290)/Assumptions!$C$6, N(AA1290)/Assumptions!$C$7, N(AB1290)/Assumptions!$C$8, N(AC1290)/Assumptions!$C$9, N(AD1290)/Assumptions!$C$10, N(AE1290)/Assumptions!$C$11, N(AF1290)/Assumptions!$C$12, N(AG1290)/Assumptions!$C$13),3)</f>
        <v>2.4</v>
      </c>
      <c r="AK1290" s="0" t="str">
        <f aca="false">IF(OR(U1290="Pending",U1290="On Hold"),"Open GRN (awaiting)",IF(AJ1290&lt;=1,"Within SLA",IF(ROUND(N(Y1290)/Assumptions!$C$5,3)=AJ1290,"Gate Wait",IF(ROUND(N(Z1290)/Assumptions!$C$6,3)=AJ1290,"Dock Wait",IF(ROUND(N(AA1290)/Assumptions!$C$7,3)=AJ1290,"Unloading",IF(ROUND(N(AB1290)/Assumptions!$C$8,3)=AJ1290,"Unload-to-QC Wait",IF(ROUND(N(AC1290)/Assumptions!$C$9,3)=AJ1290,"QC",IF(ROUND(N(AD1290)/Assumptions!$C$10,3)=AJ1290,"QC-to-GRN Wait",IF(ROUND(N(AE1290)/Assumptions!$C$11,3)=AJ1290,"GRN Processing",IF(ROUND(N(AF1290)/Assumptions!$C$12,3)=AJ1290,"GRN-to-Putaway Wait",IF(ROUND(N(AG1290)/Assumptions!$C$13,3)=AJ1290,"Putaway","Within SLA")))))))))))</f>
        <v>QC</v>
      </c>
    </row>
    <row r="1291" customFormat="false" ht="15" hidden="false" customHeight="false" outlineLevel="0" collapsed="false">
      <c r="A1291" s="0" t="s">
        <v>3879</v>
      </c>
      <c r="B1291" s="0" t="s">
        <v>3880</v>
      </c>
      <c r="C1291" s="0" t="s">
        <v>218</v>
      </c>
      <c r="D1291" s="0" t="s">
        <v>119</v>
      </c>
      <c r="E1291" s="0" t="s">
        <v>2375</v>
      </c>
      <c r="F1291" s="0" t="s">
        <v>137</v>
      </c>
      <c r="G1291" s="0" t="s">
        <v>122</v>
      </c>
      <c r="H1291" s="17" t="n">
        <v>46234.5381944445</v>
      </c>
      <c r="I1291" s="17" t="n">
        <v>46234.5513888889</v>
      </c>
      <c r="J1291" s="17" t="n">
        <v>46234.5625</v>
      </c>
      <c r="K1291" s="17" t="n">
        <v>46234.5868055556</v>
      </c>
      <c r="L1291" s="17" t="n">
        <v>46234.6006944445</v>
      </c>
      <c r="M1291" s="17" t="n">
        <v>46234.6263888889</v>
      </c>
      <c r="N1291" s="17" t="n">
        <v>46234.6402777778</v>
      </c>
      <c r="O1291" s="17" t="n">
        <v>46234.6583333333</v>
      </c>
      <c r="P1291" s="17" t="n">
        <v>46234.66875</v>
      </c>
      <c r="Q1291" s="17" t="n">
        <v>46234.6888888889</v>
      </c>
      <c r="R1291" s="0" t="n">
        <v>343</v>
      </c>
      <c r="S1291" s="0" t="n">
        <v>0</v>
      </c>
      <c r="T1291" s="0" t="n">
        <v>0</v>
      </c>
      <c r="U1291" s="18" t="s">
        <v>130</v>
      </c>
      <c r="V1291" s="18" t="s">
        <v>139</v>
      </c>
      <c r="W1291" s="0" t="str">
        <f aca="false">IF(AND(X1291&gt;=6,X1291&lt;14),"A",IF(AND(X1291&gt;=14,X1291&lt;22),"B","C"))</f>
        <v>A</v>
      </c>
      <c r="X1291" s="18" t="n">
        <f aca="false">HOUR(H1291)</f>
        <v>12</v>
      </c>
      <c r="Y1291" s="18" t="n">
        <f aca="false">ROUND((I1291-H1291)*1440,0)</f>
        <v>19</v>
      </c>
      <c r="Z1291" s="18" t="n">
        <f aca="false">ROUND((J1291-I1291)*1440,0)</f>
        <v>16</v>
      </c>
      <c r="AA1291" s="18" t="n">
        <f aca="false">ROUND((K1291-J1291)*1440,0)</f>
        <v>35</v>
      </c>
      <c r="AB1291" s="18" t="n">
        <f aca="false">ROUND((L1291-K1291)*1440,0)</f>
        <v>20</v>
      </c>
      <c r="AC1291" s="18" t="n">
        <f aca="false">ROUND((M1291-L1291)*1440,0)</f>
        <v>37</v>
      </c>
      <c r="AD1291" s="18" t="n">
        <f aca="false">IF(N1291="","",ROUND((N1291-M1291)*1440,0))</f>
        <v>20</v>
      </c>
      <c r="AE1291" s="18" t="n">
        <f aca="false">IF(O1291="","",ROUND((O1291-N1291)*1440,0))</f>
        <v>26</v>
      </c>
      <c r="AF1291" s="18" t="n">
        <f aca="false">IF(P1291="","",ROUND((P1291-O1291)*1440,0))</f>
        <v>15</v>
      </c>
      <c r="AG1291" s="18" t="n">
        <f aca="false">IF(Q1291="","",ROUND((Q1291-P1291)*1440,0))</f>
        <v>29</v>
      </c>
      <c r="AH1291" s="18" t="n">
        <f aca="false">IF(Q1291="","",ROUND((Q1291-H1291)*1440,0))</f>
        <v>217</v>
      </c>
      <c r="AI1291" s="19" t="n">
        <f aca="false">ROUND(IF(O1291="",Assumptions!$B$25-K1291,O1291-K1291)*24,1)</f>
        <v>1.7</v>
      </c>
      <c r="AJ1291" s="20" t="n">
        <f aca="false">ROUND(MAX(N(Y1291)/Assumptions!$C$5, N(Z1291)/Assumptions!$C$6, N(AA1291)/Assumptions!$C$7, N(AB1291)/Assumptions!$C$8, N(AC1291)/Assumptions!$C$9, N(AD1291)/Assumptions!$C$10, N(AE1291)/Assumptions!$C$11, N(AF1291)/Assumptions!$C$12, N(AG1291)/Assumptions!$C$13),3)</f>
        <v>1.333</v>
      </c>
      <c r="AK1291" s="0" t="str">
        <f aca="false">IF(OR(U1291="Pending",U1291="On Hold"),"Open GRN (awaiting)",IF(AJ1291&lt;=1,"Within SLA",IF(ROUND(N(Y1291)/Assumptions!$C$5,3)=AJ1291,"Gate Wait",IF(ROUND(N(Z1291)/Assumptions!$C$6,3)=AJ1291,"Dock Wait",IF(ROUND(N(AA1291)/Assumptions!$C$7,3)=AJ1291,"Unloading",IF(ROUND(N(AB1291)/Assumptions!$C$8,3)=AJ1291,"Unload-to-QC Wait",IF(ROUND(N(AC1291)/Assumptions!$C$9,3)=AJ1291,"QC",IF(ROUND(N(AD1291)/Assumptions!$C$10,3)=AJ1291,"QC-to-GRN Wait",IF(ROUND(N(AE1291)/Assumptions!$C$11,3)=AJ1291,"GRN Processing",IF(ROUND(N(AF1291)/Assumptions!$C$12,3)=AJ1291,"GRN-to-Putaway Wait",IF(ROUND(N(AG1291)/Assumptions!$C$13,3)=AJ1291,"Putaway","Within SLA")))))))))))</f>
        <v>Unload-to-QC Wait</v>
      </c>
    </row>
    <row r="1292" customFormat="false" ht="15" hidden="false" customHeight="false" outlineLevel="0" collapsed="false">
      <c r="A1292" s="0" t="s">
        <v>3881</v>
      </c>
      <c r="B1292" s="0" t="s">
        <v>3882</v>
      </c>
      <c r="C1292" s="0" t="s">
        <v>286</v>
      </c>
      <c r="D1292" s="0" t="s">
        <v>147</v>
      </c>
      <c r="E1292" s="0" t="s">
        <v>2654</v>
      </c>
      <c r="F1292" s="0" t="s">
        <v>121</v>
      </c>
      <c r="G1292" s="0" t="s">
        <v>150</v>
      </c>
      <c r="H1292" s="17" t="n">
        <v>46234.5527777778</v>
      </c>
      <c r="I1292" s="17" t="n">
        <v>46234.5805555556</v>
      </c>
      <c r="J1292" s="17" t="n">
        <v>46234.5833333333</v>
      </c>
      <c r="K1292" s="17" t="n">
        <v>46234.5944444445</v>
      </c>
      <c r="L1292" s="17" t="n">
        <v>46234.6020833333</v>
      </c>
      <c r="M1292" s="17" t="n">
        <v>46234.6597222222</v>
      </c>
      <c r="N1292" s="17" t="n">
        <v>46234.7097222222</v>
      </c>
      <c r="O1292" s="17" t="n">
        <v>46234.7701388889</v>
      </c>
      <c r="P1292" s="17" t="n">
        <v>46234.78125</v>
      </c>
      <c r="Q1292" s="17" t="n">
        <v>46234.7993055556</v>
      </c>
      <c r="R1292" s="0" t="n">
        <v>263</v>
      </c>
      <c r="S1292" s="0" t="n">
        <v>0</v>
      </c>
      <c r="T1292" s="0" t="n">
        <v>8</v>
      </c>
      <c r="U1292" s="18" t="s">
        <v>123</v>
      </c>
      <c r="V1292" s="18" t="s">
        <v>131</v>
      </c>
      <c r="W1292" s="0" t="str">
        <f aca="false">IF(AND(X1292&gt;=6,X1292&lt;14),"A",IF(AND(X1292&gt;=14,X1292&lt;22),"B","C"))</f>
        <v>A</v>
      </c>
      <c r="X1292" s="18" t="n">
        <f aca="false">HOUR(H1292)</f>
        <v>13</v>
      </c>
      <c r="Y1292" s="18" t="n">
        <f aca="false">ROUND((I1292-H1292)*1440,0)</f>
        <v>40</v>
      </c>
      <c r="Z1292" s="18" t="n">
        <f aca="false">ROUND((J1292-I1292)*1440,0)</f>
        <v>4</v>
      </c>
      <c r="AA1292" s="18" t="n">
        <f aca="false">ROUND((K1292-J1292)*1440,0)</f>
        <v>16</v>
      </c>
      <c r="AB1292" s="18" t="n">
        <f aca="false">ROUND((L1292-K1292)*1440,0)</f>
        <v>11</v>
      </c>
      <c r="AC1292" s="18" t="n">
        <f aca="false">ROUND((M1292-L1292)*1440,0)</f>
        <v>83</v>
      </c>
      <c r="AD1292" s="18" t="n">
        <f aca="false">IF(N1292="","",ROUND((N1292-M1292)*1440,0))</f>
        <v>72</v>
      </c>
      <c r="AE1292" s="18" t="n">
        <f aca="false">IF(O1292="","",ROUND((O1292-N1292)*1440,0))</f>
        <v>87</v>
      </c>
      <c r="AF1292" s="18" t="n">
        <f aca="false">IF(P1292="","",ROUND((P1292-O1292)*1440,0))</f>
        <v>16</v>
      </c>
      <c r="AG1292" s="18" t="n">
        <f aca="false">IF(Q1292="","",ROUND((Q1292-P1292)*1440,0))</f>
        <v>26</v>
      </c>
      <c r="AH1292" s="18" t="n">
        <f aca="false">IF(Q1292="","",ROUND((Q1292-H1292)*1440,0))</f>
        <v>355</v>
      </c>
      <c r="AI1292" s="19" t="n">
        <f aca="false">ROUND(IF(O1292="",Assumptions!$B$25-K1292,O1292-K1292)*24,1)</f>
        <v>4.2</v>
      </c>
      <c r="AJ1292" s="20" t="n">
        <f aca="false">ROUND(MAX(N(Y1292)/Assumptions!$C$5, N(Z1292)/Assumptions!$C$6, N(AA1292)/Assumptions!$C$7, N(AB1292)/Assumptions!$C$8, N(AC1292)/Assumptions!$C$9, N(AD1292)/Assumptions!$C$10, N(AE1292)/Assumptions!$C$11, N(AF1292)/Assumptions!$C$12, N(AG1292)/Assumptions!$C$13),3)</f>
        <v>2.4</v>
      </c>
      <c r="AK1292" s="0" t="str">
        <f aca="false">IF(OR(U1292="Pending",U1292="On Hold"),"Open GRN (awaiting)",IF(AJ1292&lt;=1,"Within SLA",IF(ROUND(N(Y1292)/Assumptions!$C$5,3)=AJ1292,"Gate Wait",IF(ROUND(N(Z1292)/Assumptions!$C$6,3)=AJ1292,"Dock Wait",IF(ROUND(N(AA1292)/Assumptions!$C$7,3)=AJ1292,"Unloading",IF(ROUND(N(AB1292)/Assumptions!$C$8,3)=AJ1292,"Unload-to-QC Wait",IF(ROUND(N(AC1292)/Assumptions!$C$9,3)=AJ1292,"QC",IF(ROUND(N(AD1292)/Assumptions!$C$10,3)=AJ1292,"QC-to-GRN Wait",IF(ROUND(N(AE1292)/Assumptions!$C$11,3)=AJ1292,"GRN Processing",IF(ROUND(N(AF1292)/Assumptions!$C$12,3)=AJ1292,"GRN-to-Putaway Wait",IF(ROUND(N(AG1292)/Assumptions!$C$13,3)=AJ1292,"Putaway","Within SLA")))))))))))</f>
        <v>QC-to-GRN Wait</v>
      </c>
    </row>
    <row r="1293" customFormat="false" ht="15" hidden="false" customHeight="false" outlineLevel="0" collapsed="false">
      <c r="A1293" s="0" t="s">
        <v>3883</v>
      </c>
      <c r="B1293" s="0" t="s">
        <v>3884</v>
      </c>
      <c r="C1293" s="0" t="s">
        <v>170</v>
      </c>
      <c r="D1293" s="0" t="s">
        <v>147</v>
      </c>
      <c r="E1293" s="0" t="s">
        <v>3885</v>
      </c>
      <c r="F1293" s="0" t="s">
        <v>172</v>
      </c>
      <c r="G1293" s="0" t="s">
        <v>150</v>
      </c>
      <c r="H1293" s="17" t="n">
        <v>46234.5534722222</v>
      </c>
      <c r="I1293" s="17" t="n">
        <v>46234.56875</v>
      </c>
      <c r="J1293" s="17" t="n">
        <v>46234.5715277778</v>
      </c>
      <c r="K1293" s="17" t="n">
        <v>46234.6138888889</v>
      </c>
      <c r="L1293" s="17" t="n">
        <v>46234.6263888889</v>
      </c>
      <c r="M1293" s="17" t="n">
        <v>46234.6493055556</v>
      </c>
      <c r="N1293" s="17" t="n">
        <v>46234.675</v>
      </c>
      <c r="O1293" s="17" t="n">
        <v>46234.7625</v>
      </c>
      <c r="P1293" s="17" t="n">
        <v>46234.7743055556</v>
      </c>
      <c r="Q1293" s="17" t="n">
        <v>46234.7902777778</v>
      </c>
      <c r="R1293" s="0" t="n">
        <v>1134</v>
      </c>
      <c r="S1293" s="0" t="n">
        <v>0</v>
      </c>
      <c r="T1293" s="0" t="n">
        <v>0</v>
      </c>
      <c r="U1293" s="18" t="s">
        <v>130</v>
      </c>
      <c r="V1293" s="18" t="s">
        <v>156</v>
      </c>
      <c r="W1293" s="0" t="str">
        <f aca="false">IF(AND(X1293&gt;=6,X1293&lt;14),"A",IF(AND(X1293&gt;=14,X1293&lt;22),"B","C"))</f>
        <v>A</v>
      </c>
      <c r="X1293" s="18" t="n">
        <f aca="false">HOUR(H1293)</f>
        <v>13</v>
      </c>
      <c r="Y1293" s="18" t="n">
        <f aca="false">ROUND((I1293-H1293)*1440,0)</f>
        <v>22</v>
      </c>
      <c r="Z1293" s="18" t="n">
        <f aca="false">ROUND((J1293-I1293)*1440,0)</f>
        <v>4</v>
      </c>
      <c r="AA1293" s="18" t="n">
        <f aca="false">ROUND((K1293-J1293)*1440,0)</f>
        <v>61</v>
      </c>
      <c r="AB1293" s="18" t="n">
        <f aca="false">ROUND((L1293-K1293)*1440,0)</f>
        <v>18</v>
      </c>
      <c r="AC1293" s="18" t="n">
        <f aca="false">ROUND((M1293-L1293)*1440,0)</f>
        <v>33</v>
      </c>
      <c r="AD1293" s="18" t="n">
        <f aca="false">IF(N1293="","",ROUND((N1293-M1293)*1440,0))</f>
        <v>37</v>
      </c>
      <c r="AE1293" s="18" t="n">
        <f aca="false">IF(O1293="","",ROUND((O1293-N1293)*1440,0))</f>
        <v>126</v>
      </c>
      <c r="AF1293" s="18" t="n">
        <f aca="false">IF(P1293="","",ROUND((P1293-O1293)*1440,0))</f>
        <v>17</v>
      </c>
      <c r="AG1293" s="18" t="n">
        <f aca="false">IF(Q1293="","",ROUND((Q1293-P1293)*1440,0))</f>
        <v>23</v>
      </c>
      <c r="AH1293" s="18" t="n">
        <f aca="false">IF(Q1293="","",ROUND((Q1293-H1293)*1440,0))</f>
        <v>341</v>
      </c>
      <c r="AI1293" s="19" t="n">
        <f aca="false">ROUND(IF(O1293="",Assumptions!$B$25-K1293,O1293-K1293)*24,1)</f>
        <v>3.6</v>
      </c>
      <c r="AJ1293" s="20" t="n">
        <f aca="false">ROUND(MAX(N(Y1293)/Assumptions!$C$5, N(Z1293)/Assumptions!$C$6, N(AA1293)/Assumptions!$C$7, N(AB1293)/Assumptions!$C$8, N(AC1293)/Assumptions!$C$9, N(AD1293)/Assumptions!$C$10, N(AE1293)/Assumptions!$C$11, N(AF1293)/Assumptions!$C$12, N(AG1293)/Assumptions!$C$13),3)</f>
        <v>2.8</v>
      </c>
      <c r="AK1293" s="0" t="str">
        <f aca="false">IF(OR(U1293="Pending",U1293="On Hold"),"Open GRN (awaiting)",IF(AJ1293&lt;=1,"Within SLA",IF(ROUND(N(Y1293)/Assumptions!$C$5,3)=AJ1293,"Gate Wait",IF(ROUND(N(Z1293)/Assumptions!$C$6,3)=AJ1293,"Dock Wait",IF(ROUND(N(AA1293)/Assumptions!$C$7,3)=AJ1293,"Unloading",IF(ROUND(N(AB1293)/Assumptions!$C$8,3)=AJ1293,"Unload-to-QC Wait",IF(ROUND(N(AC1293)/Assumptions!$C$9,3)=AJ1293,"QC",IF(ROUND(N(AD1293)/Assumptions!$C$10,3)=AJ1293,"QC-to-GRN Wait",IF(ROUND(N(AE1293)/Assumptions!$C$11,3)=AJ1293,"GRN Processing",IF(ROUND(N(AF1293)/Assumptions!$C$12,3)=AJ1293,"GRN-to-Putaway Wait",IF(ROUND(N(AG1293)/Assumptions!$C$13,3)=AJ1293,"Putaway","Within SLA")))))))))))</f>
        <v>GRN Processing</v>
      </c>
    </row>
    <row r="1294" customFormat="false" ht="15" hidden="false" customHeight="false" outlineLevel="0" collapsed="false">
      <c r="A1294" s="0" t="s">
        <v>3886</v>
      </c>
      <c r="B1294" s="0" t="s">
        <v>3887</v>
      </c>
      <c r="C1294" s="0" t="s">
        <v>118</v>
      </c>
      <c r="D1294" s="0" t="s">
        <v>147</v>
      </c>
      <c r="E1294" s="0" t="s">
        <v>3888</v>
      </c>
      <c r="F1294" s="0" t="s">
        <v>121</v>
      </c>
      <c r="G1294" s="0" t="s">
        <v>150</v>
      </c>
      <c r="H1294" s="17" t="n">
        <v>46234.5590277778</v>
      </c>
      <c r="I1294" s="17" t="n">
        <v>46234.5819444444</v>
      </c>
      <c r="J1294" s="17" t="n">
        <v>46234.5854166667</v>
      </c>
      <c r="K1294" s="17" t="n">
        <v>46234.6208333333</v>
      </c>
      <c r="L1294" s="17" t="n">
        <v>46234.6291666667</v>
      </c>
      <c r="M1294" s="17" t="n">
        <v>46234.6625</v>
      </c>
      <c r="N1294" s="17" t="n">
        <v>46234.7555555556</v>
      </c>
      <c r="O1294" s="17" t="n">
        <v>46234.7847222222</v>
      </c>
      <c r="P1294" s="17" t="n">
        <v>46234.7916666667</v>
      </c>
      <c r="Q1294" s="17" t="n">
        <v>46234.8013888889</v>
      </c>
      <c r="R1294" s="0" t="n">
        <v>546</v>
      </c>
      <c r="S1294" s="0" t="n">
        <v>0</v>
      </c>
      <c r="T1294" s="0" t="n">
        <v>0</v>
      </c>
      <c r="U1294" s="18" t="s">
        <v>130</v>
      </c>
      <c r="V1294" s="18" t="s">
        <v>144</v>
      </c>
      <c r="W1294" s="0" t="str">
        <f aca="false">IF(AND(X1294&gt;=6,X1294&lt;14),"A",IF(AND(X1294&gt;=14,X1294&lt;22),"B","C"))</f>
        <v>A</v>
      </c>
      <c r="X1294" s="18" t="n">
        <f aca="false">HOUR(H1294)</f>
        <v>13</v>
      </c>
      <c r="Y1294" s="18" t="n">
        <f aca="false">ROUND((I1294-H1294)*1440,0)</f>
        <v>33</v>
      </c>
      <c r="Z1294" s="18" t="n">
        <f aca="false">ROUND((J1294-I1294)*1440,0)</f>
        <v>5</v>
      </c>
      <c r="AA1294" s="18" t="n">
        <f aca="false">ROUND((K1294-J1294)*1440,0)</f>
        <v>51</v>
      </c>
      <c r="AB1294" s="18" t="n">
        <f aca="false">ROUND((L1294-K1294)*1440,0)</f>
        <v>12</v>
      </c>
      <c r="AC1294" s="18" t="n">
        <f aca="false">ROUND((M1294-L1294)*1440,0)</f>
        <v>48</v>
      </c>
      <c r="AD1294" s="18" t="n">
        <f aca="false">IF(N1294="","",ROUND((N1294-M1294)*1440,0))</f>
        <v>134</v>
      </c>
      <c r="AE1294" s="18" t="n">
        <f aca="false">IF(O1294="","",ROUND((O1294-N1294)*1440,0))</f>
        <v>42</v>
      </c>
      <c r="AF1294" s="18" t="n">
        <f aca="false">IF(P1294="","",ROUND((P1294-O1294)*1440,0))</f>
        <v>10</v>
      </c>
      <c r="AG1294" s="18" t="n">
        <f aca="false">IF(Q1294="","",ROUND((Q1294-P1294)*1440,0))</f>
        <v>14</v>
      </c>
      <c r="AH1294" s="18" t="n">
        <f aca="false">IF(Q1294="","",ROUND((Q1294-H1294)*1440,0))</f>
        <v>349</v>
      </c>
      <c r="AI1294" s="19" t="n">
        <f aca="false">ROUND(IF(O1294="",Assumptions!$B$25-K1294,O1294-K1294)*24,1)</f>
        <v>3.9</v>
      </c>
      <c r="AJ1294" s="20" t="n">
        <f aca="false">ROUND(MAX(N(Y1294)/Assumptions!$C$5, N(Z1294)/Assumptions!$C$6, N(AA1294)/Assumptions!$C$7, N(AB1294)/Assumptions!$C$8, N(AC1294)/Assumptions!$C$9, N(AD1294)/Assumptions!$C$10, N(AE1294)/Assumptions!$C$11, N(AF1294)/Assumptions!$C$12, N(AG1294)/Assumptions!$C$13),3)</f>
        <v>4.467</v>
      </c>
      <c r="AK1294" s="0" t="str">
        <f aca="false">IF(OR(U1294="Pending",U1294="On Hold"),"Open GRN (awaiting)",IF(AJ1294&lt;=1,"Within SLA",IF(ROUND(N(Y1294)/Assumptions!$C$5,3)=AJ1294,"Gate Wait",IF(ROUND(N(Z1294)/Assumptions!$C$6,3)=AJ1294,"Dock Wait",IF(ROUND(N(AA1294)/Assumptions!$C$7,3)=AJ1294,"Unloading",IF(ROUND(N(AB1294)/Assumptions!$C$8,3)=AJ1294,"Unload-to-QC Wait",IF(ROUND(N(AC1294)/Assumptions!$C$9,3)=AJ1294,"QC",IF(ROUND(N(AD1294)/Assumptions!$C$10,3)=AJ1294,"QC-to-GRN Wait",IF(ROUND(N(AE1294)/Assumptions!$C$11,3)=AJ1294,"GRN Processing",IF(ROUND(N(AF1294)/Assumptions!$C$12,3)=AJ1294,"GRN-to-Putaway Wait",IF(ROUND(N(AG1294)/Assumptions!$C$13,3)=AJ1294,"Putaway","Within SLA")))))))))))</f>
        <v>QC-to-GRN Wait</v>
      </c>
    </row>
    <row r="1295" customFormat="false" ht="15" hidden="false" customHeight="false" outlineLevel="0" collapsed="false">
      <c r="A1295" s="0" t="s">
        <v>3889</v>
      </c>
      <c r="B1295" s="0" t="s">
        <v>3890</v>
      </c>
      <c r="C1295" s="0" t="s">
        <v>175</v>
      </c>
      <c r="D1295" s="0" t="s">
        <v>147</v>
      </c>
      <c r="E1295" s="0" t="s">
        <v>3891</v>
      </c>
      <c r="F1295" s="0" t="s">
        <v>177</v>
      </c>
      <c r="G1295" s="0" t="s">
        <v>167</v>
      </c>
      <c r="H1295" s="17" t="n">
        <v>46234.5645833333</v>
      </c>
      <c r="I1295" s="17" t="n">
        <v>46234.5902777778</v>
      </c>
      <c r="J1295" s="17" t="n">
        <v>46234.6145833333</v>
      </c>
      <c r="K1295" s="17" t="n">
        <v>46234.6555555556</v>
      </c>
      <c r="L1295" s="17" t="n">
        <v>46234.6638888889</v>
      </c>
      <c r="M1295" s="17" t="n">
        <v>46234.675</v>
      </c>
      <c r="N1295" s="17" t="n">
        <v>46234.7354166667</v>
      </c>
      <c r="O1295" s="17" t="n">
        <v>46234.7534722222</v>
      </c>
      <c r="P1295" s="17" t="n">
        <v>46234.7611111111</v>
      </c>
      <c r="Q1295" s="17" t="n">
        <v>46234.8</v>
      </c>
      <c r="R1295" s="0" t="n">
        <v>1154</v>
      </c>
      <c r="S1295" s="0" t="n">
        <v>0</v>
      </c>
      <c r="T1295" s="0" t="n">
        <v>0</v>
      </c>
      <c r="U1295" s="18" t="s">
        <v>130</v>
      </c>
      <c r="V1295" s="18" t="s">
        <v>131</v>
      </c>
      <c r="W1295" s="0" t="str">
        <f aca="false">IF(AND(X1295&gt;=6,X1295&lt;14),"A",IF(AND(X1295&gt;=14,X1295&lt;22),"B","C"))</f>
        <v>A</v>
      </c>
      <c r="X1295" s="18" t="n">
        <f aca="false">HOUR(H1295)</f>
        <v>13</v>
      </c>
      <c r="Y1295" s="18" t="n">
        <f aca="false">ROUND((I1295-H1295)*1440,0)</f>
        <v>37</v>
      </c>
      <c r="Z1295" s="18" t="n">
        <f aca="false">ROUND((J1295-I1295)*1440,0)</f>
        <v>35</v>
      </c>
      <c r="AA1295" s="18" t="n">
        <f aca="false">ROUND((K1295-J1295)*1440,0)</f>
        <v>59</v>
      </c>
      <c r="AB1295" s="18" t="n">
        <f aca="false">ROUND((L1295-K1295)*1440,0)</f>
        <v>12</v>
      </c>
      <c r="AC1295" s="18" t="n">
        <f aca="false">ROUND((M1295-L1295)*1440,0)</f>
        <v>16</v>
      </c>
      <c r="AD1295" s="18" t="n">
        <f aca="false">IF(N1295="","",ROUND((N1295-M1295)*1440,0))</f>
        <v>87</v>
      </c>
      <c r="AE1295" s="18" t="n">
        <f aca="false">IF(O1295="","",ROUND((O1295-N1295)*1440,0))</f>
        <v>26</v>
      </c>
      <c r="AF1295" s="18" t="n">
        <f aca="false">IF(P1295="","",ROUND((P1295-O1295)*1440,0))</f>
        <v>11</v>
      </c>
      <c r="AG1295" s="18" t="n">
        <f aca="false">IF(Q1295="","",ROUND((Q1295-P1295)*1440,0))</f>
        <v>56</v>
      </c>
      <c r="AH1295" s="18" t="n">
        <f aca="false">IF(Q1295="","",ROUND((Q1295-H1295)*1440,0))</f>
        <v>339</v>
      </c>
      <c r="AI1295" s="19" t="n">
        <f aca="false">ROUND(IF(O1295="",Assumptions!$B$25-K1295,O1295-K1295)*24,1)</f>
        <v>2.4</v>
      </c>
      <c r="AJ1295" s="20" t="n">
        <f aca="false">ROUND(MAX(N(Y1295)/Assumptions!$C$5, N(Z1295)/Assumptions!$C$6, N(AA1295)/Assumptions!$C$7, N(AB1295)/Assumptions!$C$8, N(AC1295)/Assumptions!$C$9, N(AD1295)/Assumptions!$C$10, N(AE1295)/Assumptions!$C$11, N(AF1295)/Assumptions!$C$12, N(AG1295)/Assumptions!$C$13),3)</f>
        <v>2.9</v>
      </c>
      <c r="AK1295" s="0" t="str">
        <f aca="false">IF(OR(U1295="Pending",U1295="On Hold"),"Open GRN (awaiting)",IF(AJ1295&lt;=1,"Within SLA",IF(ROUND(N(Y1295)/Assumptions!$C$5,3)=AJ1295,"Gate Wait",IF(ROUND(N(Z1295)/Assumptions!$C$6,3)=AJ1295,"Dock Wait",IF(ROUND(N(AA1295)/Assumptions!$C$7,3)=AJ1295,"Unloading",IF(ROUND(N(AB1295)/Assumptions!$C$8,3)=AJ1295,"Unload-to-QC Wait",IF(ROUND(N(AC1295)/Assumptions!$C$9,3)=AJ1295,"QC",IF(ROUND(N(AD1295)/Assumptions!$C$10,3)=AJ1295,"QC-to-GRN Wait",IF(ROUND(N(AE1295)/Assumptions!$C$11,3)=AJ1295,"GRN Processing",IF(ROUND(N(AF1295)/Assumptions!$C$12,3)=AJ1295,"GRN-to-Putaway Wait",IF(ROUND(N(AG1295)/Assumptions!$C$13,3)=AJ1295,"Putaway","Within SLA")))))))))))</f>
        <v>QC-to-GRN Wait</v>
      </c>
    </row>
    <row r="1296" customFormat="false" ht="15" hidden="false" customHeight="false" outlineLevel="0" collapsed="false">
      <c r="A1296" s="0" t="s">
        <v>3892</v>
      </c>
      <c r="B1296" s="0" t="s">
        <v>3893</v>
      </c>
      <c r="C1296" s="0" t="s">
        <v>142</v>
      </c>
      <c r="D1296" s="0" t="s">
        <v>147</v>
      </c>
      <c r="E1296" s="0" t="s">
        <v>1925</v>
      </c>
      <c r="F1296" s="0" t="s">
        <v>149</v>
      </c>
      <c r="G1296" s="0" t="s">
        <v>150</v>
      </c>
      <c r="H1296" s="17" t="n">
        <v>46234.5902777778</v>
      </c>
      <c r="I1296" s="17" t="n">
        <v>46234.6173611111</v>
      </c>
      <c r="J1296" s="17" t="n">
        <v>46234.6229166667</v>
      </c>
      <c r="K1296" s="17" t="n">
        <v>46234.64375</v>
      </c>
      <c r="L1296" s="17" t="n">
        <v>46234.6479166667</v>
      </c>
      <c r="M1296" s="17" t="n">
        <v>46234.6680555556</v>
      </c>
      <c r="N1296" s="17" t="n">
        <v>46234.6756944444</v>
      </c>
      <c r="O1296" s="17" t="n">
        <v>46234.7020833333</v>
      </c>
      <c r="P1296" s="17" t="n">
        <v>46234.7118055556</v>
      </c>
      <c r="Q1296" s="17" t="n">
        <v>46234.7284722222</v>
      </c>
      <c r="R1296" s="0" t="n">
        <v>548</v>
      </c>
      <c r="S1296" s="0" t="n">
        <v>0</v>
      </c>
      <c r="T1296" s="0" t="n">
        <v>2</v>
      </c>
      <c r="U1296" s="18" t="s">
        <v>123</v>
      </c>
      <c r="V1296" s="18" t="s">
        <v>139</v>
      </c>
      <c r="W1296" s="0" t="str">
        <f aca="false">IF(AND(X1296&gt;=6,X1296&lt;14),"A",IF(AND(X1296&gt;=14,X1296&lt;22),"B","C"))</f>
        <v>B</v>
      </c>
      <c r="X1296" s="18" t="n">
        <f aca="false">HOUR(H1296)</f>
        <v>14</v>
      </c>
      <c r="Y1296" s="18" t="n">
        <f aca="false">ROUND((I1296-H1296)*1440,0)</f>
        <v>39</v>
      </c>
      <c r="Z1296" s="18" t="n">
        <f aca="false">ROUND((J1296-I1296)*1440,0)</f>
        <v>8</v>
      </c>
      <c r="AA1296" s="18" t="n">
        <f aca="false">ROUND((K1296-J1296)*1440,0)</f>
        <v>30</v>
      </c>
      <c r="AB1296" s="18" t="n">
        <f aca="false">ROUND((L1296-K1296)*1440,0)</f>
        <v>6</v>
      </c>
      <c r="AC1296" s="18" t="n">
        <f aca="false">ROUND((M1296-L1296)*1440,0)</f>
        <v>29</v>
      </c>
      <c r="AD1296" s="18" t="n">
        <f aca="false">IF(N1296="","",ROUND((N1296-M1296)*1440,0))</f>
        <v>11</v>
      </c>
      <c r="AE1296" s="18" t="n">
        <f aca="false">IF(O1296="","",ROUND((O1296-N1296)*1440,0))</f>
        <v>38</v>
      </c>
      <c r="AF1296" s="18" t="n">
        <f aca="false">IF(P1296="","",ROUND((P1296-O1296)*1440,0))</f>
        <v>14</v>
      </c>
      <c r="AG1296" s="18" t="n">
        <f aca="false">IF(Q1296="","",ROUND((Q1296-P1296)*1440,0))</f>
        <v>24</v>
      </c>
      <c r="AH1296" s="18" t="n">
        <f aca="false">IF(Q1296="","",ROUND((Q1296-H1296)*1440,0))</f>
        <v>199</v>
      </c>
      <c r="AI1296" s="19" t="n">
        <f aca="false">ROUND(IF(O1296="",Assumptions!$B$25-K1296,O1296-K1296)*24,1)</f>
        <v>1.4</v>
      </c>
      <c r="AJ1296" s="20" t="n">
        <f aca="false">ROUND(MAX(N(Y1296)/Assumptions!$C$5, N(Z1296)/Assumptions!$C$6, N(AA1296)/Assumptions!$C$7, N(AB1296)/Assumptions!$C$8, N(AC1296)/Assumptions!$C$9, N(AD1296)/Assumptions!$C$10, N(AE1296)/Assumptions!$C$11, N(AF1296)/Assumptions!$C$12, N(AG1296)/Assumptions!$C$13),3)</f>
        <v>1.3</v>
      </c>
      <c r="AK1296" s="0" t="str">
        <f aca="false">IF(OR(U1296="Pending",U1296="On Hold"),"Open GRN (awaiting)",IF(AJ1296&lt;=1,"Within SLA",IF(ROUND(N(Y1296)/Assumptions!$C$5,3)=AJ1296,"Gate Wait",IF(ROUND(N(Z1296)/Assumptions!$C$6,3)=AJ1296,"Dock Wait",IF(ROUND(N(AA1296)/Assumptions!$C$7,3)=AJ1296,"Unloading",IF(ROUND(N(AB1296)/Assumptions!$C$8,3)=AJ1296,"Unload-to-QC Wait",IF(ROUND(N(AC1296)/Assumptions!$C$9,3)=AJ1296,"QC",IF(ROUND(N(AD1296)/Assumptions!$C$10,3)=AJ1296,"QC-to-GRN Wait",IF(ROUND(N(AE1296)/Assumptions!$C$11,3)=AJ1296,"GRN Processing",IF(ROUND(N(AF1296)/Assumptions!$C$12,3)=AJ1296,"GRN-to-Putaway Wait",IF(ROUND(N(AG1296)/Assumptions!$C$13,3)=AJ1296,"Putaway","Within SLA")))))))))))</f>
        <v>Gate Wait</v>
      </c>
    </row>
    <row r="1297" customFormat="false" ht="15" hidden="false" customHeight="false" outlineLevel="0" collapsed="false">
      <c r="A1297" s="0" t="s">
        <v>3894</v>
      </c>
      <c r="B1297" s="0" t="s">
        <v>3895</v>
      </c>
      <c r="C1297" s="0" t="s">
        <v>134</v>
      </c>
      <c r="D1297" s="0" t="s">
        <v>135</v>
      </c>
      <c r="E1297" s="0" t="s">
        <v>3896</v>
      </c>
      <c r="F1297" s="0" t="s">
        <v>149</v>
      </c>
      <c r="G1297" s="0" t="s">
        <v>178</v>
      </c>
      <c r="H1297" s="17" t="n">
        <v>46234.6131944444</v>
      </c>
      <c r="I1297" s="17" t="n">
        <v>46234.6243055556</v>
      </c>
      <c r="J1297" s="17" t="n">
        <v>46234.6354166667</v>
      </c>
      <c r="K1297" s="17" t="n">
        <v>46234.6618055556</v>
      </c>
      <c r="L1297" s="17" t="n">
        <v>46234.6708333333</v>
      </c>
      <c r="M1297" s="17" t="n">
        <v>46234.6854166667</v>
      </c>
      <c r="N1297" s="17" t="n">
        <v>46234.7173611111</v>
      </c>
      <c r="O1297" s="17" t="n">
        <v>46234.7986111111</v>
      </c>
      <c r="P1297" s="17" t="n">
        <v>46234.81875</v>
      </c>
      <c r="Q1297" s="17" t="n">
        <v>46234.8319444444</v>
      </c>
      <c r="R1297" s="0" t="n">
        <v>345</v>
      </c>
      <c r="S1297" s="0" t="n">
        <v>0</v>
      </c>
      <c r="T1297" s="0" t="n">
        <v>0</v>
      </c>
      <c r="U1297" s="18" t="s">
        <v>130</v>
      </c>
      <c r="V1297" s="18" t="s">
        <v>144</v>
      </c>
      <c r="W1297" s="0" t="str">
        <f aca="false">IF(AND(X1297&gt;=6,X1297&lt;14),"A",IF(AND(X1297&gt;=14,X1297&lt;22),"B","C"))</f>
        <v>B</v>
      </c>
      <c r="X1297" s="18" t="n">
        <f aca="false">HOUR(H1297)</f>
        <v>14</v>
      </c>
      <c r="Y1297" s="18" t="n">
        <f aca="false">ROUND((I1297-H1297)*1440,0)</f>
        <v>16</v>
      </c>
      <c r="Z1297" s="18" t="n">
        <f aca="false">ROUND((J1297-I1297)*1440,0)</f>
        <v>16</v>
      </c>
      <c r="AA1297" s="18" t="n">
        <f aca="false">ROUND((K1297-J1297)*1440,0)</f>
        <v>38</v>
      </c>
      <c r="AB1297" s="18" t="n">
        <f aca="false">ROUND((L1297-K1297)*1440,0)</f>
        <v>13</v>
      </c>
      <c r="AC1297" s="18" t="n">
        <f aca="false">ROUND((M1297-L1297)*1440,0)</f>
        <v>21</v>
      </c>
      <c r="AD1297" s="18" t="n">
        <f aca="false">IF(N1297="","",ROUND((N1297-M1297)*1440,0))</f>
        <v>46</v>
      </c>
      <c r="AE1297" s="18" t="n">
        <f aca="false">IF(O1297="","",ROUND((O1297-N1297)*1440,0))</f>
        <v>117</v>
      </c>
      <c r="AF1297" s="18" t="n">
        <f aca="false">IF(P1297="","",ROUND((P1297-O1297)*1440,0))</f>
        <v>29</v>
      </c>
      <c r="AG1297" s="18" t="n">
        <f aca="false">IF(Q1297="","",ROUND((Q1297-P1297)*1440,0))</f>
        <v>19</v>
      </c>
      <c r="AH1297" s="18" t="n">
        <f aca="false">IF(Q1297="","",ROUND((Q1297-H1297)*1440,0))</f>
        <v>315</v>
      </c>
      <c r="AI1297" s="19" t="n">
        <f aca="false">ROUND(IF(O1297="",Assumptions!$B$25-K1297,O1297-K1297)*24,1)</f>
        <v>3.3</v>
      </c>
      <c r="AJ1297" s="20" t="n">
        <f aca="false">ROUND(MAX(N(Y1297)/Assumptions!$C$5, N(Z1297)/Assumptions!$C$6, N(AA1297)/Assumptions!$C$7, N(AB1297)/Assumptions!$C$8, N(AC1297)/Assumptions!$C$9, N(AD1297)/Assumptions!$C$10, N(AE1297)/Assumptions!$C$11, N(AF1297)/Assumptions!$C$12, N(AG1297)/Assumptions!$C$13),3)</f>
        <v>2.6</v>
      </c>
      <c r="AK1297" s="0" t="str">
        <f aca="false">IF(OR(U1297="Pending",U1297="On Hold"),"Open GRN (awaiting)",IF(AJ1297&lt;=1,"Within SLA",IF(ROUND(N(Y1297)/Assumptions!$C$5,3)=AJ1297,"Gate Wait",IF(ROUND(N(Z1297)/Assumptions!$C$6,3)=AJ1297,"Dock Wait",IF(ROUND(N(AA1297)/Assumptions!$C$7,3)=AJ1297,"Unloading",IF(ROUND(N(AB1297)/Assumptions!$C$8,3)=AJ1297,"Unload-to-QC Wait",IF(ROUND(N(AC1297)/Assumptions!$C$9,3)=AJ1297,"QC",IF(ROUND(N(AD1297)/Assumptions!$C$10,3)=AJ1297,"QC-to-GRN Wait",IF(ROUND(N(AE1297)/Assumptions!$C$11,3)=AJ1297,"GRN Processing",IF(ROUND(N(AF1297)/Assumptions!$C$12,3)=AJ1297,"GRN-to-Putaway Wait",IF(ROUND(N(AG1297)/Assumptions!$C$13,3)=AJ1297,"Putaway","Within SLA")))))))))))</f>
        <v>GRN Processing</v>
      </c>
    </row>
    <row r="1298" customFormat="false" ht="15" hidden="false" customHeight="false" outlineLevel="0" collapsed="false">
      <c r="A1298" s="0" t="s">
        <v>3897</v>
      </c>
      <c r="B1298" s="0" t="s">
        <v>3898</v>
      </c>
      <c r="C1298" s="0" t="s">
        <v>134</v>
      </c>
      <c r="D1298" s="0" t="s">
        <v>119</v>
      </c>
      <c r="E1298" s="0" t="s">
        <v>3899</v>
      </c>
      <c r="F1298" s="0" t="s">
        <v>149</v>
      </c>
      <c r="G1298" s="0" t="s">
        <v>129</v>
      </c>
      <c r="H1298" s="17" t="n">
        <v>46234.6166666667</v>
      </c>
      <c r="I1298" s="17" t="n">
        <v>46234.6548611111</v>
      </c>
      <c r="J1298" s="17" t="n">
        <v>46234.6694444444</v>
      </c>
      <c r="K1298" s="17" t="n">
        <v>46234.6965277778</v>
      </c>
      <c r="L1298" s="17" t="n">
        <v>46234.7048611111</v>
      </c>
      <c r="M1298" s="17" t="n">
        <v>46234.7194444445</v>
      </c>
      <c r="N1298" s="17" t="n">
        <v>46235.00625</v>
      </c>
      <c r="O1298" s="17" t="n">
        <v>46235.03125</v>
      </c>
      <c r="P1298" s="17" t="n">
        <v>46235.0548611111</v>
      </c>
      <c r="Q1298" s="17" t="n">
        <v>46235.0756944444</v>
      </c>
      <c r="R1298" s="0" t="n">
        <v>798</v>
      </c>
      <c r="S1298" s="0" t="n">
        <v>0</v>
      </c>
      <c r="T1298" s="0" t="n">
        <v>0</v>
      </c>
      <c r="U1298" s="18" t="s">
        <v>130</v>
      </c>
      <c r="V1298" s="18" t="s">
        <v>156</v>
      </c>
      <c r="W1298" s="0" t="str">
        <f aca="false">IF(AND(X1298&gt;=6,X1298&lt;14),"A",IF(AND(X1298&gt;=14,X1298&lt;22),"B","C"))</f>
        <v>B</v>
      </c>
      <c r="X1298" s="18" t="n">
        <f aca="false">HOUR(H1298)</f>
        <v>14</v>
      </c>
      <c r="Y1298" s="18" t="n">
        <f aca="false">ROUND((I1298-H1298)*1440,0)</f>
        <v>55</v>
      </c>
      <c r="Z1298" s="18" t="n">
        <f aca="false">ROUND((J1298-I1298)*1440,0)</f>
        <v>21</v>
      </c>
      <c r="AA1298" s="18" t="n">
        <f aca="false">ROUND((K1298-J1298)*1440,0)</f>
        <v>39</v>
      </c>
      <c r="AB1298" s="18" t="n">
        <f aca="false">ROUND((L1298-K1298)*1440,0)</f>
        <v>12</v>
      </c>
      <c r="AC1298" s="18" t="n">
        <f aca="false">ROUND((M1298-L1298)*1440,0)</f>
        <v>21</v>
      </c>
      <c r="AD1298" s="18" t="n">
        <f aca="false">IF(N1298="","",ROUND((N1298-M1298)*1440,0))</f>
        <v>413</v>
      </c>
      <c r="AE1298" s="18" t="n">
        <f aca="false">IF(O1298="","",ROUND((O1298-N1298)*1440,0))</f>
        <v>36</v>
      </c>
      <c r="AF1298" s="18" t="n">
        <f aca="false">IF(P1298="","",ROUND((P1298-O1298)*1440,0))</f>
        <v>34</v>
      </c>
      <c r="AG1298" s="18" t="n">
        <f aca="false">IF(Q1298="","",ROUND((Q1298-P1298)*1440,0))</f>
        <v>30</v>
      </c>
      <c r="AH1298" s="18" t="n">
        <f aca="false">IF(Q1298="","",ROUND((Q1298-H1298)*1440,0))</f>
        <v>661</v>
      </c>
      <c r="AI1298" s="19" t="n">
        <f aca="false">ROUND(IF(O1298="",Assumptions!$B$25-K1298,O1298-K1298)*24,1)</f>
        <v>8</v>
      </c>
      <c r="AJ1298" s="20" t="n">
        <f aca="false">ROUND(MAX(N(Y1298)/Assumptions!$C$5, N(Z1298)/Assumptions!$C$6, N(AA1298)/Assumptions!$C$7, N(AB1298)/Assumptions!$C$8, N(AC1298)/Assumptions!$C$9, N(AD1298)/Assumptions!$C$10, N(AE1298)/Assumptions!$C$11, N(AF1298)/Assumptions!$C$12, N(AG1298)/Assumptions!$C$13),3)</f>
        <v>13.767</v>
      </c>
      <c r="AK1298" s="0" t="str">
        <f aca="false">IF(OR(U1298="Pending",U1298="On Hold"),"Open GRN (awaiting)",IF(AJ1298&lt;=1,"Within SLA",IF(ROUND(N(Y1298)/Assumptions!$C$5,3)=AJ1298,"Gate Wait",IF(ROUND(N(Z1298)/Assumptions!$C$6,3)=AJ1298,"Dock Wait",IF(ROUND(N(AA1298)/Assumptions!$C$7,3)=AJ1298,"Unloading",IF(ROUND(N(AB1298)/Assumptions!$C$8,3)=AJ1298,"Unload-to-QC Wait",IF(ROUND(N(AC1298)/Assumptions!$C$9,3)=AJ1298,"QC",IF(ROUND(N(AD1298)/Assumptions!$C$10,3)=AJ1298,"QC-to-GRN Wait",IF(ROUND(N(AE1298)/Assumptions!$C$11,3)=AJ1298,"GRN Processing",IF(ROUND(N(AF1298)/Assumptions!$C$12,3)=AJ1298,"GRN-to-Putaway Wait",IF(ROUND(N(AG1298)/Assumptions!$C$13,3)=AJ1298,"Putaway","Within SLA")))))))))))</f>
        <v>QC-to-GRN Wait</v>
      </c>
    </row>
    <row r="1299" customFormat="false" ht="15" hidden="false" customHeight="false" outlineLevel="0" collapsed="false">
      <c r="A1299" s="0" t="s">
        <v>3900</v>
      </c>
      <c r="B1299" s="0" t="s">
        <v>3901</v>
      </c>
      <c r="C1299" s="0" t="s">
        <v>142</v>
      </c>
      <c r="D1299" s="0" t="s">
        <v>147</v>
      </c>
      <c r="E1299" s="0" t="s">
        <v>3902</v>
      </c>
      <c r="F1299" s="0" t="s">
        <v>137</v>
      </c>
      <c r="G1299" s="0" t="s">
        <v>167</v>
      </c>
      <c r="H1299" s="17" t="n">
        <v>46234.6305555556</v>
      </c>
      <c r="I1299" s="17" t="n">
        <v>46234.6395833333</v>
      </c>
      <c r="J1299" s="17" t="n">
        <v>46234.64375</v>
      </c>
      <c r="K1299" s="17" t="n">
        <v>46234.6756944444</v>
      </c>
      <c r="L1299" s="17" t="n">
        <v>46234.6791666667</v>
      </c>
      <c r="M1299" s="17" t="n">
        <v>46234.6972222222</v>
      </c>
      <c r="N1299" s="17" t="n">
        <v>46234.8791666667</v>
      </c>
      <c r="O1299" s="17" t="n">
        <v>46234.91875</v>
      </c>
      <c r="P1299" s="17" t="n">
        <v>46234.9277777778</v>
      </c>
      <c r="Q1299" s="17" t="n">
        <v>46234.9395833333</v>
      </c>
      <c r="R1299" s="0" t="n">
        <v>106</v>
      </c>
      <c r="S1299" s="0" t="n">
        <v>0</v>
      </c>
      <c r="T1299" s="0" t="n">
        <v>0</v>
      </c>
      <c r="U1299" s="18" t="s">
        <v>130</v>
      </c>
      <c r="V1299" s="18" t="s">
        <v>144</v>
      </c>
      <c r="W1299" s="0" t="str">
        <f aca="false">IF(AND(X1299&gt;=6,X1299&lt;14),"A",IF(AND(X1299&gt;=14,X1299&lt;22),"B","C"))</f>
        <v>B</v>
      </c>
      <c r="X1299" s="18" t="n">
        <f aca="false">HOUR(H1299)</f>
        <v>15</v>
      </c>
      <c r="Y1299" s="18" t="n">
        <f aca="false">ROUND((I1299-H1299)*1440,0)</f>
        <v>13</v>
      </c>
      <c r="Z1299" s="18" t="n">
        <f aca="false">ROUND((J1299-I1299)*1440,0)</f>
        <v>6</v>
      </c>
      <c r="AA1299" s="18" t="n">
        <f aca="false">ROUND((K1299-J1299)*1440,0)</f>
        <v>46</v>
      </c>
      <c r="AB1299" s="18" t="n">
        <f aca="false">ROUND((L1299-K1299)*1440,0)</f>
        <v>5</v>
      </c>
      <c r="AC1299" s="18" t="n">
        <f aca="false">ROUND((M1299-L1299)*1440,0)</f>
        <v>26</v>
      </c>
      <c r="AD1299" s="18" t="n">
        <f aca="false">IF(N1299="","",ROUND((N1299-M1299)*1440,0))</f>
        <v>262</v>
      </c>
      <c r="AE1299" s="18" t="n">
        <f aca="false">IF(O1299="","",ROUND((O1299-N1299)*1440,0))</f>
        <v>57</v>
      </c>
      <c r="AF1299" s="18" t="n">
        <f aca="false">IF(P1299="","",ROUND((P1299-O1299)*1440,0))</f>
        <v>13</v>
      </c>
      <c r="AG1299" s="18" t="n">
        <f aca="false">IF(Q1299="","",ROUND((Q1299-P1299)*1440,0))</f>
        <v>17</v>
      </c>
      <c r="AH1299" s="18" t="n">
        <f aca="false">IF(Q1299="","",ROUND((Q1299-H1299)*1440,0))</f>
        <v>445</v>
      </c>
      <c r="AI1299" s="19" t="n">
        <f aca="false">ROUND(IF(O1299="",Assumptions!$B$25-K1299,O1299-K1299)*24,1)</f>
        <v>5.8</v>
      </c>
      <c r="AJ1299" s="20" t="n">
        <f aca="false">ROUND(MAX(N(Y1299)/Assumptions!$C$5, N(Z1299)/Assumptions!$C$6, N(AA1299)/Assumptions!$C$7, N(AB1299)/Assumptions!$C$8, N(AC1299)/Assumptions!$C$9, N(AD1299)/Assumptions!$C$10, N(AE1299)/Assumptions!$C$11, N(AF1299)/Assumptions!$C$12, N(AG1299)/Assumptions!$C$13),3)</f>
        <v>8.733</v>
      </c>
      <c r="AK1299" s="0" t="str">
        <f aca="false">IF(OR(U1299="Pending",U1299="On Hold"),"Open GRN (awaiting)",IF(AJ1299&lt;=1,"Within SLA",IF(ROUND(N(Y1299)/Assumptions!$C$5,3)=AJ1299,"Gate Wait",IF(ROUND(N(Z1299)/Assumptions!$C$6,3)=AJ1299,"Dock Wait",IF(ROUND(N(AA1299)/Assumptions!$C$7,3)=AJ1299,"Unloading",IF(ROUND(N(AB1299)/Assumptions!$C$8,3)=AJ1299,"Unload-to-QC Wait",IF(ROUND(N(AC1299)/Assumptions!$C$9,3)=AJ1299,"QC",IF(ROUND(N(AD1299)/Assumptions!$C$10,3)=AJ1299,"QC-to-GRN Wait",IF(ROUND(N(AE1299)/Assumptions!$C$11,3)=AJ1299,"GRN Processing",IF(ROUND(N(AF1299)/Assumptions!$C$12,3)=AJ1299,"GRN-to-Putaway Wait",IF(ROUND(N(AG1299)/Assumptions!$C$13,3)=AJ1299,"Putaway","Within SLA")))))))))))</f>
        <v>QC-to-GRN Wait</v>
      </c>
    </row>
    <row r="1300" customFormat="false" ht="15" hidden="false" customHeight="false" outlineLevel="0" collapsed="false">
      <c r="A1300" s="0" t="s">
        <v>3903</v>
      </c>
      <c r="B1300" s="0" t="s">
        <v>3904</v>
      </c>
      <c r="C1300" s="0" t="s">
        <v>184</v>
      </c>
      <c r="D1300" s="0" t="s">
        <v>147</v>
      </c>
      <c r="E1300" s="0" t="s">
        <v>2954</v>
      </c>
      <c r="F1300" s="0" t="s">
        <v>128</v>
      </c>
      <c r="G1300" s="0" t="s">
        <v>167</v>
      </c>
      <c r="H1300" s="17" t="n">
        <v>46234.6361111111</v>
      </c>
      <c r="I1300" s="17" t="n">
        <v>46234.6548611111</v>
      </c>
      <c r="J1300" s="17" t="n">
        <v>46234.6576388889</v>
      </c>
      <c r="K1300" s="17" t="n">
        <v>46234.6819444444</v>
      </c>
      <c r="L1300" s="17" t="n">
        <v>46234.6965277778</v>
      </c>
      <c r="M1300" s="17" t="n">
        <v>46234.7368055556</v>
      </c>
      <c r="N1300" s="17" t="n">
        <v>46235.0368055556</v>
      </c>
      <c r="O1300" s="17" t="n">
        <v>46235.1979166667</v>
      </c>
      <c r="P1300" s="17" t="n">
        <v>46235.2069444444</v>
      </c>
      <c r="Q1300" s="17" t="n">
        <v>46235.2194444445</v>
      </c>
      <c r="R1300" s="0" t="n">
        <v>230</v>
      </c>
      <c r="S1300" s="0" t="n">
        <v>3</v>
      </c>
      <c r="T1300" s="0" t="n">
        <v>0</v>
      </c>
      <c r="U1300" s="18" t="s">
        <v>123</v>
      </c>
      <c r="V1300" s="18" t="s">
        <v>82</v>
      </c>
      <c r="W1300" s="0" t="str">
        <f aca="false">IF(AND(X1300&gt;=6,X1300&lt;14),"A",IF(AND(X1300&gt;=14,X1300&lt;22),"B","C"))</f>
        <v>B</v>
      </c>
      <c r="X1300" s="18" t="n">
        <f aca="false">HOUR(H1300)</f>
        <v>15</v>
      </c>
      <c r="Y1300" s="18" t="n">
        <f aca="false">ROUND((I1300-H1300)*1440,0)</f>
        <v>27</v>
      </c>
      <c r="Z1300" s="18" t="n">
        <f aca="false">ROUND((J1300-I1300)*1440,0)</f>
        <v>4</v>
      </c>
      <c r="AA1300" s="18" t="n">
        <f aca="false">ROUND((K1300-J1300)*1440,0)</f>
        <v>35</v>
      </c>
      <c r="AB1300" s="18" t="n">
        <f aca="false">ROUND((L1300-K1300)*1440,0)</f>
        <v>21</v>
      </c>
      <c r="AC1300" s="18" t="n">
        <f aca="false">ROUND((M1300-L1300)*1440,0)</f>
        <v>58</v>
      </c>
      <c r="AD1300" s="18" t="n">
        <f aca="false">IF(N1300="","",ROUND((N1300-M1300)*1440,0))</f>
        <v>432</v>
      </c>
      <c r="AE1300" s="18" t="n">
        <f aca="false">IF(O1300="","",ROUND((O1300-N1300)*1440,0))</f>
        <v>232</v>
      </c>
      <c r="AF1300" s="18" t="n">
        <f aca="false">IF(P1300="","",ROUND((P1300-O1300)*1440,0))</f>
        <v>13</v>
      </c>
      <c r="AG1300" s="18" t="n">
        <f aca="false">IF(Q1300="","",ROUND((Q1300-P1300)*1440,0))</f>
        <v>18</v>
      </c>
      <c r="AH1300" s="18" t="n">
        <f aca="false">IF(Q1300="","",ROUND((Q1300-H1300)*1440,0))</f>
        <v>840</v>
      </c>
      <c r="AI1300" s="19" t="n">
        <f aca="false">ROUND(IF(O1300="",Assumptions!$B$25-K1300,O1300-K1300)*24,1)</f>
        <v>12.4</v>
      </c>
      <c r="AJ1300" s="20" t="n">
        <f aca="false">ROUND(MAX(N(Y1300)/Assumptions!$C$5, N(Z1300)/Assumptions!$C$6, N(AA1300)/Assumptions!$C$7, N(AB1300)/Assumptions!$C$8, N(AC1300)/Assumptions!$C$9, N(AD1300)/Assumptions!$C$10, N(AE1300)/Assumptions!$C$11, N(AF1300)/Assumptions!$C$12, N(AG1300)/Assumptions!$C$13),3)</f>
        <v>14.4</v>
      </c>
      <c r="AK1300" s="0" t="str">
        <f aca="false">IF(OR(U1300="Pending",U1300="On Hold"),"Open GRN (awaiting)",IF(AJ1300&lt;=1,"Within SLA",IF(ROUND(N(Y1300)/Assumptions!$C$5,3)=AJ1300,"Gate Wait",IF(ROUND(N(Z1300)/Assumptions!$C$6,3)=AJ1300,"Dock Wait",IF(ROUND(N(AA1300)/Assumptions!$C$7,3)=AJ1300,"Unloading",IF(ROUND(N(AB1300)/Assumptions!$C$8,3)=AJ1300,"Unload-to-QC Wait",IF(ROUND(N(AC1300)/Assumptions!$C$9,3)=AJ1300,"QC",IF(ROUND(N(AD1300)/Assumptions!$C$10,3)=AJ1300,"QC-to-GRN Wait",IF(ROUND(N(AE1300)/Assumptions!$C$11,3)=AJ1300,"GRN Processing",IF(ROUND(N(AF1300)/Assumptions!$C$12,3)=AJ1300,"GRN-to-Putaway Wait",IF(ROUND(N(AG1300)/Assumptions!$C$13,3)=AJ1300,"Putaway","Within SLA")))))))))))</f>
        <v>QC-to-GRN Wait</v>
      </c>
    </row>
    <row r="1301" customFormat="false" ht="15" hidden="false" customHeight="false" outlineLevel="0" collapsed="false">
      <c r="A1301" s="0" t="s">
        <v>3905</v>
      </c>
      <c r="B1301" s="0" t="s">
        <v>3906</v>
      </c>
      <c r="C1301" s="0" t="s">
        <v>170</v>
      </c>
      <c r="D1301" s="0" t="s">
        <v>119</v>
      </c>
      <c r="E1301" s="0" t="s">
        <v>3907</v>
      </c>
      <c r="F1301" s="0" t="s">
        <v>172</v>
      </c>
      <c r="G1301" s="0" t="s">
        <v>129</v>
      </c>
      <c r="H1301" s="17" t="n">
        <v>46234.6513888889</v>
      </c>
      <c r="I1301" s="17" t="n">
        <v>46234.6777777778</v>
      </c>
      <c r="J1301" s="17" t="n">
        <v>46234.6861111111</v>
      </c>
      <c r="K1301" s="17" t="n">
        <v>46234.7152777778</v>
      </c>
      <c r="L1301" s="17" t="n">
        <v>46234.7222222222</v>
      </c>
      <c r="M1301" s="17" t="n">
        <v>46234.75</v>
      </c>
      <c r="N1301" s="17" t="n">
        <v>46234.8125</v>
      </c>
      <c r="O1301" s="17" t="n">
        <v>46234.8944444444</v>
      </c>
      <c r="P1301" s="17" t="n">
        <v>46234.8993055556</v>
      </c>
      <c r="Q1301" s="17" t="n">
        <v>46234.9159722222</v>
      </c>
      <c r="R1301" s="0" t="n">
        <v>614</v>
      </c>
      <c r="S1301" s="0" t="n">
        <v>0</v>
      </c>
      <c r="T1301" s="0" t="n">
        <v>0</v>
      </c>
      <c r="U1301" s="18" t="s">
        <v>130</v>
      </c>
      <c r="V1301" s="18" t="s">
        <v>144</v>
      </c>
      <c r="W1301" s="0" t="str">
        <f aca="false">IF(AND(X1301&gt;=6,X1301&lt;14),"A",IF(AND(X1301&gt;=14,X1301&lt;22),"B","C"))</f>
        <v>B</v>
      </c>
      <c r="X1301" s="18" t="n">
        <f aca="false">HOUR(H1301)</f>
        <v>15</v>
      </c>
      <c r="Y1301" s="18" t="n">
        <f aca="false">ROUND((I1301-H1301)*1440,0)</f>
        <v>38</v>
      </c>
      <c r="Z1301" s="18" t="n">
        <f aca="false">ROUND((J1301-I1301)*1440,0)</f>
        <v>12</v>
      </c>
      <c r="AA1301" s="18" t="n">
        <f aca="false">ROUND((K1301-J1301)*1440,0)</f>
        <v>42</v>
      </c>
      <c r="AB1301" s="18" t="n">
        <f aca="false">ROUND((L1301-K1301)*1440,0)</f>
        <v>10</v>
      </c>
      <c r="AC1301" s="18" t="n">
        <f aca="false">ROUND((M1301-L1301)*1440,0)</f>
        <v>40</v>
      </c>
      <c r="AD1301" s="18" t="n">
        <f aca="false">IF(N1301="","",ROUND((N1301-M1301)*1440,0))</f>
        <v>90</v>
      </c>
      <c r="AE1301" s="18" t="n">
        <f aca="false">IF(O1301="","",ROUND((O1301-N1301)*1440,0))</f>
        <v>118</v>
      </c>
      <c r="AF1301" s="18" t="n">
        <f aca="false">IF(P1301="","",ROUND((P1301-O1301)*1440,0))</f>
        <v>7</v>
      </c>
      <c r="AG1301" s="18" t="n">
        <f aca="false">IF(Q1301="","",ROUND((Q1301-P1301)*1440,0))</f>
        <v>24</v>
      </c>
      <c r="AH1301" s="18" t="n">
        <f aca="false">IF(Q1301="","",ROUND((Q1301-H1301)*1440,0))</f>
        <v>381</v>
      </c>
      <c r="AI1301" s="19" t="n">
        <f aca="false">ROUND(IF(O1301="",Assumptions!$B$25-K1301,O1301-K1301)*24,1)</f>
        <v>4.3</v>
      </c>
      <c r="AJ1301" s="20" t="n">
        <f aca="false">ROUND(MAX(N(Y1301)/Assumptions!$C$5, N(Z1301)/Assumptions!$C$6, N(AA1301)/Assumptions!$C$7, N(AB1301)/Assumptions!$C$8, N(AC1301)/Assumptions!$C$9, N(AD1301)/Assumptions!$C$10, N(AE1301)/Assumptions!$C$11, N(AF1301)/Assumptions!$C$12, N(AG1301)/Assumptions!$C$13),3)</f>
        <v>3</v>
      </c>
      <c r="AK1301" s="0" t="str">
        <f aca="false">IF(OR(U1301="Pending",U1301="On Hold"),"Open GRN (awaiting)",IF(AJ1301&lt;=1,"Within SLA",IF(ROUND(N(Y1301)/Assumptions!$C$5,3)=AJ1301,"Gate Wait",IF(ROUND(N(Z1301)/Assumptions!$C$6,3)=AJ1301,"Dock Wait",IF(ROUND(N(AA1301)/Assumptions!$C$7,3)=AJ1301,"Unloading",IF(ROUND(N(AB1301)/Assumptions!$C$8,3)=AJ1301,"Unload-to-QC Wait",IF(ROUND(N(AC1301)/Assumptions!$C$9,3)=AJ1301,"QC",IF(ROUND(N(AD1301)/Assumptions!$C$10,3)=AJ1301,"QC-to-GRN Wait",IF(ROUND(N(AE1301)/Assumptions!$C$11,3)=AJ1301,"GRN Processing",IF(ROUND(N(AF1301)/Assumptions!$C$12,3)=AJ1301,"GRN-to-Putaway Wait",IF(ROUND(N(AG1301)/Assumptions!$C$13,3)=AJ1301,"Putaway","Within SLA")))))))))))</f>
        <v>QC-to-GRN Wait</v>
      </c>
    </row>
    <row r="1302" customFormat="false" ht="15" hidden="false" customHeight="false" outlineLevel="0" collapsed="false">
      <c r="A1302" s="0" t="s">
        <v>3908</v>
      </c>
      <c r="B1302" s="0" t="s">
        <v>3909</v>
      </c>
      <c r="C1302" s="0" t="s">
        <v>159</v>
      </c>
      <c r="D1302" s="0" t="s">
        <v>135</v>
      </c>
      <c r="E1302" s="0" t="s">
        <v>3910</v>
      </c>
      <c r="F1302" s="0" t="s">
        <v>128</v>
      </c>
      <c r="G1302" s="0" t="s">
        <v>138</v>
      </c>
      <c r="H1302" s="17" t="n">
        <v>46234.6555555556</v>
      </c>
      <c r="I1302" s="17" t="n">
        <v>46234.6833333333</v>
      </c>
      <c r="J1302" s="17" t="n">
        <v>46234.6923611111</v>
      </c>
      <c r="K1302" s="17" t="n">
        <v>46234.7569444445</v>
      </c>
      <c r="L1302" s="17" t="n">
        <v>46234.7770833333</v>
      </c>
      <c r="M1302" s="17" t="n">
        <v>46234.8159722222</v>
      </c>
      <c r="N1302" s="17" t="n">
        <v>46234.8340277778</v>
      </c>
      <c r="O1302" s="17" t="n">
        <v>46234.8569444444</v>
      </c>
      <c r="P1302" s="17" t="n">
        <v>46234.8631944444</v>
      </c>
      <c r="Q1302" s="17" t="n">
        <v>46234.8868055556</v>
      </c>
      <c r="R1302" s="0" t="n">
        <v>763</v>
      </c>
      <c r="S1302" s="0" t="n">
        <v>0</v>
      </c>
      <c r="T1302" s="0" t="n">
        <v>0</v>
      </c>
      <c r="U1302" s="18" t="s">
        <v>130</v>
      </c>
      <c r="V1302" s="18" t="s">
        <v>144</v>
      </c>
      <c r="W1302" s="0" t="str">
        <f aca="false">IF(AND(X1302&gt;=6,X1302&lt;14),"A",IF(AND(X1302&gt;=14,X1302&lt;22),"B","C"))</f>
        <v>B</v>
      </c>
      <c r="X1302" s="18" t="n">
        <f aca="false">HOUR(H1302)</f>
        <v>15</v>
      </c>
      <c r="Y1302" s="18" t="n">
        <f aca="false">ROUND((I1302-H1302)*1440,0)</f>
        <v>40</v>
      </c>
      <c r="Z1302" s="18" t="n">
        <f aca="false">ROUND((J1302-I1302)*1440,0)</f>
        <v>13</v>
      </c>
      <c r="AA1302" s="18" t="n">
        <f aca="false">ROUND((K1302-J1302)*1440,0)</f>
        <v>93</v>
      </c>
      <c r="AB1302" s="18" t="n">
        <f aca="false">ROUND((L1302-K1302)*1440,0)</f>
        <v>29</v>
      </c>
      <c r="AC1302" s="18" t="n">
        <f aca="false">ROUND((M1302-L1302)*1440,0)</f>
        <v>56</v>
      </c>
      <c r="AD1302" s="18" t="n">
        <f aca="false">IF(N1302="","",ROUND((N1302-M1302)*1440,0))</f>
        <v>26</v>
      </c>
      <c r="AE1302" s="18" t="n">
        <f aca="false">IF(O1302="","",ROUND((O1302-N1302)*1440,0))</f>
        <v>33</v>
      </c>
      <c r="AF1302" s="18" t="n">
        <f aca="false">IF(P1302="","",ROUND((P1302-O1302)*1440,0))</f>
        <v>9</v>
      </c>
      <c r="AG1302" s="18" t="n">
        <f aca="false">IF(Q1302="","",ROUND((Q1302-P1302)*1440,0))</f>
        <v>34</v>
      </c>
      <c r="AH1302" s="18" t="n">
        <f aca="false">IF(Q1302="","",ROUND((Q1302-H1302)*1440,0))</f>
        <v>333</v>
      </c>
      <c r="AI1302" s="19" t="n">
        <f aca="false">ROUND(IF(O1302="",Assumptions!$B$25-K1302,O1302-K1302)*24,1)</f>
        <v>2.4</v>
      </c>
      <c r="AJ1302" s="20" t="n">
        <f aca="false">ROUND(MAX(N(Y1302)/Assumptions!$C$5, N(Z1302)/Assumptions!$C$6, N(AA1302)/Assumptions!$C$7, N(AB1302)/Assumptions!$C$8, N(AC1302)/Assumptions!$C$9, N(AD1302)/Assumptions!$C$10, N(AE1302)/Assumptions!$C$11, N(AF1302)/Assumptions!$C$12, N(AG1302)/Assumptions!$C$13),3)</f>
        <v>1.933</v>
      </c>
      <c r="AK1302" s="0" t="str">
        <f aca="false">IF(OR(U1302="Pending",U1302="On Hold"),"Open GRN (awaiting)",IF(AJ1302&lt;=1,"Within SLA",IF(ROUND(N(Y1302)/Assumptions!$C$5,3)=AJ1302,"Gate Wait",IF(ROUND(N(Z1302)/Assumptions!$C$6,3)=AJ1302,"Dock Wait",IF(ROUND(N(AA1302)/Assumptions!$C$7,3)=AJ1302,"Unloading",IF(ROUND(N(AB1302)/Assumptions!$C$8,3)=AJ1302,"Unload-to-QC Wait",IF(ROUND(N(AC1302)/Assumptions!$C$9,3)=AJ1302,"QC",IF(ROUND(N(AD1302)/Assumptions!$C$10,3)=AJ1302,"QC-to-GRN Wait",IF(ROUND(N(AE1302)/Assumptions!$C$11,3)=AJ1302,"GRN Processing",IF(ROUND(N(AF1302)/Assumptions!$C$12,3)=AJ1302,"GRN-to-Putaway Wait",IF(ROUND(N(AG1302)/Assumptions!$C$13,3)=AJ1302,"Putaway","Within SLA")))))))))))</f>
        <v>Unload-to-QC Wait</v>
      </c>
    </row>
    <row r="1303" customFormat="false" ht="15" hidden="false" customHeight="false" outlineLevel="0" collapsed="false">
      <c r="A1303" s="0" t="s">
        <v>3911</v>
      </c>
      <c r="B1303" s="0" t="s">
        <v>3912</v>
      </c>
      <c r="C1303" s="0" t="s">
        <v>134</v>
      </c>
      <c r="D1303" s="0" t="s">
        <v>135</v>
      </c>
      <c r="E1303" s="0" t="s">
        <v>3913</v>
      </c>
      <c r="F1303" s="0" t="s">
        <v>149</v>
      </c>
      <c r="G1303" s="0" t="s">
        <v>138</v>
      </c>
      <c r="H1303" s="17" t="n">
        <v>46234.6597222222</v>
      </c>
      <c r="I1303" s="17" t="n">
        <v>46234.6736111111</v>
      </c>
      <c r="J1303" s="17" t="n">
        <v>46234.6777777778</v>
      </c>
      <c r="K1303" s="17" t="n">
        <v>46234.7145833333</v>
      </c>
      <c r="L1303" s="17" t="n">
        <v>46234.7229166667</v>
      </c>
      <c r="M1303" s="17" t="n">
        <v>46234.7354166667</v>
      </c>
      <c r="N1303" s="17" t="n">
        <v>46234.8097222222</v>
      </c>
      <c r="O1303" s="17" t="n">
        <v>46234.8284722222</v>
      </c>
      <c r="P1303" s="17" t="n">
        <v>46234.8381944444</v>
      </c>
      <c r="Q1303" s="17" t="n">
        <v>46234.8555555556</v>
      </c>
      <c r="R1303" s="0" t="n">
        <v>960</v>
      </c>
      <c r="S1303" s="0" t="n">
        <v>0</v>
      </c>
      <c r="T1303" s="0" t="n">
        <v>5</v>
      </c>
      <c r="U1303" s="18" t="s">
        <v>123</v>
      </c>
      <c r="V1303" s="18" t="s">
        <v>131</v>
      </c>
      <c r="W1303" s="0" t="str">
        <f aca="false">IF(AND(X1303&gt;=6,X1303&lt;14),"A",IF(AND(X1303&gt;=14,X1303&lt;22),"B","C"))</f>
        <v>B</v>
      </c>
      <c r="X1303" s="18" t="n">
        <f aca="false">HOUR(H1303)</f>
        <v>15</v>
      </c>
      <c r="Y1303" s="18" t="n">
        <f aca="false">ROUND((I1303-H1303)*1440,0)</f>
        <v>20</v>
      </c>
      <c r="Z1303" s="18" t="n">
        <f aca="false">ROUND((J1303-I1303)*1440,0)</f>
        <v>6</v>
      </c>
      <c r="AA1303" s="18" t="n">
        <f aca="false">ROUND((K1303-J1303)*1440,0)</f>
        <v>53</v>
      </c>
      <c r="AB1303" s="18" t="n">
        <f aca="false">ROUND((L1303-K1303)*1440,0)</f>
        <v>12</v>
      </c>
      <c r="AC1303" s="18" t="n">
        <f aca="false">ROUND((M1303-L1303)*1440,0)</f>
        <v>18</v>
      </c>
      <c r="AD1303" s="18" t="n">
        <f aca="false">IF(N1303="","",ROUND((N1303-M1303)*1440,0))</f>
        <v>107</v>
      </c>
      <c r="AE1303" s="18" t="n">
        <f aca="false">IF(O1303="","",ROUND((O1303-N1303)*1440,0))</f>
        <v>27</v>
      </c>
      <c r="AF1303" s="18" t="n">
        <f aca="false">IF(P1303="","",ROUND((P1303-O1303)*1440,0))</f>
        <v>14</v>
      </c>
      <c r="AG1303" s="18" t="n">
        <f aca="false">IF(Q1303="","",ROUND((Q1303-P1303)*1440,0))</f>
        <v>25</v>
      </c>
      <c r="AH1303" s="18" t="n">
        <f aca="false">IF(Q1303="","",ROUND((Q1303-H1303)*1440,0))</f>
        <v>282</v>
      </c>
      <c r="AI1303" s="19" t="n">
        <f aca="false">ROUND(IF(O1303="",Assumptions!$B$25-K1303,O1303-K1303)*24,1)</f>
        <v>2.7</v>
      </c>
      <c r="AJ1303" s="20" t="n">
        <f aca="false">ROUND(MAX(N(Y1303)/Assumptions!$C$5, N(Z1303)/Assumptions!$C$6, N(AA1303)/Assumptions!$C$7, N(AB1303)/Assumptions!$C$8, N(AC1303)/Assumptions!$C$9, N(AD1303)/Assumptions!$C$10, N(AE1303)/Assumptions!$C$11, N(AF1303)/Assumptions!$C$12, N(AG1303)/Assumptions!$C$13),3)</f>
        <v>3.567</v>
      </c>
      <c r="AK1303" s="0" t="str">
        <f aca="false">IF(OR(U1303="Pending",U1303="On Hold"),"Open GRN (awaiting)",IF(AJ1303&lt;=1,"Within SLA",IF(ROUND(N(Y1303)/Assumptions!$C$5,3)=AJ1303,"Gate Wait",IF(ROUND(N(Z1303)/Assumptions!$C$6,3)=AJ1303,"Dock Wait",IF(ROUND(N(AA1303)/Assumptions!$C$7,3)=AJ1303,"Unloading",IF(ROUND(N(AB1303)/Assumptions!$C$8,3)=AJ1303,"Unload-to-QC Wait",IF(ROUND(N(AC1303)/Assumptions!$C$9,3)=AJ1303,"QC",IF(ROUND(N(AD1303)/Assumptions!$C$10,3)=AJ1303,"QC-to-GRN Wait",IF(ROUND(N(AE1303)/Assumptions!$C$11,3)=AJ1303,"GRN Processing",IF(ROUND(N(AF1303)/Assumptions!$C$12,3)=AJ1303,"GRN-to-Putaway Wait",IF(ROUND(N(AG1303)/Assumptions!$C$13,3)=AJ1303,"Putaway","Within SLA")))))))))))</f>
        <v>QC-to-GRN Wait</v>
      </c>
    </row>
    <row r="1304" customFormat="false" ht="15" hidden="false" customHeight="false" outlineLevel="0" collapsed="false">
      <c r="A1304" s="0" t="s">
        <v>3914</v>
      </c>
      <c r="B1304" s="0" t="s">
        <v>3915</v>
      </c>
      <c r="C1304" s="0" t="s">
        <v>252</v>
      </c>
      <c r="D1304" s="0" t="s">
        <v>119</v>
      </c>
      <c r="E1304" s="0" t="s">
        <v>3551</v>
      </c>
      <c r="F1304" s="0" t="s">
        <v>155</v>
      </c>
      <c r="G1304" s="0" t="s">
        <v>122</v>
      </c>
      <c r="H1304" s="17" t="n">
        <v>46234.6638888889</v>
      </c>
      <c r="I1304" s="17" t="n">
        <v>46234.7034722222</v>
      </c>
      <c r="J1304" s="17" t="n">
        <v>46234.7069444444</v>
      </c>
      <c r="K1304" s="17" t="n">
        <v>46234.7229166667</v>
      </c>
      <c r="L1304" s="17" t="n">
        <v>46234.7263888889</v>
      </c>
      <c r="M1304" s="17" t="n">
        <v>46234.7756944444</v>
      </c>
      <c r="N1304" s="17" t="n">
        <v>46234.7923611111</v>
      </c>
      <c r="O1304" s="17" t="n">
        <v>46234.8125</v>
      </c>
      <c r="P1304" s="17" t="n">
        <v>46234.81875</v>
      </c>
      <c r="Q1304" s="17" t="n">
        <v>46234.8520833333</v>
      </c>
      <c r="R1304" s="0" t="n">
        <v>427</v>
      </c>
      <c r="S1304" s="0" t="n">
        <v>0</v>
      </c>
      <c r="T1304" s="0" t="n">
        <v>0</v>
      </c>
      <c r="U1304" s="18" t="s">
        <v>130</v>
      </c>
      <c r="V1304" s="18" t="s">
        <v>144</v>
      </c>
      <c r="W1304" s="0" t="str">
        <f aca="false">IF(AND(X1304&gt;=6,X1304&lt;14),"A",IF(AND(X1304&gt;=14,X1304&lt;22),"B","C"))</f>
        <v>B</v>
      </c>
      <c r="X1304" s="18" t="n">
        <f aca="false">HOUR(H1304)</f>
        <v>15</v>
      </c>
      <c r="Y1304" s="18" t="n">
        <f aca="false">ROUND((I1304-H1304)*1440,0)</f>
        <v>57</v>
      </c>
      <c r="Z1304" s="18" t="n">
        <f aca="false">ROUND((J1304-I1304)*1440,0)</f>
        <v>5</v>
      </c>
      <c r="AA1304" s="18" t="n">
        <f aca="false">ROUND((K1304-J1304)*1440,0)</f>
        <v>23</v>
      </c>
      <c r="AB1304" s="18" t="n">
        <f aca="false">ROUND((L1304-K1304)*1440,0)</f>
        <v>5</v>
      </c>
      <c r="AC1304" s="18" t="n">
        <f aca="false">ROUND((M1304-L1304)*1440,0)</f>
        <v>71</v>
      </c>
      <c r="AD1304" s="18" t="n">
        <f aca="false">IF(N1304="","",ROUND((N1304-M1304)*1440,0))</f>
        <v>24</v>
      </c>
      <c r="AE1304" s="18" t="n">
        <f aca="false">IF(O1304="","",ROUND((O1304-N1304)*1440,0))</f>
        <v>29</v>
      </c>
      <c r="AF1304" s="18" t="n">
        <f aca="false">IF(P1304="","",ROUND((P1304-O1304)*1440,0))</f>
        <v>9</v>
      </c>
      <c r="AG1304" s="18" t="n">
        <f aca="false">IF(Q1304="","",ROUND((Q1304-P1304)*1440,0))</f>
        <v>48</v>
      </c>
      <c r="AH1304" s="18" t="n">
        <f aca="false">IF(Q1304="","",ROUND((Q1304-H1304)*1440,0))</f>
        <v>271</v>
      </c>
      <c r="AI1304" s="19" t="n">
        <f aca="false">ROUND(IF(O1304="",Assumptions!$B$25-K1304,O1304-K1304)*24,1)</f>
        <v>2.2</v>
      </c>
      <c r="AJ1304" s="20" t="n">
        <f aca="false">ROUND(MAX(N(Y1304)/Assumptions!$C$5, N(Z1304)/Assumptions!$C$6, N(AA1304)/Assumptions!$C$7, N(AB1304)/Assumptions!$C$8, N(AC1304)/Assumptions!$C$9, N(AD1304)/Assumptions!$C$10, N(AE1304)/Assumptions!$C$11, N(AF1304)/Assumptions!$C$12, N(AG1304)/Assumptions!$C$13),3)</f>
        <v>1.9</v>
      </c>
      <c r="AK1304" s="0" t="str">
        <f aca="false">IF(OR(U1304="Pending",U1304="On Hold"),"Open GRN (awaiting)",IF(AJ1304&lt;=1,"Within SLA",IF(ROUND(N(Y1304)/Assumptions!$C$5,3)=AJ1304,"Gate Wait",IF(ROUND(N(Z1304)/Assumptions!$C$6,3)=AJ1304,"Dock Wait",IF(ROUND(N(AA1304)/Assumptions!$C$7,3)=AJ1304,"Unloading",IF(ROUND(N(AB1304)/Assumptions!$C$8,3)=AJ1304,"Unload-to-QC Wait",IF(ROUND(N(AC1304)/Assumptions!$C$9,3)=AJ1304,"QC",IF(ROUND(N(AD1304)/Assumptions!$C$10,3)=AJ1304,"QC-to-GRN Wait",IF(ROUND(N(AE1304)/Assumptions!$C$11,3)=AJ1304,"GRN Processing",IF(ROUND(N(AF1304)/Assumptions!$C$12,3)=AJ1304,"GRN-to-Putaway Wait",IF(ROUND(N(AG1304)/Assumptions!$C$13,3)=AJ1304,"Putaway","Within SLA")))))))))))</f>
        <v>Gate Wait</v>
      </c>
    </row>
    <row r="1305" customFormat="false" ht="15" hidden="false" customHeight="false" outlineLevel="0" collapsed="false">
      <c r="A1305" s="0" t="s">
        <v>3916</v>
      </c>
      <c r="B1305" s="0" t="s">
        <v>3917</v>
      </c>
      <c r="C1305" s="0" t="s">
        <v>184</v>
      </c>
      <c r="D1305" s="0" t="s">
        <v>147</v>
      </c>
      <c r="E1305" s="0" t="s">
        <v>3276</v>
      </c>
      <c r="F1305" s="0" t="s">
        <v>177</v>
      </c>
      <c r="G1305" s="0" t="s">
        <v>167</v>
      </c>
      <c r="H1305" s="17" t="n">
        <v>46234.6652777778</v>
      </c>
      <c r="I1305" s="17" t="n">
        <v>46234.7222222222</v>
      </c>
      <c r="J1305" s="17" t="n">
        <v>46234.7256944445</v>
      </c>
      <c r="K1305" s="17" t="n">
        <v>46234.7513888889</v>
      </c>
      <c r="L1305" s="17" t="n">
        <v>46234.7902777778</v>
      </c>
      <c r="M1305" s="17" t="n">
        <v>46234.8034722222</v>
      </c>
      <c r="N1305" s="17" t="n">
        <v>46234.8173611111</v>
      </c>
      <c r="O1305" s="17" t="n">
        <v>46234.8458333333</v>
      </c>
      <c r="P1305" s="17" t="n">
        <v>46234.8527777778</v>
      </c>
      <c r="Q1305" s="17" t="n">
        <v>46234.8777777778</v>
      </c>
      <c r="R1305" s="0" t="n">
        <v>312</v>
      </c>
      <c r="S1305" s="0" t="n">
        <v>0</v>
      </c>
      <c r="T1305" s="0" t="n">
        <v>0</v>
      </c>
      <c r="U1305" s="18" t="s">
        <v>130</v>
      </c>
      <c r="V1305" s="18" t="s">
        <v>144</v>
      </c>
      <c r="W1305" s="0" t="str">
        <f aca="false">IF(AND(X1305&gt;=6,X1305&lt;14),"A",IF(AND(X1305&gt;=14,X1305&lt;22),"B","C"))</f>
        <v>B</v>
      </c>
      <c r="X1305" s="18" t="n">
        <f aca="false">HOUR(H1305)</f>
        <v>15</v>
      </c>
      <c r="Y1305" s="18" t="n">
        <f aca="false">ROUND((I1305-H1305)*1440,0)</f>
        <v>82</v>
      </c>
      <c r="Z1305" s="18" t="n">
        <f aca="false">ROUND((J1305-I1305)*1440,0)</f>
        <v>5</v>
      </c>
      <c r="AA1305" s="18" t="n">
        <f aca="false">ROUND((K1305-J1305)*1440,0)</f>
        <v>37</v>
      </c>
      <c r="AB1305" s="18" t="n">
        <f aca="false">ROUND((L1305-K1305)*1440,0)</f>
        <v>56</v>
      </c>
      <c r="AC1305" s="18" t="n">
        <f aca="false">ROUND((M1305-L1305)*1440,0)</f>
        <v>19</v>
      </c>
      <c r="AD1305" s="18" t="n">
        <f aca="false">IF(N1305="","",ROUND((N1305-M1305)*1440,0))</f>
        <v>20</v>
      </c>
      <c r="AE1305" s="18" t="n">
        <f aca="false">IF(O1305="","",ROUND((O1305-N1305)*1440,0))</f>
        <v>41</v>
      </c>
      <c r="AF1305" s="18" t="n">
        <f aca="false">IF(P1305="","",ROUND((P1305-O1305)*1440,0))</f>
        <v>10</v>
      </c>
      <c r="AG1305" s="18" t="n">
        <f aca="false">IF(Q1305="","",ROUND((Q1305-P1305)*1440,0))</f>
        <v>36</v>
      </c>
      <c r="AH1305" s="18" t="n">
        <f aca="false">IF(Q1305="","",ROUND((Q1305-H1305)*1440,0))</f>
        <v>306</v>
      </c>
      <c r="AI1305" s="19" t="n">
        <f aca="false">ROUND(IF(O1305="",Assumptions!$B$25-K1305,O1305-K1305)*24,1)</f>
        <v>2.3</v>
      </c>
      <c r="AJ1305" s="20" t="n">
        <f aca="false">ROUND(MAX(N(Y1305)/Assumptions!$C$5, N(Z1305)/Assumptions!$C$6, N(AA1305)/Assumptions!$C$7, N(AB1305)/Assumptions!$C$8, N(AC1305)/Assumptions!$C$9, N(AD1305)/Assumptions!$C$10, N(AE1305)/Assumptions!$C$11, N(AF1305)/Assumptions!$C$12, N(AG1305)/Assumptions!$C$13),3)</f>
        <v>3.733</v>
      </c>
      <c r="AK1305" s="0" t="str">
        <f aca="false">IF(OR(U1305="Pending",U1305="On Hold"),"Open GRN (awaiting)",IF(AJ1305&lt;=1,"Within SLA",IF(ROUND(N(Y1305)/Assumptions!$C$5,3)=AJ1305,"Gate Wait",IF(ROUND(N(Z1305)/Assumptions!$C$6,3)=AJ1305,"Dock Wait",IF(ROUND(N(AA1305)/Assumptions!$C$7,3)=AJ1305,"Unloading",IF(ROUND(N(AB1305)/Assumptions!$C$8,3)=AJ1305,"Unload-to-QC Wait",IF(ROUND(N(AC1305)/Assumptions!$C$9,3)=AJ1305,"QC",IF(ROUND(N(AD1305)/Assumptions!$C$10,3)=AJ1305,"QC-to-GRN Wait",IF(ROUND(N(AE1305)/Assumptions!$C$11,3)=AJ1305,"GRN Processing",IF(ROUND(N(AF1305)/Assumptions!$C$12,3)=AJ1305,"GRN-to-Putaway Wait",IF(ROUND(N(AG1305)/Assumptions!$C$13,3)=AJ1305,"Putaway","Within SLA")))))))))))</f>
        <v>Unload-to-QC Wait</v>
      </c>
    </row>
    <row r="1306" customFormat="false" ht="15" hidden="false" customHeight="false" outlineLevel="0" collapsed="false">
      <c r="A1306" s="0" t="s">
        <v>3918</v>
      </c>
      <c r="B1306" s="0" t="s">
        <v>3919</v>
      </c>
      <c r="C1306" s="0" t="s">
        <v>126</v>
      </c>
      <c r="D1306" s="0" t="s">
        <v>119</v>
      </c>
      <c r="E1306" s="0" t="s">
        <v>3920</v>
      </c>
      <c r="F1306" s="0" t="s">
        <v>128</v>
      </c>
      <c r="G1306" s="0" t="s">
        <v>122</v>
      </c>
      <c r="H1306" s="17" t="n">
        <v>46234.6666666667</v>
      </c>
      <c r="I1306" s="17" t="n">
        <v>46234.6854166667</v>
      </c>
      <c r="J1306" s="17" t="n">
        <v>46234.6965277778</v>
      </c>
      <c r="K1306" s="17" t="n">
        <v>46234.7229166667</v>
      </c>
      <c r="L1306" s="17" t="n">
        <v>46234.7291666667</v>
      </c>
      <c r="M1306" s="17" t="n">
        <v>46234.7402777778</v>
      </c>
      <c r="N1306" s="17" t="n">
        <v>46234.7798611111</v>
      </c>
      <c r="O1306" s="17" t="n">
        <v>46234.8006944444</v>
      </c>
      <c r="P1306" s="17" t="n">
        <v>46234.8076388889</v>
      </c>
      <c r="Q1306" s="17" t="n">
        <v>46234.8208333333</v>
      </c>
      <c r="R1306" s="0" t="n">
        <v>777</v>
      </c>
      <c r="S1306" s="0" t="n">
        <v>0</v>
      </c>
      <c r="T1306" s="0" t="n">
        <v>0</v>
      </c>
      <c r="U1306" s="18" t="s">
        <v>130</v>
      </c>
      <c r="V1306" s="18" t="s">
        <v>144</v>
      </c>
      <c r="W1306" s="0" t="str">
        <f aca="false">IF(AND(X1306&gt;=6,X1306&lt;14),"A",IF(AND(X1306&gt;=14,X1306&lt;22),"B","C"))</f>
        <v>B</v>
      </c>
      <c r="X1306" s="18" t="n">
        <f aca="false">HOUR(H1306)</f>
        <v>16</v>
      </c>
      <c r="Y1306" s="18" t="n">
        <f aca="false">ROUND((I1306-H1306)*1440,0)</f>
        <v>27</v>
      </c>
      <c r="Z1306" s="18" t="n">
        <f aca="false">ROUND((J1306-I1306)*1440,0)</f>
        <v>16</v>
      </c>
      <c r="AA1306" s="18" t="n">
        <f aca="false">ROUND((K1306-J1306)*1440,0)</f>
        <v>38</v>
      </c>
      <c r="AB1306" s="18" t="n">
        <f aca="false">ROUND((L1306-K1306)*1440,0)</f>
        <v>9</v>
      </c>
      <c r="AC1306" s="18" t="n">
        <f aca="false">ROUND((M1306-L1306)*1440,0)</f>
        <v>16</v>
      </c>
      <c r="AD1306" s="18" t="n">
        <f aca="false">IF(N1306="","",ROUND((N1306-M1306)*1440,0))</f>
        <v>57</v>
      </c>
      <c r="AE1306" s="18" t="n">
        <f aca="false">IF(O1306="","",ROUND((O1306-N1306)*1440,0))</f>
        <v>30</v>
      </c>
      <c r="AF1306" s="18" t="n">
        <f aca="false">IF(P1306="","",ROUND((P1306-O1306)*1440,0))</f>
        <v>10</v>
      </c>
      <c r="AG1306" s="18" t="n">
        <f aca="false">IF(Q1306="","",ROUND((Q1306-P1306)*1440,0))</f>
        <v>19</v>
      </c>
      <c r="AH1306" s="18" t="n">
        <f aca="false">IF(Q1306="","",ROUND((Q1306-H1306)*1440,0))</f>
        <v>222</v>
      </c>
      <c r="AI1306" s="19" t="n">
        <f aca="false">ROUND(IF(O1306="",Assumptions!$B$25-K1306,O1306-K1306)*24,1)</f>
        <v>1.9</v>
      </c>
      <c r="AJ1306" s="20" t="n">
        <f aca="false">ROUND(MAX(N(Y1306)/Assumptions!$C$5, N(Z1306)/Assumptions!$C$6, N(AA1306)/Assumptions!$C$7, N(AB1306)/Assumptions!$C$8, N(AC1306)/Assumptions!$C$9, N(AD1306)/Assumptions!$C$10, N(AE1306)/Assumptions!$C$11, N(AF1306)/Assumptions!$C$12, N(AG1306)/Assumptions!$C$13),3)</f>
        <v>1.9</v>
      </c>
      <c r="AK1306" s="0" t="str">
        <f aca="false">IF(OR(U1306="Pending",U1306="On Hold"),"Open GRN (awaiting)",IF(AJ1306&lt;=1,"Within SLA",IF(ROUND(N(Y1306)/Assumptions!$C$5,3)=AJ1306,"Gate Wait",IF(ROUND(N(Z1306)/Assumptions!$C$6,3)=AJ1306,"Dock Wait",IF(ROUND(N(AA1306)/Assumptions!$C$7,3)=AJ1306,"Unloading",IF(ROUND(N(AB1306)/Assumptions!$C$8,3)=AJ1306,"Unload-to-QC Wait",IF(ROUND(N(AC1306)/Assumptions!$C$9,3)=AJ1306,"QC",IF(ROUND(N(AD1306)/Assumptions!$C$10,3)=AJ1306,"QC-to-GRN Wait",IF(ROUND(N(AE1306)/Assumptions!$C$11,3)=AJ1306,"GRN Processing",IF(ROUND(N(AF1306)/Assumptions!$C$12,3)=AJ1306,"GRN-to-Putaway Wait",IF(ROUND(N(AG1306)/Assumptions!$C$13,3)=AJ1306,"Putaway","Within SLA")))))))))))</f>
        <v>QC-to-GRN Wait</v>
      </c>
    </row>
    <row r="1307" customFormat="false" ht="15" hidden="false" customHeight="false" outlineLevel="0" collapsed="false">
      <c r="A1307" s="0" t="s">
        <v>3921</v>
      </c>
      <c r="B1307" s="0" t="s">
        <v>3922</v>
      </c>
      <c r="C1307" s="0" t="s">
        <v>170</v>
      </c>
      <c r="D1307" s="0" t="s">
        <v>147</v>
      </c>
      <c r="E1307" s="0" t="s">
        <v>3923</v>
      </c>
      <c r="F1307" s="0" t="s">
        <v>155</v>
      </c>
      <c r="G1307" s="0" t="s">
        <v>167</v>
      </c>
      <c r="H1307" s="17" t="n">
        <v>46234.675</v>
      </c>
      <c r="I1307" s="17" t="n">
        <v>46234.6875</v>
      </c>
      <c r="J1307" s="17" t="n">
        <v>46234.6930555556</v>
      </c>
      <c r="K1307" s="17" t="n">
        <v>46234.7465277778</v>
      </c>
      <c r="L1307" s="17" t="n">
        <v>46234.7527777778</v>
      </c>
      <c r="M1307" s="17" t="n">
        <v>46234.7673611111</v>
      </c>
      <c r="N1307" s="17" t="n">
        <v>46234.7888888889</v>
      </c>
      <c r="O1307" s="17" t="n">
        <v>46235.2756944444</v>
      </c>
      <c r="P1307" s="17" t="n">
        <v>46235.2881944445</v>
      </c>
      <c r="Q1307" s="17" t="n">
        <v>46235.3104166667</v>
      </c>
      <c r="R1307" s="0" t="n">
        <v>1243</v>
      </c>
      <c r="S1307" s="0" t="n">
        <v>0</v>
      </c>
      <c r="T1307" s="0" t="n">
        <v>0</v>
      </c>
      <c r="U1307" s="18" t="s">
        <v>130</v>
      </c>
      <c r="V1307" s="18" t="s">
        <v>144</v>
      </c>
      <c r="W1307" s="0" t="str">
        <f aca="false">IF(AND(X1307&gt;=6,X1307&lt;14),"A",IF(AND(X1307&gt;=14,X1307&lt;22),"B","C"))</f>
        <v>B</v>
      </c>
      <c r="X1307" s="18" t="n">
        <f aca="false">HOUR(H1307)</f>
        <v>16</v>
      </c>
      <c r="Y1307" s="18" t="n">
        <f aca="false">ROUND((I1307-H1307)*1440,0)</f>
        <v>18</v>
      </c>
      <c r="Z1307" s="18" t="n">
        <f aca="false">ROUND((J1307-I1307)*1440,0)</f>
        <v>8</v>
      </c>
      <c r="AA1307" s="18" t="n">
        <f aca="false">ROUND((K1307-J1307)*1440,0)</f>
        <v>77</v>
      </c>
      <c r="AB1307" s="18" t="n">
        <f aca="false">ROUND((L1307-K1307)*1440,0)</f>
        <v>9</v>
      </c>
      <c r="AC1307" s="18" t="n">
        <f aca="false">ROUND((M1307-L1307)*1440,0)</f>
        <v>21</v>
      </c>
      <c r="AD1307" s="18" t="n">
        <f aca="false">IF(N1307="","",ROUND((N1307-M1307)*1440,0))</f>
        <v>31</v>
      </c>
      <c r="AE1307" s="18" t="n">
        <f aca="false">IF(O1307="","",ROUND((O1307-N1307)*1440,0))</f>
        <v>701</v>
      </c>
      <c r="AF1307" s="18" t="n">
        <f aca="false">IF(P1307="","",ROUND((P1307-O1307)*1440,0))</f>
        <v>18</v>
      </c>
      <c r="AG1307" s="18" t="n">
        <f aca="false">IF(Q1307="","",ROUND((Q1307-P1307)*1440,0))</f>
        <v>32</v>
      </c>
      <c r="AH1307" s="18" t="n">
        <f aca="false">IF(Q1307="","",ROUND((Q1307-H1307)*1440,0))</f>
        <v>915</v>
      </c>
      <c r="AI1307" s="19" t="n">
        <f aca="false">ROUND(IF(O1307="",Assumptions!$B$25-K1307,O1307-K1307)*24,1)</f>
        <v>12.7</v>
      </c>
      <c r="AJ1307" s="20" t="n">
        <f aca="false">ROUND(MAX(N(Y1307)/Assumptions!$C$5, N(Z1307)/Assumptions!$C$6, N(AA1307)/Assumptions!$C$7, N(AB1307)/Assumptions!$C$8, N(AC1307)/Assumptions!$C$9, N(AD1307)/Assumptions!$C$10, N(AE1307)/Assumptions!$C$11, N(AF1307)/Assumptions!$C$12, N(AG1307)/Assumptions!$C$13),3)</f>
        <v>15.578</v>
      </c>
      <c r="AK1307" s="0" t="str">
        <f aca="false">IF(OR(U1307="Pending",U1307="On Hold"),"Open GRN (awaiting)",IF(AJ1307&lt;=1,"Within SLA",IF(ROUND(N(Y1307)/Assumptions!$C$5,3)=AJ1307,"Gate Wait",IF(ROUND(N(Z1307)/Assumptions!$C$6,3)=AJ1307,"Dock Wait",IF(ROUND(N(AA1307)/Assumptions!$C$7,3)=AJ1307,"Unloading",IF(ROUND(N(AB1307)/Assumptions!$C$8,3)=AJ1307,"Unload-to-QC Wait",IF(ROUND(N(AC1307)/Assumptions!$C$9,3)=AJ1307,"QC",IF(ROUND(N(AD1307)/Assumptions!$C$10,3)=AJ1307,"QC-to-GRN Wait",IF(ROUND(N(AE1307)/Assumptions!$C$11,3)=AJ1307,"GRN Processing",IF(ROUND(N(AF1307)/Assumptions!$C$12,3)=AJ1307,"GRN-to-Putaway Wait",IF(ROUND(N(AG1307)/Assumptions!$C$13,3)=AJ1307,"Putaway","Within SLA")))))))))))</f>
        <v>GRN Processing</v>
      </c>
    </row>
    <row r="1308" customFormat="false" ht="15" hidden="false" customHeight="false" outlineLevel="0" collapsed="false">
      <c r="A1308" s="0" t="s">
        <v>3924</v>
      </c>
      <c r="B1308" s="0" t="s">
        <v>3925</v>
      </c>
      <c r="C1308" s="0" t="s">
        <v>153</v>
      </c>
      <c r="D1308" s="0" t="s">
        <v>119</v>
      </c>
      <c r="E1308" s="0" t="s">
        <v>3926</v>
      </c>
      <c r="F1308" s="0" t="s">
        <v>155</v>
      </c>
      <c r="G1308" s="0" t="s">
        <v>129</v>
      </c>
      <c r="H1308" s="17" t="n">
        <v>46234.6916666667</v>
      </c>
      <c r="I1308" s="17" t="n">
        <v>46234.7173611111</v>
      </c>
      <c r="J1308" s="17" t="n">
        <v>46234.7194444445</v>
      </c>
      <c r="K1308" s="17" t="n">
        <v>46234.7513888889</v>
      </c>
      <c r="L1308" s="17" t="n">
        <v>46234.7590277778</v>
      </c>
      <c r="M1308" s="17" t="n">
        <v>46234.775</v>
      </c>
      <c r="N1308" s="17" t="n">
        <v>46234.7951388889</v>
      </c>
      <c r="O1308" s="17" t="n">
        <v>46234.8166666667</v>
      </c>
      <c r="P1308" s="17" t="n">
        <v>46234.8222222222</v>
      </c>
      <c r="Q1308" s="17" t="n">
        <v>46234.8368055556</v>
      </c>
      <c r="R1308" s="0" t="n">
        <v>145</v>
      </c>
      <c r="S1308" s="0" t="n">
        <v>0</v>
      </c>
      <c r="T1308" s="0" t="n">
        <v>0</v>
      </c>
      <c r="U1308" s="18" t="s">
        <v>130</v>
      </c>
      <c r="V1308" s="18" t="s">
        <v>82</v>
      </c>
      <c r="W1308" s="0" t="str">
        <f aca="false">IF(AND(X1308&gt;=6,X1308&lt;14),"A",IF(AND(X1308&gt;=14,X1308&lt;22),"B","C"))</f>
        <v>B</v>
      </c>
      <c r="X1308" s="18" t="n">
        <f aca="false">HOUR(H1308)</f>
        <v>16</v>
      </c>
      <c r="Y1308" s="18" t="n">
        <f aca="false">ROUND((I1308-H1308)*1440,0)</f>
        <v>37</v>
      </c>
      <c r="Z1308" s="18" t="n">
        <f aca="false">ROUND((J1308-I1308)*1440,0)</f>
        <v>3</v>
      </c>
      <c r="AA1308" s="18" t="n">
        <f aca="false">ROUND((K1308-J1308)*1440,0)</f>
        <v>46</v>
      </c>
      <c r="AB1308" s="18" t="n">
        <f aca="false">ROUND((L1308-K1308)*1440,0)</f>
        <v>11</v>
      </c>
      <c r="AC1308" s="18" t="n">
        <f aca="false">ROUND((M1308-L1308)*1440,0)</f>
        <v>23</v>
      </c>
      <c r="AD1308" s="18" t="n">
        <f aca="false">IF(N1308="","",ROUND((N1308-M1308)*1440,0))</f>
        <v>29</v>
      </c>
      <c r="AE1308" s="18" t="n">
        <f aca="false">IF(O1308="","",ROUND((O1308-N1308)*1440,0))</f>
        <v>31</v>
      </c>
      <c r="AF1308" s="18" t="n">
        <f aca="false">IF(P1308="","",ROUND((P1308-O1308)*1440,0))</f>
        <v>8</v>
      </c>
      <c r="AG1308" s="18" t="n">
        <f aca="false">IF(Q1308="","",ROUND((Q1308-P1308)*1440,0))</f>
        <v>21</v>
      </c>
      <c r="AH1308" s="18" t="n">
        <f aca="false">IF(Q1308="","",ROUND((Q1308-H1308)*1440,0))</f>
        <v>209</v>
      </c>
      <c r="AI1308" s="19" t="n">
        <f aca="false">ROUND(IF(O1308="",Assumptions!$B$25-K1308,O1308-K1308)*24,1)</f>
        <v>1.6</v>
      </c>
      <c r="AJ1308" s="20" t="n">
        <f aca="false">ROUND(MAX(N(Y1308)/Assumptions!$C$5, N(Z1308)/Assumptions!$C$6, N(AA1308)/Assumptions!$C$7, N(AB1308)/Assumptions!$C$8, N(AC1308)/Assumptions!$C$9, N(AD1308)/Assumptions!$C$10, N(AE1308)/Assumptions!$C$11, N(AF1308)/Assumptions!$C$12, N(AG1308)/Assumptions!$C$13),3)</f>
        <v>1.233</v>
      </c>
      <c r="AK1308" s="0" t="str">
        <f aca="false">IF(OR(U1308="Pending",U1308="On Hold"),"Open GRN (awaiting)",IF(AJ1308&lt;=1,"Within SLA",IF(ROUND(N(Y1308)/Assumptions!$C$5,3)=AJ1308,"Gate Wait",IF(ROUND(N(Z1308)/Assumptions!$C$6,3)=AJ1308,"Dock Wait",IF(ROUND(N(AA1308)/Assumptions!$C$7,3)=AJ1308,"Unloading",IF(ROUND(N(AB1308)/Assumptions!$C$8,3)=AJ1308,"Unload-to-QC Wait",IF(ROUND(N(AC1308)/Assumptions!$C$9,3)=AJ1308,"QC",IF(ROUND(N(AD1308)/Assumptions!$C$10,3)=AJ1308,"QC-to-GRN Wait",IF(ROUND(N(AE1308)/Assumptions!$C$11,3)=AJ1308,"GRN Processing",IF(ROUND(N(AF1308)/Assumptions!$C$12,3)=AJ1308,"GRN-to-Putaway Wait",IF(ROUND(N(AG1308)/Assumptions!$C$13,3)=AJ1308,"Putaway","Within SLA")))))))))))</f>
        <v>Gate Wait</v>
      </c>
    </row>
    <row r="1309" customFormat="false" ht="15" hidden="false" customHeight="false" outlineLevel="0" collapsed="false">
      <c r="A1309" s="0" t="s">
        <v>3927</v>
      </c>
      <c r="B1309" s="0" t="s">
        <v>3928</v>
      </c>
      <c r="C1309" s="0" t="s">
        <v>153</v>
      </c>
      <c r="D1309" s="0" t="s">
        <v>147</v>
      </c>
      <c r="E1309" s="0" t="s">
        <v>3929</v>
      </c>
      <c r="F1309" s="0" t="s">
        <v>155</v>
      </c>
      <c r="G1309" s="0" t="s">
        <v>167</v>
      </c>
      <c r="H1309" s="17" t="n">
        <v>46234.7159722222</v>
      </c>
      <c r="I1309" s="17" t="n">
        <v>46234.8986111111</v>
      </c>
      <c r="J1309" s="17" t="n">
        <v>46234.9041666667</v>
      </c>
      <c r="K1309" s="17" t="n">
        <v>46234.9590277778</v>
      </c>
      <c r="L1309" s="17" t="n">
        <v>46234.9694444445</v>
      </c>
      <c r="M1309" s="17" t="n">
        <v>46234.9909722222</v>
      </c>
      <c r="N1309" s="17" t="n">
        <v>46235.0527777778</v>
      </c>
      <c r="O1309" s="17" t="n">
        <v>46235.0861111111</v>
      </c>
      <c r="P1309" s="17" t="n">
        <v>46235.0923611111</v>
      </c>
      <c r="Q1309" s="17" t="n">
        <v>46235.1208333333</v>
      </c>
      <c r="R1309" s="0" t="n">
        <v>1347</v>
      </c>
      <c r="S1309" s="0" t="n">
        <v>15</v>
      </c>
      <c r="T1309" s="0" t="n">
        <v>16</v>
      </c>
      <c r="U1309" s="18" t="s">
        <v>123</v>
      </c>
      <c r="V1309" s="18" t="s">
        <v>82</v>
      </c>
      <c r="W1309" s="0" t="str">
        <f aca="false">IF(AND(X1309&gt;=6,X1309&lt;14),"A",IF(AND(X1309&gt;=14,X1309&lt;22),"B","C"))</f>
        <v>B</v>
      </c>
      <c r="X1309" s="18" t="n">
        <f aca="false">HOUR(H1309)</f>
        <v>17</v>
      </c>
      <c r="Y1309" s="18" t="n">
        <f aca="false">ROUND((I1309-H1309)*1440,0)</f>
        <v>263</v>
      </c>
      <c r="Z1309" s="18" t="n">
        <f aca="false">ROUND((J1309-I1309)*1440,0)</f>
        <v>8</v>
      </c>
      <c r="AA1309" s="18" t="n">
        <f aca="false">ROUND((K1309-J1309)*1440,0)</f>
        <v>79</v>
      </c>
      <c r="AB1309" s="18" t="n">
        <f aca="false">ROUND((L1309-K1309)*1440,0)</f>
        <v>15</v>
      </c>
      <c r="AC1309" s="18" t="n">
        <f aca="false">ROUND((M1309-L1309)*1440,0)</f>
        <v>31</v>
      </c>
      <c r="AD1309" s="18" t="n">
        <f aca="false">IF(N1309="","",ROUND((N1309-M1309)*1440,0))</f>
        <v>89</v>
      </c>
      <c r="AE1309" s="18" t="n">
        <f aca="false">IF(O1309="","",ROUND((O1309-N1309)*1440,0))</f>
        <v>48</v>
      </c>
      <c r="AF1309" s="18" t="n">
        <f aca="false">IF(P1309="","",ROUND((P1309-O1309)*1440,0))</f>
        <v>9</v>
      </c>
      <c r="AG1309" s="18" t="n">
        <f aca="false">IF(Q1309="","",ROUND((Q1309-P1309)*1440,0))</f>
        <v>41</v>
      </c>
      <c r="AH1309" s="18" t="n">
        <f aca="false">IF(Q1309="","",ROUND((Q1309-H1309)*1440,0))</f>
        <v>583</v>
      </c>
      <c r="AI1309" s="19" t="n">
        <f aca="false">ROUND(IF(O1309="",Assumptions!$B$25-K1309,O1309-K1309)*24,1)</f>
        <v>3.1</v>
      </c>
      <c r="AJ1309" s="20" t="n">
        <f aca="false">ROUND(MAX(N(Y1309)/Assumptions!$C$5, N(Z1309)/Assumptions!$C$6, N(AA1309)/Assumptions!$C$7, N(AB1309)/Assumptions!$C$8, N(AC1309)/Assumptions!$C$9, N(AD1309)/Assumptions!$C$10, N(AE1309)/Assumptions!$C$11, N(AF1309)/Assumptions!$C$12, N(AG1309)/Assumptions!$C$13),3)</f>
        <v>8.767</v>
      </c>
      <c r="AK1309" s="0" t="str">
        <f aca="false">IF(OR(U1309="Pending",U1309="On Hold"),"Open GRN (awaiting)",IF(AJ1309&lt;=1,"Within SLA",IF(ROUND(N(Y1309)/Assumptions!$C$5,3)=AJ1309,"Gate Wait",IF(ROUND(N(Z1309)/Assumptions!$C$6,3)=AJ1309,"Dock Wait",IF(ROUND(N(AA1309)/Assumptions!$C$7,3)=AJ1309,"Unloading",IF(ROUND(N(AB1309)/Assumptions!$C$8,3)=AJ1309,"Unload-to-QC Wait",IF(ROUND(N(AC1309)/Assumptions!$C$9,3)=AJ1309,"QC",IF(ROUND(N(AD1309)/Assumptions!$C$10,3)=AJ1309,"QC-to-GRN Wait",IF(ROUND(N(AE1309)/Assumptions!$C$11,3)=AJ1309,"GRN Processing",IF(ROUND(N(AF1309)/Assumptions!$C$12,3)=AJ1309,"GRN-to-Putaway Wait",IF(ROUND(N(AG1309)/Assumptions!$C$13,3)=AJ1309,"Putaway","Within SLA")))))))))))</f>
        <v>Gate Wait</v>
      </c>
    </row>
    <row r="1310" customFormat="false" ht="15" hidden="false" customHeight="false" outlineLevel="0" collapsed="false">
      <c r="A1310" s="0" t="s">
        <v>3930</v>
      </c>
      <c r="B1310" s="0" t="s">
        <v>3931</v>
      </c>
      <c r="C1310" s="0" t="s">
        <v>252</v>
      </c>
      <c r="D1310" s="0" t="s">
        <v>147</v>
      </c>
      <c r="E1310" s="0" t="s">
        <v>3465</v>
      </c>
      <c r="F1310" s="0" t="s">
        <v>155</v>
      </c>
      <c r="G1310" s="0" t="s">
        <v>150</v>
      </c>
      <c r="H1310" s="17" t="n">
        <v>46234.7201388889</v>
      </c>
      <c r="I1310" s="17" t="n">
        <v>46234.7333333333</v>
      </c>
      <c r="J1310" s="17" t="n">
        <v>46234.7395833333</v>
      </c>
      <c r="K1310" s="17" t="n">
        <v>46234.7541666667</v>
      </c>
      <c r="L1310" s="17" t="n">
        <v>46234.7701388889</v>
      </c>
      <c r="M1310" s="17" t="n">
        <v>46234.7923611111</v>
      </c>
      <c r="N1310" s="17" t="n">
        <v>46234.8979166667</v>
      </c>
      <c r="O1310" s="17" t="n">
        <v>46234.9125</v>
      </c>
      <c r="P1310" s="17" t="n">
        <v>46234.925</v>
      </c>
      <c r="Q1310" s="17" t="n">
        <v>46234.9395833333</v>
      </c>
      <c r="R1310" s="0" t="n">
        <v>189</v>
      </c>
      <c r="S1310" s="0" t="n">
        <v>0</v>
      </c>
      <c r="T1310" s="0" t="n">
        <v>0</v>
      </c>
      <c r="U1310" s="18" t="s">
        <v>130</v>
      </c>
      <c r="V1310" s="18" t="s">
        <v>144</v>
      </c>
      <c r="W1310" s="0" t="str">
        <f aca="false">IF(AND(X1310&gt;=6,X1310&lt;14),"A",IF(AND(X1310&gt;=14,X1310&lt;22),"B","C"))</f>
        <v>B</v>
      </c>
      <c r="X1310" s="18" t="n">
        <f aca="false">HOUR(H1310)</f>
        <v>17</v>
      </c>
      <c r="Y1310" s="18" t="n">
        <f aca="false">ROUND((I1310-H1310)*1440,0)</f>
        <v>19</v>
      </c>
      <c r="Z1310" s="18" t="n">
        <f aca="false">ROUND((J1310-I1310)*1440,0)</f>
        <v>9</v>
      </c>
      <c r="AA1310" s="18" t="n">
        <f aca="false">ROUND((K1310-J1310)*1440,0)</f>
        <v>21</v>
      </c>
      <c r="AB1310" s="18" t="n">
        <f aca="false">ROUND((L1310-K1310)*1440,0)</f>
        <v>23</v>
      </c>
      <c r="AC1310" s="18" t="n">
        <f aca="false">ROUND((M1310-L1310)*1440,0)</f>
        <v>32</v>
      </c>
      <c r="AD1310" s="18" t="n">
        <f aca="false">IF(N1310="","",ROUND((N1310-M1310)*1440,0))</f>
        <v>152</v>
      </c>
      <c r="AE1310" s="18" t="n">
        <f aca="false">IF(O1310="","",ROUND((O1310-N1310)*1440,0))</f>
        <v>21</v>
      </c>
      <c r="AF1310" s="18" t="n">
        <f aca="false">IF(P1310="","",ROUND((P1310-O1310)*1440,0))</f>
        <v>18</v>
      </c>
      <c r="AG1310" s="18" t="n">
        <f aca="false">IF(Q1310="","",ROUND((Q1310-P1310)*1440,0))</f>
        <v>21</v>
      </c>
      <c r="AH1310" s="18" t="n">
        <f aca="false">IF(Q1310="","",ROUND((Q1310-H1310)*1440,0))</f>
        <v>316</v>
      </c>
      <c r="AI1310" s="19" t="n">
        <f aca="false">ROUND(IF(O1310="",Assumptions!$B$25-K1310,O1310-K1310)*24,1)</f>
        <v>3.8</v>
      </c>
      <c r="AJ1310" s="20" t="n">
        <f aca="false">ROUND(MAX(N(Y1310)/Assumptions!$C$5, N(Z1310)/Assumptions!$C$6, N(AA1310)/Assumptions!$C$7, N(AB1310)/Assumptions!$C$8, N(AC1310)/Assumptions!$C$9, N(AD1310)/Assumptions!$C$10, N(AE1310)/Assumptions!$C$11, N(AF1310)/Assumptions!$C$12, N(AG1310)/Assumptions!$C$13),3)</f>
        <v>5.067</v>
      </c>
      <c r="AK1310" s="0" t="str">
        <f aca="false">IF(OR(U1310="Pending",U1310="On Hold"),"Open GRN (awaiting)",IF(AJ1310&lt;=1,"Within SLA",IF(ROUND(N(Y1310)/Assumptions!$C$5,3)=AJ1310,"Gate Wait",IF(ROUND(N(Z1310)/Assumptions!$C$6,3)=AJ1310,"Dock Wait",IF(ROUND(N(AA1310)/Assumptions!$C$7,3)=AJ1310,"Unloading",IF(ROUND(N(AB1310)/Assumptions!$C$8,3)=AJ1310,"Unload-to-QC Wait",IF(ROUND(N(AC1310)/Assumptions!$C$9,3)=AJ1310,"QC",IF(ROUND(N(AD1310)/Assumptions!$C$10,3)=AJ1310,"QC-to-GRN Wait",IF(ROUND(N(AE1310)/Assumptions!$C$11,3)=AJ1310,"GRN Processing",IF(ROUND(N(AF1310)/Assumptions!$C$12,3)=AJ1310,"GRN-to-Putaway Wait",IF(ROUND(N(AG1310)/Assumptions!$C$13,3)=AJ1310,"Putaway","Within SLA")))))))))))</f>
        <v>QC-to-GRN Wait</v>
      </c>
    </row>
    <row r="1311" customFormat="false" ht="15" hidden="false" customHeight="false" outlineLevel="0" collapsed="false">
      <c r="A1311" s="0" t="s">
        <v>3932</v>
      </c>
      <c r="B1311" s="0" t="s">
        <v>3933</v>
      </c>
      <c r="C1311" s="0" t="s">
        <v>126</v>
      </c>
      <c r="D1311" s="0" t="s">
        <v>147</v>
      </c>
      <c r="E1311" s="0" t="s">
        <v>3934</v>
      </c>
      <c r="F1311" s="0" t="s">
        <v>128</v>
      </c>
      <c r="G1311" s="0" t="s">
        <v>150</v>
      </c>
      <c r="H1311" s="17" t="n">
        <v>46234.7979166667</v>
      </c>
      <c r="I1311" s="17" t="n">
        <v>46234.8020833333</v>
      </c>
      <c r="J1311" s="17" t="n">
        <v>46234.8097222222</v>
      </c>
      <c r="K1311" s="17" t="n">
        <v>46234.8465277778</v>
      </c>
      <c r="L1311" s="17" t="n">
        <v>46234.86875</v>
      </c>
      <c r="M1311" s="17" t="n">
        <v>46234.8986111111</v>
      </c>
      <c r="N1311" s="17" t="n">
        <v>46234.9493055556</v>
      </c>
      <c r="O1311" s="17" t="n">
        <v>46235.10625</v>
      </c>
      <c r="P1311" s="17" t="n">
        <v>46235.1090277778</v>
      </c>
      <c r="Q1311" s="17" t="n">
        <v>46235.1201388889</v>
      </c>
      <c r="R1311" s="0" t="n">
        <v>161</v>
      </c>
      <c r="S1311" s="0" t="n">
        <v>0</v>
      </c>
      <c r="T1311" s="0" t="n">
        <v>0</v>
      </c>
      <c r="U1311" s="18" t="s">
        <v>130</v>
      </c>
      <c r="V1311" s="18" t="s">
        <v>156</v>
      </c>
      <c r="W1311" s="0" t="str">
        <f aca="false">IF(AND(X1311&gt;=6,X1311&lt;14),"A",IF(AND(X1311&gt;=14,X1311&lt;22),"B","C"))</f>
        <v>B</v>
      </c>
      <c r="X1311" s="18" t="n">
        <f aca="false">HOUR(H1311)</f>
        <v>19</v>
      </c>
      <c r="Y1311" s="18" t="n">
        <f aca="false">ROUND((I1311-H1311)*1440,0)</f>
        <v>6</v>
      </c>
      <c r="Z1311" s="18" t="n">
        <f aca="false">ROUND((J1311-I1311)*1440,0)</f>
        <v>11</v>
      </c>
      <c r="AA1311" s="18" t="n">
        <f aca="false">ROUND((K1311-J1311)*1440,0)</f>
        <v>53</v>
      </c>
      <c r="AB1311" s="18" t="n">
        <f aca="false">ROUND((L1311-K1311)*1440,0)</f>
        <v>32</v>
      </c>
      <c r="AC1311" s="18" t="n">
        <f aca="false">ROUND((M1311-L1311)*1440,0)</f>
        <v>43</v>
      </c>
      <c r="AD1311" s="18" t="n">
        <f aca="false">IF(N1311="","",ROUND((N1311-M1311)*1440,0))</f>
        <v>73</v>
      </c>
      <c r="AE1311" s="18" t="n">
        <f aca="false">IF(O1311="","",ROUND((O1311-N1311)*1440,0))</f>
        <v>226</v>
      </c>
      <c r="AF1311" s="18" t="n">
        <f aca="false">IF(P1311="","",ROUND((P1311-O1311)*1440,0))</f>
        <v>4</v>
      </c>
      <c r="AG1311" s="18" t="n">
        <f aca="false">IF(Q1311="","",ROUND((Q1311-P1311)*1440,0))</f>
        <v>16</v>
      </c>
      <c r="AH1311" s="18" t="n">
        <f aca="false">IF(Q1311="","",ROUND((Q1311-H1311)*1440,0))</f>
        <v>464</v>
      </c>
      <c r="AI1311" s="19" t="n">
        <f aca="false">ROUND(IF(O1311="",Assumptions!$B$25-K1311,O1311-K1311)*24,1)</f>
        <v>6.2</v>
      </c>
      <c r="AJ1311" s="20" t="n">
        <f aca="false">ROUND(MAX(N(Y1311)/Assumptions!$C$5, N(Z1311)/Assumptions!$C$6, N(AA1311)/Assumptions!$C$7, N(AB1311)/Assumptions!$C$8, N(AC1311)/Assumptions!$C$9, N(AD1311)/Assumptions!$C$10, N(AE1311)/Assumptions!$C$11, N(AF1311)/Assumptions!$C$12, N(AG1311)/Assumptions!$C$13),3)</f>
        <v>5.022</v>
      </c>
      <c r="AK1311" s="0" t="str">
        <f aca="false">IF(OR(U1311="Pending",U1311="On Hold"),"Open GRN (awaiting)",IF(AJ1311&lt;=1,"Within SLA",IF(ROUND(N(Y1311)/Assumptions!$C$5,3)=AJ1311,"Gate Wait",IF(ROUND(N(Z1311)/Assumptions!$C$6,3)=AJ1311,"Dock Wait",IF(ROUND(N(AA1311)/Assumptions!$C$7,3)=AJ1311,"Unloading",IF(ROUND(N(AB1311)/Assumptions!$C$8,3)=AJ1311,"Unload-to-QC Wait",IF(ROUND(N(AC1311)/Assumptions!$C$9,3)=AJ1311,"QC",IF(ROUND(N(AD1311)/Assumptions!$C$10,3)=AJ1311,"QC-to-GRN Wait",IF(ROUND(N(AE1311)/Assumptions!$C$11,3)=AJ1311,"GRN Processing",IF(ROUND(N(AF1311)/Assumptions!$C$12,3)=AJ1311,"GRN-to-Putaway Wait",IF(ROUND(N(AG1311)/Assumptions!$C$13,3)=AJ1311,"Putaway","Within SLA")))))))))))</f>
        <v>GRN Processing</v>
      </c>
    </row>
    <row r="1312" customFormat="false" ht="15" hidden="false" customHeight="false" outlineLevel="0" collapsed="false">
      <c r="A1312" s="0" t="s">
        <v>3935</v>
      </c>
      <c r="B1312" s="0" t="s">
        <v>3936</v>
      </c>
      <c r="C1312" s="0" t="s">
        <v>286</v>
      </c>
      <c r="D1312" s="0" t="s">
        <v>119</v>
      </c>
      <c r="E1312" s="0" t="s">
        <v>3937</v>
      </c>
      <c r="F1312" s="0" t="s">
        <v>128</v>
      </c>
      <c r="G1312" s="0" t="s">
        <v>122</v>
      </c>
      <c r="H1312" s="17" t="n">
        <v>46234.8138888889</v>
      </c>
      <c r="I1312" s="17" t="n">
        <v>46234.8284722222</v>
      </c>
      <c r="J1312" s="17" t="n">
        <v>46234.8381944444</v>
      </c>
      <c r="K1312" s="17" t="n">
        <v>46234.86875</v>
      </c>
      <c r="L1312" s="17" t="n">
        <v>46234.8833333333</v>
      </c>
      <c r="M1312" s="17" t="n">
        <v>46234.8986111111</v>
      </c>
      <c r="N1312" s="17" t="n">
        <v>46235.1736111111</v>
      </c>
      <c r="O1312" s="17" t="n">
        <v>46235.20625</v>
      </c>
      <c r="P1312" s="17" t="n">
        <v>46235.2215277778</v>
      </c>
      <c r="Q1312" s="17" t="n">
        <v>46235.23125</v>
      </c>
      <c r="R1312" s="0" t="n">
        <v>1365</v>
      </c>
      <c r="S1312" s="0" t="n">
        <v>0</v>
      </c>
      <c r="T1312" s="0" t="n">
        <v>0</v>
      </c>
      <c r="U1312" s="18" t="s">
        <v>130</v>
      </c>
      <c r="V1312" s="18" t="s">
        <v>131</v>
      </c>
      <c r="W1312" s="0" t="str">
        <f aca="false">IF(AND(X1312&gt;=6,X1312&lt;14),"A",IF(AND(X1312&gt;=14,X1312&lt;22),"B","C"))</f>
        <v>B</v>
      </c>
      <c r="X1312" s="18" t="n">
        <f aca="false">HOUR(H1312)</f>
        <v>19</v>
      </c>
      <c r="Y1312" s="18" t="n">
        <f aca="false">ROUND((I1312-H1312)*1440,0)</f>
        <v>21</v>
      </c>
      <c r="Z1312" s="18" t="n">
        <f aca="false">ROUND((J1312-I1312)*1440,0)</f>
        <v>14</v>
      </c>
      <c r="AA1312" s="18" t="n">
        <f aca="false">ROUND((K1312-J1312)*1440,0)</f>
        <v>44</v>
      </c>
      <c r="AB1312" s="18" t="n">
        <f aca="false">ROUND((L1312-K1312)*1440,0)</f>
        <v>21</v>
      </c>
      <c r="AC1312" s="18" t="n">
        <f aca="false">ROUND((M1312-L1312)*1440,0)</f>
        <v>22</v>
      </c>
      <c r="AD1312" s="18" t="n">
        <f aca="false">IF(N1312="","",ROUND((N1312-M1312)*1440,0))</f>
        <v>396</v>
      </c>
      <c r="AE1312" s="18" t="n">
        <f aca="false">IF(O1312="","",ROUND((O1312-N1312)*1440,0))</f>
        <v>47</v>
      </c>
      <c r="AF1312" s="18" t="n">
        <f aca="false">IF(P1312="","",ROUND((P1312-O1312)*1440,0))</f>
        <v>22</v>
      </c>
      <c r="AG1312" s="18" t="n">
        <f aca="false">IF(Q1312="","",ROUND((Q1312-P1312)*1440,0))</f>
        <v>14</v>
      </c>
      <c r="AH1312" s="18" t="n">
        <f aca="false">IF(Q1312="","",ROUND((Q1312-H1312)*1440,0))</f>
        <v>601</v>
      </c>
      <c r="AI1312" s="19" t="n">
        <f aca="false">ROUND(IF(O1312="",Assumptions!$B$25-K1312,O1312-K1312)*24,1)</f>
        <v>8.1</v>
      </c>
      <c r="AJ1312" s="20" t="n">
        <f aca="false">ROUND(MAX(N(Y1312)/Assumptions!$C$5, N(Z1312)/Assumptions!$C$6, N(AA1312)/Assumptions!$C$7, N(AB1312)/Assumptions!$C$8, N(AC1312)/Assumptions!$C$9, N(AD1312)/Assumptions!$C$10, N(AE1312)/Assumptions!$C$11, N(AF1312)/Assumptions!$C$12, N(AG1312)/Assumptions!$C$13),3)</f>
        <v>13.2</v>
      </c>
      <c r="AK1312" s="0" t="str">
        <f aca="false">IF(OR(U1312="Pending",U1312="On Hold"),"Open GRN (awaiting)",IF(AJ1312&lt;=1,"Within SLA",IF(ROUND(N(Y1312)/Assumptions!$C$5,3)=AJ1312,"Gate Wait",IF(ROUND(N(Z1312)/Assumptions!$C$6,3)=AJ1312,"Dock Wait",IF(ROUND(N(AA1312)/Assumptions!$C$7,3)=AJ1312,"Unloading",IF(ROUND(N(AB1312)/Assumptions!$C$8,3)=AJ1312,"Unload-to-QC Wait",IF(ROUND(N(AC1312)/Assumptions!$C$9,3)=AJ1312,"QC",IF(ROUND(N(AD1312)/Assumptions!$C$10,3)=AJ1312,"QC-to-GRN Wait",IF(ROUND(N(AE1312)/Assumptions!$C$11,3)=AJ1312,"GRN Processing",IF(ROUND(N(AF1312)/Assumptions!$C$12,3)=AJ1312,"GRN-to-Putaway Wait",IF(ROUND(N(AG1312)/Assumptions!$C$13,3)=AJ1312,"Putaway","Within SLA")))))))))))</f>
        <v>QC-to-GRN Wait</v>
      </c>
    </row>
    <row r="1313" customFormat="false" ht="15" hidden="false" customHeight="false" outlineLevel="0" collapsed="false">
      <c r="A1313" s="0" t="s">
        <v>3938</v>
      </c>
      <c r="B1313" s="0" t="s">
        <v>3939</v>
      </c>
      <c r="C1313" s="0" t="s">
        <v>286</v>
      </c>
      <c r="D1313" s="0" t="s">
        <v>147</v>
      </c>
      <c r="E1313" s="0" t="s">
        <v>3940</v>
      </c>
      <c r="F1313" s="0" t="s">
        <v>155</v>
      </c>
      <c r="G1313" s="0" t="s">
        <v>150</v>
      </c>
      <c r="H1313" s="17" t="n">
        <v>46234.8277777778</v>
      </c>
      <c r="I1313" s="17" t="n">
        <v>46234.8298611111</v>
      </c>
      <c r="J1313" s="17" t="n">
        <v>46234.8388888889</v>
      </c>
      <c r="K1313" s="17" t="n">
        <v>46234.8715277778</v>
      </c>
      <c r="L1313" s="17" t="n">
        <v>46234.8763888889</v>
      </c>
      <c r="M1313" s="17" t="n">
        <v>46234.9222222222</v>
      </c>
      <c r="N1313" s="17" t="n">
        <v>46234.9451388889</v>
      </c>
      <c r="O1313" s="17" t="n">
        <v>46234.9819444444</v>
      </c>
      <c r="P1313" s="17" t="n">
        <v>46234.9888888889</v>
      </c>
      <c r="Q1313" s="17" t="n">
        <v>46235.0104166667</v>
      </c>
      <c r="R1313" s="0" t="n">
        <v>115</v>
      </c>
      <c r="S1313" s="0" t="n">
        <v>0</v>
      </c>
      <c r="T1313" s="0" t="n">
        <v>0</v>
      </c>
      <c r="U1313" s="18" t="s">
        <v>130</v>
      </c>
      <c r="V1313" s="18" t="s">
        <v>82</v>
      </c>
      <c r="W1313" s="0" t="str">
        <f aca="false">IF(AND(X1313&gt;=6,X1313&lt;14),"A",IF(AND(X1313&gt;=14,X1313&lt;22),"B","C"))</f>
        <v>B</v>
      </c>
      <c r="X1313" s="18" t="n">
        <f aca="false">HOUR(H1313)</f>
        <v>19</v>
      </c>
      <c r="Y1313" s="18" t="n">
        <f aca="false">ROUND((I1313-H1313)*1440,0)</f>
        <v>3</v>
      </c>
      <c r="Z1313" s="18" t="n">
        <f aca="false">ROUND((J1313-I1313)*1440,0)</f>
        <v>13</v>
      </c>
      <c r="AA1313" s="18" t="n">
        <f aca="false">ROUND((K1313-J1313)*1440,0)</f>
        <v>47</v>
      </c>
      <c r="AB1313" s="18" t="n">
        <f aca="false">ROUND((L1313-K1313)*1440,0)</f>
        <v>7</v>
      </c>
      <c r="AC1313" s="18" t="n">
        <f aca="false">ROUND((M1313-L1313)*1440,0)</f>
        <v>66</v>
      </c>
      <c r="AD1313" s="18" t="n">
        <f aca="false">IF(N1313="","",ROUND((N1313-M1313)*1440,0))</f>
        <v>33</v>
      </c>
      <c r="AE1313" s="18" t="n">
        <f aca="false">IF(O1313="","",ROUND((O1313-N1313)*1440,0))</f>
        <v>53</v>
      </c>
      <c r="AF1313" s="18" t="n">
        <f aca="false">IF(P1313="","",ROUND((P1313-O1313)*1440,0))</f>
        <v>10</v>
      </c>
      <c r="AG1313" s="18" t="n">
        <f aca="false">IF(Q1313="","",ROUND((Q1313-P1313)*1440,0))</f>
        <v>31</v>
      </c>
      <c r="AH1313" s="18" t="n">
        <f aca="false">IF(Q1313="","",ROUND((Q1313-H1313)*1440,0))</f>
        <v>263</v>
      </c>
      <c r="AI1313" s="19" t="n">
        <f aca="false">ROUND(IF(O1313="",Assumptions!$B$25-K1313,O1313-K1313)*24,1)</f>
        <v>2.7</v>
      </c>
      <c r="AJ1313" s="20" t="n">
        <f aca="false">ROUND(MAX(N(Y1313)/Assumptions!$C$5, N(Z1313)/Assumptions!$C$6, N(AA1313)/Assumptions!$C$7, N(AB1313)/Assumptions!$C$8, N(AC1313)/Assumptions!$C$9, N(AD1313)/Assumptions!$C$10, N(AE1313)/Assumptions!$C$11, N(AF1313)/Assumptions!$C$12, N(AG1313)/Assumptions!$C$13),3)</f>
        <v>1.467</v>
      </c>
      <c r="AK1313" s="0" t="str">
        <f aca="false">IF(OR(U1313="Pending",U1313="On Hold"),"Open GRN (awaiting)",IF(AJ1313&lt;=1,"Within SLA",IF(ROUND(N(Y1313)/Assumptions!$C$5,3)=AJ1313,"Gate Wait",IF(ROUND(N(Z1313)/Assumptions!$C$6,3)=AJ1313,"Dock Wait",IF(ROUND(N(AA1313)/Assumptions!$C$7,3)=AJ1313,"Unloading",IF(ROUND(N(AB1313)/Assumptions!$C$8,3)=AJ1313,"Unload-to-QC Wait",IF(ROUND(N(AC1313)/Assumptions!$C$9,3)=AJ1313,"QC",IF(ROUND(N(AD1313)/Assumptions!$C$10,3)=AJ1313,"QC-to-GRN Wait",IF(ROUND(N(AE1313)/Assumptions!$C$11,3)=AJ1313,"GRN Processing",IF(ROUND(N(AF1313)/Assumptions!$C$12,3)=AJ1313,"GRN-to-Putaway Wait",IF(ROUND(N(AG1313)/Assumptions!$C$13,3)=AJ1313,"Putaway","Within SLA")))))))))))</f>
        <v>QC</v>
      </c>
    </row>
    <row r="1314" customFormat="false" ht="15" hidden="false" customHeight="false" outlineLevel="0" collapsed="false">
      <c r="A1314" s="0" t="s">
        <v>3941</v>
      </c>
      <c r="B1314" s="0" t="s">
        <v>3942</v>
      </c>
      <c r="C1314" s="0" t="s">
        <v>218</v>
      </c>
      <c r="D1314" s="0" t="s">
        <v>135</v>
      </c>
      <c r="E1314" s="0" t="s">
        <v>3943</v>
      </c>
      <c r="F1314" s="0" t="s">
        <v>137</v>
      </c>
      <c r="G1314" s="0" t="s">
        <v>178</v>
      </c>
      <c r="H1314" s="17" t="n">
        <v>46234.9625</v>
      </c>
      <c r="I1314" s="17" t="n">
        <v>46234.9680555556</v>
      </c>
      <c r="J1314" s="17" t="n">
        <v>46234.9763888889</v>
      </c>
      <c r="K1314" s="17" t="n">
        <v>46234.99375</v>
      </c>
      <c r="L1314" s="17" t="n">
        <v>46235.0090277778</v>
      </c>
      <c r="M1314" s="17" t="n">
        <v>46235.0340277778</v>
      </c>
      <c r="N1314" s="17" t="n">
        <v>46235.0458333333</v>
      </c>
      <c r="O1314" s="17" t="n">
        <v>46235.1159722222</v>
      </c>
      <c r="P1314" s="17" t="n">
        <v>46235.1284722222</v>
      </c>
      <c r="Q1314" s="17" t="n">
        <v>46235.1381944444</v>
      </c>
      <c r="R1314" s="0" t="n">
        <v>116</v>
      </c>
      <c r="S1314" s="0" t="n">
        <v>0</v>
      </c>
      <c r="T1314" s="0" t="n">
        <v>0</v>
      </c>
      <c r="U1314" s="18" t="s">
        <v>130</v>
      </c>
      <c r="V1314" s="18" t="s">
        <v>131</v>
      </c>
      <c r="W1314" s="0" t="str">
        <f aca="false">IF(AND(X1314&gt;=6,X1314&lt;14),"A",IF(AND(X1314&gt;=14,X1314&lt;22),"B","C"))</f>
        <v>C</v>
      </c>
      <c r="X1314" s="18" t="n">
        <f aca="false">HOUR(H1314)</f>
        <v>23</v>
      </c>
      <c r="Y1314" s="18" t="n">
        <f aca="false">ROUND((I1314-H1314)*1440,0)</f>
        <v>8</v>
      </c>
      <c r="Z1314" s="18" t="n">
        <f aca="false">ROUND((J1314-I1314)*1440,0)</f>
        <v>12</v>
      </c>
      <c r="AA1314" s="18" t="n">
        <f aca="false">ROUND((K1314-J1314)*1440,0)</f>
        <v>25</v>
      </c>
      <c r="AB1314" s="18" t="n">
        <f aca="false">ROUND((L1314-K1314)*1440,0)</f>
        <v>22</v>
      </c>
      <c r="AC1314" s="18" t="n">
        <f aca="false">ROUND((M1314-L1314)*1440,0)</f>
        <v>36</v>
      </c>
      <c r="AD1314" s="18" t="n">
        <f aca="false">IF(N1314="","",ROUND((N1314-M1314)*1440,0))</f>
        <v>17</v>
      </c>
      <c r="AE1314" s="18" t="n">
        <f aca="false">IF(O1314="","",ROUND((O1314-N1314)*1440,0))</f>
        <v>101</v>
      </c>
      <c r="AF1314" s="18" t="n">
        <f aca="false">IF(P1314="","",ROUND((P1314-O1314)*1440,0))</f>
        <v>18</v>
      </c>
      <c r="AG1314" s="18" t="n">
        <f aca="false">IF(Q1314="","",ROUND((Q1314-P1314)*1440,0))</f>
        <v>14</v>
      </c>
      <c r="AH1314" s="18" t="n">
        <f aca="false">IF(Q1314="","",ROUND((Q1314-H1314)*1440,0))</f>
        <v>253</v>
      </c>
      <c r="AI1314" s="19" t="n">
        <f aca="false">ROUND(IF(O1314="",Assumptions!$B$25-K1314,O1314-K1314)*24,1)</f>
        <v>2.9</v>
      </c>
      <c r="AJ1314" s="20" t="n">
        <f aca="false">ROUND(MAX(N(Y1314)/Assumptions!$C$5, N(Z1314)/Assumptions!$C$6, N(AA1314)/Assumptions!$C$7, N(AB1314)/Assumptions!$C$8, N(AC1314)/Assumptions!$C$9, N(AD1314)/Assumptions!$C$10, N(AE1314)/Assumptions!$C$11, N(AF1314)/Assumptions!$C$12, N(AG1314)/Assumptions!$C$13),3)</f>
        <v>2.244</v>
      </c>
      <c r="AK1314" s="0" t="str">
        <f aca="false">IF(OR(U1314="Pending",U1314="On Hold"),"Open GRN (awaiting)",IF(AJ1314&lt;=1,"Within SLA",IF(ROUND(N(Y1314)/Assumptions!$C$5,3)=AJ1314,"Gate Wait",IF(ROUND(N(Z1314)/Assumptions!$C$6,3)=AJ1314,"Dock Wait",IF(ROUND(N(AA1314)/Assumptions!$C$7,3)=AJ1314,"Unloading",IF(ROUND(N(AB1314)/Assumptions!$C$8,3)=AJ1314,"Unload-to-QC Wait",IF(ROUND(N(AC1314)/Assumptions!$C$9,3)=AJ1314,"QC",IF(ROUND(N(AD1314)/Assumptions!$C$10,3)=AJ1314,"QC-to-GRN Wait",IF(ROUND(N(AE1314)/Assumptions!$C$11,3)=AJ1314,"GRN Processing",IF(ROUND(N(AF1314)/Assumptions!$C$12,3)=AJ1314,"GRN-to-Putaway Wait",IF(ROUND(N(AG1314)/Assumptions!$C$13,3)=AJ1314,"Putaway","Within SLA")))))))))))</f>
        <v>GRN Processing</v>
      </c>
    </row>
    <row r="1315" customFormat="false" ht="15" hidden="false" customHeight="false" outlineLevel="0" collapsed="false">
      <c r="A1315" s="0" t="s">
        <v>3944</v>
      </c>
      <c r="B1315" s="0" t="s">
        <v>3945</v>
      </c>
      <c r="C1315" s="0" t="s">
        <v>286</v>
      </c>
      <c r="D1315" s="0" t="s">
        <v>147</v>
      </c>
      <c r="E1315" s="0" t="s">
        <v>3946</v>
      </c>
      <c r="F1315" s="0" t="s">
        <v>121</v>
      </c>
      <c r="G1315" s="0" t="s">
        <v>150</v>
      </c>
      <c r="H1315" s="17" t="n">
        <v>46234.9791666667</v>
      </c>
      <c r="I1315" s="17" t="n">
        <v>46235.0013888889</v>
      </c>
      <c r="J1315" s="17" t="n">
        <v>46235.0055555556</v>
      </c>
      <c r="K1315" s="17" t="n">
        <v>46235.0180555556</v>
      </c>
      <c r="L1315" s="17" t="n">
        <v>46235.0229166667</v>
      </c>
      <c r="M1315" s="17" t="n">
        <v>46235.0472222222</v>
      </c>
      <c r="N1315" s="17" t="n">
        <v>46235.05625</v>
      </c>
      <c r="O1315" s="17" t="n">
        <v>46235.1534722222</v>
      </c>
      <c r="P1315" s="17" t="n">
        <v>46235.1625</v>
      </c>
      <c r="Q1315" s="17" t="n">
        <v>46235.1805555556</v>
      </c>
      <c r="R1315" s="0" t="n">
        <v>187</v>
      </c>
      <c r="S1315" s="0" t="n">
        <v>0</v>
      </c>
      <c r="T1315" s="0" t="n">
        <v>0</v>
      </c>
      <c r="U1315" s="18" t="s">
        <v>130</v>
      </c>
      <c r="V1315" s="18" t="s">
        <v>156</v>
      </c>
      <c r="W1315" s="0" t="str">
        <f aca="false">IF(AND(X1315&gt;=6,X1315&lt;14),"A",IF(AND(X1315&gt;=14,X1315&lt;22),"B","C"))</f>
        <v>C</v>
      </c>
      <c r="X1315" s="18" t="n">
        <f aca="false">HOUR(H1315)</f>
        <v>23</v>
      </c>
      <c r="Y1315" s="18" t="n">
        <f aca="false">ROUND((I1315-H1315)*1440,0)</f>
        <v>32</v>
      </c>
      <c r="Z1315" s="18" t="n">
        <f aca="false">ROUND((J1315-I1315)*1440,0)</f>
        <v>6</v>
      </c>
      <c r="AA1315" s="18" t="n">
        <f aca="false">ROUND((K1315-J1315)*1440,0)</f>
        <v>18</v>
      </c>
      <c r="AB1315" s="18" t="n">
        <f aca="false">ROUND((L1315-K1315)*1440,0)</f>
        <v>7</v>
      </c>
      <c r="AC1315" s="18" t="n">
        <f aca="false">ROUND((M1315-L1315)*1440,0)</f>
        <v>35</v>
      </c>
      <c r="AD1315" s="18" t="n">
        <f aca="false">IF(N1315="","",ROUND((N1315-M1315)*1440,0))</f>
        <v>13</v>
      </c>
      <c r="AE1315" s="18" t="n">
        <f aca="false">IF(O1315="","",ROUND((O1315-N1315)*1440,0))</f>
        <v>140</v>
      </c>
      <c r="AF1315" s="18" t="n">
        <f aca="false">IF(P1315="","",ROUND((P1315-O1315)*1440,0))</f>
        <v>13</v>
      </c>
      <c r="AG1315" s="18" t="n">
        <f aca="false">IF(Q1315="","",ROUND((Q1315-P1315)*1440,0))</f>
        <v>26</v>
      </c>
      <c r="AH1315" s="18" t="n">
        <f aca="false">IF(Q1315="","",ROUND((Q1315-H1315)*1440,0))</f>
        <v>290</v>
      </c>
      <c r="AI1315" s="19" t="n">
        <f aca="false">ROUND(IF(O1315="",Assumptions!$B$25-K1315,O1315-K1315)*24,1)</f>
        <v>3.3</v>
      </c>
      <c r="AJ1315" s="20" t="n">
        <f aca="false">ROUND(MAX(N(Y1315)/Assumptions!$C$5, N(Z1315)/Assumptions!$C$6, N(AA1315)/Assumptions!$C$7, N(AB1315)/Assumptions!$C$8, N(AC1315)/Assumptions!$C$9, N(AD1315)/Assumptions!$C$10, N(AE1315)/Assumptions!$C$11, N(AF1315)/Assumptions!$C$12, N(AG1315)/Assumptions!$C$13),3)</f>
        <v>3.111</v>
      </c>
      <c r="AK1315" s="0" t="str">
        <f aca="false">IF(OR(U1315="Pending",U1315="On Hold"),"Open GRN (awaiting)",IF(AJ1315&lt;=1,"Within SLA",IF(ROUND(N(Y1315)/Assumptions!$C$5,3)=AJ1315,"Gate Wait",IF(ROUND(N(Z1315)/Assumptions!$C$6,3)=AJ1315,"Dock Wait",IF(ROUND(N(AA1315)/Assumptions!$C$7,3)=AJ1315,"Unloading",IF(ROUND(N(AB1315)/Assumptions!$C$8,3)=AJ1315,"Unload-to-QC Wait",IF(ROUND(N(AC1315)/Assumptions!$C$9,3)=AJ1315,"QC",IF(ROUND(N(AD1315)/Assumptions!$C$10,3)=AJ1315,"QC-to-GRN Wait",IF(ROUND(N(AE1315)/Assumptions!$C$11,3)=AJ1315,"GRN Processing",IF(ROUND(N(AF1315)/Assumptions!$C$12,3)=AJ1315,"GRN-to-Putaway Wait",IF(ROUND(N(AG1315)/Assumptions!$C$13,3)=AJ1315,"Putaway","Within SLA")))))))))))</f>
        <v>GRN Processing</v>
      </c>
    </row>
    <row r="1316" customFormat="false" ht="15" hidden="false" customHeight="false" outlineLevel="0" collapsed="false">
      <c r="A1316" s="0" t="s">
        <v>3947</v>
      </c>
      <c r="B1316" s="0" t="s">
        <v>3948</v>
      </c>
      <c r="C1316" s="0" t="s">
        <v>170</v>
      </c>
      <c r="D1316" s="0" t="s">
        <v>119</v>
      </c>
      <c r="E1316" s="0" t="s">
        <v>3949</v>
      </c>
      <c r="F1316" s="0" t="s">
        <v>172</v>
      </c>
      <c r="G1316" s="0" t="s">
        <v>122</v>
      </c>
      <c r="H1316" s="17" t="n">
        <v>46235.0659722222</v>
      </c>
      <c r="I1316" s="17" t="n">
        <v>46235.0819444444</v>
      </c>
      <c r="J1316" s="17" t="n">
        <v>46235.0861111111</v>
      </c>
      <c r="K1316" s="17" t="n">
        <v>46235.1090277778</v>
      </c>
      <c r="L1316" s="17" t="n">
        <v>46235.1138888889</v>
      </c>
      <c r="M1316" s="17" t="n">
        <v>46235.1298611111</v>
      </c>
      <c r="N1316" s="17" t="n">
        <v>46235.175</v>
      </c>
      <c r="O1316" s="17" t="n">
        <v>46235.1923611111</v>
      </c>
      <c r="P1316" s="17" t="n">
        <v>46235.2020833333</v>
      </c>
      <c r="Q1316" s="17" t="n">
        <v>46235.2104166667</v>
      </c>
      <c r="R1316" s="0" t="n">
        <v>185</v>
      </c>
      <c r="S1316" s="0" t="n">
        <v>0</v>
      </c>
      <c r="T1316" s="0" t="n">
        <v>0</v>
      </c>
      <c r="U1316" s="18" t="s">
        <v>130</v>
      </c>
      <c r="V1316" s="18" t="s">
        <v>144</v>
      </c>
      <c r="W1316" s="0" t="str">
        <f aca="false">IF(AND(X1316&gt;=6,X1316&lt;14),"A",IF(AND(X1316&gt;=14,X1316&lt;22),"B","C"))</f>
        <v>C</v>
      </c>
      <c r="X1316" s="18" t="n">
        <f aca="false">HOUR(H1316)</f>
        <v>1</v>
      </c>
      <c r="Y1316" s="18" t="n">
        <f aca="false">ROUND((I1316-H1316)*1440,0)</f>
        <v>23</v>
      </c>
      <c r="Z1316" s="18" t="n">
        <f aca="false">ROUND((J1316-I1316)*1440,0)</f>
        <v>6</v>
      </c>
      <c r="AA1316" s="18" t="n">
        <f aca="false">ROUND((K1316-J1316)*1440,0)</f>
        <v>33</v>
      </c>
      <c r="AB1316" s="18" t="n">
        <f aca="false">ROUND((L1316-K1316)*1440,0)</f>
        <v>7</v>
      </c>
      <c r="AC1316" s="18" t="n">
        <f aca="false">ROUND((M1316-L1316)*1440,0)</f>
        <v>23</v>
      </c>
      <c r="AD1316" s="18" t="n">
        <f aca="false">IF(N1316="","",ROUND((N1316-M1316)*1440,0))</f>
        <v>65</v>
      </c>
      <c r="AE1316" s="18" t="n">
        <f aca="false">IF(O1316="","",ROUND((O1316-N1316)*1440,0))</f>
        <v>25</v>
      </c>
      <c r="AF1316" s="18" t="n">
        <f aca="false">IF(P1316="","",ROUND((P1316-O1316)*1440,0))</f>
        <v>14</v>
      </c>
      <c r="AG1316" s="18" t="n">
        <f aca="false">IF(Q1316="","",ROUND((Q1316-P1316)*1440,0))</f>
        <v>12</v>
      </c>
      <c r="AH1316" s="18" t="n">
        <f aca="false">IF(Q1316="","",ROUND((Q1316-H1316)*1440,0))</f>
        <v>208</v>
      </c>
      <c r="AI1316" s="19" t="n">
        <f aca="false">ROUND(IF(O1316="",Assumptions!$B$25-K1316,O1316-K1316)*24,1)</f>
        <v>2</v>
      </c>
      <c r="AJ1316" s="20" t="n">
        <f aca="false">ROUND(MAX(N(Y1316)/Assumptions!$C$5, N(Z1316)/Assumptions!$C$6, N(AA1316)/Assumptions!$C$7, N(AB1316)/Assumptions!$C$8, N(AC1316)/Assumptions!$C$9, N(AD1316)/Assumptions!$C$10, N(AE1316)/Assumptions!$C$11, N(AF1316)/Assumptions!$C$12, N(AG1316)/Assumptions!$C$13),3)</f>
        <v>2.167</v>
      </c>
      <c r="AK1316" s="0" t="str">
        <f aca="false">IF(OR(U1316="Pending",U1316="On Hold"),"Open GRN (awaiting)",IF(AJ1316&lt;=1,"Within SLA",IF(ROUND(N(Y1316)/Assumptions!$C$5,3)=AJ1316,"Gate Wait",IF(ROUND(N(Z1316)/Assumptions!$C$6,3)=AJ1316,"Dock Wait",IF(ROUND(N(AA1316)/Assumptions!$C$7,3)=AJ1316,"Unloading",IF(ROUND(N(AB1316)/Assumptions!$C$8,3)=AJ1316,"Unload-to-QC Wait",IF(ROUND(N(AC1316)/Assumptions!$C$9,3)=AJ1316,"QC",IF(ROUND(N(AD1316)/Assumptions!$C$10,3)=AJ1316,"QC-to-GRN Wait",IF(ROUND(N(AE1316)/Assumptions!$C$11,3)=AJ1316,"GRN Processing",IF(ROUND(N(AF1316)/Assumptions!$C$12,3)=AJ1316,"GRN-to-Putaway Wait",IF(ROUND(N(AG1316)/Assumptions!$C$13,3)=AJ1316,"Putaway","Within SLA")))))))))))</f>
        <v>QC-to-GRN Wait</v>
      </c>
    </row>
    <row r="1317" customFormat="false" ht="15" hidden="false" customHeight="false" outlineLevel="0" collapsed="false">
      <c r="A1317" s="0" t="s">
        <v>3950</v>
      </c>
      <c r="B1317" s="0" t="s">
        <v>3951</v>
      </c>
      <c r="C1317" s="0" t="s">
        <v>142</v>
      </c>
      <c r="D1317" s="0" t="s">
        <v>119</v>
      </c>
      <c r="E1317" s="0" t="s">
        <v>3952</v>
      </c>
      <c r="F1317" s="0" t="s">
        <v>137</v>
      </c>
      <c r="G1317" s="0" t="s">
        <v>129</v>
      </c>
      <c r="H1317" s="17" t="n">
        <v>46235.06875</v>
      </c>
      <c r="I1317" s="17" t="n">
        <v>46235.0833333333</v>
      </c>
      <c r="J1317" s="17" t="n">
        <v>46235.0861111111</v>
      </c>
      <c r="K1317" s="17" t="n">
        <v>46235.1305555556</v>
      </c>
      <c r="L1317" s="17" t="n">
        <v>46235.1368055556</v>
      </c>
      <c r="M1317" s="17" t="n">
        <v>46235.1652777778</v>
      </c>
      <c r="N1317" s="17" t="n">
        <v>46235.1993055556</v>
      </c>
      <c r="O1317" s="17" t="n">
        <v>46235.2375</v>
      </c>
      <c r="P1317" s="17" t="n">
        <v>46235.2590277778</v>
      </c>
      <c r="Q1317" s="17" t="n">
        <v>46235.2972222222</v>
      </c>
      <c r="R1317" s="0" t="n">
        <v>3000</v>
      </c>
      <c r="S1317" s="0" t="n">
        <v>0</v>
      </c>
      <c r="T1317" s="0" t="n">
        <v>0</v>
      </c>
      <c r="U1317" s="18" t="s">
        <v>130</v>
      </c>
      <c r="V1317" s="18" t="s">
        <v>144</v>
      </c>
      <c r="W1317" s="0" t="str">
        <f aca="false">IF(AND(X1317&gt;=6,X1317&lt;14),"A",IF(AND(X1317&gt;=14,X1317&lt;22),"B","C"))</f>
        <v>C</v>
      </c>
      <c r="X1317" s="18" t="n">
        <f aca="false">HOUR(H1317)</f>
        <v>1</v>
      </c>
      <c r="Y1317" s="18" t="n">
        <f aca="false">ROUND((I1317-H1317)*1440,0)</f>
        <v>21</v>
      </c>
      <c r="Z1317" s="18" t="n">
        <f aca="false">ROUND((J1317-I1317)*1440,0)</f>
        <v>4</v>
      </c>
      <c r="AA1317" s="18" t="n">
        <f aca="false">ROUND((K1317-J1317)*1440,0)</f>
        <v>64</v>
      </c>
      <c r="AB1317" s="18" t="n">
        <f aca="false">ROUND((L1317-K1317)*1440,0)</f>
        <v>9</v>
      </c>
      <c r="AC1317" s="18" t="n">
        <f aca="false">ROUND((M1317-L1317)*1440,0)</f>
        <v>41</v>
      </c>
      <c r="AD1317" s="18" t="n">
        <f aca="false">IF(N1317="","",ROUND((N1317-M1317)*1440,0))</f>
        <v>49</v>
      </c>
      <c r="AE1317" s="18" t="n">
        <f aca="false">IF(O1317="","",ROUND((O1317-N1317)*1440,0))</f>
        <v>55</v>
      </c>
      <c r="AF1317" s="18" t="n">
        <f aca="false">IF(P1317="","",ROUND((P1317-O1317)*1440,0))</f>
        <v>31</v>
      </c>
      <c r="AG1317" s="18" t="n">
        <f aca="false">IF(Q1317="","",ROUND((Q1317-P1317)*1440,0))</f>
        <v>55</v>
      </c>
      <c r="AH1317" s="18" t="n">
        <f aca="false">IF(Q1317="","",ROUND((Q1317-H1317)*1440,0))</f>
        <v>329</v>
      </c>
      <c r="AI1317" s="19" t="n">
        <f aca="false">ROUND(IF(O1317="",Assumptions!$B$25-K1317,O1317-K1317)*24,1)</f>
        <v>2.6</v>
      </c>
      <c r="AJ1317" s="20" t="n">
        <f aca="false">ROUND(MAX(N(Y1317)/Assumptions!$C$5, N(Z1317)/Assumptions!$C$6, N(AA1317)/Assumptions!$C$7, N(AB1317)/Assumptions!$C$8, N(AC1317)/Assumptions!$C$9, N(AD1317)/Assumptions!$C$10, N(AE1317)/Assumptions!$C$11, N(AF1317)/Assumptions!$C$12, N(AG1317)/Assumptions!$C$13),3)</f>
        <v>1.633</v>
      </c>
      <c r="AK1317" s="0" t="str">
        <f aca="false">IF(OR(U1317="Pending",U1317="On Hold"),"Open GRN (awaiting)",IF(AJ1317&lt;=1,"Within SLA",IF(ROUND(N(Y1317)/Assumptions!$C$5,3)=AJ1317,"Gate Wait",IF(ROUND(N(Z1317)/Assumptions!$C$6,3)=AJ1317,"Dock Wait",IF(ROUND(N(AA1317)/Assumptions!$C$7,3)=AJ1317,"Unloading",IF(ROUND(N(AB1317)/Assumptions!$C$8,3)=AJ1317,"Unload-to-QC Wait",IF(ROUND(N(AC1317)/Assumptions!$C$9,3)=AJ1317,"QC",IF(ROUND(N(AD1317)/Assumptions!$C$10,3)=AJ1317,"QC-to-GRN Wait",IF(ROUND(N(AE1317)/Assumptions!$C$11,3)=AJ1317,"GRN Processing",IF(ROUND(N(AF1317)/Assumptions!$C$12,3)=AJ1317,"GRN-to-Putaway Wait",IF(ROUND(N(AG1317)/Assumptions!$C$13,3)=AJ1317,"Putaway","Within SLA")))))))))))</f>
        <v>QC-to-GRN Wait</v>
      </c>
    </row>
    <row r="1318" customFormat="false" ht="15" hidden="false" customHeight="false" outlineLevel="0" collapsed="false">
      <c r="A1318" s="0" t="s">
        <v>3953</v>
      </c>
      <c r="B1318" s="0" t="s">
        <v>3954</v>
      </c>
      <c r="C1318" s="0" t="s">
        <v>184</v>
      </c>
      <c r="D1318" s="0" t="s">
        <v>147</v>
      </c>
      <c r="E1318" s="0" t="s">
        <v>3955</v>
      </c>
      <c r="F1318" s="0" t="s">
        <v>177</v>
      </c>
      <c r="G1318" s="0" t="s">
        <v>167</v>
      </c>
      <c r="H1318" s="17" t="n">
        <v>46235.0722222222</v>
      </c>
      <c r="I1318" s="17" t="n">
        <v>46235.0861111111</v>
      </c>
      <c r="J1318" s="17" t="n">
        <v>46235.0930555556</v>
      </c>
      <c r="K1318" s="17" t="n">
        <v>46235.1277777778</v>
      </c>
      <c r="L1318" s="17" t="n">
        <v>46235.1340277778</v>
      </c>
      <c r="M1318" s="17" t="n">
        <v>46235.1465277778</v>
      </c>
      <c r="N1318" s="17" t="n">
        <v>46235.21875</v>
      </c>
      <c r="O1318" s="17" t="n">
        <v>46235.2270833333</v>
      </c>
      <c r="P1318" s="17" t="n">
        <v>46235.2451388889</v>
      </c>
      <c r="Q1318" s="17" t="n">
        <v>46235.2597222222</v>
      </c>
      <c r="R1318" s="0" t="n">
        <v>504</v>
      </c>
      <c r="S1318" s="0" t="n">
        <v>0</v>
      </c>
      <c r="T1318" s="0" t="n">
        <v>0</v>
      </c>
      <c r="U1318" s="18" t="s">
        <v>130</v>
      </c>
      <c r="V1318" s="18" t="s">
        <v>131</v>
      </c>
      <c r="W1318" s="0" t="str">
        <f aca="false">IF(AND(X1318&gt;=6,X1318&lt;14),"A",IF(AND(X1318&gt;=14,X1318&lt;22),"B","C"))</f>
        <v>C</v>
      </c>
      <c r="X1318" s="18" t="n">
        <f aca="false">HOUR(H1318)</f>
        <v>1</v>
      </c>
      <c r="Y1318" s="18" t="n">
        <f aca="false">ROUND((I1318-H1318)*1440,0)</f>
        <v>20</v>
      </c>
      <c r="Z1318" s="18" t="n">
        <f aca="false">ROUND((J1318-I1318)*1440,0)</f>
        <v>10</v>
      </c>
      <c r="AA1318" s="18" t="n">
        <f aca="false">ROUND((K1318-J1318)*1440,0)</f>
        <v>50</v>
      </c>
      <c r="AB1318" s="18" t="n">
        <f aca="false">ROUND((L1318-K1318)*1440,0)</f>
        <v>9</v>
      </c>
      <c r="AC1318" s="18" t="n">
        <f aca="false">ROUND((M1318-L1318)*1440,0)</f>
        <v>18</v>
      </c>
      <c r="AD1318" s="18" t="n">
        <f aca="false">IF(N1318="","",ROUND((N1318-M1318)*1440,0))</f>
        <v>104</v>
      </c>
      <c r="AE1318" s="18" t="n">
        <f aca="false">IF(O1318="","",ROUND((O1318-N1318)*1440,0))</f>
        <v>12</v>
      </c>
      <c r="AF1318" s="18" t="n">
        <f aca="false">IF(P1318="","",ROUND((P1318-O1318)*1440,0))</f>
        <v>26</v>
      </c>
      <c r="AG1318" s="18" t="n">
        <f aca="false">IF(Q1318="","",ROUND((Q1318-P1318)*1440,0))</f>
        <v>21</v>
      </c>
      <c r="AH1318" s="18" t="n">
        <f aca="false">IF(Q1318="","",ROUND((Q1318-H1318)*1440,0))</f>
        <v>270</v>
      </c>
      <c r="AI1318" s="19" t="n">
        <f aca="false">ROUND(IF(O1318="",Assumptions!$B$25-K1318,O1318-K1318)*24,1)</f>
        <v>2.4</v>
      </c>
      <c r="AJ1318" s="20" t="n">
        <f aca="false">ROUND(MAX(N(Y1318)/Assumptions!$C$5, N(Z1318)/Assumptions!$C$6, N(AA1318)/Assumptions!$C$7, N(AB1318)/Assumptions!$C$8, N(AC1318)/Assumptions!$C$9, N(AD1318)/Assumptions!$C$10, N(AE1318)/Assumptions!$C$11, N(AF1318)/Assumptions!$C$12, N(AG1318)/Assumptions!$C$13),3)</f>
        <v>3.467</v>
      </c>
      <c r="AK1318" s="0" t="str">
        <f aca="false">IF(OR(U1318="Pending",U1318="On Hold"),"Open GRN (awaiting)",IF(AJ1318&lt;=1,"Within SLA",IF(ROUND(N(Y1318)/Assumptions!$C$5,3)=AJ1318,"Gate Wait",IF(ROUND(N(Z1318)/Assumptions!$C$6,3)=AJ1318,"Dock Wait",IF(ROUND(N(AA1318)/Assumptions!$C$7,3)=AJ1318,"Unloading",IF(ROUND(N(AB1318)/Assumptions!$C$8,3)=AJ1318,"Unload-to-QC Wait",IF(ROUND(N(AC1318)/Assumptions!$C$9,3)=AJ1318,"QC",IF(ROUND(N(AD1318)/Assumptions!$C$10,3)=AJ1318,"QC-to-GRN Wait",IF(ROUND(N(AE1318)/Assumptions!$C$11,3)=AJ1318,"GRN Processing",IF(ROUND(N(AF1318)/Assumptions!$C$12,3)=AJ1318,"GRN-to-Putaway Wait",IF(ROUND(N(AG1318)/Assumptions!$C$13,3)=AJ1318,"Putaway","Within SLA")))))))))))</f>
        <v>QC-to-GRN Wait</v>
      </c>
    </row>
    <row r="1319" customFormat="false" ht="15" hidden="false" customHeight="false" outlineLevel="0" collapsed="false">
      <c r="A1319" s="0" t="s">
        <v>3956</v>
      </c>
      <c r="B1319" s="0" t="s">
        <v>3957</v>
      </c>
      <c r="C1319" s="0" t="s">
        <v>286</v>
      </c>
      <c r="D1319" s="0" t="s">
        <v>119</v>
      </c>
      <c r="E1319" s="0" t="s">
        <v>2648</v>
      </c>
      <c r="F1319" s="0" t="s">
        <v>121</v>
      </c>
      <c r="G1319" s="0" t="s">
        <v>129</v>
      </c>
      <c r="H1319" s="17" t="n">
        <v>46235.0784722222</v>
      </c>
      <c r="I1319" s="17" t="n">
        <v>46235.0881944444</v>
      </c>
      <c r="J1319" s="17" t="n">
        <v>46235.0923611111</v>
      </c>
      <c r="K1319" s="17" t="n">
        <v>46235.1090277778</v>
      </c>
      <c r="L1319" s="17" t="n">
        <v>46235.1263888889</v>
      </c>
      <c r="M1319" s="17" t="n">
        <v>46235.1597222222</v>
      </c>
      <c r="N1319" s="17" t="n">
        <v>46235.2138888889</v>
      </c>
      <c r="O1319" s="17" t="n">
        <v>46235.25</v>
      </c>
      <c r="P1319" s="17" t="n">
        <v>46235.2652777778</v>
      </c>
      <c r="Q1319" s="17" t="n">
        <v>46235.2729166667</v>
      </c>
      <c r="R1319" s="0" t="n">
        <v>375</v>
      </c>
      <c r="S1319" s="0" t="n">
        <v>0</v>
      </c>
      <c r="T1319" s="0" t="n">
        <v>0</v>
      </c>
      <c r="U1319" s="18" t="s">
        <v>130</v>
      </c>
      <c r="V1319" s="18" t="s">
        <v>144</v>
      </c>
      <c r="W1319" s="0" t="str">
        <f aca="false">IF(AND(X1319&gt;=6,X1319&lt;14),"A",IF(AND(X1319&gt;=14,X1319&lt;22),"B","C"))</f>
        <v>C</v>
      </c>
      <c r="X1319" s="18" t="n">
        <f aca="false">HOUR(H1319)</f>
        <v>1</v>
      </c>
      <c r="Y1319" s="18" t="n">
        <f aca="false">ROUND((I1319-H1319)*1440,0)</f>
        <v>14</v>
      </c>
      <c r="Z1319" s="18" t="n">
        <f aca="false">ROUND((J1319-I1319)*1440,0)</f>
        <v>6</v>
      </c>
      <c r="AA1319" s="18" t="n">
        <f aca="false">ROUND((K1319-J1319)*1440,0)</f>
        <v>24</v>
      </c>
      <c r="AB1319" s="18" t="n">
        <f aca="false">ROUND((L1319-K1319)*1440,0)</f>
        <v>25</v>
      </c>
      <c r="AC1319" s="18" t="n">
        <f aca="false">ROUND((M1319-L1319)*1440,0)</f>
        <v>48</v>
      </c>
      <c r="AD1319" s="18" t="n">
        <f aca="false">IF(N1319="","",ROUND((N1319-M1319)*1440,0))</f>
        <v>78</v>
      </c>
      <c r="AE1319" s="18" t="n">
        <f aca="false">IF(O1319="","",ROUND((O1319-N1319)*1440,0))</f>
        <v>52</v>
      </c>
      <c r="AF1319" s="18" t="n">
        <f aca="false">IF(P1319="","",ROUND((P1319-O1319)*1440,0))</f>
        <v>22</v>
      </c>
      <c r="AG1319" s="18" t="n">
        <f aca="false">IF(Q1319="","",ROUND((Q1319-P1319)*1440,0))</f>
        <v>11</v>
      </c>
      <c r="AH1319" s="18" t="n">
        <f aca="false">IF(Q1319="","",ROUND((Q1319-H1319)*1440,0))</f>
        <v>280</v>
      </c>
      <c r="AI1319" s="19" t="n">
        <f aca="false">ROUND(IF(O1319="",Assumptions!$B$25-K1319,O1319-K1319)*24,1)</f>
        <v>3.4</v>
      </c>
      <c r="AJ1319" s="20" t="n">
        <f aca="false">ROUND(MAX(N(Y1319)/Assumptions!$C$5, N(Z1319)/Assumptions!$C$6, N(AA1319)/Assumptions!$C$7, N(AB1319)/Assumptions!$C$8, N(AC1319)/Assumptions!$C$9, N(AD1319)/Assumptions!$C$10, N(AE1319)/Assumptions!$C$11, N(AF1319)/Assumptions!$C$12, N(AG1319)/Assumptions!$C$13),3)</f>
        <v>2.6</v>
      </c>
      <c r="AK1319" s="0" t="str">
        <f aca="false">IF(OR(U1319="Pending",U1319="On Hold"),"Open GRN (awaiting)",IF(AJ1319&lt;=1,"Within SLA",IF(ROUND(N(Y1319)/Assumptions!$C$5,3)=AJ1319,"Gate Wait",IF(ROUND(N(Z1319)/Assumptions!$C$6,3)=AJ1319,"Dock Wait",IF(ROUND(N(AA1319)/Assumptions!$C$7,3)=AJ1319,"Unloading",IF(ROUND(N(AB1319)/Assumptions!$C$8,3)=AJ1319,"Unload-to-QC Wait",IF(ROUND(N(AC1319)/Assumptions!$C$9,3)=AJ1319,"QC",IF(ROUND(N(AD1319)/Assumptions!$C$10,3)=AJ1319,"QC-to-GRN Wait",IF(ROUND(N(AE1319)/Assumptions!$C$11,3)=AJ1319,"GRN Processing",IF(ROUND(N(AF1319)/Assumptions!$C$12,3)=AJ1319,"GRN-to-Putaway Wait",IF(ROUND(N(AG1319)/Assumptions!$C$13,3)=AJ1319,"Putaway","Within SLA")))))))))))</f>
        <v>QC-to-GRN Wait</v>
      </c>
    </row>
    <row r="1320" customFormat="false" ht="15" hidden="false" customHeight="false" outlineLevel="0" collapsed="false">
      <c r="A1320" s="0" t="s">
        <v>3958</v>
      </c>
      <c r="B1320" s="0" t="s">
        <v>3959</v>
      </c>
      <c r="C1320" s="0" t="s">
        <v>218</v>
      </c>
      <c r="D1320" s="0" t="s">
        <v>147</v>
      </c>
      <c r="E1320" s="0" t="s">
        <v>1645</v>
      </c>
      <c r="F1320" s="0" t="s">
        <v>137</v>
      </c>
      <c r="G1320" s="0" t="s">
        <v>167</v>
      </c>
      <c r="H1320" s="17" t="n">
        <v>46235.2902777778</v>
      </c>
      <c r="I1320" s="17" t="n">
        <v>46235.3048611111</v>
      </c>
      <c r="J1320" s="17" t="n">
        <v>46235.3083333333</v>
      </c>
      <c r="K1320" s="17" t="n">
        <v>46235.325</v>
      </c>
      <c r="L1320" s="17" t="n">
        <v>46235.3402777778</v>
      </c>
      <c r="M1320" s="17" t="n">
        <v>46235.3611111111</v>
      </c>
      <c r="N1320" s="17" t="n">
        <v>46235.3729166667</v>
      </c>
      <c r="O1320" s="17" t="n">
        <v>46235.4076388889</v>
      </c>
      <c r="P1320" s="17" t="n">
        <v>46235.41875</v>
      </c>
      <c r="Q1320" s="17" t="n">
        <v>46235.4590277778</v>
      </c>
      <c r="R1320" s="0" t="n">
        <v>1010</v>
      </c>
      <c r="S1320" s="0" t="n">
        <v>0</v>
      </c>
      <c r="T1320" s="0" t="n">
        <v>0</v>
      </c>
      <c r="U1320" s="18" t="s">
        <v>130</v>
      </c>
      <c r="V1320" s="18" t="s">
        <v>139</v>
      </c>
      <c r="W1320" s="0" t="str">
        <f aca="false">IF(AND(X1320&gt;=6,X1320&lt;14),"A",IF(AND(X1320&gt;=14,X1320&lt;22),"B","C"))</f>
        <v>A</v>
      </c>
      <c r="X1320" s="18" t="n">
        <f aca="false">HOUR(H1320)</f>
        <v>6</v>
      </c>
      <c r="Y1320" s="18" t="n">
        <f aca="false">ROUND((I1320-H1320)*1440,0)</f>
        <v>21</v>
      </c>
      <c r="Z1320" s="18" t="n">
        <f aca="false">ROUND((J1320-I1320)*1440,0)</f>
        <v>5</v>
      </c>
      <c r="AA1320" s="18" t="n">
        <f aca="false">ROUND((K1320-J1320)*1440,0)</f>
        <v>24</v>
      </c>
      <c r="AB1320" s="18" t="n">
        <f aca="false">ROUND((L1320-K1320)*1440,0)</f>
        <v>22</v>
      </c>
      <c r="AC1320" s="18" t="n">
        <f aca="false">ROUND((M1320-L1320)*1440,0)</f>
        <v>30</v>
      </c>
      <c r="AD1320" s="18" t="n">
        <f aca="false">IF(N1320="","",ROUND((N1320-M1320)*1440,0))</f>
        <v>17</v>
      </c>
      <c r="AE1320" s="18" t="n">
        <f aca="false">IF(O1320="","",ROUND((O1320-N1320)*1440,0))</f>
        <v>50</v>
      </c>
      <c r="AF1320" s="18" t="n">
        <f aca="false">IF(P1320="","",ROUND((P1320-O1320)*1440,0))</f>
        <v>16</v>
      </c>
      <c r="AG1320" s="18" t="n">
        <f aca="false">IF(Q1320="","",ROUND((Q1320-P1320)*1440,0))</f>
        <v>58</v>
      </c>
      <c r="AH1320" s="18" t="n">
        <f aca="false">IF(Q1320="","",ROUND((Q1320-H1320)*1440,0))</f>
        <v>243</v>
      </c>
      <c r="AI1320" s="19" t="n">
        <f aca="false">ROUND(IF(O1320="",Assumptions!$B$25-K1320,O1320-K1320)*24,1)</f>
        <v>2</v>
      </c>
      <c r="AJ1320" s="20" t="n">
        <f aca="false">ROUND(MAX(N(Y1320)/Assumptions!$C$5, N(Z1320)/Assumptions!$C$6, N(AA1320)/Assumptions!$C$7, N(AB1320)/Assumptions!$C$8, N(AC1320)/Assumptions!$C$9, N(AD1320)/Assumptions!$C$10, N(AE1320)/Assumptions!$C$11, N(AF1320)/Assumptions!$C$12, N(AG1320)/Assumptions!$C$13),3)</f>
        <v>1.467</v>
      </c>
      <c r="AK1320" s="0" t="str">
        <f aca="false">IF(OR(U1320="Pending",U1320="On Hold"),"Open GRN (awaiting)",IF(AJ1320&lt;=1,"Within SLA",IF(ROUND(N(Y1320)/Assumptions!$C$5,3)=AJ1320,"Gate Wait",IF(ROUND(N(Z1320)/Assumptions!$C$6,3)=AJ1320,"Dock Wait",IF(ROUND(N(AA1320)/Assumptions!$C$7,3)=AJ1320,"Unloading",IF(ROUND(N(AB1320)/Assumptions!$C$8,3)=AJ1320,"Unload-to-QC Wait",IF(ROUND(N(AC1320)/Assumptions!$C$9,3)=AJ1320,"QC",IF(ROUND(N(AD1320)/Assumptions!$C$10,3)=AJ1320,"QC-to-GRN Wait",IF(ROUND(N(AE1320)/Assumptions!$C$11,3)=AJ1320,"GRN Processing",IF(ROUND(N(AF1320)/Assumptions!$C$12,3)=AJ1320,"GRN-to-Putaway Wait",IF(ROUND(N(AG1320)/Assumptions!$C$13,3)=AJ1320,"Putaway","Within SLA")))))))))))</f>
        <v>Unload-to-QC Wait</v>
      </c>
    </row>
    <row r="1321" customFormat="false" ht="15" hidden="false" customHeight="false" outlineLevel="0" collapsed="false">
      <c r="A1321" s="0" t="s">
        <v>3960</v>
      </c>
      <c r="B1321" s="0" t="s">
        <v>3961</v>
      </c>
      <c r="C1321" s="0" t="s">
        <v>184</v>
      </c>
      <c r="D1321" s="0" t="s">
        <v>147</v>
      </c>
      <c r="E1321" s="0" t="s">
        <v>3962</v>
      </c>
      <c r="F1321" s="0" t="s">
        <v>177</v>
      </c>
      <c r="G1321" s="0" t="s">
        <v>150</v>
      </c>
      <c r="H1321" s="17" t="n">
        <v>46235.3083333333</v>
      </c>
      <c r="I1321" s="17" t="n">
        <v>46235.33125</v>
      </c>
      <c r="J1321" s="17" t="n">
        <v>46235.3381944444</v>
      </c>
      <c r="K1321" s="17" t="n">
        <v>46235.3791666667</v>
      </c>
      <c r="L1321" s="17" t="n">
        <v>46235.39375</v>
      </c>
      <c r="M1321" s="17" t="n">
        <v>46235.4701388889</v>
      </c>
      <c r="N1321" s="17" t="n">
        <v>46235.4909722222</v>
      </c>
      <c r="O1321" s="17" t="n">
        <v>46235.5715277778</v>
      </c>
      <c r="P1321" s="17" t="n">
        <v>46235.5930555556</v>
      </c>
      <c r="Q1321" s="17" t="n">
        <v>46235.6097222222</v>
      </c>
      <c r="R1321" s="0" t="n">
        <v>1688</v>
      </c>
      <c r="S1321" s="0" t="n">
        <v>0</v>
      </c>
      <c r="T1321" s="0" t="n">
        <v>18</v>
      </c>
      <c r="U1321" s="18" t="s">
        <v>123</v>
      </c>
      <c r="V1321" s="18" t="s">
        <v>156</v>
      </c>
      <c r="W1321" s="0" t="str">
        <f aca="false">IF(AND(X1321&gt;=6,X1321&lt;14),"A",IF(AND(X1321&gt;=14,X1321&lt;22),"B","C"))</f>
        <v>A</v>
      </c>
      <c r="X1321" s="18" t="n">
        <f aca="false">HOUR(H1321)</f>
        <v>7</v>
      </c>
      <c r="Y1321" s="18" t="n">
        <f aca="false">ROUND((I1321-H1321)*1440,0)</f>
        <v>33</v>
      </c>
      <c r="Z1321" s="18" t="n">
        <f aca="false">ROUND((J1321-I1321)*1440,0)</f>
        <v>10</v>
      </c>
      <c r="AA1321" s="18" t="n">
        <f aca="false">ROUND((K1321-J1321)*1440,0)</f>
        <v>59</v>
      </c>
      <c r="AB1321" s="18" t="n">
        <f aca="false">ROUND((L1321-K1321)*1440,0)</f>
        <v>21</v>
      </c>
      <c r="AC1321" s="18" t="n">
        <f aca="false">ROUND((M1321-L1321)*1440,0)</f>
        <v>110</v>
      </c>
      <c r="AD1321" s="18" t="n">
        <f aca="false">IF(N1321="","",ROUND((N1321-M1321)*1440,0))</f>
        <v>30</v>
      </c>
      <c r="AE1321" s="18" t="n">
        <f aca="false">IF(O1321="","",ROUND((O1321-N1321)*1440,0))</f>
        <v>116</v>
      </c>
      <c r="AF1321" s="18" t="n">
        <f aca="false">IF(P1321="","",ROUND((P1321-O1321)*1440,0))</f>
        <v>31</v>
      </c>
      <c r="AG1321" s="18" t="n">
        <f aca="false">IF(Q1321="","",ROUND((Q1321-P1321)*1440,0))</f>
        <v>24</v>
      </c>
      <c r="AH1321" s="18" t="n">
        <f aca="false">IF(Q1321="","",ROUND((Q1321-H1321)*1440,0))</f>
        <v>434</v>
      </c>
      <c r="AI1321" s="19" t="n">
        <f aca="false">ROUND(IF(O1321="",Assumptions!$B$25-K1321,O1321-K1321)*24,1)</f>
        <v>4.6</v>
      </c>
      <c r="AJ1321" s="20" t="n">
        <f aca="false">ROUND(MAX(N(Y1321)/Assumptions!$C$5, N(Z1321)/Assumptions!$C$6, N(AA1321)/Assumptions!$C$7, N(AB1321)/Assumptions!$C$8, N(AC1321)/Assumptions!$C$9, N(AD1321)/Assumptions!$C$10, N(AE1321)/Assumptions!$C$11, N(AF1321)/Assumptions!$C$12, N(AG1321)/Assumptions!$C$13),3)</f>
        <v>2.578</v>
      </c>
      <c r="AK1321" s="0" t="str">
        <f aca="false">IF(OR(U1321="Pending",U1321="On Hold"),"Open GRN (awaiting)",IF(AJ1321&lt;=1,"Within SLA",IF(ROUND(N(Y1321)/Assumptions!$C$5,3)=AJ1321,"Gate Wait",IF(ROUND(N(Z1321)/Assumptions!$C$6,3)=AJ1321,"Dock Wait",IF(ROUND(N(AA1321)/Assumptions!$C$7,3)=AJ1321,"Unloading",IF(ROUND(N(AB1321)/Assumptions!$C$8,3)=AJ1321,"Unload-to-QC Wait",IF(ROUND(N(AC1321)/Assumptions!$C$9,3)=AJ1321,"QC",IF(ROUND(N(AD1321)/Assumptions!$C$10,3)=AJ1321,"QC-to-GRN Wait",IF(ROUND(N(AE1321)/Assumptions!$C$11,3)=AJ1321,"GRN Processing",IF(ROUND(N(AF1321)/Assumptions!$C$12,3)=AJ1321,"GRN-to-Putaway Wait",IF(ROUND(N(AG1321)/Assumptions!$C$13,3)=AJ1321,"Putaway","Within SLA")))))))))))</f>
        <v>GRN Processing</v>
      </c>
    </row>
    <row r="1322" customFormat="false" ht="15" hidden="false" customHeight="false" outlineLevel="0" collapsed="false">
      <c r="A1322" s="0" t="s">
        <v>3963</v>
      </c>
      <c r="B1322" s="0" t="s">
        <v>3964</v>
      </c>
      <c r="C1322" s="0" t="s">
        <v>170</v>
      </c>
      <c r="D1322" s="0" t="s">
        <v>147</v>
      </c>
      <c r="E1322" s="0" t="s">
        <v>2651</v>
      </c>
      <c r="F1322" s="0" t="s">
        <v>172</v>
      </c>
      <c r="G1322" s="0" t="s">
        <v>150</v>
      </c>
      <c r="H1322" s="17" t="n">
        <v>46235.3138888889</v>
      </c>
      <c r="I1322" s="17" t="n">
        <v>46235.3388888889</v>
      </c>
      <c r="J1322" s="17" t="n">
        <v>46235.3555555556</v>
      </c>
      <c r="K1322" s="17" t="n">
        <v>46235.3888888889</v>
      </c>
      <c r="L1322" s="17" t="n">
        <v>46235.3923611111</v>
      </c>
      <c r="M1322" s="17" t="n">
        <v>46235.4222222222</v>
      </c>
      <c r="N1322" s="17" t="n">
        <v>46235.5020833333</v>
      </c>
      <c r="O1322" s="17" t="n">
        <v>46235.5208333333</v>
      </c>
      <c r="P1322" s="17" t="n">
        <v>46235.5326388889</v>
      </c>
      <c r="Q1322" s="17" t="n">
        <v>46235.5375</v>
      </c>
      <c r="R1322" s="0" t="n">
        <v>153</v>
      </c>
      <c r="S1322" s="0" t="n">
        <v>0</v>
      </c>
      <c r="T1322" s="0" t="n">
        <v>0</v>
      </c>
      <c r="U1322" s="18" t="s">
        <v>130</v>
      </c>
      <c r="V1322" s="18" t="s">
        <v>156</v>
      </c>
      <c r="W1322" s="0" t="str">
        <f aca="false">IF(AND(X1322&gt;=6,X1322&lt;14),"A",IF(AND(X1322&gt;=14,X1322&lt;22),"B","C"))</f>
        <v>A</v>
      </c>
      <c r="X1322" s="18" t="n">
        <f aca="false">HOUR(H1322)</f>
        <v>7</v>
      </c>
      <c r="Y1322" s="18" t="n">
        <f aca="false">ROUND((I1322-H1322)*1440,0)</f>
        <v>36</v>
      </c>
      <c r="Z1322" s="18" t="n">
        <f aca="false">ROUND((J1322-I1322)*1440,0)</f>
        <v>24</v>
      </c>
      <c r="AA1322" s="18" t="n">
        <f aca="false">ROUND((K1322-J1322)*1440,0)</f>
        <v>48</v>
      </c>
      <c r="AB1322" s="18" t="n">
        <f aca="false">ROUND((L1322-K1322)*1440,0)</f>
        <v>5</v>
      </c>
      <c r="AC1322" s="18" t="n">
        <f aca="false">ROUND((M1322-L1322)*1440,0)</f>
        <v>43</v>
      </c>
      <c r="AD1322" s="18" t="n">
        <f aca="false">IF(N1322="","",ROUND((N1322-M1322)*1440,0))</f>
        <v>115</v>
      </c>
      <c r="AE1322" s="18" t="n">
        <f aca="false">IF(O1322="","",ROUND((O1322-N1322)*1440,0))</f>
        <v>27</v>
      </c>
      <c r="AF1322" s="18" t="n">
        <f aca="false">IF(P1322="","",ROUND((P1322-O1322)*1440,0))</f>
        <v>17</v>
      </c>
      <c r="AG1322" s="18" t="n">
        <f aca="false">IF(Q1322="","",ROUND((Q1322-P1322)*1440,0))</f>
        <v>7</v>
      </c>
      <c r="AH1322" s="18" t="n">
        <f aca="false">IF(Q1322="","",ROUND((Q1322-H1322)*1440,0))</f>
        <v>322</v>
      </c>
      <c r="AI1322" s="19" t="n">
        <f aca="false">ROUND(IF(O1322="",Assumptions!$B$25-K1322,O1322-K1322)*24,1)</f>
        <v>3.2</v>
      </c>
      <c r="AJ1322" s="20" t="n">
        <f aca="false">ROUND(MAX(N(Y1322)/Assumptions!$C$5, N(Z1322)/Assumptions!$C$6, N(AA1322)/Assumptions!$C$7, N(AB1322)/Assumptions!$C$8, N(AC1322)/Assumptions!$C$9, N(AD1322)/Assumptions!$C$10, N(AE1322)/Assumptions!$C$11, N(AF1322)/Assumptions!$C$12, N(AG1322)/Assumptions!$C$13),3)</f>
        <v>3.833</v>
      </c>
      <c r="AK1322" s="0" t="str">
        <f aca="false">IF(OR(U1322="Pending",U1322="On Hold"),"Open GRN (awaiting)",IF(AJ1322&lt;=1,"Within SLA",IF(ROUND(N(Y1322)/Assumptions!$C$5,3)=AJ1322,"Gate Wait",IF(ROUND(N(Z1322)/Assumptions!$C$6,3)=AJ1322,"Dock Wait",IF(ROUND(N(AA1322)/Assumptions!$C$7,3)=AJ1322,"Unloading",IF(ROUND(N(AB1322)/Assumptions!$C$8,3)=AJ1322,"Unload-to-QC Wait",IF(ROUND(N(AC1322)/Assumptions!$C$9,3)=AJ1322,"QC",IF(ROUND(N(AD1322)/Assumptions!$C$10,3)=AJ1322,"QC-to-GRN Wait",IF(ROUND(N(AE1322)/Assumptions!$C$11,3)=AJ1322,"GRN Processing",IF(ROUND(N(AF1322)/Assumptions!$C$12,3)=AJ1322,"GRN-to-Putaway Wait",IF(ROUND(N(AG1322)/Assumptions!$C$13,3)=AJ1322,"Putaway","Within SLA")))))))))))</f>
        <v>QC-to-GRN Wait</v>
      </c>
    </row>
    <row r="1323" customFormat="false" ht="15" hidden="false" customHeight="false" outlineLevel="0" collapsed="false">
      <c r="A1323" s="0" t="s">
        <v>3965</v>
      </c>
      <c r="B1323" s="0" t="s">
        <v>3966</v>
      </c>
      <c r="C1323" s="0" t="s">
        <v>142</v>
      </c>
      <c r="D1323" s="0" t="s">
        <v>147</v>
      </c>
      <c r="E1323" s="0" t="s">
        <v>3967</v>
      </c>
      <c r="F1323" s="0" t="s">
        <v>172</v>
      </c>
      <c r="G1323" s="0" t="s">
        <v>150</v>
      </c>
      <c r="H1323" s="17" t="n">
        <v>46235.3430555556</v>
      </c>
      <c r="I1323" s="17" t="n">
        <v>46235.3861111111</v>
      </c>
      <c r="J1323" s="17" t="n">
        <v>46235.3902777778</v>
      </c>
      <c r="K1323" s="17" t="n">
        <v>46235.4388888889</v>
      </c>
      <c r="L1323" s="17" t="n">
        <v>46235.4493055556</v>
      </c>
      <c r="M1323" s="17" t="n">
        <v>46235.46875</v>
      </c>
      <c r="N1323" s="17" t="n">
        <v>46235.4868055556</v>
      </c>
      <c r="O1323" s="17" t="n">
        <v>46235.5131944444</v>
      </c>
      <c r="P1323" s="17" t="n">
        <v>46235.5208333333</v>
      </c>
      <c r="Q1323" s="17" t="n">
        <v>46235.5416666667</v>
      </c>
      <c r="R1323" s="0" t="n">
        <v>224</v>
      </c>
      <c r="S1323" s="0" t="n">
        <v>0</v>
      </c>
      <c r="T1323" s="0" t="n">
        <v>0</v>
      </c>
      <c r="U1323" s="18" t="s">
        <v>130</v>
      </c>
      <c r="V1323" s="18" t="s">
        <v>82</v>
      </c>
      <c r="W1323" s="0" t="str">
        <f aca="false">IF(AND(X1323&gt;=6,X1323&lt;14),"A",IF(AND(X1323&gt;=14,X1323&lt;22),"B","C"))</f>
        <v>A</v>
      </c>
      <c r="X1323" s="18" t="n">
        <f aca="false">HOUR(H1323)</f>
        <v>8</v>
      </c>
      <c r="Y1323" s="18" t="n">
        <f aca="false">ROUND((I1323-H1323)*1440,0)</f>
        <v>62</v>
      </c>
      <c r="Z1323" s="18" t="n">
        <f aca="false">ROUND((J1323-I1323)*1440,0)</f>
        <v>6</v>
      </c>
      <c r="AA1323" s="18" t="n">
        <f aca="false">ROUND((K1323-J1323)*1440,0)</f>
        <v>70</v>
      </c>
      <c r="AB1323" s="18" t="n">
        <f aca="false">ROUND((L1323-K1323)*1440,0)</f>
        <v>15</v>
      </c>
      <c r="AC1323" s="18" t="n">
        <f aca="false">ROUND((M1323-L1323)*1440,0)</f>
        <v>28</v>
      </c>
      <c r="AD1323" s="18" t="n">
        <f aca="false">IF(N1323="","",ROUND((N1323-M1323)*1440,0))</f>
        <v>26</v>
      </c>
      <c r="AE1323" s="18" t="n">
        <f aca="false">IF(O1323="","",ROUND((O1323-N1323)*1440,0))</f>
        <v>38</v>
      </c>
      <c r="AF1323" s="18" t="n">
        <f aca="false">IF(P1323="","",ROUND((P1323-O1323)*1440,0))</f>
        <v>11</v>
      </c>
      <c r="AG1323" s="18" t="n">
        <f aca="false">IF(Q1323="","",ROUND((Q1323-P1323)*1440,0))</f>
        <v>30</v>
      </c>
      <c r="AH1323" s="18" t="n">
        <f aca="false">IF(Q1323="","",ROUND((Q1323-H1323)*1440,0))</f>
        <v>286</v>
      </c>
      <c r="AI1323" s="19" t="n">
        <f aca="false">ROUND(IF(O1323="",Assumptions!$B$25-K1323,O1323-K1323)*24,1)</f>
        <v>1.8</v>
      </c>
      <c r="AJ1323" s="20" t="n">
        <f aca="false">ROUND(MAX(N(Y1323)/Assumptions!$C$5, N(Z1323)/Assumptions!$C$6, N(AA1323)/Assumptions!$C$7, N(AB1323)/Assumptions!$C$8, N(AC1323)/Assumptions!$C$9, N(AD1323)/Assumptions!$C$10, N(AE1323)/Assumptions!$C$11, N(AF1323)/Assumptions!$C$12, N(AG1323)/Assumptions!$C$13),3)</f>
        <v>2.067</v>
      </c>
      <c r="AK1323" s="0" t="str">
        <f aca="false">IF(OR(U1323="Pending",U1323="On Hold"),"Open GRN (awaiting)",IF(AJ1323&lt;=1,"Within SLA",IF(ROUND(N(Y1323)/Assumptions!$C$5,3)=AJ1323,"Gate Wait",IF(ROUND(N(Z1323)/Assumptions!$C$6,3)=AJ1323,"Dock Wait",IF(ROUND(N(AA1323)/Assumptions!$C$7,3)=AJ1323,"Unloading",IF(ROUND(N(AB1323)/Assumptions!$C$8,3)=AJ1323,"Unload-to-QC Wait",IF(ROUND(N(AC1323)/Assumptions!$C$9,3)=AJ1323,"QC",IF(ROUND(N(AD1323)/Assumptions!$C$10,3)=AJ1323,"QC-to-GRN Wait",IF(ROUND(N(AE1323)/Assumptions!$C$11,3)=AJ1323,"GRN Processing",IF(ROUND(N(AF1323)/Assumptions!$C$12,3)=AJ1323,"GRN-to-Putaway Wait",IF(ROUND(N(AG1323)/Assumptions!$C$13,3)=AJ1323,"Putaway","Within SLA")))))))))))</f>
        <v>Gate Wait</v>
      </c>
    </row>
    <row r="1324" customFormat="false" ht="15" hidden="false" customHeight="false" outlineLevel="0" collapsed="false">
      <c r="A1324" s="0" t="s">
        <v>3968</v>
      </c>
      <c r="B1324" s="0" t="s">
        <v>3969</v>
      </c>
      <c r="C1324" s="0" t="s">
        <v>159</v>
      </c>
      <c r="D1324" s="0" t="s">
        <v>135</v>
      </c>
      <c r="E1324" s="0" t="s">
        <v>1384</v>
      </c>
      <c r="F1324" s="0" t="s">
        <v>137</v>
      </c>
      <c r="G1324" s="0" t="s">
        <v>178</v>
      </c>
      <c r="H1324" s="17" t="n">
        <v>46235.3458333333</v>
      </c>
      <c r="I1324" s="17" t="n">
        <v>46235.3604166667</v>
      </c>
      <c r="J1324" s="17" t="n">
        <v>46235.3666666667</v>
      </c>
      <c r="K1324" s="17" t="n">
        <v>46235.4</v>
      </c>
      <c r="L1324" s="17" t="n">
        <v>46235.4125</v>
      </c>
      <c r="M1324" s="17" t="n">
        <v>46235.4506944444</v>
      </c>
      <c r="N1324" s="17" t="n">
        <v>46235.4840277778</v>
      </c>
      <c r="O1324" s="17" t="n">
        <v>46235.4965277778</v>
      </c>
      <c r="P1324" s="17" t="n">
        <v>46235.5055555556</v>
      </c>
      <c r="Q1324" s="17" t="n">
        <v>46235.5145833333</v>
      </c>
      <c r="R1324" s="0" t="n">
        <v>387</v>
      </c>
      <c r="S1324" s="0" t="n">
        <v>0</v>
      </c>
      <c r="T1324" s="0" t="n">
        <v>0</v>
      </c>
      <c r="U1324" s="18" t="s">
        <v>130</v>
      </c>
      <c r="V1324" s="18" t="s">
        <v>131</v>
      </c>
      <c r="W1324" s="0" t="str">
        <f aca="false">IF(AND(X1324&gt;=6,X1324&lt;14),"A",IF(AND(X1324&gt;=14,X1324&lt;22),"B","C"))</f>
        <v>A</v>
      </c>
      <c r="X1324" s="18" t="n">
        <f aca="false">HOUR(H1324)</f>
        <v>8</v>
      </c>
      <c r="Y1324" s="18" t="n">
        <f aca="false">ROUND((I1324-H1324)*1440,0)</f>
        <v>21</v>
      </c>
      <c r="Z1324" s="18" t="n">
        <f aca="false">ROUND((J1324-I1324)*1440,0)</f>
        <v>9</v>
      </c>
      <c r="AA1324" s="18" t="n">
        <f aca="false">ROUND((K1324-J1324)*1440,0)</f>
        <v>48</v>
      </c>
      <c r="AB1324" s="18" t="n">
        <f aca="false">ROUND((L1324-K1324)*1440,0)</f>
        <v>18</v>
      </c>
      <c r="AC1324" s="18" t="n">
        <f aca="false">ROUND((M1324-L1324)*1440,0)</f>
        <v>55</v>
      </c>
      <c r="AD1324" s="18" t="n">
        <f aca="false">IF(N1324="","",ROUND((N1324-M1324)*1440,0))</f>
        <v>48</v>
      </c>
      <c r="AE1324" s="18" t="n">
        <f aca="false">IF(O1324="","",ROUND((O1324-N1324)*1440,0))</f>
        <v>18</v>
      </c>
      <c r="AF1324" s="18" t="n">
        <f aca="false">IF(P1324="","",ROUND((P1324-O1324)*1440,0))</f>
        <v>13</v>
      </c>
      <c r="AG1324" s="18" t="n">
        <f aca="false">IF(Q1324="","",ROUND((Q1324-P1324)*1440,0))</f>
        <v>13</v>
      </c>
      <c r="AH1324" s="18" t="n">
        <f aca="false">IF(Q1324="","",ROUND((Q1324-H1324)*1440,0))</f>
        <v>243</v>
      </c>
      <c r="AI1324" s="19" t="n">
        <f aca="false">ROUND(IF(O1324="",Assumptions!$B$25-K1324,O1324-K1324)*24,1)</f>
        <v>2.3</v>
      </c>
      <c r="AJ1324" s="20" t="n">
        <f aca="false">ROUND(MAX(N(Y1324)/Assumptions!$C$5, N(Z1324)/Assumptions!$C$6, N(AA1324)/Assumptions!$C$7, N(AB1324)/Assumptions!$C$8, N(AC1324)/Assumptions!$C$9, N(AD1324)/Assumptions!$C$10, N(AE1324)/Assumptions!$C$11, N(AF1324)/Assumptions!$C$12, N(AG1324)/Assumptions!$C$13),3)</f>
        <v>1.6</v>
      </c>
      <c r="AK1324" s="0" t="str">
        <f aca="false">IF(OR(U1324="Pending",U1324="On Hold"),"Open GRN (awaiting)",IF(AJ1324&lt;=1,"Within SLA",IF(ROUND(N(Y1324)/Assumptions!$C$5,3)=AJ1324,"Gate Wait",IF(ROUND(N(Z1324)/Assumptions!$C$6,3)=AJ1324,"Dock Wait",IF(ROUND(N(AA1324)/Assumptions!$C$7,3)=AJ1324,"Unloading",IF(ROUND(N(AB1324)/Assumptions!$C$8,3)=AJ1324,"Unload-to-QC Wait",IF(ROUND(N(AC1324)/Assumptions!$C$9,3)=AJ1324,"QC",IF(ROUND(N(AD1324)/Assumptions!$C$10,3)=AJ1324,"QC-to-GRN Wait",IF(ROUND(N(AE1324)/Assumptions!$C$11,3)=AJ1324,"GRN Processing",IF(ROUND(N(AF1324)/Assumptions!$C$12,3)=AJ1324,"GRN-to-Putaway Wait",IF(ROUND(N(AG1324)/Assumptions!$C$13,3)=AJ1324,"Putaway","Within SLA")))))))))))</f>
        <v>QC-to-GRN Wait</v>
      </c>
    </row>
    <row r="1325" customFormat="false" ht="15" hidden="false" customHeight="false" outlineLevel="0" collapsed="false">
      <c r="A1325" s="0" t="s">
        <v>3970</v>
      </c>
      <c r="B1325" s="0" t="s">
        <v>3971</v>
      </c>
      <c r="C1325" s="0" t="s">
        <v>159</v>
      </c>
      <c r="D1325" s="0" t="s">
        <v>135</v>
      </c>
      <c r="E1325" s="0" t="s">
        <v>3972</v>
      </c>
      <c r="F1325" s="0" t="s">
        <v>128</v>
      </c>
      <c r="G1325" s="0" t="s">
        <v>178</v>
      </c>
      <c r="H1325" s="17" t="n">
        <v>46235.3548611111</v>
      </c>
      <c r="I1325" s="17" t="n">
        <v>46235.3638888889</v>
      </c>
      <c r="J1325" s="17" t="n">
        <v>46235.3736111111</v>
      </c>
      <c r="K1325" s="17" t="n">
        <v>46235.4041666667</v>
      </c>
      <c r="L1325" s="17" t="n">
        <v>46235.4458333333</v>
      </c>
      <c r="M1325" s="17" t="n">
        <v>46235.4895833333</v>
      </c>
      <c r="N1325" s="17" t="n">
        <v>46235.5006944445</v>
      </c>
      <c r="O1325" s="17" t="n">
        <v>46235.525</v>
      </c>
      <c r="P1325" s="17" t="n">
        <v>46235.5284722222</v>
      </c>
      <c r="Q1325" s="17" t="n">
        <v>46235.5340277778</v>
      </c>
      <c r="R1325" s="0" t="n">
        <v>364</v>
      </c>
      <c r="S1325" s="0" t="n">
        <v>0</v>
      </c>
      <c r="T1325" s="0" t="n">
        <v>0</v>
      </c>
      <c r="U1325" s="18" t="s">
        <v>130</v>
      </c>
      <c r="V1325" s="18" t="s">
        <v>144</v>
      </c>
      <c r="W1325" s="0" t="str">
        <f aca="false">IF(AND(X1325&gt;=6,X1325&lt;14),"A",IF(AND(X1325&gt;=14,X1325&lt;22),"B","C"))</f>
        <v>A</v>
      </c>
      <c r="X1325" s="18" t="n">
        <f aca="false">HOUR(H1325)</f>
        <v>8</v>
      </c>
      <c r="Y1325" s="18" t="n">
        <f aca="false">ROUND((I1325-H1325)*1440,0)</f>
        <v>13</v>
      </c>
      <c r="Z1325" s="18" t="n">
        <f aca="false">ROUND((J1325-I1325)*1440,0)</f>
        <v>14</v>
      </c>
      <c r="AA1325" s="18" t="n">
        <f aca="false">ROUND((K1325-J1325)*1440,0)</f>
        <v>44</v>
      </c>
      <c r="AB1325" s="18" t="n">
        <f aca="false">ROUND((L1325-K1325)*1440,0)</f>
        <v>60</v>
      </c>
      <c r="AC1325" s="18" t="n">
        <f aca="false">ROUND((M1325-L1325)*1440,0)</f>
        <v>63</v>
      </c>
      <c r="AD1325" s="18" t="n">
        <f aca="false">IF(N1325="","",ROUND((N1325-M1325)*1440,0))</f>
        <v>16</v>
      </c>
      <c r="AE1325" s="18" t="n">
        <f aca="false">IF(O1325="","",ROUND((O1325-N1325)*1440,0))</f>
        <v>35</v>
      </c>
      <c r="AF1325" s="18" t="n">
        <f aca="false">IF(P1325="","",ROUND((P1325-O1325)*1440,0))</f>
        <v>5</v>
      </c>
      <c r="AG1325" s="18" t="n">
        <f aca="false">IF(Q1325="","",ROUND((Q1325-P1325)*1440,0))</f>
        <v>8</v>
      </c>
      <c r="AH1325" s="18" t="n">
        <f aca="false">IF(Q1325="","",ROUND((Q1325-H1325)*1440,0))</f>
        <v>258</v>
      </c>
      <c r="AI1325" s="19" t="n">
        <f aca="false">ROUND(IF(O1325="",Assumptions!$B$25-K1325,O1325-K1325)*24,1)</f>
        <v>2.9</v>
      </c>
      <c r="AJ1325" s="20" t="n">
        <f aca="false">ROUND(MAX(N(Y1325)/Assumptions!$C$5, N(Z1325)/Assumptions!$C$6, N(AA1325)/Assumptions!$C$7, N(AB1325)/Assumptions!$C$8, N(AC1325)/Assumptions!$C$9, N(AD1325)/Assumptions!$C$10, N(AE1325)/Assumptions!$C$11, N(AF1325)/Assumptions!$C$12, N(AG1325)/Assumptions!$C$13),3)</f>
        <v>4</v>
      </c>
      <c r="AK1325" s="0" t="str">
        <f aca="false">IF(OR(U1325="Pending",U1325="On Hold"),"Open GRN (awaiting)",IF(AJ1325&lt;=1,"Within SLA",IF(ROUND(N(Y1325)/Assumptions!$C$5,3)=AJ1325,"Gate Wait",IF(ROUND(N(Z1325)/Assumptions!$C$6,3)=AJ1325,"Dock Wait",IF(ROUND(N(AA1325)/Assumptions!$C$7,3)=AJ1325,"Unloading",IF(ROUND(N(AB1325)/Assumptions!$C$8,3)=AJ1325,"Unload-to-QC Wait",IF(ROUND(N(AC1325)/Assumptions!$C$9,3)=AJ1325,"QC",IF(ROUND(N(AD1325)/Assumptions!$C$10,3)=AJ1325,"QC-to-GRN Wait",IF(ROUND(N(AE1325)/Assumptions!$C$11,3)=AJ1325,"GRN Processing",IF(ROUND(N(AF1325)/Assumptions!$C$12,3)=AJ1325,"GRN-to-Putaway Wait",IF(ROUND(N(AG1325)/Assumptions!$C$13,3)=AJ1325,"Putaway","Within SLA")))))))))))</f>
        <v>Unload-to-QC Wait</v>
      </c>
    </row>
    <row r="1326" customFormat="false" ht="15" hidden="false" customHeight="false" outlineLevel="0" collapsed="false">
      <c r="A1326" s="0" t="s">
        <v>3973</v>
      </c>
      <c r="B1326" s="0" t="s">
        <v>3974</v>
      </c>
      <c r="C1326" s="0" t="s">
        <v>218</v>
      </c>
      <c r="D1326" s="0" t="s">
        <v>135</v>
      </c>
      <c r="E1326" s="0" t="s">
        <v>3975</v>
      </c>
      <c r="F1326" s="0" t="s">
        <v>137</v>
      </c>
      <c r="G1326" s="0" t="s">
        <v>138</v>
      </c>
      <c r="H1326" s="17" t="n">
        <v>46235.3875</v>
      </c>
      <c r="I1326" s="17" t="n">
        <v>46235.3923611111</v>
      </c>
      <c r="J1326" s="17" t="n">
        <v>46235.39375</v>
      </c>
      <c r="K1326" s="17" t="n">
        <v>46235.4222222222</v>
      </c>
      <c r="L1326" s="17" t="n">
        <v>46235.4375</v>
      </c>
      <c r="M1326" s="17" t="n">
        <v>46235.4548611111</v>
      </c>
      <c r="N1326" s="17" t="n">
        <v>46235.4888888889</v>
      </c>
      <c r="O1326" s="17" t="n">
        <v>46235.6222222222</v>
      </c>
      <c r="P1326" s="17" t="n">
        <v>46235.6284722222</v>
      </c>
      <c r="Q1326" s="17" t="n">
        <v>46235.6381944444</v>
      </c>
      <c r="R1326" s="0" t="n">
        <v>358</v>
      </c>
      <c r="S1326" s="0" t="n">
        <v>0</v>
      </c>
      <c r="T1326" s="0" t="n">
        <v>0</v>
      </c>
      <c r="U1326" s="18" t="s">
        <v>130</v>
      </c>
      <c r="V1326" s="18" t="s">
        <v>131</v>
      </c>
      <c r="W1326" s="0" t="str">
        <f aca="false">IF(AND(X1326&gt;=6,X1326&lt;14),"A",IF(AND(X1326&gt;=14,X1326&lt;22),"B","C"))</f>
        <v>A</v>
      </c>
      <c r="X1326" s="18" t="n">
        <f aca="false">HOUR(H1326)</f>
        <v>9</v>
      </c>
      <c r="Y1326" s="18" t="n">
        <f aca="false">ROUND((I1326-H1326)*1440,0)</f>
        <v>7</v>
      </c>
      <c r="Z1326" s="18" t="n">
        <f aca="false">ROUND((J1326-I1326)*1440,0)</f>
        <v>2</v>
      </c>
      <c r="AA1326" s="18" t="n">
        <f aca="false">ROUND((K1326-J1326)*1440,0)</f>
        <v>41</v>
      </c>
      <c r="AB1326" s="18" t="n">
        <f aca="false">ROUND((L1326-K1326)*1440,0)</f>
        <v>22</v>
      </c>
      <c r="AC1326" s="18" t="n">
        <f aca="false">ROUND((M1326-L1326)*1440,0)</f>
        <v>25</v>
      </c>
      <c r="AD1326" s="18" t="n">
        <f aca="false">IF(N1326="","",ROUND((N1326-M1326)*1440,0))</f>
        <v>49</v>
      </c>
      <c r="AE1326" s="18" t="n">
        <f aca="false">IF(O1326="","",ROUND((O1326-N1326)*1440,0))</f>
        <v>192</v>
      </c>
      <c r="AF1326" s="18" t="n">
        <f aca="false">IF(P1326="","",ROUND((P1326-O1326)*1440,0))</f>
        <v>9</v>
      </c>
      <c r="AG1326" s="18" t="n">
        <f aca="false">IF(Q1326="","",ROUND((Q1326-P1326)*1440,0))</f>
        <v>14</v>
      </c>
      <c r="AH1326" s="18" t="n">
        <f aca="false">IF(Q1326="","",ROUND((Q1326-H1326)*1440,0))</f>
        <v>361</v>
      </c>
      <c r="AI1326" s="19" t="n">
        <f aca="false">ROUND(IF(O1326="",Assumptions!$B$25-K1326,O1326-K1326)*24,1)</f>
        <v>4.8</v>
      </c>
      <c r="AJ1326" s="20" t="n">
        <f aca="false">ROUND(MAX(N(Y1326)/Assumptions!$C$5, N(Z1326)/Assumptions!$C$6, N(AA1326)/Assumptions!$C$7, N(AB1326)/Assumptions!$C$8, N(AC1326)/Assumptions!$C$9, N(AD1326)/Assumptions!$C$10, N(AE1326)/Assumptions!$C$11, N(AF1326)/Assumptions!$C$12, N(AG1326)/Assumptions!$C$13),3)</f>
        <v>4.267</v>
      </c>
      <c r="AK1326" s="0" t="str">
        <f aca="false">IF(OR(U1326="Pending",U1326="On Hold"),"Open GRN (awaiting)",IF(AJ1326&lt;=1,"Within SLA",IF(ROUND(N(Y1326)/Assumptions!$C$5,3)=AJ1326,"Gate Wait",IF(ROUND(N(Z1326)/Assumptions!$C$6,3)=AJ1326,"Dock Wait",IF(ROUND(N(AA1326)/Assumptions!$C$7,3)=AJ1326,"Unloading",IF(ROUND(N(AB1326)/Assumptions!$C$8,3)=AJ1326,"Unload-to-QC Wait",IF(ROUND(N(AC1326)/Assumptions!$C$9,3)=AJ1326,"QC",IF(ROUND(N(AD1326)/Assumptions!$C$10,3)=AJ1326,"QC-to-GRN Wait",IF(ROUND(N(AE1326)/Assumptions!$C$11,3)=AJ1326,"GRN Processing",IF(ROUND(N(AF1326)/Assumptions!$C$12,3)=AJ1326,"GRN-to-Putaway Wait",IF(ROUND(N(AG1326)/Assumptions!$C$13,3)=AJ1326,"Putaway","Within SLA")))))))))))</f>
        <v>GRN Processing</v>
      </c>
    </row>
    <row r="1327" customFormat="false" ht="15" hidden="false" customHeight="false" outlineLevel="0" collapsed="false">
      <c r="A1327" s="0" t="s">
        <v>3976</v>
      </c>
      <c r="B1327" s="0" t="s">
        <v>3977</v>
      </c>
      <c r="C1327" s="0" t="s">
        <v>175</v>
      </c>
      <c r="D1327" s="0" t="s">
        <v>147</v>
      </c>
      <c r="E1327" s="0" t="s">
        <v>3978</v>
      </c>
      <c r="F1327" s="0" t="s">
        <v>177</v>
      </c>
      <c r="G1327" s="0" t="s">
        <v>167</v>
      </c>
      <c r="H1327" s="17" t="n">
        <v>46235.3916666667</v>
      </c>
      <c r="I1327" s="17" t="n">
        <v>46235.4083333333</v>
      </c>
      <c r="J1327" s="17" t="n">
        <v>46235.4152777778</v>
      </c>
      <c r="K1327" s="17" t="n">
        <v>46235.425</v>
      </c>
      <c r="L1327" s="17" t="n">
        <v>46235.4402777778</v>
      </c>
      <c r="M1327" s="17" t="n">
        <v>46235.4472222222</v>
      </c>
      <c r="N1327" s="17" t="n">
        <v>46235.4541666667</v>
      </c>
      <c r="O1327" s="17" t="n">
        <v>46235.4833333333</v>
      </c>
      <c r="P1327" s="17" t="n">
        <v>46235.4986111111</v>
      </c>
      <c r="Q1327" s="17" t="n">
        <v>46235.5055555556</v>
      </c>
      <c r="R1327" s="0" t="n">
        <v>171</v>
      </c>
      <c r="S1327" s="0" t="n">
        <v>0</v>
      </c>
      <c r="T1327" s="0" t="n">
        <v>0</v>
      </c>
      <c r="U1327" s="18" t="s">
        <v>130</v>
      </c>
      <c r="V1327" s="18" t="s">
        <v>144</v>
      </c>
      <c r="W1327" s="0" t="str">
        <f aca="false">IF(AND(X1327&gt;=6,X1327&lt;14),"A",IF(AND(X1327&gt;=14,X1327&lt;22),"B","C"))</f>
        <v>A</v>
      </c>
      <c r="X1327" s="18" t="n">
        <f aca="false">HOUR(H1327)</f>
        <v>9</v>
      </c>
      <c r="Y1327" s="18" t="n">
        <f aca="false">ROUND((I1327-H1327)*1440,0)</f>
        <v>24</v>
      </c>
      <c r="Z1327" s="18" t="n">
        <f aca="false">ROUND((J1327-I1327)*1440,0)</f>
        <v>10</v>
      </c>
      <c r="AA1327" s="18" t="n">
        <f aca="false">ROUND((K1327-J1327)*1440,0)</f>
        <v>14</v>
      </c>
      <c r="AB1327" s="18" t="n">
        <f aca="false">ROUND((L1327-K1327)*1440,0)</f>
        <v>22</v>
      </c>
      <c r="AC1327" s="18" t="n">
        <f aca="false">ROUND((M1327-L1327)*1440,0)</f>
        <v>10</v>
      </c>
      <c r="AD1327" s="18" t="n">
        <f aca="false">IF(N1327="","",ROUND((N1327-M1327)*1440,0))</f>
        <v>10</v>
      </c>
      <c r="AE1327" s="18" t="n">
        <f aca="false">IF(O1327="","",ROUND((O1327-N1327)*1440,0))</f>
        <v>42</v>
      </c>
      <c r="AF1327" s="18" t="n">
        <f aca="false">IF(P1327="","",ROUND((P1327-O1327)*1440,0))</f>
        <v>22</v>
      </c>
      <c r="AG1327" s="18" t="n">
        <f aca="false">IF(Q1327="","",ROUND((Q1327-P1327)*1440,0))</f>
        <v>10</v>
      </c>
      <c r="AH1327" s="18" t="n">
        <f aca="false">IF(Q1327="","",ROUND((Q1327-H1327)*1440,0))</f>
        <v>164</v>
      </c>
      <c r="AI1327" s="19" t="n">
        <f aca="false">ROUND(IF(O1327="",Assumptions!$B$25-K1327,O1327-K1327)*24,1)</f>
        <v>1.4</v>
      </c>
      <c r="AJ1327" s="20" t="n">
        <f aca="false">ROUND(MAX(N(Y1327)/Assumptions!$C$5, N(Z1327)/Assumptions!$C$6, N(AA1327)/Assumptions!$C$7, N(AB1327)/Assumptions!$C$8, N(AC1327)/Assumptions!$C$9, N(AD1327)/Assumptions!$C$10, N(AE1327)/Assumptions!$C$11, N(AF1327)/Assumptions!$C$12, N(AG1327)/Assumptions!$C$13),3)</f>
        <v>1.467</v>
      </c>
      <c r="AK1327" s="0" t="str">
        <f aca="false">IF(OR(U1327="Pending",U1327="On Hold"),"Open GRN (awaiting)",IF(AJ1327&lt;=1,"Within SLA",IF(ROUND(N(Y1327)/Assumptions!$C$5,3)=AJ1327,"Gate Wait",IF(ROUND(N(Z1327)/Assumptions!$C$6,3)=AJ1327,"Dock Wait",IF(ROUND(N(AA1327)/Assumptions!$C$7,3)=AJ1327,"Unloading",IF(ROUND(N(AB1327)/Assumptions!$C$8,3)=AJ1327,"Unload-to-QC Wait",IF(ROUND(N(AC1327)/Assumptions!$C$9,3)=AJ1327,"QC",IF(ROUND(N(AD1327)/Assumptions!$C$10,3)=AJ1327,"QC-to-GRN Wait",IF(ROUND(N(AE1327)/Assumptions!$C$11,3)=AJ1327,"GRN Processing",IF(ROUND(N(AF1327)/Assumptions!$C$12,3)=AJ1327,"GRN-to-Putaway Wait",IF(ROUND(N(AG1327)/Assumptions!$C$13,3)=AJ1327,"Putaway","Within SLA")))))))))))</f>
        <v>Unload-to-QC Wait</v>
      </c>
    </row>
    <row r="1328" customFormat="false" ht="15" hidden="false" customHeight="false" outlineLevel="0" collapsed="false">
      <c r="A1328" s="0" t="s">
        <v>3979</v>
      </c>
      <c r="B1328" s="0" t="s">
        <v>3980</v>
      </c>
      <c r="C1328" s="0" t="s">
        <v>159</v>
      </c>
      <c r="D1328" s="0" t="s">
        <v>147</v>
      </c>
      <c r="E1328" s="0" t="s">
        <v>3981</v>
      </c>
      <c r="F1328" s="0" t="s">
        <v>128</v>
      </c>
      <c r="G1328" s="0" t="s">
        <v>167</v>
      </c>
      <c r="H1328" s="17" t="n">
        <v>46235.4034722222</v>
      </c>
      <c r="I1328" s="17" t="n">
        <v>46235.4145833333</v>
      </c>
      <c r="J1328" s="17" t="n">
        <v>46235.4305555556</v>
      </c>
      <c r="K1328" s="17" t="n">
        <v>46235.4548611111</v>
      </c>
      <c r="L1328" s="17" t="n">
        <v>46235.4645833333</v>
      </c>
      <c r="M1328" s="17" t="n">
        <v>46235.4916666667</v>
      </c>
      <c r="N1328" s="17" t="n">
        <v>46235.5013888889</v>
      </c>
      <c r="O1328" s="17" t="n">
        <v>46235.5201388889</v>
      </c>
      <c r="P1328" s="17" t="n">
        <v>46235.5277777778</v>
      </c>
      <c r="Q1328" s="17" t="n">
        <v>46235.5465277778</v>
      </c>
      <c r="R1328" s="0" t="n">
        <v>316</v>
      </c>
      <c r="S1328" s="0" t="n">
        <v>0</v>
      </c>
      <c r="T1328" s="0" t="n">
        <v>0</v>
      </c>
      <c r="U1328" s="18" t="s">
        <v>130</v>
      </c>
      <c r="V1328" s="18" t="s">
        <v>144</v>
      </c>
      <c r="W1328" s="0" t="str">
        <f aca="false">IF(AND(X1328&gt;=6,X1328&lt;14),"A",IF(AND(X1328&gt;=14,X1328&lt;22),"B","C"))</f>
        <v>A</v>
      </c>
      <c r="X1328" s="18" t="n">
        <f aca="false">HOUR(H1328)</f>
        <v>9</v>
      </c>
      <c r="Y1328" s="18" t="n">
        <f aca="false">ROUND((I1328-H1328)*1440,0)</f>
        <v>16</v>
      </c>
      <c r="Z1328" s="18" t="n">
        <f aca="false">ROUND((J1328-I1328)*1440,0)</f>
        <v>23</v>
      </c>
      <c r="AA1328" s="18" t="n">
        <f aca="false">ROUND((K1328-J1328)*1440,0)</f>
        <v>35</v>
      </c>
      <c r="AB1328" s="18" t="n">
        <f aca="false">ROUND((L1328-K1328)*1440,0)</f>
        <v>14</v>
      </c>
      <c r="AC1328" s="18" t="n">
        <f aca="false">ROUND((M1328-L1328)*1440,0)</f>
        <v>39</v>
      </c>
      <c r="AD1328" s="18" t="n">
        <f aca="false">IF(N1328="","",ROUND((N1328-M1328)*1440,0))</f>
        <v>14</v>
      </c>
      <c r="AE1328" s="18" t="n">
        <f aca="false">IF(O1328="","",ROUND((O1328-N1328)*1440,0))</f>
        <v>27</v>
      </c>
      <c r="AF1328" s="18" t="n">
        <f aca="false">IF(P1328="","",ROUND((P1328-O1328)*1440,0))</f>
        <v>11</v>
      </c>
      <c r="AG1328" s="18" t="n">
        <f aca="false">IF(Q1328="","",ROUND((Q1328-P1328)*1440,0))</f>
        <v>27</v>
      </c>
      <c r="AH1328" s="18" t="n">
        <f aca="false">IF(Q1328="","",ROUND((Q1328-H1328)*1440,0))</f>
        <v>206</v>
      </c>
      <c r="AI1328" s="19" t="n">
        <f aca="false">ROUND(IF(O1328="",Assumptions!$B$25-K1328,O1328-K1328)*24,1)</f>
        <v>1.6</v>
      </c>
      <c r="AJ1328" s="20" t="n">
        <f aca="false">ROUND(MAX(N(Y1328)/Assumptions!$C$5, N(Z1328)/Assumptions!$C$6, N(AA1328)/Assumptions!$C$7, N(AB1328)/Assumptions!$C$8, N(AC1328)/Assumptions!$C$9, N(AD1328)/Assumptions!$C$10, N(AE1328)/Assumptions!$C$11, N(AF1328)/Assumptions!$C$12, N(AG1328)/Assumptions!$C$13),3)</f>
        <v>1.533</v>
      </c>
      <c r="AK1328" s="0" t="str">
        <f aca="false">IF(OR(U1328="Pending",U1328="On Hold"),"Open GRN (awaiting)",IF(AJ1328&lt;=1,"Within SLA",IF(ROUND(N(Y1328)/Assumptions!$C$5,3)=AJ1328,"Gate Wait",IF(ROUND(N(Z1328)/Assumptions!$C$6,3)=AJ1328,"Dock Wait",IF(ROUND(N(AA1328)/Assumptions!$C$7,3)=AJ1328,"Unloading",IF(ROUND(N(AB1328)/Assumptions!$C$8,3)=AJ1328,"Unload-to-QC Wait",IF(ROUND(N(AC1328)/Assumptions!$C$9,3)=AJ1328,"QC",IF(ROUND(N(AD1328)/Assumptions!$C$10,3)=AJ1328,"QC-to-GRN Wait",IF(ROUND(N(AE1328)/Assumptions!$C$11,3)=AJ1328,"GRN Processing",IF(ROUND(N(AF1328)/Assumptions!$C$12,3)=AJ1328,"GRN-to-Putaway Wait",IF(ROUND(N(AG1328)/Assumptions!$C$13,3)=AJ1328,"Putaway","Within SLA")))))))))))</f>
        <v>Dock Wait</v>
      </c>
    </row>
    <row r="1329" customFormat="false" ht="15" hidden="false" customHeight="false" outlineLevel="0" collapsed="false">
      <c r="A1329" s="0" t="s">
        <v>3982</v>
      </c>
      <c r="B1329" s="0" t="s">
        <v>3983</v>
      </c>
      <c r="C1329" s="0" t="s">
        <v>184</v>
      </c>
      <c r="D1329" s="0" t="s">
        <v>119</v>
      </c>
      <c r="E1329" s="0" t="s">
        <v>3984</v>
      </c>
      <c r="F1329" s="0" t="s">
        <v>177</v>
      </c>
      <c r="G1329" s="0" t="s">
        <v>129</v>
      </c>
      <c r="H1329" s="17" t="n">
        <v>46235.4368055556</v>
      </c>
      <c r="I1329" s="17" t="n">
        <v>46235.5208333333</v>
      </c>
      <c r="J1329" s="17" t="n">
        <v>46235.5326388889</v>
      </c>
      <c r="K1329" s="17" t="n">
        <v>46235.5395833333</v>
      </c>
      <c r="L1329" s="17" t="n">
        <v>46235.5444444444</v>
      </c>
      <c r="M1329" s="17" t="n">
        <v>46235.5645833333</v>
      </c>
      <c r="N1329" s="17" t="n">
        <v>46235.5736111111</v>
      </c>
      <c r="O1329" s="17" t="n">
        <v>46235.575</v>
      </c>
      <c r="P1329" s="17" t="n">
        <v>46235.5819444444</v>
      </c>
      <c r="Q1329" s="17" t="n">
        <v>46235.5972222222</v>
      </c>
      <c r="R1329" s="0" t="n">
        <v>238</v>
      </c>
      <c r="S1329" s="0" t="n">
        <v>0</v>
      </c>
      <c r="T1329" s="0" t="n">
        <v>0</v>
      </c>
      <c r="U1329" s="18" t="s">
        <v>130</v>
      </c>
      <c r="V1329" s="18" t="s">
        <v>139</v>
      </c>
      <c r="W1329" s="0" t="str">
        <f aca="false">IF(AND(X1329&gt;=6,X1329&lt;14),"A",IF(AND(X1329&gt;=14,X1329&lt;22),"B","C"))</f>
        <v>A</v>
      </c>
      <c r="X1329" s="18" t="n">
        <f aca="false">HOUR(H1329)</f>
        <v>10</v>
      </c>
      <c r="Y1329" s="18" t="n">
        <f aca="false">ROUND((I1329-H1329)*1440,0)</f>
        <v>121</v>
      </c>
      <c r="Z1329" s="18" t="n">
        <f aca="false">ROUND((J1329-I1329)*1440,0)</f>
        <v>17</v>
      </c>
      <c r="AA1329" s="18" t="n">
        <f aca="false">ROUND((K1329-J1329)*1440,0)</f>
        <v>10</v>
      </c>
      <c r="AB1329" s="18" t="n">
        <f aca="false">ROUND((L1329-K1329)*1440,0)</f>
        <v>7</v>
      </c>
      <c r="AC1329" s="18" t="n">
        <f aca="false">ROUND((M1329-L1329)*1440,0)</f>
        <v>29</v>
      </c>
      <c r="AD1329" s="18" t="n">
        <f aca="false">IF(N1329="","",ROUND((N1329-M1329)*1440,0))</f>
        <v>13</v>
      </c>
      <c r="AE1329" s="18" t="n">
        <f aca="false">IF(O1329="","",ROUND((O1329-N1329)*1440,0))</f>
        <v>2</v>
      </c>
      <c r="AF1329" s="18" t="n">
        <f aca="false">IF(P1329="","",ROUND((P1329-O1329)*1440,0))</f>
        <v>10</v>
      </c>
      <c r="AG1329" s="18" t="n">
        <f aca="false">IF(Q1329="","",ROUND((Q1329-P1329)*1440,0))</f>
        <v>22</v>
      </c>
      <c r="AH1329" s="18" t="n">
        <f aca="false">IF(Q1329="","",ROUND((Q1329-H1329)*1440,0))</f>
        <v>231</v>
      </c>
      <c r="AI1329" s="19" t="n">
        <f aca="false">ROUND(IF(O1329="",Assumptions!$B$25-K1329,O1329-K1329)*24,1)</f>
        <v>0.9</v>
      </c>
      <c r="AJ1329" s="20" t="n">
        <f aca="false">ROUND(MAX(N(Y1329)/Assumptions!$C$5, N(Z1329)/Assumptions!$C$6, N(AA1329)/Assumptions!$C$7, N(AB1329)/Assumptions!$C$8, N(AC1329)/Assumptions!$C$9, N(AD1329)/Assumptions!$C$10, N(AE1329)/Assumptions!$C$11, N(AF1329)/Assumptions!$C$12, N(AG1329)/Assumptions!$C$13),3)</f>
        <v>4.033</v>
      </c>
      <c r="AK1329" s="0" t="str">
        <f aca="false">IF(OR(U1329="Pending",U1329="On Hold"),"Open GRN (awaiting)",IF(AJ1329&lt;=1,"Within SLA",IF(ROUND(N(Y1329)/Assumptions!$C$5,3)=AJ1329,"Gate Wait",IF(ROUND(N(Z1329)/Assumptions!$C$6,3)=AJ1329,"Dock Wait",IF(ROUND(N(AA1329)/Assumptions!$C$7,3)=AJ1329,"Unloading",IF(ROUND(N(AB1329)/Assumptions!$C$8,3)=AJ1329,"Unload-to-QC Wait",IF(ROUND(N(AC1329)/Assumptions!$C$9,3)=AJ1329,"QC",IF(ROUND(N(AD1329)/Assumptions!$C$10,3)=AJ1329,"QC-to-GRN Wait",IF(ROUND(N(AE1329)/Assumptions!$C$11,3)=AJ1329,"GRN Processing",IF(ROUND(N(AF1329)/Assumptions!$C$12,3)=AJ1329,"GRN-to-Putaway Wait",IF(ROUND(N(AG1329)/Assumptions!$C$13,3)=AJ1329,"Putaway","Within SLA")))))))))))</f>
        <v>Gate Wait</v>
      </c>
    </row>
    <row r="1330" customFormat="false" ht="15" hidden="false" customHeight="false" outlineLevel="0" collapsed="false">
      <c r="A1330" s="0" t="s">
        <v>3985</v>
      </c>
      <c r="B1330" s="0" t="s">
        <v>3986</v>
      </c>
      <c r="C1330" s="0" t="s">
        <v>286</v>
      </c>
      <c r="D1330" s="0" t="s">
        <v>147</v>
      </c>
      <c r="E1330" s="0" t="s">
        <v>3987</v>
      </c>
      <c r="F1330" s="0" t="s">
        <v>121</v>
      </c>
      <c r="G1330" s="0" t="s">
        <v>167</v>
      </c>
      <c r="H1330" s="17" t="n">
        <v>46235.4409722222</v>
      </c>
      <c r="I1330" s="17" t="n">
        <v>46235.4534722222</v>
      </c>
      <c r="J1330" s="17" t="n">
        <v>46235.4548611111</v>
      </c>
      <c r="K1330" s="17" t="n">
        <v>46235.4694444445</v>
      </c>
      <c r="L1330" s="17" t="n">
        <v>46235.4854166667</v>
      </c>
      <c r="M1330" s="17" t="n">
        <v>46235.4930555556</v>
      </c>
      <c r="N1330" s="17" t="n">
        <v>46235.5291666667</v>
      </c>
      <c r="O1330" s="17" t="n">
        <v>46235.5451388889</v>
      </c>
      <c r="P1330" s="17" t="n">
        <v>46235.5506944444</v>
      </c>
      <c r="Q1330" s="17" t="n">
        <v>46235.5666666667</v>
      </c>
      <c r="R1330" s="0" t="n">
        <v>137</v>
      </c>
      <c r="S1330" s="0" t="n">
        <v>0</v>
      </c>
      <c r="T1330" s="0" t="n">
        <v>0</v>
      </c>
      <c r="U1330" s="18" t="s">
        <v>130</v>
      </c>
      <c r="V1330" s="18" t="s">
        <v>144</v>
      </c>
      <c r="W1330" s="0" t="str">
        <f aca="false">IF(AND(X1330&gt;=6,X1330&lt;14),"A",IF(AND(X1330&gt;=14,X1330&lt;22),"B","C"))</f>
        <v>A</v>
      </c>
      <c r="X1330" s="18" t="n">
        <f aca="false">HOUR(H1330)</f>
        <v>10</v>
      </c>
      <c r="Y1330" s="18" t="n">
        <f aca="false">ROUND((I1330-H1330)*1440,0)</f>
        <v>18</v>
      </c>
      <c r="Z1330" s="18" t="n">
        <f aca="false">ROUND((J1330-I1330)*1440,0)</f>
        <v>2</v>
      </c>
      <c r="AA1330" s="18" t="n">
        <f aca="false">ROUND((K1330-J1330)*1440,0)</f>
        <v>21</v>
      </c>
      <c r="AB1330" s="18" t="n">
        <f aca="false">ROUND((L1330-K1330)*1440,0)</f>
        <v>23</v>
      </c>
      <c r="AC1330" s="18" t="n">
        <f aca="false">ROUND((M1330-L1330)*1440,0)</f>
        <v>11</v>
      </c>
      <c r="AD1330" s="18" t="n">
        <f aca="false">IF(N1330="","",ROUND((N1330-M1330)*1440,0))</f>
        <v>52</v>
      </c>
      <c r="AE1330" s="18" t="n">
        <f aca="false">IF(O1330="","",ROUND((O1330-N1330)*1440,0))</f>
        <v>23</v>
      </c>
      <c r="AF1330" s="18" t="n">
        <f aca="false">IF(P1330="","",ROUND((P1330-O1330)*1440,0))</f>
        <v>8</v>
      </c>
      <c r="AG1330" s="18" t="n">
        <f aca="false">IF(Q1330="","",ROUND((Q1330-P1330)*1440,0))</f>
        <v>23</v>
      </c>
      <c r="AH1330" s="18" t="n">
        <f aca="false">IF(Q1330="","",ROUND((Q1330-H1330)*1440,0))</f>
        <v>181</v>
      </c>
      <c r="AI1330" s="19" t="n">
        <f aca="false">ROUND(IF(O1330="",Assumptions!$B$25-K1330,O1330-K1330)*24,1)</f>
        <v>1.8</v>
      </c>
      <c r="AJ1330" s="20" t="n">
        <f aca="false">ROUND(MAX(N(Y1330)/Assumptions!$C$5, N(Z1330)/Assumptions!$C$6, N(AA1330)/Assumptions!$C$7, N(AB1330)/Assumptions!$C$8, N(AC1330)/Assumptions!$C$9, N(AD1330)/Assumptions!$C$10, N(AE1330)/Assumptions!$C$11, N(AF1330)/Assumptions!$C$12, N(AG1330)/Assumptions!$C$13),3)</f>
        <v>1.733</v>
      </c>
      <c r="AK1330" s="0" t="str">
        <f aca="false">IF(OR(U1330="Pending",U1330="On Hold"),"Open GRN (awaiting)",IF(AJ1330&lt;=1,"Within SLA",IF(ROUND(N(Y1330)/Assumptions!$C$5,3)=AJ1330,"Gate Wait",IF(ROUND(N(Z1330)/Assumptions!$C$6,3)=AJ1330,"Dock Wait",IF(ROUND(N(AA1330)/Assumptions!$C$7,3)=AJ1330,"Unloading",IF(ROUND(N(AB1330)/Assumptions!$C$8,3)=AJ1330,"Unload-to-QC Wait",IF(ROUND(N(AC1330)/Assumptions!$C$9,3)=AJ1330,"QC",IF(ROUND(N(AD1330)/Assumptions!$C$10,3)=AJ1330,"QC-to-GRN Wait",IF(ROUND(N(AE1330)/Assumptions!$C$11,3)=AJ1330,"GRN Processing",IF(ROUND(N(AF1330)/Assumptions!$C$12,3)=AJ1330,"GRN-to-Putaway Wait",IF(ROUND(N(AG1330)/Assumptions!$C$13,3)=AJ1330,"Putaway","Within SLA")))))))))))</f>
        <v>QC-to-GRN Wait</v>
      </c>
    </row>
    <row r="1331" customFormat="false" ht="15" hidden="false" customHeight="false" outlineLevel="0" collapsed="false">
      <c r="A1331" s="0" t="s">
        <v>3988</v>
      </c>
      <c r="B1331" s="0" t="s">
        <v>3989</v>
      </c>
      <c r="C1331" s="0" t="s">
        <v>175</v>
      </c>
      <c r="D1331" s="0" t="s">
        <v>147</v>
      </c>
      <c r="E1331" s="0" t="s">
        <v>3990</v>
      </c>
      <c r="F1331" s="0" t="s">
        <v>149</v>
      </c>
      <c r="G1331" s="0" t="s">
        <v>167</v>
      </c>
      <c r="H1331" s="17" t="n">
        <v>46235.4548611111</v>
      </c>
      <c r="I1331" s="17" t="n">
        <v>46235.4847222222</v>
      </c>
      <c r="J1331" s="17" t="n">
        <v>46235.4930555556</v>
      </c>
      <c r="K1331" s="17" t="n">
        <v>46235.5229166667</v>
      </c>
      <c r="L1331" s="17" t="n">
        <v>46235.5270833333</v>
      </c>
      <c r="M1331" s="17" t="n">
        <v>46235.5472222222</v>
      </c>
      <c r="N1331" s="17" t="n">
        <v>46235.5590277778</v>
      </c>
      <c r="O1331" s="17" t="n">
        <v>46235.6006944445</v>
      </c>
      <c r="P1331" s="17" t="n">
        <v>46235.6222222222</v>
      </c>
      <c r="Q1331" s="17" t="n">
        <v>46235.6520833333</v>
      </c>
      <c r="R1331" s="0" t="n">
        <v>621</v>
      </c>
      <c r="S1331" s="0" t="n">
        <v>0</v>
      </c>
      <c r="T1331" s="0" t="n">
        <v>0</v>
      </c>
      <c r="U1331" s="18" t="s">
        <v>130</v>
      </c>
      <c r="V1331" s="18" t="s">
        <v>144</v>
      </c>
      <c r="W1331" s="0" t="str">
        <f aca="false">IF(AND(X1331&gt;=6,X1331&lt;14),"A",IF(AND(X1331&gt;=14,X1331&lt;22),"B","C"))</f>
        <v>A</v>
      </c>
      <c r="X1331" s="18" t="n">
        <f aca="false">HOUR(H1331)</f>
        <v>10</v>
      </c>
      <c r="Y1331" s="18" t="n">
        <f aca="false">ROUND((I1331-H1331)*1440,0)</f>
        <v>43</v>
      </c>
      <c r="Z1331" s="18" t="n">
        <f aca="false">ROUND((J1331-I1331)*1440,0)</f>
        <v>12</v>
      </c>
      <c r="AA1331" s="18" t="n">
        <f aca="false">ROUND((K1331-J1331)*1440,0)</f>
        <v>43</v>
      </c>
      <c r="AB1331" s="18" t="n">
        <f aca="false">ROUND((L1331-K1331)*1440,0)</f>
        <v>6</v>
      </c>
      <c r="AC1331" s="18" t="n">
        <f aca="false">ROUND((M1331-L1331)*1440,0)</f>
        <v>29</v>
      </c>
      <c r="AD1331" s="18" t="n">
        <f aca="false">IF(N1331="","",ROUND((N1331-M1331)*1440,0))</f>
        <v>17</v>
      </c>
      <c r="AE1331" s="18" t="n">
        <f aca="false">IF(O1331="","",ROUND((O1331-N1331)*1440,0))</f>
        <v>60</v>
      </c>
      <c r="AF1331" s="18" t="n">
        <f aca="false">IF(P1331="","",ROUND((P1331-O1331)*1440,0))</f>
        <v>31</v>
      </c>
      <c r="AG1331" s="18" t="n">
        <f aca="false">IF(Q1331="","",ROUND((Q1331-P1331)*1440,0))</f>
        <v>43</v>
      </c>
      <c r="AH1331" s="18" t="n">
        <f aca="false">IF(Q1331="","",ROUND((Q1331-H1331)*1440,0))</f>
        <v>284</v>
      </c>
      <c r="AI1331" s="19" t="n">
        <f aca="false">ROUND(IF(O1331="",Assumptions!$B$25-K1331,O1331-K1331)*24,1)</f>
        <v>1.9</v>
      </c>
      <c r="AJ1331" s="20" t="n">
        <f aca="false">ROUND(MAX(N(Y1331)/Assumptions!$C$5, N(Z1331)/Assumptions!$C$6, N(AA1331)/Assumptions!$C$7, N(AB1331)/Assumptions!$C$8, N(AC1331)/Assumptions!$C$9, N(AD1331)/Assumptions!$C$10, N(AE1331)/Assumptions!$C$11, N(AF1331)/Assumptions!$C$12, N(AG1331)/Assumptions!$C$13),3)</f>
        <v>1.55</v>
      </c>
      <c r="AK1331" s="0" t="str">
        <f aca="false">IF(OR(U1331="Pending",U1331="On Hold"),"Open GRN (awaiting)",IF(AJ1331&lt;=1,"Within SLA",IF(ROUND(N(Y1331)/Assumptions!$C$5,3)=AJ1331,"Gate Wait",IF(ROUND(N(Z1331)/Assumptions!$C$6,3)=AJ1331,"Dock Wait",IF(ROUND(N(AA1331)/Assumptions!$C$7,3)=AJ1331,"Unloading",IF(ROUND(N(AB1331)/Assumptions!$C$8,3)=AJ1331,"Unload-to-QC Wait",IF(ROUND(N(AC1331)/Assumptions!$C$9,3)=AJ1331,"QC",IF(ROUND(N(AD1331)/Assumptions!$C$10,3)=AJ1331,"QC-to-GRN Wait",IF(ROUND(N(AE1331)/Assumptions!$C$11,3)=AJ1331,"GRN Processing",IF(ROUND(N(AF1331)/Assumptions!$C$12,3)=AJ1331,"GRN-to-Putaway Wait",IF(ROUND(N(AG1331)/Assumptions!$C$13,3)=AJ1331,"Putaway","Within SLA")))))))))))</f>
        <v>GRN-to-Putaway Wait</v>
      </c>
    </row>
    <row r="1332" customFormat="false" ht="15" hidden="false" customHeight="false" outlineLevel="0" collapsed="false">
      <c r="A1332" s="0" t="s">
        <v>3991</v>
      </c>
      <c r="B1332" s="0" t="s">
        <v>3992</v>
      </c>
      <c r="C1332" s="0" t="s">
        <v>142</v>
      </c>
      <c r="D1332" s="0" t="s">
        <v>135</v>
      </c>
      <c r="E1332" s="0" t="s">
        <v>3993</v>
      </c>
      <c r="F1332" s="0" t="s">
        <v>128</v>
      </c>
      <c r="G1332" s="0" t="s">
        <v>178</v>
      </c>
      <c r="H1332" s="17" t="n">
        <v>46235.4618055556</v>
      </c>
      <c r="I1332" s="17" t="n">
        <v>46235.4895833333</v>
      </c>
      <c r="J1332" s="17" t="n">
        <v>46235.4965277778</v>
      </c>
      <c r="K1332" s="17" t="n">
        <v>46235.525</v>
      </c>
      <c r="L1332" s="17" t="n">
        <v>46235.5291666667</v>
      </c>
      <c r="M1332" s="17" t="n">
        <v>46235.5736111111</v>
      </c>
      <c r="N1332" s="17" t="n">
        <v>46235.5875</v>
      </c>
      <c r="O1332" s="17" t="n">
        <v>46235.6027777778</v>
      </c>
      <c r="P1332" s="17" t="n">
        <v>46235.6138888889</v>
      </c>
      <c r="Q1332" s="17" t="n">
        <v>46235.6277777778</v>
      </c>
      <c r="R1332" s="0" t="n">
        <v>907</v>
      </c>
      <c r="S1332" s="0" t="n">
        <v>0</v>
      </c>
      <c r="T1332" s="0" t="n">
        <v>0</v>
      </c>
      <c r="U1332" s="18" t="s">
        <v>130</v>
      </c>
      <c r="V1332" s="18" t="s">
        <v>82</v>
      </c>
      <c r="W1332" s="0" t="str">
        <f aca="false">IF(AND(X1332&gt;=6,X1332&lt;14),"A",IF(AND(X1332&gt;=14,X1332&lt;22),"B","C"))</f>
        <v>A</v>
      </c>
      <c r="X1332" s="18" t="n">
        <f aca="false">HOUR(H1332)</f>
        <v>11</v>
      </c>
      <c r="Y1332" s="18" t="n">
        <f aca="false">ROUND((I1332-H1332)*1440,0)</f>
        <v>40</v>
      </c>
      <c r="Z1332" s="18" t="n">
        <f aca="false">ROUND((J1332-I1332)*1440,0)</f>
        <v>10</v>
      </c>
      <c r="AA1332" s="18" t="n">
        <f aca="false">ROUND((K1332-J1332)*1440,0)</f>
        <v>41</v>
      </c>
      <c r="AB1332" s="18" t="n">
        <f aca="false">ROUND((L1332-K1332)*1440,0)</f>
        <v>6</v>
      </c>
      <c r="AC1332" s="18" t="n">
        <f aca="false">ROUND((M1332-L1332)*1440,0)</f>
        <v>64</v>
      </c>
      <c r="AD1332" s="18" t="n">
        <f aca="false">IF(N1332="","",ROUND((N1332-M1332)*1440,0))</f>
        <v>20</v>
      </c>
      <c r="AE1332" s="18" t="n">
        <f aca="false">IF(O1332="","",ROUND((O1332-N1332)*1440,0))</f>
        <v>22</v>
      </c>
      <c r="AF1332" s="18" t="n">
        <f aca="false">IF(P1332="","",ROUND((P1332-O1332)*1440,0))</f>
        <v>16</v>
      </c>
      <c r="AG1332" s="18" t="n">
        <f aca="false">IF(Q1332="","",ROUND((Q1332-P1332)*1440,0))</f>
        <v>20</v>
      </c>
      <c r="AH1332" s="18" t="n">
        <f aca="false">IF(Q1332="","",ROUND((Q1332-H1332)*1440,0))</f>
        <v>239</v>
      </c>
      <c r="AI1332" s="19" t="n">
        <f aca="false">ROUND(IF(O1332="",Assumptions!$B$25-K1332,O1332-K1332)*24,1)</f>
        <v>1.9</v>
      </c>
      <c r="AJ1332" s="20" t="n">
        <f aca="false">ROUND(MAX(N(Y1332)/Assumptions!$C$5, N(Z1332)/Assumptions!$C$6, N(AA1332)/Assumptions!$C$7, N(AB1332)/Assumptions!$C$8, N(AC1332)/Assumptions!$C$9, N(AD1332)/Assumptions!$C$10, N(AE1332)/Assumptions!$C$11, N(AF1332)/Assumptions!$C$12, N(AG1332)/Assumptions!$C$13),3)</f>
        <v>1.422</v>
      </c>
      <c r="AK1332" s="0" t="str">
        <f aca="false">IF(OR(U1332="Pending",U1332="On Hold"),"Open GRN (awaiting)",IF(AJ1332&lt;=1,"Within SLA",IF(ROUND(N(Y1332)/Assumptions!$C$5,3)=AJ1332,"Gate Wait",IF(ROUND(N(Z1332)/Assumptions!$C$6,3)=AJ1332,"Dock Wait",IF(ROUND(N(AA1332)/Assumptions!$C$7,3)=AJ1332,"Unloading",IF(ROUND(N(AB1332)/Assumptions!$C$8,3)=AJ1332,"Unload-to-QC Wait",IF(ROUND(N(AC1332)/Assumptions!$C$9,3)=AJ1332,"QC",IF(ROUND(N(AD1332)/Assumptions!$C$10,3)=AJ1332,"QC-to-GRN Wait",IF(ROUND(N(AE1332)/Assumptions!$C$11,3)=AJ1332,"GRN Processing",IF(ROUND(N(AF1332)/Assumptions!$C$12,3)=AJ1332,"GRN-to-Putaway Wait",IF(ROUND(N(AG1332)/Assumptions!$C$13,3)=AJ1332,"Putaway","Within SLA")))))))))))</f>
        <v>QC</v>
      </c>
    </row>
    <row r="1333" customFormat="false" ht="15" hidden="false" customHeight="false" outlineLevel="0" collapsed="false">
      <c r="A1333" s="0" t="s">
        <v>3994</v>
      </c>
      <c r="B1333" s="0" t="s">
        <v>3995</v>
      </c>
      <c r="C1333" s="0" t="s">
        <v>134</v>
      </c>
      <c r="D1333" s="0" t="s">
        <v>119</v>
      </c>
      <c r="E1333" s="0" t="s">
        <v>3996</v>
      </c>
      <c r="F1333" s="0" t="s">
        <v>149</v>
      </c>
      <c r="G1333" s="0" t="s">
        <v>122</v>
      </c>
      <c r="H1333" s="17" t="n">
        <v>46235.4708333333</v>
      </c>
      <c r="I1333" s="17" t="n">
        <v>46235.4986111111</v>
      </c>
      <c r="J1333" s="17" t="n">
        <v>46235.5</v>
      </c>
      <c r="K1333" s="17" t="n">
        <v>46235.5152777778</v>
      </c>
      <c r="L1333" s="17" t="n">
        <v>46235.5201388889</v>
      </c>
      <c r="M1333" s="17" t="n">
        <v>46235.53125</v>
      </c>
      <c r="N1333" s="17" t="n">
        <v>46235.5402777778</v>
      </c>
      <c r="O1333" s="17" t="n">
        <v>46235.55</v>
      </c>
      <c r="P1333" s="17" t="n">
        <v>46235.5604166667</v>
      </c>
      <c r="Q1333" s="17" t="n">
        <v>46235.5729166667</v>
      </c>
      <c r="R1333" s="0" t="n">
        <v>950</v>
      </c>
      <c r="S1333" s="0" t="n">
        <v>0</v>
      </c>
      <c r="T1333" s="0" t="n">
        <v>0</v>
      </c>
      <c r="U1333" s="18" t="s">
        <v>130</v>
      </c>
      <c r="V1333" s="18" t="s">
        <v>139</v>
      </c>
      <c r="W1333" s="0" t="str">
        <f aca="false">IF(AND(X1333&gt;=6,X1333&lt;14),"A",IF(AND(X1333&gt;=14,X1333&lt;22),"B","C"))</f>
        <v>A</v>
      </c>
      <c r="X1333" s="18" t="n">
        <f aca="false">HOUR(H1333)</f>
        <v>11</v>
      </c>
      <c r="Y1333" s="18" t="n">
        <f aca="false">ROUND((I1333-H1333)*1440,0)</f>
        <v>40</v>
      </c>
      <c r="Z1333" s="18" t="n">
        <f aca="false">ROUND((J1333-I1333)*1440,0)</f>
        <v>2</v>
      </c>
      <c r="AA1333" s="18" t="n">
        <f aca="false">ROUND((K1333-J1333)*1440,0)</f>
        <v>22</v>
      </c>
      <c r="AB1333" s="18" t="n">
        <f aca="false">ROUND((L1333-K1333)*1440,0)</f>
        <v>7</v>
      </c>
      <c r="AC1333" s="18" t="n">
        <f aca="false">ROUND((M1333-L1333)*1440,0)</f>
        <v>16</v>
      </c>
      <c r="AD1333" s="18" t="n">
        <f aca="false">IF(N1333="","",ROUND((N1333-M1333)*1440,0))</f>
        <v>13</v>
      </c>
      <c r="AE1333" s="18" t="n">
        <f aca="false">IF(O1333="","",ROUND((O1333-N1333)*1440,0))</f>
        <v>14</v>
      </c>
      <c r="AF1333" s="18" t="n">
        <f aca="false">IF(P1333="","",ROUND((P1333-O1333)*1440,0))</f>
        <v>15</v>
      </c>
      <c r="AG1333" s="18" t="n">
        <f aca="false">IF(Q1333="","",ROUND((Q1333-P1333)*1440,0))</f>
        <v>18</v>
      </c>
      <c r="AH1333" s="18" t="n">
        <f aca="false">IF(Q1333="","",ROUND((Q1333-H1333)*1440,0))</f>
        <v>147</v>
      </c>
      <c r="AI1333" s="19" t="n">
        <f aca="false">ROUND(IF(O1333="",Assumptions!$B$25-K1333,O1333-K1333)*24,1)</f>
        <v>0.8</v>
      </c>
      <c r="AJ1333" s="20" t="n">
        <f aca="false">ROUND(MAX(N(Y1333)/Assumptions!$C$5, N(Z1333)/Assumptions!$C$6, N(AA1333)/Assumptions!$C$7, N(AB1333)/Assumptions!$C$8, N(AC1333)/Assumptions!$C$9, N(AD1333)/Assumptions!$C$10, N(AE1333)/Assumptions!$C$11, N(AF1333)/Assumptions!$C$12, N(AG1333)/Assumptions!$C$13),3)</f>
        <v>1.333</v>
      </c>
      <c r="AK1333" s="0" t="str">
        <f aca="false">IF(OR(U1333="Pending",U1333="On Hold"),"Open GRN (awaiting)",IF(AJ1333&lt;=1,"Within SLA",IF(ROUND(N(Y1333)/Assumptions!$C$5,3)=AJ1333,"Gate Wait",IF(ROUND(N(Z1333)/Assumptions!$C$6,3)=AJ1333,"Dock Wait",IF(ROUND(N(AA1333)/Assumptions!$C$7,3)=AJ1333,"Unloading",IF(ROUND(N(AB1333)/Assumptions!$C$8,3)=AJ1333,"Unload-to-QC Wait",IF(ROUND(N(AC1333)/Assumptions!$C$9,3)=AJ1333,"QC",IF(ROUND(N(AD1333)/Assumptions!$C$10,3)=AJ1333,"QC-to-GRN Wait",IF(ROUND(N(AE1333)/Assumptions!$C$11,3)=AJ1333,"GRN Processing",IF(ROUND(N(AF1333)/Assumptions!$C$12,3)=AJ1333,"GRN-to-Putaway Wait",IF(ROUND(N(AG1333)/Assumptions!$C$13,3)=AJ1333,"Putaway","Within SLA")))))))))))</f>
        <v>Gate Wait</v>
      </c>
    </row>
    <row r="1334" customFormat="false" ht="15" hidden="false" customHeight="false" outlineLevel="0" collapsed="false">
      <c r="A1334" s="0" t="s">
        <v>3997</v>
      </c>
      <c r="B1334" s="0" t="s">
        <v>3998</v>
      </c>
      <c r="C1334" s="0" t="s">
        <v>175</v>
      </c>
      <c r="D1334" s="0" t="s">
        <v>135</v>
      </c>
      <c r="E1334" s="0" t="s">
        <v>3999</v>
      </c>
      <c r="F1334" s="0" t="s">
        <v>177</v>
      </c>
      <c r="G1334" s="0" t="s">
        <v>138</v>
      </c>
      <c r="H1334" s="17" t="n">
        <v>46235.5</v>
      </c>
      <c r="I1334" s="17" t="n">
        <v>46235.5131944444</v>
      </c>
      <c r="J1334" s="17" t="n">
        <v>46235.5208333333</v>
      </c>
      <c r="K1334" s="17" t="n">
        <v>46235.5423611111</v>
      </c>
      <c r="L1334" s="17" t="n">
        <v>46235.5479166667</v>
      </c>
      <c r="M1334" s="17" t="n">
        <v>46235.5708333333</v>
      </c>
      <c r="N1334" s="17" t="n">
        <v>46235.5909722222</v>
      </c>
      <c r="O1334" s="17" t="n">
        <v>46235.6180555556</v>
      </c>
      <c r="P1334" s="17" t="n">
        <v>46235.6222222222</v>
      </c>
      <c r="Q1334" s="17" t="n">
        <v>46235.6361111111</v>
      </c>
      <c r="R1334" s="0" t="n">
        <v>169</v>
      </c>
      <c r="S1334" s="0" t="n">
        <v>0</v>
      </c>
      <c r="T1334" s="0" t="n">
        <v>0</v>
      </c>
      <c r="U1334" s="18" t="s">
        <v>130</v>
      </c>
      <c r="V1334" s="18" t="s">
        <v>333</v>
      </c>
      <c r="W1334" s="0" t="str">
        <f aca="false">IF(AND(X1334&gt;=6,X1334&lt;14),"A",IF(AND(X1334&gt;=14,X1334&lt;22),"B","C"))</f>
        <v>A</v>
      </c>
      <c r="X1334" s="18" t="n">
        <f aca="false">HOUR(H1334)</f>
        <v>12</v>
      </c>
      <c r="Y1334" s="18" t="n">
        <f aca="false">ROUND((I1334-H1334)*1440,0)</f>
        <v>19</v>
      </c>
      <c r="Z1334" s="18" t="n">
        <f aca="false">ROUND((J1334-I1334)*1440,0)</f>
        <v>11</v>
      </c>
      <c r="AA1334" s="18" t="n">
        <f aca="false">ROUND((K1334-J1334)*1440,0)</f>
        <v>31</v>
      </c>
      <c r="AB1334" s="18" t="n">
        <f aca="false">ROUND((L1334-K1334)*1440,0)</f>
        <v>8</v>
      </c>
      <c r="AC1334" s="18" t="n">
        <f aca="false">ROUND((M1334-L1334)*1440,0)</f>
        <v>33</v>
      </c>
      <c r="AD1334" s="18" t="n">
        <f aca="false">IF(N1334="","",ROUND((N1334-M1334)*1440,0))</f>
        <v>29</v>
      </c>
      <c r="AE1334" s="18" t="n">
        <f aca="false">IF(O1334="","",ROUND((O1334-N1334)*1440,0))</f>
        <v>39</v>
      </c>
      <c r="AF1334" s="18" t="n">
        <f aca="false">IF(P1334="","",ROUND((P1334-O1334)*1440,0))</f>
        <v>6</v>
      </c>
      <c r="AG1334" s="18" t="n">
        <f aca="false">IF(Q1334="","",ROUND((Q1334-P1334)*1440,0))</f>
        <v>20</v>
      </c>
      <c r="AH1334" s="18" t="n">
        <f aca="false">IF(Q1334="","",ROUND((Q1334-H1334)*1440,0))</f>
        <v>196</v>
      </c>
      <c r="AI1334" s="19" t="n">
        <f aca="false">ROUND(IF(O1334="",Assumptions!$B$25-K1334,O1334-K1334)*24,1)</f>
        <v>1.8</v>
      </c>
      <c r="AJ1334" s="20" t="n">
        <f aca="false">ROUND(MAX(N(Y1334)/Assumptions!$C$5, N(Z1334)/Assumptions!$C$6, N(AA1334)/Assumptions!$C$7, N(AB1334)/Assumptions!$C$8, N(AC1334)/Assumptions!$C$9, N(AD1334)/Assumptions!$C$10, N(AE1334)/Assumptions!$C$11, N(AF1334)/Assumptions!$C$12, N(AG1334)/Assumptions!$C$13),3)</f>
        <v>0.967</v>
      </c>
      <c r="AK1334" s="0" t="str">
        <f aca="false">IF(OR(U1334="Pending",U1334="On Hold"),"Open GRN (awaiting)",IF(AJ1334&lt;=1,"Within SLA",IF(ROUND(N(Y1334)/Assumptions!$C$5,3)=AJ1334,"Gate Wait",IF(ROUND(N(Z1334)/Assumptions!$C$6,3)=AJ1334,"Dock Wait",IF(ROUND(N(AA1334)/Assumptions!$C$7,3)=AJ1334,"Unloading",IF(ROUND(N(AB1334)/Assumptions!$C$8,3)=AJ1334,"Unload-to-QC Wait",IF(ROUND(N(AC1334)/Assumptions!$C$9,3)=AJ1334,"QC",IF(ROUND(N(AD1334)/Assumptions!$C$10,3)=AJ1334,"QC-to-GRN Wait",IF(ROUND(N(AE1334)/Assumptions!$C$11,3)=AJ1334,"GRN Processing",IF(ROUND(N(AF1334)/Assumptions!$C$12,3)=AJ1334,"GRN-to-Putaway Wait",IF(ROUND(N(AG1334)/Assumptions!$C$13,3)=AJ1334,"Putaway","Within SLA")))))))))))</f>
        <v>Within SLA</v>
      </c>
    </row>
    <row r="1335" customFormat="false" ht="15" hidden="false" customHeight="false" outlineLevel="0" collapsed="false">
      <c r="A1335" s="0" t="s">
        <v>4000</v>
      </c>
      <c r="B1335" s="0" t="s">
        <v>4001</v>
      </c>
      <c r="C1335" s="0" t="s">
        <v>153</v>
      </c>
      <c r="D1335" s="0" t="s">
        <v>135</v>
      </c>
      <c r="E1335" s="0" t="s">
        <v>4002</v>
      </c>
      <c r="F1335" s="0" t="s">
        <v>155</v>
      </c>
      <c r="G1335" s="0" t="s">
        <v>178</v>
      </c>
      <c r="H1335" s="17" t="n">
        <v>46235.5104166667</v>
      </c>
      <c r="I1335" s="17" t="n">
        <v>46235.5270833333</v>
      </c>
      <c r="J1335" s="17" t="n">
        <v>46235.5291666667</v>
      </c>
      <c r="K1335" s="17" t="n">
        <v>46235.5652777778</v>
      </c>
      <c r="L1335" s="17" t="n">
        <v>46235.5743055556</v>
      </c>
      <c r="M1335" s="17" t="n">
        <v>46235.5888888889</v>
      </c>
      <c r="N1335" s="17" t="n">
        <v>46235.7215277778</v>
      </c>
      <c r="O1335" s="17" t="n">
        <v>46235.7743055556</v>
      </c>
      <c r="P1335" s="17" t="n">
        <v>46235.7840277778</v>
      </c>
      <c r="Q1335" s="17" t="n">
        <v>46235.7916666667</v>
      </c>
      <c r="R1335" s="0" t="n">
        <v>322</v>
      </c>
      <c r="S1335" s="0" t="n">
        <v>8</v>
      </c>
      <c r="T1335" s="0" t="n">
        <v>0</v>
      </c>
      <c r="U1335" s="18" t="s">
        <v>123</v>
      </c>
      <c r="V1335" s="18" t="s">
        <v>82</v>
      </c>
      <c r="W1335" s="0" t="str">
        <f aca="false">IF(AND(X1335&gt;=6,X1335&lt;14),"A",IF(AND(X1335&gt;=14,X1335&lt;22),"B","C"))</f>
        <v>A</v>
      </c>
      <c r="X1335" s="18" t="n">
        <f aca="false">HOUR(H1335)</f>
        <v>12</v>
      </c>
      <c r="Y1335" s="18" t="n">
        <f aca="false">ROUND((I1335-H1335)*1440,0)</f>
        <v>24</v>
      </c>
      <c r="Z1335" s="18" t="n">
        <f aca="false">ROUND((J1335-I1335)*1440,0)</f>
        <v>3</v>
      </c>
      <c r="AA1335" s="18" t="n">
        <f aca="false">ROUND((K1335-J1335)*1440,0)</f>
        <v>52</v>
      </c>
      <c r="AB1335" s="18" t="n">
        <f aca="false">ROUND((L1335-K1335)*1440,0)</f>
        <v>13</v>
      </c>
      <c r="AC1335" s="18" t="n">
        <f aca="false">ROUND((M1335-L1335)*1440,0)</f>
        <v>21</v>
      </c>
      <c r="AD1335" s="18" t="n">
        <f aca="false">IF(N1335="","",ROUND((N1335-M1335)*1440,0))</f>
        <v>191</v>
      </c>
      <c r="AE1335" s="18" t="n">
        <f aca="false">IF(O1335="","",ROUND((O1335-N1335)*1440,0))</f>
        <v>76</v>
      </c>
      <c r="AF1335" s="18" t="n">
        <f aca="false">IF(P1335="","",ROUND((P1335-O1335)*1440,0))</f>
        <v>14</v>
      </c>
      <c r="AG1335" s="18" t="n">
        <f aca="false">IF(Q1335="","",ROUND((Q1335-P1335)*1440,0))</f>
        <v>11</v>
      </c>
      <c r="AH1335" s="18" t="n">
        <f aca="false">IF(Q1335="","",ROUND((Q1335-H1335)*1440,0))</f>
        <v>405</v>
      </c>
      <c r="AI1335" s="19" t="n">
        <f aca="false">ROUND(IF(O1335="",Assumptions!$B$25-K1335,O1335-K1335)*24,1)</f>
        <v>5</v>
      </c>
      <c r="AJ1335" s="20" t="n">
        <f aca="false">ROUND(MAX(N(Y1335)/Assumptions!$C$5, N(Z1335)/Assumptions!$C$6, N(AA1335)/Assumptions!$C$7, N(AB1335)/Assumptions!$C$8, N(AC1335)/Assumptions!$C$9, N(AD1335)/Assumptions!$C$10, N(AE1335)/Assumptions!$C$11, N(AF1335)/Assumptions!$C$12, N(AG1335)/Assumptions!$C$13),3)</f>
        <v>6.367</v>
      </c>
      <c r="AK1335" s="0" t="str">
        <f aca="false">IF(OR(U1335="Pending",U1335="On Hold"),"Open GRN (awaiting)",IF(AJ1335&lt;=1,"Within SLA",IF(ROUND(N(Y1335)/Assumptions!$C$5,3)=AJ1335,"Gate Wait",IF(ROUND(N(Z1335)/Assumptions!$C$6,3)=AJ1335,"Dock Wait",IF(ROUND(N(AA1335)/Assumptions!$C$7,3)=AJ1335,"Unloading",IF(ROUND(N(AB1335)/Assumptions!$C$8,3)=AJ1335,"Unload-to-QC Wait",IF(ROUND(N(AC1335)/Assumptions!$C$9,3)=AJ1335,"QC",IF(ROUND(N(AD1335)/Assumptions!$C$10,3)=AJ1335,"QC-to-GRN Wait",IF(ROUND(N(AE1335)/Assumptions!$C$11,3)=AJ1335,"GRN Processing",IF(ROUND(N(AF1335)/Assumptions!$C$12,3)=AJ1335,"GRN-to-Putaway Wait",IF(ROUND(N(AG1335)/Assumptions!$C$13,3)=AJ1335,"Putaway","Within SLA")))))))))))</f>
        <v>QC-to-GRN Wait</v>
      </c>
    </row>
    <row r="1336" customFormat="false" ht="15" hidden="false" customHeight="false" outlineLevel="0" collapsed="false">
      <c r="A1336" s="0" t="s">
        <v>4003</v>
      </c>
      <c r="B1336" s="0" t="s">
        <v>4004</v>
      </c>
      <c r="C1336" s="0" t="s">
        <v>218</v>
      </c>
      <c r="D1336" s="0" t="s">
        <v>119</v>
      </c>
      <c r="E1336" s="0" t="s">
        <v>4005</v>
      </c>
      <c r="F1336" s="0" t="s">
        <v>137</v>
      </c>
      <c r="G1336" s="0" t="s">
        <v>129</v>
      </c>
      <c r="H1336" s="17" t="n">
        <v>46235.5472222222</v>
      </c>
      <c r="I1336" s="17" t="n">
        <v>46235.5763888889</v>
      </c>
      <c r="J1336" s="17" t="n">
        <v>46235.5819444444</v>
      </c>
      <c r="K1336" s="17" t="n">
        <v>46235.6118055556</v>
      </c>
      <c r="L1336" s="17" t="n">
        <v>46235.6243055556</v>
      </c>
      <c r="M1336" s="17" t="n">
        <v>46235.6416666667</v>
      </c>
      <c r="N1336" s="17" t="n">
        <v>46235.6854166667</v>
      </c>
      <c r="O1336" s="17" t="n">
        <v>46235.7201388889</v>
      </c>
      <c r="P1336" s="17" t="n">
        <v>46235.7256944445</v>
      </c>
      <c r="Q1336" s="17" t="n">
        <v>46235.7597222222</v>
      </c>
      <c r="R1336" s="0" t="n">
        <v>381</v>
      </c>
      <c r="S1336" s="0" t="n">
        <v>0</v>
      </c>
      <c r="T1336" s="0" t="n">
        <v>0</v>
      </c>
      <c r="U1336" s="18" t="s">
        <v>130</v>
      </c>
      <c r="V1336" s="18" t="s">
        <v>156</v>
      </c>
      <c r="W1336" s="0" t="str">
        <f aca="false">IF(AND(X1336&gt;=6,X1336&lt;14),"A",IF(AND(X1336&gt;=14,X1336&lt;22),"B","C"))</f>
        <v>A</v>
      </c>
      <c r="X1336" s="18" t="n">
        <f aca="false">HOUR(H1336)</f>
        <v>13</v>
      </c>
      <c r="Y1336" s="18" t="n">
        <f aca="false">ROUND((I1336-H1336)*1440,0)</f>
        <v>42</v>
      </c>
      <c r="Z1336" s="18" t="n">
        <f aca="false">ROUND((J1336-I1336)*1440,0)</f>
        <v>8</v>
      </c>
      <c r="AA1336" s="18" t="n">
        <f aca="false">ROUND((K1336-J1336)*1440,0)</f>
        <v>43</v>
      </c>
      <c r="AB1336" s="18" t="n">
        <f aca="false">ROUND((L1336-K1336)*1440,0)</f>
        <v>18</v>
      </c>
      <c r="AC1336" s="18" t="n">
        <f aca="false">ROUND((M1336-L1336)*1440,0)</f>
        <v>25</v>
      </c>
      <c r="AD1336" s="18" t="n">
        <f aca="false">IF(N1336="","",ROUND((N1336-M1336)*1440,0))</f>
        <v>63</v>
      </c>
      <c r="AE1336" s="18" t="n">
        <f aca="false">IF(O1336="","",ROUND((O1336-N1336)*1440,0))</f>
        <v>50</v>
      </c>
      <c r="AF1336" s="18" t="n">
        <f aca="false">IF(P1336="","",ROUND((P1336-O1336)*1440,0))</f>
        <v>8</v>
      </c>
      <c r="AG1336" s="18" t="n">
        <f aca="false">IF(Q1336="","",ROUND((Q1336-P1336)*1440,0))</f>
        <v>49</v>
      </c>
      <c r="AH1336" s="18" t="n">
        <f aca="false">IF(Q1336="","",ROUND((Q1336-H1336)*1440,0))</f>
        <v>306</v>
      </c>
      <c r="AI1336" s="19" t="n">
        <f aca="false">ROUND(IF(O1336="",Assumptions!$B$25-K1336,O1336-K1336)*24,1)</f>
        <v>2.6</v>
      </c>
      <c r="AJ1336" s="20" t="n">
        <f aca="false">ROUND(MAX(N(Y1336)/Assumptions!$C$5, N(Z1336)/Assumptions!$C$6, N(AA1336)/Assumptions!$C$7, N(AB1336)/Assumptions!$C$8, N(AC1336)/Assumptions!$C$9, N(AD1336)/Assumptions!$C$10, N(AE1336)/Assumptions!$C$11, N(AF1336)/Assumptions!$C$12, N(AG1336)/Assumptions!$C$13),3)</f>
        <v>2.1</v>
      </c>
      <c r="AK1336" s="0" t="str">
        <f aca="false">IF(OR(U1336="Pending",U1336="On Hold"),"Open GRN (awaiting)",IF(AJ1336&lt;=1,"Within SLA",IF(ROUND(N(Y1336)/Assumptions!$C$5,3)=AJ1336,"Gate Wait",IF(ROUND(N(Z1336)/Assumptions!$C$6,3)=AJ1336,"Dock Wait",IF(ROUND(N(AA1336)/Assumptions!$C$7,3)=AJ1336,"Unloading",IF(ROUND(N(AB1336)/Assumptions!$C$8,3)=AJ1336,"Unload-to-QC Wait",IF(ROUND(N(AC1336)/Assumptions!$C$9,3)=AJ1336,"QC",IF(ROUND(N(AD1336)/Assumptions!$C$10,3)=AJ1336,"QC-to-GRN Wait",IF(ROUND(N(AE1336)/Assumptions!$C$11,3)=AJ1336,"GRN Processing",IF(ROUND(N(AF1336)/Assumptions!$C$12,3)=AJ1336,"GRN-to-Putaway Wait",IF(ROUND(N(AG1336)/Assumptions!$C$13,3)=AJ1336,"Putaway","Within SLA")))))))))))</f>
        <v>QC-to-GRN Wait</v>
      </c>
    </row>
    <row r="1337" customFormat="false" ht="15" hidden="false" customHeight="false" outlineLevel="0" collapsed="false">
      <c r="A1337" s="0" t="s">
        <v>4006</v>
      </c>
      <c r="B1337" s="0" t="s">
        <v>4007</v>
      </c>
      <c r="C1337" s="0" t="s">
        <v>142</v>
      </c>
      <c r="D1337" s="0" t="s">
        <v>119</v>
      </c>
      <c r="E1337" s="0" t="s">
        <v>1810</v>
      </c>
      <c r="F1337" s="0" t="s">
        <v>137</v>
      </c>
      <c r="G1337" s="0" t="s">
        <v>122</v>
      </c>
      <c r="H1337" s="17" t="n">
        <v>46235.5666666667</v>
      </c>
      <c r="I1337" s="17" t="n">
        <v>46235.5833333333</v>
      </c>
      <c r="J1337" s="17" t="n">
        <v>46235.5944444445</v>
      </c>
      <c r="K1337" s="17" t="n">
        <v>46235.6159722222</v>
      </c>
      <c r="L1337" s="17" t="n">
        <v>46235.61875</v>
      </c>
      <c r="M1337" s="17" t="n">
        <v>46235.6319444445</v>
      </c>
      <c r="N1337" s="17" t="n">
        <v>46235.6479166667</v>
      </c>
      <c r="O1337" s="17" t="n">
        <v>46235.7548611111</v>
      </c>
      <c r="P1337" s="17" t="n">
        <v>46235.76875</v>
      </c>
      <c r="Q1337" s="17" t="n">
        <v>46235.78125</v>
      </c>
      <c r="R1337" s="0" t="n">
        <v>574</v>
      </c>
      <c r="S1337" s="0" t="n">
        <v>0</v>
      </c>
      <c r="T1337" s="0" t="n">
        <v>0</v>
      </c>
      <c r="U1337" s="18" t="s">
        <v>130</v>
      </c>
      <c r="V1337" s="18" t="s">
        <v>156</v>
      </c>
      <c r="W1337" s="0" t="str">
        <f aca="false">IF(AND(X1337&gt;=6,X1337&lt;14),"A",IF(AND(X1337&gt;=14,X1337&lt;22),"B","C"))</f>
        <v>A</v>
      </c>
      <c r="X1337" s="18" t="n">
        <f aca="false">HOUR(H1337)</f>
        <v>13</v>
      </c>
      <c r="Y1337" s="18" t="n">
        <f aca="false">ROUND((I1337-H1337)*1440,0)</f>
        <v>24</v>
      </c>
      <c r="Z1337" s="18" t="n">
        <f aca="false">ROUND((J1337-I1337)*1440,0)</f>
        <v>16</v>
      </c>
      <c r="AA1337" s="18" t="n">
        <f aca="false">ROUND((K1337-J1337)*1440,0)</f>
        <v>31</v>
      </c>
      <c r="AB1337" s="18" t="n">
        <f aca="false">ROUND((L1337-K1337)*1440,0)</f>
        <v>4</v>
      </c>
      <c r="AC1337" s="18" t="n">
        <f aca="false">ROUND((M1337-L1337)*1440,0)</f>
        <v>19</v>
      </c>
      <c r="AD1337" s="18" t="n">
        <f aca="false">IF(N1337="","",ROUND((N1337-M1337)*1440,0))</f>
        <v>23</v>
      </c>
      <c r="AE1337" s="18" t="n">
        <f aca="false">IF(O1337="","",ROUND((O1337-N1337)*1440,0))</f>
        <v>154</v>
      </c>
      <c r="AF1337" s="18" t="n">
        <f aca="false">IF(P1337="","",ROUND((P1337-O1337)*1440,0))</f>
        <v>20</v>
      </c>
      <c r="AG1337" s="18" t="n">
        <f aca="false">IF(Q1337="","",ROUND((Q1337-P1337)*1440,0))</f>
        <v>18</v>
      </c>
      <c r="AH1337" s="18" t="n">
        <f aca="false">IF(Q1337="","",ROUND((Q1337-H1337)*1440,0))</f>
        <v>309</v>
      </c>
      <c r="AI1337" s="19" t="n">
        <f aca="false">ROUND(IF(O1337="",Assumptions!$B$25-K1337,O1337-K1337)*24,1)</f>
        <v>3.3</v>
      </c>
      <c r="AJ1337" s="20" t="n">
        <f aca="false">ROUND(MAX(N(Y1337)/Assumptions!$C$5, N(Z1337)/Assumptions!$C$6, N(AA1337)/Assumptions!$C$7, N(AB1337)/Assumptions!$C$8, N(AC1337)/Assumptions!$C$9, N(AD1337)/Assumptions!$C$10, N(AE1337)/Assumptions!$C$11, N(AF1337)/Assumptions!$C$12, N(AG1337)/Assumptions!$C$13),3)</f>
        <v>3.422</v>
      </c>
      <c r="AK1337" s="0" t="str">
        <f aca="false">IF(OR(U1337="Pending",U1337="On Hold"),"Open GRN (awaiting)",IF(AJ1337&lt;=1,"Within SLA",IF(ROUND(N(Y1337)/Assumptions!$C$5,3)=AJ1337,"Gate Wait",IF(ROUND(N(Z1337)/Assumptions!$C$6,3)=AJ1337,"Dock Wait",IF(ROUND(N(AA1337)/Assumptions!$C$7,3)=AJ1337,"Unloading",IF(ROUND(N(AB1337)/Assumptions!$C$8,3)=AJ1337,"Unload-to-QC Wait",IF(ROUND(N(AC1337)/Assumptions!$C$9,3)=AJ1337,"QC",IF(ROUND(N(AD1337)/Assumptions!$C$10,3)=AJ1337,"QC-to-GRN Wait",IF(ROUND(N(AE1337)/Assumptions!$C$11,3)=AJ1337,"GRN Processing",IF(ROUND(N(AF1337)/Assumptions!$C$12,3)=AJ1337,"GRN-to-Putaway Wait",IF(ROUND(N(AG1337)/Assumptions!$C$13,3)=AJ1337,"Putaway","Within SLA")))))))))))</f>
        <v>GRN Processing</v>
      </c>
    </row>
    <row r="1338" customFormat="false" ht="15" hidden="false" customHeight="false" outlineLevel="0" collapsed="false">
      <c r="A1338" s="0" t="s">
        <v>4008</v>
      </c>
      <c r="B1338" s="0" t="s">
        <v>4009</v>
      </c>
      <c r="C1338" s="0" t="s">
        <v>252</v>
      </c>
      <c r="D1338" s="0" t="s">
        <v>135</v>
      </c>
      <c r="E1338" s="0" t="s">
        <v>2708</v>
      </c>
      <c r="F1338" s="0" t="s">
        <v>155</v>
      </c>
      <c r="G1338" s="0" t="s">
        <v>178</v>
      </c>
      <c r="H1338" s="17" t="n">
        <v>46235.5784722222</v>
      </c>
      <c r="I1338" s="17" t="n">
        <v>46235.6354166667</v>
      </c>
      <c r="J1338" s="17" t="n">
        <v>46235.6375</v>
      </c>
      <c r="K1338" s="17" t="n">
        <v>46235.6694444444</v>
      </c>
      <c r="L1338" s="17" t="n">
        <v>46235.6840277778</v>
      </c>
      <c r="M1338" s="17" t="n">
        <v>46235.69375</v>
      </c>
      <c r="N1338" s="17" t="n">
        <v>46235.7166666667</v>
      </c>
      <c r="O1338" s="17" t="n">
        <v>46235.7979166667</v>
      </c>
      <c r="P1338" s="17" t="n">
        <v>46235.8131944445</v>
      </c>
      <c r="Q1338" s="17" t="n">
        <v>46235.8201388889</v>
      </c>
      <c r="R1338" s="0" t="n">
        <v>132</v>
      </c>
      <c r="S1338" s="0" t="n">
        <v>0</v>
      </c>
      <c r="T1338" s="0" t="n">
        <v>0</v>
      </c>
      <c r="U1338" s="18" t="s">
        <v>130</v>
      </c>
      <c r="V1338" s="18" t="s">
        <v>144</v>
      </c>
      <c r="W1338" s="0" t="str">
        <f aca="false">IF(AND(X1338&gt;=6,X1338&lt;14),"A",IF(AND(X1338&gt;=14,X1338&lt;22),"B","C"))</f>
        <v>A</v>
      </c>
      <c r="X1338" s="18" t="n">
        <f aca="false">HOUR(H1338)</f>
        <v>13</v>
      </c>
      <c r="Y1338" s="18" t="n">
        <f aca="false">ROUND((I1338-H1338)*1440,0)</f>
        <v>82</v>
      </c>
      <c r="Z1338" s="18" t="n">
        <f aca="false">ROUND((J1338-I1338)*1440,0)</f>
        <v>3</v>
      </c>
      <c r="AA1338" s="18" t="n">
        <f aca="false">ROUND((K1338-J1338)*1440,0)</f>
        <v>46</v>
      </c>
      <c r="AB1338" s="18" t="n">
        <f aca="false">ROUND((L1338-K1338)*1440,0)</f>
        <v>21</v>
      </c>
      <c r="AC1338" s="18" t="n">
        <f aca="false">ROUND((M1338-L1338)*1440,0)</f>
        <v>14</v>
      </c>
      <c r="AD1338" s="18" t="n">
        <f aca="false">IF(N1338="","",ROUND((N1338-M1338)*1440,0))</f>
        <v>33</v>
      </c>
      <c r="AE1338" s="18" t="n">
        <f aca="false">IF(O1338="","",ROUND((O1338-N1338)*1440,0))</f>
        <v>117</v>
      </c>
      <c r="AF1338" s="18" t="n">
        <f aca="false">IF(P1338="","",ROUND((P1338-O1338)*1440,0))</f>
        <v>22</v>
      </c>
      <c r="AG1338" s="18" t="n">
        <f aca="false">IF(Q1338="","",ROUND((Q1338-P1338)*1440,0))</f>
        <v>10</v>
      </c>
      <c r="AH1338" s="18" t="n">
        <f aca="false">IF(Q1338="","",ROUND((Q1338-H1338)*1440,0))</f>
        <v>348</v>
      </c>
      <c r="AI1338" s="19" t="n">
        <f aca="false">ROUND(IF(O1338="",Assumptions!$B$25-K1338,O1338-K1338)*24,1)</f>
        <v>3.1</v>
      </c>
      <c r="AJ1338" s="20" t="n">
        <f aca="false">ROUND(MAX(N(Y1338)/Assumptions!$C$5, N(Z1338)/Assumptions!$C$6, N(AA1338)/Assumptions!$C$7, N(AB1338)/Assumptions!$C$8, N(AC1338)/Assumptions!$C$9, N(AD1338)/Assumptions!$C$10, N(AE1338)/Assumptions!$C$11, N(AF1338)/Assumptions!$C$12, N(AG1338)/Assumptions!$C$13),3)</f>
        <v>2.733</v>
      </c>
      <c r="AK1338" s="0" t="str">
        <f aca="false">IF(OR(U1338="Pending",U1338="On Hold"),"Open GRN (awaiting)",IF(AJ1338&lt;=1,"Within SLA",IF(ROUND(N(Y1338)/Assumptions!$C$5,3)=AJ1338,"Gate Wait",IF(ROUND(N(Z1338)/Assumptions!$C$6,3)=AJ1338,"Dock Wait",IF(ROUND(N(AA1338)/Assumptions!$C$7,3)=AJ1338,"Unloading",IF(ROUND(N(AB1338)/Assumptions!$C$8,3)=AJ1338,"Unload-to-QC Wait",IF(ROUND(N(AC1338)/Assumptions!$C$9,3)=AJ1338,"QC",IF(ROUND(N(AD1338)/Assumptions!$C$10,3)=AJ1338,"QC-to-GRN Wait",IF(ROUND(N(AE1338)/Assumptions!$C$11,3)=AJ1338,"GRN Processing",IF(ROUND(N(AF1338)/Assumptions!$C$12,3)=AJ1338,"GRN-to-Putaway Wait",IF(ROUND(N(AG1338)/Assumptions!$C$13,3)=AJ1338,"Putaway","Within SLA")))))))))))</f>
        <v>Gate Wait</v>
      </c>
    </row>
    <row r="1339" customFormat="false" ht="15" hidden="false" customHeight="false" outlineLevel="0" collapsed="false">
      <c r="A1339" s="0" t="s">
        <v>4010</v>
      </c>
      <c r="B1339" s="0" t="s">
        <v>4011</v>
      </c>
      <c r="C1339" s="0" t="s">
        <v>142</v>
      </c>
      <c r="D1339" s="0" t="s">
        <v>135</v>
      </c>
      <c r="E1339" s="0" t="s">
        <v>4012</v>
      </c>
      <c r="F1339" s="0" t="s">
        <v>137</v>
      </c>
      <c r="G1339" s="0" t="s">
        <v>138</v>
      </c>
      <c r="H1339" s="17" t="n">
        <v>46235.6055555556</v>
      </c>
      <c r="I1339" s="17" t="n">
        <v>46235.6305555556</v>
      </c>
      <c r="J1339" s="17" t="n">
        <v>46235.6451388889</v>
      </c>
      <c r="K1339" s="17" t="n">
        <v>46235.6881944445</v>
      </c>
      <c r="L1339" s="17" t="n">
        <v>46235.7298611111</v>
      </c>
      <c r="M1339" s="17" t="n">
        <v>46235.8277777778</v>
      </c>
      <c r="N1339" s="17" t="n">
        <v>46235.8354166667</v>
      </c>
      <c r="O1339" s="17" t="n">
        <v>46235.8430555556</v>
      </c>
      <c r="P1339" s="17" t="n">
        <v>46235.8541666667</v>
      </c>
      <c r="Q1339" s="17" t="n">
        <v>46235.8763888889</v>
      </c>
      <c r="R1339" s="0" t="n">
        <v>512</v>
      </c>
      <c r="S1339" s="0" t="n">
        <v>0</v>
      </c>
      <c r="T1339" s="0" t="n">
        <v>0</v>
      </c>
      <c r="U1339" s="18" t="s">
        <v>130</v>
      </c>
      <c r="V1339" s="18" t="s">
        <v>144</v>
      </c>
      <c r="W1339" s="0" t="str">
        <f aca="false">IF(AND(X1339&gt;=6,X1339&lt;14),"A",IF(AND(X1339&gt;=14,X1339&lt;22),"B","C"))</f>
        <v>B</v>
      </c>
      <c r="X1339" s="18" t="n">
        <f aca="false">HOUR(H1339)</f>
        <v>14</v>
      </c>
      <c r="Y1339" s="18" t="n">
        <f aca="false">ROUND((I1339-H1339)*1440,0)</f>
        <v>36</v>
      </c>
      <c r="Z1339" s="18" t="n">
        <f aca="false">ROUND((J1339-I1339)*1440,0)</f>
        <v>21</v>
      </c>
      <c r="AA1339" s="18" t="n">
        <f aca="false">ROUND((K1339-J1339)*1440,0)</f>
        <v>62</v>
      </c>
      <c r="AB1339" s="18" t="n">
        <f aca="false">ROUND((L1339-K1339)*1440,0)</f>
        <v>60</v>
      </c>
      <c r="AC1339" s="18" t="n">
        <f aca="false">ROUND((M1339-L1339)*1440,0)</f>
        <v>141</v>
      </c>
      <c r="AD1339" s="18" t="n">
        <f aca="false">IF(N1339="","",ROUND((N1339-M1339)*1440,0))</f>
        <v>11</v>
      </c>
      <c r="AE1339" s="18" t="n">
        <f aca="false">IF(O1339="","",ROUND((O1339-N1339)*1440,0))</f>
        <v>11</v>
      </c>
      <c r="AF1339" s="18" t="n">
        <f aca="false">IF(P1339="","",ROUND((P1339-O1339)*1440,0))</f>
        <v>16</v>
      </c>
      <c r="AG1339" s="18" t="n">
        <f aca="false">IF(Q1339="","",ROUND((Q1339-P1339)*1440,0))</f>
        <v>32</v>
      </c>
      <c r="AH1339" s="18" t="n">
        <f aca="false">IF(Q1339="","",ROUND((Q1339-H1339)*1440,0))</f>
        <v>390</v>
      </c>
      <c r="AI1339" s="19" t="n">
        <f aca="false">ROUND(IF(O1339="",Assumptions!$B$25-K1339,O1339-K1339)*24,1)</f>
        <v>3.7</v>
      </c>
      <c r="AJ1339" s="20" t="n">
        <f aca="false">ROUND(MAX(N(Y1339)/Assumptions!$C$5, N(Z1339)/Assumptions!$C$6, N(AA1339)/Assumptions!$C$7, N(AB1339)/Assumptions!$C$8, N(AC1339)/Assumptions!$C$9, N(AD1339)/Assumptions!$C$10, N(AE1339)/Assumptions!$C$11, N(AF1339)/Assumptions!$C$12, N(AG1339)/Assumptions!$C$13),3)</f>
        <v>4</v>
      </c>
      <c r="AK1339" s="0" t="str">
        <f aca="false">IF(OR(U1339="Pending",U1339="On Hold"),"Open GRN (awaiting)",IF(AJ1339&lt;=1,"Within SLA",IF(ROUND(N(Y1339)/Assumptions!$C$5,3)=AJ1339,"Gate Wait",IF(ROUND(N(Z1339)/Assumptions!$C$6,3)=AJ1339,"Dock Wait",IF(ROUND(N(AA1339)/Assumptions!$C$7,3)=AJ1339,"Unloading",IF(ROUND(N(AB1339)/Assumptions!$C$8,3)=AJ1339,"Unload-to-QC Wait",IF(ROUND(N(AC1339)/Assumptions!$C$9,3)=AJ1339,"QC",IF(ROUND(N(AD1339)/Assumptions!$C$10,3)=AJ1339,"QC-to-GRN Wait",IF(ROUND(N(AE1339)/Assumptions!$C$11,3)=AJ1339,"GRN Processing",IF(ROUND(N(AF1339)/Assumptions!$C$12,3)=AJ1339,"GRN-to-Putaway Wait",IF(ROUND(N(AG1339)/Assumptions!$C$13,3)=AJ1339,"Putaway","Within SLA")))))))))))</f>
        <v>Unload-to-QC Wait</v>
      </c>
    </row>
    <row r="1340" customFormat="false" ht="15" hidden="false" customHeight="false" outlineLevel="0" collapsed="false">
      <c r="A1340" s="0" t="s">
        <v>4013</v>
      </c>
      <c r="B1340" s="0" t="s">
        <v>4014</v>
      </c>
      <c r="C1340" s="0" t="s">
        <v>175</v>
      </c>
      <c r="D1340" s="0" t="s">
        <v>119</v>
      </c>
      <c r="E1340" s="0" t="s">
        <v>1747</v>
      </c>
      <c r="F1340" s="0" t="s">
        <v>137</v>
      </c>
      <c r="G1340" s="0" t="s">
        <v>122</v>
      </c>
      <c r="H1340" s="17" t="n">
        <v>46235.6069444444</v>
      </c>
      <c r="I1340" s="17" t="n">
        <v>46235.6284722222</v>
      </c>
      <c r="J1340" s="17" t="n">
        <v>46235.6340277778</v>
      </c>
      <c r="K1340" s="17" t="n">
        <v>46235.64375</v>
      </c>
      <c r="L1340" s="17" t="n">
        <v>46235.65</v>
      </c>
      <c r="M1340" s="17" t="n">
        <v>46235.6756944444</v>
      </c>
      <c r="N1340" s="17" t="n">
        <v>46235.6951388889</v>
      </c>
      <c r="O1340" s="17" t="n">
        <v>46235.7208333333</v>
      </c>
      <c r="P1340" s="17" t="n">
        <v>46235.7291666667</v>
      </c>
      <c r="Q1340" s="17" t="n">
        <v>46235.7527777778</v>
      </c>
      <c r="R1340" s="0" t="n">
        <v>40</v>
      </c>
      <c r="S1340" s="0" t="n">
        <v>0</v>
      </c>
      <c r="T1340" s="0" t="n">
        <v>0</v>
      </c>
      <c r="U1340" s="18" t="s">
        <v>130</v>
      </c>
      <c r="V1340" s="18" t="s">
        <v>139</v>
      </c>
      <c r="W1340" s="0" t="str">
        <f aca="false">IF(AND(X1340&gt;=6,X1340&lt;14),"A",IF(AND(X1340&gt;=14,X1340&lt;22),"B","C"))</f>
        <v>B</v>
      </c>
      <c r="X1340" s="18" t="n">
        <f aca="false">HOUR(H1340)</f>
        <v>14</v>
      </c>
      <c r="Y1340" s="18" t="n">
        <f aca="false">ROUND((I1340-H1340)*1440,0)</f>
        <v>31</v>
      </c>
      <c r="Z1340" s="18" t="n">
        <f aca="false">ROUND((J1340-I1340)*1440,0)</f>
        <v>8</v>
      </c>
      <c r="AA1340" s="18" t="n">
        <f aca="false">ROUND((K1340-J1340)*1440,0)</f>
        <v>14</v>
      </c>
      <c r="AB1340" s="18" t="n">
        <f aca="false">ROUND((L1340-K1340)*1440,0)</f>
        <v>9</v>
      </c>
      <c r="AC1340" s="18" t="n">
        <f aca="false">ROUND((M1340-L1340)*1440,0)</f>
        <v>37</v>
      </c>
      <c r="AD1340" s="18" t="n">
        <f aca="false">IF(N1340="","",ROUND((N1340-M1340)*1440,0))</f>
        <v>28</v>
      </c>
      <c r="AE1340" s="18" t="n">
        <f aca="false">IF(O1340="","",ROUND((O1340-N1340)*1440,0))</f>
        <v>37</v>
      </c>
      <c r="AF1340" s="18" t="n">
        <f aca="false">IF(P1340="","",ROUND((P1340-O1340)*1440,0))</f>
        <v>12</v>
      </c>
      <c r="AG1340" s="18" t="n">
        <f aca="false">IF(Q1340="","",ROUND((Q1340-P1340)*1440,0))</f>
        <v>34</v>
      </c>
      <c r="AH1340" s="18" t="n">
        <f aca="false">IF(Q1340="","",ROUND((Q1340-H1340)*1440,0))</f>
        <v>210</v>
      </c>
      <c r="AI1340" s="19" t="n">
        <f aca="false">ROUND(IF(O1340="",Assumptions!$B$25-K1340,O1340-K1340)*24,1)</f>
        <v>1.9</v>
      </c>
      <c r="AJ1340" s="20" t="n">
        <f aca="false">ROUND(MAX(N(Y1340)/Assumptions!$C$5, N(Z1340)/Assumptions!$C$6, N(AA1340)/Assumptions!$C$7, N(AB1340)/Assumptions!$C$8, N(AC1340)/Assumptions!$C$9, N(AD1340)/Assumptions!$C$10, N(AE1340)/Assumptions!$C$11, N(AF1340)/Assumptions!$C$12, N(AG1340)/Assumptions!$C$13),3)</f>
        <v>1.033</v>
      </c>
      <c r="AK1340" s="0" t="str">
        <f aca="false">IF(OR(U1340="Pending",U1340="On Hold"),"Open GRN (awaiting)",IF(AJ1340&lt;=1,"Within SLA",IF(ROUND(N(Y1340)/Assumptions!$C$5,3)=AJ1340,"Gate Wait",IF(ROUND(N(Z1340)/Assumptions!$C$6,3)=AJ1340,"Dock Wait",IF(ROUND(N(AA1340)/Assumptions!$C$7,3)=AJ1340,"Unloading",IF(ROUND(N(AB1340)/Assumptions!$C$8,3)=AJ1340,"Unload-to-QC Wait",IF(ROUND(N(AC1340)/Assumptions!$C$9,3)=AJ1340,"QC",IF(ROUND(N(AD1340)/Assumptions!$C$10,3)=AJ1340,"QC-to-GRN Wait",IF(ROUND(N(AE1340)/Assumptions!$C$11,3)=AJ1340,"GRN Processing",IF(ROUND(N(AF1340)/Assumptions!$C$12,3)=AJ1340,"GRN-to-Putaway Wait",IF(ROUND(N(AG1340)/Assumptions!$C$13,3)=AJ1340,"Putaway","Within SLA")))))))))))</f>
        <v>Gate Wait</v>
      </c>
    </row>
    <row r="1341" customFormat="false" ht="15" hidden="false" customHeight="false" outlineLevel="0" collapsed="false">
      <c r="A1341" s="0" t="s">
        <v>4015</v>
      </c>
      <c r="B1341" s="0" t="s">
        <v>4016</v>
      </c>
      <c r="C1341" s="0" t="s">
        <v>118</v>
      </c>
      <c r="D1341" s="0" t="s">
        <v>119</v>
      </c>
      <c r="E1341" s="0" t="s">
        <v>4017</v>
      </c>
      <c r="F1341" s="0" t="s">
        <v>121</v>
      </c>
      <c r="G1341" s="0" t="s">
        <v>129</v>
      </c>
      <c r="H1341" s="17" t="n">
        <v>46235.6111111111</v>
      </c>
      <c r="I1341" s="17" t="n">
        <v>46235.6423611111</v>
      </c>
      <c r="J1341" s="17" t="n">
        <v>46235.65625</v>
      </c>
      <c r="K1341" s="17" t="n">
        <v>46235.6826388889</v>
      </c>
      <c r="L1341" s="17" t="n">
        <v>46235.6923611111</v>
      </c>
      <c r="M1341" s="17" t="n">
        <v>46235.71875</v>
      </c>
      <c r="N1341" s="17" t="n">
        <v>46235.7520833333</v>
      </c>
      <c r="O1341" s="17" t="n">
        <v>46235.8430555556</v>
      </c>
      <c r="P1341" s="17" t="n">
        <v>46235.8486111111</v>
      </c>
      <c r="Q1341" s="17" t="n">
        <v>46235.8569444444</v>
      </c>
      <c r="R1341" s="0" t="n">
        <v>65</v>
      </c>
      <c r="S1341" s="0" t="n">
        <v>0</v>
      </c>
      <c r="T1341" s="0" t="n">
        <v>0</v>
      </c>
      <c r="U1341" s="18" t="s">
        <v>130</v>
      </c>
      <c r="V1341" s="18" t="s">
        <v>156</v>
      </c>
      <c r="W1341" s="0" t="str">
        <f aca="false">IF(AND(X1341&gt;=6,X1341&lt;14),"A",IF(AND(X1341&gt;=14,X1341&lt;22),"B","C"))</f>
        <v>B</v>
      </c>
      <c r="X1341" s="18" t="n">
        <f aca="false">HOUR(H1341)</f>
        <v>14</v>
      </c>
      <c r="Y1341" s="18" t="n">
        <f aca="false">ROUND((I1341-H1341)*1440,0)</f>
        <v>45</v>
      </c>
      <c r="Z1341" s="18" t="n">
        <f aca="false">ROUND((J1341-I1341)*1440,0)</f>
        <v>20</v>
      </c>
      <c r="AA1341" s="18" t="n">
        <f aca="false">ROUND((K1341-J1341)*1440,0)</f>
        <v>38</v>
      </c>
      <c r="AB1341" s="18" t="n">
        <f aca="false">ROUND((L1341-K1341)*1440,0)</f>
        <v>14</v>
      </c>
      <c r="AC1341" s="18" t="n">
        <f aca="false">ROUND((M1341-L1341)*1440,0)</f>
        <v>38</v>
      </c>
      <c r="AD1341" s="18" t="n">
        <f aca="false">IF(N1341="","",ROUND((N1341-M1341)*1440,0))</f>
        <v>48</v>
      </c>
      <c r="AE1341" s="18" t="n">
        <f aca="false">IF(O1341="","",ROUND((O1341-N1341)*1440,0))</f>
        <v>131</v>
      </c>
      <c r="AF1341" s="18" t="n">
        <f aca="false">IF(P1341="","",ROUND((P1341-O1341)*1440,0))</f>
        <v>8</v>
      </c>
      <c r="AG1341" s="18" t="n">
        <f aca="false">IF(Q1341="","",ROUND((Q1341-P1341)*1440,0))</f>
        <v>12</v>
      </c>
      <c r="AH1341" s="18" t="n">
        <f aca="false">IF(Q1341="","",ROUND((Q1341-H1341)*1440,0))</f>
        <v>354</v>
      </c>
      <c r="AI1341" s="19" t="n">
        <f aca="false">ROUND(IF(O1341="",Assumptions!$B$25-K1341,O1341-K1341)*24,1)</f>
        <v>3.9</v>
      </c>
      <c r="AJ1341" s="20" t="n">
        <f aca="false">ROUND(MAX(N(Y1341)/Assumptions!$C$5, N(Z1341)/Assumptions!$C$6, N(AA1341)/Assumptions!$C$7, N(AB1341)/Assumptions!$C$8, N(AC1341)/Assumptions!$C$9, N(AD1341)/Assumptions!$C$10, N(AE1341)/Assumptions!$C$11, N(AF1341)/Assumptions!$C$12, N(AG1341)/Assumptions!$C$13),3)</f>
        <v>2.911</v>
      </c>
      <c r="AK1341" s="0" t="str">
        <f aca="false">IF(OR(U1341="Pending",U1341="On Hold"),"Open GRN (awaiting)",IF(AJ1341&lt;=1,"Within SLA",IF(ROUND(N(Y1341)/Assumptions!$C$5,3)=AJ1341,"Gate Wait",IF(ROUND(N(Z1341)/Assumptions!$C$6,3)=AJ1341,"Dock Wait",IF(ROUND(N(AA1341)/Assumptions!$C$7,3)=AJ1341,"Unloading",IF(ROUND(N(AB1341)/Assumptions!$C$8,3)=AJ1341,"Unload-to-QC Wait",IF(ROUND(N(AC1341)/Assumptions!$C$9,3)=AJ1341,"QC",IF(ROUND(N(AD1341)/Assumptions!$C$10,3)=AJ1341,"QC-to-GRN Wait",IF(ROUND(N(AE1341)/Assumptions!$C$11,3)=AJ1341,"GRN Processing",IF(ROUND(N(AF1341)/Assumptions!$C$12,3)=AJ1341,"GRN-to-Putaway Wait",IF(ROUND(N(AG1341)/Assumptions!$C$13,3)=AJ1341,"Putaway","Within SLA")))))))))))</f>
        <v>GRN Processing</v>
      </c>
    </row>
    <row r="1342" customFormat="false" ht="15" hidden="false" customHeight="false" outlineLevel="0" collapsed="false">
      <c r="A1342" s="0" t="s">
        <v>4018</v>
      </c>
      <c r="B1342" s="0" t="s">
        <v>4019</v>
      </c>
      <c r="C1342" s="0" t="s">
        <v>153</v>
      </c>
      <c r="D1342" s="0" t="s">
        <v>147</v>
      </c>
      <c r="E1342" s="0" t="s">
        <v>2051</v>
      </c>
      <c r="F1342" s="0" t="s">
        <v>155</v>
      </c>
      <c r="G1342" s="0" t="s">
        <v>150</v>
      </c>
      <c r="H1342" s="17" t="n">
        <v>46235.6180555556</v>
      </c>
      <c r="I1342" s="17" t="n">
        <v>46235.6409722222</v>
      </c>
      <c r="J1342" s="17" t="n">
        <v>46235.6444444444</v>
      </c>
      <c r="K1342" s="17" t="n">
        <v>46235.6694444444</v>
      </c>
      <c r="L1342" s="17" t="n">
        <v>46235.6909722222</v>
      </c>
      <c r="M1342" s="17" t="n">
        <v>46235.7451388889</v>
      </c>
      <c r="N1342" s="17" t="n">
        <v>46235.7833333333</v>
      </c>
      <c r="O1342" s="17" t="n">
        <v>46235.81875</v>
      </c>
      <c r="P1342" s="17" t="n">
        <v>46235.8236111111</v>
      </c>
      <c r="Q1342" s="17" t="n">
        <v>46235.8506944445</v>
      </c>
      <c r="R1342" s="0" t="n">
        <v>174</v>
      </c>
      <c r="S1342" s="0" t="n">
        <v>0</v>
      </c>
      <c r="T1342" s="0" t="n">
        <v>0</v>
      </c>
      <c r="U1342" s="18" t="s">
        <v>130</v>
      </c>
      <c r="V1342" s="18" t="s">
        <v>144</v>
      </c>
      <c r="W1342" s="0" t="str">
        <f aca="false">IF(AND(X1342&gt;=6,X1342&lt;14),"A",IF(AND(X1342&gt;=14,X1342&lt;22),"B","C"))</f>
        <v>B</v>
      </c>
      <c r="X1342" s="18" t="n">
        <f aca="false">HOUR(H1342)</f>
        <v>14</v>
      </c>
      <c r="Y1342" s="18" t="n">
        <f aca="false">ROUND((I1342-H1342)*1440,0)</f>
        <v>33</v>
      </c>
      <c r="Z1342" s="18" t="n">
        <f aca="false">ROUND((J1342-I1342)*1440,0)</f>
        <v>5</v>
      </c>
      <c r="AA1342" s="18" t="n">
        <f aca="false">ROUND((K1342-J1342)*1440,0)</f>
        <v>36</v>
      </c>
      <c r="AB1342" s="18" t="n">
        <f aca="false">ROUND((L1342-K1342)*1440,0)</f>
        <v>31</v>
      </c>
      <c r="AC1342" s="18" t="n">
        <f aca="false">ROUND((M1342-L1342)*1440,0)</f>
        <v>78</v>
      </c>
      <c r="AD1342" s="18" t="n">
        <f aca="false">IF(N1342="","",ROUND((N1342-M1342)*1440,0))</f>
        <v>55</v>
      </c>
      <c r="AE1342" s="18" t="n">
        <f aca="false">IF(O1342="","",ROUND((O1342-N1342)*1440,0))</f>
        <v>51</v>
      </c>
      <c r="AF1342" s="18" t="n">
        <f aca="false">IF(P1342="","",ROUND((P1342-O1342)*1440,0))</f>
        <v>7</v>
      </c>
      <c r="AG1342" s="18" t="n">
        <f aca="false">IF(Q1342="","",ROUND((Q1342-P1342)*1440,0))</f>
        <v>39</v>
      </c>
      <c r="AH1342" s="18" t="n">
        <f aca="false">IF(Q1342="","",ROUND((Q1342-H1342)*1440,0))</f>
        <v>335</v>
      </c>
      <c r="AI1342" s="19" t="n">
        <f aca="false">ROUND(IF(O1342="",Assumptions!$B$25-K1342,O1342-K1342)*24,1)</f>
        <v>3.6</v>
      </c>
      <c r="AJ1342" s="20" t="n">
        <f aca="false">ROUND(MAX(N(Y1342)/Assumptions!$C$5, N(Z1342)/Assumptions!$C$6, N(AA1342)/Assumptions!$C$7, N(AB1342)/Assumptions!$C$8, N(AC1342)/Assumptions!$C$9, N(AD1342)/Assumptions!$C$10, N(AE1342)/Assumptions!$C$11, N(AF1342)/Assumptions!$C$12, N(AG1342)/Assumptions!$C$13),3)</f>
        <v>2.067</v>
      </c>
      <c r="AK1342" s="0" t="str">
        <f aca="false">IF(OR(U1342="Pending",U1342="On Hold"),"Open GRN (awaiting)",IF(AJ1342&lt;=1,"Within SLA",IF(ROUND(N(Y1342)/Assumptions!$C$5,3)=AJ1342,"Gate Wait",IF(ROUND(N(Z1342)/Assumptions!$C$6,3)=AJ1342,"Dock Wait",IF(ROUND(N(AA1342)/Assumptions!$C$7,3)=AJ1342,"Unloading",IF(ROUND(N(AB1342)/Assumptions!$C$8,3)=AJ1342,"Unload-to-QC Wait",IF(ROUND(N(AC1342)/Assumptions!$C$9,3)=AJ1342,"QC",IF(ROUND(N(AD1342)/Assumptions!$C$10,3)=AJ1342,"QC-to-GRN Wait",IF(ROUND(N(AE1342)/Assumptions!$C$11,3)=AJ1342,"GRN Processing",IF(ROUND(N(AF1342)/Assumptions!$C$12,3)=AJ1342,"GRN-to-Putaway Wait",IF(ROUND(N(AG1342)/Assumptions!$C$13,3)=AJ1342,"Putaway","Within SLA")))))))))))</f>
        <v>Unload-to-QC Wait</v>
      </c>
    </row>
    <row r="1343" customFormat="false" ht="15" hidden="false" customHeight="false" outlineLevel="0" collapsed="false">
      <c r="A1343" s="0" t="s">
        <v>4020</v>
      </c>
      <c r="B1343" s="0" t="s">
        <v>4021</v>
      </c>
      <c r="C1343" s="0" t="s">
        <v>159</v>
      </c>
      <c r="D1343" s="0" t="s">
        <v>147</v>
      </c>
      <c r="E1343" s="0" t="s">
        <v>4022</v>
      </c>
      <c r="F1343" s="0" t="s">
        <v>128</v>
      </c>
      <c r="G1343" s="0" t="s">
        <v>167</v>
      </c>
      <c r="H1343" s="17" t="n">
        <v>46235.6416666667</v>
      </c>
      <c r="I1343" s="17" t="n">
        <v>46235.6479166667</v>
      </c>
      <c r="J1343" s="17" t="n">
        <v>46235.6513888889</v>
      </c>
      <c r="K1343" s="17" t="n">
        <v>46235.6743055556</v>
      </c>
      <c r="L1343" s="17" t="n">
        <v>46235.6930555556</v>
      </c>
      <c r="M1343" s="17" t="n">
        <v>46235.7131944444</v>
      </c>
      <c r="N1343" s="17" t="n">
        <v>46235.7166666667</v>
      </c>
      <c r="O1343" s="17" t="n">
        <v>46235.7284722222</v>
      </c>
      <c r="P1343" s="17" t="n">
        <v>46235.7458333333</v>
      </c>
      <c r="Q1343" s="17" t="n">
        <v>46235.7604166667</v>
      </c>
      <c r="R1343" s="0" t="n">
        <v>603</v>
      </c>
      <c r="S1343" s="0" t="n">
        <v>0</v>
      </c>
      <c r="T1343" s="0" t="n">
        <v>0</v>
      </c>
      <c r="U1343" s="18" t="s">
        <v>130</v>
      </c>
      <c r="V1343" s="18" t="s">
        <v>144</v>
      </c>
      <c r="W1343" s="0" t="str">
        <f aca="false">IF(AND(X1343&gt;=6,X1343&lt;14),"A",IF(AND(X1343&gt;=14,X1343&lt;22),"B","C"))</f>
        <v>B</v>
      </c>
      <c r="X1343" s="18" t="n">
        <f aca="false">HOUR(H1343)</f>
        <v>15</v>
      </c>
      <c r="Y1343" s="18" t="n">
        <f aca="false">ROUND((I1343-H1343)*1440,0)</f>
        <v>9</v>
      </c>
      <c r="Z1343" s="18" t="n">
        <f aca="false">ROUND((J1343-I1343)*1440,0)</f>
        <v>5</v>
      </c>
      <c r="AA1343" s="18" t="n">
        <f aca="false">ROUND((K1343-J1343)*1440,0)</f>
        <v>33</v>
      </c>
      <c r="AB1343" s="18" t="n">
        <f aca="false">ROUND((L1343-K1343)*1440,0)</f>
        <v>27</v>
      </c>
      <c r="AC1343" s="18" t="n">
        <f aca="false">ROUND((M1343-L1343)*1440,0)</f>
        <v>29</v>
      </c>
      <c r="AD1343" s="18" t="n">
        <f aca="false">IF(N1343="","",ROUND((N1343-M1343)*1440,0))</f>
        <v>5</v>
      </c>
      <c r="AE1343" s="18" t="n">
        <f aca="false">IF(O1343="","",ROUND((O1343-N1343)*1440,0))</f>
        <v>17</v>
      </c>
      <c r="AF1343" s="18" t="n">
        <f aca="false">IF(P1343="","",ROUND((P1343-O1343)*1440,0))</f>
        <v>25</v>
      </c>
      <c r="AG1343" s="18" t="n">
        <f aca="false">IF(Q1343="","",ROUND((Q1343-P1343)*1440,0))</f>
        <v>21</v>
      </c>
      <c r="AH1343" s="18" t="n">
        <f aca="false">IF(Q1343="","",ROUND((Q1343-H1343)*1440,0))</f>
        <v>171</v>
      </c>
      <c r="AI1343" s="19" t="n">
        <f aca="false">ROUND(IF(O1343="",Assumptions!$B$25-K1343,O1343-K1343)*24,1)</f>
        <v>1.3</v>
      </c>
      <c r="AJ1343" s="20" t="n">
        <f aca="false">ROUND(MAX(N(Y1343)/Assumptions!$C$5, N(Z1343)/Assumptions!$C$6, N(AA1343)/Assumptions!$C$7, N(AB1343)/Assumptions!$C$8, N(AC1343)/Assumptions!$C$9, N(AD1343)/Assumptions!$C$10, N(AE1343)/Assumptions!$C$11, N(AF1343)/Assumptions!$C$12, N(AG1343)/Assumptions!$C$13),3)</f>
        <v>1.8</v>
      </c>
      <c r="AK1343" s="0" t="str">
        <f aca="false">IF(OR(U1343="Pending",U1343="On Hold"),"Open GRN (awaiting)",IF(AJ1343&lt;=1,"Within SLA",IF(ROUND(N(Y1343)/Assumptions!$C$5,3)=AJ1343,"Gate Wait",IF(ROUND(N(Z1343)/Assumptions!$C$6,3)=AJ1343,"Dock Wait",IF(ROUND(N(AA1343)/Assumptions!$C$7,3)=AJ1343,"Unloading",IF(ROUND(N(AB1343)/Assumptions!$C$8,3)=AJ1343,"Unload-to-QC Wait",IF(ROUND(N(AC1343)/Assumptions!$C$9,3)=AJ1343,"QC",IF(ROUND(N(AD1343)/Assumptions!$C$10,3)=AJ1343,"QC-to-GRN Wait",IF(ROUND(N(AE1343)/Assumptions!$C$11,3)=AJ1343,"GRN Processing",IF(ROUND(N(AF1343)/Assumptions!$C$12,3)=AJ1343,"GRN-to-Putaway Wait",IF(ROUND(N(AG1343)/Assumptions!$C$13,3)=AJ1343,"Putaway","Within SLA")))))))))))</f>
        <v>Unload-to-QC Wait</v>
      </c>
    </row>
    <row r="1344" customFormat="false" ht="15" hidden="false" customHeight="false" outlineLevel="0" collapsed="false">
      <c r="A1344" s="0" t="s">
        <v>4023</v>
      </c>
      <c r="B1344" s="0" t="s">
        <v>4024</v>
      </c>
      <c r="C1344" s="0" t="s">
        <v>153</v>
      </c>
      <c r="D1344" s="0" t="s">
        <v>147</v>
      </c>
      <c r="E1344" s="0" t="s">
        <v>4025</v>
      </c>
      <c r="F1344" s="0" t="s">
        <v>155</v>
      </c>
      <c r="G1344" s="0" t="s">
        <v>150</v>
      </c>
      <c r="H1344" s="17" t="n">
        <v>46235.64375</v>
      </c>
      <c r="I1344" s="17" t="n">
        <v>46235.6680555556</v>
      </c>
      <c r="J1344" s="17" t="n">
        <v>46235.6763888889</v>
      </c>
      <c r="K1344" s="17" t="n">
        <v>46235.7</v>
      </c>
      <c r="L1344" s="17" t="n">
        <v>46235.70625</v>
      </c>
      <c r="M1344" s="17" t="n">
        <v>46235.7472222222</v>
      </c>
      <c r="N1344" s="17" t="n">
        <v>46235.7569444445</v>
      </c>
      <c r="O1344" s="17" t="n">
        <v>46235.8222222222</v>
      </c>
      <c r="P1344" s="17" t="n">
        <v>46235.8291666667</v>
      </c>
      <c r="Q1344" s="17" t="n">
        <v>46235.8569444444</v>
      </c>
      <c r="R1344" s="0" t="n">
        <v>614</v>
      </c>
      <c r="S1344" s="0" t="n">
        <v>14</v>
      </c>
      <c r="T1344" s="0" t="n">
        <v>0</v>
      </c>
      <c r="U1344" s="18" t="s">
        <v>123</v>
      </c>
      <c r="V1344" s="18" t="s">
        <v>156</v>
      </c>
      <c r="W1344" s="0" t="str">
        <f aca="false">IF(AND(X1344&gt;=6,X1344&lt;14),"A",IF(AND(X1344&gt;=14,X1344&lt;22),"B","C"))</f>
        <v>B</v>
      </c>
      <c r="X1344" s="18" t="n">
        <f aca="false">HOUR(H1344)</f>
        <v>15</v>
      </c>
      <c r="Y1344" s="18" t="n">
        <f aca="false">ROUND((I1344-H1344)*1440,0)</f>
        <v>35</v>
      </c>
      <c r="Z1344" s="18" t="n">
        <f aca="false">ROUND((J1344-I1344)*1440,0)</f>
        <v>12</v>
      </c>
      <c r="AA1344" s="18" t="n">
        <f aca="false">ROUND((K1344-J1344)*1440,0)</f>
        <v>34</v>
      </c>
      <c r="AB1344" s="18" t="n">
        <f aca="false">ROUND((L1344-K1344)*1440,0)</f>
        <v>9</v>
      </c>
      <c r="AC1344" s="18" t="n">
        <f aca="false">ROUND((M1344-L1344)*1440,0)</f>
        <v>59</v>
      </c>
      <c r="AD1344" s="18" t="n">
        <f aca="false">IF(N1344="","",ROUND((N1344-M1344)*1440,0))</f>
        <v>14</v>
      </c>
      <c r="AE1344" s="18" t="n">
        <f aca="false">IF(O1344="","",ROUND((O1344-N1344)*1440,0))</f>
        <v>94</v>
      </c>
      <c r="AF1344" s="18" t="n">
        <f aca="false">IF(P1344="","",ROUND((P1344-O1344)*1440,0))</f>
        <v>10</v>
      </c>
      <c r="AG1344" s="18" t="n">
        <f aca="false">IF(Q1344="","",ROUND((Q1344-P1344)*1440,0))</f>
        <v>40</v>
      </c>
      <c r="AH1344" s="18" t="n">
        <f aca="false">IF(Q1344="","",ROUND((Q1344-H1344)*1440,0))</f>
        <v>307</v>
      </c>
      <c r="AI1344" s="19" t="n">
        <f aca="false">ROUND(IF(O1344="",Assumptions!$B$25-K1344,O1344-K1344)*24,1)</f>
        <v>2.9</v>
      </c>
      <c r="AJ1344" s="20" t="n">
        <f aca="false">ROUND(MAX(N(Y1344)/Assumptions!$C$5, N(Z1344)/Assumptions!$C$6, N(AA1344)/Assumptions!$C$7, N(AB1344)/Assumptions!$C$8, N(AC1344)/Assumptions!$C$9, N(AD1344)/Assumptions!$C$10, N(AE1344)/Assumptions!$C$11, N(AF1344)/Assumptions!$C$12, N(AG1344)/Assumptions!$C$13),3)</f>
        <v>2.089</v>
      </c>
      <c r="AK1344" s="0" t="str">
        <f aca="false">IF(OR(U1344="Pending",U1344="On Hold"),"Open GRN (awaiting)",IF(AJ1344&lt;=1,"Within SLA",IF(ROUND(N(Y1344)/Assumptions!$C$5,3)=AJ1344,"Gate Wait",IF(ROUND(N(Z1344)/Assumptions!$C$6,3)=AJ1344,"Dock Wait",IF(ROUND(N(AA1344)/Assumptions!$C$7,3)=AJ1344,"Unloading",IF(ROUND(N(AB1344)/Assumptions!$C$8,3)=AJ1344,"Unload-to-QC Wait",IF(ROUND(N(AC1344)/Assumptions!$C$9,3)=AJ1344,"QC",IF(ROUND(N(AD1344)/Assumptions!$C$10,3)=AJ1344,"QC-to-GRN Wait",IF(ROUND(N(AE1344)/Assumptions!$C$11,3)=AJ1344,"GRN Processing",IF(ROUND(N(AF1344)/Assumptions!$C$12,3)=AJ1344,"GRN-to-Putaway Wait",IF(ROUND(N(AG1344)/Assumptions!$C$13,3)=AJ1344,"Putaway","Within SLA")))))))))))</f>
        <v>GRN Processing</v>
      </c>
    </row>
    <row r="1345" customFormat="false" ht="15" hidden="false" customHeight="false" outlineLevel="0" collapsed="false">
      <c r="A1345" s="0" t="s">
        <v>4026</v>
      </c>
      <c r="B1345" s="0" t="s">
        <v>4027</v>
      </c>
      <c r="C1345" s="0" t="s">
        <v>153</v>
      </c>
      <c r="D1345" s="0" t="s">
        <v>135</v>
      </c>
      <c r="E1345" s="0" t="s">
        <v>4028</v>
      </c>
      <c r="F1345" s="0" t="s">
        <v>155</v>
      </c>
      <c r="G1345" s="0" t="s">
        <v>178</v>
      </c>
      <c r="H1345" s="17" t="n">
        <v>46235.6444444444</v>
      </c>
      <c r="I1345" s="17" t="n">
        <v>46235.6819444444</v>
      </c>
      <c r="J1345" s="17" t="n">
        <v>46235.6861111111</v>
      </c>
      <c r="K1345" s="17" t="n">
        <v>46235.7340277778</v>
      </c>
      <c r="L1345" s="17" t="n">
        <v>46235.7423611111</v>
      </c>
      <c r="M1345" s="17" t="n">
        <v>46235.76875</v>
      </c>
      <c r="N1345" s="17" t="n">
        <v>46235.8020833333</v>
      </c>
      <c r="O1345" s="17" t="n">
        <v>46235.8951388889</v>
      </c>
      <c r="P1345" s="17" t="n">
        <v>46235.9013888889</v>
      </c>
      <c r="Q1345" s="17" t="n">
        <v>46235.9291666667</v>
      </c>
      <c r="R1345" s="0" t="n">
        <v>1685</v>
      </c>
      <c r="S1345" s="0" t="n">
        <v>60</v>
      </c>
      <c r="T1345" s="0" t="n">
        <v>0</v>
      </c>
      <c r="U1345" s="18" t="s">
        <v>123</v>
      </c>
      <c r="V1345" s="18" t="s">
        <v>156</v>
      </c>
      <c r="W1345" s="0" t="str">
        <f aca="false">IF(AND(X1345&gt;=6,X1345&lt;14),"A",IF(AND(X1345&gt;=14,X1345&lt;22),"B","C"))</f>
        <v>B</v>
      </c>
      <c r="X1345" s="18" t="n">
        <f aca="false">HOUR(H1345)</f>
        <v>15</v>
      </c>
      <c r="Y1345" s="18" t="n">
        <f aca="false">ROUND((I1345-H1345)*1440,0)</f>
        <v>54</v>
      </c>
      <c r="Z1345" s="18" t="n">
        <f aca="false">ROUND((J1345-I1345)*1440,0)</f>
        <v>6</v>
      </c>
      <c r="AA1345" s="18" t="n">
        <f aca="false">ROUND((K1345-J1345)*1440,0)</f>
        <v>69</v>
      </c>
      <c r="AB1345" s="18" t="n">
        <f aca="false">ROUND((L1345-K1345)*1440,0)</f>
        <v>12</v>
      </c>
      <c r="AC1345" s="18" t="n">
        <f aca="false">ROUND((M1345-L1345)*1440,0)</f>
        <v>38</v>
      </c>
      <c r="AD1345" s="18" t="n">
        <f aca="false">IF(N1345="","",ROUND((N1345-M1345)*1440,0))</f>
        <v>48</v>
      </c>
      <c r="AE1345" s="18" t="n">
        <f aca="false">IF(O1345="","",ROUND((O1345-N1345)*1440,0))</f>
        <v>134</v>
      </c>
      <c r="AF1345" s="18" t="n">
        <f aca="false">IF(P1345="","",ROUND((P1345-O1345)*1440,0))</f>
        <v>9</v>
      </c>
      <c r="AG1345" s="18" t="n">
        <f aca="false">IF(Q1345="","",ROUND((Q1345-P1345)*1440,0))</f>
        <v>40</v>
      </c>
      <c r="AH1345" s="18" t="n">
        <f aca="false">IF(Q1345="","",ROUND((Q1345-H1345)*1440,0))</f>
        <v>410</v>
      </c>
      <c r="AI1345" s="19" t="n">
        <f aca="false">ROUND(IF(O1345="",Assumptions!$B$25-K1345,O1345-K1345)*24,1)</f>
        <v>3.9</v>
      </c>
      <c r="AJ1345" s="20" t="n">
        <f aca="false">ROUND(MAX(N(Y1345)/Assumptions!$C$5, N(Z1345)/Assumptions!$C$6, N(AA1345)/Assumptions!$C$7, N(AB1345)/Assumptions!$C$8, N(AC1345)/Assumptions!$C$9, N(AD1345)/Assumptions!$C$10, N(AE1345)/Assumptions!$C$11, N(AF1345)/Assumptions!$C$12, N(AG1345)/Assumptions!$C$13),3)</f>
        <v>2.978</v>
      </c>
      <c r="AK1345" s="0" t="str">
        <f aca="false">IF(OR(U1345="Pending",U1345="On Hold"),"Open GRN (awaiting)",IF(AJ1345&lt;=1,"Within SLA",IF(ROUND(N(Y1345)/Assumptions!$C$5,3)=AJ1345,"Gate Wait",IF(ROUND(N(Z1345)/Assumptions!$C$6,3)=AJ1345,"Dock Wait",IF(ROUND(N(AA1345)/Assumptions!$C$7,3)=AJ1345,"Unloading",IF(ROUND(N(AB1345)/Assumptions!$C$8,3)=AJ1345,"Unload-to-QC Wait",IF(ROUND(N(AC1345)/Assumptions!$C$9,3)=AJ1345,"QC",IF(ROUND(N(AD1345)/Assumptions!$C$10,3)=AJ1345,"QC-to-GRN Wait",IF(ROUND(N(AE1345)/Assumptions!$C$11,3)=AJ1345,"GRN Processing",IF(ROUND(N(AF1345)/Assumptions!$C$12,3)=AJ1345,"GRN-to-Putaway Wait",IF(ROUND(N(AG1345)/Assumptions!$C$13,3)=AJ1345,"Putaway","Within SLA")))))))))))</f>
        <v>GRN Processing</v>
      </c>
    </row>
    <row r="1346" customFormat="false" ht="15" hidden="false" customHeight="false" outlineLevel="0" collapsed="false">
      <c r="A1346" s="0" t="s">
        <v>4029</v>
      </c>
      <c r="B1346" s="0" t="s">
        <v>4030</v>
      </c>
      <c r="C1346" s="0" t="s">
        <v>126</v>
      </c>
      <c r="D1346" s="0" t="s">
        <v>147</v>
      </c>
      <c r="E1346" s="0" t="s">
        <v>4031</v>
      </c>
      <c r="F1346" s="0" t="s">
        <v>128</v>
      </c>
      <c r="G1346" s="0" t="s">
        <v>167</v>
      </c>
      <c r="H1346" s="17" t="n">
        <v>46235.66875</v>
      </c>
      <c r="I1346" s="17" t="n">
        <v>46235.7381944444</v>
      </c>
      <c r="J1346" s="17" t="n">
        <v>46235.7479166667</v>
      </c>
      <c r="K1346" s="17" t="n">
        <v>46235.7597222222</v>
      </c>
      <c r="L1346" s="17" t="n">
        <v>46235.7798611111</v>
      </c>
      <c r="M1346" s="17" t="n">
        <v>46235.8277777778</v>
      </c>
      <c r="N1346" s="17" t="n">
        <v>46235.9354166667</v>
      </c>
      <c r="O1346" s="17" t="n">
        <v>46235.9791666667</v>
      </c>
      <c r="P1346" s="17" t="n">
        <v>46235.9902777778</v>
      </c>
      <c r="Q1346" s="17" t="n">
        <v>46236.0152777778</v>
      </c>
      <c r="R1346" s="0" t="n">
        <v>273</v>
      </c>
      <c r="S1346" s="0" t="n">
        <v>8</v>
      </c>
      <c r="T1346" s="0" t="n">
        <v>0</v>
      </c>
      <c r="U1346" s="18" t="s">
        <v>123</v>
      </c>
      <c r="V1346" s="18" t="s">
        <v>144</v>
      </c>
      <c r="W1346" s="0" t="str">
        <f aca="false">IF(AND(X1346&gt;=6,X1346&lt;14),"A",IF(AND(X1346&gt;=14,X1346&lt;22),"B","C"))</f>
        <v>B</v>
      </c>
      <c r="X1346" s="18" t="n">
        <f aca="false">HOUR(H1346)</f>
        <v>16</v>
      </c>
      <c r="Y1346" s="18" t="n">
        <f aca="false">ROUND((I1346-H1346)*1440,0)</f>
        <v>100</v>
      </c>
      <c r="Z1346" s="18" t="n">
        <f aca="false">ROUND((J1346-I1346)*1440,0)</f>
        <v>14</v>
      </c>
      <c r="AA1346" s="18" t="n">
        <f aca="false">ROUND((K1346-J1346)*1440,0)</f>
        <v>17</v>
      </c>
      <c r="AB1346" s="18" t="n">
        <f aca="false">ROUND((L1346-K1346)*1440,0)</f>
        <v>29</v>
      </c>
      <c r="AC1346" s="18" t="n">
        <f aca="false">ROUND((M1346-L1346)*1440,0)</f>
        <v>69</v>
      </c>
      <c r="AD1346" s="18" t="n">
        <f aca="false">IF(N1346="","",ROUND((N1346-M1346)*1440,0))</f>
        <v>155</v>
      </c>
      <c r="AE1346" s="18" t="n">
        <f aca="false">IF(O1346="","",ROUND((O1346-N1346)*1440,0))</f>
        <v>63</v>
      </c>
      <c r="AF1346" s="18" t="n">
        <f aca="false">IF(P1346="","",ROUND((P1346-O1346)*1440,0))</f>
        <v>16</v>
      </c>
      <c r="AG1346" s="18" t="n">
        <f aca="false">IF(Q1346="","",ROUND((Q1346-P1346)*1440,0))</f>
        <v>36</v>
      </c>
      <c r="AH1346" s="18" t="n">
        <f aca="false">IF(Q1346="","",ROUND((Q1346-H1346)*1440,0))</f>
        <v>499</v>
      </c>
      <c r="AI1346" s="19" t="n">
        <f aca="false">ROUND(IF(O1346="",Assumptions!$B$25-K1346,O1346-K1346)*24,1)</f>
        <v>5.3</v>
      </c>
      <c r="AJ1346" s="20" t="n">
        <f aca="false">ROUND(MAX(N(Y1346)/Assumptions!$C$5, N(Z1346)/Assumptions!$C$6, N(AA1346)/Assumptions!$C$7, N(AB1346)/Assumptions!$C$8, N(AC1346)/Assumptions!$C$9, N(AD1346)/Assumptions!$C$10, N(AE1346)/Assumptions!$C$11, N(AF1346)/Assumptions!$C$12, N(AG1346)/Assumptions!$C$13),3)</f>
        <v>5.167</v>
      </c>
      <c r="AK1346" s="0" t="str">
        <f aca="false">IF(OR(U1346="Pending",U1346="On Hold"),"Open GRN (awaiting)",IF(AJ1346&lt;=1,"Within SLA",IF(ROUND(N(Y1346)/Assumptions!$C$5,3)=AJ1346,"Gate Wait",IF(ROUND(N(Z1346)/Assumptions!$C$6,3)=AJ1346,"Dock Wait",IF(ROUND(N(AA1346)/Assumptions!$C$7,3)=AJ1346,"Unloading",IF(ROUND(N(AB1346)/Assumptions!$C$8,3)=AJ1346,"Unload-to-QC Wait",IF(ROUND(N(AC1346)/Assumptions!$C$9,3)=AJ1346,"QC",IF(ROUND(N(AD1346)/Assumptions!$C$10,3)=AJ1346,"QC-to-GRN Wait",IF(ROUND(N(AE1346)/Assumptions!$C$11,3)=AJ1346,"GRN Processing",IF(ROUND(N(AF1346)/Assumptions!$C$12,3)=AJ1346,"GRN-to-Putaway Wait",IF(ROUND(N(AG1346)/Assumptions!$C$13,3)=AJ1346,"Putaway","Within SLA")))))))))))</f>
        <v>QC-to-GRN Wait</v>
      </c>
    </row>
    <row r="1347" customFormat="false" ht="15" hidden="false" customHeight="false" outlineLevel="0" collapsed="false">
      <c r="A1347" s="0" t="s">
        <v>4032</v>
      </c>
      <c r="B1347" s="0" t="s">
        <v>4033</v>
      </c>
      <c r="C1347" s="0" t="s">
        <v>153</v>
      </c>
      <c r="D1347" s="0" t="s">
        <v>147</v>
      </c>
      <c r="E1347" s="0" t="s">
        <v>4034</v>
      </c>
      <c r="F1347" s="0" t="s">
        <v>155</v>
      </c>
      <c r="G1347" s="0" t="s">
        <v>150</v>
      </c>
      <c r="H1347" s="17" t="n">
        <v>46235.6805555556</v>
      </c>
      <c r="I1347" s="17" t="n">
        <v>46235.7131944444</v>
      </c>
      <c r="J1347" s="17" t="n">
        <v>46235.7201388889</v>
      </c>
      <c r="K1347" s="17" t="n">
        <v>46235.7875</v>
      </c>
      <c r="L1347" s="17" t="n">
        <v>46235.7909722222</v>
      </c>
      <c r="M1347" s="17" t="n">
        <v>46235.8319444444</v>
      </c>
      <c r="N1347" s="17" t="n">
        <v>46235.8743055556</v>
      </c>
      <c r="O1347" s="17" t="n">
        <v>46235.9131944445</v>
      </c>
      <c r="P1347" s="17" t="n">
        <v>46235.91875</v>
      </c>
      <c r="Q1347" s="17" t="n">
        <v>46235.95</v>
      </c>
      <c r="R1347" s="0" t="n">
        <v>447</v>
      </c>
      <c r="S1347" s="0" t="n">
        <v>0</v>
      </c>
      <c r="T1347" s="0" t="n">
        <v>0</v>
      </c>
      <c r="U1347" s="18" t="s">
        <v>130</v>
      </c>
      <c r="V1347" s="18" t="s">
        <v>131</v>
      </c>
      <c r="W1347" s="0" t="str">
        <f aca="false">IF(AND(X1347&gt;=6,X1347&lt;14),"A",IF(AND(X1347&gt;=14,X1347&lt;22),"B","C"))</f>
        <v>B</v>
      </c>
      <c r="X1347" s="18" t="n">
        <f aca="false">HOUR(H1347)</f>
        <v>16</v>
      </c>
      <c r="Y1347" s="18" t="n">
        <f aca="false">ROUND((I1347-H1347)*1440,0)</f>
        <v>47</v>
      </c>
      <c r="Z1347" s="18" t="n">
        <f aca="false">ROUND((J1347-I1347)*1440,0)</f>
        <v>10</v>
      </c>
      <c r="AA1347" s="18" t="n">
        <f aca="false">ROUND((K1347-J1347)*1440,0)</f>
        <v>97</v>
      </c>
      <c r="AB1347" s="18" t="n">
        <f aca="false">ROUND((L1347-K1347)*1440,0)</f>
        <v>5</v>
      </c>
      <c r="AC1347" s="18" t="n">
        <f aca="false">ROUND((M1347-L1347)*1440,0)</f>
        <v>59</v>
      </c>
      <c r="AD1347" s="18" t="n">
        <f aca="false">IF(N1347="","",ROUND((N1347-M1347)*1440,0))</f>
        <v>61</v>
      </c>
      <c r="AE1347" s="18" t="n">
        <f aca="false">IF(O1347="","",ROUND((O1347-N1347)*1440,0))</f>
        <v>56</v>
      </c>
      <c r="AF1347" s="18" t="n">
        <f aca="false">IF(P1347="","",ROUND((P1347-O1347)*1440,0))</f>
        <v>8</v>
      </c>
      <c r="AG1347" s="18" t="n">
        <f aca="false">IF(Q1347="","",ROUND((Q1347-P1347)*1440,0))</f>
        <v>45</v>
      </c>
      <c r="AH1347" s="18" t="n">
        <f aca="false">IF(Q1347="","",ROUND((Q1347-H1347)*1440,0))</f>
        <v>388</v>
      </c>
      <c r="AI1347" s="19" t="n">
        <f aca="false">ROUND(IF(O1347="",Assumptions!$B$25-K1347,O1347-K1347)*24,1)</f>
        <v>3</v>
      </c>
      <c r="AJ1347" s="20" t="n">
        <f aca="false">ROUND(MAX(N(Y1347)/Assumptions!$C$5, N(Z1347)/Assumptions!$C$6, N(AA1347)/Assumptions!$C$7, N(AB1347)/Assumptions!$C$8, N(AC1347)/Assumptions!$C$9, N(AD1347)/Assumptions!$C$10, N(AE1347)/Assumptions!$C$11, N(AF1347)/Assumptions!$C$12, N(AG1347)/Assumptions!$C$13),3)</f>
        <v>2.033</v>
      </c>
      <c r="AK1347" s="0" t="str">
        <f aca="false">IF(OR(U1347="Pending",U1347="On Hold"),"Open GRN (awaiting)",IF(AJ1347&lt;=1,"Within SLA",IF(ROUND(N(Y1347)/Assumptions!$C$5,3)=AJ1347,"Gate Wait",IF(ROUND(N(Z1347)/Assumptions!$C$6,3)=AJ1347,"Dock Wait",IF(ROUND(N(AA1347)/Assumptions!$C$7,3)=AJ1347,"Unloading",IF(ROUND(N(AB1347)/Assumptions!$C$8,3)=AJ1347,"Unload-to-QC Wait",IF(ROUND(N(AC1347)/Assumptions!$C$9,3)=AJ1347,"QC",IF(ROUND(N(AD1347)/Assumptions!$C$10,3)=AJ1347,"QC-to-GRN Wait",IF(ROUND(N(AE1347)/Assumptions!$C$11,3)=AJ1347,"GRN Processing",IF(ROUND(N(AF1347)/Assumptions!$C$12,3)=AJ1347,"GRN-to-Putaway Wait",IF(ROUND(N(AG1347)/Assumptions!$C$13,3)=AJ1347,"Putaway","Within SLA")))))))))))</f>
        <v>QC-to-GRN Wait</v>
      </c>
    </row>
    <row r="1348" customFormat="false" ht="15" hidden="false" customHeight="false" outlineLevel="0" collapsed="false">
      <c r="A1348" s="0" t="s">
        <v>4035</v>
      </c>
      <c r="B1348" s="0" t="s">
        <v>4036</v>
      </c>
      <c r="C1348" s="0" t="s">
        <v>175</v>
      </c>
      <c r="D1348" s="0" t="s">
        <v>119</v>
      </c>
      <c r="E1348" s="0" t="s">
        <v>4037</v>
      </c>
      <c r="F1348" s="0" t="s">
        <v>155</v>
      </c>
      <c r="G1348" s="0" t="s">
        <v>129</v>
      </c>
      <c r="H1348" s="17" t="n">
        <v>46235.6888888889</v>
      </c>
      <c r="I1348" s="17" t="n">
        <v>46235.74375</v>
      </c>
      <c r="J1348" s="17" t="n">
        <v>46235.7520833333</v>
      </c>
      <c r="K1348" s="17" t="n">
        <v>46235.7708333333</v>
      </c>
      <c r="L1348" s="17" t="n">
        <v>46235.7798611111</v>
      </c>
      <c r="M1348" s="17" t="n">
        <v>46235.8069444444</v>
      </c>
      <c r="N1348" s="17" t="n">
        <v>46235.9611111111</v>
      </c>
      <c r="O1348" s="17" t="n">
        <v>46236.2263888889</v>
      </c>
      <c r="P1348" s="17" t="n">
        <v>46236.2340277778</v>
      </c>
      <c r="Q1348" s="17" t="n">
        <v>46236.2597222222</v>
      </c>
      <c r="R1348" s="0" t="n">
        <v>426</v>
      </c>
      <c r="S1348" s="0" t="n">
        <v>0</v>
      </c>
      <c r="T1348" s="0" t="n">
        <v>0</v>
      </c>
      <c r="U1348" s="18" t="s">
        <v>130</v>
      </c>
      <c r="V1348" s="18" t="s">
        <v>156</v>
      </c>
      <c r="W1348" s="0" t="str">
        <f aca="false">IF(AND(X1348&gt;=6,X1348&lt;14),"A",IF(AND(X1348&gt;=14,X1348&lt;22),"B","C"))</f>
        <v>B</v>
      </c>
      <c r="X1348" s="18" t="n">
        <f aca="false">HOUR(H1348)</f>
        <v>16</v>
      </c>
      <c r="Y1348" s="18" t="n">
        <f aca="false">ROUND((I1348-H1348)*1440,0)</f>
        <v>79</v>
      </c>
      <c r="Z1348" s="18" t="n">
        <f aca="false">ROUND((J1348-I1348)*1440,0)</f>
        <v>12</v>
      </c>
      <c r="AA1348" s="18" t="n">
        <f aca="false">ROUND((K1348-J1348)*1440,0)</f>
        <v>27</v>
      </c>
      <c r="AB1348" s="18" t="n">
        <f aca="false">ROUND((L1348-K1348)*1440,0)</f>
        <v>13</v>
      </c>
      <c r="AC1348" s="18" t="n">
        <f aca="false">ROUND((M1348-L1348)*1440,0)</f>
        <v>39</v>
      </c>
      <c r="AD1348" s="18" t="n">
        <f aca="false">IF(N1348="","",ROUND((N1348-M1348)*1440,0))</f>
        <v>222</v>
      </c>
      <c r="AE1348" s="18" t="n">
        <f aca="false">IF(O1348="","",ROUND((O1348-N1348)*1440,0))</f>
        <v>382</v>
      </c>
      <c r="AF1348" s="18" t="n">
        <f aca="false">IF(P1348="","",ROUND((P1348-O1348)*1440,0))</f>
        <v>11</v>
      </c>
      <c r="AG1348" s="18" t="n">
        <f aca="false">IF(Q1348="","",ROUND((Q1348-P1348)*1440,0))</f>
        <v>37</v>
      </c>
      <c r="AH1348" s="18" t="n">
        <f aca="false">IF(Q1348="","",ROUND((Q1348-H1348)*1440,0))</f>
        <v>822</v>
      </c>
      <c r="AI1348" s="19" t="n">
        <f aca="false">ROUND(IF(O1348="",Assumptions!$B$25-K1348,O1348-K1348)*24,1)</f>
        <v>10.9</v>
      </c>
      <c r="AJ1348" s="20" t="n">
        <f aca="false">ROUND(MAX(N(Y1348)/Assumptions!$C$5, N(Z1348)/Assumptions!$C$6, N(AA1348)/Assumptions!$C$7, N(AB1348)/Assumptions!$C$8, N(AC1348)/Assumptions!$C$9, N(AD1348)/Assumptions!$C$10, N(AE1348)/Assumptions!$C$11, N(AF1348)/Assumptions!$C$12, N(AG1348)/Assumptions!$C$13),3)</f>
        <v>8.489</v>
      </c>
      <c r="AK1348" s="0" t="str">
        <f aca="false">IF(OR(U1348="Pending",U1348="On Hold"),"Open GRN (awaiting)",IF(AJ1348&lt;=1,"Within SLA",IF(ROUND(N(Y1348)/Assumptions!$C$5,3)=AJ1348,"Gate Wait",IF(ROUND(N(Z1348)/Assumptions!$C$6,3)=AJ1348,"Dock Wait",IF(ROUND(N(AA1348)/Assumptions!$C$7,3)=AJ1348,"Unloading",IF(ROUND(N(AB1348)/Assumptions!$C$8,3)=AJ1348,"Unload-to-QC Wait",IF(ROUND(N(AC1348)/Assumptions!$C$9,3)=AJ1348,"QC",IF(ROUND(N(AD1348)/Assumptions!$C$10,3)=AJ1348,"QC-to-GRN Wait",IF(ROUND(N(AE1348)/Assumptions!$C$11,3)=AJ1348,"GRN Processing",IF(ROUND(N(AF1348)/Assumptions!$C$12,3)=AJ1348,"GRN-to-Putaway Wait",IF(ROUND(N(AG1348)/Assumptions!$C$13,3)=AJ1348,"Putaway","Within SLA")))))))))))</f>
        <v>GRN Processing</v>
      </c>
    </row>
    <row r="1349" customFormat="false" ht="15" hidden="false" customHeight="false" outlineLevel="0" collapsed="false">
      <c r="A1349" s="0" t="s">
        <v>4038</v>
      </c>
      <c r="B1349" s="0" t="s">
        <v>4039</v>
      </c>
      <c r="C1349" s="0" t="s">
        <v>142</v>
      </c>
      <c r="D1349" s="0" t="s">
        <v>147</v>
      </c>
      <c r="E1349" s="0" t="s">
        <v>4040</v>
      </c>
      <c r="F1349" s="0" t="s">
        <v>137</v>
      </c>
      <c r="G1349" s="0" t="s">
        <v>150</v>
      </c>
      <c r="H1349" s="17" t="n">
        <v>46235.6993055556</v>
      </c>
      <c r="I1349" s="17" t="n">
        <v>46235.7291666667</v>
      </c>
      <c r="J1349" s="17" t="n">
        <v>46235.7319444444</v>
      </c>
      <c r="K1349" s="17" t="n">
        <v>46235.7451388889</v>
      </c>
      <c r="L1349" s="17" t="n">
        <v>46235.7493055556</v>
      </c>
      <c r="M1349" s="17" t="n">
        <v>46235.7652777778</v>
      </c>
      <c r="N1349" s="17" t="n">
        <v>46235.7875</v>
      </c>
      <c r="O1349" s="17" t="n">
        <v>46235.8</v>
      </c>
      <c r="P1349" s="17" t="n">
        <v>46235.8131944445</v>
      </c>
      <c r="Q1349" s="17" t="n">
        <v>46235.8291666667</v>
      </c>
      <c r="R1349" s="0" t="n">
        <v>100</v>
      </c>
      <c r="S1349" s="0" t="n">
        <v>0</v>
      </c>
      <c r="T1349" s="0" t="n">
        <v>0</v>
      </c>
      <c r="U1349" s="18" t="s">
        <v>130</v>
      </c>
      <c r="V1349" s="18" t="s">
        <v>144</v>
      </c>
      <c r="W1349" s="0" t="str">
        <f aca="false">IF(AND(X1349&gt;=6,X1349&lt;14),"A",IF(AND(X1349&gt;=14,X1349&lt;22),"B","C"))</f>
        <v>B</v>
      </c>
      <c r="X1349" s="18" t="n">
        <f aca="false">HOUR(H1349)</f>
        <v>16</v>
      </c>
      <c r="Y1349" s="18" t="n">
        <f aca="false">ROUND((I1349-H1349)*1440,0)</f>
        <v>43</v>
      </c>
      <c r="Z1349" s="18" t="n">
        <f aca="false">ROUND((J1349-I1349)*1440,0)</f>
        <v>4</v>
      </c>
      <c r="AA1349" s="18" t="n">
        <f aca="false">ROUND((K1349-J1349)*1440,0)</f>
        <v>19</v>
      </c>
      <c r="AB1349" s="18" t="n">
        <f aca="false">ROUND((L1349-K1349)*1440,0)</f>
        <v>6</v>
      </c>
      <c r="AC1349" s="18" t="n">
        <f aca="false">ROUND((M1349-L1349)*1440,0)</f>
        <v>23</v>
      </c>
      <c r="AD1349" s="18" t="n">
        <f aca="false">IF(N1349="","",ROUND((N1349-M1349)*1440,0))</f>
        <v>32</v>
      </c>
      <c r="AE1349" s="18" t="n">
        <f aca="false">IF(O1349="","",ROUND((O1349-N1349)*1440,0))</f>
        <v>18</v>
      </c>
      <c r="AF1349" s="18" t="n">
        <f aca="false">IF(P1349="","",ROUND((P1349-O1349)*1440,0))</f>
        <v>19</v>
      </c>
      <c r="AG1349" s="18" t="n">
        <f aca="false">IF(Q1349="","",ROUND((Q1349-P1349)*1440,0))</f>
        <v>23</v>
      </c>
      <c r="AH1349" s="18" t="n">
        <f aca="false">IF(Q1349="","",ROUND((Q1349-H1349)*1440,0))</f>
        <v>187</v>
      </c>
      <c r="AI1349" s="19" t="n">
        <f aca="false">ROUND(IF(O1349="",Assumptions!$B$25-K1349,O1349-K1349)*24,1)</f>
        <v>1.3</v>
      </c>
      <c r="AJ1349" s="20" t="n">
        <f aca="false">ROUND(MAX(N(Y1349)/Assumptions!$C$5, N(Z1349)/Assumptions!$C$6, N(AA1349)/Assumptions!$C$7, N(AB1349)/Assumptions!$C$8, N(AC1349)/Assumptions!$C$9, N(AD1349)/Assumptions!$C$10, N(AE1349)/Assumptions!$C$11, N(AF1349)/Assumptions!$C$12, N(AG1349)/Assumptions!$C$13),3)</f>
        <v>1.433</v>
      </c>
      <c r="AK1349" s="0" t="str">
        <f aca="false">IF(OR(U1349="Pending",U1349="On Hold"),"Open GRN (awaiting)",IF(AJ1349&lt;=1,"Within SLA",IF(ROUND(N(Y1349)/Assumptions!$C$5,3)=AJ1349,"Gate Wait",IF(ROUND(N(Z1349)/Assumptions!$C$6,3)=AJ1349,"Dock Wait",IF(ROUND(N(AA1349)/Assumptions!$C$7,3)=AJ1349,"Unloading",IF(ROUND(N(AB1349)/Assumptions!$C$8,3)=AJ1349,"Unload-to-QC Wait",IF(ROUND(N(AC1349)/Assumptions!$C$9,3)=AJ1349,"QC",IF(ROUND(N(AD1349)/Assumptions!$C$10,3)=AJ1349,"QC-to-GRN Wait",IF(ROUND(N(AE1349)/Assumptions!$C$11,3)=AJ1349,"GRN Processing",IF(ROUND(N(AF1349)/Assumptions!$C$12,3)=AJ1349,"GRN-to-Putaway Wait",IF(ROUND(N(AG1349)/Assumptions!$C$13,3)=AJ1349,"Putaway","Within SLA")))))))))))</f>
        <v>Gate Wait</v>
      </c>
    </row>
    <row r="1350" customFormat="false" ht="15" hidden="false" customHeight="false" outlineLevel="0" collapsed="false">
      <c r="A1350" s="0" t="s">
        <v>4041</v>
      </c>
      <c r="B1350" s="0" t="s">
        <v>4042</v>
      </c>
      <c r="C1350" s="0" t="s">
        <v>153</v>
      </c>
      <c r="D1350" s="0" t="s">
        <v>119</v>
      </c>
      <c r="E1350" s="0" t="s">
        <v>4043</v>
      </c>
      <c r="F1350" s="0" t="s">
        <v>155</v>
      </c>
      <c r="G1350" s="0" t="s">
        <v>122</v>
      </c>
      <c r="H1350" s="17" t="n">
        <v>46235.7048611111</v>
      </c>
      <c r="I1350" s="17" t="n">
        <v>46235.7430555556</v>
      </c>
      <c r="J1350" s="17" t="n">
        <v>46235.7555555556</v>
      </c>
      <c r="K1350" s="17" t="n">
        <v>46235.7708333333</v>
      </c>
      <c r="L1350" s="17" t="n">
        <v>46235.7868055556</v>
      </c>
      <c r="M1350" s="17" t="n">
        <v>46235.8048611111</v>
      </c>
      <c r="N1350" s="17" t="n">
        <v>46235.8104166667</v>
      </c>
      <c r="O1350" s="17" t="n">
        <v>46235.8513888889</v>
      </c>
      <c r="P1350" s="17" t="n">
        <v>46235.8708333333</v>
      </c>
      <c r="Q1350" s="17" t="n">
        <v>46235.8868055556</v>
      </c>
      <c r="R1350" s="0" t="n">
        <v>824</v>
      </c>
      <c r="S1350" s="0" t="n">
        <v>0</v>
      </c>
      <c r="T1350" s="0" t="n">
        <v>0</v>
      </c>
      <c r="U1350" s="18" t="s">
        <v>130</v>
      </c>
      <c r="V1350" s="18" t="s">
        <v>139</v>
      </c>
      <c r="W1350" s="0" t="str">
        <f aca="false">IF(AND(X1350&gt;=6,X1350&lt;14),"A",IF(AND(X1350&gt;=14,X1350&lt;22),"B","C"))</f>
        <v>B</v>
      </c>
      <c r="X1350" s="18" t="n">
        <f aca="false">HOUR(H1350)</f>
        <v>16</v>
      </c>
      <c r="Y1350" s="18" t="n">
        <f aca="false">ROUND((I1350-H1350)*1440,0)</f>
        <v>55</v>
      </c>
      <c r="Z1350" s="18" t="n">
        <f aca="false">ROUND((J1350-I1350)*1440,0)</f>
        <v>18</v>
      </c>
      <c r="AA1350" s="18" t="n">
        <f aca="false">ROUND((K1350-J1350)*1440,0)</f>
        <v>22</v>
      </c>
      <c r="AB1350" s="18" t="n">
        <f aca="false">ROUND((L1350-K1350)*1440,0)</f>
        <v>23</v>
      </c>
      <c r="AC1350" s="18" t="n">
        <f aca="false">ROUND((M1350-L1350)*1440,0)</f>
        <v>26</v>
      </c>
      <c r="AD1350" s="18" t="n">
        <f aca="false">IF(N1350="","",ROUND((N1350-M1350)*1440,0))</f>
        <v>8</v>
      </c>
      <c r="AE1350" s="18" t="n">
        <f aca="false">IF(O1350="","",ROUND((O1350-N1350)*1440,0))</f>
        <v>59</v>
      </c>
      <c r="AF1350" s="18" t="n">
        <f aca="false">IF(P1350="","",ROUND((P1350-O1350)*1440,0))</f>
        <v>28</v>
      </c>
      <c r="AG1350" s="18" t="n">
        <f aca="false">IF(Q1350="","",ROUND((Q1350-P1350)*1440,0))</f>
        <v>23</v>
      </c>
      <c r="AH1350" s="18" t="n">
        <f aca="false">IF(Q1350="","",ROUND((Q1350-H1350)*1440,0))</f>
        <v>262</v>
      </c>
      <c r="AI1350" s="19" t="n">
        <f aca="false">ROUND(IF(O1350="",Assumptions!$B$25-K1350,O1350-K1350)*24,1)</f>
        <v>1.9</v>
      </c>
      <c r="AJ1350" s="20" t="n">
        <f aca="false">ROUND(MAX(N(Y1350)/Assumptions!$C$5, N(Z1350)/Assumptions!$C$6, N(AA1350)/Assumptions!$C$7, N(AB1350)/Assumptions!$C$8, N(AC1350)/Assumptions!$C$9, N(AD1350)/Assumptions!$C$10, N(AE1350)/Assumptions!$C$11, N(AF1350)/Assumptions!$C$12, N(AG1350)/Assumptions!$C$13),3)</f>
        <v>1.833</v>
      </c>
      <c r="AK1350" s="0" t="str">
        <f aca="false">IF(OR(U1350="Pending",U1350="On Hold"),"Open GRN (awaiting)",IF(AJ1350&lt;=1,"Within SLA",IF(ROUND(N(Y1350)/Assumptions!$C$5,3)=AJ1350,"Gate Wait",IF(ROUND(N(Z1350)/Assumptions!$C$6,3)=AJ1350,"Dock Wait",IF(ROUND(N(AA1350)/Assumptions!$C$7,3)=AJ1350,"Unloading",IF(ROUND(N(AB1350)/Assumptions!$C$8,3)=AJ1350,"Unload-to-QC Wait",IF(ROUND(N(AC1350)/Assumptions!$C$9,3)=AJ1350,"QC",IF(ROUND(N(AD1350)/Assumptions!$C$10,3)=AJ1350,"QC-to-GRN Wait",IF(ROUND(N(AE1350)/Assumptions!$C$11,3)=AJ1350,"GRN Processing",IF(ROUND(N(AF1350)/Assumptions!$C$12,3)=AJ1350,"GRN-to-Putaway Wait",IF(ROUND(N(AG1350)/Assumptions!$C$13,3)=AJ1350,"Putaway","Within SLA")))))))))))</f>
        <v>Gate Wait</v>
      </c>
    </row>
    <row r="1351" customFormat="false" ht="15" hidden="false" customHeight="false" outlineLevel="0" collapsed="false">
      <c r="A1351" s="0" t="s">
        <v>4044</v>
      </c>
      <c r="B1351" s="0" t="s">
        <v>4045</v>
      </c>
      <c r="C1351" s="0" t="s">
        <v>142</v>
      </c>
      <c r="D1351" s="0" t="s">
        <v>147</v>
      </c>
      <c r="E1351" s="0" t="s">
        <v>4046</v>
      </c>
      <c r="F1351" s="0" t="s">
        <v>137</v>
      </c>
      <c r="G1351" s="0" t="s">
        <v>167</v>
      </c>
      <c r="H1351" s="17" t="n">
        <v>46235.7159722222</v>
      </c>
      <c r="I1351" s="17" t="n">
        <v>46235.7298611111</v>
      </c>
      <c r="J1351" s="17" t="n">
        <v>46235.7381944444</v>
      </c>
      <c r="K1351" s="17" t="n">
        <v>46235.7520833333</v>
      </c>
      <c r="L1351" s="17" t="n">
        <v>46235.7847222222</v>
      </c>
      <c r="M1351" s="17" t="n">
        <v>46235.8118055556</v>
      </c>
      <c r="N1351" s="17" t="n">
        <v>46235.84375</v>
      </c>
      <c r="O1351" s="17" t="n">
        <v>46235.8902777778</v>
      </c>
      <c r="P1351" s="17" t="n">
        <v>46235.89375</v>
      </c>
      <c r="Q1351" s="17" t="n">
        <v>46235.9055555556</v>
      </c>
      <c r="R1351" s="0" t="n">
        <v>229</v>
      </c>
      <c r="S1351" s="0" t="n">
        <v>0</v>
      </c>
      <c r="T1351" s="0" t="n">
        <v>0</v>
      </c>
      <c r="U1351" s="18" t="s">
        <v>130</v>
      </c>
      <c r="V1351" s="18" t="s">
        <v>144</v>
      </c>
      <c r="W1351" s="0" t="str">
        <f aca="false">IF(AND(X1351&gt;=6,X1351&lt;14),"A",IF(AND(X1351&gt;=14,X1351&lt;22),"B","C"))</f>
        <v>B</v>
      </c>
      <c r="X1351" s="18" t="n">
        <f aca="false">HOUR(H1351)</f>
        <v>17</v>
      </c>
      <c r="Y1351" s="18" t="n">
        <f aca="false">ROUND((I1351-H1351)*1440,0)</f>
        <v>20</v>
      </c>
      <c r="Z1351" s="18" t="n">
        <f aca="false">ROUND((J1351-I1351)*1440,0)</f>
        <v>12</v>
      </c>
      <c r="AA1351" s="18" t="n">
        <f aca="false">ROUND((K1351-J1351)*1440,0)</f>
        <v>20</v>
      </c>
      <c r="AB1351" s="18" t="n">
        <f aca="false">ROUND((L1351-K1351)*1440,0)</f>
        <v>47</v>
      </c>
      <c r="AC1351" s="18" t="n">
        <f aca="false">ROUND((M1351-L1351)*1440,0)</f>
        <v>39</v>
      </c>
      <c r="AD1351" s="18" t="n">
        <f aca="false">IF(N1351="","",ROUND((N1351-M1351)*1440,0))</f>
        <v>46</v>
      </c>
      <c r="AE1351" s="18" t="n">
        <f aca="false">IF(O1351="","",ROUND((O1351-N1351)*1440,0))</f>
        <v>67</v>
      </c>
      <c r="AF1351" s="18" t="n">
        <f aca="false">IF(P1351="","",ROUND((P1351-O1351)*1440,0))</f>
        <v>5</v>
      </c>
      <c r="AG1351" s="18" t="n">
        <f aca="false">IF(Q1351="","",ROUND((Q1351-P1351)*1440,0))</f>
        <v>17</v>
      </c>
      <c r="AH1351" s="18" t="n">
        <f aca="false">IF(Q1351="","",ROUND((Q1351-H1351)*1440,0))</f>
        <v>273</v>
      </c>
      <c r="AI1351" s="19" t="n">
        <f aca="false">ROUND(IF(O1351="",Assumptions!$B$25-K1351,O1351-K1351)*24,1)</f>
        <v>3.3</v>
      </c>
      <c r="AJ1351" s="20" t="n">
        <f aca="false">ROUND(MAX(N(Y1351)/Assumptions!$C$5, N(Z1351)/Assumptions!$C$6, N(AA1351)/Assumptions!$C$7, N(AB1351)/Assumptions!$C$8, N(AC1351)/Assumptions!$C$9, N(AD1351)/Assumptions!$C$10, N(AE1351)/Assumptions!$C$11, N(AF1351)/Assumptions!$C$12, N(AG1351)/Assumptions!$C$13),3)</f>
        <v>3.133</v>
      </c>
      <c r="AK1351" s="0" t="str">
        <f aca="false">IF(OR(U1351="Pending",U1351="On Hold"),"Open GRN (awaiting)",IF(AJ1351&lt;=1,"Within SLA",IF(ROUND(N(Y1351)/Assumptions!$C$5,3)=AJ1351,"Gate Wait",IF(ROUND(N(Z1351)/Assumptions!$C$6,3)=AJ1351,"Dock Wait",IF(ROUND(N(AA1351)/Assumptions!$C$7,3)=AJ1351,"Unloading",IF(ROUND(N(AB1351)/Assumptions!$C$8,3)=AJ1351,"Unload-to-QC Wait",IF(ROUND(N(AC1351)/Assumptions!$C$9,3)=AJ1351,"QC",IF(ROUND(N(AD1351)/Assumptions!$C$10,3)=AJ1351,"QC-to-GRN Wait",IF(ROUND(N(AE1351)/Assumptions!$C$11,3)=AJ1351,"GRN Processing",IF(ROUND(N(AF1351)/Assumptions!$C$12,3)=AJ1351,"GRN-to-Putaway Wait",IF(ROUND(N(AG1351)/Assumptions!$C$13,3)=AJ1351,"Putaway","Within SLA")))))))))))</f>
        <v>Unload-to-QC Wait</v>
      </c>
    </row>
    <row r="1352" customFormat="false" ht="15" hidden="false" customHeight="false" outlineLevel="0" collapsed="false">
      <c r="A1352" s="0" t="s">
        <v>4047</v>
      </c>
      <c r="B1352" s="0" t="s">
        <v>4048</v>
      </c>
      <c r="C1352" s="0" t="s">
        <v>184</v>
      </c>
      <c r="D1352" s="0" t="s">
        <v>119</v>
      </c>
      <c r="E1352" s="0" t="s">
        <v>259</v>
      </c>
      <c r="F1352" s="0" t="s">
        <v>177</v>
      </c>
      <c r="G1352" s="0" t="s">
        <v>129</v>
      </c>
      <c r="H1352" s="17" t="n">
        <v>46235.7222222222</v>
      </c>
      <c r="I1352" s="17" t="n">
        <v>46235.7493055556</v>
      </c>
      <c r="J1352" s="17" t="n">
        <v>46235.7513888889</v>
      </c>
      <c r="K1352" s="17" t="n">
        <v>46235.7673611111</v>
      </c>
      <c r="L1352" s="17" t="n">
        <v>46235.7722222222</v>
      </c>
      <c r="M1352" s="17" t="n">
        <v>46235.8118055556</v>
      </c>
      <c r="N1352" s="17" t="n">
        <v>46235.8555555556</v>
      </c>
      <c r="O1352" s="17" t="n">
        <v>46235.9333333333</v>
      </c>
      <c r="P1352" s="17" t="n">
        <v>46235.9416666667</v>
      </c>
      <c r="Q1352" s="17" t="n">
        <v>46235.9506944444</v>
      </c>
      <c r="R1352" s="0" t="n">
        <v>188</v>
      </c>
      <c r="S1352" s="0" t="n">
        <v>6</v>
      </c>
      <c r="T1352" s="0" t="n">
        <v>0</v>
      </c>
      <c r="U1352" s="18" t="s">
        <v>123</v>
      </c>
      <c r="V1352" s="18" t="s">
        <v>156</v>
      </c>
      <c r="W1352" s="0" t="str">
        <f aca="false">IF(AND(X1352&gt;=6,X1352&lt;14),"A",IF(AND(X1352&gt;=14,X1352&lt;22),"B","C"))</f>
        <v>B</v>
      </c>
      <c r="X1352" s="18" t="n">
        <f aca="false">HOUR(H1352)</f>
        <v>17</v>
      </c>
      <c r="Y1352" s="18" t="n">
        <f aca="false">ROUND((I1352-H1352)*1440,0)</f>
        <v>39</v>
      </c>
      <c r="Z1352" s="18" t="n">
        <f aca="false">ROUND((J1352-I1352)*1440,0)</f>
        <v>3</v>
      </c>
      <c r="AA1352" s="18" t="n">
        <f aca="false">ROUND((K1352-J1352)*1440,0)</f>
        <v>23</v>
      </c>
      <c r="AB1352" s="18" t="n">
        <f aca="false">ROUND((L1352-K1352)*1440,0)</f>
        <v>7</v>
      </c>
      <c r="AC1352" s="18" t="n">
        <f aca="false">ROUND((M1352-L1352)*1440,0)</f>
        <v>57</v>
      </c>
      <c r="AD1352" s="18" t="n">
        <f aca="false">IF(N1352="","",ROUND((N1352-M1352)*1440,0))</f>
        <v>63</v>
      </c>
      <c r="AE1352" s="18" t="n">
        <f aca="false">IF(O1352="","",ROUND((O1352-N1352)*1440,0))</f>
        <v>112</v>
      </c>
      <c r="AF1352" s="18" t="n">
        <f aca="false">IF(P1352="","",ROUND((P1352-O1352)*1440,0))</f>
        <v>12</v>
      </c>
      <c r="AG1352" s="18" t="n">
        <f aca="false">IF(Q1352="","",ROUND((Q1352-P1352)*1440,0))</f>
        <v>13</v>
      </c>
      <c r="AH1352" s="18" t="n">
        <f aca="false">IF(Q1352="","",ROUND((Q1352-H1352)*1440,0))</f>
        <v>329</v>
      </c>
      <c r="AI1352" s="19" t="n">
        <f aca="false">ROUND(IF(O1352="",Assumptions!$B$25-K1352,O1352-K1352)*24,1)</f>
        <v>4</v>
      </c>
      <c r="AJ1352" s="20" t="n">
        <f aca="false">ROUND(MAX(N(Y1352)/Assumptions!$C$5, N(Z1352)/Assumptions!$C$6, N(AA1352)/Assumptions!$C$7, N(AB1352)/Assumptions!$C$8, N(AC1352)/Assumptions!$C$9, N(AD1352)/Assumptions!$C$10, N(AE1352)/Assumptions!$C$11, N(AF1352)/Assumptions!$C$12, N(AG1352)/Assumptions!$C$13),3)</f>
        <v>2.489</v>
      </c>
      <c r="AK1352" s="0" t="str">
        <f aca="false">IF(OR(U1352="Pending",U1352="On Hold"),"Open GRN (awaiting)",IF(AJ1352&lt;=1,"Within SLA",IF(ROUND(N(Y1352)/Assumptions!$C$5,3)=AJ1352,"Gate Wait",IF(ROUND(N(Z1352)/Assumptions!$C$6,3)=AJ1352,"Dock Wait",IF(ROUND(N(AA1352)/Assumptions!$C$7,3)=AJ1352,"Unloading",IF(ROUND(N(AB1352)/Assumptions!$C$8,3)=AJ1352,"Unload-to-QC Wait",IF(ROUND(N(AC1352)/Assumptions!$C$9,3)=AJ1352,"QC",IF(ROUND(N(AD1352)/Assumptions!$C$10,3)=AJ1352,"QC-to-GRN Wait",IF(ROUND(N(AE1352)/Assumptions!$C$11,3)=AJ1352,"GRN Processing",IF(ROUND(N(AF1352)/Assumptions!$C$12,3)=AJ1352,"GRN-to-Putaway Wait",IF(ROUND(N(AG1352)/Assumptions!$C$13,3)=AJ1352,"Putaway","Within SLA")))))))))))</f>
        <v>GRN Processing</v>
      </c>
    </row>
    <row r="1353" customFormat="false" ht="15" hidden="false" customHeight="false" outlineLevel="0" collapsed="false">
      <c r="A1353" s="0" t="s">
        <v>4049</v>
      </c>
      <c r="B1353" s="0" t="s">
        <v>4050</v>
      </c>
      <c r="C1353" s="0" t="s">
        <v>286</v>
      </c>
      <c r="D1353" s="0" t="s">
        <v>119</v>
      </c>
      <c r="E1353" s="0" t="s">
        <v>4051</v>
      </c>
      <c r="F1353" s="0" t="s">
        <v>121</v>
      </c>
      <c r="G1353" s="0" t="s">
        <v>129</v>
      </c>
      <c r="H1353" s="17" t="n">
        <v>46235.7368055556</v>
      </c>
      <c r="I1353" s="17" t="n">
        <v>46235.7777777778</v>
      </c>
      <c r="J1353" s="17" t="n">
        <v>46235.7875</v>
      </c>
      <c r="K1353" s="17" t="n">
        <v>46235.8291666667</v>
      </c>
      <c r="L1353" s="17" t="n">
        <v>46235.8381944444</v>
      </c>
      <c r="M1353" s="17" t="n">
        <v>46235.8576388889</v>
      </c>
      <c r="N1353" s="17" t="n">
        <v>46235.9479166667</v>
      </c>
      <c r="O1353" s="17" t="n">
        <v>46236.0277777778</v>
      </c>
      <c r="P1353" s="17" t="n">
        <v>46236.04375</v>
      </c>
      <c r="Q1353" s="17" t="n">
        <v>46236.0666666667</v>
      </c>
      <c r="R1353" s="0" t="n">
        <v>232</v>
      </c>
      <c r="S1353" s="0" t="n">
        <v>0</v>
      </c>
      <c r="T1353" s="0" t="n">
        <v>0</v>
      </c>
      <c r="U1353" s="18" t="s">
        <v>130</v>
      </c>
      <c r="V1353" s="18" t="s">
        <v>131</v>
      </c>
      <c r="W1353" s="0" t="str">
        <f aca="false">IF(AND(X1353&gt;=6,X1353&lt;14),"A",IF(AND(X1353&gt;=14,X1353&lt;22),"B","C"))</f>
        <v>B</v>
      </c>
      <c r="X1353" s="18" t="n">
        <f aca="false">HOUR(H1353)</f>
        <v>17</v>
      </c>
      <c r="Y1353" s="18" t="n">
        <f aca="false">ROUND((I1353-H1353)*1440,0)</f>
        <v>59</v>
      </c>
      <c r="Z1353" s="18" t="n">
        <f aca="false">ROUND((J1353-I1353)*1440,0)</f>
        <v>14</v>
      </c>
      <c r="AA1353" s="18" t="n">
        <f aca="false">ROUND((K1353-J1353)*1440,0)</f>
        <v>60</v>
      </c>
      <c r="AB1353" s="18" t="n">
        <f aca="false">ROUND((L1353-K1353)*1440,0)</f>
        <v>13</v>
      </c>
      <c r="AC1353" s="18" t="n">
        <f aca="false">ROUND((M1353-L1353)*1440,0)</f>
        <v>28</v>
      </c>
      <c r="AD1353" s="18" t="n">
        <f aca="false">IF(N1353="","",ROUND((N1353-M1353)*1440,0))</f>
        <v>130</v>
      </c>
      <c r="AE1353" s="18" t="n">
        <f aca="false">IF(O1353="","",ROUND((O1353-N1353)*1440,0))</f>
        <v>115</v>
      </c>
      <c r="AF1353" s="18" t="n">
        <f aca="false">IF(P1353="","",ROUND((P1353-O1353)*1440,0))</f>
        <v>23</v>
      </c>
      <c r="AG1353" s="18" t="n">
        <f aca="false">IF(Q1353="","",ROUND((Q1353-P1353)*1440,0))</f>
        <v>33</v>
      </c>
      <c r="AH1353" s="18" t="n">
        <f aca="false">IF(Q1353="","",ROUND((Q1353-H1353)*1440,0))</f>
        <v>475</v>
      </c>
      <c r="AI1353" s="19" t="n">
        <f aca="false">ROUND(IF(O1353="",Assumptions!$B$25-K1353,O1353-K1353)*24,1)</f>
        <v>4.8</v>
      </c>
      <c r="AJ1353" s="20" t="n">
        <f aca="false">ROUND(MAX(N(Y1353)/Assumptions!$C$5, N(Z1353)/Assumptions!$C$6, N(AA1353)/Assumptions!$C$7, N(AB1353)/Assumptions!$C$8, N(AC1353)/Assumptions!$C$9, N(AD1353)/Assumptions!$C$10, N(AE1353)/Assumptions!$C$11, N(AF1353)/Assumptions!$C$12, N(AG1353)/Assumptions!$C$13),3)</f>
        <v>4.333</v>
      </c>
      <c r="AK1353" s="0" t="str">
        <f aca="false">IF(OR(U1353="Pending",U1353="On Hold"),"Open GRN (awaiting)",IF(AJ1353&lt;=1,"Within SLA",IF(ROUND(N(Y1353)/Assumptions!$C$5,3)=AJ1353,"Gate Wait",IF(ROUND(N(Z1353)/Assumptions!$C$6,3)=AJ1353,"Dock Wait",IF(ROUND(N(AA1353)/Assumptions!$C$7,3)=AJ1353,"Unloading",IF(ROUND(N(AB1353)/Assumptions!$C$8,3)=AJ1353,"Unload-to-QC Wait",IF(ROUND(N(AC1353)/Assumptions!$C$9,3)=AJ1353,"QC",IF(ROUND(N(AD1353)/Assumptions!$C$10,3)=AJ1353,"QC-to-GRN Wait",IF(ROUND(N(AE1353)/Assumptions!$C$11,3)=AJ1353,"GRN Processing",IF(ROUND(N(AF1353)/Assumptions!$C$12,3)=AJ1353,"GRN-to-Putaway Wait",IF(ROUND(N(AG1353)/Assumptions!$C$13,3)=AJ1353,"Putaway","Within SLA")))))))))))</f>
        <v>QC-to-GRN Wait</v>
      </c>
    </row>
    <row r="1354" customFormat="false" ht="15" hidden="false" customHeight="false" outlineLevel="0" collapsed="false">
      <c r="A1354" s="0" t="s">
        <v>4052</v>
      </c>
      <c r="B1354" s="0" t="s">
        <v>4053</v>
      </c>
      <c r="C1354" s="0" t="s">
        <v>134</v>
      </c>
      <c r="D1354" s="0" t="s">
        <v>119</v>
      </c>
      <c r="E1354" s="0" t="s">
        <v>4054</v>
      </c>
      <c r="F1354" s="0" t="s">
        <v>121</v>
      </c>
      <c r="G1354" s="0" t="s">
        <v>122</v>
      </c>
      <c r="H1354" s="17" t="n">
        <v>46235.7430555556</v>
      </c>
      <c r="I1354" s="17" t="n">
        <v>46235.7916666667</v>
      </c>
      <c r="J1354" s="17" t="n">
        <v>46235.8020833333</v>
      </c>
      <c r="K1354" s="17" t="n">
        <v>46235.8548611111</v>
      </c>
      <c r="L1354" s="17" t="n">
        <v>46235.8680555556</v>
      </c>
      <c r="M1354" s="17" t="n">
        <v>46235.9</v>
      </c>
      <c r="N1354" s="17" t="n">
        <v>46235.9416666667</v>
      </c>
      <c r="O1354" s="17" t="n">
        <v>46236.0236111111</v>
      </c>
      <c r="P1354" s="17" t="n">
        <v>46236.0284722222</v>
      </c>
      <c r="Q1354" s="17" t="n">
        <v>46236.0458333333</v>
      </c>
      <c r="R1354" s="0" t="n">
        <v>1650</v>
      </c>
      <c r="S1354" s="0" t="n">
        <v>0</v>
      </c>
      <c r="T1354" s="0" t="n">
        <v>0</v>
      </c>
      <c r="U1354" s="18" t="s">
        <v>130</v>
      </c>
      <c r="V1354" s="18" t="s">
        <v>131</v>
      </c>
      <c r="W1354" s="0" t="str">
        <f aca="false">IF(AND(X1354&gt;=6,X1354&lt;14),"A",IF(AND(X1354&gt;=14,X1354&lt;22),"B","C"))</f>
        <v>B</v>
      </c>
      <c r="X1354" s="18" t="n">
        <f aca="false">HOUR(H1354)</f>
        <v>17</v>
      </c>
      <c r="Y1354" s="18" t="n">
        <f aca="false">ROUND((I1354-H1354)*1440,0)</f>
        <v>70</v>
      </c>
      <c r="Z1354" s="18" t="n">
        <f aca="false">ROUND((J1354-I1354)*1440,0)</f>
        <v>15</v>
      </c>
      <c r="AA1354" s="18" t="n">
        <f aca="false">ROUND((K1354-J1354)*1440,0)</f>
        <v>76</v>
      </c>
      <c r="AB1354" s="18" t="n">
        <f aca="false">ROUND((L1354-K1354)*1440,0)</f>
        <v>19</v>
      </c>
      <c r="AC1354" s="18" t="n">
        <f aca="false">ROUND((M1354-L1354)*1440,0)</f>
        <v>46</v>
      </c>
      <c r="AD1354" s="18" t="n">
        <f aca="false">IF(N1354="","",ROUND((N1354-M1354)*1440,0))</f>
        <v>60</v>
      </c>
      <c r="AE1354" s="18" t="n">
        <f aca="false">IF(O1354="","",ROUND((O1354-N1354)*1440,0))</f>
        <v>118</v>
      </c>
      <c r="AF1354" s="18" t="n">
        <f aca="false">IF(P1354="","",ROUND((P1354-O1354)*1440,0))</f>
        <v>7</v>
      </c>
      <c r="AG1354" s="18" t="n">
        <f aca="false">IF(Q1354="","",ROUND((Q1354-P1354)*1440,0))</f>
        <v>25</v>
      </c>
      <c r="AH1354" s="18" t="n">
        <f aca="false">IF(Q1354="","",ROUND((Q1354-H1354)*1440,0))</f>
        <v>436</v>
      </c>
      <c r="AI1354" s="19" t="n">
        <f aca="false">ROUND(IF(O1354="",Assumptions!$B$25-K1354,O1354-K1354)*24,1)</f>
        <v>4.1</v>
      </c>
      <c r="AJ1354" s="20" t="n">
        <f aca="false">ROUND(MAX(N(Y1354)/Assumptions!$C$5, N(Z1354)/Assumptions!$C$6, N(AA1354)/Assumptions!$C$7, N(AB1354)/Assumptions!$C$8, N(AC1354)/Assumptions!$C$9, N(AD1354)/Assumptions!$C$10, N(AE1354)/Assumptions!$C$11, N(AF1354)/Assumptions!$C$12, N(AG1354)/Assumptions!$C$13),3)</f>
        <v>2.622</v>
      </c>
      <c r="AK1354" s="0" t="str">
        <f aca="false">IF(OR(U1354="Pending",U1354="On Hold"),"Open GRN (awaiting)",IF(AJ1354&lt;=1,"Within SLA",IF(ROUND(N(Y1354)/Assumptions!$C$5,3)=AJ1354,"Gate Wait",IF(ROUND(N(Z1354)/Assumptions!$C$6,3)=AJ1354,"Dock Wait",IF(ROUND(N(AA1354)/Assumptions!$C$7,3)=AJ1354,"Unloading",IF(ROUND(N(AB1354)/Assumptions!$C$8,3)=AJ1354,"Unload-to-QC Wait",IF(ROUND(N(AC1354)/Assumptions!$C$9,3)=AJ1354,"QC",IF(ROUND(N(AD1354)/Assumptions!$C$10,3)=AJ1354,"QC-to-GRN Wait",IF(ROUND(N(AE1354)/Assumptions!$C$11,3)=AJ1354,"GRN Processing",IF(ROUND(N(AF1354)/Assumptions!$C$12,3)=AJ1354,"GRN-to-Putaway Wait",IF(ROUND(N(AG1354)/Assumptions!$C$13,3)=AJ1354,"Putaway","Within SLA")))))))))))</f>
        <v>GRN Processing</v>
      </c>
    </row>
    <row r="1355" customFormat="false" ht="15" hidden="false" customHeight="false" outlineLevel="0" collapsed="false">
      <c r="A1355" s="0" t="s">
        <v>4055</v>
      </c>
      <c r="B1355" s="0" t="s">
        <v>4056</v>
      </c>
      <c r="C1355" s="0" t="s">
        <v>159</v>
      </c>
      <c r="D1355" s="0" t="s">
        <v>119</v>
      </c>
      <c r="E1355" s="0" t="s">
        <v>4057</v>
      </c>
      <c r="F1355" s="0" t="s">
        <v>128</v>
      </c>
      <c r="G1355" s="0" t="s">
        <v>122</v>
      </c>
      <c r="H1355" s="17" t="n">
        <v>46235.7597222222</v>
      </c>
      <c r="I1355" s="17" t="n">
        <v>46235.7638888889</v>
      </c>
      <c r="J1355" s="17" t="n">
        <v>46235.7680555556</v>
      </c>
      <c r="K1355" s="17" t="n">
        <v>46235.7826388889</v>
      </c>
      <c r="L1355" s="17" t="n">
        <v>46235.7965277778</v>
      </c>
      <c r="M1355" s="17" t="n">
        <v>46235.8180555556</v>
      </c>
      <c r="N1355" s="17" t="n">
        <v>46235.8930555556</v>
      </c>
      <c r="O1355" s="17" t="n">
        <v>46235.96875</v>
      </c>
      <c r="P1355" s="17" t="n">
        <v>46235.9791666667</v>
      </c>
      <c r="Q1355" s="17" t="n">
        <v>46236.0090277778</v>
      </c>
      <c r="R1355" s="0" t="n">
        <v>242</v>
      </c>
      <c r="S1355" s="0" t="n">
        <v>0</v>
      </c>
      <c r="T1355" s="0" t="n">
        <v>5</v>
      </c>
      <c r="U1355" s="18" t="s">
        <v>123</v>
      </c>
      <c r="V1355" s="18" t="s">
        <v>156</v>
      </c>
      <c r="W1355" s="0" t="str">
        <f aca="false">IF(AND(X1355&gt;=6,X1355&lt;14),"A",IF(AND(X1355&gt;=14,X1355&lt;22),"B","C"))</f>
        <v>B</v>
      </c>
      <c r="X1355" s="18" t="n">
        <f aca="false">HOUR(H1355)</f>
        <v>18</v>
      </c>
      <c r="Y1355" s="18" t="n">
        <f aca="false">ROUND((I1355-H1355)*1440,0)</f>
        <v>6</v>
      </c>
      <c r="Z1355" s="18" t="n">
        <f aca="false">ROUND((J1355-I1355)*1440,0)</f>
        <v>6</v>
      </c>
      <c r="AA1355" s="18" t="n">
        <f aca="false">ROUND((K1355-J1355)*1440,0)</f>
        <v>21</v>
      </c>
      <c r="AB1355" s="18" t="n">
        <f aca="false">ROUND((L1355-K1355)*1440,0)</f>
        <v>20</v>
      </c>
      <c r="AC1355" s="18" t="n">
        <f aca="false">ROUND((M1355-L1355)*1440,0)</f>
        <v>31</v>
      </c>
      <c r="AD1355" s="18" t="n">
        <f aca="false">IF(N1355="","",ROUND((N1355-M1355)*1440,0))</f>
        <v>108</v>
      </c>
      <c r="AE1355" s="18" t="n">
        <f aca="false">IF(O1355="","",ROUND((O1355-N1355)*1440,0))</f>
        <v>109</v>
      </c>
      <c r="AF1355" s="18" t="n">
        <f aca="false">IF(P1355="","",ROUND((P1355-O1355)*1440,0))</f>
        <v>15</v>
      </c>
      <c r="AG1355" s="18" t="n">
        <f aca="false">IF(Q1355="","",ROUND((Q1355-P1355)*1440,0))</f>
        <v>43</v>
      </c>
      <c r="AH1355" s="18" t="n">
        <f aca="false">IF(Q1355="","",ROUND((Q1355-H1355)*1440,0))</f>
        <v>359</v>
      </c>
      <c r="AI1355" s="19" t="n">
        <f aca="false">ROUND(IF(O1355="",Assumptions!$B$25-K1355,O1355-K1355)*24,1)</f>
        <v>4.5</v>
      </c>
      <c r="AJ1355" s="20" t="n">
        <f aca="false">ROUND(MAX(N(Y1355)/Assumptions!$C$5, N(Z1355)/Assumptions!$C$6, N(AA1355)/Assumptions!$C$7, N(AB1355)/Assumptions!$C$8, N(AC1355)/Assumptions!$C$9, N(AD1355)/Assumptions!$C$10, N(AE1355)/Assumptions!$C$11, N(AF1355)/Assumptions!$C$12, N(AG1355)/Assumptions!$C$13),3)</f>
        <v>3.6</v>
      </c>
      <c r="AK1355" s="0" t="str">
        <f aca="false">IF(OR(U1355="Pending",U1355="On Hold"),"Open GRN (awaiting)",IF(AJ1355&lt;=1,"Within SLA",IF(ROUND(N(Y1355)/Assumptions!$C$5,3)=AJ1355,"Gate Wait",IF(ROUND(N(Z1355)/Assumptions!$C$6,3)=AJ1355,"Dock Wait",IF(ROUND(N(AA1355)/Assumptions!$C$7,3)=AJ1355,"Unloading",IF(ROUND(N(AB1355)/Assumptions!$C$8,3)=AJ1355,"Unload-to-QC Wait",IF(ROUND(N(AC1355)/Assumptions!$C$9,3)=AJ1355,"QC",IF(ROUND(N(AD1355)/Assumptions!$C$10,3)=AJ1355,"QC-to-GRN Wait",IF(ROUND(N(AE1355)/Assumptions!$C$11,3)=AJ1355,"GRN Processing",IF(ROUND(N(AF1355)/Assumptions!$C$12,3)=AJ1355,"GRN-to-Putaway Wait",IF(ROUND(N(AG1355)/Assumptions!$C$13,3)=AJ1355,"Putaway","Within SLA")))))))))))</f>
        <v>QC-to-GRN Wait</v>
      </c>
    </row>
    <row r="1356" customFormat="false" ht="15" hidden="false" customHeight="false" outlineLevel="0" collapsed="false">
      <c r="A1356" s="0" t="s">
        <v>4058</v>
      </c>
      <c r="B1356" s="0" t="s">
        <v>4059</v>
      </c>
      <c r="C1356" s="0" t="s">
        <v>218</v>
      </c>
      <c r="D1356" s="0" t="s">
        <v>147</v>
      </c>
      <c r="E1356" s="0" t="s">
        <v>4060</v>
      </c>
      <c r="F1356" s="0" t="s">
        <v>137</v>
      </c>
      <c r="G1356" s="0" t="s">
        <v>167</v>
      </c>
      <c r="H1356" s="17" t="n">
        <v>46235.7722222222</v>
      </c>
      <c r="I1356" s="17" t="n">
        <v>46235.7965277778</v>
      </c>
      <c r="J1356" s="17" t="n">
        <v>46235.8131944445</v>
      </c>
      <c r="K1356" s="17" t="n">
        <v>46235.8305555556</v>
      </c>
      <c r="L1356" s="17" t="n">
        <v>46235.8604166667</v>
      </c>
      <c r="M1356" s="17" t="n">
        <v>46235.8694444444</v>
      </c>
      <c r="N1356" s="17" t="n">
        <v>46236.0104166667</v>
      </c>
      <c r="O1356" s="17" t="n">
        <v>46236.0388888889</v>
      </c>
      <c r="P1356" s="17" t="n">
        <v>46236.0486111111</v>
      </c>
      <c r="Q1356" s="17" t="n">
        <v>46236.0645833333</v>
      </c>
      <c r="R1356" s="0" t="n">
        <v>342</v>
      </c>
      <c r="S1356" s="0" t="n">
        <v>0</v>
      </c>
      <c r="T1356" s="0" t="n">
        <v>0</v>
      </c>
      <c r="U1356" s="18" t="s">
        <v>130</v>
      </c>
      <c r="V1356" s="18" t="s">
        <v>156</v>
      </c>
      <c r="W1356" s="0" t="str">
        <f aca="false">IF(AND(X1356&gt;=6,X1356&lt;14),"A",IF(AND(X1356&gt;=14,X1356&lt;22),"B","C"))</f>
        <v>B</v>
      </c>
      <c r="X1356" s="18" t="n">
        <f aca="false">HOUR(H1356)</f>
        <v>18</v>
      </c>
      <c r="Y1356" s="18" t="n">
        <f aca="false">ROUND((I1356-H1356)*1440,0)</f>
        <v>35</v>
      </c>
      <c r="Z1356" s="18" t="n">
        <f aca="false">ROUND((J1356-I1356)*1440,0)</f>
        <v>24</v>
      </c>
      <c r="AA1356" s="18" t="n">
        <f aca="false">ROUND((K1356-J1356)*1440,0)</f>
        <v>25</v>
      </c>
      <c r="AB1356" s="18" t="n">
        <f aca="false">ROUND((L1356-K1356)*1440,0)</f>
        <v>43</v>
      </c>
      <c r="AC1356" s="18" t="n">
        <f aca="false">ROUND((M1356-L1356)*1440,0)</f>
        <v>13</v>
      </c>
      <c r="AD1356" s="18" t="n">
        <f aca="false">IF(N1356="","",ROUND((N1356-M1356)*1440,0))</f>
        <v>203</v>
      </c>
      <c r="AE1356" s="18" t="n">
        <f aca="false">IF(O1356="","",ROUND((O1356-N1356)*1440,0))</f>
        <v>41</v>
      </c>
      <c r="AF1356" s="18" t="n">
        <f aca="false">IF(P1356="","",ROUND((P1356-O1356)*1440,0))</f>
        <v>14</v>
      </c>
      <c r="AG1356" s="18" t="n">
        <f aca="false">IF(Q1356="","",ROUND((Q1356-P1356)*1440,0))</f>
        <v>23</v>
      </c>
      <c r="AH1356" s="18" t="n">
        <f aca="false">IF(Q1356="","",ROUND((Q1356-H1356)*1440,0))</f>
        <v>421</v>
      </c>
      <c r="AI1356" s="19" t="n">
        <f aca="false">ROUND(IF(O1356="",Assumptions!$B$25-K1356,O1356-K1356)*24,1)</f>
        <v>5</v>
      </c>
      <c r="AJ1356" s="20" t="n">
        <f aca="false">ROUND(MAX(N(Y1356)/Assumptions!$C$5, N(Z1356)/Assumptions!$C$6, N(AA1356)/Assumptions!$C$7, N(AB1356)/Assumptions!$C$8, N(AC1356)/Assumptions!$C$9, N(AD1356)/Assumptions!$C$10, N(AE1356)/Assumptions!$C$11, N(AF1356)/Assumptions!$C$12, N(AG1356)/Assumptions!$C$13),3)</f>
        <v>6.767</v>
      </c>
      <c r="AK1356" s="0" t="str">
        <f aca="false">IF(OR(U1356="Pending",U1356="On Hold"),"Open GRN (awaiting)",IF(AJ1356&lt;=1,"Within SLA",IF(ROUND(N(Y1356)/Assumptions!$C$5,3)=AJ1356,"Gate Wait",IF(ROUND(N(Z1356)/Assumptions!$C$6,3)=AJ1356,"Dock Wait",IF(ROUND(N(AA1356)/Assumptions!$C$7,3)=AJ1356,"Unloading",IF(ROUND(N(AB1356)/Assumptions!$C$8,3)=AJ1356,"Unload-to-QC Wait",IF(ROUND(N(AC1356)/Assumptions!$C$9,3)=AJ1356,"QC",IF(ROUND(N(AD1356)/Assumptions!$C$10,3)=AJ1356,"QC-to-GRN Wait",IF(ROUND(N(AE1356)/Assumptions!$C$11,3)=AJ1356,"GRN Processing",IF(ROUND(N(AF1356)/Assumptions!$C$12,3)=AJ1356,"GRN-to-Putaway Wait",IF(ROUND(N(AG1356)/Assumptions!$C$13,3)=AJ1356,"Putaway","Within SLA")))))))))))</f>
        <v>QC-to-GRN Wait</v>
      </c>
    </row>
    <row r="1357" customFormat="false" ht="15" hidden="false" customHeight="false" outlineLevel="0" collapsed="false">
      <c r="A1357" s="0" t="s">
        <v>4061</v>
      </c>
      <c r="B1357" s="0" t="s">
        <v>4062</v>
      </c>
      <c r="C1357" s="0" t="s">
        <v>175</v>
      </c>
      <c r="D1357" s="0" t="s">
        <v>147</v>
      </c>
      <c r="E1357" s="0" t="s">
        <v>4063</v>
      </c>
      <c r="F1357" s="0" t="s">
        <v>177</v>
      </c>
      <c r="G1357" s="0" t="s">
        <v>167</v>
      </c>
      <c r="H1357" s="17" t="n">
        <v>46235.8048611111</v>
      </c>
      <c r="I1357" s="17" t="n">
        <v>46235.8236111111</v>
      </c>
      <c r="J1357" s="17" t="n">
        <v>46235.8256944444</v>
      </c>
      <c r="K1357" s="17" t="n">
        <v>46235.8527777778</v>
      </c>
      <c r="L1357" s="17" t="n">
        <v>46235.85625</v>
      </c>
      <c r="M1357" s="17" t="n">
        <v>46235.8798611111</v>
      </c>
      <c r="N1357" s="17" t="n">
        <v>46235.9965277778</v>
      </c>
      <c r="O1357" s="17" t="n">
        <v>46236.0166666667</v>
      </c>
      <c r="P1357" s="17" t="n">
        <v>46236.0284722222</v>
      </c>
      <c r="Q1357" s="17" t="n">
        <v>46236.0541666667</v>
      </c>
      <c r="R1357" s="0" t="n">
        <v>510</v>
      </c>
      <c r="S1357" s="0" t="n">
        <v>0</v>
      </c>
      <c r="T1357" s="0" t="n">
        <v>0</v>
      </c>
      <c r="U1357" s="18" t="s">
        <v>130</v>
      </c>
      <c r="V1357" s="18" t="s">
        <v>144</v>
      </c>
      <c r="W1357" s="0" t="str">
        <f aca="false">IF(AND(X1357&gt;=6,X1357&lt;14),"A",IF(AND(X1357&gt;=14,X1357&lt;22),"B","C"))</f>
        <v>B</v>
      </c>
      <c r="X1357" s="18" t="n">
        <f aca="false">HOUR(H1357)</f>
        <v>19</v>
      </c>
      <c r="Y1357" s="18" t="n">
        <f aca="false">ROUND((I1357-H1357)*1440,0)</f>
        <v>27</v>
      </c>
      <c r="Z1357" s="18" t="n">
        <f aca="false">ROUND((J1357-I1357)*1440,0)</f>
        <v>3</v>
      </c>
      <c r="AA1357" s="18" t="n">
        <f aca="false">ROUND((K1357-J1357)*1440,0)</f>
        <v>39</v>
      </c>
      <c r="AB1357" s="18" t="n">
        <f aca="false">ROUND((L1357-K1357)*1440,0)</f>
        <v>5</v>
      </c>
      <c r="AC1357" s="18" t="n">
        <f aca="false">ROUND((M1357-L1357)*1440,0)</f>
        <v>34</v>
      </c>
      <c r="AD1357" s="18" t="n">
        <f aca="false">IF(N1357="","",ROUND((N1357-M1357)*1440,0))</f>
        <v>168</v>
      </c>
      <c r="AE1357" s="18" t="n">
        <f aca="false">IF(O1357="","",ROUND((O1357-N1357)*1440,0))</f>
        <v>29</v>
      </c>
      <c r="AF1357" s="18" t="n">
        <f aca="false">IF(P1357="","",ROUND((P1357-O1357)*1440,0))</f>
        <v>17</v>
      </c>
      <c r="AG1357" s="18" t="n">
        <f aca="false">IF(Q1357="","",ROUND((Q1357-P1357)*1440,0))</f>
        <v>37</v>
      </c>
      <c r="AH1357" s="18" t="n">
        <f aca="false">IF(Q1357="","",ROUND((Q1357-H1357)*1440,0))</f>
        <v>359</v>
      </c>
      <c r="AI1357" s="19" t="n">
        <f aca="false">ROUND(IF(O1357="",Assumptions!$B$25-K1357,O1357-K1357)*24,1)</f>
        <v>3.9</v>
      </c>
      <c r="AJ1357" s="20" t="n">
        <f aca="false">ROUND(MAX(N(Y1357)/Assumptions!$C$5, N(Z1357)/Assumptions!$C$6, N(AA1357)/Assumptions!$C$7, N(AB1357)/Assumptions!$C$8, N(AC1357)/Assumptions!$C$9, N(AD1357)/Assumptions!$C$10, N(AE1357)/Assumptions!$C$11, N(AF1357)/Assumptions!$C$12, N(AG1357)/Assumptions!$C$13),3)</f>
        <v>5.6</v>
      </c>
      <c r="AK1357" s="0" t="str">
        <f aca="false">IF(OR(U1357="Pending",U1357="On Hold"),"Open GRN (awaiting)",IF(AJ1357&lt;=1,"Within SLA",IF(ROUND(N(Y1357)/Assumptions!$C$5,3)=AJ1357,"Gate Wait",IF(ROUND(N(Z1357)/Assumptions!$C$6,3)=AJ1357,"Dock Wait",IF(ROUND(N(AA1357)/Assumptions!$C$7,3)=AJ1357,"Unloading",IF(ROUND(N(AB1357)/Assumptions!$C$8,3)=AJ1357,"Unload-to-QC Wait",IF(ROUND(N(AC1357)/Assumptions!$C$9,3)=AJ1357,"QC",IF(ROUND(N(AD1357)/Assumptions!$C$10,3)=AJ1357,"QC-to-GRN Wait",IF(ROUND(N(AE1357)/Assumptions!$C$11,3)=AJ1357,"GRN Processing",IF(ROUND(N(AF1357)/Assumptions!$C$12,3)=AJ1357,"GRN-to-Putaway Wait",IF(ROUND(N(AG1357)/Assumptions!$C$13,3)=AJ1357,"Putaway","Within SLA")))))))))))</f>
        <v>QC-to-GRN Wait</v>
      </c>
    </row>
    <row r="1358" customFormat="false" ht="15" hidden="false" customHeight="false" outlineLevel="0" collapsed="false">
      <c r="A1358" s="0" t="s">
        <v>4064</v>
      </c>
      <c r="B1358" s="0" t="s">
        <v>4065</v>
      </c>
      <c r="C1358" s="0" t="s">
        <v>134</v>
      </c>
      <c r="D1358" s="0" t="s">
        <v>135</v>
      </c>
      <c r="E1358" s="0" t="s">
        <v>4066</v>
      </c>
      <c r="F1358" s="0" t="s">
        <v>149</v>
      </c>
      <c r="G1358" s="0" t="s">
        <v>178</v>
      </c>
      <c r="H1358" s="17" t="n">
        <v>46235.925</v>
      </c>
      <c r="I1358" s="17" t="n">
        <v>46235.9416666667</v>
      </c>
      <c r="J1358" s="17" t="n">
        <v>46235.9472222222</v>
      </c>
      <c r="K1358" s="17" t="n">
        <v>46235.9756944445</v>
      </c>
      <c r="L1358" s="17" t="n">
        <v>46235.9826388889</v>
      </c>
      <c r="M1358" s="17" t="n">
        <v>46236.0291666667</v>
      </c>
      <c r="N1358" s="17" t="n">
        <v>46236.1118055556</v>
      </c>
      <c r="O1358" s="17" t="n">
        <v>46236.1375</v>
      </c>
      <c r="P1358" s="17" t="n">
        <v>46236.1534722222</v>
      </c>
      <c r="Q1358" s="17" t="n">
        <v>46236.1680555556</v>
      </c>
      <c r="R1358" s="0" t="n">
        <v>170</v>
      </c>
      <c r="S1358" s="0" t="n">
        <v>0</v>
      </c>
      <c r="T1358" s="0" t="n">
        <v>0</v>
      </c>
      <c r="U1358" s="18" t="s">
        <v>130</v>
      </c>
      <c r="V1358" s="18" t="s">
        <v>156</v>
      </c>
      <c r="W1358" s="0" t="str">
        <f aca="false">IF(AND(X1358&gt;=6,X1358&lt;14),"A",IF(AND(X1358&gt;=14,X1358&lt;22),"B","C"))</f>
        <v>C</v>
      </c>
      <c r="X1358" s="18" t="n">
        <f aca="false">HOUR(H1358)</f>
        <v>22</v>
      </c>
      <c r="Y1358" s="18" t="n">
        <f aca="false">ROUND((I1358-H1358)*1440,0)</f>
        <v>24</v>
      </c>
      <c r="Z1358" s="18" t="n">
        <f aca="false">ROUND((J1358-I1358)*1440,0)</f>
        <v>8</v>
      </c>
      <c r="AA1358" s="18" t="n">
        <f aca="false">ROUND((K1358-J1358)*1440,0)</f>
        <v>41</v>
      </c>
      <c r="AB1358" s="18" t="n">
        <f aca="false">ROUND((L1358-K1358)*1440,0)</f>
        <v>10</v>
      </c>
      <c r="AC1358" s="18" t="n">
        <f aca="false">ROUND((M1358-L1358)*1440,0)</f>
        <v>67</v>
      </c>
      <c r="AD1358" s="18" t="n">
        <f aca="false">IF(N1358="","",ROUND((N1358-M1358)*1440,0))</f>
        <v>119</v>
      </c>
      <c r="AE1358" s="18" t="n">
        <f aca="false">IF(O1358="","",ROUND((O1358-N1358)*1440,0))</f>
        <v>37</v>
      </c>
      <c r="AF1358" s="18" t="n">
        <f aca="false">IF(P1358="","",ROUND((P1358-O1358)*1440,0))</f>
        <v>23</v>
      </c>
      <c r="AG1358" s="18" t="n">
        <f aca="false">IF(Q1358="","",ROUND((Q1358-P1358)*1440,0))</f>
        <v>21</v>
      </c>
      <c r="AH1358" s="18" t="n">
        <f aca="false">IF(Q1358="","",ROUND((Q1358-H1358)*1440,0))</f>
        <v>350</v>
      </c>
      <c r="AI1358" s="19" t="n">
        <f aca="false">ROUND(IF(O1358="",Assumptions!$B$25-K1358,O1358-K1358)*24,1)</f>
        <v>3.9</v>
      </c>
      <c r="AJ1358" s="20" t="n">
        <f aca="false">ROUND(MAX(N(Y1358)/Assumptions!$C$5, N(Z1358)/Assumptions!$C$6, N(AA1358)/Assumptions!$C$7, N(AB1358)/Assumptions!$C$8, N(AC1358)/Assumptions!$C$9, N(AD1358)/Assumptions!$C$10, N(AE1358)/Assumptions!$C$11, N(AF1358)/Assumptions!$C$12, N(AG1358)/Assumptions!$C$13),3)</f>
        <v>3.967</v>
      </c>
      <c r="AK1358" s="0" t="str">
        <f aca="false">IF(OR(U1358="Pending",U1358="On Hold"),"Open GRN (awaiting)",IF(AJ1358&lt;=1,"Within SLA",IF(ROUND(N(Y1358)/Assumptions!$C$5,3)=AJ1358,"Gate Wait",IF(ROUND(N(Z1358)/Assumptions!$C$6,3)=AJ1358,"Dock Wait",IF(ROUND(N(AA1358)/Assumptions!$C$7,3)=AJ1358,"Unloading",IF(ROUND(N(AB1358)/Assumptions!$C$8,3)=AJ1358,"Unload-to-QC Wait",IF(ROUND(N(AC1358)/Assumptions!$C$9,3)=AJ1358,"QC",IF(ROUND(N(AD1358)/Assumptions!$C$10,3)=AJ1358,"QC-to-GRN Wait",IF(ROUND(N(AE1358)/Assumptions!$C$11,3)=AJ1358,"GRN Processing",IF(ROUND(N(AF1358)/Assumptions!$C$12,3)=AJ1358,"GRN-to-Putaway Wait",IF(ROUND(N(AG1358)/Assumptions!$C$13,3)=AJ1358,"Putaway","Within SLA")))))))))))</f>
        <v>QC-to-GRN Wait</v>
      </c>
    </row>
    <row r="1359" customFormat="false" ht="15" hidden="false" customHeight="false" outlineLevel="0" collapsed="false">
      <c r="A1359" s="0" t="s">
        <v>4067</v>
      </c>
      <c r="B1359" s="0" t="s">
        <v>4068</v>
      </c>
      <c r="C1359" s="0" t="s">
        <v>175</v>
      </c>
      <c r="D1359" s="0" t="s">
        <v>135</v>
      </c>
      <c r="E1359" s="0" t="s">
        <v>4069</v>
      </c>
      <c r="F1359" s="0" t="s">
        <v>121</v>
      </c>
      <c r="G1359" s="0" t="s">
        <v>178</v>
      </c>
      <c r="H1359" s="17" t="n">
        <v>46235.9520833333</v>
      </c>
      <c r="I1359" s="17" t="n">
        <v>46235.9604166667</v>
      </c>
      <c r="J1359" s="17" t="n">
        <v>46235.9631944444</v>
      </c>
      <c r="K1359" s="17" t="n">
        <v>46236.0006944445</v>
      </c>
      <c r="L1359" s="17" t="n">
        <v>46236.0034722222</v>
      </c>
      <c r="M1359" s="17" t="n">
        <v>46236.0145833333</v>
      </c>
      <c r="N1359" s="17" t="n">
        <v>46236.0430555556</v>
      </c>
      <c r="O1359" s="17" t="n">
        <v>46236.1868055556</v>
      </c>
      <c r="P1359" s="17" t="n">
        <v>46236.1923611111</v>
      </c>
      <c r="Q1359" s="17" t="n">
        <v>46236.2138888889</v>
      </c>
      <c r="R1359" s="0" t="n">
        <v>608</v>
      </c>
      <c r="S1359" s="0" t="n">
        <v>0</v>
      </c>
      <c r="T1359" s="0" t="n">
        <v>0</v>
      </c>
      <c r="U1359" s="18" t="s">
        <v>130</v>
      </c>
      <c r="V1359" s="18" t="s">
        <v>131</v>
      </c>
      <c r="W1359" s="0" t="str">
        <f aca="false">IF(AND(X1359&gt;=6,X1359&lt;14),"A",IF(AND(X1359&gt;=14,X1359&lt;22),"B","C"))</f>
        <v>C</v>
      </c>
      <c r="X1359" s="18" t="n">
        <f aca="false">HOUR(H1359)</f>
        <v>22</v>
      </c>
      <c r="Y1359" s="18" t="n">
        <f aca="false">ROUND((I1359-H1359)*1440,0)</f>
        <v>12</v>
      </c>
      <c r="Z1359" s="18" t="n">
        <f aca="false">ROUND((J1359-I1359)*1440,0)</f>
        <v>4</v>
      </c>
      <c r="AA1359" s="18" t="n">
        <f aca="false">ROUND((K1359-J1359)*1440,0)</f>
        <v>54</v>
      </c>
      <c r="AB1359" s="18" t="n">
        <f aca="false">ROUND((L1359-K1359)*1440,0)</f>
        <v>4</v>
      </c>
      <c r="AC1359" s="18" t="n">
        <f aca="false">ROUND((M1359-L1359)*1440,0)</f>
        <v>16</v>
      </c>
      <c r="AD1359" s="18" t="n">
        <f aca="false">IF(N1359="","",ROUND((N1359-M1359)*1440,0))</f>
        <v>41</v>
      </c>
      <c r="AE1359" s="18" t="n">
        <f aca="false">IF(O1359="","",ROUND((O1359-N1359)*1440,0))</f>
        <v>207</v>
      </c>
      <c r="AF1359" s="18" t="n">
        <f aca="false">IF(P1359="","",ROUND((P1359-O1359)*1440,0))</f>
        <v>8</v>
      </c>
      <c r="AG1359" s="18" t="n">
        <f aca="false">IF(Q1359="","",ROUND((Q1359-P1359)*1440,0))</f>
        <v>31</v>
      </c>
      <c r="AH1359" s="18" t="n">
        <f aca="false">IF(Q1359="","",ROUND((Q1359-H1359)*1440,0))</f>
        <v>377</v>
      </c>
      <c r="AI1359" s="19" t="n">
        <f aca="false">ROUND(IF(O1359="",Assumptions!$B$25-K1359,O1359-K1359)*24,1)</f>
        <v>4.5</v>
      </c>
      <c r="AJ1359" s="20" t="n">
        <f aca="false">ROUND(MAX(N(Y1359)/Assumptions!$C$5, N(Z1359)/Assumptions!$C$6, N(AA1359)/Assumptions!$C$7, N(AB1359)/Assumptions!$C$8, N(AC1359)/Assumptions!$C$9, N(AD1359)/Assumptions!$C$10, N(AE1359)/Assumptions!$C$11, N(AF1359)/Assumptions!$C$12, N(AG1359)/Assumptions!$C$13),3)</f>
        <v>4.6</v>
      </c>
      <c r="AK1359" s="0" t="str">
        <f aca="false">IF(OR(U1359="Pending",U1359="On Hold"),"Open GRN (awaiting)",IF(AJ1359&lt;=1,"Within SLA",IF(ROUND(N(Y1359)/Assumptions!$C$5,3)=AJ1359,"Gate Wait",IF(ROUND(N(Z1359)/Assumptions!$C$6,3)=AJ1359,"Dock Wait",IF(ROUND(N(AA1359)/Assumptions!$C$7,3)=AJ1359,"Unloading",IF(ROUND(N(AB1359)/Assumptions!$C$8,3)=AJ1359,"Unload-to-QC Wait",IF(ROUND(N(AC1359)/Assumptions!$C$9,3)=AJ1359,"QC",IF(ROUND(N(AD1359)/Assumptions!$C$10,3)=AJ1359,"QC-to-GRN Wait",IF(ROUND(N(AE1359)/Assumptions!$C$11,3)=AJ1359,"GRN Processing",IF(ROUND(N(AF1359)/Assumptions!$C$12,3)=AJ1359,"GRN-to-Putaway Wait",IF(ROUND(N(AG1359)/Assumptions!$C$13,3)=AJ1359,"Putaway","Within SLA")))))))))))</f>
        <v>GRN Processing</v>
      </c>
    </row>
    <row r="1360" customFormat="false" ht="15" hidden="false" customHeight="false" outlineLevel="0" collapsed="false">
      <c r="A1360" s="0" t="s">
        <v>4070</v>
      </c>
      <c r="B1360" s="0" t="s">
        <v>4071</v>
      </c>
      <c r="C1360" s="0" t="s">
        <v>153</v>
      </c>
      <c r="D1360" s="0" t="s">
        <v>135</v>
      </c>
      <c r="E1360" s="0" t="s">
        <v>3610</v>
      </c>
      <c r="F1360" s="0" t="s">
        <v>128</v>
      </c>
      <c r="G1360" s="0" t="s">
        <v>138</v>
      </c>
      <c r="H1360" s="17" t="n">
        <v>46237.1972222222</v>
      </c>
      <c r="I1360" s="17" t="n">
        <v>46237.2041666667</v>
      </c>
      <c r="J1360" s="17" t="n">
        <v>46237.2104166667</v>
      </c>
      <c r="K1360" s="17" t="n">
        <v>46237.2326388889</v>
      </c>
      <c r="L1360" s="17" t="n">
        <v>46237.2395833333</v>
      </c>
      <c r="M1360" s="17" t="n">
        <v>46237.3125</v>
      </c>
      <c r="N1360" s="17" t="n">
        <v>46237.3972222222</v>
      </c>
      <c r="O1360" s="17" t="n">
        <v>46237.4604166667</v>
      </c>
      <c r="P1360" s="17" t="n">
        <v>46237.4666666667</v>
      </c>
      <c r="Q1360" s="17" t="n">
        <v>46237.4847222222</v>
      </c>
      <c r="R1360" s="0" t="n">
        <v>364</v>
      </c>
      <c r="S1360" s="0" t="n">
        <v>13</v>
      </c>
      <c r="T1360" s="0" t="n">
        <v>0</v>
      </c>
      <c r="U1360" s="18" t="s">
        <v>123</v>
      </c>
      <c r="V1360" s="18" t="s">
        <v>144</v>
      </c>
      <c r="W1360" s="0" t="str">
        <f aca="false">IF(AND(X1360&gt;=6,X1360&lt;14),"A",IF(AND(X1360&gt;=14,X1360&lt;22),"B","C"))</f>
        <v>C</v>
      </c>
      <c r="X1360" s="18" t="n">
        <f aca="false">HOUR(H1360)</f>
        <v>4</v>
      </c>
      <c r="Y1360" s="18" t="n">
        <f aca="false">ROUND((I1360-H1360)*1440,0)</f>
        <v>10</v>
      </c>
      <c r="Z1360" s="18" t="n">
        <f aca="false">ROUND((J1360-I1360)*1440,0)</f>
        <v>9</v>
      </c>
      <c r="AA1360" s="18" t="n">
        <f aca="false">ROUND((K1360-J1360)*1440,0)</f>
        <v>32</v>
      </c>
      <c r="AB1360" s="18" t="n">
        <f aca="false">ROUND((L1360-K1360)*1440,0)</f>
        <v>10</v>
      </c>
      <c r="AC1360" s="18" t="n">
        <f aca="false">ROUND((M1360-L1360)*1440,0)</f>
        <v>105</v>
      </c>
      <c r="AD1360" s="18" t="n">
        <f aca="false">IF(N1360="","",ROUND((N1360-M1360)*1440,0))</f>
        <v>122</v>
      </c>
      <c r="AE1360" s="18" t="n">
        <f aca="false">IF(O1360="","",ROUND((O1360-N1360)*1440,0))</f>
        <v>91</v>
      </c>
      <c r="AF1360" s="18" t="n">
        <f aca="false">IF(P1360="","",ROUND((P1360-O1360)*1440,0))</f>
        <v>9</v>
      </c>
      <c r="AG1360" s="18" t="n">
        <f aca="false">IF(Q1360="","",ROUND((Q1360-P1360)*1440,0))</f>
        <v>26</v>
      </c>
      <c r="AH1360" s="18" t="n">
        <f aca="false">IF(Q1360="","",ROUND((Q1360-H1360)*1440,0))</f>
        <v>414</v>
      </c>
      <c r="AI1360" s="19" t="n">
        <f aca="false">ROUND(IF(O1360="",Assumptions!$B$25-K1360,O1360-K1360)*24,1)</f>
        <v>5.5</v>
      </c>
      <c r="AJ1360" s="20" t="n">
        <f aca="false">ROUND(MAX(N(Y1360)/Assumptions!$C$5, N(Z1360)/Assumptions!$C$6, N(AA1360)/Assumptions!$C$7, N(AB1360)/Assumptions!$C$8, N(AC1360)/Assumptions!$C$9, N(AD1360)/Assumptions!$C$10, N(AE1360)/Assumptions!$C$11, N(AF1360)/Assumptions!$C$12, N(AG1360)/Assumptions!$C$13),3)</f>
        <v>4.067</v>
      </c>
      <c r="AK1360" s="0" t="str">
        <f aca="false">IF(OR(U1360="Pending",U1360="On Hold"),"Open GRN (awaiting)",IF(AJ1360&lt;=1,"Within SLA",IF(ROUND(N(Y1360)/Assumptions!$C$5,3)=AJ1360,"Gate Wait",IF(ROUND(N(Z1360)/Assumptions!$C$6,3)=AJ1360,"Dock Wait",IF(ROUND(N(AA1360)/Assumptions!$C$7,3)=AJ1360,"Unloading",IF(ROUND(N(AB1360)/Assumptions!$C$8,3)=AJ1360,"Unload-to-QC Wait",IF(ROUND(N(AC1360)/Assumptions!$C$9,3)=AJ1360,"QC",IF(ROUND(N(AD1360)/Assumptions!$C$10,3)=AJ1360,"QC-to-GRN Wait",IF(ROUND(N(AE1360)/Assumptions!$C$11,3)=AJ1360,"GRN Processing",IF(ROUND(N(AF1360)/Assumptions!$C$12,3)=AJ1360,"GRN-to-Putaway Wait",IF(ROUND(N(AG1360)/Assumptions!$C$13,3)=AJ1360,"Putaway","Within SLA")))))))))))</f>
        <v>QC-to-GRN Wait</v>
      </c>
    </row>
    <row r="1361" customFormat="false" ht="15" hidden="false" customHeight="false" outlineLevel="0" collapsed="false">
      <c r="A1361" s="0" t="s">
        <v>4072</v>
      </c>
      <c r="B1361" s="0" t="s">
        <v>4073</v>
      </c>
      <c r="C1361" s="0" t="s">
        <v>153</v>
      </c>
      <c r="D1361" s="0" t="s">
        <v>119</v>
      </c>
      <c r="E1361" s="0" t="s">
        <v>1548</v>
      </c>
      <c r="F1361" s="0" t="s">
        <v>155</v>
      </c>
      <c r="G1361" s="0" t="s">
        <v>122</v>
      </c>
      <c r="H1361" s="17" t="n">
        <v>46237.2048611111</v>
      </c>
      <c r="I1361" s="17" t="n">
        <v>46237.2145833333</v>
      </c>
      <c r="J1361" s="17" t="n">
        <v>46237.2215277778</v>
      </c>
      <c r="K1361" s="17" t="n">
        <v>46237.2444444444</v>
      </c>
      <c r="L1361" s="17" t="n">
        <v>46237.2541666667</v>
      </c>
      <c r="M1361" s="17" t="n">
        <v>46237.2833333333</v>
      </c>
      <c r="N1361" s="17" t="n">
        <v>46237.2986111111</v>
      </c>
      <c r="O1361" s="17" t="n">
        <v>46237.3743055556</v>
      </c>
      <c r="P1361" s="17" t="n">
        <v>46237.3756944445</v>
      </c>
      <c r="Q1361" s="17" t="n">
        <v>46237.4027777778</v>
      </c>
      <c r="R1361" s="0" t="n">
        <v>94</v>
      </c>
      <c r="S1361" s="0" t="n">
        <v>0</v>
      </c>
      <c r="T1361" s="0" t="n">
        <v>0</v>
      </c>
      <c r="U1361" s="18" t="s">
        <v>130</v>
      </c>
      <c r="V1361" s="18" t="s">
        <v>156</v>
      </c>
      <c r="W1361" s="0" t="str">
        <f aca="false">IF(AND(X1361&gt;=6,X1361&lt;14),"A",IF(AND(X1361&gt;=14,X1361&lt;22),"B","C"))</f>
        <v>C</v>
      </c>
      <c r="X1361" s="18" t="n">
        <f aca="false">HOUR(H1361)</f>
        <v>4</v>
      </c>
      <c r="Y1361" s="18" t="n">
        <f aca="false">ROUND((I1361-H1361)*1440,0)</f>
        <v>14</v>
      </c>
      <c r="Z1361" s="18" t="n">
        <f aca="false">ROUND((J1361-I1361)*1440,0)</f>
        <v>10</v>
      </c>
      <c r="AA1361" s="18" t="n">
        <f aca="false">ROUND((K1361-J1361)*1440,0)</f>
        <v>33</v>
      </c>
      <c r="AB1361" s="18" t="n">
        <f aca="false">ROUND((L1361-K1361)*1440,0)</f>
        <v>14</v>
      </c>
      <c r="AC1361" s="18" t="n">
        <f aca="false">ROUND((M1361-L1361)*1440,0)</f>
        <v>42</v>
      </c>
      <c r="AD1361" s="18" t="n">
        <f aca="false">IF(N1361="","",ROUND((N1361-M1361)*1440,0))</f>
        <v>22</v>
      </c>
      <c r="AE1361" s="18" t="n">
        <f aca="false">IF(O1361="","",ROUND((O1361-N1361)*1440,0))</f>
        <v>109</v>
      </c>
      <c r="AF1361" s="18" t="n">
        <f aca="false">IF(P1361="","",ROUND((P1361-O1361)*1440,0))</f>
        <v>2</v>
      </c>
      <c r="AG1361" s="18" t="n">
        <f aca="false">IF(Q1361="","",ROUND((Q1361-P1361)*1440,0))</f>
        <v>39</v>
      </c>
      <c r="AH1361" s="18" t="n">
        <f aca="false">IF(Q1361="","",ROUND((Q1361-H1361)*1440,0))</f>
        <v>285</v>
      </c>
      <c r="AI1361" s="19" t="n">
        <f aca="false">ROUND(IF(O1361="",Assumptions!$B$25-K1361,O1361-K1361)*24,1)</f>
        <v>3.1</v>
      </c>
      <c r="AJ1361" s="20" t="n">
        <f aca="false">ROUND(MAX(N(Y1361)/Assumptions!$C$5, N(Z1361)/Assumptions!$C$6, N(AA1361)/Assumptions!$C$7, N(AB1361)/Assumptions!$C$8, N(AC1361)/Assumptions!$C$9, N(AD1361)/Assumptions!$C$10, N(AE1361)/Assumptions!$C$11, N(AF1361)/Assumptions!$C$12, N(AG1361)/Assumptions!$C$13),3)</f>
        <v>2.422</v>
      </c>
      <c r="AK1361" s="0" t="str">
        <f aca="false">IF(OR(U1361="Pending",U1361="On Hold"),"Open GRN (awaiting)",IF(AJ1361&lt;=1,"Within SLA",IF(ROUND(N(Y1361)/Assumptions!$C$5,3)=AJ1361,"Gate Wait",IF(ROUND(N(Z1361)/Assumptions!$C$6,3)=AJ1361,"Dock Wait",IF(ROUND(N(AA1361)/Assumptions!$C$7,3)=AJ1361,"Unloading",IF(ROUND(N(AB1361)/Assumptions!$C$8,3)=AJ1361,"Unload-to-QC Wait",IF(ROUND(N(AC1361)/Assumptions!$C$9,3)=AJ1361,"QC",IF(ROUND(N(AD1361)/Assumptions!$C$10,3)=AJ1361,"QC-to-GRN Wait",IF(ROUND(N(AE1361)/Assumptions!$C$11,3)=AJ1361,"GRN Processing",IF(ROUND(N(AF1361)/Assumptions!$C$12,3)=AJ1361,"GRN-to-Putaway Wait",IF(ROUND(N(AG1361)/Assumptions!$C$13,3)=AJ1361,"Putaway","Within SLA")))))))))))</f>
        <v>GRN Processing</v>
      </c>
    </row>
    <row r="1362" customFormat="false" ht="15" hidden="false" customHeight="false" outlineLevel="0" collapsed="false">
      <c r="A1362" s="0" t="s">
        <v>4074</v>
      </c>
      <c r="B1362" s="0" t="s">
        <v>4075</v>
      </c>
      <c r="C1362" s="0" t="s">
        <v>252</v>
      </c>
      <c r="D1362" s="0" t="s">
        <v>119</v>
      </c>
      <c r="E1362" s="0" t="s">
        <v>2337</v>
      </c>
      <c r="F1362" s="0" t="s">
        <v>155</v>
      </c>
      <c r="G1362" s="0" t="s">
        <v>122</v>
      </c>
      <c r="H1362" s="17" t="n">
        <v>46237.25</v>
      </c>
      <c r="I1362" s="17" t="n">
        <v>46237.3118055556</v>
      </c>
      <c r="J1362" s="17" t="n">
        <v>46237.3152777778</v>
      </c>
      <c r="K1362" s="17" t="n">
        <v>46237.3465277778</v>
      </c>
      <c r="L1362" s="17" t="n">
        <v>46237.3506944445</v>
      </c>
      <c r="M1362" s="17" t="n">
        <v>46237.4</v>
      </c>
      <c r="N1362" s="17" t="n">
        <v>46237.4631944444</v>
      </c>
      <c r="O1362" s="17" t="n">
        <v>46237.4972222222</v>
      </c>
      <c r="P1362" s="17" t="n">
        <v>46237.5027777778</v>
      </c>
      <c r="Q1362" s="17" t="n">
        <v>46237.5083333333</v>
      </c>
      <c r="R1362" s="0" t="n">
        <v>194</v>
      </c>
      <c r="S1362" s="0" t="n">
        <v>3</v>
      </c>
      <c r="T1362" s="0" t="n">
        <v>0</v>
      </c>
      <c r="U1362" s="18" t="s">
        <v>123</v>
      </c>
      <c r="V1362" s="18" t="s">
        <v>144</v>
      </c>
      <c r="W1362" s="0" t="str">
        <f aca="false">IF(AND(X1362&gt;=6,X1362&lt;14),"A",IF(AND(X1362&gt;=14,X1362&lt;22),"B","C"))</f>
        <v>A</v>
      </c>
      <c r="X1362" s="18" t="n">
        <f aca="false">HOUR(H1362)</f>
        <v>6</v>
      </c>
      <c r="Y1362" s="18" t="n">
        <f aca="false">ROUND((I1362-H1362)*1440,0)</f>
        <v>89</v>
      </c>
      <c r="Z1362" s="18" t="n">
        <f aca="false">ROUND((J1362-I1362)*1440,0)</f>
        <v>5</v>
      </c>
      <c r="AA1362" s="18" t="n">
        <f aca="false">ROUND((K1362-J1362)*1440,0)</f>
        <v>45</v>
      </c>
      <c r="AB1362" s="18" t="n">
        <f aca="false">ROUND((L1362-K1362)*1440,0)</f>
        <v>6</v>
      </c>
      <c r="AC1362" s="18" t="n">
        <f aca="false">ROUND((M1362-L1362)*1440,0)</f>
        <v>71</v>
      </c>
      <c r="AD1362" s="18" t="n">
        <f aca="false">IF(N1362="","",ROUND((N1362-M1362)*1440,0))</f>
        <v>91</v>
      </c>
      <c r="AE1362" s="18" t="n">
        <f aca="false">IF(O1362="","",ROUND((O1362-N1362)*1440,0))</f>
        <v>49</v>
      </c>
      <c r="AF1362" s="18" t="n">
        <f aca="false">IF(P1362="","",ROUND((P1362-O1362)*1440,0))</f>
        <v>8</v>
      </c>
      <c r="AG1362" s="18" t="n">
        <f aca="false">IF(Q1362="","",ROUND((Q1362-P1362)*1440,0))</f>
        <v>8</v>
      </c>
      <c r="AH1362" s="18" t="n">
        <f aca="false">IF(Q1362="","",ROUND((Q1362-H1362)*1440,0))</f>
        <v>372</v>
      </c>
      <c r="AI1362" s="19" t="n">
        <f aca="false">ROUND(IF(O1362="",Assumptions!$B$25-K1362,O1362-K1362)*24,1)</f>
        <v>3.6</v>
      </c>
      <c r="AJ1362" s="20" t="n">
        <f aca="false">ROUND(MAX(N(Y1362)/Assumptions!$C$5, N(Z1362)/Assumptions!$C$6, N(AA1362)/Assumptions!$C$7, N(AB1362)/Assumptions!$C$8, N(AC1362)/Assumptions!$C$9, N(AD1362)/Assumptions!$C$10, N(AE1362)/Assumptions!$C$11, N(AF1362)/Assumptions!$C$12, N(AG1362)/Assumptions!$C$13),3)</f>
        <v>3.033</v>
      </c>
      <c r="AK1362" s="0" t="str">
        <f aca="false">IF(OR(U1362="Pending",U1362="On Hold"),"Open GRN (awaiting)",IF(AJ1362&lt;=1,"Within SLA",IF(ROUND(N(Y1362)/Assumptions!$C$5,3)=AJ1362,"Gate Wait",IF(ROUND(N(Z1362)/Assumptions!$C$6,3)=AJ1362,"Dock Wait",IF(ROUND(N(AA1362)/Assumptions!$C$7,3)=AJ1362,"Unloading",IF(ROUND(N(AB1362)/Assumptions!$C$8,3)=AJ1362,"Unload-to-QC Wait",IF(ROUND(N(AC1362)/Assumptions!$C$9,3)=AJ1362,"QC",IF(ROUND(N(AD1362)/Assumptions!$C$10,3)=AJ1362,"QC-to-GRN Wait",IF(ROUND(N(AE1362)/Assumptions!$C$11,3)=AJ1362,"GRN Processing",IF(ROUND(N(AF1362)/Assumptions!$C$12,3)=AJ1362,"GRN-to-Putaway Wait",IF(ROUND(N(AG1362)/Assumptions!$C$13,3)=AJ1362,"Putaway","Within SLA")))))))))))</f>
        <v>QC-to-GRN Wait</v>
      </c>
    </row>
    <row r="1363" customFormat="false" ht="15" hidden="false" customHeight="false" outlineLevel="0" collapsed="false">
      <c r="A1363" s="0" t="s">
        <v>4076</v>
      </c>
      <c r="B1363" s="0" t="s">
        <v>4077</v>
      </c>
      <c r="C1363" s="0" t="s">
        <v>175</v>
      </c>
      <c r="D1363" s="0" t="s">
        <v>119</v>
      </c>
      <c r="E1363" s="0" t="s">
        <v>4078</v>
      </c>
      <c r="F1363" s="0" t="s">
        <v>177</v>
      </c>
      <c r="G1363" s="0" t="s">
        <v>129</v>
      </c>
      <c r="H1363" s="17" t="n">
        <v>46237.3319444444</v>
      </c>
      <c r="I1363" s="17" t="n">
        <v>46237.3444444445</v>
      </c>
      <c r="J1363" s="17" t="n">
        <v>46237.3465277778</v>
      </c>
      <c r="K1363" s="17" t="n">
        <v>46237.3777777778</v>
      </c>
      <c r="L1363" s="17" t="n">
        <v>46237.3875</v>
      </c>
      <c r="M1363" s="17" t="n">
        <v>46237.4048611111</v>
      </c>
      <c r="N1363" s="17" t="n">
        <v>46237.4319444444</v>
      </c>
      <c r="O1363" s="17" t="n">
        <v>46237.4548611111</v>
      </c>
      <c r="P1363" s="17" t="n">
        <v>46237.4652777778</v>
      </c>
      <c r="Q1363" s="17" t="n">
        <v>46237.4861111111</v>
      </c>
      <c r="R1363" s="0" t="n">
        <v>397</v>
      </c>
      <c r="S1363" s="0" t="n">
        <v>0</v>
      </c>
      <c r="T1363" s="0" t="n">
        <v>0</v>
      </c>
      <c r="U1363" s="18" t="s">
        <v>130</v>
      </c>
      <c r="V1363" s="18" t="s">
        <v>156</v>
      </c>
      <c r="W1363" s="0" t="str">
        <f aca="false">IF(AND(X1363&gt;=6,X1363&lt;14),"A",IF(AND(X1363&gt;=14,X1363&lt;22),"B","C"))</f>
        <v>A</v>
      </c>
      <c r="X1363" s="18" t="n">
        <f aca="false">HOUR(H1363)</f>
        <v>7</v>
      </c>
      <c r="Y1363" s="18" t="n">
        <f aca="false">ROUND((I1363-H1363)*1440,0)</f>
        <v>18</v>
      </c>
      <c r="Z1363" s="18" t="n">
        <f aca="false">ROUND((J1363-I1363)*1440,0)</f>
        <v>3</v>
      </c>
      <c r="AA1363" s="18" t="n">
        <f aca="false">ROUND((K1363-J1363)*1440,0)</f>
        <v>45</v>
      </c>
      <c r="AB1363" s="18" t="n">
        <f aca="false">ROUND((L1363-K1363)*1440,0)</f>
        <v>14</v>
      </c>
      <c r="AC1363" s="18" t="n">
        <f aca="false">ROUND((M1363-L1363)*1440,0)</f>
        <v>25</v>
      </c>
      <c r="AD1363" s="18" t="n">
        <f aca="false">IF(N1363="","",ROUND((N1363-M1363)*1440,0))</f>
        <v>39</v>
      </c>
      <c r="AE1363" s="18" t="n">
        <f aca="false">IF(O1363="","",ROUND((O1363-N1363)*1440,0))</f>
        <v>33</v>
      </c>
      <c r="AF1363" s="18" t="n">
        <f aca="false">IF(P1363="","",ROUND((P1363-O1363)*1440,0))</f>
        <v>15</v>
      </c>
      <c r="AG1363" s="18" t="n">
        <f aca="false">IF(Q1363="","",ROUND((Q1363-P1363)*1440,0))</f>
        <v>30</v>
      </c>
      <c r="AH1363" s="18" t="n">
        <f aca="false">IF(Q1363="","",ROUND((Q1363-H1363)*1440,0))</f>
        <v>222</v>
      </c>
      <c r="AI1363" s="19" t="n">
        <f aca="false">ROUND(IF(O1363="",Assumptions!$B$25-K1363,O1363-K1363)*24,1)</f>
        <v>1.9</v>
      </c>
      <c r="AJ1363" s="20" t="n">
        <f aca="false">ROUND(MAX(N(Y1363)/Assumptions!$C$5, N(Z1363)/Assumptions!$C$6, N(AA1363)/Assumptions!$C$7, N(AB1363)/Assumptions!$C$8, N(AC1363)/Assumptions!$C$9, N(AD1363)/Assumptions!$C$10, N(AE1363)/Assumptions!$C$11, N(AF1363)/Assumptions!$C$12, N(AG1363)/Assumptions!$C$13),3)</f>
        <v>1.3</v>
      </c>
      <c r="AK1363" s="0" t="str">
        <f aca="false">IF(OR(U1363="Pending",U1363="On Hold"),"Open GRN (awaiting)",IF(AJ1363&lt;=1,"Within SLA",IF(ROUND(N(Y1363)/Assumptions!$C$5,3)=AJ1363,"Gate Wait",IF(ROUND(N(Z1363)/Assumptions!$C$6,3)=AJ1363,"Dock Wait",IF(ROUND(N(AA1363)/Assumptions!$C$7,3)=AJ1363,"Unloading",IF(ROUND(N(AB1363)/Assumptions!$C$8,3)=AJ1363,"Unload-to-QC Wait",IF(ROUND(N(AC1363)/Assumptions!$C$9,3)=AJ1363,"QC",IF(ROUND(N(AD1363)/Assumptions!$C$10,3)=AJ1363,"QC-to-GRN Wait",IF(ROUND(N(AE1363)/Assumptions!$C$11,3)=AJ1363,"GRN Processing",IF(ROUND(N(AF1363)/Assumptions!$C$12,3)=AJ1363,"GRN-to-Putaway Wait",IF(ROUND(N(AG1363)/Assumptions!$C$13,3)=AJ1363,"Putaway","Within SLA")))))))))))</f>
        <v>QC-to-GRN Wait</v>
      </c>
    </row>
    <row r="1364" customFormat="false" ht="15" hidden="false" customHeight="false" outlineLevel="0" collapsed="false">
      <c r="A1364" s="0" t="s">
        <v>4079</v>
      </c>
      <c r="B1364" s="0" t="s">
        <v>4080</v>
      </c>
      <c r="C1364" s="0" t="s">
        <v>126</v>
      </c>
      <c r="D1364" s="0" t="s">
        <v>135</v>
      </c>
      <c r="E1364" s="0" t="s">
        <v>4081</v>
      </c>
      <c r="F1364" s="0" t="s">
        <v>172</v>
      </c>
      <c r="G1364" s="0" t="s">
        <v>178</v>
      </c>
      <c r="H1364" s="17" t="n">
        <v>46237.3673611111</v>
      </c>
      <c r="I1364" s="17" t="n">
        <v>46237.3784722222</v>
      </c>
      <c r="J1364" s="17" t="n">
        <v>46237.3826388889</v>
      </c>
      <c r="K1364" s="17" t="n">
        <v>46237.4131944445</v>
      </c>
      <c r="L1364" s="17" t="n">
        <v>46237.425</v>
      </c>
      <c r="M1364" s="17" t="n">
        <v>46237.4701388889</v>
      </c>
      <c r="N1364" s="17" t="n">
        <v>46237.4916666667</v>
      </c>
      <c r="O1364" s="17" t="n">
        <v>46237.5125</v>
      </c>
      <c r="P1364" s="17" t="n">
        <v>46237.5173611111</v>
      </c>
      <c r="Q1364" s="17" t="n">
        <v>46237.5423611111</v>
      </c>
      <c r="R1364" s="0" t="n">
        <v>1560</v>
      </c>
      <c r="S1364" s="0" t="n">
        <v>0</v>
      </c>
      <c r="T1364" s="0" t="n">
        <v>0</v>
      </c>
      <c r="U1364" s="18" t="s">
        <v>130</v>
      </c>
      <c r="V1364" s="18" t="s">
        <v>82</v>
      </c>
      <c r="W1364" s="0" t="str">
        <f aca="false">IF(AND(X1364&gt;=6,X1364&lt;14),"A",IF(AND(X1364&gt;=14,X1364&lt;22),"B","C"))</f>
        <v>A</v>
      </c>
      <c r="X1364" s="18" t="n">
        <f aca="false">HOUR(H1364)</f>
        <v>8</v>
      </c>
      <c r="Y1364" s="18" t="n">
        <f aca="false">ROUND((I1364-H1364)*1440,0)</f>
        <v>16</v>
      </c>
      <c r="Z1364" s="18" t="n">
        <f aca="false">ROUND((J1364-I1364)*1440,0)</f>
        <v>6</v>
      </c>
      <c r="AA1364" s="18" t="n">
        <f aca="false">ROUND((K1364-J1364)*1440,0)</f>
        <v>44</v>
      </c>
      <c r="AB1364" s="18" t="n">
        <f aca="false">ROUND((L1364-K1364)*1440,0)</f>
        <v>17</v>
      </c>
      <c r="AC1364" s="18" t="n">
        <f aca="false">ROUND((M1364-L1364)*1440,0)</f>
        <v>65</v>
      </c>
      <c r="AD1364" s="18" t="n">
        <f aca="false">IF(N1364="","",ROUND((N1364-M1364)*1440,0))</f>
        <v>31</v>
      </c>
      <c r="AE1364" s="18" t="n">
        <f aca="false">IF(O1364="","",ROUND((O1364-N1364)*1440,0))</f>
        <v>30</v>
      </c>
      <c r="AF1364" s="18" t="n">
        <f aca="false">IF(P1364="","",ROUND((P1364-O1364)*1440,0))</f>
        <v>7</v>
      </c>
      <c r="AG1364" s="18" t="n">
        <f aca="false">IF(Q1364="","",ROUND((Q1364-P1364)*1440,0))</f>
        <v>36</v>
      </c>
      <c r="AH1364" s="18" t="n">
        <f aca="false">IF(Q1364="","",ROUND((Q1364-H1364)*1440,0))</f>
        <v>252</v>
      </c>
      <c r="AI1364" s="19" t="n">
        <f aca="false">ROUND(IF(O1364="",Assumptions!$B$25-K1364,O1364-K1364)*24,1)</f>
        <v>2.4</v>
      </c>
      <c r="AJ1364" s="20" t="n">
        <f aca="false">ROUND(MAX(N(Y1364)/Assumptions!$C$5, N(Z1364)/Assumptions!$C$6, N(AA1364)/Assumptions!$C$7, N(AB1364)/Assumptions!$C$8, N(AC1364)/Assumptions!$C$9, N(AD1364)/Assumptions!$C$10, N(AE1364)/Assumptions!$C$11, N(AF1364)/Assumptions!$C$12, N(AG1364)/Assumptions!$C$13),3)</f>
        <v>1.444</v>
      </c>
      <c r="AK1364" s="0" t="str">
        <f aca="false">IF(OR(U1364="Pending",U1364="On Hold"),"Open GRN (awaiting)",IF(AJ1364&lt;=1,"Within SLA",IF(ROUND(N(Y1364)/Assumptions!$C$5,3)=AJ1364,"Gate Wait",IF(ROUND(N(Z1364)/Assumptions!$C$6,3)=AJ1364,"Dock Wait",IF(ROUND(N(AA1364)/Assumptions!$C$7,3)=AJ1364,"Unloading",IF(ROUND(N(AB1364)/Assumptions!$C$8,3)=AJ1364,"Unload-to-QC Wait",IF(ROUND(N(AC1364)/Assumptions!$C$9,3)=AJ1364,"QC",IF(ROUND(N(AD1364)/Assumptions!$C$10,3)=AJ1364,"QC-to-GRN Wait",IF(ROUND(N(AE1364)/Assumptions!$C$11,3)=AJ1364,"GRN Processing",IF(ROUND(N(AF1364)/Assumptions!$C$12,3)=AJ1364,"GRN-to-Putaway Wait",IF(ROUND(N(AG1364)/Assumptions!$C$13,3)=AJ1364,"Putaway","Within SLA")))))))))))</f>
        <v>QC</v>
      </c>
    </row>
    <row r="1365" customFormat="false" ht="15" hidden="false" customHeight="false" outlineLevel="0" collapsed="false">
      <c r="A1365" s="0" t="s">
        <v>4082</v>
      </c>
      <c r="B1365" s="0" t="s">
        <v>4083</v>
      </c>
      <c r="C1365" s="0" t="s">
        <v>134</v>
      </c>
      <c r="D1365" s="0" t="s">
        <v>119</v>
      </c>
      <c r="E1365" s="0" t="s">
        <v>4084</v>
      </c>
      <c r="F1365" s="0" t="s">
        <v>177</v>
      </c>
      <c r="G1365" s="0" t="s">
        <v>129</v>
      </c>
      <c r="H1365" s="17" t="n">
        <v>46237.3798611111</v>
      </c>
      <c r="I1365" s="17" t="n">
        <v>46237.3888888889</v>
      </c>
      <c r="J1365" s="17" t="n">
        <v>46237.3979166667</v>
      </c>
      <c r="K1365" s="17" t="n">
        <v>46237.4208333333</v>
      </c>
      <c r="L1365" s="17" t="n">
        <v>46237.4361111111</v>
      </c>
      <c r="M1365" s="17" t="n">
        <v>46237.4576388889</v>
      </c>
      <c r="N1365" s="17" t="n">
        <v>46237.5104166667</v>
      </c>
      <c r="O1365" s="17" t="n">
        <v>46237.6333333333</v>
      </c>
      <c r="P1365" s="17" t="n">
        <v>46237.6402777778</v>
      </c>
      <c r="Q1365" s="17" t="n">
        <v>46237.6520833333</v>
      </c>
      <c r="R1365" s="0" t="n">
        <v>205</v>
      </c>
      <c r="S1365" s="0" t="n">
        <v>0</v>
      </c>
      <c r="T1365" s="0" t="n">
        <v>0</v>
      </c>
      <c r="U1365" s="18" t="s">
        <v>130</v>
      </c>
      <c r="V1365" s="18" t="s">
        <v>156</v>
      </c>
      <c r="W1365" s="0" t="str">
        <f aca="false">IF(AND(X1365&gt;=6,X1365&lt;14),"A",IF(AND(X1365&gt;=14,X1365&lt;22),"B","C"))</f>
        <v>A</v>
      </c>
      <c r="X1365" s="18" t="n">
        <f aca="false">HOUR(H1365)</f>
        <v>9</v>
      </c>
      <c r="Y1365" s="18" t="n">
        <f aca="false">ROUND((I1365-H1365)*1440,0)</f>
        <v>13</v>
      </c>
      <c r="Z1365" s="18" t="n">
        <f aca="false">ROUND((J1365-I1365)*1440,0)</f>
        <v>13</v>
      </c>
      <c r="AA1365" s="18" t="n">
        <f aca="false">ROUND((K1365-J1365)*1440,0)</f>
        <v>33</v>
      </c>
      <c r="AB1365" s="18" t="n">
        <f aca="false">ROUND((L1365-K1365)*1440,0)</f>
        <v>22</v>
      </c>
      <c r="AC1365" s="18" t="n">
        <f aca="false">ROUND((M1365-L1365)*1440,0)</f>
        <v>31</v>
      </c>
      <c r="AD1365" s="18" t="n">
        <f aca="false">IF(N1365="","",ROUND((N1365-M1365)*1440,0))</f>
        <v>76</v>
      </c>
      <c r="AE1365" s="18" t="n">
        <f aca="false">IF(O1365="","",ROUND((O1365-N1365)*1440,0))</f>
        <v>177</v>
      </c>
      <c r="AF1365" s="18" t="n">
        <f aca="false">IF(P1365="","",ROUND((P1365-O1365)*1440,0))</f>
        <v>10</v>
      </c>
      <c r="AG1365" s="18" t="n">
        <f aca="false">IF(Q1365="","",ROUND((Q1365-P1365)*1440,0))</f>
        <v>17</v>
      </c>
      <c r="AH1365" s="18" t="n">
        <f aca="false">IF(Q1365="","",ROUND((Q1365-H1365)*1440,0))</f>
        <v>392</v>
      </c>
      <c r="AI1365" s="19" t="n">
        <f aca="false">ROUND(IF(O1365="",Assumptions!$B$25-K1365,O1365-K1365)*24,1)</f>
        <v>5.1</v>
      </c>
      <c r="AJ1365" s="20" t="n">
        <f aca="false">ROUND(MAX(N(Y1365)/Assumptions!$C$5, N(Z1365)/Assumptions!$C$6, N(AA1365)/Assumptions!$C$7, N(AB1365)/Assumptions!$C$8, N(AC1365)/Assumptions!$C$9, N(AD1365)/Assumptions!$C$10, N(AE1365)/Assumptions!$C$11, N(AF1365)/Assumptions!$C$12, N(AG1365)/Assumptions!$C$13),3)</f>
        <v>3.933</v>
      </c>
      <c r="AK1365" s="0" t="str">
        <f aca="false">IF(OR(U1365="Pending",U1365="On Hold"),"Open GRN (awaiting)",IF(AJ1365&lt;=1,"Within SLA",IF(ROUND(N(Y1365)/Assumptions!$C$5,3)=AJ1365,"Gate Wait",IF(ROUND(N(Z1365)/Assumptions!$C$6,3)=AJ1365,"Dock Wait",IF(ROUND(N(AA1365)/Assumptions!$C$7,3)=AJ1365,"Unloading",IF(ROUND(N(AB1365)/Assumptions!$C$8,3)=AJ1365,"Unload-to-QC Wait",IF(ROUND(N(AC1365)/Assumptions!$C$9,3)=AJ1365,"QC",IF(ROUND(N(AD1365)/Assumptions!$C$10,3)=AJ1365,"QC-to-GRN Wait",IF(ROUND(N(AE1365)/Assumptions!$C$11,3)=AJ1365,"GRN Processing",IF(ROUND(N(AF1365)/Assumptions!$C$12,3)=AJ1365,"GRN-to-Putaway Wait",IF(ROUND(N(AG1365)/Assumptions!$C$13,3)=AJ1365,"Putaway","Within SLA")))))))))))</f>
        <v>GRN Processing</v>
      </c>
    </row>
    <row r="1366" customFormat="false" ht="15" hidden="false" customHeight="false" outlineLevel="0" collapsed="false">
      <c r="A1366" s="0" t="s">
        <v>4085</v>
      </c>
      <c r="B1366" s="0" t="s">
        <v>4086</v>
      </c>
      <c r="C1366" s="0" t="s">
        <v>153</v>
      </c>
      <c r="D1366" s="0" t="s">
        <v>147</v>
      </c>
      <c r="E1366" s="0" t="s">
        <v>4087</v>
      </c>
      <c r="F1366" s="0" t="s">
        <v>155</v>
      </c>
      <c r="G1366" s="0" t="s">
        <v>167</v>
      </c>
      <c r="H1366" s="17" t="n">
        <v>46237.3979166667</v>
      </c>
      <c r="I1366" s="17" t="n">
        <v>46237.4131944445</v>
      </c>
      <c r="J1366" s="17" t="n">
        <v>46237.41875</v>
      </c>
      <c r="K1366" s="17" t="n">
        <v>46237.4388888889</v>
      </c>
      <c r="L1366" s="17" t="n">
        <v>46237.4673611111</v>
      </c>
      <c r="M1366" s="17" t="n">
        <v>46237.4986111111</v>
      </c>
      <c r="N1366" s="17" t="n">
        <v>46237.53125</v>
      </c>
      <c r="O1366" s="17" t="n">
        <v>46237.6229166667</v>
      </c>
      <c r="P1366" s="17" t="n">
        <v>46237.6645833333</v>
      </c>
      <c r="Q1366" s="17" t="n">
        <v>46237.6791666667</v>
      </c>
      <c r="R1366" s="0" t="n">
        <v>351</v>
      </c>
      <c r="S1366" s="0" t="n">
        <v>0</v>
      </c>
      <c r="T1366" s="0" t="n">
        <v>3</v>
      </c>
      <c r="U1366" s="18" t="s">
        <v>123</v>
      </c>
      <c r="V1366" s="18" t="s">
        <v>144</v>
      </c>
      <c r="W1366" s="0" t="str">
        <f aca="false">IF(AND(X1366&gt;=6,X1366&lt;14),"A",IF(AND(X1366&gt;=14,X1366&lt;22),"B","C"))</f>
        <v>A</v>
      </c>
      <c r="X1366" s="18" t="n">
        <f aca="false">HOUR(H1366)</f>
        <v>9</v>
      </c>
      <c r="Y1366" s="18" t="n">
        <f aca="false">ROUND((I1366-H1366)*1440,0)</f>
        <v>22</v>
      </c>
      <c r="Z1366" s="18" t="n">
        <f aca="false">ROUND((J1366-I1366)*1440,0)</f>
        <v>8</v>
      </c>
      <c r="AA1366" s="18" t="n">
        <f aca="false">ROUND((K1366-J1366)*1440,0)</f>
        <v>29</v>
      </c>
      <c r="AB1366" s="18" t="n">
        <f aca="false">ROUND((L1366-K1366)*1440,0)</f>
        <v>41</v>
      </c>
      <c r="AC1366" s="18" t="n">
        <f aca="false">ROUND((M1366-L1366)*1440,0)</f>
        <v>45</v>
      </c>
      <c r="AD1366" s="18" t="n">
        <f aca="false">IF(N1366="","",ROUND((N1366-M1366)*1440,0))</f>
        <v>47</v>
      </c>
      <c r="AE1366" s="18" t="n">
        <f aca="false">IF(O1366="","",ROUND((O1366-N1366)*1440,0))</f>
        <v>132</v>
      </c>
      <c r="AF1366" s="18" t="n">
        <f aca="false">IF(P1366="","",ROUND((P1366-O1366)*1440,0))</f>
        <v>60</v>
      </c>
      <c r="AG1366" s="18" t="n">
        <f aca="false">IF(Q1366="","",ROUND((Q1366-P1366)*1440,0))</f>
        <v>21</v>
      </c>
      <c r="AH1366" s="18" t="n">
        <f aca="false">IF(Q1366="","",ROUND((Q1366-H1366)*1440,0))</f>
        <v>405</v>
      </c>
      <c r="AI1366" s="19" t="n">
        <f aca="false">ROUND(IF(O1366="",Assumptions!$B$25-K1366,O1366-K1366)*24,1)</f>
        <v>4.4</v>
      </c>
      <c r="AJ1366" s="20" t="n">
        <f aca="false">ROUND(MAX(N(Y1366)/Assumptions!$C$5, N(Z1366)/Assumptions!$C$6, N(AA1366)/Assumptions!$C$7, N(AB1366)/Assumptions!$C$8, N(AC1366)/Assumptions!$C$9, N(AD1366)/Assumptions!$C$10, N(AE1366)/Assumptions!$C$11, N(AF1366)/Assumptions!$C$12, N(AG1366)/Assumptions!$C$13),3)</f>
        <v>3</v>
      </c>
      <c r="AK1366" s="0" t="str">
        <f aca="false">IF(OR(U1366="Pending",U1366="On Hold"),"Open GRN (awaiting)",IF(AJ1366&lt;=1,"Within SLA",IF(ROUND(N(Y1366)/Assumptions!$C$5,3)=AJ1366,"Gate Wait",IF(ROUND(N(Z1366)/Assumptions!$C$6,3)=AJ1366,"Dock Wait",IF(ROUND(N(AA1366)/Assumptions!$C$7,3)=AJ1366,"Unloading",IF(ROUND(N(AB1366)/Assumptions!$C$8,3)=AJ1366,"Unload-to-QC Wait",IF(ROUND(N(AC1366)/Assumptions!$C$9,3)=AJ1366,"QC",IF(ROUND(N(AD1366)/Assumptions!$C$10,3)=AJ1366,"QC-to-GRN Wait",IF(ROUND(N(AE1366)/Assumptions!$C$11,3)=AJ1366,"GRN Processing",IF(ROUND(N(AF1366)/Assumptions!$C$12,3)=AJ1366,"GRN-to-Putaway Wait",IF(ROUND(N(AG1366)/Assumptions!$C$13,3)=AJ1366,"Putaway","Within SLA")))))))))))</f>
        <v>GRN-to-Putaway Wait</v>
      </c>
    </row>
    <row r="1367" customFormat="false" ht="15" hidden="false" customHeight="false" outlineLevel="0" collapsed="false">
      <c r="A1367" s="0" t="s">
        <v>4088</v>
      </c>
      <c r="B1367" s="0" t="s">
        <v>4089</v>
      </c>
      <c r="C1367" s="0" t="s">
        <v>252</v>
      </c>
      <c r="D1367" s="0" t="s">
        <v>147</v>
      </c>
      <c r="E1367" s="0" t="s">
        <v>4090</v>
      </c>
      <c r="F1367" s="0" t="s">
        <v>155</v>
      </c>
      <c r="G1367" s="0" t="s">
        <v>167</v>
      </c>
      <c r="H1367" s="17" t="n">
        <v>46237.4</v>
      </c>
      <c r="I1367" s="17" t="n">
        <v>46237.4465277778</v>
      </c>
      <c r="J1367" s="17" t="n">
        <v>46237.4548611111</v>
      </c>
      <c r="K1367" s="17" t="n">
        <v>46237.4701388889</v>
      </c>
      <c r="L1367" s="17" t="n">
        <v>46237.4736111111</v>
      </c>
      <c r="M1367" s="17" t="n">
        <v>46237.5041666667</v>
      </c>
      <c r="N1367" s="17" t="n">
        <v>46237.5451388889</v>
      </c>
      <c r="O1367" s="17" t="n">
        <v>46237.5777777778</v>
      </c>
      <c r="P1367" s="17" t="n">
        <v>46237.6180555556</v>
      </c>
      <c r="Q1367" s="17" t="n">
        <v>46237.6277777778</v>
      </c>
      <c r="R1367" s="0" t="n">
        <v>132</v>
      </c>
      <c r="S1367" s="0" t="n">
        <v>0</v>
      </c>
      <c r="T1367" s="0" t="n">
        <v>0</v>
      </c>
      <c r="U1367" s="18" t="s">
        <v>130</v>
      </c>
      <c r="V1367" s="18" t="s">
        <v>139</v>
      </c>
      <c r="W1367" s="0" t="str">
        <f aca="false">IF(AND(X1367&gt;=6,X1367&lt;14),"A",IF(AND(X1367&gt;=14,X1367&lt;22),"B","C"))</f>
        <v>A</v>
      </c>
      <c r="X1367" s="18" t="n">
        <f aca="false">HOUR(H1367)</f>
        <v>9</v>
      </c>
      <c r="Y1367" s="18" t="n">
        <f aca="false">ROUND((I1367-H1367)*1440,0)</f>
        <v>67</v>
      </c>
      <c r="Z1367" s="18" t="n">
        <f aca="false">ROUND((J1367-I1367)*1440,0)</f>
        <v>12</v>
      </c>
      <c r="AA1367" s="18" t="n">
        <f aca="false">ROUND((K1367-J1367)*1440,0)</f>
        <v>22</v>
      </c>
      <c r="AB1367" s="18" t="n">
        <f aca="false">ROUND((L1367-K1367)*1440,0)</f>
        <v>5</v>
      </c>
      <c r="AC1367" s="18" t="n">
        <f aca="false">ROUND((M1367-L1367)*1440,0)</f>
        <v>44</v>
      </c>
      <c r="AD1367" s="18" t="n">
        <f aca="false">IF(N1367="","",ROUND((N1367-M1367)*1440,0))</f>
        <v>59</v>
      </c>
      <c r="AE1367" s="18" t="n">
        <f aca="false">IF(O1367="","",ROUND((O1367-N1367)*1440,0))</f>
        <v>47</v>
      </c>
      <c r="AF1367" s="18" t="n">
        <f aca="false">IF(P1367="","",ROUND((P1367-O1367)*1440,0))</f>
        <v>58</v>
      </c>
      <c r="AG1367" s="18" t="n">
        <f aca="false">IF(Q1367="","",ROUND((Q1367-P1367)*1440,0))</f>
        <v>14</v>
      </c>
      <c r="AH1367" s="18" t="n">
        <f aca="false">IF(Q1367="","",ROUND((Q1367-H1367)*1440,0))</f>
        <v>328</v>
      </c>
      <c r="AI1367" s="19" t="n">
        <f aca="false">ROUND(IF(O1367="",Assumptions!$B$25-K1367,O1367-K1367)*24,1)</f>
        <v>2.6</v>
      </c>
      <c r="AJ1367" s="20" t="n">
        <f aca="false">ROUND(MAX(N(Y1367)/Assumptions!$C$5, N(Z1367)/Assumptions!$C$6, N(AA1367)/Assumptions!$C$7, N(AB1367)/Assumptions!$C$8, N(AC1367)/Assumptions!$C$9, N(AD1367)/Assumptions!$C$10, N(AE1367)/Assumptions!$C$11, N(AF1367)/Assumptions!$C$12, N(AG1367)/Assumptions!$C$13),3)</f>
        <v>2.9</v>
      </c>
      <c r="AK1367" s="0" t="str">
        <f aca="false">IF(OR(U1367="Pending",U1367="On Hold"),"Open GRN (awaiting)",IF(AJ1367&lt;=1,"Within SLA",IF(ROUND(N(Y1367)/Assumptions!$C$5,3)=AJ1367,"Gate Wait",IF(ROUND(N(Z1367)/Assumptions!$C$6,3)=AJ1367,"Dock Wait",IF(ROUND(N(AA1367)/Assumptions!$C$7,3)=AJ1367,"Unloading",IF(ROUND(N(AB1367)/Assumptions!$C$8,3)=AJ1367,"Unload-to-QC Wait",IF(ROUND(N(AC1367)/Assumptions!$C$9,3)=AJ1367,"QC",IF(ROUND(N(AD1367)/Assumptions!$C$10,3)=AJ1367,"QC-to-GRN Wait",IF(ROUND(N(AE1367)/Assumptions!$C$11,3)=AJ1367,"GRN Processing",IF(ROUND(N(AF1367)/Assumptions!$C$12,3)=AJ1367,"GRN-to-Putaway Wait",IF(ROUND(N(AG1367)/Assumptions!$C$13,3)=AJ1367,"Putaway","Within SLA")))))))))))</f>
        <v>GRN-to-Putaway Wait</v>
      </c>
    </row>
    <row r="1368" customFormat="false" ht="15" hidden="false" customHeight="false" outlineLevel="0" collapsed="false">
      <c r="A1368" s="0" t="s">
        <v>4091</v>
      </c>
      <c r="B1368" s="0" t="s">
        <v>4092</v>
      </c>
      <c r="C1368" s="0" t="s">
        <v>126</v>
      </c>
      <c r="D1368" s="0" t="s">
        <v>135</v>
      </c>
      <c r="E1368" s="0" t="s">
        <v>4093</v>
      </c>
      <c r="F1368" s="0" t="s">
        <v>137</v>
      </c>
      <c r="G1368" s="0" t="s">
        <v>138</v>
      </c>
      <c r="H1368" s="17" t="n">
        <v>46237.4270833333</v>
      </c>
      <c r="I1368" s="17" t="n">
        <v>46237.4416666667</v>
      </c>
      <c r="J1368" s="17" t="n">
        <v>46237.44375</v>
      </c>
      <c r="K1368" s="17" t="n">
        <v>46237.4569444444</v>
      </c>
      <c r="L1368" s="17" t="n">
        <v>46237.4805555556</v>
      </c>
      <c r="M1368" s="17" t="n">
        <v>46237.4979166667</v>
      </c>
      <c r="N1368" s="17" t="n">
        <v>46237.5097222222</v>
      </c>
      <c r="O1368" s="17" t="n">
        <v>46237.5201388889</v>
      </c>
      <c r="P1368" s="17" t="n">
        <v>46237.53125</v>
      </c>
      <c r="Q1368" s="17" t="n">
        <v>46237.5465277778</v>
      </c>
      <c r="R1368" s="0" t="n">
        <v>184</v>
      </c>
      <c r="S1368" s="0" t="n">
        <v>0</v>
      </c>
      <c r="T1368" s="0" t="n">
        <v>0</v>
      </c>
      <c r="U1368" s="18" t="s">
        <v>130</v>
      </c>
      <c r="V1368" s="18" t="s">
        <v>139</v>
      </c>
      <c r="W1368" s="0" t="str">
        <f aca="false">IF(AND(X1368&gt;=6,X1368&lt;14),"A",IF(AND(X1368&gt;=14,X1368&lt;22),"B","C"))</f>
        <v>A</v>
      </c>
      <c r="X1368" s="18" t="n">
        <f aca="false">HOUR(H1368)</f>
        <v>10</v>
      </c>
      <c r="Y1368" s="18" t="n">
        <f aca="false">ROUND((I1368-H1368)*1440,0)</f>
        <v>21</v>
      </c>
      <c r="Z1368" s="18" t="n">
        <f aca="false">ROUND((J1368-I1368)*1440,0)</f>
        <v>3</v>
      </c>
      <c r="AA1368" s="18" t="n">
        <f aca="false">ROUND((K1368-J1368)*1440,0)</f>
        <v>19</v>
      </c>
      <c r="AB1368" s="18" t="n">
        <f aca="false">ROUND((L1368-K1368)*1440,0)</f>
        <v>34</v>
      </c>
      <c r="AC1368" s="18" t="n">
        <f aca="false">ROUND((M1368-L1368)*1440,0)</f>
        <v>25</v>
      </c>
      <c r="AD1368" s="18" t="n">
        <f aca="false">IF(N1368="","",ROUND((N1368-M1368)*1440,0))</f>
        <v>17</v>
      </c>
      <c r="AE1368" s="18" t="n">
        <f aca="false">IF(O1368="","",ROUND((O1368-N1368)*1440,0))</f>
        <v>15</v>
      </c>
      <c r="AF1368" s="18" t="n">
        <f aca="false">IF(P1368="","",ROUND((P1368-O1368)*1440,0))</f>
        <v>16</v>
      </c>
      <c r="AG1368" s="18" t="n">
        <f aca="false">IF(Q1368="","",ROUND((Q1368-P1368)*1440,0))</f>
        <v>22</v>
      </c>
      <c r="AH1368" s="18" t="n">
        <f aca="false">IF(Q1368="","",ROUND((Q1368-H1368)*1440,0))</f>
        <v>172</v>
      </c>
      <c r="AI1368" s="19" t="n">
        <f aca="false">ROUND(IF(O1368="",Assumptions!$B$25-K1368,O1368-K1368)*24,1)</f>
        <v>1.5</v>
      </c>
      <c r="AJ1368" s="20" t="n">
        <f aca="false">ROUND(MAX(N(Y1368)/Assumptions!$C$5, N(Z1368)/Assumptions!$C$6, N(AA1368)/Assumptions!$C$7, N(AB1368)/Assumptions!$C$8, N(AC1368)/Assumptions!$C$9, N(AD1368)/Assumptions!$C$10, N(AE1368)/Assumptions!$C$11, N(AF1368)/Assumptions!$C$12, N(AG1368)/Assumptions!$C$13),3)</f>
        <v>2.267</v>
      </c>
      <c r="AK1368" s="0" t="str">
        <f aca="false">IF(OR(U1368="Pending",U1368="On Hold"),"Open GRN (awaiting)",IF(AJ1368&lt;=1,"Within SLA",IF(ROUND(N(Y1368)/Assumptions!$C$5,3)=AJ1368,"Gate Wait",IF(ROUND(N(Z1368)/Assumptions!$C$6,3)=AJ1368,"Dock Wait",IF(ROUND(N(AA1368)/Assumptions!$C$7,3)=AJ1368,"Unloading",IF(ROUND(N(AB1368)/Assumptions!$C$8,3)=AJ1368,"Unload-to-QC Wait",IF(ROUND(N(AC1368)/Assumptions!$C$9,3)=AJ1368,"QC",IF(ROUND(N(AD1368)/Assumptions!$C$10,3)=AJ1368,"QC-to-GRN Wait",IF(ROUND(N(AE1368)/Assumptions!$C$11,3)=AJ1368,"GRN Processing",IF(ROUND(N(AF1368)/Assumptions!$C$12,3)=AJ1368,"GRN-to-Putaway Wait",IF(ROUND(N(AG1368)/Assumptions!$C$13,3)=AJ1368,"Putaway","Within SLA")))))))))))</f>
        <v>Unload-to-QC Wait</v>
      </c>
    </row>
    <row r="1369" customFormat="false" ht="15" hidden="false" customHeight="false" outlineLevel="0" collapsed="false">
      <c r="A1369" s="0" t="s">
        <v>4094</v>
      </c>
      <c r="B1369" s="0" t="s">
        <v>4095</v>
      </c>
      <c r="C1369" s="0" t="s">
        <v>252</v>
      </c>
      <c r="D1369" s="0" t="s">
        <v>147</v>
      </c>
      <c r="E1369" s="0" t="s">
        <v>2737</v>
      </c>
      <c r="F1369" s="0" t="s">
        <v>177</v>
      </c>
      <c r="G1369" s="0" t="s">
        <v>167</v>
      </c>
      <c r="H1369" s="17" t="n">
        <v>46237.4284722222</v>
      </c>
      <c r="I1369" s="17" t="n">
        <v>46237.4444444445</v>
      </c>
      <c r="J1369" s="17" t="n">
        <v>46237.4486111111</v>
      </c>
      <c r="K1369" s="17" t="n">
        <v>46237.4722222222</v>
      </c>
      <c r="L1369" s="17" t="n">
        <v>46237.4736111111</v>
      </c>
      <c r="M1369" s="17" t="n">
        <v>46237.5034722222</v>
      </c>
      <c r="N1369" s="17" t="n">
        <v>46237.5180555556</v>
      </c>
      <c r="O1369" s="17" t="n">
        <v>46237.5611111111</v>
      </c>
      <c r="P1369" s="17" t="n">
        <v>46237.5722222222</v>
      </c>
      <c r="Q1369" s="17" t="n">
        <v>46237.6159722222</v>
      </c>
      <c r="R1369" s="0" t="n">
        <v>603</v>
      </c>
      <c r="S1369" s="0" t="n">
        <v>29</v>
      </c>
      <c r="T1369" s="0" t="n">
        <v>14</v>
      </c>
      <c r="U1369" s="18" t="s">
        <v>123</v>
      </c>
      <c r="V1369" s="18" t="s">
        <v>139</v>
      </c>
      <c r="W1369" s="0" t="str">
        <f aca="false">IF(AND(X1369&gt;=6,X1369&lt;14),"A",IF(AND(X1369&gt;=14,X1369&lt;22),"B","C"))</f>
        <v>A</v>
      </c>
      <c r="X1369" s="18" t="n">
        <f aca="false">HOUR(H1369)</f>
        <v>10</v>
      </c>
      <c r="Y1369" s="18" t="n">
        <f aca="false">ROUND((I1369-H1369)*1440,0)</f>
        <v>23</v>
      </c>
      <c r="Z1369" s="18" t="n">
        <f aca="false">ROUND((J1369-I1369)*1440,0)</f>
        <v>6</v>
      </c>
      <c r="AA1369" s="18" t="n">
        <f aca="false">ROUND((K1369-J1369)*1440,0)</f>
        <v>34</v>
      </c>
      <c r="AB1369" s="18" t="n">
        <f aca="false">ROUND((L1369-K1369)*1440,0)</f>
        <v>2</v>
      </c>
      <c r="AC1369" s="18" t="n">
        <f aca="false">ROUND((M1369-L1369)*1440,0)</f>
        <v>43</v>
      </c>
      <c r="AD1369" s="18" t="n">
        <f aca="false">IF(N1369="","",ROUND((N1369-M1369)*1440,0))</f>
        <v>21</v>
      </c>
      <c r="AE1369" s="18" t="n">
        <f aca="false">IF(O1369="","",ROUND((O1369-N1369)*1440,0))</f>
        <v>62</v>
      </c>
      <c r="AF1369" s="18" t="n">
        <f aca="false">IF(P1369="","",ROUND((P1369-O1369)*1440,0))</f>
        <v>16</v>
      </c>
      <c r="AG1369" s="18" t="n">
        <f aca="false">IF(Q1369="","",ROUND((Q1369-P1369)*1440,0))</f>
        <v>63</v>
      </c>
      <c r="AH1369" s="18" t="n">
        <f aca="false">IF(Q1369="","",ROUND((Q1369-H1369)*1440,0))</f>
        <v>270</v>
      </c>
      <c r="AI1369" s="19" t="n">
        <f aca="false">ROUND(IF(O1369="",Assumptions!$B$25-K1369,O1369-K1369)*24,1)</f>
        <v>2.1</v>
      </c>
      <c r="AJ1369" s="20" t="n">
        <f aca="false">ROUND(MAX(N(Y1369)/Assumptions!$C$5, N(Z1369)/Assumptions!$C$6, N(AA1369)/Assumptions!$C$7, N(AB1369)/Assumptions!$C$8, N(AC1369)/Assumptions!$C$9, N(AD1369)/Assumptions!$C$10, N(AE1369)/Assumptions!$C$11, N(AF1369)/Assumptions!$C$12, N(AG1369)/Assumptions!$C$13),3)</f>
        <v>1.575</v>
      </c>
      <c r="AK1369" s="0" t="str">
        <f aca="false">IF(OR(U1369="Pending",U1369="On Hold"),"Open GRN (awaiting)",IF(AJ1369&lt;=1,"Within SLA",IF(ROUND(N(Y1369)/Assumptions!$C$5,3)=AJ1369,"Gate Wait",IF(ROUND(N(Z1369)/Assumptions!$C$6,3)=AJ1369,"Dock Wait",IF(ROUND(N(AA1369)/Assumptions!$C$7,3)=AJ1369,"Unloading",IF(ROUND(N(AB1369)/Assumptions!$C$8,3)=AJ1369,"Unload-to-QC Wait",IF(ROUND(N(AC1369)/Assumptions!$C$9,3)=AJ1369,"QC",IF(ROUND(N(AD1369)/Assumptions!$C$10,3)=AJ1369,"QC-to-GRN Wait",IF(ROUND(N(AE1369)/Assumptions!$C$11,3)=AJ1369,"GRN Processing",IF(ROUND(N(AF1369)/Assumptions!$C$12,3)=AJ1369,"GRN-to-Putaway Wait",IF(ROUND(N(AG1369)/Assumptions!$C$13,3)=AJ1369,"Putaway","Within SLA")))))))))))</f>
        <v>Putaway</v>
      </c>
    </row>
    <row r="1370" customFormat="false" ht="15" hidden="false" customHeight="false" outlineLevel="0" collapsed="false">
      <c r="A1370" s="0" t="s">
        <v>4096</v>
      </c>
      <c r="B1370" s="0" t="s">
        <v>4097</v>
      </c>
      <c r="C1370" s="0" t="s">
        <v>170</v>
      </c>
      <c r="D1370" s="0" t="s">
        <v>135</v>
      </c>
      <c r="E1370" s="0" t="s">
        <v>4098</v>
      </c>
      <c r="F1370" s="0" t="s">
        <v>155</v>
      </c>
      <c r="G1370" s="0" t="s">
        <v>138</v>
      </c>
      <c r="H1370" s="17" t="n">
        <v>46237.4402777778</v>
      </c>
      <c r="I1370" s="17" t="n">
        <v>46237.4743055556</v>
      </c>
      <c r="J1370" s="17" t="n">
        <v>46237.4868055556</v>
      </c>
      <c r="K1370" s="17" t="n">
        <v>46237.5006944445</v>
      </c>
      <c r="L1370" s="17" t="n">
        <v>46237.5166666667</v>
      </c>
      <c r="M1370" s="17" t="n">
        <v>46237.5458333333</v>
      </c>
      <c r="N1370" s="17" t="n">
        <v>46237.58125</v>
      </c>
      <c r="O1370" s="17" t="n">
        <v>46237.6930555556</v>
      </c>
      <c r="P1370" s="17" t="n">
        <v>46237.7027777778</v>
      </c>
      <c r="Q1370" s="17" t="n">
        <v>46237.7208333333</v>
      </c>
      <c r="R1370" s="0" t="n">
        <v>228</v>
      </c>
      <c r="S1370" s="0" t="n">
        <v>0</v>
      </c>
      <c r="T1370" s="0" t="n">
        <v>0</v>
      </c>
      <c r="U1370" s="18" t="s">
        <v>130</v>
      </c>
      <c r="V1370" s="18" t="s">
        <v>131</v>
      </c>
      <c r="W1370" s="0" t="str">
        <f aca="false">IF(AND(X1370&gt;=6,X1370&lt;14),"A",IF(AND(X1370&gt;=14,X1370&lt;22),"B","C"))</f>
        <v>A</v>
      </c>
      <c r="X1370" s="18" t="n">
        <f aca="false">HOUR(H1370)</f>
        <v>10</v>
      </c>
      <c r="Y1370" s="18" t="n">
        <f aca="false">ROUND((I1370-H1370)*1440,0)</f>
        <v>49</v>
      </c>
      <c r="Z1370" s="18" t="n">
        <f aca="false">ROUND((J1370-I1370)*1440,0)</f>
        <v>18</v>
      </c>
      <c r="AA1370" s="18" t="n">
        <f aca="false">ROUND((K1370-J1370)*1440,0)</f>
        <v>20</v>
      </c>
      <c r="AB1370" s="18" t="n">
        <f aca="false">ROUND((L1370-K1370)*1440,0)</f>
        <v>23</v>
      </c>
      <c r="AC1370" s="18" t="n">
        <f aca="false">ROUND((M1370-L1370)*1440,0)</f>
        <v>42</v>
      </c>
      <c r="AD1370" s="18" t="n">
        <f aca="false">IF(N1370="","",ROUND((N1370-M1370)*1440,0))</f>
        <v>51</v>
      </c>
      <c r="AE1370" s="18" t="n">
        <f aca="false">IF(O1370="","",ROUND((O1370-N1370)*1440,0))</f>
        <v>161</v>
      </c>
      <c r="AF1370" s="18" t="n">
        <f aca="false">IF(P1370="","",ROUND((P1370-O1370)*1440,0))</f>
        <v>14</v>
      </c>
      <c r="AG1370" s="18" t="n">
        <f aca="false">IF(Q1370="","",ROUND((Q1370-P1370)*1440,0))</f>
        <v>26</v>
      </c>
      <c r="AH1370" s="18" t="n">
        <f aca="false">IF(Q1370="","",ROUND((Q1370-H1370)*1440,0))</f>
        <v>404</v>
      </c>
      <c r="AI1370" s="19" t="n">
        <f aca="false">ROUND(IF(O1370="",Assumptions!$B$25-K1370,O1370-K1370)*24,1)</f>
        <v>4.6</v>
      </c>
      <c r="AJ1370" s="20" t="n">
        <f aca="false">ROUND(MAX(N(Y1370)/Assumptions!$C$5, N(Z1370)/Assumptions!$C$6, N(AA1370)/Assumptions!$C$7, N(AB1370)/Assumptions!$C$8, N(AC1370)/Assumptions!$C$9, N(AD1370)/Assumptions!$C$10, N(AE1370)/Assumptions!$C$11, N(AF1370)/Assumptions!$C$12, N(AG1370)/Assumptions!$C$13),3)</f>
        <v>3.578</v>
      </c>
      <c r="AK1370" s="0" t="str">
        <f aca="false">IF(OR(U1370="Pending",U1370="On Hold"),"Open GRN (awaiting)",IF(AJ1370&lt;=1,"Within SLA",IF(ROUND(N(Y1370)/Assumptions!$C$5,3)=AJ1370,"Gate Wait",IF(ROUND(N(Z1370)/Assumptions!$C$6,3)=AJ1370,"Dock Wait",IF(ROUND(N(AA1370)/Assumptions!$C$7,3)=AJ1370,"Unloading",IF(ROUND(N(AB1370)/Assumptions!$C$8,3)=AJ1370,"Unload-to-QC Wait",IF(ROUND(N(AC1370)/Assumptions!$C$9,3)=AJ1370,"QC",IF(ROUND(N(AD1370)/Assumptions!$C$10,3)=AJ1370,"QC-to-GRN Wait",IF(ROUND(N(AE1370)/Assumptions!$C$11,3)=AJ1370,"GRN Processing",IF(ROUND(N(AF1370)/Assumptions!$C$12,3)=AJ1370,"GRN-to-Putaway Wait",IF(ROUND(N(AG1370)/Assumptions!$C$13,3)=AJ1370,"Putaway","Within SLA")))))))))))</f>
        <v>GRN Processing</v>
      </c>
    </row>
    <row r="1371" customFormat="false" ht="15" hidden="false" customHeight="false" outlineLevel="0" collapsed="false">
      <c r="A1371" s="0" t="s">
        <v>4099</v>
      </c>
      <c r="B1371" s="0" t="s">
        <v>4100</v>
      </c>
      <c r="C1371" s="0" t="s">
        <v>252</v>
      </c>
      <c r="D1371" s="0" t="s">
        <v>135</v>
      </c>
      <c r="E1371" s="0" t="s">
        <v>4101</v>
      </c>
      <c r="F1371" s="0" t="s">
        <v>155</v>
      </c>
      <c r="G1371" s="0" t="s">
        <v>178</v>
      </c>
      <c r="H1371" s="17" t="n">
        <v>46237.4527777778</v>
      </c>
      <c r="I1371" s="17" t="n">
        <v>46237.48125</v>
      </c>
      <c r="J1371" s="17" t="n">
        <v>46237.4979166667</v>
      </c>
      <c r="K1371" s="17" t="n">
        <v>46237.5354166667</v>
      </c>
      <c r="L1371" s="17" t="n">
        <v>46237.5395833333</v>
      </c>
      <c r="M1371" s="17" t="n">
        <v>46237.5631944445</v>
      </c>
      <c r="N1371" s="17" t="n">
        <v>46237.5756944444</v>
      </c>
      <c r="O1371" s="17" t="n">
        <v>46237.6375</v>
      </c>
      <c r="P1371" s="17" t="n">
        <v>46237.6548611111</v>
      </c>
      <c r="Q1371" s="17" t="n">
        <v>46237.66875</v>
      </c>
      <c r="R1371" s="0" t="n">
        <v>787</v>
      </c>
      <c r="S1371" s="0" t="n">
        <v>0</v>
      </c>
      <c r="T1371" s="0" t="n">
        <v>0</v>
      </c>
      <c r="U1371" s="18" t="s">
        <v>130</v>
      </c>
      <c r="V1371" s="18" t="s">
        <v>156</v>
      </c>
      <c r="W1371" s="0" t="str">
        <f aca="false">IF(AND(X1371&gt;=6,X1371&lt;14),"A",IF(AND(X1371&gt;=14,X1371&lt;22),"B","C"))</f>
        <v>A</v>
      </c>
      <c r="X1371" s="18" t="n">
        <f aca="false">HOUR(H1371)</f>
        <v>10</v>
      </c>
      <c r="Y1371" s="18" t="n">
        <f aca="false">ROUND((I1371-H1371)*1440,0)</f>
        <v>41</v>
      </c>
      <c r="Z1371" s="18" t="n">
        <f aca="false">ROUND((J1371-I1371)*1440,0)</f>
        <v>24</v>
      </c>
      <c r="AA1371" s="18" t="n">
        <f aca="false">ROUND((K1371-J1371)*1440,0)</f>
        <v>54</v>
      </c>
      <c r="AB1371" s="18" t="n">
        <f aca="false">ROUND((L1371-K1371)*1440,0)</f>
        <v>6</v>
      </c>
      <c r="AC1371" s="18" t="n">
        <f aca="false">ROUND((M1371-L1371)*1440,0)</f>
        <v>34</v>
      </c>
      <c r="AD1371" s="18" t="n">
        <f aca="false">IF(N1371="","",ROUND((N1371-M1371)*1440,0))</f>
        <v>18</v>
      </c>
      <c r="AE1371" s="18" t="n">
        <f aca="false">IF(O1371="","",ROUND((O1371-N1371)*1440,0))</f>
        <v>89</v>
      </c>
      <c r="AF1371" s="18" t="n">
        <f aca="false">IF(P1371="","",ROUND((P1371-O1371)*1440,0))</f>
        <v>25</v>
      </c>
      <c r="AG1371" s="18" t="n">
        <f aca="false">IF(Q1371="","",ROUND((Q1371-P1371)*1440,0))</f>
        <v>20</v>
      </c>
      <c r="AH1371" s="18" t="n">
        <f aca="false">IF(Q1371="","",ROUND((Q1371-H1371)*1440,0))</f>
        <v>311</v>
      </c>
      <c r="AI1371" s="19" t="n">
        <f aca="false">ROUND(IF(O1371="",Assumptions!$B$25-K1371,O1371-K1371)*24,1)</f>
        <v>2.5</v>
      </c>
      <c r="AJ1371" s="20" t="n">
        <f aca="false">ROUND(MAX(N(Y1371)/Assumptions!$C$5, N(Z1371)/Assumptions!$C$6, N(AA1371)/Assumptions!$C$7, N(AB1371)/Assumptions!$C$8, N(AC1371)/Assumptions!$C$9, N(AD1371)/Assumptions!$C$10, N(AE1371)/Assumptions!$C$11, N(AF1371)/Assumptions!$C$12, N(AG1371)/Assumptions!$C$13),3)</f>
        <v>1.978</v>
      </c>
      <c r="AK1371" s="0" t="str">
        <f aca="false">IF(OR(U1371="Pending",U1371="On Hold"),"Open GRN (awaiting)",IF(AJ1371&lt;=1,"Within SLA",IF(ROUND(N(Y1371)/Assumptions!$C$5,3)=AJ1371,"Gate Wait",IF(ROUND(N(Z1371)/Assumptions!$C$6,3)=AJ1371,"Dock Wait",IF(ROUND(N(AA1371)/Assumptions!$C$7,3)=AJ1371,"Unloading",IF(ROUND(N(AB1371)/Assumptions!$C$8,3)=AJ1371,"Unload-to-QC Wait",IF(ROUND(N(AC1371)/Assumptions!$C$9,3)=AJ1371,"QC",IF(ROUND(N(AD1371)/Assumptions!$C$10,3)=AJ1371,"QC-to-GRN Wait",IF(ROUND(N(AE1371)/Assumptions!$C$11,3)=AJ1371,"GRN Processing",IF(ROUND(N(AF1371)/Assumptions!$C$12,3)=AJ1371,"GRN-to-Putaway Wait",IF(ROUND(N(AG1371)/Assumptions!$C$13,3)=AJ1371,"Putaway","Within SLA")))))))))))</f>
        <v>GRN Processing</v>
      </c>
    </row>
    <row r="1372" customFormat="false" ht="15" hidden="false" customHeight="false" outlineLevel="0" collapsed="false">
      <c r="A1372" s="0" t="s">
        <v>4102</v>
      </c>
      <c r="B1372" s="0" t="s">
        <v>4103</v>
      </c>
      <c r="C1372" s="0" t="s">
        <v>159</v>
      </c>
      <c r="D1372" s="0" t="s">
        <v>119</v>
      </c>
      <c r="E1372" s="0" t="s">
        <v>4104</v>
      </c>
      <c r="F1372" s="0" t="s">
        <v>128</v>
      </c>
      <c r="G1372" s="0" t="s">
        <v>122</v>
      </c>
      <c r="H1372" s="17" t="n">
        <v>46237.4583333333</v>
      </c>
      <c r="I1372" s="17" t="n">
        <v>46237.4868055556</v>
      </c>
      <c r="J1372" s="17" t="n">
        <v>46237.4909722222</v>
      </c>
      <c r="K1372" s="17" t="n">
        <v>46237.5118055556</v>
      </c>
      <c r="L1372" s="17" t="n">
        <v>46237.5173611111</v>
      </c>
      <c r="M1372" s="17" t="n">
        <v>46237.5368055556</v>
      </c>
      <c r="N1372" s="17" t="n">
        <v>46237.5847222222</v>
      </c>
      <c r="O1372" s="17" t="n">
        <v>46237.7479166667</v>
      </c>
      <c r="P1372" s="17" t="n">
        <v>46237.7534722222</v>
      </c>
      <c r="Q1372" s="17" t="n">
        <v>46237.7819444445</v>
      </c>
      <c r="R1372" s="0" t="n">
        <v>254</v>
      </c>
      <c r="S1372" s="0" t="n">
        <v>0</v>
      </c>
      <c r="T1372" s="0" t="n">
        <v>0</v>
      </c>
      <c r="U1372" s="18" t="s">
        <v>130</v>
      </c>
      <c r="V1372" s="18" t="s">
        <v>131</v>
      </c>
      <c r="W1372" s="0" t="str">
        <f aca="false">IF(AND(X1372&gt;=6,X1372&lt;14),"A",IF(AND(X1372&gt;=14,X1372&lt;22),"B","C"))</f>
        <v>A</v>
      </c>
      <c r="X1372" s="18" t="n">
        <f aca="false">HOUR(H1372)</f>
        <v>11</v>
      </c>
      <c r="Y1372" s="18" t="n">
        <f aca="false">ROUND((I1372-H1372)*1440,0)</f>
        <v>41</v>
      </c>
      <c r="Z1372" s="18" t="n">
        <f aca="false">ROUND((J1372-I1372)*1440,0)</f>
        <v>6</v>
      </c>
      <c r="AA1372" s="18" t="n">
        <f aca="false">ROUND((K1372-J1372)*1440,0)</f>
        <v>30</v>
      </c>
      <c r="AB1372" s="18" t="n">
        <f aca="false">ROUND((L1372-K1372)*1440,0)</f>
        <v>8</v>
      </c>
      <c r="AC1372" s="18" t="n">
        <f aca="false">ROUND((M1372-L1372)*1440,0)</f>
        <v>28</v>
      </c>
      <c r="AD1372" s="18" t="n">
        <f aca="false">IF(N1372="","",ROUND((N1372-M1372)*1440,0))</f>
        <v>69</v>
      </c>
      <c r="AE1372" s="18" t="n">
        <f aca="false">IF(O1372="","",ROUND((O1372-N1372)*1440,0))</f>
        <v>235</v>
      </c>
      <c r="AF1372" s="18" t="n">
        <f aca="false">IF(P1372="","",ROUND((P1372-O1372)*1440,0))</f>
        <v>8</v>
      </c>
      <c r="AG1372" s="18" t="n">
        <f aca="false">IF(Q1372="","",ROUND((Q1372-P1372)*1440,0))</f>
        <v>41</v>
      </c>
      <c r="AH1372" s="18" t="n">
        <f aca="false">IF(Q1372="","",ROUND((Q1372-H1372)*1440,0))</f>
        <v>466</v>
      </c>
      <c r="AI1372" s="19" t="n">
        <f aca="false">ROUND(IF(O1372="",Assumptions!$B$25-K1372,O1372-K1372)*24,1)</f>
        <v>5.7</v>
      </c>
      <c r="AJ1372" s="20" t="n">
        <f aca="false">ROUND(MAX(N(Y1372)/Assumptions!$C$5, N(Z1372)/Assumptions!$C$6, N(AA1372)/Assumptions!$C$7, N(AB1372)/Assumptions!$C$8, N(AC1372)/Assumptions!$C$9, N(AD1372)/Assumptions!$C$10, N(AE1372)/Assumptions!$C$11, N(AF1372)/Assumptions!$C$12, N(AG1372)/Assumptions!$C$13),3)</f>
        <v>5.222</v>
      </c>
      <c r="AK1372" s="0" t="str">
        <f aca="false">IF(OR(U1372="Pending",U1372="On Hold"),"Open GRN (awaiting)",IF(AJ1372&lt;=1,"Within SLA",IF(ROUND(N(Y1372)/Assumptions!$C$5,3)=AJ1372,"Gate Wait",IF(ROUND(N(Z1372)/Assumptions!$C$6,3)=AJ1372,"Dock Wait",IF(ROUND(N(AA1372)/Assumptions!$C$7,3)=AJ1372,"Unloading",IF(ROUND(N(AB1372)/Assumptions!$C$8,3)=AJ1372,"Unload-to-QC Wait",IF(ROUND(N(AC1372)/Assumptions!$C$9,3)=AJ1372,"QC",IF(ROUND(N(AD1372)/Assumptions!$C$10,3)=AJ1372,"QC-to-GRN Wait",IF(ROUND(N(AE1372)/Assumptions!$C$11,3)=AJ1372,"GRN Processing",IF(ROUND(N(AF1372)/Assumptions!$C$12,3)=AJ1372,"GRN-to-Putaway Wait",IF(ROUND(N(AG1372)/Assumptions!$C$13,3)=AJ1372,"Putaway","Within SLA")))))))))))</f>
        <v>GRN Processing</v>
      </c>
    </row>
    <row r="1373" customFormat="false" ht="15" hidden="false" customHeight="false" outlineLevel="0" collapsed="false">
      <c r="A1373" s="0" t="s">
        <v>4105</v>
      </c>
      <c r="B1373" s="0" t="s">
        <v>4106</v>
      </c>
      <c r="C1373" s="0" t="s">
        <v>184</v>
      </c>
      <c r="D1373" s="0" t="s">
        <v>135</v>
      </c>
      <c r="E1373" s="0" t="s">
        <v>4107</v>
      </c>
      <c r="F1373" s="0" t="s">
        <v>177</v>
      </c>
      <c r="G1373" s="0" t="s">
        <v>138</v>
      </c>
      <c r="H1373" s="17" t="n">
        <v>46237.48125</v>
      </c>
      <c r="I1373" s="17" t="n">
        <v>46237.5097222222</v>
      </c>
      <c r="J1373" s="17" t="n">
        <v>46237.51875</v>
      </c>
      <c r="K1373" s="17" t="n">
        <v>46237.5458333333</v>
      </c>
      <c r="L1373" s="17" t="n">
        <v>46237.5513888889</v>
      </c>
      <c r="M1373" s="17" t="n">
        <v>46237.5680555556</v>
      </c>
      <c r="N1373" s="17" t="n">
        <v>46237.5805555556</v>
      </c>
      <c r="O1373" s="17" t="n">
        <v>46237.6222222222</v>
      </c>
      <c r="P1373" s="17" t="n">
        <v>46237.6402777778</v>
      </c>
      <c r="Q1373" s="17" t="n">
        <v>46237.6458333333</v>
      </c>
      <c r="R1373" s="0" t="n">
        <v>184</v>
      </c>
      <c r="S1373" s="0" t="n">
        <v>0</v>
      </c>
      <c r="T1373" s="0" t="n">
        <v>0</v>
      </c>
      <c r="U1373" s="18" t="s">
        <v>130</v>
      </c>
      <c r="V1373" s="18" t="s">
        <v>139</v>
      </c>
      <c r="W1373" s="0" t="str">
        <f aca="false">IF(AND(X1373&gt;=6,X1373&lt;14),"A",IF(AND(X1373&gt;=14,X1373&lt;22),"B","C"))</f>
        <v>A</v>
      </c>
      <c r="X1373" s="18" t="n">
        <f aca="false">HOUR(H1373)</f>
        <v>11</v>
      </c>
      <c r="Y1373" s="18" t="n">
        <f aca="false">ROUND((I1373-H1373)*1440,0)</f>
        <v>41</v>
      </c>
      <c r="Z1373" s="18" t="n">
        <f aca="false">ROUND((J1373-I1373)*1440,0)</f>
        <v>13</v>
      </c>
      <c r="AA1373" s="18" t="n">
        <f aca="false">ROUND((K1373-J1373)*1440,0)</f>
        <v>39</v>
      </c>
      <c r="AB1373" s="18" t="n">
        <f aca="false">ROUND((L1373-K1373)*1440,0)</f>
        <v>8</v>
      </c>
      <c r="AC1373" s="18" t="n">
        <f aca="false">ROUND((M1373-L1373)*1440,0)</f>
        <v>24</v>
      </c>
      <c r="AD1373" s="18" t="n">
        <f aca="false">IF(N1373="","",ROUND((N1373-M1373)*1440,0))</f>
        <v>18</v>
      </c>
      <c r="AE1373" s="18" t="n">
        <f aca="false">IF(O1373="","",ROUND((O1373-N1373)*1440,0))</f>
        <v>60</v>
      </c>
      <c r="AF1373" s="18" t="n">
        <f aca="false">IF(P1373="","",ROUND((P1373-O1373)*1440,0))</f>
        <v>26</v>
      </c>
      <c r="AG1373" s="18" t="n">
        <f aca="false">IF(Q1373="","",ROUND((Q1373-P1373)*1440,0))</f>
        <v>8</v>
      </c>
      <c r="AH1373" s="18" t="n">
        <f aca="false">IF(Q1373="","",ROUND((Q1373-H1373)*1440,0))</f>
        <v>237</v>
      </c>
      <c r="AI1373" s="19" t="n">
        <f aca="false">ROUND(IF(O1373="",Assumptions!$B$25-K1373,O1373-K1373)*24,1)</f>
        <v>1.8</v>
      </c>
      <c r="AJ1373" s="20" t="n">
        <f aca="false">ROUND(MAX(N(Y1373)/Assumptions!$C$5, N(Z1373)/Assumptions!$C$6, N(AA1373)/Assumptions!$C$7, N(AB1373)/Assumptions!$C$8, N(AC1373)/Assumptions!$C$9, N(AD1373)/Assumptions!$C$10, N(AE1373)/Assumptions!$C$11, N(AF1373)/Assumptions!$C$12, N(AG1373)/Assumptions!$C$13),3)</f>
        <v>1.367</v>
      </c>
      <c r="AK1373" s="0" t="str">
        <f aca="false">IF(OR(U1373="Pending",U1373="On Hold"),"Open GRN (awaiting)",IF(AJ1373&lt;=1,"Within SLA",IF(ROUND(N(Y1373)/Assumptions!$C$5,3)=AJ1373,"Gate Wait",IF(ROUND(N(Z1373)/Assumptions!$C$6,3)=AJ1373,"Dock Wait",IF(ROUND(N(AA1373)/Assumptions!$C$7,3)=AJ1373,"Unloading",IF(ROUND(N(AB1373)/Assumptions!$C$8,3)=AJ1373,"Unload-to-QC Wait",IF(ROUND(N(AC1373)/Assumptions!$C$9,3)=AJ1373,"QC",IF(ROUND(N(AD1373)/Assumptions!$C$10,3)=AJ1373,"QC-to-GRN Wait",IF(ROUND(N(AE1373)/Assumptions!$C$11,3)=AJ1373,"GRN Processing",IF(ROUND(N(AF1373)/Assumptions!$C$12,3)=AJ1373,"GRN-to-Putaway Wait",IF(ROUND(N(AG1373)/Assumptions!$C$13,3)=AJ1373,"Putaway","Within SLA")))))))))))</f>
        <v>Gate Wait</v>
      </c>
    </row>
    <row r="1374" customFormat="false" ht="15" hidden="false" customHeight="false" outlineLevel="0" collapsed="false">
      <c r="A1374" s="0" t="s">
        <v>4108</v>
      </c>
      <c r="B1374" s="0" t="s">
        <v>4109</v>
      </c>
      <c r="C1374" s="0" t="s">
        <v>170</v>
      </c>
      <c r="D1374" s="0" t="s">
        <v>147</v>
      </c>
      <c r="E1374" s="0" t="s">
        <v>4110</v>
      </c>
      <c r="F1374" s="0" t="s">
        <v>172</v>
      </c>
      <c r="G1374" s="0" t="s">
        <v>150</v>
      </c>
      <c r="H1374" s="17" t="n">
        <v>46237.4881944444</v>
      </c>
      <c r="I1374" s="17" t="n">
        <v>46237.5006944445</v>
      </c>
      <c r="J1374" s="17" t="n">
        <v>46237.5090277778</v>
      </c>
      <c r="K1374" s="17" t="n">
        <v>46237.55</v>
      </c>
      <c r="L1374" s="17" t="n">
        <v>46237.5583333333</v>
      </c>
      <c r="M1374" s="17" t="n">
        <v>46237.5986111111</v>
      </c>
      <c r="N1374" s="17" t="n">
        <v>46237.7597222222</v>
      </c>
      <c r="O1374" s="17" t="n">
        <v>46237.8041666667</v>
      </c>
      <c r="P1374" s="17" t="n">
        <v>46237.8104166667</v>
      </c>
      <c r="Q1374" s="17" t="n">
        <v>46237.8340277778</v>
      </c>
      <c r="R1374" s="0" t="n">
        <v>552</v>
      </c>
      <c r="S1374" s="0" t="n">
        <v>0</v>
      </c>
      <c r="T1374" s="0" t="n">
        <v>17</v>
      </c>
      <c r="U1374" s="18" t="s">
        <v>123</v>
      </c>
      <c r="V1374" s="18" t="s">
        <v>144</v>
      </c>
      <c r="W1374" s="0" t="str">
        <f aca="false">IF(AND(X1374&gt;=6,X1374&lt;14),"A",IF(AND(X1374&gt;=14,X1374&lt;22),"B","C"))</f>
        <v>A</v>
      </c>
      <c r="X1374" s="18" t="n">
        <f aca="false">HOUR(H1374)</f>
        <v>11</v>
      </c>
      <c r="Y1374" s="18" t="n">
        <f aca="false">ROUND((I1374-H1374)*1440,0)</f>
        <v>18</v>
      </c>
      <c r="Z1374" s="18" t="n">
        <f aca="false">ROUND((J1374-I1374)*1440,0)</f>
        <v>12</v>
      </c>
      <c r="AA1374" s="18" t="n">
        <f aca="false">ROUND((K1374-J1374)*1440,0)</f>
        <v>59</v>
      </c>
      <c r="AB1374" s="18" t="n">
        <f aca="false">ROUND((L1374-K1374)*1440,0)</f>
        <v>12</v>
      </c>
      <c r="AC1374" s="18" t="n">
        <f aca="false">ROUND((M1374-L1374)*1440,0)</f>
        <v>58</v>
      </c>
      <c r="AD1374" s="18" t="n">
        <f aca="false">IF(N1374="","",ROUND((N1374-M1374)*1440,0))</f>
        <v>232</v>
      </c>
      <c r="AE1374" s="18" t="n">
        <f aca="false">IF(O1374="","",ROUND((O1374-N1374)*1440,0))</f>
        <v>64</v>
      </c>
      <c r="AF1374" s="18" t="n">
        <f aca="false">IF(P1374="","",ROUND((P1374-O1374)*1440,0))</f>
        <v>9</v>
      </c>
      <c r="AG1374" s="18" t="n">
        <f aca="false">IF(Q1374="","",ROUND((Q1374-P1374)*1440,0))</f>
        <v>34</v>
      </c>
      <c r="AH1374" s="18" t="n">
        <f aca="false">IF(Q1374="","",ROUND((Q1374-H1374)*1440,0))</f>
        <v>498</v>
      </c>
      <c r="AI1374" s="19" t="n">
        <f aca="false">ROUND(IF(O1374="",Assumptions!$B$25-K1374,O1374-K1374)*24,1)</f>
        <v>6.1</v>
      </c>
      <c r="AJ1374" s="20" t="n">
        <f aca="false">ROUND(MAX(N(Y1374)/Assumptions!$C$5, N(Z1374)/Assumptions!$C$6, N(AA1374)/Assumptions!$C$7, N(AB1374)/Assumptions!$C$8, N(AC1374)/Assumptions!$C$9, N(AD1374)/Assumptions!$C$10, N(AE1374)/Assumptions!$C$11, N(AF1374)/Assumptions!$C$12, N(AG1374)/Assumptions!$C$13),3)</f>
        <v>7.733</v>
      </c>
      <c r="AK1374" s="0" t="str">
        <f aca="false">IF(OR(U1374="Pending",U1374="On Hold"),"Open GRN (awaiting)",IF(AJ1374&lt;=1,"Within SLA",IF(ROUND(N(Y1374)/Assumptions!$C$5,3)=AJ1374,"Gate Wait",IF(ROUND(N(Z1374)/Assumptions!$C$6,3)=AJ1374,"Dock Wait",IF(ROUND(N(AA1374)/Assumptions!$C$7,3)=AJ1374,"Unloading",IF(ROUND(N(AB1374)/Assumptions!$C$8,3)=AJ1374,"Unload-to-QC Wait",IF(ROUND(N(AC1374)/Assumptions!$C$9,3)=AJ1374,"QC",IF(ROUND(N(AD1374)/Assumptions!$C$10,3)=AJ1374,"QC-to-GRN Wait",IF(ROUND(N(AE1374)/Assumptions!$C$11,3)=AJ1374,"GRN Processing",IF(ROUND(N(AF1374)/Assumptions!$C$12,3)=AJ1374,"GRN-to-Putaway Wait",IF(ROUND(N(AG1374)/Assumptions!$C$13,3)=AJ1374,"Putaway","Within SLA")))))))))))</f>
        <v>QC-to-GRN Wait</v>
      </c>
    </row>
    <row r="1375" customFormat="false" ht="15" hidden="false" customHeight="false" outlineLevel="0" collapsed="false">
      <c r="A1375" s="0" t="s">
        <v>4111</v>
      </c>
      <c r="B1375" s="0" t="s">
        <v>4112</v>
      </c>
      <c r="C1375" s="0" t="s">
        <v>170</v>
      </c>
      <c r="D1375" s="0" t="s">
        <v>119</v>
      </c>
      <c r="E1375" s="0" t="s">
        <v>2827</v>
      </c>
      <c r="F1375" s="0" t="s">
        <v>172</v>
      </c>
      <c r="G1375" s="0" t="s">
        <v>122</v>
      </c>
      <c r="H1375" s="17" t="n">
        <v>46237.5020833333</v>
      </c>
      <c r="I1375" s="17" t="n">
        <v>46237.5270833333</v>
      </c>
      <c r="J1375" s="17" t="n">
        <v>46237.5291666667</v>
      </c>
      <c r="K1375" s="17" t="n">
        <v>46237.5513888889</v>
      </c>
      <c r="L1375" s="17" t="n">
        <v>46237.5597222222</v>
      </c>
      <c r="M1375" s="17" t="n">
        <v>46237.6159722222</v>
      </c>
      <c r="N1375" s="17" t="n">
        <v>46237.6534722222</v>
      </c>
      <c r="O1375" s="17" t="n">
        <v>46237.6604166667</v>
      </c>
      <c r="P1375" s="17" t="n">
        <v>46237.6618055556</v>
      </c>
      <c r="Q1375" s="17" t="n">
        <v>46237.6909722222</v>
      </c>
      <c r="R1375" s="0" t="n">
        <v>1067</v>
      </c>
      <c r="S1375" s="0" t="n">
        <v>0</v>
      </c>
      <c r="T1375" s="0" t="n">
        <v>0</v>
      </c>
      <c r="U1375" s="18" t="s">
        <v>130</v>
      </c>
      <c r="V1375" s="18" t="s">
        <v>82</v>
      </c>
      <c r="W1375" s="0" t="str">
        <f aca="false">IF(AND(X1375&gt;=6,X1375&lt;14),"A",IF(AND(X1375&gt;=14,X1375&lt;22),"B","C"))</f>
        <v>A</v>
      </c>
      <c r="X1375" s="18" t="n">
        <f aca="false">HOUR(H1375)</f>
        <v>12</v>
      </c>
      <c r="Y1375" s="18" t="n">
        <f aca="false">ROUND((I1375-H1375)*1440,0)</f>
        <v>36</v>
      </c>
      <c r="Z1375" s="18" t="n">
        <f aca="false">ROUND((J1375-I1375)*1440,0)</f>
        <v>3</v>
      </c>
      <c r="AA1375" s="18" t="n">
        <f aca="false">ROUND((K1375-J1375)*1440,0)</f>
        <v>32</v>
      </c>
      <c r="AB1375" s="18" t="n">
        <f aca="false">ROUND((L1375-K1375)*1440,0)</f>
        <v>12</v>
      </c>
      <c r="AC1375" s="18" t="n">
        <f aca="false">ROUND((M1375-L1375)*1440,0)</f>
        <v>81</v>
      </c>
      <c r="AD1375" s="18" t="n">
        <f aca="false">IF(N1375="","",ROUND((N1375-M1375)*1440,0))</f>
        <v>54</v>
      </c>
      <c r="AE1375" s="18" t="n">
        <f aca="false">IF(O1375="","",ROUND((O1375-N1375)*1440,0))</f>
        <v>10</v>
      </c>
      <c r="AF1375" s="18" t="n">
        <f aca="false">IF(P1375="","",ROUND((P1375-O1375)*1440,0))</f>
        <v>2</v>
      </c>
      <c r="AG1375" s="18" t="n">
        <f aca="false">IF(Q1375="","",ROUND((Q1375-P1375)*1440,0))</f>
        <v>42</v>
      </c>
      <c r="AH1375" s="18" t="n">
        <f aca="false">IF(Q1375="","",ROUND((Q1375-H1375)*1440,0))</f>
        <v>272</v>
      </c>
      <c r="AI1375" s="19" t="n">
        <f aca="false">ROUND(IF(O1375="",Assumptions!$B$25-K1375,O1375-K1375)*24,1)</f>
        <v>2.6</v>
      </c>
      <c r="AJ1375" s="20" t="n">
        <f aca="false">ROUND(MAX(N(Y1375)/Assumptions!$C$5, N(Z1375)/Assumptions!$C$6, N(AA1375)/Assumptions!$C$7, N(AB1375)/Assumptions!$C$8, N(AC1375)/Assumptions!$C$9, N(AD1375)/Assumptions!$C$10, N(AE1375)/Assumptions!$C$11, N(AF1375)/Assumptions!$C$12, N(AG1375)/Assumptions!$C$13),3)</f>
        <v>1.8</v>
      </c>
      <c r="AK1375" s="0" t="str">
        <f aca="false">IF(OR(U1375="Pending",U1375="On Hold"),"Open GRN (awaiting)",IF(AJ1375&lt;=1,"Within SLA",IF(ROUND(N(Y1375)/Assumptions!$C$5,3)=AJ1375,"Gate Wait",IF(ROUND(N(Z1375)/Assumptions!$C$6,3)=AJ1375,"Dock Wait",IF(ROUND(N(AA1375)/Assumptions!$C$7,3)=AJ1375,"Unloading",IF(ROUND(N(AB1375)/Assumptions!$C$8,3)=AJ1375,"Unload-to-QC Wait",IF(ROUND(N(AC1375)/Assumptions!$C$9,3)=AJ1375,"QC",IF(ROUND(N(AD1375)/Assumptions!$C$10,3)=AJ1375,"QC-to-GRN Wait",IF(ROUND(N(AE1375)/Assumptions!$C$11,3)=AJ1375,"GRN Processing",IF(ROUND(N(AF1375)/Assumptions!$C$12,3)=AJ1375,"GRN-to-Putaway Wait",IF(ROUND(N(AG1375)/Assumptions!$C$13,3)=AJ1375,"Putaway","Within SLA")))))))))))</f>
        <v>QC</v>
      </c>
    </row>
    <row r="1376" customFormat="false" ht="15" hidden="false" customHeight="false" outlineLevel="0" collapsed="false">
      <c r="A1376" s="0" t="s">
        <v>4113</v>
      </c>
      <c r="B1376" s="0" t="s">
        <v>4114</v>
      </c>
      <c r="C1376" s="0" t="s">
        <v>142</v>
      </c>
      <c r="D1376" s="0" t="s">
        <v>135</v>
      </c>
      <c r="E1376" s="0" t="s">
        <v>4115</v>
      </c>
      <c r="F1376" s="0" t="s">
        <v>137</v>
      </c>
      <c r="G1376" s="0" t="s">
        <v>178</v>
      </c>
      <c r="H1376" s="17" t="n">
        <v>46237.5041666667</v>
      </c>
      <c r="I1376" s="17" t="n">
        <v>46237.5138888889</v>
      </c>
      <c r="J1376" s="17" t="n">
        <v>46237.5180555556</v>
      </c>
      <c r="K1376" s="17" t="n">
        <v>46237.5368055556</v>
      </c>
      <c r="L1376" s="17" t="n">
        <v>46237.5416666667</v>
      </c>
      <c r="M1376" s="17" t="n">
        <v>46237.5631944445</v>
      </c>
      <c r="N1376" s="17" t="n">
        <v>46237.6041666667</v>
      </c>
      <c r="O1376" s="17" t="n">
        <v>46237.6236111111</v>
      </c>
      <c r="P1376" s="17" t="n">
        <v>46237.64375</v>
      </c>
      <c r="Q1376" s="17" t="n">
        <v>46237.6569444445</v>
      </c>
      <c r="R1376" s="0" t="n">
        <v>46</v>
      </c>
      <c r="S1376" s="0" t="n">
        <v>0</v>
      </c>
      <c r="T1376" s="0" t="n">
        <v>0</v>
      </c>
      <c r="U1376" s="18" t="s">
        <v>130</v>
      </c>
      <c r="V1376" s="18" t="s">
        <v>156</v>
      </c>
      <c r="W1376" s="0" t="str">
        <f aca="false">IF(AND(X1376&gt;=6,X1376&lt;14),"A",IF(AND(X1376&gt;=14,X1376&lt;22),"B","C"))</f>
        <v>A</v>
      </c>
      <c r="X1376" s="18" t="n">
        <f aca="false">HOUR(H1376)</f>
        <v>12</v>
      </c>
      <c r="Y1376" s="18" t="n">
        <f aca="false">ROUND((I1376-H1376)*1440,0)</f>
        <v>14</v>
      </c>
      <c r="Z1376" s="18" t="n">
        <f aca="false">ROUND((J1376-I1376)*1440,0)</f>
        <v>6</v>
      </c>
      <c r="AA1376" s="18" t="n">
        <f aca="false">ROUND((K1376-J1376)*1440,0)</f>
        <v>27</v>
      </c>
      <c r="AB1376" s="18" t="n">
        <f aca="false">ROUND((L1376-K1376)*1440,0)</f>
        <v>7</v>
      </c>
      <c r="AC1376" s="18" t="n">
        <f aca="false">ROUND((M1376-L1376)*1440,0)</f>
        <v>31</v>
      </c>
      <c r="AD1376" s="18" t="n">
        <f aca="false">IF(N1376="","",ROUND((N1376-M1376)*1440,0))</f>
        <v>59</v>
      </c>
      <c r="AE1376" s="18" t="n">
        <f aca="false">IF(O1376="","",ROUND((O1376-N1376)*1440,0))</f>
        <v>28</v>
      </c>
      <c r="AF1376" s="18" t="n">
        <f aca="false">IF(P1376="","",ROUND((P1376-O1376)*1440,0))</f>
        <v>29</v>
      </c>
      <c r="AG1376" s="18" t="n">
        <f aca="false">IF(Q1376="","",ROUND((Q1376-P1376)*1440,0))</f>
        <v>19</v>
      </c>
      <c r="AH1376" s="18" t="n">
        <f aca="false">IF(Q1376="","",ROUND((Q1376-H1376)*1440,0))</f>
        <v>220</v>
      </c>
      <c r="AI1376" s="19" t="n">
        <f aca="false">ROUND(IF(O1376="",Assumptions!$B$25-K1376,O1376-K1376)*24,1)</f>
        <v>2.1</v>
      </c>
      <c r="AJ1376" s="20" t="n">
        <f aca="false">ROUND(MAX(N(Y1376)/Assumptions!$C$5, N(Z1376)/Assumptions!$C$6, N(AA1376)/Assumptions!$C$7, N(AB1376)/Assumptions!$C$8, N(AC1376)/Assumptions!$C$9, N(AD1376)/Assumptions!$C$10, N(AE1376)/Assumptions!$C$11, N(AF1376)/Assumptions!$C$12, N(AG1376)/Assumptions!$C$13),3)</f>
        <v>1.967</v>
      </c>
      <c r="AK1376" s="0" t="str">
        <f aca="false">IF(OR(U1376="Pending",U1376="On Hold"),"Open GRN (awaiting)",IF(AJ1376&lt;=1,"Within SLA",IF(ROUND(N(Y1376)/Assumptions!$C$5,3)=AJ1376,"Gate Wait",IF(ROUND(N(Z1376)/Assumptions!$C$6,3)=AJ1376,"Dock Wait",IF(ROUND(N(AA1376)/Assumptions!$C$7,3)=AJ1376,"Unloading",IF(ROUND(N(AB1376)/Assumptions!$C$8,3)=AJ1376,"Unload-to-QC Wait",IF(ROUND(N(AC1376)/Assumptions!$C$9,3)=AJ1376,"QC",IF(ROUND(N(AD1376)/Assumptions!$C$10,3)=AJ1376,"QC-to-GRN Wait",IF(ROUND(N(AE1376)/Assumptions!$C$11,3)=AJ1376,"GRN Processing",IF(ROUND(N(AF1376)/Assumptions!$C$12,3)=AJ1376,"GRN-to-Putaway Wait",IF(ROUND(N(AG1376)/Assumptions!$C$13,3)=AJ1376,"Putaway","Within SLA")))))))))))</f>
        <v>QC-to-GRN Wait</v>
      </c>
    </row>
    <row r="1377" customFormat="false" ht="15" hidden="false" customHeight="false" outlineLevel="0" collapsed="false">
      <c r="A1377" s="0" t="s">
        <v>4116</v>
      </c>
      <c r="B1377" s="0" t="s">
        <v>4117</v>
      </c>
      <c r="C1377" s="0" t="s">
        <v>184</v>
      </c>
      <c r="D1377" s="0" t="s">
        <v>135</v>
      </c>
      <c r="E1377" s="0" t="s">
        <v>4118</v>
      </c>
      <c r="F1377" s="0" t="s">
        <v>177</v>
      </c>
      <c r="G1377" s="0" t="s">
        <v>138</v>
      </c>
      <c r="H1377" s="17" t="n">
        <v>46237.5208333333</v>
      </c>
      <c r="I1377" s="17" t="n">
        <v>46237.5368055556</v>
      </c>
      <c r="J1377" s="17" t="n">
        <v>46237.5416666667</v>
      </c>
      <c r="K1377" s="17" t="n">
        <v>46237.6138888889</v>
      </c>
      <c r="L1377" s="17" t="n">
        <v>46237.6215277778</v>
      </c>
      <c r="M1377" s="17" t="n">
        <v>46237.68125</v>
      </c>
      <c r="N1377" s="17" t="n">
        <v>46237.7027777778</v>
      </c>
      <c r="O1377" s="17" t="n">
        <v>46237.8118055556</v>
      </c>
      <c r="P1377" s="17" t="n">
        <v>46237.8159722222</v>
      </c>
      <c r="Q1377" s="17" t="n">
        <v>46237.8326388889</v>
      </c>
      <c r="R1377" s="0" t="n">
        <v>873</v>
      </c>
      <c r="S1377" s="0" t="n">
        <v>0</v>
      </c>
      <c r="T1377" s="0" t="n">
        <v>0</v>
      </c>
      <c r="U1377" s="18" t="s">
        <v>130</v>
      </c>
      <c r="V1377" s="18" t="s">
        <v>144</v>
      </c>
      <c r="W1377" s="0" t="str">
        <f aca="false">IF(AND(X1377&gt;=6,X1377&lt;14),"A",IF(AND(X1377&gt;=14,X1377&lt;22),"B","C"))</f>
        <v>A</v>
      </c>
      <c r="X1377" s="18" t="n">
        <f aca="false">HOUR(H1377)</f>
        <v>12</v>
      </c>
      <c r="Y1377" s="18" t="n">
        <f aca="false">ROUND((I1377-H1377)*1440,0)</f>
        <v>23</v>
      </c>
      <c r="Z1377" s="18" t="n">
        <f aca="false">ROUND((J1377-I1377)*1440,0)</f>
        <v>7</v>
      </c>
      <c r="AA1377" s="18" t="n">
        <f aca="false">ROUND((K1377-J1377)*1440,0)</f>
        <v>104</v>
      </c>
      <c r="AB1377" s="18" t="n">
        <f aca="false">ROUND((L1377-K1377)*1440,0)</f>
        <v>11</v>
      </c>
      <c r="AC1377" s="18" t="n">
        <f aca="false">ROUND((M1377-L1377)*1440,0)</f>
        <v>86</v>
      </c>
      <c r="AD1377" s="18" t="n">
        <f aca="false">IF(N1377="","",ROUND((N1377-M1377)*1440,0))</f>
        <v>31</v>
      </c>
      <c r="AE1377" s="18" t="n">
        <f aca="false">IF(O1377="","",ROUND((O1377-N1377)*1440,0))</f>
        <v>157</v>
      </c>
      <c r="AF1377" s="18" t="n">
        <f aca="false">IF(P1377="","",ROUND((P1377-O1377)*1440,0))</f>
        <v>6</v>
      </c>
      <c r="AG1377" s="18" t="n">
        <f aca="false">IF(Q1377="","",ROUND((Q1377-P1377)*1440,0))</f>
        <v>24</v>
      </c>
      <c r="AH1377" s="18" t="n">
        <f aca="false">IF(Q1377="","",ROUND((Q1377-H1377)*1440,0))</f>
        <v>449</v>
      </c>
      <c r="AI1377" s="19" t="n">
        <f aca="false">ROUND(IF(O1377="",Assumptions!$B$25-K1377,O1377-K1377)*24,1)</f>
        <v>4.8</v>
      </c>
      <c r="AJ1377" s="20" t="n">
        <f aca="false">ROUND(MAX(N(Y1377)/Assumptions!$C$5, N(Z1377)/Assumptions!$C$6, N(AA1377)/Assumptions!$C$7, N(AB1377)/Assumptions!$C$8, N(AC1377)/Assumptions!$C$9, N(AD1377)/Assumptions!$C$10, N(AE1377)/Assumptions!$C$11, N(AF1377)/Assumptions!$C$12, N(AG1377)/Assumptions!$C$13),3)</f>
        <v>3.489</v>
      </c>
      <c r="AK1377" s="0" t="str">
        <f aca="false">IF(OR(U1377="Pending",U1377="On Hold"),"Open GRN (awaiting)",IF(AJ1377&lt;=1,"Within SLA",IF(ROUND(N(Y1377)/Assumptions!$C$5,3)=AJ1377,"Gate Wait",IF(ROUND(N(Z1377)/Assumptions!$C$6,3)=AJ1377,"Dock Wait",IF(ROUND(N(AA1377)/Assumptions!$C$7,3)=AJ1377,"Unloading",IF(ROUND(N(AB1377)/Assumptions!$C$8,3)=AJ1377,"Unload-to-QC Wait",IF(ROUND(N(AC1377)/Assumptions!$C$9,3)=AJ1377,"QC",IF(ROUND(N(AD1377)/Assumptions!$C$10,3)=AJ1377,"QC-to-GRN Wait",IF(ROUND(N(AE1377)/Assumptions!$C$11,3)=AJ1377,"GRN Processing",IF(ROUND(N(AF1377)/Assumptions!$C$12,3)=AJ1377,"GRN-to-Putaway Wait",IF(ROUND(N(AG1377)/Assumptions!$C$13,3)=AJ1377,"Putaway","Within SLA")))))))))))</f>
        <v>GRN Processing</v>
      </c>
    </row>
    <row r="1378" customFormat="false" ht="15" hidden="false" customHeight="false" outlineLevel="0" collapsed="false">
      <c r="A1378" s="0" t="s">
        <v>4119</v>
      </c>
      <c r="B1378" s="0" t="s">
        <v>4120</v>
      </c>
      <c r="C1378" s="0" t="s">
        <v>159</v>
      </c>
      <c r="D1378" s="0" t="s">
        <v>119</v>
      </c>
      <c r="E1378" s="0" t="s">
        <v>4121</v>
      </c>
      <c r="F1378" s="0" t="s">
        <v>128</v>
      </c>
      <c r="G1378" s="0" t="s">
        <v>129</v>
      </c>
      <c r="H1378" s="17" t="n">
        <v>46237.5229166667</v>
      </c>
      <c r="I1378" s="17" t="n">
        <v>46237.5354166667</v>
      </c>
      <c r="J1378" s="17" t="n">
        <v>46237.5423611111</v>
      </c>
      <c r="K1378" s="17" t="n">
        <v>46237.5805555556</v>
      </c>
      <c r="L1378" s="17" t="n">
        <v>46237.5972222222</v>
      </c>
      <c r="M1378" s="17" t="n">
        <v>46237.6229166667</v>
      </c>
      <c r="N1378" s="17" t="n">
        <v>46237.6319444445</v>
      </c>
      <c r="O1378" s="17" t="n">
        <v>46237.6465277778</v>
      </c>
      <c r="P1378" s="17" t="n">
        <v>46237.6548611111</v>
      </c>
      <c r="Q1378" s="17" t="n">
        <v>46237.6736111111</v>
      </c>
      <c r="R1378" s="0" t="n">
        <v>454</v>
      </c>
      <c r="S1378" s="0" t="n">
        <v>0</v>
      </c>
      <c r="T1378" s="0" t="n">
        <v>0</v>
      </c>
      <c r="U1378" s="18" t="s">
        <v>130</v>
      </c>
      <c r="V1378" s="18" t="s">
        <v>144</v>
      </c>
      <c r="W1378" s="0" t="str">
        <f aca="false">IF(AND(X1378&gt;=6,X1378&lt;14),"A",IF(AND(X1378&gt;=14,X1378&lt;22),"B","C"))</f>
        <v>A</v>
      </c>
      <c r="X1378" s="18" t="n">
        <f aca="false">HOUR(H1378)</f>
        <v>12</v>
      </c>
      <c r="Y1378" s="18" t="n">
        <f aca="false">ROUND((I1378-H1378)*1440,0)</f>
        <v>18</v>
      </c>
      <c r="Z1378" s="18" t="n">
        <f aca="false">ROUND((J1378-I1378)*1440,0)</f>
        <v>10</v>
      </c>
      <c r="AA1378" s="18" t="n">
        <f aca="false">ROUND((K1378-J1378)*1440,0)</f>
        <v>55</v>
      </c>
      <c r="AB1378" s="18" t="n">
        <f aca="false">ROUND((L1378-K1378)*1440,0)</f>
        <v>24</v>
      </c>
      <c r="AC1378" s="18" t="n">
        <f aca="false">ROUND((M1378-L1378)*1440,0)</f>
        <v>37</v>
      </c>
      <c r="AD1378" s="18" t="n">
        <f aca="false">IF(N1378="","",ROUND((N1378-M1378)*1440,0))</f>
        <v>13</v>
      </c>
      <c r="AE1378" s="18" t="n">
        <f aca="false">IF(O1378="","",ROUND((O1378-N1378)*1440,0))</f>
        <v>21</v>
      </c>
      <c r="AF1378" s="18" t="n">
        <f aca="false">IF(P1378="","",ROUND((P1378-O1378)*1440,0))</f>
        <v>12</v>
      </c>
      <c r="AG1378" s="18" t="n">
        <f aca="false">IF(Q1378="","",ROUND((Q1378-P1378)*1440,0))</f>
        <v>27</v>
      </c>
      <c r="AH1378" s="18" t="n">
        <f aca="false">IF(Q1378="","",ROUND((Q1378-H1378)*1440,0))</f>
        <v>217</v>
      </c>
      <c r="AI1378" s="19" t="n">
        <f aca="false">ROUND(IF(O1378="",Assumptions!$B$25-K1378,O1378-K1378)*24,1)</f>
        <v>1.6</v>
      </c>
      <c r="AJ1378" s="20" t="n">
        <f aca="false">ROUND(MAX(N(Y1378)/Assumptions!$C$5, N(Z1378)/Assumptions!$C$6, N(AA1378)/Assumptions!$C$7, N(AB1378)/Assumptions!$C$8, N(AC1378)/Assumptions!$C$9, N(AD1378)/Assumptions!$C$10, N(AE1378)/Assumptions!$C$11, N(AF1378)/Assumptions!$C$12, N(AG1378)/Assumptions!$C$13),3)</f>
        <v>1.6</v>
      </c>
      <c r="AK1378" s="0" t="str">
        <f aca="false">IF(OR(U1378="Pending",U1378="On Hold"),"Open GRN (awaiting)",IF(AJ1378&lt;=1,"Within SLA",IF(ROUND(N(Y1378)/Assumptions!$C$5,3)=AJ1378,"Gate Wait",IF(ROUND(N(Z1378)/Assumptions!$C$6,3)=AJ1378,"Dock Wait",IF(ROUND(N(AA1378)/Assumptions!$C$7,3)=AJ1378,"Unloading",IF(ROUND(N(AB1378)/Assumptions!$C$8,3)=AJ1378,"Unload-to-QC Wait",IF(ROUND(N(AC1378)/Assumptions!$C$9,3)=AJ1378,"QC",IF(ROUND(N(AD1378)/Assumptions!$C$10,3)=AJ1378,"QC-to-GRN Wait",IF(ROUND(N(AE1378)/Assumptions!$C$11,3)=AJ1378,"GRN Processing",IF(ROUND(N(AF1378)/Assumptions!$C$12,3)=AJ1378,"GRN-to-Putaway Wait",IF(ROUND(N(AG1378)/Assumptions!$C$13,3)=AJ1378,"Putaway","Within SLA")))))))))))</f>
        <v>Unload-to-QC Wait</v>
      </c>
    </row>
    <row r="1379" customFormat="false" ht="15" hidden="false" customHeight="false" outlineLevel="0" collapsed="false">
      <c r="A1379" s="0" t="s">
        <v>4122</v>
      </c>
      <c r="B1379" s="0" t="s">
        <v>4123</v>
      </c>
      <c r="C1379" s="0" t="s">
        <v>134</v>
      </c>
      <c r="D1379" s="0" t="s">
        <v>147</v>
      </c>
      <c r="E1379" s="0" t="s">
        <v>4124</v>
      </c>
      <c r="F1379" s="0" t="s">
        <v>149</v>
      </c>
      <c r="G1379" s="0" t="s">
        <v>150</v>
      </c>
      <c r="H1379" s="17" t="n">
        <v>46237.5319444445</v>
      </c>
      <c r="I1379" s="17" t="n">
        <v>46237.5569444444</v>
      </c>
      <c r="J1379" s="17" t="n">
        <v>46237.5583333333</v>
      </c>
      <c r="K1379" s="17" t="n">
        <v>46237.6215277778</v>
      </c>
      <c r="L1379" s="17" t="n">
        <v>46237.6277777778</v>
      </c>
      <c r="M1379" s="17" t="n">
        <v>46237.65</v>
      </c>
      <c r="N1379" s="17" t="n">
        <v>46237.7222222222</v>
      </c>
      <c r="O1379" s="17" t="n">
        <v>46237.7298611111</v>
      </c>
      <c r="P1379" s="17" t="n">
        <v>46237.7354166667</v>
      </c>
      <c r="Q1379" s="17" t="n">
        <v>46237.74375</v>
      </c>
      <c r="R1379" s="0" t="n">
        <v>784</v>
      </c>
      <c r="S1379" s="0" t="n">
        <v>0</v>
      </c>
      <c r="T1379" s="0" t="n">
        <v>0</v>
      </c>
      <c r="U1379" s="18" t="s">
        <v>130</v>
      </c>
      <c r="V1379" s="18" t="s">
        <v>144</v>
      </c>
      <c r="W1379" s="0" t="str">
        <f aca="false">IF(AND(X1379&gt;=6,X1379&lt;14),"A",IF(AND(X1379&gt;=14,X1379&lt;22),"B","C"))</f>
        <v>A</v>
      </c>
      <c r="X1379" s="18" t="n">
        <f aca="false">HOUR(H1379)</f>
        <v>12</v>
      </c>
      <c r="Y1379" s="18" t="n">
        <f aca="false">ROUND((I1379-H1379)*1440,0)</f>
        <v>36</v>
      </c>
      <c r="Z1379" s="18" t="n">
        <f aca="false">ROUND((J1379-I1379)*1440,0)</f>
        <v>2</v>
      </c>
      <c r="AA1379" s="18" t="n">
        <f aca="false">ROUND((K1379-J1379)*1440,0)</f>
        <v>91</v>
      </c>
      <c r="AB1379" s="18" t="n">
        <f aca="false">ROUND((L1379-K1379)*1440,0)</f>
        <v>9</v>
      </c>
      <c r="AC1379" s="18" t="n">
        <f aca="false">ROUND((M1379-L1379)*1440,0)</f>
        <v>32</v>
      </c>
      <c r="AD1379" s="18" t="n">
        <f aca="false">IF(N1379="","",ROUND((N1379-M1379)*1440,0))</f>
        <v>104</v>
      </c>
      <c r="AE1379" s="18" t="n">
        <f aca="false">IF(O1379="","",ROUND((O1379-N1379)*1440,0))</f>
        <v>11</v>
      </c>
      <c r="AF1379" s="18" t="n">
        <f aca="false">IF(P1379="","",ROUND((P1379-O1379)*1440,0))</f>
        <v>8</v>
      </c>
      <c r="AG1379" s="18" t="n">
        <f aca="false">IF(Q1379="","",ROUND((Q1379-P1379)*1440,0))</f>
        <v>12</v>
      </c>
      <c r="AH1379" s="18" t="n">
        <f aca="false">IF(Q1379="","",ROUND((Q1379-H1379)*1440,0))</f>
        <v>305</v>
      </c>
      <c r="AI1379" s="19" t="n">
        <f aca="false">ROUND(IF(O1379="",Assumptions!$B$25-K1379,O1379-K1379)*24,1)</f>
        <v>2.6</v>
      </c>
      <c r="AJ1379" s="20" t="n">
        <f aca="false">ROUND(MAX(N(Y1379)/Assumptions!$C$5, N(Z1379)/Assumptions!$C$6, N(AA1379)/Assumptions!$C$7, N(AB1379)/Assumptions!$C$8, N(AC1379)/Assumptions!$C$9, N(AD1379)/Assumptions!$C$10, N(AE1379)/Assumptions!$C$11, N(AF1379)/Assumptions!$C$12, N(AG1379)/Assumptions!$C$13),3)</f>
        <v>3.467</v>
      </c>
      <c r="AK1379" s="0" t="str">
        <f aca="false">IF(OR(U1379="Pending",U1379="On Hold"),"Open GRN (awaiting)",IF(AJ1379&lt;=1,"Within SLA",IF(ROUND(N(Y1379)/Assumptions!$C$5,3)=AJ1379,"Gate Wait",IF(ROUND(N(Z1379)/Assumptions!$C$6,3)=AJ1379,"Dock Wait",IF(ROUND(N(AA1379)/Assumptions!$C$7,3)=AJ1379,"Unloading",IF(ROUND(N(AB1379)/Assumptions!$C$8,3)=AJ1379,"Unload-to-QC Wait",IF(ROUND(N(AC1379)/Assumptions!$C$9,3)=AJ1379,"QC",IF(ROUND(N(AD1379)/Assumptions!$C$10,3)=AJ1379,"QC-to-GRN Wait",IF(ROUND(N(AE1379)/Assumptions!$C$11,3)=AJ1379,"GRN Processing",IF(ROUND(N(AF1379)/Assumptions!$C$12,3)=AJ1379,"GRN-to-Putaway Wait",IF(ROUND(N(AG1379)/Assumptions!$C$13,3)=AJ1379,"Putaway","Within SLA")))))))))))</f>
        <v>QC-to-GRN Wait</v>
      </c>
    </row>
    <row r="1380" customFormat="false" ht="15" hidden="false" customHeight="false" outlineLevel="0" collapsed="false">
      <c r="A1380" s="0" t="s">
        <v>4125</v>
      </c>
      <c r="B1380" s="0" t="s">
        <v>4126</v>
      </c>
      <c r="C1380" s="0" t="s">
        <v>286</v>
      </c>
      <c r="D1380" s="0" t="s">
        <v>147</v>
      </c>
      <c r="E1380" s="0" t="s">
        <v>4127</v>
      </c>
      <c r="F1380" s="0" t="s">
        <v>121</v>
      </c>
      <c r="G1380" s="0" t="s">
        <v>167</v>
      </c>
      <c r="H1380" s="17" t="n">
        <v>46237.5361111111</v>
      </c>
      <c r="I1380" s="17" t="n">
        <v>46237.5527777778</v>
      </c>
      <c r="J1380" s="17" t="n">
        <v>46237.5631944445</v>
      </c>
      <c r="K1380" s="17" t="n">
        <v>46237.5826388889</v>
      </c>
      <c r="L1380" s="17" t="n">
        <v>46237.5868055556</v>
      </c>
      <c r="M1380" s="17" t="n">
        <v>46237.6034722222</v>
      </c>
      <c r="N1380" s="17" t="n">
        <v>46237.6055555556</v>
      </c>
      <c r="O1380" s="17" t="n">
        <v>46237.6298611111</v>
      </c>
      <c r="P1380" s="17" t="n">
        <v>46237.6395833333</v>
      </c>
      <c r="Q1380" s="17" t="n">
        <v>46237.6625</v>
      </c>
      <c r="R1380" s="0" t="n">
        <v>265</v>
      </c>
      <c r="S1380" s="0" t="n">
        <v>0</v>
      </c>
      <c r="T1380" s="0" t="n">
        <v>0</v>
      </c>
      <c r="U1380" s="18" t="s">
        <v>130</v>
      </c>
      <c r="V1380" s="18" t="s">
        <v>333</v>
      </c>
      <c r="W1380" s="0" t="str">
        <f aca="false">IF(AND(X1380&gt;=6,X1380&lt;14),"A",IF(AND(X1380&gt;=14,X1380&lt;22),"B","C"))</f>
        <v>A</v>
      </c>
      <c r="X1380" s="18" t="n">
        <f aca="false">HOUR(H1380)</f>
        <v>12</v>
      </c>
      <c r="Y1380" s="18" t="n">
        <f aca="false">ROUND((I1380-H1380)*1440,0)</f>
        <v>24</v>
      </c>
      <c r="Z1380" s="18" t="n">
        <f aca="false">ROUND((J1380-I1380)*1440,0)</f>
        <v>15</v>
      </c>
      <c r="AA1380" s="18" t="n">
        <f aca="false">ROUND((K1380-J1380)*1440,0)</f>
        <v>28</v>
      </c>
      <c r="AB1380" s="18" t="n">
        <f aca="false">ROUND((L1380-K1380)*1440,0)</f>
        <v>6</v>
      </c>
      <c r="AC1380" s="18" t="n">
        <f aca="false">ROUND((M1380-L1380)*1440,0)</f>
        <v>24</v>
      </c>
      <c r="AD1380" s="18" t="n">
        <f aca="false">IF(N1380="","",ROUND((N1380-M1380)*1440,0))</f>
        <v>3</v>
      </c>
      <c r="AE1380" s="18" t="n">
        <f aca="false">IF(O1380="","",ROUND((O1380-N1380)*1440,0))</f>
        <v>35</v>
      </c>
      <c r="AF1380" s="18" t="n">
        <f aca="false">IF(P1380="","",ROUND((P1380-O1380)*1440,0))</f>
        <v>14</v>
      </c>
      <c r="AG1380" s="18" t="n">
        <f aca="false">IF(Q1380="","",ROUND((Q1380-P1380)*1440,0))</f>
        <v>33</v>
      </c>
      <c r="AH1380" s="18" t="n">
        <f aca="false">IF(Q1380="","",ROUND((Q1380-H1380)*1440,0))</f>
        <v>182</v>
      </c>
      <c r="AI1380" s="19" t="n">
        <f aca="false">ROUND(IF(O1380="",Assumptions!$B$25-K1380,O1380-K1380)*24,1)</f>
        <v>1.1</v>
      </c>
      <c r="AJ1380" s="20" t="n">
        <f aca="false">ROUND(MAX(N(Y1380)/Assumptions!$C$5, N(Z1380)/Assumptions!$C$6, N(AA1380)/Assumptions!$C$7, N(AB1380)/Assumptions!$C$8, N(AC1380)/Assumptions!$C$9, N(AD1380)/Assumptions!$C$10, N(AE1380)/Assumptions!$C$11, N(AF1380)/Assumptions!$C$12, N(AG1380)/Assumptions!$C$13),3)</f>
        <v>1</v>
      </c>
      <c r="AK1380" s="0" t="str">
        <f aca="false">IF(OR(U1380="Pending",U1380="On Hold"),"Open GRN (awaiting)",IF(AJ1380&lt;=1,"Within SLA",IF(ROUND(N(Y1380)/Assumptions!$C$5,3)=AJ1380,"Gate Wait",IF(ROUND(N(Z1380)/Assumptions!$C$6,3)=AJ1380,"Dock Wait",IF(ROUND(N(AA1380)/Assumptions!$C$7,3)=AJ1380,"Unloading",IF(ROUND(N(AB1380)/Assumptions!$C$8,3)=AJ1380,"Unload-to-QC Wait",IF(ROUND(N(AC1380)/Assumptions!$C$9,3)=AJ1380,"QC",IF(ROUND(N(AD1380)/Assumptions!$C$10,3)=AJ1380,"QC-to-GRN Wait",IF(ROUND(N(AE1380)/Assumptions!$C$11,3)=AJ1380,"GRN Processing",IF(ROUND(N(AF1380)/Assumptions!$C$12,3)=AJ1380,"GRN-to-Putaway Wait",IF(ROUND(N(AG1380)/Assumptions!$C$13,3)=AJ1380,"Putaway","Within SLA")))))))))))</f>
        <v>Within SLA</v>
      </c>
    </row>
    <row r="1381" customFormat="false" ht="15" hidden="false" customHeight="false" outlineLevel="0" collapsed="false">
      <c r="A1381" s="0" t="s">
        <v>4128</v>
      </c>
      <c r="B1381" s="0" t="s">
        <v>4129</v>
      </c>
      <c r="C1381" s="0" t="s">
        <v>170</v>
      </c>
      <c r="D1381" s="0" t="s">
        <v>135</v>
      </c>
      <c r="E1381" s="0" t="s">
        <v>4130</v>
      </c>
      <c r="F1381" s="0" t="s">
        <v>172</v>
      </c>
      <c r="G1381" s="0" t="s">
        <v>178</v>
      </c>
      <c r="H1381" s="17" t="n">
        <v>46237.55</v>
      </c>
      <c r="I1381" s="17" t="n">
        <v>46237.5638888889</v>
      </c>
      <c r="J1381" s="17" t="n">
        <v>46237.5729166667</v>
      </c>
      <c r="K1381" s="17" t="n">
        <v>46237.6027777778</v>
      </c>
      <c r="L1381" s="17" t="n">
        <v>46237.6131944444</v>
      </c>
      <c r="M1381" s="17" t="n">
        <v>46237.63125</v>
      </c>
      <c r="N1381" s="17" t="n">
        <v>46237.6527777778</v>
      </c>
      <c r="O1381" s="17" t="n">
        <v>46237.6652777778</v>
      </c>
      <c r="P1381" s="17" t="n">
        <v>46237.6722222222</v>
      </c>
      <c r="Q1381" s="17" t="n">
        <v>46237.6833333333</v>
      </c>
      <c r="R1381" s="0" t="n">
        <v>234</v>
      </c>
      <c r="S1381" s="0" t="n">
        <v>0</v>
      </c>
      <c r="T1381" s="0" t="n">
        <v>0</v>
      </c>
      <c r="U1381" s="18" t="s">
        <v>130</v>
      </c>
      <c r="V1381" s="18" t="s">
        <v>144</v>
      </c>
      <c r="W1381" s="0" t="str">
        <f aca="false">IF(AND(X1381&gt;=6,X1381&lt;14),"A",IF(AND(X1381&gt;=14,X1381&lt;22),"B","C"))</f>
        <v>A</v>
      </c>
      <c r="X1381" s="18" t="n">
        <f aca="false">HOUR(H1381)</f>
        <v>13</v>
      </c>
      <c r="Y1381" s="18" t="n">
        <f aca="false">ROUND((I1381-H1381)*1440,0)</f>
        <v>20</v>
      </c>
      <c r="Z1381" s="18" t="n">
        <f aca="false">ROUND((J1381-I1381)*1440,0)</f>
        <v>13</v>
      </c>
      <c r="AA1381" s="18" t="n">
        <f aca="false">ROUND((K1381-J1381)*1440,0)</f>
        <v>43</v>
      </c>
      <c r="AB1381" s="18" t="n">
        <f aca="false">ROUND((L1381-K1381)*1440,0)</f>
        <v>15</v>
      </c>
      <c r="AC1381" s="18" t="n">
        <f aca="false">ROUND((M1381-L1381)*1440,0)</f>
        <v>26</v>
      </c>
      <c r="AD1381" s="18" t="n">
        <f aca="false">IF(N1381="","",ROUND((N1381-M1381)*1440,0))</f>
        <v>31</v>
      </c>
      <c r="AE1381" s="18" t="n">
        <f aca="false">IF(O1381="","",ROUND((O1381-N1381)*1440,0))</f>
        <v>18</v>
      </c>
      <c r="AF1381" s="18" t="n">
        <f aca="false">IF(P1381="","",ROUND((P1381-O1381)*1440,0))</f>
        <v>10</v>
      </c>
      <c r="AG1381" s="18" t="n">
        <f aca="false">IF(Q1381="","",ROUND((Q1381-P1381)*1440,0))</f>
        <v>16</v>
      </c>
      <c r="AH1381" s="18" t="n">
        <f aca="false">IF(Q1381="","",ROUND((Q1381-H1381)*1440,0))</f>
        <v>192</v>
      </c>
      <c r="AI1381" s="19" t="n">
        <f aca="false">ROUND(IF(O1381="",Assumptions!$B$25-K1381,O1381-K1381)*24,1)</f>
        <v>1.5</v>
      </c>
      <c r="AJ1381" s="20" t="n">
        <f aca="false">ROUND(MAX(N(Y1381)/Assumptions!$C$5, N(Z1381)/Assumptions!$C$6, N(AA1381)/Assumptions!$C$7, N(AB1381)/Assumptions!$C$8, N(AC1381)/Assumptions!$C$9, N(AD1381)/Assumptions!$C$10, N(AE1381)/Assumptions!$C$11, N(AF1381)/Assumptions!$C$12, N(AG1381)/Assumptions!$C$13),3)</f>
        <v>1.033</v>
      </c>
      <c r="AK1381" s="0" t="str">
        <f aca="false">IF(OR(U1381="Pending",U1381="On Hold"),"Open GRN (awaiting)",IF(AJ1381&lt;=1,"Within SLA",IF(ROUND(N(Y1381)/Assumptions!$C$5,3)=AJ1381,"Gate Wait",IF(ROUND(N(Z1381)/Assumptions!$C$6,3)=AJ1381,"Dock Wait",IF(ROUND(N(AA1381)/Assumptions!$C$7,3)=AJ1381,"Unloading",IF(ROUND(N(AB1381)/Assumptions!$C$8,3)=AJ1381,"Unload-to-QC Wait",IF(ROUND(N(AC1381)/Assumptions!$C$9,3)=AJ1381,"QC",IF(ROUND(N(AD1381)/Assumptions!$C$10,3)=AJ1381,"QC-to-GRN Wait",IF(ROUND(N(AE1381)/Assumptions!$C$11,3)=AJ1381,"GRN Processing",IF(ROUND(N(AF1381)/Assumptions!$C$12,3)=AJ1381,"GRN-to-Putaway Wait",IF(ROUND(N(AG1381)/Assumptions!$C$13,3)=AJ1381,"Putaway","Within SLA")))))))))))</f>
        <v>QC-to-GRN Wait</v>
      </c>
    </row>
    <row r="1382" customFormat="false" ht="15" hidden="false" customHeight="false" outlineLevel="0" collapsed="false">
      <c r="A1382" s="0" t="s">
        <v>4131</v>
      </c>
      <c r="B1382" s="0" t="s">
        <v>4132</v>
      </c>
      <c r="C1382" s="0" t="s">
        <v>118</v>
      </c>
      <c r="D1382" s="0" t="s">
        <v>135</v>
      </c>
      <c r="E1382" s="0" t="s">
        <v>4133</v>
      </c>
      <c r="F1382" s="0" t="s">
        <v>121</v>
      </c>
      <c r="G1382" s="0" t="s">
        <v>138</v>
      </c>
      <c r="H1382" s="17" t="n">
        <v>46237.5631944445</v>
      </c>
      <c r="I1382" s="17" t="n">
        <v>46237.5861111111</v>
      </c>
      <c r="J1382" s="17" t="n">
        <v>46237.59375</v>
      </c>
      <c r="K1382" s="17" t="n">
        <v>46237.61875</v>
      </c>
      <c r="L1382" s="17" t="n">
        <v>46237.64375</v>
      </c>
      <c r="M1382" s="17" t="n">
        <v>46237.6548611111</v>
      </c>
      <c r="N1382" s="17" t="n">
        <v>46237.6944444445</v>
      </c>
      <c r="O1382" s="17" t="n">
        <v>46237.7076388889</v>
      </c>
      <c r="P1382" s="17" t="n">
        <v>46237.7180555556</v>
      </c>
      <c r="Q1382" s="17" t="n">
        <v>46237.7326388889</v>
      </c>
      <c r="R1382" s="0" t="n">
        <v>808</v>
      </c>
      <c r="S1382" s="0" t="n">
        <v>0</v>
      </c>
      <c r="T1382" s="0" t="n">
        <v>0</v>
      </c>
      <c r="U1382" s="18" t="s">
        <v>130</v>
      </c>
      <c r="V1382" s="18" t="s">
        <v>139</v>
      </c>
      <c r="W1382" s="0" t="str">
        <f aca="false">IF(AND(X1382&gt;=6,X1382&lt;14),"A",IF(AND(X1382&gt;=14,X1382&lt;22),"B","C"))</f>
        <v>A</v>
      </c>
      <c r="X1382" s="18" t="n">
        <f aca="false">HOUR(H1382)</f>
        <v>13</v>
      </c>
      <c r="Y1382" s="18" t="n">
        <f aca="false">ROUND((I1382-H1382)*1440,0)</f>
        <v>33</v>
      </c>
      <c r="Z1382" s="18" t="n">
        <f aca="false">ROUND((J1382-I1382)*1440,0)</f>
        <v>11</v>
      </c>
      <c r="AA1382" s="18" t="n">
        <f aca="false">ROUND((K1382-J1382)*1440,0)</f>
        <v>36</v>
      </c>
      <c r="AB1382" s="18" t="n">
        <f aca="false">ROUND((L1382-K1382)*1440,0)</f>
        <v>36</v>
      </c>
      <c r="AC1382" s="18" t="n">
        <f aca="false">ROUND((M1382-L1382)*1440,0)</f>
        <v>16</v>
      </c>
      <c r="AD1382" s="18" t="n">
        <f aca="false">IF(N1382="","",ROUND((N1382-M1382)*1440,0))</f>
        <v>57</v>
      </c>
      <c r="AE1382" s="18" t="n">
        <f aca="false">IF(O1382="","",ROUND((O1382-N1382)*1440,0))</f>
        <v>19</v>
      </c>
      <c r="AF1382" s="18" t="n">
        <f aca="false">IF(P1382="","",ROUND((P1382-O1382)*1440,0))</f>
        <v>15</v>
      </c>
      <c r="AG1382" s="18" t="n">
        <f aca="false">IF(Q1382="","",ROUND((Q1382-P1382)*1440,0))</f>
        <v>21</v>
      </c>
      <c r="AH1382" s="18" t="n">
        <f aca="false">IF(Q1382="","",ROUND((Q1382-H1382)*1440,0))</f>
        <v>244</v>
      </c>
      <c r="AI1382" s="19" t="n">
        <f aca="false">ROUND(IF(O1382="",Assumptions!$B$25-K1382,O1382-K1382)*24,1)</f>
        <v>2.1</v>
      </c>
      <c r="AJ1382" s="20" t="n">
        <f aca="false">ROUND(MAX(N(Y1382)/Assumptions!$C$5, N(Z1382)/Assumptions!$C$6, N(AA1382)/Assumptions!$C$7, N(AB1382)/Assumptions!$C$8, N(AC1382)/Assumptions!$C$9, N(AD1382)/Assumptions!$C$10, N(AE1382)/Assumptions!$C$11, N(AF1382)/Assumptions!$C$12, N(AG1382)/Assumptions!$C$13),3)</f>
        <v>2.4</v>
      </c>
      <c r="AK1382" s="0" t="str">
        <f aca="false">IF(OR(U1382="Pending",U1382="On Hold"),"Open GRN (awaiting)",IF(AJ1382&lt;=1,"Within SLA",IF(ROUND(N(Y1382)/Assumptions!$C$5,3)=AJ1382,"Gate Wait",IF(ROUND(N(Z1382)/Assumptions!$C$6,3)=AJ1382,"Dock Wait",IF(ROUND(N(AA1382)/Assumptions!$C$7,3)=AJ1382,"Unloading",IF(ROUND(N(AB1382)/Assumptions!$C$8,3)=AJ1382,"Unload-to-QC Wait",IF(ROUND(N(AC1382)/Assumptions!$C$9,3)=AJ1382,"QC",IF(ROUND(N(AD1382)/Assumptions!$C$10,3)=AJ1382,"QC-to-GRN Wait",IF(ROUND(N(AE1382)/Assumptions!$C$11,3)=AJ1382,"GRN Processing",IF(ROUND(N(AF1382)/Assumptions!$C$12,3)=AJ1382,"GRN-to-Putaway Wait",IF(ROUND(N(AG1382)/Assumptions!$C$13,3)=AJ1382,"Putaway","Within SLA")))))))))))</f>
        <v>Unload-to-QC Wait</v>
      </c>
    </row>
    <row r="1383" customFormat="false" ht="15" hidden="false" customHeight="false" outlineLevel="0" collapsed="false">
      <c r="A1383" s="0" t="s">
        <v>4134</v>
      </c>
      <c r="B1383" s="0" t="s">
        <v>4135</v>
      </c>
      <c r="C1383" s="0" t="s">
        <v>134</v>
      </c>
      <c r="D1383" s="0" t="s">
        <v>135</v>
      </c>
      <c r="E1383" s="0" t="s">
        <v>4136</v>
      </c>
      <c r="F1383" s="0" t="s">
        <v>149</v>
      </c>
      <c r="G1383" s="0" t="s">
        <v>178</v>
      </c>
      <c r="H1383" s="17" t="n">
        <v>46237.5833333333</v>
      </c>
      <c r="I1383" s="17" t="n">
        <v>46237.5909722222</v>
      </c>
      <c r="J1383" s="17" t="n">
        <v>46237.59375</v>
      </c>
      <c r="K1383" s="17" t="n">
        <v>46237.6263888889</v>
      </c>
      <c r="L1383" s="17" t="n">
        <v>46237.6375</v>
      </c>
      <c r="M1383" s="17" t="n">
        <v>46237.6472222222</v>
      </c>
      <c r="N1383" s="17" t="n">
        <v>46237.7048611111</v>
      </c>
      <c r="O1383" s="17" t="n">
        <v>46237.7784722222</v>
      </c>
      <c r="P1383" s="17" t="n">
        <v>46237.7916666667</v>
      </c>
      <c r="Q1383" s="17" t="n">
        <v>46237.7986111111</v>
      </c>
      <c r="R1383" s="0" t="n">
        <v>298</v>
      </c>
      <c r="S1383" s="0" t="n">
        <v>0</v>
      </c>
      <c r="T1383" s="0" t="n">
        <v>0</v>
      </c>
      <c r="U1383" s="18" t="s">
        <v>130</v>
      </c>
      <c r="V1383" s="18" t="s">
        <v>156</v>
      </c>
      <c r="W1383" s="0" t="str">
        <f aca="false">IF(AND(X1383&gt;=6,X1383&lt;14),"A",IF(AND(X1383&gt;=14,X1383&lt;22),"B","C"))</f>
        <v>B</v>
      </c>
      <c r="X1383" s="18" t="n">
        <f aca="false">HOUR(H1383)</f>
        <v>14</v>
      </c>
      <c r="Y1383" s="18" t="n">
        <f aca="false">ROUND((I1383-H1383)*1440,0)</f>
        <v>11</v>
      </c>
      <c r="Z1383" s="18" t="n">
        <f aca="false">ROUND((J1383-I1383)*1440,0)</f>
        <v>4</v>
      </c>
      <c r="AA1383" s="18" t="n">
        <f aca="false">ROUND((K1383-J1383)*1440,0)</f>
        <v>47</v>
      </c>
      <c r="AB1383" s="18" t="n">
        <f aca="false">ROUND((L1383-K1383)*1440,0)</f>
        <v>16</v>
      </c>
      <c r="AC1383" s="18" t="n">
        <f aca="false">ROUND((M1383-L1383)*1440,0)</f>
        <v>14</v>
      </c>
      <c r="AD1383" s="18" t="n">
        <f aca="false">IF(N1383="","",ROUND((N1383-M1383)*1440,0))</f>
        <v>83</v>
      </c>
      <c r="AE1383" s="18" t="n">
        <f aca="false">IF(O1383="","",ROUND((O1383-N1383)*1440,0))</f>
        <v>106</v>
      </c>
      <c r="AF1383" s="18" t="n">
        <f aca="false">IF(P1383="","",ROUND((P1383-O1383)*1440,0))</f>
        <v>19</v>
      </c>
      <c r="AG1383" s="18" t="n">
        <f aca="false">IF(Q1383="","",ROUND((Q1383-P1383)*1440,0))</f>
        <v>10</v>
      </c>
      <c r="AH1383" s="18" t="n">
        <f aca="false">IF(Q1383="","",ROUND((Q1383-H1383)*1440,0))</f>
        <v>310</v>
      </c>
      <c r="AI1383" s="19" t="n">
        <f aca="false">ROUND(IF(O1383="",Assumptions!$B$25-K1383,O1383-K1383)*24,1)</f>
        <v>3.7</v>
      </c>
      <c r="AJ1383" s="20" t="n">
        <f aca="false">ROUND(MAX(N(Y1383)/Assumptions!$C$5, N(Z1383)/Assumptions!$C$6, N(AA1383)/Assumptions!$C$7, N(AB1383)/Assumptions!$C$8, N(AC1383)/Assumptions!$C$9, N(AD1383)/Assumptions!$C$10, N(AE1383)/Assumptions!$C$11, N(AF1383)/Assumptions!$C$12, N(AG1383)/Assumptions!$C$13),3)</f>
        <v>2.767</v>
      </c>
      <c r="AK1383" s="0" t="str">
        <f aca="false">IF(OR(U1383="Pending",U1383="On Hold"),"Open GRN (awaiting)",IF(AJ1383&lt;=1,"Within SLA",IF(ROUND(N(Y1383)/Assumptions!$C$5,3)=AJ1383,"Gate Wait",IF(ROUND(N(Z1383)/Assumptions!$C$6,3)=AJ1383,"Dock Wait",IF(ROUND(N(AA1383)/Assumptions!$C$7,3)=AJ1383,"Unloading",IF(ROUND(N(AB1383)/Assumptions!$C$8,3)=AJ1383,"Unload-to-QC Wait",IF(ROUND(N(AC1383)/Assumptions!$C$9,3)=AJ1383,"QC",IF(ROUND(N(AD1383)/Assumptions!$C$10,3)=AJ1383,"QC-to-GRN Wait",IF(ROUND(N(AE1383)/Assumptions!$C$11,3)=AJ1383,"GRN Processing",IF(ROUND(N(AF1383)/Assumptions!$C$12,3)=AJ1383,"GRN-to-Putaway Wait",IF(ROUND(N(AG1383)/Assumptions!$C$13,3)=AJ1383,"Putaway","Within SLA")))))))))))</f>
        <v>QC-to-GRN Wait</v>
      </c>
    </row>
    <row r="1384" customFormat="false" ht="15" hidden="false" customHeight="false" outlineLevel="0" collapsed="false">
      <c r="A1384" s="0" t="s">
        <v>4137</v>
      </c>
      <c r="B1384" s="0" t="s">
        <v>4138</v>
      </c>
      <c r="C1384" s="0" t="s">
        <v>134</v>
      </c>
      <c r="D1384" s="0" t="s">
        <v>119</v>
      </c>
      <c r="E1384" s="0" t="s">
        <v>4139</v>
      </c>
      <c r="F1384" s="0" t="s">
        <v>149</v>
      </c>
      <c r="G1384" s="0" t="s">
        <v>122</v>
      </c>
      <c r="H1384" s="17" t="n">
        <v>46237.6076388889</v>
      </c>
      <c r="I1384" s="17" t="n">
        <v>46237.6194444444</v>
      </c>
      <c r="J1384" s="17" t="n">
        <v>46237.6256944445</v>
      </c>
      <c r="K1384" s="17" t="n">
        <v>46237.6555555556</v>
      </c>
      <c r="L1384" s="17" t="n">
        <v>46237.6638888889</v>
      </c>
      <c r="M1384" s="17" t="n">
        <v>46237.6770833333</v>
      </c>
      <c r="N1384" s="17" t="n">
        <v>46237.7034722222</v>
      </c>
      <c r="O1384" s="17" t="n">
        <v>46237.7388888889</v>
      </c>
      <c r="P1384" s="17" t="n">
        <v>46237.7486111111</v>
      </c>
      <c r="Q1384" s="17" t="n">
        <v>46237.7673611111</v>
      </c>
      <c r="R1384" s="0" t="n">
        <v>543</v>
      </c>
      <c r="S1384" s="0" t="n">
        <v>0</v>
      </c>
      <c r="T1384" s="0" t="n">
        <v>0</v>
      </c>
      <c r="U1384" s="18" t="s">
        <v>130</v>
      </c>
      <c r="V1384" s="18" t="s">
        <v>156</v>
      </c>
      <c r="W1384" s="0" t="str">
        <f aca="false">IF(AND(X1384&gt;=6,X1384&lt;14),"A",IF(AND(X1384&gt;=14,X1384&lt;22),"B","C"))</f>
        <v>B</v>
      </c>
      <c r="X1384" s="18" t="n">
        <f aca="false">HOUR(H1384)</f>
        <v>14</v>
      </c>
      <c r="Y1384" s="18" t="n">
        <f aca="false">ROUND((I1384-H1384)*1440,0)</f>
        <v>17</v>
      </c>
      <c r="Z1384" s="18" t="n">
        <f aca="false">ROUND((J1384-I1384)*1440,0)</f>
        <v>9</v>
      </c>
      <c r="AA1384" s="18" t="n">
        <f aca="false">ROUND((K1384-J1384)*1440,0)</f>
        <v>43</v>
      </c>
      <c r="AB1384" s="18" t="n">
        <f aca="false">ROUND((L1384-K1384)*1440,0)</f>
        <v>12</v>
      </c>
      <c r="AC1384" s="18" t="n">
        <f aca="false">ROUND((M1384-L1384)*1440,0)</f>
        <v>19</v>
      </c>
      <c r="AD1384" s="18" t="n">
        <f aca="false">IF(N1384="","",ROUND((N1384-M1384)*1440,0))</f>
        <v>38</v>
      </c>
      <c r="AE1384" s="18" t="n">
        <f aca="false">IF(O1384="","",ROUND((O1384-N1384)*1440,0))</f>
        <v>51</v>
      </c>
      <c r="AF1384" s="18" t="n">
        <f aca="false">IF(P1384="","",ROUND((P1384-O1384)*1440,0))</f>
        <v>14</v>
      </c>
      <c r="AG1384" s="18" t="n">
        <f aca="false">IF(Q1384="","",ROUND((Q1384-P1384)*1440,0))</f>
        <v>27</v>
      </c>
      <c r="AH1384" s="18" t="n">
        <f aca="false">IF(Q1384="","",ROUND((Q1384-H1384)*1440,0))</f>
        <v>230</v>
      </c>
      <c r="AI1384" s="19" t="n">
        <f aca="false">ROUND(IF(O1384="",Assumptions!$B$25-K1384,O1384-K1384)*24,1)</f>
        <v>2</v>
      </c>
      <c r="AJ1384" s="20" t="n">
        <f aca="false">ROUND(MAX(N(Y1384)/Assumptions!$C$5, N(Z1384)/Assumptions!$C$6, N(AA1384)/Assumptions!$C$7, N(AB1384)/Assumptions!$C$8, N(AC1384)/Assumptions!$C$9, N(AD1384)/Assumptions!$C$10, N(AE1384)/Assumptions!$C$11, N(AF1384)/Assumptions!$C$12, N(AG1384)/Assumptions!$C$13),3)</f>
        <v>1.267</v>
      </c>
      <c r="AK1384" s="0" t="str">
        <f aca="false">IF(OR(U1384="Pending",U1384="On Hold"),"Open GRN (awaiting)",IF(AJ1384&lt;=1,"Within SLA",IF(ROUND(N(Y1384)/Assumptions!$C$5,3)=AJ1384,"Gate Wait",IF(ROUND(N(Z1384)/Assumptions!$C$6,3)=AJ1384,"Dock Wait",IF(ROUND(N(AA1384)/Assumptions!$C$7,3)=AJ1384,"Unloading",IF(ROUND(N(AB1384)/Assumptions!$C$8,3)=AJ1384,"Unload-to-QC Wait",IF(ROUND(N(AC1384)/Assumptions!$C$9,3)=AJ1384,"QC",IF(ROUND(N(AD1384)/Assumptions!$C$10,3)=AJ1384,"QC-to-GRN Wait",IF(ROUND(N(AE1384)/Assumptions!$C$11,3)=AJ1384,"GRN Processing",IF(ROUND(N(AF1384)/Assumptions!$C$12,3)=AJ1384,"GRN-to-Putaway Wait",IF(ROUND(N(AG1384)/Assumptions!$C$13,3)=AJ1384,"Putaway","Within SLA")))))))))))</f>
        <v>QC-to-GRN Wait</v>
      </c>
    </row>
    <row r="1385" customFormat="false" ht="15" hidden="false" customHeight="false" outlineLevel="0" collapsed="false">
      <c r="A1385" s="0" t="s">
        <v>4140</v>
      </c>
      <c r="B1385" s="0" t="s">
        <v>4141</v>
      </c>
      <c r="C1385" s="0" t="s">
        <v>126</v>
      </c>
      <c r="D1385" s="0" t="s">
        <v>119</v>
      </c>
      <c r="E1385" s="0" t="s">
        <v>4142</v>
      </c>
      <c r="F1385" s="0" t="s">
        <v>128</v>
      </c>
      <c r="G1385" s="0" t="s">
        <v>129</v>
      </c>
      <c r="H1385" s="17" t="n">
        <v>46237.6083333333</v>
      </c>
      <c r="I1385" s="17" t="n">
        <v>46237.6861111111</v>
      </c>
      <c r="J1385" s="17" t="n">
        <v>46237.7</v>
      </c>
      <c r="K1385" s="17" t="n">
        <v>46237.7326388889</v>
      </c>
      <c r="L1385" s="17" t="n">
        <v>46237.7368055556</v>
      </c>
      <c r="M1385" s="17" t="n">
        <v>46237.7604166667</v>
      </c>
      <c r="N1385" s="17" t="n">
        <v>46237.9805555556</v>
      </c>
      <c r="O1385" s="17" t="n">
        <v>46238.0597222222</v>
      </c>
      <c r="P1385" s="17" t="n">
        <v>46238.0708333333</v>
      </c>
      <c r="Q1385" s="17" t="n">
        <v>46238.1138888889</v>
      </c>
      <c r="R1385" s="0" t="n">
        <v>947</v>
      </c>
      <c r="S1385" s="0" t="n">
        <v>0</v>
      </c>
      <c r="T1385" s="0" t="n">
        <v>0</v>
      </c>
      <c r="U1385" s="18" t="s">
        <v>130</v>
      </c>
      <c r="V1385" s="18" t="s">
        <v>156</v>
      </c>
      <c r="W1385" s="0" t="str">
        <f aca="false">IF(AND(X1385&gt;=6,X1385&lt;14),"A",IF(AND(X1385&gt;=14,X1385&lt;22),"B","C"))</f>
        <v>B</v>
      </c>
      <c r="X1385" s="18" t="n">
        <f aca="false">HOUR(H1385)</f>
        <v>14</v>
      </c>
      <c r="Y1385" s="18" t="n">
        <f aca="false">ROUND((I1385-H1385)*1440,0)</f>
        <v>112</v>
      </c>
      <c r="Z1385" s="18" t="n">
        <f aca="false">ROUND((J1385-I1385)*1440,0)</f>
        <v>20</v>
      </c>
      <c r="AA1385" s="18" t="n">
        <f aca="false">ROUND((K1385-J1385)*1440,0)</f>
        <v>47</v>
      </c>
      <c r="AB1385" s="18" t="n">
        <f aca="false">ROUND((L1385-K1385)*1440,0)</f>
        <v>6</v>
      </c>
      <c r="AC1385" s="18" t="n">
        <f aca="false">ROUND((M1385-L1385)*1440,0)</f>
        <v>34</v>
      </c>
      <c r="AD1385" s="18" t="n">
        <f aca="false">IF(N1385="","",ROUND((N1385-M1385)*1440,0))</f>
        <v>317</v>
      </c>
      <c r="AE1385" s="18" t="n">
        <f aca="false">IF(O1385="","",ROUND((O1385-N1385)*1440,0))</f>
        <v>114</v>
      </c>
      <c r="AF1385" s="18" t="n">
        <f aca="false">IF(P1385="","",ROUND((P1385-O1385)*1440,0))</f>
        <v>16</v>
      </c>
      <c r="AG1385" s="18" t="n">
        <f aca="false">IF(Q1385="","",ROUND((Q1385-P1385)*1440,0))</f>
        <v>62</v>
      </c>
      <c r="AH1385" s="18" t="n">
        <f aca="false">IF(Q1385="","",ROUND((Q1385-H1385)*1440,0))</f>
        <v>728</v>
      </c>
      <c r="AI1385" s="19" t="n">
        <f aca="false">ROUND(IF(O1385="",Assumptions!$B$25-K1385,O1385-K1385)*24,1)</f>
        <v>7.9</v>
      </c>
      <c r="AJ1385" s="20" t="n">
        <f aca="false">ROUND(MAX(N(Y1385)/Assumptions!$C$5, N(Z1385)/Assumptions!$C$6, N(AA1385)/Assumptions!$C$7, N(AB1385)/Assumptions!$C$8, N(AC1385)/Assumptions!$C$9, N(AD1385)/Assumptions!$C$10, N(AE1385)/Assumptions!$C$11, N(AF1385)/Assumptions!$C$12, N(AG1385)/Assumptions!$C$13),3)</f>
        <v>10.567</v>
      </c>
      <c r="AK1385" s="0" t="str">
        <f aca="false">IF(OR(U1385="Pending",U1385="On Hold"),"Open GRN (awaiting)",IF(AJ1385&lt;=1,"Within SLA",IF(ROUND(N(Y1385)/Assumptions!$C$5,3)=AJ1385,"Gate Wait",IF(ROUND(N(Z1385)/Assumptions!$C$6,3)=AJ1385,"Dock Wait",IF(ROUND(N(AA1385)/Assumptions!$C$7,3)=AJ1385,"Unloading",IF(ROUND(N(AB1385)/Assumptions!$C$8,3)=AJ1385,"Unload-to-QC Wait",IF(ROUND(N(AC1385)/Assumptions!$C$9,3)=AJ1385,"QC",IF(ROUND(N(AD1385)/Assumptions!$C$10,3)=AJ1385,"QC-to-GRN Wait",IF(ROUND(N(AE1385)/Assumptions!$C$11,3)=AJ1385,"GRN Processing",IF(ROUND(N(AF1385)/Assumptions!$C$12,3)=AJ1385,"GRN-to-Putaway Wait",IF(ROUND(N(AG1385)/Assumptions!$C$13,3)=AJ1385,"Putaway","Within SLA")))))))))))</f>
        <v>QC-to-GRN Wait</v>
      </c>
    </row>
    <row r="1386" customFormat="false" ht="15" hidden="false" customHeight="false" outlineLevel="0" collapsed="false">
      <c r="A1386" s="0" t="s">
        <v>4143</v>
      </c>
      <c r="B1386" s="0" t="s">
        <v>4144</v>
      </c>
      <c r="C1386" s="0" t="s">
        <v>184</v>
      </c>
      <c r="D1386" s="0" t="s">
        <v>119</v>
      </c>
      <c r="E1386" s="0" t="s">
        <v>4145</v>
      </c>
      <c r="F1386" s="0" t="s">
        <v>177</v>
      </c>
      <c r="G1386" s="0" t="s">
        <v>129</v>
      </c>
      <c r="H1386" s="17" t="n">
        <v>46237.6118055556</v>
      </c>
      <c r="I1386" s="17" t="n">
        <v>46237.6493055556</v>
      </c>
      <c r="J1386" s="17" t="n">
        <v>46237.6520833333</v>
      </c>
      <c r="K1386" s="17" t="n">
        <v>46237.6701388889</v>
      </c>
      <c r="L1386" s="17" t="n">
        <v>46237.6930555556</v>
      </c>
      <c r="M1386" s="17" t="n">
        <v>46237.7423611111</v>
      </c>
      <c r="N1386" s="17" t="n">
        <v>46237.8069444444</v>
      </c>
      <c r="O1386" s="17" t="n">
        <v>46237.8444444445</v>
      </c>
      <c r="P1386" s="17" t="n">
        <v>46237.8506944445</v>
      </c>
      <c r="Q1386" s="17" t="n">
        <v>46237.8701388889</v>
      </c>
      <c r="R1386" s="0" t="n">
        <v>151</v>
      </c>
      <c r="S1386" s="0" t="n">
        <v>0</v>
      </c>
      <c r="T1386" s="0" t="n">
        <v>0</v>
      </c>
      <c r="U1386" s="18" t="s">
        <v>130</v>
      </c>
      <c r="V1386" s="18" t="s">
        <v>144</v>
      </c>
      <c r="W1386" s="0" t="str">
        <f aca="false">IF(AND(X1386&gt;=6,X1386&lt;14),"A",IF(AND(X1386&gt;=14,X1386&lt;22),"B","C"))</f>
        <v>B</v>
      </c>
      <c r="X1386" s="18" t="n">
        <f aca="false">HOUR(H1386)</f>
        <v>14</v>
      </c>
      <c r="Y1386" s="18" t="n">
        <f aca="false">ROUND((I1386-H1386)*1440,0)</f>
        <v>54</v>
      </c>
      <c r="Z1386" s="18" t="n">
        <f aca="false">ROUND((J1386-I1386)*1440,0)</f>
        <v>4</v>
      </c>
      <c r="AA1386" s="18" t="n">
        <f aca="false">ROUND((K1386-J1386)*1440,0)</f>
        <v>26</v>
      </c>
      <c r="AB1386" s="18" t="n">
        <f aca="false">ROUND((L1386-K1386)*1440,0)</f>
        <v>33</v>
      </c>
      <c r="AC1386" s="18" t="n">
        <f aca="false">ROUND((M1386-L1386)*1440,0)</f>
        <v>71</v>
      </c>
      <c r="AD1386" s="18" t="n">
        <f aca="false">IF(N1386="","",ROUND((N1386-M1386)*1440,0))</f>
        <v>93</v>
      </c>
      <c r="AE1386" s="18" t="n">
        <f aca="false">IF(O1386="","",ROUND((O1386-N1386)*1440,0))</f>
        <v>54</v>
      </c>
      <c r="AF1386" s="18" t="n">
        <f aca="false">IF(P1386="","",ROUND((P1386-O1386)*1440,0))</f>
        <v>9</v>
      </c>
      <c r="AG1386" s="18" t="n">
        <f aca="false">IF(Q1386="","",ROUND((Q1386-P1386)*1440,0))</f>
        <v>28</v>
      </c>
      <c r="AH1386" s="18" t="n">
        <f aca="false">IF(Q1386="","",ROUND((Q1386-H1386)*1440,0))</f>
        <v>372</v>
      </c>
      <c r="AI1386" s="19" t="n">
        <f aca="false">ROUND(IF(O1386="",Assumptions!$B$25-K1386,O1386-K1386)*24,1)</f>
        <v>4.2</v>
      </c>
      <c r="AJ1386" s="20" t="n">
        <f aca="false">ROUND(MAX(N(Y1386)/Assumptions!$C$5, N(Z1386)/Assumptions!$C$6, N(AA1386)/Assumptions!$C$7, N(AB1386)/Assumptions!$C$8, N(AC1386)/Assumptions!$C$9, N(AD1386)/Assumptions!$C$10, N(AE1386)/Assumptions!$C$11, N(AF1386)/Assumptions!$C$12, N(AG1386)/Assumptions!$C$13),3)</f>
        <v>3.1</v>
      </c>
      <c r="AK1386" s="0" t="str">
        <f aca="false">IF(OR(U1386="Pending",U1386="On Hold"),"Open GRN (awaiting)",IF(AJ1386&lt;=1,"Within SLA",IF(ROUND(N(Y1386)/Assumptions!$C$5,3)=AJ1386,"Gate Wait",IF(ROUND(N(Z1386)/Assumptions!$C$6,3)=AJ1386,"Dock Wait",IF(ROUND(N(AA1386)/Assumptions!$C$7,3)=AJ1386,"Unloading",IF(ROUND(N(AB1386)/Assumptions!$C$8,3)=AJ1386,"Unload-to-QC Wait",IF(ROUND(N(AC1386)/Assumptions!$C$9,3)=AJ1386,"QC",IF(ROUND(N(AD1386)/Assumptions!$C$10,3)=AJ1386,"QC-to-GRN Wait",IF(ROUND(N(AE1386)/Assumptions!$C$11,3)=AJ1386,"GRN Processing",IF(ROUND(N(AF1386)/Assumptions!$C$12,3)=AJ1386,"GRN-to-Putaway Wait",IF(ROUND(N(AG1386)/Assumptions!$C$13,3)=AJ1386,"Putaway","Within SLA")))))))))))</f>
        <v>QC-to-GRN Wait</v>
      </c>
    </row>
    <row r="1387" customFormat="false" ht="15" hidden="false" customHeight="false" outlineLevel="0" collapsed="false">
      <c r="A1387" s="0" t="s">
        <v>4146</v>
      </c>
      <c r="B1387" s="0" t="s">
        <v>4147</v>
      </c>
      <c r="C1387" s="0" t="s">
        <v>184</v>
      </c>
      <c r="D1387" s="0" t="s">
        <v>119</v>
      </c>
      <c r="E1387" s="0" t="s">
        <v>4148</v>
      </c>
      <c r="F1387" s="0" t="s">
        <v>177</v>
      </c>
      <c r="G1387" s="0" t="s">
        <v>129</v>
      </c>
      <c r="H1387" s="17" t="n">
        <v>46237.6159722222</v>
      </c>
      <c r="I1387" s="17" t="n">
        <v>46237.625</v>
      </c>
      <c r="J1387" s="17" t="n">
        <v>46237.6277777778</v>
      </c>
      <c r="K1387" s="17" t="n">
        <v>46237.66875</v>
      </c>
      <c r="L1387" s="17" t="n">
        <v>46237.6805555556</v>
      </c>
      <c r="M1387" s="17" t="n">
        <v>46237.6881944445</v>
      </c>
      <c r="N1387" s="17" t="n">
        <v>46237.7083333333</v>
      </c>
      <c r="O1387" s="17" t="n">
        <v>46237.80625</v>
      </c>
      <c r="P1387" s="17" t="n">
        <v>46237.8159722222</v>
      </c>
      <c r="Q1387" s="17" t="n">
        <v>46237.8590277778</v>
      </c>
      <c r="R1387" s="0" t="n">
        <v>1137</v>
      </c>
      <c r="S1387" s="0" t="n">
        <v>0</v>
      </c>
      <c r="T1387" s="0" t="n">
        <v>0</v>
      </c>
      <c r="U1387" s="18" t="s">
        <v>130</v>
      </c>
      <c r="V1387" s="18" t="s">
        <v>144</v>
      </c>
      <c r="W1387" s="0" t="str">
        <f aca="false">IF(AND(X1387&gt;=6,X1387&lt;14),"A",IF(AND(X1387&gt;=14,X1387&lt;22),"B","C"))</f>
        <v>B</v>
      </c>
      <c r="X1387" s="18" t="n">
        <f aca="false">HOUR(H1387)</f>
        <v>14</v>
      </c>
      <c r="Y1387" s="18" t="n">
        <f aca="false">ROUND((I1387-H1387)*1440,0)</f>
        <v>13</v>
      </c>
      <c r="Z1387" s="18" t="n">
        <f aca="false">ROUND((J1387-I1387)*1440,0)</f>
        <v>4</v>
      </c>
      <c r="AA1387" s="18" t="n">
        <f aca="false">ROUND((K1387-J1387)*1440,0)</f>
        <v>59</v>
      </c>
      <c r="AB1387" s="18" t="n">
        <f aca="false">ROUND((L1387-K1387)*1440,0)</f>
        <v>17</v>
      </c>
      <c r="AC1387" s="18" t="n">
        <f aca="false">ROUND((M1387-L1387)*1440,0)</f>
        <v>11</v>
      </c>
      <c r="AD1387" s="18" t="n">
        <f aca="false">IF(N1387="","",ROUND((N1387-M1387)*1440,0))</f>
        <v>29</v>
      </c>
      <c r="AE1387" s="18" t="n">
        <f aca="false">IF(O1387="","",ROUND((O1387-N1387)*1440,0))</f>
        <v>141</v>
      </c>
      <c r="AF1387" s="18" t="n">
        <f aca="false">IF(P1387="","",ROUND((P1387-O1387)*1440,0))</f>
        <v>14</v>
      </c>
      <c r="AG1387" s="18" t="n">
        <f aca="false">IF(Q1387="","",ROUND((Q1387-P1387)*1440,0))</f>
        <v>62</v>
      </c>
      <c r="AH1387" s="18" t="n">
        <f aca="false">IF(Q1387="","",ROUND((Q1387-H1387)*1440,0))</f>
        <v>350</v>
      </c>
      <c r="AI1387" s="19" t="n">
        <f aca="false">ROUND(IF(O1387="",Assumptions!$B$25-K1387,O1387-K1387)*24,1)</f>
        <v>3.3</v>
      </c>
      <c r="AJ1387" s="20" t="n">
        <f aca="false">ROUND(MAX(N(Y1387)/Assumptions!$C$5, N(Z1387)/Assumptions!$C$6, N(AA1387)/Assumptions!$C$7, N(AB1387)/Assumptions!$C$8, N(AC1387)/Assumptions!$C$9, N(AD1387)/Assumptions!$C$10, N(AE1387)/Assumptions!$C$11, N(AF1387)/Assumptions!$C$12, N(AG1387)/Assumptions!$C$13),3)</f>
        <v>3.133</v>
      </c>
      <c r="AK1387" s="0" t="str">
        <f aca="false">IF(OR(U1387="Pending",U1387="On Hold"),"Open GRN (awaiting)",IF(AJ1387&lt;=1,"Within SLA",IF(ROUND(N(Y1387)/Assumptions!$C$5,3)=AJ1387,"Gate Wait",IF(ROUND(N(Z1387)/Assumptions!$C$6,3)=AJ1387,"Dock Wait",IF(ROUND(N(AA1387)/Assumptions!$C$7,3)=AJ1387,"Unloading",IF(ROUND(N(AB1387)/Assumptions!$C$8,3)=AJ1387,"Unload-to-QC Wait",IF(ROUND(N(AC1387)/Assumptions!$C$9,3)=AJ1387,"QC",IF(ROUND(N(AD1387)/Assumptions!$C$10,3)=AJ1387,"QC-to-GRN Wait",IF(ROUND(N(AE1387)/Assumptions!$C$11,3)=AJ1387,"GRN Processing",IF(ROUND(N(AF1387)/Assumptions!$C$12,3)=AJ1387,"GRN-to-Putaway Wait",IF(ROUND(N(AG1387)/Assumptions!$C$13,3)=AJ1387,"Putaway","Within SLA")))))))))))</f>
        <v>GRN Processing</v>
      </c>
    </row>
    <row r="1388" customFormat="false" ht="15" hidden="false" customHeight="false" outlineLevel="0" collapsed="false">
      <c r="A1388" s="0" t="s">
        <v>4149</v>
      </c>
      <c r="B1388" s="0" t="s">
        <v>4150</v>
      </c>
      <c r="C1388" s="0" t="s">
        <v>159</v>
      </c>
      <c r="D1388" s="0" t="s">
        <v>135</v>
      </c>
      <c r="E1388" s="0" t="s">
        <v>4151</v>
      </c>
      <c r="F1388" s="0" t="s">
        <v>149</v>
      </c>
      <c r="G1388" s="0" t="s">
        <v>138</v>
      </c>
      <c r="H1388" s="17" t="n">
        <v>46237.6173611111</v>
      </c>
      <c r="I1388" s="17" t="n">
        <v>46237.6263888889</v>
      </c>
      <c r="J1388" s="17" t="n">
        <v>46237.63125</v>
      </c>
      <c r="K1388" s="17" t="n">
        <v>46237.6694444444</v>
      </c>
      <c r="L1388" s="17" t="n">
        <v>46237.6736111111</v>
      </c>
      <c r="M1388" s="17" t="n">
        <v>46237.69375</v>
      </c>
      <c r="N1388" s="17" t="n">
        <v>46237.8402777778</v>
      </c>
      <c r="O1388" s="17" t="n">
        <v>46237.875</v>
      </c>
      <c r="P1388" s="17" t="n">
        <v>46237.8854166667</v>
      </c>
      <c r="Q1388" s="17" t="n">
        <v>46237.9131944445</v>
      </c>
      <c r="R1388" s="0" t="n">
        <v>2107</v>
      </c>
      <c r="S1388" s="0" t="n">
        <v>0</v>
      </c>
      <c r="T1388" s="0" t="n">
        <v>0</v>
      </c>
      <c r="U1388" s="18" t="s">
        <v>130</v>
      </c>
      <c r="V1388" s="18" t="s">
        <v>144</v>
      </c>
      <c r="W1388" s="0" t="str">
        <f aca="false">IF(AND(X1388&gt;=6,X1388&lt;14),"A",IF(AND(X1388&gt;=14,X1388&lt;22),"B","C"))</f>
        <v>B</v>
      </c>
      <c r="X1388" s="18" t="n">
        <f aca="false">HOUR(H1388)</f>
        <v>14</v>
      </c>
      <c r="Y1388" s="18" t="n">
        <f aca="false">ROUND((I1388-H1388)*1440,0)</f>
        <v>13</v>
      </c>
      <c r="Z1388" s="18" t="n">
        <f aca="false">ROUND((J1388-I1388)*1440,0)</f>
        <v>7</v>
      </c>
      <c r="AA1388" s="18" t="n">
        <f aca="false">ROUND((K1388-J1388)*1440,0)</f>
        <v>55</v>
      </c>
      <c r="AB1388" s="18" t="n">
        <f aca="false">ROUND((L1388-K1388)*1440,0)</f>
        <v>6</v>
      </c>
      <c r="AC1388" s="18" t="n">
        <f aca="false">ROUND((M1388-L1388)*1440,0)</f>
        <v>29</v>
      </c>
      <c r="AD1388" s="18" t="n">
        <f aca="false">IF(N1388="","",ROUND((N1388-M1388)*1440,0))</f>
        <v>211</v>
      </c>
      <c r="AE1388" s="18" t="n">
        <f aca="false">IF(O1388="","",ROUND((O1388-N1388)*1440,0))</f>
        <v>50</v>
      </c>
      <c r="AF1388" s="18" t="n">
        <f aca="false">IF(P1388="","",ROUND((P1388-O1388)*1440,0))</f>
        <v>15</v>
      </c>
      <c r="AG1388" s="18" t="n">
        <f aca="false">IF(Q1388="","",ROUND((Q1388-P1388)*1440,0))</f>
        <v>40</v>
      </c>
      <c r="AH1388" s="18" t="n">
        <f aca="false">IF(Q1388="","",ROUND((Q1388-H1388)*1440,0))</f>
        <v>426</v>
      </c>
      <c r="AI1388" s="19" t="n">
        <f aca="false">ROUND(IF(O1388="",Assumptions!$B$25-K1388,O1388-K1388)*24,1)</f>
        <v>4.9</v>
      </c>
      <c r="AJ1388" s="20" t="n">
        <f aca="false">ROUND(MAX(N(Y1388)/Assumptions!$C$5, N(Z1388)/Assumptions!$C$6, N(AA1388)/Assumptions!$C$7, N(AB1388)/Assumptions!$C$8, N(AC1388)/Assumptions!$C$9, N(AD1388)/Assumptions!$C$10, N(AE1388)/Assumptions!$C$11, N(AF1388)/Assumptions!$C$12, N(AG1388)/Assumptions!$C$13),3)</f>
        <v>7.033</v>
      </c>
      <c r="AK1388" s="0" t="str">
        <f aca="false">IF(OR(U1388="Pending",U1388="On Hold"),"Open GRN (awaiting)",IF(AJ1388&lt;=1,"Within SLA",IF(ROUND(N(Y1388)/Assumptions!$C$5,3)=AJ1388,"Gate Wait",IF(ROUND(N(Z1388)/Assumptions!$C$6,3)=AJ1388,"Dock Wait",IF(ROUND(N(AA1388)/Assumptions!$C$7,3)=AJ1388,"Unloading",IF(ROUND(N(AB1388)/Assumptions!$C$8,3)=AJ1388,"Unload-to-QC Wait",IF(ROUND(N(AC1388)/Assumptions!$C$9,3)=AJ1388,"QC",IF(ROUND(N(AD1388)/Assumptions!$C$10,3)=AJ1388,"QC-to-GRN Wait",IF(ROUND(N(AE1388)/Assumptions!$C$11,3)=AJ1388,"GRN Processing",IF(ROUND(N(AF1388)/Assumptions!$C$12,3)=AJ1388,"GRN-to-Putaway Wait",IF(ROUND(N(AG1388)/Assumptions!$C$13,3)=AJ1388,"Putaway","Within SLA")))))))))))</f>
        <v>QC-to-GRN Wait</v>
      </c>
    </row>
    <row r="1389" customFormat="false" ht="15" hidden="false" customHeight="false" outlineLevel="0" collapsed="false">
      <c r="A1389" s="0" t="s">
        <v>4152</v>
      </c>
      <c r="B1389" s="0" t="s">
        <v>4153</v>
      </c>
      <c r="C1389" s="0" t="s">
        <v>218</v>
      </c>
      <c r="D1389" s="0" t="s">
        <v>135</v>
      </c>
      <c r="E1389" s="0" t="s">
        <v>4154</v>
      </c>
      <c r="F1389" s="0" t="s">
        <v>137</v>
      </c>
      <c r="G1389" s="0" t="s">
        <v>178</v>
      </c>
      <c r="H1389" s="17" t="n">
        <v>46237.6298611111</v>
      </c>
      <c r="I1389" s="17" t="n">
        <v>46237.6493055556</v>
      </c>
      <c r="J1389" s="17" t="n">
        <v>46237.6680555556</v>
      </c>
      <c r="K1389" s="17" t="n">
        <v>46237.6923611111</v>
      </c>
      <c r="L1389" s="17" t="n">
        <v>46237.7006944444</v>
      </c>
      <c r="M1389" s="17" t="n">
        <v>46237.7194444445</v>
      </c>
      <c r="N1389" s="17" t="n">
        <v>46237.7590277778</v>
      </c>
      <c r="O1389" s="17" t="n">
        <v>46237.8041666667</v>
      </c>
      <c r="P1389" s="17" t="n">
        <v>46237.8263888889</v>
      </c>
      <c r="Q1389" s="17" t="n">
        <v>46237.8486111111</v>
      </c>
      <c r="R1389" s="0" t="n">
        <v>1330</v>
      </c>
      <c r="S1389" s="0" t="n">
        <v>0</v>
      </c>
      <c r="T1389" s="0" t="n">
        <v>0</v>
      </c>
      <c r="U1389" s="18" t="s">
        <v>130</v>
      </c>
      <c r="V1389" s="18" t="s">
        <v>144</v>
      </c>
      <c r="W1389" s="0" t="str">
        <f aca="false">IF(AND(X1389&gt;=6,X1389&lt;14),"A",IF(AND(X1389&gt;=14,X1389&lt;22),"B","C"))</f>
        <v>B</v>
      </c>
      <c r="X1389" s="18" t="n">
        <f aca="false">HOUR(H1389)</f>
        <v>15</v>
      </c>
      <c r="Y1389" s="18" t="n">
        <f aca="false">ROUND((I1389-H1389)*1440,0)</f>
        <v>28</v>
      </c>
      <c r="Z1389" s="18" t="n">
        <f aca="false">ROUND((J1389-I1389)*1440,0)</f>
        <v>27</v>
      </c>
      <c r="AA1389" s="18" t="n">
        <f aca="false">ROUND((K1389-J1389)*1440,0)</f>
        <v>35</v>
      </c>
      <c r="AB1389" s="18" t="n">
        <f aca="false">ROUND((L1389-K1389)*1440,0)</f>
        <v>12</v>
      </c>
      <c r="AC1389" s="18" t="n">
        <f aca="false">ROUND((M1389-L1389)*1440,0)</f>
        <v>27</v>
      </c>
      <c r="AD1389" s="18" t="n">
        <f aca="false">IF(N1389="","",ROUND((N1389-M1389)*1440,0))</f>
        <v>57</v>
      </c>
      <c r="AE1389" s="18" t="n">
        <f aca="false">IF(O1389="","",ROUND((O1389-N1389)*1440,0))</f>
        <v>65</v>
      </c>
      <c r="AF1389" s="18" t="n">
        <f aca="false">IF(P1389="","",ROUND((P1389-O1389)*1440,0))</f>
        <v>32</v>
      </c>
      <c r="AG1389" s="18" t="n">
        <f aca="false">IF(Q1389="","",ROUND((Q1389-P1389)*1440,0))</f>
        <v>32</v>
      </c>
      <c r="AH1389" s="18" t="n">
        <f aca="false">IF(Q1389="","",ROUND((Q1389-H1389)*1440,0))</f>
        <v>315</v>
      </c>
      <c r="AI1389" s="19" t="n">
        <f aca="false">ROUND(IF(O1389="",Assumptions!$B$25-K1389,O1389-K1389)*24,1)</f>
        <v>2.7</v>
      </c>
      <c r="AJ1389" s="20" t="n">
        <f aca="false">ROUND(MAX(N(Y1389)/Assumptions!$C$5, N(Z1389)/Assumptions!$C$6, N(AA1389)/Assumptions!$C$7, N(AB1389)/Assumptions!$C$8, N(AC1389)/Assumptions!$C$9, N(AD1389)/Assumptions!$C$10, N(AE1389)/Assumptions!$C$11, N(AF1389)/Assumptions!$C$12, N(AG1389)/Assumptions!$C$13),3)</f>
        <v>1.9</v>
      </c>
      <c r="AK1389" s="0" t="str">
        <f aca="false">IF(OR(U1389="Pending",U1389="On Hold"),"Open GRN (awaiting)",IF(AJ1389&lt;=1,"Within SLA",IF(ROUND(N(Y1389)/Assumptions!$C$5,3)=AJ1389,"Gate Wait",IF(ROUND(N(Z1389)/Assumptions!$C$6,3)=AJ1389,"Dock Wait",IF(ROUND(N(AA1389)/Assumptions!$C$7,3)=AJ1389,"Unloading",IF(ROUND(N(AB1389)/Assumptions!$C$8,3)=AJ1389,"Unload-to-QC Wait",IF(ROUND(N(AC1389)/Assumptions!$C$9,3)=AJ1389,"QC",IF(ROUND(N(AD1389)/Assumptions!$C$10,3)=AJ1389,"QC-to-GRN Wait",IF(ROUND(N(AE1389)/Assumptions!$C$11,3)=AJ1389,"GRN Processing",IF(ROUND(N(AF1389)/Assumptions!$C$12,3)=AJ1389,"GRN-to-Putaway Wait",IF(ROUND(N(AG1389)/Assumptions!$C$13,3)=AJ1389,"Putaway","Within SLA")))))))))))</f>
        <v>QC-to-GRN Wait</v>
      </c>
    </row>
    <row r="1390" customFormat="false" ht="15" hidden="false" customHeight="false" outlineLevel="0" collapsed="false">
      <c r="A1390" s="0" t="s">
        <v>4155</v>
      </c>
      <c r="B1390" s="0" t="s">
        <v>4156</v>
      </c>
      <c r="C1390" s="0" t="s">
        <v>175</v>
      </c>
      <c r="D1390" s="0" t="s">
        <v>119</v>
      </c>
      <c r="E1390" s="0" t="s">
        <v>4157</v>
      </c>
      <c r="F1390" s="0" t="s">
        <v>177</v>
      </c>
      <c r="G1390" s="0" t="s">
        <v>129</v>
      </c>
      <c r="H1390" s="17" t="n">
        <v>46237.6319444445</v>
      </c>
      <c r="I1390" s="17" t="n">
        <v>46237.6381944444</v>
      </c>
      <c r="J1390" s="17" t="n">
        <v>46237.6402777778</v>
      </c>
      <c r="K1390" s="17" t="n">
        <v>46237.6708333333</v>
      </c>
      <c r="L1390" s="17" t="n">
        <v>46237.6736111111</v>
      </c>
      <c r="M1390" s="17" t="n">
        <v>46237.7472222222</v>
      </c>
      <c r="N1390" s="17" t="n">
        <v>46237.7715277778</v>
      </c>
      <c r="O1390" s="17" t="n">
        <v>46237.7847222222</v>
      </c>
      <c r="P1390" s="17" t="n">
        <v>46237.7993055556</v>
      </c>
      <c r="Q1390" s="17" t="n">
        <v>46237.8034722222</v>
      </c>
      <c r="R1390" s="0" t="n">
        <v>217</v>
      </c>
      <c r="S1390" s="0" t="n">
        <v>0</v>
      </c>
      <c r="T1390" s="0" t="n">
        <v>0</v>
      </c>
      <c r="U1390" s="18" t="s">
        <v>130</v>
      </c>
      <c r="V1390" s="18" t="s">
        <v>144</v>
      </c>
      <c r="W1390" s="0" t="str">
        <f aca="false">IF(AND(X1390&gt;=6,X1390&lt;14),"A",IF(AND(X1390&gt;=14,X1390&lt;22),"B","C"))</f>
        <v>B</v>
      </c>
      <c r="X1390" s="18" t="n">
        <f aca="false">HOUR(H1390)</f>
        <v>15</v>
      </c>
      <c r="Y1390" s="18" t="n">
        <f aca="false">ROUND((I1390-H1390)*1440,0)</f>
        <v>9</v>
      </c>
      <c r="Z1390" s="18" t="n">
        <f aca="false">ROUND((J1390-I1390)*1440,0)</f>
        <v>3</v>
      </c>
      <c r="AA1390" s="18" t="n">
        <f aca="false">ROUND((K1390-J1390)*1440,0)</f>
        <v>44</v>
      </c>
      <c r="AB1390" s="18" t="n">
        <f aca="false">ROUND((L1390-K1390)*1440,0)</f>
        <v>4</v>
      </c>
      <c r="AC1390" s="18" t="n">
        <f aca="false">ROUND((M1390-L1390)*1440,0)</f>
        <v>106</v>
      </c>
      <c r="AD1390" s="18" t="n">
        <f aca="false">IF(N1390="","",ROUND((N1390-M1390)*1440,0))</f>
        <v>35</v>
      </c>
      <c r="AE1390" s="18" t="n">
        <f aca="false">IF(O1390="","",ROUND((O1390-N1390)*1440,0))</f>
        <v>19</v>
      </c>
      <c r="AF1390" s="18" t="n">
        <f aca="false">IF(P1390="","",ROUND((P1390-O1390)*1440,0))</f>
        <v>21</v>
      </c>
      <c r="AG1390" s="18" t="n">
        <f aca="false">IF(Q1390="","",ROUND((Q1390-P1390)*1440,0))</f>
        <v>6</v>
      </c>
      <c r="AH1390" s="18" t="n">
        <f aca="false">IF(Q1390="","",ROUND((Q1390-H1390)*1440,0))</f>
        <v>247</v>
      </c>
      <c r="AI1390" s="19" t="n">
        <f aca="false">ROUND(IF(O1390="",Assumptions!$B$25-K1390,O1390-K1390)*24,1)</f>
        <v>2.7</v>
      </c>
      <c r="AJ1390" s="20" t="n">
        <f aca="false">ROUND(MAX(N(Y1390)/Assumptions!$C$5, N(Z1390)/Assumptions!$C$6, N(AA1390)/Assumptions!$C$7, N(AB1390)/Assumptions!$C$8, N(AC1390)/Assumptions!$C$9, N(AD1390)/Assumptions!$C$10, N(AE1390)/Assumptions!$C$11, N(AF1390)/Assumptions!$C$12, N(AG1390)/Assumptions!$C$13),3)</f>
        <v>2.356</v>
      </c>
      <c r="AK1390" s="0" t="str">
        <f aca="false">IF(OR(U1390="Pending",U1390="On Hold"),"Open GRN (awaiting)",IF(AJ1390&lt;=1,"Within SLA",IF(ROUND(N(Y1390)/Assumptions!$C$5,3)=AJ1390,"Gate Wait",IF(ROUND(N(Z1390)/Assumptions!$C$6,3)=AJ1390,"Dock Wait",IF(ROUND(N(AA1390)/Assumptions!$C$7,3)=AJ1390,"Unloading",IF(ROUND(N(AB1390)/Assumptions!$C$8,3)=AJ1390,"Unload-to-QC Wait",IF(ROUND(N(AC1390)/Assumptions!$C$9,3)=AJ1390,"QC",IF(ROUND(N(AD1390)/Assumptions!$C$10,3)=AJ1390,"QC-to-GRN Wait",IF(ROUND(N(AE1390)/Assumptions!$C$11,3)=AJ1390,"GRN Processing",IF(ROUND(N(AF1390)/Assumptions!$C$12,3)=AJ1390,"GRN-to-Putaway Wait",IF(ROUND(N(AG1390)/Assumptions!$C$13,3)=AJ1390,"Putaway","Within SLA")))))))))))</f>
        <v>QC</v>
      </c>
    </row>
    <row r="1391" customFormat="false" ht="15" hidden="false" customHeight="false" outlineLevel="0" collapsed="false">
      <c r="A1391" s="0" t="s">
        <v>4158</v>
      </c>
      <c r="B1391" s="0" t="s">
        <v>4159</v>
      </c>
      <c r="C1391" s="0" t="s">
        <v>159</v>
      </c>
      <c r="D1391" s="0" t="s">
        <v>119</v>
      </c>
      <c r="E1391" s="0" t="s">
        <v>3910</v>
      </c>
      <c r="F1391" s="0" t="s">
        <v>128</v>
      </c>
      <c r="G1391" s="0" t="s">
        <v>122</v>
      </c>
      <c r="H1391" s="17" t="n">
        <v>46237.6465277778</v>
      </c>
      <c r="I1391" s="17" t="n">
        <v>46237.6784722222</v>
      </c>
      <c r="J1391" s="17" t="n">
        <v>46237.6833333333</v>
      </c>
      <c r="K1391" s="17" t="n">
        <v>46237.7111111111</v>
      </c>
      <c r="L1391" s="17" t="n">
        <v>46237.7326388889</v>
      </c>
      <c r="M1391" s="17" t="n">
        <v>46237.7604166667</v>
      </c>
      <c r="N1391" s="17" t="n">
        <v>46237.7791666667</v>
      </c>
      <c r="O1391" s="17" t="n">
        <v>46237.7972222222</v>
      </c>
      <c r="P1391" s="17" t="n">
        <v>46237.8180555556</v>
      </c>
      <c r="Q1391" s="17" t="n">
        <v>46237.8381944444</v>
      </c>
      <c r="R1391" s="0" t="n">
        <v>770</v>
      </c>
      <c r="S1391" s="0" t="n">
        <v>0</v>
      </c>
      <c r="T1391" s="0" t="n">
        <v>0</v>
      </c>
      <c r="U1391" s="18" t="s">
        <v>130</v>
      </c>
      <c r="V1391" s="18" t="s">
        <v>144</v>
      </c>
      <c r="W1391" s="0" t="str">
        <f aca="false">IF(AND(X1391&gt;=6,X1391&lt;14),"A",IF(AND(X1391&gt;=14,X1391&lt;22),"B","C"))</f>
        <v>B</v>
      </c>
      <c r="X1391" s="18" t="n">
        <f aca="false">HOUR(H1391)</f>
        <v>15</v>
      </c>
      <c r="Y1391" s="18" t="n">
        <f aca="false">ROUND((I1391-H1391)*1440,0)</f>
        <v>46</v>
      </c>
      <c r="Z1391" s="18" t="n">
        <f aca="false">ROUND((J1391-I1391)*1440,0)</f>
        <v>7</v>
      </c>
      <c r="AA1391" s="18" t="n">
        <f aca="false">ROUND((K1391-J1391)*1440,0)</f>
        <v>40</v>
      </c>
      <c r="AB1391" s="18" t="n">
        <f aca="false">ROUND((L1391-K1391)*1440,0)</f>
        <v>31</v>
      </c>
      <c r="AC1391" s="18" t="n">
        <f aca="false">ROUND((M1391-L1391)*1440,0)</f>
        <v>40</v>
      </c>
      <c r="AD1391" s="18" t="n">
        <f aca="false">IF(N1391="","",ROUND((N1391-M1391)*1440,0))</f>
        <v>27</v>
      </c>
      <c r="AE1391" s="18" t="n">
        <f aca="false">IF(O1391="","",ROUND((O1391-N1391)*1440,0))</f>
        <v>26</v>
      </c>
      <c r="AF1391" s="18" t="n">
        <f aca="false">IF(P1391="","",ROUND((P1391-O1391)*1440,0))</f>
        <v>30</v>
      </c>
      <c r="AG1391" s="18" t="n">
        <f aca="false">IF(Q1391="","",ROUND((Q1391-P1391)*1440,0))</f>
        <v>29</v>
      </c>
      <c r="AH1391" s="18" t="n">
        <f aca="false">IF(Q1391="","",ROUND((Q1391-H1391)*1440,0))</f>
        <v>276</v>
      </c>
      <c r="AI1391" s="19" t="n">
        <f aca="false">ROUND(IF(O1391="",Assumptions!$B$25-K1391,O1391-K1391)*24,1)</f>
        <v>2.1</v>
      </c>
      <c r="AJ1391" s="20" t="n">
        <f aca="false">ROUND(MAX(N(Y1391)/Assumptions!$C$5, N(Z1391)/Assumptions!$C$6, N(AA1391)/Assumptions!$C$7, N(AB1391)/Assumptions!$C$8, N(AC1391)/Assumptions!$C$9, N(AD1391)/Assumptions!$C$10, N(AE1391)/Assumptions!$C$11, N(AF1391)/Assumptions!$C$12, N(AG1391)/Assumptions!$C$13),3)</f>
        <v>2.067</v>
      </c>
      <c r="AK1391" s="0" t="str">
        <f aca="false">IF(OR(U1391="Pending",U1391="On Hold"),"Open GRN (awaiting)",IF(AJ1391&lt;=1,"Within SLA",IF(ROUND(N(Y1391)/Assumptions!$C$5,3)=AJ1391,"Gate Wait",IF(ROUND(N(Z1391)/Assumptions!$C$6,3)=AJ1391,"Dock Wait",IF(ROUND(N(AA1391)/Assumptions!$C$7,3)=AJ1391,"Unloading",IF(ROUND(N(AB1391)/Assumptions!$C$8,3)=AJ1391,"Unload-to-QC Wait",IF(ROUND(N(AC1391)/Assumptions!$C$9,3)=AJ1391,"QC",IF(ROUND(N(AD1391)/Assumptions!$C$10,3)=AJ1391,"QC-to-GRN Wait",IF(ROUND(N(AE1391)/Assumptions!$C$11,3)=AJ1391,"GRN Processing",IF(ROUND(N(AF1391)/Assumptions!$C$12,3)=AJ1391,"GRN-to-Putaway Wait",IF(ROUND(N(AG1391)/Assumptions!$C$13,3)=AJ1391,"Putaway","Within SLA")))))))))))</f>
        <v>Unload-to-QC Wait</v>
      </c>
    </row>
    <row r="1392" customFormat="false" ht="15" hidden="false" customHeight="false" outlineLevel="0" collapsed="false">
      <c r="A1392" s="0" t="s">
        <v>4160</v>
      </c>
      <c r="B1392" s="0" t="s">
        <v>4161</v>
      </c>
      <c r="C1392" s="0" t="s">
        <v>286</v>
      </c>
      <c r="D1392" s="0" t="s">
        <v>147</v>
      </c>
      <c r="E1392" s="0" t="s">
        <v>2815</v>
      </c>
      <c r="F1392" s="0" t="s">
        <v>121</v>
      </c>
      <c r="G1392" s="0" t="s">
        <v>150</v>
      </c>
      <c r="H1392" s="17" t="n">
        <v>46237.6583333333</v>
      </c>
      <c r="I1392" s="17" t="n">
        <v>46237.6951388889</v>
      </c>
      <c r="J1392" s="17" t="n">
        <v>46237.7</v>
      </c>
      <c r="K1392" s="17" t="n">
        <v>46237.7229166667</v>
      </c>
      <c r="L1392" s="17" t="n">
        <v>46237.7347222222</v>
      </c>
      <c r="M1392" s="17" t="n">
        <v>46237.7548611111</v>
      </c>
      <c r="N1392" s="17" t="n">
        <v>46237.7965277778</v>
      </c>
      <c r="O1392" s="17" t="n">
        <v>46237.8173611111</v>
      </c>
      <c r="P1392" s="17" t="n">
        <v>46237.8229166667</v>
      </c>
      <c r="Q1392" s="17" t="n">
        <v>46237.8673611111</v>
      </c>
      <c r="R1392" s="0" t="n">
        <v>678</v>
      </c>
      <c r="S1392" s="0" t="n">
        <v>0</v>
      </c>
      <c r="T1392" s="0" t="n">
        <v>0</v>
      </c>
      <c r="U1392" s="18" t="s">
        <v>130</v>
      </c>
      <c r="V1392" s="18" t="s">
        <v>156</v>
      </c>
      <c r="W1392" s="0" t="str">
        <f aca="false">IF(AND(X1392&gt;=6,X1392&lt;14),"A",IF(AND(X1392&gt;=14,X1392&lt;22),"B","C"))</f>
        <v>B</v>
      </c>
      <c r="X1392" s="18" t="n">
        <f aca="false">HOUR(H1392)</f>
        <v>15</v>
      </c>
      <c r="Y1392" s="18" t="n">
        <f aca="false">ROUND((I1392-H1392)*1440,0)</f>
        <v>53</v>
      </c>
      <c r="Z1392" s="18" t="n">
        <f aca="false">ROUND((J1392-I1392)*1440,0)</f>
        <v>7</v>
      </c>
      <c r="AA1392" s="18" t="n">
        <f aca="false">ROUND((K1392-J1392)*1440,0)</f>
        <v>33</v>
      </c>
      <c r="AB1392" s="18" t="n">
        <f aca="false">ROUND((L1392-K1392)*1440,0)</f>
        <v>17</v>
      </c>
      <c r="AC1392" s="18" t="n">
        <f aca="false">ROUND((M1392-L1392)*1440,0)</f>
        <v>29</v>
      </c>
      <c r="AD1392" s="18" t="n">
        <f aca="false">IF(N1392="","",ROUND((N1392-M1392)*1440,0))</f>
        <v>60</v>
      </c>
      <c r="AE1392" s="18" t="n">
        <f aca="false">IF(O1392="","",ROUND((O1392-N1392)*1440,0))</f>
        <v>30</v>
      </c>
      <c r="AF1392" s="18" t="n">
        <f aca="false">IF(P1392="","",ROUND((P1392-O1392)*1440,0))</f>
        <v>8</v>
      </c>
      <c r="AG1392" s="18" t="n">
        <f aca="false">IF(Q1392="","",ROUND((Q1392-P1392)*1440,0))</f>
        <v>64</v>
      </c>
      <c r="AH1392" s="18" t="n">
        <f aca="false">IF(Q1392="","",ROUND((Q1392-H1392)*1440,0))</f>
        <v>301</v>
      </c>
      <c r="AI1392" s="19" t="n">
        <f aca="false">ROUND(IF(O1392="",Assumptions!$B$25-K1392,O1392-K1392)*24,1)</f>
        <v>2.3</v>
      </c>
      <c r="AJ1392" s="20" t="n">
        <f aca="false">ROUND(MAX(N(Y1392)/Assumptions!$C$5, N(Z1392)/Assumptions!$C$6, N(AA1392)/Assumptions!$C$7, N(AB1392)/Assumptions!$C$8, N(AC1392)/Assumptions!$C$9, N(AD1392)/Assumptions!$C$10, N(AE1392)/Assumptions!$C$11, N(AF1392)/Assumptions!$C$12, N(AG1392)/Assumptions!$C$13),3)</f>
        <v>2</v>
      </c>
      <c r="AK1392" s="0" t="str">
        <f aca="false">IF(OR(U1392="Pending",U1392="On Hold"),"Open GRN (awaiting)",IF(AJ1392&lt;=1,"Within SLA",IF(ROUND(N(Y1392)/Assumptions!$C$5,3)=AJ1392,"Gate Wait",IF(ROUND(N(Z1392)/Assumptions!$C$6,3)=AJ1392,"Dock Wait",IF(ROUND(N(AA1392)/Assumptions!$C$7,3)=AJ1392,"Unloading",IF(ROUND(N(AB1392)/Assumptions!$C$8,3)=AJ1392,"Unload-to-QC Wait",IF(ROUND(N(AC1392)/Assumptions!$C$9,3)=AJ1392,"QC",IF(ROUND(N(AD1392)/Assumptions!$C$10,3)=AJ1392,"QC-to-GRN Wait",IF(ROUND(N(AE1392)/Assumptions!$C$11,3)=AJ1392,"GRN Processing",IF(ROUND(N(AF1392)/Assumptions!$C$12,3)=AJ1392,"GRN-to-Putaway Wait",IF(ROUND(N(AG1392)/Assumptions!$C$13,3)=AJ1392,"Putaway","Within SLA")))))))))))</f>
        <v>QC-to-GRN Wait</v>
      </c>
    </row>
    <row r="1393" customFormat="false" ht="15" hidden="false" customHeight="false" outlineLevel="0" collapsed="false">
      <c r="A1393" s="0" t="s">
        <v>4162</v>
      </c>
      <c r="B1393" s="0" t="s">
        <v>4163</v>
      </c>
      <c r="C1393" s="0" t="s">
        <v>118</v>
      </c>
      <c r="D1393" s="0" t="s">
        <v>147</v>
      </c>
      <c r="E1393" s="0" t="s">
        <v>4164</v>
      </c>
      <c r="F1393" s="0" t="s">
        <v>121</v>
      </c>
      <c r="G1393" s="0" t="s">
        <v>150</v>
      </c>
      <c r="H1393" s="17" t="n">
        <v>46237.6881944445</v>
      </c>
      <c r="I1393" s="17" t="n">
        <v>46237.7097222222</v>
      </c>
      <c r="J1393" s="17" t="n">
        <v>46237.7173611111</v>
      </c>
      <c r="K1393" s="17" t="n">
        <v>46237.7569444445</v>
      </c>
      <c r="L1393" s="17" t="n">
        <v>46237.7631944444</v>
      </c>
      <c r="M1393" s="17" t="n">
        <v>46237.7840277778</v>
      </c>
      <c r="N1393" s="17" t="n">
        <v>46237.8888888889</v>
      </c>
      <c r="O1393" s="17" t="n">
        <v>46237.9416666667</v>
      </c>
      <c r="P1393" s="17" t="n">
        <v>46237.9506944444</v>
      </c>
      <c r="Q1393" s="17" t="n">
        <v>46237.9861111111</v>
      </c>
      <c r="R1393" s="0" t="n">
        <v>2057</v>
      </c>
      <c r="S1393" s="0" t="n">
        <v>0</v>
      </c>
      <c r="T1393" s="0" t="n">
        <v>0</v>
      </c>
      <c r="U1393" s="18" t="s">
        <v>130</v>
      </c>
      <c r="V1393" s="18" t="s">
        <v>144</v>
      </c>
      <c r="W1393" s="0" t="str">
        <f aca="false">IF(AND(X1393&gt;=6,X1393&lt;14),"A",IF(AND(X1393&gt;=14,X1393&lt;22),"B","C"))</f>
        <v>B</v>
      </c>
      <c r="X1393" s="18" t="n">
        <f aca="false">HOUR(H1393)</f>
        <v>16</v>
      </c>
      <c r="Y1393" s="18" t="n">
        <f aca="false">ROUND((I1393-H1393)*1440,0)</f>
        <v>31</v>
      </c>
      <c r="Z1393" s="18" t="n">
        <f aca="false">ROUND((J1393-I1393)*1440,0)</f>
        <v>11</v>
      </c>
      <c r="AA1393" s="18" t="n">
        <f aca="false">ROUND((K1393-J1393)*1440,0)</f>
        <v>57</v>
      </c>
      <c r="AB1393" s="18" t="n">
        <f aca="false">ROUND((L1393-K1393)*1440,0)</f>
        <v>9</v>
      </c>
      <c r="AC1393" s="18" t="n">
        <f aca="false">ROUND((M1393-L1393)*1440,0)</f>
        <v>30</v>
      </c>
      <c r="AD1393" s="18" t="n">
        <f aca="false">IF(N1393="","",ROUND((N1393-M1393)*1440,0))</f>
        <v>151</v>
      </c>
      <c r="AE1393" s="18" t="n">
        <f aca="false">IF(O1393="","",ROUND((O1393-N1393)*1440,0))</f>
        <v>76</v>
      </c>
      <c r="AF1393" s="18" t="n">
        <f aca="false">IF(P1393="","",ROUND((P1393-O1393)*1440,0))</f>
        <v>13</v>
      </c>
      <c r="AG1393" s="18" t="n">
        <f aca="false">IF(Q1393="","",ROUND((Q1393-P1393)*1440,0))</f>
        <v>51</v>
      </c>
      <c r="AH1393" s="18" t="n">
        <f aca="false">IF(Q1393="","",ROUND((Q1393-H1393)*1440,0))</f>
        <v>429</v>
      </c>
      <c r="AI1393" s="19" t="n">
        <f aca="false">ROUND(IF(O1393="",Assumptions!$B$25-K1393,O1393-K1393)*24,1)</f>
        <v>4.4</v>
      </c>
      <c r="AJ1393" s="20" t="n">
        <f aca="false">ROUND(MAX(N(Y1393)/Assumptions!$C$5, N(Z1393)/Assumptions!$C$6, N(AA1393)/Assumptions!$C$7, N(AB1393)/Assumptions!$C$8, N(AC1393)/Assumptions!$C$9, N(AD1393)/Assumptions!$C$10, N(AE1393)/Assumptions!$C$11, N(AF1393)/Assumptions!$C$12, N(AG1393)/Assumptions!$C$13),3)</f>
        <v>5.033</v>
      </c>
      <c r="AK1393" s="0" t="str">
        <f aca="false">IF(OR(U1393="Pending",U1393="On Hold"),"Open GRN (awaiting)",IF(AJ1393&lt;=1,"Within SLA",IF(ROUND(N(Y1393)/Assumptions!$C$5,3)=AJ1393,"Gate Wait",IF(ROUND(N(Z1393)/Assumptions!$C$6,3)=AJ1393,"Dock Wait",IF(ROUND(N(AA1393)/Assumptions!$C$7,3)=AJ1393,"Unloading",IF(ROUND(N(AB1393)/Assumptions!$C$8,3)=AJ1393,"Unload-to-QC Wait",IF(ROUND(N(AC1393)/Assumptions!$C$9,3)=AJ1393,"QC",IF(ROUND(N(AD1393)/Assumptions!$C$10,3)=AJ1393,"QC-to-GRN Wait",IF(ROUND(N(AE1393)/Assumptions!$C$11,3)=AJ1393,"GRN Processing",IF(ROUND(N(AF1393)/Assumptions!$C$12,3)=AJ1393,"GRN-to-Putaway Wait",IF(ROUND(N(AG1393)/Assumptions!$C$13,3)=AJ1393,"Putaway","Within SLA")))))))))))</f>
        <v>QC-to-GRN Wait</v>
      </c>
    </row>
    <row r="1394" customFormat="false" ht="15" hidden="false" customHeight="false" outlineLevel="0" collapsed="false">
      <c r="A1394" s="0" t="s">
        <v>4165</v>
      </c>
      <c r="B1394" s="0" t="s">
        <v>4166</v>
      </c>
      <c r="C1394" s="0" t="s">
        <v>252</v>
      </c>
      <c r="D1394" s="0" t="s">
        <v>147</v>
      </c>
      <c r="E1394" s="0" t="s">
        <v>3290</v>
      </c>
      <c r="F1394" s="0" t="s">
        <v>155</v>
      </c>
      <c r="G1394" s="0" t="s">
        <v>150</v>
      </c>
      <c r="H1394" s="17" t="n">
        <v>46237.7</v>
      </c>
      <c r="I1394" s="17" t="n">
        <v>46237.7131944444</v>
      </c>
      <c r="J1394" s="17" t="n">
        <v>46237.7222222222</v>
      </c>
      <c r="K1394" s="17" t="n">
        <v>46237.7527777778</v>
      </c>
      <c r="L1394" s="17" t="n">
        <v>46237.7784722222</v>
      </c>
      <c r="M1394" s="17" t="n">
        <v>46237.8208333333</v>
      </c>
      <c r="N1394" s="17" t="n">
        <v>46237.8486111111</v>
      </c>
      <c r="O1394" s="17" t="n">
        <v>46237.8833333333</v>
      </c>
      <c r="P1394" s="17" t="n">
        <v>46237.8944444444</v>
      </c>
      <c r="Q1394" s="17" t="n">
        <v>46237.9159722222</v>
      </c>
      <c r="R1394" s="0" t="n">
        <v>338</v>
      </c>
      <c r="S1394" s="0" t="n">
        <v>0</v>
      </c>
      <c r="T1394" s="0" t="n">
        <v>10</v>
      </c>
      <c r="U1394" s="18" t="s">
        <v>123</v>
      </c>
      <c r="V1394" s="18" t="s">
        <v>139</v>
      </c>
      <c r="W1394" s="0" t="str">
        <f aca="false">IF(AND(X1394&gt;=6,X1394&lt;14),"A",IF(AND(X1394&gt;=14,X1394&lt;22),"B","C"))</f>
        <v>B</v>
      </c>
      <c r="X1394" s="18" t="n">
        <f aca="false">HOUR(H1394)</f>
        <v>16</v>
      </c>
      <c r="Y1394" s="18" t="n">
        <f aca="false">ROUND((I1394-H1394)*1440,0)</f>
        <v>19</v>
      </c>
      <c r="Z1394" s="18" t="n">
        <f aca="false">ROUND((J1394-I1394)*1440,0)</f>
        <v>13</v>
      </c>
      <c r="AA1394" s="18" t="n">
        <f aca="false">ROUND((K1394-J1394)*1440,0)</f>
        <v>44</v>
      </c>
      <c r="AB1394" s="18" t="n">
        <f aca="false">ROUND((L1394-K1394)*1440,0)</f>
        <v>37</v>
      </c>
      <c r="AC1394" s="18" t="n">
        <f aca="false">ROUND((M1394-L1394)*1440,0)</f>
        <v>61</v>
      </c>
      <c r="AD1394" s="18" t="n">
        <f aca="false">IF(N1394="","",ROUND((N1394-M1394)*1440,0))</f>
        <v>40</v>
      </c>
      <c r="AE1394" s="18" t="n">
        <f aca="false">IF(O1394="","",ROUND((O1394-N1394)*1440,0))</f>
        <v>50</v>
      </c>
      <c r="AF1394" s="18" t="n">
        <f aca="false">IF(P1394="","",ROUND((P1394-O1394)*1440,0))</f>
        <v>16</v>
      </c>
      <c r="AG1394" s="18" t="n">
        <f aca="false">IF(Q1394="","",ROUND((Q1394-P1394)*1440,0))</f>
        <v>31</v>
      </c>
      <c r="AH1394" s="18" t="n">
        <f aca="false">IF(Q1394="","",ROUND((Q1394-H1394)*1440,0))</f>
        <v>311</v>
      </c>
      <c r="AI1394" s="19" t="n">
        <f aca="false">ROUND(IF(O1394="",Assumptions!$B$25-K1394,O1394-K1394)*24,1)</f>
        <v>3.1</v>
      </c>
      <c r="AJ1394" s="20" t="n">
        <f aca="false">ROUND(MAX(N(Y1394)/Assumptions!$C$5, N(Z1394)/Assumptions!$C$6, N(AA1394)/Assumptions!$C$7, N(AB1394)/Assumptions!$C$8, N(AC1394)/Assumptions!$C$9, N(AD1394)/Assumptions!$C$10, N(AE1394)/Assumptions!$C$11, N(AF1394)/Assumptions!$C$12, N(AG1394)/Assumptions!$C$13),3)</f>
        <v>2.467</v>
      </c>
      <c r="AK1394" s="0" t="str">
        <f aca="false">IF(OR(U1394="Pending",U1394="On Hold"),"Open GRN (awaiting)",IF(AJ1394&lt;=1,"Within SLA",IF(ROUND(N(Y1394)/Assumptions!$C$5,3)=AJ1394,"Gate Wait",IF(ROUND(N(Z1394)/Assumptions!$C$6,3)=AJ1394,"Dock Wait",IF(ROUND(N(AA1394)/Assumptions!$C$7,3)=AJ1394,"Unloading",IF(ROUND(N(AB1394)/Assumptions!$C$8,3)=AJ1394,"Unload-to-QC Wait",IF(ROUND(N(AC1394)/Assumptions!$C$9,3)=AJ1394,"QC",IF(ROUND(N(AD1394)/Assumptions!$C$10,3)=AJ1394,"QC-to-GRN Wait",IF(ROUND(N(AE1394)/Assumptions!$C$11,3)=AJ1394,"GRN Processing",IF(ROUND(N(AF1394)/Assumptions!$C$12,3)=AJ1394,"GRN-to-Putaway Wait",IF(ROUND(N(AG1394)/Assumptions!$C$13,3)=AJ1394,"Putaway","Within SLA")))))))))))</f>
        <v>Unload-to-QC Wait</v>
      </c>
    </row>
    <row r="1395" customFormat="false" ht="15" hidden="false" customHeight="false" outlineLevel="0" collapsed="false">
      <c r="A1395" s="0" t="s">
        <v>4167</v>
      </c>
      <c r="B1395" s="0" t="s">
        <v>4168</v>
      </c>
      <c r="C1395" s="0" t="s">
        <v>218</v>
      </c>
      <c r="D1395" s="0" t="s">
        <v>135</v>
      </c>
      <c r="E1395" s="0" t="s">
        <v>4169</v>
      </c>
      <c r="F1395" s="0" t="s">
        <v>137</v>
      </c>
      <c r="G1395" s="0" t="s">
        <v>138</v>
      </c>
      <c r="H1395" s="17" t="n">
        <v>46237.7006944444</v>
      </c>
      <c r="I1395" s="17" t="n">
        <v>46237.7381944444</v>
      </c>
      <c r="J1395" s="17" t="n">
        <v>46237.7451388889</v>
      </c>
      <c r="K1395" s="17" t="n">
        <v>46237.7638888889</v>
      </c>
      <c r="L1395" s="17" t="n">
        <v>46237.76875</v>
      </c>
      <c r="M1395" s="17" t="n">
        <v>46237.8020833333</v>
      </c>
      <c r="N1395" s="17" t="n">
        <v>46237.8555555556</v>
      </c>
      <c r="O1395" s="17" t="n">
        <v>46238.0423611111</v>
      </c>
      <c r="P1395" s="17" t="n">
        <v>46238.0604166667</v>
      </c>
      <c r="Q1395" s="17" t="n">
        <v>46238.0715277778</v>
      </c>
      <c r="R1395" s="0" t="n">
        <v>148</v>
      </c>
      <c r="S1395" s="0" t="n">
        <v>0</v>
      </c>
      <c r="T1395" s="0" t="n">
        <v>0</v>
      </c>
      <c r="U1395" s="18" t="s">
        <v>130</v>
      </c>
      <c r="V1395" s="18" t="s">
        <v>144</v>
      </c>
      <c r="W1395" s="0" t="str">
        <f aca="false">IF(AND(X1395&gt;=6,X1395&lt;14),"A",IF(AND(X1395&gt;=14,X1395&lt;22),"B","C"))</f>
        <v>B</v>
      </c>
      <c r="X1395" s="18" t="n">
        <f aca="false">HOUR(H1395)</f>
        <v>16</v>
      </c>
      <c r="Y1395" s="18" t="n">
        <f aca="false">ROUND((I1395-H1395)*1440,0)</f>
        <v>54</v>
      </c>
      <c r="Z1395" s="18" t="n">
        <f aca="false">ROUND((J1395-I1395)*1440,0)</f>
        <v>10</v>
      </c>
      <c r="AA1395" s="18" t="n">
        <f aca="false">ROUND((K1395-J1395)*1440,0)</f>
        <v>27</v>
      </c>
      <c r="AB1395" s="18" t="n">
        <f aca="false">ROUND((L1395-K1395)*1440,0)</f>
        <v>7</v>
      </c>
      <c r="AC1395" s="18" t="n">
        <f aca="false">ROUND((M1395-L1395)*1440,0)</f>
        <v>48</v>
      </c>
      <c r="AD1395" s="18" t="n">
        <f aca="false">IF(N1395="","",ROUND((N1395-M1395)*1440,0))</f>
        <v>77</v>
      </c>
      <c r="AE1395" s="18" t="n">
        <f aca="false">IF(O1395="","",ROUND((O1395-N1395)*1440,0))</f>
        <v>269</v>
      </c>
      <c r="AF1395" s="18" t="n">
        <f aca="false">IF(P1395="","",ROUND((P1395-O1395)*1440,0))</f>
        <v>26</v>
      </c>
      <c r="AG1395" s="18" t="n">
        <f aca="false">IF(Q1395="","",ROUND((Q1395-P1395)*1440,0))</f>
        <v>16</v>
      </c>
      <c r="AH1395" s="18" t="n">
        <f aca="false">IF(Q1395="","",ROUND((Q1395-H1395)*1440,0))</f>
        <v>534</v>
      </c>
      <c r="AI1395" s="19" t="n">
        <f aca="false">ROUND(IF(O1395="",Assumptions!$B$25-K1395,O1395-K1395)*24,1)</f>
        <v>6.7</v>
      </c>
      <c r="AJ1395" s="20" t="n">
        <f aca="false">ROUND(MAX(N(Y1395)/Assumptions!$C$5, N(Z1395)/Assumptions!$C$6, N(AA1395)/Assumptions!$C$7, N(AB1395)/Assumptions!$C$8, N(AC1395)/Assumptions!$C$9, N(AD1395)/Assumptions!$C$10, N(AE1395)/Assumptions!$C$11, N(AF1395)/Assumptions!$C$12, N(AG1395)/Assumptions!$C$13),3)</f>
        <v>5.978</v>
      </c>
      <c r="AK1395" s="0" t="str">
        <f aca="false">IF(OR(U1395="Pending",U1395="On Hold"),"Open GRN (awaiting)",IF(AJ1395&lt;=1,"Within SLA",IF(ROUND(N(Y1395)/Assumptions!$C$5,3)=AJ1395,"Gate Wait",IF(ROUND(N(Z1395)/Assumptions!$C$6,3)=AJ1395,"Dock Wait",IF(ROUND(N(AA1395)/Assumptions!$C$7,3)=AJ1395,"Unloading",IF(ROUND(N(AB1395)/Assumptions!$C$8,3)=AJ1395,"Unload-to-QC Wait",IF(ROUND(N(AC1395)/Assumptions!$C$9,3)=AJ1395,"QC",IF(ROUND(N(AD1395)/Assumptions!$C$10,3)=AJ1395,"QC-to-GRN Wait",IF(ROUND(N(AE1395)/Assumptions!$C$11,3)=AJ1395,"GRN Processing",IF(ROUND(N(AF1395)/Assumptions!$C$12,3)=AJ1395,"GRN-to-Putaway Wait",IF(ROUND(N(AG1395)/Assumptions!$C$13,3)=AJ1395,"Putaway","Within SLA")))))))))))</f>
        <v>GRN Processing</v>
      </c>
    </row>
    <row r="1396" customFormat="false" ht="15" hidden="false" customHeight="false" outlineLevel="0" collapsed="false">
      <c r="A1396" s="0" t="s">
        <v>4170</v>
      </c>
      <c r="B1396" s="0" t="s">
        <v>4171</v>
      </c>
      <c r="C1396" s="0" t="s">
        <v>126</v>
      </c>
      <c r="D1396" s="0" t="s">
        <v>119</v>
      </c>
      <c r="E1396" s="0" t="s">
        <v>4172</v>
      </c>
      <c r="F1396" s="0" t="s">
        <v>128</v>
      </c>
      <c r="G1396" s="0" t="s">
        <v>122</v>
      </c>
      <c r="H1396" s="17" t="n">
        <v>46237.7138888889</v>
      </c>
      <c r="I1396" s="17" t="n">
        <v>46237.7291666667</v>
      </c>
      <c r="J1396" s="17" t="n">
        <v>46237.7319444444</v>
      </c>
      <c r="K1396" s="17" t="n">
        <v>46237.7548611111</v>
      </c>
      <c r="L1396" s="17" t="n">
        <v>46237.7625</v>
      </c>
      <c r="M1396" s="17" t="n">
        <v>46237.7715277778</v>
      </c>
      <c r="N1396" s="17" t="n">
        <v>46237.8166666667</v>
      </c>
      <c r="O1396" s="17" t="n">
        <v>46237.8791666667</v>
      </c>
      <c r="P1396" s="17" t="n">
        <v>46237.8902777778</v>
      </c>
      <c r="Q1396" s="17" t="n">
        <v>46237.8944444444</v>
      </c>
      <c r="R1396" s="0" t="n">
        <v>450</v>
      </c>
      <c r="S1396" s="0" t="n">
        <v>0</v>
      </c>
      <c r="T1396" s="0" t="n">
        <v>0</v>
      </c>
      <c r="U1396" s="18" t="s">
        <v>130</v>
      </c>
      <c r="V1396" s="18" t="s">
        <v>131</v>
      </c>
      <c r="W1396" s="0" t="str">
        <f aca="false">IF(AND(X1396&gt;=6,X1396&lt;14),"A",IF(AND(X1396&gt;=14,X1396&lt;22),"B","C"))</f>
        <v>B</v>
      </c>
      <c r="X1396" s="18" t="n">
        <f aca="false">HOUR(H1396)</f>
        <v>17</v>
      </c>
      <c r="Y1396" s="18" t="n">
        <f aca="false">ROUND((I1396-H1396)*1440,0)</f>
        <v>22</v>
      </c>
      <c r="Z1396" s="18" t="n">
        <f aca="false">ROUND((J1396-I1396)*1440,0)</f>
        <v>4</v>
      </c>
      <c r="AA1396" s="18" t="n">
        <f aca="false">ROUND((K1396-J1396)*1440,0)</f>
        <v>33</v>
      </c>
      <c r="AB1396" s="18" t="n">
        <f aca="false">ROUND((L1396-K1396)*1440,0)</f>
        <v>11</v>
      </c>
      <c r="AC1396" s="18" t="n">
        <f aca="false">ROUND((M1396-L1396)*1440,0)</f>
        <v>13</v>
      </c>
      <c r="AD1396" s="18" t="n">
        <f aca="false">IF(N1396="","",ROUND((N1396-M1396)*1440,0))</f>
        <v>65</v>
      </c>
      <c r="AE1396" s="18" t="n">
        <f aca="false">IF(O1396="","",ROUND((O1396-N1396)*1440,0))</f>
        <v>90</v>
      </c>
      <c r="AF1396" s="18" t="n">
        <f aca="false">IF(P1396="","",ROUND((P1396-O1396)*1440,0))</f>
        <v>16</v>
      </c>
      <c r="AG1396" s="18" t="n">
        <f aca="false">IF(Q1396="","",ROUND((Q1396-P1396)*1440,0))</f>
        <v>6</v>
      </c>
      <c r="AH1396" s="18" t="n">
        <f aca="false">IF(Q1396="","",ROUND((Q1396-H1396)*1440,0))</f>
        <v>260</v>
      </c>
      <c r="AI1396" s="19" t="n">
        <f aca="false">ROUND(IF(O1396="",Assumptions!$B$25-K1396,O1396-K1396)*24,1)</f>
        <v>3</v>
      </c>
      <c r="AJ1396" s="20" t="n">
        <f aca="false">ROUND(MAX(N(Y1396)/Assumptions!$C$5, N(Z1396)/Assumptions!$C$6, N(AA1396)/Assumptions!$C$7, N(AB1396)/Assumptions!$C$8, N(AC1396)/Assumptions!$C$9, N(AD1396)/Assumptions!$C$10, N(AE1396)/Assumptions!$C$11, N(AF1396)/Assumptions!$C$12, N(AG1396)/Assumptions!$C$13),3)</f>
        <v>2.167</v>
      </c>
      <c r="AK1396" s="0" t="str">
        <f aca="false">IF(OR(U1396="Pending",U1396="On Hold"),"Open GRN (awaiting)",IF(AJ1396&lt;=1,"Within SLA",IF(ROUND(N(Y1396)/Assumptions!$C$5,3)=AJ1396,"Gate Wait",IF(ROUND(N(Z1396)/Assumptions!$C$6,3)=AJ1396,"Dock Wait",IF(ROUND(N(AA1396)/Assumptions!$C$7,3)=AJ1396,"Unloading",IF(ROUND(N(AB1396)/Assumptions!$C$8,3)=AJ1396,"Unload-to-QC Wait",IF(ROUND(N(AC1396)/Assumptions!$C$9,3)=AJ1396,"QC",IF(ROUND(N(AD1396)/Assumptions!$C$10,3)=AJ1396,"QC-to-GRN Wait",IF(ROUND(N(AE1396)/Assumptions!$C$11,3)=AJ1396,"GRN Processing",IF(ROUND(N(AF1396)/Assumptions!$C$12,3)=AJ1396,"GRN-to-Putaway Wait",IF(ROUND(N(AG1396)/Assumptions!$C$13,3)=AJ1396,"Putaway","Within SLA")))))))))))</f>
        <v>QC-to-GRN Wait</v>
      </c>
    </row>
    <row r="1397" customFormat="false" ht="15" hidden="false" customHeight="false" outlineLevel="0" collapsed="false">
      <c r="A1397" s="0" t="s">
        <v>4173</v>
      </c>
      <c r="B1397" s="0" t="s">
        <v>4174</v>
      </c>
      <c r="C1397" s="0" t="s">
        <v>142</v>
      </c>
      <c r="D1397" s="0" t="s">
        <v>147</v>
      </c>
      <c r="E1397" s="0" t="s">
        <v>4175</v>
      </c>
      <c r="F1397" s="0" t="s">
        <v>137</v>
      </c>
      <c r="G1397" s="0" t="s">
        <v>150</v>
      </c>
      <c r="H1397" s="17" t="n">
        <v>46237.7291666667</v>
      </c>
      <c r="I1397" s="17" t="n">
        <v>46237.7486111111</v>
      </c>
      <c r="J1397" s="17" t="n">
        <v>46237.7625</v>
      </c>
      <c r="K1397" s="17" t="n">
        <v>46237.7902777778</v>
      </c>
      <c r="L1397" s="17" t="n">
        <v>46237.7993055556</v>
      </c>
      <c r="M1397" s="17" t="n">
        <v>46237.8277777778</v>
      </c>
      <c r="N1397" s="17" t="n">
        <v>46237.8395833333</v>
      </c>
      <c r="O1397" s="17" t="n">
        <v>46237.8673611111</v>
      </c>
      <c r="P1397" s="17" t="n">
        <v>46237.8770833333</v>
      </c>
      <c r="Q1397" s="17" t="n">
        <v>46237.8916666667</v>
      </c>
      <c r="R1397" s="0" t="n">
        <v>736</v>
      </c>
      <c r="S1397" s="0" t="n">
        <v>0</v>
      </c>
      <c r="T1397" s="0" t="n">
        <v>0</v>
      </c>
      <c r="U1397" s="18" t="s">
        <v>130</v>
      </c>
      <c r="V1397" s="18" t="s">
        <v>139</v>
      </c>
      <c r="W1397" s="0" t="str">
        <f aca="false">IF(AND(X1397&gt;=6,X1397&lt;14),"A",IF(AND(X1397&gt;=14,X1397&lt;22),"B","C"))</f>
        <v>B</v>
      </c>
      <c r="X1397" s="18" t="n">
        <f aca="false">HOUR(H1397)</f>
        <v>17</v>
      </c>
      <c r="Y1397" s="18" t="n">
        <f aca="false">ROUND((I1397-H1397)*1440,0)</f>
        <v>28</v>
      </c>
      <c r="Z1397" s="18" t="n">
        <f aca="false">ROUND((J1397-I1397)*1440,0)</f>
        <v>20</v>
      </c>
      <c r="AA1397" s="18" t="n">
        <f aca="false">ROUND((K1397-J1397)*1440,0)</f>
        <v>40</v>
      </c>
      <c r="AB1397" s="18" t="n">
        <f aca="false">ROUND((L1397-K1397)*1440,0)</f>
        <v>13</v>
      </c>
      <c r="AC1397" s="18" t="n">
        <f aca="false">ROUND((M1397-L1397)*1440,0)</f>
        <v>41</v>
      </c>
      <c r="AD1397" s="18" t="n">
        <f aca="false">IF(N1397="","",ROUND((N1397-M1397)*1440,0))</f>
        <v>17</v>
      </c>
      <c r="AE1397" s="18" t="n">
        <f aca="false">IF(O1397="","",ROUND((O1397-N1397)*1440,0))</f>
        <v>40</v>
      </c>
      <c r="AF1397" s="18" t="n">
        <f aca="false">IF(P1397="","",ROUND((P1397-O1397)*1440,0))</f>
        <v>14</v>
      </c>
      <c r="AG1397" s="18" t="n">
        <f aca="false">IF(Q1397="","",ROUND((Q1397-P1397)*1440,0))</f>
        <v>21</v>
      </c>
      <c r="AH1397" s="18" t="n">
        <f aca="false">IF(Q1397="","",ROUND((Q1397-H1397)*1440,0))</f>
        <v>234</v>
      </c>
      <c r="AI1397" s="19" t="n">
        <f aca="false">ROUND(IF(O1397="",Assumptions!$B$25-K1397,O1397-K1397)*24,1)</f>
        <v>1.9</v>
      </c>
      <c r="AJ1397" s="20" t="n">
        <f aca="false">ROUND(MAX(N(Y1397)/Assumptions!$C$5, N(Z1397)/Assumptions!$C$6, N(AA1397)/Assumptions!$C$7, N(AB1397)/Assumptions!$C$8, N(AC1397)/Assumptions!$C$9, N(AD1397)/Assumptions!$C$10, N(AE1397)/Assumptions!$C$11, N(AF1397)/Assumptions!$C$12, N(AG1397)/Assumptions!$C$13),3)</f>
        <v>1.333</v>
      </c>
      <c r="AK1397" s="0" t="str">
        <f aca="false">IF(OR(U1397="Pending",U1397="On Hold"),"Open GRN (awaiting)",IF(AJ1397&lt;=1,"Within SLA",IF(ROUND(N(Y1397)/Assumptions!$C$5,3)=AJ1397,"Gate Wait",IF(ROUND(N(Z1397)/Assumptions!$C$6,3)=AJ1397,"Dock Wait",IF(ROUND(N(AA1397)/Assumptions!$C$7,3)=AJ1397,"Unloading",IF(ROUND(N(AB1397)/Assumptions!$C$8,3)=AJ1397,"Unload-to-QC Wait",IF(ROUND(N(AC1397)/Assumptions!$C$9,3)=AJ1397,"QC",IF(ROUND(N(AD1397)/Assumptions!$C$10,3)=AJ1397,"QC-to-GRN Wait",IF(ROUND(N(AE1397)/Assumptions!$C$11,3)=AJ1397,"GRN Processing",IF(ROUND(N(AF1397)/Assumptions!$C$12,3)=AJ1397,"GRN-to-Putaway Wait",IF(ROUND(N(AG1397)/Assumptions!$C$13,3)=AJ1397,"Putaway","Within SLA")))))))))))</f>
        <v>Dock Wait</v>
      </c>
    </row>
    <row r="1398" customFormat="false" ht="15" hidden="false" customHeight="false" outlineLevel="0" collapsed="false">
      <c r="A1398" s="0" t="s">
        <v>4176</v>
      </c>
      <c r="B1398" s="0" t="s">
        <v>4177</v>
      </c>
      <c r="C1398" s="0" t="s">
        <v>218</v>
      </c>
      <c r="D1398" s="0" t="s">
        <v>147</v>
      </c>
      <c r="E1398" s="0" t="s">
        <v>4178</v>
      </c>
      <c r="F1398" s="0" t="s">
        <v>137</v>
      </c>
      <c r="G1398" s="0" t="s">
        <v>150</v>
      </c>
      <c r="H1398" s="17" t="n">
        <v>46237.7604166667</v>
      </c>
      <c r="I1398" s="17" t="n">
        <v>46237.7645833333</v>
      </c>
      <c r="J1398" s="17" t="n">
        <v>46237.7701388889</v>
      </c>
      <c r="K1398" s="17" t="n">
        <v>46237.7868055556</v>
      </c>
      <c r="L1398" s="17" t="n">
        <v>46237.8284722222</v>
      </c>
      <c r="M1398" s="17" t="n">
        <v>46237.8416666667</v>
      </c>
      <c r="N1398" s="17" t="n">
        <v>46237.9930555556</v>
      </c>
      <c r="O1398" s="17" t="n">
        <v>46238.0055555556</v>
      </c>
      <c r="P1398" s="17" t="n">
        <v>46238.01875</v>
      </c>
      <c r="Q1398" s="17" t="n">
        <v>46238.0381944445</v>
      </c>
      <c r="R1398" s="0" t="n">
        <v>253</v>
      </c>
      <c r="S1398" s="0" t="n">
        <v>0</v>
      </c>
      <c r="T1398" s="0" t="n">
        <v>0</v>
      </c>
      <c r="U1398" s="18" t="s">
        <v>130</v>
      </c>
      <c r="V1398" s="18" t="s">
        <v>131</v>
      </c>
      <c r="W1398" s="0" t="str">
        <f aca="false">IF(AND(X1398&gt;=6,X1398&lt;14),"A",IF(AND(X1398&gt;=14,X1398&lt;22),"B","C"))</f>
        <v>B</v>
      </c>
      <c r="X1398" s="18" t="n">
        <f aca="false">HOUR(H1398)</f>
        <v>18</v>
      </c>
      <c r="Y1398" s="18" t="n">
        <f aca="false">ROUND((I1398-H1398)*1440,0)</f>
        <v>6</v>
      </c>
      <c r="Z1398" s="18" t="n">
        <f aca="false">ROUND((J1398-I1398)*1440,0)</f>
        <v>8</v>
      </c>
      <c r="AA1398" s="18" t="n">
        <f aca="false">ROUND((K1398-J1398)*1440,0)</f>
        <v>24</v>
      </c>
      <c r="AB1398" s="18" t="n">
        <f aca="false">ROUND((L1398-K1398)*1440,0)</f>
        <v>60</v>
      </c>
      <c r="AC1398" s="18" t="n">
        <f aca="false">ROUND((M1398-L1398)*1440,0)</f>
        <v>19</v>
      </c>
      <c r="AD1398" s="18" t="n">
        <f aca="false">IF(N1398="","",ROUND((N1398-M1398)*1440,0))</f>
        <v>218</v>
      </c>
      <c r="AE1398" s="18" t="n">
        <f aca="false">IF(O1398="","",ROUND((O1398-N1398)*1440,0))</f>
        <v>18</v>
      </c>
      <c r="AF1398" s="18" t="n">
        <f aca="false">IF(P1398="","",ROUND((P1398-O1398)*1440,0))</f>
        <v>19</v>
      </c>
      <c r="AG1398" s="18" t="n">
        <f aca="false">IF(Q1398="","",ROUND((Q1398-P1398)*1440,0))</f>
        <v>28</v>
      </c>
      <c r="AH1398" s="18" t="n">
        <f aca="false">IF(Q1398="","",ROUND((Q1398-H1398)*1440,0))</f>
        <v>400</v>
      </c>
      <c r="AI1398" s="19" t="n">
        <f aca="false">ROUND(IF(O1398="",Assumptions!$B$25-K1398,O1398-K1398)*24,1)</f>
        <v>5.3</v>
      </c>
      <c r="AJ1398" s="20" t="n">
        <f aca="false">ROUND(MAX(N(Y1398)/Assumptions!$C$5, N(Z1398)/Assumptions!$C$6, N(AA1398)/Assumptions!$C$7, N(AB1398)/Assumptions!$C$8, N(AC1398)/Assumptions!$C$9, N(AD1398)/Assumptions!$C$10, N(AE1398)/Assumptions!$C$11, N(AF1398)/Assumptions!$C$12, N(AG1398)/Assumptions!$C$13),3)</f>
        <v>7.267</v>
      </c>
      <c r="AK1398" s="0" t="str">
        <f aca="false">IF(OR(U1398="Pending",U1398="On Hold"),"Open GRN (awaiting)",IF(AJ1398&lt;=1,"Within SLA",IF(ROUND(N(Y1398)/Assumptions!$C$5,3)=AJ1398,"Gate Wait",IF(ROUND(N(Z1398)/Assumptions!$C$6,3)=AJ1398,"Dock Wait",IF(ROUND(N(AA1398)/Assumptions!$C$7,3)=AJ1398,"Unloading",IF(ROUND(N(AB1398)/Assumptions!$C$8,3)=AJ1398,"Unload-to-QC Wait",IF(ROUND(N(AC1398)/Assumptions!$C$9,3)=AJ1398,"QC",IF(ROUND(N(AD1398)/Assumptions!$C$10,3)=AJ1398,"QC-to-GRN Wait",IF(ROUND(N(AE1398)/Assumptions!$C$11,3)=AJ1398,"GRN Processing",IF(ROUND(N(AF1398)/Assumptions!$C$12,3)=AJ1398,"GRN-to-Putaway Wait",IF(ROUND(N(AG1398)/Assumptions!$C$13,3)=AJ1398,"Putaway","Within SLA")))))))))))</f>
        <v>QC-to-GRN Wait</v>
      </c>
    </row>
    <row r="1399" customFormat="false" ht="15" hidden="false" customHeight="false" outlineLevel="0" collapsed="false">
      <c r="A1399" s="0" t="s">
        <v>4179</v>
      </c>
      <c r="B1399" s="0" t="s">
        <v>4180</v>
      </c>
      <c r="C1399" s="0" t="s">
        <v>170</v>
      </c>
      <c r="D1399" s="0" t="s">
        <v>147</v>
      </c>
      <c r="E1399" s="0" t="s">
        <v>2013</v>
      </c>
      <c r="F1399" s="0" t="s">
        <v>172</v>
      </c>
      <c r="G1399" s="0" t="s">
        <v>150</v>
      </c>
      <c r="H1399" s="17" t="n">
        <v>46237.7791666667</v>
      </c>
      <c r="I1399" s="17" t="n">
        <v>46237.79375</v>
      </c>
      <c r="J1399" s="17" t="n">
        <v>46237.8076388889</v>
      </c>
      <c r="K1399" s="17" t="n">
        <v>46237.8305555556</v>
      </c>
      <c r="L1399" s="17" t="n">
        <v>46237.8493055556</v>
      </c>
      <c r="M1399" s="17" t="n">
        <v>46237.8763888889</v>
      </c>
      <c r="N1399" s="17" t="n">
        <v>46237.8861111111</v>
      </c>
      <c r="O1399" s="17" t="n">
        <v>46237.9034722222</v>
      </c>
      <c r="P1399" s="17" t="n">
        <v>46237.9104166667</v>
      </c>
      <c r="Q1399" s="17" t="n">
        <v>46237.9319444444</v>
      </c>
      <c r="R1399" s="0" t="n">
        <v>872</v>
      </c>
      <c r="S1399" s="0" t="n">
        <v>0</v>
      </c>
      <c r="T1399" s="0" t="n">
        <v>0</v>
      </c>
      <c r="U1399" s="18" t="s">
        <v>130</v>
      </c>
      <c r="V1399" s="18" t="s">
        <v>139</v>
      </c>
      <c r="W1399" s="0" t="str">
        <f aca="false">IF(AND(X1399&gt;=6,X1399&lt;14),"A",IF(AND(X1399&gt;=14,X1399&lt;22),"B","C"))</f>
        <v>B</v>
      </c>
      <c r="X1399" s="18" t="n">
        <f aca="false">HOUR(H1399)</f>
        <v>18</v>
      </c>
      <c r="Y1399" s="18" t="n">
        <f aca="false">ROUND((I1399-H1399)*1440,0)</f>
        <v>21</v>
      </c>
      <c r="Z1399" s="18" t="n">
        <f aca="false">ROUND((J1399-I1399)*1440,0)</f>
        <v>20</v>
      </c>
      <c r="AA1399" s="18" t="n">
        <f aca="false">ROUND((K1399-J1399)*1440,0)</f>
        <v>33</v>
      </c>
      <c r="AB1399" s="18" t="n">
        <f aca="false">ROUND((L1399-K1399)*1440,0)</f>
        <v>27</v>
      </c>
      <c r="AC1399" s="18" t="n">
        <f aca="false">ROUND((M1399-L1399)*1440,0)</f>
        <v>39</v>
      </c>
      <c r="AD1399" s="18" t="n">
        <f aca="false">IF(N1399="","",ROUND((N1399-M1399)*1440,0))</f>
        <v>14</v>
      </c>
      <c r="AE1399" s="18" t="n">
        <f aca="false">IF(O1399="","",ROUND((O1399-N1399)*1440,0))</f>
        <v>25</v>
      </c>
      <c r="AF1399" s="18" t="n">
        <f aca="false">IF(P1399="","",ROUND((P1399-O1399)*1440,0))</f>
        <v>10</v>
      </c>
      <c r="AG1399" s="18" t="n">
        <f aca="false">IF(Q1399="","",ROUND((Q1399-P1399)*1440,0))</f>
        <v>31</v>
      </c>
      <c r="AH1399" s="18" t="n">
        <f aca="false">IF(Q1399="","",ROUND((Q1399-H1399)*1440,0))</f>
        <v>220</v>
      </c>
      <c r="AI1399" s="19" t="n">
        <f aca="false">ROUND(IF(O1399="",Assumptions!$B$25-K1399,O1399-K1399)*24,1)</f>
        <v>1.8</v>
      </c>
      <c r="AJ1399" s="20" t="n">
        <f aca="false">ROUND(MAX(N(Y1399)/Assumptions!$C$5, N(Z1399)/Assumptions!$C$6, N(AA1399)/Assumptions!$C$7, N(AB1399)/Assumptions!$C$8, N(AC1399)/Assumptions!$C$9, N(AD1399)/Assumptions!$C$10, N(AE1399)/Assumptions!$C$11, N(AF1399)/Assumptions!$C$12, N(AG1399)/Assumptions!$C$13),3)</f>
        <v>1.8</v>
      </c>
      <c r="AK1399" s="0" t="str">
        <f aca="false">IF(OR(U1399="Pending",U1399="On Hold"),"Open GRN (awaiting)",IF(AJ1399&lt;=1,"Within SLA",IF(ROUND(N(Y1399)/Assumptions!$C$5,3)=AJ1399,"Gate Wait",IF(ROUND(N(Z1399)/Assumptions!$C$6,3)=AJ1399,"Dock Wait",IF(ROUND(N(AA1399)/Assumptions!$C$7,3)=AJ1399,"Unloading",IF(ROUND(N(AB1399)/Assumptions!$C$8,3)=AJ1399,"Unload-to-QC Wait",IF(ROUND(N(AC1399)/Assumptions!$C$9,3)=AJ1399,"QC",IF(ROUND(N(AD1399)/Assumptions!$C$10,3)=AJ1399,"QC-to-GRN Wait",IF(ROUND(N(AE1399)/Assumptions!$C$11,3)=AJ1399,"GRN Processing",IF(ROUND(N(AF1399)/Assumptions!$C$12,3)=AJ1399,"GRN-to-Putaway Wait",IF(ROUND(N(AG1399)/Assumptions!$C$13,3)=AJ1399,"Putaway","Within SLA")))))))))))</f>
        <v>Unload-to-QC Wait</v>
      </c>
    </row>
    <row r="1400" customFormat="false" ht="15" hidden="false" customHeight="false" outlineLevel="0" collapsed="false">
      <c r="A1400" s="0" t="s">
        <v>4181</v>
      </c>
      <c r="B1400" s="0" t="s">
        <v>4182</v>
      </c>
      <c r="C1400" s="0" t="s">
        <v>153</v>
      </c>
      <c r="D1400" s="0" t="s">
        <v>147</v>
      </c>
      <c r="E1400" s="0" t="s">
        <v>4183</v>
      </c>
      <c r="F1400" s="0" t="s">
        <v>177</v>
      </c>
      <c r="G1400" s="0" t="s">
        <v>167</v>
      </c>
      <c r="H1400" s="17" t="n">
        <v>46237.8895833333</v>
      </c>
      <c r="I1400" s="17" t="n">
        <v>46237.8930555556</v>
      </c>
      <c r="J1400" s="17" t="n">
        <v>46237.8951388889</v>
      </c>
      <c r="K1400" s="17" t="n">
        <v>46237.9243055556</v>
      </c>
      <c r="L1400" s="17" t="n">
        <v>46237.9298611111</v>
      </c>
      <c r="M1400" s="17" t="n">
        <v>46237.9375</v>
      </c>
      <c r="N1400" s="17" t="n">
        <v>46237.9451388889</v>
      </c>
      <c r="O1400" s="17" t="n">
        <v>46237.9777777778</v>
      </c>
      <c r="P1400" s="17" t="n">
        <v>46237.9958333333</v>
      </c>
      <c r="Q1400" s="17" t="n">
        <v>46238.0083333333</v>
      </c>
      <c r="R1400" s="0" t="n">
        <v>318</v>
      </c>
      <c r="S1400" s="0" t="n">
        <v>0</v>
      </c>
      <c r="T1400" s="0" t="n">
        <v>0</v>
      </c>
      <c r="U1400" s="18" t="s">
        <v>130</v>
      </c>
      <c r="V1400" s="18" t="s">
        <v>139</v>
      </c>
      <c r="W1400" s="0" t="str">
        <f aca="false">IF(AND(X1400&gt;=6,X1400&lt;14),"A",IF(AND(X1400&gt;=14,X1400&lt;22),"B","C"))</f>
        <v>B</v>
      </c>
      <c r="X1400" s="18" t="n">
        <f aca="false">HOUR(H1400)</f>
        <v>21</v>
      </c>
      <c r="Y1400" s="18" t="n">
        <f aca="false">ROUND((I1400-H1400)*1440,0)</f>
        <v>5</v>
      </c>
      <c r="Z1400" s="18" t="n">
        <f aca="false">ROUND((J1400-I1400)*1440,0)</f>
        <v>3</v>
      </c>
      <c r="AA1400" s="18" t="n">
        <f aca="false">ROUND((K1400-J1400)*1440,0)</f>
        <v>42</v>
      </c>
      <c r="AB1400" s="18" t="n">
        <f aca="false">ROUND((L1400-K1400)*1440,0)</f>
        <v>8</v>
      </c>
      <c r="AC1400" s="18" t="n">
        <f aca="false">ROUND((M1400-L1400)*1440,0)</f>
        <v>11</v>
      </c>
      <c r="AD1400" s="18" t="n">
        <f aca="false">IF(N1400="","",ROUND((N1400-M1400)*1440,0))</f>
        <v>11</v>
      </c>
      <c r="AE1400" s="18" t="n">
        <f aca="false">IF(O1400="","",ROUND((O1400-N1400)*1440,0))</f>
        <v>47</v>
      </c>
      <c r="AF1400" s="18" t="n">
        <f aca="false">IF(P1400="","",ROUND((P1400-O1400)*1440,0))</f>
        <v>26</v>
      </c>
      <c r="AG1400" s="18" t="n">
        <f aca="false">IF(Q1400="","",ROUND((Q1400-P1400)*1440,0))</f>
        <v>18</v>
      </c>
      <c r="AH1400" s="18" t="n">
        <f aca="false">IF(Q1400="","",ROUND((Q1400-H1400)*1440,0))</f>
        <v>171</v>
      </c>
      <c r="AI1400" s="19" t="n">
        <f aca="false">ROUND(IF(O1400="",Assumptions!$B$25-K1400,O1400-K1400)*24,1)</f>
        <v>1.3</v>
      </c>
      <c r="AJ1400" s="20" t="n">
        <f aca="false">ROUND(MAX(N(Y1400)/Assumptions!$C$5, N(Z1400)/Assumptions!$C$6, N(AA1400)/Assumptions!$C$7, N(AB1400)/Assumptions!$C$8, N(AC1400)/Assumptions!$C$9, N(AD1400)/Assumptions!$C$10, N(AE1400)/Assumptions!$C$11, N(AF1400)/Assumptions!$C$12, N(AG1400)/Assumptions!$C$13),3)</f>
        <v>1.3</v>
      </c>
      <c r="AK1400" s="0" t="str">
        <f aca="false">IF(OR(U1400="Pending",U1400="On Hold"),"Open GRN (awaiting)",IF(AJ1400&lt;=1,"Within SLA",IF(ROUND(N(Y1400)/Assumptions!$C$5,3)=AJ1400,"Gate Wait",IF(ROUND(N(Z1400)/Assumptions!$C$6,3)=AJ1400,"Dock Wait",IF(ROUND(N(AA1400)/Assumptions!$C$7,3)=AJ1400,"Unloading",IF(ROUND(N(AB1400)/Assumptions!$C$8,3)=AJ1400,"Unload-to-QC Wait",IF(ROUND(N(AC1400)/Assumptions!$C$9,3)=AJ1400,"QC",IF(ROUND(N(AD1400)/Assumptions!$C$10,3)=AJ1400,"QC-to-GRN Wait",IF(ROUND(N(AE1400)/Assumptions!$C$11,3)=AJ1400,"GRN Processing",IF(ROUND(N(AF1400)/Assumptions!$C$12,3)=AJ1400,"GRN-to-Putaway Wait",IF(ROUND(N(AG1400)/Assumptions!$C$13,3)=AJ1400,"Putaway","Within SLA")))))))))))</f>
        <v>GRN-to-Putaway Wait</v>
      </c>
    </row>
    <row r="1401" customFormat="false" ht="15" hidden="false" customHeight="false" outlineLevel="0" collapsed="false">
      <c r="A1401" s="0" t="s">
        <v>4184</v>
      </c>
      <c r="B1401" s="0" t="s">
        <v>4185</v>
      </c>
      <c r="C1401" s="0" t="s">
        <v>118</v>
      </c>
      <c r="D1401" s="0" t="s">
        <v>119</v>
      </c>
      <c r="E1401" s="0" t="s">
        <v>4186</v>
      </c>
      <c r="F1401" s="0" t="s">
        <v>121</v>
      </c>
      <c r="G1401" s="0" t="s">
        <v>129</v>
      </c>
      <c r="H1401" s="17" t="n">
        <v>46237.8965277778</v>
      </c>
      <c r="I1401" s="17" t="n">
        <v>46237.9041666667</v>
      </c>
      <c r="J1401" s="17" t="n">
        <v>46237.9090277778</v>
      </c>
      <c r="K1401" s="17" t="n">
        <v>46237.9506944444</v>
      </c>
      <c r="L1401" s="17" t="n">
        <v>46237.9625</v>
      </c>
      <c r="M1401" s="17" t="n">
        <v>46237.9763888889</v>
      </c>
      <c r="N1401" s="17" t="n">
        <v>46238.0270833333</v>
      </c>
      <c r="O1401" s="17" t="n">
        <v>46238.0590277778</v>
      </c>
      <c r="P1401" s="17" t="n">
        <v>46238.0645833333</v>
      </c>
      <c r="Q1401" s="17" t="n">
        <v>46238.0826388889</v>
      </c>
      <c r="R1401" s="0" t="n">
        <v>914</v>
      </c>
      <c r="S1401" s="0" t="n">
        <v>0</v>
      </c>
      <c r="T1401" s="0" t="n">
        <v>0</v>
      </c>
      <c r="U1401" s="18" t="s">
        <v>130</v>
      </c>
      <c r="V1401" s="18" t="s">
        <v>144</v>
      </c>
      <c r="W1401" s="0" t="str">
        <f aca="false">IF(AND(X1401&gt;=6,X1401&lt;14),"A",IF(AND(X1401&gt;=14,X1401&lt;22),"B","C"))</f>
        <v>B</v>
      </c>
      <c r="X1401" s="18" t="n">
        <f aca="false">HOUR(H1401)</f>
        <v>21</v>
      </c>
      <c r="Y1401" s="18" t="n">
        <f aca="false">ROUND((I1401-H1401)*1440,0)</f>
        <v>11</v>
      </c>
      <c r="Z1401" s="18" t="n">
        <f aca="false">ROUND((J1401-I1401)*1440,0)</f>
        <v>7</v>
      </c>
      <c r="AA1401" s="18" t="n">
        <f aca="false">ROUND((K1401-J1401)*1440,0)</f>
        <v>60</v>
      </c>
      <c r="AB1401" s="18" t="n">
        <f aca="false">ROUND((L1401-K1401)*1440,0)</f>
        <v>17</v>
      </c>
      <c r="AC1401" s="18" t="n">
        <f aca="false">ROUND((M1401-L1401)*1440,0)</f>
        <v>20</v>
      </c>
      <c r="AD1401" s="18" t="n">
        <f aca="false">IF(N1401="","",ROUND((N1401-M1401)*1440,0))</f>
        <v>73</v>
      </c>
      <c r="AE1401" s="18" t="n">
        <f aca="false">IF(O1401="","",ROUND((O1401-N1401)*1440,0))</f>
        <v>46</v>
      </c>
      <c r="AF1401" s="18" t="n">
        <f aca="false">IF(P1401="","",ROUND((P1401-O1401)*1440,0))</f>
        <v>8</v>
      </c>
      <c r="AG1401" s="18" t="n">
        <f aca="false">IF(Q1401="","",ROUND((Q1401-P1401)*1440,0))</f>
        <v>26</v>
      </c>
      <c r="AH1401" s="18" t="n">
        <f aca="false">IF(Q1401="","",ROUND((Q1401-H1401)*1440,0))</f>
        <v>268</v>
      </c>
      <c r="AI1401" s="19" t="n">
        <f aca="false">ROUND(IF(O1401="",Assumptions!$B$25-K1401,O1401-K1401)*24,1)</f>
        <v>2.6</v>
      </c>
      <c r="AJ1401" s="20" t="n">
        <f aca="false">ROUND(MAX(N(Y1401)/Assumptions!$C$5, N(Z1401)/Assumptions!$C$6, N(AA1401)/Assumptions!$C$7, N(AB1401)/Assumptions!$C$8, N(AC1401)/Assumptions!$C$9, N(AD1401)/Assumptions!$C$10, N(AE1401)/Assumptions!$C$11, N(AF1401)/Assumptions!$C$12, N(AG1401)/Assumptions!$C$13),3)</f>
        <v>2.433</v>
      </c>
      <c r="AK1401" s="0" t="str">
        <f aca="false">IF(OR(U1401="Pending",U1401="On Hold"),"Open GRN (awaiting)",IF(AJ1401&lt;=1,"Within SLA",IF(ROUND(N(Y1401)/Assumptions!$C$5,3)=AJ1401,"Gate Wait",IF(ROUND(N(Z1401)/Assumptions!$C$6,3)=AJ1401,"Dock Wait",IF(ROUND(N(AA1401)/Assumptions!$C$7,3)=AJ1401,"Unloading",IF(ROUND(N(AB1401)/Assumptions!$C$8,3)=AJ1401,"Unload-to-QC Wait",IF(ROUND(N(AC1401)/Assumptions!$C$9,3)=AJ1401,"QC",IF(ROUND(N(AD1401)/Assumptions!$C$10,3)=AJ1401,"QC-to-GRN Wait",IF(ROUND(N(AE1401)/Assumptions!$C$11,3)=AJ1401,"GRN Processing",IF(ROUND(N(AF1401)/Assumptions!$C$12,3)=AJ1401,"GRN-to-Putaway Wait",IF(ROUND(N(AG1401)/Assumptions!$C$13,3)=AJ1401,"Putaway","Within SLA")))))))))))</f>
        <v>QC-to-GRN Wait</v>
      </c>
    </row>
    <row r="1402" customFormat="false" ht="15" hidden="false" customHeight="false" outlineLevel="0" collapsed="false">
      <c r="A1402" s="0" t="s">
        <v>4187</v>
      </c>
      <c r="B1402" s="0" t="s">
        <v>4188</v>
      </c>
      <c r="C1402" s="0" t="s">
        <v>153</v>
      </c>
      <c r="D1402" s="0" t="s">
        <v>147</v>
      </c>
      <c r="E1402" s="0" t="s">
        <v>4189</v>
      </c>
      <c r="F1402" s="0" t="s">
        <v>155</v>
      </c>
      <c r="G1402" s="0" t="s">
        <v>150</v>
      </c>
      <c r="H1402" s="17" t="n">
        <v>46238.0013888889</v>
      </c>
      <c r="I1402" s="17" t="n">
        <v>46238.0097222222</v>
      </c>
      <c r="J1402" s="17" t="n">
        <v>46238.0111111111</v>
      </c>
      <c r="K1402" s="17" t="n">
        <v>46238.0368055556</v>
      </c>
      <c r="L1402" s="17" t="n">
        <v>46238.0402777778</v>
      </c>
      <c r="M1402" s="17" t="n">
        <v>46238.0604166667</v>
      </c>
      <c r="N1402" s="17" t="n">
        <v>46238.1534722222</v>
      </c>
      <c r="O1402" s="17" t="n">
        <v>46238.3041666667</v>
      </c>
      <c r="P1402" s="17" t="n">
        <v>46238.3277777778</v>
      </c>
      <c r="Q1402" s="17" t="n">
        <v>46238.3430555556</v>
      </c>
      <c r="R1402" s="0" t="n">
        <v>1583</v>
      </c>
      <c r="S1402" s="0" t="n">
        <v>0</v>
      </c>
      <c r="T1402" s="0" t="n">
        <v>0</v>
      </c>
      <c r="U1402" s="18" t="s">
        <v>130</v>
      </c>
      <c r="V1402" s="18" t="s">
        <v>156</v>
      </c>
      <c r="W1402" s="0" t="str">
        <f aca="false">IF(AND(X1402&gt;=6,X1402&lt;14),"A",IF(AND(X1402&gt;=14,X1402&lt;22),"B","C"))</f>
        <v>C</v>
      </c>
      <c r="X1402" s="18" t="n">
        <f aca="false">HOUR(H1402)</f>
        <v>0</v>
      </c>
      <c r="Y1402" s="18" t="n">
        <f aca="false">ROUND((I1402-H1402)*1440,0)</f>
        <v>12</v>
      </c>
      <c r="Z1402" s="18" t="n">
        <f aca="false">ROUND((J1402-I1402)*1440,0)</f>
        <v>2</v>
      </c>
      <c r="AA1402" s="18" t="n">
        <f aca="false">ROUND((K1402-J1402)*1440,0)</f>
        <v>37</v>
      </c>
      <c r="AB1402" s="18" t="n">
        <f aca="false">ROUND((L1402-K1402)*1440,0)</f>
        <v>5</v>
      </c>
      <c r="AC1402" s="18" t="n">
        <f aca="false">ROUND((M1402-L1402)*1440,0)</f>
        <v>29</v>
      </c>
      <c r="AD1402" s="18" t="n">
        <f aca="false">IF(N1402="","",ROUND((N1402-M1402)*1440,0))</f>
        <v>134</v>
      </c>
      <c r="AE1402" s="18" t="n">
        <f aca="false">IF(O1402="","",ROUND((O1402-N1402)*1440,0))</f>
        <v>217</v>
      </c>
      <c r="AF1402" s="18" t="n">
        <f aca="false">IF(P1402="","",ROUND((P1402-O1402)*1440,0))</f>
        <v>34</v>
      </c>
      <c r="AG1402" s="18" t="n">
        <f aca="false">IF(Q1402="","",ROUND((Q1402-P1402)*1440,0))</f>
        <v>22</v>
      </c>
      <c r="AH1402" s="18" t="n">
        <f aca="false">IF(Q1402="","",ROUND((Q1402-H1402)*1440,0))</f>
        <v>492</v>
      </c>
      <c r="AI1402" s="19" t="n">
        <f aca="false">ROUND(IF(O1402="",Assumptions!$B$25-K1402,O1402-K1402)*24,1)</f>
        <v>6.4</v>
      </c>
      <c r="AJ1402" s="20" t="n">
        <f aca="false">ROUND(MAX(N(Y1402)/Assumptions!$C$5, N(Z1402)/Assumptions!$C$6, N(AA1402)/Assumptions!$C$7, N(AB1402)/Assumptions!$C$8, N(AC1402)/Assumptions!$C$9, N(AD1402)/Assumptions!$C$10, N(AE1402)/Assumptions!$C$11, N(AF1402)/Assumptions!$C$12, N(AG1402)/Assumptions!$C$13),3)</f>
        <v>4.822</v>
      </c>
      <c r="AK1402" s="0" t="str">
        <f aca="false">IF(OR(U1402="Pending",U1402="On Hold"),"Open GRN (awaiting)",IF(AJ1402&lt;=1,"Within SLA",IF(ROUND(N(Y1402)/Assumptions!$C$5,3)=AJ1402,"Gate Wait",IF(ROUND(N(Z1402)/Assumptions!$C$6,3)=AJ1402,"Dock Wait",IF(ROUND(N(AA1402)/Assumptions!$C$7,3)=AJ1402,"Unloading",IF(ROUND(N(AB1402)/Assumptions!$C$8,3)=AJ1402,"Unload-to-QC Wait",IF(ROUND(N(AC1402)/Assumptions!$C$9,3)=AJ1402,"QC",IF(ROUND(N(AD1402)/Assumptions!$C$10,3)=AJ1402,"QC-to-GRN Wait",IF(ROUND(N(AE1402)/Assumptions!$C$11,3)=AJ1402,"GRN Processing",IF(ROUND(N(AF1402)/Assumptions!$C$12,3)=AJ1402,"GRN-to-Putaway Wait",IF(ROUND(N(AG1402)/Assumptions!$C$13,3)=AJ1402,"Putaway","Within SLA")))))))))))</f>
        <v>GRN Processing</v>
      </c>
    </row>
    <row r="1403" customFormat="false" ht="15" hidden="false" customHeight="false" outlineLevel="0" collapsed="false">
      <c r="A1403" s="0" t="s">
        <v>4190</v>
      </c>
      <c r="B1403" s="0" t="s">
        <v>4191</v>
      </c>
      <c r="C1403" s="0" t="s">
        <v>134</v>
      </c>
      <c r="D1403" s="0" t="s">
        <v>119</v>
      </c>
      <c r="E1403" s="0" t="s">
        <v>1175</v>
      </c>
      <c r="F1403" s="0" t="s">
        <v>137</v>
      </c>
      <c r="G1403" s="0" t="s">
        <v>129</v>
      </c>
      <c r="H1403" s="17" t="n">
        <v>46238.05625</v>
      </c>
      <c r="I1403" s="17" t="n">
        <v>46238.0923611111</v>
      </c>
      <c r="J1403" s="17" t="n">
        <v>46238.1</v>
      </c>
      <c r="K1403" s="17" t="n">
        <v>46238.1638888889</v>
      </c>
      <c r="L1403" s="17" t="n">
        <v>46238.1652777778</v>
      </c>
      <c r="M1403" s="17" t="n">
        <v>46238.1840277778</v>
      </c>
      <c r="N1403" s="17" t="n">
        <v>46238.2916666667</v>
      </c>
      <c r="O1403" s="17" t="n">
        <v>46238.3604166667</v>
      </c>
      <c r="P1403" s="17" t="n">
        <v>46238.3659722222</v>
      </c>
      <c r="Q1403" s="17" t="n">
        <v>46238.3847222222</v>
      </c>
      <c r="R1403" s="0" t="n">
        <v>1557</v>
      </c>
      <c r="S1403" s="0" t="n">
        <v>0</v>
      </c>
      <c r="T1403" s="0" t="n">
        <v>0</v>
      </c>
      <c r="U1403" s="18" t="s">
        <v>130</v>
      </c>
      <c r="V1403" s="18" t="s">
        <v>144</v>
      </c>
      <c r="W1403" s="0" t="str">
        <f aca="false">IF(AND(X1403&gt;=6,X1403&lt;14),"A",IF(AND(X1403&gt;=14,X1403&lt;22),"B","C"))</f>
        <v>C</v>
      </c>
      <c r="X1403" s="18" t="n">
        <f aca="false">HOUR(H1403)</f>
        <v>1</v>
      </c>
      <c r="Y1403" s="18" t="n">
        <f aca="false">ROUND((I1403-H1403)*1440,0)</f>
        <v>52</v>
      </c>
      <c r="Z1403" s="18" t="n">
        <f aca="false">ROUND((J1403-I1403)*1440,0)</f>
        <v>11</v>
      </c>
      <c r="AA1403" s="18" t="n">
        <f aca="false">ROUND((K1403-J1403)*1440,0)</f>
        <v>92</v>
      </c>
      <c r="AB1403" s="18" t="n">
        <f aca="false">ROUND((L1403-K1403)*1440,0)</f>
        <v>2</v>
      </c>
      <c r="AC1403" s="18" t="n">
        <f aca="false">ROUND((M1403-L1403)*1440,0)</f>
        <v>27</v>
      </c>
      <c r="AD1403" s="18" t="n">
        <f aca="false">IF(N1403="","",ROUND((N1403-M1403)*1440,0))</f>
        <v>155</v>
      </c>
      <c r="AE1403" s="18" t="n">
        <f aca="false">IF(O1403="","",ROUND((O1403-N1403)*1440,0))</f>
        <v>99</v>
      </c>
      <c r="AF1403" s="18" t="n">
        <f aca="false">IF(P1403="","",ROUND((P1403-O1403)*1440,0))</f>
        <v>8</v>
      </c>
      <c r="AG1403" s="18" t="n">
        <f aca="false">IF(Q1403="","",ROUND((Q1403-P1403)*1440,0))</f>
        <v>27</v>
      </c>
      <c r="AH1403" s="18" t="n">
        <f aca="false">IF(Q1403="","",ROUND((Q1403-H1403)*1440,0))</f>
        <v>473</v>
      </c>
      <c r="AI1403" s="19" t="n">
        <f aca="false">ROUND(IF(O1403="",Assumptions!$B$25-K1403,O1403-K1403)*24,1)</f>
        <v>4.7</v>
      </c>
      <c r="AJ1403" s="20" t="n">
        <f aca="false">ROUND(MAX(N(Y1403)/Assumptions!$C$5, N(Z1403)/Assumptions!$C$6, N(AA1403)/Assumptions!$C$7, N(AB1403)/Assumptions!$C$8, N(AC1403)/Assumptions!$C$9, N(AD1403)/Assumptions!$C$10, N(AE1403)/Assumptions!$C$11, N(AF1403)/Assumptions!$C$12, N(AG1403)/Assumptions!$C$13),3)</f>
        <v>5.167</v>
      </c>
      <c r="AK1403" s="0" t="str">
        <f aca="false">IF(OR(U1403="Pending",U1403="On Hold"),"Open GRN (awaiting)",IF(AJ1403&lt;=1,"Within SLA",IF(ROUND(N(Y1403)/Assumptions!$C$5,3)=AJ1403,"Gate Wait",IF(ROUND(N(Z1403)/Assumptions!$C$6,3)=AJ1403,"Dock Wait",IF(ROUND(N(AA1403)/Assumptions!$C$7,3)=AJ1403,"Unloading",IF(ROUND(N(AB1403)/Assumptions!$C$8,3)=AJ1403,"Unload-to-QC Wait",IF(ROUND(N(AC1403)/Assumptions!$C$9,3)=AJ1403,"QC",IF(ROUND(N(AD1403)/Assumptions!$C$10,3)=AJ1403,"QC-to-GRN Wait",IF(ROUND(N(AE1403)/Assumptions!$C$11,3)=AJ1403,"GRN Processing",IF(ROUND(N(AF1403)/Assumptions!$C$12,3)=AJ1403,"GRN-to-Putaway Wait",IF(ROUND(N(AG1403)/Assumptions!$C$13,3)=AJ1403,"Putaway","Within SLA")))))))))))</f>
        <v>QC-to-GRN Wait</v>
      </c>
    </row>
    <row r="1404" customFormat="false" ht="15" hidden="false" customHeight="false" outlineLevel="0" collapsed="false">
      <c r="A1404" s="0" t="s">
        <v>4192</v>
      </c>
      <c r="B1404" s="0" t="s">
        <v>4193</v>
      </c>
      <c r="C1404" s="0" t="s">
        <v>126</v>
      </c>
      <c r="D1404" s="0" t="s">
        <v>119</v>
      </c>
      <c r="E1404" s="0" t="s">
        <v>4194</v>
      </c>
      <c r="F1404" s="0" t="s">
        <v>128</v>
      </c>
      <c r="G1404" s="0" t="s">
        <v>122</v>
      </c>
      <c r="H1404" s="17" t="n">
        <v>46238.1555555556</v>
      </c>
      <c r="I1404" s="17" t="n">
        <v>46238.1680555556</v>
      </c>
      <c r="J1404" s="17" t="n">
        <v>46238.1784722222</v>
      </c>
      <c r="K1404" s="17" t="n">
        <v>46238.20625</v>
      </c>
      <c r="L1404" s="17" t="n">
        <v>46238.2090277778</v>
      </c>
      <c r="M1404" s="17" t="n">
        <v>46238.2256944445</v>
      </c>
      <c r="N1404" s="17" t="n">
        <v>46238.3520833333</v>
      </c>
      <c r="O1404" s="17" t="n">
        <v>46238.3729166667</v>
      </c>
      <c r="P1404" s="17" t="n">
        <v>46238.3875</v>
      </c>
      <c r="Q1404" s="17" t="n">
        <v>46238.4159722222</v>
      </c>
      <c r="R1404" s="0" t="n">
        <v>1308</v>
      </c>
      <c r="S1404" s="0" t="n">
        <v>0</v>
      </c>
      <c r="T1404" s="0" t="n">
        <v>0</v>
      </c>
      <c r="U1404" s="18" t="s">
        <v>130</v>
      </c>
      <c r="V1404" s="18" t="s">
        <v>131</v>
      </c>
      <c r="W1404" s="0" t="str">
        <f aca="false">IF(AND(X1404&gt;=6,X1404&lt;14),"A",IF(AND(X1404&gt;=14,X1404&lt;22),"B","C"))</f>
        <v>C</v>
      </c>
      <c r="X1404" s="18" t="n">
        <f aca="false">HOUR(H1404)</f>
        <v>3</v>
      </c>
      <c r="Y1404" s="18" t="n">
        <f aca="false">ROUND((I1404-H1404)*1440,0)</f>
        <v>18</v>
      </c>
      <c r="Z1404" s="18" t="n">
        <f aca="false">ROUND((J1404-I1404)*1440,0)</f>
        <v>15</v>
      </c>
      <c r="AA1404" s="18" t="n">
        <f aca="false">ROUND((K1404-J1404)*1440,0)</f>
        <v>40</v>
      </c>
      <c r="AB1404" s="18" t="n">
        <f aca="false">ROUND((L1404-K1404)*1440,0)</f>
        <v>4</v>
      </c>
      <c r="AC1404" s="18" t="n">
        <f aca="false">ROUND((M1404-L1404)*1440,0)</f>
        <v>24</v>
      </c>
      <c r="AD1404" s="18" t="n">
        <f aca="false">IF(N1404="","",ROUND((N1404-M1404)*1440,0))</f>
        <v>182</v>
      </c>
      <c r="AE1404" s="18" t="n">
        <f aca="false">IF(O1404="","",ROUND((O1404-N1404)*1440,0))</f>
        <v>30</v>
      </c>
      <c r="AF1404" s="18" t="n">
        <f aca="false">IF(P1404="","",ROUND((P1404-O1404)*1440,0))</f>
        <v>21</v>
      </c>
      <c r="AG1404" s="18" t="n">
        <f aca="false">IF(Q1404="","",ROUND((Q1404-P1404)*1440,0))</f>
        <v>41</v>
      </c>
      <c r="AH1404" s="18" t="n">
        <f aca="false">IF(Q1404="","",ROUND((Q1404-H1404)*1440,0))</f>
        <v>375</v>
      </c>
      <c r="AI1404" s="19" t="n">
        <f aca="false">ROUND(IF(O1404="",Assumptions!$B$25-K1404,O1404-K1404)*24,1)</f>
        <v>4</v>
      </c>
      <c r="AJ1404" s="20" t="n">
        <f aca="false">ROUND(MAX(N(Y1404)/Assumptions!$C$5, N(Z1404)/Assumptions!$C$6, N(AA1404)/Assumptions!$C$7, N(AB1404)/Assumptions!$C$8, N(AC1404)/Assumptions!$C$9, N(AD1404)/Assumptions!$C$10, N(AE1404)/Assumptions!$C$11, N(AF1404)/Assumptions!$C$12, N(AG1404)/Assumptions!$C$13),3)</f>
        <v>6.067</v>
      </c>
      <c r="AK1404" s="0" t="str">
        <f aca="false">IF(OR(U1404="Pending",U1404="On Hold"),"Open GRN (awaiting)",IF(AJ1404&lt;=1,"Within SLA",IF(ROUND(N(Y1404)/Assumptions!$C$5,3)=AJ1404,"Gate Wait",IF(ROUND(N(Z1404)/Assumptions!$C$6,3)=AJ1404,"Dock Wait",IF(ROUND(N(AA1404)/Assumptions!$C$7,3)=AJ1404,"Unloading",IF(ROUND(N(AB1404)/Assumptions!$C$8,3)=AJ1404,"Unload-to-QC Wait",IF(ROUND(N(AC1404)/Assumptions!$C$9,3)=AJ1404,"QC",IF(ROUND(N(AD1404)/Assumptions!$C$10,3)=AJ1404,"QC-to-GRN Wait",IF(ROUND(N(AE1404)/Assumptions!$C$11,3)=AJ1404,"GRN Processing",IF(ROUND(N(AF1404)/Assumptions!$C$12,3)=AJ1404,"GRN-to-Putaway Wait",IF(ROUND(N(AG1404)/Assumptions!$C$13,3)=AJ1404,"Putaway","Within SLA")))))))))))</f>
        <v>QC-to-GRN Wait</v>
      </c>
    </row>
    <row r="1405" customFormat="false" ht="15" hidden="false" customHeight="false" outlineLevel="0" collapsed="false">
      <c r="A1405" s="0" t="s">
        <v>4195</v>
      </c>
      <c r="B1405" s="0" t="s">
        <v>4196</v>
      </c>
      <c r="C1405" s="0" t="s">
        <v>126</v>
      </c>
      <c r="D1405" s="0" t="s">
        <v>135</v>
      </c>
      <c r="E1405" s="0" t="s">
        <v>4197</v>
      </c>
      <c r="F1405" s="0" t="s">
        <v>128</v>
      </c>
      <c r="G1405" s="0" t="s">
        <v>178</v>
      </c>
      <c r="H1405" s="17" t="n">
        <v>46238.2034722222</v>
      </c>
      <c r="I1405" s="17" t="n">
        <v>46238.2118055556</v>
      </c>
      <c r="J1405" s="17" t="n">
        <v>46238.2138888889</v>
      </c>
      <c r="K1405" s="17" t="n">
        <v>46238.2361111111</v>
      </c>
      <c r="L1405" s="17" t="n">
        <v>46238.2472222222</v>
      </c>
      <c r="M1405" s="17" t="n">
        <v>46238.2631944444</v>
      </c>
      <c r="N1405" s="17" t="n">
        <v>46238.4493055556</v>
      </c>
      <c r="O1405" s="17" t="n">
        <v>46238.4930555556</v>
      </c>
      <c r="P1405" s="17" t="n">
        <v>46238.5048611111</v>
      </c>
      <c r="Q1405" s="17" t="n">
        <v>46238.5111111111</v>
      </c>
      <c r="R1405" s="0" t="n">
        <v>129</v>
      </c>
      <c r="S1405" s="0" t="n">
        <v>0</v>
      </c>
      <c r="T1405" s="0" t="n">
        <v>0</v>
      </c>
      <c r="U1405" s="18" t="s">
        <v>130</v>
      </c>
      <c r="V1405" s="18" t="s">
        <v>131</v>
      </c>
      <c r="W1405" s="0" t="str">
        <f aca="false">IF(AND(X1405&gt;=6,X1405&lt;14),"A",IF(AND(X1405&gt;=14,X1405&lt;22),"B","C"))</f>
        <v>C</v>
      </c>
      <c r="X1405" s="18" t="n">
        <f aca="false">HOUR(H1405)</f>
        <v>4</v>
      </c>
      <c r="Y1405" s="18" t="n">
        <f aca="false">ROUND((I1405-H1405)*1440,0)</f>
        <v>12</v>
      </c>
      <c r="Z1405" s="18" t="n">
        <f aca="false">ROUND((J1405-I1405)*1440,0)</f>
        <v>3</v>
      </c>
      <c r="AA1405" s="18" t="n">
        <f aca="false">ROUND((K1405-J1405)*1440,0)</f>
        <v>32</v>
      </c>
      <c r="AB1405" s="18" t="n">
        <f aca="false">ROUND((L1405-K1405)*1440,0)</f>
        <v>16</v>
      </c>
      <c r="AC1405" s="18" t="n">
        <f aca="false">ROUND((M1405-L1405)*1440,0)</f>
        <v>23</v>
      </c>
      <c r="AD1405" s="18" t="n">
        <f aca="false">IF(N1405="","",ROUND((N1405-M1405)*1440,0))</f>
        <v>268</v>
      </c>
      <c r="AE1405" s="18" t="n">
        <f aca="false">IF(O1405="","",ROUND((O1405-N1405)*1440,0))</f>
        <v>63</v>
      </c>
      <c r="AF1405" s="18" t="n">
        <f aca="false">IF(P1405="","",ROUND((P1405-O1405)*1440,0))</f>
        <v>17</v>
      </c>
      <c r="AG1405" s="18" t="n">
        <f aca="false">IF(Q1405="","",ROUND((Q1405-P1405)*1440,0))</f>
        <v>9</v>
      </c>
      <c r="AH1405" s="18" t="n">
        <f aca="false">IF(Q1405="","",ROUND((Q1405-H1405)*1440,0))</f>
        <v>443</v>
      </c>
      <c r="AI1405" s="19" t="n">
        <f aca="false">ROUND(IF(O1405="",Assumptions!$B$25-K1405,O1405-K1405)*24,1)</f>
        <v>6.2</v>
      </c>
      <c r="AJ1405" s="20" t="n">
        <f aca="false">ROUND(MAX(N(Y1405)/Assumptions!$C$5, N(Z1405)/Assumptions!$C$6, N(AA1405)/Assumptions!$C$7, N(AB1405)/Assumptions!$C$8, N(AC1405)/Assumptions!$C$9, N(AD1405)/Assumptions!$C$10, N(AE1405)/Assumptions!$C$11, N(AF1405)/Assumptions!$C$12, N(AG1405)/Assumptions!$C$13),3)</f>
        <v>8.933</v>
      </c>
      <c r="AK1405" s="0" t="str">
        <f aca="false">IF(OR(U1405="Pending",U1405="On Hold"),"Open GRN (awaiting)",IF(AJ1405&lt;=1,"Within SLA",IF(ROUND(N(Y1405)/Assumptions!$C$5,3)=AJ1405,"Gate Wait",IF(ROUND(N(Z1405)/Assumptions!$C$6,3)=AJ1405,"Dock Wait",IF(ROUND(N(AA1405)/Assumptions!$C$7,3)=AJ1405,"Unloading",IF(ROUND(N(AB1405)/Assumptions!$C$8,3)=AJ1405,"Unload-to-QC Wait",IF(ROUND(N(AC1405)/Assumptions!$C$9,3)=AJ1405,"QC",IF(ROUND(N(AD1405)/Assumptions!$C$10,3)=AJ1405,"QC-to-GRN Wait",IF(ROUND(N(AE1405)/Assumptions!$C$11,3)=AJ1405,"GRN Processing",IF(ROUND(N(AF1405)/Assumptions!$C$12,3)=AJ1405,"GRN-to-Putaway Wait",IF(ROUND(N(AG1405)/Assumptions!$C$13,3)=AJ1405,"Putaway","Within SLA")))))))))))</f>
        <v>QC-to-GRN Wait</v>
      </c>
    </row>
    <row r="1406" customFormat="false" ht="15" hidden="false" customHeight="false" outlineLevel="0" collapsed="false">
      <c r="A1406" s="0" t="s">
        <v>4198</v>
      </c>
      <c r="B1406" s="0" t="s">
        <v>4199</v>
      </c>
      <c r="C1406" s="0" t="s">
        <v>159</v>
      </c>
      <c r="D1406" s="0" t="s">
        <v>119</v>
      </c>
      <c r="E1406" s="0" t="s">
        <v>1429</v>
      </c>
      <c r="F1406" s="0" t="s">
        <v>128</v>
      </c>
      <c r="G1406" s="0" t="s">
        <v>129</v>
      </c>
      <c r="H1406" s="17" t="n">
        <v>46238.2513888889</v>
      </c>
      <c r="I1406" s="17" t="n">
        <v>46238.2583333333</v>
      </c>
      <c r="J1406" s="17" t="n">
        <v>46238.2604166667</v>
      </c>
      <c r="K1406" s="17" t="n">
        <v>46238.3034722222</v>
      </c>
      <c r="L1406" s="17" t="n">
        <v>46238.3104166667</v>
      </c>
      <c r="M1406" s="17" t="n">
        <v>46238.3395833333</v>
      </c>
      <c r="N1406" s="17" t="n">
        <v>46238.3979166667</v>
      </c>
      <c r="O1406" s="17" t="n">
        <v>46238.4229166667</v>
      </c>
      <c r="P1406" s="17" t="n">
        <v>46238.4326388889</v>
      </c>
      <c r="Q1406" s="17" t="n">
        <v>46238.4611111111</v>
      </c>
      <c r="R1406" s="0" t="n">
        <v>1600</v>
      </c>
      <c r="S1406" s="0" t="n">
        <v>0</v>
      </c>
      <c r="T1406" s="0" t="n">
        <v>0</v>
      </c>
      <c r="U1406" s="18" t="s">
        <v>130</v>
      </c>
      <c r="V1406" s="18" t="s">
        <v>156</v>
      </c>
      <c r="W1406" s="0" t="str">
        <f aca="false">IF(AND(X1406&gt;=6,X1406&lt;14),"A",IF(AND(X1406&gt;=14,X1406&lt;22),"B","C"))</f>
        <v>A</v>
      </c>
      <c r="X1406" s="18" t="n">
        <f aca="false">HOUR(H1406)</f>
        <v>6</v>
      </c>
      <c r="Y1406" s="18" t="n">
        <f aca="false">ROUND((I1406-H1406)*1440,0)</f>
        <v>10</v>
      </c>
      <c r="Z1406" s="18" t="n">
        <f aca="false">ROUND((J1406-I1406)*1440,0)</f>
        <v>3</v>
      </c>
      <c r="AA1406" s="18" t="n">
        <f aca="false">ROUND((K1406-J1406)*1440,0)</f>
        <v>62</v>
      </c>
      <c r="AB1406" s="18" t="n">
        <f aca="false">ROUND((L1406-K1406)*1440,0)</f>
        <v>10</v>
      </c>
      <c r="AC1406" s="18" t="n">
        <f aca="false">ROUND((M1406-L1406)*1440,0)</f>
        <v>42</v>
      </c>
      <c r="AD1406" s="18" t="n">
        <f aca="false">IF(N1406="","",ROUND((N1406-M1406)*1440,0))</f>
        <v>84</v>
      </c>
      <c r="AE1406" s="18" t="n">
        <f aca="false">IF(O1406="","",ROUND((O1406-N1406)*1440,0))</f>
        <v>36</v>
      </c>
      <c r="AF1406" s="18" t="n">
        <f aca="false">IF(P1406="","",ROUND((P1406-O1406)*1440,0))</f>
        <v>14</v>
      </c>
      <c r="AG1406" s="18" t="n">
        <f aca="false">IF(Q1406="","",ROUND((Q1406-P1406)*1440,0))</f>
        <v>41</v>
      </c>
      <c r="AH1406" s="18" t="n">
        <f aca="false">IF(Q1406="","",ROUND((Q1406-H1406)*1440,0))</f>
        <v>302</v>
      </c>
      <c r="AI1406" s="19" t="n">
        <f aca="false">ROUND(IF(O1406="",Assumptions!$B$25-K1406,O1406-K1406)*24,1)</f>
        <v>2.9</v>
      </c>
      <c r="AJ1406" s="20" t="n">
        <f aca="false">ROUND(MAX(N(Y1406)/Assumptions!$C$5, N(Z1406)/Assumptions!$C$6, N(AA1406)/Assumptions!$C$7, N(AB1406)/Assumptions!$C$8, N(AC1406)/Assumptions!$C$9, N(AD1406)/Assumptions!$C$10, N(AE1406)/Assumptions!$C$11, N(AF1406)/Assumptions!$C$12, N(AG1406)/Assumptions!$C$13),3)</f>
        <v>2.8</v>
      </c>
      <c r="AK1406" s="0" t="str">
        <f aca="false">IF(OR(U1406="Pending",U1406="On Hold"),"Open GRN (awaiting)",IF(AJ1406&lt;=1,"Within SLA",IF(ROUND(N(Y1406)/Assumptions!$C$5,3)=AJ1406,"Gate Wait",IF(ROUND(N(Z1406)/Assumptions!$C$6,3)=AJ1406,"Dock Wait",IF(ROUND(N(AA1406)/Assumptions!$C$7,3)=AJ1406,"Unloading",IF(ROUND(N(AB1406)/Assumptions!$C$8,3)=AJ1406,"Unload-to-QC Wait",IF(ROUND(N(AC1406)/Assumptions!$C$9,3)=AJ1406,"QC",IF(ROUND(N(AD1406)/Assumptions!$C$10,3)=AJ1406,"QC-to-GRN Wait",IF(ROUND(N(AE1406)/Assumptions!$C$11,3)=AJ1406,"GRN Processing",IF(ROUND(N(AF1406)/Assumptions!$C$12,3)=AJ1406,"GRN-to-Putaway Wait",IF(ROUND(N(AG1406)/Assumptions!$C$13,3)=AJ1406,"Putaway","Within SLA")))))))))))</f>
        <v>QC-to-GRN Wait</v>
      </c>
    </row>
    <row r="1407" customFormat="false" ht="15" hidden="false" customHeight="false" outlineLevel="0" collapsed="false">
      <c r="A1407" s="0" t="s">
        <v>4200</v>
      </c>
      <c r="B1407" s="0" t="s">
        <v>4201</v>
      </c>
      <c r="C1407" s="0" t="s">
        <v>134</v>
      </c>
      <c r="D1407" s="0" t="s">
        <v>147</v>
      </c>
      <c r="E1407" s="0" t="s">
        <v>4202</v>
      </c>
      <c r="F1407" s="0" t="s">
        <v>149</v>
      </c>
      <c r="G1407" s="0" t="s">
        <v>167</v>
      </c>
      <c r="H1407" s="17" t="n">
        <v>46238.2743055556</v>
      </c>
      <c r="I1407" s="17" t="n">
        <v>46238.3104166667</v>
      </c>
      <c r="J1407" s="17" t="n">
        <v>46238.3118055556</v>
      </c>
      <c r="K1407" s="17" t="n">
        <v>46238.3708333333</v>
      </c>
      <c r="L1407" s="17" t="n">
        <v>46238.3881944444</v>
      </c>
      <c r="M1407" s="17" t="n">
        <v>46238.4291666667</v>
      </c>
      <c r="N1407" s="17" t="n">
        <v>46238.4826388889</v>
      </c>
      <c r="O1407" s="17" t="n">
        <v>46238.5611111111</v>
      </c>
      <c r="P1407" s="17" t="n">
        <v>46238.5673611111</v>
      </c>
      <c r="Q1407" s="17" t="n">
        <v>46238.5875</v>
      </c>
      <c r="R1407" s="0" t="n">
        <v>958</v>
      </c>
      <c r="S1407" s="0" t="n">
        <v>0</v>
      </c>
      <c r="T1407" s="0" t="n">
        <v>5</v>
      </c>
      <c r="U1407" s="18" t="s">
        <v>123</v>
      </c>
      <c r="V1407" s="18" t="s">
        <v>131</v>
      </c>
      <c r="W1407" s="0" t="str">
        <f aca="false">IF(AND(X1407&gt;=6,X1407&lt;14),"A",IF(AND(X1407&gt;=14,X1407&lt;22),"B","C"))</f>
        <v>A</v>
      </c>
      <c r="X1407" s="18" t="n">
        <f aca="false">HOUR(H1407)</f>
        <v>6</v>
      </c>
      <c r="Y1407" s="18" t="n">
        <f aca="false">ROUND((I1407-H1407)*1440,0)</f>
        <v>52</v>
      </c>
      <c r="Z1407" s="18" t="n">
        <f aca="false">ROUND((J1407-I1407)*1440,0)</f>
        <v>2</v>
      </c>
      <c r="AA1407" s="18" t="n">
        <f aca="false">ROUND((K1407-J1407)*1440,0)</f>
        <v>85</v>
      </c>
      <c r="AB1407" s="18" t="n">
        <f aca="false">ROUND((L1407-K1407)*1440,0)</f>
        <v>25</v>
      </c>
      <c r="AC1407" s="18" t="n">
        <f aca="false">ROUND((M1407-L1407)*1440,0)</f>
        <v>59</v>
      </c>
      <c r="AD1407" s="18" t="n">
        <f aca="false">IF(N1407="","",ROUND((N1407-M1407)*1440,0))</f>
        <v>77</v>
      </c>
      <c r="AE1407" s="18" t="n">
        <f aca="false">IF(O1407="","",ROUND((O1407-N1407)*1440,0))</f>
        <v>113</v>
      </c>
      <c r="AF1407" s="18" t="n">
        <f aca="false">IF(P1407="","",ROUND((P1407-O1407)*1440,0))</f>
        <v>9</v>
      </c>
      <c r="AG1407" s="18" t="n">
        <f aca="false">IF(Q1407="","",ROUND((Q1407-P1407)*1440,0))</f>
        <v>29</v>
      </c>
      <c r="AH1407" s="18" t="n">
        <f aca="false">IF(Q1407="","",ROUND((Q1407-H1407)*1440,0))</f>
        <v>451</v>
      </c>
      <c r="AI1407" s="19" t="n">
        <f aca="false">ROUND(IF(O1407="",Assumptions!$B$25-K1407,O1407-K1407)*24,1)</f>
        <v>4.6</v>
      </c>
      <c r="AJ1407" s="20" t="n">
        <f aca="false">ROUND(MAX(N(Y1407)/Assumptions!$C$5, N(Z1407)/Assumptions!$C$6, N(AA1407)/Assumptions!$C$7, N(AB1407)/Assumptions!$C$8, N(AC1407)/Assumptions!$C$9, N(AD1407)/Assumptions!$C$10, N(AE1407)/Assumptions!$C$11, N(AF1407)/Assumptions!$C$12, N(AG1407)/Assumptions!$C$13),3)</f>
        <v>2.567</v>
      </c>
      <c r="AK1407" s="0" t="str">
        <f aca="false">IF(OR(U1407="Pending",U1407="On Hold"),"Open GRN (awaiting)",IF(AJ1407&lt;=1,"Within SLA",IF(ROUND(N(Y1407)/Assumptions!$C$5,3)=AJ1407,"Gate Wait",IF(ROUND(N(Z1407)/Assumptions!$C$6,3)=AJ1407,"Dock Wait",IF(ROUND(N(AA1407)/Assumptions!$C$7,3)=AJ1407,"Unloading",IF(ROUND(N(AB1407)/Assumptions!$C$8,3)=AJ1407,"Unload-to-QC Wait",IF(ROUND(N(AC1407)/Assumptions!$C$9,3)=AJ1407,"QC",IF(ROUND(N(AD1407)/Assumptions!$C$10,3)=AJ1407,"QC-to-GRN Wait",IF(ROUND(N(AE1407)/Assumptions!$C$11,3)=AJ1407,"GRN Processing",IF(ROUND(N(AF1407)/Assumptions!$C$12,3)=AJ1407,"GRN-to-Putaway Wait",IF(ROUND(N(AG1407)/Assumptions!$C$13,3)=AJ1407,"Putaway","Within SLA")))))))))))</f>
        <v>QC-to-GRN Wait</v>
      </c>
    </row>
    <row r="1408" customFormat="false" ht="15" hidden="false" customHeight="false" outlineLevel="0" collapsed="false">
      <c r="A1408" s="0" t="s">
        <v>4203</v>
      </c>
      <c r="B1408" s="0" t="s">
        <v>4204</v>
      </c>
      <c r="C1408" s="0" t="s">
        <v>153</v>
      </c>
      <c r="D1408" s="0" t="s">
        <v>147</v>
      </c>
      <c r="E1408" s="0" t="s">
        <v>4205</v>
      </c>
      <c r="F1408" s="0" t="s">
        <v>155</v>
      </c>
      <c r="G1408" s="0" t="s">
        <v>150</v>
      </c>
      <c r="H1408" s="17" t="n">
        <v>46238.3041666667</v>
      </c>
      <c r="I1408" s="17" t="n">
        <v>46238.3208333333</v>
      </c>
      <c r="J1408" s="17" t="n">
        <v>46238.3243055556</v>
      </c>
      <c r="K1408" s="17" t="n">
        <v>46238.3402777778</v>
      </c>
      <c r="L1408" s="17" t="n">
        <v>46238.3479166667</v>
      </c>
      <c r="M1408" s="17" t="n">
        <v>46238.36875</v>
      </c>
      <c r="N1408" s="17" t="n">
        <v>46238.4</v>
      </c>
      <c r="O1408" s="17" t="n">
        <v>46238.4569444444</v>
      </c>
      <c r="P1408" s="17" t="n">
        <v>46238.4666666667</v>
      </c>
      <c r="Q1408" s="17" t="n">
        <v>46238.4763888889</v>
      </c>
      <c r="R1408" s="0" t="n">
        <v>1066</v>
      </c>
      <c r="S1408" s="0" t="n">
        <v>0</v>
      </c>
      <c r="T1408" s="0" t="n">
        <v>0</v>
      </c>
      <c r="U1408" s="18" t="s">
        <v>130</v>
      </c>
      <c r="V1408" s="18" t="s">
        <v>131</v>
      </c>
      <c r="W1408" s="0" t="str">
        <f aca="false">IF(AND(X1408&gt;=6,X1408&lt;14),"A",IF(AND(X1408&gt;=14,X1408&lt;22),"B","C"))</f>
        <v>A</v>
      </c>
      <c r="X1408" s="18" t="n">
        <f aca="false">HOUR(H1408)</f>
        <v>7</v>
      </c>
      <c r="Y1408" s="18" t="n">
        <f aca="false">ROUND((I1408-H1408)*1440,0)</f>
        <v>24</v>
      </c>
      <c r="Z1408" s="18" t="n">
        <f aca="false">ROUND((J1408-I1408)*1440,0)</f>
        <v>5</v>
      </c>
      <c r="AA1408" s="18" t="n">
        <f aca="false">ROUND((K1408-J1408)*1440,0)</f>
        <v>23</v>
      </c>
      <c r="AB1408" s="18" t="n">
        <f aca="false">ROUND((L1408-K1408)*1440,0)</f>
        <v>11</v>
      </c>
      <c r="AC1408" s="18" t="n">
        <f aca="false">ROUND((M1408-L1408)*1440,0)</f>
        <v>30</v>
      </c>
      <c r="AD1408" s="18" t="n">
        <f aca="false">IF(N1408="","",ROUND((N1408-M1408)*1440,0))</f>
        <v>45</v>
      </c>
      <c r="AE1408" s="18" t="n">
        <f aca="false">IF(O1408="","",ROUND((O1408-N1408)*1440,0))</f>
        <v>82</v>
      </c>
      <c r="AF1408" s="18" t="n">
        <f aca="false">IF(P1408="","",ROUND((P1408-O1408)*1440,0))</f>
        <v>14</v>
      </c>
      <c r="AG1408" s="18" t="n">
        <f aca="false">IF(Q1408="","",ROUND((Q1408-P1408)*1440,0))</f>
        <v>14</v>
      </c>
      <c r="AH1408" s="18" t="n">
        <f aca="false">IF(Q1408="","",ROUND((Q1408-H1408)*1440,0))</f>
        <v>248</v>
      </c>
      <c r="AI1408" s="19" t="n">
        <f aca="false">ROUND(IF(O1408="",Assumptions!$B$25-K1408,O1408-K1408)*24,1)</f>
        <v>2.8</v>
      </c>
      <c r="AJ1408" s="20" t="n">
        <f aca="false">ROUND(MAX(N(Y1408)/Assumptions!$C$5, N(Z1408)/Assumptions!$C$6, N(AA1408)/Assumptions!$C$7, N(AB1408)/Assumptions!$C$8, N(AC1408)/Assumptions!$C$9, N(AD1408)/Assumptions!$C$10, N(AE1408)/Assumptions!$C$11, N(AF1408)/Assumptions!$C$12, N(AG1408)/Assumptions!$C$13),3)</f>
        <v>1.822</v>
      </c>
      <c r="AK1408" s="0" t="str">
        <f aca="false">IF(OR(U1408="Pending",U1408="On Hold"),"Open GRN (awaiting)",IF(AJ1408&lt;=1,"Within SLA",IF(ROUND(N(Y1408)/Assumptions!$C$5,3)=AJ1408,"Gate Wait",IF(ROUND(N(Z1408)/Assumptions!$C$6,3)=AJ1408,"Dock Wait",IF(ROUND(N(AA1408)/Assumptions!$C$7,3)=AJ1408,"Unloading",IF(ROUND(N(AB1408)/Assumptions!$C$8,3)=AJ1408,"Unload-to-QC Wait",IF(ROUND(N(AC1408)/Assumptions!$C$9,3)=AJ1408,"QC",IF(ROUND(N(AD1408)/Assumptions!$C$10,3)=AJ1408,"QC-to-GRN Wait",IF(ROUND(N(AE1408)/Assumptions!$C$11,3)=AJ1408,"GRN Processing",IF(ROUND(N(AF1408)/Assumptions!$C$12,3)=AJ1408,"GRN-to-Putaway Wait",IF(ROUND(N(AG1408)/Assumptions!$C$13,3)=AJ1408,"Putaway","Within SLA")))))))))))</f>
        <v>GRN Processing</v>
      </c>
    </row>
    <row r="1409" customFormat="false" ht="15" hidden="false" customHeight="false" outlineLevel="0" collapsed="false">
      <c r="A1409" s="0" t="s">
        <v>4206</v>
      </c>
      <c r="B1409" s="0" t="s">
        <v>4207</v>
      </c>
      <c r="C1409" s="0" t="s">
        <v>134</v>
      </c>
      <c r="D1409" s="0" t="s">
        <v>147</v>
      </c>
      <c r="E1409" s="0" t="s">
        <v>4208</v>
      </c>
      <c r="F1409" s="0" t="s">
        <v>149</v>
      </c>
      <c r="G1409" s="0" t="s">
        <v>167</v>
      </c>
      <c r="H1409" s="17" t="n">
        <v>46238.3208333333</v>
      </c>
      <c r="I1409" s="17" t="n">
        <v>46238.3611111111</v>
      </c>
      <c r="J1409" s="17" t="n">
        <v>46238.3756944445</v>
      </c>
      <c r="K1409" s="17" t="n">
        <v>46238.3923611111</v>
      </c>
      <c r="L1409" s="17" t="n">
        <v>46238.4034722222</v>
      </c>
      <c r="M1409" s="17" t="n">
        <v>46238.4298611111</v>
      </c>
      <c r="N1409" s="17" t="n">
        <v>46238.45</v>
      </c>
      <c r="O1409" s="17" t="n">
        <v>46238.5034722222</v>
      </c>
      <c r="P1409" s="17" t="n">
        <v>46238.5180555556</v>
      </c>
      <c r="Q1409" s="17" t="n">
        <v>46238.5298611111</v>
      </c>
      <c r="R1409" s="0" t="n">
        <v>289</v>
      </c>
      <c r="S1409" s="0" t="n">
        <v>0</v>
      </c>
      <c r="T1409" s="0" t="n">
        <v>0</v>
      </c>
      <c r="U1409" s="18" t="s">
        <v>130</v>
      </c>
      <c r="V1409" s="18" t="s">
        <v>139</v>
      </c>
      <c r="W1409" s="0" t="str">
        <f aca="false">IF(AND(X1409&gt;=6,X1409&lt;14),"A",IF(AND(X1409&gt;=14,X1409&lt;22),"B","C"))</f>
        <v>A</v>
      </c>
      <c r="X1409" s="18" t="n">
        <f aca="false">HOUR(H1409)</f>
        <v>7</v>
      </c>
      <c r="Y1409" s="18" t="n">
        <f aca="false">ROUND((I1409-H1409)*1440,0)</f>
        <v>58</v>
      </c>
      <c r="Z1409" s="18" t="n">
        <f aca="false">ROUND((J1409-I1409)*1440,0)</f>
        <v>21</v>
      </c>
      <c r="AA1409" s="18" t="n">
        <f aca="false">ROUND((K1409-J1409)*1440,0)</f>
        <v>24</v>
      </c>
      <c r="AB1409" s="18" t="n">
        <f aca="false">ROUND((L1409-K1409)*1440,0)</f>
        <v>16</v>
      </c>
      <c r="AC1409" s="18" t="n">
        <f aca="false">ROUND((M1409-L1409)*1440,0)</f>
        <v>38</v>
      </c>
      <c r="AD1409" s="18" t="n">
        <f aca="false">IF(N1409="","",ROUND((N1409-M1409)*1440,0))</f>
        <v>29</v>
      </c>
      <c r="AE1409" s="18" t="n">
        <f aca="false">IF(O1409="","",ROUND((O1409-N1409)*1440,0))</f>
        <v>77</v>
      </c>
      <c r="AF1409" s="18" t="n">
        <f aca="false">IF(P1409="","",ROUND((P1409-O1409)*1440,0))</f>
        <v>21</v>
      </c>
      <c r="AG1409" s="18" t="n">
        <f aca="false">IF(Q1409="","",ROUND((Q1409-P1409)*1440,0))</f>
        <v>17</v>
      </c>
      <c r="AH1409" s="18" t="n">
        <f aca="false">IF(Q1409="","",ROUND((Q1409-H1409)*1440,0))</f>
        <v>301</v>
      </c>
      <c r="AI1409" s="19" t="n">
        <f aca="false">ROUND(IF(O1409="",Assumptions!$B$25-K1409,O1409-K1409)*24,1)</f>
        <v>2.7</v>
      </c>
      <c r="AJ1409" s="20" t="n">
        <f aca="false">ROUND(MAX(N(Y1409)/Assumptions!$C$5, N(Z1409)/Assumptions!$C$6, N(AA1409)/Assumptions!$C$7, N(AB1409)/Assumptions!$C$8, N(AC1409)/Assumptions!$C$9, N(AD1409)/Assumptions!$C$10, N(AE1409)/Assumptions!$C$11, N(AF1409)/Assumptions!$C$12, N(AG1409)/Assumptions!$C$13),3)</f>
        <v>1.933</v>
      </c>
      <c r="AK1409" s="0" t="str">
        <f aca="false">IF(OR(U1409="Pending",U1409="On Hold"),"Open GRN (awaiting)",IF(AJ1409&lt;=1,"Within SLA",IF(ROUND(N(Y1409)/Assumptions!$C$5,3)=AJ1409,"Gate Wait",IF(ROUND(N(Z1409)/Assumptions!$C$6,3)=AJ1409,"Dock Wait",IF(ROUND(N(AA1409)/Assumptions!$C$7,3)=AJ1409,"Unloading",IF(ROUND(N(AB1409)/Assumptions!$C$8,3)=AJ1409,"Unload-to-QC Wait",IF(ROUND(N(AC1409)/Assumptions!$C$9,3)=AJ1409,"QC",IF(ROUND(N(AD1409)/Assumptions!$C$10,3)=AJ1409,"QC-to-GRN Wait",IF(ROUND(N(AE1409)/Assumptions!$C$11,3)=AJ1409,"GRN Processing",IF(ROUND(N(AF1409)/Assumptions!$C$12,3)=AJ1409,"GRN-to-Putaway Wait",IF(ROUND(N(AG1409)/Assumptions!$C$13,3)=AJ1409,"Putaway","Within SLA")))))))))))</f>
        <v>Gate Wait</v>
      </c>
    </row>
    <row r="1410" customFormat="false" ht="15" hidden="false" customHeight="false" outlineLevel="0" collapsed="false">
      <c r="A1410" s="0" t="s">
        <v>4209</v>
      </c>
      <c r="B1410" s="0" t="s">
        <v>4210</v>
      </c>
      <c r="C1410" s="0" t="s">
        <v>170</v>
      </c>
      <c r="D1410" s="0" t="s">
        <v>119</v>
      </c>
      <c r="E1410" s="0" t="s">
        <v>4211</v>
      </c>
      <c r="F1410" s="0" t="s">
        <v>172</v>
      </c>
      <c r="G1410" s="0" t="s">
        <v>122</v>
      </c>
      <c r="H1410" s="17" t="n">
        <v>46238.3236111111</v>
      </c>
      <c r="I1410" s="17" t="n">
        <v>46238.3340277778</v>
      </c>
      <c r="J1410" s="17" t="n">
        <v>46238.3368055556</v>
      </c>
      <c r="K1410" s="17" t="n">
        <v>46238.3743055556</v>
      </c>
      <c r="L1410" s="17" t="n">
        <v>46238.3826388889</v>
      </c>
      <c r="M1410" s="17" t="n">
        <v>46238.3902777778</v>
      </c>
      <c r="N1410" s="17" t="n">
        <v>46238.3958333333</v>
      </c>
      <c r="O1410" s="17" t="n">
        <v>46238.4534722222</v>
      </c>
      <c r="P1410" s="17" t="n">
        <v>46238.4645833333</v>
      </c>
      <c r="Q1410" s="17" t="n">
        <v>46238.4805555556</v>
      </c>
      <c r="R1410" s="0" t="n">
        <v>339</v>
      </c>
      <c r="S1410" s="0" t="n">
        <v>0</v>
      </c>
      <c r="T1410" s="0" t="n">
        <v>0</v>
      </c>
      <c r="U1410" s="18" t="s">
        <v>130</v>
      </c>
      <c r="V1410" s="18" t="s">
        <v>156</v>
      </c>
      <c r="W1410" s="0" t="str">
        <f aca="false">IF(AND(X1410&gt;=6,X1410&lt;14),"A",IF(AND(X1410&gt;=14,X1410&lt;22),"B","C"))</f>
        <v>A</v>
      </c>
      <c r="X1410" s="18" t="n">
        <f aca="false">HOUR(H1410)</f>
        <v>7</v>
      </c>
      <c r="Y1410" s="18" t="n">
        <f aca="false">ROUND((I1410-H1410)*1440,0)</f>
        <v>15</v>
      </c>
      <c r="Z1410" s="18" t="n">
        <f aca="false">ROUND((J1410-I1410)*1440,0)</f>
        <v>4</v>
      </c>
      <c r="AA1410" s="18" t="n">
        <f aca="false">ROUND((K1410-J1410)*1440,0)</f>
        <v>54</v>
      </c>
      <c r="AB1410" s="18" t="n">
        <f aca="false">ROUND((L1410-K1410)*1440,0)</f>
        <v>12</v>
      </c>
      <c r="AC1410" s="18" t="n">
        <f aca="false">ROUND((M1410-L1410)*1440,0)</f>
        <v>11</v>
      </c>
      <c r="AD1410" s="18" t="n">
        <f aca="false">IF(N1410="","",ROUND((N1410-M1410)*1440,0))</f>
        <v>8</v>
      </c>
      <c r="AE1410" s="18" t="n">
        <f aca="false">IF(O1410="","",ROUND((O1410-N1410)*1440,0))</f>
        <v>83</v>
      </c>
      <c r="AF1410" s="18" t="n">
        <f aca="false">IF(P1410="","",ROUND((P1410-O1410)*1440,0))</f>
        <v>16</v>
      </c>
      <c r="AG1410" s="18" t="n">
        <f aca="false">IF(Q1410="","",ROUND((Q1410-P1410)*1440,0))</f>
        <v>23</v>
      </c>
      <c r="AH1410" s="18" t="n">
        <f aca="false">IF(Q1410="","",ROUND((Q1410-H1410)*1440,0))</f>
        <v>226</v>
      </c>
      <c r="AI1410" s="19" t="n">
        <f aca="false">ROUND(IF(O1410="",Assumptions!$B$25-K1410,O1410-K1410)*24,1)</f>
        <v>1.9</v>
      </c>
      <c r="AJ1410" s="20" t="n">
        <f aca="false">ROUND(MAX(N(Y1410)/Assumptions!$C$5, N(Z1410)/Assumptions!$C$6, N(AA1410)/Assumptions!$C$7, N(AB1410)/Assumptions!$C$8, N(AC1410)/Assumptions!$C$9, N(AD1410)/Assumptions!$C$10, N(AE1410)/Assumptions!$C$11, N(AF1410)/Assumptions!$C$12, N(AG1410)/Assumptions!$C$13),3)</f>
        <v>1.844</v>
      </c>
      <c r="AK1410" s="0" t="str">
        <f aca="false">IF(OR(U1410="Pending",U1410="On Hold"),"Open GRN (awaiting)",IF(AJ1410&lt;=1,"Within SLA",IF(ROUND(N(Y1410)/Assumptions!$C$5,3)=AJ1410,"Gate Wait",IF(ROUND(N(Z1410)/Assumptions!$C$6,3)=AJ1410,"Dock Wait",IF(ROUND(N(AA1410)/Assumptions!$C$7,3)=AJ1410,"Unloading",IF(ROUND(N(AB1410)/Assumptions!$C$8,3)=AJ1410,"Unload-to-QC Wait",IF(ROUND(N(AC1410)/Assumptions!$C$9,3)=AJ1410,"QC",IF(ROUND(N(AD1410)/Assumptions!$C$10,3)=AJ1410,"QC-to-GRN Wait",IF(ROUND(N(AE1410)/Assumptions!$C$11,3)=AJ1410,"GRN Processing",IF(ROUND(N(AF1410)/Assumptions!$C$12,3)=AJ1410,"GRN-to-Putaway Wait",IF(ROUND(N(AG1410)/Assumptions!$C$13,3)=AJ1410,"Putaway","Within SLA")))))))))))</f>
        <v>GRN Processing</v>
      </c>
    </row>
    <row r="1411" customFormat="false" ht="15" hidden="false" customHeight="false" outlineLevel="0" collapsed="false">
      <c r="A1411" s="0" t="s">
        <v>4212</v>
      </c>
      <c r="B1411" s="0" t="s">
        <v>4213</v>
      </c>
      <c r="C1411" s="0" t="s">
        <v>184</v>
      </c>
      <c r="D1411" s="0" t="s">
        <v>147</v>
      </c>
      <c r="E1411" s="0" t="s">
        <v>4214</v>
      </c>
      <c r="F1411" s="0" t="s">
        <v>177</v>
      </c>
      <c r="G1411" s="0" t="s">
        <v>150</v>
      </c>
      <c r="H1411" s="17" t="n">
        <v>46238.3541666667</v>
      </c>
      <c r="I1411" s="17" t="n">
        <v>46238.3861111111</v>
      </c>
      <c r="J1411" s="17" t="n">
        <v>46238.3895833333</v>
      </c>
      <c r="K1411" s="17" t="n">
        <v>46238.4208333333</v>
      </c>
      <c r="L1411" s="17" t="n">
        <v>46238.4305555556</v>
      </c>
      <c r="M1411" s="17" t="n">
        <v>46238.4847222222</v>
      </c>
      <c r="N1411" s="17" t="n">
        <v>46238.5291666667</v>
      </c>
      <c r="O1411" s="17" t="n">
        <v>46238.6583333333</v>
      </c>
      <c r="P1411" s="17" t="n">
        <v>46238.66875</v>
      </c>
      <c r="Q1411" s="17" t="n">
        <v>46238.6854166667</v>
      </c>
      <c r="R1411" s="0" t="n">
        <v>940</v>
      </c>
      <c r="S1411" s="0" t="n">
        <v>0</v>
      </c>
      <c r="T1411" s="0" t="n">
        <v>30</v>
      </c>
      <c r="U1411" s="18" t="s">
        <v>123</v>
      </c>
      <c r="V1411" s="18" t="s">
        <v>156</v>
      </c>
      <c r="W1411" s="0" t="str">
        <f aca="false">IF(AND(X1411&gt;=6,X1411&lt;14),"A",IF(AND(X1411&gt;=14,X1411&lt;22),"B","C"))</f>
        <v>A</v>
      </c>
      <c r="X1411" s="18" t="n">
        <f aca="false">HOUR(H1411)</f>
        <v>8</v>
      </c>
      <c r="Y1411" s="18" t="n">
        <f aca="false">ROUND((I1411-H1411)*1440,0)</f>
        <v>46</v>
      </c>
      <c r="Z1411" s="18" t="n">
        <f aca="false">ROUND((J1411-I1411)*1440,0)</f>
        <v>5</v>
      </c>
      <c r="AA1411" s="18" t="n">
        <f aca="false">ROUND((K1411-J1411)*1440,0)</f>
        <v>45</v>
      </c>
      <c r="AB1411" s="18" t="n">
        <f aca="false">ROUND((L1411-K1411)*1440,0)</f>
        <v>14</v>
      </c>
      <c r="AC1411" s="18" t="n">
        <f aca="false">ROUND((M1411-L1411)*1440,0)</f>
        <v>78</v>
      </c>
      <c r="AD1411" s="18" t="n">
        <f aca="false">IF(N1411="","",ROUND((N1411-M1411)*1440,0))</f>
        <v>64</v>
      </c>
      <c r="AE1411" s="18" t="n">
        <f aca="false">IF(O1411="","",ROUND((O1411-N1411)*1440,0))</f>
        <v>186</v>
      </c>
      <c r="AF1411" s="18" t="n">
        <f aca="false">IF(P1411="","",ROUND((P1411-O1411)*1440,0))</f>
        <v>15</v>
      </c>
      <c r="AG1411" s="18" t="n">
        <f aca="false">IF(Q1411="","",ROUND((Q1411-P1411)*1440,0))</f>
        <v>24</v>
      </c>
      <c r="AH1411" s="18" t="n">
        <f aca="false">IF(Q1411="","",ROUND((Q1411-H1411)*1440,0))</f>
        <v>477</v>
      </c>
      <c r="AI1411" s="19" t="n">
        <f aca="false">ROUND(IF(O1411="",Assumptions!$B$25-K1411,O1411-K1411)*24,1)</f>
        <v>5.7</v>
      </c>
      <c r="AJ1411" s="20" t="n">
        <f aca="false">ROUND(MAX(N(Y1411)/Assumptions!$C$5, N(Z1411)/Assumptions!$C$6, N(AA1411)/Assumptions!$C$7, N(AB1411)/Assumptions!$C$8, N(AC1411)/Assumptions!$C$9, N(AD1411)/Assumptions!$C$10, N(AE1411)/Assumptions!$C$11, N(AF1411)/Assumptions!$C$12, N(AG1411)/Assumptions!$C$13),3)</f>
        <v>4.133</v>
      </c>
      <c r="AK1411" s="0" t="str">
        <f aca="false">IF(OR(U1411="Pending",U1411="On Hold"),"Open GRN (awaiting)",IF(AJ1411&lt;=1,"Within SLA",IF(ROUND(N(Y1411)/Assumptions!$C$5,3)=AJ1411,"Gate Wait",IF(ROUND(N(Z1411)/Assumptions!$C$6,3)=AJ1411,"Dock Wait",IF(ROUND(N(AA1411)/Assumptions!$C$7,3)=AJ1411,"Unloading",IF(ROUND(N(AB1411)/Assumptions!$C$8,3)=AJ1411,"Unload-to-QC Wait",IF(ROUND(N(AC1411)/Assumptions!$C$9,3)=AJ1411,"QC",IF(ROUND(N(AD1411)/Assumptions!$C$10,3)=AJ1411,"QC-to-GRN Wait",IF(ROUND(N(AE1411)/Assumptions!$C$11,3)=AJ1411,"GRN Processing",IF(ROUND(N(AF1411)/Assumptions!$C$12,3)=AJ1411,"GRN-to-Putaway Wait",IF(ROUND(N(AG1411)/Assumptions!$C$13,3)=AJ1411,"Putaway","Within SLA")))))))))))</f>
        <v>GRN Processing</v>
      </c>
    </row>
    <row r="1412" customFormat="false" ht="15" hidden="false" customHeight="false" outlineLevel="0" collapsed="false">
      <c r="A1412" s="0" t="s">
        <v>4215</v>
      </c>
      <c r="B1412" s="0" t="s">
        <v>4216</v>
      </c>
      <c r="C1412" s="0" t="s">
        <v>134</v>
      </c>
      <c r="D1412" s="0" t="s">
        <v>147</v>
      </c>
      <c r="E1412" s="0" t="s">
        <v>2567</v>
      </c>
      <c r="F1412" s="0" t="s">
        <v>155</v>
      </c>
      <c r="G1412" s="0" t="s">
        <v>167</v>
      </c>
      <c r="H1412" s="17" t="n">
        <v>46238.35625</v>
      </c>
      <c r="I1412" s="17" t="n">
        <v>46238.3715277778</v>
      </c>
      <c r="J1412" s="17" t="n">
        <v>46238.375</v>
      </c>
      <c r="K1412" s="17" t="n">
        <v>46238.4194444444</v>
      </c>
      <c r="L1412" s="17" t="n">
        <v>46238.4256944444</v>
      </c>
      <c r="M1412" s="17" t="n">
        <v>46238.4486111111</v>
      </c>
      <c r="N1412" s="17" t="n">
        <v>46238.4541666667</v>
      </c>
      <c r="O1412" s="17" t="n">
        <v>46238.4715277778</v>
      </c>
      <c r="P1412" s="17" t="n">
        <v>46238.4916666667</v>
      </c>
      <c r="Q1412" s="17" t="n">
        <v>46238.5041666667</v>
      </c>
      <c r="R1412" s="0" t="n">
        <v>618</v>
      </c>
      <c r="S1412" s="0" t="n">
        <v>0</v>
      </c>
      <c r="T1412" s="0" t="n">
        <v>0</v>
      </c>
      <c r="U1412" s="18" t="s">
        <v>130</v>
      </c>
      <c r="V1412" s="18" t="s">
        <v>144</v>
      </c>
      <c r="W1412" s="0" t="str">
        <f aca="false">IF(AND(X1412&gt;=6,X1412&lt;14),"A",IF(AND(X1412&gt;=14,X1412&lt;22),"B","C"))</f>
        <v>A</v>
      </c>
      <c r="X1412" s="18" t="n">
        <f aca="false">HOUR(H1412)</f>
        <v>8</v>
      </c>
      <c r="Y1412" s="18" t="n">
        <f aca="false">ROUND((I1412-H1412)*1440,0)</f>
        <v>22</v>
      </c>
      <c r="Z1412" s="18" t="n">
        <f aca="false">ROUND((J1412-I1412)*1440,0)</f>
        <v>5</v>
      </c>
      <c r="AA1412" s="18" t="n">
        <f aca="false">ROUND((K1412-J1412)*1440,0)</f>
        <v>64</v>
      </c>
      <c r="AB1412" s="18" t="n">
        <f aca="false">ROUND((L1412-K1412)*1440,0)</f>
        <v>9</v>
      </c>
      <c r="AC1412" s="18" t="n">
        <f aca="false">ROUND((M1412-L1412)*1440,0)</f>
        <v>33</v>
      </c>
      <c r="AD1412" s="18" t="n">
        <f aca="false">IF(N1412="","",ROUND((N1412-M1412)*1440,0))</f>
        <v>8</v>
      </c>
      <c r="AE1412" s="18" t="n">
        <f aca="false">IF(O1412="","",ROUND((O1412-N1412)*1440,0))</f>
        <v>25</v>
      </c>
      <c r="AF1412" s="18" t="n">
        <f aca="false">IF(P1412="","",ROUND((P1412-O1412)*1440,0))</f>
        <v>29</v>
      </c>
      <c r="AG1412" s="18" t="n">
        <f aca="false">IF(Q1412="","",ROUND((Q1412-P1412)*1440,0))</f>
        <v>18</v>
      </c>
      <c r="AH1412" s="18" t="n">
        <f aca="false">IF(Q1412="","",ROUND((Q1412-H1412)*1440,0))</f>
        <v>213</v>
      </c>
      <c r="AI1412" s="19" t="n">
        <f aca="false">ROUND(IF(O1412="",Assumptions!$B$25-K1412,O1412-K1412)*24,1)</f>
        <v>1.3</v>
      </c>
      <c r="AJ1412" s="20" t="n">
        <f aca="false">ROUND(MAX(N(Y1412)/Assumptions!$C$5, N(Z1412)/Assumptions!$C$6, N(AA1412)/Assumptions!$C$7, N(AB1412)/Assumptions!$C$8, N(AC1412)/Assumptions!$C$9, N(AD1412)/Assumptions!$C$10, N(AE1412)/Assumptions!$C$11, N(AF1412)/Assumptions!$C$12, N(AG1412)/Assumptions!$C$13),3)</f>
        <v>1.45</v>
      </c>
      <c r="AK1412" s="0" t="str">
        <f aca="false">IF(OR(U1412="Pending",U1412="On Hold"),"Open GRN (awaiting)",IF(AJ1412&lt;=1,"Within SLA",IF(ROUND(N(Y1412)/Assumptions!$C$5,3)=AJ1412,"Gate Wait",IF(ROUND(N(Z1412)/Assumptions!$C$6,3)=AJ1412,"Dock Wait",IF(ROUND(N(AA1412)/Assumptions!$C$7,3)=AJ1412,"Unloading",IF(ROUND(N(AB1412)/Assumptions!$C$8,3)=AJ1412,"Unload-to-QC Wait",IF(ROUND(N(AC1412)/Assumptions!$C$9,3)=AJ1412,"QC",IF(ROUND(N(AD1412)/Assumptions!$C$10,3)=AJ1412,"QC-to-GRN Wait",IF(ROUND(N(AE1412)/Assumptions!$C$11,3)=AJ1412,"GRN Processing",IF(ROUND(N(AF1412)/Assumptions!$C$12,3)=AJ1412,"GRN-to-Putaway Wait",IF(ROUND(N(AG1412)/Assumptions!$C$13,3)=AJ1412,"Putaway","Within SLA")))))))))))</f>
        <v>GRN-to-Putaway Wait</v>
      </c>
    </row>
    <row r="1413" customFormat="false" ht="15" hidden="false" customHeight="false" outlineLevel="0" collapsed="false">
      <c r="A1413" s="0" t="s">
        <v>4217</v>
      </c>
      <c r="B1413" s="0" t="s">
        <v>4218</v>
      </c>
      <c r="C1413" s="0" t="s">
        <v>142</v>
      </c>
      <c r="D1413" s="0" t="s">
        <v>147</v>
      </c>
      <c r="E1413" s="0" t="s">
        <v>3663</v>
      </c>
      <c r="F1413" s="0" t="s">
        <v>137</v>
      </c>
      <c r="G1413" s="0" t="s">
        <v>150</v>
      </c>
      <c r="H1413" s="17" t="n">
        <v>46238.3659722222</v>
      </c>
      <c r="I1413" s="17" t="n">
        <v>46238.3756944445</v>
      </c>
      <c r="J1413" s="17" t="n">
        <v>46238.3798611111</v>
      </c>
      <c r="K1413" s="17" t="n">
        <v>46238.4194444444</v>
      </c>
      <c r="L1413" s="17" t="n">
        <v>46238.4229166667</v>
      </c>
      <c r="M1413" s="17" t="n">
        <v>46238.4354166667</v>
      </c>
      <c r="N1413" s="17" t="n">
        <v>46238.48125</v>
      </c>
      <c r="O1413" s="17" t="n">
        <v>46238.5013888889</v>
      </c>
      <c r="P1413" s="17" t="n">
        <v>46238.5111111111</v>
      </c>
      <c r="Q1413" s="17" t="n">
        <v>46238.5256944444</v>
      </c>
      <c r="R1413" s="0" t="n">
        <v>470</v>
      </c>
      <c r="S1413" s="0" t="n">
        <v>0</v>
      </c>
      <c r="T1413" s="0" t="n">
        <v>0</v>
      </c>
      <c r="U1413" s="18" t="s">
        <v>130</v>
      </c>
      <c r="V1413" s="18" t="s">
        <v>144</v>
      </c>
      <c r="W1413" s="0" t="str">
        <f aca="false">IF(AND(X1413&gt;=6,X1413&lt;14),"A",IF(AND(X1413&gt;=14,X1413&lt;22),"B","C"))</f>
        <v>A</v>
      </c>
      <c r="X1413" s="18" t="n">
        <f aca="false">HOUR(H1413)</f>
        <v>8</v>
      </c>
      <c r="Y1413" s="18" t="n">
        <f aca="false">ROUND((I1413-H1413)*1440,0)</f>
        <v>14</v>
      </c>
      <c r="Z1413" s="18" t="n">
        <f aca="false">ROUND((J1413-I1413)*1440,0)</f>
        <v>6</v>
      </c>
      <c r="AA1413" s="18" t="n">
        <f aca="false">ROUND((K1413-J1413)*1440,0)</f>
        <v>57</v>
      </c>
      <c r="AB1413" s="18" t="n">
        <f aca="false">ROUND((L1413-K1413)*1440,0)</f>
        <v>5</v>
      </c>
      <c r="AC1413" s="18" t="n">
        <f aca="false">ROUND((M1413-L1413)*1440,0)</f>
        <v>18</v>
      </c>
      <c r="AD1413" s="18" t="n">
        <f aca="false">IF(N1413="","",ROUND((N1413-M1413)*1440,0))</f>
        <v>66</v>
      </c>
      <c r="AE1413" s="18" t="n">
        <f aca="false">IF(O1413="","",ROUND((O1413-N1413)*1440,0))</f>
        <v>29</v>
      </c>
      <c r="AF1413" s="18" t="n">
        <f aca="false">IF(P1413="","",ROUND((P1413-O1413)*1440,0))</f>
        <v>14</v>
      </c>
      <c r="AG1413" s="18" t="n">
        <f aca="false">IF(Q1413="","",ROUND((Q1413-P1413)*1440,0))</f>
        <v>21</v>
      </c>
      <c r="AH1413" s="18" t="n">
        <f aca="false">IF(Q1413="","",ROUND((Q1413-H1413)*1440,0))</f>
        <v>230</v>
      </c>
      <c r="AI1413" s="19" t="n">
        <f aca="false">ROUND(IF(O1413="",Assumptions!$B$25-K1413,O1413-K1413)*24,1)</f>
        <v>2</v>
      </c>
      <c r="AJ1413" s="20" t="n">
        <f aca="false">ROUND(MAX(N(Y1413)/Assumptions!$C$5, N(Z1413)/Assumptions!$C$6, N(AA1413)/Assumptions!$C$7, N(AB1413)/Assumptions!$C$8, N(AC1413)/Assumptions!$C$9, N(AD1413)/Assumptions!$C$10, N(AE1413)/Assumptions!$C$11, N(AF1413)/Assumptions!$C$12, N(AG1413)/Assumptions!$C$13),3)</f>
        <v>2.2</v>
      </c>
      <c r="AK1413" s="0" t="str">
        <f aca="false">IF(OR(U1413="Pending",U1413="On Hold"),"Open GRN (awaiting)",IF(AJ1413&lt;=1,"Within SLA",IF(ROUND(N(Y1413)/Assumptions!$C$5,3)=AJ1413,"Gate Wait",IF(ROUND(N(Z1413)/Assumptions!$C$6,3)=AJ1413,"Dock Wait",IF(ROUND(N(AA1413)/Assumptions!$C$7,3)=AJ1413,"Unloading",IF(ROUND(N(AB1413)/Assumptions!$C$8,3)=AJ1413,"Unload-to-QC Wait",IF(ROUND(N(AC1413)/Assumptions!$C$9,3)=AJ1413,"QC",IF(ROUND(N(AD1413)/Assumptions!$C$10,3)=AJ1413,"QC-to-GRN Wait",IF(ROUND(N(AE1413)/Assumptions!$C$11,3)=AJ1413,"GRN Processing",IF(ROUND(N(AF1413)/Assumptions!$C$12,3)=AJ1413,"GRN-to-Putaway Wait",IF(ROUND(N(AG1413)/Assumptions!$C$13,3)=AJ1413,"Putaway","Within SLA")))))))))))</f>
        <v>QC-to-GRN Wait</v>
      </c>
    </row>
    <row r="1414" customFormat="false" ht="15" hidden="false" customHeight="false" outlineLevel="0" collapsed="false">
      <c r="A1414" s="0" t="s">
        <v>4219</v>
      </c>
      <c r="B1414" s="0" t="s">
        <v>4220</v>
      </c>
      <c r="C1414" s="0" t="s">
        <v>184</v>
      </c>
      <c r="D1414" s="0" t="s">
        <v>135</v>
      </c>
      <c r="E1414" s="0" t="s">
        <v>4221</v>
      </c>
      <c r="F1414" s="0" t="s">
        <v>177</v>
      </c>
      <c r="G1414" s="0" t="s">
        <v>178</v>
      </c>
      <c r="H1414" s="17" t="n">
        <v>46238.3770833333</v>
      </c>
      <c r="I1414" s="17" t="n">
        <v>46238.3944444444</v>
      </c>
      <c r="J1414" s="17" t="n">
        <v>46238.3993055556</v>
      </c>
      <c r="K1414" s="17" t="n">
        <v>46238.4368055556</v>
      </c>
      <c r="L1414" s="17" t="n">
        <v>46238.4416666667</v>
      </c>
      <c r="M1414" s="17" t="n">
        <v>46238.4652777778</v>
      </c>
      <c r="N1414" s="17" t="n">
        <v>46238.4715277778</v>
      </c>
      <c r="O1414" s="17" t="n">
        <v>46238.5215277778</v>
      </c>
      <c r="P1414" s="17" t="n">
        <v>46238.5423611111</v>
      </c>
      <c r="Q1414" s="17" t="n">
        <v>46238.5597222222</v>
      </c>
      <c r="R1414" s="0" t="n">
        <v>731</v>
      </c>
      <c r="S1414" s="0" t="n">
        <v>49</v>
      </c>
      <c r="T1414" s="0" t="n">
        <v>0</v>
      </c>
      <c r="U1414" s="18" t="s">
        <v>123</v>
      </c>
      <c r="V1414" s="18" t="s">
        <v>156</v>
      </c>
      <c r="W1414" s="0" t="str">
        <f aca="false">IF(AND(X1414&gt;=6,X1414&lt;14),"A",IF(AND(X1414&gt;=14,X1414&lt;22),"B","C"))</f>
        <v>A</v>
      </c>
      <c r="X1414" s="18" t="n">
        <f aca="false">HOUR(H1414)</f>
        <v>9</v>
      </c>
      <c r="Y1414" s="18" t="n">
        <f aca="false">ROUND((I1414-H1414)*1440,0)</f>
        <v>25</v>
      </c>
      <c r="Z1414" s="18" t="n">
        <f aca="false">ROUND((J1414-I1414)*1440,0)</f>
        <v>7</v>
      </c>
      <c r="AA1414" s="18" t="n">
        <f aca="false">ROUND((K1414-J1414)*1440,0)</f>
        <v>54</v>
      </c>
      <c r="AB1414" s="18" t="n">
        <f aca="false">ROUND((L1414-K1414)*1440,0)</f>
        <v>7</v>
      </c>
      <c r="AC1414" s="18" t="n">
        <f aca="false">ROUND((M1414-L1414)*1440,0)</f>
        <v>34</v>
      </c>
      <c r="AD1414" s="18" t="n">
        <f aca="false">IF(N1414="","",ROUND((N1414-M1414)*1440,0))</f>
        <v>9</v>
      </c>
      <c r="AE1414" s="18" t="n">
        <f aca="false">IF(O1414="","",ROUND((O1414-N1414)*1440,0))</f>
        <v>72</v>
      </c>
      <c r="AF1414" s="18" t="n">
        <f aca="false">IF(P1414="","",ROUND((P1414-O1414)*1440,0))</f>
        <v>30</v>
      </c>
      <c r="AG1414" s="18" t="n">
        <f aca="false">IF(Q1414="","",ROUND((Q1414-P1414)*1440,0))</f>
        <v>25</v>
      </c>
      <c r="AH1414" s="18" t="n">
        <f aca="false">IF(Q1414="","",ROUND((Q1414-H1414)*1440,0))</f>
        <v>263</v>
      </c>
      <c r="AI1414" s="19" t="n">
        <f aca="false">ROUND(IF(O1414="",Assumptions!$B$25-K1414,O1414-K1414)*24,1)</f>
        <v>2</v>
      </c>
      <c r="AJ1414" s="20" t="n">
        <f aca="false">ROUND(MAX(N(Y1414)/Assumptions!$C$5, N(Z1414)/Assumptions!$C$6, N(AA1414)/Assumptions!$C$7, N(AB1414)/Assumptions!$C$8, N(AC1414)/Assumptions!$C$9, N(AD1414)/Assumptions!$C$10, N(AE1414)/Assumptions!$C$11, N(AF1414)/Assumptions!$C$12, N(AG1414)/Assumptions!$C$13),3)</f>
        <v>1.6</v>
      </c>
      <c r="AK1414" s="0" t="str">
        <f aca="false">IF(OR(U1414="Pending",U1414="On Hold"),"Open GRN (awaiting)",IF(AJ1414&lt;=1,"Within SLA",IF(ROUND(N(Y1414)/Assumptions!$C$5,3)=AJ1414,"Gate Wait",IF(ROUND(N(Z1414)/Assumptions!$C$6,3)=AJ1414,"Dock Wait",IF(ROUND(N(AA1414)/Assumptions!$C$7,3)=AJ1414,"Unloading",IF(ROUND(N(AB1414)/Assumptions!$C$8,3)=AJ1414,"Unload-to-QC Wait",IF(ROUND(N(AC1414)/Assumptions!$C$9,3)=AJ1414,"QC",IF(ROUND(N(AD1414)/Assumptions!$C$10,3)=AJ1414,"QC-to-GRN Wait",IF(ROUND(N(AE1414)/Assumptions!$C$11,3)=AJ1414,"GRN Processing",IF(ROUND(N(AF1414)/Assumptions!$C$12,3)=AJ1414,"GRN-to-Putaway Wait",IF(ROUND(N(AG1414)/Assumptions!$C$13,3)=AJ1414,"Putaway","Within SLA")))))))))))</f>
        <v>GRN Processing</v>
      </c>
    </row>
    <row r="1415" customFormat="false" ht="15" hidden="false" customHeight="false" outlineLevel="0" collapsed="false">
      <c r="A1415" s="0" t="s">
        <v>4222</v>
      </c>
      <c r="B1415" s="0" t="s">
        <v>4223</v>
      </c>
      <c r="C1415" s="0" t="s">
        <v>134</v>
      </c>
      <c r="D1415" s="0" t="s">
        <v>147</v>
      </c>
      <c r="E1415" s="0" t="s">
        <v>3432</v>
      </c>
      <c r="F1415" s="0" t="s">
        <v>155</v>
      </c>
      <c r="G1415" s="0" t="s">
        <v>150</v>
      </c>
      <c r="H1415" s="17" t="n">
        <v>46238.3868055556</v>
      </c>
      <c r="I1415" s="17" t="n">
        <v>46238.3993055556</v>
      </c>
      <c r="J1415" s="17" t="n">
        <v>46238.4097222222</v>
      </c>
      <c r="K1415" s="17" t="n">
        <v>46238.425</v>
      </c>
      <c r="L1415" s="17" t="n">
        <v>46238.4395833333</v>
      </c>
      <c r="M1415" s="17" t="n">
        <v>46238.4520833333</v>
      </c>
      <c r="N1415" s="17" t="n">
        <v>46238.4680555556</v>
      </c>
      <c r="O1415" s="17" t="n">
        <v>46238.48125</v>
      </c>
      <c r="P1415" s="17" t="n">
        <v>46238.4965277778</v>
      </c>
      <c r="Q1415" s="17" t="n">
        <v>46238.5083333333</v>
      </c>
      <c r="R1415" s="0" t="n">
        <v>129</v>
      </c>
      <c r="S1415" s="0" t="n">
        <v>0</v>
      </c>
      <c r="T1415" s="0" t="n">
        <v>0</v>
      </c>
      <c r="U1415" s="18" t="s">
        <v>130</v>
      </c>
      <c r="V1415" s="18" t="s">
        <v>139</v>
      </c>
      <c r="W1415" s="0" t="str">
        <f aca="false">IF(AND(X1415&gt;=6,X1415&lt;14),"A",IF(AND(X1415&gt;=14,X1415&lt;22),"B","C"))</f>
        <v>A</v>
      </c>
      <c r="X1415" s="18" t="n">
        <f aca="false">HOUR(H1415)</f>
        <v>9</v>
      </c>
      <c r="Y1415" s="18" t="n">
        <f aca="false">ROUND((I1415-H1415)*1440,0)</f>
        <v>18</v>
      </c>
      <c r="Z1415" s="18" t="n">
        <f aca="false">ROUND((J1415-I1415)*1440,0)</f>
        <v>15</v>
      </c>
      <c r="AA1415" s="18" t="n">
        <f aca="false">ROUND((K1415-J1415)*1440,0)</f>
        <v>22</v>
      </c>
      <c r="AB1415" s="18" t="n">
        <f aca="false">ROUND((L1415-K1415)*1440,0)</f>
        <v>21</v>
      </c>
      <c r="AC1415" s="18" t="n">
        <f aca="false">ROUND((M1415-L1415)*1440,0)</f>
        <v>18</v>
      </c>
      <c r="AD1415" s="18" t="n">
        <f aca="false">IF(N1415="","",ROUND((N1415-M1415)*1440,0))</f>
        <v>23</v>
      </c>
      <c r="AE1415" s="18" t="n">
        <f aca="false">IF(O1415="","",ROUND((O1415-N1415)*1440,0))</f>
        <v>19</v>
      </c>
      <c r="AF1415" s="18" t="n">
        <f aca="false">IF(P1415="","",ROUND((P1415-O1415)*1440,0))</f>
        <v>22</v>
      </c>
      <c r="AG1415" s="18" t="n">
        <f aca="false">IF(Q1415="","",ROUND((Q1415-P1415)*1440,0))</f>
        <v>17</v>
      </c>
      <c r="AH1415" s="18" t="n">
        <f aca="false">IF(Q1415="","",ROUND((Q1415-H1415)*1440,0))</f>
        <v>175</v>
      </c>
      <c r="AI1415" s="19" t="n">
        <f aca="false">ROUND(IF(O1415="",Assumptions!$B$25-K1415,O1415-K1415)*24,1)</f>
        <v>1.4</v>
      </c>
      <c r="AJ1415" s="20" t="n">
        <f aca="false">ROUND(MAX(N(Y1415)/Assumptions!$C$5, N(Z1415)/Assumptions!$C$6, N(AA1415)/Assumptions!$C$7, N(AB1415)/Assumptions!$C$8, N(AC1415)/Assumptions!$C$9, N(AD1415)/Assumptions!$C$10, N(AE1415)/Assumptions!$C$11, N(AF1415)/Assumptions!$C$12, N(AG1415)/Assumptions!$C$13),3)</f>
        <v>1.4</v>
      </c>
      <c r="AK1415" s="0" t="str">
        <f aca="false">IF(OR(U1415="Pending",U1415="On Hold"),"Open GRN (awaiting)",IF(AJ1415&lt;=1,"Within SLA",IF(ROUND(N(Y1415)/Assumptions!$C$5,3)=AJ1415,"Gate Wait",IF(ROUND(N(Z1415)/Assumptions!$C$6,3)=AJ1415,"Dock Wait",IF(ROUND(N(AA1415)/Assumptions!$C$7,3)=AJ1415,"Unloading",IF(ROUND(N(AB1415)/Assumptions!$C$8,3)=AJ1415,"Unload-to-QC Wait",IF(ROUND(N(AC1415)/Assumptions!$C$9,3)=AJ1415,"QC",IF(ROUND(N(AD1415)/Assumptions!$C$10,3)=AJ1415,"QC-to-GRN Wait",IF(ROUND(N(AE1415)/Assumptions!$C$11,3)=AJ1415,"GRN Processing",IF(ROUND(N(AF1415)/Assumptions!$C$12,3)=AJ1415,"GRN-to-Putaway Wait",IF(ROUND(N(AG1415)/Assumptions!$C$13,3)=AJ1415,"Putaway","Within SLA")))))))))))</f>
        <v>Unload-to-QC Wait</v>
      </c>
    </row>
    <row r="1416" customFormat="false" ht="15" hidden="false" customHeight="false" outlineLevel="0" collapsed="false">
      <c r="A1416" s="0" t="s">
        <v>4224</v>
      </c>
      <c r="B1416" s="0" t="s">
        <v>4225</v>
      </c>
      <c r="C1416" s="0" t="s">
        <v>252</v>
      </c>
      <c r="D1416" s="0" t="s">
        <v>135</v>
      </c>
      <c r="E1416" s="0" t="s">
        <v>4226</v>
      </c>
      <c r="F1416" s="0" t="s">
        <v>149</v>
      </c>
      <c r="G1416" s="0" t="s">
        <v>178</v>
      </c>
      <c r="H1416" s="17" t="n">
        <v>46238.4173611111</v>
      </c>
      <c r="I1416" s="17" t="n">
        <v>46238.4347222222</v>
      </c>
      <c r="J1416" s="17" t="n">
        <v>46238.45625</v>
      </c>
      <c r="K1416" s="17" t="n">
        <v>46238.4722222222</v>
      </c>
      <c r="L1416" s="17" t="n">
        <v>46238.4833333333</v>
      </c>
      <c r="M1416" s="17" t="n">
        <v>46238.4986111111</v>
      </c>
      <c r="N1416" s="17" t="n">
        <v>46238.525</v>
      </c>
      <c r="O1416" s="17" t="n">
        <v>46238.6486111111</v>
      </c>
      <c r="P1416" s="17" t="n">
        <v>46238.6604166667</v>
      </c>
      <c r="Q1416" s="17" t="n">
        <v>46238.6756944444</v>
      </c>
      <c r="R1416" s="0" t="n">
        <v>447</v>
      </c>
      <c r="S1416" s="0" t="n">
        <v>0</v>
      </c>
      <c r="T1416" s="0" t="n">
        <v>0</v>
      </c>
      <c r="U1416" s="18" t="s">
        <v>130</v>
      </c>
      <c r="V1416" s="18" t="s">
        <v>131</v>
      </c>
      <c r="W1416" s="0" t="str">
        <f aca="false">IF(AND(X1416&gt;=6,X1416&lt;14),"A",IF(AND(X1416&gt;=14,X1416&lt;22),"B","C"))</f>
        <v>A</v>
      </c>
      <c r="X1416" s="18" t="n">
        <f aca="false">HOUR(H1416)</f>
        <v>10</v>
      </c>
      <c r="Y1416" s="18" t="n">
        <f aca="false">ROUND((I1416-H1416)*1440,0)</f>
        <v>25</v>
      </c>
      <c r="Z1416" s="18" t="n">
        <f aca="false">ROUND((J1416-I1416)*1440,0)</f>
        <v>31</v>
      </c>
      <c r="AA1416" s="18" t="n">
        <f aca="false">ROUND((K1416-J1416)*1440,0)</f>
        <v>23</v>
      </c>
      <c r="AB1416" s="18" t="n">
        <f aca="false">ROUND((L1416-K1416)*1440,0)</f>
        <v>16</v>
      </c>
      <c r="AC1416" s="18" t="n">
        <f aca="false">ROUND((M1416-L1416)*1440,0)</f>
        <v>22</v>
      </c>
      <c r="AD1416" s="18" t="n">
        <f aca="false">IF(N1416="","",ROUND((N1416-M1416)*1440,0))</f>
        <v>38</v>
      </c>
      <c r="AE1416" s="18" t="n">
        <f aca="false">IF(O1416="","",ROUND((O1416-N1416)*1440,0))</f>
        <v>178</v>
      </c>
      <c r="AF1416" s="18" t="n">
        <f aca="false">IF(P1416="","",ROUND((P1416-O1416)*1440,0))</f>
        <v>17</v>
      </c>
      <c r="AG1416" s="18" t="n">
        <f aca="false">IF(Q1416="","",ROUND((Q1416-P1416)*1440,0))</f>
        <v>22</v>
      </c>
      <c r="AH1416" s="18" t="n">
        <f aca="false">IF(Q1416="","",ROUND((Q1416-H1416)*1440,0))</f>
        <v>372</v>
      </c>
      <c r="AI1416" s="19" t="n">
        <f aca="false">ROUND(IF(O1416="",Assumptions!$B$25-K1416,O1416-K1416)*24,1)</f>
        <v>4.2</v>
      </c>
      <c r="AJ1416" s="20" t="n">
        <f aca="false">ROUND(MAX(N(Y1416)/Assumptions!$C$5, N(Z1416)/Assumptions!$C$6, N(AA1416)/Assumptions!$C$7, N(AB1416)/Assumptions!$C$8, N(AC1416)/Assumptions!$C$9, N(AD1416)/Assumptions!$C$10, N(AE1416)/Assumptions!$C$11, N(AF1416)/Assumptions!$C$12, N(AG1416)/Assumptions!$C$13),3)</f>
        <v>3.956</v>
      </c>
      <c r="AK1416" s="0" t="str">
        <f aca="false">IF(OR(U1416="Pending",U1416="On Hold"),"Open GRN (awaiting)",IF(AJ1416&lt;=1,"Within SLA",IF(ROUND(N(Y1416)/Assumptions!$C$5,3)=AJ1416,"Gate Wait",IF(ROUND(N(Z1416)/Assumptions!$C$6,3)=AJ1416,"Dock Wait",IF(ROUND(N(AA1416)/Assumptions!$C$7,3)=AJ1416,"Unloading",IF(ROUND(N(AB1416)/Assumptions!$C$8,3)=AJ1416,"Unload-to-QC Wait",IF(ROUND(N(AC1416)/Assumptions!$C$9,3)=AJ1416,"QC",IF(ROUND(N(AD1416)/Assumptions!$C$10,3)=AJ1416,"QC-to-GRN Wait",IF(ROUND(N(AE1416)/Assumptions!$C$11,3)=AJ1416,"GRN Processing",IF(ROUND(N(AF1416)/Assumptions!$C$12,3)=AJ1416,"GRN-to-Putaway Wait",IF(ROUND(N(AG1416)/Assumptions!$C$13,3)=AJ1416,"Putaway","Within SLA")))))))))))</f>
        <v>GRN Processing</v>
      </c>
    </row>
    <row r="1417" customFormat="false" ht="15" hidden="false" customHeight="false" outlineLevel="0" collapsed="false">
      <c r="A1417" s="0" t="s">
        <v>4227</v>
      </c>
      <c r="B1417" s="0" t="s">
        <v>4228</v>
      </c>
      <c r="C1417" s="0" t="s">
        <v>218</v>
      </c>
      <c r="D1417" s="0" t="s">
        <v>147</v>
      </c>
      <c r="E1417" s="0" t="s">
        <v>4229</v>
      </c>
      <c r="F1417" s="0" t="s">
        <v>121</v>
      </c>
      <c r="G1417" s="0" t="s">
        <v>150</v>
      </c>
      <c r="H1417" s="17" t="n">
        <v>46238.4201388889</v>
      </c>
      <c r="I1417" s="17" t="n">
        <v>46238.4319444444</v>
      </c>
      <c r="J1417" s="17" t="n">
        <v>46238.4388888889</v>
      </c>
      <c r="K1417" s="17" t="n">
        <v>46238.4784722222</v>
      </c>
      <c r="L1417" s="17" t="n">
        <v>46238.49375</v>
      </c>
      <c r="M1417" s="17" t="n">
        <v>46238.5041666667</v>
      </c>
      <c r="N1417" s="17" t="n">
        <v>46238.5097222222</v>
      </c>
      <c r="O1417" s="17" t="n">
        <v>46238.5270833333</v>
      </c>
      <c r="P1417" s="17" t="n">
        <v>46238.5527777778</v>
      </c>
      <c r="Q1417" s="17" t="n">
        <v>46238.5722222222</v>
      </c>
      <c r="R1417" s="0" t="n">
        <v>471</v>
      </c>
      <c r="S1417" s="0" t="n">
        <v>0</v>
      </c>
      <c r="T1417" s="0" t="n">
        <v>0</v>
      </c>
      <c r="U1417" s="18" t="s">
        <v>130</v>
      </c>
      <c r="V1417" s="18" t="s">
        <v>139</v>
      </c>
      <c r="W1417" s="0" t="str">
        <f aca="false">IF(AND(X1417&gt;=6,X1417&lt;14),"A",IF(AND(X1417&gt;=14,X1417&lt;22),"B","C"))</f>
        <v>A</v>
      </c>
      <c r="X1417" s="18" t="n">
        <f aca="false">HOUR(H1417)</f>
        <v>10</v>
      </c>
      <c r="Y1417" s="18" t="n">
        <f aca="false">ROUND((I1417-H1417)*1440,0)</f>
        <v>17</v>
      </c>
      <c r="Z1417" s="18" t="n">
        <f aca="false">ROUND((J1417-I1417)*1440,0)</f>
        <v>10</v>
      </c>
      <c r="AA1417" s="18" t="n">
        <f aca="false">ROUND((K1417-J1417)*1440,0)</f>
        <v>57</v>
      </c>
      <c r="AB1417" s="18" t="n">
        <f aca="false">ROUND((L1417-K1417)*1440,0)</f>
        <v>22</v>
      </c>
      <c r="AC1417" s="18" t="n">
        <f aca="false">ROUND((M1417-L1417)*1440,0)</f>
        <v>15</v>
      </c>
      <c r="AD1417" s="18" t="n">
        <f aca="false">IF(N1417="","",ROUND((N1417-M1417)*1440,0))</f>
        <v>8</v>
      </c>
      <c r="AE1417" s="18" t="n">
        <f aca="false">IF(O1417="","",ROUND((O1417-N1417)*1440,0))</f>
        <v>25</v>
      </c>
      <c r="AF1417" s="18" t="n">
        <f aca="false">IF(P1417="","",ROUND((P1417-O1417)*1440,0))</f>
        <v>37</v>
      </c>
      <c r="AG1417" s="18" t="n">
        <f aca="false">IF(Q1417="","",ROUND((Q1417-P1417)*1440,0))</f>
        <v>28</v>
      </c>
      <c r="AH1417" s="18" t="n">
        <f aca="false">IF(Q1417="","",ROUND((Q1417-H1417)*1440,0))</f>
        <v>219</v>
      </c>
      <c r="AI1417" s="19" t="n">
        <f aca="false">ROUND(IF(O1417="",Assumptions!$B$25-K1417,O1417-K1417)*24,1)</f>
        <v>1.2</v>
      </c>
      <c r="AJ1417" s="20" t="n">
        <f aca="false">ROUND(MAX(N(Y1417)/Assumptions!$C$5, N(Z1417)/Assumptions!$C$6, N(AA1417)/Assumptions!$C$7, N(AB1417)/Assumptions!$C$8, N(AC1417)/Assumptions!$C$9, N(AD1417)/Assumptions!$C$10, N(AE1417)/Assumptions!$C$11, N(AF1417)/Assumptions!$C$12, N(AG1417)/Assumptions!$C$13),3)</f>
        <v>1.85</v>
      </c>
      <c r="AK1417" s="0" t="str">
        <f aca="false">IF(OR(U1417="Pending",U1417="On Hold"),"Open GRN (awaiting)",IF(AJ1417&lt;=1,"Within SLA",IF(ROUND(N(Y1417)/Assumptions!$C$5,3)=AJ1417,"Gate Wait",IF(ROUND(N(Z1417)/Assumptions!$C$6,3)=AJ1417,"Dock Wait",IF(ROUND(N(AA1417)/Assumptions!$C$7,3)=AJ1417,"Unloading",IF(ROUND(N(AB1417)/Assumptions!$C$8,3)=AJ1417,"Unload-to-QC Wait",IF(ROUND(N(AC1417)/Assumptions!$C$9,3)=AJ1417,"QC",IF(ROUND(N(AD1417)/Assumptions!$C$10,3)=AJ1417,"QC-to-GRN Wait",IF(ROUND(N(AE1417)/Assumptions!$C$11,3)=AJ1417,"GRN Processing",IF(ROUND(N(AF1417)/Assumptions!$C$12,3)=AJ1417,"GRN-to-Putaway Wait",IF(ROUND(N(AG1417)/Assumptions!$C$13,3)=AJ1417,"Putaway","Within SLA")))))))))))</f>
        <v>GRN-to-Putaway Wait</v>
      </c>
    </row>
    <row r="1418" customFormat="false" ht="15" hidden="false" customHeight="false" outlineLevel="0" collapsed="false">
      <c r="A1418" s="0" t="s">
        <v>4230</v>
      </c>
      <c r="B1418" s="0" t="s">
        <v>4231</v>
      </c>
      <c r="C1418" s="0" t="s">
        <v>118</v>
      </c>
      <c r="D1418" s="0" t="s">
        <v>147</v>
      </c>
      <c r="E1418" s="0" t="s">
        <v>668</v>
      </c>
      <c r="F1418" s="0" t="s">
        <v>121</v>
      </c>
      <c r="G1418" s="0" t="s">
        <v>150</v>
      </c>
      <c r="H1418" s="17" t="n">
        <v>46238.43125</v>
      </c>
      <c r="I1418" s="17" t="n">
        <v>46238.46875</v>
      </c>
      <c r="J1418" s="17" t="n">
        <v>46238.4777777778</v>
      </c>
      <c r="K1418" s="17" t="n">
        <v>46238.5222222222</v>
      </c>
      <c r="L1418" s="17" t="n">
        <v>46238.5361111111</v>
      </c>
      <c r="M1418" s="17" t="n">
        <v>46238.5493055556</v>
      </c>
      <c r="N1418" s="17" t="n">
        <v>46238.5777777778</v>
      </c>
      <c r="O1418" s="17" t="n">
        <v>46238.6159722222</v>
      </c>
      <c r="P1418" s="17" t="n">
        <v>46238.6243055556</v>
      </c>
      <c r="Q1418" s="17" t="n">
        <v>46238.6430555556</v>
      </c>
      <c r="R1418" s="0" t="n">
        <v>523</v>
      </c>
      <c r="S1418" s="0" t="n">
        <v>0</v>
      </c>
      <c r="T1418" s="0" t="n">
        <v>0</v>
      </c>
      <c r="U1418" s="18" t="s">
        <v>130</v>
      </c>
      <c r="V1418" s="18" t="s">
        <v>82</v>
      </c>
      <c r="W1418" s="0" t="str">
        <f aca="false">IF(AND(X1418&gt;=6,X1418&lt;14),"A",IF(AND(X1418&gt;=14,X1418&lt;22),"B","C"))</f>
        <v>A</v>
      </c>
      <c r="X1418" s="18" t="n">
        <f aca="false">HOUR(H1418)</f>
        <v>10</v>
      </c>
      <c r="Y1418" s="18" t="n">
        <f aca="false">ROUND((I1418-H1418)*1440,0)</f>
        <v>54</v>
      </c>
      <c r="Z1418" s="18" t="n">
        <f aca="false">ROUND((J1418-I1418)*1440,0)</f>
        <v>13</v>
      </c>
      <c r="AA1418" s="18" t="n">
        <f aca="false">ROUND((K1418-J1418)*1440,0)</f>
        <v>64</v>
      </c>
      <c r="AB1418" s="18" t="n">
        <f aca="false">ROUND((L1418-K1418)*1440,0)</f>
        <v>20</v>
      </c>
      <c r="AC1418" s="18" t="n">
        <f aca="false">ROUND((M1418-L1418)*1440,0)</f>
        <v>19</v>
      </c>
      <c r="AD1418" s="18" t="n">
        <f aca="false">IF(N1418="","",ROUND((N1418-M1418)*1440,0))</f>
        <v>41</v>
      </c>
      <c r="AE1418" s="18" t="n">
        <f aca="false">IF(O1418="","",ROUND((O1418-N1418)*1440,0))</f>
        <v>55</v>
      </c>
      <c r="AF1418" s="18" t="n">
        <f aca="false">IF(P1418="","",ROUND((P1418-O1418)*1440,0))</f>
        <v>12</v>
      </c>
      <c r="AG1418" s="18" t="n">
        <f aca="false">IF(Q1418="","",ROUND((Q1418-P1418)*1440,0))</f>
        <v>27</v>
      </c>
      <c r="AH1418" s="18" t="n">
        <f aca="false">IF(Q1418="","",ROUND((Q1418-H1418)*1440,0))</f>
        <v>305</v>
      </c>
      <c r="AI1418" s="19" t="n">
        <f aca="false">ROUND(IF(O1418="",Assumptions!$B$25-K1418,O1418-K1418)*24,1)</f>
        <v>2.3</v>
      </c>
      <c r="AJ1418" s="20" t="n">
        <f aca="false">ROUND(MAX(N(Y1418)/Assumptions!$C$5, N(Z1418)/Assumptions!$C$6, N(AA1418)/Assumptions!$C$7, N(AB1418)/Assumptions!$C$8, N(AC1418)/Assumptions!$C$9, N(AD1418)/Assumptions!$C$10, N(AE1418)/Assumptions!$C$11, N(AF1418)/Assumptions!$C$12, N(AG1418)/Assumptions!$C$13),3)</f>
        <v>1.8</v>
      </c>
      <c r="AK1418" s="0" t="str">
        <f aca="false">IF(OR(U1418="Pending",U1418="On Hold"),"Open GRN (awaiting)",IF(AJ1418&lt;=1,"Within SLA",IF(ROUND(N(Y1418)/Assumptions!$C$5,3)=AJ1418,"Gate Wait",IF(ROUND(N(Z1418)/Assumptions!$C$6,3)=AJ1418,"Dock Wait",IF(ROUND(N(AA1418)/Assumptions!$C$7,3)=AJ1418,"Unloading",IF(ROUND(N(AB1418)/Assumptions!$C$8,3)=AJ1418,"Unload-to-QC Wait",IF(ROUND(N(AC1418)/Assumptions!$C$9,3)=AJ1418,"QC",IF(ROUND(N(AD1418)/Assumptions!$C$10,3)=AJ1418,"QC-to-GRN Wait",IF(ROUND(N(AE1418)/Assumptions!$C$11,3)=AJ1418,"GRN Processing",IF(ROUND(N(AF1418)/Assumptions!$C$12,3)=AJ1418,"GRN-to-Putaway Wait",IF(ROUND(N(AG1418)/Assumptions!$C$13,3)=AJ1418,"Putaway","Within SLA")))))))))))</f>
        <v>Gate Wait</v>
      </c>
    </row>
    <row r="1419" customFormat="false" ht="15" hidden="false" customHeight="false" outlineLevel="0" collapsed="false">
      <c r="A1419" s="0" t="s">
        <v>4232</v>
      </c>
      <c r="B1419" s="0" t="s">
        <v>4233</v>
      </c>
      <c r="C1419" s="0" t="s">
        <v>134</v>
      </c>
      <c r="D1419" s="0" t="s">
        <v>147</v>
      </c>
      <c r="E1419" s="0" t="s">
        <v>3996</v>
      </c>
      <c r="F1419" s="0" t="s">
        <v>149</v>
      </c>
      <c r="G1419" s="0" t="s">
        <v>150</v>
      </c>
      <c r="H1419" s="17" t="n">
        <v>46238.4972222222</v>
      </c>
      <c r="I1419" s="17" t="n">
        <v>46238.5701388889</v>
      </c>
      <c r="J1419" s="17" t="n">
        <v>46238.5805555556</v>
      </c>
      <c r="K1419" s="17" t="n">
        <v>46238.6083333333</v>
      </c>
      <c r="L1419" s="17" t="n">
        <v>46238.6159722222</v>
      </c>
      <c r="M1419" s="17" t="n">
        <v>46238.6520833333</v>
      </c>
      <c r="N1419" s="17" t="n">
        <v>46238.6895833333</v>
      </c>
      <c r="O1419" s="17" t="n">
        <v>46238.6916666667</v>
      </c>
      <c r="P1419" s="17" t="n">
        <v>46238.6986111111</v>
      </c>
      <c r="Q1419" s="17" t="n">
        <v>46238.7152777778</v>
      </c>
      <c r="R1419" s="0" t="n">
        <v>241</v>
      </c>
      <c r="S1419" s="0" t="n">
        <v>0</v>
      </c>
      <c r="T1419" s="0" t="n">
        <v>0</v>
      </c>
      <c r="U1419" s="18" t="s">
        <v>130</v>
      </c>
      <c r="V1419" s="18" t="s">
        <v>139</v>
      </c>
      <c r="W1419" s="0" t="str">
        <f aca="false">IF(AND(X1419&gt;=6,X1419&lt;14),"A",IF(AND(X1419&gt;=14,X1419&lt;22),"B","C"))</f>
        <v>A</v>
      </c>
      <c r="X1419" s="18" t="n">
        <f aca="false">HOUR(H1419)</f>
        <v>11</v>
      </c>
      <c r="Y1419" s="18" t="n">
        <f aca="false">ROUND((I1419-H1419)*1440,0)</f>
        <v>105</v>
      </c>
      <c r="Z1419" s="18" t="n">
        <f aca="false">ROUND((J1419-I1419)*1440,0)</f>
        <v>15</v>
      </c>
      <c r="AA1419" s="18" t="n">
        <f aca="false">ROUND((K1419-J1419)*1440,0)</f>
        <v>40</v>
      </c>
      <c r="AB1419" s="18" t="n">
        <f aca="false">ROUND((L1419-K1419)*1440,0)</f>
        <v>11</v>
      </c>
      <c r="AC1419" s="18" t="n">
        <f aca="false">ROUND((M1419-L1419)*1440,0)</f>
        <v>52</v>
      </c>
      <c r="AD1419" s="18" t="n">
        <f aca="false">IF(N1419="","",ROUND((N1419-M1419)*1440,0))</f>
        <v>54</v>
      </c>
      <c r="AE1419" s="18" t="n">
        <f aca="false">IF(O1419="","",ROUND((O1419-N1419)*1440,0))</f>
        <v>3</v>
      </c>
      <c r="AF1419" s="18" t="n">
        <f aca="false">IF(P1419="","",ROUND((P1419-O1419)*1440,0))</f>
        <v>10</v>
      </c>
      <c r="AG1419" s="18" t="n">
        <f aca="false">IF(Q1419="","",ROUND((Q1419-P1419)*1440,0))</f>
        <v>24</v>
      </c>
      <c r="AH1419" s="18" t="n">
        <f aca="false">IF(Q1419="","",ROUND((Q1419-H1419)*1440,0))</f>
        <v>314</v>
      </c>
      <c r="AI1419" s="19" t="n">
        <f aca="false">ROUND(IF(O1419="",Assumptions!$B$25-K1419,O1419-K1419)*24,1)</f>
        <v>2</v>
      </c>
      <c r="AJ1419" s="20" t="n">
        <f aca="false">ROUND(MAX(N(Y1419)/Assumptions!$C$5, N(Z1419)/Assumptions!$C$6, N(AA1419)/Assumptions!$C$7, N(AB1419)/Assumptions!$C$8, N(AC1419)/Assumptions!$C$9, N(AD1419)/Assumptions!$C$10, N(AE1419)/Assumptions!$C$11, N(AF1419)/Assumptions!$C$12, N(AG1419)/Assumptions!$C$13),3)</f>
        <v>3.5</v>
      </c>
      <c r="AK1419" s="0" t="str">
        <f aca="false">IF(OR(U1419="Pending",U1419="On Hold"),"Open GRN (awaiting)",IF(AJ1419&lt;=1,"Within SLA",IF(ROUND(N(Y1419)/Assumptions!$C$5,3)=AJ1419,"Gate Wait",IF(ROUND(N(Z1419)/Assumptions!$C$6,3)=AJ1419,"Dock Wait",IF(ROUND(N(AA1419)/Assumptions!$C$7,3)=AJ1419,"Unloading",IF(ROUND(N(AB1419)/Assumptions!$C$8,3)=AJ1419,"Unload-to-QC Wait",IF(ROUND(N(AC1419)/Assumptions!$C$9,3)=AJ1419,"QC",IF(ROUND(N(AD1419)/Assumptions!$C$10,3)=AJ1419,"QC-to-GRN Wait",IF(ROUND(N(AE1419)/Assumptions!$C$11,3)=AJ1419,"GRN Processing",IF(ROUND(N(AF1419)/Assumptions!$C$12,3)=AJ1419,"GRN-to-Putaway Wait",IF(ROUND(N(AG1419)/Assumptions!$C$13,3)=AJ1419,"Putaway","Within SLA")))))))))))</f>
        <v>Gate Wait</v>
      </c>
    </row>
    <row r="1420" customFormat="false" ht="15" hidden="false" customHeight="false" outlineLevel="0" collapsed="false">
      <c r="A1420" s="0" t="s">
        <v>4234</v>
      </c>
      <c r="B1420" s="0" t="s">
        <v>4235</v>
      </c>
      <c r="C1420" s="0" t="s">
        <v>126</v>
      </c>
      <c r="D1420" s="0" t="s">
        <v>147</v>
      </c>
      <c r="E1420" s="0" t="s">
        <v>3380</v>
      </c>
      <c r="F1420" s="0" t="s">
        <v>128</v>
      </c>
      <c r="G1420" s="0" t="s">
        <v>150</v>
      </c>
      <c r="H1420" s="17" t="n">
        <v>46238.5215277778</v>
      </c>
      <c r="I1420" s="17" t="n">
        <v>46238.5583333333</v>
      </c>
      <c r="J1420" s="17" t="n">
        <v>46238.5631944445</v>
      </c>
      <c r="K1420" s="17" t="n">
        <v>46238.5881944444</v>
      </c>
      <c r="L1420" s="17" t="n">
        <v>46238.5986111111</v>
      </c>
      <c r="M1420" s="17" t="n">
        <v>46238.6111111111</v>
      </c>
      <c r="N1420" s="17" t="n">
        <v>46238.6548611111</v>
      </c>
      <c r="O1420" s="17" t="n">
        <v>46238.6875</v>
      </c>
      <c r="P1420" s="17" t="n">
        <v>46238.6979166667</v>
      </c>
      <c r="Q1420" s="17" t="n">
        <v>46238.7166666667</v>
      </c>
      <c r="R1420" s="0" t="n">
        <v>814</v>
      </c>
      <c r="S1420" s="0" t="n">
        <v>0</v>
      </c>
      <c r="T1420" s="0" t="n">
        <v>0</v>
      </c>
      <c r="U1420" s="18" t="s">
        <v>130</v>
      </c>
      <c r="V1420" s="18" t="s">
        <v>144</v>
      </c>
      <c r="W1420" s="0" t="str">
        <f aca="false">IF(AND(X1420&gt;=6,X1420&lt;14),"A",IF(AND(X1420&gt;=14,X1420&lt;22),"B","C"))</f>
        <v>A</v>
      </c>
      <c r="X1420" s="18" t="n">
        <f aca="false">HOUR(H1420)</f>
        <v>12</v>
      </c>
      <c r="Y1420" s="18" t="n">
        <f aca="false">ROUND((I1420-H1420)*1440,0)</f>
        <v>53</v>
      </c>
      <c r="Z1420" s="18" t="n">
        <f aca="false">ROUND((J1420-I1420)*1440,0)</f>
        <v>7</v>
      </c>
      <c r="AA1420" s="18" t="n">
        <f aca="false">ROUND((K1420-J1420)*1440,0)</f>
        <v>36</v>
      </c>
      <c r="AB1420" s="18" t="n">
        <f aca="false">ROUND((L1420-K1420)*1440,0)</f>
        <v>15</v>
      </c>
      <c r="AC1420" s="18" t="n">
        <f aca="false">ROUND((M1420-L1420)*1440,0)</f>
        <v>18</v>
      </c>
      <c r="AD1420" s="18" t="n">
        <f aca="false">IF(N1420="","",ROUND((N1420-M1420)*1440,0))</f>
        <v>63</v>
      </c>
      <c r="AE1420" s="18" t="n">
        <f aca="false">IF(O1420="","",ROUND((O1420-N1420)*1440,0))</f>
        <v>47</v>
      </c>
      <c r="AF1420" s="18" t="n">
        <f aca="false">IF(P1420="","",ROUND((P1420-O1420)*1440,0))</f>
        <v>15</v>
      </c>
      <c r="AG1420" s="18" t="n">
        <f aca="false">IF(Q1420="","",ROUND((Q1420-P1420)*1440,0))</f>
        <v>27</v>
      </c>
      <c r="AH1420" s="18" t="n">
        <f aca="false">IF(Q1420="","",ROUND((Q1420-H1420)*1440,0))</f>
        <v>281</v>
      </c>
      <c r="AI1420" s="19" t="n">
        <f aca="false">ROUND(IF(O1420="",Assumptions!$B$25-K1420,O1420-K1420)*24,1)</f>
        <v>2.4</v>
      </c>
      <c r="AJ1420" s="20" t="n">
        <f aca="false">ROUND(MAX(N(Y1420)/Assumptions!$C$5, N(Z1420)/Assumptions!$C$6, N(AA1420)/Assumptions!$C$7, N(AB1420)/Assumptions!$C$8, N(AC1420)/Assumptions!$C$9, N(AD1420)/Assumptions!$C$10, N(AE1420)/Assumptions!$C$11, N(AF1420)/Assumptions!$C$12, N(AG1420)/Assumptions!$C$13),3)</f>
        <v>2.1</v>
      </c>
      <c r="AK1420" s="0" t="str">
        <f aca="false">IF(OR(U1420="Pending",U1420="On Hold"),"Open GRN (awaiting)",IF(AJ1420&lt;=1,"Within SLA",IF(ROUND(N(Y1420)/Assumptions!$C$5,3)=AJ1420,"Gate Wait",IF(ROUND(N(Z1420)/Assumptions!$C$6,3)=AJ1420,"Dock Wait",IF(ROUND(N(AA1420)/Assumptions!$C$7,3)=AJ1420,"Unloading",IF(ROUND(N(AB1420)/Assumptions!$C$8,3)=AJ1420,"Unload-to-QC Wait",IF(ROUND(N(AC1420)/Assumptions!$C$9,3)=AJ1420,"QC",IF(ROUND(N(AD1420)/Assumptions!$C$10,3)=AJ1420,"QC-to-GRN Wait",IF(ROUND(N(AE1420)/Assumptions!$C$11,3)=AJ1420,"GRN Processing",IF(ROUND(N(AF1420)/Assumptions!$C$12,3)=AJ1420,"GRN-to-Putaway Wait",IF(ROUND(N(AG1420)/Assumptions!$C$13,3)=AJ1420,"Putaway","Within SLA")))))))))))</f>
        <v>QC-to-GRN Wait</v>
      </c>
    </row>
    <row r="1421" customFormat="false" ht="15" hidden="false" customHeight="false" outlineLevel="0" collapsed="false">
      <c r="A1421" s="0" t="s">
        <v>4236</v>
      </c>
      <c r="B1421" s="0" t="s">
        <v>4237</v>
      </c>
      <c r="C1421" s="0" t="s">
        <v>118</v>
      </c>
      <c r="D1421" s="0" t="s">
        <v>119</v>
      </c>
      <c r="E1421" s="0" t="s">
        <v>1042</v>
      </c>
      <c r="F1421" s="0" t="s">
        <v>121</v>
      </c>
      <c r="G1421" s="0" t="s">
        <v>122</v>
      </c>
      <c r="H1421" s="17" t="n">
        <v>46238.5319444445</v>
      </c>
      <c r="I1421" s="17" t="n">
        <v>46238.5694444445</v>
      </c>
      <c r="J1421" s="17" t="n">
        <v>46238.5736111111</v>
      </c>
      <c r="K1421" s="17" t="n">
        <v>46238.5861111111</v>
      </c>
      <c r="L1421" s="17" t="n">
        <v>46238.5930555556</v>
      </c>
      <c r="M1421" s="17" t="n">
        <v>46238.6291666667</v>
      </c>
      <c r="N1421" s="17" t="n">
        <v>46238.6430555556</v>
      </c>
      <c r="O1421" s="17" t="n">
        <v>46238.6569444445</v>
      </c>
      <c r="P1421" s="17" t="n">
        <v>46238.6694444444</v>
      </c>
      <c r="Q1421" s="17" t="n">
        <v>46238.6868055556</v>
      </c>
      <c r="R1421" s="0" t="n">
        <v>153</v>
      </c>
      <c r="S1421" s="0" t="n">
        <v>0</v>
      </c>
      <c r="T1421" s="0" t="n">
        <v>0</v>
      </c>
      <c r="U1421" s="18" t="s">
        <v>130</v>
      </c>
      <c r="V1421" s="18" t="s">
        <v>139</v>
      </c>
      <c r="W1421" s="0" t="str">
        <f aca="false">IF(AND(X1421&gt;=6,X1421&lt;14),"A",IF(AND(X1421&gt;=14,X1421&lt;22),"B","C"))</f>
        <v>A</v>
      </c>
      <c r="X1421" s="18" t="n">
        <f aca="false">HOUR(H1421)</f>
        <v>12</v>
      </c>
      <c r="Y1421" s="18" t="n">
        <f aca="false">ROUND((I1421-H1421)*1440,0)</f>
        <v>54</v>
      </c>
      <c r="Z1421" s="18" t="n">
        <f aca="false">ROUND((J1421-I1421)*1440,0)</f>
        <v>6</v>
      </c>
      <c r="AA1421" s="18" t="n">
        <f aca="false">ROUND((K1421-J1421)*1440,0)</f>
        <v>18</v>
      </c>
      <c r="AB1421" s="18" t="n">
        <f aca="false">ROUND((L1421-K1421)*1440,0)</f>
        <v>10</v>
      </c>
      <c r="AC1421" s="18" t="n">
        <f aca="false">ROUND((M1421-L1421)*1440,0)</f>
        <v>52</v>
      </c>
      <c r="AD1421" s="18" t="n">
        <f aca="false">IF(N1421="","",ROUND((N1421-M1421)*1440,0))</f>
        <v>20</v>
      </c>
      <c r="AE1421" s="18" t="n">
        <f aca="false">IF(O1421="","",ROUND((O1421-N1421)*1440,0))</f>
        <v>20</v>
      </c>
      <c r="AF1421" s="18" t="n">
        <f aca="false">IF(P1421="","",ROUND((P1421-O1421)*1440,0))</f>
        <v>18</v>
      </c>
      <c r="AG1421" s="18" t="n">
        <f aca="false">IF(Q1421="","",ROUND((Q1421-P1421)*1440,0))</f>
        <v>25</v>
      </c>
      <c r="AH1421" s="18" t="n">
        <f aca="false">IF(Q1421="","",ROUND((Q1421-H1421)*1440,0))</f>
        <v>223</v>
      </c>
      <c r="AI1421" s="19" t="n">
        <f aca="false">ROUND(IF(O1421="",Assumptions!$B$25-K1421,O1421-K1421)*24,1)</f>
        <v>1.7</v>
      </c>
      <c r="AJ1421" s="20" t="n">
        <f aca="false">ROUND(MAX(N(Y1421)/Assumptions!$C$5, N(Z1421)/Assumptions!$C$6, N(AA1421)/Assumptions!$C$7, N(AB1421)/Assumptions!$C$8, N(AC1421)/Assumptions!$C$9, N(AD1421)/Assumptions!$C$10, N(AE1421)/Assumptions!$C$11, N(AF1421)/Assumptions!$C$12, N(AG1421)/Assumptions!$C$13),3)</f>
        <v>1.8</v>
      </c>
      <c r="AK1421" s="0" t="str">
        <f aca="false">IF(OR(U1421="Pending",U1421="On Hold"),"Open GRN (awaiting)",IF(AJ1421&lt;=1,"Within SLA",IF(ROUND(N(Y1421)/Assumptions!$C$5,3)=AJ1421,"Gate Wait",IF(ROUND(N(Z1421)/Assumptions!$C$6,3)=AJ1421,"Dock Wait",IF(ROUND(N(AA1421)/Assumptions!$C$7,3)=AJ1421,"Unloading",IF(ROUND(N(AB1421)/Assumptions!$C$8,3)=AJ1421,"Unload-to-QC Wait",IF(ROUND(N(AC1421)/Assumptions!$C$9,3)=AJ1421,"QC",IF(ROUND(N(AD1421)/Assumptions!$C$10,3)=AJ1421,"QC-to-GRN Wait",IF(ROUND(N(AE1421)/Assumptions!$C$11,3)=AJ1421,"GRN Processing",IF(ROUND(N(AF1421)/Assumptions!$C$12,3)=AJ1421,"GRN-to-Putaway Wait",IF(ROUND(N(AG1421)/Assumptions!$C$13,3)=AJ1421,"Putaway","Within SLA")))))))))))</f>
        <v>Gate Wait</v>
      </c>
    </row>
    <row r="1422" customFormat="false" ht="15" hidden="false" customHeight="false" outlineLevel="0" collapsed="false">
      <c r="A1422" s="0" t="s">
        <v>4238</v>
      </c>
      <c r="B1422" s="0" t="s">
        <v>4239</v>
      </c>
      <c r="C1422" s="0" t="s">
        <v>218</v>
      </c>
      <c r="D1422" s="0" t="s">
        <v>147</v>
      </c>
      <c r="E1422" s="0" t="s">
        <v>1670</v>
      </c>
      <c r="F1422" s="0" t="s">
        <v>137</v>
      </c>
      <c r="G1422" s="0" t="s">
        <v>167</v>
      </c>
      <c r="H1422" s="17" t="n">
        <v>46238.5368055556</v>
      </c>
      <c r="I1422" s="17" t="n">
        <v>46238.5840277778</v>
      </c>
      <c r="J1422" s="17" t="n">
        <v>46238.5875</v>
      </c>
      <c r="K1422" s="17" t="n">
        <v>46238.6104166667</v>
      </c>
      <c r="L1422" s="17" t="n">
        <v>46238.6159722222</v>
      </c>
      <c r="M1422" s="17" t="n">
        <v>46238.6381944444</v>
      </c>
      <c r="N1422" s="17" t="n">
        <v>46238.6701388889</v>
      </c>
      <c r="O1422" s="17" t="n">
        <v>46238.68125</v>
      </c>
      <c r="P1422" s="17" t="n">
        <v>46238.6951388889</v>
      </c>
      <c r="Q1422" s="17" t="n">
        <v>46238.725</v>
      </c>
      <c r="R1422" s="0" t="n">
        <v>128</v>
      </c>
      <c r="S1422" s="0" t="n">
        <v>0</v>
      </c>
      <c r="T1422" s="0" t="n">
        <v>0</v>
      </c>
      <c r="U1422" s="18" t="s">
        <v>130</v>
      </c>
      <c r="V1422" s="18" t="s">
        <v>139</v>
      </c>
      <c r="W1422" s="0" t="str">
        <f aca="false">IF(AND(X1422&gt;=6,X1422&lt;14),"A",IF(AND(X1422&gt;=14,X1422&lt;22),"B","C"))</f>
        <v>A</v>
      </c>
      <c r="X1422" s="18" t="n">
        <f aca="false">HOUR(H1422)</f>
        <v>12</v>
      </c>
      <c r="Y1422" s="18" t="n">
        <f aca="false">ROUND((I1422-H1422)*1440,0)</f>
        <v>68</v>
      </c>
      <c r="Z1422" s="18" t="n">
        <f aca="false">ROUND((J1422-I1422)*1440,0)</f>
        <v>5</v>
      </c>
      <c r="AA1422" s="18" t="n">
        <f aca="false">ROUND((K1422-J1422)*1440,0)</f>
        <v>33</v>
      </c>
      <c r="AB1422" s="18" t="n">
        <f aca="false">ROUND((L1422-K1422)*1440,0)</f>
        <v>8</v>
      </c>
      <c r="AC1422" s="18" t="n">
        <f aca="false">ROUND((M1422-L1422)*1440,0)</f>
        <v>32</v>
      </c>
      <c r="AD1422" s="18" t="n">
        <f aca="false">IF(N1422="","",ROUND((N1422-M1422)*1440,0))</f>
        <v>46</v>
      </c>
      <c r="AE1422" s="18" t="n">
        <f aca="false">IF(O1422="","",ROUND((O1422-N1422)*1440,0))</f>
        <v>16</v>
      </c>
      <c r="AF1422" s="18" t="n">
        <f aca="false">IF(P1422="","",ROUND((P1422-O1422)*1440,0))</f>
        <v>20</v>
      </c>
      <c r="AG1422" s="18" t="n">
        <f aca="false">IF(Q1422="","",ROUND((Q1422-P1422)*1440,0))</f>
        <v>43</v>
      </c>
      <c r="AH1422" s="18" t="n">
        <f aca="false">IF(Q1422="","",ROUND((Q1422-H1422)*1440,0))</f>
        <v>271</v>
      </c>
      <c r="AI1422" s="19" t="n">
        <f aca="false">ROUND(IF(O1422="",Assumptions!$B$25-K1422,O1422-K1422)*24,1)</f>
        <v>1.7</v>
      </c>
      <c r="AJ1422" s="20" t="n">
        <f aca="false">ROUND(MAX(N(Y1422)/Assumptions!$C$5, N(Z1422)/Assumptions!$C$6, N(AA1422)/Assumptions!$C$7, N(AB1422)/Assumptions!$C$8, N(AC1422)/Assumptions!$C$9, N(AD1422)/Assumptions!$C$10, N(AE1422)/Assumptions!$C$11, N(AF1422)/Assumptions!$C$12, N(AG1422)/Assumptions!$C$13),3)</f>
        <v>2.267</v>
      </c>
      <c r="AK1422" s="0" t="str">
        <f aca="false">IF(OR(U1422="Pending",U1422="On Hold"),"Open GRN (awaiting)",IF(AJ1422&lt;=1,"Within SLA",IF(ROUND(N(Y1422)/Assumptions!$C$5,3)=AJ1422,"Gate Wait",IF(ROUND(N(Z1422)/Assumptions!$C$6,3)=AJ1422,"Dock Wait",IF(ROUND(N(AA1422)/Assumptions!$C$7,3)=AJ1422,"Unloading",IF(ROUND(N(AB1422)/Assumptions!$C$8,3)=AJ1422,"Unload-to-QC Wait",IF(ROUND(N(AC1422)/Assumptions!$C$9,3)=AJ1422,"QC",IF(ROUND(N(AD1422)/Assumptions!$C$10,3)=AJ1422,"QC-to-GRN Wait",IF(ROUND(N(AE1422)/Assumptions!$C$11,3)=AJ1422,"GRN Processing",IF(ROUND(N(AF1422)/Assumptions!$C$12,3)=AJ1422,"GRN-to-Putaway Wait",IF(ROUND(N(AG1422)/Assumptions!$C$13,3)=AJ1422,"Putaway","Within SLA")))))))))))</f>
        <v>Gate Wait</v>
      </c>
    </row>
    <row r="1423" customFormat="false" ht="15" hidden="false" customHeight="false" outlineLevel="0" collapsed="false">
      <c r="A1423" s="0" t="s">
        <v>4240</v>
      </c>
      <c r="B1423" s="0" t="s">
        <v>4241</v>
      </c>
      <c r="C1423" s="0" t="s">
        <v>170</v>
      </c>
      <c r="D1423" s="0" t="s">
        <v>119</v>
      </c>
      <c r="E1423" s="0" t="s">
        <v>4242</v>
      </c>
      <c r="F1423" s="0" t="s">
        <v>172</v>
      </c>
      <c r="G1423" s="0" t="s">
        <v>122</v>
      </c>
      <c r="H1423" s="17" t="n">
        <v>46238.5388888889</v>
      </c>
      <c r="I1423" s="17" t="n">
        <v>46238.5430555556</v>
      </c>
      <c r="J1423" s="17" t="n">
        <v>46238.5493055556</v>
      </c>
      <c r="K1423" s="17" t="n">
        <v>46238.5798611111</v>
      </c>
      <c r="L1423" s="17" t="n">
        <v>46238.5854166667</v>
      </c>
      <c r="M1423" s="17" t="n">
        <v>46238.6048611111</v>
      </c>
      <c r="N1423" s="17" t="n">
        <v>46238.6138888889</v>
      </c>
      <c r="O1423" s="17" t="n">
        <v>46238.6819444444</v>
      </c>
      <c r="P1423" s="17" t="n">
        <v>46238.6868055556</v>
      </c>
      <c r="Q1423" s="17" t="n">
        <v>46238.7006944444</v>
      </c>
      <c r="R1423" s="0" t="n">
        <v>393</v>
      </c>
      <c r="S1423" s="0" t="n">
        <v>0</v>
      </c>
      <c r="T1423" s="0" t="n">
        <v>0</v>
      </c>
      <c r="U1423" s="18" t="s">
        <v>130</v>
      </c>
      <c r="V1423" s="18" t="s">
        <v>131</v>
      </c>
      <c r="W1423" s="0" t="str">
        <f aca="false">IF(AND(X1423&gt;=6,X1423&lt;14),"A",IF(AND(X1423&gt;=14,X1423&lt;22),"B","C"))</f>
        <v>A</v>
      </c>
      <c r="X1423" s="18" t="n">
        <f aca="false">HOUR(H1423)</f>
        <v>12</v>
      </c>
      <c r="Y1423" s="18" t="n">
        <f aca="false">ROUND((I1423-H1423)*1440,0)</f>
        <v>6</v>
      </c>
      <c r="Z1423" s="18" t="n">
        <f aca="false">ROUND((J1423-I1423)*1440,0)</f>
        <v>9</v>
      </c>
      <c r="AA1423" s="18" t="n">
        <f aca="false">ROUND((K1423-J1423)*1440,0)</f>
        <v>44</v>
      </c>
      <c r="AB1423" s="18" t="n">
        <f aca="false">ROUND((L1423-K1423)*1440,0)</f>
        <v>8</v>
      </c>
      <c r="AC1423" s="18" t="n">
        <f aca="false">ROUND((M1423-L1423)*1440,0)</f>
        <v>28</v>
      </c>
      <c r="AD1423" s="18" t="n">
        <f aca="false">IF(N1423="","",ROUND((N1423-M1423)*1440,0))</f>
        <v>13</v>
      </c>
      <c r="AE1423" s="18" t="n">
        <f aca="false">IF(O1423="","",ROUND((O1423-N1423)*1440,0))</f>
        <v>98</v>
      </c>
      <c r="AF1423" s="18" t="n">
        <f aca="false">IF(P1423="","",ROUND((P1423-O1423)*1440,0))</f>
        <v>7</v>
      </c>
      <c r="AG1423" s="18" t="n">
        <f aca="false">IF(Q1423="","",ROUND((Q1423-P1423)*1440,0))</f>
        <v>20</v>
      </c>
      <c r="AH1423" s="18" t="n">
        <f aca="false">IF(Q1423="","",ROUND((Q1423-H1423)*1440,0))</f>
        <v>233</v>
      </c>
      <c r="AI1423" s="19" t="n">
        <f aca="false">ROUND(IF(O1423="",Assumptions!$B$25-K1423,O1423-K1423)*24,1)</f>
        <v>2.5</v>
      </c>
      <c r="AJ1423" s="20" t="n">
        <f aca="false">ROUND(MAX(N(Y1423)/Assumptions!$C$5, N(Z1423)/Assumptions!$C$6, N(AA1423)/Assumptions!$C$7, N(AB1423)/Assumptions!$C$8, N(AC1423)/Assumptions!$C$9, N(AD1423)/Assumptions!$C$10, N(AE1423)/Assumptions!$C$11, N(AF1423)/Assumptions!$C$12, N(AG1423)/Assumptions!$C$13),3)</f>
        <v>2.178</v>
      </c>
      <c r="AK1423" s="0" t="str">
        <f aca="false">IF(OR(U1423="Pending",U1423="On Hold"),"Open GRN (awaiting)",IF(AJ1423&lt;=1,"Within SLA",IF(ROUND(N(Y1423)/Assumptions!$C$5,3)=AJ1423,"Gate Wait",IF(ROUND(N(Z1423)/Assumptions!$C$6,3)=AJ1423,"Dock Wait",IF(ROUND(N(AA1423)/Assumptions!$C$7,3)=AJ1423,"Unloading",IF(ROUND(N(AB1423)/Assumptions!$C$8,3)=AJ1423,"Unload-to-QC Wait",IF(ROUND(N(AC1423)/Assumptions!$C$9,3)=AJ1423,"QC",IF(ROUND(N(AD1423)/Assumptions!$C$10,3)=AJ1423,"QC-to-GRN Wait",IF(ROUND(N(AE1423)/Assumptions!$C$11,3)=AJ1423,"GRN Processing",IF(ROUND(N(AF1423)/Assumptions!$C$12,3)=AJ1423,"GRN-to-Putaway Wait",IF(ROUND(N(AG1423)/Assumptions!$C$13,3)=AJ1423,"Putaway","Within SLA")))))))))))</f>
        <v>GRN Processing</v>
      </c>
    </row>
    <row r="1424" customFormat="false" ht="15" hidden="false" customHeight="false" outlineLevel="0" collapsed="false">
      <c r="A1424" s="0" t="s">
        <v>4243</v>
      </c>
      <c r="B1424" s="0" t="s">
        <v>4244</v>
      </c>
      <c r="C1424" s="0" t="s">
        <v>153</v>
      </c>
      <c r="D1424" s="0" t="s">
        <v>135</v>
      </c>
      <c r="E1424" s="0" t="s">
        <v>2322</v>
      </c>
      <c r="F1424" s="0" t="s">
        <v>128</v>
      </c>
      <c r="G1424" s="0" t="s">
        <v>138</v>
      </c>
      <c r="H1424" s="17" t="n">
        <v>46238.5444444444</v>
      </c>
      <c r="I1424" s="17" t="n">
        <v>46238.5805555556</v>
      </c>
      <c r="J1424" s="17" t="n">
        <v>46238.5888888889</v>
      </c>
      <c r="K1424" s="17" t="n">
        <v>46238.6361111111</v>
      </c>
      <c r="L1424" s="17" t="n">
        <v>46238.6388888889</v>
      </c>
      <c r="M1424" s="17" t="n">
        <v>46238.6506944444</v>
      </c>
      <c r="N1424" s="17" t="n">
        <v>46238.6604166667</v>
      </c>
      <c r="O1424" s="17" t="n">
        <v>46238.7527777778</v>
      </c>
      <c r="P1424" s="17" t="n">
        <v>46238.7597222222</v>
      </c>
      <c r="Q1424" s="17" t="n">
        <v>46238.7743055556</v>
      </c>
      <c r="R1424" s="0" t="n">
        <v>874</v>
      </c>
      <c r="S1424" s="0" t="n">
        <v>0</v>
      </c>
      <c r="T1424" s="0" t="n">
        <v>0</v>
      </c>
      <c r="U1424" s="18" t="s">
        <v>130</v>
      </c>
      <c r="V1424" s="18" t="s">
        <v>156</v>
      </c>
      <c r="W1424" s="0" t="str">
        <f aca="false">IF(AND(X1424&gt;=6,X1424&lt;14),"A",IF(AND(X1424&gt;=14,X1424&lt;22),"B","C"))</f>
        <v>A</v>
      </c>
      <c r="X1424" s="18" t="n">
        <f aca="false">HOUR(H1424)</f>
        <v>13</v>
      </c>
      <c r="Y1424" s="18" t="n">
        <f aca="false">ROUND((I1424-H1424)*1440,0)</f>
        <v>52</v>
      </c>
      <c r="Z1424" s="18" t="n">
        <f aca="false">ROUND((J1424-I1424)*1440,0)</f>
        <v>12</v>
      </c>
      <c r="AA1424" s="18" t="n">
        <f aca="false">ROUND((K1424-J1424)*1440,0)</f>
        <v>68</v>
      </c>
      <c r="AB1424" s="18" t="n">
        <f aca="false">ROUND((L1424-K1424)*1440,0)</f>
        <v>4</v>
      </c>
      <c r="AC1424" s="18" t="n">
        <f aca="false">ROUND((M1424-L1424)*1440,0)</f>
        <v>17</v>
      </c>
      <c r="AD1424" s="18" t="n">
        <f aca="false">IF(N1424="","",ROUND((N1424-M1424)*1440,0))</f>
        <v>14</v>
      </c>
      <c r="AE1424" s="18" t="n">
        <f aca="false">IF(O1424="","",ROUND((O1424-N1424)*1440,0))</f>
        <v>133</v>
      </c>
      <c r="AF1424" s="18" t="n">
        <f aca="false">IF(P1424="","",ROUND((P1424-O1424)*1440,0))</f>
        <v>10</v>
      </c>
      <c r="AG1424" s="18" t="n">
        <f aca="false">IF(Q1424="","",ROUND((Q1424-P1424)*1440,0))</f>
        <v>21</v>
      </c>
      <c r="AH1424" s="18" t="n">
        <f aca="false">IF(Q1424="","",ROUND((Q1424-H1424)*1440,0))</f>
        <v>331</v>
      </c>
      <c r="AI1424" s="19" t="n">
        <f aca="false">ROUND(IF(O1424="",Assumptions!$B$25-K1424,O1424-K1424)*24,1)</f>
        <v>2.8</v>
      </c>
      <c r="AJ1424" s="20" t="n">
        <f aca="false">ROUND(MAX(N(Y1424)/Assumptions!$C$5, N(Z1424)/Assumptions!$C$6, N(AA1424)/Assumptions!$C$7, N(AB1424)/Assumptions!$C$8, N(AC1424)/Assumptions!$C$9, N(AD1424)/Assumptions!$C$10, N(AE1424)/Assumptions!$C$11, N(AF1424)/Assumptions!$C$12, N(AG1424)/Assumptions!$C$13),3)</f>
        <v>2.956</v>
      </c>
      <c r="AK1424" s="0" t="str">
        <f aca="false">IF(OR(U1424="Pending",U1424="On Hold"),"Open GRN (awaiting)",IF(AJ1424&lt;=1,"Within SLA",IF(ROUND(N(Y1424)/Assumptions!$C$5,3)=AJ1424,"Gate Wait",IF(ROUND(N(Z1424)/Assumptions!$C$6,3)=AJ1424,"Dock Wait",IF(ROUND(N(AA1424)/Assumptions!$C$7,3)=AJ1424,"Unloading",IF(ROUND(N(AB1424)/Assumptions!$C$8,3)=AJ1424,"Unload-to-QC Wait",IF(ROUND(N(AC1424)/Assumptions!$C$9,3)=AJ1424,"QC",IF(ROUND(N(AD1424)/Assumptions!$C$10,3)=AJ1424,"QC-to-GRN Wait",IF(ROUND(N(AE1424)/Assumptions!$C$11,3)=AJ1424,"GRN Processing",IF(ROUND(N(AF1424)/Assumptions!$C$12,3)=AJ1424,"GRN-to-Putaway Wait",IF(ROUND(N(AG1424)/Assumptions!$C$13,3)=AJ1424,"Putaway","Within SLA")))))))))))</f>
        <v>GRN Processing</v>
      </c>
    </row>
    <row r="1425" customFormat="false" ht="15" hidden="false" customHeight="false" outlineLevel="0" collapsed="false">
      <c r="A1425" s="0" t="s">
        <v>4245</v>
      </c>
      <c r="B1425" s="0" t="s">
        <v>4246</v>
      </c>
      <c r="C1425" s="0" t="s">
        <v>159</v>
      </c>
      <c r="D1425" s="0" t="s">
        <v>119</v>
      </c>
      <c r="E1425" s="0" t="s">
        <v>3492</v>
      </c>
      <c r="F1425" s="0" t="s">
        <v>128</v>
      </c>
      <c r="G1425" s="0" t="s">
        <v>122</v>
      </c>
      <c r="H1425" s="17" t="n">
        <v>46238.5583333333</v>
      </c>
      <c r="I1425" s="17" t="n">
        <v>46238.5763888889</v>
      </c>
      <c r="J1425" s="17" t="n">
        <v>46238.5833333333</v>
      </c>
      <c r="K1425" s="17" t="n">
        <v>46238.6284722222</v>
      </c>
      <c r="L1425" s="17" t="n">
        <v>46238.63125</v>
      </c>
      <c r="M1425" s="17" t="n">
        <v>46238.6534722222</v>
      </c>
      <c r="N1425" s="17" t="n">
        <v>46238.675</v>
      </c>
      <c r="O1425" s="17" t="n">
        <v>46238.7076388889</v>
      </c>
      <c r="P1425" s="17" t="n">
        <v>46238.7229166667</v>
      </c>
      <c r="Q1425" s="17" t="n">
        <v>46238.7430555556</v>
      </c>
      <c r="R1425" s="0" t="n">
        <v>666</v>
      </c>
      <c r="S1425" s="0" t="n">
        <v>0</v>
      </c>
      <c r="T1425" s="0" t="n">
        <v>0</v>
      </c>
      <c r="U1425" s="18" t="s">
        <v>130</v>
      </c>
      <c r="V1425" s="18" t="s">
        <v>144</v>
      </c>
      <c r="W1425" s="0" t="str">
        <f aca="false">IF(AND(X1425&gt;=6,X1425&lt;14),"A",IF(AND(X1425&gt;=14,X1425&lt;22),"B","C"))</f>
        <v>A</v>
      </c>
      <c r="X1425" s="18" t="n">
        <f aca="false">HOUR(H1425)</f>
        <v>13</v>
      </c>
      <c r="Y1425" s="18" t="n">
        <f aca="false">ROUND((I1425-H1425)*1440,0)</f>
        <v>26</v>
      </c>
      <c r="Z1425" s="18" t="n">
        <f aca="false">ROUND((J1425-I1425)*1440,0)</f>
        <v>10</v>
      </c>
      <c r="AA1425" s="18" t="n">
        <f aca="false">ROUND((K1425-J1425)*1440,0)</f>
        <v>65</v>
      </c>
      <c r="AB1425" s="18" t="n">
        <f aca="false">ROUND((L1425-K1425)*1440,0)</f>
        <v>4</v>
      </c>
      <c r="AC1425" s="18" t="n">
        <f aca="false">ROUND((M1425-L1425)*1440,0)</f>
        <v>32</v>
      </c>
      <c r="AD1425" s="18" t="n">
        <f aca="false">IF(N1425="","",ROUND((N1425-M1425)*1440,0))</f>
        <v>31</v>
      </c>
      <c r="AE1425" s="18" t="n">
        <f aca="false">IF(O1425="","",ROUND((O1425-N1425)*1440,0))</f>
        <v>47</v>
      </c>
      <c r="AF1425" s="18" t="n">
        <f aca="false">IF(P1425="","",ROUND((P1425-O1425)*1440,0))</f>
        <v>22</v>
      </c>
      <c r="AG1425" s="18" t="n">
        <f aca="false">IF(Q1425="","",ROUND((Q1425-P1425)*1440,0))</f>
        <v>29</v>
      </c>
      <c r="AH1425" s="18" t="n">
        <f aca="false">IF(Q1425="","",ROUND((Q1425-H1425)*1440,0))</f>
        <v>266</v>
      </c>
      <c r="AI1425" s="19" t="n">
        <f aca="false">ROUND(IF(O1425="",Assumptions!$B$25-K1425,O1425-K1425)*24,1)</f>
        <v>1.9</v>
      </c>
      <c r="AJ1425" s="20" t="n">
        <f aca="false">ROUND(MAX(N(Y1425)/Assumptions!$C$5, N(Z1425)/Assumptions!$C$6, N(AA1425)/Assumptions!$C$7, N(AB1425)/Assumptions!$C$8, N(AC1425)/Assumptions!$C$9, N(AD1425)/Assumptions!$C$10, N(AE1425)/Assumptions!$C$11, N(AF1425)/Assumptions!$C$12, N(AG1425)/Assumptions!$C$13),3)</f>
        <v>1.1</v>
      </c>
      <c r="AK1425" s="0" t="str">
        <f aca="false">IF(OR(U1425="Pending",U1425="On Hold"),"Open GRN (awaiting)",IF(AJ1425&lt;=1,"Within SLA",IF(ROUND(N(Y1425)/Assumptions!$C$5,3)=AJ1425,"Gate Wait",IF(ROUND(N(Z1425)/Assumptions!$C$6,3)=AJ1425,"Dock Wait",IF(ROUND(N(AA1425)/Assumptions!$C$7,3)=AJ1425,"Unloading",IF(ROUND(N(AB1425)/Assumptions!$C$8,3)=AJ1425,"Unload-to-QC Wait",IF(ROUND(N(AC1425)/Assumptions!$C$9,3)=AJ1425,"QC",IF(ROUND(N(AD1425)/Assumptions!$C$10,3)=AJ1425,"QC-to-GRN Wait",IF(ROUND(N(AE1425)/Assumptions!$C$11,3)=AJ1425,"GRN Processing",IF(ROUND(N(AF1425)/Assumptions!$C$12,3)=AJ1425,"GRN-to-Putaway Wait",IF(ROUND(N(AG1425)/Assumptions!$C$13,3)=AJ1425,"Putaway","Within SLA")))))))))))</f>
        <v>GRN-to-Putaway Wait</v>
      </c>
    </row>
    <row r="1426" customFormat="false" ht="15" hidden="false" customHeight="false" outlineLevel="0" collapsed="false">
      <c r="A1426" s="0" t="s">
        <v>4247</v>
      </c>
      <c r="B1426" s="0" t="s">
        <v>4248</v>
      </c>
      <c r="C1426" s="0" t="s">
        <v>159</v>
      </c>
      <c r="D1426" s="0" t="s">
        <v>119</v>
      </c>
      <c r="E1426" s="0" t="s">
        <v>4249</v>
      </c>
      <c r="F1426" s="0" t="s">
        <v>128</v>
      </c>
      <c r="G1426" s="0" t="s">
        <v>122</v>
      </c>
      <c r="H1426" s="17" t="n">
        <v>46238.5618055556</v>
      </c>
      <c r="I1426" s="17" t="n">
        <v>46238.5708333333</v>
      </c>
      <c r="J1426" s="17" t="n">
        <v>46238.5736111111</v>
      </c>
      <c r="K1426" s="17" t="n">
        <v>46238.6166666667</v>
      </c>
      <c r="L1426" s="17" t="n">
        <v>46238.6305555556</v>
      </c>
      <c r="M1426" s="17" t="n">
        <v>46238.68125</v>
      </c>
      <c r="N1426" s="17" t="n">
        <v>46238.6965277778</v>
      </c>
      <c r="O1426" s="17" t="n">
        <v>46238.7145833333</v>
      </c>
      <c r="P1426" s="17" t="n">
        <v>46238.7201388889</v>
      </c>
      <c r="Q1426" s="17" t="n">
        <v>46238.7486111111</v>
      </c>
      <c r="R1426" s="0" t="n">
        <v>439</v>
      </c>
      <c r="S1426" s="0" t="n">
        <v>0</v>
      </c>
      <c r="T1426" s="0" t="n">
        <v>0</v>
      </c>
      <c r="U1426" s="18" t="s">
        <v>130</v>
      </c>
      <c r="V1426" s="18" t="s">
        <v>82</v>
      </c>
      <c r="W1426" s="0" t="str">
        <f aca="false">IF(AND(X1426&gt;=6,X1426&lt;14),"A",IF(AND(X1426&gt;=14,X1426&lt;22),"B","C"))</f>
        <v>A</v>
      </c>
      <c r="X1426" s="18" t="n">
        <f aca="false">HOUR(H1426)</f>
        <v>13</v>
      </c>
      <c r="Y1426" s="18" t="n">
        <f aca="false">ROUND((I1426-H1426)*1440,0)</f>
        <v>13</v>
      </c>
      <c r="Z1426" s="18" t="n">
        <f aca="false">ROUND((J1426-I1426)*1440,0)</f>
        <v>4</v>
      </c>
      <c r="AA1426" s="18" t="n">
        <f aca="false">ROUND((K1426-J1426)*1440,0)</f>
        <v>62</v>
      </c>
      <c r="AB1426" s="18" t="n">
        <f aca="false">ROUND((L1426-K1426)*1440,0)</f>
        <v>20</v>
      </c>
      <c r="AC1426" s="18" t="n">
        <f aca="false">ROUND((M1426-L1426)*1440,0)</f>
        <v>73</v>
      </c>
      <c r="AD1426" s="18" t="n">
        <f aca="false">IF(N1426="","",ROUND((N1426-M1426)*1440,0))</f>
        <v>22</v>
      </c>
      <c r="AE1426" s="18" t="n">
        <f aca="false">IF(O1426="","",ROUND((O1426-N1426)*1440,0))</f>
        <v>26</v>
      </c>
      <c r="AF1426" s="18" t="n">
        <f aca="false">IF(P1426="","",ROUND((P1426-O1426)*1440,0))</f>
        <v>8</v>
      </c>
      <c r="AG1426" s="18" t="n">
        <f aca="false">IF(Q1426="","",ROUND((Q1426-P1426)*1440,0))</f>
        <v>41</v>
      </c>
      <c r="AH1426" s="18" t="n">
        <f aca="false">IF(Q1426="","",ROUND((Q1426-H1426)*1440,0))</f>
        <v>269</v>
      </c>
      <c r="AI1426" s="19" t="n">
        <f aca="false">ROUND(IF(O1426="",Assumptions!$B$25-K1426,O1426-K1426)*24,1)</f>
        <v>2.4</v>
      </c>
      <c r="AJ1426" s="20" t="n">
        <f aca="false">ROUND(MAX(N(Y1426)/Assumptions!$C$5, N(Z1426)/Assumptions!$C$6, N(AA1426)/Assumptions!$C$7, N(AB1426)/Assumptions!$C$8, N(AC1426)/Assumptions!$C$9, N(AD1426)/Assumptions!$C$10, N(AE1426)/Assumptions!$C$11, N(AF1426)/Assumptions!$C$12, N(AG1426)/Assumptions!$C$13),3)</f>
        <v>1.622</v>
      </c>
      <c r="AK1426" s="0" t="str">
        <f aca="false">IF(OR(U1426="Pending",U1426="On Hold"),"Open GRN (awaiting)",IF(AJ1426&lt;=1,"Within SLA",IF(ROUND(N(Y1426)/Assumptions!$C$5,3)=AJ1426,"Gate Wait",IF(ROUND(N(Z1426)/Assumptions!$C$6,3)=AJ1426,"Dock Wait",IF(ROUND(N(AA1426)/Assumptions!$C$7,3)=AJ1426,"Unloading",IF(ROUND(N(AB1426)/Assumptions!$C$8,3)=AJ1426,"Unload-to-QC Wait",IF(ROUND(N(AC1426)/Assumptions!$C$9,3)=AJ1426,"QC",IF(ROUND(N(AD1426)/Assumptions!$C$10,3)=AJ1426,"QC-to-GRN Wait",IF(ROUND(N(AE1426)/Assumptions!$C$11,3)=AJ1426,"GRN Processing",IF(ROUND(N(AF1426)/Assumptions!$C$12,3)=AJ1426,"GRN-to-Putaway Wait",IF(ROUND(N(AG1426)/Assumptions!$C$13,3)=AJ1426,"Putaway","Within SLA")))))))))))</f>
        <v>QC</v>
      </c>
    </row>
    <row r="1427" customFormat="false" ht="15" hidden="false" customHeight="false" outlineLevel="0" collapsed="false">
      <c r="A1427" s="0" t="s">
        <v>4250</v>
      </c>
      <c r="B1427" s="0" t="s">
        <v>4251</v>
      </c>
      <c r="C1427" s="0" t="s">
        <v>252</v>
      </c>
      <c r="D1427" s="0" t="s">
        <v>147</v>
      </c>
      <c r="E1427" s="0" t="s">
        <v>4252</v>
      </c>
      <c r="F1427" s="0" t="s">
        <v>177</v>
      </c>
      <c r="G1427" s="0" t="s">
        <v>150</v>
      </c>
      <c r="H1427" s="17" t="n">
        <v>46238.5645833333</v>
      </c>
      <c r="I1427" s="17" t="n">
        <v>46238.6763888889</v>
      </c>
      <c r="J1427" s="17" t="n">
        <v>46238.6847222222</v>
      </c>
      <c r="K1427" s="17" t="n">
        <v>46238.7076388889</v>
      </c>
      <c r="L1427" s="17" t="n">
        <v>46238.7104166667</v>
      </c>
      <c r="M1427" s="17" t="n">
        <v>46238.7291666667</v>
      </c>
      <c r="N1427" s="17" t="n">
        <v>46238.7423611111</v>
      </c>
      <c r="O1427" s="17" t="n">
        <v>46238.7673611111</v>
      </c>
      <c r="P1427" s="17" t="n">
        <v>46238.7701388889</v>
      </c>
      <c r="Q1427" s="17" t="n">
        <v>46238.7833333333</v>
      </c>
      <c r="R1427" s="0" t="n">
        <v>443</v>
      </c>
      <c r="S1427" s="0" t="n">
        <v>0</v>
      </c>
      <c r="T1427" s="0" t="n">
        <v>0</v>
      </c>
      <c r="U1427" s="18" t="s">
        <v>130</v>
      </c>
      <c r="V1427" s="18" t="s">
        <v>139</v>
      </c>
      <c r="W1427" s="0" t="str">
        <f aca="false">IF(AND(X1427&gt;=6,X1427&lt;14),"A",IF(AND(X1427&gt;=14,X1427&lt;22),"B","C"))</f>
        <v>A</v>
      </c>
      <c r="X1427" s="18" t="n">
        <f aca="false">HOUR(H1427)</f>
        <v>13</v>
      </c>
      <c r="Y1427" s="18" t="n">
        <f aca="false">ROUND((I1427-H1427)*1440,0)</f>
        <v>161</v>
      </c>
      <c r="Z1427" s="18" t="n">
        <f aca="false">ROUND((J1427-I1427)*1440,0)</f>
        <v>12</v>
      </c>
      <c r="AA1427" s="18" t="n">
        <f aca="false">ROUND((K1427-J1427)*1440,0)</f>
        <v>33</v>
      </c>
      <c r="AB1427" s="18" t="n">
        <f aca="false">ROUND((L1427-K1427)*1440,0)</f>
        <v>4</v>
      </c>
      <c r="AC1427" s="18" t="n">
        <f aca="false">ROUND((M1427-L1427)*1440,0)</f>
        <v>27</v>
      </c>
      <c r="AD1427" s="18" t="n">
        <f aca="false">IF(N1427="","",ROUND((N1427-M1427)*1440,0))</f>
        <v>19</v>
      </c>
      <c r="AE1427" s="18" t="n">
        <f aca="false">IF(O1427="","",ROUND((O1427-N1427)*1440,0))</f>
        <v>36</v>
      </c>
      <c r="AF1427" s="18" t="n">
        <f aca="false">IF(P1427="","",ROUND((P1427-O1427)*1440,0))</f>
        <v>4</v>
      </c>
      <c r="AG1427" s="18" t="n">
        <f aca="false">IF(Q1427="","",ROUND((Q1427-P1427)*1440,0))</f>
        <v>19</v>
      </c>
      <c r="AH1427" s="18" t="n">
        <f aca="false">IF(Q1427="","",ROUND((Q1427-H1427)*1440,0))</f>
        <v>315</v>
      </c>
      <c r="AI1427" s="19" t="n">
        <f aca="false">ROUND(IF(O1427="",Assumptions!$B$25-K1427,O1427-K1427)*24,1)</f>
        <v>1.4</v>
      </c>
      <c r="AJ1427" s="20" t="n">
        <f aca="false">ROUND(MAX(N(Y1427)/Assumptions!$C$5, N(Z1427)/Assumptions!$C$6, N(AA1427)/Assumptions!$C$7, N(AB1427)/Assumptions!$C$8, N(AC1427)/Assumptions!$C$9, N(AD1427)/Assumptions!$C$10, N(AE1427)/Assumptions!$C$11, N(AF1427)/Assumptions!$C$12, N(AG1427)/Assumptions!$C$13),3)</f>
        <v>5.367</v>
      </c>
      <c r="AK1427" s="0" t="str">
        <f aca="false">IF(OR(U1427="Pending",U1427="On Hold"),"Open GRN (awaiting)",IF(AJ1427&lt;=1,"Within SLA",IF(ROUND(N(Y1427)/Assumptions!$C$5,3)=AJ1427,"Gate Wait",IF(ROUND(N(Z1427)/Assumptions!$C$6,3)=AJ1427,"Dock Wait",IF(ROUND(N(AA1427)/Assumptions!$C$7,3)=AJ1427,"Unloading",IF(ROUND(N(AB1427)/Assumptions!$C$8,3)=AJ1427,"Unload-to-QC Wait",IF(ROUND(N(AC1427)/Assumptions!$C$9,3)=AJ1427,"QC",IF(ROUND(N(AD1427)/Assumptions!$C$10,3)=AJ1427,"QC-to-GRN Wait",IF(ROUND(N(AE1427)/Assumptions!$C$11,3)=AJ1427,"GRN Processing",IF(ROUND(N(AF1427)/Assumptions!$C$12,3)=AJ1427,"GRN-to-Putaway Wait",IF(ROUND(N(AG1427)/Assumptions!$C$13,3)=AJ1427,"Putaway","Within SLA")))))))))))</f>
        <v>Gate Wait</v>
      </c>
    </row>
    <row r="1428" customFormat="false" ht="15" hidden="false" customHeight="false" outlineLevel="0" collapsed="false">
      <c r="A1428" s="0" t="s">
        <v>4253</v>
      </c>
      <c r="B1428" s="0" t="s">
        <v>4254</v>
      </c>
      <c r="C1428" s="0" t="s">
        <v>252</v>
      </c>
      <c r="D1428" s="0" t="s">
        <v>147</v>
      </c>
      <c r="E1428" s="0" t="s">
        <v>4255</v>
      </c>
      <c r="F1428" s="0" t="s">
        <v>149</v>
      </c>
      <c r="G1428" s="0" t="s">
        <v>150</v>
      </c>
      <c r="H1428" s="17" t="n">
        <v>46238.5652777778</v>
      </c>
      <c r="I1428" s="17" t="n">
        <v>46238.65</v>
      </c>
      <c r="J1428" s="17" t="n">
        <v>46238.6527777778</v>
      </c>
      <c r="K1428" s="17" t="n">
        <v>46238.6868055556</v>
      </c>
      <c r="L1428" s="17" t="n">
        <v>46238.6993055556</v>
      </c>
      <c r="M1428" s="17" t="n">
        <v>46238.7340277778</v>
      </c>
      <c r="N1428" s="17" t="n">
        <v>46238.8138888889</v>
      </c>
      <c r="O1428" s="17" t="n">
        <v>46238.86875</v>
      </c>
      <c r="P1428" s="17" t="n">
        <v>46238.8777777778</v>
      </c>
      <c r="Q1428" s="17" t="n">
        <v>46238.8840277778</v>
      </c>
      <c r="R1428" s="0" t="n">
        <v>443</v>
      </c>
      <c r="S1428" s="0" t="n">
        <v>4</v>
      </c>
      <c r="T1428" s="0" t="n">
        <v>0</v>
      </c>
      <c r="U1428" s="18" t="s">
        <v>123</v>
      </c>
      <c r="V1428" s="18" t="s">
        <v>139</v>
      </c>
      <c r="W1428" s="0" t="str">
        <f aca="false">IF(AND(X1428&gt;=6,X1428&lt;14),"A",IF(AND(X1428&gt;=14,X1428&lt;22),"B","C"))</f>
        <v>A</v>
      </c>
      <c r="X1428" s="18" t="n">
        <f aca="false">HOUR(H1428)</f>
        <v>13</v>
      </c>
      <c r="Y1428" s="18" t="n">
        <f aca="false">ROUND((I1428-H1428)*1440,0)</f>
        <v>122</v>
      </c>
      <c r="Z1428" s="18" t="n">
        <f aca="false">ROUND((J1428-I1428)*1440,0)</f>
        <v>4</v>
      </c>
      <c r="AA1428" s="18" t="n">
        <f aca="false">ROUND((K1428-J1428)*1440,0)</f>
        <v>49</v>
      </c>
      <c r="AB1428" s="18" t="n">
        <f aca="false">ROUND((L1428-K1428)*1440,0)</f>
        <v>18</v>
      </c>
      <c r="AC1428" s="18" t="n">
        <f aca="false">ROUND((M1428-L1428)*1440,0)</f>
        <v>50</v>
      </c>
      <c r="AD1428" s="18" t="n">
        <f aca="false">IF(N1428="","",ROUND((N1428-M1428)*1440,0))</f>
        <v>115</v>
      </c>
      <c r="AE1428" s="18" t="n">
        <f aca="false">IF(O1428="","",ROUND((O1428-N1428)*1440,0))</f>
        <v>79</v>
      </c>
      <c r="AF1428" s="18" t="n">
        <f aca="false">IF(P1428="","",ROUND((P1428-O1428)*1440,0))</f>
        <v>13</v>
      </c>
      <c r="AG1428" s="18" t="n">
        <f aca="false">IF(Q1428="","",ROUND((Q1428-P1428)*1440,0))</f>
        <v>9</v>
      </c>
      <c r="AH1428" s="18" t="n">
        <f aca="false">IF(Q1428="","",ROUND((Q1428-H1428)*1440,0))</f>
        <v>459</v>
      </c>
      <c r="AI1428" s="19" t="n">
        <f aca="false">ROUND(IF(O1428="",Assumptions!$B$25-K1428,O1428-K1428)*24,1)</f>
        <v>4.4</v>
      </c>
      <c r="AJ1428" s="20" t="n">
        <f aca="false">ROUND(MAX(N(Y1428)/Assumptions!$C$5, N(Z1428)/Assumptions!$C$6, N(AA1428)/Assumptions!$C$7, N(AB1428)/Assumptions!$C$8, N(AC1428)/Assumptions!$C$9, N(AD1428)/Assumptions!$C$10, N(AE1428)/Assumptions!$C$11, N(AF1428)/Assumptions!$C$12, N(AG1428)/Assumptions!$C$13),3)</f>
        <v>4.067</v>
      </c>
      <c r="AK1428" s="0" t="str">
        <f aca="false">IF(OR(U1428="Pending",U1428="On Hold"),"Open GRN (awaiting)",IF(AJ1428&lt;=1,"Within SLA",IF(ROUND(N(Y1428)/Assumptions!$C$5,3)=AJ1428,"Gate Wait",IF(ROUND(N(Z1428)/Assumptions!$C$6,3)=AJ1428,"Dock Wait",IF(ROUND(N(AA1428)/Assumptions!$C$7,3)=AJ1428,"Unloading",IF(ROUND(N(AB1428)/Assumptions!$C$8,3)=AJ1428,"Unload-to-QC Wait",IF(ROUND(N(AC1428)/Assumptions!$C$9,3)=AJ1428,"QC",IF(ROUND(N(AD1428)/Assumptions!$C$10,3)=AJ1428,"QC-to-GRN Wait",IF(ROUND(N(AE1428)/Assumptions!$C$11,3)=AJ1428,"GRN Processing",IF(ROUND(N(AF1428)/Assumptions!$C$12,3)=AJ1428,"GRN-to-Putaway Wait",IF(ROUND(N(AG1428)/Assumptions!$C$13,3)=AJ1428,"Putaway","Within SLA")))))))))))</f>
        <v>Gate Wait</v>
      </c>
    </row>
    <row r="1429" customFormat="false" ht="15" hidden="false" customHeight="false" outlineLevel="0" collapsed="false">
      <c r="A1429" s="0" t="s">
        <v>4256</v>
      </c>
      <c r="B1429" s="0" t="s">
        <v>4257</v>
      </c>
      <c r="C1429" s="0" t="s">
        <v>252</v>
      </c>
      <c r="D1429" s="0" t="s">
        <v>147</v>
      </c>
      <c r="E1429" s="0" t="s">
        <v>4258</v>
      </c>
      <c r="F1429" s="0" t="s">
        <v>137</v>
      </c>
      <c r="G1429" s="0" t="s">
        <v>150</v>
      </c>
      <c r="H1429" s="17" t="n">
        <v>46238.5847222222</v>
      </c>
      <c r="I1429" s="17" t="n">
        <v>46238.6486111111</v>
      </c>
      <c r="J1429" s="17" t="n">
        <v>46238.6569444445</v>
      </c>
      <c r="K1429" s="17" t="n">
        <v>46238.6854166667</v>
      </c>
      <c r="L1429" s="17" t="n">
        <v>46238.6944444445</v>
      </c>
      <c r="M1429" s="17" t="n">
        <v>46238.7097222222</v>
      </c>
      <c r="N1429" s="17" t="n">
        <v>46238.71875</v>
      </c>
      <c r="O1429" s="17" t="n">
        <v>46238.7590277778</v>
      </c>
      <c r="P1429" s="17" t="n">
        <v>46238.7638888889</v>
      </c>
      <c r="Q1429" s="17" t="n">
        <v>46238.78125</v>
      </c>
      <c r="R1429" s="0" t="n">
        <v>723</v>
      </c>
      <c r="S1429" s="0" t="n">
        <v>0</v>
      </c>
      <c r="T1429" s="0" t="n">
        <v>0</v>
      </c>
      <c r="U1429" s="18" t="s">
        <v>130</v>
      </c>
      <c r="V1429" s="18" t="s">
        <v>139</v>
      </c>
      <c r="W1429" s="0" t="str">
        <f aca="false">IF(AND(X1429&gt;=6,X1429&lt;14),"A",IF(AND(X1429&gt;=14,X1429&lt;22),"B","C"))</f>
        <v>B</v>
      </c>
      <c r="X1429" s="18" t="n">
        <f aca="false">HOUR(H1429)</f>
        <v>14</v>
      </c>
      <c r="Y1429" s="18" t="n">
        <f aca="false">ROUND((I1429-H1429)*1440,0)</f>
        <v>92</v>
      </c>
      <c r="Z1429" s="18" t="n">
        <f aca="false">ROUND((J1429-I1429)*1440,0)</f>
        <v>12</v>
      </c>
      <c r="AA1429" s="18" t="n">
        <f aca="false">ROUND((K1429-J1429)*1440,0)</f>
        <v>41</v>
      </c>
      <c r="AB1429" s="18" t="n">
        <f aca="false">ROUND((L1429-K1429)*1440,0)</f>
        <v>13</v>
      </c>
      <c r="AC1429" s="18" t="n">
        <f aca="false">ROUND((M1429-L1429)*1440,0)</f>
        <v>22</v>
      </c>
      <c r="AD1429" s="18" t="n">
        <f aca="false">IF(N1429="","",ROUND((N1429-M1429)*1440,0))</f>
        <v>13</v>
      </c>
      <c r="AE1429" s="18" t="n">
        <f aca="false">IF(O1429="","",ROUND((O1429-N1429)*1440,0))</f>
        <v>58</v>
      </c>
      <c r="AF1429" s="18" t="n">
        <f aca="false">IF(P1429="","",ROUND((P1429-O1429)*1440,0))</f>
        <v>7</v>
      </c>
      <c r="AG1429" s="18" t="n">
        <f aca="false">IF(Q1429="","",ROUND((Q1429-P1429)*1440,0))</f>
        <v>25</v>
      </c>
      <c r="AH1429" s="18" t="n">
        <f aca="false">IF(Q1429="","",ROUND((Q1429-H1429)*1440,0))</f>
        <v>283</v>
      </c>
      <c r="AI1429" s="19" t="n">
        <f aca="false">ROUND(IF(O1429="",Assumptions!$B$25-K1429,O1429-K1429)*24,1)</f>
        <v>1.8</v>
      </c>
      <c r="AJ1429" s="20" t="n">
        <f aca="false">ROUND(MAX(N(Y1429)/Assumptions!$C$5, N(Z1429)/Assumptions!$C$6, N(AA1429)/Assumptions!$C$7, N(AB1429)/Assumptions!$C$8, N(AC1429)/Assumptions!$C$9, N(AD1429)/Assumptions!$C$10, N(AE1429)/Assumptions!$C$11, N(AF1429)/Assumptions!$C$12, N(AG1429)/Assumptions!$C$13),3)</f>
        <v>3.067</v>
      </c>
      <c r="AK1429" s="0" t="str">
        <f aca="false">IF(OR(U1429="Pending",U1429="On Hold"),"Open GRN (awaiting)",IF(AJ1429&lt;=1,"Within SLA",IF(ROUND(N(Y1429)/Assumptions!$C$5,3)=AJ1429,"Gate Wait",IF(ROUND(N(Z1429)/Assumptions!$C$6,3)=AJ1429,"Dock Wait",IF(ROUND(N(AA1429)/Assumptions!$C$7,3)=AJ1429,"Unloading",IF(ROUND(N(AB1429)/Assumptions!$C$8,3)=AJ1429,"Unload-to-QC Wait",IF(ROUND(N(AC1429)/Assumptions!$C$9,3)=AJ1429,"QC",IF(ROUND(N(AD1429)/Assumptions!$C$10,3)=AJ1429,"QC-to-GRN Wait",IF(ROUND(N(AE1429)/Assumptions!$C$11,3)=AJ1429,"GRN Processing",IF(ROUND(N(AF1429)/Assumptions!$C$12,3)=AJ1429,"GRN-to-Putaway Wait",IF(ROUND(N(AG1429)/Assumptions!$C$13,3)=AJ1429,"Putaway","Within SLA")))))))))))</f>
        <v>Gate Wait</v>
      </c>
    </row>
    <row r="1430" customFormat="false" ht="15" hidden="false" customHeight="false" outlineLevel="0" collapsed="false">
      <c r="A1430" s="0" t="s">
        <v>4259</v>
      </c>
      <c r="B1430" s="0" t="s">
        <v>4260</v>
      </c>
      <c r="C1430" s="0" t="s">
        <v>153</v>
      </c>
      <c r="D1430" s="0" t="s">
        <v>147</v>
      </c>
      <c r="E1430" s="0" t="s">
        <v>4261</v>
      </c>
      <c r="F1430" s="0" t="s">
        <v>155</v>
      </c>
      <c r="G1430" s="0" t="s">
        <v>150</v>
      </c>
      <c r="H1430" s="17" t="n">
        <v>46238.5875</v>
      </c>
      <c r="I1430" s="17" t="n">
        <v>46238.6256944445</v>
      </c>
      <c r="J1430" s="17" t="n">
        <v>46238.6291666667</v>
      </c>
      <c r="K1430" s="17" t="n">
        <v>46238.6520833333</v>
      </c>
      <c r="L1430" s="17" t="n">
        <v>46238.6631944445</v>
      </c>
      <c r="M1430" s="17" t="n">
        <v>46238.6861111111</v>
      </c>
      <c r="N1430" s="17" t="n">
        <v>46238.7027777778</v>
      </c>
      <c r="O1430" s="17" t="n">
        <v>46238.7138888889</v>
      </c>
      <c r="P1430" s="17" t="n">
        <v>46238.7194444445</v>
      </c>
      <c r="Q1430" s="17" t="n">
        <v>46238.7291666667</v>
      </c>
      <c r="R1430" s="0" t="n">
        <v>185</v>
      </c>
      <c r="S1430" s="0" t="n">
        <v>0</v>
      </c>
      <c r="T1430" s="0" t="n">
        <v>0</v>
      </c>
      <c r="U1430" s="18" t="s">
        <v>130</v>
      </c>
      <c r="V1430" s="18" t="s">
        <v>139</v>
      </c>
      <c r="W1430" s="0" t="str">
        <f aca="false">IF(AND(X1430&gt;=6,X1430&lt;14),"A",IF(AND(X1430&gt;=14,X1430&lt;22),"B","C"))</f>
        <v>B</v>
      </c>
      <c r="X1430" s="18" t="n">
        <f aca="false">HOUR(H1430)</f>
        <v>14</v>
      </c>
      <c r="Y1430" s="18" t="n">
        <f aca="false">ROUND((I1430-H1430)*1440,0)</f>
        <v>55</v>
      </c>
      <c r="Z1430" s="18" t="n">
        <f aca="false">ROUND((J1430-I1430)*1440,0)</f>
        <v>5</v>
      </c>
      <c r="AA1430" s="18" t="n">
        <f aca="false">ROUND((K1430-J1430)*1440,0)</f>
        <v>33</v>
      </c>
      <c r="AB1430" s="18" t="n">
        <f aca="false">ROUND((L1430-K1430)*1440,0)</f>
        <v>16</v>
      </c>
      <c r="AC1430" s="18" t="n">
        <f aca="false">ROUND((M1430-L1430)*1440,0)</f>
        <v>33</v>
      </c>
      <c r="AD1430" s="18" t="n">
        <f aca="false">IF(N1430="","",ROUND((N1430-M1430)*1440,0))</f>
        <v>24</v>
      </c>
      <c r="AE1430" s="18" t="n">
        <f aca="false">IF(O1430="","",ROUND((O1430-N1430)*1440,0))</f>
        <v>16</v>
      </c>
      <c r="AF1430" s="18" t="n">
        <f aca="false">IF(P1430="","",ROUND((P1430-O1430)*1440,0))</f>
        <v>8</v>
      </c>
      <c r="AG1430" s="18" t="n">
        <f aca="false">IF(Q1430="","",ROUND((Q1430-P1430)*1440,0))</f>
        <v>14</v>
      </c>
      <c r="AH1430" s="18" t="n">
        <f aca="false">IF(Q1430="","",ROUND((Q1430-H1430)*1440,0))</f>
        <v>204</v>
      </c>
      <c r="AI1430" s="19" t="n">
        <f aca="false">ROUND(IF(O1430="",Assumptions!$B$25-K1430,O1430-K1430)*24,1)</f>
        <v>1.5</v>
      </c>
      <c r="AJ1430" s="20" t="n">
        <f aca="false">ROUND(MAX(N(Y1430)/Assumptions!$C$5, N(Z1430)/Assumptions!$C$6, N(AA1430)/Assumptions!$C$7, N(AB1430)/Assumptions!$C$8, N(AC1430)/Assumptions!$C$9, N(AD1430)/Assumptions!$C$10, N(AE1430)/Assumptions!$C$11, N(AF1430)/Assumptions!$C$12, N(AG1430)/Assumptions!$C$13),3)</f>
        <v>1.833</v>
      </c>
      <c r="AK1430" s="0" t="str">
        <f aca="false">IF(OR(U1430="Pending",U1430="On Hold"),"Open GRN (awaiting)",IF(AJ1430&lt;=1,"Within SLA",IF(ROUND(N(Y1430)/Assumptions!$C$5,3)=AJ1430,"Gate Wait",IF(ROUND(N(Z1430)/Assumptions!$C$6,3)=AJ1430,"Dock Wait",IF(ROUND(N(AA1430)/Assumptions!$C$7,3)=AJ1430,"Unloading",IF(ROUND(N(AB1430)/Assumptions!$C$8,3)=AJ1430,"Unload-to-QC Wait",IF(ROUND(N(AC1430)/Assumptions!$C$9,3)=AJ1430,"QC",IF(ROUND(N(AD1430)/Assumptions!$C$10,3)=AJ1430,"QC-to-GRN Wait",IF(ROUND(N(AE1430)/Assumptions!$C$11,3)=AJ1430,"GRN Processing",IF(ROUND(N(AF1430)/Assumptions!$C$12,3)=AJ1430,"GRN-to-Putaway Wait",IF(ROUND(N(AG1430)/Assumptions!$C$13,3)=AJ1430,"Putaway","Within SLA")))))))))))</f>
        <v>Gate Wait</v>
      </c>
    </row>
    <row r="1431" customFormat="false" ht="15" hidden="false" customHeight="false" outlineLevel="0" collapsed="false">
      <c r="A1431" s="0" t="s">
        <v>4262</v>
      </c>
      <c r="B1431" s="0" t="s">
        <v>4263</v>
      </c>
      <c r="C1431" s="0" t="s">
        <v>252</v>
      </c>
      <c r="D1431" s="0" t="s">
        <v>119</v>
      </c>
      <c r="E1431" s="0" t="s">
        <v>4264</v>
      </c>
      <c r="F1431" s="0" t="s">
        <v>155</v>
      </c>
      <c r="G1431" s="0" t="s">
        <v>129</v>
      </c>
      <c r="H1431" s="17" t="n">
        <v>46238.6027777778</v>
      </c>
      <c r="I1431" s="17" t="n">
        <v>46238.6597222222</v>
      </c>
      <c r="J1431" s="17" t="n">
        <v>46238.6645833333</v>
      </c>
      <c r="K1431" s="17" t="n">
        <v>46238.6902777778</v>
      </c>
      <c r="L1431" s="17" t="n">
        <v>46238.69375</v>
      </c>
      <c r="M1431" s="17" t="n">
        <v>46238.7069444444</v>
      </c>
      <c r="N1431" s="17" t="n">
        <v>46238.7298611111</v>
      </c>
      <c r="O1431" s="17" t="n">
        <v>46238.7513888889</v>
      </c>
      <c r="P1431" s="17" t="n">
        <v>46238.8013888889</v>
      </c>
      <c r="Q1431" s="17" t="n">
        <v>46238.825</v>
      </c>
      <c r="R1431" s="0" t="n">
        <v>173</v>
      </c>
      <c r="S1431" s="0" t="n">
        <v>0</v>
      </c>
      <c r="T1431" s="0" t="n">
        <v>0</v>
      </c>
      <c r="U1431" s="18" t="s">
        <v>130</v>
      </c>
      <c r="V1431" s="18" t="s">
        <v>139</v>
      </c>
      <c r="W1431" s="0" t="str">
        <f aca="false">IF(AND(X1431&gt;=6,X1431&lt;14),"A",IF(AND(X1431&gt;=14,X1431&lt;22),"B","C"))</f>
        <v>B</v>
      </c>
      <c r="X1431" s="18" t="n">
        <f aca="false">HOUR(H1431)</f>
        <v>14</v>
      </c>
      <c r="Y1431" s="18" t="n">
        <f aca="false">ROUND((I1431-H1431)*1440,0)</f>
        <v>82</v>
      </c>
      <c r="Z1431" s="18" t="n">
        <f aca="false">ROUND((J1431-I1431)*1440,0)</f>
        <v>7</v>
      </c>
      <c r="AA1431" s="18" t="n">
        <f aca="false">ROUND((K1431-J1431)*1440,0)</f>
        <v>37</v>
      </c>
      <c r="AB1431" s="18" t="n">
        <f aca="false">ROUND((L1431-K1431)*1440,0)</f>
        <v>5</v>
      </c>
      <c r="AC1431" s="18" t="n">
        <f aca="false">ROUND((M1431-L1431)*1440,0)</f>
        <v>19</v>
      </c>
      <c r="AD1431" s="18" t="n">
        <f aca="false">IF(N1431="","",ROUND((N1431-M1431)*1440,0))</f>
        <v>33</v>
      </c>
      <c r="AE1431" s="18" t="n">
        <f aca="false">IF(O1431="","",ROUND((O1431-N1431)*1440,0))</f>
        <v>31</v>
      </c>
      <c r="AF1431" s="18" t="n">
        <f aca="false">IF(P1431="","",ROUND((P1431-O1431)*1440,0))</f>
        <v>72</v>
      </c>
      <c r="AG1431" s="18" t="n">
        <f aca="false">IF(Q1431="","",ROUND((Q1431-P1431)*1440,0))</f>
        <v>34</v>
      </c>
      <c r="AH1431" s="18" t="n">
        <f aca="false">IF(Q1431="","",ROUND((Q1431-H1431)*1440,0))</f>
        <v>320</v>
      </c>
      <c r="AI1431" s="19" t="n">
        <f aca="false">ROUND(IF(O1431="",Assumptions!$B$25-K1431,O1431-K1431)*24,1)</f>
        <v>1.5</v>
      </c>
      <c r="AJ1431" s="20" t="n">
        <f aca="false">ROUND(MAX(N(Y1431)/Assumptions!$C$5, N(Z1431)/Assumptions!$C$6, N(AA1431)/Assumptions!$C$7, N(AB1431)/Assumptions!$C$8, N(AC1431)/Assumptions!$C$9, N(AD1431)/Assumptions!$C$10, N(AE1431)/Assumptions!$C$11, N(AF1431)/Assumptions!$C$12, N(AG1431)/Assumptions!$C$13),3)</f>
        <v>3.6</v>
      </c>
      <c r="AK1431" s="0" t="str">
        <f aca="false">IF(OR(U1431="Pending",U1431="On Hold"),"Open GRN (awaiting)",IF(AJ1431&lt;=1,"Within SLA",IF(ROUND(N(Y1431)/Assumptions!$C$5,3)=AJ1431,"Gate Wait",IF(ROUND(N(Z1431)/Assumptions!$C$6,3)=AJ1431,"Dock Wait",IF(ROUND(N(AA1431)/Assumptions!$C$7,3)=AJ1431,"Unloading",IF(ROUND(N(AB1431)/Assumptions!$C$8,3)=AJ1431,"Unload-to-QC Wait",IF(ROUND(N(AC1431)/Assumptions!$C$9,3)=AJ1431,"QC",IF(ROUND(N(AD1431)/Assumptions!$C$10,3)=AJ1431,"QC-to-GRN Wait",IF(ROUND(N(AE1431)/Assumptions!$C$11,3)=AJ1431,"GRN Processing",IF(ROUND(N(AF1431)/Assumptions!$C$12,3)=AJ1431,"GRN-to-Putaway Wait",IF(ROUND(N(AG1431)/Assumptions!$C$13,3)=AJ1431,"Putaway","Within SLA")))))))))))</f>
        <v>GRN-to-Putaway Wait</v>
      </c>
    </row>
    <row r="1432" customFormat="false" ht="15" hidden="false" customHeight="false" outlineLevel="0" collapsed="false">
      <c r="A1432" s="0" t="s">
        <v>4265</v>
      </c>
      <c r="B1432" s="0" t="s">
        <v>4266</v>
      </c>
      <c r="C1432" s="0" t="s">
        <v>175</v>
      </c>
      <c r="D1432" s="0" t="s">
        <v>119</v>
      </c>
      <c r="E1432" s="0" t="s">
        <v>4267</v>
      </c>
      <c r="F1432" s="0" t="s">
        <v>149</v>
      </c>
      <c r="G1432" s="0" t="s">
        <v>122</v>
      </c>
      <c r="H1432" s="17" t="n">
        <v>46238.6152777778</v>
      </c>
      <c r="I1432" s="17" t="n">
        <v>46238.6388888889</v>
      </c>
      <c r="J1432" s="17" t="n">
        <v>46238.6416666667</v>
      </c>
      <c r="K1432" s="17" t="n">
        <v>46238.6729166667</v>
      </c>
      <c r="L1432" s="17" t="n">
        <v>46238.70625</v>
      </c>
      <c r="M1432" s="17" t="n">
        <v>46238.7236111111</v>
      </c>
      <c r="N1432" s="17" t="n">
        <v>46238.7430555556</v>
      </c>
      <c r="O1432" s="17" t="n">
        <v>46238.7840277778</v>
      </c>
      <c r="P1432" s="17" t="n">
        <v>46238.7923611111</v>
      </c>
      <c r="Q1432" s="17" t="n">
        <v>46238.8131944445</v>
      </c>
      <c r="R1432" s="0" t="n">
        <v>814</v>
      </c>
      <c r="S1432" s="0" t="n">
        <v>0</v>
      </c>
      <c r="T1432" s="0" t="n">
        <v>0</v>
      </c>
      <c r="U1432" s="18" t="s">
        <v>130</v>
      </c>
      <c r="V1432" s="18" t="s">
        <v>139</v>
      </c>
      <c r="W1432" s="0" t="str">
        <f aca="false">IF(AND(X1432&gt;=6,X1432&lt;14),"A",IF(AND(X1432&gt;=14,X1432&lt;22),"B","C"))</f>
        <v>B</v>
      </c>
      <c r="X1432" s="18" t="n">
        <f aca="false">HOUR(H1432)</f>
        <v>14</v>
      </c>
      <c r="Y1432" s="18" t="n">
        <f aca="false">ROUND((I1432-H1432)*1440,0)</f>
        <v>34</v>
      </c>
      <c r="Z1432" s="18" t="n">
        <f aca="false">ROUND((J1432-I1432)*1440,0)</f>
        <v>4</v>
      </c>
      <c r="AA1432" s="18" t="n">
        <f aca="false">ROUND((K1432-J1432)*1440,0)</f>
        <v>45</v>
      </c>
      <c r="AB1432" s="18" t="n">
        <f aca="false">ROUND((L1432-K1432)*1440,0)</f>
        <v>48</v>
      </c>
      <c r="AC1432" s="18" t="n">
        <f aca="false">ROUND((M1432-L1432)*1440,0)</f>
        <v>25</v>
      </c>
      <c r="AD1432" s="18" t="n">
        <f aca="false">IF(N1432="","",ROUND((N1432-M1432)*1440,0))</f>
        <v>28</v>
      </c>
      <c r="AE1432" s="18" t="n">
        <f aca="false">IF(O1432="","",ROUND((O1432-N1432)*1440,0))</f>
        <v>59</v>
      </c>
      <c r="AF1432" s="18" t="n">
        <f aca="false">IF(P1432="","",ROUND((P1432-O1432)*1440,0))</f>
        <v>12</v>
      </c>
      <c r="AG1432" s="18" t="n">
        <f aca="false">IF(Q1432="","",ROUND((Q1432-P1432)*1440,0))</f>
        <v>30</v>
      </c>
      <c r="AH1432" s="18" t="n">
        <f aca="false">IF(Q1432="","",ROUND((Q1432-H1432)*1440,0))</f>
        <v>285</v>
      </c>
      <c r="AI1432" s="19" t="n">
        <f aca="false">ROUND(IF(O1432="",Assumptions!$B$25-K1432,O1432-K1432)*24,1)</f>
        <v>2.7</v>
      </c>
      <c r="AJ1432" s="20" t="n">
        <f aca="false">ROUND(MAX(N(Y1432)/Assumptions!$C$5, N(Z1432)/Assumptions!$C$6, N(AA1432)/Assumptions!$C$7, N(AB1432)/Assumptions!$C$8, N(AC1432)/Assumptions!$C$9, N(AD1432)/Assumptions!$C$10, N(AE1432)/Assumptions!$C$11, N(AF1432)/Assumptions!$C$12, N(AG1432)/Assumptions!$C$13),3)</f>
        <v>3.2</v>
      </c>
      <c r="AK1432" s="0" t="str">
        <f aca="false">IF(OR(U1432="Pending",U1432="On Hold"),"Open GRN (awaiting)",IF(AJ1432&lt;=1,"Within SLA",IF(ROUND(N(Y1432)/Assumptions!$C$5,3)=AJ1432,"Gate Wait",IF(ROUND(N(Z1432)/Assumptions!$C$6,3)=AJ1432,"Dock Wait",IF(ROUND(N(AA1432)/Assumptions!$C$7,3)=AJ1432,"Unloading",IF(ROUND(N(AB1432)/Assumptions!$C$8,3)=AJ1432,"Unload-to-QC Wait",IF(ROUND(N(AC1432)/Assumptions!$C$9,3)=AJ1432,"QC",IF(ROUND(N(AD1432)/Assumptions!$C$10,3)=AJ1432,"QC-to-GRN Wait",IF(ROUND(N(AE1432)/Assumptions!$C$11,3)=AJ1432,"GRN Processing",IF(ROUND(N(AF1432)/Assumptions!$C$12,3)=AJ1432,"GRN-to-Putaway Wait",IF(ROUND(N(AG1432)/Assumptions!$C$13,3)=AJ1432,"Putaway","Within SLA")))))))))))</f>
        <v>Unload-to-QC Wait</v>
      </c>
    </row>
    <row r="1433" customFormat="false" ht="15" hidden="false" customHeight="false" outlineLevel="0" collapsed="false">
      <c r="A1433" s="0" t="s">
        <v>4268</v>
      </c>
      <c r="B1433" s="0" t="s">
        <v>4269</v>
      </c>
      <c r="C1433" s="0" t="s">
        <v>142</v>
      </c>
      <c r="D1433" s="0" t="s">
        <v>135</v>
      </c>
      <c r="E1433" s="0" t="s">
        <v>4270</v>
      </c>
      <c r="F1433" s="0" t="s">
        <v>137</v>
      </c>
      <c r="G1433" s="0" t="s">
        <v>138</v>
      </c>
      <c r="H1433" s="17" t="n">
        <v>46238.6291666667</v>
      </c>
      <c r="I1433" s="17" t="n">
        <v>46238.6368055556</v>
      </c>
      <c r="J1433" s="17" t="n">
        <v>46238.6375</v>
      </c>
      <c r="K1433" s="17" t="n">
        <v>46238.6923611111</v>
      </c>
      <c r="L1433" s="17" t="n">
        <v>46238.7041666667</v>
      </c>
      <c r="M1433" s="17" t="n">
        <v>46238.7208333333</v>
      </c>
      <c r="N1433" s="17" t="n">
        <v>46238.7590277778</v>
      </c>
      <c r="O1433" s="17" t="n">
        <v>46238.8451388889</v>
      </c>
      <c r="P1433" s="17" t="n">
        <v>46238.8555555556</v>
      </c>
      <c r="Q1433" s="17" t="n">
        <v>46238.8736111111</v>
      </c>
      <c r="R1433" s="0" t="n">
        <v>449</v>
      </c>
      <c r="S1433" s="0" t="n">
        <v>0</v>
      </c>
      <c r="T1433" s="0" t="n">
        <v>0</v>
      </c>
      <c r="U1433" s="18" t="s">
        <v>130</v>
      </c>
      <c r="V1433" s="18" t="s">
        <v>144</v>
      </c>
      <c r="W1433" s="0" t="str">
        <f aca="false">IF(AND(X1433&gt;=6,X1433&lt;14),"A",IF(AND(X1433&gt;=14,X1433&lt;22),"B","C"))</f>
        <v>B</v>
      </c>
      <c r="X1433" s="18" t="n">
        <f aca="false">HOUR(H1433)</f>
        <v>15</v>
      </c>
      <c r="Y1433" s="18" t="n">
        <f aca="false">ROUND((I1433-H1433)*1440,0)</f>
        <v>11</v>
      </c>
      <c r="Z1433" s="18" t="n">
        <f aca="false">ROUND((J1433-I1433)*1440,0)</f>
        <v>1</v>
      </c>
      <c r="AA1433" s="18" t="n">
        <f aca="false">ROUND((K1433-J1433)*1440,0)</f>
        <v>79</v>
      </c>
      <c r="AB1433" s="18" t="n">
        <f aca="false">ROUND((L1433-K1433)*1440,0)</f>
        <v>17</v>
      </c>
      <c r="AC1433" s="18" t="n">
        <f aca="false">ROUND((M1433-L1433)*1440,0)</f>
        <v>24</v>
      </c>
      <c r="AD1433" s="18" t="n">
        <f aca="false">IF(N1433="","",ROUND((N1433-M1433)*1440,0))</f>
        <v>55</v>
      </c>
      <c r="AE1433" s="18" t="n">
        <f aca="false">IF(O1433="","",ROUND((O1433-N1433)*1440,0))</f>
        <v>124</v>
      </c>
      <c r="AF1433" s="18" t="n">
        <f aca="false">IF(P1433="","",ROUND((P1433-O1433)*1440,0))</f>
        <v>15</v>
      </c>
      <c r="AG1433" s="18" t="n">
        <f aca="false">IF(Q1433="","",ROUND((Q1433-P1433)*1440,0))</f>
        <v>26</v>
      </c>
      <c r="AH1433" s="18" t="n">
        <f aca="false">IF(Q1433="","",ROUND((Q1433-H1433)*1440,0))</f>
        <v>352</v>
      </c>
      <c r="AI1433" s="19" t="n">
        <f aca="false">ROUND(IF(O1433="",Assumptions!$B$25-K1433,O1433-K1433)*24,1)</f>
        <v>3.7</v>
      </c>
      <c r="AJ1433" s="20" t="n">
        <f aca="false">ROUND(MAX(N(Y1433)/Assumptions!$C$5, N(Z1433)/Assumptions!$C$6, N(AA1433)/Assumptions!$C$7, N(AB1433)/Assumptions!$C$8, N(AC1433)/Assumptions!$C$9, N(AD1433)/Assumptions!$C$10, N(AE1433)/Assumptions!$C$11, N(AF1433)/Assumptions!$C$12, N(AG1433)/Assumptions!$C$13),3)</f>
        <v>2.756</v>
      </c>
      <c r="AK1433" s="0" t="str">
        <f aca="false">IF(OR(U1433="Pending",U1433="On Hold"),"Open GRN (awaiting)",IF(AJ1433&lt;=1,"Within SLA",IF(ROUND(N(Y1433)/Assumptions!$C$5,3)=AJ1433,"Gate Wait",IF(ROUND(N(Z1433)/Assumptions!$C$6,3)=AJ1433,"Dock Wait",IF(ROUND(N(AA1433)/Assumptions!$C$7,3)=AJ1433,"Unloading",IF(ROUND(N(AB1433)/Assumptions!$C$8,3)=AJ1433,"Unload-to-QC Wait",IF(ROUND(N(AC1433)/Assumptions!$C$9,3)=AJ1433,"QC",IF(ROUND(N(AD1433)/Assumptions!$C$10,3)=AJ1433,"QC-to-GRN Wait",IF(ROUND(N(AE1433)/Assumptions!$C$11,3)=AJ1433,"GRN Processing",IF(ROUND(N(AF1433)/Assumptions!$C$12,3)=AJ1433,"GRN-to-Putaway Wait",IF(ROUND(N(AG1433)/Assumptions!$C$13,3)=AJ1433,"Putaway","Within SLA")))))))))))</f>
        <v>GRN Processing</v>
      </c>
    </row>
    <row r="1434" customFormat="false" ht="15" hidden="false" customHeight="false" outlineLevel="0" collapsed="false">
      <c r="A1434" s="0" t="s">
        <v>4271</v>
      </c>
      <c r="B1434" s="0" t="s">
        <v>4272</v>
      </c>
      <c r="C1434" s="0" t="s">
        <v>142</v>
      </c>
      <c r="D1434" s="0" t="s">
        <v>119</v>
      </c>
      <c r="E1434" s="0" t="s">
        <v>4273</v>
      </c>
      <c r="F1434" s="0" t="s">
        <v>137</v>
      </c>
      <c r="G1434" s="0" t="s">
        <v>129</v>
      </c>
      <c r="H1434" s="17" t="n">
        <v>46238.6333333333</v>
      </c>
      <c r="I1434" s="17" t="n">
        <v>46238.6458333333</v>
      </c>
      <c r="J1434" s="17" t="n">
        <v>46238.6493055556</v>
      </c>
      <c r="K1434" s="17" t="n">
        <v>46238.6791666667</v>
      </c>
      <c r="L1434" s="17" t="n">
        <v>46238.6958333333</v>
      </c>
      <c r="M1434" s="17" t="n">
        <v>46238.7340277778</v>
      </c>
      <c r="N1434" s="17" t="n">
        <v>46238.74375</v>
      </c>
      <c r="O1434" s="17" t="n">
        <v>46238.76875</v>
      </c>
      <c r="P1434" s="17" t="n">
        <v>46238.7715277778</v>
      </c>
      <c r="Q1434" s="17" t="n">
        <v>46238.7895833333</v>
      </c>
      <c r="R1434" s="0" t="n">
        <v>494</v>
      </c>
      <c r="S1434" s="0" t="n">
        <v>0</v>
      </c>
      <c r="T1434" s="0" t="n">
        <v>0</v>
      </c>
      <c r="U1434" s="18" t="s">
        <v>130</v>
      </c>
      <c r="V1434" s="18" t="s">
        <v>139</v>
      </c>
      <c r="W1434" s="0" t="str">
        <f aca="false">IF(AND(X1434&gt;=6,X1434&lt;14),"A",IF(AND(X1434&gt;=14,X1434&lt;22),"B","C"))</f>
        <v>B</v>
      </c>
      <c r="X1434" s="18" t="n">
        <f aca="false">HOUR(H1434)</f>
        <v>15</v>
      </c>
      <c r="Y1434" s="18" t="n">
        <f aca="false">ROUND((I1434-H1434)*1440,0)</f>
        <v>18</v>
      </c>
      <c r="Z1434" s="18" t="n">
        <f aca="false">ROUND((J1434-I1434)*1440,0)</f>
        <v>5</v>
      </c>
      <c r="AA1434" s="18" t="n">
        <f aca="false">ROUND((K1434-J1434)*1440,0)</f>
        <v>43</v>
      </c>
      <c r="AB1434" s="18" t="n">
        <f aca="false">ROUND((L1434-K1434)*1440,0)</f>
        <v>24</v>
      </c>
      <c r="AC1434" s="18" t="n">
        <f aca="false">ROUND((M1434-L1434)*1440,0)</f>
        <v>55</v>
      </c>
      <c r="AD1434" s="18" t="n">
        <f aca="false">IF(N1434="","",ROUND((N1434-M1434)*1440,0))</f>
        <v>14</v>
      </c>
      <c r="AE1434" s="18" t="n">
        <f aca="false">IF(O1434="","",ROUND((O1434-N1434)*1440,0))</f>
        <v>36</v>
      </c>
      <c r="AF1434" s="18" t="n">
        <f aca="false">IF(P1434="","",ROUND((P1434-O1434)*1440,0))</f>
        <v>4</v>
      </c>
      <c r="AG1434" s="18" t="n">
        <f aca="false">IF(Q1434="","",ROUND((Q1434-P1434)*1440,0))</f>
        <v>26</v>
      </c>
      <c r="AH1434" s="18" t="n">
        <f aca="false">IF(Q1434="","",ROUND((Q1434-H1434)*1440,0))</f>
        <v>225</v>
      </c>
      <c r="AI1434" s="19" t="n">
        <f aca="false">ROUND(IF(O1434="",Assumptions!$B$25-K1434,O1434-K1434)*24,1)</f>
        <v>2.2</v>
      </c>
      <c r="AJ1434" s="20" t="n">
        <f aca="false">ROUND(MAX(N(Y1434)/Assumptions!$C$5, N(Z1434)/Assumptions!$C$6, N(AA1434)/Assumptions!$C$7, N(AB1434)/Assumptions!$C$8, N(AC1434)/Assumptions!$C$9, N(AD1434)/Assumptions!$C$10, N(AE1434)/Assumptions!$C$11, N(AF1434)/Assumptions!$C$12, N(AG1434)/Assumptions!$C$13),3)</f>
        <v>1.6</v>
      </c>
      <c r="AK1434" s="0" t="str">
        <f aca="false">IF(OR(U1434="Pending",U1434="On Hold"),"Open GRN (awaiting)",IF(AJ1434&lt;=1,"Within SLA",IF(ROUND(N(Y1434)/Assumptions!$C$5,3)=AJ1434,"Gate Wait",IF(ROUND(N(Z1434)/Assumptions!$C$6,3)=AJ1434,"Dock Wait",IF(ROUND(N(AA1434)/Assumptions!$C$7,3)=AJ1434,"Unloading",IF(ROUND(N(AB1434)/Assumptions!$C$8,3)=AJ1434,"Unload-to-QC Wait",IF(ROUND(N(AC1434)/Assumptions!$C$9,3)=AJ1434,"QC",IF(ROUND(N(AD1434)/Assumptions!$C$10,3)=AJ1434,"QC-to-GRN Wait",IF(ROUND(N(AE1434)/Assumptions!$C$11,3)=AJ1434,"GRN Processing",IF(ROUND(N(AF1434)/Assumptions!$C$12,3)=AJ1434,"GRN-to-Putaway Wait",IF(ROUND(N(AG1434)/Assumptions!$C$13,3)=AJ1434,"Putaway","Within SLA")))))))))))</f>
        <v>Unload-to-QC Wait</v>
      </c>
    </row>
    <row r="1435" customFormat="false" ht="15" hidden="false" customHeight="false" outlineLevel="0" collapsed="false">
      <c r="A1435" s="0" t="s">
        <v>4274</v>
      </c>
      <c r="B1435" s="0" t="s">
        <v>4275</v>
      </c>
      <c r="C1435" s="0" t="s">
        <v>175</v>
      </c>
      <c r="D1435" s="0" t="s">
        <v>119</v>
      </c>
      <c r="E1435" s="0" t="s">
        <v>4276</v>
      </c>
      <c r="F1435" s="0" t="s">
        <v>177</v>
      </c>
      <c r="G1435" s="0" t="s">
        <v>129</v>
      </c>
      <c r="H1435" s="17" t="n">
        <v>46238.6347222222</v>
      </c>
      <c r="I1435" s="17" t="n">
        <v>46238.6673611111</v>
      </c>
      <c r="J1435" s="17" t="n">
        <v>46238.6736111111</v>
      </c>
      <c r="K1435" s="17" t="n">
        <v>46238.7020833333</v>
      </c>
      <c r="L1435" s="17" t="n">
        <v>46238.7104166667</v>
      </c>
      <c r="M1435" s="17" t="n">
        <v>46238.7222222222</v>
      </c>
      <c r="N1435" s="17" t="n">
        <v>46238.7277777778</v>
      </c>
      <c r="O1435" s="17" t="n">
        <v>46238.7430555556</v>
      </c>
      <c r="P1435" s="17" t="n">
        <v>46238.7548611111</v>
      </c>
      <c r="Q1435" s="17" t="n">
        <v>46238.7631944444</v>
      </c>
      <c r="R1435" s="0" t="n">
        <v>240</v>
      </c>
      <c r="S1435" s="0" t="n">
        <v>0</v>
      </c>
      <c r="T1435" s="0" t="n">
        <v>0</v>
      </c>
      <c r="U1435" s="18" t="s">
        <v>130</v>
      </c>
      <c r="V1435" s="18" t="s">
        <v>139</v>
      </c>
      <c r="W1435" s="0" t="str">
        <f aca="false">IF(AND(X1435&gt;=6,X1435&lt;14),"A",IF(AND(X1435&gt;=14,X1435&lt;22),"B","C"))</f>
        <v>B</v>
      </c>
      <c r="X1435" s="18" t="n">
        <f aca="false">HOUR(H1435)</f>
        <v>15</v>
      </c>
      <c r="Y1435" s="18" t="n">
        <f aca="false">ROUND((I1435-H1435)*1440,0)</f>
        <v>47</v>
      </c>
      <c r="Z1435" s="18" t="n">
        <f aca="false">ROUND((J1435-I1435)*1440,0)</f>
        <v>9</v>
      </c>
      <c r="AA1435" s="18" t="n">
        <f aca="false">ROUND((K1435-J1435)*1440,0)</f>
        <v>41</v>
      </c>
      <c r="AB1435" s="18" t="n">
        <f aca="false">ROUND((L1435-K1435)*1440,0)</f>
        <v>12</v>
      </c>
      <c r="AC1435" s="18" t="n">
        <f aca="false">ROUND((M1435-L1435)*1440,0)</f>
        <v>17</v>
      </c>
      <c r="AD1435" s="18" t="n">
        <f aca="false">IF(N1435="","",ROUND((N1435-M1435)*1440,0))</f>
        <v>8</v>
      </c>
      <c r="AE1435" s="18" t="n">
        <f aca="false">IF(O1435="","",ROUND((O1435-N1435)*1440,0))</f>
        <v>22</v>
      </c>
      <c r="AF1435" s="18" t="n">
        <f aca="false">IF(P1435="","",ROUND((P1435-O1435)*1440,0))</f>
        <v>17</v>
      </c>
      <c r="AG1435" s="18" t="n">
        <f aca="false">IF(Q1435="","",ROUND((Q1435-P1435)*1440,0))</f>
        <v>12</v>
      </c>
      <c r="AH1435" s="18" t="n">
        <f aca="false">IF(Q1435="","",ROUND((Q1435-H1435)*1440,0))</f>
        <v>185</v>
      </c>
      <c r="AI1435" s="19" t="n">
        <f aca="false">ROUND(IF(O1435="",Assumptions!$B$25-K1435,O1435-K1435)*24,1)</f>
        <v>1</v>
      </c>
      <c r="AJ1435" s="20" t="n">
        <f aca="false">ROUND(MAX(N(Y1435)/Assumptions!$C$5, N(Z1435)/Assumptions!$C$6, N(AA1435)/Assumptions!$C$7, N(AB1435)/Assumptions!$C$8, N(AC1435)/Assumptions!$C$9, N(AD1435)/Assumptions!$C$10, N(AE1435)/Assumptions!$C$11, N(AF1435)/Assumptions!$C$12, N(AG1435)/Assumptions!$C$13),3)</f>
        <v>1.567</v>
      </c>
      <c r="AK1435" s="0" t="str">
        <f aca="false">IF(OR(U1435="Pending",U1435="On Hold"),"Open GRN (awaiting)",IF(AJ1435&lt;=1,"Within SLA",IF(ROUND(N(Y1435)/Assumptions!$C$5,3)=AJ1435,"Gate Wait",IF(ROUND(N(Z1435)/Assumptions!$C$6,3)=AJ1435,"Dock Wait",IF(ROUND(N(AA1435)/Assumptions!$C$7,3)=AJ1435,"Unloading",IF(ROUND(N(AB1435)/Assumptions!$C$8,3)=AJ1435,"Unload-to-QC Wait",IF(ROUND(N(AC1435)/Assumptions!$C$9,3)=AJ1435,"QC",IF(ROUND(N(AD1435)/Assumptions!$C$10,3)=AJ1435,"QC-to-GRN Wait",IF(ROUND(N(AE1435)/Assumptions!$C$11,3)=AJ1435,"GRN Processing",IF(ROUND(N(AF1435)/Assumptions!$C$12,3)=AJ1435,"GRN-to-Putaway Wait",IF(ROUND(N(AG1435)/Assumptions!$C$13,3)=AJ1435,"Putaway","Within SLA")))))))))))</f>
        <v>Gate Wait</v>
      </c>
    </row>
    <row r="1436" customFormat="false" ht="15" hidden="false" customHeight="false" outlineLevel="0" collapsed="false">
      <c r="A1436" s="0" t="s">
        <v>4277</v>
      </c>
      <c r="B1436" s="0" t="s">
        <v>4278</v>
      </c>
      <c r="C1436" s="0" t="s">
        <v>252</v>
      </c>
      <c r="D1436" s="0" t="s">
        <v>147</v>
      </c>
      <c r="E1436" s="0" t="s">
        <v>4279</v>
      </c>
      <c r="F1436" s="0" t="s">
        <v>155</v>
      </c>
      <c r="G1436" s="0" t="s">
        <v>150</v>
      </c>
      <c r="H1436" s="17" t="n">
        <v>46238.6694444444</v>
      </c>
      <c r="I1436" s="17" t="n">
        <v>46238.7506944445</v>
      </c>
      <c r="J1436" s="17" t="n">
        <v>46238.7541666667</v>
      </c>
      <c r="K1436" s="17" t="n">
        <v>46238.7854166667</v>
      </c>
      <c r="L1436" s="17" t="n">
        <v>46238.7923611111</v>
      </c>
      <c r="M1436" s="17" t="n">
        <v>46238.8201388889</v>
      </c>
      <c r="N1436" s="17" t="n">
        <v>46238.8520833333</v>
      </c>
      <c r="O1436" s="17" t="n">
        <v>46238.8625</v>
      </c>
      <c r="P1436" s="17" t="n">
        <v>46238.875</v>
      </c>
      <c r="Q1436" s="17" t="n">
        <v>46238.9215277778</v>
      </c>
      <c r="R1436" s="0" t="n">
        <v>306</v>
      </c>
      <c r="S1436" s="0" t="n">
        <v>0</v>
      </c>
      <c r="T1436" s="0" t="n">
        <v>0</v>
      </c>
      <c r="U1436" s="18" t="s">
        <v>130</v>
      </c>
      <c r="V1436" s="18" t="s">
        <v>82</v>
      </c>
      <c r="W1436" s="0" t="str">
        <f aca="false">IF(AND(X1436&gt;=6,X1436&lt;14),"A",IF(AND(X1436&gt;=14,X1436&lt;22),"B","C"))</f>
        <v>B</v>
      </c>
      <c r="X1436" s="18" t="n">
        <f aca="false">HOUR(H1436)</f>
        <v>16</v>
      </c>
      <c r="Y1436" s="18" t="n">
        <f aca="false">ROUND((I1436-H1436)*1440,0)</f>
        <v>117</v>
      </c>
      <c r="Z1436" s="18" t="n">
        <f aca="false">ROUND((J1436-I1436)*1440,0)</f>
        <v>5</v>
      </c>
      <c r="AA1436" s="18" t="n">
        <f aca="false">ROUND((K1436-J1436)*1440,0)</f>
        <v>45</v>
      </c>
      <c r="AB1436" s="18" t="n">
        <f aca="false">ROUND((L1436-K1436)*1440,0)</f>
        <v>10</v>
      </c>
      <c r="AC1436" s="18" t="n">
        <f aca="false">ROUND((M1436-L1436)*1440,0)</f>
        <v>40</v>
      </c>
      <c r="AD1436" s="18" t="n">
        <f aca="false">IF(N1436="","",ROUND((N1436-M1436)*1440,0))</f>
        <v>46</v>
      </c>
      <c r="AE1436" s="18" t="n">
        <f aca="false">IF(O1436="","",ROUND((O1436-N1436)*1440,0))</f>
        <v>15</v>
      </c>
      <c r="AF1436" s="18" t="n">
        <f aca="false">IF(P1436="","",ROUND((P1436-O1436)*1440,0))</f>
        <v>18</v>
      </c>
      <c r="AG1436" s="18" t="n">
        <f aca="false">IF(Q1436="","",ROUND((Q1436-P1436)*1440,0))</f>
        <v>67</v>
      </c>
      <c r="AH1436" s="18" t="n">
        <f aca="false">IF(Q1436="","",ROUND((Q1436-H1436)*1440,0))</f>
        <v>363</v>
      </c>
      <c r="AI1436" s="19" t="n">
        <f aca="false">ROUND(IF(O1436="",Assumptions!$B$25-K1436,O1436-K1436)*24,1)</f>
        <v>1.9</v>
      </c>
      <c r="AJ1436" s="20" t="n">
        <f aca="false">ROUND(MAX(N(Y1436)/Assumptions!$C$5, N(Z1436)/Assumptions!$C$6, N(AA1436)/Assumptions!$C$7, N(AB1436)/Assumptions!$C$8, N(AC1436)/Assumptions!$C$9, N(AD1436)/Assumptions!$C$10, N(AE1436)/Assumptions!$C$11, N(AF1436)/Assumptions!$C$12, N(AG1436)/Assumptions!$C$13),3)</f>
        <v>3.9</v>
      </c>
      <c r="AK1436" s="0" t="str">
        <f aca="false">IF(OR(U1436="Pending",U1436="On Hold"),"Open GRN (awaiting)",IF(AJ1436&lt;=1,"Within SLA",IF(ROUND(N(Y1436)/Assumptions!$C$5,3)=AJ1436,"Gate Wait",IF(ROUND(N(Z1436)/Assumptions!$C$6,3)=AJ1436,"Dock Wait",IF(ROUND(N(AA1436)/Assumptions!$C$7,3)=AJ1436,"Unloading",IF(ROUND(N(AB1436)/Assumptions!$C$8,3)=AJ1436,"Unload-to-QC Wait",IF(ROUND(N(AC1436)/Assumptions!$C$9,3)=AJ1436,"QC",IF(ROUND(N(AD1436)/Assumptions!$C$10,3)=AJ1436,"QC-to-GRN Wait",IF(ROUND(N(AE1436)/Assumptions!$C$11,3)=AJ1436,"GRN Processing",IF(ROUND(N(AF1436)/Assumptions!$C$12,3)=AJ1436,"GRN-to-Putaway Wait",IF(ROUND(N(AG1436)/Assumptions!$C$13,3)=AJ1436,"Putaway","Within SLA")))))))))))</f>
        <v>Gate Wait</v>
      </c>
    </row>
    <row r="1437" customFormat="false" ht="15" hidden="false" customHeight="false" outlineLevel="0" collapsed="false">
      <c r="A1437" s="0" t="s">
        <v>4280</v>
      </c>
      <c r="B1437" s="0" t="s">
        <v>4281</v>
      </c>
      <c r="C1437" s="0" t="s">
        <v>218</v>
      </c>
      <c r="D1437" s="0" t="s">
        <v>147</v>
      </c>
      <c r="E1437" s="0" t="s">
        <v>4282</v>
      </c>
      <c r="F1437" s="0" t="s">
        <v>137</v>
      </c>
      <c r="G1437" s="0" t="s">
        <v>167</v>
      </c>
      <c r="H1437" s="17" t="n">
        <v>46238.6736111111</v>
      </c>
      <c r="I1437" s="17" t="n">
        <v>46238.6826388889</v>
      </c>
      <c r="J1437" s="17" t="n">
        <v>46238.6875</v>
      </c>
      <c r="K1437" s="17" t="n">
        <v>46238.7284722222</v>
      </c>
      <c r="L1437" s="17" t="n">
        <v>46238.7333333333</v>
      </c>
      <c r="M1437" s="17" t="n">
        <v>46238.7590277778</v>
      </c>
      <c r="N1437" s="17" t="n">
        <v>46238.7881944445</v>
      </c>
      <c r="O1437" s="17" t="n">
        <v>46238.8541666667</v>
      </c>
      <c r="P1437" s="17" t="n">
        <v>46238.8673611111</v>
      </c>
      <c r="Q1437" s="17" t="n">
        <v>46238.8784722222</v>
      </c>
      <c r="R1437" s="0" t="n">
        <v>168</v>
      </c>
      <c r="S1437" s="0" t="n">
        <v>0</v>
      </c>
      <c r="T1437" s="0" t="n">
        <v>0</v>
      </c>
      <c r="U1437" s="18" t="s">
        <v>130</v>
      </c>
      <c r="V1437" s="18" t="s">
        <v>156</v>
      </c>
      <c r="W1437" s="0" t="str">
        <f aca="false">IF(AND(X1437&gt;=6,X1437&lt;14),"A",IF(AND(X1437&gt;=14,X1437&lt;22),"B","C"))</f>
        <v>B</v>
      </c>
      <c r="X1437" s="18" t="n">
        <f aca="false">HOUR(H1437)</f>
        <v>16</v>
      </c>
      <c r="Y1437" s="18" t="n">
        <f aca="false">ROUND((I1437-H1437)*1440,0)</f>
        <v>13</v>
      </c>
      <c r="Z1437" s="18" t="n">
        <f aca="false">ROUND((J1437-I1437)*1440,0)</f>
        <v>7</v>
      </c>
      <c r="AA1437" s="18" t="n">
        <f aca="false">ROUND((K1437-J1437)*1440,0)</f>
        <v>59</v>
      </c>
      <c r="AB1437" s="18" t="n">
        <f aca="false">ROUND((L1437-K1437)*1440,0)</f>
        <v>7</v>
      </c>
      <c r="AC1437" s="18" t="n">
        <f aca="false">ROUND((M1437-L1437)*1440,0)</f>
        <v>37</v>
      </c>
      <c r="AD1437" s="18" t="n">
        <f aca="false">IF(N1437="","",ROUND((N1437-M1437)*1440,0))</f>
        <v>42</v>
      </c>
      <c r="AE1437" s="18" t="n">
        <f aca="false">IF(O1437="","",ROUND((O1437-N1437)*1440,0))</f>
        <v>95</v>
      </c>
      <c r="AF1437" s="18" t="n">
        <f aca="false">IF(P1437="","",ROUND((P1437-O1437)*1440,0))</f>
        <v>19</v>
      </c>
      <c r="AG1437" s="18" t="n">
        <f aca="false">IF(Q1437="","",ROUND((Q1437-P1437)*1440,0))</f>
        <v>16</v>
      </c>
      <c r="AH1437" s="18" t="n">
        <f aca="false">IF(Q1437="","",ROUND((Q1437-H1437)*1440,0))</f>
        <v>295</v>
      </c>
      <c r="AI1437" s="19" t="n">
        <f aca="false">ROUND(IF(O1437="",Assumptions!$B$25-K1437,O1437-K1437)*24,1)</f>
        <v>3</v>
      </c>
      <c r="AJ1437" s="20" t="n">
        <f aca="false">ROUND(MAX(N(Y1437)/Assumptions!$C$5, N(Z1437)/Assumptions!$C$6, N(AA1437)/Assumptions!$C$7, N(AB1437)/Assumptions!$C$8, N(AC1437)/Assumptions!$C$9, N(AD1437)/Assumptions!$C$10, N(AE1437)/Assumptions!$C$11, N(AF1437)/Assumptions!$C$12, N(AG1437)/Assumptions!$C$13),3)</f>
        <v>2.111</v>
      </c>
      <c r="AK1437" s="0" t="str">
        <f aca="false">IF(OR(U1437="Pending",U1437="On Hold"),"Open GRN (awaiting)",IF(AJ1437&lt;=1,"Within SLA",IF(ROUND(N(Y1437)/Assumptions!$C$5,3)=AJ1437,"Gate Wait",IF(ROUND(N(Z1437)/Assumptions!$C$6,3)=AJ1437,"Dock Wait",IF(ROUND(N(AA1437)/Assumptions!$C$7,3)=AJ1437,"Unloading",IF(ROUND(N(AB1437)/Assumptions!$C$8,3)=AJ1437,"Unload-to-QC Wait",IF(ROUND(N(AC1437)/Assumptions!$C$9,3)=AJ1437,"QC",IF(ROUND(N(AD1437)/Assumptions!$C$10,3)=AJ1437,"QC-to-GRN Wait",IF(ROUND(N(AE1437)/Assumptions!$C$11,3)=AJ1437,"GRN Processing",IF(ROUND(N(AF1437)/Assumptions!$C$12,3)=AJ1437,"GRN-to-Putaway Wait",IF(ROUND(N(AG1437)/Assumptions!$C$13,3)=AJ1437,"Putaway","Within SLA")))))))))))</f>
        <v>GRN Processing</v>
      </c>
    </row>
    <row r="1438" customFormat="false" ht="15" hidden="false" customHeight="false" outlineLevel="0" collapsed="false">
      <c r="A1438" s="0" t="s">
        <v>4283</v>
      </c>
      <c r="B1438" s="0" t="s">
        <v>4284</v>
      </c>
      <c r="C1438" s="0" t="s">
        <v>142</v>
      </c>
      <c r="D1438" s="0" t="s">
        <v>135</v>
      </c>
      <c r="E1438" s="0" t="s">
        <v>4285</v>
      </c>
      <c r="F1438" s="0" t="s">
        <v>137</v>
      </c>
      <c r="G1438" s="0" t="s">
        <v>138</v>
      </c>
      <c r="H1438" s="17" t="n">
        <v>46238.6840277778</v>
      </c>
      <c r="I1438" s="17" t="n">
        <v>46238.6909722222</v>
      </c>
      <c r="J1438" s="17" t="n">
        <v>46238.6951388889</v>
      </c>
      <c r="K1438" s="17" t="n">
        <v>46238.7173611111</v>
      </c>
      <c r="L1438" s="17" t="n">
        <v>46238.7451388889</v>
      </c>
      <c r="M1438" s="17" t="n">
        <v>46238.7708333333</v>
      </c>
      <c r="N1438" s="17" t="n">
        <v>46238.8041666667</v>
      </c>
      <c r="O1438" s="17" t="n">
        <v>46238.9465277778</v>
      </c>
      <c r="P1438" s="17" t="n">
        <v>46238.9513888889</v>
      </c>
      <c r="Q1438" s="17" t="n">
        <v>46238.9701388889</v>
      </c>
      <c r="R1438" s="0" t="n">
        <v>1055</v>
      </c>
      <c r="S1438" s="0" t="n">
        <v>0</v>
      </c>
      <c r="T1438" s="0" t="n">
        <v>0</v>
      </c>
      <c r="U1438" s="18" t="s">
        <v>130</v>
      </c>
      <c r="V1438" s="18" t="s">
        <v>144</v>
      </c>
      <c r="W1438" s="0" t="str">
        <f aca="false">IF(AND(X1438&gt;=6,X1438&lt;14),"A",IF(AND(X1438&gt;=14,X1438&lt;22),"B","C"))</f>
        <v>B</v>
      </c>
      <c r="X1438" s="18" t="n">
        <f aca="false">HOUR(H1438)</f>
        <v>16</v>
      </c>
      <c r="Y1438" s="18" t="n">
        <f aca="false">ROUND((I1438-H1438)*1440,0)</f>
        <v>10</v>
      </c>
      <c r="Z1438" s="18" t="n">
        <f aca="false">ROUND((J1438-I1438)*1440,0)</f>
        <v>6</v>
      </c>
      <c r="AA1438" s="18" t="n">
        <f aca="false">ROUND((K1438-J1438)*1440,0)</f>
        <v>32</v>
      </c>
      <c r="AB1438" s="18" t="n">
        <f aca="false">ROUND((L1438-K1438)*1440,0)</f>
        <v>40</v>
      </c>
      <c r="AC1438" s="18" t="n">
        <f aca="false">ROUND((M1438-L1438)*1440,0)</f>
        <v>37</v>
      </c>
      <c r="AD1438" s="18" t="n">
        <f aca="false">IF(N1438="","",ROUND((N1438-M1438)*1440,0))</f>
        <v>48</v>
      </c>
      <c r="AE1438" s="18" t="n">
        <f aca="false">IF(O1438="","",ROUND((O1438-N1438)*1440,0))</f>
        <v>205</v>
      </c>
      <c r="AF1438" s="18" t="n">
        <f aca="false">IF(P1438="","",ROUND((P1438-O1438)*1440,0))</f>
        <v>7</v>
      </c>
      <c r="AG1438" s="18" t="n">
        <f aca="false">IF(Q1438="","",ROUND((Q1438-P1438)*1440,0))</f>
        <v>27</v>
      </c>
      <c r="AH1438" s="18" t="n">
        <f aca="false">IF(Q1438="","",ROUND((Q1438-H1438)*1440,0))</f>
        <v>412</v>
      </c>
      <c r="AI1438" s="19" t="n">
        <f aca="false">ROUND(IF(O1438="",Assumptions!$B$25-K1438,O1438-K1438)*24,1)</f>
        <v>5.5</v>
      </c>
      <c r="AJ1438" s="20" t="n">
        <f aca="false">ROUND(MAX(N(Y1438)/Assumptions!$C$5, N(Z1438)/Assumptions!$C$6, N(AA1438)/Assumptions!$C$7, N(AB1438)/Assumptions!$C$8, N(AC1438)/Assumptions!$C$9, N(AD1438)/Assumptions!$C$10, N(AE1438)/Assumptions!$C$11, N(AF1438)/Assumptions!$C$12, N(AG1438)/Assumptions!$C$13),3)</f>
        <v>4.556</v>
      </c>
      <c r="AK1438" s="0" t="str">
        <f aca="false">IF(OR(U1438="Pending",U1438="On Hold"),"Open GRN (awaiting)",IF(AJ1438&lt;=1,"Within SLA",IF(ROUND(N(Y1438)/Assumptions!$C$5,3)=AJ1438,"Gate Wait",IF(ROUND(N(Z1438)/Assumptions!$C$6,3)=AJ1438,"Dock Wait",IF(ROUND(N(AA1438)/Assumptions!$C$7,3)=AJ1438,"Unloading",IF(ROUND(N(AB1438)/Assumptions!$C$8,3)=AJ1438,"Unload-to-QC Wait",IF(ROUND(N(AC1438)/Assumptions!$C$9,3)=AJ1438,"QC",IF(ROUND(N(AD1438)/Assumptions!$C$10,3)=AJ1438,"QC-to-GRN Wait",IF(ROUND(N(AE1438)/Assumptions!$C$11,3)=AJ1438,"GRN Processing",IF(ROUND(N(AF1438)/Assumptions!$C$12,3)=AJ1438,"GRN-to-Putaway Wait",IF(ROUND(N(AG1438)/Assumptions!$C$13,3)=AJ1438,"Putaway","Within SLA")))))))))))</f>
        <v>GRN Processing</v>
      </c>
    </row>
    <row r="1439" customFormat="false" ht="15" hidden="false" customHeight="false" outlineLevel="0" collapsed="false">
      <c r="A1439" s="0" t="s">
        <v>4286</v>
      </c>
      <c r="B1439" s="0" t="s">
        <v>4287</v>
      </c>
      <c r="C1439" s="0" t="s">
        <v>218</v>
      </c>
      <c r="D1439" s="0" t="s">
        <v>135</v>
      </c>
      <c r="E1439" s="0" t="s">
        <v>1866</v>
      </c>
      <c r="F1439" s="0" t="s">
        <v>137</v>
      </c>
      <c r="G1439" s="0" t="s">
        <v>178</v>
      </c>
      <c r="H1439" s="17" t="n">
        <v>46238.6965277778</v>
      </c>
      <c r="I1439" s="17" t="n">
        <v>46238.7034722222</v>
      </c>
      <c r="J1439" s="17" t="n">
        <v>46238.7125</v>
      </c>
      <c r="K1439" s="17" t="n">
        <v>46238.7472222222</v>
      </c>
      <c r="L1439" s="17" t="n">
        <v>46238.7548611111</v>
      </c>
      <c r="M1439" s="17" t="n">
        <v>46238.7770833333</v>
      </c>
      <c r="N1439" s="17" t="n">
        <v>46238.8451388889</v>
      </c>
      <c r="O1439" s="17" t="n">
        <v>46239.0680555556</v>
      </c>
      <c r="P1439" s="17" t="n">
        <v>46239.0840277778</v>
      </c>
      <c r="Q1439" s="17" t="n">
        <v>46239.1111111111</v>
      </c>
      <c r="R1439" s="0" t="n">
        <v>614</v>
      </c>
      <c r="S1439" s="0" t="n">
        <v>0</v>
      </c>
      <c r="T1439" s="0" t="n">
        <v>3</v>
      </c>
      <c r="U1439" s="18" t="s">
        <v>123</v>
      </c>
      <c r="V1439" s="18" t="s">
        <v>156</v>
      </c>
      <c r="W1439" s="0" t="str">
        <f aca="false">IF(AND(X1439&gt;=6,X1439&lt;14),"A",IF(AND(X1439&gt;=14,X1439&lt;22),"B","C"))</f>
        <v>B</v>
      </c>
      <c r="X1439" s="18" t="n">
        <f aca="false">HOUR(H1439)</f>
        <v>16</v>
      </c>
      <c r="Y1439" s="18" t="n">
        <f aca="false">ROUND((I1439-H1439)*1440,0)</f>
        <v>10</v>
      </c>
      <c r="Z1439" s="18" t="n">
        <f aca="false">ROUND((J1439-I1439)*1440,0)</f>
        <v>13</v>
      </c>
      <c r="AA1439" s="18" t="n">
        <f aca="false">ROUND((K1439-J1439)*1440,0)</f>
        <v>50</v>
      </c>
      <c r="AB1439" s="18" t="n">
        <f aca="false">ROUND((L1439-K1439)*1440,0)</f>
        <v>11</v>
      </c>
      <c r="AC1439" s="18" t="n">
        <f aca="false">ROUND((M1439-L1439)*1440,0)</f>
        <v>32</v>
      </c>
      <c r="AD1439" s="18" t="n">
        <f aca="false">IF(N1439="","",ROUND((N1439-M1439)*1440,0))</f>
        <v>98</v>
      </c>
      <c r="AE1439" s="18" t="n">
        <f aca="false">IF(O1439="","",ROUND((O1439-N1439)*1440,0))</f>
        <v>321</v>
      </c>
      <c r="AF1439" s="18" t="n">
        <f aca="false">IF(P1439="","",ROUND((P1439-O1439)*1440,0))</f>
        <v>23</v>
      </c>
      <c r="AG1439" s="18" t="n">
        <f aca="false">IF(Q1439="","",ROUND((Q1439-P1439)*1440,0))</f>
        <v>39</v>
      </c>
      <c r="AH1439" s="18" t="n">
        <f aca="false">IF(Q1439="","",ROUND((Q1439-H1439)*1440,0))</f>
        <v>597</v>
      </c>
      <c r="AI1439" s="19" t="n">
        <f aca="false">ROUND(IF(O1439="",Assumptions!$B$25-K1439,O1439-K1439)*24,1)</f>
        <v>7.7</v>
      </c>
      <c r="AJ1439" s="20" t="n">
        <f aca="false">ROUND(MAX(N(Y1439)/Assumptions!$C$5, N(Z1439)/Assumptions!$C$6, N(AA1439)/Assumptions!$C$7, N(AB1439)/Assumptions!$C$8, N(AC1439)/Assumptions!$C$9, N(AD1439)/Assumptions!$C$10, N(AE1439)/Assumptions!$C$11, N(AF1439)/Assumptions!$C$12, N(AG1439)/Assumptions!$C$13),3)</f>
        <v>7.133</v>
      </c>
      <c r="AK1439" s="0" t="str">
        <f aca="false">IF(OR(U1439="Pending",U1439="On Hold"),"Open GRN (awaiting)",IF(AJ1439&lt;=1,"Within SLA",IF(ROUND(N(Y1439)/Assumptions!$C$5,3)=AJ1439,"Gate Wait",IF(ROUND(N(Z1439)/Assumptions!$C$6,3)=AJ1439,"Dock Wait",IF(ROUND(N(AA1439)/Assumptions!$C$7,3)=AJ1439,"Unloading",IF(ROUND(N(AB1439)/Assumptions!$C$8,3)=AJ1439,"Unload-to-QC Wait",IF(ROUND(N(AC1439)/Assumptions!$C$9,3)=AJ1439,"QC",IF(ROUND(N(AD1439)/Assumptions!$C$10,3)=AJ1439,"QC-to-GRN Wait",IF(ROUND(N(AE1439)/Assumptions!$C$11,3)=AJ1439,"GRN Processing",IF(ROUND(N(AF1439)/Assumptions!$C$12,3)=AJ1439,"GRN-to-Putaway Wait",IF(ROUND(N(AG1439)/Assumptions!$C$13,3)=AJ1439,"Putaway","Within SLA")))))))))))</f>
        <v>GRN Processing</v>
      </c>
    </row>
    <row r="1440" customFormat="false" ht="15" hidden="false" customHeight="false" outlineLevel="0" collapsed="false">
      <c r="A1440" s="0" t="s">
        <v>4288</v>
      </c>
      <c r="B1440" s="0" t="s">
        <v>4289</v>
      </c>
      <c r="C1440" s="0" t="s">
        <v>134</v>
      </c>
      <c r="D1440" s="0" t="s">
        <v>135</v>
      </c>
      <c r="E1440" s="0" t="s">
        <v>465</v>
      </c>
      <c r="F1440" s="0" t="s">
        <v>149</v>
      </c>
      <c r="G1440" s="0" t="s">
        <v>178</v>
      </c>
      <c r="H1440" s="17" t="n">
        <v>46238.7020833333</v>
      </c>
      <c r="I1440" s="17" t="n">
        <v>46238.7243055556</v>
      </c>
      <c r="J1440" s="17" t="n">
        <v>46238.7298611111</v>
      </c>
      <c r="K1440" s="17" t="n">
        <v>46238.75625</v>
      </c>
      <c r="L1440" s="17" t="n">
        <v>46238.7694444444</v>
      </c>
      <c r="M1440" s="17" t="n">
        <v>46238.8138888889</v>
      </c>
      <c r="N1440" s="17" t="n">
        <v>46238.85625</v>
      </c>
      <c r="O1440" s="17" t="n">
        <v>46239.5902777778</v>
      </c>
      <c r="P1440" s="17" t="n">
        <v>46239.6104166667</v>
      </c>
      <c r="Q1440" s="17" t="n">
        <v>46239.6708333333</v>
      </c>
      <c r="R1440" s="0" t="n">
        <v>562</v>
      </c>
      <c r="S1440" s="0" t="n">
        <v>13</v>
      </c>
      <c r="T1440" s="0" t="n">
        <v>9</v>
      </c>
      <c r="U1440" s="18" t="s">
        <v>123</v>
      </c>
      <c r="V1440" s="18" t="s">
        <v>156</v>
      </c>
      <c r="W1440" s="0" t="str">
        <f aca="false">IF(AND(X1440&gt;=6,X1440&lt;14),"A",IF(AND(X1440&gt;=14,X1440&lt;22),"B","C"))</f>
        <v>B</v>
      </c>
      <c r="X1440" s="18" t="n">
        <f aca="false">HOUR(H1440)</f>
        <v>16</v>
      </c>
      <c r="Y1440" s="18" t="n">
        <f aca="false">ROUND((I1440-H1440)*1440,0)</f>
        <v>32</v>
      </c>
      <c r="Z1440" s="18" t="n">
        <f aca="false">ROUND((J1440-I1440)*1440,0)</f>
        <v>8</v>
      </c>
      <c r="AA1440" s="18" t="n">
        <f aca="false">ROUND((K1440-J1440)*1440,0)</f>
        <v>38</v>
      </c>
      <c r="AB1440" s="18" t="n">
        <f aca="false">ROUND((L1440-K1440)*1440,0)</f>
        <v>19</v>
      </c>
      <c r="AC1440" s="18" t="n">
        <f aca="false">ROUND((M1440-L1440)*1440,0)</f>
        <v>64</v>
      </c>
      <c r="AD1440" s="18" t="n">
        <f aca="false">IF(N1440="","",ROUND((N1440-M1440)*1440,0))</f>
        <v>61</v>
      </c>
      <c r="AE1440" s="18" t="n">
        <f aca="false">IF(O1440="","",ROUND((O1440-N1440)*1440,0))</f>
        <v>1057</v>
      </c>
      <c r="AF1440" s="18" t="n">
        <f aca="false">IF(P1440="","",ROUND((P1440-O1440)*1440,0))</f>
        <v>29</v>
      </c>
      <c r="AG1440" s="18" t="n">
        <f aca="false">IF(Q1440="","",ROUND((Q1440-P1440)*1440,0))</f>
        <v>87</v>
      </c>
      <c r="AH1440" s="18" t="n">
        <f aca="false">IF(Q1440="","",ROUND((Q1440-H1440)*1440,0))</f>
        <v>1395</v>
      </c>
      <c r="AI1440" s="19" t="n">
        <f aca="false">ROUND(IF(O1440="",Assumptions!$B$25-K1440,O1440-K1440)*24,1)</f>
        <v>20</v>
      </c>
      <c r="AJ1440" s="20" t="n">
        <f aca="false">ROUND(MAX(N(Y1440)/Assumptions!$C$5, N(Z1440)/Assumptions!$C$6, N(AA1440)/Assumptions!$C$7, N(AB1440)/Assumptions!$C$8, N(AC1440)/Assumptions!$C$9, N(AD1440)/Assumptions!$C$10, N(AE1440)/Assumptions!$C$11, N(AF1440)/Assumptions!$C$12, N(AG1440)/Assumptions!$C$13),3)</f>
        <v>23.489</v>
      </c>
      <c r="AK1440" s="0" t="str">
        <f aca="false">IF(OR(U1440="Pending",U1440="On Hold"),"Open GRN (awaiting)",IF(AJ1440&lt;=1,"Within SLA",IF(ROUND(N(Y1440)/Assumptions!$C$5,3)=AJ1440,"Gate Wait",IF(ROUND(N(Z1440)/Assumptions!$C$6,3)=AJ1440,"Dock Wait",IF(ROUND(N(AA1440)/Assumptions!$C$7,3)=AJ1440,"Unloading",IF(ROUND(N(AB1440)/Assumptions!$C$8,3)=AJ1440,"Unload-to-QC Wait",IF(ROUND(N(AC1440)/Assumptions!$C$9,3)=AJ1440,"QC",IF(ROUND(N(AD1440)/Assumptions!$C$10,3)=AJ1440,"QC-to-GRN Wait",IF(ROUND(N(AE1440)/Assumptions!$C$11,3)=AJ1440,"GRN Processing",IF(ROUND(N(AF1440)/Assumptions!$C$12,3)=AJ1440,"GRN-to-Putaway Wait",IF(ROUND(N(AG1440)/Assumptions!$C$13,3)=AJ1440,"Putaway","Within SLA")))))))))))</f>
        <v>GRN Processing</v>
      </c>
    </row>
    <row r="1441" customFormat="false" ht="15" hidden="false" customHeight="false" outlineLevel="0" collapsed="false">
      <c r="A1441" s="0" t="s">
        <v>4290</v>
      </c>
      <c r="B1441" s="0" t="s">
        <v>4291</v>
      </c>
      <c r="C1441" s="0" t="s">
        <v>252</v>
      </c>
      <c r="D1441" s="0" t="s">
        <v>135</v>
      </c>
      <c r="E1441" s="0" t="s">
        <v>4292</v>
      </c>
      <c r="F1441" s="0" t="s">
        <v>155</v>
      </c>
      <c r="G1441" s="0" t="s">
        <v>138</v>
      </c>
      <c r="H1441" s="17" t="n">
        <v>46238.7166666667</v>
      </c>
      <c r="I1441" s="17" t="n">
        <v>46238.7298611111</v>
      </c>
      <c r="J1441" s="17" t="n">
        <v>46238.7347222222</v>
      </c>
      <c r="K1441" s="17" t="n">
        <v>46238.7506944445</v>
      </c>
      <c r="L1441" s="17" t="n">
        <v>46238.7673611111</v>
      </c>
      <c r="M1441" s="17" t="n">
        <v>46238.78125</v>
      </c>
      <c r="N1441" s="17" t="n">
        <v>46238.7916666667</v>
      </c>
      <c r="O1441" s="17" t="n">
        <v>46238.8048611111</v>
      </c>
      <c r="P1441" s="17" t="n">
        <v>46238.8215277778</v>
      </c>
      <c r="Q1441" s="17" t="n">
        <v>46238.8430555556</v>
      </c>
      <c r="R1441" s="0" t="n">
        <v>214</v>
      </c>
      <c r="S1441" s="0" t="n">
        <v>0</v>
      </c>
      <c r="T1441" s="0" t="n">
        <v>0</v>
      </c>
      <c r="U1441" s="18" t="s">
        <v>130</v>
      </c>
      <c r="V1441" s="18" t="s">
        <v>144</v>
      </c>
      <c r="W1441" s="0" t="str">
        <f aca="false">IF(AND(X1441&gt;=6,X1441&lt;14),"A",IF(AND(X1441&gt;=14,X1441&lt;22),"B","C"))</f>
        <v>B</v>
      </c>
      <c r="X1441" s="18" t="n">
        <f aca="false">HOUR(H1441)</f>
        <v>17</v>
      </c>
      <c r="Y1441" s="18" t="n">
        <f aca="false">ROUND((I1441-H1441)*1440,0)</f>
        <v>19</v>
      </c>
      <c r="Z1441" s="18" t="n">
        <f aca="false">ROUND((J1441-I1441)*1440,0)</f>
        <v>7</v>
      </c>
      <c r="AA1441" s="18" t="n">
        <f aca="false">ROUND((K1441-J1441)*1440,0)</f>
        <v>23</v>
      </c>
      <c r="AB1441" s="18" t="n">
        <f aca="false">ROUND((L1441-K1441)*1440,0)</f>
        <v>24</v>
      </c>
      <c r="AC1441" s="18" t="n">
        <f aca="false">ROUND((M1441-L1441)*1440,0)</f>
        <v>20</v>
      </c>
      <c r="AD1441" s="18" t="n">
        <f aca="false">IF(N1441="","",ROUND((N1441-M1441)*1440,0))</f>
        <v>15</v>
      </c>
      <c r="AE1441" s="18" t="n">
        <f aca="false">IF(O1441="","",ROUND((O1441-N1441)*1440,0))</f>
        <v>19</v>
      </c>
      <c r="AF1441" s="18" t="n">
        <f aca="false">IF(P1441="","",ROUND((P1441-O1441)*1440,0))</f>
        <v>24</v>
      </c>
      <c r="AG1441" s="18" t="n">
        <f aca="false">IF(Q1441="","",ROUND((Q1441-P1441)*1440,0))</f>
        <v>31</v>
      </c>
      <c r="AH1441" s="18" t="n">
        <f aca="false">IF(Q1441="","",ROUND((Q1441-H1441)*1440,0))</f>
        <v>182</v>
      </c>
      <c r="AI1441" s="19" t="n">
        <f aca="false">ROUND(IF(O1441="",Assumptions!$B$25-K1441,O1441-K1441)*24,1)</f>
        <v>1.3</v>
      </c>
      <c r="AJ1441" s="20" t="n">
        <f aca="false">ROUND(MAX(N(Y1441)/Assumptions!$C$5, N(Z1441)/Assumptions!$C$6, N(AA1441)/Assumptions!$C$7, N(AB1441)/Assumptions!$C$8, N(AC1441)/Assumptions!$C$9, N(AD1441)/Assumptions!$C$10, N(AE1441)/Assumptions!$C$11, N(AF1441)/Assumptions!$C$12, N(AG1441)/Assumptions!$C$13),3)</f>
        <v>1.6</v>
      </c>
      <c r="AK1441" s="0" t="str">
        <f aca="false">IF(OR(U1441="Pending",U1441="On Hold"),"Open GRN (awaiting)",IF(AJ1441&lt;=1,"Within SLA",IF(ROUND(N(Y1441)/Assumptions!$C$5,3)=AJ1441,"Gate Wait",IF(ROUND(N(Z1441)/Assumptions!$C$6,3)=AJ1441,"Dock Wait",IF(ROUND(N(AA1441)/Assumptions!$C$7,3)=AJ1441,"Unloading",IF(ROUND(N(AB1441)/Assumptions!$C$8,3)=AJ1441,"Unload-to-QC Wait",IF(ROUND(N(AC1441)/Assumptions!$C$9,3)=AJ1441,"QC",IF(ROUND(N(AD1441)/Assumptions!$C$10,3)=AJ1441,"QC-to-GRN Wait",IF(ROUND(N(AE1441)/Assumptions!$C$11,3)=AJ1441,"GRN Processing",IF(ROUND(N(AF1441)/Assumptions!$C$12,3)=AJ1441,"GRN-to-Putaway Wait",IF(ROUND(N(AG1441)/Assumptions!$C$13,3)=AJ1441,"Putaway","Within SLA")))))))))))</f>
        <v>Unload-to-QC Wait</v>
      </c>
    </row>
    <row r="1442" customFormat="false" ht="15" hidden="false" customHeight="false" outlineLevel="0" collapsed="false">
      <c r="A1442" s="0" t="s">
        <v>4293</v>
      </c>
      <c r="B1442" s="0" t="s">
        <v>4294</v>
      </c>
      <c r="C1442" s="0" t="s">
        <v>118</v>
      </c>
      <c r="D1442" s="0" t="s">
        <v>119</v>
      </c>
      <c r="E1442" s="0" t="s">
        <v>4295</v>
      </c>
      <c r="F1442" s="0" t="s">
        <v>121</v>
      </c>
      <c r="G1442" s="0" t="s">
        <v>129</v>
      </c>
      <c r="H1442" s="17" t="n">
        <v>46238.7805555556</v>
      </c>
      <c r="I1442" s="17" t="n">
        <v>46238.7986111111</v>
      </c>
      <c r="J1442" s="17" t="n">
        <v>46238.8020833333</v>
      </c>
      <c r="K1442" s="17" t="n">
        <v>46238.8527777778</v>
      </c>
      <c r="L1442" s="17" t="n">
        <v>46238.8548611111</v>
      </c>
      <c r="M1442" s="17" t="n">
        <v>46238.8722222222</v>
      </c>
      <c r="N1442" s="17" t="n">
        <v>46238.9479166667</v>
      </c>
      <c r="O1442" s="17" t="n">
        <v>46238.9770833333</v>
      </c>
      <c r="P1442" s="17" t="n">
        <v>46238.9930555556</v>
      </c>
      <c r="Q1442" s="17" t="n">
        <v>46239.0055555556</v>
      </c>
      <c r="R1442" s="0" t="n">
        <v>952</v>
      </c>
      <c r="S1442" s="0" t="n">
        <v>0</v>
      </c>
      <c r="T1442" s="0" t="n">
        <v>0</v>
      </c>
      <c r="U1442" s="18" t="s">
        <v>130</v>
      </c>
      <c r="V1442" s="18" t="s">
        <v>156</v>
      </c>
      <c r="W1442" s="0" t="str">
        <f aca="false">IF(AND(X1442&gt;=6,X1442&lt;14),"A",IF(AND(X1442&gt;=14,X1442&lt;22),"B","C"))</f>
        <v>B</v>
      </c>
      <c r="X1442" s="18" t="n">
        <f aca="false">HOUR(H1442)</f>
        <v>18</v>
      </c>
      <c r="Y1442" s="18" t="n">
        <f aca="false">ROUND((I1442-H1442)*1440,0)</f>
        <v>26</v>
      </c>
      <c r="Z1442" s="18" t="n">
        <f aca="false">ROUND((J1442-I1442)*1440,0)</f>
        <v>5</v>
      </c>
      <c r="AA1442" s="18" t="n">
        <f aca="false">ROUND((K1442-J1442)*1440,0)</f>
        <v>73</v>
      </c>
      <c r="AB1442" s="18" t="n">
        <f aca="false">ROUND((L1442-K1442)*1440,0)</f>
        <v>3</v>
      </c>
      <c r="AC1442" s="18" t="n">
        <f aca="false">ROUND((M1442-L1442)*1440,0)</f>
        <v>25</v>
      </c>
      <c r="AD1442" s="18" t="n">
        <f aca="false">IF(N1442="","",ROUND((N1442-M1442)*1440,0))</f>
        <v>109</v>
      </c>
      <c r="AE1442" s="18" t="n">
        <f aca="false">IF(O1442="","",ROUND((O1442-N1442)*1440,0))</f>
        <v>42</v>
      </c>
      <c r="AF1442" s="18" t="n">
        <f aca="false">IF(P1442="","",ROUND((P1442-O1442)*1440,0))</f>
        <v>23</v>
      </c>
      <c r="AG1442" s="18" t="n">
        <f aca="false">IF(Q1442="","",ROUND((Q1442-P1442)*1440,0))</f>
        <v>18</v>
      </c>
      <c r="AH1442" s="18" t="n">
        <f aca="false">IF(Q1442="","",ROUND((Q1442-H1442)*1440,0))</f>
        <v>324</v>
      </c>
      <c r="AI1442" s="19" t="n">
        <f aca="false">ROUND(IF(O1442="",Assumptions!$B$25-K1442,O1442-K1442)*24,1)</f>
        <v>3</v>
      </c>
      <c r="AJ1442" s="20" t="n">
        <f aca="false">ROUND(MAX(N(Y1442)/Assumptions!$C$5, N(Z1442)/Assumptions!$C$6, N(AA1442)/Assumptions!$C$7, N(AB1442)/Assumptions!$C$8, N(AC1442)/Assumptions!$C$9, N(AD1442)/Assumptions!$C$10, N(AE1442)/Assumptions!$C$11, N(AF1442)/Assumptions!$C$12, N(AG1442)/Assumptions!$C$13),3)</f>
        <v>3.633</v>
      </c>
      <c r="AK1442" s="0" t="str">
        <f aca="false">IF(OR(U1442="Pending",U1442="On Hold"),"Open GRN (awaiting)",IF(AJ1442&lt;=1,"Within SLA",IF(ROUND(N(Y1442)/Assumptions!$C$5,3)=AJ1442,"Gate Wait",IF(ROUND(N(Z1442)/Assumptions!$C$6,3)=AJ1442,"Dock Wait",IF(ROUND(N(AA1442)/Assumptions!$C$7,3)=AJ1442,"Unloading",IF(ROUND(N(AB1442)/Assumptions!$C$8,3)=AJ1442,"Unload-to-QC Wait",IF(ROUND(N(AC1442)/Assumptions!$C$9,3)=AJ1442,"QC",IF(ROUND(N(AD1442)/Assumptions!$C$10,3)=AJ1442,"QC-to-GRN Wait",IF(ROUND(N(AE1442)/Assumptions!$C$11,3)=AJ1442,"GRN Processing",IF(ROUND(N(AF1442)/Assumptions!$C$12,3)=AJ1442,"GRN-to-Putaway Wait",IF(ROUND(N(AG1442)/Assumptions!$C$13,3)=AJ1442,"Putaway","Within SLA")))))))))))</f>
        <v>QC-to-GRN Wait</v>
      </c>
    </row>
    <row r="1443" customFormat="false" ht="15" hidden="false" customHeight="false" outlineLevel="0" collapsed="false">
      <c r="A1443" s="0" t="s">
        <v>4296</v>
      </c>
      <c r="B1443" s="0" t="s">
        <v>4297</v>
      </c>
      <c r="C1443" s="0" t="s">
        <v>184</v>
      </c>
      <c r="D1443" s="0" t="s">
        <v>147</v>
      </c>
      <c r="E1443" s="0" t="s">
        <v>4298</v>
      </c>
      <c r="F1443" s="0" t="s">
        <v>177</v>
      </c>
      <c r="G1443" s="0" t="s">
        <v>167</v>
      </c>
      <c r="H1443" s="17" t="n">
        <v>46238.7861111111</v>
      </c>
      <c r="I1443" s="17" t="n">
        <v>46238.7923611111</v>
      </c>
      <c r="J1443" s="17" t="n">
        <v>46238.8236111111</v>
      </c>
      <c r="K1443" s="17" t="n">
        <v>46238.8458333333</v>
      </c>
      <c r="L1443" s="17" t="n">
        <v>46238.8493055556</v>
      </c>
      <c r="M1443" s="17" t="n">
        <v>46238.8548611111</v>
      </c>
      <c r="N1443" s="17" t="n">
        <v>46238.8652777778</v>
      </c>
      <c r="O1443" s="17" t="n">
        <v>46238.8972222222</v>
      </c>
      <c r="P1443" s="17" t="n">
        <v>46238.91875</v>
      </c>
      <c r="Q1443" s="17" t="n">
        <v>46238.9298611111</v>
      </c>
      <c r="R1443" s="0" t="n">
        <v>740</v>
      </c>
      <c r="S1443" s="0" t="n">
        <v>0</v>
      </c>
      <c r="T1443" s="0" t="n">
        <v>0</v>
      </c>
      <c r="U1443" s="18" t="s">
        <v>130</v>
      </c>
      <c r="V1443" s="18" t="s">
        <v>139</v>
      </c>
      <c r="W1443" s="0" t="str">
        <f aca="false">IF(AND(X1443&gt;=6,X1443&lt;14),"A",IF(AND(X1443&gt;=14,X1443&lt;22),"B","C"))</f>
        <v>B</v>
      </c>
      <c r="X1443" s="18" t="n">
        <f aca="false">HOUR(H1443)</f>
        <v>18</v>
      </c>
      <c r="Y1443" s="18" t="n">
        <f aca="false">ROUND((I1443-H1443)*1440,0)</f>
        <v>9</v>
      </c>
      <c r="Z1443" s="18" t="n">
        <f aca="false">ROUND((J1443-I1443)*1440,0)</f>
        <v>45</v>
      </c>
      <c r="AA1443" s="18" t="n">
        <f aca="false">ROUND((K1443-J1443)*1440,0)</f>
        <v>32</v>
      </c>
      <c r="AB1443" s="18" t="n">
        <f aca="false">ROUND((L1443-K1443)*1440,0)</f>
        <v>5</v>
      </c>
      <c r="AC1443" s="18" t="n">
        <f aca="false">ROUND((M1443-L1443)*1440,0)</f>
        <v>8</v>
      </c>
      <c r="AD1443" s="18" t="n">
        <f aca="false">IF(N1443="","",ROUND((N1443-M1443)*1440,0))</f>
        <v>15</v>
      </c>
      <c r="AE1443" s="18" t="n">
        <f aca="false">IF(O1443="","",ROUND((O1443-N1443)*1440,0))</f>
        <v>46</v>
      </c>
      <c r="AF1443" s="18" t="n">
        <f aca="false">IF(P1443="","",ROUND((P1443-O1443)*1440,0))</f>
        <v>31</v>
      </c>
      <c r="AG1443" s="18" t="n">
        <f aca="false">IF(Q1443="","",ROUND((Q1443-P1443)*1440,0))</f>
        <v>16</v>
      </c>
      <c r="AH1443" s="18" t="n">
        <f aca="false">IF(Q1443="","",ROUND((Q1443-H1443)*1440,0))</f>
        <v>207</v>
      </c>
      <c r="AI1443" s="19" t="n">
        <f aca="false">ROUND(IF(O1443="",Assumptions!$B$25-K1443,O1443-K1443)*24,1)</f>
        <v>1.2</v>
      </c>
      <c r="AJ1443" s="20" t="n">
        <f aca="false">ROUND(MAX(N(Y1443)/Assumptions!$C$5, N(Z1443)/Assumptions!$C$6, N(AA1443)/Assumptions!$C$7, N(AB1443)/Assumptions!$C$8, N(AC1443)/Assumptions!$C$9, N(AD1443)/Assumptions!$C$10, N(AE1443)/Assumptions!$C$11, N(AF1443)/Assumptions!$C$12, N(AG1443)/Assumptions!$C$13),3)</f>
        <v>3</v>
      </c>
      <c r="AK1443" s="0" t="str">
        <f aca="false">IF(OR(U1443="Pending",U1443="On Hold"),"Open GRN (awaiting)",IF(AJ1443&lt;=1,"Within SLA",IF(ROUND(N(Y1443)/Assumptions!$C$5,3)=AJ1443,"Gate Wait",IF(ROUND(N(Z1443)/Assumptions!$C$6,3)=AJ1443,"Dock Wait",IF(ROUND(N(AA1443)/Assumptions!$C$7,3)=AJ1443,"Unloading",IF(ROUND(N(AB1443)/Assumptions!$C$8,3)=AJ1443,"Unload-to-QC Wait",IF(ROUND(N(AC1443)/Assumptions!$C$9,3)=AJ1443,"QC",IF(ROUND(N(AD1443)/Assumptions!$C$10,3)=AJ1443,"QC-to-GRN Wait",IF(ROUND(N(AE1443)/Assumptions!$C$11,3)=AJ1443,"GRN Processing",IF(ROUND(N(AF1443)/Assumptions!$C$12,3)=AJ1443,"GRN-to-Putaway Wait",IF(ROUND(N(AG1443)/Assumptions!$C$13,3)=AJ1443,"Putaway","Within SLA")))))))))))</f>
        <v>Dock Wait</v>
      </c>
    </row>
    <row r="1444" customFormat="false" ht="15" hidden="false" customHeight="false" outlineLevel="0" collapsed="false">
      <c r="A1444" s="0" t="s">
        <v>4299</v>
      </c>
      <c r="B1444" s="0" t="s">
        <v>4300</v>
      </c>
      <c r="C1444" s="0" t="s">
        <v>142</v>
      </c>
      <c r="D1444" s="0" t="s">
        <v>119</v>
      </c>
      <c r="E1444" s="0" t="s">
        <v>4301</v>
      </c>
      <c r="F1444" s="0" t="s">
        <v>137</v>
      </c>
      <c r="G1444" s="0" t="s">
        <v>129</v>
      </c>
      <c r="H1444" s="17" t="n">
        <v>46238.7861111111</v>
      </c>
      <c r="I1444" s="17" t="n">
        <v>46238.7944444444</v>
      </c>
      <c r="J1444" s="17" t="n">
        <v>46238.7972222222</v>
      </c>
      <c r="K1444" s="17" t="n">
        <v>46238.8194444445</v>
      </c>
      <c r="L1444" s="17" t="n">
        <v>46238.8284722222</v>
      </c>
      <c r="M1444" s="17" t="n">
        <v>46238.8541666667</v>
      </c>
      <c r="N1444" s="17" t="n">
        <v>46238.8777777778</v>
      </c>
      <c r="O1444" s="17" t="n">
        <v>46238.9534722222</v>
      </c>
      <c r="P1444" s="17" t="n">
        <v>46238.9645833333</v>
      </c>
      <c r="Q1444" s="17" t="n">
        <v>46238.9930555556</v>
      </c>
      <c r="R1444" s="0" t="n">
        <v>183</v>
      </c>
      <c r="S1444" s="0" t="n">
        <v>0</v>
      </c>
      <c r="T1444" s="0" t="n">
        <v>0</v>
      </c>
      <c r="U1444" s="18" t="s">
        <v>130</v>
      </c>
      <c r="V1444" s="18" t="s">
        <v>156</v>
      </c>
      <c r="W1444" s="0" t="str">
        <f aca="false">IF(AND(X1444&gt;=6,X1444&lt;14),"A",IF(AND(X1444&gt;=14,X1444&lt;22),"B","C"))</f>
        <v>B</v>
      </c>
      <c r="X1444" s="18" t="n">
        <f aca="false">HOUR(H1444)</f>
        <v>18</v>
      </c>
      <c r="Y1444" s="18" t="n">
        <f aca="false">ROUND((I1444-H1444)*1440,0)</f>
        <v>12</v>
      </c>
      <c r="Z1444" s="18" t="n">
        <f aca="false">ROUND((J1444-I1444)*1440,0)</f>
        <v>4</v>
      </c>
      <c r="AA1444" s="18" t="n">
        <f aca="false">ROUND((K1444-J1444)*1440,0)</f>
        <v>32</v>
      </c>
      <c r="AB1444" s="18" t="n">
        <f aca="false">ROUND((L1444-K1444)*1440,0)</f>
        <v>13</v>
      </c>
      <c r="AC1444" s="18" t="n">
        <f aca="false">ROUND((M1444-L1444)*1440,0)</f>
        <v>37</v>
      </c>
      <c r="AD1444" s="18" t="n">
        <f aca="false">IF(N1444="","",ROUND((N1444-M1444)*1440,0))</f>
        <v>34</v>
      </c>
      <c r="AE1444" s="18" t="n">
        <f aca="false">IF(O1444="","",ROUND((O1444-N1444)*1440,0))</f>
        <v>109</v>
      </c>
      <c r="AF1444" s="18" t="n">
        <f aca="false">IF(P1444="","",ROUND((P1444-O1444)*1440,0))</f>
        <v>16</v>
      </c>
      <c r="AG1444" s="18" t="n">
        <f aca="false">IF(Q1444="","",ROUND((Q1444-P1444)*1440,0))</f>
        <v>41</v>
      </c>
      <c r="AH1444" s="18" t="n">
        <f aca="false">IF(Q1444="","",ROUND((Q1444-H1444)*1440,0))</f>
        <v>298</v>
      </c>
      <c r="AI1444" s="19" t="n">
        <f aca="false">ROUND(IF(O1444="",Assumptions!$B$25-K1444,O1444-K1444)*24,1)</f>
        <v>3.2</v>
      </c>
      <c r="AJ1444" s="20" t="n">
        <f aca="false">ROUND(MAX(N(Y1444)/Assumptions!$C$5, N(Z1444)/Assumptions!$C$6, N(AA1444)/Assumptions!$C$7, N(AB1444)/Assumptions!$C$8, N(AC1444)/Assumptions!$C$9, N(AD1444)/Assumptions!$C$10, N(AE1444)/Assumptions!$C$11, N(AF1444)/Assumptions!$C$12, N(AG1444)/Assumptions!$C$13),3)</f>
        <v>2.422</v>
      </c>
      <c r="AK1444" s="0" t="str">
        <f aca="false">IF(OR(U1444="Pending",U1444="On Hold"),"Open GRN (awaiting)",IF(AJ1444&lt;=1,"Within SLA",IF(ROUND(N(Y1444)/Assumptions!$C$5,3)=AJ1444,"Gate Wait",IF(ROUND(N(Z1444)/Assumptions!$C$6,3)=AJ1444,"Dock Wait",IF(ROUND(N(AA1444)/Assumptions!$C$7,3)=AJ1444,"Unloading",IF(ROUND(N(AB1444)/Assumptions!$C$8,3)=AJ1444,"Unload-to-QC Wait",IF(ROUND(N(AC1444)/Assumptions!$C$9,3)=AJ1444,"QC",IF(ROUND(N(AD1444)/Assumptions!$C$10,3)=AJ1444,"QC-to-GRN Wait",IF(ROUND(N(AE1444)/Assumptions!$C$11,3)=AJ1444,"GRN Processing",IF(ROUND(N(AF1444)/Assumptions!$C$12,3)=AJ1444,"GRN-to-Putaway Wait",IF(ROUND(N(AG1444)/Assumptions!$C$13,3)=AJ1444,"Putaway","Within SLA")))))))))))</f>
        <v>GRN Processing</v>
      </c>
    </row>
    <row r="1445" customFormat="false" ht="15" hidden="false" customHeight="false" outlineLevel="0" collapsed="false">
      <c r="A1445" s="0" t="s">
        <v>4302</v>
      </c>
      <c r="B1445" s="0" t="s">
        <v>4303</v>
      </c>
      <c r="C1445" s="0" t="s">
        <v>126</v>
      </c>
      <c r="D1445" s="0" t="s">
        <v>119</v>
      </c>
      <c r="E1445" s="0" t="s">
        <v>4304</v>
      </c>
      <c r="F1445" s="0" t="s">
        <v>128</v>
      </c>
      <c r="G1445" s="0" t="s">
        <v>122</v>
      </c>
      <c r="H1445" s="17" t="n">
        <v>46238.7979166667</v>
      </c>
      <c r="I1445" s="17" t="n">
        <v>46238.8076388889</v>
      </c>
      <c r="J1445" s="17" t="n">
        <v>46238.8152777778</v>
      </c>
      <c r="K1445" s="17" t="n">
        <v>46238.8520833333</v>
      </c>
      <c r="L1445" s="17" t="n">
        <v>46238.8555555556</v>
      </c>
      <c r="M1445" s="17" t="n">
        <v>46238.8638888889</v>
      </c>
      <c r="N1445" s="17" t="n">
        <v>46238.9673611111</v>
      </c>
      <c r="O1445" s="17" t="n">
        <v>46238.9715277778</v>
      </c>
      <c r="P1445" s="17" t="n">
        <v>46238.9840277778</v>
      </c>
      <c r="Q1445" s="17" t="n">
        <v>46239.0013888889</v>
      </c>
      <c r="R1445" s="0" t="n">
        <v>909</v>
      </c>
      <c r="S1445" s="0" t="n">
        <v>0</v>
      </c>
      <c r="T1445" s="0" t="n">
        <v>0</v>
      </c>
      <c r="U1445" s="18" t="s">
        <v>130</v>
      </c>
      <c r="V1445" s="18" t="s">
        <v>144</v>
      </c>
      <c r="W1445" s="0" t="str">
        <f aca="false">IF(AND(X1445&gt;=6,X1445&lt;14),"A",IF(AND(X1445&gt;=14,X1445&lt;22),"B","C"))</f>
        <v>B</v>
      </c>
      <c r="X1445" s="18" t="n">
        <f aca="false">HOUR(H1445)</f>
        <v>19</v>
      </c>
      <c r="Y1445" s="18" t="n">
        <f aca="false">ROUND((I1445-H1445)*1440,0)</f>
        <v>14</v>
      </c>
      <c r="Z1445" s="18" t="n">
        <f aca="false">ROUND((J1445-I1445)*1440,0)</f>
        <v>11</v>
      </c>
      <c r="AA1445" s="18" t="n">
        <f aca="false">ROUND((K1445-J1445)*1440,0)</f>
        <v>53</v>
      </c>
      <c r="AB1445" s="18" t="n">
        <f aca="false">ROUND((L1445-K1445)*1440,0)</f>
        <v>5</v>
      </c>
      <c r="AC1445" s="18" t="n">
        <f aca="false">ROUND((M1445-L1445)*1440,0)</f>
        <v>12</v>
      </c>
      <c r="AD1445" s="18" t="n">
        <f aca="false">IF(N1445="","",ROUND((N1445-M1445)*1440,0))</f>
        <v>149</v>
      </c>
      <c r="AE1445" s="18" t="n">
        <f aca="false">IF(O1445="","",ROUND((O1445-N1445)*1440,0))</f>
        <v>6</v>
      </c>
      <c r="AF1445" s="18" t="n">
        <f aca="false">IF(P1445="","",ROUND((P1445-O1445)*1440,0))</f>
        <v>18</v>
      </c>
      <c r="AG1445" s="18" t="n">
        <f aca="false">IF(Q1445="","",ROUND((Q1445-P1445)*1440,0))</f>
        <v>25</v>
      </c>
      <c r="AH1445" s="18" t="n">
        <f aca="false">IF(Q1445="","",ROUND((Q1445-H1445)*1440,0))</f>
        <v>293</v>
      </c>
      <c r="AI1445" s="19" t="n">
        <f aca="false">ROUND(IF(O1445="",Assumptions!$B$25-K1445,O1445-K1445)*24,1)</f>
        <v>2.9</v>
      </c>
      <c r="AJ1445" s="20" t="n">
        <f aca="false">ROUND(MAX(N(Y1445)/Assumptions!$C$5, N(Z1445)/Assumptions!$C$6, N(AA1445)/Assumptions!$C$7, N(AB1445)/Assumptions!$C$8, N(AC1445)/Assumptions!$C$9, N(AD1445)/Assumptions!$C$10, N(AE1445)/Assumptions!$C$11, N(AF1445)/Assumptions!$C$12, N(AG1445)/Assumptions!$C$13),3)</f>
        <v>4.967</v>
      </c>
      <c r="AK1445" s="0" t="str">
        <f aca="false">IF(OR(U1445="Pending",U1445="On Hold"),"Open GRN (awaiting)",IF(AJ1445&lt;=1,"Within SLA",IF(ROUND(N(Y1445)/Assumptions!$C$5,3)=AJ1445,"Gate Wait",IF(ROUND(N(Z1445)/Assumptions!$C$6,3)=AJ1445,"Dock Wait",IF(ROUND(N(AA1445)/Assumptions!$C$7,3)=AJ1445,"Unloading",IF(ROUND(N(AB1445)/Assumptions!$C$8,3)=AJ1445,"Unload-to-QC Wait",IF(ROUND(N(AC1445)/Assumptions!$C$9,3)=AJ1445,"QC",IF(ROUND(N(AD1445)/Assumptions!$C$10,3)=AJ1445,"QC-to-GRN Wait",IF(ROUND(N(AE1445)/Assumptions!$C$11,3)=AJ1445,"GRN Processing",IF(ROUND(N(AF1445)/Assumptions!$C$12,3)=AJ1445,"GRN-to-Putaway Wait",IF(ROUND(N(AG1445)/Assumptions!$C$13,3)=AJ1445,"Putaway","Within SLA")))))))))))</f>
        <v>QC-to-GRN Wait</v>
      </c>
    </row>
    <row r="1446" customFormat="false" ht="15" hidden="false" customHeight="false" outlineLevel="0" collapsed="false">
      <c r="A1446" s="0" t="s">
        <v>4305</v>
      </c>
      <c r="B1446" s="0" t="s">
        <v>4306</v>
      </c>
      <c r="C1446" s="0" t="s">
        <v>175</v>
      </c>
      <c r="D1446" s="0" t="s">
        <v>147</v>
      </c>
      <c r="E1446" s="0" t="s">
        <v>3619</v>
      </c>
      <c r="F1446" s="0" t="s">
        <v>177</v>
      </c>
      <c r="G1446" s="0" t="s">
        <v>167</v>
      </c>
      <c r="H1446" s="17" t="n">
        <v>46238.86875</v>
      </c>
      <c r="I1446" s="17" t="n">
        <v>46238.8861111111</v>
      </c>
      <c r="J1446" s="17" t="n">
        <v>46238.8895833333</v>
      </c>
      <c r="K1446" s="17" t="n">
        <v>46238.9013888889</v>
      </c>
      <c r="L1446" s="17" t="n">
        <v>46238.9076388889</v>
      </c>
      <c r="M1446" s="17" t="n">
        <v>46238.9326388889</v>
      </c>
      <c r="N1446" s="17" t="n">
        <v>46238.9534722222</v>
      </c>
      <c r="O1446" s="17" t="n">
        <v>46238.9833333333</v>
      </c>
      <c r="P1446" s="17" t="n">
        <v>46239</v>
      </c>
      <c r="Q1446" s="17" t="n">
        <v>46239.0243055556</v>
      </c>
      <c r="R1446" s="0" t="n">
        <v>167</v>
      </c>
      <c r="S1446" s="0" t="n">
        <v>0</v>
      </c>
      <c r="T1446" s="0" t="n">
        <v>0</v>
      </c>
      <c r="U1446" s="18" t="s">
        <v>130</v>
      </c>
      <c r="V1446" s="18" t="s">
        <v>139</v>
      </c>
      <c r="W1446" s="0" t="str">
        <f aca="false">IF(AND(X1446&gt;=6,X1446&lt;14),"A",IF(AND(X1446&gt;=14,X1446&lt;22),"B","C"))</f>
        <v>B</v>
      </c>
      <c r="X1446" s="18" t="n">
        <f aca="false">HOUR(H1446)</f>
        <v>20</v>
      </c>
      <c r="Y1446" s="18" t="n">
        <f aca="false">ROUND((I1446-H1446)*1440,0)</f>
        <v>25</v>
      </c>
      <c r="Z1446" s="18" t="n">
        <f aca="false">ROUND((J1446-I1446)*1440,0)</f>
        <v>5</v>
      </c>
      <c r="AA1446" s="18" t="n">
        <f aca="false">ROUND((K1446-J1446)*1440,0)</f>
        <v>17</v>
      </c>
      <c r="AB1446" s="18" t="n">
        <f aca="false">ROUND((L1446-K1446)*1440,0)</f>
        <v>9</v>
      </c>
      <c r="AC1446" s="18" t="n">
        <f aca="false">ROUND((M1446-L1446)*1440,0)</f>
        <v>36</v>
      </c>
      <c r="AD1446" s="18" t="n">
        <f aca="false">IF(N1446="","",ROUND((N1446-M1446)*1440,0))</f>
        <v>30</v>
      </c>
      <c r="AE1446" s="18" t="n">
        <f aca="false">IF(O1446="","",ROUND((O1446-N1446)*1440,0))</f>
        <v>43</v>
      </c>
      <c r="AF1446" s="18" t="n">
        <f aca="false">IF(P1446="","",ROUND((P1446-O1446)*1440,0))</f>
        <v>24</v>
      </c>
      <c r="AG1446" s="18" t="n">
        <f aca="false">IF(Q1446="","",ROUND((Q1446-P1446)*1440,0))</f>
        <v>35</v>
      </c>
      <c r="AH1446" s="18" t="n">
        <f aca="false">IF(Q1446="","",ROUND((Q1446-H1446)*1440,0))</f>
        <v>224</v>
      </c>
      <c r="AI1446" s="19" t="n">
        <f aca="false">ROUND(IF(O1446="",Assumptions!$B$25-K1446,O1446-K1446)*24,1)</f>
        <v>2</v>
      </c>
      <c r="AJ1446" s="20" t="n">
        <f aca="false">ROUND(MAX(N(Y1446)/Assumptions!$C$5, N(Z1446)/Assumptions!$C$6, N(AA1446)/Assumptions!$C$7, N(AB1446)/Assumptions!$C$8, N(AC1446)/Assumptions!$C$9, N(AD1446)/Assumptions!$C$10, N(AE1446)/Assumptions!$C$11, N(AF1446)/Assumptions!$C$12, N(AG1446)/Assumptions!$C$13),3)</f>
        <v>1.2</v>
      </c>
      <c r="AK1446" s="0" t="str">
        <f aca="false">IF(OR(U1446="Pending",U1446="On Hold"),"Open GRN (awaiting)",IF(AJ1446&lt;=1,"Within SLA",IF(ROUND(N(Y1446)/Assumptions!$C$5,3)=AJ1446,"Gate Wait",IF(ROUND(N(Z1446)/Assumptions!$C$6,3)=AJ1446,"Dock Wait",IF(ROUND(N(AA1446)/Assumptions!$C$7,3)=AJ1446,"Unloading",IF(ROUND(N(AB1446)/Assumptions!$C$8,3)=AJ1446,"Unload-to-QC Wait",IF(ROUND(N(AC1446)/Assumptions!$C$9,3)=AJ1446,"QC",IF(ROUND(N(AD1446)/Assumptions!$C$10,3)=AJ1446,"QC-to-GRN Wait",IF(ROUND(N(AE1446)/Assumptions!$C$11,3)=AJ1446,"GRN Processing",IF(ROUND(N(AF1446)/Assumptions!$C$12,3)=AJ1446,"GRN-to-Putaway Wait",IF(ROUND(N(AG1446)/Assumptions!$C$13,3)=AJ1446,"Putaway","Within SLA")))))))))))</f>
        <v>GRN-to-Putaway Wait</v>
      </c>
    </row>
    <row r="1447" customFormat="false" ht="15" hidden="false" customHeight="false" outlineLevel="0" collapsed="false">
      <c r="A1447" s="0" t="s">
        <v>4307</v>
      </c>
      <c r="B1447" s="0" t="s">
        <v>4308</v>
      </c>
      <c r="C1447" s="0" t="s">
        <v>252</v>
      </c>
      <c r="D1447" s="0" t="s">
        <v>147</v>
      </c>
      <c r="E1447" s="0" t="s">
        <v>4309</v>
      </c>
      <c r="F1447" s="0" t="s">
        <v>155</v>
      </c>
      <c r="G1447" s="0" t="s">
        <v>150</v>
      </c>
      <c r="H1447" s="17" t="n">
        <v>46238.9138888889</v>
      </c>
      <c r="I1447" s="17" t="n">
        <v>46238.9201388889</v>
      </c>
      <c r="J1447" s="17" t="n">
        <v>46238.9381944445</v>
      </c>
      <c r="K1447" s="17" t="n">
        <v>46238.9541666667</v>
      </c>
      <c r="L1447" s="17" t="n">
        <v>46238.9708333333</v>
      </c>
      <c r="M1447" s="17" t="n">
        <v>46238.9930555556</v>
      </c>
      <c r="N1447" s="17" t="n">
        <v>46239.0111111111</v>
      </c>
      <c r="O1447" s="17" t="n">
        <v>46239.0388888889</v>
      </c>
      <c r="P1447" s="17" t="n">
        <v>46239.04375</v>
      </c>
      <c r="Q1447" s="17" t="n">
        <v>46239.0590277778</v>
      </c>
      <c r="R1447" s="0" t="n">
        <v>277</v>
      </c>
      <c r="S1447" s="0" t="n">
        <v>0</v>
      </c>
      <c r="T1447" s="0" t="n">
        <v>0</v>
      </c>
      <c r="U1447" s="18" t="s">
        <v>130</v>
      </c>
      <c r="V1447" s="18" t="s">
        <v>144</v>
      </c>
      <c r="W1447" s="0" t="str">
        <f aca="false">IF(AND(X1447&gt;=6,X1447&lt;14),"A",IF(AND(X1447&gt;=14,X1447&lt;22),"B","C"))</f>
        <v>B</v>
      </c>
      <c r="X1447" s="18" t="n">
        <f aca="false">HOUR(H1447)</f>
        <v>21</v>
      </c>
      <c r="Y1447" s="18" t="n">
        <f aca="false">ROUND((I1447-H1447)*1440,0)</f>
        <v>9</v>
      </c>
      <c r="Z1447" s="18" t="n">
        <f aca="false">ROUND((J1447-I1447)*1440,0)</f>
        <v>26</v>
      </c>
      <c r="AA1447" s="18" t="n">
        <f aca="false">ROUND((K1447-J1447)*1440,0)</f>
        <v>23</v>
      </c>
      <c r="AB1447" s="18" t="n">
        <f aca="false">ROUND((L1447-K1447)*1440,0)</f>
        <v>24</v>
      </c>
      <c r="AC1447" s="18" t="n">
        <f aca="false">ROUND((M1447-L1447)*1440,0)</f>
        <v>32</v>
      </c>
      <c r="AD1447" s="18" t="n">
        <f aca="false">IF(N1447="","",ROUND((N1447-M1447)*1440,0))</f>
        <v>26</v>
      </c>
      <c r="AE1447" s="18" t="n">
        <f aca="false">IF(O1447="","",ROUND((O1447-N1447)*1440,0))</f>
        <v>40</v>
      </c>
      <c r="AF1447" s="18" t="n">
        <f aca="false">IF(P1447="","",ROUND((P1447-O1447)*1440,0))</f>
        <v>7</v>
      </c>
      <c r="AG1447" s="18" t="n">
        <f aca="false">IF(Q1447="","",ROUND((Q1447-P1447)*1440,0))</f>
        <v>22</v>
      </c>
      <c r="AH1447" s="18" t="n">
        <f aca="false">IF(Q1447="","",ROUND((Q1447-H1447)*1440,0))</f>
        <v>209</v>
      </c>
      <c r="AI1447" s="19" t="n">
        <f aca="false">ROUND(IF(O1447="",Assumptions!$B$25-K1447,O1447-K1447)*24,1)</f>
        <v>2</v>
      </c>
      <c r="AJ1447" s="20" t="n">
        <f aca="false">ROUND(MAX(N(Y1447)/Assumptions!$C$5, N(Z1447)/Assumptions!$C$6, N(AA1447)/Assumptions!$C$7, N(AB1447)/Assumptions!$C$8, N(AC1447)/Assumptions!$C$9, N(AD1447)/Assumptions!$C$10, N(AE1447)/Assumptions!$C$11, N(AF1447)/Assumptions!$C$12, N(AG1447)/Assumptions!$C$13),3)</f>
        <v>1.733</v>
      </c>
      <c r="AK1447" s="0" t="str">
        <f aca="false">IF(OR(U1447="Pending",U1447="On Hold"),"Open GRN (awaiting)",IF(AJ1447&lt;=1,"Within SLA",IF(ROUND(N(Y1447)/Assumptions!$C$5,3)=AJ1447,"Gate Wait",IF(ROUND(N(Z1447)/Assumptions!$C$6,3)=AJ1447,"Dock Wait",IF(ROUND(N(AA1447)/Assumptions!$C$7,3)=AJ1447,"Unloading",IF(ROUND(N(AB1447)/Assumptions!$C$8,3)=AJ1447,"Unload-to-QC Wait",IF(ROUND(N(AC1447)/Assumptions!$C$9,3)=AJ1447,"QC",IF(ROUND(N(AD1447)/Assumptions!$C$10,3)=AJ1447,"QC-to-GRN Wait",IF(ROUND(N(AE1447)/Assumptions!$C$11,3)=AJ1447,"GRN Processing",IF(ROUND(N(AF1447)/Assumptions!$C$12,3)=AJ1447,"GRN-to-Putaway Wait",IF(ROUND(N(AG1447)/Assumptions!$C$13,3)=AJ1447,"Putaway","Within SLA")))))))))))</f>
        <v>Dock Wait</v>
      </c>
    </row>
    <row r="1448" customFormat="false" ht="15" hidden="false" customHeight="false" outlineLevel="0" collapsed="false">
      <c r="A1448" s="0" t="s">
        <v>4310</v>
      </c>
      <c r="B1448" s="0" t="s">
        <v>4311</v>
      </c>
      <c r="C1448" s="0" t="s">
        <v>126</v>
      </c>
      <c r="D1448" s="0" t="s">
        <v>147</v>
      </c>
      <c r="E1448" s="0" t="s">
        <v>4312</v>
      </c>
      <c r="F1448" s="0" t="s">
        <v>128</v>
      </c>
      <c r="G1448" s="0" t="s">
        <v>150</v>
      </c>
      <c r="H1448" s="17" t="n">
        <v>46239.1763888889</v>
      </c>
      <c r="I1448" s="17" t="n">
        <v>46239.1840277778</v>
      </c>
      <c r="J1448" s="17" t="n">
        <v>46239.1861111111</v>
      </c>
      <c r="K1448" s="17" t="n">
        <v>46239.2305555556</v>
      </c>
      <c r="L1448" s="17" t="n">
        <v>46239.2479166667</v>
      </c>
      <c r="M1448" s="17" t="n">
        <v>46239.2625</v>
      </c>
      <c r="N1448" s="17" t="n">
        <v>46239.3173611111</v>
      </c>
      <c r="O1448" s="17" t="n">
        <v>46239.3451388889</v>
      </c>
      <c r="P1448" s="17" t="n">
        <v>46239.3583333333</v>
      </c>
      <c r="Q1448" s="17" t="n">
        <v>46239.3715277778</v>
      </c>
      <c r="R1448" s="0" t="n">
        <v>670</v>
      </c>
      <c r="S1448" s="0" t="n">
        <v>0</v>
      </c>
      <c r="T1448" s="0" t="n">
        <v>0</v>
      </c>
      <c r="U1448" s="18" t="s">
        <v>130</v>
      </c>
      <c r="V1448" s="18" t="s">
        <v>156</v>
      </c>
      <c r="W1448" s="0" t="str">
        <f aca="false">IF(AND(X1448&gt;=6,X1448&lt;14),"A",IF(AND(X1448&gt;=14,X1448&lt;22),"B","C"))</f>
        <v>C</v>
      </c>
      <c r="X1448" s="18" t="n">
        <f aca="false">HOUR(H1448)</f>
        <v>4</v>
      </c>
      <c r="Y1448" s="18" t="n">
        <f aca="false">ROUND((I1448-H1448)*1440,0)</f>
        <v>11</v>
      </c>
      <c r="Z1448" s="18" t="n">
        <f aca="false">ROUND((J1448-I1448)*1440,0)</f>
        <v>3</v>
      </c>
      <c r="AA1448" s="18" t="n">
        <f aca="false">ROUND((K1448-J1448)*1440,0)</f>
        <v>64</v>
      </c>
      <c r="AB1448" s="18" t="n">
        <f aca="false">ROUND((L1448-K1448)*1440,0)</f>
        <v>25</v>
      </c>
      <c r="AC1448" s="18" t="n">
        <f aca="false">ROUND((M1448-L1448)*1440,0)</f>
        <v>21</v>
      </c>
      <c r="AD1448" s="18" t="n">
        <f aca="false">IF(N1448="","",ROUND((N1448-M1448)*1440,0))</f>
        <v>79</v>
      </c>
      <c r="AE1448" s="18" t="n">
        <f aca="false">IF(O1448="","",ROUND((O1448-N1448)*1440,0))</f>
        <v>40</v>
      </c>
      <c r="AF1448" s="18" t="n">
        <f aca="false">IF(P1448="","",ROUND((P1448-O1448)*1440,0))</f>
        <v>19</v>
      </c>
      <c r="AG1448" s="18" t="n">
        <f aca="false">IF(Q1448="","",ROUND((Q1448-P1448)*1440,0))</f>
        <v>19</v>
      </c>
      <c r="AH1448" s="18" t="n">
        <f aca="false">IF(Q1448="","",ROUND((Q1448-H1448)*1440,0))</f>
        <v>281</v>
      </c>
      <c r="AI1448" s="19" t="n">
        <f aca="false">ROUND(IF(O1448="",Assumptions!$B$25-K1448,O1448-K1448)*24,1)</f>
        <v>2.8</v>
      </c>
      <c r="AJ1448" s="20" t="n">
        <f aca="false">ROUND(MAX(N(Y1448)/Assumptions!$C$5, N(Z1448)/Assumptions!$C$6, N(AA1448)/Assumptions!$C$7, N(AB1448)/Assumptions!$C$8, N(AC1448)/Assumptions!$C$9, N(AD1448)/Assumptions!$C$10, N(AE1448)/Assumptions!$C$11, N(AF1448)/Assumptions!$C$12, N(AG1448)/Assumptions!$C$13),3)</f>
        <v>2.633</v>
      </c>
      <c r="AK1448" s="0" t="str">
        <f aca="false">IF(OR(U1448="Pending",U1448="On Hold"),"Open GRN (awaiting)",IF(AJ1448&lt;=1,"Within SLA",IF(ROUND(N(Y1448)/Assumptions!$C$5,3)=AJ1448,"Gate Wait",IF(ROUND(N(Z1448)/Assumptions!$C$6,3)=AJ1448,"Dock Wait",IF(ROUND(N(AA1448)/Assumptions!$C$7,3)=AJ1448,"Unloading",IF(ROUND(N(AB1448)/Assumptions!$C$8,3)=AJ1448,"Unload-to-QC Wait",IF(ROUND(N(AC1448)/Assumptions!$C$9,3)=AJ1448,"QC",IF(ROUND(N(AD1448)/Assumptions!$C$10,3)=AJ1448,"QC-to-GRN Wait",IF(ROUND(N(AE1448)/Assumptions!$C$11,3)=AJ1448,"GRN Processing",IF(ROUND(N(AF1448)/Assumptions!$C$12,3)=AJ1448,"GRN-to-Putaway Wait",IF(ROUND(N(AG1448)/Assumptions!$C$13,3)=AJ1448,"Putaway","Within SLA")))))))))))</f>
        <v>QC-to-GRN Wait</v>
      </c>
    </row>
    <row r="1449" customFormat="false" ht="15" hidden="false" customHeight="false" outlineLevel="0" collapsed="false">
      <c r="A1449" s="0" t="s">
        <v>4313</v>
      </c>
      <c r="B1449" s="0" t="s">
        <v>4314</v>
      </c>
      <c r="C1449" s="0" t="s">
        <v>126</v>
      </c>
      <c r="D1449" s="0" t="s">
        <v>135</v>
      </c>
      <c r="E1449" s="0" t="s">
        <v>4315</v>
      </c>
      <c r="F1449" s="0" t="s">
        <v>128</v>
      </c>
      <c r="G1449" s="0" t="s">
        <v>138</v>
      </c>
      <c r="H1449" s="17" t="n">
        <v>46239.2395833333</v>
      </c>
      <c r="I1449" s="17" t="n">
        <v>46239.2506944445</v>
      </c>
      <c r="J1449" s="17" t="n">
        <v>46239.2590277778</v>
      </c>
      <c r="K1449" s="17" t="n">
        <v>46239.2958333333</v>
      </c>
      <c r="L1449" s="17" t="n">
        <v>46239.3006944444</v>
      </c>
      <c r="M1449" s="17" t="n">
        <v>46239.3451388889</v>
      </c>
      <c r="N1449" s="17" t="n">
        <v>46239.4409722222</v>
      </c>
      <c r="O1449" s="17" t="n">
        <v>46239.4645833333</v>
      </c>
      <c r="P1449" s="17" t="n">
        <v>46239.4708333333</v>
      </c>
      <c r="Q1449" s="17" t="n">
        <v>46239.5236111111</v>
      </c>
      <c r="R1449" s="0" t="n">
        <v>868</v>
      </c>
      <c r="S1449" s="0" t="n">
        <v>0</v>
      </c>
      <c r="T1449" s="0" t="n">
        <v>0</v>
      </c>
      <c r="U1449" s="18" t="s">
        <v>130</v>
      </c>
      <c r="V1449" s="18" t="s">
        <v>156</v>
      </c>
      <c r="W1449" s="0" t="str">
        <f aca="false">IF(AND(X1449&gt;=6,X1449&lt;14),"A",IF(AND(X1449&gt;=14,X1449&lt;22),"B","C"))</f>
        <v>C</v>
      </c>
      <c r="X1449" s="18" t="n">
        <f aca="false">HOUR(H1449)</f>
        <v>5</v>
      </c>
      <c r="Y1449" s="18" t="n">
        <f aca="false">ROUND((I1449-H1449)*1440,0)</f>
        <v>16</v>
      </c>
      <c r="Z1449" s="18" t="n">
        <f aca="false">ROUND((J1449-I1449)*1440,0)</f>
        <v>12</v>
      </c>
      <c r="AA1449" s="18" t="n">
        <f aca="false">ROUND((K1449-J1449)*1440,0)</f>
        <v>53</v>
      </c>
      <c r="AB1449" s="18" t="n">
        <f aca="false">ROUND((L1449-K1449)*1440,0)</f>
        <v>7</v>
      </c>
      <c r="AC1449" s="18" t="n">
        <f aca="false">ROUND((M1449-L1449)*1440,0)</f>
        <v>64</v>
      </c>
      <c r="AD1449" s="18" t="n">
        <f aca="false">IF(N1449="","",ROUND((N1449-M1449)*1440,0))</f>
        <v>138</v>
      </c>
      <c r="AE1449" s="18" t="n">
        <f aca="false">IF(O1449="","",ROUND((O1449-N1449)*1440,0))</f>
        <v>34</v>
      </c>
      <c r="AF1449" s="18" t="n">
        <f aca="false">IF(P1449="","",ROUND((P1449-O1449)*1440,0))</f>
        <v>9</v>
      </c>
      <c r="AG1449" s="18" t="n">
        <f aca="false">IF(Q1449="","",ROUND((Q1449-P1449)*1440,0))</f>
        <v>76</v>
      </c>
      <c r="AH1449" s="18" t="n">
        <f aca="false">IF(Q1449="","",ROUND((Q1449-H1449)*1440,0))</f>
        <v>409</v>
      </c>
      <c r="AI1449" s="19" t="n">
        <f aca="false">ROUND(IF(O1449="",Assumptions!$B$25-K1449,O1449-K1449)*24,1)</f>
        <v>4.1</v>
      </c>
      <c r="AJ1449" s="20" t="n">
        <f aca="false">ROUND(MAX(N(Y1449)/Assumptions!$C$5, N(Z1449)/Assumptions!$C$6, N(AA1449)/Assumptions!$C$7, N(AB1449)/Assumptions!$C$8, N(AC1449)/Assumptions!$C$9, N(AD1449)/Assumptions!$C$10, N(AE1449)/Assumptions!$C$11, N(AF1449)/Assumptions!$C$12, N(AG1449)/Assumptions!$C$13),3)</f>
        <v>4.6</v>
      </c>
      <c r="AK1449" s="0" t="str">
        <f aca="false">IF(OR(U1449="Pending",U1449="On Hold"),"Open GRN (awaiting)",IF(AJ1449&lt;=1,"Within SLA",IF(ROUND(N(Y1449)/Assumptions!$C$5,3)=AJ1449,"Gate Wait",IF(ROUND(N(Z1449)/Assumptions!$C$6,3)=AJ1449,"Dock Wait",IF(ROUND(N(AA1449)/Assumptions!$C$7,3)=AJ1449,"Unloading",IF(ROUND(N(AB1449)/Assumptions!$C$8,3)=AJ1449,"Unload-to-QC Wait",IF(ROUND(N(AC1449)/Assumptions!$C$9,3)=AJ1449,"QC",IF(ROUND(N(AD1449)/Assumptions!$C$10,3)=AJ1449,"QC-to-GRN Wait",IF(ROUND(N(AE1449)/Assumptions!$C$11,3)=AJ1449,"GRN Processing",IF(ROUND(N(AF1449)/Assumptions!$C$12,3)=AJ1449,"GRN-to-Putaway Wait",IF(ROUND(N(AG1449)/Assumptions!$C$13,3)=AJ1449,"Putaway","Within SLA")))))))))))</f>
        <v>QC-to-GRN Wait</v>
      </c>
    </row>
    <row r="1450" customFormat="false" ht="15" hidden="false" customHeight="false" outlineLevel="0" collapsed="false">
      <c r="A1450" s="0" t="s">
        <v>4316</v>
      </c>
      <c r="B1450" s="0" t="s">
        <v>4317</v>
      </c>
      <c r="C1450" s="0" t="s">
        <v>118</v>
      </c>
      <c r="D1450" s="0" t="s">
        <v>119</v>
      </c>
      <c r="E1450" s="0" t="s">
        <v>4318</v>
      </c>
      <c r="F1450" s="0" t="s">
        <v>121</v>
      </c>
      <c r="G1450" s="0" t="s">
        <v>129</v>
      </c>
      <c r="H1450" s="17" t="n">
        <v>46239.2798611111</v>
      </c>
      <c r="I1450" s="17" t="n">
        <v>46239.2979166667</v>
      </c>
      <c r="J1450" s="17" t="n">
        <v>46239.3013888889</v>
      </c>
      <c r="K1450" s="17" t="n">
        <v>46239.3263888889</v>
      </c>
      <c r="L1450" s="17" t="n">
        <v>46239.3347222222</v>
      </c>
      <c r="M1450" s="17" t="n">
        <v>46239.3493055556</v>
      </c>
      <c r="N1450" s="17" t="n">
        <v>46239.35625</v>
      </c>
      <c r="O1450" s="17" t="n">
        <v>46239.3715277778</v>
      </c>
      <c r="P1450" s="17" t="n">
        <v>46239.3777777778</v>
      </c>
      <c r="Q1450" s="17" t="n">
        <v>46239.3833333333</v>
      </c>
      <c r="R1450" s="0" t="n">
        <v>135</v>
      </c>
      <c r="S1450" s="0" t="n">
        <v>0</v>
      </c>
      <c r="T1450" s="0" t="n">
        <v>0</v>
      </c>
      <c r="U1450" s="18" t="s">
        <v>130</v>
      </c>
      <c r="V1450" s="18" t="s">
        <v>333</v>
      </c>
      <c r="W1450" s="0" t="str">
        <f aca="false">IF(AND(X1450&gt;=6,X1450&lt;14),"A",IF(AND(X1450&gt;=14,X1450&lt;22),"B","C"))</f>
        <v>A</v>
      </c>
      <c r="X1450" s="18" t="n">
        <f aca="false">HOUR(H1450)</f>
        <v>6</v>
      </c>
      <c r="Y1450" s="18" t="n">
        <f aca="false">ROUND((I1450-H1450)*1440,0)</f>
        <v>26</v>
      </c>
      <c r="Z1450" s="18" t="n">
        <f aca="false">ROUND((J1450-I1450)*1440,0)</f>
        <v>5</v>
      </c>
      <c r="AA1450" s="18" t="n">
        <f aca="false">ROUND((K1450-J1450)*1440,0)</f>
        <v>36</v>
      </c>
      <c r="AB1450" s="18" t="n">
        <f aca="false">ROUND((L1450-K1450)*1440,0)</f>
        <v>12</v>
      </c>
      <c r="AC1450" s="18" t="n">
        <f aca="false">ROUND((M1450-L1450)*1440,0)</f>
        <v>21</v>
      </c>
      <c r="AD1450" s="18" t="n">
        <f aca="false">IF(N1450="","",ROUND((N1450-M1450)*1440,0))</f>
        <v>10</v>
      </c>
      <c r="AE1450" s="18" t="n">
        <f aca="false">IF(O1450="","",ROUND((O1450-N1450)*1440,0))</f>
        <v>22</v>
      </c>
      <c r="AF1450" s="18" t="n">
        <f aca="false">IF(P1450="","",ROUND((P1450-O1450)*1440,0))</f>
        <v>9</v>
      </c>
      <c r="AG1450" s="18" t="n">
        <f aca="false">IF(Q1450="","",ROUND((Q1450-P1450)*1440,0))</f>
        <v>8</v>
      </c>
      <c r="AH1450" s="18" t="n">
        <f aca="false">IF(Q1450="","",ROUND((Q1450-H1450)*1440,0))</f>
        <v>149</v>
      </c>
      <c r="AI1450" s="19" t="n">
        <f aca="false">ROUND(IF(O1450="",Assumptions!$B$25-K1450,O1450-K1450)*24,1)</f>
        <v>1.1</v>
      </c>
      <c r="AJ1450" s="20" t="n">
        <f aca="false">ROUND(MAX(N(Y1450)/Assumptions!$C$5, N(Z1450)/Assumptions!$C$6, N(AA1450)/Assumptions!$C$7, N(AB1450)/Assumptions!$C$8, N(AC1450)/Assumptions!$C$9, N(AD1450)/Assumptions!$C$10, N(AE1450)/Assumptions!$C$11, N(AF1450)/Assumptions!$C$12, N(AG1450)/Assumptions!$C$13),3)</f>
        <v>0.867</v>
      </c>
      <c r="AK1450" s="0" t="str">
        <f aca="false">IF(OR(U1450="Pending",U1450="On Hold"),"Open GRN (awaiting)",IF(AJ1450&lt;=1,"Within SLA",IF(ROUND(N(Y1450)/Assumptions!$C$5,3)=AJ1450,"Gate Wait",IF(ROUND(N(Z1450)/Assumptions!$C$6,3)=AJ1450,"Dock Wait",IF(ROUND(N(AA1450)/Assumptions!$C$7,3)=AJ1450,"Unloading",IF(ROUND(N(AB1450)/Assumptions!$C$8,3)=AJ1450,"Unload-to-QC Wait",IF(ROUND(N(AC1450)/Assumptions!$C$9,3)=AJ1450,"QC",IF(ROUND(N(AD1450)/Assumptions!$C$10,3)=AJ1450,"QC-to-GRN Wait",IF(ROUND(N(AE1450)/Assumptions!$C$11,3)=AJ1450,"GRN Processing",IF(ROUND(N(AF1450)/Assumptions!$C$12,3)=AJ1450,"GRN-to-Putaway Wait",IF(ROUND(N(AG1450)/Assumptions!$C$13,3)=AJ1450,"Putaway","Within SLA")))))))))))</f>
        <v>Within SLA</v>
      </c>
    </row>
    <row r="1451" customFormat="false" ht="15" hidden="false" customHeight="false" outlineLevel="0" collapsed="false">
      <c r="A1451" s="0" t="s">
        <v>4319</v>
      </c>
      <c r="B1451" s="0" t="s">
        <v>4320</v>
      </c>
      <c r="C1451" s="0" t="s">
        <v>118</v>
      </c>
      <c r="D1451" s="0" t="s">
        <v>147</v>
      </c>
      <c r="E1451" s="0" t="s">
        <v>4321</v>
      </c>
      <c r="F1451" s="0" t="s">
        <v>121</v>
      </c>
      <c r="G1451" s="0" t="s">
        <v>167</v>
      </c>
      <c r="H1451" s="17" t="n">
        <v>46239.29375</v>
      </c>
      <c r="I1451" s="17" t="n">
        <v>46239.3027777778</v>
      </c>
      <c r="J1451" s="17" t="n">
        <v>46239.3055555556</v>
      </c>
      <c r="K1451" s="17" t="n">
        <v>46239.3354166667</v>
      </c>
      <c r="L1451" s="17" t="n">
        <v>46239.3416666667</v>
      </c>
      <c r="M1451" s="17" t="n">
        <v>46239.3569444444</v>
      </c>
      <c r="N1451" s="17" t="n">
        <v>46239.3840277778</v>
      </c>
      <c r="O1451" s="17" t="n">
        <v>46239.4291666667</v>
      </c>
      <c r="P1451" s="17" t="n">
        <v>46239.4472222222</v>
      </c>
      <c r="Q1451" s="17" t="n">
        <v>46239.4631944444</v>
      </c>
      <c r="R1451" s="0" t="n">
        <v>297</v>
      </c>
      <c r="S1451" s="0" t="n">
        <v>0</v>
      </c>
      <c r="T1451" s="0" t="n">
        <v>0</v>
      </c>
      <c r="U1451" s="18" t="s">
        <v>130</v>
      </c>
      <c r="V1451" s="18" t="s">
        <v>144</v>
      </c>
      <c r="W1451" s="0" t="str">
        <f aca="false">IF(AND(X1451&gt;=6,X1451&lt;14),"A",IF(AND(X1451&gt;=14,X1451&lt;22),"B","C"))</f>
        <v>A</v>
      </c>
      <c r="X1451" s="18" t="n">
        <f aca="false">HOUR(H1451)</f>
        <v>7</v>
      </c>
      <c r="Y1451" s="18" t="n">
        <f aca="false">ROUND((I1451-H1451)*1440,0)</f>
        <v>13</v>
      </c>
      <c r="Z1451" s="18" t="n">
        <f aca="false">ROUND((J1451-I1451)*1440,0)</f>
        <v>4</v>
      </c>
      <c r="AA1451" s="18" t="n">
        <f aca="false">ROUND((K1451-J1451)*1440,0)</f>
        <v>43</v>
      </c>
      <c r="AB1451" s="18" t="n">
        <f aca="false">ROUND((L1451-K1451)*1440,0)</f>
        <v>9</v>
      </c>
      <c r="AC1451" s="18" t="n">
        <f aca="false">ROUND((M1451-L1451)*1440,0)</f>
        <v>22</v>
      </c>
      <c r="AD1451" s="18" t="n">
        <f aca="false">IF(N1451="","",ROUND((N1451-M1451)*1440,0))</f>
        <v>39</v>
      </c>
      <c r="AE1451" s="18" t="n">
        <f aca="false">IF(O1451="","",ROUND((O1451-N1451)*1440,0))</f>
        <v>65</v>
      </c>
      <c r="AF1451" s="18" t="n">
        <f aca="false">IF(P1451="","",ROUND((P1451-O1451)*1440,0))</f>
        <v>26</v>
      </c>
      <c r="AG1451" s="18" t="n">
        <f aca="false">IF(Q1451="","",ROUND((Q1451-P1451)*1440,0))</f>
        <v>23</v>
      </c>
      <c r="AH1451" s="18" t="n">
        <f aca="false">IF(Q1451="","",ROUND((Q1451-H1451)*1440,0))</f>
        <v>244</v>
      </c>
      <c r="AI1451" s="19" t="n">
        <f aca="false">ROUND(IF(O1451="",Assumptions!$B$25-K1451,O1451-K1451)*24,1)</f>
        <v>2.3</v>
      </c>
      <c r="AJ1451" s="20" t="n">
        <f aca="false">ROUND(MAX(N(Y1451)/Assumptions!$C$5, N(Z1451)/Assumptions!$C$6, N(AA1451)/Assumptions!$C$7, N(AB1451)/Assumptions!$C$8, N(AC1451)/Assumptions!$C$9, N(AD1451)/Assumptions!$C$10, N(AE1451)/Assumptions!$C$11, N(AF1451)/Assumptions!$C$12, N(AG1451)/Assumptions!$C$13),3)</f>
        <v>1.444</v>
      </c>
      <c r="AK1451" s="0" t="str">
        <f aca="false">IF(OR(U1451="Pending",U1451="On Hold"),"Open GRN (awaiting)",IF(AJ1451&lt;=1,"Within SLA",IF(ROUND(N(Y1451)/Assumptions!$C$5,3)=AJ1451,"Gate Wait",IF(ROUND(N(Z1451)/Assumptions!$C$6,3)=AJ1451,"Dock Wait",IF(ROUND(N(AA1451)/Assumptions!$C$7,3)=AJ1451,"Unloading",IF(ROUND(N(AB1451)/Assumptions!$C$8,3)=AJ1451,"Unload-to-QC Wait",IF(ROUND(N(AC1451)/Assumptions!$C$9,3)=AJ1451,"QC",IF(ROUND(N(AD1451)/Assumptions!$C$10,3)=AJ1451,"QC-to-GRN Wait",IF(ROUND(N(AE1451)/Assumptions!$C$11,3)=AJ1451,"GRN Processing",IF(ROUND(N(AF1451)/Assumptions!$C$12,3)=AJ1451,"GRN-to-Putaway Wait",IF(ROUND(N(AG1451)/Assumptions!$C$13,3)=AJ1451,"Putaway","Within SLA")))))))))))</f>
        <v>GRN Processing</v>
      </c>
    </row>
    <row r="1452" customFormat="false" ht="15" hidden="false" customHeight="false" outlineLevel="0" collapsed="false">
      <c r="A1452" s="0" t="s">
        <v>4322</v>
      </c>
      <c r="B1452" s="0" t="s">
        <v>4323</v>
      </c>
      <c r="C1452" s="0" t="s">
        <v>218</v>
      </c>
      <c r="D1452" s="0" t="s">
        <v>147</v>
      </c>
      <c r="E1452" s="0" t="s">
        <v>4324</v>
      </c>
      <c r="F1452" s="0" t="s">
        <v>128</v>
      </c>
      <c r="G1452" s="0" t="s">
        <v>167</v>
      </c>
      <c r="H1452" s="17" t="n">
        <v>46239.2986111111</v>
      </c>
      <c r="I1452" s="17" t="n">
        <v>46239.3361111111</v>
      </c>
      <c r="J1452" s="17" t="n">
        <v>46239.3451388889</v>
      </c>
      <c r="K1452" s="17" t="n">
        <v>46239.38125</v>
      </c>
      <c r="L1452" s="17" t="n">
        <v>46239.3902777778</v>
      </c>
      <c r="M1452" s="17" t="n">
        <v>46239.4076388889</v>
      </c>
      <c r="N1452" s="17" t="n">
        <v>46239.54375</v>
      </c>
      <c r="O1452" s="17" t="n">
        <v>46239.5798611111</v>
      </c>
      <c r="P1452" s="17" t="n">
        <v>46239.5895833333</v>
      </c>
      <c r="Q1452" s="17" t="n">
        <v>46239.6486111111</v>
      </c>
      <c r="R1452" s="0" t="n">
        <v>2604</v>
      </c>
      <c r="S1452" s="0" t="n">
        <v>0</v>
      </c>
      <c r="T1452" s="0" t="n">
        <v>0</v>
      </c>
      <c r="U1452" s="18" t="s">
        <v>130</v>
      </c>
      <c r="V1452" s="18" t="s">
        <v>156</v>
      </c>
      <c r="W1452" s="0" t="str">
        <f aca="false">IF(AND(X1452&gt;=6,X1452&lt;14),"A",IF(AND(X1452&gt;=14,X1452&lt;22),"B","C"))</f>
        <v>A</v>
      </c>
      <c r="X1452" s="18" t="n">
        <f aca="false">HOUR(H1452)</f>
        <v>7</v>
      </c>
      <c r="Y1452" s="18" t="n">
        <f aca="false">ROUND((I1452-H1452)*1440,0)</f>
        <v>54</v>
      </c>
      <c r="Z1452" s="18" t="n">
        <f aca="false">ROUND((J1452-I1452)*1440,0)</f>
        <v>13</v>
      </c>
      <c r="AA1452" s="18" t="n">
        <f aca="false">ROUND((K1452-J1452)*1440,0)</f>
        <v>52</v>
      </c>
      <c r="AB1452" s="18" t="n">
        <f aca="false">ROUND((L1452-K1452)*1440,0)</f>
        <v>13</v>
      </c>
      <c r="AC1452" s="18" t="n">
        <f aca="false">ROUND((M1452-L1452)*1440,0)</f>
        <v>25</v>
      </c>
      <c r="AD1452" s="18" t="n">
        <f aca="false">IF(N1452="","",ROUND((N1452-M1452)*1440,0))</f>
        <v>196</v>
      </c>
      <c r="AE1452" s="18" t="n">
        <f aca="false">IF(O1452="","",ROUND((O1452-N1452)*1440,0))</f>
        <v>52</v>
      </c>
      <c r="AF1452" s="18" t="n">
        <f aca="false">IF(P1452="","",ROUND((P1452-O1452)*1440,0))</f>
        <v>14</v>
      </c>
      <c r="AG1452" s="18" t="n">
        <f aca="false">IF(Q1452="","",ROUND((Q1452-P1452)*1440,0))</f>
        <v>85</v>
      </c>
      <c r="AH1452" s="18" t="n">
        <f aca="false">IF(Q1452="","",ROUND((Q1452-H1452)*1440,0))</f>
        <v>504</v>
      </c>
      <c r="AI1452" s="19" t="n">
        <f aca="false">ROUND(IF(O1452="",Assumptions!$B$25-K1452,O1452-K1452)*24,1)</f>
        <v>4.8</v>
      </c>
      <c r="AJ1452" s="20" t="n">
        <f aca="false">ROUND(MAX(N(Y1452)/Assumptions!$C$5, N(Z1452)/Assumptions!$C$6, N(AA1452)/Assumptions!$C$7, N(AB1452)/Assumptions!$C$8, N(AC1452)/Assumptions!$C$9, N(AD1452)/Assumptions!$C$10, N(AE1452)/Assumptions!$C$11, N(AF1452)/Assumptions!$C$12, N(AG1452)/Assumptions!$C$13),3)</f>
        <v>6.533</v>
      </c>
      <c r="AK1452" s="0" t="str">
        <f aca="false">IF(OR(U1452="Pending",U1452="On Hold"),"Open GRN (awaiting)",IF(AJ1452&lt;=1,"Within SLA",IF(ROUND(N(Y1452)/Assumptions!$C$5,3)=AJ1452,"Gate Wait",IF(ROUND(N(Z1452)/Assumptions!$C$6,3)=AJ1452,"Dock Wait",IF(ROUND(N(AA1452)/Assumptions!$C$7,3)=AJ1452,"Unloading",IF(ROUND(N(AB1452)/Assumptions!$C$8,3)=AJ1452,"Unload-to-QC Wait",IF(ROUND(N(AC1452)/Assumptions!$C$9,3)=AJ1452,"QC",IF(ROUND(N(AD1452)/Assumptions!$C$10,3)=AJ1452,"QC-to-GRN Wait",IF(ROUND(N(AE1452)/Assumptions!$C$11,3)=AJ1452,"GRN Processing",IF(ROUND(N(AF1452)/Assumptions!$C$12,3)=AJ1452,"GRN-to-Putaway Wait",IF(ROUND(N(AG1452)/Assumptions!$C$13,3)=AJ1452,"Putaway","Within SLA")))))))))))</f>
        <v>QC-to-GRN Wait</v>
      </c>
    </row>
    <row r="1453" customFormat="false" ht="15" hidden="false" customHeight="false" outlineLevel="0" collapsed="false">
      <c r="A1453" s="0" t="s">
        <v>4325</v>
      </c>
      <c r="B1453" s="0" t="s">
        <v>4326</v>
      </c>
      <c r="C1453" s="0" t="s">
        <v>170</v>
      </c>
      <c r="D1453" s="0" t="s">
        <v>147</v>
      </c>
      <c r="E1453" s="0" t="s">
        <v>4327</v>
      </c>
      <c r="F1453" s="0" t="s">
        <v>128</v>
      </c>
      <c r="G1453" s="0" t="s">
        <v>150</v>
      </c>
      <c r="H1453" s="17" t="n">
        <v>46239.3291666667</v>
      </c>
      <c r="I1453" s="17" t="n">
        <v>46239.3347222222</v>
      </c>
      <c r="J1453" s="17" t="n">
        <v>46239.3430555556</v>
      </c>
      <c r="K1453" s="17" t="n">
        <v>46239.3708333333</v>
      </c>
      <c r="L1453" s="17" t="n">
        <v>46239.3763888889</v>
      </c>
      <c r="M1453" s="17" t="n">
        <v>46239.3902777778</v>
      </c>
      <c r="N1453" s="17" t="n">
        <v>46239.4506944444</v>
      </c>
      <c r="O1453" s="17" t="n">
        <v>46239.4861111111</v>
      </c>
      <c r="P1453" s="17" t="n">
        <v>46239.4965277778</v>
      </c>
      <c r="Q1453" s="17" t="n">
        <v>46239.5152777778</v>
      </c>
      <c r="R1453" s="0" t="n">
        <v>87</v>
      </c>
      <c r="S1453" s="0" t="n">
        <v>0</v>
      </c>
      <c r="T1453" s="0" t="n">
        <v>0</v>
      </c>
      <c r="U1453" s="18" t="s">
        <v>130</v>
      </c>
      <c r="V1453" s="18" t="s">
        <v>144</v>
      </c>
      <c r="W1453" s="0" t="str">
        <f aca="false">IF(AND(X1453&gt;=6,X1453&lt;14),"A",IF(AND(X1453&gt;=14,X1453&lt;22),"B","C"))</f>
        <v>A</v>
      </c>
      <c r="X1453" s="18" t="n">
        <f aca="false">HOUR(H1453)</f>
        <v>7</v>
      </c>
      <c r="Y1453" s="18" t="n">
        <f aca="false">ROUND((I1453-H1453)*1440,0)</f>
        <v>8</v>
      </c>
      <c r="Z1453" s="18" t="n">
        <f aca="false">ROUND((J1453-I1453)*1440,0)</f>
        <v>12</v>
      </c>
      <c r="AA1453" s="18" t="n">
        <f aca="false">ROUND((K1453-J1453)*1440,0)</f>
        <v>40</v>
      </c>
      <c r="AB1453" s="18" t="n">
        <f aca="false">ROUND((L1453-K1453)*1440,0)</f>
        <v>8</v>
      </c>
      <c r="AC1453" s="18" t="n">
        <f aca="false">ROUND((M1453-L1453)*1440,0)</f>
        <v>20</v>
      </c>
      <c r="AD1453" s="18" t="n">
        <f aca="false">IF(N1453="","",ROUND((N1453-M1453)*1440,0))</f>
        <v>87</v>
      </c>
      <c r="AE1453" s="18" t="n">
        <f aca="false">IF(O1453="","",ROUND((O1453-N1453)*1440,0))</f>
        <v>51</v>
      </c>
      <c r="AF1453" s="18" t="n">
        <f aca="false">IF(P1453="","",ROUND((P1453-O1453)*1440,0))</f>
        <v>15</v>
      </c>
      <c r="AG1453" s="18" t="n">
        <f aca="false">IF(Q1453="","",ROUND((Q1453-P1453)*1440,0))</f>
        <v>27</v>
      </c>
      <c r="AH1453" s="18" t="n">
        <f aca="false">IF(Q1453="","",ROUND((Q1453-H1453)*1440,0))</f>
        <v>268</v>
      </c>
      <c r="AI1453" s="19" t="n">
        <f aca="false">ROUND(IF(O1453="",Assumptions!$B$25-K1453,O1453-K1453)*24,1)</f>
        <v>2.8</v>
      </c>
      <c r="AJ1453" s="20" t="n">
        <f aca="false">ROUND(MAX(N(Y1453)/Assumptions!$C$5, N(Z1453)/Assumptions!$C$6, N(AA1453)/Assumptions!$C$7, N(AB1453)/Assumptions!$C$8, N(AC1453)/Assumptions!$C$9, N(AD1453)/Assumptions!$C$10, N(AE1453)/Assumptions!$C$11, N(AF1453)/Assumptions!$C$12, N(AG1453)/Assumptions!$C$13),3)</f>
        <v>2.9</v>
      </c>
      <c r="AK1453" s="0" t="str">
        <f aca="false">IF(OR(U1453="Pending",U1453="On Hold"),"Open GRN (awaiting)",IF(AJ1453&lt;=1,"Within SLA",IF(ROUND(N(Y1453)/Assumptions!$C$5,3)=AJ1453,"Gate Wait",IF(ROUND(N(Z1453)/Assumptions!$C$6,3)=AJ1453,"Dock Wait",IF(ROUND(N(AA1453)/Assumptions!$C$7,3)=AJ1453,"Unloading",IF(ROUND(N(AB1453)/Assumptions!$C$8,3)=AJ1453,"Unload-to-QC Wait",IF(ROUND(N(AC1453)/Assumptions!$C$9,3)=AJ1453,"QC",IF(ROUND(N(AD1453)/Assumptions!$C$10,3)=AJ1453,"QC-to-GRN Wait",IF(ROUND(N(AE1453)/Assumptions!$C$11,3)=AJ1453,"GRN Processing",IF(ROUND(N(AF1453)/Assumptions!$C$12,3)=AJ1453,"GRN-to-Putaway Wait",IF(ROUND(N(AG1453)/Assumptions!$C$13,3)=AJ1453,"Putaway","Within SLA")))))))))))</f>
        <v>QC-to-GRN Wait</v>
      </c>
    </row>
    <row r="1454" customFormat="false" ht="15" hidden="false" customHeight="false" outlineLevel="0" collapsed="false">
      <c r="A1454" s="0" t="s">
        <v>4328</v>
      </c>
      <c r="B1454" s="0" t="s">
        <v>4329</v>
      </c>
      <c r="C1454" s="0" t="s">
        <v>126</v>
      </c>
      <c r="D1454" s="0" t="s">
        <v>119</v>
      </c>
      <c r="E1454" s="0" t="s">
        <v>4330</v>
      </c>
      <c r="F1454" s="0" t="s">
        <v>128</v>
      </c>
      <c r="G1454" s="0" t="s">
        <v>129</v>
      </c>
      <c r="H1454" s="17" t="n">
        <v>46239.3305555556</v>
      </c>
      <c r="I1454" s="17" t="n">
        <v>46239.3430555556</v>
      </c>
      <c r="J1454" s="17" t="n">
        <v>46239.3465277778</v>
      </c>
      <c r="K1454" s="17" t="n">
        <v>46239.39375</v>
      </c>
      <c r="L1454" s="17" t="n">
        <v>46239.4006944444</v>
      </c>
      <c r="M1454" s="17" t="n">
        <v>46239.4229166667</v>
      </c>
      <c r="N1454" s="17" t="n">
        <v>46239.4381944445</v>
      </c>
      <c r="O1454" s="17" t="n">
        <v>46239.475</v>
      </c>
      <c r="P1454" s="17" t="n">
        <v>46239.4986111111</v>
      </c>
      <c r="Q1454" s="17" t="n">
        <v>46239.5326388889</v>
      </c>
      <c r="R1454" s="0" t="n">
        <v>214</v>
      </c>
      <c r="S1454" s="0" t="n">
        <v>0</v>
      </c>
      <c r="T1454" s="0" t="n">
        <v>0</v>
      </c>
      <c r="U1454" s="18" t="s">
        <v>130</v>
      </c>
      <c r="V1454" s="18" t="s">
        <v>139</v>
      </c>
      <c r="W1454" s="0" t="str">
        <f aca="false">IF(AND(X1454&gt;=6,X1454&lt;14),"A",IF(AND(X1454&gt;=14,X1454&lt;22),"B","C"))</f>
        <v>A</v>
      </c>
      <c r="X1454" s="18" t="n">
        <f aca="false">HOUR(H1454)</f>
        <v>7</v>
      </c>
      <c r="Y1454" s="18" t="n">
        <f aca="false">ROUND((I1454-H1454)*1440,0)</f>
        <v>18</v>
      </c>
      <c r="Z1454" s="18" t="n">
        <f aca="false">ROUND((J1454-I1454)*1440,0)</f>
        <v>5</v>
      </c>
      <c r="AA1454" s="18" t="n">
        <f aca="false">ROUND((K1454-J1454)*1440,0)</f>
        <v>68</v>
      </c>
      <c r="AB1454" s="18" t="n">
        <f aca="false">ROUND((L1454-K1454)*1440,0)</f>
        <v>10</v>
      </c>
      <c r="AC1454" s="18" t="n">
        <f aca="false">ROUND((M1454-L1454)*1440,0)</f>
        <v>32</v>
      </c>
      <c r="AD1454" s="18" t="n">
        <f aca="false">IF(N1454="","",ROUND((N1454-M1454)*1440,0))</f>
        <v>22</v>
      </c>
      <c r="AE1454" s="18" t="n">
        <f aca="false">IF(O1454="","",ROUND((O1454-N1454)*1440,0))</f>
        <v>53</v>
      </c>
      <c r="AF1454" s="18" t="n">
        <f aca="false">IF(P1454="","",ROUND((P1454-O1454)*1440,0))</f>
        <v>34</v>
      </c>
      <c r="AG1454" s="18" t="n">
        <f aca="false">IF(Q1454="","",ROUND((Q1454-P1454)*1440,0))</f>
        <v>49</v>
      </c>
      <c r="AH1454" s="18" t="n">
        <f aca="false">IF(Q1454="","",ROUND((Q1454-H1454)*1440,0))</f>
        <v>291</v>
      </c>
      <c r="AI1454" s="19" t="n">
        <f aca="false">ROUND(IF(O1454="",Assumptions!$B$25-K1454,O1454-K1454)*24,1)</f>
        <v>2</v>
      </c>
      <c r="AJ1454" s="20" t="n">
        <f aca="false">ROUND(MAX(N(Y1454)/Assumptions!$C$5, N(Z1454)/Assumptions!$C$6, N(AA1454)/Assumptions!$C$7, N(AB1454)/Assumptions!$C$8, N(AC1454)/Assumptions!$C$9, N(AD1454)/Assumptions!$C$10, N(AE1454)/Assumptions!$C$11, N(AF1454)/Assumptions!$C$12, N(AG1454)/Assumptions!$C$13),3)</f>
        <v>1.7</v>
      </c>
      <c r="AK1454" s="0" t="str">
        <f aca="false">IF(OR(U1454="Pending",U1454="On Hold"),"Open GRN (awaiting)",IF(AJ1454&lt;=1,"Within SLA",IF(ROUND(N(Y1454)/Assumptions!$C$5,3)=AJ1454,"Gate Wait",IF(ROUND(N(Z1454)/Assumptions!$C$6,3)=AJ1454,"Dock Wait",IF(ROUND(N(AA1454)/Assumptions!$C$7,3)=AJ1454,"Unloading",IF(ROUND(N(AB1454)/Assumptions!$C$8,3)=AJ1454,"Unload-to-QC Wait",IF(ROUND(N(AC1454)/Assumptions!$C$9,3)=AJ1454,"QC",IF(ROUND(N(AD1454)/Assumptions!$C$10,3)=AJ1454,"QC-to-GRN Wait",IF(ROUND(N(AE1454)/Assumptions!$C$11,3)=AJ1454,"GRN Processing",IF(ROUND(N(AF1454)/Assumptions!$C$12,3)=AJ1454,"GRN-to-Putaway Wait",IF(ROUND(N(AG1454)/Assumptions!$C$13,3)=AJ1454,"Putaway","Within SLA")))))))))))</f>
        <v>GRN-to-Putaway Wait</v>
      </c>
    </row>
    <row r="1455" customFormat="false" ht="15" hidden="false" customHeight="false" outlineLevel="0" collapsed="false">
      <c r="A1455" s="0" t="s">
        <v>4331</v>
      </c>
      <c r="B1455" s="0" t="s">
        <v>4332</v>
      </c>
      <c r="C1455" s="0" t="s">
        <v>252</v>
      </c>
      <c r="D1455" s="0" t="s">
        <v>147</v>
      </c>
      <c r="E1455" s="0" t="s">
        <v>4333</v>
      </c>
      <c r="F1455" s="0" t="s">
        <v>155</v>
      </c>
      <c r="G1455" s="0" t="s">
        <v>167</v>
      </c>
      <c r="H1455" s="17" t="n">
        <v>46239.3618055556</v>
      </c>
      <c r="I1455" s="17" t="n">
        <v>46239.4076388889</v>
      </c>
      <c r="J1455" s="17" t="n">
        <v>46239.4111111111</v>
      </c>
      <c r="K1455" s="17" t="n">
        <v>46239.4604166667</v>
      </c>
      <c r="L1455" s="17" t="n">
        <v>46239.4708333333</v>
      </c>
      <c r="M1455" s="17" t="n">
        <v>46239.4909722222</v>
      </c>
      <c r="N1455" s="17" t="n">
        <v>46239.4951388889</v>
      </c>
      <c r="O1455" s="17" t="n">
        <v>46239.5027777778</v>
      </c>
      <c r="P1455" s="17" t="n">
        <v>46239.53125</v>
      </c>
      <c r="Q1455" s="17" t="n">
        <v>46239.5645833333</v>
      </c>
      <c r="R1455" s="0" t="n">
        <v>483</v>
      </c>
      <c r="S1455" s="0" t="n">
        <v>0</v>
      </c>
      <c r="T1455" s="0" t="n">
        <v>0</v>
      </c>
      <c r="U1455" s="18" t="s">
        <v>130</v>
      </c>
      <c r="V1455" s="18" t="s">
        <v>139</v>
      </c>
      <c r="W1455" s="0" t="str">
        <f aca="false">IF(AND(X1455&gt;=6,X1455&lt;14),"A",IF(AND(X1455&gt;=14,X1455&lt;22),"B","C"))</f>
        <v>A</v>
      </c>
      <c r="X1455" s="18" t="n">
        <f aca="false">HOUR(H1455)</f>
        <v>8</v>
      </c>
      <c r="Y1455" s="18" t="n">
        <f aca="false">ROUND((I1455-H1455)*1440,0)</f>
        <v>66</v>
      </c>
      <c r="Z1455" s="18" t="n">
        <f aca="false">ROUND((J1455-I1455)*1440,0)</f>
        <v>5</v>
      </c>
      <c r="AA1455" s="18" t="n">
        <f aca="false">ROUND((K1455-J1455)*1440,0)</f>
        <v>71</v>
      </c>
      <c r="AB1455" s="18" t="n">
        <f aca="false">ROUND((L1455-K1455)*1440,0)</f>
        <v>15</v>
      </c>
      <c r="AC1455" s="18" t="n">
        <f aca="false">ROUND((M1455-L1455)*1440,0)</f>
        <v>29</v>
      </c>
      <c r="AD1455" s="18" t="n">
        <f aca="false">IF(N1455="","",ROUND((N1455-M1455)*1440,0))</f>
        <v>6</v>
      </c>
      <c r="AE1455" s="18" t="n">
        <f aca="false">IF(O1455="","",ROUND((O1455-N1455)*1440,0))</f>
        <v>11</v>
      </c>
      <c r="AF1455" s="18" t="n">
        <f aca="false">IF(P1455="","",ROUND((P1455-O1455)*1440,0))</f>
        <v>41</v>
      </c>
      <c r="AG1455" s="18" t="n">
        <f aca="false">IF(Q1455="","",ROUND((Q1455-P1455)*1440,0))</f>
        <v>48</v>
      </c>
      <c r="AH1455" s="18" t="n">
        <f aca="false">IF(Q1455="","",ROUND((Q1455-H1455)*1440,0))</f>
        <v>292</v>
      </c>
      <c r="AI1455" s="19" t="n">
        <f aca="false">ROUND(IF(O1455="",Assumptions!$B$25-K1455,O1455-K1455)*24,1)</f>
        <v>1</v>
      </c>
      <c r="AJ1455" s="20" t="n">
        <f aca="false">ROUND(MAX(N(Y1455)/Assumptions!$C$5, N(Z1455)/Assumptions!$C$6, N(AA1455)/Assumptions!$C$7, N(AB1455)/Assumptions!$C$8, N(AC1455)/Assumptions!$C$9, N(AD1455)/Assumptions!$C$10, N(AE1455)/Assumptions!$C$11, N(AF1455)/Assumptions!$C$12, N(AG1455)/Assumptions!$C$13),3)</f>
        <v>2.2</v>
      </c>
      <c r="AK1455" s="0" t="str">
        <f aca="false">IF(OR(U1455="Pending",U1455="On Hold"),"Open GRN (awaiting)",IF(AJ1455&lt;=1,"Within SLA",IF(ROUND(N(Y1455)/Assumptions!$C$5,3)=AJ1455,"Gate Wait",IF(ROUND(N(Z1455)/Assumptions!$C$6,3)=AJ1455,"Dock Wait",IF(ROUND(N(AA1455)/Assumptions!$C$7,3)=AJ1455,"Unloading",IF(ROUND(N(AB1455)/Assumptions!$C$8,3)=AJ1455,"Unload-to-QC Wait",IF(ROUND(N(AC1455)/Assumptions!$C$9,3)=AJ1455,"QC",IF(ROUND(N(AD1455)/Assumptions!$C$10,3)=AJ1455,"QC-to-GRN Wait",IF(ROUND(N(AE1455)/Assumptions!$C$11,3)=AJ1455,"GRN Processing",IF(ROUND(N(AF1455)/Assumptions!$C$12,3)=AJ1455,"GRN-to-Putaway Wait",IF(ROUND(N(AG1455)/Assumptions!$C$13,3)=AJ1455,"Putaway","Within SLA")))))))))))</f>
        <v>Gate Wait</v>
      </c>
    </row>
    <row r="1456" customFormat="false" ht="15" hidden="false" customHeight="false" outlineLevel="0" collapsed="false">
      <c r="A1456" s="0" t="s">
        <v>4334</v>
      </c>
      <c r="B1456" s="0" t="s">
        <v>4335</v>
      </c>
      <c r="C1456" s="0" t="s">
        <v>126</v>
      </c>
      <c r="D1456" s="0" t="s">
        <v>119</v>
      </c>
      <c r="E1456" s="0" t="s">
        <v>4336</v>
      </c>
      <c r="F1456" s="0" t="s">
        <v>128</v>
      </c>
      <c r="G1456" s="0" t="s">
        <v>122</v>
      </c>
      <c r="H1456" s="17" t="n">
        <v>46239.3715277778</v>
      </c>
      <c r="I1456" s="17" t="n">
        <v>46239.3784722222</v>
      </c>
      <c r="J1456" s="17" t="n">
        <v>46239.38125</v>
      </c>
      <c r="K1456" s="17" t="n">
        <v>46239.4041666667</v>
      </c>
      <c r="L1456" s="17" t="n">
        <v>46239.4097222222</v>
      </c>
      <c r="M1456" s="17" t="n">
        <v>46239.4222222222</v>
      </c>
      <c r="N1456" s="17" t="n">
        <v>46239.4694444445</v>
      </c>
      <c r="O1456" s="17" t="n">
        <v>46239.4958333333</v>
      </c>
      <c r="P1456" s="17" t="n">
        <v>46239.5118055556</v>
      </c>
      <c r="Q1456" s="17" t="n">
        <v>46239.5243055556</v>
      </c>
      <c r="R1456" s="0" t="n">
        <v>150</v>
      </c>
      <c r="S1456" s="0" t="n">
        <v>0</v>
      </c>
      <c r="T1456" s="0" t="n">
        <v>3</v>
      </c>
      <c r="U1456" s="18" t="s">
        <v>123</v>
      </c>
      <c r="V1456" s="18" t="s">
        <v>82</v>
      </c>
      <c r="W1456" s="0" t="str">
        <f aca="false">IF(AND(X1456&gt;=6,X1456&lt;14),"A",IF(AND(X1456&gt;=14,X1456&lt;22),"B","C"))</f>
        <v>A</v>
      </c>
      <c r="X1456" s="18" t="n">
        <f aca="false">HOUR(H1456)</f>
        <v>8</v>
      </c>
      <c r="Y1456" s="18" t="n">
        <f aca="false">ROUND((I1456-H1456)*1440,0)</f>
        <v>10</v>
      </c>
      <c r="Z1456" s="18" t="n">
        <f aca="false">ROUND((J1456-I1456)*1440,0)</f>
        <v>4</v>
      </c>
      <c r="AA1456" s="18" t="n">
        <f aca="false">ROUND((K1456-J1456)*1440,0)</f>
        <v>33</v>
      </c>
      <c r="AB1456" s="18" t="n">
        <f aca="false">ROUND((L1456-K1456)*1440,0)</f>
        <v>8</v>
      </c>
      <c r="AC1456" s="18" t="n">
        <f aca="false">ROUND((M1456-L1456)*1440,0)</f>
        <v>18</v>
      </c>
      <c r="AD1456" s="18" t="n">
        <f aca="false">IF(N1456="","",ROUND((N1456-M1456)*1440,0))</f>
        <v>68</v>
      </c>
      <c r="AE1456" s="18" t="n">
        <f aca="false">IF(O1456="","",ROUND((O1456-N1456)*1440,0))</f>
        <v>38</v>
      </c>
      <c r="AF1456" s="18" t="n">
        <f aca="false">IF(P1456="","",ROUND((P1456-O1456)*1440,0))</f>
        <v>23</v>
      </c>
      <c r="AG1456" s="18" t="n">
        <f aca="false">IF(Q1456="","",ROUND((Q1456-P1456)*1440,0))</f>
        <v>18</v>
      </c>
      <c r="AH1456" s="18" t="n">
        <f aca="false">IF(Q1456="","",ROUND((Q1456-H1456)*1440,0))</f>
        <v>220</v>
      </c>
      <c r="AI1456" s="19" t="n">
        <f aca="false">ROUND(IF(O1456="",Assumptions!$B$25-K1456,O1456-K1456)*24,1)</f>
        <v>2.2</v>
      </c>
      <c r="AJ1456" s="20" t="n">
        <f aca="false">ROUND(MAX(N(Y1456)/Assumptions!$C$5, N(Z1456)/Assumptions!$C$6, N(AA1456)/Assumptions!$C$7, N(AB1456)/Assumptions!$C$8, N(AC1456)/Assumptions!$C$9, N(AD1456)/Assumptions!$C$10, N(AE1456)/Assumptions!$C$11, N(AF1456)/Assumptions!$C$12, N(AG1456)/Assumptions!$C$13),3)</f>
        <v>2.267</v>
      </c>
      <c r="AK1456" s="0" t="str">
        <f aca="false">IF(OR(U1456="Pending",U1456="On Hold"),"Open GRN (awaiting)",IF(AJ1456&lt;=1,"Within SLA",IF(ROUND(N(Y1456)/Assumptions!$C$5,3)=AJ1456,"Gate Wait",IF(ROUND(N(Z1456)/Assumptions!$C$6,3)=AJ1456,"Dock Wait",IF(ROUND(N(AA1456)/Assumptions!$C$7,3)=AJ1456,"Unloading",IF(ROUND(N(AB1456)/Assumptions!$C$8,3)=AJ1456,"Unload-to-QC Wait",IF(ROUND(N(AC1456)/Assumptions!$C$9,3)=AJ1456,"QC",IF(ROUND(N(AD1456)/Assumptions!$C$10,3)=AJ1456,"QC-to-GRN Wait",IF(ROUND(N(AE1456)/Assumptions!$C$11,3)=AJ1456,"GRN Processing",IF(ROUND(N(AF1456)/Assumptions!$C$12,3)=AJ1456,"GRN-to-Putaway Wait",IF(ROUND(N(AG1456)/Assumptions!$C$13,3)=AJ1456,"Putaway","Within SLA")))))))))))</f>
        <v>QC-to-GRN Wait</v>
      </c>
    </row>
    <row r="1457" customFormat="false" ht="15" hidden="false" customHeight="false" outlineLevel="0" collapsed="false">
      <c r="A1457" s="0" t="s">
        <v>4337</v>
      </c>
      <c r="B1457" s="0" t="s">
        <v>4338</v>
      </c>
      <c r="C1457" s="0" t="s">
        <v>126</v>
      </c>
      <c r="D1457" s="0" t="s">
        <v>135</v>
      </c>
      <c r="E1457" s="0" t="s">
        <v>4339</v>
      </c>
      <c r="F1457" s="0" t="s">
        <v>128</v>
      </c>
      <c r="G1457" s="0" t="s">
        <v>138</v>
      </c>
      <c r="H1457" s="17" t="n">
        <v>46239.375</v>
      </c>
      <c r="I1457" s="17" t="n">
        <v>46239.3854166667</v>
      </c>
      <c r="J1457" s="17" t="n">
        <v>46239.3916666667</v>
      </c>
      <c r="K1457" s="17" t="n">
        <v>46239.44375</v>
      </c>
      <c r="L1457" s="17" t="n">
        <v>46239.4506944444</v>
      </c>
      <c r="M1457" s="17" t="n">
        <v>46239.4715277778</v>
      </c>
      <c r="N1457" s="17" t="n">
        <v>46239.4833333333</v>
      </c>
      <c r="O1457" s="17" t="n">
        <v>46239.6270833333</v>
      </c>
      <c r="P1457" s="17" t="n">
        <v>46239.6395833333</v>
      </c>
      <c r="Q1457" s="17" t="n">
        <v>46239.6708333333</v>
      </c>
      <c r="R1457" s="0" t="n">
        <v>656</v>
      </c>
      <c r="S1457" s="0" t="n">
        <v>0</v>
      </c>
      <c r="T1457" s="0" t="n">
        <v>0</v>
      </c>
      <c r="U1457" s="18" t="s">
        <v>130</v>
      </c>
      <c r="V1457" s="18" t="s">
        <v>131</v>
      </c>
      <c r="W1457" s="0" t="str">
        <f aca="false">IF(AND(X1457&gt;=6,X1457&lt;14),"A",IF(AND(X1457&gt;=14,X1457&lt;22),"B","C"))</f>
        <v>A</v>
      </c>
      <c r="X1457" s="18" t="n">
        <f aca="false">HOUR(H1457)</f>
        <v>9</v>
      </c>
      <c r="Y1457" s="18" t="n">
        <f aca="false">ROUND((I1457-H1457)*1440,0)</f>
        <v>15</v>
      </c>
      <c r="Z1457" s="18" t="n">
        <f aca="false">ROUND((J1457-I1457)*1440,0)</f>
        <v>9</v>
      </c>
      <c r="AA1457" s="18" t="n">
        <f aca="false">ROUND((K1457-J1457)*1440,0)</f>
        <v>75</v>
      </c>
      <c r="AB1457" s="18" t="n">
        <f aca="false">ROUND((L1457-K1457)*1440,0)</f>
        <v>10</v>
      </c>
      <c r="AC1457" s="18" t="n">
        <f aca="false">ROUND((M1457-L1457)*1440,0)</f>
        <v>30</v>
      </c>
      <c r="AD1457" s="18" t="n">
        <f aca="false">IF(N1457="","",ROUND((N1457-M1457)*1440,0))</f>
        <v>17</v>
      </c>
      <c r="AE1457" s="18" t="n">
        <f aca="false">IF(O1457="","",ROUND((O1457-N1457)*1440,0))</f>
        <v>207</v>
      </c>
      <c r="AF1457" s="18" t="n">
        <f aca="false">IF(P1457="","",ROUND((P1457-O1457)*1440,0))</f>
        <v>18</v>
      </c>
      <c r="AG1457" s="18" t="n">
        <f aca="false">IF(Q1457="","",ROUND((Q1457-P1457)*1440,0))</f>
        <v>45</v>
      </c>
      <c r="AH1457" s="18" t="n">
        <f aca="false">IF(Q1457="","",ROUND((Q1457-H1457)*1440,0))</f>
        <v>426</v>
      </c>
      <c r="AI1457" s="19" t="n">
        <f aca="false">ROUND(IF(O1457="",Assumptions!$B$25-K1457,O1457-K1457)*24,1)</f>
        <v>4.4</v>
      </c>
      <c r="AJ1457" s="20" t="n">
        <f aca="false">ROUND(MAX(N(Y1457)/Assumptions!$C$5, N(Z1457)/Assumptions!$C$6, N(AA1457)/Assumptions!$C$7, N(AB1457)/Assumptions!$C$8, N(AC1457)/Assumptions!$C$9, N(AD1457)/Assumptions!$C$10, N(AE1457)/Assumptions!$C$11, N(AF1457)/Assumptions!$C$12, N(AG1457)/Assumptions!$C$13),3)</f>
        <v>4.6</v>
      </c>
      <c r="AK1457" s="0" t="str">
        <f aca="false">IF(OR(U1457="Pending",U1457="On Hold"),"Open GRN (awaiting)",IF(AJ1457&lt;=1,"Within SLA",IF(ROUND(N(Y1457)/Assumptions!$C$5,3)=AJ1457,"Gate Wait",IF(ROUND(N(Z1457)/Assumptions!$C$6,3)=AJ1457,"Dock Wait",IF(ROUND(N(AA1457)/Assumptions!$C$7,3)=AJ1457,"Unloading",IF(ROUND(N(AB1457)/Assumptions!$C$8,3)=AJ1457,"Unload-to-QC Wait",IF(ROUND(N(AC1457)/Assumptions!$C$9,3)=AJ1457,"QC",IF(ROUND(N(AD1457)/Assumptions!$C$10,3)=AJ1457,"QC-to-GRN Wait",IF(ROUND(N(AE1457)/Assumptions!$C$11,3)=AJ1457,"GRN Processing",IF(ROUND(N(AF1457)/Assumptions!$C$12,3)=AJ1457,"GRN-to-Putaway Wait",IF(ROUND(N(AG1457)/Assumptions!$C$13,3)=AJ1457,"Putaway","Within SLA")))))))))))</f>
        <v>GRN Processing</v>
      </c>
    </row>
    <row r="1458" customFormat="false" ht="15" hidden="false" customHeight="false" outlineLevel="0" collapsed="false">
      <c r="A1458" s="0" t="s">
        <v>4340</v>
      </c>
      <c r="B1458" s="0" t="s">
        <v>4341</v>
      </c>
      <c r="C1458" s="0" t="s">
        <v>153</v>
      </c>
      <c r="D1458" s="0" t="s">
        <v>135</v>
      </c>
      <c r="E1458" s="0" t="s">
        <v>4342</v>
      </c>
      <c r="F1458" s="0" t="s">
        <v>155</v>
      </c>
      <c r="G1458" s="0" t="s">
        <v>138</v>
      </c>
      <c r="H1458" s="17" t="n">
        <v>46239.3909722222</v>
      </c>
      <c r="I1458" s="17" t="n">
        <v>46239.4152777778</v>
      </c>
      <c r="J1458" s="17" t="n">
        <v>46239.4201388889</v>
      </c>
      <c r="K1458" s="17" t="n">
        <v>46239.4576388889</v>
      </c>
      <c r="L1458" s="17" t="n">
        <v>46239.4597222222</v>
      </c>
      <c r="M1458" s="17" t="n">
        <v>46239.4777777778</v>
      </c>
      <c r="N1458" s="17" t="n">
        <v>46239.5486111111</v>
      </c>
      <c r="O1458" s="17" t="n">
        <v>46239.5847222222</v>
      </c>
      <c r="P1458" s="17" t="n">
        <v>46239.5923611111</v>
      </c>
      <c r="Q1458" s="17" t="n">
        <v>46239.60625</v>
      </c>
      <c r="R1458" s="0" t="n">
        <v>168</v>
      </c>
      <c r="S1458" s="0" t="n">
        <v>0</v>
      </c>
      <c r="T1458" s="0" t="n">
        <v>0</v>
      </c>
      <c r="U1458" s="18" t="s">
        <v>130</v>
      </c>
      <c r="V1458" s="18" t="s">
        <v>144</v>
      </c>
      <c r="W1458" s="0" t="str">
        <f aca="false">IF(AND(X1458&gt;=6,X1458&lt;14),"A",IF(AND(X1458&gt;=14,X1458&lt;22),"B","C"))</f>
        <v>A</v>
      </c>
      <c r="X1458" s="18" t="n">
        <f aca="false">HOUR(H1458)</f>
        <v>9</v>
      </c>
      <c r="Y1458" s="18" t="n">
        <f aca="false">ROUND((I1458-H1458)*1440,0)</f>
        <v>35</v>
      </c>
      <c r="Z1458" s="18" t="n">
        <f aca="false">ROUND((J1458-I1458)*1440,0)</f>
        <v>7</v>
      </c>
      <c r="AA1458" s="18" t="n">
        <f aca="false">ROUND((K1458-J1458)*1440,0)</f>
        <v>54</v>
      </c>
      <c r="AB1458" s="18" t="n">
        <f aca="false">ROUND((L1458-K1458)*1440,0)</f>
        <v>3</v>
      </c>
      <c r="AC1458" s="18" t="n">
        <f aca="false">ROUND((M1458-L1458)*1440,0)</f>
        <v>26</v>
      </c>
      <c r="AD1458" s="18" t="n">
        <f aca="false">IF(N1458="","",ROUND((N1458-M1458)*1440,0))</f>
        <v>102</v>
      </c>
      <c r="AE1458" s="18" t="n">
        <f aca="false">IF(O1458="","",ROUND((O1458-N1458)*1440,0))</f>
        <v>52</v>
      </c>
      <c r="AF1458" s="18" t="n">
        <f aca="false">IF(P1458="","",ROUND((P1458-O1458)*1440,0))</f>
        <v>11</v>
      </c>
      <c r="AG1458" s="18" t="n">
        <f aca="false">IF(Q1458="","",ROUND((Q1458-P1458)*1440,0))</f>
        <v>20</v>
      </c>
      <c r="AH1458" s="18" t="n">
        <f aca="false">IF(Q1458="","",ROUND((Q1458-H1458)*1440,0))</f>
        <v>310</v>
      </c>
      <c r="AI1458" s="19" t="n">
        <f aca="false">ROUND(IF(O1458="",Assumptions!$B$25-K1458,O1458-K1458)*24,1)</f>
        <v>3.1</v>
      </c>
      <c r="AJ1458" s="20" t="n">
        <f aca="false">ROUND(MAX(N(Y1458)/Assumptions!$C$5, N(Z1458)/Assumptions!$C$6, N(AA1458)/Assumptions!$C$7, N(AB1458)/Assumptions!$C$8, N(AC1458)/Assumptions!$C$9, N(AD1458)/Assumptions!$C$10, N(AE1458)/Assumptions!$C$11, N(AF1458)/Assumptions!$C$12, N(AG1458)/Assumptions!$C$13),3)</f>
        <v>3.4</v>
      </c>
      <c r="AK1458" s="0" t="str">
        <f aca="false">IF(OR(U1458="Pending",U1458="On Hold"),"Open GRN (awaiting)",IF(AJ1458&lt;=1,"Within SLA",IF(ROUND(N(Y1458)/Assumptions!$C$5,3)=AJ1458,"Gate Wait",IF(ROUND(N(Z1458)/Assumptions!$C$6,3)=AJ1458,"Dock Wait",IF(ROUND(N(AA1458)/Assumptions!$C$7,3)=AJ1458,"Unloading",IF(ROUND(N(AB1458)/Assumptions!$C$8,3)=AJ1458,"Unload-to-QC Wait",IF(ROUND(N(AC1458)/Assumptions!$C$9,3)=AJ1458,"QC",IF(ROUND(N(AD1458)/Assumptions!$C$10,3)=AJ1458,"QC-to-GRN Wait",IF(ROUND(N(AE1458)/Assumptions!$C$11,3)=AJ1458,"GRN Processing",IF(ROUND(N(AF1458)/Assumptions!$C$12,3)=AJ1458,"GRN-to-Putaway Wait",IF(ROUND(N(AG1458)/Assumptions!$C$13,3)=AJ1458,"Putaway","Within SLA")))))))))))</f>
        <v>QC-to-GRN Wait</v>
      </c>
    </row>
    <row r="1459" customFormat="false" ht="15" hidden="false" customHeight="false" outlineLevel="0" collapsed="false">
      <c r="A1459" s="0" t="s">
        <v>4343</v>
      </c>
      <c r="B1459" s="0" t="s">
        <v>4344</v>
      </c>
      <c r="C1459" s="0" t="s">
        <v>159</v>
      </c>
      <c r="D1459" s="0" t="s">
        <v>147</v>
      </c>
      <c r="E1459" s="0" t="s">
        <v>4345</v>
      </c>
      <c r="F1459" s="0" t="s">
        <v>128</v>
      </c>
      <c r="G1459" s="0" t="s">
        <v>150</v>
      </c>
      <c r="H1459" s="17" t="n">
        <v>46239.3993055556</v>
      </c>
      <c r="I1459" s="17" t="n">
        <v>46239.4243055556</v>
      </c>
      <c r="J1459" s="17" t="n">
        <v>46239.4361111111</v>
      </c>
      <c r="K1459" s="17" t="n">
        <v>46239.4694444445</v>
      </c>
      <c r="L1459" s="17" t="n">
        <v>46239.4763888889</v>
      </c>
      <c r="M1459" s="17" t="n">
        <v>46239.53125</v>
      </c>
      <c r="N1459" s="17" t="n">
        <v>46239.5486111111</v>
      </c>
      <c r="O1459" s="17" t="n">
        <v>46239.5854166667</v>
      </c>
      <c r="P1459" s="17" t="n">
        <v>46239.5895833333</v>
      </c>
      <c r="Q1459" s="17" t="n">
        <v>46239.6368055556</v>
      </c>
      <c r="R1459" s="0" t="n">
        <v>757</v>
      </c>
      <c r="S1459" s="0" t="n">
        <v>27</v>
      </c>
      <c r="T1459" s="0" t="n">
        <v>14</v>
      </c>
      <c r="U1459" s="18" t="s">
        <v>123</v>
      </c>
      <c r="V1459" s="18" t="s">
        <v>156</v>
      </c>
      <c r="W1459" s="0" t="str">
        <f aca="false">IF(AND(X1459&gt;=6,X1459&lt;14),"A",IF(AND(X1459&gt;=14,X1459&lt;22),"B","C"))</f>
        <v>A</v>
      </c>
      <c r="X1459" s="18" t="n">
        <f aca="false">HOUR(H1459)</f>
        <v>9</v>
      </c>
      <c r="Y1459" s="18" t="n">
        <f aca="false">ROUND((I1459-H1459)*1440,0)</f>
        <v>36</v>
      </c>
      <c r="Z1459" s="18" t="n">
        <f aca="false">ROUND((J1459-I1459)*1440,0)</f>
        <v>17</v>
      </c>
      <c r="AA1459" s="18" t="n">
        <f aca="false">ROUND((K1459-J1459)*1440,0)</f>
        <v>48</v>
      </c>
      <c r="AB1459" s="18" t="n">
        <f aca="false">ROUND((L1459-K1459)*1440,0)</f>
        <v>10</v>
      </c>
      <c r="AC1459" s="18" t="n">
        <f aca="false">ROUND((M1459-L1459)*1440,0)</f>
        <v>79</v>
      </c>
      <c r="AD1459" s="18" t="n">
        <f aca="false">IF(N1459="","",ROUND((N1459-M1459)*1440,0))</f>
        <v>25</v>
      </c>
      <c r="AE1459" s="18" t="n">
        <f aca="false">IF(O1459="","",ROUND((O1459-N1459)*1440,0))</f>
        <v>53</v>
      </c>
      <c r="AF1459" s="18" t="n">
        <f aca="false">IF(P1459="","",ROUND((P1459-O1459)*1440,0))</f>
        <v>6</v>
      </c>
      <c r="AG1459" s="18" t="n">
        <f aca="false">IF(Q1459="","",ROUND((Q1459-P1459)*1440,0))</f>
        <v>68</v>
      </c>
      <c r="AH1459" s="18" t="n">
        <f aca="false">IF(Q1459="","",ROUND((Q1459-H1459)*1440,0))</f>
        <v>342</v>
      </c>
      <c r="AI1459" s="19" t="n">
        <f aca="false">ROUND(IF(O1459="",Assumptions!$B$25-K1459,O1459-K1459)*24,1)</f>
        <v>2.8</v>
      </c>
      <c r="AJ1459" s="20" t="n">
        <f aca="false">ROUND(MAX(N(Y1459)/Assumptions!$C$5, N(Z1459)/Assumptions!$C$6, N(AA1459)/Assumptions!$C$7, N(AB1459)/Assumptions!$C$8, N(AC1459)/Assumptions!$C$9, N(AD1459)/Assumptions!$C$10, N(AE1459)/Assumptions!$C$11, N(AF1459)/Assumptions!$C$12, N(AG1459)/Assumptions!$C$13),3)</f>
        <v>1.756</v>
      </c>
      <c r="AK1459" s="0" t="str">
        <f aca="false">IF(OR(U1459="Pending",U1459="On Hold"),"Open GRN (awaiting)",IF(AJ1459&lt;=1,"Within SLA",IF(ROUND(N(Y1459)/Assumptions!$C$5,3)=AJ1459,"Gate Wait",IF(ROUND(N(Z1459)/Assumptions!$C$6,3)=AJ1459,"Dock Wait",IF(ROUND(N(AA1459)/Assumptions!$C$7,3)=AJ1459,"Unloading",IF(ROUND(N(AB1459)/Assumptions!$C$8,3)=AJ1459,"Unload-to-QC Wait",IF(ROUND(N(AC1459)/Assumptions!$C$9,3)=AJ1459,"QC",IF(ROUND(N(AD1459)/Assumptions!$C$10,3)=AJ1459,"QC-to-GRN Wait",IF(ROUND(N(AE1459)/Assumptions!$C$11,3)=AJ1459,"GRN Processing",IF(ROUND(N(AF1459)/Assumptions!$C$12,3)=AJ1459,"GRN-to-Putaway Wait",IF(ROUND(N(AG1459)/Assumptions!$C$13,3)=AJ1459,"Putaway","Within SLA")))))))))))</f>
        <v>QC</v>
      </c>
    </row>
    <row r="1460" customFormat="false" ht="15" hidden="false" customHeight="false" outlineLevel="0" collapsed="false">
      <c r="A1460" s="0" t="s">
        <v>4346</v>
      </c>
      <c r="B1460" s="0" t="s">
        <v>4347</v>
      </c>
      <c r="C1460" s="0" t="s">
        <v>175</v>
      </c>
      <c r="D1460" s="0" t="s">
        <v>119</v>
      </c>
      <c r="E1460" s="0" t="s">
        <v>4348</v>
      </c>
      <c r="F1460" s="0" t="s">
        <v>177</v>
      </c>
      <c r="G1460" s="0" t="s">
        <v>129</v>
      </c>
      <c r="H1460" s="17" t="n">
        <v>46239.41875</v>
      </c>
      <c r="I1460" s="17" t="n">
        <v>46239.43125</v>
      </c>
      <c r="J1460" s="17" t="n">
        <v>46239.4388888889</v>
      </c>
      <c r="K1460" s="17" t="n">
        <v>46239.4666666667</v>
      </c>
      <c r="L1460" s="17" t="n">
        <v>46239.4722222222</v>
      </c>
      <c r="M1460" s="17" t="n">
        <v>46239.4875</v>
      </c>
      <c r="N1460" s="17" t="n">
        <v>46239.51875</v>
      </c>
      <c r="O1460" s="17" t="n">
        <v>46239.5861111111</v>
      </c>
      <c r="P1460" s="17" t="n">
        <v>46239.6298611111</v>
      </c>
      <c r="Q1460" s="17" t="n">
        <v>46239.6388888889</v>
      </c>
      <c r="R1460" s="0" t="n">
        <v>126</v>
      </c>
      <c r="S1460" s="0" t="n">
        <v>0</v>
      </c>
      <c r="T1460" s="0" t="n">
        <v>0</v>
      </c>
      <c r="U1460" s="18" t="s">
        <v>130</v>
      </c>
      <c r="V1460" s="18" t="s">
        <v>144</v>
      </c>
      <c r="W1460" s="0" t="str">
        <f aca="false">IF(AND(X1460&gt;=6,X1460&lt;14),"A",IF(AND(X1460&gt;=14,X1460&lt;22),"B","C"))</f>
        <v>A</v>
      </c>
      <c r="X1460" s="18" t="n">
        <f aca="false">HOUR(H1460)</f>
        <v>10</v>
      </c>
      <c r="Y1460" s="18" t="n">
        <f aca="false">ROUND((I1460-H1460)*1440,0)</f>
        <v>18</v>
      </c>
      <c r="Z1460" s="18" t="n">
        <f aca="false">ROUND((J1460-I1460)*1440,0)</f>
        <v>11</v>
      </c>
      <c r="AA1460" s="18" t="n">
        <f aca="false">ROUND((K1460-J1460)*1440,0)</f>
        <v>40</v>
      </c>
      <c r="AB1460" s="18" t="n">
        <f aca="false">ROUND((L1460-K1460)*1440,0)</f>
        <v>8</v>
      </c>
      <c r="AC1460" s="18" t="n">
        <f aca="false">ROUND((M1460-L1460)*1440,0)</f>
        <v>22</v>
      </c>
      <c r="AD1460" s="18" t="n">
        <f aca="false">IF(N1460="","",ROUND((N1460-M1460)*1440,0))</f>
        <v>45</v>
      </c>
      <c r="AE1460" s="18" t="n">
        <f aca="false">IF(O1460="","",ROUND((O1460-N1460)*1440,0))</f>
        <v>97</v>
      </c>
      <c r="AF1460" s="18" t="n">
        <f aca="false">IF(P1460="","",ROUND((P1460-O1460)*1440,0))</f>
        <v>63</v>
      </c>
      <c r="AG1460" s="18" t="n">
        <f aca="false">IF(Q1460="","",ROUND((Q1460-P1460)*1440,0))</f>
        <v>13</v>
      </c>
      <c r="AH1460" s="18" t="n">
        <f aca="false">IF(Q1460="","",ROUND((Q1460-H1460)*1440,0))</f>
        <v>317</v>
      </c>
      <c r="AI1460" s="19" t="n">
        <f aca="false">ROUND(IF(O1460="",Assumptions!$B$25-K1460,O1460-K1460)*24,1)</f>
        <v>2.9</v>
      </c>
      <c r="AJ1460" s="20" t="n">
        <f aca="false">ROUND(MAX(N(Y1460)/Assumptions!$C$5, N(Z1460)/Assumptions!$C$6, N(AA1460)/Assumptions!$C$7, N(AB1460)/Assumptions!$C$8, N(AC1460)/Assumptions!$C$9, N(AD1460)/Assumptions!$C$10, N(AE1460)/Assumptions!$C$11, N(AF1460)/Assumptions!$C$12, N(AG1460)/Assumptions!$C$13),3)</f>
        <v>3.15</v>
      </c>
      <c r="AK1460" s="0" t="str">
        <f aca="false">IF(OR(U1460="Pending",U1460="On Hold"),"Open GRN (awaiting)",IF(AJ1460&lt;=1,"Within SLA",IF(ROUND(N(Y1460)/Assumptions!$C$5,3)=AJ1460,"Gate Wait",IF(ROUND(N(Z1460)/Assumptions!$C$6,3)=AJ1460,"Dock Wait",IF(ROUND(N(AA1460)/Assumptions!$C$7,3)=AJ1460,"Unloading",IF(ROUND(N(AB1460)/Assumptions!$C$8,3)=AJ1460,"Unload-to-QC Wait",IF(ROUND(N(AC1460)/Assumptions!$C$9,3)=AJ1460,"QC",IF(ROUND(N(AD1460)/Assumptions!$C$10,3)=AJ1460,"QC-to-GRN Wait",IF(ROUND(N(AE1460)/Assumptions!$C$11,3)=AJ1460,"GRN Processing",IF(ROUND(N(AF1460)/Assumptions!$C$12,3)=AJ1460,"GRN-to-Putaway Wait",IF(ROUND(N(AG1460)/Assumptions!$C$13,3)=AJ1460,"Putaway","Within SLA")))))))))))</f>
        <v>GRN-to-Putaway Wait</v>
      </c>
    </row>
    <row r="1461" customFormat="false" ht="15" hidden="false" customHeight="false" outlineLevel="0" collapsed="false">
      <c r="A1461" s="0" t="s">
        <v>4349</v>
      </c>
      <c r="B1461" s="0" t="s">
        <v>4350</v>
      </c>
      <c r="C1461" s="0" t="s">
        <v>118</v>
      </c>
      <c r="D1461" s="0" t="s">
        <v>147</v>
      </c>
      <c r="E1461" s="0" t="s">
        <v>4351</v>
      </c>
      <c r="F1461" s="0" t="s">
        <v>121</v>
      </c>
      <c r="G1461" s="0" t="s">
        <v>167</v>
      </c>
      <c r="H1461" s="17" t="n">
        <v>46239.4305555556</v>
      </c>
      <c r="I1461" s="17" t="n">
        <v>46239.4527777778</v>
      </c>
      <c r="J1461" s="17" t="n">
        <v>46239.46875</v>
      </c>
      <c r="K1461" s="17" t="n">
        <v>46239.5006944445</v>
      </c>
      <c r="L1461" s="17" t="n">
        <v>46239.5138888889</v>
      </c>
      <c r="M1461" s="17" t="n">
        <v>46239.5368055556</v>
      </c>
      <c r="N1461" s="17" t="n">
        <v>46239.5465277778</v>
      </c>
      <c r="O1461" s="17" t="n">
        <v>46239.575</v>
      </c>
      <c r="P1461" s="17" t="n">
        <v>46239.5805555556</v>
      </c>
      <c r="Q1461" s="17" t="n">
        <v>46239.6118055556</v>
      </c>
      <c r="R1461" s="0" t="n">
        <v>482</v>
      </c>
      <c r="S1461" s="0" t="n">
        <v>0</v>
      </c>
      <c r="T1461" s="0" t="n">
        <v>0</v>
      </c>
      <c r="U1461" s="18" t="s">
        <v>130</v>
      </c>
      <c r="V1461" s="18" t="s">
        <v>144</v>
      </c>
      <c r="W1461" s="0" t="str">
        <f aca="false">IF(AND(X1461&gt;=6,X1461&lt;14),"A",IF(AND(X1461&gt;=14,X1461&lt;22),"B","C"))</f>
        <v>A</v>
      </c>
      <c r="X1461" s="18" t="n">
        <f aca="false">HOUR(H1461)</f>
        <v>10</v>
      </c>
      <c r="Y1461" s="18" t="n">
        <f aca="false">ROUND((I1461-H1461)*1440,0)</f>
        <v>32</v>
      </c>
      <c r="Z1461" s="18" t="n">
        <f aca="false">ROUND((J1461-I1461)*1440,0)</f>
        <v>23</v>
      </c>
      <c r="AA1461" s="18" t="n">
        <f aca="false">ROUND((K1461-J1461)*1440,0)</f>
        <v>46</v>
      </c>
      <c r="AB1461" s="18" t="n">
        <f aca="false">ROUND((L1461-K1461)*1440,0)</f>
        <v>19</v>
      </c>
      <c r="AC1461" s="18" t="n">
        <f aca="false">ROUND((M1461-L1461)*1440,0)</f>
        <v>33</v>
      </c>
      <c r="AD1461" s="18" t="n">
        <f aca="false">IF(N1461="","",ROUND((N1461-M1461)*1440,0))</f>
        <v>14</v>
      </c>
      <c r="AE1461" s="18" t="n">
        <f aca="false">IF(O1461="","",ROUND((O1461-N1461)*1440,0))</f>
        <v>41</v>
      </c>
      <c r="AF1461" s="18" t="n">
        <f aca="false">IF(P1461="","",ROUND((P1461-O1461)*1440,0))</f>
        <v>8</v>
      </c>
      <c r="AG1461" s="18" t="n">
        <f aca="false">IF(Q1461="","",ROUND((Q1461-P1461)*1440,0))</f>
        <v>45</v>
      </c>
      <c r="AH1461" s="18" t="n">
        <f aca="false">IF(Q1461="","",ROUND((Q1461-H1461)*1440,0))</f>
        <v>261</v>
      </c>
      <c r="AI1461" s="19" t="n">
        <f aca="false">ROUND(IF(O1461="",Assumptions!$B$25-K1461,O1461-K1461)*24,1)</f>
        <v>1.8</v>
      </c>
      <c r="AJ1461" s="20" t="n">
        <f aca="false">ROUND(MAX(N(Y1461)/Assumptions!$C$5, N(Z1461)/Assumptions!$C$6, N(AA1461)/Assumptions!$C$7, N(AB1461)/Assumptions!$C$8, N(AC1461)/Assumptions!$C$9, N(AD1461)/Assumptions!$C$10, N(AE1461)/Assumptions!$C$11, N(AF1461)/Assumptions!$C$12, N(AG1461)/Assumptions!$C$13),3)</f>
        <v>1.533</v>
      </c>
      <c r="AK1461" s="0" t="str">
        <f aca="false">IF(OR(U1461="Pending",U1461="On Hold"),"Open GRN (awaiting)",IF(AJ1461&lt;=1,"Within SLA",IF(ROUND(N(Y1461)/Assumptions!$C$5,3)=AJ1461,"Gate Wait",IF(ROUND(N(Z1461)/Assumptions!$C$6,3)=AJ1461,"Dock Wait",IF(ROUND(N(AA1461)/Assumptions!$C$7,3)=AJ1461,"Unloading",IF(ROUND(N(AB1461)/Assumptions!$C$8,3)=AJ1461,"Unload-to-QC Wait",IF(ROUND(N(AC1461)/Assumptions!$C$9,3)=AJ1461,"QC",IF(ROUND(N(AD1461)/Assumptions!$C$10,3)=AJ1461,"QC-to-GRN Wait",IF(ROUND(N(AE1461)/Assumptions!$C$11,3)=AJ1461,"GRN Processing",IF(ROUND(N(AF1461)/Assumptions!$C$12,3)=AJ1461,"GRN-to-Putaway Wait",IF(ROUND(N(AG1461)/Assumptions!$C$13,3)=AJ1461,"Putaway","Within SLA")))))))))))</f>
        <v>Dock Wait</v>
      </c>
    </row>
    <row r="1462" customFormat="false" ht="15" hidden="false" customHeight="false" outlineLevel="0" collapsed="false">
      <c r="A1462" s="0" t="s">
        <v>4352</v>
      </c>
      <c r="B1462" s="0" t="s">
        <v>4353</v>
      </c>
      <c r="C1462" s="0" t="s">
        <v>286</v>
      </c>
      <c r="D1462" s="0" t="s">
        <v>147</v>
      </c>
      <c r="E1462" s="0" t="s">
        <v>4354</v>
      </c>
      <c r="F1462" s="0" t="s">
        <v>172</v>
      </c>
      <c r="G1462" s="0" t="s">
        <v>150</v>
      </c>
      <c r="H1462" s="17" t="n">
        <v>46239.4340277778</v>
      </c>
      <c r="I1462" s="17" t="n">
        <v>46239.4909722222</v>
      </c>
      <c r="J1462" s="17" t="n">
        <v>46239.4944444444</v>
      </c>
      <c r="K1462" s="17" t="n">
        <v>46239.5263888889</v>
      </c>
      <c r="L1462" s="17" t="n">
        <v>46239.5305555556</v>
      </c>
      <c r="M1462" s="17" t="n">
        <v>46239.5604166667</v>
      </c>
      <c r="N1462" s="17" t="n">
        <v>46239.6277777778</v>
      </c>
      <c r="O1462" s="17" t="n">
        <v>46239.6409722222</v>
      </c>
      <c r="P1462" s="17" t="n">
        <v>46239.6513888889</v>
      </c>
      <c r="Q1462" s="17" t="n">
        <v>46239.6659722222</v>
      </c>
      <c r="R1462" s="0" t="n">
        <v>737</v>
      </c>
      <c r="S1462" s="0" t="n">
        <v>0</v>
      </c>
      <c r="T1462" s="0" t="n">
        <v>0</v>
      </c>
      <c r="U1462" s="18" t="s">
        <v>130</v>
      </c>
      <c r="V1462" s="18" t="s">
        <v>144</v>
      </c>
      <c r="W1462" s="0" t="str">
        <f aca="false">IF(AND(X1462&gt;=6,X1462&lt;14),"A",IF(AND(X1462&gt;=14,X1462&lt;22),"B","C"))</f>
        <v>A</v>
      </c>
      <c r="X1462" s="18" t="n">
        <f aca="false">HOUR(H1462)</f>
        <v>10</v>
      </c>
      <c r="Y1462" s="18" t="n">
        <f aca="false">ROUND((I1462-H1462)*1440,0)</f>
        <v>82</v>
      </c>
      <c r="Z1462" s="18" t="n">
        <f aca="false">ROUND((J1462-I1462)*1440,0)</f>
        <v>5</v>
      </c>
      <c r="AA1462" s="18" t="n">
        <f aca="false">ROUND((K1462-J1462)*1440,0)</f>
        <v>46</v>
      </c>
      <c r="AB1462" s="18" t="n">
        <f aca="false">ROUND((L1462-K1462)*1440,0)</f>
        <v>6</v>
      </c>
      <c r="AC1462" s="18" t="n">
        <f aca="false">ROUND((M1462-L1462)*1440,0)</f>
        <v>43</v>
      </c>
      <c r="AD1462" s="18" t="n">
        <f aca="false">IF(N1462="","",ROUND((N1462-M1462)*1440,0))</f>
        <v>97</v>
      </c>
      <c r="AE1462" s="18" t="n">
        <f aca="false">IF(O1462="","",ROUND((O1462-N1462)*1440,0))</f>
        <v>19</v>
      </c>
      <c r="AF1462" s="18" t="n">
        <f aca="false">IF(P1462="","",ROUND((P1462-O1462)*1440,0))</f>
        <v>15</v>
      </c>
      <c r="AG1462" s="18" t="n">
        <f aca="false">IF(Q1462="","",ROUND((Q1462-P1462)*1440,0))</f>
        <v>21</v>
      </c>
      <c r="AH1462" s="18" t="n">
        <f aca="false">IF(Q1462="","",ROUND((Q1462-H1462)*1440,0))</f>
        <v>334</v>
      </c>
      <c r="AI1462" s="19" t="n">
        <f aca="false">ROUND(IF(O1462="",Assumptions!$B$25-K1462,O1462-K1462)*24,1)</f>
        <v>2.8</v>
      </c>
      <c r="AJ1462" s="20" t="n">
        <f aca="false">ROUND(MAX(N(Y1462)/Assumptions!$C$5, N(Z1462)/Assumptions!$C$6, N(AA1462)/Assumptions!$C$7, N(AB1462)/Assumptions!$C$8, N(AC1462)/Assumptions!$C$9, N(AD1462)/Assumptions!$C$10, N(AE1462)/Assumptions!$C$11, N(AF1462)/Assumptions!$C$12, N(AG1462)/Assumptions!$C$13),3)</f>
        <v>3.233</v>
      </c>
      <c r="AK1462" s="0" t="str">
        <f aca="false">IF(OR(U1462="Pending",U1462="On Hold"),"Open GRN (awaiting)",IF(AJ1462&lt;=1,"Within SLA",IF(ROUND(N(Y1462)/Assumptions!$C$5,3)=AJ1462,"Gate Wait",IF(ROUND(N(Z1462)/Assumptions!$C$6,3)=AJ1462,"Dock Wait",IF(ROUND(N(AA1462)/Assumptions!$C$7,3)=AJ1462,"Unloading",IF(ROUND(N(AB1462)/Assumptions!$C$8,3)=AJ1462,"Unload-to-QC Wait",IF(ROUND(N(AC1462)/Assumptions!$C$9,3)=AJ1462,"QC",IF(ROUND(N(AD1462)/Assumptions!$C$10,3)=AJ1462,"QC-to-GRN Wait",IF(ROUND(N(AE1462)/Assumptions!$C$11,3)=AJ1462,"GRN Processing",IF(ROUND(N(AF1462)/Assumptions!$C$12,3)=AJ1462,"GRN-to-Putaway Wait",IF(ROUND(N(AG1462)/Assumptions!$C$13,3)=AJ1462,"Putaway","Within SLA")))))))))))</f>
        <v>QC-to-GRN Wait</v>
      </c>
    </row>
    <row r="1463" customFormat="false" ht="15" hidden="false" customHeight="false" outlineLevel="0" collapsed="false">
      <c r="A1463" s="0" t="s">
        <v>4355</v>
      </c>
      <c r="B1463" s="0" t="s">
        <v>4356</v>
      </c>
      <c r="C1463" s="0" t="s">
        <v>142</v>
      </c>
      <c r="D1463" s="0" t="s">
        <v>135</v>
      </c>
      <c r="E1463" s="0" t="s">
        <v>3040</v>
      </c>
      <c r="F1463" s="0" t="s">
        <v>137</v>
      </c>
      <c r="G1463" s="0" t="s">
        <v>178</v>
      </c>
      <c r="H1463" s="17" t="n">
        <v>46239.4361111111</v>
      </c>
      <c r="I1463" s="17" t="n">
        <v>46239.4625</v>
      </c>
      <c r="J1463" s="17" t="n">
        <v>46239.4722222222</v>
      </c>
      <c r="K1463" s="17" t="n">
        <v>46239.4895833333</v>
      </c>
      <c r="L1463" s="17" t="n">
        <v>46239.5013888889</v>
      </c>
      <c r="M1463" s="17" t="n">
        <v>46239.525</v>
      </c>
      <c r="N1463" s="17" t="n">
        <v>46239.5340277778</v>
      </c>
      <c r="O1463" s="17" t="n">
        <v>46239.5486111111</v>
      </c>
      <c r="P1463" s="17" t="n">
        <v>46239.5576388889</v>
      </c>
      <c r="Q1463" s="17" t="n">
        <v>46239.5701388889</v>
      </c>
      <c r="R1463" s="0" t="n">
        <v>145</v>
      </c>
      <c r="S1463" s="0" t="n">
        <v>0</v>
      </c>
      <c r="T1463" s="0" t="n">
        <v>0</v>
      </c>
      <c r="U1463" s="18" t="s">
        <v>130</v>
      </c>
      <c r="V1463" s="18" t="s">
        <v>139</v>
      </c>
      <c r="W1463" s="0" t="str">
        <f aca="false">IF(AND(X1463&gt;=6,X1463&lt;14),"A",IF(AND(X1463&gt;=14,X1463&lt;22),"B","C"))</f>
        <v>A</v>
      </c>
      <c r="X1463" s="18" t="n">
        <f aca="false">HOUR(H1463)</f>
        <v>10</v>
      </c>
      <c r="Y1463" s="18" t="n">
        <f aca="false">ROUND((I1463-H1463)*1440,0)</f>
        <v>38</v>
      </c>
      <c r="Z1463" s="18" t="n">
        <f aca="false">ROUND((J1463-I1463)*1440,0)</f>
        <v>14</v>
      </c>
      <c r="AA1463" s="18" t="n">
        <f aca="false">ROUND((K1463-J1463)*1440,0)</f>
        <v>25</v>
      </c>
      <c r="AB1463" s="18" t="n">
        <f aca="false">ROUND((L1463-K1463)*1440,0)</f>
        <v>17</v>
      </c>
      <c r="AC1463" s="18" t="n">
        <f aca="false">ROUND((M1463-L1463)*1440,0)</f>
        <v>34</v>
      </c>
      <c r="AD1463" s="18" t="n">
        <f aca="false">IF(N1463="","",ROUND((N1463-M1463)*1440,0))</f>
        <v>13</v>
      </c>
      <c r="AE1463" s="18" t="n">
        <f aca="false">IF(O1463="","",ROUND((O1463-N1463)*1440,0))</f>
        <v>21</v>
      </c>
      <c r="AF1463" s="18" t="n">
        <f aca="false">IF(P1463="","",ROUND((P1463-O1463)*1440,0))</f>
        <v>13</v>
      </c>
      <c r="AG1463" s="18" t="n">
        <f aca="false">IF(Q1463="","",ROUND((Q1463-P1463)*1440,0))</f>
        <v>18</v>
      </c>
      <c r="AH1463" s="18" t="n">
        <f aca="false">IF(Q1463="","",ROUND((Q1463-H1463)*1440,0))</f>
        <v>193</v>
      </c>
      <c r="AI1463" s="19" t="n">
        <f aca="false">ROUND(IF(O1463="",Assumptions!$B$25-K1463,O1463-K1463)*24,1)</f>
        <v>1.4</v>
      </c>
      <c r="AJ1463" s="20" t="n">
        <f aca="false">ROUND(MAX(N(Y1463)/Assumptions!$C$5, N(Z1463)/Assumptions!$C$6, N(AA1463)/Assumptions!$C$7, N(AB1463)/Assumptions!$C$8, N(AC1463)/Assumptions!$C$9, N(AD1463)/Assumptions!$C$10, N(AE1463)/Assumptions!$C$11, N(AF1463)/Assumptions!$C$12, N(AG1463)/Assumptions!$C$13),3)</f>
        <v>1.267</v>
      </c>
      <c r="AK1463" s="0" t="str">
        <f aca="false">IF(OR(U1463="Pending",U1463="On Hold"),"Open GRN (awaiting)",IF(AJ1463&lt;=1,"Within SLA",IF(ROUND(N(Y1463)/Assumptions!$C$5,3)=AJ1463,"Gate Wait",IF(ROUND(N(Z1463)/Assumptions!$C$6,3)=AJ1463,"Dock Wait",IF(ROUND(N(AA1463)/Assumptions!$C$7,3)=AJ1463,"Unloading",IF(ROUND(N(AB1463)/Assumptions!$C$8,3)=AJ1463,"Unload-to-QC Wait",IF(ROUND(N(AC1463)/Assumptions!$C$9,3)=AJ1463,"QC",IF(ROUND(N(AD1463)/Assumptions!$C$10,3)=AJ1463,"QC-to-GRN Wait",IF(ROUND(N(AE1463)/Assumptions!$C$11,3)=AJ1463,"GRN Processing",IF(ROUND(N(AF1463)/Assumptions!$C$12,3)=AJ1463,"GRN-to-Putaway Wait",IF(ROUND(N(AG1463)/Assumptions!$C$13,3)=AJ1463,"Putaway","Within SLA")))))))))))</f>
        <v>Gate Wait</v>
      </c>
    </row>
    <row r="1464" customFormat="false" ht="15" hidden="false" customHeight="false" outlineLevel="0" collapsed="false">
      <c r="A1464" s="0" t="s">
        <v>4357</v>
      </c>
      <c r="B1464" s="0" t="s">
        <v>4358</v>
      </c>
      <c r="C1464" s="0" t="s">
        <v>175</v>
      </c>
      <c r="D1464" s="0" t="s">
        <v>135</v>
      </c>
      <c r="E1464" s="0" t="s">
        <v>4359</v>
      </c>
      <c r="F1464" s="0" t="s">
        <v>177</v>
      </c>
      <c r="G1464" s="0" t="s">
        <v>178</v>
      </c>
      <c r="H1464" s="17" t="n">
        <v>46239.5034722222</v>
      </c>
      <c r="I1464" s="17" t="n">
        <v>46239.5173611111</v>
      </c>
      <c r="J1464" s="17" t="n">
        <v>46239.5229166667</v>
      </c>
      <c r="K1464" s="17" t="n">
        <v>46239.5375</v>
      </c>
      <c r="L1464" s="17" t="n">
        <v>46239.5416666667</v>
      </c>
      <c r="M1464" s="17" t="n">
        <v>46239.5583333333</v>
      </c>
      <c r="N1464" s="17" t="n">
        <v>46239.5798611111</v>
      </c>
      <c r="O1464" s="17" t="n">
        <v>46239.5993055556</v>
      </c>
      <c r="P1464" s="17" t="n">
        <v>46239.6229166667</v>
      </c>
      <c r="Q1464" s="17" t="n">
        <v>46239.6326388889</v>
      </c>
      <c r="R1464" s="0" t="n">
        <v>212</v>
      </c>
      <c r="S1464" s="0" t="n">
        <v>0</v>
      </c>
      <c r="T1464" s="0" t="n">
        <v>0</v>
      </c>
      <c r="U1464" s="18" t="s">
        <v>130</v>
      </c>
      <c r="V1464" s="18" t="s">
        <v>139</v>
      </c>
      <c r="W1464" s="0" t="str">
        <f aca="false">IF(AND(X1464&gt;=6,X1464&lt;14),"A",IF(AND(X1464&gt;=14,X1464&lt;22),"B","C"))</f>
        <v>A</v>
      </c>
      <c r="X1464" s="18" t="n">
        <f aca="false">HOUR(H1464)</f>
        <v>12</v>
      </c>
      <c r="Y1464" s="18" t="n">
        <f aca="false">ROUND((I1464-H1464)*1440,0)</f>
        <v>20</v>
      </c>
      <c r="Z1464" s="18" t="n">
        <f aca="false">ROUND((J1464-I1464)*1440,0)</f>
        <v>8</v>
      </c>
      <c r="AA1464" s="18" t="n">
        <f aca="false">ROUND((K1464-J1464)*1440,0)</f>
        <v>21</v>
      </c>
      <c r="AB1464" s="18" t="n">
        <f aca="false">ROUND((L1464-K1464)*1440,0)</f>
        <v>6</v>
      </c>
      <c r="AC1464" s="18" t="n">
        <f aca="false">ROUND((M1464-L1464)*1440,0)</f>
        <v>24</v>
      </c>
      <c r="AD1464" s="18" t="n">
        <f aca="false">IF(N1464="","",ROUND((N1464-M1464)*1440,0))</f>
        <v>31</v>
      </c>
      <c r="AE1464" s="18" t="n">
        <f aca="false">IF(O1464="","",ROUND((O1464-N1464)*1440,0))</f>
        <v>28</v>
      </c>
      <c r="AF1464" s="18" t="n">
        <f aca="false">IF(P1464="","",ROUND((P1464-O1464)*1440,0))</f>
        <v>34</v>
      </c>
      <c r="AG1464" s="18" t="n">
        <f aca="false">IF(Q1464="","",ROUND((Q1464-P1464)*1440,0))</f>
        <v>14</v>
      </c>
      <c r="AH1464" s="18" t="n">
        <f aca="false">IF(Q1464="","",ROUND((Q1464-H1464)*1440,0))</f>
        <v>186</v>
      </c>
      <c r="AI1464" s="19" t="n">
        <f aca="false">ROUND(IF(O1464="",Assumptions!$B$25-K1464,O1464-K1464)*24,1)</f>
        <v>1.5</v>
      </c>
      <c r="AJ1464" s="20" t="n">
        <f aca="false">ROUND(MAX(N(Y1464)/Assumptions!$C$5, N(Z1464)/Assumptions!$C$6, N(AA1464)/Assumptions!$C$7, N(AB1464)/Assumptions!$C$8, N(AC1464)/Assumptions!$C$9, N(AD1464)/Assumptions!$C$10, N(AE1464)/Assumptions!$C$11, N(AF1464)/Assumptions!$C$12, N(AG1464)/Assumptions!$C$13),3)</f>
        <v>1.7</v>
      </c>
      <c r="AK1464" s="0" t="str">
        <f aca="false">IF(OR(U1464="Pending",U1464="On Hold"),"Open GRN (awaiting)",IF(AJ1464&lt;=1,"Within SLA",IF(ROUND(N(Y1464)/Assumptions!$C$5,3)=AJ1464,"Gate Wait",IF(ROUND(N(Z1464)/Assumptions!$C$6,3)=AJ1464,"Dock Wait",IF(ROUND(N(AA1464)/Assumptions!$C$7,3)=AJ1464,"Unloading",IF(ROUND(N(AB1464)/Assumptions!$C$8,3)=AJ1464,"Unload-to-QC Wait",IF(ROUND(N(AC1464)/Assumptions!$C$9,3)=AJ1464,"QC",IF(ROUND(N(AD1464)/Assumptions!$C$10,3)=AJ1464,"QC-to-GRN Wait",IF(ROUND(N(AE1464)/Assumptions!$C$11,3)=AJ1464,"GRN Processing",IF(ROUND(N(AF1464)/Assumptions!$C$12,3)=AJ1464,"GRN-to-Putaway Wait",IF(ROUND(N(AG1464)/Assumptions!$C$13,3)=AJ1464,"Putaway","Within SLA")))))))))))</f>
        <v>GRN-to-Putaway Wait</v>
      </c>
    </row>
    <row r="1465" customFormat="false" ht="15" hidden="false" customHeight="false" outlineLevel="0" collapsed="false">
      <c r="A1465" s="0" t="s">
        <v>4360</v>
      </c>
      <c r="B1465" s="0" t="s">
        <v>4361</v>
      </c>
      <c r="C1465" s="0" t="s">
        <v>134</v>
      </c>
      <c r="D1465" s="0" t="s">
        <v>119</v>
      </c>
      <c r="E1465" s="0" t="s">
        <v>4362</v>
      </c>
      <c r="F1465" s="0" t="s">
        <v>149</v>
      </c>
      <c r="G1465" s="0" t="s">
        <v>129</v>
      </c>
      <c r="H1465" s="17" t="n">
        <v>46239.5333333333</v>
      </c>
      <c r="I1465" s="17" t="n">
        <v>46239.54375</v>
      </c>
      <c r="J1465" s="17" t="n">
        <v>46239.5527777778</v>
      </c>
      <c r="K1465" s="17" t="n">
        <v>46239.58125</v>
      </c>
      <c r="L1465" s="17" t="n">
        <v>46239.5916666667</v>
      </c>
      <c r="M1465" s="17" t="n">
        <v>46239.6194444444</v>
      </c>
      <c r="N1465" s="17" t="n">
        <v>46239.7354166667</v>
      </c>
      <c r="O1465" s="17" t="n">
        <v>46239.7583333333</v>
      </c>
      <c r="P1465" s="17" t="n">
        <v>46239.7722222222</v>
      </c>
      <c r="Q1465" s="17" t="n">
        <v>46239.7819444445</v>
      </c>
      <c r="R1465" s="0" t="n">
        <v>1072</v>
      </c>
      <c r="S1465" s="0" t="n">
        <v>0</v>
      </c>
      <c r="T1465" s="0" t="n">
        <v>0</v>
      </c>
      <c r="U1465" s="18" t="s">
        <v>130</v>
      </c>
      <c r="V1465" s="18" t="s">
        <v>156</v>
      </c>
      <c r="W1465" s="0" t="str">
        <f aca="false">IF(AND(X1465&gt;=6,X1465&lt;14),"A",IF(AND(X1465&gt;=14,X1465&lt;22),"B","C"))</f>
        <v>A</v>
      </c>
      <c r="X1465" s="18" t="n">
        <f aca="false">HOUR(H1465)</f>
        <v>12</v>
      </c>
      <c r="Y1465" s="18" t="n">
        <f aca="false">ROUND((I1465-H1465)*1440,0)</f>
        <v>15</v>
      </c>
      <c r="Z1465" s="18" t="n">
        <f aca="false">ROUND((J1465-I1465)*1440,0)</f>
        <v>13</v>
      </c>
      <c r="AA1465" s="18" t="n">
        <f aca="false">ROUND((K1465-J1465)*1440,0)</f>
        <v>41</v>
      </c>
      <c r="AB1465" s="18" t="n">
        <f aca="false">ROUND((L1465-K1465)*1440,0)</f>
        <v>15</v>
      </c>
      <c r="AC1465" s="18" t="n">
        <f aca="false">ROUND((M1465-L1465)*1440,0)</f>
        <v>40</v>
      </c>
      <c r="AD1465" s="18" t="n">
        <f aca="false">IF(N1465="","",ROUND((N1465-M1465)*1440,0))</f>
        <v>167</v>
      </c>
      <c r="AE1465" s="18" t="n">
        <f aca="false">IF(O1465="","",ROUND((O1465-N1465)*1440,0))</f>
        <v>33</v>
      </c>
      <c r="AF1465" s="18" t="n">
        <f aca="false">IF(P1465="","",ROUND((P1465-O1465)*1440,0))</f>
        <v>20</v>
      </c>
      <c r="AG1465" s="18" t="n">
        <f aca="false">IF(Q1465="","",ROUND((Q1465-P1465)*1440,0))</f>
        <v>14</v>
      </c>
      <c r="AH1465" s="18" t="n">
        <f aca="false">IF(Q1465="","",ROUND((Q1465-H1465)*1440,0))</f>
        <v>358</v>
      </c>
      <c r="AI1465" s="19" t="n">
        <f aca="false">ROUND(IF(O1465="",Assumptions!$B$25-K1465,O1465-K1465)*24,1)</f>
        <v>4.3</v>
      </c>
      <c r="AJ1465" s="20" t="n">
        <f aca="false">ROUND(MAX(N(Y1465)/Assumptions!$C$5, N(Z1465)/Assumptions!$C$6, N(AA1465)/Assumptions!$C$7, N(AB1465)/Assumptions!$C$8, N(AC1465)/Assumptions!$C$9, N(AD1465)/Assumptions!$C$10, N(AE1465)/Assumptions!$C$11, N(AF1465)/Assumptions!$C$12, N(AG1465)/Assumptions!$C$13),3)</f>
        <v>5.567</v>
      </c>
      <c r="AK1465" s="0" t="str">
        <f aca="false">IF(OR(U1465="Pending",U1465="On Hold"),"Open GRN (awaiting)",IF(AJ1465&lt;=1,"Within SLA",IF(ROUND(N(Y1465)/Assumptions!$C$5,3)=AJ1465,"Gate Wait",IF(ROUND(N(Z1465)/Assumptions!$C$6,3)=AJ1465,"Dock Wait",IF(ROUND(N(AA1465)/Assumptions!$C$7,3)=AJ1465,"Unloading",IF(ROUND(N(AB1465)/Assumptions!$C$8,3)=AJ1465,"Unload-to-QC Wait",IF(ROUND(N(AC1465)/Assumptions!$C$9,3)=AJ1465,"QC",IF(ROUND(N(AD1465)/Assumptions!$C$10,3)=AJ1465,"QC-to-GRN Wait",IF(ROUND(N(AE1465)/Assumptions!$C$11,3)=AJ1465,"GRN Processing",IF(ROUND(N(AF1465)/Assumptions!$C$12,3)=AJ1465,"GRN-to-Putaway Wait",IF(ROUND(N(AG1465)/Assumptions!$C$13,3)=AJ1465,"Putaway","Within SLA")))))))))))</f>
        <v>QC-to-GRN Wait</v>
      </c>
    </row>
    <row r="1466" customFormat="false" ht="15" hidden="false" customHeight="false" outlineLevel="0" collapsed="false">
      <c r="A1466" s="0" t="s">
        <v>4363</v>
      </c>
      <c r="B1466" s="0" t="s">
        <v>4364</v>
      </c>
      <c r="C1466" s="0" t="s">
        <v>286</v>
      </c>
      <c r="D1466" s="0" t="s">
        <v>147</v>
      </c>
      <c r="E1466" s="0" t="s">
        <v>4365</v>
      </c>
      <c r="F1466" s="0" t="s">
        <v>121</v>
      </c>
      <c r="G1466" s="0" t="s">
        <v>150</v>
      </c>
      <c r="H1466" s="17" t="n">
        <v>46239.5486111111</v>
      </c>
      <c r="I1466" s="17" t="n">
        <v>46239.5673611111</v>
      </c>
      <c r="J1466" s="17" t="n">
        <v>46239.5708333333</v>
      </c>
      <c r="K1466" s="17" t="n">
        <v>46239.5916666667</v>
      </c>
      <c r="L1466" s="17" t="n">
        <v>46239.6020833333</v>
      </c>
      <c r="M1466" s="17" t="n">
        <v>46239.6444444444</v>
      </c>
      <c r="N1466" s="17" t="n">
        <v>46239.6965277778</v>
      </c>
      <c r="O1466" s="17" t="n">
        <v>46239.7069444444</v>
      </c>
      <c r="P1466" s="17" t="n">
        <v>46239.7270833333</v>
      </c>
      <c r="Q1466" s="17" t="n">
        <v>46239.7472222222</v>
      </c>
      <c r="R1466" s="0" t="n">
        <v>301</v>
      </c>
      <c r="S1466" s="0" t="n">
        <v>0</v>
      </c>
      <c r="T1466" s="0" t="n">
        <v>0</v>
      </c>
      <c r="U1466" s="18" t="s">
        <v>130</v>
      </c>
      <c r="V1466" s="18" t="s">
        <v>144</v>
      </c>
      <c r="W1466" s="0" t="str">
        <f aca="false">IF(AND(X1466&gt;=6,X1466&lt;14),"A",IF(AND(X1466&gt;=14,X1466&lt;22),"B","C"))</f>
        <v>A</v>
      </c>
      <c r="X1466" s="18" t="n">
        <f aca="false">HOUR(H1466)</f>
        <v>13</v>
      </c>
      <c r="Y1466" s="18" t="n">
        <f aca="false">ROUND((I1466-H1466)*1440,0)</f>
        <v>27</v>
      </c>
      <c r="Z1466" s="18" t="n">
        <f aca="false">ROUND((J1466-I1466)*1440,0)</f>
        <v>5</v>
      </c>
      <c r="AA1466" s="18" t="n">
        <f aca="false">ROUND((K1466-J1466)*1440,0)</f>
        <v>30</v>
      </c>
      <c r="AB1466" s="18" t="n">
        <f aca="false">ROUND((L1466-K1466)*1440,0)</f>
        <v>15</v>
      </c>
      <c r="AC1466" s="18" t="n">
        <f aca="false">ROUND((M1466-L1466)*1440,0)</f>
        <v>61</v>
      </c>
      <c r="AD1466" s="18" t="n">
        <f aca="false">IF(N1466="","",ROUND((N1466-M1466)*1440,0))</f>
        <v>75</v>
      </c>
      <c r="AE1466" s="18" t="n">
        <f aca="false">IF(O1466="","",ROUND((O1466-N1466)*1440,0))</f>
        <v>15</v>
      </c>
      <c r="AF1466" s="18" t="n">
        <f aca="false">IF(P1466="","",ROUND((P1466-O1466)*1440,0))</f>
        <v>29</v>
      </c>
      <c r="AG1466" s="18" t="n">
        <f aca="false">IF(Q1466="","",ROUND((Q1466-P1466)*1440,0))</f>
        <v>29</v>
      </c>
      <c r="AH1466" s="18" t="n">
        <f aca="false">IF(Q1466="","",ROUND((Q1466-H1466)*1440,0))</f>
        <v>286</v>
      </c>
      <c r="AI1466" s="19" t="n">
        <f aca="false">ROUND(IF(O1466="",Assumptions!$B$25-K1466,O1466-K1466)*24,1)</f>
        <v>2.8</v>
      </c>
      <c r="AJ1466" s="20" t="n">
        <f aca="false">ROUND(MAX(N(Y1466)/Assumptions!$C$5, N(Z1466)/Assumptions!$C$6, N(AA1466)/Assumptions!$C$7, N(AB1466)/Assumptions!$C$8, N(AC1466)/Assumptions!$C$9, N(AD1466)/Assumptions!$C$10, N(AE1466)/Assumptions!$C$11, N(AF1466)/Assumptions!$C$12, N(AG1466)/Assumptions!$C$13),3)</f>
        <v>2.5</v>
      </c>
      <c r="AK1466" s="0" t="str">
        <f aca="false">IF(OR(U1466="Pending",U1466="On Hold"),"Open GRN (awaiting)",IF(AJ1466&lt;=1,"Within SLA",IF(ROUND(N(Y1466)/Assumptions!$C$5,3)=AJ1466,"Gate Wait",IF(ROUND(N(Z1466)/Assumptions!$C$6,3)=AJ1466,"Dock Wait",IF(ROUND(N(AA1466)/Assumptions!$C$7,3)=AJ1466,"Unloading",IF(ROUND(N(AB1466)/Assumptions!$C$8,3)=AJ1466,"Unload-to-QC Wait",IF(ROUND(N(AC1466)/Assumptions!$C$9,3)=AJ1466,"QC",IF(ROUND(N(AD1466)/Assumptions!$C$10,3)=AJ1466,"QC-to-GRN Wait",IF(ROUND(N(AE1466)/Assumptions!$C$11,3)=AJ1466,"GRN Processing",IF(ROUND(N(AF1466)/Assumptions!$C$12,3)=AJ1466,"GRN-to-Putaway Wait",IF(ROUND(N(AG1466)/Assumptions!$C$13,3)=AJ1466,"Putaway","Within SLA")))))))))))</f>
        <v>QC-to-GRN Wait</v>
      </c>
    </row>
    <row r="1467" customFormat="false" ht="15" hidden="false" customHeight="false" outlineLevel="0" collapsed="false">
      <c r="A1467" s="0" t="s">
        <v>4366</v>
      </c>
      <c r="B1467" s="0" t="s">
        <v>4367</v>
      </c>
      <c r="C1467" s="0" t="s">
        <v>118</v>
      </c>
      <c r="D1467" s="0" t="s">
        <v>147</v>
      </c>
      <c r="E1467" s="0" t="s">
        <v>4368</v>
      </c>
      <c r="F1467" s="0" t="s">
        <v>121</v>
      </c>
      <c r="G1467" s="0" t="s">
        <v>167</v>
      </c>
      <c r="H1467" s="17" t="n">
        <v>46239.5826388889</v>
      </c>
      <c r="I1467" s="17" t="n">
        <v>46239.5909722222</v>
      </c>
      <c r="J1467" s="17" t="n">
        <v>46239.5951388889</v>
      </c>
      <c r="K1467" s="17" t="n">
        <v>46239.6131944444</v>
      </c>
      <c r="L1467" s="17" t="n">
        <v>46239.6222222222</v>
      </c>
      <c r="M1467" s="17" t="n">
        <v>46239.63125</v>
      </c>
      <c r="N1467" s="17" t="n">
        <v>46239.6520833333</v>
      </c>
      <c r="O1467" s="17" t="n">
        <v>46239.6944444445</v>
      </c>
      <c r="P1467" s="17" t="n">
        <v>46239.7069444444</v>
      </c>
      <c r="Q1467" s="17" t="n">
        <v>46239.73125</v>
      </c>
      <c r="R1467" s="0" t="n">
        <v>780</v>
      </c>
      <c r="S1467" s="0" t="n">
        <v>0</v>
      </c>
      <c r="T1467" s="0" t="n">
        <v>0</v>
      </c>
      <c r="U1467" s="18" t="s">
        <v>130</v>
      </c>
      <c r="V1467" s="18" t="s">
        <v>131</v>
      </c>
      <c r="W1467" s="0" t="str">
        <f aca="false">IF(AND(X1467&gt;=6,X1467&lt;14),"A",IF(AND(X1467&gt;=14,X1467&lt;22),"B","C"))</f>
        <v>A</v>
      </c>
      <c r="X1467" s="18" t="n">
        <f aca="false">HOUR(H1467)</f>
        <v>13</v>
      </c>
      <c r="Y1467" s="18" t="n">
        <f aca="false">ROUND((I1467-H1467)*1440,0)</f>
        <v>12</v>
      </c>
      <c r="Z1467" s="18" t="n">
        <f aca="false">ROUND((J1467-I1467)*1440,0)</f>
        <v>6</v>
      </c>
      <c r="AA1467" s="18" t="n">
        <f aca="false">ROUND((K1467-J1467)*1440,0)</f>
        <v>26</v>
      </c>
      <c r="AB1467" s="18" t="n">
        <f aca="false">ROUND((L1467-K1467)*1440,0)</f>
        <v>13</v>
      </c>
      <c r="AC1467" s="18" t="n">
        <f aca="false">ROUND((M1467-L1467)*1440,0)</f>
        <v>13</v>
      </c>
      <c r="AD1467" s="18" t="n">
        <f aca="false">IF(N1467="","",ROUND((N1467-M1467)*1440,0))</f>
        <v>30</v>
      </c>
      <c r="AE1467" s="18" t="n">
        <f aca="false">IF(O1467="","",ROUND((O1467-N1467)*1440,0))</f>
        <v>61</v>
      </c>
      <c r="AF1467" s="18" t="n">
        <f aca="false">IF(P1467="","",ROUND((P1467-O1467)*1440,0))</f>
        <v>18</v>
      </c>
      <c r="AG1467" s="18" t="n">
        <f aca="false">IF(Q1467="","",ROUND((Q1467-P1467)*1440,0))</f>
        <v>35</v>
      </c>
      <c r="AH1467" s="18" t="n">
        <f aca="false">IF(Q1467="","",ROUND((Q1467-H1467)*1440,0))</f>
        <v>214</v>
      </c>
      <c r="AI1467" s="19" t="n">
        <f aca="false">ROUND(IF(O1467="",Assumptions!$B$25-K1467,O1467-K1467)*24,1)</f>
        <v>2</v>
      </c>
      <c r="AJ1467" s="20" t="n">
        <f aca="false">ROUND(MAX(N(Y1467)/Assumptions!$C$5, N(Z1467)/Assumptions!$C$6, N(AA1467)/Assumptions!$C$7, N(AB1467)/Assumptions!$C$8, N(AC1467)/Assumptions!$C$9, N(AD1467)/Assumptions!$C$10, N(AE1467)/Assumptions!$C$11, N(AF1467)/Assumptions!$C$12, N(AG1467)/Assumptions!$C$13),3)</f>
        <v>1.356</v>
      </c>
      <c r="AK1467" s="0" t="str">
        <f aca="false">IF(OR(U1467="Pending",U1467="On Hold"),"Open GRN (awaiting)",IF(AJ1467&lt;=1,"Within SLA",IF(ROUND(N(Y1467)/Assumptions!$C$5,3)=AJ1467,"Gate Wait",IF(ROUND(N(Z1467)/Assumptions!$C$6,3)=AJ1467,"Dock Wait",IF(ROUND(N(AA1467)/Assumptions!$C$7,3)=AJ1467,"Unloading",IF(ROUND(N(AB1467)/Assumptions!$C$8,3)=AJ1467,"Unload-to-QC Wait",IF(ROUND(N(AC1467)/Assumptions!$C$9,3)=AJ1467,"QC",IF(ROUND(N(AD1467)/Assumptions!$C$10,3)=AJ1467,"QC-to-GRN Wait",IF(ROUND(N(AE1467)/Assumptions!$C$11,3)=AJ1467,"GRN Processing",IF(ROUND(N(AF1467)/Assumptions!$C$12,3)=AJ1467,"GRN-to-Putaway Wait",IF(ROUND(N(AG1467)/Assumptions!$C$13,3)=AJ1467,"Putaway","Within SLA")))))))))))</f>
        <v>GRN Processing</v>
      </c>
    </row>
    <row r="1468" customFormat="false" ht="15" hidden="false" customHeight="false" outlineLevel="0" collapsed="false">
      <c r="A1468" s="0" t="s">
        <v>4369</v>
      </c>
      <c r="B1468" s="0" t="s">
        <v>4370</v>
      </c>
      <c r="C1468" s="0" t="s">
        <v>118</v>
      </c>
      <c r="D1468" s="0" t="s">
        <v>135</v>
      </c>
      <c r="E1468" s="0" t="s">
        <v>4371</v>
      </c>
      <c r="F1468" s="0" t="s">
        <v>121</v>
      </c>
      <c r="G1468" s="0" t="s">
        <v>138</v>
      </c>
      <c r="H1468" s="17" t="n">
        <v>46239.5888888889</v>
      </c>
      <c r="I1468" s="17" t="n">
        <v>46239.6055555556</v>
      </c>
      <c r="J1468" s="17" t="n">
        <v>46239.6083333333</v>
      </c>
      <c r="K1468" s="17" t="n">
        <v>46239.65</v>
      </c>
      <c r="L1468" s="17" t="n">
        <v>46239.6666666667</v>
      </c>
      <c r="M1468" s="17" t="n">
        <v>46239.6909722222</v>
      </c>
      <c r="N1468" s="17" t="n">
        <v>46239.7875</v>
      </c>
      <c r="O1468" s="17" t="n">
        <v>46239.8159722222</v>
      </c>
      <c r="P1468" s="17" t="n">
        <v>46239.8326388889</v>
      </c>
      <c r="Q1468" s="17" t="n">
        <v>46239.8479166667</v>
      </c>
      <c r="R1468" s="0" t="n">
        <v>239</v>
      </c>
      <c r="S1468" s="0" t="n">
        <v>0</v>
      </c>
      <c r="T1468" s="0" t="n">
        <v>0</v>
      </c>
      <c r="U1468" s="18" t="s">
        <v>130</v>
      </c>
      <c r="V1468" s="18" t="s">
        <v>144</v>
      </c>
      <c r="W1468" s="0" t="str">
        <f aca="false">IF(AND(X1468&gt;=6,X1468&lt;14),"A",IF(AND(X1468&gt;=14,X1468&lt;22),"B","C"))</f>
        <v>B</v>
      </c>
      <c r="X1468" s="18" t="n">
        <f aca="false">HOUR(H1468)</f>
        <v>14</v>
      </c>
      <c r="Y1468" s="18" t="n">
        <f aca="false">ROUND((I1468-H1468)*1440,0)</f>
        <v>24</v>
      </c>
      <c r="Z1468" s="18" t="n">
        <f aca="false">ROUND((J1468-I1468)*1440,0)</f>
        <v>4</v>
      </c>
      <c r="AA1468" s="18" t="n">
        <f aca="false">ROUND((K1468-J1468)*1440,0)</f>
        <v>60</v>
      </c>
      <c r="AB1468" s="18" t="n">
        <f aca="false">ROUND((L1468-K1468)*1440,0)</f>
        <v>24</v>
      </c>
      <c r="AC1468" s="18" t="n">
        <f aca="false">ROUND((M1468-L1468)*1440,0)</f>
        <v>35</v>
      </c>
      <c r="AD1468" s="18" t="n">
        <f aca="false">IF(N1468="","",ROUND((N1468-M1468)*1440,0))</f>
        <v>139</v>
      </c>
      <c r="AE1468" s="18" t="n">
        <f aca="false">IF(O1468="","",ROUND((O1468-N1468)*1440,0))</f>
        <v>41</v>
      </c>
      <c r="AF1468" s="18" t="n">
        <f aca="false">IF(P1468="","",ROUND((P1468-O1468)*1440,0))</f>
        <v>24</v>
      </c>
      <c r="AG1468" s="18" t="n">
        <f aca="false">IF(Q1468="","",ROUND((Q1468-P1468)*1440,0))</f>
        <v>22</v>
      </c>
      <c r="AH1468" s="18" t="n">
        <f aca="false">IF(Q1468="","",ROUND((Q1468-H1468)*1440,0))</f>
        <v>373</v>
      </c>
      <c r="AI1468" s="19" t="n">
        <f aca="false">ROUND(IF(O1468="",Assumptions!$B$25-K1468,O1468-K1468)*24,1)</f>
        <v>4</v>
      </c>
      <c r="AJ1468" s="20" t="n">
        <f aca="false">ROUND(MAX(N(Y1468)/Assumptions!$C$5, N(Z1468)/Assumptions!$C$6, N(AA1468)/Assumptions!$C$7, N(AB1468)/Assumptions!$C$8, N(AC1468)/Assumptions!$C$9, N(AD1468)/Assumptions!$C$10, N(AE1468)/Assumptions!$C$11, N(AF1468)/Assumptions!$C$12, N(AG1468)/Assumptions!$C$13),3)</f>
        <v>4.633</v>
      </c>
      <c r="AK1468" s="0" t="str">
        <f aca="false">IF(OR(U1468="Pending",U1468="On Hold"),"Open GRN (awaiting)",IF(AJ1468&lt;=1,"Within SLA",IF(ROUND(N(Y1468)/Assumptions!$C$5,3)=AJ1468,"Gate Wait",IF(ROUND(N(Z1468)/Assumptions!$C$6,3)=AJ1468,"Dock Wait",IF(ROUND(N(AA1468)/Assumptions!$C$7,3)=AJ1468,"Unloading",IF(ROUND(N(AB1468)/Assumptions!$C$8,3)=AJ1468,"Unload-to-QC Wait",IF(ROUND(N(AC1468)/Assumptions!$C$9,3)=AJ1468,"QC",IF(ROUND(N(AD1468)/Assumptions!$C$10,3)=AJ1468,"QC-to-GRN Wait",IF(ROUND(N(AE1468)/Assumptions!$C$11,3)=AJ1468,"GRN Processing",IF(ROUND(N(AF1468)/Assumptions!$C$12,3)=AJ1468,"GRN-to-Putaway Wait",IF(ROUND(N(AG1468)/Assumptions!$C$13,3)=AJ1468,"Putaway","Within SLA")))))))))))</f>
        <v>QC-to-GRN Wait</v>
      </c>
    </row>
    <row r="1469" customFormat="false" ht="15" hidden="false" customHeight="false" outlineLevel="0" collapsed="false">
      <c r="A1469" s="0" t="s">
        <v>4372</v>
      </c>
      <c r="B1469" s="0" t="s">
        <v>4373</v>
      </c>
      <c r="C1469" s="0" t="s">
        <v>286</v>
      </c>
      <c r="D1469" s="0" t="s">
        <v>119</v>
      </c>
      <c r="E1469" s="0" t="s">
        <v>3824</v>
      </c>
      <c r="F1469" s="0" t="s">
        <v>155</v>
      </c>
      <c r="G1469" s="0" t="s">
        <v>122</v>
      </c>
      <c r="H1469" s="17" t="n">
        <v>46239.5993055556</v>
      </c>
      <c r="I1469" s="17" t="n">
        <v>46239.6138888889</v>
      </c>
      <c r="J1469" s="17" t="n">
        <v>46239.6222222222</v>
      </c>
      <c r="K1469" s="17" t="n">
        <v>46239.6472222222</v>
      </c>
      <c r="L1469" s="17" t="n">
        <v>46239.6527777778</v>
      </c>
      <c r="M1469" s="17" t="n">
        <v>46239.6763888889</v>
      </c>
      <c r="N1469" s="17" t="n">
        <v>46239.7416666667</v>
      </c>
      <c r="O1469" s="17" t="n">
        <v>46239.8055555556</v>
      </c>
      <c r="P1469" s="17" t="n">
        <v>46239.8104166667</v>
      </c>
      <c r="Q1469" s="17" t="n">
        <v>46239.81875</v>
      </c>
      <c r="R1469" s="0" t="n">
        <v>320</v>
      </c>
      <c r="S1469" s="0" t="n">
        <v>0</v>
      </c>
      <c r="T1469" s="0" t="n">
        <v>0</v>
      </c>
      <c r="U1469" s="18" t="s">
        <v>130</v>
      </c>
      <c r="V1469" s="18" t="s">
        <v>144</v>
      </c>
      <c r="W1469" s="0" t="str">
        <f aca="false">IF(AND(X1469&gt;=6,X1469&lt;14),"A",IF(AND(X1469&gt;=14,X1469&lt;22),"B","C"))</f>
        <v>B</v>
      </c>
      <c r="X1469" s="18" t="n">
        <f aca="false">HOUR(H1469)</f>
        <v>14</v>
      </c>
      <c r="Y1469" s="18" t="n">
        <f aca="false">ROUND((I1469-H1469)*1440,0)</f>
        <v>21</v>
      </c>
      <c r="Z1469" s="18" t="n">
        <f aca="false">ROUND((J1469-I1469)*1440,0)</f>
        <v>12</v>
      </c>
      <c r="AA1469" s="18" t="n">
        <f aca="false">ROUND((K1469-J1469)*1440,0)</f>
        <v>36</v>
      </c>
      <c r="AB1469" s="18" t="n">
        <f aca="false">ROUND((L1469-K1469)*1440,0)</f>
        <v>8</v>
      </c>
      <c r="AC1469" s="18" t="n">
        <f aca="false">ROUND((M1469-L1469)*1440,0)</f>
        <v>34</v>
      </c>
      <c r="AD1469" s="18" t="n">
        <f aca="false">IF(N1469="","",ROUND((N1469-M1469)*1440,0))</f>
        <v>94</v>
      </c>
      <c r="AE1469" s="18" t="n">
        <f aca="false">IF(O1469="","",ROUND((O1469-N1469)*1440,0))</f>
        <v>92</v>
      </c>
      <c r="AF1469" s="18" t="n">
        <f aca="false">IF(P1469="","",ROUND((P1469-O1469)*1440,0))</f>
        <v>7</v>
      </c>
      <c r="AG1469" s="18" t="n">
        <f aca="false">IF(Q1469="","",ROUND((Q1469-P1469)*1440,0))</f>
        <v>12</v>
      </c>
      <c r="AH1469" s="18" t="n">
        <f aca="false">IF(Q1469="","",ROUND((Q1469-H1469)*1440,0))</f>
        <v>316</v>
      </c>
      <c r="AI1469" s="19" t="n">
        <f aca="false">ROUND(IF(O1469="",Assumptions!$B$25-K1469,O1469-K1469)*24,1)</f>
        <v>3.8</v>
      </c>
      <c r="AJ1469" s="20" t="n">
        <f aca="false">ROUND(MAX(N(Y1469)/Assumptions!$C$5, N(Z1469)/Assumptions!$C$6, N(AA1469)/Assumptions!$C$7, N(AB1469)/Assumptions!$C$8, N(AC1469)/Assumptions!$C$9, N(AD1469)/Assumptions!$C$10, N(AE1469)/Assumptions!$C$11, N(AF1469)/Assumptions!$C$12, N(AG1469)/Assumptions!$C$13),3)</f>
        <v>3.133</v>
      </c>
      <c r="AK1469" s="0" t="str">
        <f aca="false">IF(OR(U1469="Pending",U1469="On Hold"),"Open GRN (awaiting)",IF(AJ1469&lt;=1,"Within SLA",IF(ROUND(N(Y1469)/Assumptions!$C$5,3)=AJ1469,"Gate Wait",IF(ROUND(N(Z1469)/Assumptions!$C$6,3)=AJ1469,"Dock Wait",IF(ROUND(N(AA1469)/Assumptions!$C$7,3)=AJ1469,"Unloading",IF(ROUND(N(AB1469)/Assumptions!$C$8,3)=AJ1469,"Unload-to-QC Wait",IF(ROUND(N(AC1469)/Assumptions!$C$9,3)=AJ1469,"QC",IF(ROUND(N(AD1469)/Assumptions!$C$10,3)=AJ1469,"QC-to-GRN Wait",IF(ROUND(N(AE1469)/Assumptions!$C$11,3)=AJ1469,"GRN Processing",IF(ROUND(N(AF1469)/Assumptions!$C$12,3)=AJ1469,"GRN-to-Putaway Wait",IF(ROUND(N(AG1469)/Assumptions!$C$13,3)=AJ1469,"Putaway","Within SLA")))))))))))</f>
        <v>QC-to-GRN Wait</v>
      </c>
    </row>
    <row r="1470" customFormat="false" ht="15" hidden="false" customHeight="false" outlineLevel="0" collapsed="false">
      <c r="A1470" s="0" t="s">
        <v>4374</v>
      </c>
      <c r="B1470" s="0" t="s">
        <v>4375</v>
      </c>
      <c r="C1470" s="0" t="s">
        <v>118</v>
      </c>
      <c r="D1470" s="0" t="s">
        <v>135</v>
      </c>
      <c r="E1470" s="0" t="s">
        <v>1515</v>
      </c>
      <c r="F1470" s="0" t="s">
        <v>121</v>
      </c>
      <c r="G1470" s="0" t="s">
        <v>138</v>
      </c>
      <c r="H1470" s="17" t="n">
        <v>46239.6</v>
      </c>
      <c r="I1470" s="17" t="n">
        <v>46239.6215277778</v>
      </c>
      <c r="J1470" s="17" t="n">
        <v>46239.6284722222</v>
      </c>
      <c r="K1470" s="17" t="n">
        <v>46239.6409722222</v>
      </c>
      <c r="L1470" s="17" t="n">
        <v>46239.6534722222</v>
      </c>
      <c r="M1470" s="17" t="n">
        <v>46239.6659722222</v>
      </c>
      <c r="N1470" s="17" t="n">
        <v>46239.6756944444</v>
      </c>
      <c r="O1470" s="17" t="n">
        <v>46239.7131944444</v>
      </c>
      <c r="P1470" s="17" t="n">
        <v>46239.725</v>
      </c>
      <c r="Q1470" s="17" t="n">
        <v>46239.7368055556</v>
      </c>
      <c r="R1470" s="0" t="n">
        <v>410</v>
      </c>
      <c r="S1470" s="0" t="n">
        <v>0</v>
      </c>
      <c r="T1470" s="0" t="n">
        <v>0</v>
      </c>
      <c r="U1470" s="18" t="s">
        <v>130</v>
      </c>
      <c r="V1470" s="18" t="s">
        <v>144</v>
      </c>
      <c r="W1470" s="0" t="str">
        <f aca="false">IF(AND(X1470&gt;=6,X1470&lt;14),"A",IF(AND(X1470&gt;=14,X1470&lt;22),"B","C"))</f>
        <v>B</v>
      </c>
      <c r="X1470" s="18" t="n">
        <f aca="false">HOUR(H1470)</f>
        <v>14</v>
      </c>
      <c r="Y1470" s="18" t="n">
        <f aca="false">ROUND((I1470-H1470)*1440,0)</f>
        <v>31</v>
      </c>
      <c r="Z1470" s="18" t="n">
        <f aca="false">ROUND((J1470-I1470)*1440,0)</f>
        <v>10</v>
      </c>
      <c r="AA1470" s="18" t="n">
        <f aca="false">ROUND((K1470-J1470)*1440,0)</f>
        <v>18</v>
      </c>
      <c r="AB1470" s="18" t="n">
        <f aca="false">ROUND((L1470-K1470)*1440,0)</f>
        <v>18</v>
      </c>
      <c r="AC1470" s="18" t="n">
        <f aca="false">ROUND((M1470-L1470)*1440,0)</f>
        <v>18</v>
      </c>
      <c r="AD1470" s="18" t="n">
        <f aca="false">IF(N1470="","",ROUND((N1470-M1470)*1440,0))</f>
        <v>14</v>
      </c>
      <c r="AE1470" s="18" t="n">
        <f aca="false">IF(O1470="","",ROUND((O1470-N1470)*1440,0))</f>
        <v>54</v>
      </c>
      <c r="AF1470" s="18" t="n">
        <f aca="false">IF(P1470="","",ROUND((P1470-O1470)*1440,0))</f>
        <v>17</v>
      </c>
      <c r="AG1470" s="18" t="n">
        <f aca="false">IF(Q1470="","",ROUND((Q1470-P1470)*1440,0))</f>
        <v>17</v>
      </c>
      <c r="AH1470" s="18" t="n">
        <f aca="false">IF(Q1470="","",ROUND((Q1470-H1470)*1440,0))</f>
        <v>197</v>
      </c>
      <c r="AI1470" s="19" t="n">
        <f aca="false">ROUND(IF(O1470="",Assumptions!$B$25-K1470,O1470-K1470)*24,1)</f>
        <v>1.7</v>
      </c>
      <c r="AJ1470" s="20" t="n">
        <f aca="false">ROUND(MAX(N(Y1470)/Assumptions!$C$5, N(Z1470)/Assumptions!$C$6, N(AA1470)/Assumptions!$C$7, N(AB1470)/Assumptions!$C$8, N(AC1470)/Assumptions!$C$9, N(AD1470)/Assumptions!$C$10, N(AE1470)/Assumptions!$C$11, N(AF1470)/Assumptions!$C$12, N(AG1470)/Assumptions!$C$13),3)</f>
        <v>1.2</v>
      </c>
      <c r="AK1470" s="0" t="str">
        <f aca="false">IF(OR(U1470="Pending",U1470="On Hold"),"Open GRN (awaiting)",IF(AJ1470&lt;=1,"Within SLA",IF(ROUND(N(Y1470)/Assumptions!$C$5,3)=AJ1470,"Gate Wait",IF(ROUND(N(Z1470)/Assumptions!$C$6,3)=AJ1470,"Dock Wait",IF(ROUND(N(AA1470)/Assumptions!$C$7,3)=AJ1470,"Unloading",IF(ROUND(N(AB1470)/Assumptions!$C$8,3)=AJ1470,"Unload-to-QC Wait",IF(ROUND(N(AC1470)/Assumptions!$C$9,3)=AJ1470,"QC",IF(ROUND(N(AD1470)/Assumptions!$C$10,3)=AJ1470,"QC-to-GRN Wait",IF(ROUND(N(AE1470)/Assumptions!$C$11,3)=AJ1470,"GRN Processing",IF(ROUND(N(AF1470)/Assumptions!$C$12,3)=AJ1470,"GRN-to-Putaway Wait",IF(ROUND(N(AG1470)/Assumptions!$C$13,3)=AJ1470,"Putaway","Within SLA")))))))))))</f>
        <v>Unload-to-QC Wait</v>
      </c>
    </row>
    <row r="1471" customFormat="false" ht="15" hidden="false" customHeight="false" outlineLevel="0" collapsed="false">
      <c r="A1471" s="0" t="s">
        <v>4376</v>
      </c>
      <c r="B1471" s="0" t="s">
        <v>4377</v>
      </c>
      <c r="C1471" s="0" t="s">
        <v>184</v>
      </c>
      <c r="D1471" s="0" t="s">
        <v>119</v>
      </c>
      <c r="E1471" s="0" t="s">
        <v>4107</v>
      </c>
      <c r="F1471" s="0" t="s">
        <v>177</v>
      </c>
      <c r="G1471" s="0" t="s">
        <v>122</v>
      </c>
      <c r="H1471" s="17" t="n">
        <v>46239.6104166667</v>
      </c>
      <c r="I1471" s="17" t="n">
        <v>46239.6555555556</v>
      </c>
      <c r="J1471" s="17" t="n">
        <v>46239.6597222222</v>
      </c>
      <c r="K1471" s="17" t="n">
        <v>46239.7298611111</v>
      </c>
      <c r="L1471" s="17" t="n">
        <v>46239.7326388889</v>
      </c>
      <c r="M1471" s="17" t="n">
        <v>46239.7791666667</v>
      </c>
      <c r="N1471" s="17" t="n">
        <v>46239.8013888889</v>
      </c>
      <c r="O1471" s="17" t="n">
        <v>46239.8965277778</v>
      </c>
      <c r="P1471" s="17" t="n">
        <v>46239.9076388889</v>
      </c>
      <c r="Q1471" s="17" t="n">
        <v>46239.925</v>
      </c>
      <c r="R1471" s="0" t="n">
        <v>2014</v>
      </c>
      <c r="S1471" s="0" t="n">
        <v>0</v>
      </c>
      <c r="T1471" s="0" t="n">
        <v>26</v>
      </c>
      <c r="U1471" s="18" t="s">
        <v>123</v>
      </c>
      <c r="V1471" s="18" t="s">
        <v>156</v>
      </c>
      <c r="W1471" s="0" t="str">
        <f aca="false">IF(AND(X1471&gt;=6,X1471&lt;14),"A",IF(AND(X1471&gt;=14,X1471&lt;22),"B","C"))</f>
        <v>B</v>
      </c>
      <c r="X1471" s="18" t="n">
        <f aca="false">HOUR(H1471)</f>
        <v>14</v>
      </c>
      <c r="Y1471" s="18" t="n">
        <f aca="false">ROUND((I1471-H1471)*1440,0)</f>
        <v>65</v>
      </c>
      <c r="Z1471" s="18" t="n">
        <f aca="false">ROUND((J1471-I1471)*1440,0)</f>
        <v>6</v>
      </c>
      <c r="AA1471" s="18" t="n">
        <f aca="false">ROUND((K1471-J1471)*1440,0)</f>
        <v>101</v>
      </c>
      <c r="AB1471" s="18" t="n">
        <f aca="false">ROUND((L1471-K1471)*1440,0)</f>
        <v>4</v>
      </c>
      <c r="AC1471" s="18" t="n">
        <f aca="false">ROUND((M1471-L1471)*1440,0)</f>
        <v>67</v>
      </c>
      <c r="AD1471" s="18" t="n">
        <f aca="false">IF(N1471="","",ROUND((N1471-M1471)*1440,0))</f>
        <v>32</v>
      </c>
      <c r="AE1471" s="18" t="n">
        <f aca="false">IF(O1471="","",ROUND((O1471-N1471)*1440,0))</f>
        <v>137</v>
      </c>
      <c r="AF1471" s="18" t="n">
        <f aca="false">IF(P1471="","",ROUND((P1471-O1471)*1440,0))</f>
        <v>16</v>
      </c>
      <c r="AG1471" s="18" t="n">
        <f aca="false">IF(Q1471="","",ROUND((Q1471-P1471)*1440,0))</f>
        <v>25</v>
      </c>
      <c r="AH1471" s="18" t="n">
        <f aca="false">IF(Q1471="","",ROUND((Q1471-H1471)*1440,0))</f>
        <v>453</v>
      </c>
      <c r="AI1471" s="19" t="n">
        <f aca="false">ROUND(IF(O1471="",Assumptions!$B$25-K1471,O1471-K1471)*24,1)</f>
        <v>4</v>
      </c>
      <c r="AJ1471" s="20" t="n">
        <f aca="false">ROUND(MAX(N(Y1471)/Assumptions!$C$5, N(Z1471)/Assumptions!$C$6, N(AA1471)/Assumptions!$C$7, N(AB1471)/Assumptions!$C$8, N(AC1471)/Assumptions!$C$9, N(AD1471)/Assumptions!$C$10, N(AE1471)/Assumptions!$C$11, N(AF1471)/Assumptions!$C$12, N(AG1471)/Assumptions!$C$13),3)</f>
        <v>3.044</v>
      </c>
      <c r="AK1471" s="0" t="str">
        <f aca="false">IF(OR(U1471="Pending",U1471="On Hold"),"Open GRN (awaiting)",IF(AJ1471&lt;=1,"Within SLA",IF(ROUND(N(Y1471)/Assumptions!$C$5,3)=AJ1471,"Gate Wait",IF(ROUND(N(Z1471)/Assumptions!$C$6,3)=AJ1471,"Dock Wait",IF(ROUND(N(AA1471)/Assumptions!$C$7,3)=AJ1471,"Unloading",IF(ROUND(N(AB1471)/Assumptions!$C$8,3)=AJ1471,"Unload-to-QC Wait",IF(ROUND(N(AC1471)/Assumptions!$C$9,3)=AJ1471,"QC",IF(ROUND(N(AD1471)/Assumptions!$C$10,3)=AJ1471,"QC-to-GRN Wait",IF(ROUND(N(AE1471)/Assumptions!$C$11,3)=AJ1471,"GRN Processing",IF(ROUND(N(AF1471)/Assumptions!$C$12,3)=AJ1471,"GRN-to-Putaway Wait",IF(ROUND(N(AG1471)/Assumptions!$C$13,3)=AJ1471,"Putaway","Within SLA")))))))))))</f>
        <v>GRN Processing</v>
      </c>
    </row>
    <row r="1472" customFormat="false" ht="15" hidden="false" customHeight="false" outlineLevel="0" collapsed="false">
      <c r="A1472" s="0" t="s">
        <v>4378</v>
      </c>
      <c r="B1472" s="0" t="s">
        <v>4379</v>
      </c>
      <c r="C1472" s="0" t="s">
        <v>153</v>
      </c>
      <c r="D1472" s="0" t="s">
        <v>135</v>
      </c>
      <c r="E1472" s="0" t="s">
        <v>3858</v>
      </c>
      <c r="F1472" s="0" t="s">
        <v>137</v>
      </c>
      <c r="G1472" s="0" t="s">
        <v>178</v>
      </c>
      <c r="H1472" s="17" t="n">
        <v>46239.61875</v>
      </c>
      <c r="I1472" s="17" t="n">
        <v>46239.6208333333</v>
      </c>
      <c r="J1472" s="17" t="n">
        <v>46239.6284722222</v>
      </c>
      <c r="K1472" s="17" t="n">
        <v>46239.6583333333</v>
      </c>
      <c r="L1472" s="17" t="n">
        <v>46239.66875</v>
      </c>
      <c r="M1472" s="17" t="n">
        <v>46239.6875</v>
      </c>
      <c r="N1472" s="17" t="n">
        <v>46239.725</v>
      </c>
      <c r="O1472" s="17" t="n">
        <v>46239.7694444444</v>
      </c>
      <c r="P1472" s="17" t="n">
        <v>46239.7826388889</v>
      </c>
      <c r="Q1472" s="17" t="n">
        <v>46239.8041666667</v>
      </c>
      <c r="R1472" s="0" t="n">
        <v>472</v>
      </c>
      <c r="S1472" s="0" t="n">
        <v>0</v>
      </c>
      <c r="T1472" s="0" t="n">
        <v>2</v>
      </c>
      <c r="U1472" s="18" t="s">
        <v>123</v>
      </c>
      <c r="V1472" s="18" t="s">
        <v>131</v>
      </c>
      <c r="W1472" s="0" t="str">
        <f aca="false">IF(AND(X1472&gt;=6,X1472&lt;14),"A",IF(AND(X1472&gt;=14,X1472&lt;22),"B","C"))</f>
        <v>B</v>
      </c>
      <c r="X1472" s="18" t="n">
        <f aca="false">HOUR(H1472)</f>
        <v>14</v>
      </c>
      <c r="Y1472" s="18" t="n">
        <f aca="false">ROUND((I1472-H1472)*1440,0)</f>
        <v>3</v>
      </c>
      <c r="Z1472" s="18" t="n">
        <f aca="false">ROUND((J1472-I1472)*1440,0)</f>
        <v>11</v>
      </c>
      <c r="AA1472" s="18" t="n">
        <f aca="false">ROUND((K1472-J1472)*1440,0)</f>
        <v>43</v>
      </c>
      <c r="AB1472" s="18" t="n">
        <f aca="false">ROUND((L1472-K1472)*1440,0)</f>
        <v>15</v>
      </c>
      <c r="AC1472" s="18" t="n">
        <f aca="false">ROUND((M1472-L1472)*1440,0)</f>
        <v>27</v>
      </c>
      <c r="AD1472" s="18" t="n">
        <f aca="false">IF(N1472="","",ROUND((N1472-M1472)*1440,0))</f>
        <v>54</v>
      </c>
      <c r="AE1472" s="18" t="n">
        <f aca="false">IF(O1472="","",ROUND((O1472-N1472)*1440,0))</f>
        <v>64</v>
      </c>
      <c r="AF1472" s="18" t="n">
        <f aca="false">IF(P1472="","",ROUND((P1472-O1472)*1440,0))</f>
        <v>19</v>
      </c>
      <c r="AG1472" s="18" t="n">
        <f aca="false">IF(Q1472="","",ROUND((Q1472-P1472)*1440,0))</f>
        <v>31</v>
      </c>
      <c r="AH1472" s="18" t="n">
        <f aca="false">IF(Q1472="","",ROUND((Q1472-H1472)*1440,0))</f>
        <v>267</v>
      </c>
      <c r="AI1472" s="19" t="n">
        <f aca="false">ROUND(IF(O1472="",Assumptions!$B$25-K1472,O1472-K1472)*24,1)</f>
        <v>2.7</v>
      </c>
      <c r="AJ1472" s="20" t="n">
        <f aca="false">ROUND(MAX(N(Y1472)/Assumptions!$C$5, N(Z1472)/Assumptions!$C$6, N(AA1472)/Assumptions!$C$7, N(AB1472)/Assumptions!$C$8, N(AC1472)/Assumptions!$C$9, N(AD1472)/Assumptions!$C$10, N(AE1472)/Assumptions!$C$11, N(AF1472)/Assumptions!$C$12, N(AG1472)/Assumptions!$C$13),3)</f>
        <v>1.8</v>
      </c>
      <c r="AK1472" s="0" t="str">
        <f aca="false">IF(OR(U1472="Pending",U1472="On Hold"),"Open GRN (awaiting)",IF(AJ1472&lt;=1,"Within SLA",IF(ROUND(N(Y1472)/Assumptions!$C$5,3)=AJ1472,"Gate Wait",IF(ROUND(N(Z1472)/Assumptions!$C$6,3)=AJ1472,"Dock Wait",IF(ROUND(N(AA1472)/Assumptions!$C$7,3)=AJ1472,"Unloading",IF(ROUND(N(AB1472)/Assumptions!$C$8,3)=AJ1472,"Unload-to-QC Wait",IF(ROUND(N(AC1472)/Assumptions!$C$9,3)=AJ1472,"QC",IF(ROUND(N(AD1472)/Assumptions!$C$10,3)=AJ1472,"QC-to-GRN Wait",IF(ROUND(N(AE1472)/Assumptions!$C$11,3)=AJ1472,"GRN Processing",IF(ROUND(N(AF1472)/Assumptions!$C$12,3)=AJ1472,"GRN-to-Putaway Wait",IF(ROUND(N(AG1472)/Assumptions!$C$13,3)=AJ1472,"Putaway","Within SLA")))))))))))</f>
        <v>QC-to-GRN Wait</v>
      </c>
    </row>
    <row r="1473" customFormat="false" ht="15" hidden="false" customHeight="false" outlineLevel="0" collapsed="false">
      <c r="A1473" s="0" t="s">
        <v>4380</v>
      </c>
      <c r="B1473" s="0" t="s">
        <v>4381</v>
      </c>
      <c r="C1473" s="0" t="s">
        <v>159</v>
      </c>
      <c r="D1473" s="0" t="s">
        <v>135</v>
      </c>
      <c r="E1473" s="0" t="s">
        <v>4382</v>
      </c>
      <c r="F1473" s="0" t="s">
        <v>128</v>
      </c>
      <c r="G1473" s="0" t="s">
        <v>178</v>
      </c>
      <c r="H1473" s="17" t="n">
        <v>46239.6402777778</v>
      </c>
      <c r="I1473" s="17" t="n">
        <v>46239.6541666667</v>
      </c>
      <c r="J1473" s="17" t="n">
        <v>46239.65625</v>
      </c>
      <c r="K1473" s="17" t="n">
        <v>46239.6652777778</v>
      </c>
      <c r="L1473" s="17" t="n">
        <v>46239.6701388889</v>
      </c>
      <c r="M1473" s="17" t="n">
        <v>46239.6861111111</v>
      </c>
      <c r="N1473" s="17" t="n">
        <v>46239.7236111111</v>
      </c>
      <c r="O1473" s="17" t="n">
        <v>46239.7416666667</v>
      </c>
      <c r="P1473" s="17" t="n">
        <v>46239.7534722222</v>
      </c>
      <c r="Q1473" s="17" t="n">
        <v>46239.7763888889</v>
      </c>
      <c r="R1473" s="0" t="n">
        <v>108</v>
      </c>
      <c r="S1473" s="0" t="n">
        <v>0</v>
      </c>
      <c r="T1473" s="0" t="n">
        <v>0</v>
      </c>
      <c r="U1473" s="18" t="s">
        <v>130</v>
      </c>
      <c r="V1473" s="18" t="s">
        <v>144</v>
      </c>
      <c r="W1473" s="0" t="str">
        <f aca="false">IF(AND(X1473&gt;=6,X1473&lt;14),"A",IF(AND(X1473&gt;=14,X1473&lt;22),"B","C"))</f>
        <v>B</v>
      </c>
      <c r="X1473" s="18" t="n">
        <f aca="false">HOUR(H1473)</f>
        <v>15</v>
      </c>
      <c r="Y1473" s="18" t="n">
        <f aca="false">ROUND((I1473-H1473)*1440,0)</f>
        <v>20</v>
      </c>
      <c r="Z1473" s="18" t="n">
        <f aca="false">ROUND((J1473-I1473)*1440,0)</f>
        <v>3</v>
      </c>
      <c r="AA1473" s="18" t="n">
        <f aca="false">ROUND((K1473-J1473)*1440,0)</f>
        <v>13</v>
      </c>
      <c r="AB1473" s="18" t="n">
        <f aca="false">ROUND((L1473-K1473)*1440,0)</f>
        <v>7</v>
      </c>
      <c r="AC1473" s="18" t="n">
        <f aca="false">ROUND((M1473-L1473)*1440,0)</f>
        <v>23</v>
      </c>
      <c r="AD1473" s="18" t="n">
        <f aca="false">IF(N1473="","",ROUND((N1473-M1473)*1440,0))</f>
        <v>54</v>
      </c>
      <c r="AE1473" s="18" t="n">
        <f aca="false">IF(O1473="","",ROUND((O1473-N1473)*1440,0))</f>
        <v>26</v>
      </c>
      <c r="AF1473" s="18" t="n">
        <f aca="false">IF(P1473="","",ROUND((P1473-O1473)*1440,0))</f>
        <v>17</v>
      </c>
      <c r="AG1473" s="18" t="n">
        <f aca="false">IF(Q1473="","",ROUND((Q1473-P1473)*1440,0))</f>
        <v>33</v>
      </c>
      <c r="AH1473" s="18" t="n">
        <f aca="false">IF(Q1473="","",ROUND((Q1473-H1473)*1440,0))</f>
        <v>196</v>
      </c>
      <c r="AI1473" s="19" t="n">
        <f aca="false">ROUND(IF(O1473="",Assumptions!$B$25-K1473,O1473-K1473)*24,1)</f>
        <v>1.8</v>
      </c>
      <c r="AJ1473" s="20" t="n">
        <f aca="false">ROUND(MAX(N(Y1473)/Assumptions!$C$5, N(Z1473)/Assumptions!$C$6, N(AA1473)/Assumptions!$C$7, N(AB1473)/Assumptions!$C$8, N(AC1473)/Assumptions!$C$9, N(AD1473)/Assumptions!$C$10, N(AE1473)/Assumptions!$C$11, N(AF1473)/Assumptions!$C$12, N(AG1473)/Assumptions!$C$13),3)</f>
        <v>1.8</v>
      </c>
      <c r="AK1473" s="0" t="str">
        <f aca="false">IF(OR(U1473="Pending",U1473="On Hold"),"Open GRN (awaiting)",IF(AJ1473&lt;=1,"Within SLA",IF(ROUND(N(Y1473)/Assumptions!$C$5,3)=AJ1473,"Gate Wait",IF(ROUND(N(Z1473)/Assumptions!$C$6,3)=AJ1473,"Dock Wait",IF(ROUND(N(AA1473)/Assumptions!$C$7,3)=AJ1473,"Unloading",IF(ROUND(N(AB1473)/Assumptions!$C$8,3)=AJ1473,"Unload-to-QC Wait",IF(ROUND(N(AC1473)/Assumptions!$C$9,3)=AJ1473,"QC",IF(ROUND(N(AD1473)/Assumptions!$C$10,3)=AJ1473,"QC-to-GRN Wait",IF(ROUND(N(AE1473)/Assumptions!$C$11,3)=AJ1473,"GRN Processing",IF(ROUND(N(AF1473)/Assumptions!$C$12,3)=AJ1473,"GRN-to-Putaway Wait",IF(ROUND(N(AG1473)/Assumptions!$C$13,3)=AJ1473,"Putaway","Within SLA")))))))))))</f>
        <v>QC-to-GRN Wait</v>
      </c>
    </row>
    <row r="1474" customFormat="false" ht="15" hidden="false" customHeight="false" outlineLevel="0" collapsed="false">
      <c r="A1474" s="0" t="s">
        <v>4383</v>
      </c>
      <c r="B1474" s="0" t="s">
        <v>4384</v>
      </c>
      <c r="C1474" s="0" t="s">
        <v>134</v>
      </c>
      <c r="D1474" s="0" t="s">
        <v>135</v>
      </c>
      <c r="E1474" s="0" t="s">
        <v>4385</v>
      </c>
      <c r="F1474" s="0" t="s">
        <v>155</v>
      </c>
      <c r="G1474" s="0" t="s">
        <v>178</v>
      </c>
      <c r="H1474" s="17" t="n">
        <v>46239.6486111111</v>
      </c>
      <c r="I1474" s="17" t="n">
        <v>46239.6618055556</v>
      </c>
      <c r="J1474" s="17" t="n">
        <v>46239.6701388889</v>
      </c>
      <c r="K1474" s="17" t="n">
        <v>46239.6826388889</v>
      </c>
      <c r="L1474" s="17" t="n">
        <v>46239.6958333333</v>
      </c>
      <c r="M1474" s="17" t="n">
        <v>46239.7180555556</v>
      </c>
      <c r="N1474" s="17" t="n">
        <v>46239.8680555556</v>
      </c>
      <c r="O1474" s="17" t="n">
        <v>46239.9027777778</v>
      </c>
      <c r="P1474" s="17" t="n">
        <v>46239.9166666667</v>
      </c>
      <c r="Q1474" s="17" t="n">
        <v>46239.9388888889</v>
      </c>
      <c r="R1474" s="0" t="n">
        <v>332</v>
      </c>
      <c r="S1474" s="0" t="n">
        <v>0</v>
      </c>
      <c r="T1474" s="0" t="n">
        <v>0</v>
      </c>
      <c r="U1474" s="18" t="s">
        <v>130</v>
      </c>
      <c r="V1474" s="18" t="s">
        <v>156</v>
      </c>
      <c r="W1474" s="0" t="str">
        <f aca="false">IF(AND(X1474&gt;=6,X1474&lt;14),"A",IF(AND(X1474&gt;=14,X1474&lt;22),"B","C"))</f>
        <v>B</v>
      </c>
      <c r="X1474" s="18" t="n">
        <f aca="false">HOUR(H1474)</f>
        <v>15</v>
      </c>
      <c r="Y1474" s="18" t="n">
        <f aca="false">ROUND((I1474-H1474)*1440,0)</f>
        <v>19</v>
      </c>
      <c r="Z1474" s="18" t="n">
        <f aca="false">ROUND((J1474-I1474)*1440,0)</f>
        <v>12</v>
      </c>
      <c r="AA1474" s="18" t="n">
        <f aca="false">ROUND((K1474-J1474)*1440,0)</f>
        <v>18</v>
      </c>
      <c r="AB1474" s="18" t="n">
        <f aca="false">ROUND((L1474-K1474)*1440,0)</f>
        <v>19</v>
      </c>
      <c r="AC1474" s="18" t="n">
        <f aca="false">ROUND((M1474-L1474)*1440,0)</f>
        <v>32</v>
      </c>
      <c r="AD1474" s="18" t="n">
        <f aca="false">IF(N1474="","",ROUND((N1474-M1474)*1440,0))</f>
        <v>216</v>
      </c>
      <c r="AE1474" s="18" t="n">
        <f aca="false">IF(O1474="","",ROUND((O1474-N1474)*1440,0))</f>
        <v>50</v>
      </c>
      <c r="AF1474" s="18" t="n">
        <f aca="false">IF(P1474="","",ROUND((P1474-O1474)*1440,0))</f>
        <v>20</v>
      </c>
      <c r="AG1474" s="18" t="n">
        <f aca="false">IF(Q1474="","",ROUND((Q1474-P1474)*1440,0))</f>
        <v>32</v>
      </c>
      <c r="AH1474" s="18" t="n">
        <f aca="false">IF(Q1474="","",ROUND((Q1474-H1474)*1440,0))</f>
        <v>418</v>
      </c>
      <c r="AI1474" s="19" t="n">
        <f aca="false">ROUND(IF(O1474="",Assumptions!$B$25-K1474,O1474-K1474)*24,1)</f>
        <v>5.3</v>
      </c>
      <c r="AJ1474" s="20" t="n">
        <f aca="false">ROUND(MAX(N(Y1474)/Assumptions!$C$5, N(Z1474)/Assumptions!$C$6, N(AA1474)/Assumptions!$C$7, N(AB1474)/Assumptions!$C$8, N(AC1474)/Assumptions!$C$9, N(AD1474)/Assumptions!$C$10, N(AE1474)/Assumptions!$C$11, N(AF1474)/Assumptions!$C$12, N(AG1474)/Assumptions!$C$13),3)</f>
        <v>7.2</v>
      </c>
      <c r="AK1474" s="0" t="str">
        <f aca="false">IF(OR(U1474="Pending",U1474="On Hold"),"Open GRN (awaiting)",IF(AJ1474&lt;=1,"Within SLA",IF(ROUND(N(Y1474)/Assumptions!$C$5,3)=AJ1474,"Gate Wait",IF(ROUND(N(Z1474)/Assumptions!$C$6,3)=AJ1474,"Dock Wait",IF(ROUND(N(AA1474)/Assumptions!$C$7,3)=AJ1474,"Unloading",IF(ROUND(N(AB1474)/Assumptions!$C$8,3)=AJ1474,"Unload-to-QC Wait",IF(ROUND(N(AC1474)/Assumptions!$C$9,3)=AJ1474,"QC",IF(ROUND(N(AD1474)/Assumptions!$C$10,3)=AJ1474,"QC-to-GRN Wait",IF(ROUND(N(AE1474)/Assumptions!$C$11,3)=AJ1474,"GRN Processing",IF(ROUND(N(AF1474)/Assumptions!$C$12,3)=AJ1474,"GRN-to-Putaway Wait",IF(ROUND(N(AG1474)/Assumptions!$C$13,3)=AJ1474,"Putaway","Within SLA")))))))))))</f>
        <v>QC-to-GRN Wait</v>
      </c>
    </row>
    <row r="1475" customFormat="false" ht="15" hidden="false" customHeight="false" outlineLevel="0" collapsed="false">
      <c r="A1475" s="0" t="s">
        <v>4386</v>
      </c>
      <c r="B1475" s="0" t="s">
        <v>4387</v>
      </c>
      <c r="C1475" s="0" t="s">
        <v>170</v>
      </c>
      <c r="D1475" s="0" t="s">
        <v>135</v>
      </c>
      <c r="E1475" s="0" t="s">
        <v>4388</v>
      </c>
      <c r="F1475" s="0" t="s">
        <v>172</v>
      </c>
      <c r="G1475" s="0" t="s">
        <v>178</v>
      </c>
      <c r="H1475" s="17" t="n">
        <v>46239.6527777778</v>
      </c>
      <c r="I1475" s="17" t="n">
        <v>46239.6666666667</v>
      </c>
      <c r="J1475" s="17" t="n">
        <v>46239.6701388889</v>
      </c>
      <c r="K1475" s="17" t="n">
        <v>46239.7159722222</v>
      </c>
      <c r="L1475" s="17" t="n">
        <v>46239.7222222222</v>
      </c>
      <c r="M1475" s="17" t="n">
        <v>46239.7340277778</v>
      </c>
      <c r="N1475" s="17" t="n">
        <v>46239.7520833333</v>
      </c>
      <c r="O1475" s="17" t="n">
        <v>46239.8166666667</v>
      </c>
      <c r="P1475" s="17" t="n">
        <v>46239.8243055556</v>
      </c>
      <c r="Q1475" s="17" t="n">
        <v>46239.8590277778</v>
      </c>
      <c r="R1475" s="0" t="n">
        <v>369</v>
      </c>
      <c r="S1475" s="0" t="n">
        <v>0</v>
      </c>
      <c r="T1475" s="0" t="n">
        <v>0</v>
      </c>
      <c r="U1475" s="18" t="s">
        <v>130</v>
      </c>
      <c r="V1475" s="18" t="s">
        <v>156</v>
      </c>
      <c r="W1475" s="0" t="str">
        <f aca="false">IF(AND(X1475&gt;=6,X1475&lt;14),"A",IF(AND(X1475&gt;=14,X1475&lt;22),"B","C"))</f>
        <v>B</v>
      </c>
      <c r="X1475" s="18" t="n">
        <f aca="false">HOUR(H1475)</f>
        <v>15</v>
      </c>
      <c r="Y1475" s="18" t="n">
        <f aca="false">ROUND((I1475-H1475)*1440,0)</f>
        <v>20</v>
      </c>
      <c r="Z1475" s="18" t="n">
        <f aca="false">ROUND((J1475-I1475)*1440,0)</f>
        <v>5</v>
      </c>
      <c r="AA1475" s="18" t="n">
        <f aca="false">ROUND((K1475-J1475)*1440,0)</f>
        <v>66</v>
      </c>
      <c r="AB1475" s="18" t="n">
        <f aca="false">ROUND((L1475-K1475)*1440,0)</f>
        <v>9</v>
      </c>
      <c r="AC1475" s="18" t="n">
        <f aca="false">ROUND((M1475-L1475)*1440,0)</f>
        <v>17</v>
      </c>
      <c r="AD1475" s="18" t="n">
        <f aca="false">IF(N1475="","",ROUND((N1475-M1475)*1440,0))</f>
        <v>26</v>
      </c>
      <c r="AE1475" s="18" t="n">
        <f aca="false">IF(O1475="","",ROUND((O1475-N1475)*1440,0))</f>
        <v>93</v>
      </c>
      <c r="AF1475" s="18" t="n">
        <f aca="false">IF(P1475="","",ROUND((P1475-O1475)*1440,0))</f>
        <v>11</v>
      </c>
      <c r="AG1475" s="18" t="n">
        <f aca="false">IF(Q1475="","",ROUND((Q1475-P1475)*1440,0))</f>
        <v>50</v>
      </c>
      <c r="AH1475" s="18" t="n">
        <f aca="false">IF(Q1475="","",ROUND((Q1475-H1475)*1440,0))</f>
        <v>297</v>
      </c>
      <c r="AI1475" s="19" t="n">
        <f aca="false">ROUND(IF(O1475="",Assumptions!$B$25-K1475,O1475-K1475)*24,1)</f>
        <v>2.4</v>
      </c>
      <c r="AJ1475" s="20" t="n">
        <f aca="false">ROUND(MAX(N(Y1475)/Assumptions!$C$5, N(Z1475)/Assumptions!$C$6, N(AA1475)/Assumptions!$C$7, N(AB1475)/Assumptions!$C$8, N(AC1475)/Assumptions!$C$9, N(AD1475)/Assumptions!$C$10, N(AE1475)/Assumptions!$C$11, N(AF1475)/Assumptions!$C$12, N(AG1475)/Assumptions!$C$13),3)</f>
        <v>2.067</v>
      </c>
      <c r="AK1475" s="0" t="str">
        <f aca="false">IF(OR(U1475="Pending",U1475="On Hold"),"Open GRN (awaiting)",IF(AJ1475&lt;=1,"Within SLA",IF(ROUND(N(Y1475)/Assumptions!$C$5,3)=AJ1475,"Gate Wait",IF(ROUND(N(Z1475)/Assumptions!$C$6,3)=AJ1475,"Dock Wait",IF(ROUND(N(AA1475)/Assumptions!$C$7,3)=AJ1475,"Unloading",IF(ROUND(N(AB1475)/Assumptions!$C$8,3)=AJ1475,"Unload-to-QC Wait",IF(ROUND(N(AC1475)/Assumptions!$C$9,3)=AJ1475,"QC",IF(ROUND(N(AD1475)/Assumptions!$C$10,3)=AJ1475,"QC-to-GRN Wait",IF(ROUND(N(AE1475)/Assumptions!$C$11,3)=AJ1475,"GRN Processing",IF(ROUND(N(AF1475)/Assumptions!$C$12,3)=AJ1475,"GRN-to-Putaway Wait",IF(ROUND(N(AG1475)/Assumptions!$C$13,3)=AJ1475,"Putaway","Within SLA")))))))))))</f>
        <v>GRN Processing</v>
      </c>
    </row>
    <row r="1476" customFormat="false" ht="15" hidden="false" customHeight="false" outlineLevel="0" collapsed="false">
      <c r="A1476" s="0" t="s">
        <v>4389</v>
      </c>
      <c r="B1476" s="0" t="s">
        <v>4390</v>
      </c>
      <c r="C1476" s="0" t="s">
        <v>175</v>
      </c>
      <c r="D1476" s="0" t="s">
        <v>147</v>
      </c>
      <c r="E1476" s="0" t="s">
        <v>1934</v>
      </c>
      <c r="F1476" s="0" t="s">
        <v>177</v>
      </c>
      <c r="G1476" s="0" t="s">
        <v>167</v>
      </c>
      <c r="H1476" s="17" t="n">
        <v>46239.6583333333</v>
      </c>
      <c r="I1476" s="17" t="n">
        <v>46239.6694444444</v>
      </c>
      <c r="J1476" s="17" t="n">
        <v>46239.675</v>
      </c>
      <c r="K1476" s="17" t="n">
        <v>46239.7090277778</v>
      </c>
      <c r="L1476" s="17" t="n">
        <v>46239.7173611111</v>
      </c>
      <c r="M1476" s="17" t="n">
        <v>46239.7395833333</v>
      </c>
      <c r="N1476" s="17" t="n">
        <v>46239.7513888889</v>
      </c>
      <c r="O1476" s="17" t="n">
        <v>46239.7645833333</v>
      </c>
      <c r="P1476" s="17" t="n">
        <v>46239.7743055556</v>
      </c>
      <c r="Q1476" s="17" t="n">
        <v>46239.7951388889</v>
      </c>
      <c r="R1476" s="0" t="n">
        <v>817</v>
      </c>
      <c r="S1476" s="0" t="n">
        <v>35</v>
      </c>
      <c r="T1476" s="0" t="n">
        <v>0</v>
      </c>
      <c r="U1476" s="18" t="s">
        <v>123</v>
      </c>
      <c r="V1476" s="18" t="s">
        <v>333</v>
      </c>
      <c r="W1476" s="0" t="str">
        <f aca="false">IF(AND(X1476&gt;=6,X1476&lt;14),"A",IF(AND(X1476&gt;=14,X1476&lt;22),"B","C"))</f>
        <v>B</v>
      </c>
      <c r="X1476" s="18" t="n">
        <f aca="false">HOUR(H1476)</f>
        <v>15</v>
      </c>
      <c r="Y1476" s="18" t="n">
        <f aca="false">ROUND((I1476-H1476)*1440,0)</f>
        <v>16</v>
      </c>
      <c r="Z1476" s="18" t="n">
        <f aca="false">ROUND((J1476-I1476)*1440,0)</f>
        <v>8</v>
      </c>
      <c r="AA1476" s="18" t="n">
        <f aca="false">ROUND((K1476-J1476)*1440,0)</f>
        <v>49</v>
      </c>
      <c r="AB1476" s="18" t="n">
        <f aca="false">ROUND((L1476-K1476)*1440,0)</f>
        <v>12</v>
      </c>
      <c r="AC1476" s="18" t="n">
        <f aca="false">ROUND((M1476-L1476)*1440,0)</f>
        <v>32</v>
      </c>
      <c r="AD1476" s="18" t="n">
        <f aca="false">IF(N1476="","",ROUND((N1476-M1476)*1440,0))</f>
        <v>17</v>
      </c>
      <c r="AE1476" s="18" t="n">
        <f aca="false">IF(O1476="","",ROUND((O1476-N1476)*1440,0))</f>
        <v>19</v>
      </c>
      <c r="AF1476" s="18" t="n">
        <f aca="false">IF(P1476="","",ROUND((P1476-O1476)*1440,0))</f>
        <v>14</v>
      </c>
      <c r="AG1476" s="18" t="n">
        <f aca="false">IF(Q1476="","",ROUND((Q1476-P1476)*1440,0))</f>
        <v>30</v>
      </c>
      <c r="AH1476" s="18" t="n">
        <f aca="false">IF(Q1476="","",ROUND((Q1476-H1476)*1440,0))</f>
        <v>197</v>
      </c>
      <c r="AI1476" s="19" t="n">
        <f aca="false">ROUND(IF(O1476="",Assumptions!$B$25-K1476,O1476-K1476)*24,1)</f>
        <v>1.3</v>
      </c>
      <c r="AJ1476" s="20" t="n">
        <f aca="false">ROUND(MAX(N(Y1476)/Assumptions!$C$5, N(Z1476)/Assumptions!$C$6, N(AA1476)/Assumptions!$C$7, N(AB1476)/Assumptions!$C$8, N(AC1476)/Assumptions!$C$9, N(AD1476)/Assumptions!$C$10, N(AE1476)/Assumptions!$C$11, N(AF1476)/Assumptions!$C$12, N(AG1476)/Assumptions!$C$13),3)</f>
        <v>0.817</v>
      </c>
      <c r="AK1476" s="0" t="str">
        <f aca="false">IF(OR(U1476="Pending",U1476="On Hold"),"Open GRN (awaiting)",IF(AJ1476&lt;=1,"Within SLA",IF(ROUND(N(Y1476)/Assumptions!$C$5,3)=AJ1476,"Gate Wait",IF(ROUND(N(Z1476)/Assumptions!$C$6,3)=AJ1476,"Dock Wait",IF(ROUND(N(AA1476)/Assumptions!$C$7,3)=AJ1476,"Unloading",IF(ROUND(N(AB1476)/Assumptions!$C$8,3)=AJ1476,"Unload-to-QC Wait",IF(ROUND(N(AC1476)/Assumptions!$C$9,3)=AJ1476,"QC",IF(ROUND(N(AD1476)/Assumptions!$C$10,3)=AJ1476,"QC-to-GRN Wait",IF(ROUND(N(AE1476)/Assumptions!$C$11,3)=AJ1476,"GRN Processing",IF(ROUND(N(AF1476)/Assumptions!$C$12,3)=AJ1476,"GRN-to-Putaway Wait",IF(ROUND(N(AG1476)/Assumptions!$C$13,3)=AJ1476,"Putaway","Within SLA")))))))))))</f>
        <v>Within SLA</v>
      </c>
    </row>
    <row r="1477" customFormat="false" ht="15" hidden="false" customHeight="false" outlineLevel="0" collapsed="false">
      <c r="A1477" s="0" t="s">
        <v>4391</v>
      </c>
      <c r="B1477" s="0" t="s">
        <v>4392</v>
      </c>
      <c r="C1477" s="0" t="s">
        <v>170</v>
      </c>
      <c r="D1477" s="0" t="s">
        <v>147</v>
      </c>
      <c r="E1477" s="0" t="s">
        <v>1882</v>
      </c>
      <c r="F1477" s="0" t="s">
        <v>121</v>
      </c>
      <c r="G1477" s="0" t="s">
        <v>167</v>
      </c>
      <c r="H1477" s="17" t="n">
        <v>46239.6833333333</v>
      </c>
      <c r="I1477" s="17" t="n">
        <v>46239.6930555556</v>
      </c>
      <c r="J1477" s="17" t="n">
        <v>46239.6958333333</v>
      </c>
      <c r="K1477" s="17" t="n">
        <v>46239.7208333333</v>
      </c>
      <c r="L1477" s="17" t="n">
        <v>46239.7298611111</v>
      </c>
      <c r="M1477" s="17" t="n">
        <v>46239.7520833333</v>
      </c>
      <c r="N1477" s="17" t="n">
        <v>46239.7951388889</v>
      </c>
      <c r="O1477" s="17" t="n">
        <v>46239.8208333333</v>
      </c>
      <c r="P1477" s="17" t="n">
        <v>46239.83125</v>
      </c>
      <c r="Q1477" s="17" t="n">
        <v>46239.8472222222</v>
      </c>
      <c r="R1477" s="0" t="n">
        <v>106</v>
      </c>
      <c r="S1477" s="0" t="n">
        <v>0</v>
      </c>
      <c r="T1477" s="0" t="n">
        <v>0</v>
      </c>
      <c r="U1477" s="18" t="s">
        <v>130</v>
      </c>
      <c r="V1477" s="18" t="s">
        <v>144</v>
      </c>
      <c r="W1477" s="0" t="str">
        <f aca="false">IF(AND(X1477&gt;=6,X1477&lt;14),"A",IF(AND(X1477&gt;=14,X1477&lt;22),"B","C"))</f>
        <v>B</v>
      </c>
      <c r="X1477" s="18" t="n">
        <f aca="false">HOUR(H1477)</f>
        <v>16</v>
      </c>
      <c r="Y1477" s="18" t="n">
        <f aca="false">ROUND((I1477-H1477)*1440,0)</f>
        <v>14</v>
      </c>
      <c r="Z1477" s="18" t="n">
        <f aca="false">ROUND((J1477-I1477)*1440,0)</f>
        <v>4</v>
      </c>
      <c r="AA1477" s="18" t="n">
        <f aca="false">ROUND((K1477-J1477)*1440,0)</f>
        <v>36</v>
      </c>
      <c r="AB1477" s="18" t="n">
        <f aca="false">ROUND((L1477-K1477)*1440,0)</f>
        <v>13</v>
      </c>
      <c r="AC1477" s="18" t="n">
        <f aca="false">ROUND((M1477-L1477)*1440,0)</f>
        <v>32</v>
      </c>
      <c r="AD1477" s="18" t="n">
        <f aca="false">IF(N1477="","",ROUND((N1477-M1477)*1440,0))</f>
        <v>62</v>
      </c>
      <c r="AE1477" s="18" t="n">
        <f aca="false">IF(O1477="","",ROUND((O1477-N1477)*1440,0))</f>
        <v>37</v>
      </c>
      <c r="AF1477" s="18" t="n">
        <f aca="false">IF(P1477="","",ROUND((P1477-O1477)*1440,0))</f>
        <v>15</v>
      </c>
      <c r="AG1477" s="18" t="n">
        <f aca="false">IF(Q1477="","",ROUND((Q1477-P1477)*1440,0))</f>
        <v>23</v>
      </c>
      <c r="AH1477" s="18" t="n">
        <f aca="false">IF(Q1477="","",ROUND((Q1477-H1477)*1440,0))</f>
        <v>236</v>
      </c>
      <c r="AI1477" s="19" t="n">
        <f aca="false">ROUND(IF(O1477="",Assumptions!$B$25-K1477,O1477-K1477)*24,1)</f>
        <v>2.4</v>
      </c>
      <c r="AJ1477" s="20" t="n">
        <f aca="false">ROUND(MAX(N(Y1477)/Assumptions!$C$5, N(Z1477)/Assumptions!$C$6, N(AA1477)/Assumptions!$C$7, N(AB1477)/Assumptions!$C$8, N(AC1477)/Assumptions!$C$9, N(AD1477)/Assumptions!$C$10, N(AE1477)/Assumptions!$C$11, N(AF1477)/Assumptions!$C$12, N(AG1477)/Assumptions!$C$13),3)</f>
        <v>2.067</v>
      </c>
      <c r="AK1477" s="0" t="str">
        <f aca="false">IF(OR(U1477="Pending",U1477="On Hold"),"Open GRN (awaiting)",IF(AJ1477&lt;=1,"Within SLA",IF(ROUND(N(Y1477)/Assumptions!$C$5,3)=AJ1477,"Gate Wait",IF(ROUND(N(Z1477)/Assumptions!$C$6,3)=AJ1477,"Dock Wait",IF(ROUND(N(AA1477)/Assumptions!$C$7,3)=AJ1477,"Unloading",IF(ROUND(N(AB1477)/Assumptions!$C$8,3)=AJ1477,"Unload-to-QC Wait",IF(ROUND(N(AC1477)/Assumptions!$C$9,3)=AJ1477,"QC",IF(ROUND(N(AD1477)/Assumptions!$C$10,3)=AJ1477,"QC-to-GRN Wait",IF(ROUND(N(AE1477)/Assumptions!$C$11,3)=AJ1477,"GRN Processing",IF(ROUND(N(AF1477)/Assumptions!$C$12,3)=AJ1477,"GRN-to-Putaway Wait",IF(ROUND(N(AG1477)/Assumptions!$C$13,3)=AJ1477,"Putaway","Within SLA")))))))))))</f>
        <v>QC-to-GRN Wait</v>
      </c>
    </row>
    <row r="1478" customFormat="false" ht="15" hidden="false" customHeight="false" outlineLevel="0" collapsed="false">
      <c r="A1478" s="0" t="s">
        <v>4393</v>
      </c>
      <c r="B1478" s="0" t="s">
        <v>4394</v>
      </c>
      <c r="C1478" s="0" t="s">
        <v>170</v>
      </c>
      <c r="D1478" s="0" t="s">
        <v>147</v>
      </c>
      <c r="E1478" s="0" t="s">
        <v>4395</v>
      </c>
      <c r="F1478" s="0" t="s">
        <v>172</v>
      </c>
      <c r="G1478" s="0" t="s">
        <v>167</v>
      </c>
      <c r="H1478" s="17" t="n">
        <v>46239.7041666667</v>
      </c>
      <c r="I1478" s="17" t="n">
        <v>46239.8020833333</v>
      </c>
      <c r="J1478" s="17" t="n">
        <v>46239.8083333333</v>
      </c>
      <c r="K1478" s="17" t="n">
        <v>46239.8368055556</v>
      </c>
      <c r="L1478" s="17" t="n">
        <v>46239.8465277778</v>
      </c>
      <c r="M1478" s="17" t="n">
        <v>46239.8659722222</v>
      </c>
      <c r="N1478" s="17" t="n">
        <v>46239.8743055556</v>
      </c>
      <c r="O1478" s="17" t="n">
        <v>46239.9104166667</v>
      </c>
      <c r="P1478" s="17" t="n">
        <v>46239.9152777778</v>
      </c>
      <c r="Q1478" s="17" t="n">
        <v>46239.9340277778</v>
      </c>
      <c r="R1478" s="0" t="n">
        <v>541</v>
      </c>
      <c r="S1478" s="0" t="n">
        <v>0</v>
      </c>
      <c r="T1478" s="0" t="n">
        <v>0</v>
      </c>
      <c r="U1478" s="18" t="s">
        <v>130</v>
      </c>
      <c r="V1478" s="18" t="s">
        <v>82</v>
      </c>
      <c r="W1478" s="0" t="str">
        <f aca="false">IF(AND(X1478&gt;=6,X1478&lt;14),"A",IF(AND(X1478&gt;=14,X1478&lt;22),"B","C"))</f>
        <v>B</v>
      </c>
      <c r="X1478" s="18" t="n">
        <f aca="false">HOUR(H1478)</f>
        <v>16</v>
      </c>
      <c r="Y1478" s="18" t="n">
        <f aca="false">ROUND((I1478-H1478)*1440,0)</f>
        <v>141</v>
      </c>
      <c r="Z1478" s="18" t="n">
        <f aca="false">ROUND((J1478-I1478)*1440,0)</f>
        <v>9</v>
      </c>
      <c r="AA1478" s="18" t="n">
        <f aca="false">ROUND((K1478-J1478)*1440,0)</f>
        <v>41</v>
      </c>
      <c r="AB1478" s="18" t="n">
        <f aca="false">ROUND((L1478-K1478)*1440,0)</f>
        <v>14</v>
      </c>
      <c r="AC1478" s="18" t="n">
        <f aca="false">ROUND((M1478-L1478)*1440,0)</f>
        <v>28</v>
      </c>
      <c r="AD1478" s="18" t="n">
        <f aca="false">IF(N1478="","",ROUND((N1478-M1478)*1440,0))</f>
        <v>12</v>
      </c>
      <c r="AE1478" s="18" t="n">
        <f aca="false">IF(O1478="","",ROUND((O1478-N1478)*1440,0))</f>
        <v>52</v>
      </c>
      <c r="AF1478" s="18" t="n">
        <f aca="false">IF(P1478="","",ROUND((P1478-O1478)*1440,0))</f>
        <v>7</v>
      </c>
      <c r="AG1478" s="18" t="n">
        <f aca="false">IF(Q1478="","",ROUND((Q1478-P1478)*1440,0))</f>
        <v>27</v>
      </c>
      <c r="AH1478" s="18" t="n">
        <f aca="false">IF(Q1478="","",ROUND((Q1478-H1478)*1440,0))</f>
        <v>331</v>
      </c>
      <c r="AI1478" s="19" t="n">
        <f aca="false">ROUND(IF(O1478="",Assumptions!$B$25-K1478,O1478-K1478)*24,1)</f>
        <v>1.8</v>
      </c>
      <c r="AJ1478" s="20" t="n">
        <f aca="false">ROUND(MAX(N(Y1478)/Assumptions!$C$5, N(Z1478)/Assumptions!$C$6, N(AA1478)/Assumptions!$C$7, N(AB1478)/Assumptions!$C$8, N(AC1478)/Assumptions!$C$9, N(AD1478)/Assumptions!$C$10, N(AE1478)/Assumptions!$C$11, N(AF1478)/Assumptions!$C$12, N(AG1478)/Assumptions!$C$13),3)</f>
        <v>4.7</v>
      </c>
      <c r="AK1478" s="0" t="str">
        <f aca="false">IF(OR(U1478="Pending",U1478="On Hold"),"Open GRN (awaiting)",IF(AJ1478&lt;=1,"Within SLA",IF(ROUND(N(Y1478)/Assumptions!$C$5,3)=AJ1478,"Gate Wait",IF(ROUND(N(Z1478)/Assumptions!$C$6,3)=AJ1478,"Dock Wait",IF(ROUND(N(AA1478)/Assumptions!$C$7,3)=AJ1478,"Unloading",IF(ROUND(N(AB1478)/Assumptions!$C$8,3)=AJ1478,"Unload-to-QC Wait",IF(ROUND(N(AC1478)/Assumptions!$C$9,3)=AJ1478,"QC",IF(ROUND(N(AD1478)/Assumptions!$C$10,3)=AJ1478,"QC-to-GRN Wait",IF(ROUND(N(AE1478)/Assumptions!$C$11,3)=AJ1478,"GRN Processing",IF(ROUND(N(AF1478)/Assumptions!$C$12,3)=AJ1478,"GRN-to-Putaway Wait",IF(ROUND(N(AG1478)/Assumptions!$C$13,3)=AJ1478,"Putaway","Within SLA")))))))))))</f>
        <v>Gate Wait</v>
      </c>
    </row>
    <row r="1479" customFormat="false" ht="15" hidden="false" customHeight="false" outlineLevel="0" collapsed="false">
      <c r="A1479" s="0" t="s">
        <v>4396</v>
      </c>
      <c r="B1479" s="0" t="s">
        <v>4397</v>
      </c>
      <c r="C1479" s="0" t="s">
        <v>170</v>
      </c>
      <c r="D1479" s="0" t="s">
        <v>135</v>
      </c>
      <c r="E1479" s="0" t="s">
        <v>4398</v>
      </c>
      <c r="F1479" s="0" t="s">
        <v>172</v>
      </c>
      <c r="G1479" s="0" t="s">
        <v>178</v>
      </c>
      <c r="H1479" s="17" t="n">
        <v>46239.7423611111</v>
      </c>
      <c r="I1479" s="17" t="n">
        <v>46239.7611111111</v>
      </c>
      <c r="J1479" s="17" t="n">
        <v>46239.7645833333</v>
      </c>
      <c r="K1479" s="17" t="n">
        <v>46239.7986111111</v>
      </c>
      <c r="L1479" s="17" t="n">
        <v>46239.8125</v>
      </c>
      <c r="M1479" s="17" t="n">
        <v>46239.8402777778</v>
      </c>
      <c r="N1479" s="17" t="n">
        <v>46239.8569444444</v>
      </c>
      <c r="O1479" s="17" t="n">
        <v>46239.8715277778</v>
      </c>
      <c r="P1479" s="17" t="n">
        <v>46239.8833333333</v>
      </c>
      <c r="Q1479" s="17" t="n">
        <v>46239.9076388889</v>
      </c>
      <c r="R1479" s="0" t="n">
        <v>276</v>
      </c>
      <c r="S1479" s="0" t="n">
        <v>0</v>
      </c>
      <c r="T1479" s="0" t="n">
        <v>0</v>
      </c>
      <c r="U1479" s="18" t="s">
        <v>130</v>
      </c>
      <c r="V1479" s="18" t="s">
        <v>144</v>
      </c>
      <c r="W1479" s="0" t="str">
        <f aca="false">IF(AND(X1479&gt;=6,X1479&lt;14),"A",IF(AND(X1479&gt;=14,X1479&lt;22),"B","C"))</f>
        <v>B</v>
      </c>
      <c r="X1479" s="18" t="n">
        <f aca="false">HOUR(H1479)</f>
        <v>17</v>
      </c>
      <c r="Y1479" s="18" t="n">
        <f aca="false">ROUND((I1479-H1479)*1440,0)</f>
        <v>27</v>
      </c>
      <c r="Z1479" s="18" t="n">
        <f aca="false">ROUND((J1479-I1479)*1440,0)</f>
        <v>5</v>
      </c>
      <c r="AA1479" s="18" t="n">
        <f aca="false">ROUND((K1479-J1479)*1440,0)</f>
        <v>49</v>
      </c>
      <c r="AB1479" s="18" t="n">
        <f aca="false">ROUND((L1479-K1479)*1440,0)</f>
        <v>20</v>
      </c>
      <c r="AC1479" s="18" t="n">
        <f aca="false">ROUND((M1479-L1479)*1440,0)</f>
        <v>40</v>
      </c>
      <c r="AD1479" s="18" t="n">
        <f aca="false">IF(N1479="","",ROUND((N1479-M1479)*1440,0))</f>
        <v>24</v>
      </c>
      <c r="AE1479" s="18" t="n">
        <f aca="false">IF(O1479="","",ROUND((O1479-N1479)*1440,0))</f>
        <v>21</v>
      </c>
      <c r="AF1479" s="18" t="n">
        <f aca="false">IF(P1479="","",ROUND((P1479-O1479)*1440,0))</f>
        <v>17</v>
      </c>
      <c r="AG1479" s="18" t="n">
        <f aca="false">IF(Q1479="","",ROUND((Q1479-P1479)*1440,0))</f>
        <v>35</v>
      </c>
      <c r="AH1479" s="18" t="n">
        <f aca="false">IF(Q1479="","",ROUND((Q1479-H1479)*1440,0))</f>
        <v>238</v>
      </c>
      <c r="AI1479" s="19" t="n">
        <f aca="false">ROUND(IF(O1479="",Assumptions!$B$25-K1479,O1479-K1479)*24,1)</f>
        <v>1.8</v>
      </c>
      <c r="AJ1479" s="20" t="n">
        <f aca="false">ROUND(MAX(N(Y1479)/Assumptions!$C$5, N(Z1479)/Assumptions!$C$6, N(AA1479)/Assumptions!$C$7, N(AB1479)/Assumptions!$C$8, N(AC1479)/Assumptions!$C$9, N(AD1479)/Assumptions!$C$10, N(AE1479)/Assumptions!$C$11, N(AF1479)/Assumptions!$C$12, N(AG1479)/Assumptions!$C$13),3)</f>
        <v>1.333</v>
      </c>
      <c r="AK1479" s="0" t="str">
        <f aca="false">IF(OR(U1479="Pending",U1479="On Hold"),"Open GRN (awaiting)",IF(AJ1479&lt;=1,"Within SLA",IF(ROUND(N(Y1479)/Assumptions!$C$5,3)=AJ1479,"Gate Wait",IF(ROUND(N(Z1479)/Assumptions!$C$6,3)=AJ1479,"Dock Wait",IF(ROUND(N(AA1479)/Assumptions!$C$7,3)=AJ1479,"Unloading",IF(ROUND(N(AB1479)/Assumptions!$C$8,3)=AJ1479,"Unload-to-QC Wait",IF(ROUND(N(AC1479)/Assumptions!$C$9,3)=AJ1479,"QC",IF(ROUND(N(AD1479)/Assumptions!$C$10,3)=AJ1479,"QC-to-GRN Wait",IF(ROUND(N(AE1479)/Assumptions!$C$11,3)=AJ1479,"GRN Processing",IF(ROUND(N(AF1479)/Assumptions!$C$12,3)=AJ1479,"GRN-to-Putaway Wait",IF(ROUND(N(AG1479)/Assumptions!$C$13,3)=AJ1479,"Putaway","Within SLA")))))))))))</f>
        <v>Unload-to-QC Wait</v>
      </c>
    </row>
    <row r="1480" customFormat="false" ht="15" hidden="false" customHeight="false" outlineLevel="0" collapsed="false">
      <c r="A1480" s="0" t="s">
        <v>4399</v>
      </c>
      <c r="B1480" s="0" t="s">
        <v>4400</v>
      </c>
      <c r="C1480" s="0" t="s">
        <v>142</v>
      </c>
      <c r="D1480" s="0" t="s">
        <v>135</v>
      </c>
      <c r="E1480" s="0" t="s">
        <v>4401</v>
      </c>
      <c r="F1480" s="0" t="s">
        <v>137</v>
      </c>
      <c r="G1480" s="0" t="s">
        <v>138</v>
      </c>
      <c r="H1480" s="17" t="n">
        <v>46239.7604166667</v>
      </c>
      <c r="I1480" s="17" t="n">
        <v>46239.7673611111</v>
      </c>
      <c r="J1480" s="17" t="n">
        <v>46239.7756944444</v>
      </c>
      <c r="K1480" s="17" t="n">
        <v>46239.8076388889</v>
      </c>
      <c r="L1480" s="17" t="n">
        <v>46239.8131944445</v>
      </c>
      <c r="M1480" s="17" t="n">
        <v>46239.8277777778</v>
      </c>
      <c r="N1480" s="17" t="n">
        <v>46239.8472222222</v>
      </c>
      <c r="O1480" s="17" t="n">
        <v>46239.8638888889</v>
      </c>
      <c r="P1480" s="17" t="n">
        <v>46239.9263888889</v>
      </c>
      <c r="Q1480" s="17" t="n">
        <v>46239.9340277778</v>
      </c>
      <c r="R1480" s="0" t="n">
        <v>848</v>
      </c>
      <c r="S1480" s="0" t="n">
        <v>0</v>
      </c>
      <c r="T1480" s="0" t="n">
        <v>0</v>
      </c>
      <c r="U1480" s="18" t="s">
        <v>130</v>
      </c>
      <c r="V1480" s="18" t="s">
        <v>139</v>
      </c>
      <c r="W1480" s="0" t="str">
        <f aca="false">IF(AND(X1480&gt;=6,X1480&lt;14),"A",IF(AND(X1480&gt;=14,X1480&lt;22),"B","C"))</f>
        <v>B</v>
      </c>
      <c r="X1480" s="18" t="n">
        <f aca="false">HOUR(H1480)</f>
        <v>18</v>
      </c>
      <c r="Y1480" s="18" t="n">
        <f aca="false">ROUND((I1480-H1480)*1440,0)</f>
        <v>10</v>
      </c>
      <c r="Z1480" s="18" t="n">
        <f aca="false">ROUND((J1480-I1480)*1440,0)</f>
        <v>12</v>
      </c>
      <c r="AA1480" s="18" t="n">
        <f aca="false">ROUND((K1480-J1480)*1440,0)</f>
        <v>46</v>
      </c>
      <c r="AB1480" s="18" t="n">
        <f aca="false">ROUND((L1480-K1480)*1440,0)</f>
        <v>8</v>
      </c>
      <c r="AC1480" s="18" t="n">
        <f aca="false">ROUND((M1480-L1480)*1440,0)</f>
        <v>21</v>
      </c>
      <c r="AD1480" s="18" t="n">
        <f aca="false">IF(N1480="","",ROUND((N1480-M1480)*1440,0))</f>
        <v>28</v>
      </c>
      <c r="AE1480" s="18" t="n">
        <f aca="false">IF(O1480="","",ROUND((O1480-N1480)*1440,0))</f>
        <v>24</v>
      </c>
      <c r="AF1480" s="18" t="n">
        <f aca="false">IF(P1480="","",ROUND((P1480-O1480)*1440,0))</f>
        <v>90</v>
      </c>
      <c r="AG1480" s="18" t="n">
        <f aca="false">IF(Q1480="","",ROUND((Q1480-P1480)*1440,0))</f>
        <v>11</v>
      </c>
      <c r="AH1480" s="18" t="n">
        <f aca="false">IF(Q1480="","",ROUND((Q1480-H1480)*1440,0))</f>
        <v>250</v>
      </c>
      <c r="AI1480" s="19" t="n">
        <f aca="false">ROUND(IF(O1480="",Assumptions!$B$25-K1480,O1480-K1480)*24,1)</f>
        <v>1.4</v>
      </c>
      <c r="AJ1480" s="20" t="n">
        <f aca="false">ROUND(MAX(N(Y1480)/Assumptions!$C$5, N(Z1480)/Assumptions!$C$6, N(AA1480)/Assumptions!$C$7, N(AB1480)/Assumptions!$C$8, N(AC1480)/Assumptions!$C$9, N(AD1480)/Assumptions!$C$10, N(AE1480)/Assumptions!$C$11, N(AF1480)/Assumptions!$C$12, N(AG1480)/Assumptions!$C$13),3)</f>
        <v>4.5</v>
      </c>
      <c r="AK1480" s="0" t="str">
        <f aca="false">IF(OR(U1480="Pending",U1480="On Hold"),"Open GRN (awaiting)",IF(AJ1480&lt;=1,"Within SLA",IF(ROUND(N(Y1480)/Assumptions!$C$5,3)=AJ1480,"Gate Wait",IF(ROUND(N(Z1480)/Assumptions!$C$6,3)=AJ1480,"Dock Wait",IF(ROUND(N(AA1480)/Assumptions!$C$7,3)=AJ1480,"Unloading",IF(ROUND(N(AB1480)/Assumptions!$C$8,3)=AJ1480,"Unload-to-QC Wait",IF(ROUND(N(AC1480)/Assumptions!$C$9,3)=AJ1480,"QC",IF(ROUND(N(AD1480)/Assumptions!$C$10,3)=AJ1480,"QC-to-GRN Wait",IF(ROUND(N(AE1480)/Assumptions!$C$11,3)=AJ1480,"GRN Processing",IF(ROUND(N(AF1480)/Assumptions!$C$12,3)=AJ1480,"GRN-to-Putaway Wait",IF(ROUND(N(AG1480)/Assumptions!$C$13,3)=AJ1480,"Putaway","Within SLA")))))))))))</f>
        <v>GRN-to-Putaway Wait</v>
      </c>
    </row>
    <row r="1481" customFormat="false" ht="15" hidden="false" customHeight="false" outlineLevel="0" collapsed="false">
      <c r="A1481" s="0" t="s">
        <v>4402</v>
      </c>
      <c r="B1481" s="0" t="s">
        <v>4403</v>
      </c>
      <c r="C1481" s="0" t="s">
        <v>175</v>
      </c>
      <c r="D1481" s="0" t="s">
        <v>135</v>
      </c>
      <c r="E1481" s="0" t="s">
        <v>2716</v>
      </c>
      <c r="F1481" s="0" t="s">
        <v>128</v>
      </c>
      <c r="G1481" s="0" t="s">
        <v>138</v>
      </c>
      <c r="H1481" s="17" t="n">
        <v>46239.7708333333</v>
      </c>
      <c r="I1481" s="17" t="n">
        <v>46239.775</v>
      </c>
      <c r="J1481" s="17" t="n">
        <v>46239.7756944444</v>
      </c>
      <c r="K1481" s="17" t="n">
        <v>46239.80625</v>
      </c>
      <c r="L1481" s="17" t="n">
        <v>46239.8131944445</v>
      </c>
      <c r="M1481" s="17" t="n">
        <v>46239.825</v>
      </c>
      <c r="N1481" s="17" t="n">
        <v>46239.8340277778</v>
      </c>
      <c r="O1481" s="17" t="n">
        <v>46239.8597222222</v>
      </c>
      <c r="P1481" s="17" t="n">
        <v>46239.8701388889</v>
      </c>
      <c r="Q1481" s="17" t="n">
        <v>46239.8902777778</v>
      </c>
      <c r="R1481" s="0" t="n">
        <v>805</v>
      </c>
      <c r="S1481" s="0" t="n">
        <v>0</v>
      </c>
      <c r="T1481" s="0" t="n">
        <v>0</v>
      </c>
      <c r="U1481" s="18" t="s">
        <v>130</v>
      </c>
      <c r="V1481" s="18" t="s">
        <v>333</v>
      </c>
      <c r="W1481" s="0" t="str">
        <f aca="false">IF(AND(X1481&gt;=6,X1481&lt;14),"A",IF(AND(X1481&gt;=14,X1481&lt;22),"B","C"))</f>
        <v>B</v>
      </c>
      <c r="X1481" s="18" t="n">
        <f aca="false">HOUR(H1481)</f>
        <v>18</v>
      </c>
      <c r="Y1481" s="18" t="n">
        <f aca="false">ROUND((I1481-H1481)*1440,0)</f>
        <v>6</v>
      </c>
      <c r="Z1481" s="18" t="n">
        <f aca="false">ROUND((J1481-I1481)*1440,0)</f>
        <v>1</v>
      </c>
      <c r="AA1481" s="18" t="n">
        <f aca="false">ROUND((K1481-J1481)*1440,0)</f>
        <v>44</v>
      </c>
      <c r="AB1481" s="18" t="n">
        <f aca="false">ROUND((L1481-K1481)*1440,0)</f>
        <v>10</v>
      </c>
      <c r="AC1481" s="18" t="n">
        <f aca="false">ROUND((M1481-L1481)*1440,0)</f>
        <v>17</v>
      </c>
      <c r="AD1481" s="18" t="n">
        <f aca="false">IF(N1481="","",ROUND((N1481-M1481)*1440,0))</f>
        <v>13</v>
      </c>
      <c r="AE1481" s="18" t="n">
        <f aca="false">IF(O1481="","",ROUND((O1481-N1481)*1440,0))</f>
        <v>37</v>
      </c>
      <c r="AF1481" s="18" t="n">
        <f aca="false">IF(P1481="","",ROUND((P1481-O1481)*1440,0))</f>
        <v>15</v>
      </c>
      <c r="AG1481" s="18" t="n">
        <f aca="false">IF(Q1481="","",ROUND((Q1481-P1481)*1440,0))</f>
        <v>29</v>
      </c>
      <c r="AH1481" s="18" t="n">
        <f aca="false">IF(Q1481="","",ROUND((Q1481-H1481)*1440,0))</f>
        <v>172</v>
      </c>
      <c r="AI1481" s="19" t="n">
        <f aca="false">ROUND(IF(O1481="",Assumptions!$B$25-K1481,O1481-K1481)*24,1)</f>
        <v>1.3</v>
      </c>
      <c r="AJ1481" s="20" t="n">
        <f aca="false">ROUND(MAX(N(Y1481)/Assumptions!$C$5, N(Z1481)/Assumptions!$C$6, N(AA1481)/Assumptions!$C$7, N(AB1481)/Assumptions!$C$8, N(AC1481)/Assumptions!$C$9, N(AD1481)/Assumptions!$C$10, N(AE1481)/Assumptions!$C$11, N(AF1481)/Assumptions!$C$12, N(AG1481)/Assumptions!$C$13),3)</f>
        <v>0.822</v>
      </c>
      <c r="AK1481" s="0" t="str">
        <f aca="false">IF(OR(U1481="Pending",U1481="On Hold"),"Open GRN (awaiting)",IF(AJ1481&lt;=1,"Within SLA",IF(ROUND(N(Y1481)/Assumptions!$C$5,3)=AJ1481,"Gate Wait",IF(ROUND(N(Z1481)/Assumptions!$C$6,3)=AJ1481,"Dock Wait",IF(ROUND(N(AA1481)/Assumptions!$C$7,3)=AJ1481,"Unloading",IF(ROUND(N(AB1481)/Assumptions!$C$8,3)=AJ1481,"Unload-to-QC Wait",IF(ROUND(N(AC1481)/Assumptions!$C$9,3)=AJ1481,"QC",IF(ROUND(N(AD1481)/Assumptions!$C$10,3)=AJ1481,"QC-to-GRN Wait",IF(ROUND(N(AE1481)/Assumptions!$C$11,3)=AJ1481,"GRN Processing",IF(ROUND(N(AF1481)/Assumptions!$C$12,3)=AJ1481,"GRN-to-Putaway Wait",IF(ROUND(N(AG1481)/Assumptions!$C$13,3)=AJ1481,"Putaway","Within SLA")))))))))))</f>
        <v>Within SLA</v>
      </c>
    </row>
    <row r="1482" customFormat="false" ht="15" hidden="false" customHeight="false" outlineLevel="0" collapsed="false">
      <c r="A1482" s="0" t="s">
        <v>4404</v>
      </c>
      <c r="B1482" s="0" t="s">
        <v>4405</v>
      </c>
      <c r="C1482" s="0" t="s">
        <v>286</v>
      </c>
      <c r="D1482" s="0" t="s">
        <v>135</v>
      </c>
      <c r="E1482" s="0" t="s">
        <v>4406</v>
      </c>
      <c r="F1482" s="0" t="s">
        <v>137</v>
      </c>
      <c r="G1482" s="0" t="s">
        <v>178</v>
      </c>
      <c r="H1482" s="17" t="n">
        <v>46239.78125</v>
      </c>
      <c r="I1482" s="17" t="n">
        <v>46239.7909722222</v>
      </c>
      <c r="J1482" s="17" t="n">
        <v>46239.7951388889</v>
      </c>
      <c r="K1482" s="17" t="n">
        <v>46239.81875</v>
      </c>
      <c r="L1482" s="17" t="n">
        <v>46239.8569444444</v>
      </c>
      <c r="M1482" s="17" t="n">
        <v>46239.8770833333</v>
      </c>
      <c r="N1482" s="17" t="n">
        <v>46239.8909722222</v>
      </c>
      <c r="O1482" s="17" t="n">
        <v>46239.9145833333</v>
      </c>
      <c r="P1482" s="17" t="n">
        <v>46239.9243055556</v>
      </c>
      <c r="Q1482" s="17" t="n">
        <v>46239.94375</v>
      </c>
      <c r="R1482" s="0" t="n">
        <v>1438</v>
      </c>
      <c r="S1482" s="0" t="n">
        <v>0</v>
      </c>
      <c r="T1482" s="0" t="n">
        <v>0</v>
      </c>
      <c r="U1482" s="18" t="s">
        <v>130</v>
      </c>
      <c r="V1482" s="18" t="s">
        <v>144</v>
      </c>
      <c r="W1482" s="0" t="str">
        <f aca="false">IF(AND(X1482&gt;=6,X1482&lt;14),"A",IF(AND(X1482&gt;=14,X1482&lt;22),"B","C"))</f>
        <v>B</v>
      </c>
      <c r="X1482" s="18" t="n">
        <f aca="false">HOUR(H1482)</f>
        <v>18</v>
      </c>
      <c r="Y1482" s="18" t="n">
        <f aca="false">ROUND((I1482-H1482)*1440,0)</f>
        <v>14</v>
      </c>
      <c r="Z1482" s="18" t="n">
        <f aca="false">ROUND((J1482-I1482)*1440,0)</f>
        <v>6</v>
      </c>
      <c r="AA1482" s="18" t="n">
        <f aca="false">ROUND((K1482-J1482)*1440,0)</f>
        <v>34</v>
      </c>
      <c r="AB1482" s="18" t="n">
        <f aca="false">ROUND((L1482-K1482)*1440,0)</f>
        <v>55</v>
      </c>
      <c r="AC1482" s="18" t="n">
        <f aca="false">ROUND((M1482-L1482)*1440,0)</f>
        <v>29</v>
      </c>
      <c r="AD1482" s="18" t="n">
        <f aca="false">IF(N1482="","",ROUND((N1482-M1482)*1440,0))</f>
        <v>20</v>
      </c>
      <c r="AE1482" s="18" t="n">
        <f aca="false">IF(O1482="","",ROUND((O1482-N1482)*1440,0))</f>
        <v>34</v>
      </c>
      <c r="AF1482" s="18" t="n">
        <f aca="false">IF(P1482="","",ROUND((P1482-O1482)*1440,0))</f>
        <v>14</v>
      </c>
      <c r="AG1482" s="18" t="n">
        <f aca="false">IF(Q1482="","",ROUND((Q1482-P1482)*1440,0))</f>
        <v>28</v>
      </c>
      <c r="AH1482" s="18" t="n">
        <f aca="false">IF(Q1482="","",ROUND((Q1482-H1482)*1440,0))</f>
        <v>234</v>
      </c>
      <c r="AI1482" s="19" t="n">
        <f aca="false">ROUND(IF(O1482="",Assumptions!$B$25-K1482,O1482-K1482)*24,1)</f>
        <v>2.3</v>
      </c>
      <c r="AJ1482" s="20" t="n">
        <f aca="false">ROUND(MAX(N(Y1482)/Assumptions!$C$5, N(Z1482)/Assumptions!$C$6, N(AA1482)/Assumptions!$C$7, N(AB1482)/Assumptions!$C$8, N(AC1482)/Assumptions!$C$9, N(AD1482)/Assumptions!$C$10, N(AE1482)/Assumptions!$C$11, N(AF1482)/Assumptions!$C$12, N(AG1482)/Assumptions!$C$13),3)</f>
        <v>3.667</v>
      </c>
      <c r="AK1482" s="0" t="str">
        <f aca="false">IF(OR(U1482="Pending",U1482="On Hold"),"Open GRN (awaiting)",IF(AJ1482&lt;=1,"Within SLA",IF(ROUND(N(Y1482)/Assumptions!$C$5,3)=AJ1482,"Gate Wait",IF(ROUND(N(Z1482)/Assumptions!$C$6,3)=AJ1482,"Dock Wait",IF(ROUND(N(AA1482)/Assumptions!$C$7,3)=AJ1482,"Unloading",IF(ROUND(N(AB1482)/Assumptions!$C$8,3)=AJ1482,"Unload-to-QC Wait",IF(ROUND(N(AC1482)/Assumptions!$C$9,3)=AJ1482,"QC",IF(ROUND(N(AD1482)/Assumptions!$C$10,3)=AJ1482,"QC-to-GRN Wait",IF(ROUND(N(AE1482)/Assumptions!$C$11,3)=AJ1482,"GRN Processing",IF(ROUND(N(AF1482)/Assumptions!$C$12,3)=AJ1482,"GRN-to-Putaway Wait",IF(ROUND(N(AG1482)/Assumptions!$C$13,3)=AJ1482,"Putaway","Within SLA")))))))))))</f>
        <v>Unload-to-QC Wait</v>
      </c>
    </row>
    <row r="1483" customFormat="false" ht="15" hidden="false" customHeight="false" outlineLevel="0" collapsed="false">
      <c r="A1483" s="0" t="s">
        <v>4407</v>
      </c>
      <c r="B1483" s="0" t="s">
        <v>4408</v>
      </c>
      <c r="C1483" s="0" t="s">
        <v>252</v>
      </c>
      <c r="D1483" s="0" t="s">
        <v>119</v>
      </c>
      <c r="E1483" s="0" t="s">
        <v>4409</v>
      </c>
      <c r="F1483" s="0" t="s">
        <v>155</v>
      </c>
      <c r="G1483" s="0" t="s">
        <v>129</v>
      </c>
      <c r="H1483" s="17" t="n">
        <v>46239.8236111111</v>
      </c>
      <c r="I1483" s="17" t="n">
        <v>46239.8458333333</v>
      </c>
      <c r="J1483" s="17" t="n">
        <v>46239.85</v>
      </c>
      <c r="K1483" s="17" t="n">
        <v>46239.8631944444</v>
      </c>
      <c r="L1483" s="17" t="n">
        <v>46239.8645833333</v>
      </c>
      <c r="M1483" s="17" t="n">
        <v>46239.8951388889</v>
      </c>
      <c r="N1483" s="17" t="n">
        <v>46239.9041666667</v>
      </c>
      <c r="O1483" s="17" t="n">
        <v>46239.9631944444</v>
      </c>
      <c r="P1483" s="17" t="n">
        <v>46239.9680555556</v>
      </c>
      <c r="Q1483" s="17" t="n">
        <v>46239.9861111111</v>
      </c>
      <c r="R1483" s="0" t="n">
        <v>177</v>
      </c>
      <c r="S1483" s="0" t="n">
        <v>0</v>
      </c>
      <c r="T1483" s="0" t="n">
        <v>1</v>
      </c>
      <c r="U1483" s="18" t="s">
        <v>123</v>
      </c>
      <c r="V1483" s="18" t="s">
        <v>156</v>
      </c>
      <c r="W1483" s="0" t="str">
        <f aca="false">IF(AND(X1483&gt;=6,X1483&lt;14),"A",IF(AND(X1483&gt;=14,X1483&lt;22),"B","C"))</f>
        <v>B</v>
      </c>
      <c r="X1483" s="18" t="n">
        <f aca="false">HOUR(H1483)</f>
        <v>19</v>
      </c>
      <c r="Y1483" s="18" t="n">
        <f aca="false">ROUND((I1483-H1483)*1440,0)</f>
        <v>32</v>
      </c>
      <c r="Z1483" s="18" t="n">
        <f aca="false">ROUND((J1483-I1483)*1440,0)</f>
        <v>6</v>
      </c>
      <c r="AA1483" s="18" t="n">
        <f aca="false">ROUND((K1483-J1483)*1440,0)</f>
        <v>19</v>
      </c>
      <c r="AB1483" s="18" t="n">
        <f aca="false">ROUND((L1483-K1483)*1440,0)</f>
        <v>2</v>
      </c>
      <c r="AC1483" s="18" t="n">
        <f aca="false">ROUND((M1483-L1483)*1440,0)</f>
        <v>44</v>
      </c>
      <c r="AD1483" s="18" t="n">
        <f aca="false">IF(N1483="","",ROUND((N1483-M1483)*1440,0))</f>
        <v>13</v>
      </c>
      <c r="AE1483" s="18" t="n">
        <f aca="false">IF(O1483="","",ROUND((O1483-N1483)*1440,0))</f>
        <v>85</v>
      </c>
      <c r="AF1483" s="18" t="n">
        <f aca="false">IF(P1483="","",ROUND((P1483-O1483)*1440,0))</f>
        <v>7</v>
      </c>
      <c r="AG1483" s="18" t="n">
        <f aca="false">IF(Q1483="","",ROUND((Q1483-P1483)*1440,0))</f>
        <v>26</v>
      </c>
      <c r="AH1483" s="18" t="n">
        <f aca="false">IF(Q1483="","",ROUND((Q1483-H1483)*1440,0))</f>
        <v>234</v>
      </c>
      <c r="AI1483" s="19" t="n">
        <f aca="false">ROUND(IF(O1483="",Assumptions!$B$25-K1483,O1483-K1483)*24,1)</f>
        <v>2.4</v>
      </c>
      <c r="AJ1483" s="20" t="n">
        <f aca="false">ROUND(MAX(N(Y1483)/Assumptions!$C$5, N(Z1483)/Assumptions!$C$6, N(AA1483)/Assumptions!$C$7, N(AB1483)/Assumptions!$C$8, N(AC1483)/Assumptions!$C$9, N(AD1483)/Assumptions!$C$10, N(AE1483)/Assumptions!$C$11, N(AF1483)/Assumptions!$C$12, N(AG1483)/Assumptions!$C$13),3)</f>
        <v>1.889</v>
      </c>
      <c r="AK1483" s="0" t="str">
        <f aca="false">IF(OR(U1483="Pending",U1483="On Hold"),"Open GRN (awaiting)",IF(AJ1483&lt;=1,"Within SLA",IF(ROUND(N(Y1483)/Assumptions!$C$5,3)=AJ1483,"Gate Wait",IF(ROUND(N(Z1483)/Assumptions!$C$6,3)=AJ1483,"Dock Wait",IF(ROUND(N(AA1483)/Assumptions!$C$7,3)=AJ1483,"Unloading",IF(ROUND(N(AB1483)/Assumptions!$C$8,3)=AJ1483,"Unload-to-QC Wait",IF(ROUND(N(AC1483)/Assumptions!$C$9,3)=AJ1483,"QC",IF(ROUND(N(AD1483)/Assumptions!$C$10,3)=AJ1483,"QC-to-GRN Wait",IF(ROUND(N(AE1483)/Assumptions!$C$11,3)=AJ1483,"GRN Processing",IF(ROUND(N(AF1483)/Assumptions!$C$12,3)=AJ1483,"GRN-to-Putaway Wait",IF(ROUND(N(AG1483)/Assumptions!$C$13,3)=AJ1483,"Putaway","Within SLA")))))))))))</f>
        <v>GRN Processing</v>
      </c>
    </row>
    <row r="1484" customFormat="false" ht="15" hidden="false" customHeight="false" outlineLevel="0" collapsed="false">
      <c r="A1484" s="0" t="s">
        <v>4410</v>
      </c>
      <c r="B1484" s="0" t="s">
        <v>4411</v>
      </c>
      <c r="C1484" s="0" t="s">
        <v>142</v>
      </c>
      <c r="D1484" s="0" t="s">
        <v>135</v>
      </c>
      <c r="E1484" s="0" t="s">
        <v>1989</v>
      </c>
      <c r="F1484" s="0" t="s">
        <v>137</v>
      </c>
      <c r="G1484" s="0" t="s">
        <v>178</v>
      </c>
      <c r="H1484" s="17" t="n">
        <v>46239.85</v>
      </c>
      <c r="I1484" s="17" t="n">
        <v>46239.8569444444</v>
      </c>
      <c r="J1484" s="17" t="n">
        <v>46239.8604166667</v>
      </c>
      <c r="K1484" s="17" t="n">
        <v>46239.8923611111</v>
      </c>
      <c r="L1484" s="17" t="n">
        <v>46239.8944444444</v>
      </c>
      <c r="M1484" s="17" t="n">
        <v>46239.9131944445</v>
      </c>
      <c r="N1484" s="17" t="n">
        <v>46239.9451388889</v>
      </c>
      <c r="O1484" s="17" t="n">
        <v>46239.9618055556</v>
      </c>
      <c r="P1484" s="17" t="n">
        <v>46239.9708333333</v>
      </c>
      <c r="Q1484" s="17" t="n">
        <v>46240.0020833333</v>
      </c>
      <c r="R1484" s="0" t="n">
        <v>584</v>
      </c>
      <c r="S1484" s="0" t="n">
        <v>0</v>
      </c>
      <c r="T1484" s="0" t="n">
        <v>0</v>
      </c>
      <c r="U1484" s="18" t="s">
        <v>130</v>
      </c>
      <c r="V1484" s="18" t="s">
        <v>144</v>
      </c>
      <c r="W1484" s="0" t="str">
        <f aca="false">IF(AND(X1484&gt;=6,X1484&lt;14),"A",IF(AND(X1484&gt;=14,X1484&lt;22),"B","C"))</f>
        <v>B</v>
      </c>
      <c r="X1484" s="18" t="n">
        <f aca="false">HOUR(H1484)</f>
        <v>20</v>
      </c>
      <c r="Y1484" s="18" t="n">
        <f aca="false">ROUND((I1484-H1484)*1440,0)</f>
        <v>10</v>
      </c>
      <c r="Z1484" s="18" t="n">
        <f aca="false">ROUND((J1484-I1484)*1440,0)</f>
        <v>5</v>
      </c>
      <c r="AA1484" s="18" t="n">
        <f aca="false">ROUND((K1484-J1484)*1440,0)</f>
        <v>46</v>
      </c>
      <c r="AB1484" s="18" t="n">
        <f aca="false">ROUND((L1484-K1484)*1440,0)</f>
        <v>3</v>
      </c>
      <c r="AC1484" s="18" t="n">
        <f aca="false">ROUND((M1484-L1484)*1440,0)</f>
        <v>27</v>
      </c>
      <c r="AD1484" s="18" t="n">
        <f aca="false">IF(N1484="","",ROUND((N1484-M1484)*1440,0))</f>
        <v>46</v>
      </c>
      <c r="AE1484" s="18" t="n">
        <f aca="false">IF(O1484="","",ROUND((O1484-N1484)*1440,0))</f>
        <v>24</v>
      </c>
      <c r="AF1484" s="18" t="n">
        <f aca="false">IF(P1484="","",ROUND((P1484-O1484)*1440,0))</f>
        <v>13</v>
      </c>
      <c r="AG1484" s="18" t="n">
        <f aca="false">IF(Q1484="","",ROUND((Q1484-P1484)*1440,0))</f>
        <v>45</v>
      </c>
      <c r="AH1484" s="18" t="n">
        <f aca="false">IF(Q1484="","",ROUND((Q1484-H1484)*1440,0))</f>
        <v>219</v>
      </c>
      <c r="AI1484" s="19" t="n">
        <f aca="false">ROUND(IF(O1484="",Assumptions!$B$25-K1484,O1484-K1484)*24,1)</f>
        <v>1.7</v>
      </c>
      <c r="AJ1484" s="20" t="n">
        <f aca="false">ROUND(MAX(N(Y1484)/Assumptions!$C$5, N(Z1484)/Assumptions!$C$6, N(AA1484)/Assumptions!$C$7, N(AB1484)/Assumptions!$C$8, N(AC1484)/Assumptions!$C$9, N(AD1484)/Assumptions!$C$10, N(AE1484)/Assumptions!$C$11, N(AF1484)/Assumptions!$C$12, N(AG1484)/Assumptions!$C$13),3)</f>
        <v>1.533</v>
      </c>
      <c r="AK1484" s="0" t="str">
        <f aca="false">IF(OR(U1484="Pending",U1484="On Hold"),"Open GRN (awaiting)",IF(AJ1484&lt;=1,"Within SLA",IF(ROUND(N(Y1484)/Assumptions!$C$5,3)=AJ1484,"Gate Wait",IF(ROUND(N(Z1484)/Assumptions!$C$6,3)=AJ1484,"Dock Wait",IF(ROUND(N(AA1484)/Assumptions!$C$7,3)=AJ1484,"Unloading",IF(ROUND(N(AB1484)/Assumptions!$C$8,3)=AJ1484,"Unload-to-QC Wait",IF(ROUND(N(AC1484)/Assumptions!$C$9,3)=AJ1484,"QC",IF(ROUND(N(AD1484)/Assumptions!$C$10,3)=AJ1484,"QC-to-GRN Wait",IF(ROUND(N(AE1484)/Assumptions!$C$11,3)=AJ1484,"GRN Processing",IF(ROUND(N(AF1484)/Assumptions!$C$12,3)=AJ1484,"GRN-to-Putaway Wait",IF(ROUND(N(AG1484)/Assumptions!$C$13,3)=AJ1484,"Putaway","Within SLA")))))))))))</f>
        <v>QC-to-GRN Wait</v>
      </c>
    </row>
    <row r="1485" customFormat="false" ht="15" hidden="false" customHeight="false" outlineLevel="0" collapsed="false">
      <c r="A1485" s="0" t="s">
        <v>4412</v>
      </c>
      <c r="B1485" s="0" t="s">
        <v>4413</v>
      </c>
      <c r="C1485" s="0" t="s">
        <v>159</v>
      </c>
      <c r="D1485" s="0" t="s">
        <v>119</v>
      </c>
      <c r="E1485" s="0" t="s">
        <v>4414</v>
      </c>
      <c r="F1485" s="0" t="s">
        <v>128</v>
      </c>
      <c r="G1485" s="0" t="s">
        <v>129</v>
      </c>
      <c r="H1485" s="17" t="n">
        <v>46239.8923611111</v>
      </c>
      <c r="I1485" s="17" t="n">
        <v>46239.8972222222</v>
      </c>
      <c r="J1485" s="17" t="n">
        <v>46239.9027777778</v>
      </c>
      <c r="K1485" s="17" t="n">
        <v>46239.9472222222</v>
      </c>
      <c r="L1485" s="17" t="n">
        <v>46239.9611111111</v>
      </c>
      <c r="M1485" s="17" t="n">
        <v>46239.9777777778</v>
      </c>
      <c r="N1485" s="17" t="n">
        <v>46240.0048611111</v>
      </c>
      <c r="O1485" s="17" t="n">
        <v>46240.0625</v>
      </c>
      <c r="P1485" s="17" t="n">
        <v>46240.0888888889</v>
      </c>
      <c r="Q1485" s="17" t="n">
        <v>46240.1</v>
      </c>
      <c r="R1485" s="0" t="n">
        <v>99</v>
      </c>
      <c r="S1485" s="0" t="n">
        <v>0</v>
      </c>
      <c r="T1485" s="0" t="n">
        <v>0</v>
      </c>
      <c r="U1485" s="18" t="s">
        <v>130</v>
      </c>
      <c r="V1485" s="18" t="s">
        <v>144</v>
      </c>
      <c r="W1485" s="0" t="str">
        <f aca="false">IF(AND(X1485&gt;=6,X1485&lt;14),"A",IF(AND(X1485&gt;=14,X1485&lt;22),"B","C"))</f>
        <v>B</v>
      </c>
      <c r="X1485" s="18" t="n">
        <f aca="false">HOUR(H1485)</f>
        <v>21</v>
      </c>
      <c r="Y1485" s="18" t="n">
        <f aca="false">ROUND((I1485-H1485)*1440,0)</f>
        <v>7</v>
      </c>
      <c r="Z1485" s="18" t="n">
        <f aca="false">ROUND((J1485-I1485)*1440,0)</f>
        <v>8</v>
      </c>
      <c r="AA1485" s="18" t="n">
        <f aca="false">ROUND((K1485-J1485)*1440,0)</f>
        <v>64</v>
      </c>
      <c r="AB1485" s="18" t="n">
        <f aca="false">ROUND((L1485-K1485)*1440,0)</f>
        <v>20</v>
      </c>
      <c r="AC1485" s="18" t="n">
        <f aca="false">ROUND((M1485-L1485)*1440,0)</f>
        <v>24</v>
      </c>
      <c r="AD1485" s="18" t="n">
        <f aca="false">IF(N1485="","",ROUND((N1485-M1485)*1440,0))</f>
        <v>39</v>
      </c>
      <c r="AE1485" s="18" t="n">
        <f aca="false">IF(O1485="","",ROUND((O1485-N1485)*1440,0))</f>
        <v>83</v>
      </c>
      <c r="AF1485" s="18" t="n">
        <f aca="false">IF(P1485="","",ROUND((P1485-O1485)*1440,0))</f>
        <v>38</v>
      </c>
      <c r="AG1485" s="18" t="n">
        <f aca="false">IF(Q1485="","",ROUND((Q1485-P1485)*1440,0))</f>
        <v>16</v>
      </c>
      <c r="AH1485" s="18" t="n">
        <f aca="false">IF(Q1485="","",ROUND((Q1485-H1485)*1440,0))</f>
        <v>299</v>
      </c>
      <c r="AI1485" s="19" t="n">
        <f aca="false">ROUND(IF(O1485="",Assumptions!$B$25-K1485,O1485-K1485)*24,1)</f>
        <v>2.8</v>
      </c>
      <c r="AJ1485" s="20" t="n">
        <f aca="false">ROUND(MAX(N(Y1485)/Assumptions!$C$5, N(Z1485)/Assumptions!$C$6, N(AA1485)/Assumptions!$C$7, N(AB1485)/Assumptions!$C$8, N(AC1485)/Assumptions!$C$9, N(AD1485)/Assumptions!$C$10, N(AE1485)/Assumptions!$C$11, N(AF1485)/Assumptions!$C$12, N(AG1485)/Assumptions!$C$13),3)</f>
        <v>1.9</v>
      </c>
      <c r="AK1485" s="0" t="str">
        <f aca="false">IF(OR(U1485="Pending",U1485="On Hold"),"Open GRN (awaiting)",IF(AJ1485&lt;=1,"Within SLA",IF(ROUND(N(Y1485)/Assumptions!$C$5,3)=AJ1485,"Gate Wait",IF(ROUND(N(Z1485)/Assumptions!$C$6,3)=AJ1485,"Dock Wait",IF(ROUND(N(AA1485)/Assumptions!$C$7,3)=AJ1485,"Unloading",IF(ROUND(N(AB1485)/Assumptions!$C$8,3)=AJ1485,"Unload-to-QC Wait",IF(ROUND(N(AC1485)/Assumptions!$C$9,3)=AJ1485,"QC",IF(ROUND(N(AD1485)/Assumptions!$C$10,3)=AJ1485,"QC-to-GRN Wait",IF(ROUND(N(AE1485)/Assumptions!$C$11,3)=AJ1485,"GRN Processing",IF(ROUND(N(AF1485)/Assumptions!$C$12,3)=AJ1485,"GRN-to-Putaway Wait",IF(ROUND(N(AG1485)/Assumptions!$C$13,3)=AJ1485,"Putaway","Within SLA")))))))))))</f>
        <v>GRN-to-Putaway Wait</v>
      </c>
    </row>
    <row r="1486" customFormat="false" ht="15" hidden="false" customHeight="false" outlineLevel="0" collapsed="false">
      <c r="A1486" s="0" t="s">
        <v>4415</v>
      </c>
      <c r="B1486" s="0" t="s">
        <v>4416</v>
      </c>
      <c r="C1486" s="0" t="s">
        <v>118</v>
      </c>
      <c r="D1486" s="0" t="s">
        <v>135</v>
      </c>
      <c r="E1486" s="0" t="s">
        <v>4417</v>
      </c>
      <c r="F1486" s="0" t="s">
        <v>121</v>
      </c>
      <c r="G1486" s="0" t="s">
        <v>138</v>
      </c>
      <c r="H1486" s="17" t="n">
        <v>46239.9909722222</v>
      </c>
      <c r="I1486" s="17" t="n">
        <v>46239.9986111111</v>
      </c>
      <c r="J1486" s="17" t="n">
        <v>46240.0118055556</v>
      </c>
      <c r="K1486" s="17" t="n">
        <v>46240.0534722222</v>
      </c>
      <c r="L1486" s="17" t="n">
        <v>46240.0611111111</v>
      </c>
      <c r="M1486" s="17" t="n">
        <v>46240.1069444444</v>
      </c>
      <c r="N1486" s="17" t="n">
        <v>46240.1243055556</v>
      </c>
      <c r="O1486" s="17" t="n">
        <v>46240.1465277778</v>
      </c>
      <c r="P1486" s="17" t="n">
        <v>46240.1805555556</v>
      </c>
      <c r="Q1486" s="17" t="n">
        <v>46240.2034722222</v>
      </c>
      <c r="R1486" s="0" t="n">
        <v>436</v>
      </c>
      <c r="S1486" s="0" t="n">
        <v>0</v>
      </c>
      <c r="T1486" s="0" t="n">
        <v>0</v>
      </c>
      <c r="U1486" s="18" t="s">
        <v>130</v>
      </c>
      <c r="V1486" s="18" t="s">
        <v>139</v>
      </c>
      <c r="W1486" s="0" t="str">
        <f aca="false">IF(AND(X1486&gt;=6,X1486&lt;14),"A",IF(AND(X1486&gt;=14,X1486&lt;22),"B","C"))</f>
        <v>C</v>
      </c>
      <c r="X1486" s="18" t="n">
        <f aca="false">HOUR(H1486)</f>
        <v>23</v>
      </c>
      <c r="Y1486" s="18" t="n">
        <f aca="false">ROUND((I1486-H1486)*1440,0)</f>
        <v>11</v>
      </c>
      <c r="Z1486" s="18" t="n">
        <f aca="false">ROUND((J1486-I1486)*1440,0)</f>
        <v>19</v>
      </c>
      <c r="AA1486" s="18" t="n">
        <f aca="false">ROUND((K1486-J1486)*1440,0)</f>
        <v>60</v>
      </c>
      <c r="AB1486" s="18" t="n">
        <f aca="false">ROUND((L1486-K1486)*1440,0)</f>
        <v>11</v>
      </c>
      <c r="AC1486" s="18" t="n">
        <f aca="false">ROUND((M1486-L1486)*1440,0)</f>
        <v>66</v>
      </c>
      <c r="AD1486" s="18" t="n">
        <f aca="false">IF(N1486="","",ROUND((N1486-M1486)*1440,0))</f>
        <v>25</v>
      </c>
      <c r="AE1486" s="18" t="n">
        <f aca="false">IF(O1486="","",ROUND((O1486-N1486)*1440,0))</f>
        <v>32</v>
      </c>
      <c r="AF1486" s="18" t="n">
        <f aca="false">IF(P1486="","",ROUND((P1486-O1486)*1440,0))</f>
        <v>49</v>
      </c>
      <c r="AG1486" s="18" t="n">
        <f aca="false">IF(Q1486="","",ROUND((Q1486-P1486)*1440,0))</f>
        <v>33</v>
      </c>
      <c r="AH1486" s="18" t="n">
        <f aca="false">IF(Q1486="","",ROUND((Q1486-H1486)*1440,0))</f>
        <v>306</v>
      </c>
      <c r="AI1486" s="19" t="n">
        <f aca="false">ROUND(IF(O1486="",Assumptions!$B$25-K1486,O1486-K1486)*24,1)</f>
        <v>2.2</v>
      </c>
      <c r="AJ1486" s="20" t="n">
        <f aca="false">ROUND(MAX(N(Y1486)/Assumptions!$C$5, N(Z1486)/Assumptions!$C$6, N(AA1486)/Assumptions!$C$7, N(AB1486)/Assumptions!$C$8, N(AC1486)/Assumptions!$C$9, N(AD1486)/Assumptions!$C$10, N(AE1486)/Assumptions!$C$11, N(AF1486)/Assumptions!$C$12, N(AG1486)/Assumptions!$C$13),3)</f>
        <v>2.45</v>
      </c>
      <c r="AK1486" s="0" t="str">
        <f aca="false">IF(OR(U1486="Pending",U1486="On Hold"),"Open GRN (awaiting)",IF(AJ1486&lt;=1,"Within SLA",IF(ROUND(N(Y1486)/Assumptions!$C$5,3)=AJ1486,"Gate Wait",IF(ROUND(N(Z1486)/Assumptions!$C$6,3)=AJ1486,"Dock Wait",IF(ROUND(N(AA1486)/Assumptions!$C$7,3)=AJ1486,"Unloading",IF(ROUND(N(AB1486)/Assumptions!$C$8,3)=AJ1486,"Unload-to-QC Wait",IF(ROUND(N(AC1486)/Assumptions!$C$9,3)=AJ1486,"QC",IF(ROUND(N(AD1486)/Assumptions!$C$10,3)=AJ1486,"QC-to-GRN Wait",IF(ROUND(N(AE1486)/Assumptions!$C$11,3)=AJ1486,"GRN Processing",IF(ROUND(N(AF1486)/Assumptions!$C$12,3)=AJ1486,"GRN-to-Putaway Wait",IF(ROUND(N(AG1486)/Assumptions!$C$13,3)=AJ1486,"Putaway","Within SLA")))))))))))</f>
        <v>GRN-to-Putaway Wait</v>
      </c>
    </row>
    <row r="1487" customFormat="false" ht="15" hidden="false" customHeight="false" outlineLevel="0" collapsed="false">
      <c r="A1487" s="0" t="s">
        <v>4418</v>
      </c>
      <c r="B1487" s="0" t="s">
        <v>4419</v>
      </c>
      <c r="C1487" s="0" t="s">
        <v>118</v>
      </c>
      <c r="D1487" s="0" t="s">
        <v>147</v>
      </c>
      <c r="E1487" s="0" t="s">
        <v>4420</v>
      </c>
      <c r="F1487" s="0" t="s">
        <v>121</v>
      </c>
      <c r="G1487" s="0" t="s">
        <v>150</v>
      </c>
      <c r="H1487" s="17" t="n">
        <v>46240.06875</v>
      </c>
      <c r="I1487" s="17" t="n">
        <v>46240.0958333333</v>
      </c>
      <c r="J1487" s="17" t="n">
        <v>46240.1041666667</v>
      </c>
      <c r="K1487" s="17" t="n">
        <v>46240.1361111111</v>
      </c>
      <c r="L1487" s="17" t="n">
        <v>46240.1472222222</v>
      </c>
      <c r="M1487" s="17" t="n">
        <v>46240.2013888889</v>
      </c>
      <c r="N1487" s="17" t="n">
        <v>46240.2291666667</v>
      </c>
      <c r="O1487" s="17" t="n">
        <v>46240.2375</v>
      </c>
      <c r="P1487" s="17" t="n">
        <v>46240.2430555556</v>
      </c>
      <c r="Q1487" s="17" t="n">
        <v>46240.2534722222</v>
      </c>
      <c r="R1487" s="0" t="n">
        <v>573</v>
      </c>
      <c r="S1487" s="0" t="n">
        <v>0</v>
      </c>
      <c r="T1487" s="0" t="n">
        <v>0</v>
      </c>
      <c r="U1487" s="18" t="s">
        <v>130</v>
      </c>
      <c r="V1487" s="18" t="s">
        <v>82</v>
      </c>
      <c r="W1487" s="0" t="str">
        <f aca="false">IF(AND(X1487&gt;=6,X1487&lt;14),"A",IF(AND(X1487&gt;=14,X1487&lt;22),"B","C"))</f>
        <v>C</v>
      </c>
      <c r="X1487" s="18" t="n">
        <f aca="false">HOUR(H1487)</f>
        <v>1</v>
      </c>
      <c r="Y1487" s="18" t="n">
        <f aca="false">ROUND((I1487-H1487)*1440,0)</f>
        <v>39</v>
      </c>
      <c r="Z1487" s="18" t="n">
        <f aca="false">ROUND((J1487-I1487)*1440,0)</f>
        <v>12</v>
      </c>
      <c r="AA1487" s="18" t="n">
        <f aca="false">ROUND((K1487-J1487)*1440,0)</f>
        <v>46</v>
      </c>
      <c r="AB1487" s="18" t="n">
        <f aca="false">ROUND((L1487-K1487)*1440,0)</f>
        <v>16</v>
      </c>
      <c r="AC1487" s="18" t="n">
        <f aca="false">ROUND((M1487-L1487)*1440,0)</f>
        <v>78</v>
      </c>
      <c r="AD1487" s="18" t="n">
        <f aca="false">IF(N1487="","",ROUND((N1487-M1487)*1440,0))</f>
        <v>40</v>
      </c>
      <c r="AE1487" s="18" t="n">
        <f aca="false">IF(O1487="","",ROUND((O1487-N1487)*1440,0))</f>
        <v>12</v>
      </c>
      <c r="AF1487" s="18" t="n">
        <f aca="false">IF(P1487="","",ROUND((P1487-O1487)*1440,0))</f>
        <v>8</v>
      </c>
      <c r="AG1487" s="18" t="n">
        <f aca="false">IF(Q1487="","",ROUND((Q1487-P1487)*1440,0))</f>
        <v>15</v>
      </c>
      <c r="AH1487" s="18" t="n">
        <f aca="false">IF(Q1487="","",ROUND((Q1487-H1487)*1440,0))</f>
        <v>266</v>
      </c>
      <c r="AI1487" s="19" t="n">
        <f aca="false">ROUND(IF(O1487="",Assumptions!$B$25-K1487,O1487-K1487)*24,1)</f>
        <v>2.4</v>
      </c>
      <c r="AJ1487" s="20" t="n">
        <f aca="false">ROUND(MAX(N(Y1487)/Assumptions!$C$5, N(Z1487)/Assumptions!$C$6, N(AA1487)/Assumptions!$C$7, N(AB1487)/Assumptions!$C$8, N(AC1487)/Assumptions!$C$9, N(AD1487)/Assumptions!$C$10, N(AE1487)/Assumptions!$C$11, N(AF1487)/Assumptions!$C$12, N(AG1487)/Assumptions!$C$13),3)</f>
        <v>1.733</v>
      </c>
      <c r="AK1487" s="0" t="str">
        <f aca="false">IF(OR(U1487="Pending",U1487="On Hold"),"Open GRN (awaiting)",IF(AJ1487&lt;=1,"Within SLA",IF(ROUND(N(Y1487)/Assumptions!$C$5,3)=AJ1487,"Gate Wait",IF(ROUND(N(Z1487)/Assumptions!$C$6,3)=AJ1487,"Dock Wait",IF(ROUND(N(AA1487)/Assumptions!$C$7,3)=AJ1487,"Unloading",IF(ROUND(N(AB1487)/Assumptions!$C$8,3)=AJ1487,"Unload-to-QC Wait",IF(ROUND(N(AC1487)/Assumptions!$C$9,3)=AJ1487,"QC",IF(ROUND(N(AD1487)/Assumptions!$C$10,3)=AJ1487,"QC-to-GRN Wait",IF(ROUND(N(AE1487)/Assumptions!$C$11,3)=AJ1487,"GRN Processing",IF(ROUND(N(AF1487)/Assumptions!$C$12,3)=AJ1487,"GRN-to-Putaway Wait",IF(ROUND(N(AG1487)/Assumptions!$C$13,3)=AJ1487,"Putaway","Within SLA")))))))))))</f>
        <v>QC</v>
      </c>
    </row>
    <row r="1488" customFormat="false" ht="15" hidden="false" customHeight="false" outlineLevel="0" collapsed="false">
      <c r="A1488" s="0" t="s">
        <v>4421</v>
      </c>
      <c r="B1488" s="0" t="s">
        <v>4422</v>
      </c>
      <c r="C1488" s="0" t="s">
        <v>286</v>
      </c>
      <c r="D1488" s="0" t="s">
        <v>147</v>
      </c>
      <c r="E1488" s="0" t="s">
        <v>4423</v>
      </c>
      <c r="F1488" s="0" t="s">
        <v>121</v>
      </c>
      <c r="G1488" s="0" t="s">
        <v>150</v>
      </c>
      <c r="H1488" s="17" t="n">
        <v>46240.2555555556</v>
      </c>
      <c r="I1488" s="17" t="n">
        <v>46240.2666666667</v>
      </c>
      <c r="J1488" s="17" t="n">
        <v>46240.2708333333</v>
      </c>
      <c r="K1488" s="17" t="n">
        <v>46240.3236111111</v>
      </c>
      <c r="L1488" s="17" t="n">
        <v>46240.3305555556</v>
      </c>
      <c r="M1488" s="17" t="n">
        <v>46240.3645833333</v>
      </c>
      <c r="N1488" s="17" t="n">
        <v>46240.4458333333</v>
      </c>
      <c r="O1488" s="17" t="n">
        <v>46240.50625</v>
      </c>
      <c r="P1488" s="17" t="n">
        <v>46240.53125</v>
      </c>
      <c r="Q1488" s="17" t="n">
        <v>46240.5638888889</v>
      </c>
      <c r="R1488" s="0" t="n">
        <v>1494</v>
      </c>
      <c r="S1488" s="0" t="n">
        <v>0</v>
      </c>
      <c r="T1488" s="0" t="n">
        <v>0</v>
      </c>
      <c r="U1488" s="18" t="s">
        <v>130</v>
      </c>
      <c r="V1488" s="18" t="s">
        <v>144</v>
      </c>
      <c r="W1488" s="0" t="str">
        <f aca="false">IF(AND(X1488&gt;=6,X1488&lt;14),"A",IF(AND(X1488&gt;=14,X1488&lt;22),"B","C"))</f>
        <v>A</v>
      </c>
      <c r="X1488" s="18" t="n">
        <f aca="false">HOUR(H1488)</f>
        <v>6</v>
      </c>
      <c r="Y1488" s="18" t="n">
        <f aca="false">ROUND((I1488-H1488)*1440,0)</f>
        <v>16</v>
      </c>
      <c r="Z1488" s="18" t="n">
        <f aca="false">ROUND((J1488-I1488)*1440,0)</f>
        <v>6</v>
      </c>
      <c r="AA1488" s="18" t="n">
        <f aca="false">ROUND((K1488-J1488)*1440,0)</f>
        <v>76</v>
      </c>
      <c r="AB1488" s="18" t="n">
        <f aca="false">ROUND((L1488-K1488)*1440,0)</f>
        <v>10</v>
      </c>
      <c r="AC1488" s="18" t="n">
        <f aca="false">ROUND((M1488-L1488)*1440,0)</f>
        <v>49</v>
      </c>
      <c r="AD1488" s="18" t="n">
        <f aca="false">IF(N1488="","",ROUND((N1488-M1488)*1440,0))</f>
        <v>117</v>
      </c>
      <c r="AE1488" s="18" t="n">
        <f aca="false">IF(O1488="","",ROUND((O1488-N1488)*1440,0))</f>
        <v>87</v>
      </c>
      <c r="AF1488" s="18" t="n">
        <f aca="false">IF(P1488="","",ROUND((P1488-O1488)*1440,0))</f>
        <v>36</v>
      </c>
      <c r="AG1488" s="18" t="n">
        <f aca="false">IF(Q1488="","",ROUND((Q1488-P1488)*1440,0))</f>
        <v>47</v>
      </c>
      <c r="AH1488" s="18" t="n">
        <f aca="false">IF(Q1488="","",ROUND((Q1488-H1488)*1440,0))</f>
        <v>444</v>
      </c>
      <c r="AI1488" s="19" t="n">
        <f aca="false">ROUND(IF(O1488="",Assumptions!$B$25-K1488,O1488-K1488)*24,1)</f>
        <v>4.4</v>
      </c>
      <c r="AJ1488" s="20" t="n">
        <f aca="false">ROUND(MAX(N(Y1488)/Assumptions!$C$5, N(Z1488)/Assumptions!$C$6, N(AA1488)/Assumptions!$C$7, N(AB1488)/Assumptions!$C$8, N(AC1488)/Assumptions!$C$9, N(AD1488)/Assumptions!$C$10, N(AE1488)/Assumptions!$C$11, N(AF1488)/Assumptions!$C$12, N(AG1488)/Assumptions!$C$13),3)</f>
        <v>3.9</v>
      </c>
      <c r="AK1488" s="0" t="str">
        <f aca="false">IF(OR(U1488="Pending",U1488="On Hold"),"Open GRN (awaiting)",IF(AJ1488&lt;=1,"Within SLA",IF(ROUND(N(Y1488)/Assumptions!$C$5,3)=AJ1488,"Gate Wait",IF(ROUND(N(Z1488)/Assumptions!$C$6,3)=AJ1488,"Dock Wait",IF(ROUND(N(AA1488)/Assumptions!$C$7,3)=AJ1488,"Unloading",IF(ROUND(N(AB1488)/Assumptions!$C$8,3)=AJ1488,"Unload-to-QC Wait",IF(ROUND(N(AC1488)/Assumptions!$C$9,3)=AJ1488,"QC",IF(ROUND(N(AD1488)/Assumptions!$C$10,3)=AJ1488,"QC-to-GRN Wait",IF(ROUND(N(AE1488)/Assumptions!$C$11,3)=AJ1488,"GRN Processing",IF(ROUND(N(AF1488)/Assumptions!$C$12,3)=AJ1488,"GRN-to-Putaway Wait",IF(ROUND(N(AG1488)/Assumptions!$C$13,3)=AJ1488,"Putaway","Within SLA")))))))))))</f>
        <v>QC-to-GRN Wait</v>
      </c>
    </row>
    <row r="1489" customFormat="false" ht="15" hidden="false" customHeight="false" outlineLevel="0" collapsed="false">
      <c r="A1489" s="0" t="s">
        <v>4424</v>
      </c>
      <c r="B1489" s="0" t="s">
        <v>4425</v>
      </c>
      <c r="C1489" s="0" t="s">
        <v>126</v>
      </c>
      <c r="D1489" s="0" t="s">
        <v>147</v>
      </c>
      <c r="E1489" s="0" t="s">
        <v>4426</v>
      </c>
      <c r="F1489" s="0" t="s">
        <v>128</v>
      </c>
      <c r="G1489" s="0" t="s">
        <v>150</v>
      </c>
      <c r="H1489" s="17" t="n">
        <v>46240.2590277778</v>
      </c>
      <c r="I1489" s="17" t="n">
        <v>46240.26875</v>
      </c>
      <c r="J1489" s="17" t="n">
        <v>46240.2722222222</v>
      </c>
      <c r="K1489" s="17" t="n">
        <v>46240.2958333333</v>
      </c>
      <c r="L1489" s="17" t="n">
        <v>46240.3083333333</v>
      </c>
      <c r="M1489" s="17" t="n">
        <v>46240.3263888889</v>
      </c>
      <c r="N1489" s="17" t="n">
        <v>46240.3638888889</v>
      </c>
      <c r="O1489" s="17" t="n">
        <v>46240.3902777778</v>
      </c>
      <c r="P1489" s="17" t="n">
        <v>46240.3951388889</v>
      </c>
      <c r="Q1489" s="17" t="n">
        <v>46240.4125</v>
      </c>
      <c r="R1489" s="0" t="n">
        <v>177</v>
      </c>
      <c r="S1489" s="0" t="n">
        <v>0</v>
      </c>
      <c r="T1489" s="0" t="n">
        <v>0</v>
      </c>
      <c r="U1489" s="18" t="s">
        <v>130</v>
      </c>
      <c r="V1489" s="18" t="s">
        <v>144</v>
      </c>
      <c r="W1489" s="0" t="str">
        <f aca="false">IF(AND(X1489&gt;=6,X1489&lt;14),"A",IF(AND(X1489&gt;=14,X1489&lt;22),"B","C"))</f>
        <v>A</v>
      </c>
      <c r="X1489" s="18" t="n">
        <f aca="false">HOUR(H1489)</f>
        <v>6</v>
      </c>
      <c r="Y1489" s="18" t="n">
        <f aca="false">ROUND((I1489-H1489)*1440,0)</f>
        <v>14</v>
      </c>
      <c r="Z1489" s="18" t="n">
        <f aca="false">ROUND((J1489-I1489)*1440,0)</f>
        <v>5</v>
      </c>
      <c r="AA1489" s="18" t="n">
        <f aca="false">ROUND((K1489-J1489)*1440,0)</f>
        <v>34</v>
      </c>
      <c r="AB1489" s="18" t="n">
        <f aca="false">ROUND((L1489-K1489)*1440,0)</f>
        <v>18</v>
      </c>
      <c r="AC1489" s="18" t="n">
        <f aca="false">ROUND((M1489-L1489)*1440,0)</f>
        <v>26</v>
      </c>
      <c r="AD1489" s="18" t="n">
        <f aca="false">IF(N1489="","",ROUND((N1489-M1489)*1440,0))</f>
        <v>54</v>
      </c>
      <c r="AE1489" s="18" t="n">
        <f aca="false">IF(O1489="","",ROUND((O1489-N1489)*1440,0))</f>
        <v>38</v>
      </c>
      <c r="AF1489" s="18" t="n">
        <f aca="false">IF(P1489="","",ROUND((P1489-O1489)*1440,0))</f>
        <v>7</v>
      </c>
      <c r="AG1489" s="18" t="n">
        <f aca="false">IF(Q1489="","",ROUND((Q1489-P1489)*1440,0))</f>
        <v>25</v>
      </c>
      <c r="AH1489" s="18" t="n">
        <f aca="false">IF(Q1489="","",ROUND((Q1489-H1489)*1440,0))</f>
        <v>221</v>
      </c>
      <c r="AI1489" s="19" t="n">
        <f aca="false">ROUND(IF(O1489="",Assumptions!$B$25-K1489,O1489-K1489)*24,1)</f>
        <v>2.3</v>
      </c>
      <c r="AJ1489" s="20" t="n">
        <f aca="false">ROUND(MAX(N(Y1489)/Assumptions!$C$5, N(Z1489)/Assumptions!$C$6, N(AA1489)/Assumptions!$C$7, N(AB1489)/Assumptions!$C$8, N(AC1489)/Assumptions!$C$9, N(AD1489)/Assumptions!$C$10, N(AE1489)/Assumptions!$C$11, N(AF1489)/Assumptions!$C$12, N(AG1489)/Assumptions!$C$13),3)</f>
        <v>1.8</v>
      </c>
      <c r="AK1489" s="0" t="str">
        <f aca="false">IF(OR(U1489="Pending",U1489="On Hold"),"Open GRN (awaiting)",IF(AJ1489&lt;=1,"Within SLA",IF(ROUND(N(Y1489)/Assumptions!$C$5,3)=AJ1489,"Gate Wait",IF(ROUND(N(Z1489)/Assumptions!$C$6,3)=AJ1489,"Dock Wait",IF(ROUND(N(AA1489)/Assumptions!$C$7,3)=AJ1489,"Unloading",IF(ROUND(N(AB1489)/Assumptions!$C$8,3)=AJ1489,"Unload-to-QC Wait",IF(ROUND(N(AC1489)/Assumptions!$C$9,3)=AJ1489,"QC",IF(ROUND(N(AD1489)/Assumptions!$C$10,3)=AJ1489,"QC-to-GRN Wait",IF(ROUND(N(AE1489)/Assumptions!$C$11,3)=AJ1489,"GRN Processing",IF(ROUND(N(AF1489)/Assumptions!$C$12,3)=AJ1489,"GRN-to-Putaway Wait",IF(ROUND(N(AG1489)/Assumptions!$C$13,3)=AJ1489,"Putaway","Within SLA")))))))))))</f>
        <v>QC-to-GRN Wait</v>
      </c>
    </row>
    <row r="1490" customFormat="false" ht="15" hidden="false" customHeight="false" outlineLevel="0" collapsed="false">
      <c r="A1490" s="0" t="s">
        <v>4427</v>
      </c>
      <c r="B1490" s="0" t="s">
        <v>4428</v>
      </c>
      <c r="C1490" s="0" t="s">
        <v>175</v>
      </c>
      <c r="D1490" s="0" t="s">
        <v>119</v>
      </c>
      <c r="E1490" s="0" t="s">
        <v>4429</v>
      </c>
      <c r="F1490" s="0" t="s">
        <v>155</v>
      </c>
      <c r="G1490" s="0" t="s">
        <v>129</v>
      </c>
      <c r="H1490" s="17" t="n">
        <v>46240.2944444444</v>
      </c>
      <c r="I1490" s="17" t="n">
        <v>46240.3083333333</v>
      </c>
      <c r="J1490" s="17" t="n">
        <v>46240.3104166667</v>
      </c>
      <c r="K1490" s="17" t="n">
        <v>46240.3284722222</v>
      </c>
      <c r="L1490" s="17" t="n">
        <v>46240.3333333333</v>
      </c>
      <c r="M1490" s="17" t="n">
        <v>46240.3513888889</v>
      </c>
      <c r="N1490" s="17" t="n">
        <v>46240.3625</v>
      </c>
      <c r="O1490" s="17" t="n">
        <v>46240.3777777778</v>
      </c>
      <c r="P1490" s="17" t="n">
        <v>46240.3895833333</v>
      </c>
      <c r="Q1490" s="17" t="n">
        <v>46240.4027777778</v>
      </c>
      <c r="R1490" s="0" t="n">
        <v>367</v>
      </c>
      <c r="S1490" s="0" t="n">
        <v>0</v>
      </c>
      <c r="T1490" s="0" t="n">
        <v>0</v>
      </c>
      <c r="U1490" s="18" t="s">
        <v>130</v>
      </c>
      <c r="V1490" s="18" t="s">
        <v>333</v>
      </c>
      <c r="W1490" s="0" t="str">
        <f aca="false">IF(AND(X1490&gt;=6,X1490&lt;14),"A",IF(AND(X1490&gt;=14,X1490&lt;22),"B","C"))</f>
        <v>A</v>
      </c>
      <c r="X1490" s="18" t="n">
        <f aca="false">HOUR(H1490)</f>
        <v>7</v>
      </c>
      <c r="Y1490" s="18" t="n">
        <f aca="false">ROUND((I1490-H1490)*1440,0)</f>
        <v>20</v>
      </c>
      <c r="Z1490" s="18" t="n">
        <f aca="false">ROUND((J1490-I1490)*1440,0)</f>
        <v>3</v>
      </c>
      <c r="AA1490" s="18" t="n">
        <f aca="false">ROUND((K1490-J1490)*1440,0)</f>
        <v>26</v>
      </c>
      <c r="AB1490" s="18" t="n">
        <f aca="false">ROUND((L1490-K1490)*1440,0)</f>
        <v>7</v>
      </c>
      <c r="AC1490" s="18" t="n">
        <f aca="false">ROUND((M1490-L1490)*1440,0)</f>
        <v>26</v>
      </c>
      <c r="AD1490" s="18" t="n">
        <f aca="false">IF(N1490="","",ROUND((N1490-M1490)*1440,0))</f>
        <v>16</v>
      </c>
      <c r="AE1490" s="18" t="n">
        <f aca="false">IF(O1490="","",ROUND((O1490-N1490)*1440,0))</f>
        <v>22</v>
      </c>
      <c r="AF1490" s="18" t="n">
        <f aca="false">IF(P1490="","",ROUND((P1490-O1490)*1440,0))</f>
        <v>17</v>
      </c>
      <c r="AG1490" s="18" t="n">
        <f aca="false">IF(Q1490="","",ROUND((Q1490-P1490)*1440,0))</f>
        <v>19</v>
      </c>
      <c r="AH1490" s="18" t="n">
        <f aca="false">IF(Q1490="","",ROUND((Q1490-H1490)*1440,0))</f>
        <v>156</v>
      </c>
      <c r="AI1490" s="19" t="n">
        <f aca="false">ROUND(IF(O1490="",Assumptions!$B$25-K1490,O1490-K1490)*24,1)</f>
        <v>1.2</v>
      </c>
      <c r="AJ1490" s="20" t="n">
        <f aca="false">ROUND(MAX(N(Y1490)/Assumptions!$C$5, N(Z1490)/Assumptions!$C$6, N(AA1490)/Assumptions!$C$7, N(AB1490)/Assumptions!$C$8, N(AC1490)/Assumptions!$C$9, N(AD1490)/Assumptions!$C$10, N(AE1490)/Assumptions!$C$11, N(AF1490)/Assumptions!$C$12, N(AG1490)/Assumptions!$C$13),3)</f>
        <v>0.85</v>
      </c>
      <c r="AK1490" s="0" t="str">
        <f aca="false">IF(OR(U1490="Pending",U1490="On Hold"),"Open GRN (awaiting)",IF(AJ1490&lt;=1,"Within SLA",IF(ROUND(N(Y1490)/Assumptions!$C$5,3)=AJ1490,"Gate Wait",IF(ROUND(N(Z1490)/Assumptions!$C$6,3)=AJ1490,"Dock Wait",IF(ROUND(N(AA1490)/Assumptions!$C$7,3)=AJ1490,"Unloading",IF(ROUND(N(AB1490)/Assumptions!$C$8,3)=AJ1490,"Unload-to-QC Wait",IF(ROUND(N(AC1490)/Assumptions!$C$9,3)=AJ1490,"QC",IF(ROUND(N(AD1490)/Assumptions!$C$10,3)=AJ1490,"QC-to-GRN Wait",IF(ROUND(N(AE1490)/Assumptions!$C$11,3)=AJ1490,"GRN Processing",IF(ROUND(N(AF1490)/Assumptions!$C$12,3)=AJ1490,"GRN-to-Putaway Wait",IF(ROUND(N(AG1490)/Assumptions!$C$13,3)=AJ1490,"Putaway","Within SLA")))))))))))</f>
        <v>Within SLA</v>
      </c>
    </row>
    <row r="1491" customFormat="false" ht="15" hidden="false" customHeight="false" outlineLevel="0" collapsed="false">
      <c r="A1491" s="0" t="s">
        <v>4430</v>
      </c>
      <c r="B1491" s="0" t="s">
        <v>4431</v>
      </c>
      <c r="C1491" s="0" t="s">
        <v>218</v>
      </c>
      <c r="D1491" s="0" t="s">
        <v>147</v>
      </c>
      <c r="E1491" s="0" t="s">
        <v>4432</v>
      </c>
      <c r="F1491" s="0" t="s">
        <v>137</v>
      </c>
      <c r="G1491" s="0" t="s">
        <v>167</v>
      </c>
      <c r="H1491" s="17" t="n">
        <v>46240.3006944444</v>
      </c>
      <c r="I1491" s="17" t="n">
        <v>46240.3152777778</v>
      </c>
      <c r="J1491" s="17" t="n">
        <v>46240.3194444445</v>
      </c>
      <c r="K1491" s="17" t="n">
        <v>46240.3555555556</v>
      </c>
      <c r="L1491" s="17" t="n">
        <v>46240.3618055556</v>
      </c>
      <c r="M1491" s="17" t="n">
        <v>46240.3791666667</v>
      </c>
      <c r="N1491" s="17" t="n">
        <v>46240.4375</v>
      </c>
      <c r="O1491" s="17" t="n">
        <v>46240.4923611111</v>
      </c>
      <c r="P1491" s="17" t="n">
        <v>46240.5013888889</v>
      </c>
      <c r="Q1491" s="17" t="n">
        <v>46240.5284722222</v>
      </c>
      <c r="R1491" s="0" t="n">
        <v>501</v>
      </c>
      <c r="S1491" s="0" t="n">
        <v>0</v>
      </c>
      <c r="T1491" s="0" t="n">
        <v>2</v>
      </c>
      <c r="U1491" s="18" t="s">
        <v>123</v>
      </c>
      <c r="V1491" s="18" t="s">
        <v>144</v>
      </c>
      <c r="W1491" s="0" t="str">
        <f aca="false">IF(AND(X1491&gt;=6,X1491&lt;14),"A",IF(AND(X1491&gt;=14,X1491&lt;22),"B","C"))</f>
        <v>A</v>
      </c>
      <c r="X1491" s="18" t="n">
        <f aca="false">HOUR(H1491)</f>
        <v>7</v>
      </c>
      <c r="Y1491" s="18" t="n">
        <f aca="false">ROUND((I1491-H1491)*1440,0)</f>
        <v>21</v>
      </c>
      <c r="Z1491" s="18" t="n">
        <f aca="false">ROUND((J1491-I1491)*1440,0)</f>
        <v>6</v>
      </c>
      <c r="AA1491" s="18" t="n">
        <f aca="false">ROUND((K1491-J1491)*1440,0)</f>
        <v>52</v>
      </c>
      <c r="AB1491" s="18" t="n">
        <f aca="false">ROUND((L1491-K1491)*1440,0)</f>
        <v>9</v>
      </c>
      <c r="AC1491" s="18" t="n">
        <f aca="false">ROUND((M1491-L1491)*1440,0)</f>
        <v>25</v>
      </c>
      <c r="AD1491" s="18" t="n">
        <f aca="false">IF(N1491="","",ROUND((N1491-M1491)*1440,0))</f>
        <v>84</v>
      </c>
      <c r="AE1491" s="18" t="n">
        <f aca="false">IF(O1491="","",ROUND((O1491-N1491)*1440,0))</f>
        <v>79</v>
      </c>
      <c r="AF1491" s="18" t="n">
        <f aca="false">IF(P1491="","",ROUND((P1491-O1491)*1440,0))</f>
        <v>13</v>
      </c>
      <c r="AG1491" s="18" t="n">
        <f aca="false">IF(Q1491="","",ROUND((Q1491-P1491)*1440,0))</f>
        <v>39</v>
      </c>
      <c r="AH1491" s="18" t="n">
        <f aca="false">IF(Q1491="","",ROUND((Q1491-H1491)*1440,0))</f>
        <v>328</v>
      </c>
      <c r="AI1491" s="19" t="n">
        <f aca="false">ROUND(IF(O1491="",Assumptions!$B$25-K1491,O1491-K1491)*24,1)</f>
        <v>3.3</v>
      </c>
      <c r="AJ1491" s="20" t="n">
        <f aca="false">ROUND(MAX(N(Y1491)/Assumptions!$C$5, N(Z1491)/Assumptions!$C$6, N(AA1491)/Assumptions!$C$7, N(AB1491)/Assumptions!$C$8, N(AC1491)/Assumptions!$C$9, N(AD1491)/Assumptions!$C$10, N(AE1491)/Assumptions!$C$11, N(AF1491)/Assumptions!$C$12, N(AG1491)/Assumptions!$C$13),3)</f>
        <v>2.8</v>
      </c>
      <c r="AK1491" s="0" t="str">
        <f aca="false">IF(OR(U1491="Pending",U1491="On Hold"),"Open GRN (awaiting)",IF(AJ1491&lt;=1,"Within SLA",IF(ROUND(N(Y1491)/Assumptions!$C$5,3)=AJ1491,"Gate Wait",IF(ROUND(N(Z1491)/Assumptions!$C$6,3)=AJ1491,"Dock Wait",IF(ROUND(N(AA1491)/Assumptions!$C$7,3)=AJ1491,"Unloading",IF(ROUND(N(AB1491)/Assumptions!$C$8,3)=AJ1491,"Unload-to-QC Wait",IF(ROUND(N(AC1491)/Assumptions!$C$9,3)=AJ1491,"QC",IF(ROUND(N(AD1491)/Assumptions!$C$10,3)=AJ1491,"QC-to-GRN Wait",IF(ROUND(N(AE1491)/Assumptions!$C$11,3)=AJ1491,"GRN Processing",IF(ROUND(N(AF1491)/Assumptions!$C$12,3)=AJ1491,"GRN-to-Putaway Wait",IF(ROUND(N(AG1491)/Assumptions!$C$13,3)=AJ1491,"Putaway","Within SLA")))))))))))</f>
        <v>QC-to-GRN Wait</v>
      </c>
    </row>
    <row r="1492" customFormat="false" ht="15" hidden="false" customHeight="false" outlineLevel="0" collapsed="false">
      <c r="A1492" s="0" t="s">
        <v>4433</v>
      </c>
      <c r="B1492" s="0" t="s">
        <v>4434</v>
      </c>
      <c r="C1492" s="0" t="s">
        <v>118</v>
      </c>
      <c r="D1492" s="0" t="s">
        <v>135</v>
      </c>
      <c r="E1492" s="0" t="s">
        <v>4435</v>
      </c>
      <c r="F1492" s="0" t="s">
        <v>149</v>
      </c>
      <c r="G1492" s="0" t="s">
        <v>138</v>
      </c>
      <c r="H1492" s="17" t="n">
        <v>46240.3270833333</v>
      </c>
      <c r="I1492" s="17" t="n">
        <v>46240.3444444445</v>
      </c>
      <c r="J1492" s="17" t="n">
        <v>46240.3479166667</v>
      </c>
      <c r="K1492" s="17" t="n">
        <v>46240.3673611111</v>
      </c>
      <c r="L1492" s="17" t="n">
        <v>46240.36875</v>
      </c>
      <c r="M1492" s="17" t="n">
        <v>46240.3881944444</v>
      </c>
      <c r="N1492" s="17" t="n">
        <v>46240.45</v>
      </c>
      <c r="O1492" s="17" t="n">
        <v>46240.4798611111</v>
      </c>
      <c r="P1492" s="17" t="n">
        <v>46240.4875</v>
      </c>
      <c r="Q1492" s="17" t="n">
        <v>46240.5006944445</v>
      </c>
      <c r="R1492" s="0" t="n">
        <v>253</v>
      </c>
      <c r="S1492" s="0" t="n">
        <v>0</v>
      </c>
      <c r="T1492" s="0" t="n">
        <v>0</v>
      </c>
      <c r="U1492" s="18" t="s">
        <v>130</v>
      </c>
      <c r="V1492" s="18" t="s">
        <v>144</v>
      </c>
      <c r="W1492" s="0" t="str">
        <f aca="false">IF(AND(X1492&gt;=6,X1492&lt;14),"A",IF(AND(X1492&gt;=14,X1492&lt;22),"B","C"))</f>
        <v>A</v>
      </c>
      <c r="X1492" s="18" t="n">
        <f aca="false">HOUR(H1492)</f>
        <v>7</v>
      </c>
      <c r="Y1492" s="18" t="n">
        <f aca="false">ROUND((I1492-H1492)*1440,0)</f>
        <v>25</v>
      </c>
      <c r="Z1492" s="18" t="n">
        <f aca="false">ROUND((J1492-I1492)*1440,0)</f>
        <v>5</v>
      </c>
      <c r="AA1492" s="18" t="n">
        <f aca="false">ROUND((K1492-J1492)*1440,0)</f>
        <v>28</v>
      </c>
      <c r="AB1492" s="18" t="n">
        <f aca="false">ROUND((L1492-K1492)*1440,0)</f>
        <v>2</v>
      </c>
      <c r="AC1492" s="18" t="n">
        <f aca="false">ROUND((M1492-L1492)*1440,0)</f>
        <v>28</v>
      </c>
      <c r="AD1492" s="18" t="n">
        <f aca="false">IF(N1492="","",ROUND((N1492-M1492)*1440,0))</f>
        <v>89</v>
      </c>
      <c r="AE1492" s="18" t="n">
        <f aca="false">IF(O1492="","",ROUND((O1492-N1492)*1440,0))</f>
        <v>43</v>
      </c>
      <c r="AF1492" s="18" t="n">
        <f aca="false">IF(P1492="","",ROUND((P1492-O1492)*1440,0))</f>
        <v>11</v>
      </c>
      <c r="AG1492" s="18" t="n">
        <f aca="false">IF(Q1492="","",ROUND((Q1492-P1492)*1440,0))</f>
        <v>19</v>
      </c>
      <c r="AH1492" s="18" t="n">
        <f aca="false">IF(Q1492="","",ROUND((Q1492-H1492)*1440,0))</f>
        <v>250</v>
      </c>
      <c r="AI1492" s="19" t="n">
        <f aca="false">ROUND(IF(O1492="",Assumptions!$B$25-K1492,O1492-K1492)*24,1)</f>
        <v>2.7</v>
      </c>
      <c r="AJ1492" s="20" t="n">
        <f aca="false">ROUND(MAX(N(Y1492)/Assumptions!$C$5, N(Z1492)/Assumptions!$C$6, N(AA1492)/Assumptions!$C$7, N(AB1492)/Assumptions!$C$8, N(AC1492)/Assumptions!$C$9, N(AD1492)/Assumptions!$C$10, N(AE1492)/Assumptions!$C$11, N(AF1492)/Assumptions!$C$12, N(AG1492)/Assumptions!$C$13),3)</f>
        <v>2.967</v>
      </c>
      <c r="AK1492" s="0" t="str">
        <f aca="false">IF(OR(U1492="Pending",U1492="On Hold"),"Open GRN (awaiting)",IF(AJ1492&lt;=1,"Within SLA",IF(ROUND(N(Y1492)/Assumptions!$C$5,3)=AJ1492,"Gate Wait",IF(ROUND(N(Z1492)/Assumptions!$C$6,3)=AJ1492,"Dock Wait",IF(ROUND(N(AA1492)/Assumptions!$C$7,3)=AJ1492,"Unloading",IF(ROUND(N(AB1492)/Assumptions!$C$8,3)=AJ1492,"Unload-to-QC Wait",IF(ROUND(N(AC1492)/Assumptions!$C$9,3)=AJ1492,"QC",IF(ROUND(N(AD1492)/Assumptions!$C$10,3)=AJ1492,"QC-to-GRN Wait",IF(ROUND(N(AE1492)/Assumptions!$C$11,3)=AJ1492,"GRN Processing",IF(ROUND(N(AF1492)/Assumptions!$C$12,3)=AJ1492,"GRN-to-Putaway Wait",IF(ROUND(N(AG1492)/Assumptions!$C$13,3)=AJ1492,"Putaway","Within SLA")))))))))))</f>
        <v>QC-to-GRN Wait</v>
      </c>
    </row>
    <row r="1493" customFormat="false" ht="15" hidden="false" customHeight="false" outlineLevel="0" collapsed="false">
      <c r="A1493" s="0" t="s">
        <v>4436</v>
      </c>
      <c r="B1493" s="0" t="s">
        <v>4437</v>
      </c>
      <c r="C1493" s="0" t="s">
        <v>218</v>
      </c>
      <c r="D1493" s="0" t="s">
        <v>135</v>
      </c>
      <c r="E1493" s="0" t="s">
        <v>4438</v>
      </c>
      <c r="F1493" s="0" t="s">
        <v>137</v>
      </c>
      <c r="G1493" s="0" t="s">
        <v>138</v>
      </c>
      <c r="H1493" s="17" t="n">
        <v>46240.3326388889</v>
      </c>
      <c r="I1493" s="17" t="n">
        <v>46240.3479166667</v>
      </c>
      <c r="J1493" s="17" t="n">
        <v>46240.3590277778</v>
      </c>
      <c r="K1493" s="17" t="n">
        <v>46240.3986111111</v>
      </c>
      <c r="L1493" s="17" t="n">
        <v>46240.4006944444</v>
      </c>
      <c r="M1493" s="17" t="n">
        <v>46240.4180555556</v>
      </c>
      <c r="N1493" s="17" t="n">
        <v>46240.4423611111</v>
      </c>
      <c r="O1493" s="17" t="n">
        <v>46240.45</v>
      </c>
      <c r="P1493" s="17" t="n">
        <v>46240.4611111111</v>
      </c>
      <c r="Q1493" s="17" t="n">
        <v>46240.4743055556</v>
      </c>
      <c r="R1493" s="0" t="n">
        <v>1873</v>
      </c>
      <c r="S1493" s="0" t="n">
        <v>0</v>
      </c>
      <c r="T1493" s="0" t="n">
        <v>0</v>
      </c>
      <c r="U1493" s="18" t="s">
        <v>130</v>
      </c>
      <c r="V1493" s="18" t="s">
        <v>144</v>
      </c>
      <c r="W1493" s="0" t="str">
        <f aca="false">IF(AND(X1493&gt;=6,X1493&lt;14),"A",IF(AND(X1493&gt;=14,X1493&lt;22),"B","C"))</f>
        <v>A</v>
      </c>
      <c r="X1493" s="18" t="n">
        <f aca="false">HOUR(H1493)</f>
        <v>7</v>
      </c>
      <c r="Y1493" s="18" t="n">
        <f aca="false">ROUND((I1493-H1493)*1440,0)</f>
        <v>22</v>
      </c>
      <c r="Z1493" s="18" t="n">
        <f aca="false">ROUND((J1493-I1493)*1440,0)</f>
        <v>16</v>
      </c>
      <c r="AA1493" s="18" t="n">
        <f aca="false">ROUND((K1493-J1493)*1440,0)</f>
        <v>57</v>
      </c>
      <c r="AB1493" s="18" t="n">
        <f aca="false">ROUND((L1493-K1493)*1440,0)</f>
        <v>3</v>
      </c>
      <c r="AC1493" s="18" t="n">
        <f aca="false">ROUND((M1493-L1493)*1440,0)</f>
        <v>25</v>
      </c>
      <c r="AD1493" s="18" t="n">
        <f aca="false">IF(N1493="","",ROUND((N1493-M1493)*1440,0))</f>
        <v>35</v>
      </c>
      <c r="AE1493" s="18" t="n">
        <f aca="false">IF(O1493="","",ROUND((O1493-N1493)*1440,0))</f>
        <v>11</v>
      </c>
      <c r="AF1493" s="18" t="n">
        <f aca="false">IF(P1493="","",ROUND((P1493-O1493)*1440,0))</f>
        <v>16</v>
      </c>
      <c r="AG1493" s="18" t="n">
        <f aca="false">IF(Q1493="","",ROUND((Q1493-P1493)*1440,0))</f>
        <v>19</v>
      </c>
      <c r="AH1493" s="18" t="n">
        <f aca="false">IF(Q1493="","",ROUND((Q1493-H1493)*1440,0))</f>
        <v>204</v>
      </c>
      <c r="AI1493" s="19" t="n">
        <f aca="false">ROUND(IF(O1493="",Assumptions!$B$25-K1493,O1493-K1493)*24,1)</f>
        <v>1.2</v>
      </c>
      <c r="AJ1493" s="20" t="n">
        <f aca="false">ROUND(MAX(N(Y1493)/Assumptions!$C$5, N(Z1493)/Assumptions!$C$6, N(AA1493)/Assumptions!$C$7, N(AB1493)/Assumptions!$C$8, N(AC1493)/Assumptions!$C$9, N(AD1493)/Assumptions!$C$10, N(AE1493)/Assumptions!$C$11, N(AF1493)/Assumptions!$C$12, N(AG1493)/Assumptions!$C$13),3)</f>
        <v>1.167</v>
      </c>
      <c r="AK1493" s="0" t="str">
        <f aca="false">IF(OR(U1493="Pending",U1493="On Hold"),"Open GRN (awaiting)",IF(AJ1493&lt;=1,"Within SLA",IF(ROUND(N(Y1493)/Assumptions!$C$5,3)=AJ1493,"Gate Wait",IF(ROUND(N(Z1493)/Assumptions!$C$6,3)=AJ1493,"Dock Wait",IF(ROUND(N(AA1493)/Assumptions!$C$7,3)=AJ1493,"Unloading",IF(ROUND(N(AB1493)/Assumptions!$C$8,3)=AJ1493,"Unload-to-QC Wait",IF(ROUND(N(AC1493)/Assumptions!$C$9,3)=AJ1493,"QC",IF(ROUND(N(AD1493)/Assumptions!$C$10,3)=AJ1493,"QC-to-GRN Wait",IF(ROUND(N(AE1493)/Assumptions!$C$11,3)=AJ1493,"GRN Processing",IF(ROUND(N(AF1493)/Assumptions!$C$12,3)=AJ1493,"GRN-to-Putaway Wait",IF(ROUND(N(AG1493)/Assumptions!$C$13,3)=AJ1493,"Putaway","Within SLA")))))))))))</f>
        <v>QC-to-GRN Wait</v>
      </c>
    </row>
    <row r="1494" customFormat="false" ht="15" hidden="false" customHeight="false" outlineLevel="0" collapsed="false">
      <c r="A1494" s="0" t="s">
        <v>4439</v>
      </c>
      <c r="B1494" s="0" t="s">
        <v>4440</v>
      </c>
      <c r="C1494" s="0" t="s">
        <v>134</v>
      </c>
      <c r="D1494" s="0" t="s">
        <v>147</v>
      </c>
      <c r="E1494" s="0" t="s">
        <v>2447</v>
      </c>
      <c r="F1494" s="0" t="s">
        <v>149</v>
      </c>
      <c r="G1494" s="0" t="s">
        <v>167</v>
      </c>
      <c r="H1494" s="17" t="n">
        <v>46240.3333333333</v>
      </c>
      <c r="I1494" s="17" t="n">
        <v>46240.3409722222</v>
      </c>
      <c r="J1494" s="17" t="n">
        <v>46240.3458333333</v>
      </c>
      <c r="K1494" s="17" t="n">
        <v>46240.3736111111</v>
      </c>
      <c r="L1494" s="17" t="n">
        <v>46240.3791666667</v>
      </c>
      <c r="M1494" s="17" t="n">
        <v>46240.4006944444</v>
      </c>
      <c r="N1494" s="17" t="n">
        <v>46240.4083333333</v>
      </c>
      <c r="O1494" s="17" t="n">
        <v>46240.4541666667</v>
      </c>
      <c r="P1494" s="17" t="n">
        <v>46240.4597222222</v>
      </c>
      <c r="Q1494" s="17" t="n">
        <v>46240.4701388889</v>
      </c>
      <c r="R1494" s="0" t="n">
        <v>807</v>
      </c>
      <c r="S1494" s="0" t="n">
        <v>0</v>
      </c>
      <c r="T1494" s="0" t="n">
        <v>0</v>
      </c>
      <c r="U1494" s="18" t="s">
        <v>130</v>
      </c>
      <c r="V1494" s="18" t="s">
        <v>156</v>
      </c>
      <c r="W1494" s="0" t="str">
        <f aca="false">IF(AND(X1494&gt;=6,X1494&lt;14),"A",IF(AND(X1494&gt;=14,X1494&lt;22),"B","C"))</f>
        <v>A</v>
      </c>
      <c r="X1494" s="18" t="n">
        <f aca="false">HOUR(H1494)</f>
        <v>8</v>
      </c>
      <c r="Y1494" s="18" t="n">
        <f aca="false">ROUND((I1494-H1494)*1440,0)</f>
        <v>11</v>
      </c>
      <c r="Z1494" s="18" t="n">
        <f aca="false">ROUND((J1494-I1494)*1440,0)</f>
        <v>7</v>
      </c>
      <c r="AA1494" s="18" t="n">
        <f aca="false">ROUND((K1494-J1494)*1440,0)</f>
        <v>40</v>
      </c>
      <c r="AB1494" s="18" t="n">
        <f aca="false">ROUND((L1494-K1494)*1440,0)</f>
        <v>8</v>
      </c>
      <c r="AC1494" s="18" t="n">
        <f aca="false">ROUND((M1494-L1494)*1440,0)</f>
        <v>31</v>
      </c>
      <c r="AD1494" s="18" t="n">
        <f aca="false">IF(N1494="","",ROUND((N1494-M1494)*1440,0))</f>
        <v>11</v>
      </c>
      <c r="AE1494" s="18" t="n">
        <f aca="false">IF(O1494="","",ROUND((O1494-N1494)*1440,0))</f>
        <v>66</v>
      </c>
      <c r="AF1494" s="18" t="n">
        <f aca="false">IF(P1494="","",ROUND((P1494-O1494)*1440,0))</f>
        <v>8</v>
      </c>
      <c r="AG1494" s="18" t="n">
        <f aca="false">IF(Q1494="","",ROUND((Q1494-P1494)*1440,0))</f>
        <v>15</v>
      </c>
      <c r="AH1494" s="18" t="n">
        <f aca="false">IF(Q1494="","",ROUND((Q1494-H1494)*1440,0))</f>
        <v>197</v>
      </c>
      <c r="AI1494" s="19" t="n">
        <f aca="false">ROUND(IF(O1494="",Assumptions!$B$25-K1494,O1494-K1494)*24,1)</f>
        <v>1.9</v>
      </c>
      <c r="AJ1494" s="20" t="n">
        <f aca="false">ROUND(MAX(N(Y1494)/Assumptions!$C$5, N(Z1494)/Assumptions!$C$6, N(AA1494)/Assumptions!$C$7, N(AB1494)/Assumptions!$C$8, N(AC1494)/Assumptions!$C$9, N(AD1494)/Assumptions!$C$10, N(AE1494)/Assumptions!$C$11, N(AF1494)/Assumptions!$C$12, N(AG1494)/Assumptions!$C$13),3)</f>
        <v>1.467</v>
      </c>
      <c r="AK1494" s="0" t="str">
        <f aca="false">IF(OR(U1494="Pending",U1494="On Hold"),"Open GRN (awaiting)",IF(AJ1494&lt;=1,"Within SLA",IF(ROUND(N(Y1494)/Assumptions!$C$5,3)=AJ1494,"Gate Wait",IF(ROUND(N(Z1494)/Assumptions!$C$6,3)=AJ1494,"Dock Wait",IF(ROUND(N(AA1494)/Assumptions!$C$7,3)=AJ1494,"Unloading",IF(ROUND(N(AB1494)/Assumptions!$C$8,3)=AJ1494,"Unload-to-QC Wait",IF(ROUND(N(AC1494)/Assumptions!$C$9,3)=AJ1494,"QC",IF(ROUND(N(AD1494)/Assumptions!$C$10,3)=AJ1494,"QC-to-GRN Wait",IF(ROUND(N(AE1494)/Assumptions!$C$11,3)=AJ1494,"GRN Processing",IF(ROUND(N(AF1494)/Assumptions!$C$12,3)=AJ1494,"GRN-to-Putaway Wait",IF(ROUND(N(AG1494)/Assumptions!$C$13,3)=AJ1494,"Putaway","Within SLA")))))))))))</f>
        <v>GRN Processing</v>
      </c>
    </row>
    <row r="1495" customFormat="false" ht="15" hidden="false" customHeight="false" outlineLevel="0" collapsed="false">
      <c r="A1495" s="0" t="s">
        <v>4441</v>
      </c>
      <c r="B1495" s="0" t="s">
        <v>4442</v>
      </c>
      <c r="C1495" s="0" t="s">
        <v>134</v>
      </c>
      <c r="D1495" s="0" t="s">
        <v>147</v>
      </c>
      <c r="E1495" s="0" t="s">
        <v>4443</v>
      </c>
      <c r="F1495" s="0" t="s">
        <v>149</v>
      </c>
      <c r="G1495" s="0" t="s">
        <v>150</v>
      </c>
      <c r="H1495" s="17" t="n">
        <v>46240.3423611111</v>
      </c>
      <c r="I1495" s="17" t="n">
        <v>46240.3548611111</v>
      </c>
      <c r="J1495" s="17" t="n">
        <v>46240.3576388889</v>
      </c>
      <c r="K1495" s="17" t="n">
        <v>46240.3798611111</v>
      </c>
      <c r="L1495" s="17" t="n">
        <v>46240.3930555556</v>
      </c>
      <c r="M1495" s="17" t="n">
        <v>46240.4027777778</v>
      </c>
      <c r="N1495" s="17" t="n">
        <v>46240.4256944444</v>
      </c>
      <c r="O1495" s="17" t="n">
        <v>46240.4479166667</v>
      </c>
      <c r="P1495" s="17" t="n">
        <v>46240.4618055556</v>
      </c>
      <c r="Q1495" s="17" t="n">
        <v>46240.4763888889</v>
      </c>
      <c r="R1495" s="0" t="n">
        <v>208</v>
      </c>
      <c r="S1495" s="0" t="n">
        <v>0</v>
      </c>
      <c r="T1495" s="0" t="n">
        <v>0</v>
      </c>
      <c r="U1495" s="18" t="s">
        <v>130</v>
      </c>
      <c r="V1495" s="18" t="s">
        <v>139</v>
      </c>
      <c r="W1495" s="0" t="str">
        <f aca="false">IF(AND(X1495&gt;=6,X1495&lt;14),"A",IF(AND(X1495&gt;=14,X1495&lt;22),"B","C"))</f>
        <v>A</v>
      </c>
      <c r="X1495" s="18" t="n">
        <f aca="false">HOUR(H1495)</f>
        <v>8</v>
      </c>
      <c r="Y1495" s="18" t="n">
        <f aca="false">ROUND((I1495-H1495)*1440,0)</f>
        <v>18</v>
      </c>
      <c r="Z1495" s="18" t="n">
        <f aca="false">ROUND((J1495-I1495)*1440,0)</f>
        <v>4</v>
      </c>
      <c r="AA1495" s="18" t="n">
        <f aca="false">ROUND((K1495-J1495)*1440,0)</f>
        <v>32</v>
      </c>
      <c r="AB1495" s="18" t="n">
        <f aca="false">ROUND((L1495-K1495)*1440,0)</f>
        <v>19</v>
      </c>
      <c r="AC1495" s="18" t="n">
        <f aca="false">ROUND((M1495-L1495)*1440,0)</f>
        <v>14</v>
      </c>
      <c r="AD1495" s="18" t="n">
        <f aca="false">IF(N1495="","",ROUND((N1495-M1495)*1440,0))</f>
        <v>33</v>
      </c>
      <c r="AE1495" s="18" t="n">
        <f aca="false">IF(O1495="","",ROUND((O1495-N1495)*1440,0))</f>
        <v>32</v>
      </c>
      <c r="AF1495" s="18" t="n">
        <f aca="false">IF(P1495="","",ROUND((P1495-O1495)*1440,0))</f>
        <v>20</v>
      </c>
      <c r="AG1495" s="18" t="n">
        <f aca="false">IF(Q1495="","",ROUND((Q1495-P1495)*1440,0))</f>
        <v>21</v>
      </c>
      <c r="AH1495" s="18" t="n">
        <f aca="false">IF(Q1495="","",ROUND((Q1495-H1495)*1440,0))</f>
        <v>193</v>
      </c>
      <c r="AI1495" s="19" t="n">
        <f aca="false">ROUND(IF(O1495="",Assumptions!$B$25-K1495,O1495-K1495)*24,1)</f>
        <v>1.6</v>
      </c>
      <c r="AJ1495" s="20" t="n">
        <f aca="false">ROUND(MAX(N(Y1495)/Assumptions!$C$5, N(Z1495)/Assumptions!$C$6, N(AA1495)/Assumptions!$C$7, N(AB1495)/Assumptions!$C$8, N(AC1495)/Assumptions!$C$9, N(AD1495)/Assumptions!$C$10, N(AE1495)/Assumptions!$C$11, N(AF1495)/Assumptions!$C$12, N(AG1495)/Assumptions!$C$13),3)</f>
        <v>1.267</v>
      </c>
      <c r="AK1495" s="0" t="str">
        <f aca="false">IF(OR(U1495="Pending",U1495="On Hold"),"Open GRN (awaiting)",IF(AJ1495&lt;=1,"Within SLA",IF(ROUND(N(Y1495)/Assumptions!$C$5,3)=AJ1495,"Gate Wait",IF(ROUND(N(Z1495)/Assumptions!$C$6,3)=AJ1495,"Dock Wait",IF(ROUND(N(AA1495)/Assumptions!$C$7,3)=AJ1495,"Unloading",IF(ROUND(N(AB1495)/Assumptions!$C$8,3)=AJ1495,"Unload-to-QC Wait",IF(ROUND(N(AC1495)/Assumptions!$C$9,3)=AJ1495,"QC",IF(ROUND(N(AD1495)/Assumptions!$C$10,3)=AJ1495,"QC-to-GRN Wait",IF(ROUND(N(AE1495)/Assumptions!$C$11,3)=AJ1495,"GRN Processing",IF(ROUND(N(AF1495)/Assumptions!$C$12,3)=AJ1495,"GRN-to-Putaway Wait",IF(ROUND(N(AG1495)/Assumptions!$C$13,3)=AJ1495,"Putaway","Within SLA")))))))))))</f>
        <v>Unload-to-QC Wait</v>
      </c>
    </row>
    <row r="1496" customFormat="false" ht="15" hidden="false" customHeight="false" outlineLevel="0" collapsed="false">
      <c r="A1496" s="0" t="s">
        <v>4444</v>
      </c>
      <c r="B1496" s="0" t="s">
        <v>4445</v>
      </c>
      <c r="C1496" s="0" t="s">
        <v>218</v>
      </c>
      <c r="D1496" s="0" t="s">
        <v>147</v>
      </c>
      <c r="E1496" s="0" t="s">
        <v>4446</v>
      </c>
      <c r="F1496" s="0" t="s">
        <v>137</v>
      </c>
      <c r="G1496" s="0" t="s">
        <v>167</v>
      </c>
      <c r="H1496" s="17" t="n">
        <v>46240.3826388889</v>
      </c>
      <c r="I1496" s="17" t="n">
        <v>46240.39375</v>
      </c>
      <c r="J1496" s="17" t="n">
        <v>46240.3986111111</v>
      </c>
      <c r="K1496" s="17" t="n">
        <v>46240.4229166667</v>
      </c>
      <c r="L1496" s="17" t="n">
        <v>46240.4263888889</v>
      </c>
      <c r="M1496" s="17" t="n">
        <v>46240.4458333333</v>
      </c>
      <c r="N1496" s="17" t="n">
        <v>46240.4527777778</v>
      </c>
      <c r="O1496" s="17" t="n">
        <v>46240.46875</v>
      </c>
      <c r="P1496" s="17" t="n">
        <v>46240.4868055556</v>
      </c>
      <c r="Q1496" s="17" t="n">
        <v>46240.5013888889</v>
      </c>
      <c r="R1496" s="0" t="n">
        <v>223</v>
      </c>
      <c r="S1496" s="0" t="n">
        <v>0</v>
      </c>
      <c r="T1496" s="0" t="n">
        <v>0</v>
      </c>
      <c r="U1496" s="18" t="s">
        <v>130</v>
      </c>
      <c r="V1496" s="18" t="s">
        <v>139</v>
      </c>
      <c r="W1496" s="0" t="str">
        <f aca="false">IF(AND(X1496&gt;=6,X1496&lt;14),"A",IF(AND(X1496&gt;=14,X1496&lt;22),"B","C"))</f>
        <v>A</v>
      </c>
      <c r="X1496" s="18" t="n">
        <f aca="false">HOUR(H1496)</f>
        <v>9</v>
      </c>
      <c r="Y1496" s="18" t="n">
        <f aca="false">ROUND((I1496-H1496)*1440,0)</f>
        <v>16</v>
      </c>
      <c r="Z1496" s="18" t="n">
        <f aca="false">ROUND((J1496-I1496)*1440,0)</f>
        <v>7</v>
      </c>
      <c r="AA1496" s="18" t="n">
        <f aca="false">ROUND((K1496-J1496)*1440,0)</f>
        <v>35</v>
      </c>
      <c r="AB1496" s="18" t="n">
        <f aca="false">ROUND((L1496-K1496)*1440,0)</f>
        <v>5</v>
      </c>
      <c r="AC1496" s="18" t="n">
        <f aca="false">ROUND((M1496-L1496)*1440,0)</f>
        <v>28</v>
      </c>
      <c r="AD1496" s="18" t="n">
        <f aca="false">IF(N1496="","",ROUND((N1496-M1496)*1440,0))</f>
        <v>10</v>
      </c>
      <c r="AE1496" s="18" t="n">
        <f aca="false">IF(O1496="","",ROUND((O1496-N1496)*1440,0))</f>
        <v>23</v>
      </c>
      <c r="AF1496" s="18" t="n">
        <f aca="false">IF(P1496="","",ROUND((P1496-O1496)*1440,0))</f>
        <v>26</v>
      </c>
      <c r="AG1496" s="18" t="n">
        <f aca="false">IF(Q1496="","",ROUND((Q1496-P1496)*1440,0))</f>
        <v>21</v>
      </c>
      <c r="AH1496" s="18" t="n">
        <f aca="false">IF(Q1496="","",ROUND((Q1496-H1496)*1440,0))</f>
        <v>171</v>
      </c>
      <c r="AI1496" s="19" t="n">
        <f aca="false">ROUND(IF(O1496="",Assumptions!$B$25-K1496,O1496-K1496)*24,1)</f>
        <v>1.1</v>
      </c>
      <c r="AJ1496" s="20" t="n">
        <f aca="false">ROUND(MAX(N(Y1496)/Assumptions!$C$5, N(Z1496)/Assumptions!$C$6, N(AA1496)/Assumptions!$C$7, N(AB1496)/Assumptions!$C$8, N(AC1496)/Assumptions!$C$9, N(AD1496)/Assumptions!$C$10, N(AE1496)/Assumptions!$C$11, N(AF1496)/Assumptions!$C$12, N(AG1496)/Assumptions!$C$13),3)</f>
        <v>1.3</v>
      </c>
      <c r="AK1496" s="0" t="str">
        <f aca="false">IF(OR(U1496="Pending",U1496="On Hold"),"Open GRN (awaiting)",IF(AJ1496&lt;=1,"Within SLA",IF(ROUND(N(Y1496)/Assumptions!$C$5,3)=AJ1496,"Gate Wait",IF(ROUND(N(Z1496)/Assumptions!$C$6,3)=AJ1496,"Dock Wait",IF(ROUND(N(AA1496)/Assumptions!$C$7,3)=AJ1496,"Unloading",IF(ROUND(N(AB1496)/Assumptions!$C$8,3)=AJ1496,"Unload-to-QC Wait",IF(ROUND(N(AC1496)/Assumptions!$C$9,3)=AJ1496,"QC",IF(ROUND(N(AD1496)/Assumptions!$C$10,3)=AJ1496,"QC-to-GRN Wait",IF(ROUND(N(AE1496)/Assumptions!$C$11,3)=AJ1496,"GRN Processing",IF(ROUND(N(AF1496)/Assumptions!$C$12,3)=AJ1496,"GRN-to-Putaway Wait",IF(ROUND(N(AG1496)/Assumptions!$C$13,3)=AJ1496,"Putaway","Within SLA")))))))))))</f>
        <v>GRN-to-Putaway Wait</v>
      </c>
    </row>
    <row r="1497" customFormat="false" ht="15" hidden="false" customHeight="false" outlineLevel="0" collapsed="false">
      <c r="A1497" s="0" t="s">
        <v>4447</v>
      </c>
      <c r="B1497" s="0" t="s">
        <v>4448</v>
      </c>
      <c r="C1497" s="0" t="s">
        <v>159</v>
      </c>
      <c r="D1497" s="0" t="s">
        <v>135</v>
      </c>
      <c r="E1497" s="0" t="s">
        <v>4449</v>
      </c>
      <c r="F1497" s="0" t="s">
        <v>128</v>
      </c>
      <c r="G1497" s="0" t="s">
        <v>178</v>
      </c>
      <c r="H1497" s="17" t="n">
        <v>46240.4069444445</v>
      </c>
      <c r="I1497" s="17" t="n">
        <v>46240.4131944445</v>
      </c>
      <c r="J1497" s="17" t="n">
        <v>46240.4152777778</v>
      </c>
      <c r="K1497" s="17" t="n">
        <v>46240.4347222222</v>
      </c>
      <c r="L1497" s="17" t="n">
        <v>46240.4465277778</v>
      </c>
      <c r="M1497" s="17" t="n">
        <v>46240.4597222222</v>
      </c>
      <c r="N1497" s="17" t="n">
        <v>46240.4673611111</v>
      </c>
      <c r="O1497" s="17" t="n">
        <v>46240.4854166667</v>
      </c>
      <c r="P1497" s="17" t="n">
        <v>46240.4944444444</v>
      </c>
      <c r="Q1497" s="17" t="n">
        <v>46240.5083333333</v>
      </c>
      <c r="R1497" s="0" t="n">
        <v>397</v>
      </c>
      <c r="S1497" s="0" t="n">
        <v>0</v>
      </c>
      <c r="T1497" s="0" t="n">
        <v>0</v>
      </c>
      <c r="U1497" s="18" t="s">
        <v>130</v>
      </c>
      <c r="V1497" s="18" t="s">
        <v>144</v>
      </c>
      <c r="W1497" s="0" t="str">
        <f aca="false">IF(AND(X1497&gt;=6,X1497&lt;14),"A",IF(AND(X1497&gt;=14,X1497&lt;22),"B","C"))</f>
        <v>A</v>
      </c>
      <c r="X1497" s="18" t="n">
        <f aca="false">HOUR(H1497)</f>
        <v>9</v>
      </c>
      <c r="Y1497" s="18" t="n">
        <f aca="false">ROUND((I1497-H1497)*1440,0)</f>
        <v>9</v>
      </c>
      <c r="Z1497" s="18" t="n">
        <f aca="false">ROUND((J1497-I1497)*1440,0)</f>
        <v>3</v>
      </c>
      <c r="AA1497" s="18" t="n">
        <f aca="false">ROUND((K1497-J1497)*1440,0)</f>
        <v>28</v>
      </c>
      <c r="AB1497" s="18" t="n">
        <f aca="false">ROUND((L1497-K1497)*1440,0)</f>
        <v>17</v>
      </c>
      <c r="AC1497" s="18" t="n">
        <f aca="false">ROUND((M1497-L1497)*1440,0)</f>
        <v>19</v>
      </c>
      <c r="AD1497" s="18" t="n">
        <f aca="false">IF(N1497="","",ROUND((N1497-M1497)*1440,0))</f>
        <v>11</v>
      </c>
      <c r="AE1497" s="18" t="n">
        <f aca="false">IF(O1497="","",ROUND((O1497-N1497)*1440,0))</f>
        <v>26</v>
      </c>
      <c r="AF1497" s="18" t="n">
        <f aca="false">IF(P1497="","",ROUND((P1497-O1497)*1440,0))</f>
        <v>13</v>
      </c>
      <c r="AG1497" s="18" t="n">
        <f aca="false">IF(Q1497="","",ROUND((Q1497-P1497)*1440,0))</f>
        <v>20</v>
      </c>
      <c r="AH1497" s="18" t="n">
        <f aca="false">IF(Q1497="","",ROUND((Q1497-H1497)*1440,0))</f>
        <v>146</v>
      </c>
      <c r="AI1497" s="19" t="n">
        <f aca="false">ROUND(IF(O1497="",Assumptions!$B$25-K1497,O1497-K1497)*24,1)</f>
        <v>1.2</v>
      </c>
      <c r="AJ1497" s="20" t="n">
        <f aca="false">ROUND(MAX(N(Y1497)/Assumptions!$C$5, N(Z1497)/Assumptions!$C$6, N(AA1497)/Assumptions!$C$7, N(AB1497)/Assumptions!$C$8, N(AC1497)/Assumptions!$C$9, N(AD1497)/Assumptions!$C$10, N(AE1497)/Assumptions!$C$11, N(AF1497)/Assumptions!$C$12, N(AG1497)/Assumptions!$C$13),3)</f>
        <v>1.133</v>
      </c>
      <c r="AK1497" s="0" t="str">
        <f aca="false">IF(OR(U1497="Pending",U1497="On Hold"),"Open GRN (awaiting)",IF(AJ1497&lt;=1,"Within SLA",IF(ROUND(N(Y1497)/Assumptions!$C$5,3)=AJ1497,"Gate Wait",IF(ROUND(N(Z1497)/Assumptions!$C$6,3)=AJ1497,"Dock Wait",IF(ROUND(N(AA1497)/Assumptions!$C$7,3)=AJ1497,"Unloading",IF(ROUND(N(AB1497)/Assumptions!$C$8,3)=AJ1497,"Unload-to-QC Wait",IF(ROUND(N(AC1497)/Assumptions!$C$9,3)=AJ1497,"QC",IF(ROUND(N(AD1497)/Assumptions!$C$10,3)=AJ1497,"QC-to-GRN Wait",IF(ROUND(N(AE1497)/Assumptions!$C$11,3)=AJ1497,"GRN Processing",IF(ROUND(N(AF1497)/Assumptions!$C$12,3)=AJ1497,"GRN-to-Putaway Wait",IF(ROUND(N(AG1497)/Assumptions!$C$13,3)=AJ1497,"Putaway","Within SLA")))))))))))</f>
        <v>Unload-to-QC Wait</v>
      </c>
    </row>
    <row r="1498" customFormat="false" ht="15" hidden="false" customHeight="false" outlineLevel="0" collapsed="false">
      <c r="A1498" s="0" t="s">
        <v>4450</v>
      </c>
      <c r="B1498" s="0" t="s">
        <v>4451</v>
      </c>
      <c r="C1498" s="0" t="s">
        <v>126</v>
      </c>
      <c r="D1498" s="0" t="s">
        <v>147</v>
      </c>
      <c r="E1498" s="0" t="s">
        <v>4452</v>
      </c>
      <c r="F1498" s="0" t="s">
        <v>128</v>
      </c>
      <c r="G1498" s="0" t="s">
        <v>167</v>
      </c>
      <c r="H1498" s="17" t="n">
        <v>46240.4118055556</v>
      </c>
      <c r="I1498" s="17" t="n">
        <v>46240.4513888889</v>
      </c>
      <c r="J1498" s="17" t="n">
        <v>46240.4541666667</v>
      </c>
      <c r="K1498" s="17" t="n">
        <v>46240.4888888889</v>
      </c>
      <c r="L1498" s="17" t="n">
        <v>46240.4993055556</v>
      </c>
      <c r="M1498" s="17" t="n">
        <v>46240.5673611111</v>
      </c>
      <c r="N1498" s="17" t="n">
        <v>46240.5798611111</v>
      </c>
      <c r="O1498" s="17" t="n">
        <v>46240.5902777778</v>
      </c>
      <c r="P1498" s="17" t="n">
        <v>46240.5972222222</v>
      </c>
      <c r="Q1498" s="17" t="n">
        <v>46240.6104166667</v>
      </c>
      <c r="R1498" s="0" t="n">
        <v>561</v>
      </c>
      <c r="S1498" s="0" t="n">
        <v>0</v>
      </c>
      <c r="T1498" s="0" t="n">
        <v>0</v>
      </c>
      <c r="U1498" s="18" t="s">
        <v>130</v>
      </c>
      <c r="V1498" s="18" t="s">
        <v>144</v>
      </c>
      <c r="W1498" s="0" t="str">
        <f aca="false">IF(AND(X1498&gt;=6,X1498&lt;14),"A",IF(AND(X1498&gt;=14,X1498&lt;22),"B","C"))</f>
        <v>A</v>
      </c>
      <c r="X1498" s="18" t="n">
        <f aca="false">HOUR(H1498)</f>
        <v>9</v>
      </c>
      <c r="Y1498" s="18" t="n">
        <f aca="false">ROUND((I1498-H1498)*1440,0)</f>
        <v>57</v>
      </c>
      <c r="Z1498" s="18" t="n">
        <f aca="false">ROUND((J1498-I1498)*1440,0)</f>
        <v>4</v>
      </c>
      <c r="AA1498" s="18" t="n">
        <f aca="false">ROUND((K1498-J1498)*1440,0)</f>
        <v>50</v>
      </c>
      <c r="AB1498" s="18" t="n">
        <f aca="false">ROUND((L1498-K1498)*1440,0)</f>
        <v>15</v>
      </c>
      <c r="AC1498" s="18" t="n">
        <f aca="false">ROUND((M1498-L1498)*1440,0)</f>
        <v>98</v>
      </c>
      <c r="AD1498" s="18" t="n">
        <f aca="false">IF(N1498="","",ROUND((N1498-M1498)*1440,0))</f>
        <v>18</v>
      </c>
      <c r="AE1498" s="18" t="n">
        <f aca="false">IF(O1498="","",ROUND((O1498-N1498)*1440,0))</f>
        <v>15</v>
      </c>
      <c r="AF1498" s="18" t="n">
        <f aca="false">IF(P1498="","",ROUND((P1498-O1498)*1440,0))</f>
        <v>10</v>
      </c>
      <c r="AG1498" s="18" t="n">
        <f aca="false">IF(Q1498="","",ROUND((Q1498-P1498)*1440,0))</f>
        <v>19</v>
      </c>
      <c r="AH1498" s="18" t="n">
        <f aca="false">IF(Q1498="","",ROUND((Q1498-H1498)*1440,0))</f>
        <v>286</v>
      </c>
      <c r="AI1498" s="19" t="n">
        <f aca="false">ROUND(IF(O1498="",Assumptions!$B$25-K1498,O1498-K1498)*24,1)</f>
        <v>2.4</v>
      </c>
      <c r="AJ1498" s="20" t="n">
        <f aca="false">ROUND(MAX(N(Y1498)/Assumptions!$C$5, N(Z1498)/Assumptions!$C$6, N(AA1498)/Assumptions!$C$7, N(AB1498)/Assumptions!$C$8, N(AC1498)/Assumptions!$C$9, N(AD1498)/Assumptions!$C$10, N(AE1498)/Assumptions!$C$11, N(AF1498)/Assumptions!$C$12, N(AG1498)/Assumptions!$C$13),3)</f>
        <v>2.178</v>
      </c>
      <c r="AK1498" s="0" t="str">
        <f aca="false">IF(OR(U1498="Pending",U1498="On Hold"),"Open GRN (awaiting)",IF(AJ1498&lt;=1,"Within SLA",IF(ROUND(N(Y1498)/Assumptions!$C$5,3)=AJ1498,"Gate Wait",IF(ROUND(N(Z1498)/Assumptions!$C$6,3)=AJ1498,"Dock Wait",IF(ROUND(N(AA1498)/Assumptions!$C$7,3)=AJ1498,"Unloading",IF(ROUND(N(AB1498)/Assumptions!$C$8,3)=AJ1498,"Unload-to-QC Wait",IF(ROUND(N(AC1498)/Assumptions!$C$9,3)=AJ1498,"QC",IF(ROUND(N(AD1498)/Assumptions!$C$10,3)=AJ1498,"QC-to-GRN Wait",IF(ROUND(N(AE1498)/Assumptions!$C$11,3)=AJ1498,"GRN Processing",IF(ROUND(N(AF1498)/Assumptions!$C$12,3)=AJ1498,"GRN-to-Putaway Wait",IF(ROUND(N(AG1498)/Assumptions!$C$13,3)=AJ1498,"Putaway","Within SLA")))))))))))</f>
        <v>QC</v>
      </c>
    </row>
    <row r="1499" customFormat="false" ht="15" hidden="false" customHeight="false" outlineLevel="0" collapsed="false">
      <c r="A1499" s="0" t="s">
        <v>4453</v>
      </c>
      <c r="B1499" s="0" t="s">
        <v>4454</v>
      </c>
      <c r="C1499" s="0" t="s">
        <v>159</v>
      </c>
      <c r="D1499" s="0" t="s">
        <v>147</v>
      </c>
      <c r="E1499" s="0" t="s">
        <v>579</v>
      </c>
      <c r="F1499" s="0" t="s">
        <v>155</v>
      </c>
      <c r="G1499" s="0" t="s">
        <v>167</v>
      </c>
      <c r="H1499" s="17" t="n">
        <v>46240.4194444444</v>
      </c>
      <c r="I1499" s="17" t="n">
        <v>46240.44375</v>
      </c>
      <c r="J1499" s="17" t="n">
        <v>46240.4486111111</v>
      </c>
      <c r="K1499" s="17" t="n">
        <v>46240.4805555556</v>
      </c>
      <c r="L1499" s="17" t="n">
        <v>46240.4847222222</v>
      </c>
      <c r="M1499" s="17" t="n">
        <v>46240.4958333333</v>
      </c>
      <c r="N1499" s="17" t="n">
        <v>46240.5923611111</v>
      </c>
      <c r="O1499" s="17" t="n">
        <v>46240.6236111111</v>
      </c>
      <c r="P1499" s="17" t="n">
        <v>46240.6402777778</v>
      </c>
      <c r="Q1499" s="17" t="n">
        <v>46240.6520833333</v>
      </c>
      <c r="R1499" s="0" t="n">
        <v>142</v>
      </c>
      <c r="S1499" s="0" t="n">
        <v>0</v>
      </c>
      <c r="T1499" s="0" t="n">
        <v>0</v>
      </c>
      <c r="U1499" s="18" t="s">
        <v>130</v>
      </c>
      <c r="V1499" s="18" t="s">
        <v>144</v>
      </c>
      <c r="W1499" s="0" t="str">
        <f aca="false">IF(AND(X1499&gt;=6,X1499&lt;14),"A",IF(AND(X1499&gt;=14,X1499&lt;22),"B","C"))</f>
        <v>A</v>
      </c>
      <c r="X1499" s="18" t="n">
        <f aca="false">HOUR(H1499)</f>
        <v>10</v>
      </c>
      <c r="Y1499" s="18" t="n">
        <f aca="false">ROUND((I1499-H1499)*1440,0)</f>
        <v>35</v>
      </c>
      <c r="Z1499" s="18" t="n">
        <f aca="false">ROUND((J1499-I1499)*1440,0)</f>
        <v>7</v>
      </c>
      <c r="AA1499" s="18" t="n">
        <f aca="false">ROUND((K1499-J1499)*1440,0)</f>
        <v>46</v>
      </c>
      <c r="AB1499" s="18" t="n">
        <f aca="false">ROUND((L1499-K1499)*1440,0)</f>
        <v>6</v>
      </c>
      <c r="AC1499" s="18" t="n">
        <f aca="false">ROUND((M1499-L1499)*1440,0)</f>
        <v>16</v>
      </c>
      <c r="AD1499" s="18" t="n">
        <f aca="false">IF(N1499="","",ROUND((N1499-M1499)*1440,0))</f>
        <v>139</v>
      </c>
      <c r="AE1499" s="18" t="n">
        <f aca="false">IF(O1499="","",ROUND((O1499-N1499)*1440,0))</f>
        <v>45</v>
      </c>
      <c r="AF1499" s="18" t="n">
        <f aca="false">IF(P1499="","",ROUND((P1499-O1499)*1440,0))</f>
        <v>24</v>
      </c>
      <c r="AG1499" s="18" t="n">
        <f aca="false">IF(Q1499="","",ROUND((Q1499-P1499)*1440,0))</f>
        <v>17</v>
      </c>
      <c r="AH1499" s="18" t="n">
        <f aca="false">IF(Q1499="","",ROUND((Q1499-H1499)*1440,0))</f>
        <v>335</v>
      </c>
      <c r="AI1499" s="19" t="n">
        <f aca="false">ROUND(IF(O1499="",Assumptions!$B$25-K1499,O1499-K1499)*24,1)</f>
        <v>3.4</v>
      </c>
      <c r="AJ1499" s="20" t="n">
        <f aca="false">ROUND(MAX(N(Y1499)/Assumptions!$C$5, N(Z1499)/Assumptions!$C$6, N(AA1499)/Assumptions!$C$7, N(AB1499)/Assumptions!$C$8, N(AC1499)/Assumptions!$C$9, N(AD1499)/Assumptions!$C$10, N(AE1499)/Assumptions!$C$11, N(AF1499)/Assumptions!$C$12, N(AG1499)/Assumptions!$C$13),3)</f>
        <v>4.633</v>
      </c>
      <c r="AK1499" s="0" t="str">
        <f aca="false">IF(OR(U1499="Pending",U1499="On Hold"),"Open GRN (awaiting)",IF(AJ1499&lt;=1,"Within SLA",IF(ROUND(N(Y1499)/Assumptions!$C$5,3)=AJ1499,"Gate Wait",IF(ROUND(N(Z1499)/Assumptions!$C$6,3)=AJ1499,"Dock Wait",IF(ROUND(N(AA1499)/Assumptions!$C$7,3)=AJ1499,"Unloading",IF(ROUND(N(AB1499)/Assumptions!$C$8,3)=AJ1499,"Unload-to-QC Wait",IF(ROUND(N(AC1499)/Assumptions!$C$9,3)=AJ1499,"QC",IF(ROUND(N(AD1499)/Assumptions!$C$10,3)=AJ1499,"QC-to-GRN Wait",IF(ROUND(N(AE1499)/Assumptions!$C$11,3)=AJ1499,"GRN Processing",IF(ROUND(N(AF1499)/Assumptions!$C$12,3)=AJ1499,"GRN-to-Putaway Wait",IF(ROUND(N(AG1499)/Assumptions!$C$13,3)=AJ1499,"Putaway","Within SLA")))))))))))</f>
        <v>QC-to-GRN Wait</v>
      </c>
    </row>
    <row r="1500" customFormat="false" ht="15" hidden="false" customHeight="false" outlineLevel="0" collapsed="false">
      <c r="A1500" s="0" t="s">
        <v>4455</v>
      </c>
      <c r="B1500" s="0" t="s">
        <v>4456</v>
      </c>
      <c r="C1500" s="0" t="s">
        <v>218</v>
      </c>
      <c r="D1500" s="0" t="s">
        <v>147</v>
      </c>
      <c r="E1500" s="0" t="s">
        <v>2230</v>
      </c>
      <c r="F1500" s="0" t="s">
        <v>137</v>
      </c>
      <c r="G1500" s="0" t="s">
        <v>150</v>
      </c>
      <c r="H1500" s="17" t="n">
        <v>46240.4236111111</v>
      </c>
      <c r="I1500" s="17" t="n">
        <v>46240.4527777778</v>
      </c>
      <c r="J1500" s="17" t="n">
        <v>46240.4583333333</v>
      </c>
      <c r="K1500" s="17" t="n">
        <v>46240.5097222222</v>
      </c>
      <c r="L1500" s="17" t="n">
        <v>46240.5409722222</v>
      </c>
      <c r="M1500" s="17" t="n">
        <v>46240.5604166667</v>
      </c>
      <c r="N1500" s="17" t="n">
        <v>46240.5944444445</v>
      </c>
      <c r="O1500" s="17" t="n">
        <v>46240.6090277778</v>
      </c>
      <c r="P1500" s="17" t="n">
        <v>46240.6298611111</v>
      </c>
      <c r="Q1500" s="17" t="n">
        <v>46240.6444444444</v>
      </c>
      <c r="R1500" s="0" t="n">
        <v>797</v>
      </c>
      <c r="S1500" s="0" t="n">
        <v>0</v>
      </c>
      <c r="T1500" s="0" t="n">
        <v>0</v>
      </c>
      <c r="U1500" s="18" t="s">
        <v>130</v>
      </c>
      <c r="V1500" s="18" t="s">
        <v>144</v>
      </c>
      <c r="W1500" s="0" t="str">
        <f aca="false">IF(AND(X1500&gt;=6,X1500&lt;14),"A",IF(AND(X1500&gt;=14,X1500&lt;22),"B","C"))</f>
        <v>A</v>
      </c>
      <c r="X1500" s="18" t="n">
        <f aca="false">HOUR(H1500)</f>
        <v>10</v>
      </c>
      <c r="Y1500" s="18" t="n">
        <f aca="false">ROUND((I1500-H1500)*1440,0)</f>
        <v>42</v>
      </c>
      <c r="Z1500" s="18" t="n">
        <f aca="false">ROUND((J1500-I1500)*1440,0)</f>
        <v>8</v>
      </c>
      <c r="AA1500" s="18" t="n">
        <f aca="false">ROUND((K1500-J1500)*1440,0)</f>
        <v>74</v>
      </c>
      <c r="AB1500" s="18" t="n">
        <f aca="false">ROUND((L1500-K1500)*1440,0)</f>
        <v>45</v>
      </c>
      <c r="AC1500" s="18" t="n">
        <f aca="false">ROUND((M1500-L1500)*1440,0)</f>
        <v>28</v>
      </c>
      <c r="AD1500" s="18" t="n">
        <f aca="false">IF(N1500="","",ROUND((N1500-M1500)*1440,0))</f>
        <v>49</v>
      </c>
      <c r="AE1500" s="18" t="n">
        <f aca="false">IF(O1500="","",ROUND((O1500-N1500)*1440,0))</f>
        <v>21</v>
      </c>
      <c r="AF1500" s="18" t="n">
        <f aca="false">IF(P1500="","",ROUND((P1500-O1500)*1440,0))</f>
        <v>30</v>
      </c>
      <c r="AG1500" s="18" t="n">
        <f aca="false">IF(Q1500="","",ROUND((Q1500-P1500)*1440,0))</f>
        <v>21</v>
      </c>
      <c r="AH1500" s="18" t="n">
        <f aca="false">IF(Q1500="","",ROUND((Q1500-H1500)*1440,0))</f>
        <v>318</v>
      </c>
      <c r="AI1500" s="19" t="n">
        <f aca="false">ROUND(IF(O1500="",Assumptions!$B$25-K1500,O1500-K1500)*24,1)</f>
        <v>2.4</v>
      </c>
      <c r="AJ1500" s="20" t="n">
        <f aca="false">ROUND(MAX(N(Y1500)/Assumptions!$C$5, N(Z1500)/Assumptions!$C$6, N(AA1500)/Assumptions!$C$7, N(AB1500)/Assumptions!$C$8, N(AC1500)/Assumptions!$C$9, N(AD1500)/Assumptions!$C$10, N(AE1500)/Assumptions!$C$11, N(AF1500)/Assumptions!$C$12, N(AG1500)/Assumptions!$C$13),3)</f>
        <v>3</v>
      </c>
      <c r="AK1500" s="0" t="str">
        <f aca="false">IF(OR(U1500="Pending",U1500="On Hold"),"Open GRN (awaiting)",IF(AJ1500&lt;=1,"Within SLA",IF(ROUND(N(Y1500)/Assumptions!$C$5,3)=AJ1500,"Gate Wait",IF(ROUND(N(Z1500)/Assumptions!$C$6,3)=AJ1500,"Dock Wait",IF(ROUND(N(AA1500)/Assumptions!$C$7,3)=AJ1500,"Unloading",IF(ROUND(N(AB1500)/Assumptions!$C$8,3)=AJ1500,"Unload-to-QC Wait",IF(ROUND(N(AC1500)/Assumptions!$C$9,3)=AJ1500,"QC",IF(ROUND(N(AD1500)/Assumptions!$C$10,3)=AJ1500,"QC-to-GRN Wait",IF(ROUND(N(AE1500)/Assumptions!$C$11,3)=AJ1500,"GRN Processing",IF(ROUND(N(AF1500)/Assumptions!$C$12,3)=AJ1500,"GRN-to-Putaway Wait",IF(ROUND(N(AG1500)/Assumptions!$C$13,3)=AJ1500,"Putaway","Within SLA")))))))))))</f>
        <v>Unload-to-QC Wait</v>
      </c>
    </row>
    <row r="1501" customFormat="false" ht="15" hidden="false" customHeight="false" outlineLevel="0" collapsed="false">
      <c r="A1501" s="0" t="s">
        <v>4457</v>
      </c>
      <c r="B1501" s="0" t="s">
        <v>4458</v>
      </c>
      <c r="C1501" s="0" t="s">
        <v>159</v>
      </c>
      <c r="D1501" s="0" t="s">
        <v>119</v>
      </c>
      <c r="E1501" s="0" t="s">
        <v>4459</v>
      </c>
      <c r="F1501" s="0" t="s">
        <v>128</v>
      </c>
      <c r="G1501" s="0" t="s">
        <v>122</v>
      </c>
      <c r="H1501" s="17" t="n">
        <v>46240.4277777778</v>
      </c>
      <c r="I1501" s="17" t="n">
        <v>46240.4506944444</v>
      </c>
      <c r="J1501" s="17" t="n">
        <v>46240.4666666667</v>
      </c>
      <c r="K1501" s="17" t="n">
        <v>46240.4847222222</v>
      </c>
      <c r="L1501" s="17" t="n">
        <v>46240.5</v>
      </c>
      <c r="M1501" s="17" t="n">
        <v>46240.5215277778</v>
      </c>
      <c r="N1501" s="17" t="n">
        <v>46240.5666666667</v>
      </c>
      <c r="O1501" s="17" t="n">
        <v>46240.5854166667</v>
      </c>
      <c r="P1501" s="17" t="n">
        <v>46240.5965277778</v>
      </c>
      <c r="Q1501" s="17" t="n">
        <v>46240.6104166667</v>
      </c>
      <c r="R1501" s="0" t="n">
        <v>223</v>
      </c>
      <c r="S1501" s="0" t="n">
        <v>0</v>
      </c>
      <c r="T1501" s="0" t="n">
        <v>0</v>
      </c>
      <c r="U1501" s="18" t="s">
        <v>130</v>
      </c>
      <c r="V1501" s="18" t="s">
        <v>131</v>
      </c>
      <c r="W1501" s="0" t="str">
        <f aca="false">IF(AND(X1501&gt;=6,X1501&lt;14),"A",IF(AND(X1501&gt;=14,X1501&lt;22),"B","C"))</f>
        <v>A</v>
      </c>
      <c r="X1501" s="18" t="n">
        <f aca="false">HOUR(H1501)</f>
        <v>10</v>
      </c>
      <c r="Y1501" s="18" t="n">
        <f aca="false">ROUND((I1501-H1501)*1440,0)</f>
        <v>33</v>
      </c>
      <c r="Z1501" s="18" t="n">
        <f aca="false">ROUND((J1501-I1501)*1440,0)</f>
        <v>23</v>
      </c>
      <c r="AA1501" s="18" t="n">
        <f aca="false">ROUND((K1501-J1501)*1440,0)</f>
        <v>26</v>
      </c>
      <c r="AB1501" s="18" t="n">
        <f aca="false">ROUND((L1501-K1501)*1440,0)</f>
        <v>22</v>
      </c>
      <c r="AC1501" s="18" t="n">
        <f aca="false">ROUND((M1501-L1501)*1440,0)</f>
        <v>31</v>
      </c>
      <c r="AD1501" s="18" t="n">
        <f aca="false">IF(N1501="","",ROUND((N1501-M1501)*1440,0))</f>
        <v>65</v>
      </c>
      <c r="AE1501" s="18" t="n">
        <f aca="false">IF(O1501="","",ROUND((O1501-N1501)*1440,0))</f>
        <v>27</v>
      </c>
      <c r="AF1501" s="18" t="n">
        <f aca="false">IF(P1501="","",ROUND((P1501-O1501)*1440,0))</f>
        <v>16</v>
      </c>
      <c r="AG1501" s="18" t="n">
        <f aca="false">IF(Q1501="","",ROUND((Q1501-P1501)*1440,0))</f>
        <v>20</v>
      </c>
      <c r="AH1501" s="18" t="n">
        <f aca="false">IF(Q1501="","",ROUND((Q1501-H1501)*1440,0))</f>
        <v>263</v>
      </c>
      <c r="AI1501" s="19" t="n">
        <f aca="false">ROUND(IF(O1501="",Assumptions!$B$25-K1501,O1501-K1501)*24,1)</f>
        <v>2.4</v>
      </c>
      <c r="AJ1501" s="20" t="n">
        <f aca="false">ROUND(MAX(N(Y1501)/Assumptions!$C$5, N(Z1501)/Assumptions!$C$6, N(AA1501)/Assumptions!$C$7, N(AB1501)/Assumptions!$C$8, N(AC1501)/Assumptions!$C$9, N(AD1501)/Assumptions!$C$10, N(AE1501)/Assumptions!$C$11, N(AF1501)/Assumptions!$C$12, N(AG1501)/Assumptions!$C$13),3)</f>
        <v>2.167</v>
      </c>
      <c r="AK1501" s="0" t="str">
        <f aca="false">IF(OR(U1501="Pending",U1501="On Hold"),"Open GRN (awaiting)",IF(AJ1501&lt;=1,"Within SLA",IF(ROUND(N(Y1501)/Assumptions!$C$5,3)=AJ1501,"Gate Wait",IF(ROUND(N(Z1501)/Assumptions!$C$6,3)=AJ1501,"Dock Wait",IF(ROUND(N(AA1501)/Assumptions!$C$7,3)=AJ1501,"Unloading",IF(ROUND(N(AB1501)/Assumptions!$C$8,3)=AJ1501,"Unload-to-QC Wait",IF(ROUND(N(AC1501)/Assumptions!$C$9,3)=AJ1501,"QC",IF(ROUND(N(AD1501)/Assumptions!$C$10,3)=AJ1501,"QC-to-GRN Wait",IF(ROUND(N(AE1501)/Assumptions!$C$11,3)=AJ1501,"GRN Processing",IF(ROUND(N(AF1501)/Assumptions!$C$12,3)=AJ1501,"GRN-to-Putaway Wait",IF(ROUND(N(AG1501)/Assumptions!$C$13,3)=AJ1501,"Putaway","Within SLA")))))))))))</f>
        <v>QC-to-GRN Wait</v>
      </c>
    </row>
    <row r="1502" customFormat="false" ht="15" hidden="false" customHeight="false" outlineLevel="0" collapsed="false">
      <c r="A1502" s="0" t="s">
        <v>4460</v>
      </c>
      <c r="B1502" s="0" t="s">
        <v>4461</v>
      </c>
      <c r="C1502" s="0" t="s">
        <v>153</v>
      </c>
      <c r="D1502" s="0" t="s">
        <v>135</v>
      </c>
      <c r="E1502" s="0" t="s">
        <v>4462</v>
      </c>
      <c r="F1502" s="0" t="s">
        <v>177</v>
      </c>
      <c r="G1502" s="0" t="s">
        <v>178</v>
      </c>
      <c r="H1502" s="17" t="n">
        <v>46240.43125</v>
      </c>
      <c r="I1502" s="17" t="n">
        <v>46240.4625</v>
      </c>
      <c r="J1502" s="17" t="n">
        <v>46240.4805555556</v>
      </c>
      <c r="K1502" s="17" t="n">
        <v>46240.5027777778</v>
      </c>
      <c r="L1502" s="17" t="n">
        <v>46240.5277777778</v>
      </c>
      <c r="M1502" s="17" t="n">
        <v>46240.5486111111</v>
      </c>
      <c r="N1502" s="17" t="n">
        <v>46240.6979166667</v>
      </c>
      <c r="O1502" s="17" t="n">
        <v>46240.7604166667</v>
      </c>
      <c r="P1502" s="17" t="n">
        <v>46240.7736111111</v>
      </c>
      <c r="Q1502" s="17" t="n">
        <v>46240.7902777778</v>
      </c>
      <c r="R1502" s="0" t="n">
        <v>446</v>
      </c>
      <c r="S1502" s="0" t="n">
        <v>0</v>
      </c>
      <c r="T1502" s="0" t="n">
        <v>0</v>
      </c>
      <c r="U1502" s="18" t="s">
        <v>130</v>
      </c>
      <c r="V1502" s="18" t="s">
        <v>144</v>
      </c>
      <c r="W1502" s="0" t="str">
        <f aca="false">IF(AND(X1502&gt;=6,X1502&lt;14),"A",IF(AND(X1502&gt;=14,X1502&lt;22),"B","C"))</f>
        <v>A</v>
      </c>
      <c r="X1502" s="18" t="n">
        <f aca="false">HOUR(H1502)</f>
        <v>10</v>
      </c>
      <c r="Y1502" s="18" t="n">
        <f aca="false">ROUND((I1502-H1502)*1440,0)</f>
        <v>45</v>
      </c>
      <c r="Z1502" s="18" t="n">
        <f aca="false">ROUND((J1502-I1502)*1440,0)</f>
        <v>26</v>
      </c>
      <c r="AA1502" s="18" t="n">
        <f aca="false">ROUND((K1502-J1502)*1440,0)</f>
        <v>32</v>
      </c>
      <c r="AB1502" s="18" t="n">
        <f aca="false">ROUND((L1502-K1502)*1440,0)</f>
        <v>36</v>
      </c>
      <c r="AC1502" s="18" t="n">
        <f aca="false">ROUND((M1502-L1502)*1440,0)</f>
        <v>30</v>
      </c>
      <c r="AD1502" s="18" t="n">
        <f aca="false">IF(N1502="","",ROUND((N1502-M1502)*1440,0))</f>
        <v>215</v>
      </c>
      <c r="AE1502" s="18" t="n">
        <f aca="false">IF(O1502="","",ROUND((O1502-N1502)*1440,0))</f>
        <v>90</v>
      </c>
      <c r="AF1502" s="18" t="n">
        <f aca="false">IF(P1502="","",ROUND((P1502-O1502)*1440,0))</f>
        <v>19</v>
      </c>
      <c r="AG1502" s="18" t="n">
        <f aca="false">IF(Q1502="","",ROUND((Q1502-P1502)*1440,0))</f>
        <v>24</v>
      </c>
      <c r="AH1502" s="18" t="n">
        <f aca="false">IF(Q1502="","",ROUND((Q1502-H1502)*1440,0))</f>
        <v>517</v>
      </c>
      <c r="AI1502" s="19" t="n">
        <f aca="false">ROUND(IF(O1502="",Assumptions!$B$25-K1502,O1502-K1502)*24,1)</f>
        <v>6.2</v>
      </c>
      <c r="AJ1502" s="20" t="n">
        <f aca="false">ROUND(MAX(N(Y1502)/Assumptions!$C$5, N(Z1502)/Assumptions!$C$6, N(AA1502)/Assumptions!$C$7, N(AB1502)/Assumptions!$C$8, N(AC1502)/Assumptions!$C$9, N(AD1502)/Assumptions!$C$10, N(AE1502)/Assumptions!$C$11, N(AF1502)/Assumptions!$C$12, N(AG1502)/Assumptions!$C$13),3)</f>
        <v>7.167</v>
      </c>
      <c r="AK1502" s="0" t="str">
        <f aca="false">IF(OR(U1502="Pending",U1502="On Hold"),"Open GRN (awaiting)",IF(AJ1502&lt;=1,"Within SLA",IF(ROUND(N(Y1502)/Assumptions!$C$5,3)=AJ1502,"Gate Wait",IF(ROUND(N(Z1502)/Assumptions!$C$6,3)=AJ1502,"Dock Wait",IF(ROUND(N(AA1502)/Assumptions!$C$7,3)=AJ1502,"Unloading",IF(ROUND(N(AB1502)/Assumptions!$C$8,3)=AJ1502,"Unload-to-QC Wait",IF(ROUND(N(AC1502)/Assumptions!$C$9,3)=AJ1502,"QC",IF(ROUND(N(AD1502)/Assumptions!$C$10,3)=AJ1502,"QC-to-GRN Wait",IF(ROUND(N(AE1502)/Assumptions!$C$11,3)=AJ1502,"GRN Processing",IF(ROUND(N(AF1502)/Assumptions!$C$12,3)=AJ1502,"GRN-to-Putaway Wait",IF(ROUND(N(AG1502)/Assumptions!$C$13,3)=AJ1502,"Putaway","Within SLA")))))))))))</f>
        <v>QC-to-GRN Wait</v>
      </c>
    </row>
    <row r="1503" customFormat="false" ht="15" hidden="false" customHeight="false" outlineLevel="0" collapsed="false">
      <c r="A1503" s="0" t="s">
        <v>4463</v>
      </c>
      <c r="B1503" s="0" t="s">
        <v>4464</v>
      </c>
      <c r="C1503" s="0" t="s">
        <v>286</v>
      </c>
      <c r="D1503" s="0" t="s">
        <v>119</v>
      </c>
      <c r="E1503" s="0" t="s">
        <v>4465</v>
      </c>
      <c r="F1503" s="0" t="s">
        <v>121</v>
      </c>
      <c r="G1503" s="0" t="s">
        <v>129</v>
      </c>
      <c r="H1503" s="17" t="n">
        <v>46240.45625</v>
      </c>
      <c r="I1503" s="17" t="n">
        <v>46240.4819444444</v>
      </c>
      <c r="J1503" s="17" t="n">
        <v>46240.4868055556</v>
      </c>
      <c r="K1503" s="17" t="n">
        <v>46240.5006944445</v>
      </c>
      <c r="L1503" s="17" t="n">
        <v>46240.5055555556</v>
      </c>
      <c r="M1503" s="17" t="n">
        <v>46240.5298611111</v>
      </c>
      <c r="N1503" s="17" t="n">
        <v>46240.5388888889</v>
      </c>
      <c r="O1503" s="17" t="n">
        <v>46240.5736111111</v>
      </c>
      <c r="P1503" s="17" t="n">
        <v>46240.58125</v>
      </c>
      <c r="Q1503" s="17" t="n">
        <v>46240.5916666667</v>
      </c>
      <c r="R1503" s="0" t="n">
        <v>115</v>
      </c>
      <c r="S1503" s="0" t="n">
        <v>0</v>
      </c>
      <c r="T1503" s="0" t="n">
        <v>0</v>
      </c>
      <c r="U1503" s="18" t="s">
        <v>130</v>
      </c>
      <c r="V1503" s="18" t="s">
        <v>82</v>
      </c>
      <c r="W1503" s="0" t="str">
        <f aca="false">IF(AND(X1503&gt;=6,X1503&lt;14),"A",IF(AND(X1503&gt;=14,X1503&lt;22),"B","C"))</f>
        <v>A</v>
      </c>
      <c r="X1503" s="18" t="n">
        <f aca="false">HOUR(H1503)</f>
        <v>10</v>
      </c>
      <c r="Y1503" s="18" t="n">
        <f aca="false">ROUND((I1503-H1503)*1440,0)</f>
        <v>37</v>
      </c>
      <c r="Z1503" s="18" t="n">
        <f aca="false">ROUND((J1503-I1503)*1440,0)</f>
        <v>7</v>
      </c>
      <c r="AA1503" s="18" t="n">
        <f aca="false">ROUND((K1503-J1503)*1440,0)</f>
        <v>20</v>
      </c>
      <c r="AB1503" s="18" t="n">
        <f aca="false">ROUND((L1503-K1503)*1440,0)</f>
        <v>7</v>
      </c>
      <c r="AC1503" s="18" t="n">
        <f aca="false">ROUND((M1503-L1503)*1440,0)</f>
        <v>35</v>
      </c>
      <c r="AD1503" s="18" t="n">
        <f aca="false">IF(N1503="","",ROUND((N1503-M1503)*1440,0))</f>
        <v>13</v>
      </c>
      <c r="AE1503" s="18" t="n">
        <f aca="false">IF(O1503="","",ROUND((O1503-N1503)*1440,0))</f>
        <v>50</v>
      </c>
      <c r="AF1503" s="18" t="n">
        <f aca="false">IF(P1503="","",ROUND((P1503-O1503)*1440,0))</f>
        <v>11</v>
      </c>
      <c r="AG1503" s="18" t="n">
        <f aca="false">IF(Q1503="","",ROUND((Q1503-P1503)*1440,0))</f>
        <v>15</v>
      </c>
      <c r="AH1503" s="18" t="n">
        <f aca="false">IF(Q1503="","",ROUND((Q1503-H1503)*1440,0))</f>
        <v>195</v>
      </c>
      <c r="AI1503" s="19" t="n">
        <f aca="false">ROUND(IF(O1503="",Assumptions!$B$25-K1503,O1503-K1503)*24,1)</f>
        <v>1.8</v>
      </c>
      <c r="AJ1503" s="20" t="n">
        <f aca="false">ROUND(MAX(N(Y1503)/Assumptions!$C$5, N(Z1503)/Assumptions!$C$6, N(AA1503)/Assumptions!$C$7, N(AB1503)/Assumptions!$C$8, N(AC1503)/Assumptions!$C$9, N(AD1503)/Assumptions!$C$10, N(AE1503)/Assumptions!$C$11, N(AF1503)/Assumptions!$C$12, N(AG1503)/Assumptions!$C$13),3)</f>
        <v>1.233</v>
      </c>
      <c r="AK1503" s="0" t="str">
        <f aca="false">IF(OR(U1503="Pending",U1503="On Hold"),"Open GRN (awaiting)",IF(AJ1503&lt;=1,"Within SLA",IF(ROUND(N(Y1503)/Assumptions!$C$5,3)=AJ1503,"Gate Wait",IF(ROUND(N(Z1503)/Assumptions!$C$6,3)=AJ1503,"Dock Wait",IF(ROUND(N(AA1503)/Assumptions!$C$7,3)=AJ1503,"Unloading",IF(ROUND(N(AB1503)/Assumptions!$C$8,3)=AJ1503,"Unload-to-QC Wait",IF(ROUND(N(AC1503)/Assumptions!$C$9,3)=AJ1503,"QC",IF(ROUND(N(AD1503)/Assumptions!$C$10,3)=AJ1503,"QC-to-GRN Wait",IF(ROUND(N(AE1503)/Assumptions!$C$11,3)=AJ1503,"GRN Processing",IF(ROUND(N(AF1503)/Assumptions!$C$12,3)=AJ1503,"GRN-to-Putaway Wait",IF(ROUND(N(AG1503)/Assumptions!$C$13,3)=AJ1503,"Putaway","Within SLA")))))))))))</f>
        <v>Gate Wait</v>
      </c>
    </row>
    <row r="1504" customFormat="false" ht="15" hidden="false" customHeight="false" outlineLevel="0" collapsed="false">
      <c r="A1504" s="0" t="s">
        <v>4466</v>
      </c>
      <c r="B1504" s="0" t="s">
        <v>4467</v>
      </c>
      <c r="C1504" s="0" t="s">
        <v>126</v>
      </c>
      <c r="D1504" s="0" t="s">
        <v>119</v>
      </c>
      <c r="E1504" s="0" t="s">
        <v>4468</v>
      </c>
      <c r="F1504" s="0" t="s">
        <v>128</v>
      </c>
      <c r="G1504" s="0" t="s">
        <v>129</v>
      </c>
      <c r="H1504" s="17" t="n">
        <v>46240.4569444444</v>
      </c>
      <c r="I1504" s="17" t="n">
        <v>46240.5034722222</v>
      </c>
      <c r="J1504" s="17" t="n">
        <v>46240.50625</v>
      </c>
      <c r="K1504" s="17" t="n">
        <v>46240.5270833333</v>
      </c>
      <c r="L1504" s="17" t="n">
        <v>46240.5291666667</v>
      </c>
      <c r="M1504" s="17" t="n">
        <v>46240.5576388889</v>
      </c>
      <c r="N1504" s="17" t="n">
        <v>46240.5763888889</v>
      </c>
      <c r="O1504" s="17" t="n">
        <v>46240.6118055556</v>
      </c>
      <c r="P1504" s="17" t="n">
        <v>46240.6194444444</v>
      </c>
      <c r="Q1504" s="17" t="n">
        <v>46240.6277777778</v>
      </c>
      <c r="R1504" s="0" t="n">
        <v>123</v>
      </c>
      <c r="S1504" s="0" t="n">
        <v>0</v>
      </c>
      <c r="T1504" s="0" t="n">
        <v>0</v>
      </c>
      <c r="U1504" s="18" t="s">
        <v>130</v>
      </c>
      <c r="V1504" s="18" t="s">
        <v>82</v>
      </c>
      <c r="W1504" s="0" t="str">
        <f aca="false">IF(AND(X1504&gt;=6,X1504&lt;14),"A",IF(AND(X1504&gt;=14,X1504&lt;22),"B","C"))</f>
        <v>A</v>
      </c>
      <c r="X1504" s="18" t="n">
        <f aca="false">HOUR(H1504)</f>
        <v>10</v>
      </c>
      <c r="Y1504" s="18" t="n">
        <f aca="false">ROUND((I1504-H1504)*1440,0)</f>
        <v>67</v>
      </c>
      <c r="Z1504" s="18" t="n">
        <f aca="false">ROUND((J1504-I1504)*1440,0)</f>
        <v>4</v>
      </c>
      <c r="AA1504" s="18" t="n">
        <f aca="false">ROUND((K1504-J1504)*1440,0)</f>
        <v>30</v>
      </c>
      <c r="AB1504" s="18" t="n">
        <f aca="false">ROUND((L1504-K1504)*1440,0)</f>
        <v>3</v>
      </c>
      <c r="AC1504" s="18" t="n">
        <f aca="false">ROUND((M1504-L1504)*1440,0)</f>
        <v>41</v>
      </c>
      <c r="AD1504" s="18" t="n">
        <f aca="false">IF(N1504="","",ROUND((N1504-M1504)*1440,0))</f>
        <v>27</v>
      </c>
      <c r="AE1504" s="18" t="n">
        <f aca="false">IF(O1504="","",ROUND((O1504-N1504)*1440,0))</f>
        <v>51</v>
      </c>
      <c r="AF1504" s="18" t="n">
        <f aca="false">IF(P1504="","",ROUND((P1504-O1504)*1440,0))</f>
        <v>11</v>
      </c>
      <c r="AG1504" s="18" t="n">
        <f aca="false">IF(Q1504="","",ROUND((Q1504-P1504)*1440,0))</f>
        <v>12</v>
      </c>
      <c r="AH1504" s="18" t="n">
        <f aca="false">IF(Q1504="","",ROUND((Q1504-H1504)*1440,0))</f>
        <v>246</v>
      </c>
      <c r="AI1504" s="19" t="n">
        <f aca="false">ROUND(IF(O1504="",Assumptions!$B$25-K1504,O1504-K1504)*24,1)</f>
        <v>2</v>
      </c>
      <c r="AJ1504" s="20" t="n">
        <f aca="false">ROUND(MAX(N(Y1504)/Assumptions!$C$5, N(Z1504)/Assumptions!$C$6, N(AA1504)/Assumptions!$C$7, N(AB1504)/Assumptions!$C$8, N(AC1504)/Assumptions!$C$9, N(AD1504)/Assumptions!$C$10, N(AE1504)/Assumptions!$C$11, N(AF1504)/Assumptions!$C$12, N(AG1504)/Assumptions!$C$13),3)</f>
        <v>2.233</v>
      </c>
      <c r="AK1504" s="0" t="str">
        <f aca="false">IF(OR(U1504="Pending",U1504="On Hold"),"Open GRN (awaiting)",IF(AJ1504&lt;=1,"Within SLA",IF(ROUND(N(Y1504)/Assumptions!$C$5,3)=AJ1504,"Gate Wait",IF(ROUND(N(Z1504)/Assumptions!$C$6,3)=AJ1504,"Dock Wait",IF(ROUND(N(AA1504)/Assumptions!$C$7,3)=AJ1504,"Unloading",IF(ROUND(N(AB1504)/Assumptions!$C$8,3)=AJ1504,"Unload-to-QC Wait",IF(ROUND(N(AC1504)/Assumptions!$C$9,3)=AJ1504,"QC",IF(ROUND(N(AD1504)/Assumptions!$C$10,3)=AJ1504,"QC-to-GRN Wait",IF(ROUND(N(AE1504)/Assumptions!$C$11,3)=AJ1504,"GRN Processing",IF(ROUND(N(AF1504)/Assumptions!$C$12,3)=AJ1504,"GRN-to-Putaway Wait",IF(ROUND(N(AG1504)/Assumptions!$C$13,3)=AJ1504,"Putaway","Within SLA")))))))))))</f>
        <v>Gate Wait</v>
      </c>
    </row>
    <row r="1505" customFormat="false" ht="15" hidden="false" customHeight="false" outlineLevel="0" collapsed="false">
      <c r="A1505" s="0" t="s">
        <v>4469</v>
      </c>
      <c r="B1505" s="0" t="s">
        <v>4470</v>
      </c>
      <c r="C1505" s="0" t="s">
        <v>134</v>
      </c>
      <c r="D1505" s="0" t="s">
        <v>135</v>
      </c>
      <c r="E1505" s="0" t="s">
        <v>4471</v>
      </c>
      <c r="F1505" s="0" t="s">
        <v>137</v>
      </c>
      <c r="G1505" s="0" t="s">
        <v>178</v>
      </c>
      <c r="H1505" s="17" t="n">
        <v>46240.4763888889</v>
      </c>
      <c r="I1505" s="17" t="n">
        <v>46240.4909722222</v>
      </c>
      <c r="J1505" s="17" t="n">
        <v>46240.4944444444</v>
      </c>
      <c r="K1505" s="17" t="n">
        <v>46240.5361111111</v>
      </c>
      <c r="L1505" s="17" t="n">
        <v>46240.5409722222</v>
      </c>
      <c r="M1505" s="17" t="n">
        <v>46240.56875</v>
      </c>
      <c r="N1505" s="17" t="n">
        <v>46240.6402777778</v>
      </c>
      <c r="O1505" s="17" t="n">
        <v>46240.6722222222</v>
      </c>
      <c r="P1505" s="17" t="n">
        <v>46240.6770833333</v>
      </c>
      <c r="Q1505" s="17" t="n">
        <v>46240.6847222222</v>
      </c>
      <c r="R1505" s="0" t="n">
        <v>288</v>
      </c>
      <c r="S1505" s="0" t="n">
        <v>0</v>
      </c>
      <c r="T1505" s="0" t="n">
        <v>0</v>
      </c>
      <c r="U1505" s="18" t="s">
        <v>130</v>
      </c>
      <c r="V1505" s="18" t="s">
        <v>131</v>
      </c>
      <c r="W1505" s="0" t="str">
        <f aca="false">IF(AND(X1505&gt;=6,X1505&lt;14),"A",IF(AND(X1505&gt;=14,X1505&lt;22),"B","C"))</f>
        <v>A</v>
      </c>
      <c r="X1505" s="18" t="n">
        <f aca="false">HOUR(H1505)</f>
        <v>11</v>
      </c>
      <c r="Y1505" s="18" t="n">
        <f aca="false">ROUND((I1505-H1505)*1440,0)</f>
        <v>21</v>
      </c>
      <c r="Z1505" s="18" t="n">
        <f aca="false">ROUND((J1505-I1505)*1440,0)</f>
        <v>5</v>
      </c>
      <c r="AA1505" s="18" t="n">
        <f aca="false">ROUND((K1505-J1505)*1440,0)</f>
        <v>60</v>
      </c>
      <c r="AB1505" s="18" t="n">
        <f aca="false">ROUND((L1505-K1505)*1440,0)</f>
        <v>7</v>
      </c>
      <c r="AC1505" s="18" t="n">
        <f aca="false">ROUND((M1505-L1505)*1440,0)</f>
        <v>40</v>
      </c>
      <c r="AD1505" s="18" t="n">
        <f aca="false">IF(N1505="","",ROUND((N1505-M1505)*1440,0))</f>
        <v>103</v>
      </c>
      <c r="AE1505" s="18" t="n">
        <f aca="false">IF(O1505="","",ROUND((O1505-N1505)*1440,0))</f>
        <v>46</v>
      </c>
      <c r="AF1505" s="18" t="n">
        <f aca="false">IF(P1505="","",ROUND((P1505-O1505)*1440,0))</f>
        <v>7</v>
      </c>
      <c r="AG1505" s="18" t="n">
        <f aca="false">IF(Q1505="","",ROUND((Q1505-P1505)*1440,0))</f>
        <v>11</v>
      </c>
      <c r="AH1505" s="18" t="n">
        <f aca="false">IF(Q1505="","",ROUND((Q1505-H1505)*1440,0))</f>
        <v>300</v>
      </c>
      <c r="AI1505" s="19" t="n">
        <f aca="false">ROUND(IF(O1505="",Assumptions!$B$25-K1505,O1505-K1505)*24,1)</f>
        <v>3.3</v>
      </c>
      <c r="AJ1505" s="20" t="n">
        <f aca="false">ROUND(MAX(N(Y1505)/Assumptions!$C$5, N(Z1505)/Assumptions!$C$6, N(AA1505)/Assumptions!$C$7, N(AB1505)/Assumptions!$C$8, N(AC1505)/Assumptions!$C$9, N(AD1505)/Assumptions!$C$10, N(AE1505)/Assumptions!$C$11, N(AF1505)/Assumptions!$C$12, N(AG1505)/Assumptions!$C$13),3)</f>
        <v>3.433</v>
      </c>
      <c r="AK1505" s="0" t="str">
        <f aca="false">IF(OR(U1505="Pending",U1505="On Hold"),"Open GRN (awaiting)",IF(AJ1505&lt;=1,"Within SLA",IF(ROUND(N(Y1505)/Assumptions!$C$5,3)=AJ1505,"Gate Wait",IF(ROUND(N(Z1505)/Assumptions!$C$6,3)=AJ1505,"Dock Wait",IF(ROUND(N(AA1505)/Assumptions!$C$7,3)=AJ1505,"Unloading",IF(ROUND(N(AB1505)/Assumptions!$C$8,3)=AJ1505,"Unload-to-QC Wait",IF(ROUND(N(AC1505)/Assumptions!$C$9,3)=AJ1505,"QC",IF(ROUND(N(AD1505)/Assumptions!$C$10,3)=AJ1505,"QC-to-GRN Wait",IF(ROUND(N(AE1505)/Assumptions!$C$11,3)=AJ1505,"GRN Processing",IF(ROUND(N(AF1505)/Assumptions!$C$12,3)=AJ1505,"GRN-to-Putaway Wait",IF(ROUND(N(AG1505)/Assumptions!$C$13,3)=AJ1505,"Putaway","Within SLA")))))))))))</f>
        <v>QC-to-GRN Wait</v>
      </c>
    </row>
    <row r="1506" customFormat="false" ht="15" hidden="false" customHeight="false" outlineLevel="0" collapsed="false">
      <c r="A1506" s="0" t="s">
        <v>4472</v>
      </c>
      <c r="B1506" s="0" t="s">
        <v>4473</v>
      </c>
      <c r="C1506" s="0" t="s">
        <v>286</v>
      </c>
      <c r="D1506" s="0" t="s">
        <v>147</v>
      </c>
      <c r="E1506" s="0" t="s">
        <v>4474</v>
      </c>
      <c r="F1506" s="0" t="s">
        <v>121</v>
      </c>
      <c r="G1506" s="0" t="s">
        <v>150</v>
      </c>
      <c r="H1506" s="17" t="n">
        <v>46240.4965277778</v>
      </c>
      <c r="I1506" s="17" t="n">
        <v>46240.5201388889</v>
      </c>
      <c r="J1506" s="17" t="n">
        <v>46240.5256944444</v>
      </c>
      <c r="K1506" s="17" t="n">
        <v>46240.5576388889</v>
      </c>
      <c r="L1506" s="17" t="n">
        <v>46240.5902777778</v>
      </c>
      <c r="M1506" s="17" t="n">
        <v>46240.6118055556</v>
      </c>
      <c r="N1506" s="17" t="n">
        <v>46240.6708333333</v>
      </c>
      <c r="O1506" s="17" t="n">
        <v>46240.8173611111</v>
      </c>
      <c r="P1506" s="17" t="n">
        <v>46240.8486111111</v>
      </c>
      <c r="Q1506" s="17" t="n">
        <v>46240.8673611111</v>
      </c>
      <c r="R1506" s="0" t="n">
        <v>529</v>
      </c>
      <c r="S1506" s="0" t="n">
        <v>0</v>
      </c>
      <c r="T1506" s="0" t="n">
        <v>0</v>
      </c>
      <c r="U1506" s="18" t="s">
        <v>130</v>
      </c>
      <c r="V1506" s="18" t="s">
        <v>131</v>
      </c>
      <c r="W1506" s="0" t="str">
        <f aca="false">IF(AND(X1506&gt;=6,X1506&lt;14),"A",IF(AND(X1506&gt;=14,X1506&lt;22),"B","C"))</f>
        <v>A</v>
      </c>
      <c r="X1506" s="18" t="n">
        <f aca="false">HOUR(H1506)</f>
        <v>11</v>
      </c>
      <c r="Y1506" s="18" t="n">
        <f aca="false">ROUND((I1506-H1506)*1440,0)</f>
        <v>34</v>
      </c>
      <c r="Z1506" s="18" t="n">
        <f aca="false">ROUND((J1506-I1506)*1440,0)</f>
        <v>8</v>
      </c>
      <c r="AA1506" s="18" t="n">
        <f aca="false">ROUND((K1506-J1506)*1440,0)</f>
        <v>46</v>
      </c>
      <c r="AB1506" s="18" t="n">
        <f aca="false">ROUND((L1506-K1506)*1440,0)</f>
        <v>47</v>
      </c>
      <c r="AC1506" s="18" t="n">
        <f aca="false">ROUND((M1506-L1506)*1440,0)</f>
        <v>31</v>
      </c>
      <c r="AD1506" s="18" t="n">
        <f aca="false">IF(N1506="","",ROUND((N1506-M1506)*1440,0))</f>
        <v>85</v>
      </c>
      <c r="AE1506" s="18" t="n">
        <f aca="false">IF(O1506="","",ROUND((O1506-N1506)*1440,0))</f>
        <v>211</v>
      </c>
      <c r="AF1506" s="18" t="n">
        <f aca="false">IF(P1506="","",ROUND((P1506-O1506)*1440,0))</f>
        <v>45</v>
      </c>
      <c r="AG1506" s="18" t="n">
        <f aca="false">IF(Q1506="","",ROUND((Q1506-P1506)*1440,0))</f>
        <v>27</v>
      </c>
      <c r="AH1506" s="18" t="n">
        <f aca="false">IF(Q1506="","",ROUND((Q1506-H1506)*1440,0))</f>
        <v>534</v>
      </c>
      <c r="AI1506" s="19" t="n">
        <f aca="false">ROUND(IF(O1506="",Assumptions!$B$25-K1506,O1506-K1506)*24,1)</f>
        <v>6.2</v>
      </c>
      <c r="AJ1506" s="20" t="n">
        <f aca="false">ROUND(MAX(N(Y1506)/Assumptions!$C$5, N(Z1506)/Assumptions!$C$6, N(AA1506)/Assumptions!$C$7, N(AB1506)/Assumptions!$C$8, N(AC1506)/Assumptions!$C$9, N(AD1506)/Assumptions!$C$10, N(AE1506)/Assumptions!$C$11, N(AF1506)/Assumptions!$C$12, N(AG1506)/Assumptions!$C$13),3)</f>
        <v>4.689</v>
      </c>
      <c r="AK1506" s="0" t="str">
        <f aca="false">IF(OR(U1506="Pending",U1506="On Hold"),"Open GRN (awaiting)",IF(AJ1506&lt;=1,"Within SLA",IF(ROUND(N(Y1506)/Assumptions!$C$5,3)=AJ1506,"Gate Wait",IF(ROUND(N(Z1506)/Assumptions!$C$6,3)=AJ1506,"Dock Wait",IF(ROUND(N(AA1506)/Assumptions!$C$7,3)=AJ1506,"Unloading",IF(ROUND(N(AB1506)/Assumptions!$C$8,3)=AJ1506,"Unload-to-QC Wait",IF(ROUND(N(AC1506)/Assumptions!$C$9,3)=AJ1506,"QC",IF(ROUND(N(AD1506)/Assumptions!$C$10,3)=AJ1506,"QC-to-GRN Wait",IF(ROUND(N(AE1506)/Assumptions!$C$11,3)=AJ1506,"GRN Processing",IF(ROUND(N(AF1506)/Assumptions!$C$12,3)=AJ1506,"GRN-to-Putaway Wait",IF(ROUND(N(AG1506)/Assumptions!$C$13,3)=AJ1506,"Putaway","Within SLA")))))))))))</f>
        <v>GRN Processing</v>
      </c>
    </row>
    <row r="1507" customFormat="false" ht="15" hidden="false" customHeight="false" outlineLevel="0" collapsed="false">
      <c r="A1507" s="0" t="s">
        <v>4475</v>
      </c>
      <c r="B1507" s="0" t="s">
        <v>4476</v>
      </c>
      <c r="C1507" s="0" t="s">
        <v>252</v>
      </c>
      <c r="D1507" s="0" t="s">
        <v>119</v>
      </c>
      <c r="E1507" s="0" t="s">
        <v>4477</v>
      </c>
      <c r="F1507" s="0" t="s">
        <v>155</v>
      </c>
      <c r="G1507" s="0" t="s">
        <v>122</v>
      </c>
      <c r="H1507" s="17" t="n">
        <v>46240.5</v>
      </c>
      <c r="I1507" s="17" t="n">
        <v>46240.5159722222</v>
      </c>
      <c r="J1507" s="17" t="n">
        <v>46240.5222222222</v>
      </c>
      <c r="K1507" s="17" t="n">
        <v>46240.5368055556</v>
      </c>
      <c r="L1507" s="17" t="n">
        <v>46240.5409722222</v>
      </c>
      <c r="M1507" s="17" t="n">
        <v>46240.5680555556</v>
      </c>
      <c r="N1507" s="17" t="n">
        <v>46240.5958333333</v>
      </c>
      <c r="O1507" s="17" t="n">
        <v>46240.6048611111</v>
      </c>
      <c r="P1507" s="17" t="n">
        <v>46240.6138888889</v>
      </c>
      <c r="Q1507" s="17" t="n">
        <v>46240.6222222222</v>
      </c>
      <c r="R1507" s="0" t="n">
        <v>434</v>
      </c>
      <c r="S1507" s="0" t="n">
        <v>0</v>
      </c>
      <c r="T1507" s="0" t="n">
        <v>0</v>
      </c>
      <c r="U1507" s="18" t="s">
        <v>130</v>
      </c>
      <c r="V1507" s="18" t="s">
        <v>131</v>
      </c>
      <c r="W1507" s="0" t="str">
        <f aca="false">IF(AND(X1507&gt;=6,X1507&lt;14),"A",IF(AND(X1507&gt;=14,X1507&lt;22),"B","C"))</f>
        <v>A</v>
      </c>
      <c r="X1507" s="18" t="n">
        <f aca="false">HOUR(H1507)</f>
        <v>12</v>
      </c>
      <c r="Y1507" s="18" t="n">
        <f aca="false">ROUND((I1507-H1507)*1440,0)</f>
        <v>23</v>
      </c>
      <c r="Z1507" s="18" t="n">
        <f aca="false">ROUND((J1507-I1507)*1440,0)</f>
        <v>9</v>
      </c>
      <c r="AA1507" s="18" t="n">
        <f aca="false">ROUND((K1507-J1507)*1440,0)</f>
        <v>21</v>
      </c>
      <c r="AB1507" s="18" t="n">
        <f aca="false">ROUND((L1507-K1507)*1440,0)</f>
        <v>6</v>
      </c>
      <c r="AC1507" s="18" t="n">
        <f aca="false">ROUND((M1507-L1507)*1440,0)</f>
        <v>39</v>
      </c>
      <c r="AD1507" s="18" t="n">
        <f aca="false">IF(N1507="","",ROUND((N1507-M1507)*1440,0))</f>
        <v>40</v>
      </c>
      <c r="AE1507" s="18" t="n">
        <f aca="false">IF(O1507="","",ROUND((O1507-N1507)*1440,0))</f>
        <v>13</v>
      </c>
      <c r="AF1507" s="18" t="n">
        <f aca="false">IF(P1507="","",ROUND((P1507-O1507)*1440,0))</f>
        <v>13</v>
      </c>
      <c r="AG1507" s="18" t="n">
        <f aca="false">IF(Q1507="","",ROUND((Q1507-P1507)*1440,0))</f>
        <v>12</v>
      </c>
      <c r="AH1507" s="18" t="n">
        <f aca="false">IF(Q1507="","",ROUND((Q1507-H1507)*1440,0))</f>
        <v>176</v>
      </c>
      <c r="AI1507" s="19" t="n">
        <f aca="false">ROUND(IF(O1507="",Assumptions!$B$25-K1507,O1507-K1507)*24,1)</f>
        <v>1.6</v>
      </c>
      <c r="AJ1507" s="20" t="n">
        <f aca="false">ROUND(MAX(N(Y1507)/Assumptions!$C$5, N(Z1507)/Assumptions!$C$6, N(AA1507)/Assumptions!$C$7, N(AB1507)/Assumptions!$C$8, N(AC1507)/Assumptions!$C$9, N(AD1507)/Assumptions!$C$10, N(AE1507)/Assumptions!$C$11, N(AF1507)/Assumptions!$C$12, N(AG1507)/Assumptions!$C$13),3)</f>
        <v>1.333</v>
      </c>
      <c r="AK1507" s="0" t="str">
        <f aca="false">IF(OR(U1507="Pending",U1507="On Hold"),"Open GRN (awaiting)",IF(AJ1507&lt;=1,"Within SLA",IF(ROUND(N(Y1507)/Assumptions!$C$5,3)=AJ1507,"Gate Wait",IF(ROUND(N(Z1507)/Assumptions!$C$6,3)=AJ1507,"Dock Wait",IF(ROUND(N(AA1507)/Assumptions!$C$7,3)=AJ1507,"Unloading",IF(ROUND(N(AB1507)/Assumptions!$C$8,3)=AJ1507,"Unload-to-QC Wait",IF(ROUND(N(AC1507)/Assumptions!$C$9,3)=AJ1507,"QC",IF(ROUND(N(AD1507)/Assumptions!$C$10,3)=AJ1507,"QC-to-GRN Wait",IF(ROUND(N(AE1507)/Assumptions!$C$11,3)=AJ1507,"GRN Processing",IF(ROUND(N(AF1507)/Assumptions!$C$12,3)=AJ1507,"GRN-to-Putaway Wait",IF(ROUND(N(AG1507)/Assumptions!$C$13,3)=AJ1507,"Putaway","Within SLA")))))))))))</f>
        <v>QC-to-GRN Wait</v>
      </c>
    </row>
    <row r="1508" customFormat="false" ht="15" hidden="false" customHeight="false" outlineLevel="0" collapsed="false">
      <c r="A1508" s="0" t="s">
        <v>4478</v>
      </c>
      <c r="B1508" s="0" t="s">
        <v>4479</v>
      </c>
      <c r="C1508" s="0" t="s">
        <v>286</v>
      </c>
      <c r="D1508" s="0" t="s">
        <v>147</v>
      </c>
      <c r="E1508" s="0" t="s">
        <v>4480</v>
      </c>
      <c r="F1508" s="0" t="s">
        <v>121</v>
      </c>
      <c r="G1508" s="0" t="s">
        <v>150</v>
      </c>
      <c r="H1508" s="17" t="n">
        <v>46240.5229166667</v>
      </c>
      <c r="I1508" s="17" t="n">
        <v>46240.5395833333</v>
      </c>
      <c r="J1508" s="17" t="n">
        <v>46240.5479166667</v>
      </c>
      <c r="K1508" s="17" t="n">
        <v>46240.5611111111</v>
      </c>
      <c r="L1508" s="17" t="n">
        <v>46240.5659722222</v>
      </c>
      <c r="M1508" s="17" t="n">
        <v>46240.5930555556</v>
      </c>
      <c r="N1508" s="17" t="n">
        <v>46240.5965277778</v>
      </c>
      <c r="O1508" s="17" t="n">
        <v>46240.6055555556</v>
      </c>
      <c r="P1508" s="17" t="n">
        <v>46240.6166666667</v>
      </c>
      <c r="Q1508" s="17" t="n">
        <v>46240.6354166667</v>
      </c>
      <c r="R1508" s="0" t="n">
        <v>255</v>
      </c>
      <c r="S1508" s="0" t="n">
        <v>0</v>
      </c>
      <c r="T1508" s="0" t="n">
        <v>0</v>
      </c>
      <c r="U1508" s="18" t="s">
        <v>130</v>
      </c>
      <c r="V1508" s="18" t="s">
        <v>333</v>
      </c>
      <c r="W1508" s="0" t="str">
        <f aca="false">IF(AND(X1508&gt;=6,X1508&lt;14),"A",IF(AND(X1508&gt;=14,X1508&lt;22),"B","C"))</f>
        <v>A</v>
      </c>
      <c r="X1508" s="18" t="n">
        <f aca="false">HOUR(H1508)</f>
        <v>12</v>
      </c>
      <c r="Y1508" s="18" t="n">
        <f aca="false">ROUND((I1508-H1508)*1440,0)</f>
        <v>24</v>
      </c>
      <c r="Z1508" s="18" t="n">
        <f aca="false">ROUND((J1508-I1508)*1440,0)</f>
        <v>12</v>
      </c>
      <c r="AA1508" s="18" t="n">
        <f aca="false">ROUND((K1508-J1508)*1440,0)</f>
        <v>19</v>
      </c>
      <c r="AB1508" s="18" t="n">
        <f aca="false">ROUND((L1508-K1508)*1440,0)</f>
        <v>7</v>
      </c>
      <c r="AC1508" s="18" t="n">
        <f aca="false">ROUND((M1508-L1508)*1440,0)</f>
        <v>39</v>
      </c>
      <c r="AD1508" s="18" t="n">
        <f aca="false">IF(N1508="","",ROUND((N1508-M1508)*1440,0))</f>
        <v>5</v>
      </c>
      <c r="AE1508" s="18" t="n">
        <f aca="false">IF(O1508="","",ROUND((O1508-N1508)*1440,0))</f>
        <v>13</v>
      </c>
      <c r="AF1508" s="18" t="n">
        <f aca="false">IF(P1508="","",ROUND((P1508-O1508)*1440,0))</f>
        <v>16</v>
      </c>
      <c r="AG1508" s="18" t="n">
        <f aca="false">IF(Q1508="","",ROUND((Q1508-P1508)*1440,0))</f>
        <v>27</v>
      </c>
      <c r="AH1508" s="18" t="n">
        <f aca="false">IF(Q1508="","",ROUND((Q1508-H1508)*1440,0))</f>
        <v>162</v>
      </c>
      <c r="AI1508" s="19" t="n">
        <f aca="false">ROUND(IF(O1508="",Assumptions!$B$25-K1508,O1508-K1508)*24,1)</f>
        <v>1.1</v>
      </c>
      <c r="AJ1508" s="20" t="n">
        <f aca="false">ROUND(MAX(N(Y1508)/Assumptions!$C$5, N(Z1508)/Assumptions!$C$6, N(AA1508)/Assumptions!$C$7, N(AB1508)/Assumptions!$C$8, N(AC1508)/Assumptions!$C$9, N(AD1508)/Assumptions!$C$10, N(AE1508)/Assumptions!$C$11, N(AF1508)/Assumptions!$C$12, N(AG1508)/Assumptions!$C$13),3)</f>
        <v>0.867</v>
      </c>
      <c r="AK1508" s="0" t="str">
        <f aca="false">IF(OR(U1508="Pending",U1508="On Hold"),"Open GRN (awaiting)",IF(AJ1508&lt;=1,"Within SLA",IF(ROUND(N(Y1508)/Assumptions!$C$5,3)=AJ1508,"Gate Wait",IF(ROUND(N(Z1508)/Assumptions!$C$6,3)=AJ1508,"Dock Wait",IF(ROUND(N(AA1508)/Assumptions!$C$7,3)=AJ1508,"Unloading",IF(ROUND(N(AB1508)/Assumptions!$C$8,3)=AJ1508,"Unload-to-QC Wait",IF(ROUND(N(AC1508)/Assumptions!$C$9,3)=AJ1508,"QC",IF(ROUND(N(AD1508)/Assumptions!$C$10,3)=AJ1508,"QC-to-GRN Wait",IF(ROUND(N(AE1508)/Assumptions!$C$11,3)=AJ1508,"GRN Processing",IF(ROUND(N(AF1508)/Assumptions!$C$12,3)=AJ1508,"GRN-to-Putaway Wait",IF(ROUND(N(AG1508)/Assumptions!$C$13,3)=AJ1508,"Putaway","Within SLA")))))))))))</f>
        <v>Within SLA</v>
      </c>
    </row>
    <row r="1509" customFormat="false" ht="15" hidden="false" customHeight="false" outlineLevel="0" collapsed="false">
      <c r="A1509" s="0" t="s">
        <v>4481</v>
      </c>
      <c r="B1509" s="0" t="s">
        <v>4482</v>
      </c>
      <c r="C1509" s="0" t="s">
        <v>118</v>
      </c>
      <c r="D1509" s="0" t="s">
        <v>147</v>
      </c>
      <c r="E1509" s="0" t="s">
        <v>4483</v>
      </c>
      <c r="F1509" s="0" t="s">
        <v>121</v>
      </c>
      <c r="G1509" s="0" t="s">
        <v>150</v>
      </c>
      <c r="H1509" s="17" t="n">
        <v>46240.525</v>
      </c>
      <c r="I1509" s="17" t="n">
        <v>46240.5333333333</v>
      </c>
      <c r="J1509" s="17" t="n">
        <v>46240.5472222222</v>
      </c>
      <c r="K1509" s="17" t="n">
        <v>46240.5881944444</v>
      </c>
      <c r="L1509" s="17" t="n">
        <v>46240.6</v>
      </c>
      <c r="M1509" s="17" t="n">
        <v>46240.6131944444</v>
      </c>
      <c r="N1509" s="17" t="n">
        <v>46240.7263888889</v>
      </c>
      <c r="O1509" s="17" t="n">
        <v>46240.7465277778</v>
      </c>
      <c r="P1509" s="17" t="n">
        <v>46240.75625</v>
      </c>
      <c r="Q1509" s="17" t="n">
        <v>46240.7881944445</v>
      </c>
      <c r="R1509" s="0" t="n">
        <v>295</v>
      </c>
      <c r="S1509" s="0" t="n">
        <v>0</v>
      </c>
      <c r="T1509" s="0" t="n">
        <v>0</v>
      </c>
      <c r="U1509" s="18" t="s">
        <v>130</v>
      </c>
      <c r="V1509" s="18" t="s">
        <v>144</v>
      </c>
      <c r="W1509" s="0" t="str">
        <f aca="false">IF(AND(X1509&gt;=6,X1509&lt;14),"A",IF(AND(X1509&gt;=14,X1509&lt;22),"B","C"))</f>
        <v>A</v>
      </c>
      <c r="X1509" s="18" t="n">
        <f aca="false">HOUR(H1509)</f>
        <v>12</v>
      </c>
      <c r="Y1509" s="18" t="n">
        <f aca="false">ROUND((I1509-H1509)*1440,0)</f>
        <v>12</v>
      </c>
      <c r="Z1509" s="18" t="n">
        <f aca="false">ROUND((J1509-I1509)*1440,0)</f>
        <v>20</v>
      </c>
      <c r="AA1509" s="18" t="n">
        <f aca="false">ROUND((K1509-J1509)*1440,0)</f>
        <v>59</v>
      </c>
      <c r="AB1509" s="18" t="n">
        <f aca="false">ROUND((L1509-K1509)*1440,0)</f>
        <v>17</v>
      </c>
      <c r="AC1509" s="18" t="n">
        <f aca="false">ROUND((M1509-L1509)*1440,0)</f>
        <v>19</v>
      </c>
      <c r="AD1509" s="18" t="n">
        <f aca="false">IF(N1509="","",ROUND((N1509-M1509)*1440,0))</f>
        <v>163</v>
      </c>
      <c r="AE1509" s="18" t="n">
        <f aca="false">IF(O1509="","",ROUND((O1509-N1509)*1440,0))</f>
        <v>29</v>
      </c>
      <c r="AF1509" s="18" t="n">
        <f aca="false">IF(P1509="","",ROUND((P1509-O1509)*1440,0))</f>
        <v>14</v>
      </c>
      <c r="AG1509" s="18" t="n">
        <f aca="false">IF(Q1509="","",ROUND((Q1509-P1509)*1440,0))</f>
        <v>46</v>
      </c>
      <c r="AH1509" s="18" t="n">
        <f aca="false">IF(Q1509="","",ROUND((Q1509-H1509)*1440,0))</f>
        <v>379</v>
      </c>
      <c r="AI1509" s="19" t="n">
        <f aca="false">ROUND(IF(O1509="",Assumptions!$B$25-K1509,O1509-K1509)*24,1)</f>
        <v>3.8</v>
      </c>
      <c r="AJ1509" s="20" t="n">
        <f aca="false">ROUND(MAX(N(Y1509)/Assumptions!$C$5, N(Z1509)/Assumptions!$C$6, N(AA1509)/Assumptions!$C$7, N(AB1509)/Assumptions!$C$8, N(AC1509)/Assumptions!$C$9, N(AD1509)/Assumptions!$C$10, N(AE1509)/Assumptions!$C$11, N(AF1509)/Assumptions!$C$12, N(AG1509)/Assumptions!$C$13),3)</f>
        <v>5.433</v>
      </c>
      <c r="AK1509" s="0" t="str">
        <f aca="false">IF(OR(U1509="Pending",U1509="On Hold"),"Open GRN (awaiting)",IF(AJ1509&lt;=1,"Within SLA",IF(ROUND(N(Y1509)/Assumptions!$C$5,3)=AJ1509,"Gate Wait",IF(ROUND(N(Z1509)/Assumptions!$C$6,3)=AJ1509,"Dock Wait",IF(ROUND(N(AA1509)/Assumptions!$C$7,3)=AJ1509,"Unloading",IF(ROUND(N(AB1509)/Assumptions!$C$8,3)=AJ1509,"Unload-to-QC Wait",IF(ROUND(N(AC1509)/Assumptions!$C$9,3)=AJ1509,"QC",IF(ROUND(N(AD1509)/Assumptions!$C$10,3)=AJ1509,"QC-to-GRN Wait",IF(ROUND(N(AE1509)/Assumptions!$C$11,3)=AJ1509,"GRN Processing",IF(ROUND(N(AF1509)/Assumptions!$C$12,3)=AJ1509,"GRN-to-Putaway Wait",IF(ROUND(N(AG1509)/Assumptions!$C$13,3)=AJ1509,"Putaway","Within SLA")))))))))))</f>
        <v>QC-to-GRN Wait</v>
      </c>
    </row>
    <row r="1510" customFormat="false" ht="15" hidden="false" customHeight="false" outlineLevel="0" collapsed="false">
      <c r="A1510" s="0" t="s">
        <v>4484</v>
      </c>
      <c r="B1510" s="0" t="s">
        <v>4485</v>
      </c>
      <c r="C1510" s="0" t="s">
        <v>142</v>
      </c>
      <c r="D1510" s="0" t="s">
        <v>119</v>
      </c>
      <c r="E1510" s="0" t="s">
        <v>1395</v>
      </c>
      <c r="F1510" s="0" t="s">
        <v>137</v>
      </c>
      <c r="G1510" s="0" t="s">
        <v>122</v>
      </c>
      <c r="H1510" s="17" t="n">
        <v>46240.5326388889</v>
      </c>
      <c r="I1510" s="17" t="n">
        <v>46240.6423611111</v>
      </c>
      <c r="J1510" s="17" t="n">
        <v>46240.6527777778</v>
      </c>
      <c r="K1510" s="17" t="n">
        <v>46240.6854166667</v>
      </c>
      <c r="L1510" s="17" t="n">
        <v>46240.6916666667</v>
      </c>
      <c r="M1510" s="17" t="n">
        <v>46240.7229166667</v>
      </c>
      <c r="N1510" s="17" t="n">
        <v>46240.7520833333</v>
      </c>
      <c r="O1510" s="17" t="n">
        <v>46240.78125</v>
      </c>
      <c r="P1510" s="17" t="n">
        <v>46240.7895833333</v>
      </c>
      <c r="Q1510" s="17" t="n">
        <v>46240.8090277778</v>
      </c>
      <c r="R1510" s="0" t="n">
        <v>429</v>
      </c>
      <c r="S1510" s="0" t="n">
        <v>0</v>
      </c>
      <c r="T1510" s="0" t="n">
        <v>3</v>
      </c>
      <c r="U1510" s="18" t="s">
        <v>123</v>
      </c>
      <c r="V1510" s="18" t="s">
        <v>139</v>
      </c>
      <c r="W1510" s="0" t="str">
        <f aca="false">IF(AND(X1510&gt;=6,X1510&lt;14),"A",IF(AND(X1510&gt;=14,X1510&lt;22),"B","C"))</f>
        <v>A</v>
      </c>
      <c r="X1510" s="18" t="n">
        <f aca="false">HOUR(H1510)</f>
        <v>12</v>
      </c>
      <c r="Y1510" s="18" t="n">
        <f aca="false">ROUND((I1510-H1510)*1440,0)</f>
        <v>158</v>
      </c>
      <c r="Z1510" s="18" t="n">
        <f aca="false">ROUND((J1510-I1510)*1440,0)</f>
        <v>15</v>
      </c>
      <c r="AA1510" s="18" t="n">
        <f aca="false">ROUND((K1510-J1510)*1440,0)</f>
        <v>47</v>
      </c>
      <c r="AB1510" s="18" t="n">
        <f aca="false">ROUND((L1510-K1510)*1440,0)</f>
        <v>9</v>
      </c>
      <c r="AC1510" s="18" t="n">
        <f aca="false">ROUND((M1510-L1510)*1440,0)</f>
        <v>45</v>
      </c>
      <c r="AD1510" s="18" t="n">
        <f aca="false">IF(N1510="","",ROUND((N1510-M1510)*1440,0))</f>
        <v>42</v>
      </c>
      <c r="AE1510" s="18" t="n">
        <f aca="false">IF(O1510="","",ROUND((O1510-N1510)*1440,0))</f>
        <v>42</v>
      </c>
      <c r="AF1510" s="18" t="n">
        <f aca="false">IF(P1510="","",ROUND((P1510-O1510)*1440,0))</f>
        <v>12</v>
      </c>
      <c r="AG1510" s="18" t="n">
        <f aca="false">IF(Q1510="","",ROUND((Q1510-P1510)*1440,0))</f>
        <v>28</v>
      </c>
      <c r="AH1510" s="18" t="n">
        <f aca="false">IF(Q1510="","",ROUND((Q1510-H1510)*1440,0))</f>
        <v>398</v>
      </c>
      <c r="AI1510" s="19" t="n">
        <f aca="false">ROUND(IF(O1510="",Assumptions!$B$25-K1510,O1510-K1510)*24,1)</f>
        <v>2.3</v>
      </c>
      <c r="AJ1510" s="20" t="n">
        <f aca="false">ROUND(MAX(N(Y1510)/Assumptions!$C$5, N(Z1510)/Assumptions!$C$6, N(AA1510)/Assumptions!$C$7, N(AB1510)/Assumptions!$C$8, N(AC1510)/Assumptions!$C$9, N(AD1510)/Assumptions!$C$10, N(AE1510)/Assumptions!$C$11, N(AF1510)/Assumptions!$C$12, N(AG1510)/Assumptions!$C$13),3)</f>
        <v>5.267</v>
      </c>
      <c r="AK1510" s="0" t="str">
        <f aca="false">IF(OR(U1510="Pending",U1510="On Hold"),"Open GRN (awaiting)",IF(AJ1510&lt;=1,"Within SLA",IF(ROUND(N(Y1510)/Assumptions!$C$5,3)=AJ1510,"Gate Wait",IF(ROUND(N(Z1510)/Assumptions!$C$6,3)=AJ1510,"Dock Wait",IF(ROUND(N(AA1510)/Assumptions!$C$7,3)=AJ1510,"Unloading",IF(ROUND(N(AB1510)/Assumptions!$C$8,3)=AJ1510,"Unload-to-QC Wait",IF(ROUND(N(AC1510)/Assumptions!$C$9,3)=AJ1510,"QC",IF(ROUND(N(AD1510)/Assumptions!$C$10,3)=AJ1510,"QC-to-GRN Wait",IF(ROUND(N(AE1510)/Assumptions!$C$11,3)=AJ1510,"GRN Processing",IF(ROUND(N(AF1510)/Assumptions!$C$12,3)=AJ1510,"GRN-to-Putaway Wait",IF(ROUND(N(AG1510)/Assumptions!$C$13,3)=AJ1510,"Putaway","Within SLA")))))))))))</f>
        <v>Gate Wait</v>
      </c>
    </row>
    <row r="1511" customFormat="false" ht="15" hidden="false" customHeight="false" outlineLevel="0" collapsed="false">
      <c r="A1511" s="0" t="s">
        <v>4486</v>
      </c>
      <c r="B1511" s="0" t="s">
        <v>4487</v>
      </c>
      <c r="C1511" s="0" t="s">
        <v>175</v>
      </c>
      <c r="D1511" s="0" t="s">
        <v>135</v>
      </c>
      <c r="E1511" s="0" t="s">
        <v>4488</v>
      </c>
      <c r="F1511" s="0" t="s">
        <v>177</v>
      </c>
      <c r="G1511" s="0" t="s">
        <v>178</v>
      </c>
      <c r="H1511" s="17" t="n">
        <v>46240.5666666667</v>
      </c>
      <c r="I1511" s="17" t="n">
        <v>46240.5840277778</v>
      </c>
      <c r="J1511" s="17" t="n">
        <v>46240.5916666667</v>
      </c>
      <c r="K1511" s="17" t="n">
        <v>46240.6256944445</v>
      </c>
      <c r="L1511" s="17" t="n">
        <v>46240.6291666667</v>
      </c>
      <c r="M1511" s="17" t="n">
        <v>46240.6888888889</v>
      </c>
      <c r="N1511" s="17" t="n">
        <v>46240.6979166667</v>
      </c>
      <c r="O1511" s="17" t="n">
        <v>46240.9277777778</v>
      </c>
      <c r="P1511" s="17" t="n">
        <v>46240.9305555556</v>
      </c>
      <c r="Q1511" s="17" t="n">
        <v>46240.9486111111</v>
      </c>
      <c r="R1511" s="0" t="n">
        <v>528</v>
      </c>
      <c r="S1511" s="0" t="n">
        <v>0</v>
      </c>
      <c r="T1511" s="0" t="n">
        <v>0</v>
      </c>
      <c r="U1511" s="18" t="s">
        <v>130</v>
      </c>
      <c r="V1511" s="18" t="s">
        <v>131</v>
      </c>
      <c r="W1511" s="0" t="str">
        <f aca="false">IF(AND(X1511&gt;=6,X1511&lt;14),"A",IF(AND(X1511&gt;=14,X1511&lt;22),"B","C"))</f>
        <v>A</v>
      </c>
      <c r="X1511" s="18" t="n">
        <f aca="false">HOUR(H1511)</f>
        <v>13</v>
      </c>
      <c r="Y1511" s="18" t="n">
        <f aca="false">ROUND((I1511-H1511)*1440,0)</f>
        <v>25</v>
      </c>
      <c r="Z1511" s="18" t="n">
        <f aca="false">ROUND((J1511-I1511)*1440,0)</f>
        <v>11</v>
      </c>
      <c r="AA1511" s="18" t="n">
        <f aca="false">ROUND((K1511-J1511)*1440,0)</f>
        <v>49</v>
      </c>
      <c r="AB1511" s="18" t="n">
        <f aca="false">ROUND((L1511-K1511)*1440,0)</f>
        <v>5</v>
      </c>
      <c r="AC1511" s="18" t="n">
        <f aca="false">ROUND((M1511-L1511)*1440,0)</f>
        <v>86</v>
      </c>
      <c r="AD1511" s="18" t="n">
        <f aca="false">IF(N1511="","",ROUND((N1511-M1511)*1440,0))</f>
        <v>13</v>
      </c>
      <c r="AE1511" s="18" t="n">
        <f aca="false">IF(O1511="","",ROUND((O1511-N1511)*1440,0))</f>
        <v>331</v>
      </c>
      <c r="AF1511" s="18" t="n">
        <f aca="false">IF(P1511="","",ROUND((P1511-O1511)*1440,0))</f>
        <v>4</v>
      </c>
      <c r="AG1511" s="18" t="n">
        <f aca="false">IF(Q1511="","",ROUND((Q1511-P1511)*1440,0))</f>
        <v>26</v>
      </c>
      <c r="AH1511" s="18" t="n">
        <f aca="false">IF(Q1511="","",ROUND((Q1511-H1511)*1440,0))</f>
        <v>550</v>
      </c>
      <c r="AI1511" s="19" t="n">
        <f aca="false">ROUND(IF(O1511="",Assumptions!$B$25-K1511,O1511-K1511)*24,1)</f>
        <v>7.3</v>
      </c>
      <c r="AJ1511" s="20" t="n">
        <f aca="false">ROUND(MAX(N(Y1511)/Assumptions!$C$5, N(Z1511)/Assumptions!$C$6, N(AA1511)/Assumptions!$C$7, N(AB1511)/Assumptions!$C$8, N(AC1511)/Assumptions!$C$9, N(AD1511)/Assumptions!$C$10, N(AE1511)/Assumptions!$C$11, N(AF1511)/Assumptions!$C$12, N(AG1511)/Assumptions!$C$13),3)</f>
        <v>7.356</v>
      </c>
      <c r="AK1511" s="0" t="str">
        <f aca="false">IF(OR(U1511="Pending",U1511="On Hold"),"Open GRN (awaiting)",IF(AJ1511&lt;=1,"Within SLA",IF(ROUND(N(Y1511)/Assumptions!$C$5,3)=AJ1511,"Gate Wait",IF(ROUND(N(Z1511)/Assumptions!$C$6,3)=AJ1511,"Dock Wait",IF(ROUND(N(AA1511)/Assumptions!$C$7,3)=AJ1511,"Unloading",IF(ROUND(N(AB1511)/Assumptions!$C$8,3)=AJ1511,"Unload-to-QC Wait",IF(ROUND(N(AC1511)/Assumptions!$C$9,3)=AJ1511,"QC",IF(ROUND(N(AD1511)/Assumptions!$C$10,3)=AJ1511,"QC-to-GRN Wait",IF(ROUND(N(AE1511)/Assumptions!$C$11,3)=AJ1511,"GRN Processing",IF(ROUND(N(AF1511)/Assumptions!$C$12,3)=AJ1511,"GRN-to-Putaway Wait",IF(ROUND(N(AG1511)/Assumptions!$C$13,3)=AJ1511,"Putaway","Within SLA")))))))))))</f>
        <v>GRN Processing</v>
      </c>
    </row>
    <row r="1512" customFormat="false" ht="15" hidden="false" customHeight="false" outlineLevel="0" collapsed="false">
      <c r="A1512" s="0" t="s">
        <v>4489</v>
      </c>
      <c r="B1512" s="0" t="s">
        <v>4490</v>
      </c>
      <c r="C1512" s="0" t="s">
        <v>142</v>
      </c>
      <c r="D1512" s="0" t="s">
        <v>119</v>
      </c>
      <c r="E1512" s="0" t="s">
        <v>4491</v>
      </c>
      <c r="F1512" s="0" t="s">
        <v>137</v>
      </c>
      <c r="G1512" s="0" t="s">
        <v>122</v>
      </c>
      <c r="H1512" s="17" t="n">
        <v>46240.59375</v>
      </c>
      <c r="I1512" s="17" t="n">
        <v>46240.6388888889</v>
      </c>
      <c r="J1512" s="17" t="n">
        <v>46240.64375</v>
      </c>
      <c r="K1512" s="17" t="n">
        <v>46240.6680555556</v>
      </c>
      <c r="L1512" s="17" t="n">
        <v>46240.6715277778</v>
      </c>
      <c r="M1512" s="17" t="n">
        <v>46240.6791666667</v>
      </c>
      <c r="N1512" s="17" t="n">
        <v>46240.6840277778</v>
      </c>
      <c r="O1512" s="17" t="n">
        <v>46240.7118055556</v>
      </c>
      <c r="P1512" s="17" t="n">
        <v>46240.7208333333</v>
      </c>
      <c r="Q1512" s="17" t="n">
        <v>46240.7409722222</v>
      </c>
      <c r="R1512" s="0" t="n">
        <v>279</v>
      </c>
      <c r="S1512" s="0" t="n">
        <v>0</v>
      </c>
      <c r="T1512" s="0" t="n">
        <v>0</v>
      </c>
      <c r="U1512" s="18" t="s">
        <v>130</v>
      </c>
      <c r="V1512" s="18" t="s">
        <v>139</v>
      </c>
      <c r="W1512" s="0" t="str">
        <f aca="false">IF(AND(X1512&gt;=6,X1512&lt;14),"A",IF(AND(X1512&gt;=14,X1512&lt;22),"B","C"))</f>
        <v>B</v>
      </c>
      <c r="X1512" s="18" t="n">
        <f aca="false">HOUR(H1512)</f>
        <v>14</v>
      </c>
      <c r="Y1512" s="18" t="n">
        <f aca="false">ROUND((I1512-H1512)*1440,0)</f>
        <v>65</v>
      </c>
      <c r="Z1512" s="18" t="n">
        <f aca="false">ROUND((J1512-I1512)*1440,0)</f>
        <v>7</v>
      </c>
      <c r="AA1512" s="18" t="n">
        <f aca="false">ROUND((K1512-J1512)*1440,0)</f>
        <v>35</v>
      </c>
      <c r="AB1512" s="18" t="n">
        <f aca="false">ROUND((L1512-K1512)*1440,0)</f>
        <v>5</v>
      </c>
      <c r="AC1512" s="18" t="n">
        <f aca="false">ROUND((M1512-L1512)*1440,0)</f>
        <v>11</v>
      </c>
      <c r="AD1512" s="18" t="n">
        <f aca="false">IF(N1512="","",ROUND((N1512-M1512)*1440,0))</f>
        <v>7</v>
      </c>
      <c r="AE1512" s="18" t="n">
        <f aca="false">IF(O1512="","",ROUND((O1512-N1512)*1440,0))</f>
        <v>40</v>
      </c>
      <c r="AF1512" s="18" t="n">
        <f aca="false">IF(P1512="","",ROUND((P1512-O1512)*1440,0))</f>
        <v>13</v>
      </c>
      <c r="AG1512" s="18" t="n">
        <f aca="false">IF(Q1512="","",ROUND((Q1512-P1512)*1440,0))</f>
        <v>29</v>
      </c>
      <c r="AH1512" s="18" t="n">
        <f aca="false">IF(Q1512="","",ROUND((Q1512-H1512)*1440,0))</f>
        <v>212</v>
      </c>
      <c r="AI1512" s="19" t="n">
        <f aca="false">ROUND(IF(O1512="",Assumptions!$B$25-K1512,O1512-K1512)*24,1)</f>
        <v>1.1</v>
      </c>
      <c r="AJ1512" s="20" t="n">
        <f aca="false">ROUND(MAX(N(Y1512)/Assumptions!$C$5, N(Z1512)/Assumptions!$C$6, N(AA1512)/Assumptions!$C$7, N(AB1512)/Assumptions!$C$8, N(AC1512)/Assumptions!$C$9, N(AD1512)/Assumptions!$C$10, N(AE1512)/Assumptions!$C$11, N(AF1512)/Assumptions!$C$12, N(AG1512)/Assumptions!$C$13),3)</f>
        <v>2.167</v>
      </c>
      <c r="AK1512" s="0" t="str">
        <f aca="false">IF(OR(U1512="Pending",U1512="On Hold"),"Open GRN (awaiting)",IF(AJ1512&lt;=1,"Within SLA",IF(ROUND(N(Y1512)/Assumptions!$C$5,3)=AJ1512,"Gate Wait",IF(ROUND(N(Z1512)/Assumptions!$C$6,3)=AJ1512,"Dock Wait",IF(ROUND(N(AA1512)/Assumptions!$C$7,3)=AJ1512,"Unloading",IF(ROUND(N(AB1512)/Assumptions!$C$8,3)=AJ1512,"Unload-to-QC Wait",IF(ROUND(N(AC1512)/Assumptions!$C$9,3)=AJ1512,"QC",IF(ROUND(N(AD1512)/Assumptions!$C$10,3)=AJ1512,"QC-to-GRN Wait",IF(ROUND(N(AE1512)/Assumptions!$C$11,3)=AJ1512,"GRN Processing",IF(ROUND(N(AF1512)/Assumptions!$C$12,3)=AJ1512,"GRN-to-Putaway Wait",IF(ROUND(N(AG1512)/Assumptions!$C$13,3)=AJ1512,"Putaway","Within SLA")))))))))))</f>
        <v>Gate Wait</v>
      </c>
    </row>
    <row r="1513" customFormat="false" ht="15" hidden="false" customHeight="false" outlineLevel="0" collapsed="false">
      <c r="A1513" s="0" t="s">
        <v>4492</v>
      </c>
      <c r="B1513" s="0" t="s">
        <v>4493</v>
      </c>
      <c r="C1513" s="0" t="s">
        <v>134</v>
      </c>
      <c r="D1513" s="0" t="s">
        <v>147</v>
      </c>
      <c r="E1513" s="0" t="s">
        <v>4494</v>
      </c>
      <c r="F1513" s="0" t="s">
        <v>149</v>
      </c>
      <c r="G1513" s="0" t="s">
        <v>167</v>
      </c>
      <c r="H1513" s="17" t="n">
        <v>46240.6395833333</v>
      </c>
      <c r="I1513" s="17" t="n">
        <v>46240.6625</v>
      </c>
      <c r="J1513" s="17" t="n">
        <v>46240.6680555556</v>
      </c>
      <c r="K1513" s="17" t="n">
        <v>46240.6958333333</v>
      </c>
      <c r="L1513" s="17" t="n">
        <v>46240.7104166667</v>
      </c>
      <c r="M1513" s="17" t="n">
        <v>46240.7215277778</v>
      </c>
      <c r="N1513" s="17" t="n">
        <v>46240.7284722222</v>
      </c>
      <c r="O1513" s="17" t="n">
        <v>46240.7979166667</v>
      </c>
      <c r="P1513" s="17" t="n">
        <v>46240.8305555556</v>
      </c>
      <c r="Q1513" s="17" t="n">
        <v>46240.8472222222</v>
      </c>
      <c r="R1513" s="0" t="n">
        <v>2003</v>
      </c>
      <c r="S1513" s="0" t="n">
        <v>0</v>
      </c>
      <c r="T1513" s="0" t="n">
        <v>0</v>
      </c>
      <c r="U1513" s="18" t="s">
        <v>130</v>
      </c>
      <c r="V1513" s="18" t="s">
        <v>144</v>
      </c>
      <c r="W1513" s="0" t="str">
        <f aca="false">IF(AND(X1513&gt;=6,X1513&lt;14),"A",IF(AND(X1513&gt;=14,X1513&lt;22),"B","C"))</f>
        <v>B</v>
      </c>
      <c r="X1513" s="18" t="n">
        <f aca="false">HOUR(H1513)</f>
        <v>15</v>
      </c>
      <c r="Y1513" s="18" t="n">
        <f aca="false">ROUND((I1513-H1513)*1440,0)</f>
        <v>33</v>
      </c>
      <c r="Z1513" s="18" t="n">
        <f aca="false">ROUND((J1513-I1513)*1440,0)</f>
        <v>8</v>
      </c>
      <c r="AA1513" s="18" t="n">
        <f aca="false">ROUND((K1513-J1513)*1440,0)</f>
        <v>40</v>
      </c>
      <c r="AB1513" s="18" t="n">
        <f aca="false">ROUND((L1513-K1513)*1440,0)</f>
        <v>21</v>
      </c>
      <c r="AC1513" s="18" t="n">
        <f aca="false">ROUND((M1513-L1513)*1440,0)</f>
        <v>16</v>
      </c>
      <c r="AD1513" s="18" t="n">
        <f aca="false">IF(N1513="","",ROUND((N1513-M1513)*1440,0))</f>
        <v>10</v>
      </c>
      <c r="AE1513" s="18" t="n">
        <f aca="false">IF(O1513="","",ROUND((O1513-N1513)*1440,0))</f>
        <v>100</v>
      </c>
      <c r="AF1513" s="18" t="n">
        <f aca="false">IF(P1513="","",ROUND((P1513-O1513)*1440,0))</f>
        <v>47</v>
      </c>
      <c r="AG1513" s="18" t="n">
        <f aca="false">IF(Q1513="","",ROUND((Q1513-P1513)*1440,0))</f>
        <v>24</v>
      </c>
      <c r="AH1513" s="18" t="n">
        <f aca="false">IF(Q1513="","",ROUND((Q1513-H1513)*1440,0))</f>
        <v>299</v>
      </c>
      <c r="AI1513" s="19" t="n">
        <f aca="false">ROUND(IF(O1513="",Assumptions!$B$25-K1513,O1513-K1513)*24,1)</f>
        <v>2.5</v>
      </c>
      <c r="AJ1513" s="20" t="n">
        <f aca="false">ROUND(MAX(N(Y1513)/Assumptions!$C$5, N(Z1513)/Assumptions!$C$6, N(AA1513)/Assumptions!$C$7, N(AB1513)/Assumptions!$C$8, N(AC1513)/Assumptions!$C$9, N(AD1513)/Assumptions!$C$10, N(AE1513)/Assumptions!$C$11, N(AF1513)/Assumptions!$C$12, N(AG1513)/Assumptions!$C$13),3)</f>
        <v>2.35</v>
      </c>
      <c r="AK1513" s="0" t="str">
        <f aca="false">IF(OR(U1513="Pending",U1513="On Hold"),"Open GRN (awaiting)",IF(AJ1513&lt;=1,"Within SLA",IF(ROUND(N(Y1513)/Assumptions!$C$5,3)=AJ1513,"Gate Wait",IF(ROUND(N(Z1513)/Assumptions!$C$6,3)=AJ1513,"Dock Wait",IF(ROUND(N(AA1513)/Assumptions!$C$7,3)=AJ1513,"Unloading",IF(ROUND(N(AB1513)/Assumptions!$C$8,3)=AJ1513,"Unload-to-QC Wait",IF(ROUND(N(AC1513)/Assumptions!$C$9,3)=AJ1513,"QC",IF(ROUND(N(AD1513)/Assumptions!$C$10,3)=AJ1513,"QC-to-GRN Wait",IF(ROUND(N(AE1513)/Assumptions!$C$11,3)=AJ1513,"GRN Processing",IF(ROUND(N(AF1513)/Assumptions!$C$12,3)=AJ1513,"GRN-to-Putaway Wait",IF(ROUND(N(AG1513)/Assumptions!$C$13,3)=AJ1513,"Putaway","Within SLA")))))))))))</f>
        <v>GRN-to-Putaway Wait</v>
      </c>
    </row>
    <row r="1514" customFormat="false" ht="15" hidden="false" customHeight="false" outlineLevel="0" collapsed="false">
      <c r="A1514" s="0" t="s">
        <v>4495</v>
      </c>
      <c r="B1514" s="0" t="s">
        <v>4496</v>
      </c>
      <c r="C1514" s="0" t="s">
        <v>159</v>
      </c>
      <c r="D1514" s="0" t="s">
        <v>119</v>
      </c>
      <c r="E1514" s="0" t="s">
        <v>4497</v>
      </c>
      <c r="F1514" s="0" t="s">
        <v>128</v>
      </c>
      <c r="G1514" s="0" t="s">
        <v>129</v>
      </c>
      <c r="H1514" s="17" t="n">
        <v>46240.6652777778</v>
      </c>
      <c r="I1514" s="17" t="n">
        <v>46240.6729166667</v>
      </c>
      <c r="J1514" s="17" t="n">
        <v>46240.6784722222</v>
      </c>
      <c r="K1514" s="17" t="n">
        <v>46240.7</v>
      </c>
      <c r="L1514" s="17" t="n">
        <v>46240.7041666667</v>
      </c>
      <c r="M1514" s="17" t="n">
        <v>46240.7215277778</v>
      </c>
      <c r="N1514" s="17" t="n">
        <v>46240.7951388889</v>
      </c>
      <c r="O1514" s="17" t="n">
        <v>46240.8715277778</v>
      </c>
      <c r="P1514" s="17" t="n">
        <v>46240.8881944444</v>
      </c>
      <c r="Q1514" s="17" t="n">
        <v>46240.9097222222</v>
      </c>
      <c r="R1514" s="0" t="n">
        <v>1435</v>
      </c>
      <c r="S1514" s="0" t="n">
        <v>0</v>
      </c>
      <c r="T1514" s="0" t="n">
        <v>0</v>
      </c>
      <c r="U1514" s="18" t="s">
        <v>130</v>
      </c>
      <c r="V1514" s="18" t="s">
        <v>131</v>
      </c>
      <c r="W1514" s="0" t="str">
        <f aca="false">IF(AND(X1514&gt;=6,X1514&lt;14),"A",IF(AND(X1514&gt;=14,X1514&lt;22),"B","C"))</f>
        <v>B</v>
      </c>
      <c r="X1514" s="18" t="n">
        <f aca="false">HOUR(H1514)</f>
        <v>15</v>
      </c>
      <c r="Y1514" s="18" t="n">
        <f aca="false">ROUND((I1514-H1514)*1440,0)</f>
        <v>11</v>
      </c>
      <c r="Z1514" s="18" t="n">
        <f aca="false">ROUND((J1514-I1514)*1440,0)</f>
        <v>8</v>
      </c>
      <c r="AA1514" s="18" t="n">
        <f aca="false">ROUND((K1514-J1514)*1440,0)</f>
        <v>31</v>
      </c>
      <c r="AB1514" s="18" t="n">
        <f aca="false">ROUND((L1514-K1514)*1440,0)</f>
        <v>6</v>
      </c>
      <c r="AC1514" s="18" t="n">
        <f aca="false">ROUND((M1514-L1514)*1440,0)</f>
        <v>25</v>
      </c>
      <c r="AD1514" s="18" t="n">
        <f aca="false">IF(N1514="","",ROUND((N1514-M1514)*1440,0))</f>
        <v>106</v>
      </c>
      <c r="AE1514" s="18" t="n">
        <f aca="false">IF(O1514="","",ROUND((O1514-N1514)*1440,0))</f>
        <v>110</v>
      </c>
      <c r="AF1514" s="18" t="n">
        <f aca="false">IF(P1514="","",ROUND((P1514-O1514)*1440,0))</f>
        <v>24</v>
      </c>
      <c r="AG1514" s="18" t="n">
        <f aca="false">IF(Q1514="","",ROUND((Q1514-P1514)*1440,0))</f>
        <v>31</v>
      </c>
      <c r="AH1514" s="18" t="n">
        <f aca="false">IF(Q1514="","",ROUND((Q1514-H1514)*1440,0))</f>
        <v>352</v>
      </c>
      <c r="AI1514" s="19" t="n">
        <f aca="false">ROUND(IF(O1514="",Assumptions!$B$25-K1514,O1514-K1514)*24,1)</f>
        <v>4.1</v>
      </c>
      <c r="AJ1514" s="20" t="n">
        <f aca="false">ROUND(MAX(N(Y1514)/Assumptions!$C$5, N(Z1514)/Assumptions!$C$6, N(AA1514)/Assumptions!$C$7, N(AB1514)/Assumptions!$C$8, N(AC1514)/Assumptions!$C$9, N(AD1514)/Assumptions!$C$10, N(AE1514)/Assumptions!$C$11, N(AF1514)/Assumptions!$C$12, N(AG1514)/Assumptions!$C$13),3)</f>
        <v>3.533</v>
      </c>
      <c r="AK1514" s="0" t="str">
        <f aca="false">IF(OR(U1514="Pending",U1514="On Hold"),"Open GRN (awaiting)",IF(AJ1514&lt;=1,"Within SLA",IF(ROUND(N(Y1514)/Assumptions!$C$5,3)=AJ1514,"Gate Wait",IF(ROUND(N(Z1514)/Assumptions!$C$6,3)=AJ1514,"Dock Wait",IF(ROUND(N(AA1514)/Assumptions!$C$7,3)=AJ1514,"Unloading",IF(ROUND(N(AB1514)/Assumptions!$C$8,3)=AJ1514,"Unload-to-QC Wait",IF(ROUND(N(AC1514)/Assumptions!$C$9,3)=AJ1514,"QC",IF(ROUND(N(AD1514)/Assumptions!$C$10,3)=AJ1514,"QC-to-GRN Wait",IF(ROUND(N(AE1514)/Assumptions!$C$11,3)=AJ1514,"GRN Processing",IF(ROUND(N(AF1514)/Assumptions!$C$12,3)=AJ1514,"GRN-to-Putaway Wait",IF(ROUND(N(AG1514)/Assumptions!$C$13,3)=AJ1514,"Putaway","Within SLA")))))))))))</f>
        <v>QC-to-GRN Wait</v>
      </c>
    </row>
    <row r="1515" customFormat="false" ht="15" hidden="false" customHeight="false" outlineLevel="0" collapsed="false">
      <c r="A1515" s="0" t="s">
        <v>4498</v>
      </c>
      <c r="B1515" s="0" t="s">
        <v>4499</v>
      </c>
      <c r="C1515" s="0" t="s">
        <v>252</v>
      </c>
      <c r="D1515" s="0" t="s">
        <v>147</v>
      </c>
      <c r="E1515" s="0" t="s">
        <v>4500</v>
      </c>
      <c r="F1515" s="0" t="s">
        <v>121</v>
      </c>
      <c r="G1515" s="0" t="s">
        <v>150</v>
      </c>
      <c r="H1515" s="17" t="n">
        <v>46240.6847222222</v>
      </c>
      <c r="I1515" s="17" t="n">
        <v>46240.7277777778</v>
      </c>
      <c r="J1515" s="17" t="n">
        <v>46240.7291666667</v>
      </c>
      <c r="K1515" s="17" t="n">
        <v>46240.7576388889</v>
      </c>
      <c r="L1515" s="17" t="n">
        <v>46240.7638888889</v>
      </c>
      <c r="M1515" s="17" t="n">
        <v>46240.7902777778</v>
      </c>
      <c r="N1515" s="17" t="n">
        <v>46240.8166666667</v>
      </c>
      <c r="O1515" s="17" t="n">
        <v>46240.8416666667</v>
      </c>
      <c r="P1515" s="17" t="n">
        <v>46240.8520833333</v>
      </c>
      <c r="Q1515" s="17" t="n">
        <v>46240.8666666667</v>
      </c>
      <c r="R1515" s="0" t="n">
        <v>237</v>
      </c>
      <c r="S1515" s="0" t="n">
        <v>0</v>
      </c>
      <c r="T1515" s="0" t="n">
        <v>0</v>
      </c>
      <c r="U1515" s="18" t="s">
        <v>130</v>
      </c>
      <c r="V1515" s="18" t="s">
        <v>82</v>
      </c>
      <c r="W1515" s="0" t="str">
        <f aca="false">IF(AND(X1515&gt;=6,X1515&lt;14),"A",IF(AND(X1515&gt;=14,X1515&lt;22),"B","C"))</f>
        <v>B</v>
      </c>
      <c r="X1515" s="18" t="n">
        <f aca="false">HOUR(H1515)</f>
        <v>16</v>
      </c>
      <c r="Y1515" s="18" t="n">
        <f aca="false">ROUND((I1515-H1515)*1440,0)</f>
        <v>62</v>
      </c>
      <c r="Z1515" s="18" t="n">
        <f aca="false">ROUND((J1515-I1515)*1440,0)</f>
        <v>2</v>
      </c>
      <c r="AA1515" s="18" t="n">
        <f aca="false">ROUND((K1515-J1515)*1440,0)</f>
        <v>41</v>
      </c>
      <c r="AB1515" s="18" t="n">
        <f aca="false">ROUND((L1515-K1515)*1440,0)</f>
        <v>9</v>
      </c>
      <c r="AC1515" s="18" t="n">
        <f aca="false">ROUND((M1515-L1515)*1440,0)</f>
        <v>38</v>
      </c>
      <c r="AD1515" s="18" t="n">
        <f aca="false">IF(N1515="","",ROUND((N1515-M1515)*1440,0))</f>
        <v>38</v>
      </c>
      <c r="AE1515" s="18" t="n">
        <f aca="false">IF(O1515="","",ROUND((O1515-N1515)*1440,0))</f>
        <v>36</v>
      </c>
      <c r="AF1515" s="18" t="n">
        <f aca="false">IF(P1515="","",ROUND((P1515-O1515)*1440,0))</f>
        <v>15</v>
      </c>
      <c r="AG1515" s="18" t="n">
        <f aca="false">IF(Q1515="","",ROUND((Q1515-P1515)*1440,0))</f>
        <v>21</v>
      </c>
      <c r="AH1515" s="18" t="n">
        <f aca="false">IF(Q1515="","",ROUND((Q1515-H1515)*1440,0))</f>
        <v>262</v>
      </c>
      <c r="AI1515" s="19" t="n">
        <f aca="false">ROUND(IF(O1515="",Assumptions!$B$25-K1515,O1515-K1515)*24,1)</f>
        <v>2</v>
      </c>
      <c r="AJ1515" s="20" t="n">
        <f aca="false">ROUND(MAX(N(Y1515)/Assumptions!$C$5, N(Z1515)/Assumptions!$C$6, N(AA1515)/Assumptions!$C$7, N(AB1515)/Assumptions!$C$8, N(AC1515)/Assumptions!$C$9, N(AD1515)/Assumptions!$C$10, N(AE1515)/Assumptions!$C$11, N(AF1515)/Assumptions!$C$12, N(AG1515)/Assumptions!$C$13),3)</f>
        <v>2.067</v>
      </c>
      <c r="AK1515" s="0" t="str">
        <f aca="false">IF(OR(U1515="Pending",U1515="On Hold"),"Open GRN (awaiting)",IF(AJ1515&lt;=1,"Within SLA",IF(ROUND(N(Y1515)/Assumptions!$C$5,3)=AJ1515,"Gate Wait",IF(ROUND(N(Z1515)/Assumptions!$C$6,3)=AJ1515,"Dock Wait",IF(ROUND(N(AA1515)/Assumptions!$C$7,3)=AJ1515,"Unloading",IF(ROUND(N(AB1515)/Assumptions!$C$8,3)=AJ1515,"Unload-to-QC Wait",IF(ROUND(N(AC1515)/Assumptions!$C$9,3)=AJ1515,"QC",IF(ROUND(N(AD1515)/Assumptions!$C$10,3)=AJ1515,"QC-to-GRN Wait",IF(ROUND(N(AE1515)/Assumptions!$C$11,3)=AJ1515,"GRN Processing",IF(ROUND(N(AF1515)/Assumptions!$C$12,3)=AJ1515,"GRN-to-Putaway Wait",IF(ROUND(N(AG1515)/Assumptions!$C$13,3)=AJ1515,"Putaway","Within SLA")))))))))))</f>
        <v>Gate Wait</v>
      </c>
    </row>
    <row r="1516" customFormat="false" ht="15" hidden="false" customHeight="false" outlineLevel="0" collapsed="false">
      <c r="A1516" s="0" t="s">
        <v>4501</v>
      </c>
      <c r="B1516" s="0" t="s">
        <v>4502</v>
      </c>
      <c r="C1516" s="0" t="s">
        <v>142</v>
      </c>
      <c r="D1516" s="0" t="s">
        <v>147</v>
      </c>
      <c r="E1516" s="0" t="s">
        <v>4503</v>
      </c>
      <c r="F1516" s="0" t="s">
        <v>137</v>
      </c>
      <c r="G1516" s="0" t="s">
        <v>150</v>
      </c>
      <c r="H1516" s="17" t="n">
        <v>46240.6902777778</v>
      </c>
      <c r="I1516" s="17" t="n">
        <v>46240.7006944444</v>
      </c>
      <c r="J1516" s="17" t="n">
        <v>46240.7034722222</v>
      </c>
      <c r="K1516" s="17" t="n">
        <v>46240.7381944444</v>
      </c>
      <c r="L1516" s="17" t="n">
        <v>46240.7430555556</v>
      </c>
      <c r="M1516" s="17" t="n">
        <v>46240.7548611111</v>
      </c>
      <c r="N1516" s="17" t="n">
        <v>46240.8347222222</v>
      </c>
      <c r="O1516" s="17" t="n">
        <v>46240.8486111111</v>
      </c>
      <c r="P1516" s="17" t="n">
        <v>46240.8597222222</v>
      </c>
      <c r="Q1516" s="17" t="n">
        <v>46240.8680555556</v>
      </c>
      <c r="R1516" s="0" t="n">
        <v>734</v>
      </c>
      <c r="S1516" s="0" t="n">
        <v>0</v>
      </c>
      <c r="T1516" s="0" t="n">
        <v>0</v>
      </c>
      <c r="U1516" s="18" t="s">
        <v>130</v>
      </c>
      <c r="V1516" s="18" t="s">
        <v>156</v>
      </c>
      <c r="W1516" s="0" t="str">
        <f aca="false">IF(AND(X1516&gt;=6,X1516&lt;14),"A",IF(AND(X1516&gt;=14,X1516&lt;22),"B","C"))</f>
        <v>B</v>
      </c>
      <c r="X1516" s="18" t="n">
        <f aca="false">HOUR(H1516)</f>
        <v>16</v>
      </c>
      <c r="Y1516" s="18" t="n">
        <f aca="false">ROUND((I1516-H1516)*1440,0)</f>
        <v>15</v>
      </c>
      <c r="Z1516" s="18" t="n">
        <f aca="false">ROUND((J1516-I1516)*1440,0)</f>
        <v>4</v>
      </c>
      <c r="AA1516" s="18" t="n">
        <f aca="false">ROUND((K1516-J1516)*1440,0)</f>
        <v>50</v>
      </c>
      <c r="AB1516" s="18" t="n">
        <f aca="false">ROUND((L1516-K1516)*1440,0)</f>
        <v>7</v>
      </c>
      <c r="AC1516" s="18" t="n">
        <f aca="false">ROUND((M1516-L1516)*1440,0)</f>
        <v>17</v>
      </c>
      <c r="AD1516" s="18" t="n">
        <f aca="false">IF(N1516="","",ROUND((N1516-M1516)*1440,0))</f>
        <v>115</v>
      </c>
      <c r="AE1516" s="18" t="n">
        <f aca="false">IF(O1516="","",ROUND((O1516-N1516)*1440,0))</f>
        <v>20</v>
      </c>
      <c r="AF1516" s="18" t="n">
        <f aca="false">IF(P1516="","",ROUND((P1516-O1516)*1440,0))</f>
        <v>16</v>
      </c>
      <c r="AG1516" s="18" t="n">
        <f aca="false">IF(Q1516="","",ROUND((Q1516-P1516)*1440,0))</f>
        <v>12</v>
      </c>
      <c r="AH1516" s="18" t="n">
        <f aca="false">IF(Q1516="","",ROUND((Q1516-H1516)*1440,0))</f>
        <v>256</v>
      </c>
      <c r="AI1516" s="19" t="n">
        <f aca="false">ROUND(IF(O1516="",Assumptions!$B$25-K1516,O1516-K1516)*24,1)</f>
        <v>2.7</v>
      </c>
      <c r="AJ1516" s="20" t="n">
        <f aca="false">ROUND(MAX(N(Y1516)/Assumptions!$C$5, N(Z1516)/Assumptions!$C$6, N(AA1516)/Assumptions!$C$7, N(AB1516)/Assumptions!$C$8, N(AC1516)/Assumptions!$C$9, N(AD1516)/Assumptions!$C$10, N(AE1516)/Assumptions!$C$11, N(AF1516)/Assumptions!$C$12, N(AG1516)/Assumptions!$C$13),3)</f>
        <v>3.833</v>
      </c>
      <c r="AK1516" s="0" t="str">
        <f aca="false">IF(OR(U1516="Pending",U1516="On Hold"),"Open GRN (awaiting)",IF(AJ1516&lt;=1,"Within SLA",IF(ROUND(N(Y1516)/Assumptions!$C$5,3)=AJ1516,"Gate Wait",IF(ROUND(N(Z1516)/Assumptions!$C$6,3)=AJ1516,"Dock Wait",IF(ROUND(N(AA1516)/Assumptions!$C$7,3)=AJ1516,"Unloading",IF(ROUND(N(AB1516)/Assumptions!$C$8,3)=AJ1516,"Unload-to-QC Wait",IF(ROUND(N(AC1516)/Assumptions!$C$9,3)=AJ1516,"QC",IF(ROUND(N(AD1516)/Assumptions!$C$10,3)=AJ1516,"QC-to-GRN Wait",IF(ROUND(N(AE1516)/Assumptions!$C$11,3)=AJ1516,"GRN Processing",IF(ROUND(N(AF1516)/Assumptions!$C$12,3)=AJ1516,"GRN-to-Putaway Wait",IF(ROUND(N(AG1516)/Assumptions!$C$13,3)=AJ1516,"Putaway","Within SLA")))))))))))</f>
        <v>QC-to-GRN Wait</v>
      </c>
    </row>
    <row r="1517" customFormat="false" ht="15" hidden="false" customHeight="false" outlineLevel="0" collapsed="false">
      <c r="A1517" s="0" t="s">
        <v>4504</v>
      </c>
      <c r="B1517" s="0" t="s">
        <v>4505</v>
      </c>
      <c r="C1517" s="0" t="s">
        <v>126</v>
      </c>
      <c r="D1517" s="0" t="s">
        <v>135</v>
      </c>
      <c r="E1517" s="0" t="s">
        <v>4506</v>
      </c>
      <c r="F1517" s="0" t="s">
        <v>128</v>
      </c>
      <c r="G1517" s="0" t="s">
        <v>138</v>
      </c>
      <c r="H1517" s="17" t="n">
        <v>46240.6993055556</v>
      </c>
      <c r="I1517" s="17" t="n">
        <v>46240.725</v>
      </c>
      <c r="J1517" s="17" t="n">
        <v>46240.7333333333</v>
      </c>
      <c r="K1517" s="17" t="n">
        <v>46240.7527777778</v>
      </c>
      <c r="L1517" s="17" t="n">
        <v>46240.7611111111</v>
      </c>
      <c r="M1517" s="17" t="n">
        <v>46240.7770833333</v>
      </c>
      <c r="N1517" s="17" t="n">
        <v>46240.8131944445</v>
      </c>
      <c r="O1517" s="17" t="n">
        <v>46240.9277777778</v>
      </c>
      <c r="P1517" s="17" t="n">
        <v>46240.9416666667</v>
      </c>
      <c r="Q1517" s="17" t="n">
        <v>46240.9958333333</v>
      </c>
      <c r="R1517" s="0" t="n">
        <v>634</v>
      </c>
      <c r="S1517" s="0" t="n">
        <v>0</v>
      </c>
      <c r="T1517" s="0" t="n">
        <v>0</v>
      </c>
      <c r="U1517" s="18" t="s">
        <v>130</v>
      </c>
      <c r="V1517" s="18" t="s">
        <v>156</v>
      </c>
      <c r="W1517" s="0" t="str">
        <f aca="false">IF(AND(X1517&gt;=6,X1517&lt;14),"A",IF(AND(X1517&gt;=14,X1517&lt;22),"B","C"))</f>
        <v>B</v>
      </c>
      <c r="X1517" s="18" t="n">
        <f aca="false">HOUR(H1517)</f>
        <v>16</v>
      </c>
      <c r="Y1517" s="18" t="n">
        <f aca="false">ROUND((I1517-H1517)*1440,0)</f>
        <v>37</v>
      </c>
      <c r="Z1517" s="18" t="n">
        <f aca="false">ROUND((J1517-I1517)*1440,0)</f>
        <v>12</v>
      </c>
      <c r="AA1517" s="18" t="n">
        <f aca="false">ROUND((K1517-J1517)*1440,0)</f>
        <v>28</v>
      </c>
      <c r="AB1517" s="18" t="n">
        <f aca="false">ROUND((L1517-K1517)*1440,0)</f>
        <v>12</v>
      </c>
      <c r="AC1517" s="18" t="n">
        <f aca="false">ROUND((M1517-L1517)*1440,0)</f>
        <v>23</v>
      </c>
      <c r="AD1517" s="18" t="n">
        <f aca="false">IF(N1517="","",ROUND((N1517-M1517)*1440,0))</f>
        <v>52</v>
      </c>
      <c r="AE1517" s="18" t="n">
        <f aca="false">IF(O1517="","",ROUND((O1517-N1517)*1440,0))</f>
        <v>165</v>
      </c>
      <c r="AF1517" s="18" t="n">
        <f aca="false">IF(P1517="","",ROUND((P1517-O1517)*1440,0))</f>
        <v>20</v>
      </c>
      <c r="AG1517" s="18" t="n">
        <f aca="false">IF(Q1517="","",ROUND((Q1517-P1517)*1440,0))</f>
        <v>78</v>
      </c>
      <c r="AH1517" s="18" t="n">
        <f aca="false">IF(Q1517="","",ROUND((Q1517-H1517)*1440,0))</f>
        <v>427</v>
      </c>
      <c r="AI1517" s="19" t="n">
        <f aca="false">ROUND(IF(O1517="",Assumptions!$B$25-K1517,O1517-K1517)*24,1)</f>
        <v>4.2</v>
      </c>
      <c r="AJ1517" s="20" t="n">
        <f aca="false">ROUND(MAX(N(Y1517)/Assumptions!$C$5, N(Z1517)/Assumptions!$C$6, N(AA1517)/Assumptions!$C$7, N(AB1517)/Assumptions!$C$8, N(AC1517)/Assumptions!$C$9, N(AD1517)/Assumptions!$C$10, N(AE1517)/Assumptions!$C$11, N(AF1517)/Assumptions!$C$12, N(AG1517)/Assumptions!$C$13),3)</f>
        <v>3.667</v>
      </c>
      <c r="AK1517" s="0" t="str">
        <f aca="false">IF(OR(U1517="Pending",U1517="On Hold"),"Open GRN (awaiting)",IF(AJ1517&lt;=1,"Within SLA",IF(ROUND(N(Y1517)/Assumptions!$C$5,3)=AJ1517,"Gate Wait",IF(ROUND(N(Z1517)/Assumptions!$C$6,3)=AJ1517,"Dock Wait",IF(ROUND(N(AA1517)/Assumptions!$C$7,3)=AJ1517,"Unloading",IF(ROUND(N(AB1517)/Assumptions!$C$8,3)=AJ1517,"Unload-to-QC Wait",IF(ROUND(N(AC1517)/Assumptions!$C$9,3)=AJ1517,"QC",IF(ROUND(N(AD1517)/Assumptions!$C$10,3)=AJ1517,"QC-to-GRN Wait",IF(ROUND(N(AE1517)/Assumptions!$C$11,3)=AJ1517,"GRN Processing",IF(ROUND(N(AF1517)/Assumptions!$C$12,3)=AJ1517,"GRN-to-Putaway Wait",IF(ROUND(N(AG1517)/Assumptions!$C$13,3)=AJ1517,"Putaway","Within SLA")))))))))))</f>
        <v>GRN Processing</v>
      </c>
    </row>
    <row r="1518" customFormat="false" ht="15" hidden="false" customHeight="false" outlineLevel="0" collapsed="false">
      <c r="A1518" s="0" t="s">
        <v>4507</v>
      </c>
      <c r="B1518" s="0" t="s">
        <v>4508</v>
      </c>
      <c r="C1518" s="0" t="s">
        <v>126</v>
      </c>
      <c r="D1518" s="0" t="s">
        <v>147</v>
      </c>
      <c r="E1518" s="0" t="s">
        <v>4509</v>
      </c>
      <c r="F1518" s="0" t="s">
        <v>121</v>
      </c>
      <c r="G1518" s="0" t="s">
        <v>150</v>
      </c>
      <c r="H1518" s="17" t="n">
        <v>46240.7055555556</v>
      </c>
      <c r="I1518" s="17" t="n">
        <v>46240.7868055556</v>
      </c>
      <c r="J1518" s="17" t="n">
        <v>46240.7916666667</v>
      </c>
      <c r="K1518" s="17" t="n">
        <v>46240.8354166667</v>
      </c>
      <c r="L1518" s="17" t="n">
        <v>46240.84375</v>
      </c>
      <c r="M1518" s="17" t="n">
        <v>46240.89375</v>
      </c>
      <c r="N1518" s="17" t="n">
        <v>46240.9180555556</v>
      </c>
      <c r="O1518" s="17" t="n">
        <v>46240.95</v>
      </c>
      <c r="P1518" s="17" t="n">
        <v>46240.9638888889</v>
      </c>
      <c r="Q1518" s="17" t="n">
        <v>46241.0347222222</v>
      </c>
      <c r="R1518" s="0" t="n">
        <v>195</v>
      </c>
      <c r="S1518" s="0" t="n">
        <v>0</v>
      </c>
      <c r="T1518" s="0" t="n">
        <v>0</v>
      </c>
      <c r="U1518" s="18" t="s">
        <v>130</v>
      </c>
      <c r="V1518" s="18" t="s">
        <v>139</v>
      </c>
      <c r="W1518" s="0" t="str">
        <f aca="false">IF(AND(X1518&gt;=6,X1518&lt;14),"A",IF(AND(X1518&gt;=14,X1518&lt;22),"B","C"))</f>
        <v>B</v>
      </c>
      <c r="X1518" s="18" t="n">
        <f aca="false">HOUR(H1518)</f>
        <v>16</v>
      </c>
      <c r="Y1518" s="18" t="n">
        <f aca="false">ROUND((I1518-H1518)*1440,0)</f>
        <v>117</v>
      </c>
      <c r="Z1518" s="18" t="n">
        <f aca="false">ROUND((J1518-I1518)*1440,0)</f>
        <v>7</v>
      </c>
      <c r="AA1518" s="18" t="n">
        <f aca="false">ROUND((K1518-J1518)*1440,0)</f>
        <v>63</v>
      </c>
      <c r="AB1518" s="18" t="n">
        <f aca="false">ROUND((L1518-K1518)*1440,0)</f>
        <v>12</v>
      </c>
      <c r="AC1518" s="18" t="n">
        <f aca="false">ROUND((M1518-L1518)*1440,0)</f>
        <v>72</v>
      </c>
      <c r="AD1518" s="18" t="n">
        <f aca="false">IF(N1518="","",ROUND((N1518-M1518)*1440,0))</f>
        <v>35</v>
      </c>
      <c r="AE1518" s="18" t="n">
        <f aca="false">IF(O1518="","",ROUND((O1518-N1518)*1440,0))</f>
        <v>46</v>
      </c>
      <c r="AF1518" s="18" t="n">
        <f aca="false">IF(P1518="","",ROUND((P1518-O1518)*1440,0))</f>
        <v>20</v>
      </c>
      <c r="AG1518" s="18" t="n">
        <f aca="false">IF(Q1518="","",ROUND((Q1518-P1518)*1440,0))</f>
        <v>102</v>
      </c>
      <c r="AH1518" s="18" t="n">
        <f aca="false">IF(Q1518="","",ROUND((Q1518-H1518)*1440,0))</f>
        <v>474</v>
      </c>
      <c r="AI1518" s="19" t="n">
        <f aca="false">ROUND(IF(O1518="",Assumptions!$B$25-K1518,O1518-K1518)*24,1)</f>
        <v>2.8</v>
      </c>
      <c r="AJ1518" s="20" t="n">
        <f aca="false">ROUND(MAX(N(Y1518)/Assumptions!$C$5, N(Z1518)/Assumptions!$C$6, N(AA1518)/Assumptions!$C$7, N(AB1518)/Assumptions!$C$8, N(AC1518)/Assumptions!$C$9, N(AD1518)/Assumptions!$C$10, N(AE1518)/Assumptions!$C$11, N(AF1518)/Assumptions!$C$12, N(AG1518)/Assumptions!$C$13),3)</f>
        <v>3.9</v>
      </c>
      <c r="AK1518" s="0" t="str">
        <f aca="false">IF(OR(U1518="Pending",U1518="On Hold"),"Open GRN (awaiting)",IF(AJ1518&lt;=1,"Within SLA",IF(ROUND(N(Y1518)/Assumptions!$C$5,3)=AJ1518,"Gate Wait",IF(ROUND(N(Z1518)/Assumptions!$C$6,3)=AJ1518,"Dock Wait",IF(ROUND(N(AA1518)/Assumptions!$C$7,3)=AJ1518,"Unloading",IF(ROUND(N(AB1518)/Assumptions!$C$8,3)=AJ1518,"Unload-to-QC Wait",IF(ROUND(N(AC1518)/Assumptions!$C$9,3)=AJ1518,"QC",IF(ROUND(N(AD1518)/Assumptions!$C$10,3)=AJ1518,"QC-to-GRN Wait",IF(ROUND(N(AE1518)/Assumptions!$C$11,3)=AJ1518,"GRN Processing",IF(ROUND(N(AF1518)/Assumptions!$C$12,3)=AJ1518,"GRN-to-Putaway Wait",IF(ROUND(N(AG1518)/Assumptions!$C$13,3)=AJ1518,"Putaway","Within SLA")))))))))))</f>
        <v>Gate Wait</v>
      </c>
    </row>
    <row r="1519" customFormat="false" ht="15" hidden="false" customHeight="false" outlineLevel="0" collapsed="false">
      <c r="A1519" s="0" t="s">
        <v>4510</v>
      </c>
      <c r="B1519" s="0" t="s">
        <v>4511</v>
      </c>
      <c r="C1519" s="0" t="s">
        <v>218</v>
      </c>
      <c r="D1519" s="0" t="s">
        <v>119</v>
      </c>
      <c r="E1519" s="0" t="s">
        <v>4512</v>
      </c>
      <c r="F1519" s="0" t="s">
        <v>177</v>
      </c>
      <c r="G1519" s="0" t="s">
        <v>122</v>
      </c>
      <c r="H1519" s="17" t="n">
        <v>46240.71875</v>
      </c>
      <c r="I1519" s="17" t="n">
        <v>46240.7319444444</v>
      </c>
      <c r="J1519" s="17" t="n">
        <v>46240.7375</v>
      </c>
      <c r="K1519" s="17" t="n">
        <v>46240.7576388889</v>
      </c>
      <c r="L1519" s="17" t="n">
        <v>46240.775</v>
      </c>
      <c r="M1519" s="17" t="n">
        <v>46240.8284722222</v>
      </c>
      <c r="N1519" s="17" t="n">
        <v>46240.8555555556</v>
      </c>
      <c r="O1519" s="17" t="n">
        <v>46240.8993055556</v>
      </c>
      <c r="P1519" s="17" t="n">
        <v>46240.9194444444</v>
      </c>
      <c r="Q1519" s="17" t="n">
        <v>46240.9361111111</v>
      </c>
      <c r="R1519" s="0" t="n">
        <v>284</v>
      </c>
      <c r="S1519" s="0" t="n">
        <v>0</v>
      </c>
      <c r="T1519" s="0" t="n">
        <v>0</v>
      </c>
      <c r="U1519" s="18" t="s">
        <v>130</v>
      </c>
      <c r="V1519" s="18" t="s">
        <v>82</v>
      </c>
      <c r="W1519" s="0" t="str">
        <f aca="false">IF(AND(X1519&gt;=6,X1519&lt;14),"A",IF(AND(X1519&gt;=14,X1519&lt;22),"B","C"))</f>
        <v>B</v>
      </c>
      <c r="X1519" s="18" t="n">
        <f aca="false">HOUR(H1519)</f>
        <v>17</v>
      </c>
      <c r="Y1519" s="18" t="n">
        <f aca="false">ROUND((I1519-H1519)*1440,0)</f>
        <v>19</v>
      </c>
      <c r="Z1519" s="18" t="n">
        <f aca="false">ROUND((J1519-I1519)*1440,0)</f>
        <v>8</v>
      </c>
      <c r="AA1519" s="18" t="n">
        <f aca="false">ROUND((K1519-J1519)*1440,0)</f>
        <v>29</v>
      </c>
      <c r="AB1519" s="18" t="n">
        <f aca="false">ROUND((L1519-K1519)*1440,0)</f>
        <v>25</v>
      </c>
      <c r="AC1519" s="18" t="n">
        <f aca="false">ROUND((M1519-L1519)*1440,0)</f>
        <v>77</v>
      </c>
      <c r="AD1519" s="18" t="n">
        <f aca="false">IF(N1519="","",ROUND((N1519-M1519)*1440,0))</f>
        <v>39</v>
      </c>
      <c r="AE1519" s="18" t="n">
        <f aca="false">IF(O1519="","",ROUND((O1519-N1519)*1440,0))</f>
        <v>63</v>
      </c>
      <c r="AF1519" s="18" t="n">
        <f aca="false">IF(P1519="","",ROUND((P1519-O1519)*1440,0))</f>
        <v>29</v>
      </c>
      <c r="AG1519" s="18" t="n">
        <f aca="false">IF(Q1519="","",ROUND((Q1519-P1519)*1440,0))</f>
        <v>24</v>
      </c>
      <c r="AH1519" s="18" t="n">
        <f aca="false">IF(Q1519="","",ROUND((Q1519-H1519)*1440,0))</f>
        <v>313</v>
      </c>
      <c r="AI1519" s="19" t="n">
        <f aca="false">ROUND(IF(O1519="",Assumptions!$B$25-K1519,O1519-K1519)*24,1)</f>
        <v>3.4</v>
      </c>
      <c r="AJ1519" s="20" t="n">
        <f aca="false">ROUND(MAX(N(Y1519)/Assumptions!$C$5, N(Z1519)/Assumptions!$C$6, N(AA1519)/Assumptions!$C$7, N(AB1519)/Assumptions!$C$8, N(AC1519)/Assumptions!$C$9, N(AD1519)/Assumptions!$C$10, N(AE1519)/Assumptions!$C$11, N(AF1519)/Assumptions!$C$12, N(AG1519)/Assumptions!$C$13),3)</f>
        <v>1.711</v>
      </c>
      <c r="AK1519" s="0" t="str">
        <f aca="false">IF(OR(U1519="Pending",U1519="On Hold"),"Open GRN (awaiting)",IF(AJ1519&lt;=1,"Within SLA",IF(ROUND(N(Y1519)/Assumptions!$C$5,3)=AJ1519,"Gate Wait",IF(ROUND(N(Z1519)/Assumptions!$C$6,3)=AJ1519,"Dock Wait",IF(ROUND(N(AA1519)/Assumptions!$C$7,3)=AJ1519,"Unloading",IF(ROUND(N(AB1519)/Assumptions!$C$8,3)=AJ1519,"Unload-to-QC Wait",IF(ROUND(N(AC1519)/Assumptions!$C$9,3)=AJ1519,"QC",IF(ROUND(N(AD1519)/Assumptions!$C$10,3)=AJ1519,"QC-to-GRN Wait",IF(ROUND(N(AE1519)/Assumptions!$C$11,3)=AJ1519,"GRN Processing",IF(ROUND(N(AF1519)/Assumptions!$C$12,3)=AJ1519,"GRN-to-Putaway Wait",IF(ROUND(N(AG1519)/Assumptions!$C$13,3)=AJ1519,"Putaway","Within SLA")))))))))))</f>
        <v>QC</v>
      </c>
    </row>
    <row r="1520" customFormat="false" ht="15" hidden="false" customHeight="false" outlineLevel="0" collapsed="false">
      <c r="A1520" s="0" t="s">
        <v>4513</v>
      </c>
      <c r="B1520" s="0" t="s">
        <v>4514</v>
      </c>
      <c r="C1520" s="0" t="s">
        <v>170</v>
      </c>
      <c r="D1520" s="0" t="s">
        <v>119</v>
      </c>
      <c r="E1520" s="0" t="s">
        <v>4515</v>
      </c>
      <c r="F1520" s="0" t="s">
        <v>172</v>
      </c>
      <c r="G1520" s="0" t="s">
        <v>129</v>
      </c>
      <c r="H1520" s="17" t="n">
        <v>46240.7583333333</v>
      </c>
      <c r="I1520" s="17" t="n">
        <v>46240.7625</v>
      </c>
      <c r="J1520" s="17" t="n">
        <v>46240.7777777778</v>
      </c>
      <c r="K1520" s="17" t="n">
        <v>46240.8236111111</v>
      </c>
      <c r="L1520" s="17" t="n">
        <v>46240.8319444444</v>
      </c>
      <c r="M1520" s="17" t="n">
        <v>46240.8847222222</v>
      </c>
      <c r="N1520" s="17" t="n">
        <v>46241.0402777778</v>
      </c>
      <c r="O1520" s="17" t="n">
        <v>46241.06875</v>
      </c>
      <c r="P1520" s="17" t="n">
        <v>46241.0798611111</v>
      </c>
      <c r="Q1520" s="17" t="n">
        <v>46241.0944444445</v>
      </c>
      <c r="R1520" s="0" t="n">
        <v>888</v>
      </c>
      <c r="S1520" s="0" t="n">
        <v>0</v>
      </c>
      <c r="T1520" s="0" t="n">
        <v>0</v>
      </c>
      <c r="U1520" s="18" t="s">
        <v>130</v>
      </c>
      <c r="V1520" s="18" t="s">
        <v>131</v>
      </c>
      <c r="W1520" s="0" t="str">
        <f aca="false">IF(AND(X1520&gt;=6,X1520&lt;14),"A",IF(AND(X1520&gt;=14,X1520&lt;22),"B","C"))</f>
        <v>B</v>
      </c>
      <c r="X1520" s="18" t="n">
        <f aca="false">HOUR(H1520)</f>
        <v>18</v>
      </c>
      <c r="Y1520" s="18" t="n">
        <f aca="false">ROUND((I1520-H1520)*1440,0)</f>
        <v>6</v>
      </c>
      <c r="Z1520" s="18" t="n">
        <f aca="false">ROUND((J1520-I1520)*1440,0)</f>
        <v>22</v>
      </c>
      <c r="AA1520" s="18" t="n">
        <f aca="false">ROUND((K1520-J1520)*1440,0)</f>
        <v>66</v>
      </c>
      <c r="AB1520" s="18" t="n">
        <f aca="false">ROUND((L1520-K1520)*1440,0)</f>
        <v>12</v>
      </c>
      <c r="AC1520" s="18" t="n">
        <f aca="false">ROUND((M1520-L1520)*1440,0)</f>
        <v>76</v>
      </c>
      <c r="AD1520" s="18" t="n">
        <f aca="false">IF(N1520="","",ROUND((N1520-M1520)*1440,0))</f>
        <v>224</v>
      </c>
      <c r="AE1520" s="18" t="n">
        <f aca="false">IF(O1520="","",ROUND((O1520-N1520)*1440,0))</f>
        <v>41</v>
      </c>
      <c r="AF1520" s="18" t="n">
        <f aca="false">IF(P1520="","",ROUND((P1520-O1520)*1440,0))</f>
        <v>16</v>
      </c>
      <c r="AG1520" s="18" t="n">
        <f aca="false">IF(Q1520="","",ROUND((Q1520-P1520)*1440,0))</f>
        <v>21</v>
      </c>
      <c r="AH1520" s="18" t="n">
        <f aca="false">IF(Q1520="","",ROUND((Q1520-H1520)*1440,0))</f>
        <v>484</v>
      </c>
      <c r="AI1520" s="19" t="n">
        <f aca="false">ROUND(IF(O1520="",Assumptions!$B$25-K1520,O1520-K1520)*24,1)</f>
        <v>5.9</v>
      </c>
      <c r="AJ1520" s="20" t="n">
        <f aca="false">ROUND(MAX(N(Y1520)/Assumptions!$C$5, N(Z1520)/Assumptions!$C$6, N(AA1520)/Assumptions!$C$7, N(AB1520)/Assumptions!$C$8, N(AC1520)/Assumptions!$C$9, N(AD1520)/Assumptions!$C$10, N(AE1520)/Assumptions!$C$11, N(AF1520)/Assumptions!$C$12, N(AG1520)/Assumptions!$C$13),3)</f>
        <v>7.467</v>
      </c>
      <c r="AK1520" s="0" t="str">
        <f aca="false">IF(OR(U1520="Pending",U1520="On Hold"),"Open GRN (awaiting)",IF(AJ1520&lt;=1,"Within SLA",IF(ROUND(N(Y1520)/Assumptions!$C$5,3)=AJ1520,"Gate Wait",IF(ROUND(N(Z1520)/Assumptions!$C$6,3)=AJ1520,"Dock Wait",IF(ROUND(N(AA1520)/Assumptions!$C$7,3)=AJ1520,"Unloading",IF(ROUND(N(AB1520)/Assumptions!$C$8,3)=AJ1520,"Unload-to-QC Wait",IF(ROUND(N(AC1520)/Assumptions!$C$9,3)=AJ1520,"QC",IF(ROUND(N(AD1520)/Assumptions!$C$10,3)=AJ1520,"QC-to-GRN Wait",IF(ROUND(N(AE1520)/Assumptions!$C$11,3)=AJ1520,"GRN Processing",IF(ROUND(N(AF1520)/Assumptions!$C$12,3)=AJ1520,"GRN-to-Putaway Wait",IF(ROUND(N(AG1520)/Assumptions!$C$13,3)=AJ1520,"Putaway","Within SLA")))))))))))</f>
        <v>QC-to-GRN Wait</v>
      </c>
    </row>
    <row r="1521" customFormat="false" ht="15" hidden="false" customHeight="false" outlineLevel="0" collapsed="false">
      <c r="A1521" s="0" t="s">
        <v>4516</v>
      </c>
      <c r="B1521" s="0" t="s">
        <v>4517</v>
      </c>
      <c r="C1521" s="0" t="s">
        <v>184</v>
      </c>
      <c r="D1521" s="0" t="s">
        <v>119</v>
      </c>
      <c r="E1521" s="0" t="s">
        <v>4518</v>
      </c>
      <c r="F1521" s="0" t="s">
        <v>177</v>
      </c>
      <c r="G1521" s="0" t="s">
        <v>122</v>
      </c>
      <c r="H1521" s="17" t="n">
        <v>46240.8097222222</v>
      </c>
      <c r="I1521" s="17" t="n">
        <v>46240.81875</v>
      </c>
      <c r="J1521" s="17" t="n">
        <v>46240.8243055556</v>
      </c>
      <c r="K1521" s="17" t="n">
        <v>46240.8444444445</v>
      </c>
      <c r="L1521" s="17" t="n">
        <v>46240.8479166667</v>
      </c>
      <c r="M1521" s="17" t="n">
        <v>46240.8708333333</v>
      </c>
      <c r="N1521" s="17" t="n">
        <v>46240.8840277778</v>
      </c>
      <c r="O1521" s="17" t="n">
        <v>46240.89375</v>
      </c>
      <c r="P1521" s="17" t="n">
        <v>46240.9138888889</v>
      </c>
      <c r="Q1521" s="17" t="n">
        <v>46240.9277777778</v>
      </c>
      <c r="R1521" s="0" t="n">
        <v>781</v>
      </c>
      <c r="S1521" s="0" t="n">
        <v>0</v>
      </c>
      <c r="T1521" s="0" t="n">
        <v>0</v>
      </c>
      <c r="U1521" s="18" t="s">
        <v>130</v>
      </c>
      <c r="V1521" s="18" t="s">
        <v>144</v>
      </c>
      <c r="W1521" s="0" t="str">
        <f aca="false">IF(AND(X1521&gt;=6,X1521&lt;14),"A",IF(AND(X1521&gt;=14,X1521&lt;22),"B","C"))</f>
        <v>B</v>
      </c>
      <c r="X1521" s="18" t="n">
        <f aca="false">HOUR(H1521)</f>
        <v>19</v>
      </c>
      <c r="Y1521" s="18" t="n">
        <f aca="false">ROUND((I1521-H1521)*1440,0)</f>
        <v>13</v>
      </c>
      <c r="Z1521" s="18" t="n">
        <f aca="false">ROUND((J1521-I1521)*1440,0)</f>
        <v>8</v>
      </c>
      <c r="AA1521" s="18" t="n">
        <f aca="false">ROUND((K1521-J1521)*1440,0)</f>
        <v>29</v>
      </c>
      <c r="AB1521" s="18" t="n">
        <f aca="false">ROUND((L1521-K1521)*1440,0)</f>
        <v>5</v>
      </c>
      <c r="AC1521" s="18" t="n">
        <f aca="false">ROUND((M1521-L1521)*1440,0)</f>
        <v>33</v>
      </c>
      <c r="AD1521" s="18" t="n">
        <f aca="false">IF(N1521="","",ROUND((N1521-M1521)*1440,0))</f>
        <v>19</v>
      </c>
      <c r="AE1521" s="18" t="n">
        <f aca="false">IF(O1521="","",ROUND((O1521-N1521)*1440,0))</f>
        <v>14</v>
      </c>
      <c r="AF1521" s="18" t="n">
        <f aca="false">IF(P1521="","",ROUND((P1521-O1521)*1440,0))</f>
        <v>29</v>
      </c>
      <c r="AG1521" s="18" t="n">
        <f aca="false">IF(Q1521="","",ROUND((Q1521-P1521)*1440,0))</f>
        <v>20</v>
      </c>
      <c r="AH1521" s="18" t="n">
        <f aca="false">IF(Q1521="","",ROUND((Q1521-H1521)*1440,0))</f>
        <v>170</v>
      </c>
      <c r="AI1521" s="19" t="n">
        <f aca="false">ROUND(IF(O1521="",Assumptions!$B$25-K1521,O1521-K1521)*24,1)</f>
        <v>1.2</v>
      </c>
      <c r="AJ1521" s="20" t="n">
        <f aca="false">ROUND(MAX(N(Y1521)/Assumptions!$C$5, N(Z1521)/Assumptions!$C$6, N(AA1521)/Assumptions!$C$7, N(AB1521)/Assumptions!$C$8, N(AC1521)/Assumptions!$C$9, N(AD1521)/Assumptions!$C$10, N(AE1521)/Assumptions!$C$11, N(AF1521)/Assumptions!$C$12, N(AG1521)/Assumptions!$C$13),3)</f>
        <v>1.45</v>
      </c>
      <c r="AK1521" s="0" t="str">
        <f aca="false">IF(OR(U1521="Pending",U1521="On Hold"),"Open GRN (awaiting)",IF(AJ1521&lt;=1,"Within SLA",IF(ROUND(N(Y1521)/Assumptions!$C$5,3)=AJ1521,"Gate Wait",IF(ROUND(N(Z1521)/Assumptions!$C$6,3)=AJ1521,"Dock Wait",IF(ROUND(N(AA1521)/Assumptions!$C$7,3)=AJ1521,"Unloading",IF(ROUND(N(AB1521)/Assumptions!$C$8,3)=AJ1521,"Unload-to-QC Wait",IF(ROUND(N(AC1521)/Assumptions!$C$9,3)=AJ1521,"QC",IF(ROUND(N(AD1521)/Assumptions!$C$10,3)=AJ1521,"QC-to-GRN Wait",IF(ROUND(N(AE1521)/Assumptions!$C$11,3)=AJ1521,"GRN Processing",IF(ROUND(N(AF1521)/Assumptions!$C$12,3)=AJ1521,"GRN-to-Putaway Wait",IF(ROUND(N(AG1521)/Assumptions!$C$13,3)=AJ1521,"Putaway","Within SLA")))))))))))</f>
        <v>GRN-to-Putaway Wait</v>
      </c>
    </row>
    <row r="1522" customFormat="false" ht="15" hidden="false" customHeight="false" outlineLevel="0" collapsed="false">
      <c r="A1522" s="0" t="s">
        <v>4519</v>
      </c>
      <c r="B1522" s="0" t="s">
        <v>4520</v>
      </c>
      <c r="C1522" s="0" t="s">
        <v>252</v>
      </c>
      <c r="D1522" s="0" t="s">
        <v>119</v>
      </c>
      <c r="E1522" s="0" t="s">
        <v>4521</v>
      </c>
      <c r="F1522" s="0" t="s">
        <v>155</v>
      </c>
      <c r="G1522" s="0" t="s">
        <v>122</v>
      </c>
      <c r="H1522" s="17" t="n">
        <v>46240.8430555556</v>
      </c>
      <c r="I1522" s="17" t="n">
        <v>46240.8576388889</v>
      </c>
      <c r="J1522" s="17" t="n">
        <v>46240.8611111111</v>
      </c>
      <c r="K1522" s="17" t="n">
        <v>46240.8916666667</v>
      </c>
      <c r="L1522" s="17" t="n">
        <v>46240.8979166667</v>
      </c>
      <c r="M1522" s="17" t="n">
        <v>46240.9229166667</v>
      </c>
      <c r="N1522" s="17" t="n">
        <v>46241.06875</v>
      </c>
      <c r="O1522" s="17" t="n">
        <v>46241.0909722222</v>
      </c>
      <c r="P1522" s="17" t="n">
        <v>46241.10625</v>
      </c>
      <c r="Q1522" s="17" t="n">
        <v>46241.125</v>
      </c>
      <c r="R1522" s="0" t="n">
        <v>677</v>
      </c>
      <c r="S1522" s="0" t="n">
        <v>0</v>
      </c>
      <c r="T1522" s="0" t="n">
        <v>0</v>
      </c>
      <c r="U1522" s="18" t="s">
        <v>130</v>
      </c>
      <c r="V1522" s="18" t="s">
        <v>156</v>
      </c>
      <c r="W1522" s="0" t="str">
        <f aca="false">IF(AND(X1522&gt;=6,X1522&lt;14),"A",IF(AND(X1522&gt;=14,X1522&lt;22),"B","C"))</f>
        <v>B</v>
      </c>
      <c r="X1522" s="18" t="n">
        <f aca="false">HOUR(H1522)</f>
        <v>20</v>
      </c>
      <c r="Y1522" s="18" t="n">
        <f aca="false">ROUND((I1522-H1522)*1440,0)</f>
        <v>21</v>
      </c>
      <c r="Z1522" s="18" t="n">
        <f aca="false">ROUND((J1522-I1522)*1440,0)</f>
        <v>5</v>
      </c>
      <c r="AA1522" s="18" t="n">
        <f aca="false">ROUND((K1522-J1522)*1440,0)</f>
        <v>44</v>
      </c>
      <c r="AB1522" s="18" t="n">
        <f aca="false">ROUND((L1522-K1522)*1440,0)</f>
        <v>9</v>
      </c>
      <c r="AC1522" s="18" t="n">
        <f aca="false">ROUND((M1522-L1522)*1440,0)</f>
        <v>36</v>
      </c>
      <c r="AD1522" s="18" t="n">
        <f aca="false">IF(N1522="","",ROUND((N1522-M1522)*1440,0))</f>
        <v>210</v>
      </c>
      <c r="AE1522" s="18" t="n">
        <f aca="false">IF(O1522="","",ROUND((O1522-N1522)*1440,0))</f>
        <v>32</v>
      </c>
      <c r="AF1522" s="18" t="n">
        <f aca="false">IF(P1522="","",ROUND((P1522-O1522)*1440,0))</f>
        <v>22</v>
      </c>
      <c r="AG1522" s="18" t="n">
        <f aca="false">IF(Q1522="","",ROUND((Q1522-P1522)*1440,0))</f>
        <v>27</v>
      </c>
      <c r="AH1522" s="18" t="n">
        <f aca="false">IF(Q1522="","",ROUND((Q1522-H1522)*1440,0))</f>
        <v>406</v>
      </c>
      <c r="AI1522" s="19" t="n">
        <f aca="false">ROUND(IF(O1522="",Assumptions!$B$25-K1522,O1522-K1522)*24,1)</f>
        <v>4.8</v>
      </c>
      <c r="AJ1522" s="20" t="n">
        <f aca="false">ROUND(MAX(N(Y1522)/Assumptions!$C$5, N(Z1522)/Assumptions!$C$6, N(AA1522)/Assumptions!$C$7, N(AB1522)/Assumptions!$C$8, N(AC1522)/Assumptions!$C$9, N(AD1522)/Assumptions!$C$10, N(AE1522)/Assumptions!$C$11, N(AF1522)/Assumptions!$C$12, N(AG1522)/Assumptions!$C$13),3)</f>
        <v>7</v>
      </c>
      <c r="AK1522" s="0" t="str">
        <f aca="false">IF(OR(U1522="Pending",U1522="On Hold"),"Open GRN (awaiting)",IF(AJ1522&lt;=1,"Within SLA",IF(ROUND(N(Y1522)/Assumptions!$C$5,3)=AJ1522,"Gate Wait",IF(ROUND(N(Z1522)/Assumptions!$C$6,3)=AJ1522,"Dock Wait",IF(ROUND(N(AA1522)/Assumptions!$C$7,3)=AJ1522,"Unloading",IF(ROUND(N(AB1522)/Assumptions!$C$8,3)=AJ1522,"Unload-to-QC Wait",IF(ROUND(N(AC1522)/Assumptions!$C$9,3)=AJ1522,"QC",IF(ROUND(N(AD1522)/Assumptions!$C$10,3)=AJ1522,"QC-to-GRN Wait",IF(ROUND(N(AE1522)/Assumptions!$C$11,3)=AJ1522,"GRN Processing",IF(ROUND(N(AF1522)/Assumptions!$C$12,3)=AJ1522,"GRN-to-Putaway Wait",IF(ROUND(N(AG1522)/Assumptions!$C$13,3)=AJ1522,"Putaway","Within SLA")))))))))))</f>
        <v>QC-to-GRN Wait</v>
      </c>
    </row>
    <row r="1523" customFormat="false" ht="15" hidden="false" customHeight="false" outlineLevel="0" collapsed="false">
      <c r="A1523" s="0" t="s">
        <v>4522</v>
      </c>
      <c r="B1523" s="0" t="s">
        <v>4523</v>
      </c>
      <c r="C1523" s="0" t="s">
        <v>126</v>
      </c>
      <c r="D1523" s="0" t="s">
        <v>119</v>
      </c>
      <c r="E1523" s="0" t="s">
        <v>4524</v>
      </c>
      <c r="F1523" s="0" t="s">
        <v>128</v>
      </c>
      <c r="G1523" s="0" t="s">
        <v>129</v>
      </c>
      <c r="H1523" s="17" t="n">
        <v>46240.8694444444</v>
      </c>
      <c r="I1523" s="17" t="n">
        <v>46240.8777777778</v>
      </c>
      <c r="J1523" s="17" t="n">
        <v>46240.8881944444</v>
      </c>
      <c r="K1523" s="17" t="n">
        <v>46240.9097222222</v>
      </c>
      <c r="L1523" s="17" t="n">
        <v>46240.9159722222</v>
      </c>
      <c r="M1523" s="17" t="n">
        <v>46240.98125</v>
      </c>
      <c r="N1523" s="17" t="n">
        <v>46241.0770833333</v>
      </c>
      <c r="O1523" s="17" t="n">
        <v>46241.1090277778</v>
      </c>
      <c r="P1523" s="17" t="n">
        <v>46241.1152777778</v>
      </c>
      <c r="Q1523" s="17" t="n">
        <v>46241.1208333333</v>
      </c>
      <c r="R1523" s="0" t="n">
        <v>279</v>
      </c>
      <c r="S1523" s="0" t="n">
        <v>0</v>
      </c>
      <c r="T1523" s="0" t="n">
        <v>0</v>
      </c>
      <c r="U1523" s="18" t="s">
        <v>130</v>
      </c>
      <c r="V1523" s="18" t="s">
        <v>144</v>
      </c>
      <c r="W1523" s="0" t="str">
        <f aca="false">IF(AND(X1523&gt;=6,X1523&lt;14),"A",IF(AND(X1523&gt;=14,X1523&lt;22),"B","C"))</f>
        <v>B</v>
      </c>
      <c r="X1523" s="18" t="n">
        <f aca="false">HOUR(H1523)</f>
        <v>20</v>
      </c>
      <c r="Y1523" s="18" t="n">
        <f aca="false">ROUND((I1523-H1523)*1440,0)</f>
        <v>12</v>
      </c>
      <c r="Z1523" s="18" t="n">
        <f aca="false">ROUND((J1523-I1523)*1440,0)</f>
        <v>15</v>
      </c>
      <c r="AA1523" s="18" t="n">
        <f aca="false">ROUND((K1523-J1523)*1440,0)</f>
        <v>31</v>
      </c>
      <c r="AB1523" s="18" t="n">
        <f aca="false">ROUND((L1523-K1523)*1440,0)</f>
        <v>9</v>
      </c>
      <c r="AC1523" s="18" t="n">
        <f aca="false">ROUND((M1523-L1523)*1440,0)</f>
        <v>94</v>
      </c>
      <c r="AD1523" s="18" t="n">
        <f aca="false">IF(N1523="","",ROUND((N1523-M1523)*1440,0))</f>
        <v>138</v>
      </c>
      <c r="AE1523" s="18" t="n">
        <f aca="false">IF(O1523="","",ROUND((O1523-N1523)*1440,0))</f>
        <v>46</v>
      </c>
      <c r="AF1523" s="18" t="n">
        <f aca="false">IF(P1523="","",ROUND((P1523-O1523)*1440,0))</f>
        <v>9</v>
      </c>
      <c r="AG1523" s="18" t="n">
        <f aca="false">IF(Q1523="","",ROUND((Q1523-P1523)*1440,0))</f>
        <v>8</v>
      </c>
      <c r="AH1523" s="18" t="n">
        <f aca="false">IF(Q1523="","",ROUND((Q1523-H1523)*1440,0))</f>
        <v>362</v>
      </c>
      <c r="AI1523" s="19" t="n">
        <f aca="false">ROUND(IF(O1523="",Assumptions!$B$25-K1523,O1523-K1523)*24,1)</f>
        <v>4.8</v>
      </c>
      <c r="AJ1523" s="20" t="n">
        <f aca="false">ROUND(MAX(N(Y1523)/Assumptions!$C$5, N(Z1523)/Assumptions!$C$6, N(AA1523)/Assumptions!$C$7, N(AB1523)/Assumptions!$C$8, N(AC1523)/Assumptions!$C$9, N(AD1523)/Assumptions!$C$10, N(AE1523)/Assumptions!$C$11, N(AF1523)/Assumptions!$C$12, N(AG1523)/Assumptions!$C$13),3)</f>
        <v>4.6</v>
      </c>
      <c r="AK1523" s="0" t="str">
        <f aca="false">IF(OR(U1523="Pending",U1523="On Hold"),"Open GRN (awaiting)",IF(AJ1523&lt;=1,"Within SLA",IF(ROUND(N(Y1523)/Assumptions!$C$5,3)=AJ1523,"Gate Wait",IF(ROUND(N(Z1523)/Assumptions!$C$6,3)=AJ1523,"Dock Wait",IF(ROUND(N(AA1523)/Assumptions!$C$7,3)=AJ1523,"Unloading",IF(ROUND(N(AB1523)/Assumptions!$C$8,3)=AJ1523,"Unload-to-QC Wait",IF(ROUND(N(AC1523)/Assumptions!$C$9,3)=AJ1523,"QC",IF(ROUND(N(AD1523)/Assumptions!$C$10,3)=AJ1523,"QC-to-GRN Wait",IF(ROUND(N(AE1523)/Assumptions!$C$11,3)=AJ1523,"GRN Processing",IF(ROUND(N(AF1523)/Assumptions!$C$12,3)=AJ1523,"GRN-to-Putaway Wait",IF(ROUND(N(AG1523)/Assumptions!$C$13,3)=AJ1523,"Putaway","Within SLA")))))))))))</f>
        <v>QC-to-GRN Wait</v>
      </c>
    </row>
    <row r="1524" customFormat="false" ht="15" hidden="false" customHeight="false" outlineLevel="0" collapsed="false">
      <c r="A1524" s="0" t="s">
        <v>4525</v>
      </c>
      <c r="B1524" s="0" t="s">
        <v>4526</v>
      </c>
      <c r="C1524" s="0" t="s">
        <v>159</v>
      </c>
      <c r="D1524" s="0" t="s">
        <v>147</v>
      </c>
      <c r="E1524" s="0" t="s">
        <v>3309</v>
      </c>
      <c r="F1524" s="0" t="s">
        <v>128</v>
      </c>
      <c r="G1524" s="0" t="s">
        <v>150</v>
      </c>
      <c r="H1524" s="17" t="n">
        <v>46240.8756944445</v>
      </c>
      <c r="I1524" s="17" t="n">
        <v>46240.8777777778</v>
      </c>
      <c r="J1524" s="17" t="n">
        <v>46240.8895833333</v>
      </c>
      <c r="K1524" s="17" t="n">
        <v>46240.9118055556</v>
      </c>
      <c r="L1524" s="17" t="n">
        <v>46240.9256944444</v>
      </c>
      <c r="M1524" s="17" t="n">
        <v>46240.9611111111</v>
      </c>
      <c r="N1524" s="17" t="n">
        <v>46240.9715277778</v>
      </c>
      <c r="O1524" s="17" t="n">
        <v>46240.9861111111</v>
      </c>
      <c r="P1524" s="17" t="n">
        <v>46241.0180555556</v>
      </c>
      <c r="Q1524" s="17" t="n">
        <v>46241.0340277778</v>
      </c>
      <c r="R1524" s="0" t="n">
        <v>361</v>
      </c>
      <c r="S1524" s="0" t="n">
        <v>0</v>
      </c>
      <c r="T1524" s="0" t="n">
        <v>0</v>
      </c>
      <c r="U1524" s="18" t="s">
        <v>130</v>
      </c>
      <c r="V1524" s="18" t="s">
        <v>144</v>
      </c>
      <c r="W1524" s="0" t="str">
        <f aca="false">IF(AND(X1524&gt;=6,X1524&lt;14),"A",IF(AND(X1524&gt;=14,X1524&lt;22),"B","C"))</f>
        <v>B</v>
      </c>
      <c r="X1524" s="18" t="n">
        <f aca="false">HOUR(H1524)</f>
        <v>21</v>
      </c>
      <c r="Y1524" s="18" t="n">
        <f aca="false">ROUND((I1524-H1524)*1440,0)</f>
        <v>3</v>
      </c>
      <c r="Z1524" s="18" t="n">
        <f aca="false">ROUND((J1524-I1524)*1440,0)</f>
        <v>17</v>
      </c>
      <c r="AA1524" s="18" t="n">
        <f aca="false">ROUND((K1524-J1524)*1440,0)</f>
        <v>32</v>
      </c>
      <c r="AB1524" s="18" t="n">
        <f aca="false">ROUND((L1524-K1524)*1440,0)</f>
        <v>20</v>
      </c>
      <c r="AC1524" s="18" t="n">
        <f aca="false">ROUND((M1524-L1524)*1440,0)</f>
        <v>51</v>
      </c>
      <c r="AD1524" s="18" t="n">
        <f aca="false">IF(N1524="","",ROUND((N1524-M1524)*1440,0))</f>
        <v>15</v>
      </c>
      <c r="AE1524" s="18" t="n">
        <f aca="false">IF(O1524="","",ROUND((O1524-N1524)*1440,0))</f>
        <v>21</v>
      </c>
      <c r="AF1524" s="18" t="n">
        <f aca="false">IF(P1524="","",ROUND((P1524-O1524)*1440,0))</f>
        <v>46</v>
      </c>
      <c r="AG1524" s="18" t="n">
        <f aca="false">IF(Q1524="","",ROUND((Q1524-P1524)*1440,0))</f>
        <v>23</v>
      </c>
      <c r="AH1524" s="18" t="n">
        <f aca="false">IF(Q1524="","",ROUND((Q1524-H1524)*1440,0))</f>
        <v>228</v>
      </c>
      <c r="AI1524" s="19" t="n">
        <f aca="false">ROUND(IF(O1524="",Assumptions!$B$25-K1524,O1524-K1524)*24,1)</f>
        <v>1.8</v>
      </c>
      <c r="AJ1524" s="20" t="n">
        <f aca="false">ROUND(MAX(N(Y1524)/Assumptions!$C$5, N(Z1524)/Assumptions!$C$6, N(AA1524)/Assumptions!$C$7, N(AB1524)/Assumptions!$C$8, N(AC1524)/Assumptions!$C$9, N(AD1524)/Assumptions!$C$10, N(AE1524)/Assumptions!$C$11, N(AF1524)/Assumptions!$C$12, N(AG1524)/Assumptions!$C$13),3)</f>
        <v>2.3</v>
      </c>
      <c r="AK1524" s="0" t="str">
        <f aca="false">IF(OR(U1524="Pending",U1524="On Hold"),"Open GRN (awaiting)",IF(AJ1524&lt;=1,"Within SLA",IF(ROUND(N(Y1524)/Assumptions!$C$5,3)=AJ1524,"Gate Wait",IF(ROUND(N(Z1524)/Assumptions!$C$6,3)=AJ1524,"Dock Wait",IF(ROUND(N(AA1524)/Assumptions!$C$7,3)=AJ1524,"Unloading",IF(ROUND(N(AB1524)/Assumptions!$C$8,3)=AJ1524,"Unload-to-QC Wait",IF(ROUND(N(AC1524)/Assumptions!$C$9,3)=AJ1524,"QC",IF(ROUND(N(AD1524)/Assumptions!$C$10,3)=AJ1524,"QC-to-GRN Wait",IF(ROUND(N(AE1524)/Assumptions!$C$11,3)=AJ1524,"GRN Processing",IF(ROUND(N(AF1524)/Assumptions!$C$12,3)=AJ1524,"GRN-to-Putaway Wait",IF(ROUND(N(AG1524)/Assumptions!$C$13,3)=AJ1524,"Putaway","Within SLA")))))))))))</f>
        <v>GRN-to-Putaway Wait</v>
      </c>
    </row>
    <row r="1525" customFormat="false" ht="15" hidden="false" customHeight="false" outlineLevel="0" collapsed="false">
      <c r="A1525" s="0" t="s">
        <v>4527</v>
      </c>
      <c r="B1525" s="0" t="s">
        <v>4528</v>
      </c>
      <c r="C1525" s="0" t="s">
        <v>175</v>
      </c>
      <c r="D1525" s="0" t="s">
        <v>147</v>
      </c>
      <c r="E1525" s="0" t="s">
        <v>3955</v>
      </c>
      <c r="F1525" s="0" t="s">
        <v>177</v>
      </c>
      <c r="G1525" s="0" t="s">
        <v>150</v>
      </c>
      <c r="H1525" s="17" t="n">
        <v>46240.8979166667</v>
      </c>
      <c r="I1525" s="17" t="n">
        <v>46240.9006944444</v>
      </c>
      <c r="J1525" s="17" t="n">
        <v>46240.9020833333</v>
      </c>
      <c r="K1525" s="17" t="n">
        <v>46240.9451388889</v>
      </c>
      <c r="L1525" s="17" t="n">
        <v>46240.9625</v>
      </c>
      <c r="M1525" s="17" t="n">
        <v>46240.9861111111</v>
      </c>
      <c r="N1525" s="17" t="n">
        <v>46241.0243055556</v>
      </c>
      <c r="O1525" s="17" t="n">
        <v>46241.08125</v>
      </c>
      <c r="P1525" s="17" t="n">
        <v>46241.1</v>
      </c>
      <c r="Q1525" s="17" t="n">
        <v>46241.1145833333</v>
      </c>
      <c r="R1525" s="0" t="n">
        <v>426</v>
      </c>
      <c r="S1525" s="0" t="n">
        <v>0</v>
      </c>
      <c r="T1525" s="0" t="n">
        <v>0</v>
      </c>
      <c r="U1525" s="18" t="s">
        <v>130</v>
      </c>
      <c r="V1525" s="18" t="s">
        <v>144</v>
      </c>
      <c r="W1525" s="0" t="str">
        <f aca="false">IF(AND(X1525&gt;=6,X1525&lt;14),"A",IF(AND(X1525&gt;=14,X1525&lt;22),"B","C"))</f>
        <v>B</v>
      </c>
      <c r="X1525" s="18" t="n">
        <f aca="false">HOUR(H1525)</f>
        <v>21</v>
      </c>
      <c r="Y1525" s="18" t="n">
        <f aca="false">ROUND((I1525-H1525)*1440,0)</f>
        <v>4</v>
      </c>
      <c r="Z1525" s="18" t="n">
        <f aca="false">ROUND((J1525-I1525)*1440,0)</f>
        <v>2</v>
      </c>
      <c r="AA1525" s="18" t="n">
        <f aca="false">ROUND((K1525-J1525)*1440,0)</f>
        <v>62</v>
      </c>
      <c r="AB1525" s="18" t="n">
        <f aca="false">ROUND((L1525-K1525)*1440,0)</f>
        <v>25</v>
      </c>
      <c r="AC1525" s="18" t="n">
        <f aca="false">ROUND((M1525-L1525)*1440,0)</f>
        <v>34</v>
      </c>
      <c r="AD1525" s="18" t="n">
        <f aca="false">IF(N1525="","",ROUND((N1525-M1525)*1440,0))</f>
        <v>55</v>
      </c>
      <c r="AE1525" s="18" t="n">
        <f aca="false">IF(O1525="","",ROUND((O1525-N1525)*1440,0))</f>
        <v>82</v>
      </c>
      <c r="AF1525" s="18" t="n">
        <f aca="false">IF(P1525="","",ROUND((P1525-O1525)*1440,0))</f>
        <v>27</v>
      </c>
      <c r="AG1525" s="18" t="n">
        <f aca="false">IF(Q1525="","",ROUND((Q1525-P1525)*1440,0))</f>
        <v>21</v>
      </c>
      <c r="AH1525" s="18" t="n">
        <f aca="false">IF(Q1525="","",ROUND((Q1525-H1525)*1440,0))</f>
        <v>312</v>
      </c>
      <c r="AI1525" s="19" t="n">
        <f aca="false">ROUND(IF(O1525="",Assumptions!$B$25-K1525,O1525-K1525)*24,1)</f>
        <v>3.3</v>
      </c>
      <c r="AJ1525" s="20" t="n">
        <f aca="false">ROUND(MAX(N(Y1525)/Assumptions!$C$5, N(Z1525)/Assumptions!$C$6, N(AA1525)/Assumptions!$C$7, N(AB1525)/Assumptions!$C$8, N(AC1525)/Assumptions!$C$9, N(AD1525)/Assumptions!$C$10, N(AE1525)/Assumptions!$C$11, N(AF1525)/Assumptions!$C$12, N(AG1525)/Assumptions!$C$13),3)</f>
        <v>1.833</v>
      </c>
      <c r="AK1525" s="0" t="str">
        <f aca="false">IF(OR(U1525="Pending",U1525="On Hold"),"Open GRN (awaiting)",IF(AJ1525&lt;=1,"Within SLA",IF(ROUND(N(Y1525)/Assumptions!$C$5,3)=AJ1525,"Gate Wait",IF(ROUND(N(Z1525)/Assumptions!$C$6,3)=AJ1525,"Dock Wait",IF(ROUND(N(AA1525)/Assumptions!$C$7,3)=AJ1525,"Unloading",IF(ROUND(N(AB1525)/Assumptions!$C$8,3)=AJ1525,"Unload-to-QC Wait",IF(ROUND(N(AC1525)/Assumptions!$C$9,3)=AJ1525,"QC",IF(ROUND(N(AD1525)/Assumptions!$C$10,3)=AJ1525,"QC-to-GRN Wait",IF(ROUND(N(AE1525)/Assumptions!$C$11,3)=AJ1525,"GRN Processing",IF(ROUND(N(AF1525)/Assumptions!$C$12,3)=AJ1525,"GRN-to-Putaway Wait",IF(ROUND(N(AG1525)/Assumptions!$C$13,3)=AJ1525,"Putaway","Within SLA")))))))))))</f>
        <v>QC-to-GRN Wait</v>
      </c>
    </row>
    <row r="1526" customFormat="false" ht="15" hidden="false" customHeight="false" outlineLevel="0" collapsed="false">
      <c r="A1526" s="0" t="s">
        <v>4529</v>
      </c>
      <c r="B1526" s="0" t="s">
        <v>4530</v>
      </c>
      <c r="C1526" s="0" t="s">
        <v>184</v>
      </c>
      <c r="D1526" s="0" t="s">
        <v>119</v>
      </c>
      <c r="E1526" s="0" t="s">
        <v>1934</v>
      </c>
      <c r="F1526" s="0" t="s">
        <v>177</v>
      </c>
      <c r="G1526" s="0" t="s">
        <v>129</v>
      </c>
      <c r="H1526" s="17" t="n">
        <v>46240.9486111111</v>
      </c>
      <c r="I1526" s="17" t="n">
        <v>46240.9756944445</v>
      </c>
      <c r="J1526" s="17" t="n">
        <v>46240.9840277778</v>
      </c>
      <c r="K1526" s="17" t="n">
        <v>46241.0138888889</v>
      </c>
      <c r="L1526" s="17" t="n">
        <v>46241.0256944444</v>
      </c>
      <c r="M1526" s="17" t="n">
        <v>46241.0423611111</v>
      </c>
      <c r="N1526" s="17" t="n">
        <v>46241.0548611111</v>
      </c>
      <c r="O1526" s="17" t="n">
        <v>46241.1472222222</v>
      </c>
      <c r="P1526" s="17" t="n">
        <v>46241.1715277778</v>
      </c>
      <c r="Q1526" s="17" t="n">
        <v>46241.18125</v>
      </c>
      <c r="R1526" s="0" t="n">
        <v>694</v>
      </c>
      <c r="S1526" s="0" t="n">
        <v>28</v>
      </c>
      <c r="T1526" s="0" t="n">
        <v>0</v>
      </c>
      <c r="U1526" s="18" t="s">
        <v>123</v>
      </c>
      <c r="V1526" s="18" t="s">
        <v>156</v>
      </c>
      <c r="W1526" s="0" t="str">
        <f aca="false">IF(AND(X1526&gt;=6,X1526&lt;14),"A",IF(AND(X1526&gt;=14,X1526&lt;22),"B","C"))</f>
        <v>C</v>
      </c>
      <c r="X1526" s="18" t="n">
        <f aca="false">HOUR(H1526)</f>
        <v>22</v>
      </c>
      <c r="Y1526" s="18" t="n">
        <f aca="false">ROUND((I1526-H1526)*1440,0)</f>
        <v>39</v>
      </c>
      <c r="Z1526" s="18" t="n">
        <f aca="false">ROUND((J1526-I1526)*1440,0)</f>
        <v>12</v>
      </c>
      <c r="AA1526" s="18" t="n">
        <f aca="false">ROUND((K1526-J1526)*1440,0)</f>
        <v>43</v>
      </c>
      <c r="AB1526" s="18" t="n">
        <f aca="false">ROUND((L1526-K1526)*1440,0)</f>
        <v>17</v>
      </c>
      <c r="AC1526" s="18" t="n">
        <f aca="false">ROUND((M1526-L1526)*1440,0)</f>
        <v>24</v>
      </c>
      <c r="AD1526" s="18" t="n">
        <f aca="false">IF(N1526="","",ROUND((N1526-M1526)*1440,0))</f>
        <v>18</v>
      </c>
      <c r="AE1526" s="18" t="n">
        <f aca="false">IF(O1526="","",ROUND((O1526-N1526)*1440,0))</f>
        <v>133</v>
      </c>
      <c r="AF1526" s="18" t="n">
        <f aca="false">IF(P1526="","",ROUND((P1526-O1526)*1440,0))</f>
        <v>35</v>
      </c>
      <c r="AG1526" s="18" t="n">
        <f aca="false">IF(Q1526="","",ROUND((Q1526-P1526)*1440,0))</f>
        <v>14</v>
      </c>
      <c r="AH1526" s="18" t="n">
        <f aca="false">IF(Q1526="","",ROUND((Q1526-H1526)*1440,0))</f>
        <v>335</v>
      </c>
      <c r="AI1526" s="19" t="n">
        <f aca="false">ROUND(IF(O1526="",Assumptions!$B$25-K1526,O1526-K1526)*24,1)</f>
        <v>3.2</v>
      </c>
      <c r="AJ1526" s="20" t="n">
        <f aca="false">ROUND(MAX(N(Y1526)/Assumptions!$C$5, N(Z1526)/Assumptions!$C$6, N(AA1526)/Assumptions!$C$7, N(AB1526)/Assumptions!$C$8, N(AC1526)/Assumptions!$C$9, N(AD1526)/Assumptions!$C$10, N(AE1526)/Assumptions!$C$11, N(AF1526)/Assumptions!$C$12, N(AG1526)/Assumptions!$C$13),3)</f>
        <v>2.956</v>
      </c>
      <c r="AK1526" s="0" t="str">
        <f aca="false">IF(OR(U1526="Pending",U1526="On Hold"),"Open GRN (awaiting)",IF(AJ1526&lt;=1,"Within SLA",IF(ROUND(N(Y1526)/Assumptions!$C$5,3)=AJ1526,"Gate Wait",IF(ROUND(N(Z1526)/Assumptions!$C$6,3)=AJ1526,"Dock Wait",IF(ROUND(N(AA1526)/Assumptions!$C$7,3)=AJ1526,"Unloading",IF(ROUND(N(AB1526)/Assumptions!$C$8,3)=AJ1526,"Unload-to-QC Wait",IF(ROUND(N(AC1526)/Assumptions!$C$9,3)=AJ1526,"QC",IF(ROUND(N(AD1526)/Assumptions!$C$10,3)=AJ1526,"QC-to-GRN Wait",IF(ROUND(N(AE1526)/Assumptions!$C$11,3)=AJ1526,"GRN Processing",IF(ROUND(N(AF1526)/Assumptions!$C$12,3)=AJ1526,"GRN-to-Putaway Wait",IF(ROUND(N(AG1526)/Assumptions!$C$13,3)=AJ1526,"Putaway","Within SLA")))))))))))</f>
        <v>GRN Processing</v>
      </c>
    </row>
    <row r="1527" customFormat="false" ht="15" hidden="false" customHeight="false" outlineLevel="0" collapsed="false">
      <c r="A1527" s="0" t="s">
        <v>4531</v>
      </c>
      <c r="B1527" s="0" t="s">
        <v>4532</v>
      </c>
      <c r="C1527" s="0" t="s">
        <v>126</v>
      </c>
      <c r="D1527" s="0" t="s">
        <v>135</v>
      </c>
      <c r="E1527" s="0" t="s">
        <v>4533</v>
      </c>
      <c r="F1527" s="0" t="s">
        <v>128</v>
      </c>
      <c r="G1527" s="0" t="s">
        <v>138</v>
      </c>
      <c r="H1527" s="17" t="n">
        <v>46240.9777777778</v>
      </c>
      <c r="I1527" s="17" t="n">
        <v>46240.9895833333</v>
      </c>
      <c r="J1527" s="17" t="n">
        <v>46240.9972222222</v>
      </c>
      <c r="K1527" s="17" t="n">
        <v>46241.0375</v>
      </c>
      <c r="L1527" s="17" t="n">
        <v>46241.0527777778</v>
      </c>
      <c r="M1527" s="17" t="n">
        <v>46241.0645833333</v>
      </c>
      <c r="N1527" s="17" t="n">
        <v>46241.39375</v>
      </c>
      <c r="O1527" s="17" t="n">
        <v>46241.4159722222</v>
      </c>
      <c r="P1527" s="17" t="n">
        <v>46241.4333333333</v>
      </c>
      <c r="Q1527" s="17" t="n">
        <v>46241.4416666667</v>
      </c>
      <c r="R1527" s="0" t="n">
        <v>948</v>
      </c>
      <c r="S1527" s="0" t="n">
        <v>0</v>
      </c>
      <c r="T1527" s="0" t="n">
        <v>5</v>
      </c>
      <c r="U1527" s="18" t="s">
        <v>123</v>
      </c>
      <c r="V1527" s="18" t="s">
        <v>131</v>
      </c>
      <c r="W1527" s="0" t="str">
        <f aca="false">IF(AND(X1527&gt;=6,X1527&lt;14),"A",IF(AND(X1527&gt;=14,X1527&lt;22),"B","C"))</f>
        <v>C</v>
      </c>
      <c r="X1527" s="18" t="n">
        <f aca="false">HOUR(H1527)</f>
        <v>23</v>
      </c>
      <c r="Y1527" s="18" t="n">
        <f aca="false">ROUND((I1527-H1527)*1440,0)</f>
        <v>17</v>
      </c>
      <c r="Z1527" s="18" t="n">
        <f aca="false">ROUND((J1527-I1527)*1440,0)</f>
        <v>11</v>
      </c>
      <c r="AA1527" s="18" t="n">
        <f aca="false">ROUND((K1527-J1527)*1440,0)</f>
        <v>58</v>
      </c>
      <c r="AB1527" s="18" t="n">
        <f aca="false">ROUND((L1527-K1527)*1440,0)</f>
        <v>22</v>
      </c>
      <c r="AC1527" s="18" t="n">
        <f aca="false">ROUND((M1527-L1527)*1440,0)</f>
        <v>17</v>
      </c>
      <c r="AD1527" s="18" t="n">
        <f aca="false">IF(N1527="","",ROUND((N1527-M1527)*1440,0))</f>
        <v>474</v>
      </c>
      <c r="AE1527" s="18" t="n">
        <f aca="false">IF(O1527="","",ROUND((O1527-N1527)*1440,0))</f>
        <v>32</v>
      </c>
      <c r="AF1527" s="18" t="n">
        <f aca="false">IF(P1527="","",ROUND((P1527-O1527)*1440,0))</f>
        <v>25</v>
      </c>
      <c r="AG1527" s="18" t="n">
        <f aca="false">IF(Q1527="","",ROUND((Q1527-P1527)*1440,0))</f>
        <v>12</v>
      </c>
      <c r="AH1527" s="18" t="n">
        <f aca="false">IF(Q1527="","",ROUND((Q1527-H1527)*1440,0))</f>
        <v>668</v>
      </c>
      <c r="AI1527" s="19" t="n">
        <f aca="false">ROUND(IF(O1527="",Assumptions!$B$25-K1527,O1527-K1527)*24,1)</f>
        <v>9.1</v>
      </c>
      <c r="AJ1527" s="20" t="n">
        <f aca="false">ROUND(MAX(N(Y1527)/Assumptions!$C$5, N(Z1527)/Assumptions!$C$6, N(AA1527)/Assumptions!$C$7, N(AB1527)/Assumptions!$C$8, N(AC1527)/Assumptions!$C$9, N(AD1527)/Assumptions!$C$10, N(AE1527)/Assumptions!$C$11, N(AF1527)/Assumptions!$C$12, N(AG1527)/Assumptions!$C$13),3)</f>
        <v>15.8</v>
      </c>
      <c r="AK1527" s="0" t="str">
        <f aca="false">IF(OR(U1527="Pending",U1527="On Hold"),"Open GRN (awaiting)",IF(AJ1527&lt;=1,"Within SLA",IF(ROUND(N(Y1527)/Assumptions!$C$5,3)=AJ1527,"Gate Wait",IF(ROUND(N(Z1527)/Assumptions!$C$6,3)=AJ1527,"Dock Wait",IF(ROUND(N(AA1527)/Assumptions!$C$7,3)=AJ1527,"Unloading",IF(ROUND(N(AB1527)/Assumptions!$C$8,3)=AJ1527,"Unload-to-QC Wait",IF(ROUND(N(AC1527)/Assumptions!$C$9,3)=AJ1527,"QC",IF(ROUND(N(AD1527)/Assumptions!$C$10,3)=AJ1527,"QC-to-GRN Wait",IF(ROUND(N(AE1527)/Assumptions!$C$11,3)=AJ1527,"GRN Processing",IF(ROUND(N(AF1527)/Assumptions!$C$12,3)=AJ1527,"GRN-to-Putaway Wait",IF(ROUND(N(AG1527)/Assumptions!$C$13,3)=AJ1527,"Putaway","Within SLA")))))))))))</f>
        <v>QC-to-GRN Wait</v>
      </c>
    </row>
    <row r="1528" customFormat="false" ht="15" hidden="false" customHeight="false" outlineLevel="0" collapsed="false">
      <c r="A1528" s="0" t="s">
        <v>4534</v>
      </c>
      <c r="B1528" s="0" t="s">
        <v>4535</v>
      </c>
      <c r="C1528" s="0" t="s">
        <v>286</v>
      </c>
      <c r="D1528" s="0" t="s">
        <v>135</v>
      </c>
      <c r="E1528" s="0" t="s">
        <v>2432</v>
      </c>
      <c r="F1528" s="0" t="s">
        <v>121</v>
      </c>
      <c r="G1528" s="0" t="s">
        <v>138</v>
      </c>
      <c r="H1528" s="17" t="n">
        <v>46241.2048611111</v>
      </c>
      <c r="I1528" s="17" t="n">
        <v>46241.2104166667</v>
      </c>
      <c r="J1528" s="17" t="n">
        <v>46241.2131944444</v>
      </c>
      <c r="K1528" s="17" t="n">
        <v>46241.2326388889</v>
      </c>
      <c r="L1528" s="17" t="n">
        <v>46241.2465277778</v>
      </c>
      <c r="M1528" s="17" t="n">
        <v>46241.2541666667</v>
      </c>
      <c r="N1528" s="17" t="n">
        <v>46241.3923611111</v>
      </c>
      <c r="O1528" s="17" t="n">
        <v>46241.4958333333</v>
      </c>
      <c r="P1528" s="17" t="n">
        <v>46241.5048611111</v>
      </c>
      <c r="Q1528" s="17" t="n">
        <v>46241.5131944444</v>
      </c>
      <c r="R1528" s="0" t="n">
        <v>483</v>
      </c>
      <c r="S1528" s="0" t="n">
        <v>0</v>
      </c>
      <c r="T1528" s="0" t="n">
        <v>0</v>
      </c>
      <c r="U1528" s="18" t="s">
        <v>130</v>
      </c>
      <c r="V1528" s="18" t="s">
        <v>144</v>
      </c>
      <c r="W1528" s="0" t="str">
        <f aca="false">IF(AND(X1528&gt;=6,X1528&lt;14),"A",IF(AND(X1528&gt;=14,X1528&lt;22),"B","C"))</f>
        <v>C</v>
      </c>
      <c r="X1528" s="18" t="n">
        <f aca="false">HOUR(H1528)</f>
        <v>4</v>
      </c>
      <c r="Y1528" s="18" t="n">
        <f aca="false">ROUND((I1528-H1528)*1440,0)</f>
        <v>8</v>
      </c>
      <c r="Z1528" s="18" t="n">
        <f aca="false">ROUND((J1528-I1528)*1440,0)</f>
        <v>4</v>
      </c>
      <c r="AA1528" s="18" t="n">
        <f aca="false">ROUND((K1528-J1528)*1440,0)</f>
        <v>28</v>
      </c>
      <c r="AB1528" s="18" t="n">
        <f aca="false">ROUND((L1528-K1528)*1440,0)</f>
        <v>20</v>
      </c>
      <c r="AC1528" s="18" t="n">
        <f aca="false">ROUND((M1528-L1528)*1440,0)</f>
        <v>11</v>
      </c>
      <c r="AD1528" s="18" t="n">
        <f aca="false">IF(N1528="","",ROUND((N1528-M1528)*1440,0))</f>
        <v>199</v>
      </c>
      <c r="AE1528" s="18" t="n">
        <f aca="false">IF(O1528="","",ROUND((O1528-N1528)*1440,0))</f>
        <v>149</v>
      </c>
      <c r="AF1528" s="18" t="n">
        <f aca="false">IF(P1528="","",ROUND((P1528-O1528)*1440,0))</f>
        <v>13</v>
      </c>
      <c r="AG1528" s="18" t="n">
        <f aca="false">IF(Q1528="","",ROUND((Q1528-P1528)*1440,0))</f>
        <v>12</v>
      </c>
      <c r="AH1528" s="18" t="n">
        <f aca="false">IF(Q1528="","",ROUND((Q1528-H1528)*1440,0))</f>
        <v>444</v>
      </c>
      <c r="AI1528" s="19" t="n">
        <f aca="false">ROUND(IF(O1528="",Assumptions!$B$25-K1528,O1528-K1528)*24,1)</f>
        <v>6.3</v>
      </c>
      <c r="AJ1528" s="20" t="n">
        <f aca="false">ROUND(MAX(N(Y1528)/Assumptions!$C$5, N(Z1528)/Assumptions!$C$6, N(AA1528)/Assumptions!$C$7, N(AB1528)/Assumptions!$C$8, N(AC1528)/Assumptions!$C$9, N(AD1528)/Assumptions!$C$10, N(AE1528)/Assumptions!$C$11, N(AF1528)/Assumptions!$C$12, N(AG1528)/Assumptions!$C$13),3)</f>
        <v>6.633</v>
      </c>
      <c r="AK1528" s="0" t="str">
        <f aca="false">IF(OR(U1528="Pending",U1528="On Hold"),"Open GRN (awaiting)",IF(AJ1528&lt;=1,"Within SLA",IF(ROUND(N(Y1528)/Assumptions!$C$5,3)=AJ1528,"Gate Wait",IF(ROUND(N(Z1528)/Assumptions!$C$6,3)=AJ1528,"Dock Wait",IF(ROUND(N(AA1528)/Assumptions!$C$7,3)=AJ1528,"Unloading",IF(ROUND(N(AB1528)/Assumptions!$C$8,3)=AJ1528,"Unload-to-QC Wait",IF(ROUND(N(AC1528)/Assumptions!$C$9,3)=AJ1528,"QC",IF(ROUND(N(AD1528)/Assumptions!$C$10,3)=AJ1528,"QC-to-GRN Wait",IF(ROUND(N(AE1528)/Assumptions!$C$11,3)=AJ1528,"GRN Processing",IF(ROUND(N(AF1528)/Assumptions!$C$12,3)=AJ1528,"GRN-to-Putaway Wait",IF(ROUND(N(AG1528)/Assumptions!$C$13,3)=AJ1528,"Putaway","Within SLA")))))))))))</f>
        <v>QC-to-GRN Wait</v>
      </c>
    </row>
    <row r="1529" customFormat="false" ht="15" hidden="false" customHeight="false" outlineLevel="0" collapsed="false">
      <c r="A1529" s="0" t="s">
        <v>4536</v>
      </c>
      <c r="B1529" s="0" t="s">
        <v>4537</v>
      </c>
      <c r="C1529" s="0" t="s">
        <v>153</v>
      </c>
      <c r="D1529" s="0" t="s">
        <v>119</v>
      </c>
      <c r="E1529" s="0" t="s">
        <v>4538</v>
      </c>
      <c r="F1529" s="0" t="s">
        <v>155</v>
      </c>
      <c r="G1529" s="0" t="s">
        <v>129</v>
      </c>
      <c r="H1529" s="17" t="n">
        <v>46241.2555555556</v>
      </c>
      <c r="I1529" s="17" t="n">
        <v>46241.2763888889</v>
      </c>
      <c r="J1529" s="17" t="n">
        <v>46241.2798611111</v>
      </c>
      <c r="K1529" s="17" t="n">
        <v>46241.3069444444</v>
      </c>
      <c r="L1529" s="17" t="n">
        <v>46241.3173611111</v>
      </c>
      <c r="M1529" s="17" t="n">
        <v>46241.3493055556</v>
      </c>
      <c r="N1529" s="17" t="n">
        <v>46241.3791666667</v>
      </c>
      <c r="O1529" s="17" t="n">
        <v>46241.3881944444</v>
      </c>
      <c r="P1529" s="17" t="n">
        <v>46241.4</v>
      </c>
      <c r="Q1529" s="17" t="n">
        <v>46241.4236111111</v>
      </c>
      <c r="R1529" s="0" t="n">
        <v>720</v>
      </c>
      <c r="S1529" s="0" t="n">
        <v>0</v>
      </c>
      <c r="T1529" s="0" t="n">
        <v>0</v>
      </c>
      <c r="U1529" s="18" t="s">
        <v>130</v>
      </c>
      <c r="V1529" s="18" t="s">
        <v>131</v>
      </c>
      <c r="W1529" s="0" t="str">
        <f aca="false">IF(AND(X1529&gt;=6,X1529&lt;14),"A",IF(AND(X1529&gt;=14,X1529&lt;22),"B","C"))</f>
        <v>A</v>
      </c>
      <c r="X1529" s="18" t="n">
        <f aca="false">HOUR(H1529)</f>
        <v>6</v>
      </c>
      <c r="Y1529" s="18" t="n">
        <f aca="false">ROUND((I1529-H1529)*1440,0)</f>
        <v>30</v>
      </c>
      <c r="Z1529" s="18" t="n">
        <f aca="false">ROUND((J1529-I1529)*1440,0)</f>
        <v>5</v>
      </c>
      <c r="AA1529" s="18" t="n">
        <f aca="false">ROUND((K1529-J1529)*1440,0)</f>
        <v>39</v>
      </c>
      <c r="AB1529" s="18" t="n">
        <f aca="false">ROUND((L1529-K1529)*1440,0)</f>
        <v>15</v>
      </c>
      <c r="AC1529" s="18" t="n">
        <f aca="false">ROUND((M1529-L1529)*1440,0)</f>
        <v>46</v>
      </c>
      <c r="AD1529" s="18" t="n">
        <f aca="false">IF(N1529="","",ROUND((N1529-M1529)*1440,0))</f>
        <v>43</v>
      </c>
      <c r="AE1529" s="18" t="n">
        <f aca="false">IF(O1529="","",ROUND((O1529-N1529)*1440,0))</f>
        <v>13</v>
      </c>
      <c r="AF1529" s="18" t="n">
        <f aca="false">IF(P1529="","",ROUND((P1529-O1529)*1440,0))</f>
        <v>17</v>
      </c>
      <c r="AG1529" s="18" t="n">
        <f aca="false">IF(Q1529="","",ROUND((Q1529-P1529)*1440,0))</f>
        <v>34</v>
      </c>
      <c r="AH1529" s="18" t="n">
        <f aca="false">IF(Q1529="","",ROUND((Q1529-H1529)*1440,0))</f>
        <v>242</v>
      </c>
      <c r="AI1529" s="19" t="n">
        <f aca="false">ROUND(IF(O1529="",Assumptions!$B$25-K1529,O1529-K1529)*24,1)</f>
        <v>2</v>
      </c>
      <c r="AJ1529" s="20" t="n">
        <f aca="false">ROUND(MAX(N(Y1529)/Assumptions!$C$5, N(Z1529)/Assumptions!$C$6, N(AA1529)/Assumptions!$C$7, N(AB1529)/Assumptions!$C$8, N(AC1529)/Assumptions!$C$9, N(AD1529)/Assumptions!$C$10, N(AE1529)/Assumptions!$C$11, N(AF1529)/Assumptions!$C$12, N(AG1529)/Assumptions!$C$13),3)</f>
        <v>1.433</v>
      </c>
      <c r="AK1529" s="0" t="str">
        <f aca="false">IF(OR(U1529="Pending",U1529="On Hold"),"Open GRN (awaiting)",IF(AJ1529&lt;=1,"Within SLA",IF(ROUND(N(Y1529)/Assumptions!$C$5,3)=AJ1529,"Gate Wait",IF(ROUND(N(Z1529)/Assumptions!$C$6,3)=AJ1529,"Dock Wait",IF(ROUND(N(AA1529)/Assumptions!$C$7,3)=AJ1529,"Unloading",IF(ROUND(N(AB1529)/Assumptions!$C$8,3)=AJ1529,"Unload-to-QC Wait",IF(ROUND(N(AC1529)/Assumptions!$C$9,3)=AJ1529,"QC",IF(ROUND(N(AD1529)/Assumptions!$C$10,3)=AJ1529,"QC-to-GRN Wait",IF(ROUND(N(AE1529)/Assumptions!$C$11,3)=AJ1529,"GRN Processing",IF(ROUND(N(AF1529)/Assumptions!$C$12,3)=AJ1529,"GRN-to-Putaway Wait",IF(ROUND(N(AG1529)/Assumptions!$C$13,3)=AJ1529,"Putaway","Within SLA")))))))))))</f>
        <v>QC-to-GRN Wait</v>
      </c>
    </row>
    <row r="1530" customFormat="false" ht="15" hidden="false" customHeight="false" outlineLevel="0" collapsed="false">
      <c r="A1530" s="0" t="s">
        <v>4539</v>
      </c>
      <c r="B1530" s="0" t="s">
        <v>4540</v>
      </c>
      <c r="C1530" s="0" t="s">
        <v>175</v>
      </c>
      <c r="D1530" s="0" t="s">
        <v>135</v>
      </c>
      <c r="E1530" s="0" t="s">
        <v>4541</v>
      </c>
      <c r="F1530" s="0" t="s">
        <v>177</v>
      </c>
      <c r="G1530" s="0" t="s">
        <v>178</v>
      </c>
      <c r="H1530" s="17" t="n">
        <v>46241.3222222222</v>
      </c>
      <c r="I1530" s="17" t="n">
        <v>46241.3305555556</v>
      </c>
      <c r="J1530" s="17" t="n">
        <v>46241.3368055556</v>
      </c>
      <c r="K1530" s="17" t="n">
        <v>46241.3708333333</v>
      </c>
      <c r="L1530" s="17" t="n">
        <v>46241.3791666667</v>
      </c>
      <c r="M1530" s="17" t="n">
        <v>46241.4027777778</v>
      </c>
      <c r="N1530" s="17" t="n">
        <v>46241.4125</v>
      </c>
      <c r="O1530" s="17" t="n">
        <v>46241.4305555556</v>
      </c>
      <c r="P1530" s="17" t="n">
        <v>46241.4409722222</v>
      </c>
      <c r="Q1530" s="17" t="n">
        <v>46241.4625</v>
      </c>
      <c r="R1530" s="0" t="n">
        <v>397</v>
      </c>
      <c r="S1530" s="0" t="n">
        <v>0</v>
      </c>
      <c r="T1530" s="0" t="n">
        <v>0</v>
      </c>
      <c r="U1530" s="18" t="s">
        <v>130</v>
      </c>
      <c r="V1530" s="18" t="s">
        <v>333</v>
      </c>
      <c r="W1530" s="0" t="str">
        <f aca="false">IF(AND(X1530&gt;=6,X1530&lt;14),"A",IF(AND(X1530&gt;=14,X1530&lt;22),"B","C"))</f>
        <v>A</v>
      </c>
      <c r="X1530" s="18" t="n">
        <f aca="false">HOUR(H1530)</f>
        <v>7</v>
      </c>
      <c r="Y1530" s="18" t="n">
        <f aca="false">ROUND((I1530-H1530)*1440,0)</f>
        <v>12</v>
      </c>
      <c r="Z1530" s="18" t="n">
        <f aca="false">ROUND((J1530-I1530)*1440,0)</f>
        <v>9</v>
      </c>
      <c r="AA1530" s="18" t="n">
        <f aca="false">ROUND((K1530-J1530)*1440,0)</f>
        <v>49</v>
      </c>
      <c r="AB1530" s="18" t="n">
        <f aca="false">ROUND((L1530-K1530)*1440,0)</f>
        <v>12</v>
      </c>
      <c r="AC1530" s="18" t="n">
        <f aca="false">ROUND((M1530-L1530)*1440,0)</f>
        <v>34</v>
      </c>
      <c r="AD1530" s="18" t="n">
        <f aca="false">IF(N1530="","",ROUND((N1530-M1530)*1440,0))</f>
        <v>14</v>
      </c>
      <c r="AE1530" s="18" t="n">
        <f aca="false">IF(O1530="","",ROUND((O1530-N1530)*1440,0))</f>
        <v>26</v>
      </c>
      <c r="AF1530" s="18" t="n">
        <f aca="false">IF(P1530="","",ROUND((P1530-O1530)*1440,0))</f>
        <v>15</v>
      </c>
      <c r="AG1530" s="18" t="n">
        <f aca="false">IF(Q1530="","",ROUND((Q1530-P1530)*1440,0))</f>
        <v>31</v>
      </c>
      <c r="AH1530" s="18" t="n">
        <f aca="false">IF(Q1530="","",ROUND((Q1530-H1530)*1440,0))</f>
        <v>202</v>
      </c>
      <c r="AI1530" s="19" t="n">
        <f aca="false">ROUND(IF(O1530="",Assumptions!$B$25-K1530,O1530-K1530)*24,1)</f>
        <v>1.4</v>
      </c>
      <c r="AJ1530" s="20" t="n">
        <f aca="false">ROUND(MAX(N(Y1530)/Assumptions!$C$5, N(Z1530)/Assumptions!$C$6, N(AA1530)/Assumptions!$C$7, N(AB1530)/Assumptions!$C$8, N(AC1530)/Assumptions!$C$9, N(AD1530)/Assumptions!$C$10, N(AE1530)/Assumptions!$C$11, N(AF1530)/Assumptions!$C$12, N(AG1530)/Assumptions!$C$13),3)</f>
        <v>0.817</v>
      </c>
      <c r="AK1530" s="0" t="str">
        <f aca="false">IF(OR(U1530="Pending",U1530="On Hold"),"Open GRN (awaiting)",IF(AJ1530&lt;=1,"Within SLA",IF(ROUND(N(Y1530)/Assumptions!$C$5,3)=AJ1530,"Gate Wait",IF(ROUND(N(Z1530)/Assumptions!$C$6,3)=AJ1530,"Dock Wait",IF(ROUND(N(AA1530)/Assumptions!$C$7,3)=AJ1530,"Unloading",IF(ROUND(N(AB1530)/Assumptions!$C$8,3)=AJ1530,"Unload-to-QC Wait",IF(ROUND(N(AC1530)/Assumptions!$C$9,3)=AJ1530,"QC",IF(ROUND(N(AD1530)/Assumptions!$C$10,3)=AJ1530,"QC-to-GRN Wait",IF(ROUND(N(AE1530)/Assumptions!$C$11,3)=AJ1530,"GRN Processing",IF(ROUND(N(AF1530)/Assumptions!$C$12,3)=AJ1530,"GRN-to-Putaway Wait",IF(ROUND(N(AG1530)/Assumptions!$C$13,3)=AJ1530,"Putaway","Within SLA")))))))))))</f>
        <v>Within SLA</v>
      </c>
    </row>
    <row r="1531" customFormat="false" ht="15" hidden="false" customHeight="false" outlineLevel="0" collapsed="false">
      <c r="A1531" s="0" t="s">
        <v>4542</v>
      </c>
      <c r="B1531" s="0" t="s">
        <v>4543</v>
      </c>
      <c r="C1531" s="0" t="s">
        <v>170</v>
      </c>
      <c r="D1531" s="0" t="s">
        <v>119</v>
      </c>
      <c r="E1531" s="0" t="s">
        <v>4544</v>
      </c>
      <c r="F1531" s="0" t="s">
        <v>172</v>
      </c>
      <c r="G1531" s="0" t="s">
        <v>129</v>
      </c>
      <c r="H1531" s="17" t="n">
        <v>46241.3333333333</v>
      </c>
      <c r="I1531" s="17" t="n">
        <v>46241.3465277778</v>
      </c>
      <c r="J1531" s="17" t="n">
        <v>46241.3513888889</v>
      </c>
      <c r="K1531" s="17" t="n">
        <v>46241.3729166667</v>
      </c>
      <c r="L1531" s="17" t="n">
        <v>46241.4048611111</v>
      </c>
      <c r="M1531" s="17" t="n">
        <v>46241.4118055556</v>
      </c>
      <c r="N1531" s="17" t="n">
        <v>46241.4277777778</v>
      </c>
      <c r="O1531" s="17" t="n">
        <v>46241.4541666667</v>
      </c>
      <c r="P1531" s="17" t="n">
        <v>46241.4611111111</v>
      </c>
      <c r="Q1531" s="17" t="n">
        <v>46241.4861111111</v>
      </c>
      <c r="R1531" s="0" t="n">
        <v>309</v>
      </c>
      <c r="S1531" s="0" t="n">
        <v>0</v>
      </c>
      <c r="T1531" s="0" t="n">
        <v>0</v>
      </c>
      <c r="U1531" s="18" t="s">
        <v>130</v>
      </c>
      <c r="V1531" s="18" t="s">
        <v>144</v>
      </c>
      <c r="W1531" s="0" t="str">
        <f aca="false">IF(AND(X1531&gt;=6,X1531&lt;14),"A",IF(AND(X1531&gt;=14,X1531&lt;22),"B","C"))</f>
        <v>A</v>
      </c>
      <c r="X1531" s="18" t="n">
        <f aca="false">HOUR(H1531)</f>
        <v>8</v>
      </c>
      <c r="Y1531" s="18" t="n">
        <f aca="false">ROUND((I1531-H1531)*1440,0)</f>
        <v>19</v>
      </c>
      <c r="Z1531" s="18" t="n">
        <f aca="false">ROUND((J1531-I1531)*1440,0)</f>
        <v>7</v>
      </c>
      <c r="AA1531" s="18" t="n">
        <f aca="false">ROUND((K1531-J1531)*1440,0)</f>
        <v>31</v>
      </c>
      <c r="AB1531" s="18" t="n">
        <f aca="false">ROUND((L1531-K1531)*1440,0)</f>
        <v>46</v>
      </c>
      <c r="AC1531" s="18" t="n">
        <f aca="false">ROUND((M1531-L1531)*1440,0)</f>
        <v>10</v>
      </c>
      <c r="AD1531" s="18" t="n">
        <f aca="false">IF(N1531="","",ROUND((N1531-M1531)*1440,0))</f>
        <v>23</v>
      </c>
      <c r="AE1531" s="18" t="n">
        <f aca="false">IF(O1531="","",ROUND((O1531-N1531)*1440,0))</f>
        <v>38</v>
      </c>
      <c r="AF1531" s="18" t="n">
        <f aca="false">IF(P1531="","",ROUND((P1531-O1531)*1440,0))</f>
        <v>10</v>
      </c>
      <c r="AG1531" s="18" t="n">
        <f aca="false">IF(Q1531="","",ROUND((Q1531-P1531)*1440,0))</f>
        <v>36</v>
      </c>
      <c r="AH1531" s="18" t="n">
        <f aca="false">IF(Q1531="","",ROUND((Q1531-H1531)*1440,0))</f>
        <v>220</v>
      </c>
      <c r="AI1531" s="19" t="n">
        <f aca="false">ROUND(IF(O1531="",Assumptions!$B$25-K1531,O1531-K1531)*24,1)</f>
        <v>2</v>
      </c>
      <c r="AJ1531" s="20" t="n">
        <f aca="false">ROUND(MAX(N(Y1531)/Assumptions!$C$5, N(Z1531)/Assumptions!$C$6, N(AA1531)/Assumptions!$C$7, N(AB1531)/Assumptions!$C$8, N(AC1531)/Assumptions!$C$9, N(AD1531)/Assumptions!$C$10, N(AE1531)/Assumptions!$C$11, N(AF1531)/Assumptions!$C$12, N(AG1531)/Assumptions!$C$13),3)</f>
        <v>3.067</v>
      </c>
      <c r="AK1531" s="0" t="str">
        <f aca="false">IF(OR(U1531="Pending",U1531="On Hold"),"Open GRN (awaiting)",IF(AJ1531&lt;=1,"Within SLA",IF(ROUND(N(Y1531)/Assumptions!$C$5,3)=AJ1531,"Gate Wait",IF(ROUND(N(Z1531)/Assumptions!$C$6,3)=AJ1531,"Dock Wait",IF(ROUND(N(AA1531)/Assumptions!$C$7,3)=AJ1531,"Unloading",IF(ROUND(N(AB1531)/Assumptions!$C$8,3)=AJ1531,"Unload-to-QC Wait",IF(ROUND(N(AC1531)/Assumptions!$C$9,3)=AJ1531,"QC",IF(ROUND(N(AD1531)/Assumptions!$C$10,3)=AJ1531,"QC-to-GRN Wait",IF(ROUND(N(AE1531)/Assumptions!$C$11,3)=AJ1531,"GRN Processing",IF(ROUND(N(AF1531)/Assumptions!$C$12,3)=AJ1531,"GRN-to-Putaway Wait",IF(ROUND(N(AG1531)/Assumptions!$C$13,3)=AJ1531,"Putaway","Within SLA")))))))))))</f>
        <v>Unload-to-QC Wait</v>
      </c>
    </row>
    <row r="1532" customFormat="false" ht="15" hidden="false" customHeight="false" outlineLevel="0" collapsed="false">
      <c r="A1532" s="0" t="s">
        <v>4545</v>
      </c>
      <c r="B1532" s="0" t="s">
        <v>4546</v>
      </c>
      <c r="C1532" s="0" t="s">
        <v>159</v>
      </c>
      <c r="D1532" s="0" t="s">
        <v>135</v>
      </c>
      <c r="E1532" s="0" t="s">
        <v>4547</v>
      </c>
      <c r="F1532" s="0" t="s">
        <v>128</v>
      </c>
      <c r="G1532" s="0" t="s">
        <v>138</v>
      </c>
      <c r="H1532" s="17" t="n">
        <v>46241.3534722222</v>
      </c>
      <c r="I1532" s="17" t="n">
        <v>46241.3722222222</v>
      </c>
      <c r="J1532" s="17" t="n">
        <v>46241.3756944445</v>
      </c>
      <c r="K1532" s="17" t="n">
        <v>46241.3875</v>
      </c>
      <c r="L1532" s="17" t="n">
        <v>46241.3972222222</v>
      </c>
      <c r="M1532" s="17" t="n">
        <v>46241.4104166667</v>
      </c>
      <c r="N1532" s="17" t="n">
        <v>46241.4527777778</v>
      </c>
      <c r="O1532" s="17" t="n">
        <v>46241.4930555556</v>
      </c>
      <c r="P1532" s="17" t="n">
        <v>46241.5319444445</v>
      </c>
      <c r="Q1532" s="17" t="n">
        <v>46241.5465277778</v>
      </c>
      <c r="R1532" s="0" t="n">
        <v>224</v>
      </c>
      <c r="S1532" s="0" t="n">
        <v>0</v>
      </c>
      <c r="T1532" s="0" t="n">
        <v>0</v>
      </c>
      <c r="U1532" s="18" t="s">
        <v>130</v>
      </c>
      <c r="V1532" s="18" t="s">
        <v>144</v>
      </c>
      <c r="W1532" s="0" t="str">
        <f aca="false">IF(AND(X1532&gt;=6,X1532&lt;14),"A",IF(AND(X1532&gt;=14,X1532&lt;22),"B","C"))</f>
        <v>A</v>
      </c>
      <c r="X1532" s="18" t="n">
        <f aca="false">HOUR(H1532)</f>
        <v>8</v>
      </c>
      <c r="Y1532" s="18" t="n">
        <f aca="false">ROUND((I1532-H1532)*1440,0)</f>
        <v>27</v>
      </c>
      <c r="Z1532" s="18" t="n">
        <f aca="false">ROUND((J1532-I1532)*1440,0)</f>
        <v>5</v>
      </c>
      <c r="AA1532" s="18" t="n">
        <f aca="false">ROUND((K1532-J1532)*1440,0)</f>
        <v>17</v>
      </c>
      <c r="AB1532" s="18" t="n">
        <f aca="false">ROUND((L1532-K1532)*1440,0)</f>
        <v>14</v>
      </c>
      <c r="AC1532" s="18" t="n">
        <f aca="false">ROUND((M1532-L1532)*1440,0)</f>
        <v>19</v>
      </c>
      <c r="AD1532" s="18" t="n">
        <f aca="false">IF(N1532="","",ROUND((N1532-M1532)*1440,0))</f>
        <v>61</v>
      </c>
      <c r="AE1532" s="18" t="n">
        <f aca="false">IF(O1532="","",ROUND((O1532-N1532)*1440,0))</f>
        <v>58</v>
      </c>
      <c r="AF1532" s="18" t="n">
        <f aca="false">IF(P1532="","",ROUND((P1532-O1532)*1440,0))</f>
        <v>56</v>
      </c>
      <c r="AG1532" s="18" t="n">
        <f aca="false">IF(Q1532="","",ROUND((Q1532-P1532)*1440,0))</f>
        <v>21</v>
      </c>
      <c r="AH1532" s="18" t="n">
        <f aca="false">IF(Q1532="","",ROUND((Q1532-H1532)*1440,0))</f>
        <v>278</v>
      </c>
      <c r="AI1532" s="19" t="n">
        <f aca="false">ROUND(IF(O1532="",Assumptions!$B$25-K1532,O1532-K1532)*24,1)</f>
        <v>2.5</v>
      </c>
      <c r="AJ1532" s="20" t="n">
        <f aca="false">ROUND(MAX(N(Y1532)/Assumptions!$C$5, N(Z1532)/Assumptions!$C$6, N(AA1532)/Assumptions!$C$7, N(AB1532)/Assumptions!$C$8, N(AC1532)/Assumptions!$C$9, N(AD1532)/Assumptions!$C$10, N(AE1532)/Assumptions!$C$11, N(AF1532)/Assumptions!$C$12, N(AG1532)/Assumptions!$C$13),3)</f>
        <v>2.8</v>
      </c>
      <c r="AK1532" s="0" t="str">
        <f aca="false">IF(OR(U1532="Pending",U1532="On Hold"),"Open GRN (awaiting)",IF(AJ1532&lt;=1,"Within SLA",IF(ROUND(N(Y1532)/Assumptions!$C$5,3)=AJ1532,"Gate Wait",IF(ROUND(N(Z1532)/Assumptions!$C$6,3)=AJ1532,"Dock Wait",IF(ROUND(N(AA1532)/Assumptions!$C$7,3)=AJ1532,"Unloading",IF(ROUND(N(AB1532)/Assumptions!$C$8,3)=AJ1532,"Unload-to-QC Wait",IF(ROUND(N(AC1532)/Assumptions!$C$9,3)=AJ1532,"QC",IF(ROUND(N(AD1532)/Assumptions!$C$10,3)=AJ1532,"QC-to-GRN Wait",IF(ROUND(N(AE1532)/Assumptions!$C$11,3)=AJ1532,"GRN Processing",IF(ROUND(N(AF1532)/Assumptions!$C$12,3)=AJ1532,"GRN-to-Putaway Wait",IF(ROUND(N(AG1532)/Assumptions!$C$13,3)=AJ1532,"Putaway","Within SLA")))))))))))</f>
        <v>GRN-to-Putaway Wait</v>
      </c>
    </row>
    <row r="1533" customFormat="false" ht="15" hidden="false" customHeight="false" outlineLevel="0" collapsed="false">
      <c r="A1533" s="0" t="s">
        <v>4548</v>
      </c>
      <c r="B1533" s="0" t="s">
        <v>4549</v>
      </c>
      <c r="C1533" s="0" t="s">
        <v>184</v>
      </c>
      <c r="D1533" s="0" t="s">
        <v>119</v>
      </c>
      <c r="E1533" s="0" t="s">
        <v>4550</v>
      </c>
      <c r="F1533" s="0" t="s">
        <v>177</v>
      </c>
      <c r="G1533" s="0" t="s">
        <v>122</v>
      </c>
      <c r="H1533" s="17" t="n">
        <v>46241.3583333333</v>
      </c>
      <c r="I1533" s="17" t="n">
        <v>46241.3902777778</v>
      </c>
      <c r="J1533" s="17" t="n">
        <v>46241.3965277778</v>
      </c>
      <c r="K1533" s="17" t="n">
        <v>46241.4138888889</v>
      </c>
      <c r="L1533" s="17" t="n">
        <v>46241.4277777778</v>
      </c>
      <c r="M1533" s="17" t="n">
        <v>46241.4736111111</v>
      </c>
      <c r="N1533" s="17" t="n">
        <v>46241.5243055556</v>
      </c>
      <c r="O1533" s="17" t="n">
        <v>46241.5291666667</v>
      </c>
      <c r="P1533" s="17" t="n">
        <v>46241.5416666667</v>
      </c>
      <c r="Q1533" s="17" t="n">
        <v>46241.55625</v>
      </c>
      <c r="R1533" s="0" t="n">
        <v>271</v>
      </c>
      <c r="S1533" s="0" t="n">
        <v>0</v>
      </c>
      <c r="T1533" s="0" t="n">
        <v>0</v>
      </c>
      <c r="U1533" s="18" t="s">
        <v>130</v>
      </c>
      <c r="V1533" s="18" t="s">
        <v>156</v>
      </c>
      <c r="W1533" s="0" t="str">
        <f aca="false">IF(AND(X1533&gt;=6,X1533&lt;14),"A",IF(AND(X1533&gt;=14,X1533&lt;22),"B","C"))</f>
        <v>A</v>
      </c>
      <c r="X1533" s="18" t="n">
        <f aca="false">HOUR(H1533)</f>
        <v>8</v>
      </c>
      <c r="Y1533" s="18" t="n">
        <f aca="false">ROUND((I1533-H1533)*1440,0)</f>
        <v>46</v>
      </c>
      <c r="Z1533" s="18" t="n">
        <f aca="false">ROUND((J1533-I1533)*1440,0)</f>
        <v>9</v>
      </c>
      <c r="AA1533" s="18" t="n">
        <f aca="false">ROUND((K1533-J1533)*1440,0)</f>
        <v>25</v>
      </c>
      <c r="AB1533" s="18" t="n">
        <f aca="false">ROUND((L1533-K1533)*1440,0)</f>
        <v>20</v>
      </c>
      <c r="AC1533" s="18" t="n">
        <f aca="false">ROUND((M1533-L1533)*1440,0)</f>
        <v>66</v>
      </c>
      <c r="AD1533" s="18" t="n">
        <f aca="false">IF(N1533="","",ROUND((N1533-M1533)*1440,0))</f>
        <v>73</v>
      </c>
      <c r="AE1533" s="18" t="n">
        <f aca="false">IF(O1533="","",ROUND((O1533-N1533)*1440,0))</f>
        <v>7</v>
      </c>
      <c r="AF1533" s="18" t="n">
        <f aca="false">IF(P1533="","",ROUND((P1533-O1533)*1440,0))</f>
        <v>18</v>
      </c>
      <c r="AG1533" s="18" t="n">
        <f aca="false">IF(Q1533="","",ROUND((Q1533-P1533)*1440,0))</f>
        <v>21</v>
      </c>
      <c r="AH1533" s="18" t="n">
        <f aca="false">IF(Q1533="","",ROUND((Q1533-H1533)*1440,0))</f>
        <v>285</v>
      </c>
      <c r="AI1533" s="19" t="n">
        <f aca="false">ROUND(IF(O1533="",Assumptions!$B$25-K1533,O1533-K1533)*24,1)</f>
        <v>2.8</v>
      </c>
      <c r="AJ1533" s="20" t="n">
        <f aca="false">ROUND(MAX(N(Y1533)/Assumptions!$C$5, N(Z1533)/Assumptions!$C$6, N(AA1533)/Assumptions!$C$7, N(AB1533)/Assumptions!$C$8, N(AC1533)/Assumptions!$C$9, N(AD1533)/Assumptions!$C$10, N(AE1533)/Assumptions!$C$11, N(AF1533)/Assumptions!$C$12, N(AG1533)/Assumptions!$C$13),3)</f>
        <v>2.433</v>
      </c>
      <c r="AK1533" s="0" t="str">
        <f aca="false">IF(OR(U1533="Pending",U1533="On Hold"),"Open GRN (awaiting)",IF(AJ1533&lt;=1,"Within SLA",IF(ROUND(N(Y1533)/Assumptions!$C$5,3)=AJ1533,"Gate Wait",IF(ROUND(N(Z1533)/Assumptions!$C$6,3)=AJ1533,"Dock Wait",IF(ROUND(N(AA1533)/Assumptions!$C$7,3)=AJ1533,"Unloading",IF(ROUND(N(AB1533)/Assumptions!$C$8,3)=AJ1533,"Unload-to-QC Wait",IF(ROUND(N(AC1533)/Assumptions!$C$9,3)=AJ1533,"QC",IF(ROUND(N(AD1533)/Assumptions!$C$10,3)=AJ1533,"QC-to-GRN Wait",IF(ROUND(N(AE1533)/Assumptions!$C$11,3)=AJ1533,"GRN Processing",IF(ROUND(N(AF1533)/Assumptions!$C$12,3)=AJ1533,"GRN-to-Putaway Wait",IF(ROUND(N(AG1533)/Assumptions!$C$13,3)=AJ1533,"Putaway","Within SLA")))))))))))</f>
        <v>QC-to-GRN Wait</v>
      </c>
    </row>
    <row r="1534" customFormat="false" ht="15" hidden="false" customHeight="false" outlineLevel="0" collapsed="false">
      <c r="A1534" s="0" t="s">
        <v>4551</v>
      </c>
      <c r="B1534" s="0" t="s">
        <v>4552</v>
      </c>
      <c r="C1534" s="0" t="s">
        <v>159</v>
      </c>
      <c r="D1534" s="0" t="s">
        <v>147</v>
      </c>
      <c r="E1534" s="0" t="s">
        <v>1507</v>
      </c>
      <c r="F1534" s="0" t="s">
        <v>128</v>
      </c>
      <c r="G1534" s="0" t="s">
        <v>167</v>
      </c>
      <c r="H1534" s="17" t="n">
        <v>46241.3597222222</v>
      </c>
      <c r="I1534" s="17" t="n">
        <v>46241.3847222222</v>
      </c>
      <c r="J1534" s="17" t="n">
        <v>46241.3895833333</v>
      </c>
      <c r="K1534" s="17" t="n">
        <v>46241.4277777778</v>
      </c>
      <c r="L1534" s="17" t="n">
        <v>46241.44375</v>
      </c>
      <c r="M1534" s="17" t="n">
        <v>46241.4902777778</v>
      </c>
      <c r="N1534" s="17" t="n">
        <v>46241.5083333333</v>
      </c>
      <c r="O1534" s="17" t="n">
        <v>46241.5180555556</v>
      </c>
      <c r="P1534" s="17" t="n">
        <v>46241.5479166667</v>
      </c>
      <c r="Q1534" s="17" t="n">
        <v>46241.59375</v>
      </c>
      <c r="R1534" s="0" t="n">
        <v>995</v>
      </c>
      <c r="S1534" s="0" t="n">
        <v>0</v>
      </c>
      <c r="T1534" s="0" t="n">
        <v>0</v>
      </c>
      <c r="U1534" s="18" t="s">
        <v>130</v>
      </c>
      <c r="V1534" s="18" t="s">
        <v>139</v>
      </c>
      <c r="W1534" s="0" t="str">
        <f aca="false">IF(AND(X1534&gt;=6,X1534&lt;14),"A",IF(AND(X1534&gt;=14,X1534&lt;22),"B","C"))</f>
        <v>A</v>
      </c>
      <c r="X1534" s="18" t="n">
        <f aca="false">HOUR(H1534)</f>
        <v>8</v>
      </c>
      <c r="Y1534" s="18" t="n">
        <f aca="false">ROUND((I1534-H1534)*1440,0)</f>
        <v>36</v>
      </c>
      <c r="Z1534" s="18" t="n">
        <f aca="false">ROUND((J1534-I1534)*1440,0)</f>
        <v>7</v>
      </c>
      <c r="AA1534" s="18" t="n">
        <f aca="false">ROUND((K1534-J1534)*1440,0)</f>
        <v>55</v>
      </c>
      <c r="AB1534" s="18" t="n">
        <f aca="false">ROUND((L1534-K1534)*1440,0)</f>
        <v>23</v>
      </c>
      <c r="AC1534" s="18" t="n">
        <f aca="false">ROUND((M1534-L1534)*1440,0)</f>
        <v>67</v>
      </c>
      <c r="AD1534" s="18" t="n">
        <f aca="false">IF(N1534="","",ROUND((N1534-M1534)*1440,0))</f>
        <v>26</v>
      </c>
      <c r="AE1534" s="18" t="n">
        <f aca="false">IF(O1534="","",ROUND((O1534-N1534)*1440,0))</f>
        <v>14</v>
      </c>
      <c r="AF1534" s="18" t="n">
        <f aca="false">IF(P1534="","",ROUND((P1534-O1534)*1440,0))</f>
        <v>43</v>
      </c>
      <c r="AG1534" s="18" t="n">
        <f aca="false">IF(Q1534="","",ROUND((Q1534-P1534)*1440,0))</f>
        <v>66</v>
      </c>
      <c r="AH1534" s="18" t="n">
        <f aca="false">IF(Q1534="","",ROUND((Q1534-H1534)*1440,0))</f>
        <v>337</v>
      </c>
      <c r="AI1534" s="19" t="n">
        <f aca="false">ROUND(IF(O1534="",Assumptions!$B$25-K1534,O1534-K1534)*24,1)</f>
        <v>2.2</v>
      </c>
      <c r="AJ1534" s="20" t="n">
        <f aca="false">ROUND(MAX(N(Y1534)/Assumptions!$C$5, N(Z1534)/Assumptions!$C$6, N(AA1534)/Assumptions!$C$7, N(AB1534)/Assumptions!$C$8, N(AC1534)/Assumptions!$C$9, N(AD1534)/Assumptions!$C$10, N(AE1534)/Assumptions!$C$11, N(AF1534)/Assumptions!$C$12, N(AG1534)/Assumptions!$C$13),3)</f>
        <v>2.15</v>
      </c>
      <c r="AK1534" s="0" t="str">
        <f aca="false">IF(OR(U1534="Pending",U1534="On Hold"),"Open GRN (awaiting)",IF(AJ1534&lt;=1,"Within SLA",IF(ROUND(N(Y1534)/Assumptions!$C$5,3)=AJ1534,"Gate Wait",IF(ROUND(N(Z1534)/Assumptions!$C$6,3)=AJ1534,"Dock Wait",IF(ROUND(N(AA1534)/Assumptions!$C$7,3)=AJ1534,"Unloading",IF(ROUND(N(AB1534)/Assumptions!$C$8,3)=AJ1534,"Unload-to-QC Wait",IF(ROUND(N(AC1534)/Assumptions!$C$9,3)=AJ1534,"QC",IF(ROUND(N(AD1534)/Assumptions!$C$10,3)=AJ1534,"QC-to-GRN Wait",IF(ROUND(N(AE1534)/Assumptions!$C$11,3)=AJ1534,"GRN Processing",IF(ROUND(N(AF1534)/Assumptions!$C$12,3)=AJ1534,"GRN-to-Putaway Wait",IF(ROUND(N(AG1534)/Assumptions!$C$13,3)=AJ1534,"Putaway","Within SLA")))))))))))</f>
        <v>GRN-to-Putaway Wait</v>
      </c>
    </row>
    <row r="1535" customFormat="false" ht="15" hidden="false" customHeight="false" outlineLevel="0" collapsed="false">
      <c r="A1535" s="0" t="s">
        <v>4553</v>
      </c>
      <c r="B1535" s="0" t="s">
        <v>4554</v>
      </c>
      <c r="C1535" s="0" t="s">
        <v>134</v>
      </c>
      <c r="D1535" s="0" t="s">
        <v>147</v>
      </c>
      <c r="E1535" s="0" t="s">
        <v>366</v>
      </c>
      <c r="F1535" s="0" t="s">
        <v>149</v>
      </c>
      <c r="G1535" s="0" t="s">
        <v>150</v>
      </c>
      <c r="H1535" s="17" t="n">
        <v>46241.3729166667</v>
      </c>
      <c r="I1535" s="17" t="n">
        <v>46241.3826388889</v>
      </c>
      <c r="J1535" s="17" t="n">
        <v>46241.3868055556</v>
      </c>
      <c r="K1535" s="17" t="n">
        <v>46241.4423611111</v>
      </c>
      <c r="L1535" s="17" t="n">
        <v>46241.4541666667</v>
      </c>
      <c r="M1535" s="17" t="n">
        <v>46241.4722222222</v>
      </c>
      <c r="N1535" s="17" t="n">
        <v>46241.4819444444</v>
      </c>
      <c r="O1535" s="17" t="n">
        <v>46241.4833333333</v>
      </c>
      <c r="P1535" s="17" t="n">
        <v>46241.4875</v>
      </c>
      <c r="Q1535" s="17" t="n">
        <v>46241.5048611111</v>
      </c>
      <c r="R1535" s="0" t="n">
        <v>1062</v>
      </c>
      <c r="S1535" s="0" t="n">
        <v>0</v>
      </c>
      <c r="T1535" s="0" t="n">
        <v>0</v>
      </c>
      <c r="U1535" s="18" t="s">
        <v>130</v>
      </c>
      <c r="V1535" s="18" t="s">
        <v>144</v>
      </c>
      <c r="W1535" s="0" t="str">
        <f aca="false">IF(AND(X1535&gt;=6,X1535&lt;14),"A",IF(AND(X1535&gt;=14,X1535&lt;22),"B","C"))</f>
        <v>A</v>
      </c>
      <c r="X1535" s="18" t="n">
        <f aca="false">HOUR(H1535)</f>
        <v>8</v>
      </c>
      <c r="Y1535" s="18" t="n">
        <f aca="false">ROUND((I1535-H1535)*1440,0)</f>
        <v>14</v>
      </c>
      <c r="Z1535" s="18" t="n">
        <f aca="false">ROUND((J1535-I1535)*1440,0)</f>
        <v>6</v>
      </c>
      <c r="AA1535" s="18" t="n">
        <f aca="false">ROUND((K1535-J1535)*1440,0)</f>
        <v>80</v>
      </c>
      <c r="AB1535" s="18" t="n">
        <f aca="false">ROUND((L1535-K1535)*1440,0)</f>
        <v>17</v>
      </c>
      <c r="AC1535" s="18" t="n">
        <f aca="false">ROUND((M1535-L1535)*1440,0)</f>
        <v>26</v>
      </c>
      <c r="AD1535" s="18" t="n">
        <f aca="false">IF(N1535="","",ROUND((N1535-M1535)*1440,0))</f>
        <v>14</v>
      </c>
      <c r="AE1535" s="18" t="n">
        <f aca="false">IF(O1535="","",ROUND((O1535-N1535)*1440,0))</f>
        <v>2</v>
      </c>
      <c r="AF1535" s="18" t="n">
        <f aca="false">IF(P1535="","",ROUND((P1535-O1535)*1440,0))</f>
        <v>6</v>
      </c>
      <c r="AG1535" s="18" t="n">
        <f aca="false">IF(Q1535="","",ROUND((Q1535-P1535)*1440,0))</f>
        <v>25</v>
      </c>
      <c r="AH1535" s="18" t="n">
        <f aca="false">IF(Q1535="","",ROUND((Q1535-H1535)*1440,0))</f>
        <v>190</v>
      </c>
      <c r="AI1535" s="19" t="n">
        <f aca="false">ROUND(IF(O1535="",Assumptions!$B$25-K1535,O1535-K1535)*24,1)</f>
        <v>1</v>
      </c>
      <c r="AJ1535" s="20" t="n">
        <f aca="false">ROUND(MAX(N(Y1535)/Assumptions!$C$5, N(Z1535)/Assumptions!$C$6, N(AA1535)/Assumptions!$C$7, N(AB1535)/Assumptions!$C$8, N(AC1535)/Assumptions!$C$9, N(AD1535)/Assumptions!$C$10, N(AE1535)/Assumptions!$C$11, N(AF1535)/Assumptions!$C$12, N(AG1535)/Assumptions!$C$13),3)</f>
        <v>1.333</v>
      </c>
      <c r="AK1535" s="0" t="str">
        <f aca="false">IF(OR(U1535="Pending",U1535="On Hold"),"Open GRN (awaiting)",IF(AJ1535&lt;=1,"Within SLA",IF(ROUND(N(Y1535)/Assumptions!$C$5,3)=AJ1535,"Gate Wait",IF(ROUND(N(Z1535)/Assumptions!$C$6,3)=AJ1535,"Dock Wait",IF(ROUND(N(AA1535)/Assumptions!$C$7,3)=AJ1535,"Unloading",IF(ROUND(N(AB1535)/Assumptions!$C$8,3)=AJ1535,"Unload-to-QC Wait",IF(ROUND(N(AC1535)/Assumptions!$C$9,3)=AJ1535,"QC",IF(ROUND(N(AD1535)/Assumptions!$C$10,3)=AJ1535,"QC-to-GRN Wait",IF(ROUND(N(AE1535)/Assumptions!$C$11,3)=AJ1535,"GRN Processing",IF(ROUND(N(AF1535)/Assumptions!$C$12,3)=AJ1535,"GRN-to-Putaway Wait",IF(ROUND(N(AG1535)/Assumptions!$C$13,3)=AJ1535,"Putaway","Within SLA")))))))))))</f>
        <v>Unloading</v>
      </c>
    </row>
    <row r="1536" customFormat="false" ht="15" hidden="false" customHeight="false" outlineLevel="0" collapsed="false">
      <c r="A1536" s="0" t="s">
        <v>4555</v>
      </c>
      <c r="B1536" s="0" t="s">
        <v>4556</v>
      </c>
      <c r="C1536" s="0" t="s">
        <v>142</v>
      </c>
      <c r="D1536" s="0" t="s">
        <v>119</v>
      </c>
      <c r="E1536" s="0" t="s">
        <v>4557</v>
      </c>
      <c r="F1536" s="0" t="s">
        <v>137</v>
      </c>
      <c r="G1536" s="0" t="s">
        <v>122</v>
      </c>
      <c r="H1536" s="17" t="n">
        <v>46241.3736111111</v>
      </c>
      <c r="I1536" s="17" t="n">
        <v>46241.3875</v>
      </c>
      <c r="J1536" s="17" t="n">
        <v>46241.3930555556</v>
      </c>
      <c r="K1536" s="17" t="n">
        <v>46241.4131944445</v>
      </c>
      <c r="L1536" s="17" t="n">
        <v>46241.4201388889</v>
      </c>
      <c r="M1536" s="17" t="n">
        <v>46241.4486111111</v>
      </c>
      <c r="N1536" s="17" t="n">
        <v>46241.4597222222</v>
      </c>
      <c r="O1536" s="17" t="n">
        <v>46241.4756944445</v>
      </c>
      <c r="P1536" s="17" t="n">
        <v>46241.4798611111</v>
      </c>
      <c r="Q1536" s="17" t="n">
        <v>46241.5020833333</v>
      </c>
      <c r="R1536" s="0" t="n">
        <v>320</v>
      </c>
      <c r="S1536" s="0" t="n">
        <v>0</v>
      </c>
      <c r="T1536" s="0" t="n">
        <v>0</v>
      </c>
      <c r="U1536" s="18" t="s">
        <v>130</v>
      </c>
      <c r="V1536" s="18" t="s">
        <v>333</v>
      </c>
      <c r="W1536" s="0" t="str">
        <f aca="false">IF(AND(X1536&gt;=6,X1536&lt;14),"A",IF(AND(X1536&gt;=14,X1536&lt;22),"B","C"))</f>
        <v>A</v>
      </c>
      <c r="X1536" s="18" t="n">
        <f aca="false">HOUR(H1536)</f>
        <v>8</v>
      </c>
      <c r="Y1536" s="18" t="n">
        <f aca="false">ROUND((I1536-H1536)*1440,0)</f>
        <v>20</v>
      </c>
      <c r="Z1536" s="18" t="n">
        <f aca="false">ROUND((J1536-I1536)*1440,0)</f>
        <v>8</v>
      </c>
      <c r="AA1536" s="18" t="n">
        <f aca="false">ROUND((K1536-J1536)*1440,0)</f>
        <v>29</v>
      </c>
      <c r="AB1536" s="18" t="n">
        <f aca="false">ROUND((L1536-K1536)*1440,0)</f>
        <v>10</v>
      </c>
      <c r="AC1536" s="18" t="n">
        <f aca="false">ROUND((M1536-L1536)*1440,0)</f>
        <v>41</v>
      </c>
      <c r="AD1536" s="18" t="n">
        <f aca="false">IF(N1536="","",ROUND((N1536-M1536)*1440,0))</f>
        <v>16</v>
      </c>
      <c r="AE1536" s="18" t="n">
        <f aca="false">IF(O1536="","",ROUND((O1536-N1536)*1440,0))</f>
        <v>23</v>
      </c>
      <c r="AF1536" s="18" t="n">
        <f aca="false">IF(P1536="","",ROUND((P1536-O1536)*1440,0))</f>
        <v>6</v>
      </c>
      <c r="AG1536" s="18" t="n">
        <f aca="false">IF(Q1536="","",ROUND((Q1536-P1536)*1440,0))</f>
        <v>32</v>
      </c>
      <c r="AH1536" s="18" t="n">
        <f aca="false">IF(Q1536="","",ROUND((Q1536-H1536)*1440,0))</f>
        <v>185</v>
      </c>
      <c r="AI1536" s="19" t="n">
        <f aca="false">ROUND(IF(O1536="",Assumptions!$B$25-K1536,O1536-K1536)*24,1)</f>
        <v>1.5</v>
      </c>
      <c r="AJ1536" s="20" t="n">
        <f aca="false">ROUND(MAX(N(Y1536)/Assumptions!$C$5, N(Z1536)/Assumptions!$C$6, N(AA1536)/Assumptions!$C$7, N(AB1536)/Assumptions!$C$8, N(AC1536)/Assumptions!$C$9, N(AD1536)/Assumptions!$C$10, N(AE1536)/Assumptions!$C$11, N(AF1536)/Assumptions!$C$12, N(AG1536)/Assumptions!$C$13),3)</f>
        <v>0.911</v>
      </c>
      <c r="AK1536" s="0" t="str">
        <f aca="false">IF(OR(U1536="Pending",U1536="On Hold"),"Open GRN (awaiting)",IF(AJ1536&lt;=1,"Within SLA",IF(ROUND(N(Y1536)/Assumptions!$C$5,3)=AJ1536,"Gate Wait",IF(ROUND(N(Z1536)/Assumptions!$C$6,3)=AJ1536,"Dock Wait",IF(ROUND(N(AA1536)/Assumptions!$C$7,3)=AJ1536,"Unloading",IF(ROUND(N(AB1536)/Assumptions!$C$8,3)=AJ1536,"Unload-to-QC Wait",IF(ROUND(N(AC1536)/Assumptions!$C$9,3)=AJ1536,"QC",IF(ROUND(N(AD1536)/Assumptions!$C$10,3)=AJ1536,"QC-to-GRN Wait",IF(ROUND(N(AE1536)/Assumptions!$C$11,3)=AJ1536,"GRN Processing",IF(ROUND(N(AF1536)/Assumptions!$C$12,3)=AJ1536,"GRN-to-Putaway Wait",IF(ROUND(N(AG1536)/Assumptions!$C$13,3)=AJ1536,"Putaway","Within SLA")))))))))))</f>
        <v>Within SLA</v>
      </c>
    </row>
    <row r="1537" customFormat="false" ht="15" hidden="false" customHeight="false" outlineLevel="0" collapsed="false">
      <c r="A1537" s="0" t="s">
        <v>4558</v>
      </c>
      <c r="B1537" s="0" t="s">
        <v>4559</v>
      </c>
      <c r="C1537" s="0" t="s">
        <v>142</v>
      </c>
      <c r="D1537" s="0" t="s">
        <v>147</v>
      </c>
      <c r="E1537" s="0" t="s">
        <v>4560</v>
      </c>
      <c r="F1537" s="0" t="s">
        <v>137</v>
      </c>
      <c r="G1537" s="0" t="s">
        <v>167</v>
      </c>
      <c r="H1537" s="17" t="n">
        <v>46241.3902777778</v>
      </c>
      <c r="I1537" s="17" t="n">
        <v>46241.4013888889</v>
      </c>
      <c r="J1537" s="17" t="n">
        <v>46241.4041666667</v>
      </c>
      <c r="K1537" s="17" t="n">
        <v>46241.4395833333</v>
      </c>
      <c r="L1537" s="17" t="n">
        <v>46241.4458333333</v>
      </c>
      <c r="M1537" s="17" t="n">
        <v>46241.4923611111</v>
      </c>
      <c r="N1537" s="17" t="n">
        <v>46241.4979166667</v>
      </c>
      <c r="O1537" s="17" t="n">
        <v>46241.5090277778</v>
      </c>
      <c r="P1537" s="17" t="n">
        <v>46241.5222222222</v>
      </c>
      <c r="Q1537" s="17" t="n">
        <v>46241.5472222222</v>
      </c>
      <c r="R1537" s="0" t="n">
        <v>880</v>
      </c>
      <c r="S1537" s="0" t="n">
        <v>0</v>
      </c>
      <c r="T1537" s="0" t="n">
        <v>0</v>
      </c>
      <c r="U1537" s="18" t="s">
        <v>130</v>
      </c>
      <c r="V1537" s="18" t="s">
        <v>82</v>
      </c>
      <c r="W1537" s="0" t="str">
        <f aca="false">IF(AND(X1537&gt;=6,X1537&lt;14),"A",IF(AND(X1537&gt;=14,X1537&lt;22),"B","C"))</f>
        <v>A</v>
      </c>
      <c r="X1537" s="18" t="n">
        <f aca="false">HOUR(H1537)</f>
        <v>9</v>
      </c>
      <c r="Y1537" s="18" t="n">
        <f aca="false">ROUND((I1537-H1537)*1440,0)</f>
        <v>16</v>
      </c>
      <c r="Z1537" s="18" t="n">
        <f aca="false">ROUND((J1537-I1537)*1440,0)</f>
        <v>4</v>
      </c>
      <c r="AA1537" s="18" t="n">
        <f aca="false">ROUND((K1537-J1537)*1440,0)</f>
        <v>51</v>
      </c>
      <c r="AB1537" s="18" t="n">
        <f aca="false">ROUND((L1537-K1537)*1440,0)</f>
        <v>9</v>
      </c>
      <c r="AC1537" s="18" t="n">
        <f aca="false">ROUND((M1537-L1537)*1440,0)</f>
        <v>67</v>
      </c>
      <c r="AD1537" s="18" t="n">
        <f aca="false">IF(N1537="","",ROUND((N1537-M1537)*1440,0))</f>
        <v>8</v>
      </c>
      <c r="AE1537" s="18" t="n">
        <f aca="false">IF(O1537="","",ROUND((O1537-N1537)*1440,0))</f>
        <v>16</v>
      </c>
      <c r="AF1537" s="18" t="n">
        <f aca="false">IF(P1537="","",ROUND((P1537-O1537)*1440,0))</f>
        <v>19</v>
      </c>
      <c r="AG1537" s="18" t="n">
        <f aca="false">IF(Q1537="","",ROUND((Q1537-P1537)*1440,0))</f>
        <v>36</v>
      </c>
      <c r="AH1537" s="18" t="n">
        <f aca="false">IF(Q1537="","",ROUND((Q1537-H1537)*1440,0))</f>
        <v>226</v>
      </c>
      <c r="AI1537" s="19" t="n">
        <f aca="false">ROUND(IF(O1537="",Assumptions!$B$25-K1537,O1537-K1537)*24,1)</f>
        <v>1.7</v>
      </c>
      <c r="AJ1537" s="20" t="n">
        <f aca="false">ROUND(MAX(N(Y1537)/Assumptions!$C$5, N(Z1537)/Assumptions!$C$6, N(AA1537)/Assumptions!$C$7, N(AB1537)/Assumptions!$C$8, N(AC1537)/Assumptions!$C$9, N(AD1537)/Assumptions!$C$10, N(AE1537)/Assumptions!$C$11, N(AF1537)/Assumptions!$C$12, N(AG1537)/Assumptions!$C$13),3)</f>
        <v>1.489</v>
      </c>
      <c r="AK1537" s="0" t="str">
        <f aca="false">IF(OR(U1537="Pending",U1537="On Hold"),"Open GRN (awaiting)",IF(AJ1537&lt;=1,"Within SLA",IF(ROUND(N(Y1537)/Assumptions!$C$5,3)=AJ1537,"Gate Wait",IF(ROUND(N(Z1537)/Assumptions!$C$6,3)=AJ1537,"Dock Wait",IF(ROUND(N(AA1537)/Assumptions!$C$7,3)=AJ1537,"Unloading",IF(ROUND(N(AB1537)/Assumptions!$C$8,3)=AJ1537,"Unload-to-QC Wait",IF(ROUND(N(AC1537)/Assumptions!$C$9,3)=AJ1537,"QC",IF(ROUND(N(AD1537)/Assumptions!$C$10,3)=AJ1537,"QC-to-GRN Wait",IF(ROUND(N(AE1537)/Assumptions!$C$11,3)=AJ1537,"GRN Processing",IF(ROUND(N(AF1537)/Assumptions!$C$12,3)=AJ1537,"GRN-to-Putaway Wait",IF(ROUND(N(AG1537)/Assumptions!$C$13,3)=AJ1537,"Putaway","Within SLA")))))))))))</f>
        <v>QC</v>
      </c>
    </row>
    <row r="1538" customFormat="false" ht="15" hidden="false" customHeight="false" outlineLevel="0" collapsed="false">
      <c r="A1538" s="0" t="s">
        <v>4561</v>
      </c>
      <c r="B1538" s="0" t="s">
        <v>4562</v>
      </c>
      <c r="C1538" s="0" t="s">
        <v>170</v>
      </c>
      <c r="D1538" s="0" t="s">
        <v>135</v>
      </c>
      <c r="E1538" s="0" t="s">
        <v>4563</v>
      </c>
      <c r="F1538" s="0" t="s">
        <v>172</v>
      </c>
      <c r="G1538" s="0" t="s">
        <v>178</v>
      </c>
      <c r="H1538" s="17" t="n">
        <v>46241.39375</v>
      </c>
      <c r="I1538" s="17" t="n">
        <v>46241.4069444445</v>
      </c>
      <c r="J1538" s="17" t="n">
        <v>46241.4180555556</v>
      </c>
      <c r="K1538" s="17" t="n">
        <v>46241.4402777778</v>
      </c>
      <c r="L1538" s="17" t="n">
        <v>46241.45</v>
      </c>
      <c r="M1538" s="17" t="n">
        <v>46241.4729166667</v>
      </c>
      <c r="N1538" s="17" t="n">
        <v>46241.4847222222</v>
      </c>
      <c r="O1538" s="17" t="n">
        <v>46241.5055555556</v>
      </c>
      <c r="P1538" s="17" t="n">
        <v>46241.5166666667</v>
      </c>
      <c r="Q1538" s="17" t="n">
        <v>46241.5319444445</v>
      </c>
      <c r="R1538" s="0" t="n">
        <v>593</v>
      </c>
      <c r="S1538" s="0" t="n">
        <v>0</v>
      </c>
      <c r="T1538" s="0" t="n">
        <v>0</v>
      </c>
      <c r="U1538" s="18" t="s">
        <v>130</v>
      </c>
      <c r="V1538" s="18" t="s">
        <v>139</v>
      </c>
      <c r="W1538" s="0" t="str">
        <f aca="false">IF(AND(X1538&gt;=6,X1538&lt;14),"A",IF(AND(X1538&gt;=14,X1538&lt;22),"B","C"))</f>
        <v>A</v>
      </c>
      <c r="X1538" s="18" t="n">
        <f aca="false">HOUR(H1538)</f>
        <v>9</v>
      </c>
      <c r="Y1538" s="18" t="n">
        <f aca="false">ROUND((I1538-H1538)*1440,0)</f>
        <v>19</v>
      </c>
      <c r="Z1538" s="18" t="n">
        <f aca="false">ROUND((J1538-I1538)*1440,0)</f>
        <v>16</v>
      </c>
      <c r="AA1538" s="18" t="n">
        <f aca="false">ROUND((K1538-J1538)*1440,0)</f>
        <v>32</v>
      </c>
      <c r="AB1538" s="18" t="n">
        <f aca="false">ROUND((L1538-K1538)*1440,0)</f>
        <v>14</v>
      </c>
      <c r="AC1538" s="18" t="n">
        <f aca="false">ROUND((M1538-L1538)*1440,0)</f>
        <v>33</v>
      </c>
      <c r="AD1538" s="18" t="n">
        <f aca="false">IF(N1538="","",ROUND((N1538-M1538)*1440,0))</f>
        <v>17</v>
      </c>
      <c r="AE1538" s="18" t="n">
        <f aca="false">IF(O1538="","",ROUND((O1538-N1538)*1440,0))</f>
        <v>30</v>
      </c>
      <c r="AF1538" s="18" t="n">
        <f aca="false">IF(P1538="","",ROUND((P1538-O1538)*1440,0))</f>
        <v>16</v>
      </c>
      <c r="AG1538" s="18" t="n">
        <f aca="false">IF(Q1538="","",ROUND((Q1538-P1538)*1440,0))</f>
        <v>22</v>
      </c>
      <c r="AH1538" s="18" t="n">
        <f aca="false">IF(Q1538="","",ROUND((Q1538-H1538)*1440,0))</f>
        <v>199</v>
      </c>
      <c r="AI1538" s="19" t="n">
        <f aca="false">ROUND(IF(O1538="",Assumptions!$B$25-K1538,O1538-K1538)*24,1)</f>
        <v>1.6</v>
      </c>
      <c r="AJ1538" s="20" t="n">
        <f aca="false">ROUND(MAX(N(Y1538)/Assumptions!$C$5, N(Z1538)/Assumptions!$C$6, N(AA1538)/Assumptions!$C$7, N(AB1538)/Assumptions!$C$8, N(AC1538)/Assumptions!$C$9, N(AD1538)/Assumptions!$C$10, N(AE1538)/Assumptions!$C$11, N(AF1538)/Assumptions!$C$12, N(AG1538)/Assumptions!$C$13),3)</f>
        <v>1.067</v>
      </c>
      <c r="AK1538" s="0" t="str">
        <f aca="false">IF(OR(U1538="Pending",U1538="On Hold"),"Open GRN (awaiting)",IF(AJ1538&lt;=1,"Within SLA",IF(ROUND(N(Y1538)/Assumptions!$C$5,3)=AJ1538,"Gate Wait",IF(ROUND(N(Z1538)/Assumptions!$C$6,3)=AJ1538,"Dock Wait",IF(ROUND(N(AA1538)/Assumptions!$C$7,3)=AJ1538,"Unloading",IF(ROUND(N(AB1538)/Assumptions!$C$8,3)=AJ1538,"Unload-to-QC Wait",IF(ROUND(N(AC1538)/Assumptions!$C$9,3)=AJ1538,"QC",IF(ROUND(N(AD1538)/Assumptions!$C$10,3)=AJ1538,"QC-to-GRN Wait",IF(ROUND(N(AE1538)/Assumptions!$C$11,3)=AJ1538,"GRN Processing",IF(ROUND(N(AF1538)/Assumptions!$C$12,3)=AJ1538,"GRN-to-Putaway Wait",IF(ROUND(N(AG1538)/Assumptions!$C$13,3)=AJ1538,"Putaway","Within SLA")))))))))))</f>
        <v>Dock Wait</v>
      </c>
    </row>
    <row r="1539" customFormat="false" ht="15" hidden="false" customHeight="false" outlineLevel="0" collapsed="false">
      <c r="A1539" s="0" t="s">
        <v>4564</v>
      </c>
      <c r="B1539" s="0" t="s">
        <v>4565</v>
      </c>
      <c r="C1539" s="0" t="s">
        <v>134</v>
      </c>
      <c r="D1539" s="0" t="s">
        <v>119</v>
      </c>
      <c r="E1539" s="0" t="s">
        <v>4566</v>
      </c>
      <c r="F1539" s="0" t="s">
        <v>149</v>
      </c>
      <c r="G1539" s="0" t="s">
        <v>129</v>
      </c>
      <c r="H1539" s="17" t="n">
        <v>46241.3944444444</v>
      </c>
      <c r="I1539" s="17" t="n">
        <v>46241.4055555556</v>
      </c>
      <c r="J1539" s="17" t="n">
        <v>46241.4166666667</v>
      </c>
      <c r="K1539" s="17" t="n">
        <v>46241.43125</v>
      </c>
      <c r="L1539" s="17" t="n">
        <v>46241.4368055556</v>
      </c>
      <c r="M1539" s="17" t="n">
        <v>46241.4840277778</v>
      </c>
      <c r="N1539" s="17" t="n">
        <v>46241.5326388889</v>
      </c>
      <c r="O1539" s="17" t="n">
        <v>46241.5527777778</v>
      </c>
      <c r="P1539" s="17" t="n">
        <v>46241.5659722222</v>
      </c>
      <c r="Q1539" s="17" t="n">
        <v>46241.5819444444</v>
      </c>
      <c r="R1539" s="0" t="n">
        <v>209</v>
      </c>
      <c r="S1539" s="0" t="n">
        <v>0</v>
      </c>
      <c r="T1539" s="0" t="n">
        <v>0</v>
      </c>
      <c r="U1539" s="18" t="s">
        <v>130</v>
      </c>
      <c r="V1539" s="18" t="s">
        <v>144</v>
      </c>
      <c r="W1539" s="0" t="str">
        <f aca="false">IF(AND(X1539&gt;=6,X1539&lt;14),"A",IF(AND(X1539&gt;=14,X1539&lt;22),"B","C"))</f>
        <v>A</v>
      </c>
      <c r="X1539" s="18" t="n">
        <f aca="false">HOUR(H1539)</f>
        <v>9</v>
      </c>
      <c r="Y1539" s="18" t="n">
        <f aca="false">ROUND((I1539-H1539)*1440,0)</f>
        <v>16</v>
      </c>
      <c r="Z1539" s="18" t="n">
        <f aca="false">ROUND((J1539-I1539)*1440,0)</f>
        <v>16</v>
      </c>
      <c r="AA1539" s="18" t="n">
        <f aca="false">ROUND((K1539-J1539)*1440,0)</f>
        <v>21</v>
      </c>
      <c r="AB1539" s="18" t="n">
        <f aca="false">ROUND((L1539-K1539)*1440,0)</f>
        <v>8</v>
      </c>
      <c r="AC1539" s="18" t="n">
        <f aca="false">ROUND((M1539-L1539)*1440,0)</f>
        <v>68</v>
      </c>
      <c r="AD1539" s="18" t="n">
        <f aca="false">IF(N1539="","",ROUND((N1539-M1539)*1440,0))</f>
        <v>70</v>
      </c>
      <c r="AE1539" s="18" t="n">
        <f aca="false">IF(O1539="","",ROUND((O1539-N1539)*1440,0))</f>
        <v>29</v>
      </c>
      <c r="AF1539" s="18" t="n">
        <f aca="false">IF(P1539="","",ROUND((P1539-O1539)*1440,0))</f>
        <v>19</v>
      </c>
      <c r="AG1539" s="18" t="n">
        <f aca="false">IF(Q1539="","",ROUND((Q1539-P1539)*1440,0))</f>
        <v>23</v>
      </c>
      <c r="AH1539" s="18" t="n">
        <f aca="false">IF(Q1539="","",ROUND((Q1539-H1539)*1440,0))</f>
        <v>270</v>
      </c>
      <c r="AI1539" s="19" t="n">
        <f aca="false">ROUND(IF(O1539="",Assumptions!$B$25-K1539,O1539-K1539)*24,1)</f>
        <v>2.9</v>
      </c>
      <c r="AJ1539" s="20" t="n">
        <f aca="false">ROUND(MAX(N(Y1539)/Assumptions!$C$5, N(Z1539)/Assumptions!$C$6, N(AA1539)/Assumptions!$C$7, N(AB1539)/Assumptions!$C$8, N(AC1539)/Assumptions!$C$9, N(AD1539)/Assumptions!$C$10, N(AE1539)/Assumptions!$C$11, N(AF1539)/Assumptions!$C$12, N(AG1539)/Assumptions!$C$13),3)</f>
        <v>2.333</v>
      </c>
      <c r="AK1539" s="0" t="str">
        <f aca="false">IF(OR(U1539="Pending",U1539="On Hold"),"Open GRN (awaiting)",IF(AJ1539&lt;=1,"Within SLA",IF(ROUND(N(Y1539)/Assumptions!$C$5,3)=AJ1539,"Gate Wait",IF(ROUND(N(Z1539)/Assumptions!$C$6,3)=AJ1539,"Dock Wait",IF(ROUND(N(AA1539)/Assumptions!$C$7,3)=AJ1539,"Unloading",IF(ROUND(N(AB1539)/Assumptions!$C$8,3)=AJ1539,"Unload-to-QC Wait",IF(ROUND(N(AC1539)/Assumptions!$C$9,3)=AJ1539,"QC",IF(ROUND(N(AD1539)/Assumptions!$C$10,3)=AJ1539,"QC-to-GRN Wait",IF(ROUND(N(AE1539)/Assumptions!$C$11,3)=AJ1539,"GRN Processing",IF(ROUND(N(AF1539)/Assumptions!$C$12,3)=AJ1539,"GRN-to-Putaway Wait",IF(ROUND(N(AG1539)/Assumptions!$C$13,3)=AJ1539,"Putaway","Within SLA")))))))))))</f>
        <v>QC-to-GRN Wait</v>
      </c>
    </row>
    <row r="1540" customFormat="false" ht="15" hidden="false" customHeight="false" outlineLevel="0" collapsed="false">
      <c r="A1540" s="0" t="s">
        <v>4567</v>
      </c>
      <c r="B1540" s="0" t="s">
        <v>4568</v>
      </c>
      <c r="C1540" s="0" t="s">
        <v>134</v>
      </c>
      <c r="D1540" s="0" t="s">
        <v>119</v>
      </c>
      <c r="E1540" s="0" t="s">
        <v>4569</v>
      </c>
      <c r="F1540" s="0" t="s">
        <v>172</v>
      </c>
      <c r="G1540" s="0" t="s">
        <v>122</v>
      </c>
      <c r="H1540" s="17" t="n">
        <v>46241.4041666667</v>
      </c>
      <c r="I1540" s="17" t="n">
        <v>46241.4215277778</v>
      </c>
      <c r="J1540" s="17" t="n">
        <v>46241.425</v>
      </c>
      <c r="K1540" s="17" t="n">
        <v>46241.4756944445</v>
      </c>
      <c r="L1540" s="17" t="n">
        <v>46241.4798611111</v>
      </c>
      <c r="M1540" s="17" t="n">
        <v>46241.5006944445</v>
      </c>
      <c r="N1540" s="17" t="n">
        <v>46241.5118055556</v>
      </c>
      <c r="O1540" s="17" t="n">
        <v>46241.5416666667</v>
      </c>
      <c r="P1540" s="17" t="n">
        <v>46241.55</v>
      </c>
      <c r="Q1540" s="17" t="n">
        <v>46241.56875</v>
      </c>
      <c r="R1540" s="0" t="n">
        <v>743</v>
      </c>
      <c r="S1540" s="0" t="n">
        <v>0</v>
      </c>
      <c r="T1540" s="0" t="n">
        <v>0</v>
      </c>
      <c r="U1540" s="18" t="s">
        <v>130</v>
      </c>
      <c r="V1540" s="18" t="s">
        <v>144</v>
      </c>
      <c r="W1540" s="0" t="str">
        <f aca="false">IF(AND(X1540&gt;=6,X1540&lt;14),"A",IF(AND(X1540&gt;=14,X1540&lt;22),"B","C"))</f>
        <v>A</v>
      </c>
      <c r="X1540" s="18" t="n">
        <f aca="false">HOUR(H1540)</f>
        <v>9</v>
      </c>
      <c r="Y1540" s="18" t="n">
        <f aca="false">ROUND((I1540-H1540)*1440,0)</f>
        <v>25</v>
      </c>
      <c r="Z1540" s="18" t="n">
        <f aca="false">ROUND((J1540-I1540)*1440,0)</f>
        <v>5</v>
      </c>
      <c r="AA1540" s="18" t="n">
        <f aca="false">ROUND((K1540-J1540)*1440,0)</f>
        <v>73</v>
      </c>
      <c r="AB1540" s="18" t="n">
        <f aca="false">ROUND((L1540-K1540)*1440,0)</f>
        <v>6</v>
      </c>
      <c r="AC1540" s="18" t="n">
        <f aca="false">ROUND((M1540-L1540)*1440,0)</f>
        <v>30</v>
      </c>
      <c r="AD1540" s="18" t="n">
        <f aca="false">IF(N1540="","",ROUND((N1540-M1540)*1440,0))</f>
        <v>16</v>
      </c>
      <c r="AE1540" s="18" t="n">
        <f aca="false">IF(O1540="","",ROUND((O1540-N1540)*1440,0))</f>
        <v>43</v>
      </c>
      <c r="AF1540" s="18" t="n">
        <f aca="false">IF(P1540="","",ROUND((P1540-O1540)*1440,0))</f>
        <v>12</v>
      </c>
      <c r="AG1540" s="18" t="n">
        <f aca="false">IF(Q1540="","",ROUND((Q1540-P1540)*1440,0))</f>
        <v>27</v>
      </c>
      <c r="AH1540" s="18" t="n">
        <f aca="false">IF(Q1540="","",ROUND((Q1540-H1540)*1440,0))</f>
        <v>237</v>
      </c>
      <c r="AI1540" s="19" t="n">
        <f aca="false">ROUND(IF(O1540="",Assumptions!$B$25-K1540,O1540-K1540)*24,1)</f>
        <v>1.6</v>
      </c>
      <c r="AJ1540" s="20" t="n">
        <f aca="false">ROUND(MAX(N(Y1540)/Assumptions!$C$5, N(Z1540)/Assumptions!$C$6, N(AA1540)/Assumptions!$C$7, N(AB1540)/Assumptions!$C$8, N(AC1540)/Assumptions!$C$9, N(AD1540)/Assumptions!$C$10, N(AE1540)/Assumptions!$C$11, N(AF1540)/Assumptions!$C$12, N(AG1540)/Assumptions!$C$13),3)</f>
        <v>1.217</v>
      </c>
      <c r="AK1540" s="0" t="str">
        <f aca="false">IF(OR(U1540="Pending",U1540="On Hold"),"Open GRN (awaiting)",IF(AJ1540&lt;=1,"Within SLA",IF(ROUND(N(Y1540)/Assumptions!$C$5,3)=AJ1540,"Gate Wait",IF(ROUND(N(Z1540)/Assumptions!$C$6,3)=AJ1540,"Dock Wait",IF(ROUND(N(AA1540)/Assumptions!$C$7,3)=AJ1540,"Unloading",IF(ROUND(N(AB1540)/Assumptions!$C$8,3)=AJ1540,"Unload-to-QC Wait",IF(ROUND(N(AC1540)/Assumptions!$C$9,3)=AJ1540,"QC",IF(ROUND(N(AD1540)/Assumptions!$C$10,3)=AJ1540,"QC-to-GRN Wait",IF(ROUND(N(AE1540)/Assumptions!$C$11,3)=AJ1540,"GRN Processing",IF(ROUND(N(AF1540)/Assumptions!$C$12,3)=AJ1540,"GRN-to-Putaway Wait",IF(ROUND(N(AG1540)/Assumptions!$C$13,3)=AJ1540,"Putaway","Within SLA")))))))))))</f>
        <v>Unloading</v>
      </c>
    </row>
    <row r="1541" customFormat="false" ht="15" hidden="false" customHeight="false" outlineLevel="0" collapsed="false">
      <c r="A1541" s="0" t="s">
        <v>4570</v>
      </c>
      <c r="B1541" s="0" t="s">
        <v>4571</v>
      </c>
      <c r="C1541" s="0" t="s">
        <v>126</v>
      </c>
      <c r="D1541" s="0" t="s">
        <v>147</v>
      </c>
      <c r="E1541" s="0" t="s">
        <v>420</v>
      </c>
      <c r="F1541" s="0" t="s">
        <v>128</v>
      </c>
      <c r="G1541" s="0" t="s">
        <v>167</v>
      </c>
      <c r="H1541" s="17" t="n">
        <v>46241.4375</v>
      </c>
      <c r="I1541" s="17" t="n">
        <v>46241.4555555556</v>
      </c>
      <c r="J1541" s="17" t="n">
        <v>46241.4638888889</v>
      </c>
      <c r="K1541" s="17" t="n">
        <v>46241.4826388889</v>
      </c>
      <c r="L1541" s="17" t="n">
        <v>46241.49375</v>
      </c>
      <c r="M1541" s="17" t="n">
        <v>46241.5055555556</v>
      </c>
      <c r="N1541" s="17" t="n">
        <v>46241.5111111111</v>
      </c>
      <c r="O1541" s="17" t="n">
        <v>46241.5854166667</v>
      </c>
      <c r="P1541" s="17" t="n">
        <v>46241.5902777778</v>
      </c>
      <c r="Q1541" s="17" t="n">
        <v>46241.6201388889</v>
      </c>
      <c r="R1541" s="0" t="n">
        <v>181</v>
      </c>
      <c r="S1541" s="0" t="n">
        <v>0</v>
      </c>
      <c r="T1541" s="0" t="n">
        <v>0</v>
      </c>
      <c r="U1541" s="18" t="s">
        <v>130</v>
      </c>
      <c r="V1541" s="18" t="s">
        <v>131</v>
      </c>
      <c r="W1541" s="0" t="str">
        <f aca="false">IF(AND(X1541&gt;=6,X1541&lt;14),"A",IF(AND(X1541&gt;=14,X1541&lt;22),"B","C"))</f>
        <v>A</v>
      </c>
      <c r="X1541" s="18" t="n">
        <f aca="false">HOUR(H1541)</f>
        <v>10</v>
      </c>
      <c r="Y1541" s="18" t="n">
        <f aca="false">ROUND((I1541-H1541)*1440,0)</f>
        <v>26</v>
      </c>
      <c r="Z1541" s="18" t="n">
        <f aca="false">ROUND((J1541-I1541)*1440,0)</f>
        <v>12</v>
      </c>
      <c r="AA1541" s="18" t="n">
        <f aca="false">ROUND((K1541-J1541)*1440,0)</f>
        <v>27</v>
      </c>
      <c r="AB1541" s="18" t="n">
        <f aca="false">ROUND((L1541-K1541)*1440,0)</f>
        <v>16</v>
      </c>
      <c r="AC1541" s="18" t="n">
        <f aca="false">ROUND((M1541-L1541)*1440,0)</f>
        <v>17</v>
      </c>
      <c r="AD1541" s="18" t="n">
        <f aca="false">IF(N1541="","",ROUND((N1541-M1541)*1440,0))</f>
        <v>8</v>
      </c>
      <c r="AE1541" s="18" t="n">
        <f aca="false">IF(O1541="","",ROUND((O1541-N1541)*1440,0))</f>
        <v>107</v>
      </c>
      <c r="AF1541" s="18" t="n">
        <f aca="false">IF(P1541="","",ROUND((P1541-O1541)*1440,0))</f>
        <v>7</v>
      </c>
      <c r="AG1541" s="18" t="n">
        <f aca="false">IF(Q1541="","",ROUND((Q1541-P1541)*1440,0))</f>
        <v>43</v>
      </c>
      <c r="AH1541" s="18" t="n">
        <f aca="false">IF(Q1541="","",ROUND((Q1541-H1541)*1440,0))</f>
        <v>263</v>
      </c>
      <c r="AI1541" s="19" t="n">
        <f aca="false">ROUND(IF(O1541="",Assumptions!$B$25-K1541,O1541-K1541)*24,1)</f>
        <v>2.5</v>
      </c>
      <c r="AJ1541" s="20" t="n">
        <f aca="false">ROUND(MAX(N(Y1541)/Assumptions!$C$5, N(Z1541)/Assumptions!$C$6, N(AA1541)/Assumptions!$C$7, N(AB1541)/Assumptions!$C$8, N(AC1541)/Assumptions!$C$9, N(AD1541)/Assumptions!$C$10, N(AE1541)/Assumptions!$C$11, N(AF1541)/Assumptions!$C$12, N(AG1541)/Assumptions!$C$13),3)</f>
        <v>2.378</v>
      </c>
      <c r="AK1541" s="0" t="str">
        <f aca="false">IF(OR(U1541="Pending",U1541="On Hold"),"Open GRN (awaiting)",IF(AJ1541&lt;=1,"Within SLA",IF(ROUND(N(Y1541)/Assumptions!$C$5,3)=AJ1541,"Gate Wait",IF(ROUND(N(Z1541)/Assumptions!$C$6,3)=AJ1541,"Dock Wait",IF(ROUND(N(AA1541)/Assumptions!$C$7,3)=AJ1541,"Unloading",IF(ROUND(N(AB1541)/Assumptions!$C$8,3)=AJ1541,"Unload-to-QC Wait",IF(ROUND(N(AC1541)/Assumptions!$C$9,3)=AJ1541,"QC",IF(ROUND(N(AD1541)/Assumptions!$C$10,3)=AJ1541,"QC-to-GRN Wait",IF(ROUND(N(AE1541)/Assumptions!$C$11,3)=AJ1541,"GRN Processing",IF(ROUND(N(AF1541)/Assumptions!$C$12,3)=AJ1541,"GRN-to-Putaway Wait",IF(ROUND(N(AG1541)/Assumptions!$C$13,3)=AJ1541,"Putaway","Within SLA")))))))))))</f>
        <v>GRN Processing</v>
      </c>
    </row>
    <row r="1542" customFormat="false" ht="15" hidden="false" customHeight="false" outlineLevel="0" collapsed="false">
      <c r="A1542" s="0" t="s">
        <v>4572</v>
      </c>
      <c r="B1542" s="0" t="s">
        <v>4573</v>
      </c>
      <c r="C1542" s="0" t="s">
        <v>286</v>
      </c>
      <c r="D1542" s="0" t="s">
        <v>147</v>
      </c>
      <c r="E1542" s="0" t="s">
        <v>4574</v>
      </c>
      <c r="F1542" s="0" t="s">
        <v>121</v>
      </c>
      <c r="G1542" s="0" t="s">
        <v>167</v>
      </c>
      <c r="H1542" s="17" t="n">
        <v>46241.4388888889</v>
      </c>
      <c r="I1542" s="17" t="n">
        <v>46241.4631944444</v>
      </c>
      <c r="J1542" s="17" t="n">
        <v>46241.4729166667</v>
      </c>
      <c r="K1542" s="17" t="n">
        <v>46241.4972222222</v>
      </c>
      <c r="L1542" s="17" t="n">
        <v>46241.5034722222</v>
      </c>
      <c r="M1542" s="17" t="n">
        <v>46241.5243055556</v>
      </c>
      <c r="N1542" s="17" t="n">
        <v>46241.5340277778</v>
      </c>
      <c r="O1542" s="17" t="n">
        <v>46241.6090277778</v>
      </c>
      <c r="P1542" s="17" t="n">
        <v>46241.6222222222</v>
      </c>
      <c r="Q1542" s="17" t="n">
        <v>46241.6333333333</v>
      </c>
      <c r="R1542" s="0" t="n">
        <v>1167</v>
      </c>
      <c r="S1542" s="0" t="n">
        <v>0</v>
      </c>
      <c r="T1542" s="0" t="n">
        <v>0</v>
      </c>
      <c r="U1542" s="18" t="s">
        <v>130</v>
      </c>
      <c r="V1542" s="18" t="s">
        <v>131</v>
      </c>
      <c r="W1542" s="0" t="str">
        <f aca="false">IF(AND(X1542&gt;=6,X1542&lt;14),"A",IF(AND(X1542&gt;=14,X1542&lt;22),"B","C"))</f>
        <v>A</v>
      </c>
      <c r="X1542" s="18" t="n">
        <f aca="false">HOUR(H1542)</f>
        <v>10</v>
      </c>
      <c r="Y1542" s="18" t="n">
        <f aca="false">ROUND((I1542-H1542)*1440,0)</f>
        <v>35</v>
      </c>
      <c r="Z1542" s="18" t="n">
        <f aca="false">ROUND((J1542-I1542)*1440,0)</f>
        <v>14</v>
      </c>
      <c r="AA1542" s="18" t="n">
        <f aca="false">ROUND((K1542-J1542)*1440,0)</f>
        <v>35</v>
      </c>
      <c r="AB1542" s="18" t="n">
        <f aca="false">ROUND((L1542-K1542)*1440,0)</f>
        <v>9</v>
      </c>
      <c r="AC1542" s="18" t="n">
        <f aca="false">ROUND((M1542-L1542)*1440,0)</f>
        <v>30</v>
      </c>
      <c r="AD1542" s="18" t="n">
        <f aca="false">IF(N1542="","",ROUND((N1542-M1542)*1440,0))</f>
        <v>14</v>
      </c>
      <c r="AE1542" s="18" t="n">
        <f aca="false">IF(O1542="","",ROUND((O1542-N1542)*1440,0))</f>
        <v>108</v>
      </c>
      <c r="AF1542" s="18" t="n">
        <f aca="false">IF(P1542="","",ROUND((P1542-O1542)*1440,0))</f>
        <v>19</v>
      </c>
      <c r="AG1542" s="18" t="n">
        <f aca="false">IF(Q1542="","",ROUND((Q1542-P1542)*1440,0))</f>
        <v>16</v>
      </c>
      <c r="AH1542" s="18" t="n">
        <f aca="false">IF(Q1542="","",ROUND((Q1542-H1542)*1440,0))</f>
        <v>280</v>
      </c>
      <c r="AI1542" s="19" t="n">
        <f aca="false">ROUND(IF(O1542="",Assumptions!$B$25-K1542,O1542-K1542)*24,1)</f>
        <v>2.7</v>
      </c>
      <c r="AJ1542" s="20" t="n">
        <f aca="false">ROUND(MAX(N(Y1542)/Assumptions!$C$5, N(Z1542)/Assumptions!$C$6, N(AA1542)/Assumptions!$C$7, N(AB1542)/Assumptions!$C$8, N(AC1542)/Assumptions!$C$9, N(AD1542)/Assumptions!$C$10, N(AE1542)/Assumptions!$C$11, N(AF1542)/Assumptions!$C$12, N(AG1542)/Assumptions!$C$13),3)</f>
        <v>2.4</v>
      </c>
      <c r="AK1542" s="0" t="str">
        <f aca="false">IF(OR(U1542="Pending",U1542="On Hold"),"Open GRN (awaiting)",IF(AJ1542&lt;=1,"Within SLA",IF(ROUND(N(Y1542)/Assumptions!$C$5,3)=AJ1542,"Gate Wait",IF(ROUND(N(Z1542)/Assumptions!$C$6,3)=AJ1542,"Dock Wait",IF(ROUND(N(AA1542)/Assumptions!$C$7,3)=AJ1542,"Unloading",IF(ROUND(N(AB1542)/Assumptions!$C$8,3)=AJ1542,"Unload-to-QC Wait",IF(ROUND(N(AC1542)/Assumptions!$C$9,3)=AJ1542,"QC",IF(ROUND(N(AD1542)/Assumptions!$C$10,3)=AJ1542,"QC-to-GRN Wait",IF(ROUND(N(AE1542)/Assumptions!$C$11,3)=AJ1542,"GRN Processing",IF(ROUND(N(AF1542)/Assumptions!$C$12,3)=AJ1542,"GRN-to-Putaway Wait",IF(ROUND(N(AG1542)/Assumptions!$C$13,3)=AJ1542,"Putaway","Within SLA")))))))))))</f>
        <v>GRN Processing</v>
      </c>
    </row>
    <row r="1543" customFormat="false" ht="15" hidden="false" customHeight="false" outlineLevel="0" collapsed="false">
      <c r="A1543" s="0" t="s">
        <v>4575</v>
      </c>
      <c r="B1543" s="0" t="s">
        <v>4576</v>
      </c>
      <c r="C1543" s="0" t="s">
        <v>218</v>
      </c>
      <c r="D1543" s="0" t="s">
        <v>119</v>
      </c>
      <c r="E1543" s="0" t="s">
        <v>4577</v>
      </c>
      <c r="F1543" s="0" t="s">
        <v>172</v>
      </c>
      <c r="G1543" s="0" t="s">
        <v>122</v>
      </c>
      <c r="H1543" s="17" t="n">
        <v>46241.4416666667</v>
      </c>
      <c r="I1543" s="17" t="n">
        <v>46241.4819444444</v>
      </c>
      <c r="J1543" s="17" t="n">
        <v>46241.4881944444</v>
      </c>
      <c r="K1543" s="17" t="n">
        <v>46241.5131944444</v>
      </c>
      <c r="L1543" s="17" t="n">
        <v>46241.5277777778</v>
      </c>
      <c r="M1543" s="17" t="n">
        <v>46241.5736111111</v>
      </c>
      <c r="N1543" s="17" t="n">
        <v>46241.5756944444</v>
      </c>
      <c r="O1543" s="17" t="n">
        <v>46241.5854166667</v>
      </c>
      <c r="P1543" s="17" t="n">
        <v>46241.5979166667</v>
      </c>
      <c r="Q1543" s="17" t="n">
        <v>46241.6145833333</v>
      </c>
      <c r="R1543" s="0" t="n">
        <v>208</v>
      </c>
      <c r="S1543" s="0" t="n">
        <v>0</v>
      </c>
      <c r="T1543" s="0" t="n">
        <v>0</v>
      </c>
      <c r="U1543" s="18" t="s">
        <v>130</v>
      </c>
      <c r="V1543" s="18" t="s">
        <v>82</v>
      </c>
      <c r="W1543" s="0" t="str">
        <f aca="false">IF(AND(X1543&gt;=6,X1543&lt;14),"A",IF(AND(X1543&gt;=14,X1543&lt;22),"B","C"))</f>
        <v>A</v>
      </c>
      <c r="X1543" s="18" t="n">
        <f aca="false">HOUR(H1543)</f>
        <v>10</v>
      </c>
      <c r="Y1543" s="18" t="n">
        <f aca="false">ROUND((I1543-H1543)*1440,0)</f>
        <v>58</v>
      </c>
      <c r="Z1543" s="18" t="n">
        <f aca="false">ROUND((J1543-I1543)*1440,0)</f>
        <v>9</v>
      </c>
      <c r="AA1543" s="18" t="n">
        <f aca="false">ROUND((K1543-J1543)*1440,0)</f>
        <v>36</v>
      </c>
      <c r="AB1543" s="18" t="n">
        <f aca="false">ROUND((L1543-K1543)*1440,0)</f>
        <v>21</v>
      </c>
      <c r="AC1543" s="18" t="n">
        <f aca="false">ROUND((M1543-L1543)*1440,0)</f>
        <v>66</v>
      </c>
      <c r="AD1543" s="18" t="n">
        <f aca="false">IF(N1543="","",ROUND((N1543-M1543)*1440,0))</f>
        <v>3</v>
      </c>
      <c r="AE1543" s="18" t="n">
        <f aca="false">IF(O1543="","",ROUND((O1543-N1543)*1440,0))</f>
        <v>14</v>
      </c>
      <c r="AF1543" s="18" t="n">
        <f aca="false">IF(P1543="","",ROUND((P1543-O1543)*1440,0))</f>
        <v>18</v>
      </c>
      <c r="AG1543" s="18" t="n">
        <f aca="false">IF(Q1543="","",ROUND((Q1543-P1543)*1440,0))</f>
        <v>24</v>
      </c>
      <c r="AH1543" s="18" t="n">
        <f aca="false">IF(Q1543="","",ROUND((Q1543-H1543)*1440,0))</f>
        <v>249</v>
      </c>
      <c r="AI1543" s="19" t="n">
        <f aca="false">ROUND(IF(O1543="",Assumptions!$B$25-K1543,O1543-K1543)*24,1)</f>
        <v>1.7</v>
      </c>
      <c r="AJ1543" s="20" t="n">
        <f aca="false">ROUND(MAX(N(Y1543)/Assumptions!$C$5, N(Z1543)/Assumptions!$C$6, N(AA1543)/Assumptions!$C$7, N(AB1543)/Assumptions!$C$8, N(AC1543)/Assumptions!$C$9, N(AD1543)/Assumptions!$C$10, N(AE1543)/Assumptions!$C$11, N(AF1543)/Assumptions!$C$12, N(AG1543)/Assumptions!$C$13),3)</f>
        <v>1.933</v>
      </c>
      <c r="AK1543" s="0" t="str">
        <f aca="false">IF(OR(U1543="Pending",U1543="On Hold"),"Open GRN (awaiting)",IF(AJ1543&lt;=1,"Within SLA",IF(ROUND(N(Y1543)/Assumptions!$C$5,3)=AJ1543,"Gate Wait",IF(ROUND(N(Z1543)/Assumptions!$C$6,3)=AJ1543,"Dock Wait",IF(ROUND(N(AA1543)/Assumptions!$C$7,3)=AJ1543,"Unloading",IF(ROUND(N(AB1543)/Assumptions!$C$8,3)=AJ1543,"Unload-to-QC Wait",IF(ROUND(N(AC1543)/Assumptions!$C$9,3)=AJ1543,"QC",IF(ROUND(N(AD1543)/Assumptions!$C$10,3)=AJ1543,"QC-to-GRN Wait",IF(ROUND(N(AE1543)/Assumptions!$C$11,3)=AJ1543,"GRN Processing",IF(ROUND(N(AF1543)/Assumptions!$C$12,3)=AJ1543,"GRN-to-Putaway Wait",IF(ROUND(N(AG1543)/Assumptions!$C$13,3)=AJ1543,"Putaway","Within SLA")))))))))))</f>
        <v>Gate Wait</v>
      </c>
    </row>
    <row r="1544" customFormat="false" ht="15" hidden="false" customHeight="false" outlineLevel="0" collapsed="false">
      <c r="A1544" s="0" t="s">
        <v>4578</v>
      </c>
      <c r="B1544" s="0" t="s">
        <v>4579</v>
      </c>
      <c r="C1544" s="0" t="s">
        <v>252</v>
      </c>
      <c r="D1544" s="0" t="s">
        <v>147</v>
      </c>
      <c r="E1544" s="0" t="s">
        <v>2387</v>
      </c>
      <c r="F1544" s="0" t="s">
        <v>155</v>
      </c>
      <c r="G1544" s="0" t="s">
        <v>150</v>
      </c>
      <c r="H1544" s="17" t="n">
        <v>46241.4472222222</v>
      </c>
      <c r="I1544" s="17" t="n">
        <v>46241.4763888889</v>
      </c>
      <c r="J1544" s="17" t="n">
        <v>46241.48125</v>
      </c>
      <c r="K1544" s="17" t="n">
        <v>46241.5020833333</v>
      </c>
      <c r="L1544" s="17" t="n">
        <v>46241.5048611111</v>
      </c>
      <c r="M1544" s="17" t="n">
        <v>46241.5166666667</v>
      </c>
      <c r="N1544" s="17" t="n">
        <v>46241.5694444445</v>
      </c>
      <c r="O1544" s="17" t="n">
        <v>46241.575</v>
      </c>
      <c r="P1544" s="17" t="n">
        <v>46241.5819444444</v>
      </c>
      <c r="Q1544" s="17" t="n">
        <v>46241.5951388889</v>
      </c>
      <c r="R1544" s="0" t="n">
        <v>311</v>
      </c>
      <c r="S1544" s="0" t="n">
        <v>0</v>
      </c>
      <c r="T1544" s="0" t="n">
        <v>0</v>
      </c>
      <c r="U1544" s="18" t="s">
        <v>130</v>
      </c>
      <c r="V1544" s="18" t="s">
        <v>144</v>
      </c>
      <c r="W1544" s="0" t="str">
        <f aca="false">IF(AND(X1544&gt;=6,X1544&lt;14),"A",IF(AND(X1544&gt;=14,X1544&lt;22),"B","C"))</f>
        <v>A</v>
      </c>
      <c r="X1544" s="18" t="n">
        <f aca="false">HOUR(H1544)</f>
        <v>10</v>
      </c>
      <c r="Y1544" s="18" t="n">
        <f aca="false">ROUND((I1544-H1544)*1440,0)</f>
        <v>42</v>
      </c>
      <c r="Z1544" s="18" t="n">
        <f aca="false">ROUND((J1544-I1544)*1440,0)</f>
        <v>7</v>
      </c>
      <c r="AA1544" s="18" t="n">
        <f aca="false">ROUND((K1544-J1544)*1440,0)</f>
        <v>30</v>
      </c>
      <c r="AB1544" s="18" t="n">
        <f aca="false">ROUND((L1544-K1544)*1440,0)</f>
        <v>4</v>
      </c>
      <c r="AC1544" s="18" t="n">
        <f aca="false">ROUND((M1544-L1544)*1440,0)</f>
        <v>17</v>
      </c>
      <c r="AD1544" s="18" t="n">
        <f aca="false">IF(N1544="","",ROUND((N1544-M1544)*1440,0))</f>
        <v>76</v>
      </c>
      <c r="AE1544" s="18" t="n">
        <f aca="false">IF(O1544="","",ROUND((O1544-N1544)*1440,0))</f>
        <v>8</v>
      </c>
      <c r="AF1544" s="18" t="n">
        <f aca="false">IF(P1544="","",ROUND((P1544-O1544)*1440,0))</f>
        <v>10</v>
      </c>
      <c r="AG1544" s="18" t="n">
        <f aca="false">IF(Q1544="","",ROUND((Q1544-P1544)*1440,0))</f>
        <v>19</v>
      </c>
      <c r="AH1544" s="18" t="n">
        <f aca="false">IF(Q1544="","",ROUND((Q1544-H1544)*1440,0))</f>
        <v>213</v>
      </c>
      <c r="AI1544" s="19" t="n">
        <f aca="false">ROUND(IF(O1544="",Assumptions!$B$25-K1544,O1544-K1544)*24,1)</f>
        <v>1.8</v>
      </c>
      <c r="AJ1544" s="20" t="n">
        <f aca="false">ROUND(MAX(N(Y1544)/Assumptions!$C$5, N(Z1544)/Assumptions!$C$6, N(AA1544)/Assumptions!$C$7, N(AB1544)/Assumptions!$C$8, N(AC1544)/Assumptions!$C$9, N(AD1544)/Assumptions!$C$10, N(AE1544)/Assumptions!$C$11, N(AF1544)/Assumptions!$C$12, N(AG1544)/Assumptions!$C$13),3)</f>
        <v>2.533</v>
      </c>
      <c r="AK1544" s="0" t="str">
        <f aca="false">IF(OR(U1544="Pending",U1544="On Hold"),"Open GRN (awaiting)",IF(AJ1544&lt;=1,"Within SLA",IF(ROUND(N(Y1544)/Assumptions!$C$5,3)=AJ1544,"Gate Wait",IF(ROUND(N(Z1544)/Assumptions!$C$6,3)=AJ1544,"Dock Wait",IF(ROUND(N(AA1544)/Assumptions!$C$7,3)=AJ1544,"Unloading",IF(ROUND(N(AB1544)/Assumptions!$C$8,3)=AJ1544,"Unload-to-QC Wait",IF(ROUND(N(AC1544)/Assumptions!$C$9,3)=AJ1544,"QC",IF(ROUND(N(AD1544)/Assumptions!$C$10,3)=AJ1544,"QC-to-GRN Wait",IF(ROUND(N(AE1544)/Assumptions!$C$11,3)=AJ1544,"GRN Processing",IF(ROUND(N(AF1544)/Assumptions!$C$12,3)=AJ1544,"GRN-to-Putaway Wait",IF(ROUND(N(AG1544)/Assumptions!$C$13,3)=AJ1544,"Putaway","Within SLA")))))))))))</f>
        <v>QC-to-GRN Wait</v>
      </c>
    </row>
    <row r="1545" customFormat="false" ht="15" hidden="false" customHeight="false" outlineLevel="0" collapsed="false">
      <c r="A1545" s="0" t="s">
        <v>4580</v>
      </c>
      <c r="B1545" s="0" t="s">
        <v>4581</v>
      </c>
      <c r="C1545" s="0" t="s">
        <v>153</v>
      </c>
      <c r="D1545" s="0" t="s">
        <v>119</v>
      </c>
      <c r="E1545" s="0" t="s">
        <v>4582</v>
      </c>
      <c r="F1545" s="0" t="s">
        <v>155</v>
      </c>
      <c r="G1545" s="0" t="s">
        <v>129</v>
      </c>
      <c r="H1545" s="17" t="n">
        <v>46241.4736111111</v>
      </c>
      <c r="I1545" s="17" t="n">
        <v>46241.4847222222</v>
      </c>
      <c r="J1545" s="17" t="n">
        <v>46241.4888888889</v>
      </c>
      <c r="K1545" s="17" t="n">
        <v>46241.5395833333</v>
      </c>
      <c r="L1545" s="17" t="n">
        <v>46241.5430555556</v>
      </c>
      <c r="M1545" s="17" t="n">
        <v>46241.56875</v>
      </c>
      <c r="N1545" s="17" t="n">
        <v>46241.6520833333</v>
      </c>
      <c r="O1545" s="17" t="n">
        <v>46241.6861111111</v>
      </c>
      <c r="P1545" s="17" t="n">
        <v>46241.7041666667</v>
      </c>
      <c r="Q1545" s="17" t="n">
        <v>46241.7604166667</v>
      </c>
      <c r="R1545" s="0" t="n">
        <v>3000</v>
      </c>
      <c r="S1545" s="0" t="n">
        <v>0</v>
      </c>
      <c r="T1545" s="0" t="n">
        <v>0</v>
      </c>
      <c r="U1545" s="18" t="s">
        <v>130</v>
      </c>
      <c r="V1545" s="18" t="s">
        <v>144</v>
      </c>
      <c r="W1545" s="0" t="str">
        <f aca="false">IF(AND(X1545&gt;=6,X1545&lt;14),"A",IF(AND(X1545&gt;=14,X1545&lt;22),"B","C"))</f>
        <v>A</v>
      </c>
      <c r="X1545" s="18" t="n">
        <f aca="false">HOUR(H1545)</f>
        <v>11</v>
      </c>
      <c r="Y1545" s="18" t="n">
        <f aca="false">ROUND((I1545-H1545)*1440,0)</f>
        <v>16</v>
      </c>
      <c r="Z1545" s="18" t="n">
        <f aca="false">ROUND((J1545-I1545)*1440,0)</f>
        <v>6</v>
      </c>
      <c r="AA1545" s="18" t="n">
        <f aca="false">ROUND((K1545-J1545)*1440,0)</f>
        <v>73</v>
      </c>
      <c r="AB1545" s="18" t="n">
        <f aca="false">ROUND((L1545-K1545)*1440,0)</f>
        <v>5</v>
      </c>
      <c r="AC1545" s="18" t="n">
        <f aca="false">ROUND((M1545-L1545)*1440,0)</f>
        <v>37</v>
      </c>
      <c r="AD1545" s="18" t="n">
        <f aca="false">IF(N1545="","",ROUND((N1545-M1545)*1440,0))</f>
        <v>120</v>
      </c>
      <c r="AE1545" s="18" t="n">
        <f aca="false">IF(O1545="","",ROUND((O1545-N1545)*1440,0))</f>
        <v>49</v>
      </c>
      <c r="AF1545" s="18" t="n">
        <f aca="false">IF(P1545="","",ROUND((P1545-O1545)*1440,0))</f>
        <v>26</v>
      </c>
      <c r="AG1545" s="18" t="n">
        <f aca="false">IF(Q1545="","",ROUND((Q1545-P1545)*1440,0))</f>
        <v>81</v>
      </c>
      <c r="AH1545" s="18" t="n">
        <f aca="false">IF(Q1545="","",ROUND((Q1545-H1545)*1440,0))</f>
        <v>413</v>
      </c>
      <c r="AI1545" s="19" t="n">
        <f aca="false">ROUND(IF(O1545="",Assumptions!$B$25-K1545,O1545-K1545)*24,1)</f>
        <v>3.5</v>
      </c>
      <c r="AJ1545" s="20" t="n">
        <f aca="false">ROUND(MAX(N(Y1545)/Assumptions!$C$5, N(Z1545)/Assumptions!$C$6, N(AA1545)/Assumptions!$C$7, N(AB1545)/Assumptions!$C$8, N(AC1545)/Assumptions!$C$9, N(AD1545)/Assumptions!$C$10, N(AE1545)/Assumptions!$C$11, N(AF1545)/Assumptions!$C$12, N(AG1545)/Assumptions!$C$13),3)</f>
        <v>4</v>
      </c>
      <c r="AK1545" s="0" t="str">
        <f aca="false">IF(OR(U1545="Pending",U1545="On Hold"),"Open GRN (awaiting)",IF(AJ1545&lt;=1,"Within SLA",IF(ROUND(N(Y1545)/Assumptions!$C$5,3)=AJ1545,"Gate Wait",IF(ROUND(N(Z1545)/Assumptions!$C$6,3)=AJ1545,"Dock Wait",IF(ROUND(N(AA1545)/Assumptions!$C$7,3)=AJ1545,"Unloading",IF(ROUND(N(AB1545)/Assumptions!$C$8,3)=AJ1545,"Unload-to-QC Wait",IF(ROUND(N(AC1545)/Assumptions!$C$9,3)=AJ1545,"QC",IF(ROUND(N(AD1545)/Assumptions!$C$10,3)=AJ1545,"QC-to-GRN Wait",IF(ROUND(N(AE1545)/Assumptions!$C$11,3)=AJ1545,"GRN Processing",IF(ROUND(N(AF1545)/Assumptions!$C$12,3)=AJ1545,"GRN-to-Putaway Wait",IF(ROUND(N(AG1545)/Assumptions!$C$13,3)=AJ1545,"Putaway","Within SLA")))))))))))</f>
        <v>QC-to-GRN Wait</v>
      </c>
    </row>
    <row r="1546" customFormat="false" ht="15" hidden="false" customHeight="false" outlineLevel="0" collapsed="false">
      <c r="A1546" s="0" t="s">
        <v>4583</v>
      </c>
      <c r="B1546" s="0" t="s">
        <v>4584</v>
      </c>
      <c r="C1546" s="0" t="s">
        <v>286</v>
      </c>
      <c r="D1546" s="0" t="s">
        <v>147</v>
      </c>
      <c r="E1546" s="0" t="s">
        <v>4585</v>
      </c>
      <c r="F1546" s="0" t="s">
        <v>121</v>
      </c>
      <c r="G1546" s="0" t="s">
        <v>167</v>
      </c>
      <c r="H1546" s="17" t="n">
        <v>46241.4875</v>
      </c>
      <c r="I1546" s="17" t="n">
        <v>46241.4965277778</v>
      </c>
      <c r="J1546" s="17" t="n">
        <v>46241.5055555556</v>
      </c>
      <c r="K1546" s="17" t="n">
        <v>46241.5333333333</v>
      </c>
      <c r="L1546" s="17" t="n">
        <v>46241.5402777778</v>
      </c>
      <c r="M1546" s="17" t="n">
        <v>46241.5611111111</v>
      </c>
      <c r="N1546" s="17" t="n">
        <v>46241.5854166667</v>
      </c>
      <c r="O1546" s="17" t="n">
        <v>46241.6173611111</v>
      </c>
      <c r="P1546" s="17" t="n">
        <v>46241.6222222222</v>
      </c>
      <c r="Q1546" s="17" t="n">
        <v>46241.6402777778</v>
      </c>
      <c r="R1546" s="0" t="n">
        <v>184</v>
      </c>
      <c r="S1546" s="0" t="n">
        <v>0</v>
      </c>
      <c r="T1546" s="0" t="n">
        <v>0</v>
      </c>
      <c r="U1546" s="18" t="s">
        <v>130</v>
      </c>
      <c r="V1546" s="18" t="s">
        <v>156</v>
      </c>
      <c r="W1546" s="0" t="str">
        <f aca="false">IF(AND(X1546&gt;=6,X1546&lt;14),"A",IF(AND(X1546&gt;=14,X1546&lt;22),"B","C"))</f>
        <v>A</v>
      </c>
      <c r="X1546" s="18" t="n">
        <f aca="false">HOUR(H1546)</f>
        <v>11</v>
      </c>
      <c r="Y1546" s="18" t="n">
        <f aca="false">ROUND((I1546-H1546)*1440,0)</f>
        <v>13</v>
      </c>
      <c r="Z1546" s="18" t="n">
        <f aca="false">ROUND((J1546-I1546)*1440,0)</f>
        <v>13</v>
      </c>
      <c r="AA1546" s="18" t="n">
        <f aca="false">ROUND((K1546-J1546)*1440,0)</f>
        <v>40</v>
      </c>
      <c r="AB1546" s="18" t="n">
        <f aca="false">ROUND((L1546-K1546)*1440,0)</f>
        <v>10</v>
      </c>
      <c r="AC1546" s="18" t="n">
        <f aca="false">ROUND((M1546-L1546)*1440,0)</f>
        <v>30</v>
      </c>
      <c r="AD1546" s="18" t="n">
        <f aca="false">IF(N1546="","",ROUND((N1546-M1546)*1440,0))</f>
        <v>35</v>
      </c>
      <c r="AE1546" s="18" t="n">
        <f aca="false">IF(O1546="","",ROUND((O1546-N1546)*1440,0))</f>
        <v>46</v>
      </c>
      <c r="AF1546" s="18" t="n">
        <f aca="false">IF(P1546="","",ROUND((P1546-O1546)*1440,0))</f>
        <v>7</v>
      </c>
      <c r="AG1546" s="18" t="n">
        <f aca="false">IF(Q1546="","",ROUND((Q1546-P1546)*1440,0))</f>
        <v>26</v>
      </c>
      <c r="AH1546" s="18" t="n">
        <f aca="false">IF(Q1546="","",ROUND((Q1546-H1546)*1440,0))</f>
        <v>220</v>
      </c>
      <c r="AI1546" s="19" t="n">
        <f aca="false">ROUND(IF(O1546="",Assumptions!$B$25-K1546,O1546-K1546)*24,1)</f>
        <v>2</v>
      </c>
      <c r="AJ1546" s="20" t="n">
        <f aca="false">ROUND(MAX(N(Y1546)/Assumptions!$C$5, N(Z1546)/Assumptions!$C$6, N(AA1546)/Assumptions!$C$7, N(AB1546)/Assumptions!$C$8, N(AC1546)/Assumptions!$C$9, N(AD1546)/Assumptions!$C$10, N(AE1546)/Assumptions!$C$11, N(AF1546)/Assumptions!$C$12, N(AG1546)/Assumptions!$C$13),3)</f>
        <v>1.167</v>
      </c>
      <c r="AK1546" s="0" t="str">
        <f aca="false">IF(OR(U1546="Pending",U1546="On Hold"),"Open GRN (awaiting)",IF(AJ1546&lt;=1,"Within SLA",IF(ROUND(N(Y1546)/Assumptions!$C$5,3)=AJ1546,"Gate Wait",IF(ROUND(N(Z1546)/Assumptions!$C$6,3)=AJ1546,"Dock Wait",IF(ROUND(N(AA1546)/Assumptions!$C$7,3)=AJ1546,"Unloading",IF(ROUND(N(AB1546)/Assumptions!$C$8,3)=AJ1546,"Unload-to-QC Wait",IF(ROUND(N(AC1546)/Assumptions!$C$9,3)=AJ1546,"QC",IF(ROUND(N(AD1546)/Assumptions!$C$10,3)=AJ1546,"QC-to-GRN Wait",IF(ROUND(N(AE1546)/Assumptions!$C$11,3)=AJ1546,"GRN Processing",IF(ROUND(N(AF1546)/Assumptions!$C$12,3)=AJ1546,"GRN-to-Putaway Wait",IF(ROUND(N(AG1546)/Assumptions!$C$13,3)=AJ1546,"Putaway","Within SLA")))))))))))</f>
        <v>QC-to-GRN Wait</v>
      </c>
    </row>
    <row r="1547" customFormat="false" ht="15" hidden="false" customHeight="false" outlineLevel="0" collapsed="false">
      <c r="A1547" s="0" t="s">
        <v>4586</v>
      </c>
      <c r="B1547" s="0" t="s">
        <v>4587</v>
      </c>
      <c r="C1547" s="0" t="s">
        <v>170</v>
      </c>
      <c r="D1547" s="0" t="s">
        <v>147</v>
      </c>
      <c r="E1547" s="0" t="s">
        <v>4588</v>
      </c>
      <c r="F1547" s="0" t="s">
        <v>172</v>
      </c>
      <c r="G1547" s="0" t="s">
        <v>150</v>
      </c>
      <c r="H1547" s="17" t="n">
        <v>46241.5395833333</v>
      </c>
      <c r="I1547" s="17" t="n">
        <v>46241.5583333333</v>
      </c>
      <c r="J1547" s="17" t="n">
        <v>46241.5597222222</v>
      </c>
      <c r="K1547" s="17" t="n">
        <v>46241.6090277778</v>
      </c>
      <c r="L1547" s="17" t="n">
        <v>46241.6222222222</v>
      </c>
      <c r="M1547" s="17" t="n">
        <v>46241.6458333333</v>
      </c>
      <c r="N1547" s="17" t="n">
        <v>46241.6965277778</v>
      </c>
      <c r="O1547" s="17" t="n">
        <v>46241.7138888889</v>
      </c>
      <c r="P1547" s="17" t="n">
        <v>46241.7291666667</v>
      </c>
      <c r="Q1547" s="17" t="n">
        <v>46241.7729166667</v>
      </c>
      <c r="R1547" s="0" t="n">
        <v>1226</v>
      </c>
      <c r="S1547" s="0" t="n">
        <v>0</v>
      </c>
      <c r="T1547" s="0" t="n">
        <v>0</v>
      </c>
      <c r="U1547" s="18" t="s">
        <v>130</v>
      </c>
      <c r="V1547" s="18" t="s">
        <v>144</v>
      </c>
      <c r="W1547" s="0" t="str">
        <f aca="false">IF(AND(X1547&gt;=6,X1547&lt;14),"A",IF(AND(X1547&gt;=14,X1547&lt;22),"B","C"))</f>
        <v>A</v>
      </c>
      <c r="X1547" s="18" t="n">
        <f aca="false">HOUR(H1547)</f>
        <v>12</v>
      </c>
      <c r="Y1547" s="18" t="n">
        <f aca="false">ROUND((I1547-H1547)*1440,0)</f>
        <v>27</v>
      </c>
      <c r="Z1547" s="18" t="n">
        <f aca="false">ROUND((J1547-I1547)*1440,0)</f>
        <v>2</v>
      </c>
      <c r="AA1547" s="18" t="n">
        <f aca="false">ROUND((K1547-J1547)*1440,0)</f>
        <v>71</v>
      </c>
      <c r="AB1547" s="18" t="n">
        <f aca="false">ROUND((L1547-K1547)*1440,0)</f>
        <v>19</v>
      </c>
      <c r="AC1547" s="18" t="n">
        <f aca="false">ROUND((M1547-L1547)*1440,0)</f>
        <v>34</v>
      </c>
      <c r="AD1547" s="18" t="n">
        <f aca="false">IF(N1547="","",ROUND((N1547-M1547)*1440,0))</f>
        <v>73</v>
      </c>
      <c r="AE1547" s="18" t="n">
        <f aca="false">IF(O1547="","",ROUND((O1547-N1547)*1440,0))</f>
        <v>25</v>
      </c>
      <c r="AF1547" s="18" t="n">
        <f aca="false">IF(P1547="","",ROUND((P1547-O1547)*1440,0))</f>
        <v>22</v>
      </c>
      <c r="AG1547" s="18" t="n">
        <f aca="false">IF(Q1547="","",ROUND((Q1547-P1547)*1440,0))</f>
        <v>63</v>
      </c>
      <c r="AH1547" s="18" t="n">
        <f aca="false">IF(Q1547="","",ROUND((Q1547-H1547)*1440,0))</f>
        <v>336</v>
      </c>
      <c r="AI1547" s="19" t="n">
        <f aca="false">ROUND(IF(O1547="",Assumptions!$B$25-K1547,O1547-K1547)*24,1)</f>
        <v>2.5</v>
      </c>
      <c r="AJ1547" s="20" t="n">
        <f aca="false">ROUND(MAX(N(Y1547)/Assumptions!$C$5, N(Z1547)/Assumptions!$C$6, N(AA1547)/Assumptions!$C$7, N(AB1547)/Assumptions!$C$8, N(AC1547)/Assumptions!$C$9, N(AD1547)/Assumptions!$C$10, N(AE1547)/Assumptions!$C$11, N(AF1547)/Assumptions!$C$12, N(AG1547)/Assumptions!$C$13),3)</f>
        <v>2.433</v>
      </c>
      <c r="AK1547" s="0" t="str">
        <f aca="false">IF(OR(U1547="Pending",U1547="On Hold"),"Open GRN (awaiting)",IF(AJ1547&lt;=1,"Within SLA",IF(ROUND(N(Y1547)/Assumptions!$C$5,3)=AJ1547,"Gate Wait",IF(ROUND(N(Z1547)/Assumptions!$C$6,3)=AJ1547,"Dock Wait",IF(ROUND(N(AA1547)/Assumptions!$C$7,3)=AJ1547,"Unloading",IF(ROUND(N(AB1547)/Assumptions!$C$8,3)=AJ1547,"Unload-to-QC Wait",IF(ROUND(N(AC1547)/Assumptions!$C$9,3)=AJ1547,"QC",IF(ROUND(N(AD1547)/Assumptions!$C$10,3)=AJ1547,"QC-to-GRN Wait",IF(ROUND(N(AE1547)/Assumptions!$C$11,3)=AJ1547,"GRN Processing",IF(ROUND(N(AF1547)/Assumptions!$C$12,3)=AJ1547,"GRN-to-Putaway Wait",IF(ROUND(N(AG1547)/Assumptions!$C$13,3)=AJ1547,"Putaway","Within SLA")))))))))))</f>
        <v>QC-to-GRN Wait</v>
      </c>
    </row>
    <row r="1548" customFormat="false" ht="15" hidden="false" customHeight="false" outlineLevel="0" collapsed="false">
      <c r="A1548" s="0" t="s">
        <v>4589</v>
      </c>
      <c r="B1548" s="0" t="s">
        <v>4590</v>
      </c>
      <c r="C1548" s="0" t="s">
        <v>286</v>
      </c>
      <c r="D1548" s="0" t="s">
        <v>135</v>
      </c>
      <c r="E1548" s="0" t="s">
        <v>4591</v>
      </c>
      <c r="F1548" s="0" t="s">
        <v>121</v>
      </c>
      <c r="G1548" s="0" t="s">
        <v>138</v>
      </c>
      <c r="H1548" s="17" t="n">
        <v>46241.5402777778</v>
      </c>
      <c r="I1548" s="17" t="n">
        <v>46241.5965277778</v>
      </c>
      <c r="J1548" s="17" t="n">
        <v>46241.6027777778</v>
      </c>
      <c r="K1548" s="17" t="n">
        <v>46241.6340277778</v>
      </c>
      <c r="L1548" s="17" t="n">
        <v>46241.6465277778</v>
      </c>
      <c r="M1548" s="17" t="n">
        <v>46241.6881944445</v>
      </c>
      <c r="N1548" s="17" t="n">
        <v>46241.7291666667</v>
      </c>
      <c r="O1548" s="17" t="n">
        <v>46241.7493055556</v>
      </c>
      <c r="P1548" s="17" t="n">
        <v>46241.7625</v>
      </c>
      <c r="Q1548" s="17" t="n">
        <v>46241.7736111111</v>
      </c>
      <c r="R1548" s="0" t="n">
        <v>1820</v>
      </c>
      <c r="S1548" s="0" t="n">
        <v>0</v>
      </c>
      <c r="T1548" s="0" t="n">
        <v>0</v>
      </c>
      <c r="U1548" s="18" t="s">
        <v>130</v>
      </c>
      <c r="V1548" s="18" t="s">
        <v>139</v>
      </c>
      <c r="W1548" s="0" t="str">
        <f aca="false">IF(AND(X1548&gt;=6,X1548&lt;14),"A",IF(AND(X1548&gt;=14,X1548&lt;22),"B","C"))</f>
        <v>A</v>
      </c>
      <c r="X1548" s="18" t="n">
        <f aca="false">HOUR(H1548)</f>
        <v>12</v>
      </c>
      <c r="Y1548" s="18" t="n">
        <f aca="false">ROUND((I1548-H1548)*1440,0)</f>
        <v>81</v>
      </c>
      <c r="Z1548" s="18" t="n">
        <f aca="false">ROUND((J1548-I1548)*1440,0)</f>
        <v>9</v>
      </c>
      <c r="AA1548" s="18" t="n">
        <f aca="false">ROUND((K1548-J1548)*1440,0)</f>
        <v>45</v>
      </c>
      <c r="AB1548" s="18" t="n">
        <f aca="false">ROUND((L1548-K1548)*1440,0)</f>
        <v>18</v>
      </c>
      <c r="AC1548" s="18" t="n">
        <f aca="false">ROUND((M1548-L1548)*1440,0)</f>
        <v>60</v>
      </c>
      <c r="AD1548" s="18" t="n">
        <f aca="false">IF(N1548="","",ROUND((N1548-M1548)*1440,0))</f>
        <v>59</v>
      </c>
      <c r="AE1548" s="18" t="n">
        <f aca="false">IF(O1548="","",ROUND((O1548-N1548)*1440,0))</f>
        <v>29</v>
      </c>
      <c r="AF1548" s="18" t="n">
        <f aca="false">IF(P1548="","",ROUND((P1548-O1548)*1440,0))</f>
        <v>19</v>
      </c>
      <c r="AG1548" s="18" t="n">
        <f aca="false">IF(Q1548="","",ROUND((Q1548-P1548)*1440,0))</f>
        <v>16</v>
      </c>
      <c r="AH1548" s="18" t="n">
        <f aca="false">IF(Q1548="","",ROUND((Q1548-H1548)*1440,0))</f>
        <v>336</v>
      </c>
      <c r="AI1548" s="19" t="n">
        <f aca="false">ROUND(IF(O1548="",Assumptions!$B$25-K1548,O1548-K1548)*24,1)</f>
        <v>2.8</v>
      </c>
      <c r="AJ1548" s="20" t="n">
        <f aca="false">ROUND(MAX(N(Y1548)/Assumptions!$C$5, N(Z1548)/Assumptions!$C$6, N(AA1548)/Assumptions!$C$7, N(AB1548)/Assumptions!$C$8, N(AC1548)/Assumptions!$C$9, N(AD1548)/Assumptions!$C$10, N(AE1548)/Assumptions!$C$11, N(AF1548)/Assumptions!$C$12, N(AG1548)/Assumptions!$C$13),3)</f>
        <v>2.7</v>
      </c>
      <c r="AK1548" s="0" t="str">
        <f aca="false">IF(OR(U1548="Pending",U1548="On Hold"),"Open GRN (awaiting)",IF(AJ1548&lt;=1,"Within SLA",IF(ROUND(N(Y1548)/Assumptions!$C$5,3)=AJ1548,"Gate Wait",IF(ROUND(N(Z1548)/Assumptions!$C$6,3)=AJ1548,"Dock Wait",IF(ROUND(N(AA1548)/Assumptions!$C$7,3)=AJ1548,"Unloading",IF(ROUND(N(AB1548)/Assumptions!$C$8,3)=AJ1548,"Unload-to-QC Wait",IF(ROUND(N(AC1548)/Assumptions!$C$9,3)=AJ1548,"QC",IF(ROUND(N(AD1548)/Assumptions!$C$10,3)=AJ1548,"QC-to-GRN Wait",IF(ROUND(N(AE1548)/Assumptions!$C$11,3)=AJ1548,"GRN Processing",IF(ROUND(N(AF1548)/Assumptions!$C$12,3)=AJ1548,"GRN-to-Putaway Wait",IF(ROUND(N(AG1548)/Assumptions!$C$13,3)=AJ1548,"Putaway","Within SLA")))))))))))</f>
        <v>Gate Wait</v>
      </c>
    </row>
    <row r="1549" customFormat="false" ht="15" hidden="false" customHeight="false" outlineLevel="0" collapsed="false">
      <c r="A1549" s="0" t="s">
        <v>4592</v>
      </c>
      <c r="B1549" s="0" t="s">
        <v>4593</v>
      </c>
      <c r="C1549" s="0" t="s">
        <v>286</v>
      </c>
      <c r="D1549" s="0" t="s">
        <v>147</v>
      </c>
      <c r="E1549" s="0" t="s">
        <v>4594</v>
      </c>
      <c r="F1549" s="0" t="s">
        <v>121</v>
      </c>
      <c r="G1549" s="0" t="s">
        <v>150</v>
      </c>
      <c r="H1549" s="17" t="n">
        <v>46241.5479166667</v>
      </c>
      <c r="I1549" s="17" t="n">
        <v>46241.6111111111</v>
      </c>
      <c r="J1549" s="17" t="n">
        <v>46241.6138888889</v>
      </c>
      <c r="K1549" s="17" t="n">
        <v>46241.6444444444</v>
      </c>
      <c r="L1549" s="17" t="n">
        <v>46241.6513888889</v>
      </c>
      <c r="M1549" s="17" t="n">
        <v>46241.6854166667</v>
      </c>
      <c r="N1549" s="17" t="n">
        <v>46241.74375</v>
      </c>
      <c r="O1549" s="17" t="n">
        <v>46241.7979166667</v>
      </c>
      <c r="P1549" s="17" t="n">
        <v>46241.8138888889</v>
      </c>
      <c r="Q1549" s="17" t="n">
        <v>46241.8298611111</v>
      </c>
      <c r="R1549" s="0" t="n">
        <v>970</v>
      </c>
      <c r="S1549" s="0" t="n">
        <v>17</v>
      </c>
      <c r="T1549" s="0" t="n">
        <v>22</v>
      </c>
      <c r="U1549" s="18" t="s">
        <v>123</v>
      </c>
      <c r="V1549" s="18" t="s">
        <v>139</v>
      </c>
      <c r="W1549" s="0" t="str">
        <f aca="false">IF(AND(X1549&gt;=6,X1549&lt;14),"A",IF(AND(X1549&gt;=14,X1549&lt;22),"B","C"))</f>
        <v>A</v>
      </c>
      <c r="X1549" s="18" t="n">
        <f aca="false">HOUR(H1549)</f>
        <v>13</v>
      </c>
      <c r="Y1549" s="18" t="n">
        <f aca="false">ROUND((I1549-H1549)*1440,0)</f>
        <v>91</v>
      </c>
      <c r="Z1549" s="18" t="n">
        <f aca="false">ROUND((J1549-I1549)*1440,0)</f>
        <v>4</v>
      </c>
      <c r="AA1549" s="18" t="n">
        <f aca="false">ROUND((K1549-J1549)*1440,0)</f>
        <v>44</v>
      </c>
      <c r="AB1549" s="18" t="n">
        <f aca="false">ROUND((L1549-K1549)*1440,0)</f>
        <v>10</v>
      </c>
      <c r="AC1549" s="18" t="n">
        <f aca="false">ROUND((M1549-L1549)*1440,0)</f>
        <v>49</v>
      </c>
      <c r="AD1549" s="18" t="n">
        <f aca="false">IF(N1549="","",ROUND((N1549-M1549)*1440,0))</f>
        <v>84</v>
      </c>
      <c r="AE1549" s="18" t="n">
        <f aca="false">IF(O1549="","",ROUND((O1549-N1549)*1440,0))</f>
        <v>78</v>
      </c>
      <c r="AF1549" s="18" t="n">
        <f aca="false">IF(P1549="","",ROUND((P1549-O1549)*1440,0))</f>
        <v>23</v>
      </c>
      <c r="AG1549" s="18" t="n">
        <f aca="false">IF(Q1549="","",ROUND((Q1549-P1549)*1440,0))</f>
        <v>23</v>
      </c>
      <c r="AH1549" s="18" t="n">
        <f aca="false">IF(Q1549="","",ROUND((Q1549-H1549)*1440,0))</f>
        <v>406</v>
      </c>
      <c r="AI1549" s="19" t="n">
        <f aca="false">ROUND(IF(O1549="",Assumptions!$B$25-K1549,O1549-K1549)*24,1)</f>
        <v>3.7</v>
      </c>
      <c r="AJ1549" s="20" t="n">
        <f aca="false">ROUND(MAX(N(Y1549)/Assumptions!$C$5, N(Z1549)/Assumptions!$C$6, N(AA1549)/Assumptions!$C$7, N(AB1549)/Assumptions!$C$8, N(AC1549)/Assumptions!$C$9, N(AD1549)/Assumptions!$C$10, N(AE1549)/Assumptions!$C$11, N(AF1549)/Assumptions!$C$12, N(AG1549)/Assumptions!$C$13),3)</f>
        <v>3.033</v>
      </c>
      <c r="AK1549" s="0" t="str">
        <f aca="false">IF(OR(U1549="Pending",U1549="On Hold"),"Open GRN (awaiting)",IF(AJ1549&lt;=1,"Within SLA",IF(ROUND(N(Y1549)/Assumptions!$C$5,3)=AJ1549,"Gate Wait",IF(ROUND(N(Z1549)/Assumptions!$C$6,3)=AJ1549,"Dock Wait",IF(ROUND(N(AA1549)/Assumptions!$C$7,3)=AJ1549,"Unloading",IF(ROUND(N(AB1549)/Assumptions!$C$8,3)=AJ1549,"Unload-to-QC Wait",IF(ROUND(N(AC1549)/Assumptions!$C$9,3)=AJ1549,"QC",IF(ROUND(N(AD1549)/Assumptions!$C$10,3)=AJ1549,"QC-to-GRN Wait",IF(ROUND(N(AE1549)/Assumptions!$C$11,3)=AJ1549,"GRN Processing",IF(ROUND(N(AF1549)/Assumptions!$C$12,3)=AJ1549,"GRN-to-Putaway Wait",IF(ROUND(N(AG1549)/Assumptions!$C$13,3)=AJ1549,"Putaway","Within SLA")))))))))))</f>
        <v>Gate Wait</v>
      </c>
    </row>
    <row r="1550" customFormat="false" ht="15" hidden="false" customHeight="false" outlineLevel="0" collapsed="false">
      <c r="A1550" s="0" t="s">
        <v>4595</v>
      </c>
      <c r="B1550" s="0" t="s">
        <v>4596</v>
      </c>
      <c r="C1550" s="0" t="s">
        <v>118</v>
      </c>
      <c r="D1550" s="0" t="s">
        <v>135</v>
      </c>
      <c r="E1550" s="0" t="s">
        <v>4597</v>
      </c>
      <c r="F1550" s="0" t="s">
        <v>121</v>
      </c>
      <c r="G1550" s="0" t="s">
        <v>178</v>
      </c>
      <c r="H1550" s="17" t="n">
        <v>46241.5673611111</v>
      </c>
      <c r="I1550" s="17" t="n">
        <v>46241.5854166667</v>
      </c>
      <c r="J1550" s="17" t="n">
        <v>46241.5881944444</v>
      </c>
      <c r="K1550" s="17" t="n">
        <v>46241.61875</v>
      </c>
      <c r="L1550" s="17" t="n">
        <v>46241.6368055556</v>
      </c>
      <c r="M1550" s="17" t="n">
        <v>46241.6520833333</v>
      </c>
      <c r="N1550" s="17" t="n">
        <v>46241.6673611111</v>
      </c>
      <c r="O1550" s="17" t="n">
        <v>46241.6875</v>
      </c>
      <c r="P1550" s="17" t="n">
        <v>46241.6916666667</v>
      </c>
      <c r="Q1550" s="17" t="n">
        <v>46241.7347222222</v>
      </c>
      <c r="R1550" s="0" t="n">
        <v>311</v>
      </c>
      <c r="S1550" s="0" t="n">
        <v>0</v>
      </c>
      <c r="T1550" s="0" t="n">
        <v>0</v>
      </c>
      <c r="U1550" s="18" t="s">
        <v>130</v>
      </c>
      <c r="V1550" s="18" t="s">
        <v>144</v>
      </c>
      <c r="W1550" s="0" t="str">
        <f aca="false">IF(AND(X1550&gt;=6,X1550&lt;14),"A",IF(AND(X1550&gt;=14,X1550&lt;22),"B","C"))</f>
        <v>A</v>
      </c>
      <c r="X1550" s="18" t="n">
        <f aca="false">HOUR(H1550)</f>
        <v>13</v>
      </c>
      <c r="Y1550" s="18" t="n">
        <f aca="false">ROUND((I1550-H1550)*1440,0)</f>
        <v>26</v>
      </c>
      <c r="Z1550" s="18" t="n">
        <f aca="false">ROUND((J1550-I1550)*1440,0)</f>
        <v>4</v>
      </c>
      <c r="AA1550" s="18" t="n">
        <f aca="false">ROUND((K1550-J1550)*1440,0)</f>
        <v>44</v>
      </c>
      <c r="AB1550" s="18" t="n">
        <f aca="false">ROUND((L1550-K1550)*1440,0)</f>
        <v>26</v>
      </c>
      <c r="AC1550" s="18" t="n">
        <f aca="false">ROUND((M1550-L1550)*1440,0)</f>
        <v>22</v>
      </c>
      <c r="AD1550" s="18" t="n">
        <f aca="false">IF(N1550="","",ROUND((N1550-M1550)*1440,0))</f>
        <v>22</v>
      </c>
      <c r="AE1550" s="18" t="n">
        <f aca="false">IF(O1550="","",ROUND((O1550-N1550)*1440,0))</f>
        <v>29</v>
      </c>
      <c r="AF1550" s="18" t="n">
        <f aca="false">IF(P1550="","",ROUND((P1550-O1550)*1440,0))</f>
        <v>6</v>
      </c>
      <c r="AG1550" s="18" t="n">
        <f aca="false">IF(Q1550="","",ROUND((Q1550-P1550)*1440,0))</f>
        <v>62</v>
      </c>
      <c r="AH1550" s="18" t="n">
        <f aca="false">IF(Q1550="","",ROUND((Q1550-H1550)*1440,0))</f>
        <v>241</v>
      </c>
      <c r="AI1550" s="19" t="n">
        <f aca="false">ROUND(IF(O1550="",Assumptions!$B$25-K1550,O1550-K1550)*24,1)</f>
        <v>1.7</v>
      </c>
      <c r="AJ1550" s="20" t="n">
        <f aca="false">ROUND(MAX(N(Y1550)/Assumptions!$C$5, N(Z1550)/Assumptions!$C$6, N(AA1550)/Assumptions!$C$7, N(AB1550)/Assumptions!$C$8, N(AC1550)/Assumptions!$C$9, N(AD1550)/Assumptions!$C$10, N(AE1550)/Assumptions!$C$11, N(AF1550)/Assumptions!$C$12, N(AG1550)/Assumptions!$C$13),3)</f>
        <v>1.733</v>
      </c>
      <c r="AK1550" s="0" t="str">
        <f aca="false">IF(OR(U1550="Pending",U1550="On Hold"),"Open GRN (awaiting)",IF(AJ1550&lt;=1,"Within SLA",IF(ROUND(N(Y1550)/Assumptions!$C$5,3)=AJ1550,"Gate Wait",IF(ROUND(N(Z1550)/Assumptions!$C$6,3)=AJ1550,"Dock Wait",IF(ROUND(N(AA1550)/Assumptions!$C$7,3)=AJ1550,"Unloading",IF(ROUND(N(AB1550)/Assumptions!$C$8,3)=AJ1550,"Unload-to-QC Wait",IF(ROUND(N(AC1550)/Assumptions!$C$9,3)=AJ1550,"QC",IF(ROUND(N(AD1550)/Assumptions!$C$10,3)=AJ1550,"QC-to-GRN Wait",IF(ROUND(N(AE1550)/Assumptions!$C$11,3)=AJ1550,"GRN Processing",IF(ROUND(N(AF1550)/Assumptions!$C$12,3)=AJ1550,"GRN-to-Putaway Wait",IF(ROUND(N(AG1550)/Assumptions!$C$13,3)=AJ1550,"Putaway","Within SLA")))))))))))</f>
        <v>Unload-to-QC Wait</v>
      </c>
    </row>
    <row r="1551" customFormat="false" ht="15" hidden="false" customHeight="false" outlineLevel="0" collapsed="false">
      <c r="A1551" s="0" t="s">
        <v>4598</v>
      </c>
      <c r="B1551" s="0" t="s">
        <v>4599</v>
      </c>
      <c r="C1551" s="0" t="s">
        <v>170</v>
      </c>
      <c r="D1551" s="0" t="s">
        <v>135</v>
      </c>
      <c r="E1551" s="0" t="s">
        <v>4600</v>
      </c>
      <c r="F1551" s="0" t="s">
        <v>172</v>
      </c>
      <c r="G1551" s="0" t="s">
        <v>178</v>
      </c>
      <c r="H1551" s="17" t="n">
        <v>46241.6048611111</v>
      </c>
      <c r="I1551" s="17" t="n">
        <v>46241.6104166667</v>
      </c>
      <c r="J1551" s="17" t="n">
        <v>46241.6131944444</v>
      </c>
      <c r="K1551" s="17" t="n">
        <v>46241.6395833333</v>
      </c>
      <c r="L1551" s="17" t="n">
        <v>46241.6486111111</v>
      </c>
      <c r="M1551" s="17" t="n">
        <v>46241.6604166667</v>
      </c>
      <c r="N1551" s="17" t="n">
        <v>46241.6722222222</v>
      </c>
      <c r="O1551" s="17" t="n">
        <v>46241.6916666667</v>
      </c>
      <c r="P1551" s="17" t="n">
        <v>46241.6972222222</v>
      </c>
      <c r="Q1551" s="17" t="n">
        <v>46241.7118055556</v>
      </c>
      <c r="R1551" s="0" t="n">
        <v>858</v>
      </c>
      <c r="S1551" s="0" t="n">
        <v>0</v>
      </c>
      <c r="T1551" s="0" t="n">
        <v>0</v>
      </c>
      <c r="U1551" s="18" t="s">
        <v>130</v>
      </c>
      <c r="V1551" s="18" t="s">
        <v>333</v>
      </c>
      <c r="W1551" s="0" t="str">
        <f aca="false">IF(AND(X1551&gt;=6,X1551&lt;14),"A",IF(AND(X1551&gt;=14,X1551&lt;22),"B","C"))</f>
        <v>B</v>
      </c>
      <c r="X1551" s="18" t="n">
        <f aca="false">HOUR(H1551)</f>
        <v>14</v>
      </c>
      <c r="Y1551" s="18" t="n">
        <f aca="false">ROUND((I1551-H1551)*1440,0)</f>
        <v>8</v>
      </c>
      <c r="Z1551" s="18" t="n">
        <f aca="false">ROUND((J1551-I1551)*1440,0)</f>
        <v>4</v>
      </c>
      <c r="AA1551" s="18" t="n">
        <f aca="false">ROUND((K1551-J1551)*1440,0)</f>
        <v>38</v>
      </c>
      <c r="AB1551" s="18" t="n">
        <f aca="false">ROUND((L1551-K1551)*1440,0)</f>
        <v>13</v>
      </c>
      <c r="AC1551" s="18" t="n">
        <f aca="false">ROUND((M1551-L1551)*1440,0)</f>
        <v>17</v>
      </c>
      <c r="AD1551" s="18" t="n">
        <f aca="false">IF(N1551="","",ROUND((N1551-M1551)*1440,0))</f>
        <v>17</v>
      </c>
      <c r="AE1551" s="18" t="n">
        <f aca="false">IF(O1551="","",ROUND((O1551-N1551)*1440,0))</f>
        <v>28</v>
      </c>
      <c r="AF1551" s="18" t="n">
        <f aca="false">IF(P1551="","",ROUND((P1551-O1551)*1440,0))</f>
        <v>8</v>
      </c>
      <c r="AG1551" s="18" t="n">
        <f aca="false">IF(Q1551="","",ROUND((Q1551-P1551)*1440,0))</f>
        <v>21</v>
      </c>
      <c r="AH1551" s="18" t="n">
        <f aca="false">IF(Q1551="","",ROUND((Q1551-H1551)*1440,0))</f>
        <v>154</v>
      </c>
      <c r="AI1551" s="19" t="n">
        <f aca="false">ROUND(IF(O1551="",Assumptions!$B$25-K1551,O1551-K1551)*24,1)</f>
        <v>1.3</v>
      </c>
      <c r="AJ1551" s="20" t="n">
        <f aca="false">ROUND(MAX(N(Y1551)/Assumptions!$C$5, N(Z1551)/Assumptions!$C$6, N(AA1551)/Assumptions!$C$7, N(AB1551)/Assumptions!$C$8, N(AC1551)/Assumptions!$C$9, N(AD1551)/Assumptions!$C$10, N(AE1551)/Assumptions!$C$11, N(AF1551)/Assumptions!$C$12, N(AG1551)/Assumptions!$C$13),3)</f>
        <v>0.867</v>
      </c>
      <c r="AK1551" s="0" t="str">
        <f aca="false">IF(OR(U1551="Pending",U1551="On Hold"),"Open GRN (awaiting)",IF(AJ1551&lt;=1,"Within SLA",IF(ROUND(N(Y1551)/Assumptions!$C$5,3)=AJ1551,"Gate Wait",IF(ROUND(N(Z1551)/Assumptions!$C$6,3)=AJ1551,"Dock Wait",IF(ROUND(N(AA1551)/Assumptions!$C$7,3)=AJ1551,"Unloading",IF(ROUND(N(AB1551)/Assumptions!$C$8,3)=AJ1551,"Unload-to-QC Wait",IF(ROUND(N(AC1551)/Assumptions!$C$9,3)=AJ1551,"QC",IF(ROUND(N(AD1551)/Assumptions!$C$10,3)=AJ1551,"QC-to-GRN Wait",IF(ROUND(N(AE1551)/Assumptions!$C$11,3)=AJ1551,"GRN Processing",IF(ROUND(N(AF1551)/Assumptions!$C$12,3)=AJ1551,"GRN-to-Putaway Wait",IF(ROUND(N(AG1551)/Assumptions!$C$13,3)=AJ1551,"Putaway","Within SLA")))))))))))</f>
        <v>Within SLA</v>
      </c>
    </row>
    <row r="1552" customFormat="false" ht="15" hidden="false" customHeight="false" outlineLevel="0" collapsed="false">
      <c r="A1552" s="0" t="s">
        <v>4601</v>
      </c>
      <c r="B1552" s="0" t="s">
        <v>4602</v>
      </c>
      <c r="C1552" s="0" t="s">
        <v>175</v>
      </c>
      <c r="D1552" s="0" t="s">
        <v>147</v>
      </c>
      <c r="E1552" s="0" t="s">
        <v>4603</v>
      </c>
      <c r="F1552" s="0" t="s">
        <v>177</v>
      </c>
      <c r="G1552" s="0" t="s">
        <v>167</v>
      </c>
      <c r="H1552" s="17" t="n">
        <v>46241.6104166667</v>
      </c>
      <c r="I1552" s="17" t="n">
        <v>46241.6180555556</v>
      </c>
      <c r="J1552" s="17" t="n">
        <v>46241.6263888889</v>
      </c>
      <c r="K1552" s="17" t="n">
        <v>46241.6354166667</v>
      </c>
      <c r="L1552" s="17" t="n">
        <v>46241.6527777778</v>
      </c>
      <c r="M1552" s="17" t="n">
        <v>46241.6611111111</v>
      </c>
      <c r="N1552" s="17" t="n">
        <v>46241.7180555556</v>
      </c>
      <c r="O1552" s="17" t="n">
        <v>46241.7326388889</v>
      </c>
      <c r="P1552" s="17" t="n">
        <v>46241.7534722222</v>
      </c>
      <c r="Q1552" s="17" t="n">
        <v>46241.8395833333</v>
      </c>
      <c r="R1552" s="0" t="n">
        <v>486</v>
      </c>
      <c r="S1552" s="0" t="n">
        <v>0</v>
      </c>
      <c r="T1552" s="0" t="n">
        <v>0</v>
      </c>
      <c r="U1552" s="18" t="s">
        <v>130</v>
      </c>
      <c r="V1552" s="18" t="s">
        <v>144</v>
      </c>
      <c r="W1552" s="0" t="str">
        <f aca="false">IF(AND(X1552&gt;=6,X1552&lt;14),"A",IF(AND(X1552&gt;=14,X1552&lt;22),"B","C"))</f>
        <v>B</v>
      </c>
      <c r="X1552" s="18" t="n">
        <f aca="false">HOUR(H1552)</f>
        <v>14</v>
      </c>
      <c r="Y1552" s="18" t="n">
        <f aca="false">ROUND((I1552-H1552)*1440,0)</f>
        <v>11</v>
      </c>
      <c r="Z1552" s="18" t="n">
        <f aca="false">ROUND((J1552-I1552)*1440,0)</f>
        <v>12</v>
      </c>
      <c r="AA1552" s="18" t="n">
        <f aca="false">ROUND((K1552-J1552)*1440,0)</f>
        <v>13</v>
      </c>
      <c r="AB1552" s="18" t="n">
        <f aca="false">ROUND((L1552-K1552)*1440,0)</f>
        <v>25</v>
      </c>
      <c r="AC1552" s="18" t="n">
        <f aca="false">ROUND((M1552-L1552)*1440,0)</f>
        <v>12</v>
      </c>
      <c r="AD1552" s="18" t="n">
        <f aca="false">IF(N1552="","",ROUND((N1552-M1552)*1440,0))</f>
        <v>82</v>
      </c>
      <c r="AE1552" s="18" t="n">
        <f aca="false">IF(O1552="","",ROUND((O1552-N1552)*1440,0))</f>
        <v>21</v>
      </c>
      <c r="AF1552" s="18" t="n">
        <f aca="false">IF(P1552="","",ROUND((P1552-O1552)*1440,0))</f>
        <v>30</v>
      </c>
      <c r="AG1552" s="18" t="n">
        <f aca="false">IF(Q1552="","",ROUND((Q1552-P1552)*1440,0))</f>
        <v>124</v>
      </c>
      <c r="AH1552" s="18" t="n">
        <f aca="false">IF(Q1552="","",ROUND((Q1552-H1552)*1440,0))</f>
        <v>330</v>
      </c>
      <c r="AI1552" s="19" t="n">
        <f aca="false">ROUND(IF(O1552="",Assumptions!$B$25-K1552,O1552-K1552)*24,1)</f>
        <v>2.3</v>
      </c>
      <c r="AJ1552" s="20" t="n">
        <f aca="false">ROUND(MAX(N(Y1552)/Assumptions!$C$5, N(Z1552)/Assumptions!$C$6, N(AA1552)/Assumptions!$C$7, N(AB1552)/Assumptions!$C$8, N(AC1552)/Assumptions!$C$9, N(AD1552)/Assumptions!$C$10, N(AE1552)/Assumptions!$C$11, N(AF1552)/Assumptions!$C$12, N(AG1552)/Assumptions!$C$13),3)</f>
        <v>3.1</v>
      </c>
      <c r="AK1552" s="0" t="str">
        <f aca="false">IF(OR(U1552="Pending",U1552="On Hold"),"Open GRN (awaiting)",IF(AJ1552&lt;=1,"Within SLA",IF(ROUND(N(Y1552)/Assumptions!$C$5,3)=AJ1552,"Gate Wait",IF(ROUND(N(Z1552)/Assumptions!$C$6,3)=AJ1552,"Dock Wait",IF(ROUND(N(AA1552)/Assumptions!$C$7,3)=AJ1552,"Unloading",IF(ROUND(N(AB1552)/Assumptions!$C$8,3)=AJ1552,"Unload-to-QC Wait",IF(ROUND(N(AC1552)/Assumptions!$C$9,3)=AJ1552,"QC",IF(ROUND(N(AD1552)/Assumptions!$C$10,3)=AJ1552,"QC-to-GRN Wait",IF(ROUND(N(AE1552)/Assumptions!$C$11,3)=AJ1552,"GRN Processing",IF(ROUND(N(AF1552)/Assumptions!$C$12,3)=AJ1552,"GRN-to-Putaway Wait",IF(ROUND(N(AG1552)/Assumptions!$C$13,3)=AJ1552,"Putaway","Within SLA")))))))))))</f>
        <v>Putaway</v>
      </c>
    </row>
    <row r="1553" customFormat="false" ht="15" hidden="false" customHeight="false" outlineLevel="0" collapsed="false">
      <c r="A1553" s="0" t="s">
        <v>4604</v>
      </c>
      <c r="B1553" s="0" t="s">
        <v>4605</v>
      </c>
      <c r="C1553" s="0" t="s">
        <v>170</v>
      </c>
      <c r="D1553" s="0" t="s">
        <v>135</v>
      </c>
      <c r="E1553" s="0" t="s">
        <v>305</v>
      </c>
      <c r="F1553" s="0" t="s">
        <v>172</v>
      </c>
      <c r="G1553" s="0" t="s">
        <v>178</v>
      </c>
      <c r="H1553" s="17" t="n">
        <v>46241.6270833333</v>
      </c>
      <c r="I1553" s="17" t="n">
        <v>46241.6298611111</v>
      </c>
      <c r="J1553" s="17" t="n">
        <v>46241.6354166667</v>
      </c>
      <c r="K1553" s="17" t="n">
        <v>46241.6611111111</v>
      </c>
      <c r="L1553" s="17" t="n">
        <v>46241.6798611111</v>
      </c>
      <c r="M1553" s="17" t="n">
        <v>46241.7034722222</v>
      </c>
      <c r="N1553" s="17" t="n">
        <v>46241.7423611111</v>
      </c>
      <c r="O1553" s="17" t="n">
        <v>46241.9131944445</v>
      </c>
      <c r="P1553" s="17" t="n">
        <v>46241.9201388889</v>
      </c>
      <c r="Q1553" s="17" t="n">
        <v>46241.9284722222</v>
      </c>
      <c r="R1553" s="0" t="n">
        <v>452</v>
      </c>
      <c r="S1553" s="0" t="n">
        <v>0</v>
      </c>
      <c r="T1553" s="0" t="n">
        <v>0</v>
      </c>
      <c r="U1553" s="18" t="s">
        <v>130</v>
      </c>
      <c r="V1553" s="18" t="s">
        <v>156</v>
      </c>
      <c r="W1553" s="0" t="str">
        <f aca="false">IF(AND(X1553&gt;=6,X1553&lt;14),"A",IF(AND(X1553&gt;=14,X1553&lt;22),"B","C"))</f>
        <v>B</v>
      </c>
      <c r="X1553" s="18" t="n">
        <f aca="false">HOUR(H1553)</f>
        <v>15</v>
      </c>
      <c r="Y1553" s="18" t="n">
        <f aca="false">ROUND((I1553-H1553)*1440,0)</f>
        <v>4</v>
      </c>
      <c r="Z1553" s="18" t="n">
        <f aca="false">ROUND((J1553-I1553)*1440,0)</f>
        <v>8</v>
      </c>
      <c r="AA1553" s="18" t="n">
        <f aca="false">ROUND((K1553-J1553)*1440,0)</f>
        <v>37</v>
      </c>
      <c r="AB1553" s="18" t="n">
        <f aca="false">ROUND((L1553-K1553)*1440,0)</f>
        <v>27</v>
      </c>
      <c r="AC1553" s="18" t="n">
        <f aca="false">ROUND((M1553-L1553)*1440,0)</f>
        <v>34</v>
      </c>
      <c r="AD1553" s="18" t="n">
        <f aca="false">IF(N1553="","",ROUND((N1553-M1553)*1440,0))</f>
        <v>56</v>
      </c>
      <c r="AE1553" s="18" t="n">
        <f aca="false">IF(O1553="","",ROUND((O1553-N1553)*1440,0))</f>
        <v>246</v>
      </c>
      <c r="AF1553" s="18" t="n">
        <f aca="false">IF(P1553="","",ROUND((P1553-O1553)*1440,0))</f>
        <v>10</v>
      </c>
      <c r="AG1553" s="18" t="n">
        <f aca="false">IF(Q1553="","",ROUND((Q1553-P1553)*1440,0))</f>
        <v>12</v>
      </c>
      <c r="AH1553" s="18" t="n">
        <f aca="false">IF(Q1553="","",ROUND((Q1553-H1553)*1440,0))</f>
        <v>434</v>
      </c>
      <c r="AI1553" s="19" t="n">
        <f aca="false">ROUND(IF(O1553="",Assumptions!$B$25-K1553,O1553-K1553)*24,1)</f>
        <v>6.1</v>
      </c>
      <c r="AJ1553" s="20" t="n">
        <f aca="false">ROUND(MAX(N(Y1553)/Assumptions!$C$5, N(Z1553)/Assumptions!$C$6, N(AA1553)/Assumptions!$C$7, N(AB1553)/Assumptions!$C$8, N(AC1553)/Assumptions!$C$9, N(AD1553)/Assumptions!$C$10, N(AE1553)/Assumptions!$C$11, N(AF1553)/Assumptions!$C$12, N(AG1553)/Assumptions!$C$13),3)</f>
        <v>5.467</v>
      </c>
      <c r="AK1553" s="0" t="str">
        <f aca="false">IF(OR(U1553="Pending",U1553="On Hold"),"Open GRN (awaiting)",IF(AJ1553&lt;=1,"Within SLA",IF(ROUND(N(Y1553)/Assumptions!$C$5,3)=AJ1553,"Gate Wait",IF(ROUND(N(Z1553)/Assumptions!$C$6,3)=AJ1553,"Dock Wait",IF(ROUND(N(AA1553)/Assumptions!$C$7,3)=AJ1553,"Unloading",IF(ROUND(N(AB1553)/Assumptions!$C$8,3)=AJ1553,"Unload-to-QC Wait",IF(ROUND(N(AC1553)/Assumptions!$C$9,3)=AJ1553,"QC",IF(ROUND(N(AD1553)/Assumptions!$C$10,3)=AJ1553,"QC-to-GRN Wait",IF(ROUND(N(AE1553)/Assumptions!$C$11,3)=AJ1553,"GRN Processing",IF(ROUND(N(AF1553)/Assumptions!$C$12,3)=AJ1553,"GRN-to-Putaway Wait",IF(ROUND(N(AG1553)/Assumptions!$C$13,3)=AJ1553,"Putaway","Within SLA")))))))))))</f>
        <v>GRN Processing</v>
      </c>
    </row>
    <row r="1554" customFormat="false" ht="15" hidden="false" customHeight="false" outlineLevel="0" collapsed="false">
      <c r="A1554" s="0" t="s">
        <v>4606</v>
      </c>
      <c r="B1554" s="0" t="s">
        <v>4607</v>
      </c>
      <c r="C1554" s="0" t="s">
        <v>159</v>
      </c>
      <c r="D1554" s="0" t="s">
        <v>119</v>
      </c>
      <c r="E1554" s="0" t="s">
        <v>420</v>
      </c>
      <c r="F1554" s="0" t="s">
        <v>128</v>
      </c>
      <c r="G1554" s="0" t="s">
        <v>122</v>
      </c>
      <c r="H1554" s="17" t="n">
        <v>46241.6340277778</v>
      </c>
      <c r="I1554" s="17" t="n">
        <v>46241.6680555556</v>
      </c>
      <c r="J1554" s="17" t="n">
        <v>46241.6756944444</v>
      </c>
      <c r="K1554" s="17" t="n">
        <v>46241.6993055556</v>
      </c>
      <c r="L1554" s="17" t="n">
        <v>46241.7055555556</v>
      </c>
      <c r="M1554" s="17" t="n">
        <v>46241.7152777778</v>
      </c>
      <c r="N1554" s="17" t="n">
        <v>46241.7222222222</v>
      </c>
      <c r="O1554" s="17" t="n">
        <v>46241.8</v>
      </c>
      <c r="P1554" s="17" t="n">
        <v>46241.8305555556</v>
      </c>
      <c r="Q1554" s="17" t="n">
        <v>46241.8465277778</v>
      </c>
      <c r="R1554" s="0" t="n">
        <v>242</v>
      </c>
      <c r="S1554" s="0" t="n">
        <v>0</v>
      </c>
      <c r="T1554" s="0" t="n">
        <v>1</v>
      </c>
      <c r="U1554" s="18" t="s">
        <v>123</v>
      </c>
      <c r="V1554" s="18" t="s">
        <v>131</v>
      </c>
      <c r="W1554" s="0" t="str">
        <f aca="false">IF(AND(X1554&gt;=6,X1554&lt;14),"A",IF(AND(X1554&gt;=14,X1554&lt;22),"B","C"))</f>
        <v>B</v>
      </c>
      <c r="X1554" s="18" t="n">
        <f aca="false">HOUR(H1554)</f>
        <v>15</v>
      </c>
      <c r="Y1554" s="18" t="n">
        <f aca="false">ROUND((I1554-H1554)*1440,0)</f>
        <v>49</v>
      </c>
      <c r="Z1554" s="18" t="n">
        <f aca="false">ROUND((J1554-I1554)*1440,0)</f>
        <v>11</v>
      </c>
      <c r="AA1554" s="18" t="n">
        <f aca="false">ROUND((K1554-J1554)*1440,0)</f>
        <v>34</v>
      </c>
      <c r="AB1554" s="18" t="n">
        <f aca="false">ROUND((L1554-K1554)*1440,0)</f>
        <v>9</v>
      </c>
      <c r="AC1554" s="18" t="n">
        <f aca="false">ROUND((M1554-L1554)*1440,0)</f>
        <v>14</v>
      </c>
      <c r="AD1554" s="18" t="n">
        <f aca="false">IF(N1554="","",ROUND((N1554-M1554)*1440,0))</f>
        <v>10</v>
      </c>
      <c r="AE1554" s="18" t="n">
        <f aca="false">IF(O1554="","",ROUND((O1554-N1554)*1440,0))</f>
        <v>112</v>
      </c>
      <c r="AF1554" s="18" t="n">
        <f aca="false">IF(P1554="","",ROUND((P1554-O1554)*1440,0))</f>
        <v>44</v>
      </c>
      <c r="AG1554" s="18" t="n">
        <f aca="false">IF(Q1554="","",ROUND((Q1554-P1554)*1440,0))</f>
        <v>23</v>
      </c>
      <c r="AH1554" s="18" t="n">
        <f aca="false">IF(Q1554="","",ROUND((Q1554-H1554)*1440,0))</f>
        <v>306</v>
      </c>
      <c r="AI1554" s="19" t="n">
        <f aca="false">ROUND(IF(O1554="",Assumptions!$B$25-K1554,O1554-K1554)*24,1)</f>
        <v>2.4</v>
      </c>
      <c r="AJ1554" s="20" t="n">
        <f aca="false">ROUND(MAX(N(Y1554)/Assumptions!$C$5, N(Z1554)/Assumptions!$C$6, N(AA1554)/Assumptions!$C$7, N(AB1554)/Assumptions!$C$8, N(AC1554)/Assumptions!$C$9, N(AD1554)/Assumptions!$C$10, N(AE1554)/Assumptions!$C$11, N(AF1554)/Assumptions!$C$12, N(AG1554)/Assumptions!$C$13),3)</f>
        <v>2.489</v>
      </c>
      <c r="AK1554" s="0" t="str">
        <f aca="false">IF(OR(U1554="Pending",U1554="On Hold"),"Open GRN (awaiting)",IF(AJ1554&lt;=1,"Within SLA",IF(ROUND(N(Y1554)/Assumptions!$C$5,3)=AJ1554,"Gate Wait",IF(ROUND(N(Z1554)/Assumptions!$C$6,3)=AJ1554,"Dock Wait",IF(ROUND(N(AA1554)/Assumptions!$C$7,3)=AJ1554,"Unloading",IF(ROUND(N(AB1554)/Assumptions!$C$8,3)=AJ1554,"Unload-to-QC Wait",IF(ROUND(N(AC1554)/Assumptions!$C$9,3)=AJ1554,"QC",IF(ROUND(N(AD1554)/Assumptions!$C$10,3)=AJ1554,"QC-to-GRN Wait",IF(ROUND(N(AE1554)/Assumptions!$C$11,3)=AJ1554,"GRN Processing",IF(ROUND(N(AF1554)/Assumptions!$C$12,3)=AJ1554,"GRN-to-Putaway Wait",IF(ROUND(N(AG1554)/Assumptions!$C$13,3)=AJ1554,"Putaway","Within SLA")))))))))))</f>
        <v>GRN Processing</v>
      </c>
    </row>
    <row r="1555" customFormat="false" ht="15" hidden="false" customHeight="false" outlineLevel="0" collapsed="false">
      <c r="A1555" s="0" t="s">
        <v>4608</v>
      </c>
      <c r="B1555" s="0" t="s">
        <v>4609</v>
      </c>
      <c r="C1555" s="0" t="s">
        <v>159</v>
      </c>
      <c r="D1555" s="0" t="s">
        <v>135</v>
      </c>
      <c r="E1555" s="0" t="s">
        <v>4610</v>
      </c>
      <c r="F1555" s="0" t="s">
        <v>172</v>
      </c>
      <c r="G1555" s="0" t="s">
        <v>178</v>
      </c>
      <c r="H1555" s="17" t="n">
        <v>46241.6402777778</v>
      </c>
      <c r="I1555" s="17" t="n">
        <v>46241.6520833333</v>
      </c>
      <c r="J1555" s="17" t="n">
        <v>46241.6597222222</v>
      </c>
      <c r="K1555" s="17" t="n">
        <v>46241.7173611111</v>
      </c>
      <c r="L1555" s="17" t="n">
        <v>46241.7361111111</v>
      </c>
      <c r="M1555" s="17" t="n">
        <v>46241.7590277778</v>
      </c>
      <c r="N1555" s="17" t="n">
        <v>46241.78125</v>
      </c>
      <c r="O1555" s="17" t="n">
        <v>46241.8666666667</v>
      </c>
      <c r="P1555" s="17" t="n">
        <v>46241.8736111111</v>
      </c>
      <c r="Q1555" s="17" t="n">
        <v>46241.8895833333</v>
      </c>
      <c r="R1555" s="0" t="n">
        <v>2416</v>
      </c>
      <c r="S1555" s="0" t="n">
        <v>0</v>
      </c>
      <c r="T1555" s="0" t="n">
        <v>0</v>
      </c>
      <c r="U1555" s="18" t="s">
        <v>130</v>
      </c>
      <c r="V1555" s="18" t="s">
        <v>144</v>
      </c>
      <c r="W1555" s="0" t="str">
        <f aca="false">IF(AND(X1555&gt;=6,X1555&lt;14),"A",IF(AND(X1555&gt;=14,X1555&lt;22),"B","C"))</f>
        <v>B</v>
      </c>
      <c r="X1555" s="18" t="n">
        <f aca="false">HOUR(H1555)</f>
        <v>15</v>
      </c>
      <c r="Y1555" s="18" t="n">
        <f aca="false">ROUND((I1555-H1555)*1440,0)</f>
        <v>17</v>
      </c>
      <c r="Z1555" s="18" t="n">
        <f aca="false">ROUND((J1555-I1555)*1440,0)</f>
        <v>11</v>
      </c>
      <c r="AA1555" s="18" t="n">
        <f aca="false">ROUND((K1555-J1555)*1440,0)</f>
        <v>83</v>
      </c>
      <c r="AB1555" s="18" t="n">
        <f aca="false">ROUND((L1555-K1555)*1440,0)</f>
        <v>27</v>
      </c>
      <c r="AC1555" s="18" t="n">
        <f aca="false">ROUND((M1555-L1555)*1440,0)</f>
        <v>33</v>
      </c>
      <c r="AD1555" s="18" t="n">
        <f aca="false">IF(N1555="","",ROUND((N1555-M1555)*1440,0))</f>
        <v>32</v>
      </c>
      <c r="AE1555" s="18" t="n">
        <f aca="false">IF(O1555="","",ROUND((O1555-N1555)*1440,0))</f>
        <v>123</v>
      </c>
      <c r="AF1555" s="18" t="n">
        <f aca="false">IF(P1555="","",ROUND((P1555-O1555)*1440,0))</f>
        <v>10</v>
      </c>
      <c r="AG1555" s="18" t="n">
        <f aca="false">IF(Q1555="","",ROUND((Q1555-P1555)*1440,0))</f>
        <v>23</v>
      </c>
      <c r="AH1555" s="18" t="n">
        <f aca="false">IF(Q1555="","",ROUND((Q1555-H1555)*1440,0))</f>
        <v>359</v>
      </c>
      <c r="AI1555" s="19" t="n">
        <f aca="false">ROUND(IF(O1555="",Assumptions!$B$25-K1555,O1555-K1555)*24,1)</f>
        <v>3.6</v>
      </c>
      <c r="AJ1555" s="20" t="n">
        <f aca="false">ROUND(MAX(N(Y1555)/Assumptions!$C$5, N(Z1555)/Assumptions!$C$6, N(AA1555)/Assumptions!$C$7, N(AB1555)/Assumptions!$C$8, N(AC1555)/Assumptions!$C$9, N(AD1555)/Assumptions!$C$10, N(AE1555)/Assumptions!$C$11, N(AF1555)/Assumptions!$C$12, N(AG1555)/Assumptions!$C$13),3)</f>
        <v>2.733</v>
      </c>
      <c r="AK1555" s="0" t="str">
        <f aca="false">IF(OR(U1555="Pending",U1555="On Hold"),"Open GRN (awaiting)",IF(AJ1555&lt;=1,"Within SLA",IF(ROUND(N(Y1555)/Assumptions!$C$5,3)=AJ1555,"Gate Wait",IF(ROUND(N(Z1555)/Assumptions!$C$6,3)=AJ1555,"Dock Wait",IF(ROUND(N(AA1555)/Assumptions!$C$7,3)=AJ1555,"Unloading",IF(ROUND(N(AB1555)/Assumptions!$C$8,3)=AJ1555,"Unload-to-QC Wait",IF(ROUND(N(AC1555)/Assumptions!$C$9,3)=AJ1555,"QC",IF(ROUND(N(AD1555)/Assumptions!$C$10,3)=AJ1555,"QC-to-GRN Wait",IF(ROUND(N(AE1555)/Assumptions!$C$11,3)=AJ1555,"GRN Processing",IF(ROUND(N(AF1555)/Assumptions!$C$12,3)=AJ1555,"GRN-to-Putaway Wait",IF(ROUND(N(AG1555)/Assumptions!$C$13,3)=AJ1555,"Putaway","Within SLA")))))))))))</f>
        <v>GRN Processing</v>
      </c>
    </row>
    <row r="1556" customFormat="false" ht="15" hidden="false" customHeight="false" outlineLevel="0" collapsed="false">
      <c r="A1556" s="0" t="s">
        <v>4611</v>
      </c>
      <c r="B1556" s="0" t="s">
        <v>4612</v>
      </c>
      <c r="C1556" s="0" t="s">
        <v>153</v>
      </c>
      <c r="D1556" s="0" t="s">
        <v>135</v>
      </c>
      <c r="E1556" s="0" t="s">
        <v>3507</v>
      </c>
      <c r="F1556" s="0" t="s">
        <v>155</v>
      </c>
      <c r="G1556" s="0" t="s">
        <v>138</v>
      </c>
      <c r="H1556" s="17" t="n">
        <v>46241.6527777778</v>
      </c>
      <c r="I1556" s="17" t="n">
        <v>46241.6722222222</v>
      </c>
      <c r="J1556" s="17" t="n">
        <v>46241.6763888889</v>
      </c>
      <c r="K1556" s="17" t="n">
        <v>46241.6888888889</v>
      </c>
      <c r="L1556" s="17" t="n">
        <v>46241.7</v>
      </c>
      <c r="M1556" s="17" t="n">
        <v>46241.7180555556</v>
      </c>
      <c r="N1556" s="17" t="n">
        <v>46241.8875</v>
      </c>
      <c r="O1556" s="17" t="n">
        <v>46241.9291666667</v>
      </c>
      <c r="P1556" s="17" t="n">
        <v>46241.93125</v>
      </c>
      <c r="Q1556" s="17" t="n">
        <v>46241.9368055556</v>
      </c>
      <c r="R1556" s="0" t="n">
        <v>163</v>
      </c>
      <c r="S1556" s="0" t="n">
        <v>0</v>
      </c>
      <c r="T1556" s="0" t="n">
        <v>0</v>
      </c>
      <c r="U1556" s="18" t="s">
        <v>130</v>
      </c>
      <c r="V1556" s="18" t="s">
        <v>131</v>
      </c>
      <c r="W1556" s="0" t="str">
        <f aca="false">IF(AND(X1556&gt;=6,X1556&lt;14),"A",IF(AND(X1556&gt;=14,X1556&lt;22),"B","C"))</f>
        <v>B</v>
      </c>
      <c r="X1556" s="18" t="n">
        <f aca="false">HOUR(H1556)</f>
        <v>15</v>
      </c>
      <c r="Y1556" s="18" t="n">
        <f aca="false">ROUND((I1556-H1556)*1440,0)</f>
        <v>28</v>
      </c>
      <c r="Z1556" s="18" t="n">
        <f aca="false">ROUND((J1556-I1556)*1440,0)</f>
        <v>6</v>
      </c>
      <c r="AA1556" s="18" t="n">
        <f aca="false">ROUND((K1556-J1556)*1440,0)</f>
        <v>18</v>
      </c>
      <c r="AB1556" s="18" t="n">
        <f aca="false">ROUND((L1556-K1556)*1440,0)</f>
        <v>16</v>
      </c>
      <c r="AC1556" s="18" t="n">
        <f aca="false">ROUND((M1556-L1556)*1440,0)</f>
        <v>26</v>
      </c>
      <c r="AD1556" s="18" t="n">
        <f aca="false">IF(N1556="","",ROUND((N1556-M1556)*1440,0))</f>
        <v>244</v>
      </c>
      <c r="AE1556" s="18" t="n">
        <f aca="false">IF(O1556="","",ROUND((O1556-N1556)*1440,0))</f>
        <v>60</v>
      </c>
      <c r="AF1556" s="18" t="n">
        <f aca="false">IF(P1556="","",ROUND((P1556-O1556)*1440,0))</f>
        <v>3</v>
      </c>
      <c r="AG1556" s="18" t="n">
        <f aca="false">IF(Q1556="","",ROUND((Q1556-P1556)*1440,0))</f>
        <v>8</v>
      </c>
      <c r="AH1556" s="18" t="n">
        <f aca="false">IF(Q1556="","",ROUND((Q1556-H1556)*1440,0))</f>
        <v>409</v>
      </c>
      <c r="AI1556" s="19" t="n">
        <f aca="false">ROUND(IF(O1556="",Assumptions!$B$25-K1556,O1556-K1556)*24,1)</f>
        <v>5.8</v>
      </c>
      <c r="AJ1556" s="20" t="n">
        <f aca="false">ROUND(MAX(N(Y1556)/Assumptions!$C$5, N(Z1556)/Assumptions!$C$6, N(AA1556)/Assumptions!$C$7, N(AB1556)/Assumptions!$C$8, N(AC1556)/Assumptions!$C$9, N(AD1556)/Assumptions!$C$10, N(AE1556)/Assumptions!$C$11, N(AF1556)/Assumptions!$C$12, N(AG1556)/Assumptions!$C$13),3)</f>
        <v>8.133</v>
      </c>
      <c r="AK1556" s="0" t="str">
        <f aca="false">IF(OR(U1556="Pending",U1556="On Hold"),"Open GRN (awaiting)",IF(AJ1556&lt;=1,"Within SLA",IF(ROUND(N(Y1556)/Assumptions!$C$5,3)=AJ1556,"Gate Wait",IF(ROUND(N(Z1556)/Assumptions!$C$6,3)=AJ1556,"Dock Wait",IF(ROUND(N(AA1556)/Assumptions!$C$7,3)=AJ1556,"Unloading",IF(ROUND(N(AB1556)/Assumptions!$C$8,3)=AJ1556,"Unload-to-QC Wait",IF(ROUND(N(AC1556)/Assumptions!$C$9,3)=AJ1556,"QC",IF(ROUND(N(AD1556)/Assumptions!$C$10,3)=AJ1556,"QC-to-GRN Wait",IF(ROUND(N(AE1556)/Assumptions!$C$11,3)=AJ1556,"GRN Processing",IF(ROUND(N(AF1556)/Assumptions!$C$12,3)=AJ1556,"GRN-to-Putaway Wait",IF(ROUND(N(AG1556)/Assumptions!$C$13,3)=AJ1556,"Putaway","Within SLA")))))))))))</f>
        <v>QC-to-GRN Wait</v>
      </c>
    </row>
    <row r="1557" customFormat="false" ht="15" hidden="false" customHeight="false" outlineLevel="0" collapsed="false">
      <c r="A1557" s="0" t="s">
        <v>4613</v>
      </c>
      <c r="B1557" s="0" t="s">
        <v>4614</v>
      </c>
      <c r="C1557" s="0" t="s">
        <v>118</v>
      </c>
      <c r="D1557" s="0" t="s">
        <v>147</v>
      </c>
      <c r="E1557" s="0" t="s">
        <v>4615</v>
      </c>
      <c r="F1557" s="0" t="s">
        <v>121</v>
      </c>
      <c r="G1557" s="0" t="s">
        <v>167</v>
      </c>
      <c r="H1557" s="17" t="n">
        <v>46241.6618055556</v>
      </c>
      <c r="I1557" s="17" t="n">
        <v>46241.6729166667</v>
      </c>
      <c r="J1557" s="17" t="n">
        <v>46241.6791666667</v>
      </c>
      <c r="K1557" s="17" t="n">
        <v>46241.6930555556</v>
      </c>
      <c r="L1557" s="17" t="n">
        <v>46241.6965277778</v>
      </c>
      <c r="M1557" s="17" t="n">
        <v>46241.7076388889</v>
      </c>
      <c r="N1557" s="17" t="n">
        <v>46241.7291666667</v>
      </c>
      <c r="O1557" s="17" t="n">
        <v>46241.7541666667</v>
      </c>
      <c r="P1557" s="17" t="n">
        <v>46241.7673611111</v>
      </c>
      <c r="Q1557" s="17" t="n">
        <v>46241.7902777778</v>
      </c>
      <c r="R1557" s="0" t="n">
        <v>359</v>
      </c>
      <c r="S1557" s="0" t="n">
        <v>0</v>
      </c>
      <c r="T1557" s="0" t="n">
        <v>0</v>
      </c>
      <c r="U1557" s="18" t="s">
        <v>130</v>
      </c>
      <c r="V1557" s="18" t="s">
        <v>144</v>
      </c>
      <c r="W1557" s="0" t="str">
        <f aca="false">IF(AND(X1557&gt;=6,X1557&lt;14),"A",IF(AND(X1557&gt;=14,X1557&lt;22),"B","C"))</f>
        <v>B</v>
      </c>
      <c r="X1557" s="18" t="n">
        <f aca="false">HOUR(H1557)</f>
        <v>15</v>
      </c>
      <c r="Y1557" s="18" t="n">
        <f aca="false">ROUND((I1557-H1557)*1440,0)</f>
        <v>16</v>
      </c>
      <c r="Z1557" s="18" t="n">
        <f aca="false">ROUND((J1557-I1557)*1440,0)</f>
        <v>9</v>
      </c>
      <c r="AA1557" s="18" t="n">
        <f aca="false">ROUND((K1557-J1557)*1440,0)</f>
        <v>20</v>
      </c>
      <c r="AB1557" s="18" t="n">
        <f aca="false">ROUND((L1557-K1557)*1440,0)</f>
        <v>5</v>
      </c>
      <c r="AC1557" s="18" t="n">
        <f aca="false">ROUND((M1557-L1557)*1440,0)</f>
        <v>16</v>
      </c>
      <c r="AD1557" s="18" t="n">
        <f aca="false">IF(N1557="","",ROUND((N1557-M1557)*1440,0))</f>
        <v>31</v>
      </c>
      <c r="AE1557" s="18" t="n">
        <f aca="false">IF(O1557="","",ROUND((O1557-N1557)*1440,0))</f>
        <v>36</v>
      </c>
      <c r="AF1557" s="18" t="n">
        <f aca="false">IF(P1557="","",ROUND((P1557-O1557)*1440,0))</f>
        <v>19</v>
      </c>
      <c r="AG1557" s="18" t="n">
        <f aca="false">IF(Q1557="","",ROUND((Q1557-P1557)*1440,0))</f>
        <v>33</v>
      </c>
      <c r="AH1557" s="18" t="n">
        <f aca="false">IF(Q1557="","",ROUND((Q1557-H1557)*1440,0))</f>
        <v>185</v>
      </c>
      <c r="AI1557" s="19" t="n">
        <f aca="false">ROUND(IF(O1557="",Assumptions!$B$25-K1557,O1557-K1557)*24,1)</f>
        <v>1.5</v>
      </c>
      <c r="AJ1557" s="20" t="n">
        <f aca="false">ROUND(MAX(N(Y1557)/Assumptions!$C$5, N(Z1557)/Assumptions!$C$6, N(AA1557)/Assumptions!$C$7, N(AB1557)/Assumptions!$C$8, N(AC1557)/Assumptions!$C$9, N(AD1557)/Assumptions!$C$10, N(AE1557)/Assumptions!$C$11, N(AF1557)/Assumptions!$C$12, N(AG1557)/Assumptions!$C$13),3)</f>
        <v>1.033</v>
      </c>
      <c r="AK1557" s="0" t="str">
        <f aca="false">IF(OR(U1557="Pending",U1557="On Hold"),"Open GRN (awaiting)",IF(AJ1557&lt;=1,"Within SLA",IF(ROUND(N(Y1557)/Assumptions!$C$5,3)=AJ1557,"Gate Wait",IF(ROUND(N(Z1557)/Assumptions!$C$6,3)=AJ1557,"Dock Wait",IF(ROUND(N(AA1557)/Assumptions!$C$7,3)=AJ1557,"Unloading",IF(ROUND(N(AB1557)/Assumptions!$C$8,3)=AJ1557,"Unload-to-QC Wait",IF(ROUND(N(AC1557)/Assumptions!$C$9,3)=AJ1557,"QC",IF(ROUND(N(AD1557)/Assumptions!$C$10,3)=AJ1557,"QC-to-GRN Wait",IF(ROUND(N(AE1557)/Assumptions!$C$11,3)=AJ1557,"GRN Processing",IF(ROUND(N(AF1557)/Assumptions!$C$12,3)=AJ1557,"GRN-to-Putaway Wait",IF(ROUND(N(AG1557)/Assumptions!$C$13,3)=AJ1557,"Putaway","Within SLA")))))))))))</f>
        <v>QC-to-GRN Wait</v>
      </c>
    </row>
    <row r="1558" customFormat="false" ht="15" hidden="false" customHeight="false" outlineLevel="0" collapsed="false">
      <c r="A1558" s="0" t="s">
        <v>4616</v>
      </c>
      <c r="B1558" s="0" t="s">
        <v>4617</v>
      </c>
      <c r="C1558" s="0" t="s">
        <v>286</v>
      </c>
      <c r="D1558" s="0" t="s">
        <v>147</v>
      </c>
      <c r="E1558" s="0" t="s">
        <v>4618</v>
      </c>
      <c r="F1558" s="0" t="s">
        <v>149</v>
      </c>
      <c r="G1558" s="0" t="s">
        <v>150</v>
      </c>
      <c r="H1558" s="17" t="n">
        <v>46241.6895833333</v>
      </c>
      <c r="I1558" s="17" t="n">
        <v>46241.7</v>
      </c>
      <c r="J1558" s="17" t="n">
        <v>46241.7076388889</v>
      </c>
      <c r="K1558" s="17" t="n">
        <v>46241.7465277778</v>
      </c>
      <c r="L1558" s="17" t="n">
        <v>46241.75</v>
      </c>
      <c r="M1558" s="17" t="n">
        <v>46241.7694444444</v>
      </c>
      <c r="N1558" s="17" t="n">
        <v>46242.0138888889</v>
      </c>
      <c r="O1558" s="17" t="n">
        <v>46242.0569444444</v>
      </c>
      <c r="P1558" s="17" t="n">
        <v>46242.0659722222</v>
      </c>
      <c r="Q1558" s="17" t="n">
        <v>46242.0833333333</v>
      </c>
      <c r="R1558" s="0" t="n">
        <v>537</v>
      </c>
      <c r="S1558" s="0" t="n">
        <v>24</v>
      </c>
      <c r="T1558" s="0" t="n">
        <v>5</v>
      </c>
      <c r="U1558" s="18" t="s">
        <v>123</v>
      </c>
      <c r="V1558" s="18" t="s">
        <v>156</v>
      </c>
      <c r="W1558" s="0" t="str">
        <f aca="false">IF(AND(X1558&gt;=6,X1558&lt;14),"A",IF(AND(X1558&gt;=14,X1558&lt;22),"B","C"))</f>
        <v>B</v>
      </c>
      <c r="X1558" s="18" t="n">
        <f aca="false">HOUR(H1558)</f>
        <v>16</v>
      </c>
      <c r="Y1558" s="18" t="n">
        <f aca="false">ROUND((I1558-H1558)*1440,0)</f>
        <v>15</v>
      </c>
      <c r="Z1558" s="18" t="n">
        <f aca="false">ROUND((J1558-I1558)*1440,0)</f>
        <v>11</v>
      </c>
      <c r="AA1558" s="18" t="n">
        <f aca="false">ROUND((K1558-J1558)*1440,0)</f>
        <v>56</v>
      </c>
      <c r="AB1558" s="18" t="n">
        <f aca="false">ROUND((L1558-K1558)*1440,0)</f>
        <v>5</v>
      </c>
      <c r="AC1558" s="18" t="n">
        <f aca="false">ROUND((M1558-L1558)*1440,0)</f>
        <v>28</v>
      </c>
      <c r="AD1558" s="18" t="n">
        <f aca="false">IF(N1558="","",ROUND((N1558-M1558)*1440,0))</f>
        <v>352</v>
      </c>
      <c r="AE1558" s="18" t="n">
        <f aca="false">IF(O1558="","",ROUND((O1558-N1558)*1440,0))</f>
        <v>62</v>
      </c>
      <c r="AF1558" s="18" t="n">
        <f aca="false">IF(P1558="","",ROUND((P1558-O1558)*1440,0))</f>
        <v>13</v>
      </c>
      <c r="AG1558" s="18" t="n">
        <f aca="false">IF(Q1558="","",ROUND((Q1558-P1558)*1440,0))</f>
        <v>25</v>
      </c>
      <c r="AH1558" s="18" t="n">
        <f aca="false">IF(Q1558="","",ROUND((Q1558-H1558)*1440,0))</f>
        <v>567</v>
      </c>
      <c r="AI1558" s="19" t="n">
        <f aca="false">ROUND(IF(O1558="",Assumptions!$B$25-K1558,O1558-K1558)*24,1)</f>
        <v>7.5</v>
      </c>
      <c r="AJ1558" s="20" t="n">
        <f aca="false">ROUND(MAX(N(Y1558)/Assumptions!$C$5, N(Z1558)/Assumptions!$C$6, N(AA1558)/Assumptions!$C$7, N(AB1558)/Assumptions!$C$8, N(AC1558)/Assumptions!$C$9, N(AD1558)/Assumptions!$C$10, N(AE1558)/Assumptions!$C$11, N(AF1558)/Assumptions!$C$12, N(AG1558)/Assumptions!$C$13),3)</f>
        <v>11.733</v>
      </c>
      <c r="AK1558" s="0" t="str">
        <f aca="false">IF(OR(U1558="Pending",U1558="On Hold"),"Open GRN (awaiting)",IF(AJ1558&lt;=1,"Within SLA",IF(ROUND(N(Y1558)/Assumptions!$C$5,3)=AJ1558,"Gate Wait",IF(ROUND(N(Z1558)/Assumptions!$C$6,3)=AJ1558,"Dock Wait",IF(ROUND(N(AA1558)/Assumptions!$C$7,3)=AJ1558,"Unloading",IF(ROUND(N(AB1558)/Assumptions!$C$8,3)=AJ1558,"Unload-to-QC Wait",IF(ROUND(N(AC1558)/Assumptions!$C$9,3)=AJ1558,"QC",IF(ROUND(N(AD1558)/Assumptions!$C$10,3)=AJ1558,"QC-to-GRN Wait",IF(ROUND(N(AE1558)/Assumptions!$C$11,3)=AJ1558,"GRN Processing",IF(ROUND(N(AF1558)/Assumptions!$C$12,3)=AJ1558,"GRN-to-Putaway Wait",IF(ROUND(N(AG1558)/Assumptions!$C$13,3)=AJ1558,"Putaway","Within SLA")))))))))))</f>
        <v>QC-to-GRN Wait</v>
      </c>
    </row>
    <row r="1559" customFormat="false" ht="15" hidden="false" customHeight="false" outlineLevel="0" collapsed="false">
      <c r="A1559" s="0" t="s">
        <v>4619</v>
      </c>
      <c r="B1559" s="0" t="s">
        <v>4620</v>
      </c>
      <c r="C1559" s="0" t="s">
        <v>159</v>
      </c>
      <c r="D1559" s="0" t="s">
        <v>147</v>
      </c>
      <c r="E1559" s="0" t="s">
        <v>4621</v>
      </c>
      <c r="F1559" s="0" t="s">
        <v>128</v>
      </c>
      <c r="G1559" s="0" t="s">
        <v>167</v>
      </c>
      <c r="H1559" s="17" t="n">
        <v>46241.6986111111</v>
      </c>
      <c r="I1559" s="17" t="n">
        <v>46241.70625</v>
      </c>
      <c r="J1559" s="17" t="n">
        <v>46241.71875</v>
      </c>
      <c r="K1559" s="17" t="n">
        <v>46241.7729166667</v>
      </c>
      <c r="L1559" s="17" t="n">
        <v>46241.8048611111</v>
      </c>
      <c r="M1559" s="17" t="n">
        <v>46241.8395833333</v>
      </c>
      <c r="N1559" s="17" t="n">
        <v>46241.8791666667</v>
      </c>
      <c r="O1559" s="17" t="n">
        <v>46241.9555555556</v>
      </c>
      <c r="P1559" s="17" t="n">
        <v>46241.9631944444</v>
      </c>
      <c r="Q1559" s="17" t="n">
        <v>46241.9784722222</v>
      </c>
      <c r="R1559" s="0" t="n">
        <v>706</v>
      </c>
      <c r="S1559" s="0" t="n">
        <v>0</v>
      </c>
      <c r="T1559" s="0" t="n">
        <v>0</v>
      </c>
      <c r="U1559" s="18" t="s">
        <v>130</v>
      </c>
      <c r="V1559" s="18" t="s">
        <v>139</v>
      </c>
      <c r="W1559" s="0" t="str">
        <f aca="false">IF(AND(X1559&gt;=6,X1559&lt;14),"A",IF(AND(X1559&gt;=14,X1559&lt;22),"B","C"))</f>
        <v>B</v>
      </c>
      <c r="X1559" s="18" t="n">
        <f aca="false">HOUR(H1559)</f>
        <v>16</v>
      </c>
      <c r="Y1559" s="18" t="n">
        <f aca="false">ROUND((I1559-H1559)*1440,0)</f>
        <v>11</v>
      </c>
      <c r="Z1559" s="18" t="n">
        <f aca="false">ROUND((J1559-I1559)*1440,0)</f>
        <v>18</v>
      </c>
      <c r="AA1559" s="18" t="n">
        <f aca="false">ROUND((K1559-J1559)*1440,0)</f>
        <v>78</v>
      </c>
      <c r="AB1559" s="18" t="n">
        <f aca="false">ROUND((L1559-K1559)*1440,0)</f>
        <v>46</v>
      </c>
      <c r="AC1559" s="18" t="n">
        <f aca="false">ROUND((M1559-L1559)*1440,0)</f>
        <v>50</v>
      </c>
      <c r="AD1559" s="18" t="n">
        <f aca="false">IF(N1559="","",ROUND((N1559-M1559)*1440,0))</f>
        <v>57</v>
      </c>
      <c r="AE1559" s="18" t="n">
        <f aca="false">IF(O1559="","",ROUND((O1559-N1559)*1440,0))</f>
        <v>110</v>
      </c>
      <c r="AF1559" s="18" t="n">
        <f aca="false">IF(P1559="","",ROUND((P1559-O1559)*1440,0))</f>
        <v>11</v>
      </c>
      <c r="AG1559" s="18" t="n">
        <f aca="false">IF(Q1559="","",ROUND((Q1559-P1559)*1440,0))</f>
        <v>22</v>
      </c>
      <c r="AH1559" s="18" t="n">
        <f aca="false">IF(Q1559="","",ROUND((Q1559-H1559)*1440,0))</f>
        <v>403</v>
      </c>
      <c r="AI1559" s="19" t="n">
        <f aca="false">ROUND(IF(O1559="",Assumptions!$B$25-K1559,O1559-K1559)*24,1)</f>
        <v>4.4</v>
      </c>
      <c r="AJ1559" s="20" t="n">
        <f aca="false">ROUND(MAX(N(Y1559)/Assumptions!$C$5, N(Z1559)/Assumptions!$C$6, N(AA1559)/Assumptions!$C$7, N(AB1559)/Assumptions!$C$8, N(AC1559)/Assumptions!$C$9, N(AD1559)/Assumptions!$C$10, N(AE1559)/Assumptions!$C$11, N(AF1559)/Assumptions!$C$12, N(AG1559)/Assumptions!$C$13),3)</f>
        <v>3.067</v>
      </c>
      <c r="AK1559" s="0" t="str">
        <f aca="false">IF(OR(U1559="Pending",U1559="On Hold"),"Open GRN (awaiting)",IF(AJ1559&lt;=1,"Within SLA",IF(ROUND(N(Y1559)/Assumptions!$C$5,3)=AJ1559,"Gate Wait",IF(ROUND(N(Z1559)/Assumptions!$C$6,3)=AJ1559,"Dock Wait",IF(ROUND(N(AA1559)/Assumptions!$C$7,3)=AJ1559,"Unloading",IF(ROUND(N(AB1559)/Assumptions!$C$8,3)=AJ1559,"Unload-to-QC Wait",IF(ROUND(N(AC1559)/Assumptions!$C$9,3)=AJ1559,"QC",IF(ROUND(N(AD1559)/Assumptions!$C$10,3)=AJ1559,"QC-to-GRN Wait",IF(ROUND(N(AE1559)/Assumptions!$C$11,3)=AJ1559,"GRN Processing",IF(ROUND(N(AF1559)/Assumptions!$C$12,3)=AJ1559,"GRN-to-Putaway Wait",IF(ROUND(N(AG1559)/Assumptions!$C$13,3)=AJ1559,"Putaway","Within SLA")))))))))))</f>
        <v>Unload-to-QC Wait</v>
      </c>
    </row>
    <row r="1560" customFormat="false" ht="15" hidden="false" customHeight="false" outlineLevel="0" collapsed="false">
      <c r="A1560" s="0" t="s">
        <v>4622</v>
      </c>
      <c r="B1560" s="0" t="s">
        <v>4623</v>
      </c>
      <c r="C1560" s="0" t="s">
        <v>153</v>
      </c>
      <c r="D1560" s="0" t="s">
        <v>147</v>
      </c>
      <c r="E1560" s="0" t="s">
        <v>1401</v>
      </c>
      <c r="F1560" s="0" t="s">
        <v>177</v>
      </c>
      <c r="G1560" s="0" t="s">
        <v>167</v>
      </c>
      <c r="H1560" s="17" t="n">
        <v>46241.7104166667</v>
      </c>
      <c r="I1560" s="17" t="n">
        <v>46241.7472222222</v>
      </c>
      <c r="J1560" s="17" t="n">
        <v>46241.7513888889</v>
      </c>
      <c r="K1560" s="17" t="n">
        <v>46241.7777777778</v>
      </c>
      <c r="L1560" s="17" t="n">
        <v>46241.7840277778</v>
      </c>
      <c r="M1560" s="17" t="n">
        <v>46241.8076388889</v>
      </c>
      <c r="N1560" s="17" t="n">
        <v>46241.8597222222</v>
      </c>
      <c r="O1560" s="17" t="n">
        <v>46241.9013888889</v>
      </c>
      <c r="P1560" s="17" t="n">
        <v>46241.9138888889</v>
      </c>
      <c r="Q1560" s="17" t="n">
        <v>46241.9284722222</v>
      </c>
      <c r="R1560" s="0" t="n">
        <v>239</v>
      </c>
      <c r="S1560" s="0" t="n">
        <v>0</v>
      </c>
      <c r="T1560" s="0" t="n">
        <v>0</v>
      </c>
      <c r="U1560" s="18" t="s">
        <v>130</v>
      </c>
      <c r="V1560" s="18" t="s">
        <v>131</v>
      </c>
      <c r="W1560" s="0" t="str">
        <f aca="false">IF(AND(X1560&gt;=6,X1560&lt;14),"A",IF(AND(X1560&gt;=14,X1560&lt;22),"B","C"))</f>
        <v>B</v>
      </c>
      <c r="X1560" s="18" t="n">
        <f aca="false">HOUR(H1560)</f>
        <v>17</v>
      </c>
      <c r="Y1560" s="18" t="n">
        <f aca="false">ROUND((I1560-H1560)*1440,0)</f>
        <v>53</v>
      </c>
      <c r="Z1560" s="18" t="n">
        <f aca="false">ROUND((J1560-I1560)*1440,0)</f>
        <v>6</v>
      </c>
      <c r="AA1560" s="18" t="n">
        <f aca="false">ROUND((K1560-J1560)*1440,0)</f>
        <v>38</v>
      </c>
      <c r="AB1560" s="18" t="n">
        <f aca="false">ROUND((L1560-K1560)*1440,0)</f>
        <v>9</v>
      </c>
      <c r="AC1560" s="18" t="n">
        <f aca="false">ROUND((M1560-L1560)*1440,0)</f>
        <v>34</v>
      </c>
      <c r="AD1560" s="18" t="n">
        <f aca="false">IF(N1560="","",ROUND((N1560-M1560)*1440,0))</f>
        <v>75</v>
      </c>
      <c r="AE1560" s="18" t="n">
        <f aca="false">IF(O1560="","",ROUND((O1560-N1560)*1440,0))</f>
        <v>60</v>
      </c>
      <c r="AF1560" s="18" t="n">
        <f aca="false">IF(P1560="","",ROUND((P1560-O1560)*1440,0))</f>
        <v>18</v>
      </c>
      <c r="AG1560" s="18" t="n">
        <f aca="false">IF(Q1560="","",ROUND((Q1560-P1560)*1440,0))</f>
        <v>21</v>
      </c>
      <c r="AH1560" s="18" t="n">
        <f aca="false">IF(Q1560="","",ROUND((Q1560-H1560)*1440,0))</f>
        <v>314</v>
      </c>
      <c r="AI1560" s="19" t="n">
        <f aca="false">ROUND(IF(O1560="",Assumptions!$B$25-K1560,O1560-K1560)*24,1)</f>
        <v>3</v>
      </c>
      <c r="AJ1560" s="20" t="n">
        <f aca="false">ROUND(MAX(N(Y1560)/Assumptions!$C$5, N(Z1560)/Assumptions!$C$6, N(AA1560)/Assumptions!$C$7, N(AB1560)/Assumptions!$C$8, N(AC1560)/Assumptions!$C$9, N(AD1560)/Assumptions!$C$10, N(AE1560)/Assumptions!$C$11, N(AF1560)/Assumptions!$C$12, N(AG1560)/Assumptions!$C$13),3)</f>
        <v>2.5</v>
      </c>
      <c r="AK1560" s="0" t="str">
        <f aca="false">IF(OR(U1560="Pending",U1560="On Hold"),"Open GRN (awaiting)",IF(AJ1560&lt;=1,"Within SLA",IF(ROUND(N(Y1560)/Assumptions!$C$5,3)=AJ1560,"Gate Wait",IF(ROUND(N(Z1560)/Assumptions!$C$6,3)=AJ1560,"Dock Wait",IF(ROUND(N(AA1560)/Assumptions!$C$7,3)=AJ1560,"Unloading",IF(ROUND(N(AB1560)/Assumptions!$C$8,3)=AJ1560,"Unload-to-QC Wait",IF(ROUND(N(AC1560)/Assumptions!$C$9,3)=AJ1560,"QC",IF(ROUND(N(AD1560)/Assumptions!$C$10,3)=AJ1560,"QC-to-GRN Wait",IF(ROUND(N(AE1560)/Assumptions!$C$11,3)=AJ1560,"GRN Processing",IF(ROUND(N(AF1560)/Assumptions!$C$12,3)=AJ1560,"GRN-to-Putaway Wait",IF(ROUND(N(AG1560)/Assumptions!$C$13,3)=AJ1560,"Putaway","Within SLA")))))))))))</f>
        <v>QC-to-GRN Wait</v>
      </c>
    </row>
    <row r="1561" customFormat="false" ht="15" hidden="false" customHeight="false" outlineLevel="0" collapsed="false">
      <c r="A1561" s="0" t="s">
        <v>4624</v>
      </c>
      <c r="B1561" s="0" t="s">
        <v>4625</v>
      </c>
      <c r="C1561" s="0" t="s">
        <v>184</v>
      </c>
      <c r="D1561" s="0" t="s">
        <v>147</v>
      </c>
      <c r="E1561" s="0" t="s">
        <v>2694</v>
      </c>
      <c r="F1561" s="0" t="s">
        <v>177</v>
      </c>
      <c r="G1561" s="0" t="s">
        <v>150</v>
      </c>
      <c r="H1561" s="17" t="n">
        <v>46241.7208333333</v>
      </c>
      <c r="I1561" s="17" t="n">
        <v>46241.7520833333</v>
      </c>
      <c r="J1561" s="17" t="n">
        <v>46241.7583333333</v>
      </c>
      <c r="K1561" s="17" t="n">
        <v>46241.7895833333</v>
      </c>
      <c r="L1561" s="17" t="n">
        <v>46241.7993055556</v>
      </c>
      <c r="M1561" s="17" t="n">
        <v>46241.8479166667</v>
      </c>
      <c r="N1561" s="17" t="n">
        <v>46241.8645833333</v>
      </c>
      <c r="O1561" s="17" t="n">
        <v>46241.9118055556</v>
      </c>
      <c r="P1561" s="17" t="n">
        <v>46241.9180555556</v>
      </c>
      <c r="Q1561" s="17" t="n">
        <v>46241.925</v>
      </c>
      <c r="R1561" s="0" t="n">
        <v>883</v>
      </c>
      <c r="S1561" s="0" t="n">
        <v>0</v>
      </c>
      <c r="T1561" s="0" t="n">
        <v>0</v>
      </c>
      <c r="U1561" s="18" t="s">
        <v>130</v>
      </c>
      <c r="V1561" s="18" t="s">
        <v>82</v>
      </c>
      <c r="W1561" s="0" t="str">
        <f aca="false">IF(AND(X1561&gt;=6,X1561&lt;14),"A",IF(AND(X1561&gt;=14,X1561&lt;22),"B","C"))</f>
        <v>B</v>
      </c>
      <c r="X1561" s="18" t="n">
        <f aca="false">HOUR(H1561)</f>
        <v>17</v>
      </c>
      <c r="Y1561" s="18" t="n">
        <f aca="false">ROUND((I1561-H1561)*1440,0)</f>
        <v>45</v>
      </c>
      <c r="Z1561" s="18" t="n">
        <f aca="false">ROUND((J1561-I1561)*1440,0)</f>
        <v>9</v>
      </c>
      <c r="AA1561" s="18" t="n">
        <f aca="false">ROUND((K1561-J1561)*1440,0)</f>
        <v>45</v>
      </c>
      <c r="AB1561" s="18" t="n">
        <f aca="false">ROUND((L1561-K1561)*1440,0)</f>
        <v>14</v>
      </c>
      <c r="AC1561" s="18" t="n">
        <f aca="false">ROUND((M1561-L1561)*1440,0)</f>
        <v>70</v>
      </c>
      <c r="AD1561" s="18" t="n">
        <f aca="false">IF(N1561="","",ROUND((N1561-M1561)*1440,0))</f>
        <v>24</v>
      </c>
      <c r="AE1561" s="18" t="n">
        <f aca="false">IF(O1561="","",ROUND((O1561-N1561)*1440,0))</f>
        <v>68</v>
      </c>
      <c r="AF1561" s="18" t="n">
        <f aca="false">IF(P1561="","",ROUND((P1561-O1561)*1440,0))</f>
        <v>9</v>
      </c>
      <c r="AG1561" s="18" t="n">
        <f aca="false">IF(Q1561="","",ROUND((Q1561-P1561)*1440,0))</f>
        <v>10</v>
      </c>
      <c r="AH1561" s="18" t="n">
        <f aca="false">IF(Q1561="","",ROUND((Q1561-H1561)*1440,0))</f>
        <v>294</v>
      </c>
      <c r="AI1561" s="19" t="n">
        <f aca="false">ROUND(IF(O1561="",Assumptions!$B$25-K1561,O1561-K1561)*24,1)</f>
        <v>2.9</v>
      </c>
      <c r="AJ1561" s="20" t="n">
        <f aca="false">ROUND(MAX(N(Y1561)/Assumptions!$C$5, N(Z1561)/Assumptions!$C$6, N(AA1561)/Assumptions!$C$7, N(AB1561)/Assumptions!$C$8, N(AC1561)/Assumptions!$C$9, N(AD1561)/Assumptions!$C$10, N(AE1561)/Assumptions!$C$11, N(AF1561)/Assumptions!$C$12, N(AG1561)/Assumptions!$C$13),3)</f>
        <v>1.556</v>
      </c>
      <c r="AK1561" s="0" t="str">
        <f aca="false">IF(OR(U1561="Pending",U1561="On Hold"),"Open GRN (awaiting)",IF(AJ1561&lt;=1,"Within SLA",IF(ROUND(N(Y1561)/Assumptions!$C$5,3)=AJ1561,"Gate Wait",IF(ROUND(N(Z1561)/Assumptions!$C$6,3)=AJ1561,"Dock Wait",IF(ROUND(N(AA1561)/Assumptions!$C$7,3)=AJ1561,"Unloading",IF(ROUND(N(AB1561)/Assumptions!$C$8,3)=AJ1561,"Unload-to-QC Wait",IF(ROUND(N(AC1561)/Assumptions!$C$9,3)=AJ1561,"QC",IF(ROUND(N(AD1561)/Assumptions!$C$10,3)=AJ1561,"QC-to-GRN Wait",IF(ROUND(N(AE1561)/Assumptions!$C$11,3)=AJ1561,"GRN Processing",IF(ROUND(N(AF1561)/Assumptions!$C$12,3)=AJ1561,"GRN-to-Putaway Wait",IF(ROUND(N(AG1561)/Assumptions!$C$13,3)=AJ1561,"Putaway","Within SLA")))))))))))</f>
        <v>QC</v>
      </c>
    </row>
    <row r="1562" customFormat="false" ht="15" hidden="false" customHeight="false" outlineLevel="0" collapsed="false">
      <c r="A1562" s="0" t="s">
        <v>4626</v>
      </c>
      <c r="B1562" s="0" t="s">
        <v>4627</v>
      </c>
      <c r="C1562" s="0" t="s">
        <v>118</v>
      </c>
      <c r="D1562" s="0" t="s">
        <v>119</v>
      </c>
      <c r="E1562" s="0" t="s">
        <v>4628</v>
      </c>
      <c r="F1562" s="0" t="s">
        <v>121</v>
      </c>
      <c r="G1562" s="0" t="s">
        <v>122</v>
      </c>
      <c r="H1562" s="17" t="n">
        <v>46241.7347222222</v>
      </c>
      <c r="I1562" s="17" t="n">
        <v>46241.7888888889</v>
      </c>
      <c r="J1562" s="17" t="n">
        <v>46241.7972222222</v>
      </c>
      <c r="K1562" s="17" t="n">
        <v>46241.8201388889</v>
      </c>
      <c r="L1562" s="17" t="n">
        <v>46241.8319444444</v>
      </c>
      <c r="M1562" s="17" t="n">
        <v>46241.8805555556</v>
      </c>
      <c r="N1562" s="17" t="n">
        <v>46241.9263888889</v>
      </c>
      <c r="O1562" s="17" t="n">
        <v>46241.9416666667</v>
      </c>
      <c r="P1562" s="17" t="n">
        <v>46241.9534722222</v>
      </c>
      <c r="Q1562" s="17" t="n">
        <v>46241.9791666667</v>
      </c>
      <c r="R1562" s="0" t="n">
        <v>510</v>
      </c>
      <c r="S1562" s="0" t="n">
        <v>0</v>
      </c>
      <c r="T1562" s="0" t="n">
        <v>0</v>
      </c>
      <c r="U1562" s="18" t="s">
        <v>130</v>
      </c>
      <c r="V1562" s="18" t="s">
        <v>139</v>
      </c>
      <c r="W1562" s="0" t="str">
        <f aca="false">IF(AND(X1562&gt;=6,X1562&lt;14),"A",IF(AND(X1562&gt;=14,X1562&lt;22),"B","C"))</f>
        <v>B</v>
      </c>
      <c r="X1562" s="18" t="n">
        <f aca="false">HOUR(H1562)</f>
        <v>17</v>
      </c>
      <c r="Y1562" s="18" t="n">
        <f aca="false">ROUND((I1562-H1562)*1440,0)</f>
        <v>78</v>
      </c>
      <c r="Z1562" s="18" t="n">
        <f aca="false">ROUND((J1562-I1562)*1440,0)</f>
        <v>12</v>
      </c>
      <c r="AA1562" s="18" t="n">
        <f aca="false">ROUND((K1562-J1562)*1440,0)</f>
        <v>33</v>
      </c>
      <c r="AB1562" s="18" t="n">
        <f aca="false">ROUND((L1562-K1562)*1440,0)</f>
        <v>17</v>
      </c>
      <c r="AC1562" s="18" t="n">
        <f aca="false">ROUND((M1562-L1562)*1440,0)</f>
        <v>70</v>
      </c>
      <c r="AD1562" s="18" t="n">
        <f aca="false">IF(N1562="","",ROUND((N1562-M1562)*1440,0))</f>
        <v>66</v>
      </c>
      <c r="AE1562" s="18" t="n">
        <f aca="false">IF(O1562="","",ROUND((O1562-N1562)*1440,0))</f>
        <v>22</v>
      </c>
      <c r="AF1562" s="18" t="n">
        <f aca="false">IF(P1562="","",ROUND((P1562-O1562)*1440,0))</f>
        <v>17</v>
      </c>
      <c r="AG1562" s="18" t="n">
        <f aca="false">IF(Q1562="","",ROUND((Q1562-P1562)*1440,0))</f>
        <v>37</v>
      </c>
      <c r="AH1562" s="18" t="n">
        <f aca="false">IF(Q1562="","",ROUND((Q1562-H1562)*1440,0))</f>
        <v>352</v>
      </c>
      <c r="AI1562" s="19" t="n">
        <f aca="false">ROUND(IF(O1562="",Assumptions!$B$25-K1562,O1562-K1562)*24,1)</f>
        <v>2.9</v>
      </c>
      <c r="AJ1562" s="20" t="n">
        <f aca="false">ROUND(MAX(N(Y1562)/Assumptions!$C$5, N(Z1562)/Assumptions!$C$6, N(AA1562)/Assumptions!$C$7, N(AB1562)/Assumptions!$C$8, N(AC1562)/Assumptions!$C$9, N(AD1562)/Assumptions!$C$10, N(AE1562)/Assumptions!$C$11, N(AF1562)/Assumptions!$C$12, N(AG1562)/Assumptions!$C$13),3)</f>
        <v>2.6</v>
      </c>
      <c r="AK1562" s="0" t="str">
        <f aca="false">IF(OR(U1562="Pending",U1562="On Hold"),"Open GRN (awaiting)",IF(AJ1562&lt;=1,"Within SLA",IF(ROUND(N(Y1562)/Assumptions!$C$5,3)=AJ1562,"Gate Wait",IF(ROUND(N(Z1562)/Assumptions!$C$6,3)=AJ1562,"Dock Wait",IF(ROUND(N(AA1562)/Assumptions!$C$7,3)=AJ1562,"Unloading",IF(ROUND(N(AB1562)/Assumptions!$C$8,3)=AJ1562,"Unload-to-QC Wait",IF(ROUND(N(AC1562)/Assumptions!$C$9,3)=AJ1562,"QC",IF(ROUND(N(AD1562)/Assumptions!$C$10,3)=AJ1562,"QC-to-GRN Wait",IF(ROUND(N(AE1562)/Assumptions!$C$11,3)=AJ1562,"GRN Processing",IF(ROUND(N(AF1562)/Assumptions!$C$12,3)=AJ1562,"GRN-to-Putaway Wait",IF(ROUND(N(AG1562)/Assumptions!$C$13,3)=AJ1562,"Putaway","Within SLA")))))))))))</f>
        <v>Gate Wait</v>
      </c>
    </row>
    <row r="1563" customFormat="false" ht="15" hidden="false" customHeight="false" outlineLevel="0" collapsed="false">
      <c r="A1563" s="0" t="s">
        <v>4629</v>
      </c>
      <c r="B1563" s="0" t="s">
        <v>4630</v>
      </c>
      <c r="C1563" s="0" t="s">
        <v>175</v>
      </c>
      <c r="D1563" s="0" t="s">
        <v>147</v>
      </c>
      <c r="E1563" s="0" t="s">
        <v>3589</v>
      </c>
      <c r="F1563" s="0" t="s">
        <v>177</v>
      </c>
      <c r="G1563" s="0" t="s">
        <v>167</v>
      </c>
      <c r="H1563" s="17" t="n">
        <v>46241.7430555556</v>
      </c>
      <c r="I1563" s="17" t="n">
        <v>46241.7659722222</v>
      </c>
      <c r="J1563" s="17" t="n">
        <v>46241.7680555556</v>
      </c>
      <c r="K1563" s="17" t="n">
        <v>46241.7888888889</v>
      </c>
      <c r="L1563" s="17" t="n">
        <v>46241.8</v>
      </c>
      <c r="M1563" s="17" t="n">
        <v>46241.8416666667</v>
      </c>
      <c r="N1563" s="17" t="n">
        <v>46241.8479166667</v>
      </c>
      <c r="O1563" s="17" t="n">
        <v>46241.9083333333</v>
      </c>
      <c r="P1563" s="17" t="n">
        <v>46241.9118055556</v>
      </c>
      <c r="Q1563" s="17" t="n">
        <v>46241.9472222222</v>
      </c>
      <c r="R1563" s="0" t="n">
        <v>511</v>
      </c>
      <c r="S1563" s="0" t="n">
        <v>0</v>
      </c>
      <c r="T1563" s="0" t="n">
        <v>0</v>
      </c>
      <c r="U1563" s="18" t="s">
        <v>130</v>
      </c>
      <c r="V1563" s="18" t="s">
        <v>144</v>
      </c>
      <c r="W1563" s="0" t="str">
        <f aca="false">IF(AND(X1563&gt;=6,X1563&lt;14),"A",IF(AND(X1563&gt;=14,X1563&lt;22),"B","C"))</f>
        <v>B</v>
      </c>
      <c r="X1563" s="18" t="n">
        <f aca="false">HOUR(H1563)</f>
        <v>17</v>
      </c>
      <c r="Y1563" s="18" t="n">
        <f aca="false">ROUND((I1563-H1563)*1440,0)</f>
        <v>33</v>
      </c>
      <c r="Z1563" s="18" t="n">
        <f aca="false">ROUND((J1563-I1563)*1440,0)</f>
        <v>3</v>
      </c>
      <c r="AA1563" s="18" t="n">
        <f aca="false">ROUND((K1563-J1563)*1440,0)</f>
        <v>30</v>
      </c>
      <c r="AB1563" s="18" t="n">
        <f aca="false">ROUND((L1563-K1563)*1440,0)</f>
        <v>16</v>
      </c>
      <c r="AC1563" s="18" t="n">
        <f aca="false">ROUND((M1563-L1563)*1440,0)</f>
        <v>60</v>
      </c>
      <c r="AD1563" s="18" t="n">
        <f aca="false">IF(N1563="","",ROUND((N1563-M1563)*1440,0))</f>
        <v>9</v>
      </c>
      <c r="AE1563" s="18" t="n">
        <f aca="false">IF(O1563="","",ROUND((O1563-N1563)*1440,0))</f>
        <v>87</v>
      </c>
      <c r="AF1563" s="18" t="n">
        <f aca="false">IF(P1563="","",ROUND((P1563-O1563)*1440,0))</f>
        <v>5</v>
      </c>
      <c r="AG1563" s="18" t="n">
        <f aca="false">IF(Q1563="","",ROUND((Q1563-P1563)*1440,0))</f>
        <v>51</v>
      </c>
      <c r="AH1563" s="18" t="n">
        <f aca="false">IF(Q1563="","",ROUND((Q1563-H1563)*1440,0))</f>
        <v>294</v>
      </c>
      <c r="AI1563" s="19" t="n">
        <f aca="false">ROUND(IF(O1563="",Assumptions!$B$25-K1563,O1563-K1563)*24,1)</f>
        <v>2.9</v>
      </c>
      <c r="AJ1563" s="20" t="n">
        <f aca="false">ROUND(MAX(N(Y1563)/Assumptions!$C$5, N(Z1563)/Assumptions!$C$6, N(AA1563)/Assumptions!$C$7, N(AB1563)/Assumptions!$C$8, N(AC1563)/Assumptions!$C$9, N(AD1563)/Assumptions!$C$10, N(AE1563)/Assumptions!$C$11, N(AF1563)/Assumptions!$C$12, N(AG1563)/Assumptions!$C$13),3)</f>
        <v>1.933</v>
      </c>
      <c r="AK1563" s="0" t="str">
        <f aca="false">IF(OR(U1563="Pending",U1563="On Hold"),"Open GRN (awaiting)",IF(AJ1563&lt;=1,"Within SLA",IF(ROUND(N(Y1563)/Assumptions!$C$5,3)=AJ1563,"Gate Wait",IF(ROUND(N(Z1563)/Assumptions!$C$6,3)=AJ1563,"Dock Wait",IF(ROUND(N(AA1563)/Assumptions!$C$7,3)=AJ1563,"Unloading",IF(ROUND(N(AB1563)/Assumptions!$C$8,3)=AJ1563,"Unload-to-QC Wait",IF(ROUND(N(AC1563)/Assumptions!$C$9,3)=AJ1563,"QC",IF(ROUND(N(AD1563)/Assumptions!$C$10,3)=AJ1563,"QC-to-GRN Wait",IF(ROUND(N(AE1563)/Assumptions!$C$11,3)=AJ1563,"GRN Processing",IF(ROUND(N(AF1563)/Assumptions!$C$12,3)=AJ1563,"GRN-to-Putaway Wait",IF(ROUND(N(AG1563)/Assumptions!$C$13,3)=AJ1563,"Putaway","Within SLA")))))))))))</f>
        <v>GRN Processing</v>
      </c>
    </row>
    <row r="1564" customFormat="false" ht="15" hidden="false" customHeight="false" outlineLevel="0" collapsed="false">
      <c r="A1564" s="0" t="s">
        <v>4631</v>
      </c>
      <c r="B1564" s="0" t="s">
        <v>4632</v>
      </c>
      <c r="C1564" s="0" t="s">
        <v>184</v>
      </c>
      <c r="D1564" s="0" t="s">
        <v>119</v>
      </c>
      <c r="E1564" s="0" t="s">
        <v>4633</v>
      </c>
      <c r="F1564" s="0" t="s">
        <v>121</v>
      </c>
      <c r="G1564" s="0" t="s">
        <v>129</v>
      </c>
      <c r="H1564" s="17" t="n">
        <v>46241.75625</v>
      </c>
      <c r="I1564" s="17" t="n">
        <v>46241.7666666667</v>
      </c>
      <c r="J1564" s="17" t="n">
        <v>46241.775</v>
      </c>
      <c r="K1564" s="17" t="n">
        <v>46241.8041666667</v>
      </c>
      <c r="L1564" s="17" t="n">
        <v>46241.8083333333</v>
      </c>
      <c r="M1564" s="17" t="n">
        <v>46241.8479166667</v>
      </c>
      <c r="N1564" s="17" t="n">
        <v>46241.8673611111</v>
      </c>
      <c r="O1564" s="17" t="n">
        <v>46241.9131944445</v>
      </c>
      <c r="P1564" s="17" t="n">
        <v>46241.9229166667</v>
      </c>
      <c r="Q1564" s="17" t="n">
        <v>46241.9458333333</v>
      </c>
      <c r="R1564" s="0" t="n">
        <v>207</v>
      </c>
      <c r="S1564" s="0" t="n">
        <v>0</v>
      </c>
      <c r="T1564" s="0" t="n">
        <v>0</v>
      </c>
      <c r="U1564" s="18" t="s">
        <v>130</v>
      </c>
      <c r="V1564" s="18" t="s">
        <v>156</v>
      </c>
      <c r="W1564" s="0" t="str">
        <f aca="false">IF(AND(X1564&gt;=6,X1564&lt;14),"A",IF(AND(X1564&gt;=14,X1564&lt;22),"B","C"))</f>
        <v>B</v>
      </c>
      <c r="X1564" s="18" t="n">
        <f aca="false">HOUR(H1564)</f>
        <v>18</v>
      </c>
      <c r="Y1564" s="18" t="n">
        <f aca="false">ROUND((I1564-H1564)*1440,0)</f>
        <v>15</v>
      </c>
      <c r="Z1564" s="18" t="n">
        <f aca="false">ROUND((J1564-I1564)*1440,0)</f>
        <v>12</v>
      </c>
      <c r="AA1564" s="18" t="n">
        <f aca="false">ROUND((K1564-J1564)*1440,0)</f>
        <v>42</v>
      </c>
      <c r="AB1564" s="18" t="n">
        <f aca="false">ROUND((L1564-K1564)*1440,0)</f>
        <v>6</v>
      </c>
      <c r="AC1564" s="18" t="n">
        <f aca="false">ROUND((M1564-L1564)*1440,0)</f>
        <v>57</v>
      </c>
      <c r="AD1564" s="18" t="n">
        <f aca="false">IF(N1564="","",ROUND((N1564-M1564)*1440,0))</f>
        <v>28</v>
      </c>
      <c r="AE1564" s="18" t="n">
        <f aca="false">IF(O1564="","",ROUND((O1564-N1564)*1440,0))</f>
        <v>66</v>
      </c>
      <c r="AF1564" s="18" t="n">
        <f aca="false">IF(P1564="","",ROUND((P1564-O1564)*1440,0))</f>
        <v>14</v>
      </c>
      <c r="AG1564" s="18" t="n">
        <f aca="false">IF(Q1564="","",ROUND((Q1564-P1564)*1440,0))</f>
        <v>33</v>
      </c>
      <c r="AH1564" s="18" t="n">
        <f aca="false">IF(Q1564="","",ROUND((Q1564-H1564)*1440,0))</f>
        <v>273</v>
      </c>
      <c r="AI1564" s="19" t="n">
        <f aca="false">ROUND(IF(O1564="",Assumptions!$B$25-K1564,O1564-K1564)*24,1)</f>
        <v>2.6</v>
      </c>
      <c r="AJ1564" s="20" t="n">
        <f aca="false">ROUND(MAX(N(Y1564)/Assumptions!$C$5, N(Z1564)/Assumptions!$C$6, N(AA1564)/Assumptions!$C$7, N(AB1564)/Assumptions!$C$8, N(AC1564)/Assumptions!$C$9, N(AD1564)/Assumptions!$C$10, N(AE1564)/Assumptions!$C$11, N(AF1564)/Assumptions!$C$12, N(AG1564)/Assumptions!$C$13),3)</f>
        <v>1.467</v>
      </c>
      <c r="AK1564" s="0" t="str">
        <f aca="false">IF(OR(U1564="Pending",U1564="On Hold"),"Open GRN (awaiting)",IF(AJ1564&lt;=1,"Within SLA",IF(ROUND(N(Y1564)/Assumptions!$C$5,3)=AJ1564,"Gate Wait",IF(ROUND(N(Z1564)/Assumptions!$C$6,3)=AJ1564,"Dock Wait",IF(ROUND(N(AA1564)/Assumptions!$C$7,3)=AJ1564,"Unloading",IF(ROUND(N(AB1564)/Assumptions!$C$8,3)=AJ1564,"Unload-to-QC Wait",IF(ROUND(N(AC1564)/Assumptions!$C$9,3)=AJ1564,"QC",IF(ROUND(N(AD1564)/Assumptions!$C$10,3)=AJ1564,"QC-to-GRN Wait",IF(ROUND(N(AE1564)/Assumptions!$C$11,3)=AJ1564,"GRN Processing",IF(ROUND(N(AF1564)/Assumptions!$C$12,3)=AJ1564,"GRN-to-Putaway Wait",IF(ROUND(N(AG1564)/Assumptions!$C$13,3)=AJ1564,"Putaway","Within SLA")))))))))))</f>
        <v>GRN Processing</v>
      </c>
    </row>
    <row r="1565" customFormat="false" ht="15" hidden="false" customHeight="false" outlineLevel="0" collapsed="false">
      <c r="A1565" s="0" t="s">
        <v>4634</v>
      </c>
      <c r="B1565" s="0" t="s">
        <v>4635</v>
      </c>
      <c r="C1565" s="0" t="s">
        <v>142</v>
      </c>
      <c r="D1565" s="0" t="s">
        <v>135</v>
      </c>
      <c r="E1565" s="0" t="s">
        <v>4636</v>
      </c>
      <c r="F1565" s="0" t="s">
        <v>137</v>
      </c>
      <c r="G1565" s="0" t="s">
        <v>178</v>
      </c>
      <c r="H1565" s="17" t="n">
        <v>46241.7590277778</v>
      </c>
      <c r="I1565" s="17" t="n">
        <v>46241.7638888889</v>
      </c>
      <c r="J1565" s="17" t="n">
        <v>46241.775</v>
      </c>
      <c r="K1565" s="17" t="n">
        <v>46241.8125</v>
      </c>
      <c r="L1565" s="17" t="n">
        <v>46241.8208333333</v>
      </c>
      <c r="M1565" s="17" t="n">
        <v>46241.8381944444</v>
      </c>
      <c r="N1565" s="17" t="n">
        <v>46241.8784722222</v>
      </c>
      <c r="O1565" s="17" t="n">
        <v>46242.0611111111</v>
      </c>
      <c r="P1565" s="17" t="n">
        <v>46242.0708333333</v>
      </c>
      <c r="Q1565" s="17" t="n">
        <v>46242.0854166667</v>
      </c>
      <c r="R1565" s="0" t="n">
        <v>193</v>
      </c>
      <c r="S1565" s="0" t="n">
        <v>0</v>
      </c>
      <c r="T1565" s="0" t="n">
        <v>0</v>
      </c>
      <c r="U1565" s="18" t="s">
        <v>130</v>
      </c>
      <c r="V1565" s="18" t="s">
        <v>131</v>
      </c>
      <c r="W1565" s="0" t="str">
        <f aca="false">IF(AND(X1565&gt;=6,X1565&lt;14),"A",IF(AND(X1565&gt;=14,X1565&lt;22),"B","C"))</f>
        <v>B</v>
      </c>
      <c r="X1565" s="18" t="n">
        <f aca="false">HOUR(H1565)</f>
        <v>18</v>
      </c>
      <c r="Y1565" s="18" t="n">
        <f aca="false">ROUND((I1565-H1565)*1440,0)</f>
        <v>7</v>
      </c>
      <c r="Z1565" s="18" t="n">
        <f aca="false">ROUND((J1565-I1565)*1440,0)</f>
        <v>16</v>
      </c>
      <c r="AA1565" s="18" t="n">
        <f aca="false">ROUND((K1565-J1565)*1440,0)</f>
        <v>54</v>
      </c>
      <c r="AB1565" s="18" t="n">
        <f aca="false">ROUND((L1565-K1565)*1440,0)</f>
        <v>12</v>
      </c>
      <c r="AC1565" s="18" t="n">
        <f aca="false">ROUND((M1565-L1565)*1440,0)</f>
        <v>25</v>
      </c>
      <c r="AD1565" s="18" t="n">
        <f aca="false">IF(N1565="","",ROUND((N1565-M1565)*1440,0))</f>
        <v>58</v>
      </c>
      <c r="AE1565" s="18" t="n">
        <f aca="false">IF(O1565="","",ROUND((O1565-N1565)*1440,0))</f>
        <v>263</v>
      </c>
      <c r="AF1565" s="18" t="n">
        <f aca="false">IF(P1565="","",ROUND((P1565-O1565)*1440,0))</f>
        <v>14</v>
      </c>
      <c r="AG1565" s="18" t="n">
        <f aca="false">IF(Q1565="","",ROUND((Q1565-P1565)*1440,0))</f>
        <v>21</v>
      </c>
      <c r="AH1565" s="18" t="n">
        <f aca="false">IF(Q1565="","",ROUND((Q1565-H1565)*1440,0))</f>
        <v>470</v>
      </c>
      <c r="AI1565" s="19" t="n">
        <f aca="false">ROUND(IF(O1565="",Assumptions!$B$25-K1565,O1565-K1565)*24,1)</f>
        <v>6</v>
      </c>
      <c r="AJ1565" s="20" t="n">
        <f aca="false">ROUND(MAX(N(Y1565)/Assumptions!$C$5, N(Z1565)/Assumptions!$C$6, N(AA1565)/Assumptions!$C$7, N(AB1565)/Assumptions!$C$8, N(AC1565)/Assumptions!$C$9, N(AD1565)/Assumptions!$C$10, N(AE1565)/Assumptions!$C$11, N(AF1565)/Assumptions!$C$12, N(AG1565)/Assumptions!$C$13),3)</f>
        <v>5.844</v>
      </c>
      <c r="AK1565" s="0" t="str">
        <f aca="false">IF(OR(U1565="Pending",U1565="On Hold"),"Open GRN (awaiting)",IF(AJ1565&lt;=1,"Within SLA",IF(ROUND(N(Y1565)/Assumptions!$C$5,3)=AJ1565,"Gate Wait",IF(ROUND(N(Z1565)/Assumptions!$C$6,3)=AJ1565,"Dock Wait",IF(ROUND(N(AA1565)/Assumptions!$C$7,3)=AJ1565,"Unloading",IF(ROUND(N(AB1565)/Assumptions!$C$8,3)=AJ1565,"Unload-to-QC Wait",IF(ROUND(N(AC1565)/Assumptions!$C$9,3)=AJ1565,"QC",IF(ROUND(N(AD1565)/Assumptions!$C$10,3)=AJ1565,"QC-to-GRN Wait",IF(ROUND(N(AE1565)/Assumptions!$C$11,3)=AJ1565,"GRN Processing",IF(ROUND(N(AF1565)/Assumptions!$C$12,3)=AJ1565,"GRN-to-Putaway Wait",IF(ROUND(N(AG1565)/Assumptions!$C$13,3)=AJ1565,"Putaway","Within SLA")))))))))))</f>
        <v>GRN Processing</v>
      </c>
    </row>
    <row r="1566" customFormat="false" ht="15" hidden="false" customHeight="false" outlineLevel="0" collapsed="false">
      <c r="A1566" s="0" t="s">
        <v>4637</v>
      </c>
      <c r="B1566" s="0" t="s">
        <v>4638</v>
      </c>
      <c r="C1566" s="0" t="s">
        <v>252</v>
      </c>
      <c r="D1566" s="0" t="s">
        <v>147</v>
      </c>
      <c r="E1566" s="0" t="s">
        <v>3542</v>
      </c>
      <c r="F1566" s="0" t="s">
        <v>155</v>
      </c>
      <c r="G1566" s="0" t="s">
        <v>150</v>
      </c>
      <c r="H1566" s="17" t="n">
        <v>46241.7597222222</v>
      </c>
      <c r="I1566" s="17" t="n">
        <v>46241.7847222222</v>
      </c>
      <c r="J1566" s="17" t="n">
        <v>46241.7916666667</v>
      </c>
      <c r="K1566" s="17" t="n">
        <v>46241.8208333333</v>
      </c>
      <c r="L1566" s="17" t="n">
        <v>46241.8229166667</v>
      </c>
      <c r="M1566" s="17" t="n">
        <v>46241.8444444445</v>
      </c>
      <c r="N1566" s="17" t="n">
        <v>46241.8708333333</v>
      </c>
      <c r="O1566" s="17" t="n">
        <v>46241.9347222222</v>
      </c>
      <c r="P1566" s="17" t="n">
        <v>46241.9541666667</v>
      </c>
      <c r="Q1566" s="17" t="n">
        <v>46241.9666666667</v>
      </c>
      <c r="R1566" s="0" t="n">
        <v>359</v>
      </c>
      <c r="S1566" s="0" t="n">
        <v>0</v>
      </c>
      <c r="T1566" s="0" t="n">
        <v>0</v>
      </c>
      <c r="U1566" s="18" t="s">
        <v>130</v>
      </c>
      <c r="V1566" s="18" t="s">
        <v>131</v>
      </c>
      <c r="W1566" s="0" t="str">
        <f aca="false">IF(AND(X1566&gt;=6,X1566&lt;14),"A",IF(AND(X1566&gt;=14,X1566&lt;22),"B","C"))</f>
        <v>B</v>
      </c>
      <c r="X1566" s="18" t="n">
        <f aca="false">HOUR(H1566)</f>
        <v>18</v>
      </c>
      <c r="Y1566" s="18" t="n">
        <f aca="false">ROUND((I1566-H1566)*1440,0)</f>
        <v>36</v>
      </c>
      <c r="Z1566" s="18" t="n">
        <f aca="false">ROUND((J1566-I1566)*1440,0)</f>
        <v>10</v>
      </c>
      <c r="AA1566" s="18" t="n">
        <f aca="false">ROUND((K1566-J1566)*1440,0)</f>
        <v>42</v>
      </c>
      <c r="AB1566" s="18" t="n">
        <f aca="false">ROUND((L1566-K1566)*1440,0)</f>
        <v>3</v>
      </c>
      <c r="AC1566" s="18" t="n">
        <f aca="false">ROUND((M1566-L1566)*1440,0)</f>
        <v>31</v>
      </c>
      <c r="AD1566" s="18" t="n">
        <f aca="false">IF(N1566="","",ROUND((N1566-M1566)*1440,0))</f>
        <v>38</v>
      </c>
      <c r="AE1566" s="18" t="n">
        <f aca="false">IF(O1566="","",ROUND((O1566-N1566)*1440,0))</f>
        <v>92</v>
      </c>
      <c r="AF1566" s="18" t="n">
        <f aca="false">IF(P1566="","",ROUND((P1566-O1566)*1440,0))</f>
        <v>28</v>
      </c>
      <c r="AG1566" s="18" t="n">
        <f aca="false">IF(Q1566="","",ROUND((Q1566-P1566)*1440,0))</f>
        <v>18</v>
      </c>
      <c r="AH1566" s="18" t="n">
        <f aca="false">IF(Q1566="","",ROUND((Q1566-H1566)*1440,0))</f>
        <v>298</v>
      </c>
      <c r="AI1566" s="19" t="n">
        <f aca="false">ROUND(IF(O1566="",Assumptions!$B$25-K1566,O1566-K1566)*24,1)</f>
        <v>2.7</v>
      </c>
      <c r="AJ1566" s="20" t="n">
        <f aca="false">ROUND(MAX(N(Y1566)/Assumptions!$C$5, N(Z1566)/Assumptions!$C$6, N(AA1566)/Assumptions!$C$7, N(AB1566)/Assumptions!$C$8, N(AC1566)/Assumptions!$C$9, N(AD1566)/Assumptions!$C$10, N(AE1566)/Assumptions!$C$11, N(AF1566)/Assumptions!$C$12, N(AG1566)/Assumptions!$C$13),3)</f>
        <v>2.044</v>
      </c>
      <c r="AK1566" s="0" t="str">
        <f aca="false">IF(OR(U1566="Pending",U1566="On Hold"),"Open GRN (awaiting)",IF(AJ1566&lt;=1,"Within SLA",IF(ROUND(N(Y1566)/Assumptions!$C$5,3)=AJ1566,"Gate Wait",IF(ROUND(N(Z1566)/Assumptions!$C$6,3)=AJ1566,"Dock Wait",IF(ROUND(N(AA1566)/Assumptions!$C$7,3)=AJ1566,"Unloading",IF(ROUND(N(AB1566)/Assumptions!$C$8,3)=AJ1566,"Unload-to-QC Wait",IF(ROUND(N(AC1566)/Assumptions!$C$9,3)=AJ1566,"QC",IF(ROUND(N(AD1566)/Assumptions!$C$10,3)=AJ1566,"QC-to-GRN Wait",IF(ROUND(N(AE1566)/Assumptions!$C$11,3)=AJ1566,"GRN Processing",IF(ROUND(N(AF1566)/Assumptions!$C$12,3)=AJ1566,"GRN-to-Putaway Wait",IF(ROUND(N(AG1566)/Assumptions!$C$13,3)=AJ1566,"Putaway","Within SLA")))))))))))</f>
        <v>GRN Processing</v>
      </c>
    </row>
    <row r="1567" customFormat="false" ht="15" hidden="false" customHeight="false" outlineLevel="0" collapsed="false">
      <c r="A1567" s="0" t="s">
        <v>4639</v>
      </c>
      <c r="B1567" s="0" t="s">
        <v>4640</v>
      </c>
      <c r="C1567" s="0" t="s">
        <v>134</v>
      </c>
      <c r="D1567" s="0" t="s">
        <v>135</v>
      </c>
      <c r="E1567" s="0" t="s">
        <v>3366</v>
      </c>
      <c r="F1567" s="0" t="s">
        <v>172</v>
      </c>
      <c r="G1567" s="0" t="s">
        <v>178</v>
      </c>
      <c r="H1567" s="17" t="n">
        <v>46241.78125</v>
      </c>
      <c r="I1567" s="17" t="n">
        <v>46241.7868055556</v>
      </c>
      <c r="J1567" s="17" t="n">
        <v>46241.7923611111</v>
      </c>
      <c r="K1567" s="17" t="n">
        <v>46241.8131944445</v>
      </c>
      <c r="L1567" s="17" t="n">
        <v>46241.8180555556</v>
      </c>
      <c r="M1567" s="17" t="n">
        <v>46241.8236111111</v>
      </c>
      <c r="N1567" s="17" t="n">
        <v>46241.8777777778</v>
      </c>
      <c r="O1567" s="17" t="n">
        <v>46241.9458333333</v>
      </c>
      <c r="P1567" s="17" t="n">
        <v>46241.9673611111</v>
      </c>
      <c r="Q1567" s="17" t="n">
        <v>46241.9777777778</v>
      </c>
      <c r="R1567" s="0" t="n">
        <v>625</v>
      </c>
      <c r="S1567" s="0" t="n">
        <v>0</v>
      </c>
      <c r="T1567" s="0" t="n">
        <v>0</v>
      </c>
      <c r="U1567" s="18" t="s">
        <v>130</v>
      </c>
      <c r="V1567" s="18" t="s">
        <v>131</v>
      </c>
      <c r="W1567" s="0" t="str">
        <f aca="false">IF(AND(X1567&gt;=6,X1567&lt;14),"A",IF(AND(X1567&gt;=14,X1567&lt;22),"B","C"))</f>
        <v>B</v>
      </c>
      <c r="X1567" s="18" t="n">
        <f aca="false">HOUR(H1567)</f>
        <v>18</v>
      </c>
      <c r="Y1567" s="18" t="n">
        <f aca="false">ROUND((I1567-H1567)*1440,0)</f>
        <v>8</v>
      </c>
      <c r="Z1567" s="18" t="n">
        <f aca="false">ROUND((J1567-I1567)*1440,0)</f>
        <v>8</v>
      </c>
      <c r="AA1567" s="18" t="n">
        <f aca="false">ROUND((K1567-J1567)*1440,0)</f>
        <v>30</v>
      </c>
      <c r="AB1567" s="18" t="n">
        <f aca="false">ROUND((L1567-K1567)*1440,0)</f>
        <v>7</v>
      </c>
      <c r="AC1567" s="18" t="n">
        <f aca="false">ROUND((M1567-L1567)*1440,0)</f>
        <v>8</v>
      </c>
      <c r="AD1567" s="18" t="n">
        <f aca="false">IF(N1567="","",ROUND((N1567-M1567)*1440,0))</f>
        <v>78</v>
      </c>
      <c r="AE1567" s="18" t="n">
        <f aca="false">IF(O1567="","",ROUND((O1567-N1567)*1440,0))</f>
        <v>98</v>
      </c>
      <c r="AF1567" s="18" t="n">
        <f aca="false">IF(P1567="","",ROUND((P1567-O1567)*1440,0))</f>
        <v>31</v>
      </c>
      <c r="AG1567" s="18" t="n">
        <f aca="false">IF(Q1567="","",ROUND((Q1567-P1567)*1440,0))</f>
        <v>15</v>
      </c>
      <c r="AH1567" s="18" t="n">
        <f aca="false">IF(Q1567="","",ROUND((Q1567-H1567)*1440,0))</f>
        <v>283</v>
      </c>
      <c r="AI1567" s="19" t="n">
        <f aca="false">ROUND(IF(O1567="",Assumptions!$B$25-K1567,O1567-K1567)*24,1)</f>
        <v>3.2</v>
      </c>
      <c r="AJ1567" s="20" t="n">
        <f aca="false">ROUND(MAX(N(Y1567)/Assumptions!$C$5, N(Z1567)/Assumptions!$C$6, N(AA1567)/Assumptions!$C$7, N(AB1567)/Assumptions!$C$8, N(AC1567)/Assumptions!$C$9, N(AD1567)/Assumptions!$C$10, N(AE1567)/Assumptions!$C$11, N(AF1567)/Assumptions!$C$12, N(AG1567)/Assumptions!$C$13),3)</f>
        <v>2.6</v>
      </c>
      <c r="AK1567" s="0" t="str">
        <f aca="false">IF(OR(U1567="Pending",U1567="On Hold"),"Open GRN (awaiting)",IF(AJ1567&lt;=1,"Within SLA",IF(ROUND(N(Y1567)/Assumptions!$C$5,3)=AJ1567,"Gate Wait",IF(ROUND(N(Z1567)/Assumptions!$C$6,3)=AJ1567,"Dock Wait",IF(ROUND(N(AA1567)/Assumptions!$C$7,3)=AJ1567,"Unloading",IF(ROUND(N(AB1567)/Assumptions!$C$8,3)=AJ1567,"Unload-to-QC Wait",IF(ROUND(N(AC1567)/Assumptions!$C$9,3)=AJ1567,"QC",IF(ROUND(N(AD1567)/Assumptions!$C$10,3)=AJ1567,"QC-to-GRN Wait",IF(ROUND(N(AE1567)/Assumptions!$C$11,3)=AJ1567,"GRN Processing",IF(ROUND(N(AF1567)/Assumptions!$C$12,3)=AJ1567,"GRN-to-Putaway Wait",IF(ROUND(N(AG1567)/Assumptions!$C$13,3)=AJ1567,"Putaway","Within SLA")))))))))))</f>
        <v>QC-to-GRN Wait</v>
      </c>
    </row>
    <row r="1568" customFormat="false" ht="15" hidden="false" customHeight="false" outlineLevel="0" collapsed="false">
      <c r="A1568" s="0" t="s">
        <v>4641</v>
      </c>
      <c r="B1568" s="0" t="s">
        <v>4642</v>
      </c>
      <c r="C1568" s="0" t="s">
        <v>175</v>
      </c>
      <c r="D1568" s="0" t="s">
        <v>119</v>
      </c>
      <c r="E1568" s="0" t="s">
        <v>4643</v>
      </c>
      <c r="F1568" s="0" t="s">
        <v>177</v>
      </c>
      <c r="G1568" s="0" t="s">
        <v>129</v>
      </c>
      <c r="H1568" s="17" t="n">
        <v>46241.83125</v>
      </c>
      <c r="I1568" s="17" t="n">
        <v>46241.8368055556</v>
      </c>
      <c r="J1568" s="17" t="n">
        <v>46241.8409722222</v>
      </c>
      <c r="K1568" s="17" t="n">
        <v>46241.8847222222</v>
      </c>
      <c r="L1568" s="17" t="n">
        <v>46241.8909722222</v>
      </c>
      <c r="M1568" s="17" t="n">
        <v>46241.9076388889</v>
      </c>
      <c r="N1568" s="17" t="n">
        <v>46241.9152777778</v>
      </c>
      <c r="O1568" s="17" t="n">
        <v>46241.9569444444</v>
      </c>
      <c r="P1568" s="17" t="n">
        <v>46241.9673611111</v>
      </c>
      <c r="Q1568" s="17" t="n">
        <v>46241.9805555556</v>
      </c>
      <c r="R1568" s="0" t="n">
        <v>679</v>
      </c>
      <c r="S1568" s="0" t="n">
        <v>0</v>
      </c>
      <c r="T1568" s="0" t="n">
        <v>0</v>
      </c>
      <c r="U1568" s="18" t="s">
        <v>130</v>
      </c>
      <c r="V1568" s="18" t="s">
        <v>156</v>
      </c>
      <c r="W1568" s="0" t="str">
        <f aca="false">IF(AND(X1568&gt;=6,X1568&lt;14),"A",IF(AND(X1568&gt;=14,X1568&lt;22),"B","C"))</f>
        <v>B</v>
      </c>
      <c r="X1568" s="18" t="n">
        <f aca="false">HOUR(H1568)</f>
        <v>19</v>
      </c>
      <c r="Y1568" s="18" t="n">
        <f aca="false">ROUND((I1568-H1568)*1440,0)</f>
        <v>8</v>
      </c>
      <c r="Z1568" s="18" t="n">
        <f aca="false">ROUND((J1568-I1568)*1440,0)</f>
        <v>6</v>
      </c>
      <c r="AA1568" s="18" t="n">
        <f aca="false">ROUND((K1568-J1568)*1440,0)</f>
        <v>63</v>
      </c>
      <c r="AB1568" s="18" t="n">
        <f aca="false">ROUND((L1568-K1568)*1440,0)</f>
        <v>9</v>
      </c>
      <c r="AC1568" s="18" t="n">
        <f aca="false">ROUND((M1568-L1568)*1440,0)</f>
        <v>24</v>
      </c>
      <c r="AD1568" s="18" t="n">
        <f aca="false">IF(N1568="","",ROUND((N1568-M1568)*1440,0))</f>
        <v>11</v>
      </c>
      <c r="AE1568" s="18" t="n">
        <f aca="false">IF(O1568="","",ROUND((O1568-N1568)*1440,0))</f>
        <v>60</v>
      </c>
      <c r="AF1568" s="18" t="n">
        <f aca="false">IF(P1568="","",ROUND((P1568-O1568)*1440,0))</f>
        <v>15</v>
      </c>
      <c r="AG1568" s="18" t="n">
        <f aca="false">IF(Q1568="","",ROUND((Q1568-P1568)*1440,0))</f>
        <v>19</v>
      </c>
      <c r="AH1568" s="18" t="n">
        <f aca="false">IF(Q1568="","",ROUND((Q1568-H1568)*1440,0))</f>
        <v>215</v>
      </c>
      <c r="AI1568" s="19" t="n">
        <f aca="false">ROUND(IF(O1568="",Assumptions!$B$25-K1568,O1568-K1568)*24,1)</f>
        <v>1.7</v>
      </c>
      <c r="AJ1568" s="20" t="n">
        <f aca="false">ROUND(MAX(N(Y1568)/Assumptions!$C$5, N(Z1568)/Assumptions!$C$6, N(AA1568)/Assumptions!$C$7, N(AB1568)/Assumptions!$C$8, N(AC1568)/Assumptions!$C$9, N(AD1568)/Assumptions!$C$10, N(AE1568)/Assumptions!$C$11, N(AF1568)/Assumptions!$C$12, N(AG1568)/Assumptions!$C$13),3)</f>
        <v>1.333</v>
      </c>
      <c r="AK1568" s="0" t="str">
        <f aca="false">IF(OR(U1568="Pending",U1568="On Hold"),"Open GRN (awaiting)",IF(AJ1568&lt;=1,"Within SLA",IF(ROUND(N(Y1568)/Assumptions!$C$5,3)=AJ1568,"Gate Wait",IF(ROUND(N(Z1568)/Assumptions!$C$6,3)=AJ1568,"Dock Wait",IF(ROUND(N(AA1568)/Assumptions!$C$7,3)=AJ1568,"Unloading",IF(ROUND(N(AB1568)/Assumptions!$C$8,3)=AJ1568,"Unload-to-QC Wait",IF(ROUND(N(AC1568)/Assumptions!$C$9,3)=AJ1568,"QC",IF(ROUND(N(AD1568)/Assumptions!$C$10,3)=AJ1568,"QC-to-GRN Wait",IF(ROUND(N(AE1568)/Assumptions!$C$11,3)=AJ1568,"GRN Processing",IF(ROUND(N(AF1568)/Assumptions!$C$12,3)=AJ1568,"GRN-to-Putaway Wait",IF(ROUND(N(AG1568)/Assumptions!$C$13,3)=AJ1568,"Putaway","Within SLA")))))))))))</f>
        <v>GRN Processing</v>
      </c>
    </row>
    <row r="1569" customFormat="false" ht="15" hidden="false" customHeight="false" outlineLevel="0" collapsed="false">
      <c r="A1569" s="0" t="s">
        <v>4644</v>
      </c>
      <c r="B1569" s="0" t="s">
        <v>4645</v>
      </c>
      <c r="C1569" s="0" t="s">
        <v>175</v>
      </c>
      <c r="D1569" s="0" t="s">
        <v>135</v>
      </c>
      <c r="E1569" s="0" t="s">
        <v>4646</v>
      </c>
      <c r="F1569" s="0" t="s">
        <v>177</v>
      </c>
      <c r="G1569" s="0" t="s">
        <v>138</v>
      </c>
      <c r="H1569" s="17" t="n">
        <v>46241.8347222222</v>
      </c>
      <c r="I1569" s="17" t="n">
        <v>46241.8423611111</v>
      </c>
      <c r="J1569" s="17" t="n">
        <v>46241.8465277778</v>
      </c>
      <c r="K1569" s="17" t="n">
        <v>46241.8701388889</v>
      </c>
      <c r="L1569" s="17" t="n">
        <v>46241.8833333333</v>
      </c>
      <c r="M1569" s="17" t="n">
        <v>46241.89375</v>
      </c>
      <c r="N1569" s="17" t="n">
        <v>46241.9694444445</v>
      </c>
      <c r="O1569" s="17" t="n">
        <v>46242.1138888889</v>
      </c>
      <c r="P1569" s="17" t="n">
        <v>46242.11875</v>
      </c>
      <c r="Q1569" s="17" t="n">
        <v>46242.1631944445</v>
      </c>
      <c r="R1569" s="0" t="n">
        <v>2832</v>
      </c>
      <c r="S1569" s="0" t="n">
        <v>0</v>
      </c>
      <c r="T1569" s="0" t="n">
        <v>0</v>
      </c>
      <c r="U1569" s="18" t="s">
        <v>130</v>
      </c>
      <c r="V1569" s="18" t="s">
        <v>131</v>
      </c>
      <c r="W1569" s="0" t="str">
        <f aca="false">IF(AND(X1569&gt;=6,X1569&lt;14),"A",IF(AND(X1569&gt;=14,X1569&lt;22),"B","C"))</f>
        <v>B</v>
      </c>
      <c r="X1569" s="18" t="n">
        <f aca="false">HOUR(H1569)</f>
        <v>20</v>
      </c>
      <c r="Y1569" s="18" t="n">
        <f aca="false">ROUND((I1569-H1569)*1440,0)</f>
        <v>11</v>
      </c>
      <c r="Z1569" s="18" t="n">
        <f aca="false">ROUND((J1569-I1569)*1440,0)</f>
        <v>6</v>
      </c>
      <c r="AA1569" s="18" t="n">
        <f aca="false">ROUND((K1569-J1569)*1440,0)</f>
        <v>34</v>
      </c>
      <c r="AB1569" s="18" t="n">
        <f aca="false">ROUND((L1569-K1569)*1440,0)</f>
        <v>19</v>
      </c>
      <c r="AC1569" s="18" t="n">
        <f aca="false">ROUND((M1569-L1569)*1440,0)</f>
        <v>15</v>
      </c>
      <c r="AD1569" s="18" t="n">
        <f aca="false">IF(N1569="","",ROUND((N1569-M1569)*1440,0))</f>
        <v>109</v>
      </c>
      <c r="AE1569" s="18" t="n">
        <f aca="false">IF(O1569="","",ROUND((O1569-N1569)*1440,0))</f>
        <v>208</v>
      </c>
      <c r="AF1569" s="18" t="n">
        <f aca="false">IF(P1569="","",ROUND((P1569-O1569)*1440,0))</f>
        <v>7</v>
      </c>
      <c r="AG1569" s="18" t="n">
        <f aca="false">IF(Q1569="","",ROUND((Q1569-P1569)*1440,0))</f>
        <v>64</v>
      </c>
      <c r="AH1569" s="18" t="n">
        <f aca="false">IF(Q1569="","",ROUND((Q1569-H1569)*1440,0))</f>
        <v>473</v>
      </c>
      <c r="AI1569" s="19" t="n">
        <f aca="false">ROUND(IF(O1569="",Assumptions!$B$25-K1569,O1569-K1569)*24,1)</f>
        <v>5.9</v>
      </c>
      <c r="AJ1569" s="20" t="n">
        <f aca="false">ROUND(MAX(N(Y1569)/Assumptions!$C$5, N(Z1569)/Assumptions!$C$6, N(AA1569)/Assumptions!$C$7, N(AB1569)/Assumptions!$C$8, N(AC1569)/Assumptions!$C$9, N(AD1569)/Assumptions!$C$10, N(AE1569)/Assumptions!$C$11, N(AF1569)/Assumptions!$C$12, N(AG1569)/Assumptions!$C$13),3)</f>
        <v>4.622</v>
      </c>
      <c r="AK1569" s="0" t="str">
        <f aca="false">IF(OR(U1569="Pending",U1569="On Hold"),"Open GRN (awaiting)",IF(AJ1569&lt;=1,"Within SLA",IF(ROUND(N(Y1569)/Assumptions!$C$5,3)=AJ1569,"Gate Wait",IF(ROUND(N(Z1569)/Assumptions!$C$6,3)=AJ1569,"Dock Wait",IF(ROUND(N(AA1569)/Assumptions!$C$7,3)=AJ1569,"Unloading",IF(ROUND(N(AB1569)/Assumptions!$C$8,3)=AJ1569,"Unload-to-QC Wait",IF(ROUND(N(AC1569)/Assumptions!$C$9,3)=AJ1569,"QC",IF(ROUND(N(AD1569)/Assumptions!$C$10,3)=AJ1569,"QC-to-GRN Wait",IF(ROUND(N(AE1569)/Assumptions!$C$11,3)=AJ1569,"GRN Processing",IF(ROUND(N(AF1569)/Assumptions!$C$12,3)=AJ1569,"GRN-to-Putaway Wait",IF(ROUND(N(AG1569)/Assumptions!$C$13,3)=AJ1569,"Putaway","Within SLA")))))))))))</f>
        <v>GRN Processing</v>
      </c>
    </row>
    <row r="1570" customFormat="false" ht="15" hidden="false" customHeight="false" outlineLevel="0" collapsed="false">
      <c r="A1570" s="0" t="s">
        <v>4647</v>
      </c>
      <c r="B1570" s="0" t="s">
        <v>4648</v>
      </c>
      <c r="C1570" s="0" t="s">
        <v>153</v>
      </c>
      <c r="D1570" s="0" t="s">
        <v>147</v>
      </c>
      <c r="E1570" s="0" t="s">
        <v>4649</v>
      </c>
      <c r="F1570" s="0" t="s">
        <v>155</v>
      </c>
      <c r="G1570" s="0" t="s">
        <v>167</v>
      </c>
      <c r="H1570" s="17" t="n">
        <v>46241.8472222222</v>
      </c>
      <c r="I1570" s="17" t="n">
        <v>46241.8743055556</v>
      </c>
      <c r="J1570" s="17" t="n">
        <v>46241.8777777778</v>
      </c>
      <c r="K1570" s="17" t="n">
        <v>46241.9048611111</v>
      </c>
      <c r="L1570" s="17" t="n">
        <v>46241.9076388889</v>
      </c>
      <c r="M1570" s="17" t="n">
        <v>46241.925</v>
      </c>
      <c r="N1570" s="17" t="n">
        <v>46241.9673611111</v>
      </c>
      <c r="O1570" s="17" t="n">
        <v>46241.9770833333</v>
      </c>
      <c r="P1570" s="17" t="n">
        <v>46241.9909722222</v>
      </c>
      <c r="Q1570" s="17" t="n">
        <v>46242.0111111111</v>
      </c>
      <c r="R1570" s="0" t="n">
        <v>292</v>
      </c>
      <c r="S1570" s="0" t="n">
        <v>0</v>
      </c>
      <c r="T1570" s="0" t="n">
        <v>0</v>
      </c>
      <c r="U1570" s="18" t="s">
        <v>130</v>
      </c>
      <c r="V1570" s="18" t="s">
        <v>131</v>
      </c>
      <c r="W1570" s="0" t="str">
        <f aca="false">IF(AND(X1570&gt;=6,X1570&lt;14),"A",IF(AND(X1570&gt;=14,X1570&lt;22),"B","C"))</f>
        <v>B</v>
      </c>
      <c r="X1570" s="18" t="n">
        <f aca="false">HOUR(H1570)</f>
        <v>20</v>
      </c>
      <c r="Y1570" s="18" t="n">
        <f aca="false">ROUND((I1570-H1570)*1440,0)</f>
        <v>39</v>
      </c>
      <c r="Z1570" s="18" t="n">
        <f aca="false">ROUND((J1570-I1570)*1440,0)</f>
        <v>5</v>
      </c>
      <c r="AA1570" s="18" t="n">
        <f aca="false">ROUND((K1570-J1570)*1440,0)</f>
        <v>39</v>
      </c>
      <c r="AB1570" s="18" t="n">
        <f aca="false">ROUND((L1570-K1570)*1440,0)</f>
        <v>4</v>
      </c>
      <c r="AC1570" s="18" t="n">
        <f aca="false">ROUND((M1570-L1570)*1440,0)</f>
        <v>25</v>
      </c>
      <c r="AD1570" s="18" t="n">
        <f aca="false">IF(N1570="","",ROUND((N1570-M1570)*1440,0))</f>
        <v>61</v>
      </c>
      <c r="AE1570" s="18" t="n">
        <f aca="false">IF(O1570="","",ROUND((O1570-N1570)*1440,0))</f>
        <v>14</v>
      </c>
      <c r="AF1570" s="18" t="n">
        <f aca="false">IF(P1570="","",ROUND((P1570-O1570)*1440,0))</f>
        <v>20</v>
      </c>
      <c r="AG1570" s="18" t="n">
        <f aca="false">IF(Q1570="","",ROUND((Q1570-P1570)*1440,0))</f>
        <v>29</v>
      </c>
      <c r="AH1570" s="18" t="n">
        <f aca="false">IF(Q1570="","",ROUND((Q1570-H1570)*1440,0))</f>
        <v>236</v>
      </c>
      <c r="AI1570" s="19" t="n">
        <f aca="false">ROUND(IF(O1570="",Assumptions!$B$25-K1570,O1570-K1570)*24,1)</f>
        <v>1.7</v>
      </c>
      <c r="AJ1570" s="20" t="n">
        <f aca="false">ROUND(MAX(N(Y1570)/Assumptions!$C$5, N(Z1570)/Assumptions!$C$6, N(AA1570)/Assumptions!$C$7, N(AB1570)/Assumptions!$C$8, N(AC1570)/Assumptions!$C$9, N(AD1570)/Assumptions!$C$10, N(AE1570)/Assumptions!$C$11, N(AF1570)/Assumptions!$C$12, N(AG1570)/Assumptions!$C$13),3)</f>
        <v>2.033</v>
      </c>
      <c r="AK1570" s="0" t="str">
        <f aca="false">IF(OR(U1570="Pending",U1570="On Hold"),"Open GRN (awaiting)",IF(AJ1570&lt;=1,"Within SLA",IF(ROUND(N(Y1570)/Assumptions!$C$5,3)=AJ1570,"Gate Wait",IF(ROUND(N(Z1570)/Assumptions!$C$6,3)=AJ1570,"Dock Wait",IF(ROUND(N(AA1570)/Assumptions!$C$7,3)=AJ1570,"Unloading",IF(ROUND(N(AB1570)/Assumptions!$C$8,3)=AJ1570,"Unload-to-QC Wait",IF(ROUND(N(AC1570)/Assumptions!$C$9,3)=AJ1570,"QC",IF(ROUND(N(AD1570)/Assumptions!$C$10,3)=AJ1570,"QC-to-GRN Wait",IF(ROUND(N(AE1570)/Assumptions!$C$11,3)=AJ1570,"GRN Processing",IF(ROUND(N(AF1570)/Assumptions!$C$12,3)=AJ1570,"GRN-to-Putaway Wait",IF(ROUND(N(AG1570)/Assumptions!$C$13,3)=AJ1570,"Putaway","Within SLA")))))))))))</f>
        <v>QC-to-GRN Wait</v>
      </c>
    </row>
    <row r="1571" customFormat="false" ht="15" hidden="false" customHeight="false" outlineLevel="0" collapsed="false">
      <c r="A1571" s="0" t="s">
        <v>4650</v>
      </c>
      <c r="B1571" s="0" t="s">
        <v>4651</v>
      </c>
      <c r="C1571" s="0" t="s">
        <v>218</v>
      </c>
      <c r="D1571" s="0" t="s">
        <v>147</v>
      </c>
      <c r="E1571" s="0" t="s">
        <v>4652</v>
      </c>
      <c r="F1571" s="0" t="s">
        <v>137</v>
      </c>
      <c r="G1571" s="0" t="s">
        <v>150</v>
      </c>
      <c r="H1571" s="17" t="n">
        <v>46241.8604166667</v>
      </c>
      <c r="I1571" s="17" t="n">
        <v>46241.8680555556</v>
      </c>
      <c r="J1571" s="17" t="n">
        <v>46241.8715277778</v>
      </c>
      <c r="K1571" s="17" t="n">
        <v>46241.9055555556</v>
      </c>
      <c r="L1571" s="17" t="n">
        <v>46241.9104166667</v>
      </c>
      <c r="M1571" s="17" t="n">
        <v>46241.9354166667</v>
      </c>
      <c r="N1571" s="17" t="n">
        <v>46241.9631944444</v>
      </c>
      <c r="O1571" s="17" t="n">
        <v>46241.9763888889</v>
      </c>
      <c r="P1571" s="17" t="n">
        <v>46241.9847222222</v>
      </c>
      <c r="Q1571" s="17" t="n">
        <v>46242.0013888889</v>
      </c>
      <c r="R1571" s="0" t="n">
        <v>386</v>
      </c>
      <c r="S1571" s="0" t="n">
        <v>0</v>
      </c>
      <c r="T1571" s="0" t="n">
        <v>0</v>
      </c>
      <c r="U1571" s="18" t="s">
        <v>130</v>
      </c>
      <c r="V1571" s="18" t="s">
        <v>156</v>
      </c>
      <c r="W1571" s="0" t="str">
        <f aca="false">IF(AND(X1571&gt;=6,X1571&lt;14),"A",IF(AND(X1571&gt;=14,X1571&lt;22),"B","C"))</f>
        <v>B</v>
      </c>
      <c r="X1571" s="18" t="n">
        <f aca="false">HOUR(H1571)</f>
        <v>20</v>
      </c>
      <c r="Y1571" s="18" t="n">
        <f aca="false">ROUND((I1571-H1571)*1440,0)</f>
        <v>11</v>
      </c>
      <c r="Z1571" s="18" t="n">
        <f aca="false">ROUND((J1571-I1571)*1440,0)</f>
        <v>5</v>
      </c>
      <c r="AA1571" s="18" t="n">
        <f aca="false">ROUND((K1571-J1571)*1440,0)</f>
        <v>49</v>
      </c>
      <c r="AB1571" s="18" t="n">
        <f aca="false">ROUND((L1571-K1571)*1440,0)</f>
        <v>7</v>
      </c>
      <c r="AC1571" s="18" t="n">
        <f aca="false">ROUND((M1571-L1571)*1440,0)</f>
        <v>36</v>
      </c>
      <c r="AD1571" s="18" t="n">
        <f aca="false">IF(N1571="","",ROUND((N1571-M1571)*1440,0))</f>
        <v>40</v>
      </c>
      <c r="AE1571" s="18" t="n">
        <f aca="false">IF(O1571="","",ROUND((O1571-N1571)*1440,0))</f>
        <v>19</v>
      </c>
      <c r="AF1571" s="18" t="n">
        <f aca="false">IF(P1571="","",ROUND((P1571-O1571)*1440,0))</f>
        <v>12</v>
      </c>
      <c r="AG1571" s="18" t="n">
        <f aca="false">IF(Q1571="","",ROUND((Q1571-P1571)*1440,0))</f>
        <v>24</v>
      </c>
      <c r="AH1571" s="18" t="n">
        <f aca="false">IF(Q1571="","",ROUND((Q1571-H1571)*1440,0))</f>
        <v>203</v>
      </c>
      <c r="AI1571" s="19" t="n">
        <f aca="false">ROUND(IF(O1571="",Assumptions!$B$25-K1571,O1571-K1571)*24,1)</f>
        <v>1.7</v>
      </c>
      <c r="AJ1571" s="20" t="n">
        <f aca="false">ROUND(MAX(N(Y1571)/Assumptions!$C$5, N(Z1571)/Assumptions!$C$6, N(AA1571)/Assumptions!$C$7, N(AB1571)/Assumptions!$C$8, N(AC1571)/Assumptions!$C$9, N(AD1571)/Assumptions!$C$10, N(AE1571)/Assumptions!$C$11, N(AF1571)/Assumptions!$C$12, N(AG1571)/Assumptions!$C$13),3)</f>
        <v>1.333</v>
      </c>
      <c r="AK1571" s="0" t="str">
        <f aca="false">IF(OR(U1571="Pending",U1571="On Hold"),"Open GRN (awaiting)",IF(AJ1571&lt;=1,"Within SLA",IF(ROUND(N(Y1571)/Assumptions!$C$5,3)=AJ1571,"Gate Wait",IF(ROUND(N(Z1571)/Assumptions!$C$6,3)=AJ1571,"Dock Wait",IF(ROUND(N(AA1571)/Assumptions!$C$7,3)=AJ1571,"Unloading",IF(ROUND(N(AB1571)/Assumptions!$C$8,3)=AJ1571,"Unload-to-QC Wait",IF(ROUND(N(AC1571)/Assumptions!$C$9,3)=AJ1571,"QC",IF(ROUND(N(AD1571)/Assumptions!$C$10,3)=AJ1571,"QC-to-GRN Wait",IF(ROUND(N(AE1571)/Assumptions!$C$11,3)=AJ1571,"GRN Processing",IF(ROUND(N(AF1571)/Assumptions!$C$12,3)=AJ1571,"GRN-to-Putaway Wait",IF(ROUND(N(AG1571)/Assumptions!$C$13,3)=AJ1571,"Putaway","Within SLA")))))))))))</f>
        <v>QC-to-GRN Wait</v>
      </c>
    </row>
    <row r="1572" customFormat="false" ht="15" hidden="false" customHeight="false" outlineLevel="0" collapsed="false">
      <c r="A1572" s="0" t="s">
        <v>4653</v>
      </c>
      <c r="B1572" s="0" t="s">
        <v>4654</v>
      </c>
      <c r="C1572" s="0" t="s">
        <v>218</v>
      </c>
      <c r="D1572" s="0" t="s">
        <v>147</v>
      </c>
      <c r="E1572" s="0" t="s">
        <v>4655</v>
      </c>
      <c r="F1572" s="0" t="s">
        <v>137</v>
      </c>
      <c r="G1572" s="0" t="s">
        <v>167</v>
      </c>
      <c r="H1572" s="17" t="n">
        <v>46241.9097222222</v>
      </c>
      <c r="I1572" s="17" t="n">
        <v>46241.9277777778</v>
      </c>
      <c r="J1572" s="17" t="n">
        <v>46241.9298611111</v>
      </c>
      <c r="K1572" s="17" t="n">
        <v>46241.975</v>
      </c>
      <c r="L1572" s="17" t="n">
        <v>46241.9833333333</v>
      </c>
      <c r="M1572" s="17" t="n">
        <v>46242.0361111111</v>
      </c>
      <c r="N1572" s="17" t="n">
        <v>46242.0451388889</v>
      </c>
      <c r="O1572" s="17" t="n">
        <v>46242.0666666667</v>
      </c>
      <c r="P1572" s="17" t="n">
        <v>46242.0729166667</v>
      </c>
      <c r="Q1572" s="17" t="n">
        <v>46242.0861111111</v>
      </c>
      <c r="R1572" s="0" t="n">
        <v>1743</v>
      </c>
      <c r="S1572" s="0" t="n">
        <v>0</v>
      </c>
      <c r="T1572" s="0" t="n">
        <v>0</v>
      </c>
      <c r="U1572" s="18" t="s">
        <v>130</v>
      </c>
      <c r="V1572" s="18" t="s">
        <v>82</v>
      </c>
      <c r="W1572" s="0" t="str">
        <f aca="false">IF(AND(X1572&gt;=6,X1572&lt;14),"A",IF(AND(X1572&gt;=14,X1572&lt;22),"B","C"))</f>
        <v>B</v>
      </c>
      <c r="X1572" s="18" t="n">
        <f aca="false">HOUR(H1572)</f>
        <v>21</v>
      </c>
      <c r="Y1572" s="18" t="n">
        <f aca="false">ROUND((I1572-H1572)*1440,0)</f>
        <v>26</v>
      </c>
      <c r="Z1572" s="18" t="n">
        <f aca="false">ROUND((J1572-I1572)*1440,0)</f>
        <v>3</v>
      </c>
      <c r="AA1572" s="18" t="n">
        <f aca="false">ROUND((K1572-J1572)*1440,0)</f>
        <v>65</v>
      </c>
      <c r="AB1572" s="18" t="n">
        <f aca="false">ROUND((L1572-K1572)*1440,0)</f>
        <v>12</v>
      </c>
      <c r="AC1572" s="18" t="n">
        <f aca="false">ROUND((M1572-L1572)*1440,0)</f>
        <v>76</v>
      </c>
      <c r="AD1572" s="18" t="n">
        <f aca="false">IF(N1572="","",ROUND((N1572-M1572)*1440,0))</f>
        <v>13</v>
      </c>
      <c r="AE1572" s="18" t="n">
        <f aca="false">IF(O1572="","",ROUND((O1572-N1572)*1440,0))</f>
        <v>31</v>
      </c>
      <c r="AF1572" s="18" t="n">
        <f aca="false">IF(P1572="","",ROUND((P1572-O1572)*1440,0))</f>
        <v>9</v>
      </c>
      <c r="AG1572" s="18" t="n">
        <f aca="false">IF(Q1572="","",ROUND((Q1572-P1572)*1440,0))</f>
        <v>19</v>
      </c>
      <c r="AH1572" s="18" t="n">
        <f aca="false">IF(Q1572="","",ROUND((Q1572-H1572)*1440,0))</f>
        <v>254</v>
      </c>
      <c r="AI1572" s="19" t="n">
        <f aca="false">ROUND(IF(O1572="",Assumptions!$B$25-K1572,O1572-K1572)*24,1)</f>
        <v>2.2</v>
      </c>
      <c r="AJ1572" s="20" t="n">
        <f aca="false">ROUND(MAX(N(Y1572)/Assumptions!$C$5, N(Z1572)/Assumptions!$C$6, N(AA1572)/Assumptions!$C$7, N(AB1572)/Assumptions!$C$8, N(AC1572)/Assumptions!$C$9, N(AD1572)/Assumptions!$C$10, N(AE1572)/Assumptions!$C$11, N(AF1572)/Assumptions!$C$12, N(AG1572)/Assumptions!$C$13),3)</f>
        <v>1.689</v>
      </c>
      <c r="AK1572" s="0" t="str">
        <f aca="false">IF(OR(U1572="Pending",U1572="On Hold"),"Open GRN (awaiting)",IF(AJ1572&lt;=1,"Within SLA",IF(ROUND(N(Y1572)/Assumptions!$C$5,3)=AJ1572,"Gate Wait",IF(ROUND(N(Z1572)/Assumptions!$C$6,3)=AJ1572,"Dock Wait",IF(ROUND(N(AA1572)/Assumptions!$C$7,3)=AJ1572,"Unloading",IF(ROUND(N(AB1572)/Assumptions!$C$8,3)=AJ1572,"Unload-to-QC Wait",IF(ROUND(N(AC1572)/Assumptions!$C$9,3)=AJ1572,"QC",IF(ROUND(N(AD1572)/Assumptions!$C$10,3)=AJ1572,"QC-to-GRN Wait",IF(ROUND(N(AE1572)/Assumptions!$C$11,3)=AJ1572,"GRN Processing",IF(ROUND(N(AF1572)/Assumptions!$C$12,3)=AJ1572,"GRN-to-Putaway Wait",IF(ROUND(N(AG1572)/Assumptions!$C$13,3)=AJ1572,"Putaway","Within SLA")))))))))))</f>
        <v>QC</v>
      </c>
    </row>
    <row r="1573" customFormat="false" ht="15" hidden="false" customHeight="false" outlineLevel="0" collapsed="false">
      <c r="A1573" s="0" t="s">
        <v>4656</v>
      </c>
      <c r="B1573" s="0" t="s">
        <v>4657</v>
      </c>
      <c r="C1573" s="0" t="s">
        <v>252</v>
      </c>
      <c r="D1573" s="0" t="s">
        <v>135</v>
      </c>
      <c r="E1573" s="0" t="s">
        <v>4658</v>
      </c>
      <c r="F1573" s="0" t="s">
        <v>155</v>
      </c>
      <c r="G1573" s="0" t="s">
        <v>138</v>
      </c>
      <c r="H1573" s="17" t="n">
        <v>46241.9138888889</v>
      </c>
      <c r="I1573" s="17" t="n">
        <v>46241.9430555556</v>
      </c>
      <c r="J1573" s="17" t="n">
        <v>46241.9486111111</v>
      </c>
      <c r="K1573" s="17" t="n">
        <v>46241.9798611111</v>
      </c>
      <c r="L1573" s="17" t="n">
        <v>46241.9944444444</v>
      </c>
      <c r="M1573" s="17" t="n">
        <v>46242.0104166667</v>
      </c>
      <c r="N1573" s="17" t="n">
        <v>46242.0215277778</v>
      </c>
      <c r="O1573" s="17" t="n">
        <v>46242.0784722222</v>
      </c>
      <c r="P1573" s="17" t="n">
        <v>46242.0881944444</v>
      </c>
      <c r="Q1573" s="17" t="n">
        <v>46242.0979166667</v>
      </c>
      <c r="R1573" s="0" t="n">
        <v>528</v>
      </c>
      <c r="S1573" s="0" t="n">
        <v>0</v>
      </c>
      <c r="T1573" s="0" t="n">
        <v>0</v>
      </c>
      <c r="U1573" s="18" t="s">
        <v>130</v>
      </c>
      <c r="V1573" s="18" t="s">
        <v>131</v>
      </c>
      <c r="W1573" s="0" t="str">
        <f aca="false">IF(AND(X1573&gt;=6,X1573&lt;14),"A",IF(AND(X1573&gt;=14,X1573&lt;22),"B","C"))</f>
        <v>B</v>
      </c>
      <c r="X1573" s="18" t="n">
        <f aca="false">HOUR(H1573)</f>
        <v>21</v>
      </c>
      <c r="Y1573" s="18" t="n">
        <f aca="false">ROUND((I1573-H1573)*1440,0)</f>
        <v>42</v>
      </c>
      <c r="Z1573" s="18" t="n">
        <f aca="false">ROUND((J1573-I1573)*1440,0)</f>
        <v>8</v>
      </c>
      <c r="AA1573" s="18" t="n">
        <f aca="false">ROUND((K1573-J1573)*1440,0)</f>
        <v>45</v>
      </c>
      <c r="AB1573" s="18" t="n">
        <f aca="false">ROUND((L1573-K1573)*1440,0)</f>
        <v>21</v>
      </c>
      <c r="AC1573" s="18" t="n">
        <f aca="false">ROUND((M1573-L1573)*1440,0)</f>
        <v>23</v>
      </c>
      <c r="AD1573" s="18" t="n">
        <f aca="false">IF(N1573="","",ROUND((N1573-M1573)*1440,0))</f>
        <v>16</v>
      </c>
      <c r="AE1573" s="18" t="n">
        <f aca="false">IF(O1573="","",ROUND((O1573-N1573)*1440,0))</f>
        <v>82</v>
      </c>
      <c r="AF1573" s="18" t="n">
        <f aca="false">IF(P1573="","",ROUND((P1573-O1573)*1440,0))</f>
        <v>14</v>
      </c>
      <c r="AG1573" s="18" t="n">
        <f aca="false">IF(Q1573="","",ROUND((Q1573-P1573)*1440,0))</f>
        <v>14</v>
      </c>
      <c r="AH1573" s="18" t="n">
        <f aca="false">IF(Q1573="","",ROUND((Q1573-H1573)*1440,0))</f>
        <v>265</v>
      </c>
      <c r="AI1573" s="19" t="n">
        <f aca="false">ROUND(IF(O1573="",Assumptions!$B$25-K1573,O1573-K1573)*24,1)</f>
        <v>2.4</v>
      </c>
      <c r="AJ1573" s="20" t="n">
        <f aca="false">ROUND(MAX(N(Y1573)/Assumptions!$C$5, N(Z1573)/Assumptions!$C$6, N(AA1573)/Assumptions!$C$7, N(AB1573)/Assumptions!$C$8, N(AC1573)/Assumptions!$C$9, N(AD1573)/Assumptions!$C$10, N(AE1573)/Assumptions!$C$11, N(AF1573)/Assumptions!$C$12, N(AG1573)/Assumptions!$C$13),3)</f>
        <v>1.822</v>
      </c>
      <c r="AK1573" s="0" t="str">
        <f aca="false">IF(OR(U1573="Pending",U1573="On Hold"),"Open GRN (awaiting)",IF(AJ1573&lt;=1,"Within SLA",IF(ROUND(N(Y1573)/Assumptions!$C$5,3)=AJ1573,"Gate Wait",IF(ROUND(N(Z1573)/Assumptions!$C$6,3)=AJ1573,"Dock Wait",IF(ROUND(N(AA1573)/Assumptions!$C$7,3)=AJ1573,"Unloading",IF(ROUND(N(AB1573)/Assumptions!$C$8,3)=AJ1573,"Unload-to-QC Wait",IF(ROUND(N(AC1573)/Assumptions!$C$9,3)=AJ1573,"QC",IF(ROUND(N(AD1573)/Assumptions!$C$10,3)=AJ1573,"QC-to-GRN Wait",IF(ROUND(N(AE1573)/Assumptions!$C$11,3)=AJ1573,"GRN Processing",IF(ROUND(N(AF1573)/Assumptions!$C$12,3)=AJ1573,"GRN-to-Putaway Wait",IF(ROUND(N(AG1573)/Assumptions!$C$13,3)=AJ1573,"Putaway","Within SLA")))))))))))</f>
        <v>GRN Processing</v>
      </c>
    </row>
    <row r="1574" customFormat="false" ht="15" hidden="false" customHeight="false" outlineLevel="0" collapsed="false">
      <c r="A1574" s="0" t="s">
        <v>4659</v>
      </c>
      <c r="B1574" s="0" t="s">
        <v>4660</v>
      </c>
      <c r="C1574" s="0" t="s">
        <v>153</v>
      </c>
      <c r="D1574" s="0" t="s">
        <v>135</v>
      </c>
      <c r="E1574" s="0" t="s">
        <v>4661</v>
      </c>
      <c r="F1574" s="0" t="s">
        <v>155</v>
      </c>
      <c r="G1574" s="0" t="s">
        <v>138</v>
      </c>
      <c r="H1574" s="17" t="n">
        <v>46241.9680555556</v>
      </c>
      <c r="I1574" s="17" t="n">
        <v>46241.9826388889</v>
      </c>
      <c r="J1574" s="17" t="n">
        <v>46241.9895833333</v>
      </c>
      <c r="K1574" s="17" t="n">
        <v>46242.0277777778</v>
      </c>
      <c r="L1574" s="17" t="n">
        <v>46242.0388888889</v>
      </c>
      <c r="M1574" s="17" t="n">
        <v>46242.0777777778</v>
      </c>
      <c r="N1574" s="17" t="n">
        <v>46242.3333333333</v>
      </c>
      <c r="O1574" s="17" t="n">
        <v>46242.4791666667</v>
      </c>
      <c r="P1574" s="17" t="n">
        <v>46242.5</v>
      </c>
      <c r="Q1574" s="17" t="n">
        <v>46242.5138888889</v>
      </c>
      <c r="R1574" s="0" t="n">
        <v>1057</v>
      </c>
      <c r="S1574" s="0" t="n">
        <v>70</v>
      </c>
      <c r="T1574" s="0" t="n">
        <v>6</v>
      </c>
      <c r="U1574" s="18" t="s">
        <v>123</v>
      </c>
      <c r="V1574" s="18" t="s">
        <v>156</v>
      </c>
      <c r="W1574" s="0" t="str">
        <f aca="false">IF(AND(X1574&gt;=6,X1574&lt;14),"A",IF(AND(X1574&gt;=14,X1574&lt;22),"B","C"))</f>
        <v>C</v>
      </c>
      <c r="X1574" s="18" t="n">
        <f aca="false">HOUR(H1574)</f>
        <v>23</v>
      </c>
      <c r="Y1574" s="18" t="n">
        <f aca="false">ROUND((I1574-H1574)*1440,0)</f>
        <v>21</v>
      </c>
      <c r="Z1574" s="18" t="n">
        <f aca="false">ROUND((J1574-I1574)*1440,0)</f>
        <v>10</v>
      </c>
      <c r="AA1574" s="18" t="n">
        <f aca="false">ROUND((K1574-J1574)*1440,0)</f>
        <v>55</v>
      </c>
      <c r="AB1574" s="18" t="n">
        <f aca="false">ROUND((L1574-K1574)*1440,0)</f>
        <v>16</v>
      </c>
      <c r="AC1574" s="18" t="n">
        <f aca="false">ROUND((M1574-L1574)*1440,0)</f>
        <v>56</v>
      </c>
      <c r="AD1574" s="18" t="n">
        <f aca="false">IF(N1574="","",ROUND((N1574-M1574)*1440,0))</f>
        <v>368</v>
      </c>
      <c r="AE1574" s="18" t="n">
        <f aca="false">IF(O1574="","",ROUND((O1574-N1574)*1440,0))</f>
        <v>210</v>
      </c>
      <c r="AF1574" s="18" t="n">
        <f aca="false">IF(P1574="","",ROUND((P1574-O1574)*1440,0))</f>
        <v>30</v>
      </c>
      <c r="AG1574" s="18" t="n">
        <f aca="false">IF(Q1574="","",ROUND((Q1574-P1574)*1440,0))</f>
        <v>20</v>
      </c>
      <c r="AH1574" s="18" t="n">
        <f aca="false">IF(Q1574="","",ROUND((Q1574-H1574)*1440,0))</f>
        <v>786</v>
      </c>
      <c r="AI1574" s="19" t="n">
        <f aca="false">ROUND(IF(O1574="",Assumptions!$B$25-K1574,O1574-K1574)*24,1)</f>
        <v>10.8</v>
      </c>
      <c r="AJ1574" s="20" t="n">
        <f aca="false">ROUND(MAX(N(Y1574)/Assumptions!$C$5, N(Z1574)/Assumptions!$C$6, N(AA1574)/Assumptions!$C$7, N(AB1574)/Assumptions!$C$8, N(AC1574)/Assumptions!$C$9, N(AD1574)/Assumptions!$C$10, N(AE1574)/Assumptions!$C$11, N(AF1574)/Assumptions!$C$12, N(AG1574)/Assumptions!$C$13),3)</f>
        <v>12.267</v>
      </c>
      <c r="AK1574" s="0" t="str">
        <f aca="false">IF(OR(U1574="Pending",U1574="On Hold"),"Open GRN (awaiting)",IF(AJ1574&lt;=1,"Within SLA",IF(ROUND(N(Y1574)/Assumptions!$C$5,3)=AJ1574,"Gate Wait",IF(ROUND(N(Z1574)/Assumptions!$C$6,3)=AJ1574,"Dock Wait",IF(ROUND(N(AA1574)/Assumptions!$C$7,3)=AJ1574,"Unloading",IF(ROUND(N(AB1574)/Assumptions!$C$8,3)=AJ1574,"Unload-to-QC Wait",IF(ROUND(N(AC1574)/Assumptions!$C$9,3)=AJ1574,"QC",IF(ROUND(N(AD1574)/Assumptions!$C$10,3)=AJ1574,"QC-to-GRN Wait",IF(ROUND(N(AE1574)/Assumptions!$C$11,3)=AJ1574,"GRN Processing",IF(ROUND(N(AF1574)/Assumptions!$C$12,3)=AJ1574,"GRN-to-Putaway Wait",IF(ROUND(N(AG1574)/Assumptions!$C$13,3)=AJ1574,"Putaway","Within SLA")))))))))))</f>
        <v>QC-to-GRN Wait</v>
      </c>
    </row>
    <row r="1575" customFormat="false" ht="15" hidden="false" customHeight="false" outlineLevel="0" collapsed="false">
      <c r="A1575" s="0" t="s">
        <v>4662</v>
      </c>
      <c r="B1575" s="0" t="s">
        <v>4663</v>
      </c>
      <c r="C1575" s="0" t="s">
        <v>286</v>
      </c>
      <c r="D1575" s="0" t="s">
        <v>135</v>
      </c>
      <c r="E1575" s="0" t="s">
        <v>4351</v>
      </c>
      <c r="F1575" s="0" t="s">
        <v>121</v>
      </c>
      <c r="G1575" s="0" t="s">
        <v>138</v>
      </c>
      <c r="H1575" s="17" t="n">
        <v>46241.9951388889</v>
      </c>
      <c r="I1575" s="17" t="n">
        <v>46242.0006944445</v>
      </c>
      <c r="J1575" s="17" t="n">
        <v>46242.0041666667</v>
      </c>
      <c r="K1575" s="17" t="n">
        <v>46242.0326388889</v>
      </c>
      <c r="L1575" s="17" t="n">
        <v>46242.0409722222</v>
      </c>
      <c r="M1575" s="17" t="n">
        <v>46242.05</v>
      </c>
      <c r="N1575" s="17" t="n">
        <v>46242.0722222222</v>
      </c>
      <c r="O1575" s="17" t="n">
        <v>46242.1902777778</v>
      </c>
      <c r="P1575" s="17" t="n">
        <v>46242.2027777778</v>
      </c>
      <c r="Q1575" s="17" t="n">
        <v>46242.2375</v>
      </c>
      <c r="R1575" s="0" t="n">
        <v>747</v>
      </c>
      <c r="S1575" s="0" t="n">
        <v>0</v>
      </c>
      <c r="T1575" s="0" t="n">
        <v>0</v>
      </c>
      <c r="U1575" s="18" t="s">
        <v>130</v>
      </c>
      <c r="V1575" s="18" t="s">
        <v>156</v>
      </c>
      <c r="W1575" s="0" t="str">
        <f aca="false">IF(AND(X1575&gt;=6,X1575&lt;14),"A",IF(AND(X1575&gt;=14,X1575&lt;22),"B","C"))</f>
        <v>C</v>
      </c>
      <c r="X1575" s="18" t="n">
        <f aca="false">HOUR(H1575)</f>
        <v>23</v>
      </c>
      <c r="Y1575" s="18" t="n">
        <f aca="false">ROUND((I1575-H1575)*1440,0)</f>
        <v>8</v>
      </c>
      <c r="Z1575" s="18" t="n">
        <f aca="false">ROUND((J1575-I1575)*1440,0)</f>
        <v>5</v>
      </c>
      <c r="AA1575" s="18" t="n">
        <f aca="false">ROUND((K1575-J1575)*1440,0)</f>
        <v>41</v>
      </c>
      <c r="AB1575" s="18" t="n">
        <f aca="false">ROUND((L1575-K1575)*1440,0)</f>
        <v>12</v>
      </c>
      <c r="AC1575" s="18" t="n">
        <f aca="false">ROUND((M1575-L1575)*1440,0)</f>
        <v>13</v>
      </c>
      <c r="AD1575" s="18" t="n">
        <f aca="false">IF(N1575="","",ROUND((N1575-M1575)*1440,0))</f>
        <v>32</v>
      </c>
      <c r="AE1575" s="18" t="n">
        <f aca="false">IF(O1575="","",ROUND((O1575-N1575)*1440,0))</f>
        <v>170</v>
      </c>
      <c r="AF1575" s="18" t="n">
        <f aca="false">IF(P1575="","",ROUND((P1575-O1575)*1440,0))</f>
        <v>18</v>
      </c>
      <c r="AG1575" s="18" t="n">
        <f aca="false">IF(Q1575="","",ROUND((Q1575-P1575)*1440,0))</f>
        <v>50</v>
      </c>
      <c r="AH1575" s="18" t="n">
        <f aca="false">IF(Q1575="","",ROUND((Q1575-H1575)*1440,0))</f>
        <v>349</v>
      </c>
      <c r="AI1575" s="19" t="n">
        <f aca="false">ROUND(IF(O1575="",Assumptions!$B$25-K1575,O1575-K1575)*24,1)</f>
        <v>3.8</v>
      </c>
      <c r="AJ1575" s="20" t="n">
        <f aca="false">ROUND(MAX(N(Y1575)/Assumptions!$C$5, N(Z1575)/Assumptions!$C$6, N(AA1575)/Assumptions!$C$7, N(AB1575)/Assumptions!$C$8, N(AC1575)/Assumptions!$C$9, N(AD1575)/Assumptions!$C$10, N(AE1575)/Assumptions!$C$11, N(AF1575)/Assumptions!$C$12, N(AG1575)/Assumptions!$C$13),3)</f>
        <v>3.778</v>
      </c>
      <c r="AK1575" s="0" t="str">
        <f aca="false">IF(OR(U1575="Pending",U1575="On Hold"),"Open GRN (awaiting)",IF(AJ1575&lt;=1,"Within SLA",IF(ROUND(N(Y1575)/Assumptions!$C$5,3)=AJ1575,"Gate Wait",IF(ROUND(N(Z1575)/Assumptions!$C$6,3)=AJ1575,"Dock Wait",IF(ROUND(N(AA1575)/Assumptions!$C$7,3)=AJ1575,"Unloading",IF(ROUND(N(AB1575)/Assumptions!$C$8,3)=AJ1575,"Unload-to-QC Wait",IF(ROUND(N(AC1575)/Assumptions!$C$9,3)=AJ1575,"QC",IF(ROUND(N(AD1575)/Assumptions!$C$10,3)=AJ1575,"QC-to-GRN Wait",IF(ROUND(N(AE1575)/Assumptions!$C$11,3)=AJ1575,"GRN Processing",IF(ROUND(N(AF1575)/Assumptions!$C$12,3)=AJ1575,"GRN-to-Putaway Wait",IF(ROUND(N(AG1575)/Assumptions!$C$13,3)=AJ1575,"Putaway","Within SLA")))))))))))</f>
        <v>GRN Processing</v>
      </c>
    </row>
    <row r="1576" customFormat="false" ht="15" hidden="false" customHeight="false" outlineLevel="0" collapsed="false">
      <c r="A1576" s="0" t="s">
        <v>4664</v>
      </c>
      <c r="B1576" s="0" t="s">
        <v>4665</v>
      </c>
      <c r="C1576" s="0" t="s">
        <v>159</v>
      </c>
      <c r="D1576" s="0" t="s">
        <v>147</v>
      </c>
      <c r="E1576" s="0" t="s">
        <v>4666</v>
      </c>
      <c r="F1576" s="0" t="s">
        <v>128</v>
      </c>
      <c r="G1576" s="0" t="s">
        <v>167</v>
      </c>
      <c r="H1576" s="17" t="n">
        <v>46242.1923611111</v>
      </c>
      <c r="I1576" s="17" t="n">
        <v>46242.2104166667</v>
      </c>
      <c r="J1576" s="17" t="n">
        <v>46242.2173611111</v>
      </c>
      <c r="K1576" s="17" t="n">
        <v>46242.2333333333</v>
      </c>
      <c r="L1576" s="17" t="n">
        <v>46242.2451388889</v>
      </c>
      <c r="M1576" s="17" t="n">
        <v>46242.2583333333</v>
      </c>
      <c r="N1576" s="17" t="n">
        <v>46242.3347222222</v>
      </c>
      <c r="O1576" s="17" t="n">
        <v>46242.3659722222</v>
      </c>
      <c r="P1576" s="17" t="n">
        <v>46242.375</v>
      </c>
      <c r="Q1576" s="17" t="n">
        <v>46242.3902777778</v>
      </c>
      <c r="R1576" s="0" t="n">
        <v>313</v>
      </c>
      <c r="S1576" s="0" t="n">
        <v>0</v>
      </c>
      <c r="T1576" s="0" t="n">
        <v>0</v>
      </c>
      <c r="U1576" s="18" t="s">
        <v>130</v>
      </c>
      <c r="V1576" s="18" t="s">
        <v>144</v>
      </c>
      <c r="W1576" s="0" t="str">
        <f aca="false">IF(AND(X1576&gt;=6,X1576&lt;14),"A",IF(AND(X1576&gt;=14,X1576&lt;22),"B","C"))</f>
        <v>C</v>
      </c>
      <c r="X1576" s="18" t="n">
        <f aca="false">HOUR(H1576)</f>
        <v>4</v>
      </c>
      <c r="Y1576" s="18" t="n">
        <f aca="false">ROUND((I1576-H1576)*1440,0)</f>
        <v>26</v>
      </c>
      <c r="Z1576" s="18" t="n">
        <f aca="false">ROUND((J1576-I1576)*1440,0)</f>
        <v>10</v>
      </c>
      <c r="AA1576" s="18" t="n">
        <f aca="false">ROUND((K1576-J1576)*1440,0)</f>
        <v>23</v>
      </c>
      <c r="AB1576" s="18" t="n">
        <f aca="false">ROUND((L1576-K1576)*1440,0)</f>
        <v>17</v>
      </c>
      <c r="AC1576" s="18" t="n">
        <f aca="false">ROUND((M1576-L1576)*1440,0)</f>
        <v>19</v>
      </c>
      <c r="AD1576" s="18" t="n">
        <f aca="false">IF(N1576="","",ROUND((N1576-M1576)*1440,0))</f>
        <v>110</v>
      </c>
      <c r="AE1576" s="18" t="n">
        <f aca="false">IF(O1576="","",ROUND((O1576-N1576)*1440,0))</f>
        <v>45</v>
      </c>
      <c r="AF1576" s="18" t="n">
        <f aca="false">IF(P1576="","",ROUND((P1576-O1576)*1440,0))</f>
        <v>13</v>
      </c>
      <c r="AG1576" s="18" t="n">
        <f aca="false">IF(Q1576="","",ROUND((Q1576-P1576)*1440,0))</f>
        <v>22</v>
      </c>
      <c r="AH1576" s="18" t="n">
        <f aca="false">IF(Q1576="","",ROUND((Q1576-H1576)*1440,0))</f>
        <v>285</v>
      </c>
      <c r="AI1576" s="19" t="n">
        <f aca="false">ROUND(IF(O1576="",Assumptions!$B$25-K1576,O1576-K1576)*24,1)</f>
        <v>3.2</v>
      </c>
      <c r="AJ1576" s="20" t="n">
        <f aca="false">ROUND(MAX(N(Y1576)/Assumptions!$C$5, N(Z1576)/Assumptions!$C$6, N(AA1576)/Assumptions!$C$7, N(AB1576)/Assumptions!$C$8, N(AC1576)/Assumptions!$C$9, N(AD1576)/Assumptions!$C$10, N(AE1576)/Assumptions!$C$11, N(AF1576)/Assumptions!$C$12, N(AG1576)/Assumptions!$C$13),3)</f>
        <v>3.667</v>
      </c>
      <c r="AK1576" s="0" t="str">
        <f aca="false">IF(OR(U1576="Pending",U1576="On Hold"),"Open GRN (awaiting)",IF(AJ1576&lt;=1,"Within SLA",IF(ROUND(N(Y1576)/Assumptions!$C$5,3)=AJ1576,"Gate Wait",IF(ROUND(N(Z1576)/Assumptions!$C$6,3)=AJ1576,"Dock Wait",IF(ROUND(N(AA1576)/Assumptions!$C$7,3)=AJ1576,"Unloading",IF(ROUND(N(AB1576)/Assumptions!$C$8,3)=AJ1576,"Unload-to-QC Wait",IF(ROUND(N(AC1576)/Assumptions!$C$9,3)=AJ1576,"QC",IF(ROUND(N(AD1576)/Assumptions!$C$10,3)=AJ1576,"QC-to-GRN Wait",IF(ROUND(N(AE1576)/Assumptions!$C$11,3)=AJ1576,"GRN Processing",IF(ROUND(N(AF1576)/Assumptions!$C$12,3)=AJ1576,"GRN-to-Putaway Wait",IF(ROUND(N(AG1576)/Assumptions!$C$13,3)=AJ1576,"Putaway","Within SLA")))))))))))</f>
        <v>QC-to-GRN Wait</v>
      </c>
    </row>
    <row r="1577" customFormat="false" ht="15" hidden="false" customHeight="false" outlineLevel="0" collapsed="false">
      <c r="A1577" s="0" t="s">
        <v>4667</v>
      </c>
      <c r="B1577" s="0" t="s">
        <v>4668</v>
      </c>
      <c r="C1577" s="0" t="s">
        <v>218</v>
      </c>
      <c r="D1577" s="0" t="s">
        <v>119</v>
      </c>
      <c r="E1577" s="0" t="s">
        <v>4669</v>
      </c>
      <c r="F1577" s="0" t="s">
        <v>137</v>
      </c>
      <c r="G1577" s="0" t="s">
        <v>129</v>
      </c>
      <c r="H1577" s="17" t="n">
        <v>46242.2097222222</v>
      </c>
      <c r="I1577" s="17" t="n">
        <v>46242.2125</v>
      </c>
      <c r="J1577" s="17" t="n">
        <v>46242.2145833333</v>
      </c>
      <c r="K1577" s="17" t="n">
        <v>46242.2263888889</v>
      </c>
      <c r="L1577" s="17" t="n">
        <v>46242.2305555556</v>
      </c>
      <c r="M1577" s="17" t="n">
        <v>46242.2381944444</v>
      </c>
      <c r="N1577" s="17" t="n">
        <v>46242.2527777778</v>
      </c>
      <c r="O1577" s="17" t="n">
        <v>46242.2701388889</v>
      </c>
      <c r="P1577" s="17" t="n">
        <v>46242.2784722222</v>
      </c>
      <c r="Q1577" s="17" t="n">
        <v>46242.3104166667</v>
      </c>
      <c r="R1577" s="0" t="n">
        <v>150</v>
      </c>
      <c r="S1577" s="0" t="n">
        <v>0</v>
      </c>
      <c r="T1577" s="0" t="n">
        <v>0</v>
      </c>
      <c r="U1577" s="18" t="s">
        <v>130</v>
      </c>
      <c r="V1577" s="18" t="s">
        <v>139</v>
      </c>
      <c r="W1577" s="0" t="str">
        <f aca="false">IF(AND(X1577&gt;=6,X1577&lt;14),"A",IF(AND(X1577&gt;=14,X1577&lt;22),"B","C"))</f>
        <v>C</v>
      </c>
      <c r="X1577" s="18" t="n">
        <f aca="false">HOUR(H1577)</f>
        <v>5</v>
      </c>
      <c r="Y1577" s="18" t="n">
        <f aca="false">ROUND((I1577-H1577)*1440,0)</f>
        <v>4</v>
      </c>
      <c r="Z1577" s="18" t="n">
        <f aca="false">ROUND((J1577-I1577)*1440,0)</f>
        <v>3</v>
      </c>
      <c r="AA1577" s="18" t="n">
        <f aca="false">ROUND((K1577-J1577)*1440,0)</f>
        <v>17</v>
      </c>
      <c r="AB1577" s="18" t="n">
        <f aca="false">ROUND((L1577-K1577)*1440,0)</f>
        <v>6</v>
      </c>
      <c r="AC1577" s="18" t="n">
        <f aca="false">ROUND((M1577-L1577)*1440,0)</f>
        <v>11</v>
      </c>
      <c r="AD1577" s="18" t="n">
        <f aca="false">IF(N1577="","",ROUND((N1577-M1577)*1440,0))</f>
        <v>21</v>
      </c>
      <c r="AE1577" s="18" t="n">
        <f aca="false">IF(O1577="","",ROUND((O1577-N1577)*1440,0))</f>
        <v>25</v>
      </c>
      <c r="AF1577" s="18" t="n">
        <f aca="false">IF(P1577="","",ROUND((P1577-O1577)*1440,0))</f>
        <v>12</v>
      </c>
      <c r="AG1577" s="18" t="n">
        <f aca="false">IF(Q1577="","",ROUND((Q1577-P1577)*1440,0))</f>
        <v>46</v>
      </c>
      <c r="AH1577" s="18" t="n">
        <f aca="false">IF(Q1577="","",ROUND((Q1577-H1577)*1440,0))</f>
        <v>145</v>
      </c>
      <c r="AI1577" s="19" t="n">
        <f aca="false">ROUND(IF(O1577="",Assumptions!$B$25-K1577,O1577-K1577)*24,1)</f>
        <v>1.1</v>
      </c>
      <c r="AJ1577" s="20" t="n">
        <f aca="false">ROUND(MAX(N(Y1577)/Assumptions!$C$5, N(Z1577)/Assumptions!$C$6, N(AA1577)/Assumptions!$C$7, N(AB1577)/Assumptions!$C$8, N(AC1577)/Assumptions!$C$9, N(AD1577)/Assumptions!$C$10, N(AE1577)/Assumptions!$C$11, N(AF1577)/Assumptions!$C$12, N(AG1577)/Assumptions!$C$13),3)</f>
        <v>1.15</v>
      </c>
      <c r="AK1577" s="0" t="str">
        <f aca="false">IF(OR(U1577="Pending",U1577="On Hold"),"Open GRN (awaiting)",IF(AJ1577&lt;=1,"Within SLA",IF(ROUND(N(Y1577)/Assumptions!$C$5,3)=AJ1577,"Gate Wait",IF(ROUND(N(Z1577)/Assumptions!$C$6,3)=AJ1577,"Dock Wait",IF(ROUND(N(AA1577)/Assumptions!$C$7,3)=AJ1577,"Unloading",IF(ROUND(N(AB1577)/Assumptions!$C$8,3)=AJ1577,"Unload-to-QC Wait",IF(ROUND(N(AC1577)/Assumptions!$C$9,3)=AJ1577,"QC",IF(ROUND(N(AD1577)/Assumptions!$C$10,3)=AJ1577,"QC-to-GRN Wait",IF(ROUND(N(AE1577)/Assumptions!$C$11,3)=AJ1577,"GRN Processing",IF(ROUND(N(AF1577)/Assumptions!$C$12,3)=AJ1577,"GRN-to-Putaway Wait",IF(ROUND(N(AG1577)/Assumptions!$C$13,3)=AJ1577,"Putaway","Within SLA")))))))))))</f>
        <v>Putaway</v>
      </c>
    </row>
    <row r="1578" customFormat="false" ht="15" hidden="false" customHeight="false" outlineLevel="0" collapsed="false">
      <c r="A1578" s="0" t="s">
        <v>4670</v>
      </c>
      <c r="B1578" s="0" t="s">
        <v>4671</v>
      </c>
      <c r="C1578" s="0" t="s">
        <v>134</v>
      </c>
      <c r="D1578" s="0" t="s">
        <v>147</v>
      </c>
      <c r="E1578" s="0" t="s">
        <v>4672</v>
      </c>
      <c r="F1578" s="0" t="s">
        <v>149</v>
      </c>
      <c r="G1578" s="0" t="s">
        <v>150</v>
      </c>
      <c r="H1578" s="17" t="n">
        <v>46242.3222222222</v>
      </c>
      <c r="I1578" s="17" t="n">
        <v>46242.3326388889</v>
      </c>
      <c r="J1578" s="17" t="n">
        <v>46242.3368055556</v>
      </c>
      <c r="K1578" s="17" t="n">
        <v>46242.3597222222</v>
      </c>
      <c r="L1578" s="17" t="n">
        <v>46242.3763888889</v>
      </c>
      <c r="M1578" s="17" t="n">
        <v>46242.3972222222</v>
      </c>
      <c r="N1578" s="17" t="n">
        <v>46242.4048611111</v>
      </c>
      <c r="O1578" s="17" t="n">
        <v>46242.4444444445</v>
      </c>
      <c r="P1578" s="17" t="n">
        <v>46242.4527777778</v>
      </c>
      <c r="Q1578" s="17" t="n">
        <v>46242.4916666667</v>
      </c>
      <c r="R1578" s="0" t="n">
        <v>255</v>
      </c>
      <c r="S1578" s="0" t="n">
        <v>0</v>
      </c>
      <c r="T1578" s="0" t="n">
        <v>0</v>
      </c>
      <c r="U1578" s="18" t="s">
        <v>130</v>
      </c>
      <c r="V1578" s="18" t="s">
        <v>139</v>
      </c>
      <c r="W1578" s="0" t="str">
        <f aca="false">IF(AND(X1578&gt;=6,X1578&lt;14),"A",IF(AND(X1578&gt;=14,X1578&lt;22),"B","C"))</f>
        <v>A</v>
      </c>
      <c r="X1578" s="18" t="n">
        <f aca="false">HOUR(H1578)</f>
        <v>7</v>
      </c>
      <c r="Y1578" s="18" t="n">
        <f aca="false">ROUND((I1578-H1578)*1440,0)</f>
        <v>15</v>
      </c>
      <c r="Z1578" s="18" t="n">
        <f aca="false">ROUND((J1578-I1578)*1440,0)</f>
        <v>6</v>
      </c>
      <c r="AA1578" s="18" t="n">
        <f aca="false">ROUND((K1578-J1578)*1440,0)</f>
        <v>33</v>
      </c>
      <c r="AB1578" s="18" t="n">
        <f aca="false">ROUND((L1578-K1578)*1440,0)</f>
        <v>24</v>
      </c>
      <c r="AC1578" s="18" t="n">
        <f aca="false">ROUND((M1578-L1578)*1440,0)</f>
        <v>30</v>
      </c>
      <c r="AD1578" s="18" t="n">
        <f aca="false">IF(N1578="","",ROUND((N1578-M1578)*1440,0))</f>
        <v>11</v>
      </c>
      <c r="AE1578" s="18" t="n">
        <f aca="false">IF(O1578="","",ROUND((O1578-N1578)*1440,0))</f>
        <v>57</v>
      </c>
      <c r="AF1578" s="18" t="n">
        <f aca="false">IF(P1578="","",ROUND((P1578-O1578)*1440,0))</f>
        <v>12</v>
      </c>
      <c r="AG1578" s="18" t="n">
        <f aca="false">IF(Q1578="","",ROUND((Q1578-P1578)*1440,0))</f>
        <v>56</v>
      </c>
      <c r="AH1578" s="18" t="n">
        <f aca="false">IF(Q1578="","",ROUND((Q1578-H1578)*1440,0))</f>
        <v>244</v>
      </c>
      <c r="AI1578" s="19" t="n">
        <f aca="false">ROUND(IF(O1578="",Assumptions!$B$25-K1578,O1578-K1578)*24,1)</f>
        <v>2</v>
      </c>
      <c r="AJ1578" s="20" t="n">
        <f aca="false">ROUND(MAX(N(Y1578)/Assumptions!$C$5, N(Z1578)/Assumptions!$C$6, N(AA1578)/Assumptions!$C$7, N(AB1578)/Assumptions!$C$8, N(AC1578)/Assumptions!$C$9, N(AD1578)/Assumptions!$C$10, N(AE1578)/Assumptions!$C$11, N(AF1578)/Assumptions!$C$12, N(AG1578)/Assumptions!$C$13),3)</f>
        <v>1.6</v>
      </c>
      <c r="AK1578" s="0" t="str">
        <f aca="false">IF(OR(U1578="Pending",U1578="On Hold"),"Open GRN (awaiting)",IF(AJ1578&lt;=1,"Within SLA",IF(ROUND(N(Y1578)/Assumptions!$C$5,3)=AJ1578,"Gate Wait",IF(ROUND(N(Z1578)/Assumptions!$C$6,3)=AJ1578,"Dock Wait",IF(ROUND(N(AA1578)/Assumptions!$C$7,3)=AJ1578,"Unloading",IF(ROUND(N(AB1578)/Assumptions!$C$8,3)=AJ1578,"Unload-to-QC Wait",IF(ROUND(N(AC1578)/Assumptions!$C$9,3)=AJ1578,"QC",IF(ROUND(N(AD1578)/Assumptions!$C$10,3)=AJ1578,"QC-to-GRN Wait",IF(ROUND(N(AE1578)/Assumptions!$C$11,3)=AJ1578,"GRN Processing",IF(ROUND(N(AF1578)/Assumptions!$C$12,3)=AJ1578,"GRN-to-Putaway Wait",IF(ROUND(N(AG1578)/Assumptions!$C$13,3)=AJ1578,"Putaway","Within SLA")))))))))))</f>
        <v>Unload-to-QC Wait</v>
      </c>
    </row>
    <row r="1579" customFormat="false" ht="15" hidden="false" customHeight="false" outlineLevel="0" collapsed="false">
      <c r="A1579" s="0" t="s">
        <v>4673</v>
      </c>
      <c r="B1579" s="0" t="s">
        <v>4674</v>
      </c>
      <c r="C1579" s="0" t="s">
        <v>175</v>
      </c>
      <c r="D1579" s="0" t="s">
        <v>147</v>
      </c>
      <c r="E1579" s="0" t="s">
        <v>4675</v>
      </c>
      <c r="F1579" s="0" t="s">
        <v>177</v>
      </c>
      <c r="G1579" s="0" t="s">
        <v>150</v>
      </c>
      <c r="H1579" s="17" t="n">
        <v>46242.3291666667</v>
      </c>
      <c r="I1579" s="17" t="n">
        <v>46242.35</v>
      </c>
      <c r="J1579" s="17" t="n">
        <v>46242.3513888889</v>
      </c>
      <c r="K1579" s="17" t="n">
        <v>46242.3833333333</v>
      </c>
      <c r="L1579" s="17" t="n">
        <v>46242.3875</v>
      </c>
      <c r="M1579" s="17" t="n">
        <v>46242.4048611111</v>
      </c>
      <c r="N1579" s="17" t="n">
        <v>46242.4284722222</v>
      </c>
      <c r="O1579" s="17" t="n">
        <v>46242.4361111111</v>
      </c>
      <c r="P1579" s="17" t="n">
        <v>46242.5097222222</v>
      </c>
      <c r="Q1579" s="17" t="n">
        <v>46242.5222222222</v>
      </c>
      <c r="R1579" s="0" t="n">
        <v>452</v>
      </c>
      <c r="S1579" s="0" t="n">
        <v>0</v>
      </c>
      <c r="T1579" s="0" t="n">
        <v>0</v>
      </c>
      <c r="U1579" s="18" t="s">
        <v>130</v>
      </c>
      <c r="V1579" s="18" t="s">
        <v>139</v>
      </c>
      <c r="W1579" s="0" t="str">
        <f aca="false">IF(AND(X1579&gt;=6,X1579&lt;14),"A",IF(AND(X1579&gt;=14,X1579&lt;22),"B","C"))</f>
        <v>A</v>
      </c>
      <c r="X1579" s="18" t="n">
        <f aca="false">HOUR(H1579)</f>
        <v>7</v>
      </c>
      <c r="Y1579" s="18" t="n">
        <f aca="false">ROUND((I1579-H1579)*1440,0)</f>
        <v>30</v>
      </c>
      <c r="Z1579" s="18" t="n">
        <f aca="false">ROUND((J1579-I1579)*1440,0)</f>
        <v>2</v>
      </c>
      <c r="AA1579" s="18" t="n">
        <f aca="false">ROUND((K1579-J1579)*1440,0)</f>
        <v>46</v>
      </c>
      <c r="AB1579" s="18" t="n">
        <f aca="false">ROUND((L1579-K1579)*1440,0)</f>
        <v>6</v>
      </c>
      <c r="AC1579" s="18" t="n">
        <f aca="false">ROUND((M1579-L1579)*1440,0)</f>
        <v>25</v>
      </c>
      <c r="AD1579" s="18" t="n">
        <f aca="false">IF(N1579="","",ROUND((N1579-M1579)*1440,0))</f>
        <v>34</v>
      </c>
      <c r="AE1579" s="18" t="n">
        <f aca="false">IF(O1579="","",ROUND((O1579-N1579)*1440,0))</f>
        <v>11</v>
      </c>
      <c r="AF1579" s="18" t="n">
        <f aca="false">IF(P1579="","",ROUND((P1579-O1579)*1440,0))</f>
        <v>106</v>
      </c>
      <c r="AG1579" s="18" t="n">
        <f aca="false">IF(Q1579="","",ROUND((Q1579-P1579)*1440,0))</f>
        <v>18</v>
      </c>
      <c r="AH1579" s="18" t="n">
        <f aca="false">IF(Q1579="","",ROUND((Q1579-H1579)*1440,0))</f>
        <v>278</v>
      </c>
      <c r="AI1579" s="19" t="n">
        <f aca="false">ROUND(IF(O1579="",Assumptions!$B$25-K1579,O1579-K1579)*24,1)</f>
        <v>1.3</v>
      </c>
      <c r="AJ1579" s="20" t="n">
        <f aca="false">ROUND(MAX(N(Y1579)/Assumptions!$C$5, N(Z1579)/Assumptions!$C$6, N(AA1579)/Assumptions!$C$7, N(AB1579)/Assumptions!$C$8, N(AC1579)/Assumptions!$C$9, N(AD1579)/Assumptions!$C$10, N(AE1579)/Assumptions!$C$11, N(AF1579)/Assumptions!$C$12, N(AG1579)/Assumptions!$C$13),3)</f>
        <v>5.3</v>
      </c>
      <c r="AK1579" s="0" t="str">
        <f aca="false">IF(OR(U1579="Pending",U1579="On Hold"),"Open GRN (awaiting)",IF(AJ1579&lt;=1,"Within SLA",IF(ROUND(N(Y1579)/Assumptions!$C$5,3)=AJ1579,"Gate Wait",IF(ROUND(N(Z1579)/Assumptions!$C$6,3)=AJ1579,"Dock Wait",IF(ROUND(N(AA1579)/Assumptions!$C$7,3)=AJ1579,"Unloading",IF(ROUND(N(AB1579)/Assumptions!$C$8,3)=AJ1579,"Unload-to-QC Wait",IF(ROUND(N(AC1579)/Assumptions!$C$9,3)=AJ1579,"QC",IF(ROUND(N(AD1579)/Assumptions!$C$10,3)=AJ1579,"QC-to-GRN Wait",IF(ROUND(N(AE1579)/Assumptions!$C$11,3)=AJ1579,"GRN Processing",IF(ROUND(N(AF1579)/Assumptions!$C$12,3)=AJ1579,"GRN-to-Putaway Wait",IF(ROUND(N(AG1579)/Assumptions!$C$13,3)=AJ1579,"Putaway","Within SLA")))))))))))</f>
        <v>GRN-to-Putaway Wait</v>
      </c>
    </row>
    <row r="1580" customFormat="false" ht="15" hidden="false" customHeight="false" outlineLevel="0" collapsed="false">
      <c r="A1580" s="0" t="s">
        <v>4676</v>
      </c>
      <c r="B1580" s="0" t="s">
        <v>4677</v>
      </c>
      <c r="C1580" s="0" t="s">
        <v>142</v>
      </c>
      <c r="D1580" s="0" t="s">
        <v>147</v>
      </c>
      <c r="E1580" s="0" t="s">
        <v>4678</v>
      </c>
      <c r="F1580" s="0" t="s">
        <v>121</v>
      </c>
      <c r="G1580" s="0" t="s">
        <v>167</v>
      </c>
      <c r="H1580" s="17" t="n">
        <v>46242.3520833333</v>
      </c>
      <c r="I1580" s="17" t="n">
        <v>46242.3638888889</v>
      </c>
      <c r="J1580" s="17" t="n">
        <v>46242.36875</v>
      </c>
      <c r="K1580" s="17" t="n">
        <v>46242.3909722222</v>
      </c>
      <c r="L1580" s="17" t="n">
        <v>46242.4</v>
      </c>
      <c r="M1580" s="17" t="n">
        <v>46242.4145833333</v>
      </c>
      <c r="N1580" s="17" t="n">
        <v>46242.4472222222</v>
      </c>
      <c r="O1580" s="17" t="n">
        <v>46242.5256944444</v>
      </c>
      <c r="P1580" s="17" t="n">
        <v>46242.5305555556</v>
      </c>
      <c r="Q1580" s="17" t="n">
        <v>46242.5395833333</v>
      </c>
      <c r="R1580" s="0" t="n">
        <v>324</v>
      </c>
      <c r="S1580" s="0" t="n">
        <v>0</v>
      </c>
      <c r="T1580" s="0" t="n">
        <v>0</v>
      </c>
      <c r="U1580" s="18" t="s">
        <v>130</v>
      </c>
      <c r="V1580" s="18" t="s">
        <v>156</v>
      </c>
      <c r="W1580" s="0" t="str">
        <f aca="false">IF(AND(X1580&gt;=6,X1580&lt;14),"A",IF(AND(X1580&gt;=14,X1580&lt;22),"B","C"))</f>
        <v>A</v>
      </c>
      <c r="X1580" s="18" t="n">
        <f aca="false">HOUR(H1580)</f>
        <v>8</v>
      </c>
      <c r="Y1580" s="18" t="n">
        <f aca="false">ROUND((I1580-H1580)*1440,0)</f>
        <v>17</v>
      </c>
      <c r="Z1580" s="18" t="n">
        <f aca="false">ROUND((J1580-I1580)*1440,0)</f>
        <v>7</v>
      </c>
      <c r="AA1580" s="18" t="n">
        <f aca="false">ROUND((K1580-J1580)*1440,0)</f>
        <v>32</v>
      </c>
      <c r="AB1580" s="18" t="n">
        <f aca="false">ROUND((L1580-K1580)*1440,0)</f>
        <v>13</v>
      </c>
      <c r="AC1580" s="18" t="n">
        <f aca="false">ROUND((M1580-L1580)*1440,0)</f>
        <v>21</v>
      </c>
      <c r="AD1580" s="18" t="n">
        <f aca="false">IF(N1580="","",ROUND((N1580-M1580)*1440,0))</f>
        <v>47</v>
      </c>
      <c r="AE1580" s="18" t="n">
        <f aca="false">IF(O1580="","",ROUND((O1580-N1580)*1440,0))</f>
        <v>113</v>
      </c>
      <c r="AF1580" s="18" t="n">
        <f aca="false">IF(P1580="","",ROUND((P1580-O1580)*1440,0))</f>
        <v>7</v>
      </c>
      <c r="AG1580" s="18" t="n">
        <f aca="false">IF(Q1580="","",ROUND((Q1580-P1580)*1440,0))</f>
        <v>13</v>
      </c>
      <c r="AH1580" s="18" t="n">
        <f aca="false">IF(Q1580="","",ROUND((Q1580-H1580)*1440,0))</f>
        <v>270</v>
      </c>
      <c r="AI1580" s="19" t="n">
        <f aca="false">ROUND(IF(O1580="",Assumptions!$B$25-K1580,O1580-K1580)*24,1)</f>
        <v>3.2</v>
      </c>
      <c r="AJ1580" s="20" t="n">
        <f aca="false">ROUND(MAX(N(Y1580)/Assumptions!$C$5, N(Z1580)/Assumptions!$C$6, N(AA1580)/Assumptions!$C$7, N(AB1580)/Assumptions!$C$8, N(AC1580)/Assumptions!$C$9, N(AD1580)/Assumptions!$C$10, N(AE1580)/Assumptions!$C$11, N(AF1580)/Assumptions!$C$12, N(AG1580)/Assumptions!$C$13),3)</f>
        <v>2.511</v>
      </c>
      <c r="AK1580" s="0" t="str">
        <f aca="false">IF(OR(U1580="Pending",U1580="On Hold"),"Open GRN (awaiting)",IF(AJ1580&lt;=1,"Within SLA",IF(ROUND(N(Y1580)/Assumptions!$C$5,3)=AJ1580,"Gate Wait",IF(ROUND(N(Z1580)/Assumptions!$C$6,3)=AJ1580,"Dock Wait",IF(ROUND(N(AA1580)/Assumptions!$C$7,3)=AJ1580,"Unloading",IF(ROUND(N(AB1580)/Assumptions!$C$8,3)=AJ1580,"Unload-to-QC Wait",IF(ROUND(N(AC1580)/Assumptions!$C$9,3)=AJ1580,"QC",IF(ROUND(N(AD1580)/Assumptions!$C$10,3)=AJ1580,"QC-to-GRN Wait",IF(ROUND(N(AE1580)/Assumptions!$C$11,3)=AJ1580,"GRN Processing",IF(ROUND(N(AF1580)/Assumptions!$C$12,3)=AJ1580,"GRN-to-Putaway Wait",IF(ROUND(N(AG1580)/Assumptions!$C$13,3)=AJ1580,"Putaway","Within SLA")))))))))))</f>
        <v>GRN Processing</v>
      </c>
    </row>
    <row r="1581" customFormat="false" ht="15" hidden="false" customHeight="false" outlineLevel="0" collapsed="false">
      <c r="A1581" s="0" t="s">
        <v>4679</v>
      </c>
      <c r="B1581" s="0" t="s">
        <v>4680</v>
      </c>
      <c r="C1581" s="0" t="s">
        <v>184</v>
      </c>
      <c r="D1581" s="0" t="s">
        <v>147</v>
      </c>
      <c r="E1581" s="0" t="s">
        <v>4681</v>
      </c>
      <c r="F1581" s="0" t="s">
        <v>177</v>
      </c>
      <c r="G1581" s="0" t="s">
        <v>150</v>
      </c>
      <c r="H1581" s="17" t="n">
        <v>46242.3631944444</v>
      </c>
      <c r="I1581" s="17" t="n">
        <v>46242.3923611111</v>
      </c>
      <c r="J1581" s="17" t="n">
        <v>46242.3951388889</v>
      </c>
      <c r="K1581" s="17" t="n">
        <v>46242.4201388889</v>
      </c>
      <c r="L1581" s="17" t="n">
        <v>46242.4236111111</v>
      </c>
      <c r="M1581" s="17" t="n">
        <v>46242.4423611111</v>
      </c>
      <c r="N1581" s="17" t="n">
        <v>46242.4576388889</v>
      </c>
      <c r="O1581" s="17" t="n">
        <v>46242.4756944445</v>
      </c>
      <c r="P1581" s="17" t="n">
        <v>46242.4888888889</v>
      </c>
      <c r="Q1581" s="17" t="n">
        <v>46242.5027777778</v>
      </c>
      <c r="R1581" s="0" t="n">
        <v>786</v>
      </c>
      <c r="S1581" s="0" t="n">
        <v>0</v>
      </c>
      <c r="T1581" s="0" t="n">
        <v>0</v>
      </c>
      <c r="U1581" s="18" t="s">
        <v>130</v>
      </c>
      <c r="V1581" s="18" t="s">
        <v>82</v>
      </c>
      <c r="W1581" s="0" t="str">
        <f aca="false">IF(AND(X1581&gt;=6,X1581&lt;14),"A",IF(AND(X1581&gt;=14,X1581&lt;22),"B","C"))</f>
        <v>A</v>
      </c>
      <c r="X1581" s="18" t="n">
        <f aca="false">HOUR(H1581)</f>
        <v>8</v>
      </c>
      <c r="Y1581" s="18" t="n">
        <f aca="false">ROUND((I1581-H1581)*1440,0)</f>
        <v>42</v>
      </c>
      <c r="Z1581" s="18" t="n">
        <f aca="false">ROUND((J1581-I1581)*1440,0)</f>
        <v>4</v>
      </c>
      <c r="AA1581" s="18" t="n">
        <f aca="false">ROUND((K1581-J1581)*1440,0)</f>
        <v>36</v>
      </c>
      <c r="AB1581" s="18" t="n">
        <f aca="false">ROUND((L1581-K1581)*1440,0)</f>
        <v>5</v>
      </c>
      <c r="AC1581" s="18" t="n">
        <f aca="false">ROUND((M1581-L1581)*1440,0)</f>
        <v>27</v>
      </c>
      <c r="AD1581" s="18" t="n">
        <f aca="false">IF(N1581="","",ROUND((N1581-M1581)*1440,0))</f>
        <v>22</v>
      </c>
      <c r="AE1581" s="18" t="n">
        <f aca="false">IF(O1581="","",ROUND((O1581-N1581)*1440,0))</f>
        <v>26</v>
      </c>
      <c r="AF1581" s="18" t="n">
        <f aca="false">IF(P1581="","",ROUND((P1581-O1581)*1440,0))</f>
        <v>19</v>
      </c>
      <c r="AG1581" s="18" t="n">
        <f aca="false">IF(Q1581="","",ROUND((Q1581-P1581)*1440,0))</f>
        <v>20</v>
      </c>
      <c r="AH1581" s="18" t="n">
        <f aca="false">IF(Q1581="","",ROUND((Q1581-H1581)*1440,0))</f>
        <v>201</v>
      </c>
      <c r="AI1581" s="19" t="n">
        <f aca="false">ROUND(IF(O1581="",Assumptions!$B$25-K1581,O1581-K1581)*24,1)</f>
        <v>1.3</v>
      </c>
      <c r="AJ1581" s="20" t="n">
        <f aca="false">ROUND(MAX(N(Y1581)/Assumptions!$C$5, N(Z1581)/Assumptions!$C$6, N(AA1581)/Assumptions!$C$7, N(AB1581)/Assumptions!$C$8, N(AC1581)/Assumptions!$C$9, N(AD1581)/Assumptions!$C$10, N(AE1581)/Assumptions!$C$11, N(AF1581)/Assumptions!$C$12, N(AG1581)/Assumptions!$C$13),3)</f>
        <v>1.4</v>
      </c>
      <c r="AK1581" s="0" t="str">
        <f aca="false">IF(OR(U1581="Pending",U1581="On Hold"),"Open GRN (awaiting)",IF(AJ1581&lt;=1,"Within SLA",IF(ROUND(N(Y1581)/Assumptions!$C$5,3)=AJ1581,"Gate Wait",IF(ROUND(N(Z1581)/Assumptions!$C$6,3)=AJ1581,"Dock Wait",IF(ROUND(N(AA1581)/Assumptions!$C$7,3)=AJ1581,"Unloading",IF(ROUND(N(AB1581)/Assumptions!$C$8,3)=AJ1581,"Unload-to-QC Wait",IF(ROUND(N(AC1581)/Assumptions!$C$9,3)=AJ1581,"QC",IF(ROUND(N(AD1581)/Assumptions!$C$10,3)=AJ1581,"QC-to-GRN Wait",IF(ROUND(N(AE1581)/Assumptions!$C$11,3)=AJ1581,"GRN Processing",IF(ROUND(N(AF1581)/Assumptions!$C$12,3)=AJ1581,"GRN-to-Putaway Wait",IF(ROUND(N(AG1581)/Assumptions!$C$13,3)=AJ1581,"Putaway","Within SLA")))))))))))</f>
        <v>Gate Wait</v>
      </c>
    </row>
    <row r="1582" customFormat="false" ht="15" hidden="false" customHeight="false" outlineLevel="0" collapsed="false">
      <c r="A1582" s="0" t="s">
        <v>4682</v>
      </c>
      <c r="B1582" s="0" t="s">
        <v>4683</v>
      </c>
      <c r="C1582" s="0" t="s">
        <v>118</v>
      </c>
      <c r="D1582" s="0" t="s">
        <v>147</v>
      </c>
      <c r="E1582" s="0" t="s">
        <v>4684</v>
      </c>
      <c r="F1582" s="0" t="s">
        <v>121</v>
      </c>
      <c r="G1582" s="0" t="s">
        <v>167</v>
      </c>
      <c r="H1582" s="17" t="n">
        <v>46242.3638888889</v>
      </c>
      <c r="I1582" s="17" t="n">
        <v>46242.3895833333</v>
      </c>
      <c r="J1582" s="17" t="n">
        <v>46242.3972222222</v>
      </c>
      <c r="K1582" s="17" t="n">
        <v>46242.4222222222</v>
      </c>
      <c r="L1582" s="17" t="n">
        <v>46242.4375</v>
      </c>
      <c r="M1582" s="17" t="n">
        <v>46242.4708333333</v>
      </c>
      <c r="N1582" s="17" t="n">
        <v>46242.475</v>
      </c>
      <c r="O1582" s="17" t="n">
        <v>46242.5652777778</v>
      </c>
      <c r="P1582" s="17" t="n">
        <v>46242.5875</v>
      </c>
      <c r="Q1582" s="17" t="n">
        <v>46242.6076388889</v>
      </c>
      <c r="R1582" s="0" t="n">
        <v>630</v>
      </c>
      <c r="S1582" s="0" t="n">
        <v>0</v>
      </c>
      <c r="T1582" s="0" t="n">
        <v>0</v>
      </c>
      <c r="U1582" s="18" t="s">
        <v>130</v>
      </c>
      <c r="V1582" s="18" t="s">
        <v>156</v>
      </c>
      <c r="W1582" s="0" t="str">
        <f aca="false">IF(AND(X1582&gt;=6,X1582&lt;14),"A",IF(AND(X1582&gt;=14,X1582&lt;22),"B","C"))</f>
        <v>A</v>
      </c>
      <c r="X1582" s="18" t="n">
        <f aca="false">HOUR(H1582)</f>
        <v>8</v>
      </c>
      <c r="Y1582" s="18" t="n">
        <f aca="false">ROUND((I1582-H1582)*1440,0)</f>
        <v>37</v>
      </c>
      <c r="Z1582" s="18" t="n">
        <f aca="false">ROUND((J1582-I1582)*1440,0)</f>
        <v>11</v>
      </c>
      <c r="AA1582" s="18" t="n">
        <f aca="false">ROUND((K1582-J1582)*1440,0)</f>
        <v>36</v>
      </c>
      <c r="AB1582" s="18" t="n">
        <f aca="false">ROUND((L1582-K1582)*1440,0)</f>
        <v>22</v>
      </c>
      <c r="AC1582" s="18" t="n">
        <f aca="false">ROUND((M1582-L1582)*1440,0)</f>
        <v>48</v>
      </c>
      <c r="AD1582" s="18" t="n">
        <f aca="false">IF(N1582="","",ROUND((N1582-M1582)*1440,0))</f>
        <v>6</v>
      </c>
      <c r="AE1582" s="18" t="n">
        <f aca="false">IF(O1582="","",ROUND((O1582-N1582)*1440,0))</f>
        <v>130</v>
      </c>
      <c r="AF1582" s="18" t="n">
        <f aca="false">IF(P1582="","",ROUND((P1582-O1582)*1440,0))</f>
        <v>32</v>
      </c>
      <c r="AG1582" s="18" t="n">
        <f aca="false">IF(Q1582="","",ROUND((Q1582-P1582)*1440,0))</f>
        <v>29</v>
      </c>
      <c r="AH1582" s="18" t="n">
        <f aca="false">IF(Q1582="","",ROUND((Q1582-H1582)*1440,0))</f>
        <v>351</v>
      </c>
      <c r="AI1582" s="19" t="n">
        <f aca="false">ROUND(IF(O1582="",Assumptions!$B$25-K1582,O1582-K1582)*24,1)</f>
        <v>3.4</v>
      </c>
      <c r="AJ1582" s="20" t="n">
        <f aca="false">ROUND(MAX(N(Y1582)/Assumptions!$C$5, N(Z1582)/Assumptions!$C$6, N(AA1582)/Assumptions!$C$7, N(AB1582)/Assumptions!$C$8, N(AC1582)/Assumptions!$C$9, N(AD1582)/Assumptions!$C$10, N(AE1582)/Assumptions!$C$11, N(AF1582)/Assumptions!$C$12, N(AG1582)/Assumptions!$C$13),3)</f>
        <v>2.889</v>
      </c>
      <c r="AK1582" s="0" t="str">
        <f aca="false">IF(OR(U1582="Pending",U1582="On Hold"),"Open GRN (awaiting)",IF(AJ1582&lt;=1,"Within SLA",IF(ROUND(N(Y1582)/Assumptions!$C$5,3)=AJ1582,"Gate Wait",IF(ROUND(N(Z1582)/Assumptions!$C$6,3)=AJ1582,"Dock Wait",IF(ROUND(N(AA1582)/Assumptions!$C$7,3)=AJ1582,"Unloading",IF(ROUND(N(AB1582)/Assumptions!$C$8,3)=AJ1582,"Unload-to-QC Wait",IF(ROUND(N(AC1582)/Assumptions!$C$9,3)=AJ1582,"QC",IF(ROUND(N(AD1582)/Assumptions!$C$10,3)=AJ1582,"QC-to-GRN Wait",IF(ROUND(N(AE1582)/Assumptions!$C$11,3)=AJ1582,"GRN Processing",IF(ROUND(N(AF1582)/Assumptions!$C$12,3)=AJ1582,"GRN-to-Putaway Wait",IF(ROUND(N(AG1582)/Assumptions!$C$13,3)=AJ1582,"Putaway","Within SLA")))))))))))</f>
        <v>GRN Processing</v>
      </c>
    </row>
    <row r="1583" customFormat="false" ht="15" hidden="false" customHeight="false" outlineLevel="0" collapsed="false">
      <c r="A1583" s="0" t="s">
        <v>4685</v>
      </c>
      <c r="B1583" s="0" t="s">
        <v>4686</v>
      </c>
      <c r="C1583" s="0" t="s">
        <v>134</v>
      </c>
      <c r="D1583" s="0" t="s">
        <v>147</v>
      </c>
      <c r="E1583" s="0" t="s">
        <v>4687</v>
      </c>
      <c r="F1583" s="0" t="s">
        <v>177</v>
      </c>
      <c r="G1583" s="0" t="s">
        <v>167</v>
      </c>
      <c r="H1583" s="17" t="n">
        <v>46242.36875</v>
      </c>
      <c r="I1583" s="17" t="n">
        <v>46242.3784722222</v>
      </c>
      <c r="J1583" s="17" t="n">
        <v>46242.3833333333</v>
      </c>
      <c r="K1583" s="17" t="n">
        <v>46242.3944444444</v>
      </c>
      <c r="L1583" s="17" t="n">
        <v>46242.4055555556</v>
      </c>
      <c r="M1583" s="17" t="n">
        <v>46242.4145833333</v>
      </c>
      <c r="N1583" s="17" t="n">
        <v>46242.6256944445</v>
      </c>
      <c r="O1583" s="17" t="n">
        <v>46242.7069444444</v>
      </c>
      <c r="P1583" s="17" t="n">
        <v>46242.75625</v>
      </c>
      <c r="Q1583" s="17" t="n">
        <v>46242.7756944444</v>
      </c>
      <c r="R1583" s="0" t="n">
        <v>178</v>
      </c>
      <c r="S1583" s="0" t="n">
        <v>0</v>
      </c>
      <c r="T1583" s="0" t="n">
        <v>0</v>
      </c>
      <c r="U1583" s="18" t="s">
        <v>130</v>
      </c>
      <c r="V1583" s="18" t="s">
        <v>144</v>
      </c>
      <c r="W1583" s="0" t="str">
        <f aca="false">IF(AND(X1583&gt;=6,X1583&lt;14),"A",IF(AND(X1583&gt;=14,X1583&lt;22),"B","C"))</f>
        <v>A</v>
      </c>
      <c r="X1583" s="18" t="n">
        <f aca="false">HOUR(H1583)</f>
        <v>8</v>
      </c>
      <c r="Y1583" s="18" t="n">
        <f aca="false">ROUND((I1583-H1583)*1440,0)</f>
        <v>14</v>
      </c>
      <c r="Z1583" s="18" t="n">
        <f aca="false">ROUND((J1583-I1583)*1440,0)</f>
        <v>7</v>
      </c>
      <c r="AA1583" s="18" t="n">
        <f aca="false">ROUND((K1583-J1583)*1440,0)</f>
        <v>16</v>
      </c>
      <c r="AB1583" s="18" t="n">
        <f aca="false">ROUND((L1583-K1583)*1440,0)</f>
        <v>16</v>
      </c>
      <c r="AC1583" s="18" t="n">
        <f aca="false">ROUND((M1583-L1583)*1440,0)</f>
        <v>13</v>
      </c>
      <c r="AD1583" s="18" t="n">
        <f aca="false">IF(N1583="","",ROUND((N1583-M1583)*1440,0))</f>
        <v>304</v>
      </c>
      <c r="AE1583" s="18" t="n">
        <f aca="false">IF(O1583="","",ROUND((O1583-N1583)*1440,0))</f>
        <v>117</v>
      </c>
      <c r="AF1583" s="18" t="n">
        <f aca="false">IF(P1583="","",ROUND((P1583-O1583)*1440,0))</f>
        <v>71</v>
      </c>
      <c r="AG1583" s="18" t="n">
        <f aca="false">IF(Q1583="","",ROUND((Q1583-P1583)*1440,0))</f>
        <v>28</v>
      </c>
      <c r="AH1583" s="18" t="n">
        <f aca="false">IF(Q1583="","",ROUND((Q1583-H1583)*1440,0))</f>
        <v>586</v>
      </c>
      <c r="AI1583" s="19" t="n">
        <f aca="false">ROUND(IF(O1583="",Assumptions!$B$25-K1583,O1583-K1583)*24,1)</f>
        <v>7.5</v>
      </c>
      <c r="AJ1583" s="20" t="n">
        <f aca="false">ROUND(MAX(N(Y1583)/Assumptions!$C$5, N(Z1583)/Assumptions!$C$6, N(AA1583)/Assumptions!$C$7, N(AB1583)/Assumptions!$C$8, N(AC1583)/Assumptions!$C$9, N(AD1583)/Assumptions!$C$10, N(AE1583)/Assumptions!$C$11, N(AF1583)/Assumptions!$C$12, N(AG1583)/Assumptions!$C$13),3)</f>
        <v>10.133</v>
      </c>
      <c r="AK1583" s="0" t="str">
        <f aca="false">IF(OR(U1583="Pending",U1583="On Hold"),"Open GRN (awaiting)",IF(AJ1583&lt;=1,"Within SLA",IF(ROUND(N(Y1583)/Assumptions!$C$5,3)=AJ1583,"Gate Wait",IF(ROUND(N(Z1583)/Assumptions!$C$6,3)=AJ1583,"Dock Wait",IF(ROUND(N(AA1583)/Assumptions!$C$7,3)=AJ1583,"Unloading",IF(ROUND(N(AB1583)/Assumptions!$C$8,3)=AJ1583,"Unload-to-QC Wait",IF(ROUND(N(AC1583)/Assumptions!$C$9,3)=AJ1583,"QC",IF(ROUND(N(AD1583)/Assumptions!$C$10,3)=AJ1583,"QC-to-GRN Wait",IF(ROUND(N(AE1583)/Assumptions!$C$11,3)=AJ1583,"GRN Processing",IF(ROUND(N(AF1583)/Assumptions!$C$12,3)=AJ1583,"GRN-to-Putaway Wait",IF(ROUND(N(AG1583)/Assumptions!$C$13,3)=AJ1583,"Putaway","Within SLA")))))))))))</f>
        <v>QC-to-GRN Wait</v>
      </c>
    </row>
    <row r="1584" customFormat="false" ht="15" hidden="false" customHeight="false" outlineLevel="0" collapsed="false">
      <c r="A1584" s="0" t="s">
        <v>4688</v>
      </c>
      <c r="B1584" s="0" t="s">
        <v>4689</v>
      </c>
      <c r="C1584" s="0" t="s">
        <v>118</v>
      </c>
      <c r="D1584" s="0" t="s">
        <v>119</v>
      </c>
      <c r="E1584" s="0" t="s">
        <v>4690</v>
      </c>
      <c r="F1584" s="0" t="s">
        <v>172</v>
      </c>
      <c r="G1584" s="0" t="s">
        <v>129</v>
      </c>
      <c r="H1584" s="17" t="n">
        <v>46242.3861111111</v>
      </c>
      <c r="I1584" s="17" t="n">
        <v>46242.39375</v>
      </c>
      <c r="J1584" s="17" t="n">
        <v>46242.3993055556</v>
      </c>
      <c r="K1584" s="17" t="n">
        <v>46242.4291666667</v>
      </c>
      <c r="L1584" s="17" t="n">
        <v>46242.4388888889</v>
      </c>
      <c r="M1584" s="17" t="n">
        <v>46242.4576388889</v>
      </c>
      <c r="N1584" s="17" t="n">
        <v>46242.4763888889</v>
      </c>
      <c r="O1584" s="17" t="n">
        <v>46242.4986111111</v>
      </c>
      <c r="P1584" s="17" t="n">
        <v>46242.5041666667</v>
      </c>
      <c r="Q1584" s="17" t="n">
        <v>46242.5520833333</v>
      </c>
      <c r="R1584" s="0" t="n">
        <v>371</v>
      </c>
      <c r="S1584" s="0" t="n">
        <v>0</v>
      </c>
      <c r="T1584" s="0" t="n">
        <v>0</v>
      </c>
      <c r="U1584" s="18" t="s">
        <v>130</v>
      </c>
      <c r="V1584" s="18" t="s">
        <v>144</v>
      </c>
      <c r="W1584" s="0" t="str">
        <f aca="false">IF(AND(X1584&gt;=6,X1584&lt;14),"A",IF(AND(X1584&gt;=14,X1584&lt;22),"B","C"))</f>
        <v>A</v>
      </c>
      <c r="X1584" s="18" t="n">
        <f aca="false">HOUR(H1584)</f>
        <v>9</v>
      </c>
      <c r="Y1584" s="18" t="n">
        <f aca="false">ROUND((I1584-H1584)*1440,0)</f>
        <v>11</v>
      </c>
      <c r="Z1584" s="18" t="n">
        <f aca="false">ROUND((J1584-I1584)*1440,0)</f>
        <v>8</v>
      </c>
      <c r="AA1584" s="18" t="n">
        <f aca="false">ROUND((K1584-J1584)*1440,0)</f>
        <v>43</v>
      </c>
      <c r="AB1584" s="18" t="n">
        <f aca="false">ROUND((L1584-K1584)*1440,0)</f>
        <v>14</v>
      </c>
      <c r="AC1584" s="18" t="n">
        <f aca="false">ROUND((M1584-L1584)*1440,0)</f>
        <v>27</v>
      </c>
      <c r="AD1584" s="18" t="n">
        <f aca="false">IF(N1584="","",ROUND((N1584-M1584)*1440,0))</f>
        <v>27</v>
      </c>
      <c r="AE1584" s="18" t="n">
        <f aca="false">IF(O1584="","",ROUND((O1584-N1584)*1440,0))</f>
        <v>32</v>
      </c>
      <c r="AF1584" s="18" t="n">
        <f aca="false">IF(P1584="","",ROUND((P1584-O1584)*1440,0))</f>
        <v>8</v>
      </c>
      <c r="AG1584" s="18" t="n">
        <f aca="false">IF(Q1584="","",ROUND((Q1584-P1584)*1440,0))</f>
        <v>69</v>
      </c>
      <c r="AH1584" s="18" t="n">
        <f aca="false">IF(Q1584="","",ROUND((Q1584-H1584)*1440,0))</f>
        <v>239</v>
      </c>
      <c r="AI1584" s="19" t="n">
        <f aca="false">ROUND(IF(O1584="",Assumptions!$B$25-K1584,O1584-K1584)*24,1)</f>
        <v>1.7</v>
      </c>
      <c r="AJ1584" s="20" t="n">
        <f aca="false">ROUND(MAX(N(Y1584)/Assumptions!$C$5, N(Z1584)/Assumptions!$C$6, N(AA1584)/Assumptions!$C$7, N(AB1584)/Assumptions!$C$8, N(AC1584)/Assumptions!$C$9, N(AD1584)/Assumptions!$C$10, N(AE1584)/Assumptions!$C$11, N(AF1584)/Assumptions!$C$12, N(AG1584)/Assumptions!$C$13),3)</f>
        <v>1.725</v>
      </c>
      <c r="AK1584" s="0" t="str">
        <f aca="false">IF(OR(U1584="Pending",U1584="On Hold"),"Open GRN (awaiting)",IF(AJ1584&lt;=1,"Within SLA",IF(ROUND(N(Y1584)/Assumptions!$C$5,3)=AJ1584,"Gate Wait",IF(ROUND(N(Z1584)/Assumptions!$C$6,3)=AJ1584,"Dock Wait",IF(ROUND(N(AA1584)/Assumptions!$C$7,3)=AJ1584,"Unloading",IF(ROUND(N(AB1584)/Assumptions!$C$8,3)=AJ1584,"Unload-to-QC Wait",IF(ROUND(N(AC1584)/Assumptions!$C$9,3)=AJ1584,"QC",IF(ROUND(N(AD1584)/Assumptions!$C$10,3)=AJ1584,"QC-to-GRN Wait",IF(ROUND(N(AE1584)/Assumptions!$C$11,3)=AJ1584,"GRN Processing",IF(ROUND(N(AF1584)/Assumptions!$C$12,3)=AJ1584,"GRN-to-Putaway Wait",IF(ROUND(N(AG1584)/Assumptions!$C$13,3)=AJ1584,"Putaway","Within SLA")))))))))))</f>
        <v>Putaway</v>
      </c>
    </row>
    <row r="1585" customFormat="false" ht="15" hidden="false" customHeight="false" outlineLevel="0" collapsed="false">
      <c r="A1585" s="0" t="s">
        <v>4691</v>
      </c>
      <c r="B1585" s="0" t="s">
        <v>4692</v>
      </c>
      <c r="C1585" s="0" t="s">
        <v>175</v>
      </c>
      <c r="D1585" s="0" t="s">
        <v>119</v>
      </c>
      <c r="E1585" s="0" t="s">
        <v>4693</v>
      </c>
      <c r="F1585" s="0" t="s">
        <v>149</v>
      </c>
      <c r="G1585" s="0" t="s">
        <v>129</v>
      </c>
      <c r="H1585" s="17" t="n">
        <v>46242.3972222222</v>
      </c>
      <c r="I1585" s="17" t="n">
        <v>46242.4194444444</v>
      </c>
      <c r="J1585" s="17" t="n">
        <v>46242.4326388889</v>
      </c>
      <c r="K1585" s="17" t="n">
        <v>46242.4458333333</v>
      </c>
      <c r="L1585" s="17" t="n">
        <v>46242.4756944445</v>
      </c>
      <c r="M1585" s="17" t="n">
        <v>46242.4986111111</v>
      </c>
      <c r="N1585" s="17" t="n">
        <v>46242.5298611111</v>
      </c>
      <c r="O1585" s="17" t="n">
        <v>46242.59375</v>
      </c>
      <c r="P1585" s="17" t="n">
        <v>46242.6083333333</v>
      </c>
      <c r="Q1585" s="17" t="n">
        <v>46242.6159722222</v>
      </c>
      <c r="R1585" s="0" t="n">
        <v>181</v>
      </c>
      <c r="S1585" s="0" t="n">
        <v>0</v>
      </c>
      <c r="T1585" s="0" t="n">
        <v>0</v>
      </c>
      <c r="U1585" s="18" t="s">
        <v>130</v>
      </c>
      <c r="V1585" s="18" t="s">
        <v>144</v>
      </c>
      <c r="W1585" s="0" t="str">
        <f aca="false">IF(AND(X1585&gt;=6,X1585&lt;14),"A",IF(AND(X1585&gt;=14,X1585&lt;22),"B","C"))</f>
        <v>A</v>
      </c>
      <c r="X1585" s="18" t="n">
        <f aca="false">HOUR(H1585)</f>
        <v>9</v>
      </c>
      <c r="Y1585" s="18" t="n">
        <f aca="false">ROUND((I1585-H1585)*1440,0)</f>
        <v>32</v>
      </c>
      <c r="Z1585" s="18" t="n">
        <f aca="false">ROUND((J1585-I1585)*1440,0)</f>
        <v>19</v>
      </c>
      <c r="AA1585" s="18" t="n">
        <f aca="false">ROUND((K1585-J1585)*1440,0)</f>
        <v>19</v>
      </c>
      <c r="AB1585" s="18" t="n">
        <f aca="false">ROUND((L1585-K1585)*1440,0)</f>
        <v>43</v>
      </c>
      <c r="AC1585" s="18" t="n">
        <f aca="false">ROUND((M1585-L1585)*1440,0)</f>
        <v>33</v>
      </c>
      <c r="AD1585" s="18" t="n">
        <f aca="false">IF(N1585="","",ROUND((N1585-M1585)*1440,0))</f>
        <v>45</v>
      </c>
      <c r="AE1585" s="18" t="n">
        <f aca="false">IF(O1585="","",ROUND((O1585-N1585)*1440,0))</f>
        <v>92</v>
      </c>
      <c r="AF1585" s="18" t="n">
        <f aca="false">IF(P1585="","",ROUND((P1585-O1585)*1440,0))</f>
        <v>21</v>
      </c>
      <c r="AG1585" s="18" t="n">
        <f aca="false">IF(Q1585="","",ROUND((Q1585-P1585)*1440,0))</f>
        <v>11</v>
      </c>
      <c r="AH1585" s="18" t="n">
        <f aca="false">IF(Q1585="","",ROUND((Q1585-H1585)*1440,0))</f>
        <v>315</v>
      </c>
      <c r="AI1585" s="19" t="n">
        <f aca="false">ROUND(IF(O1585="",Assumptions!$B$25-K1585,O1585-K1585)*24,1)</f>
        <v>3.6</v>
      </c>
      <c r="AJ1585" s="20" t="n">
        <f aca="false">ROUND(MAX(N(Y1585)/Assumptions!$C$5, N(Z1585)/Assumptions!$C$6, N(AA1585)/Assumptions!$C$7, N(AB1585)/Assumptions!$C$8, N(AC1585)/Assumptions!$C$9, N(AD1585)/Assumptions!$C$10, N(AE1585)/Assumptions!$C$11, N(AF1585)/Assumptions!$C$12, N(AG1585)/Assumptions!$C$13),3)</f>
        <v>2.867</v>
      </c>
      <c r="AK1585" s="0" t="str">
        <f aca="false">IF(OR(U1585="Pending",U1585="On Hold"),"Open GRN (awaiting)",IF(AJ1585&lt;=1,"Within SLA",IF(ROUND(N(Y1585)/Assumptions!$C$5,3)=AJ1585,"Gate Wait",IF(ROUND(N(Z1585)/Assumptions!$C$6,3)=AJ1585,"Dock Wait",IF(ROUND(N(AA1585)/Assumptions!$C$7,3)=AJ1585,"Unloading",IF(ROUND(N(AB1585)/Assumptions!$C$8,3)=AJ1585,"Unload-to-QC Wait",IF(ROUND(N(AC1585)/Assumptions!$C$9,3)=AJ1585,"QC",IF(ROUND(N(AD1585)/Assumptions!$C$10,3)=AJ1585,"QC-to-GRN Wait",IF(ROUND(N(AE1585)/Assumptions!$C$11,3)=AJ1585,"GRN Processing",IF(ROUND(N(AF1585)/Assumptions!$C$12,3)=AJ1585,"GRN-to-Putaway Wait",IF(ROUND(N(AG1585)/Assumptions!$C$13,3)=AJ1585,"Putaway","Within SLA")))))))))))</f>
        <v>Unload-to-QC Wait</v>
      </c>
    </row>
    <row r="1586" customFormat="false" ht="15" hidden="false" customHeight="false" outlineLevel="0" collapsed="false">
      <c r="A1586" s="0" t="s">
        <v>4694</v>
      </c>
      <c r="B1586" s="0" t="s">
        <v>4695</v>
      </c>
      <c r="C1586" s="0" t="s">
        <v>175</v>
      </c>
      <c r="D1586" s="0" t="s">
        <v>147</v>
      </c>
      <c r="E1586" s="0" t="s">
        <v>4696</v>
      </c>
      <c r="F1586" s="0" t="s">
        <v>177</v>
      </c>
      <c r="G1586" s="0" t="s">
        <v>150</v>
      </c>
      <c r="H1586" s="17" t="n">
        <v>46242.3986111111</v>
      </c>
      <c r="I1586" s="17" t="n">
        <v>46242.43125</v>
      </c>
      <c r="J1586" s="17" t="n">
        <v>46242.4333333333</v>
      </c>
      <c r="K1586" s="17" t="n">
        <v>46242.4840277778</v>
      </c>
      <c r="L1586" s="17" t="n">
        <v>46242.4881944444</v>
      </c>
      <c r="M1586" s="17" t="n">
        <v>46242.5034722222</v>
      </c>
      <c r="N1586" s="17" t="n">
        <v>46242.5138888889</v>
      </c>
      <c r="O1586" s="17" t="n">
        <v>46242.5222222222</v>
      </c>
      <c r="P1586" s="17" t="n">
        <v>46242.5347222222</v>
      </c>
      <c r="Q1586" s="17" t="n">
        <v>46242.5541666667</v>
      </c>
      <c r="R1586" s="0" t="n">
        <v>975</v>
      </c>
      <c r="S1586" s="0" t="n">
        <v>0</v>
      </c>
      <c r="T1586" s="0" t="n">
        <v>0</v>
      </c>
      <c r="U1586" s="18" t="s">
        <v>130</v>
      </c>
      <c r="V1586" s="18" t="s">
        <v>82</v>
      </c>
      <c r="W1586" s="0" t="str">
        <f aca="false">IF(AND(X1586&gt;=6,X1586&lt;14),"A",IF(AND(X1586&gt;=14,X1586&lt;22),"B","C"))</f>
        <v>A</v>
      </c>
      <c r="X1586" s="18" t="n">
        <f aca="false">HOUR(H1586)</f>
        <v>9</v>
      </c>
      <c r="Y1586" s="18" t="n">
        <f aca="false">ROUND((I1586-H1586)*1440,0)</f>
        <v>47</v>
      </c>
      <c r="Z1586" s="18" t="n">
        <f aca="false">ROUND((J1586-I1586)*1440,0)</f>
        <v>3</v>
      </c>
      <c r="AA1586" s="18" t="n">
        <f aca="false">ROUND((K1586-J1586)*1440,0)</f>
        <v>73</v>
      </c>
      <c r="AB1586" s="18" t="n">
        <f aca="false">ROUND((L1586-K1586)*1440,0)</f>
        <v>6</v>
      </c>
      <c r="AC1586" s="18" t="n">
        <f aca="false">ROUND((M1586-L1586)*1440,0)</f>
        <v>22</v>
      </c>
      <c r="AD1586" s="18" t="n">
        <f aca="false">IF(N1586="","",ROUND((N1586-M1586)*1440,0))</f>
        <v>15</v>
      </c>
      <c r="AE1586" s="18" t="n">
        <f aca="false">IF(O1586="","",ROUND((O1586-N1586)*1440,0))</f>
        <v>12</v>
      </c>
      <c r="AF1586" s="18" t="n">
        <f aca="false">IF(P1586="","",ROUND((P1586-O1586)*1440,0))</f>
        <v>18</v>
      </c>
      <c r="AG1586" s="18" t="n">
        <f aca="false">IF(Q1586="","",ROUND((Q1586-P1586)*1440,0))</f>
        <v>28</v>
      </c>
      <c r="AH1586" s="18" t="n">
        <f aca="false">IF(Q1586="","",ROUND((Q1586-H1586)*1440,0))</f>
        <v>224</v>
      </c>
      <c r="AI1586" s="19" t="n">
        <f aca="false">ROUND(IF(O1586="",Assumptions!$B$25-K1586,O1586-K1586)*24,1)</f>
        <v>0.9</v>
      </c>
      <c r="AJ1586" s="20" t="n">
        <f aca="false">ROUND(MAX(N(Y1586)/Assumptions!$C$5, N(Z1586)/Assumptions!$C$6, N(AA1586)/Assumptions!$C$7, N(AB1586)/Assumptions!$C$8, N(AC1586)/Assumptions!$C$9, N(AD1586)/Assumptions!$C$10, N(AE1586)/Assumptions!$C$11, N(AF1586)/Assumptions!$C$12, N(AG1586)/Assumptions!$C$13),3)</f>
        <v>1.567</v>
      </c>
      <c r="AK1586" s="0" t="str">
        <f aca="false">IF(OR(U1586="Pending",U1586="On Hold"),"Open GRN (awaiting)",IF(AJ1586&lt;=1,"Within SLA",IF(ROUND(N(Y1586)/Assumptions!$C$5,3)=AJ1586,"Gate Wait",IF(ROUND(N(Z1586)/Assumptions!$C$6,3)=AJ1586,"Dock Wait",IF(ROUND(N(AA1586)/Assumptions!$C$7,3)=AJ1586,"Unloading",IF(ROUND(N(AB1586)/Assumptions!$C$8,3)=AJ1586,"Unload-to-QC Wait",IF(ROUND(N(AC1586)/Assumptions!$C$9,3)=AJ1586,"QC",IF(ROUND(N(AD1586)/Assumptions!$C$10,3)=AJ1586,"QC-to-GRN Wait",IF(ROUND(N(AE1586)/Assumptions!$C$11,3)=AJ1586,"GRN Processing",IF(ROUND(N(AF1586)/Assumptions!$C$12,3)=AJ1586,"GRN-to-Putaway Wait",IF(ROUND(N(AG1586)/Assumptions!$C$13,3)=AJ1586,"Putaway","Within SLA")))))))))))</f>
        <v>Gate Wait</v>
      </c>
    </row>
    <row r="1587" customFormat="false" ht="15" hidden="false" customHeight="false" outlineLevel="0" collapsed="false">
      <c r="A1587" s="0" t="s">
        <v>4697</v>
      </c>
      <c r="B1587" s="0" t="s">
        <v>4698</v>
      </c>
      <c r="C1587" s="0" t="s">
        <v>184</v>
      </c>
      <c r="D1587" s="0" t="s">
        <v>147</v>
      </c>
      <c r="E1587" s="0" t="s">
        <v>4699</v>
      </c>
      <c r="F1587" s="0" t="s">
        <v>177</v>
      </c>
      <c r="G1587" s="0" t="s">
        <v>150</v>
      </c>
      <c r="H1587" s="17" t="n">
        <v>46242.4256944444</v>
      </c>
      <c r="I1587" s="17" t="n">
        <v>46242.4590277778</v>
      </c>
      <c r="J1587" s="17" t="n">
        <v>46242.4673611111</v>
      </c>
      <c r="K1587" s="17" t="n">
        <v>46242.4951388889</v>
      </c>
      <c r="L1587" s="17" t="n">
        <v>46242.5034722222</v>
      </c>
      <c r="M1587" s="17" t="n">
        <v>46242.54375</v>
      </c>
      <c r="N1587" s="17" t="n">
        <v>46242.5777777778</v>
      </c>
      <c r="O1587" s="17" t="n">
        <v>46242.6361111111</v>
      </c>
      <c r="P1587" s="17" t="n">
        <v>46242.64375</v>
      </c>
      <c r="Q1587" s="17" t="n">
        <v>46242.6548611111</v>
      </c>
      <c r="R1587" s="0" t="n">
        <v>204</v>
      </c>
      <c r="S1587" s="0" t="n">
        <v>3</v>
      </c>
      <c r="T1587" s="0" t="n">
        <v>0</v>
      </c>
      <c r="U1587" s="18" t="s">
        <v>123</v>
      </c>
      <c r="V1587" s="18" t="s">
        <v>144</v>
      </c>
      <c r="W1587" s="0" t="str">
        <f aca="false">IF(AND(X1587&gt;=6,X1587&lt;14),"A",IF(AND(X1587&gt;=14,X1587&lt;22),"B","C"))</f>
        <v>A</v>
      </c>
      <c r="X1587" s="18" t="n">
        <f aca="false">HOUR(H1587)</f>
        <v>10</v>
      </c>
      <c r="Y1587" s="18" t="n">
        <f aca="false">ROUND((I1587-H1587)*1440,0)</f>
        <v>48</v>
      </c>
      <c r="Z1587" s="18" t="n">
        <f aca="false">ROUND((J1587-I1587)*1440,0)</f>
        <v>12</v>
      </c>
      <c r="AA1587" s="18" t="n">
        <f aca="false">ROUND((K1587-J1587)*1440,0)</f>
        <v>40</v>
      </c>
      <c r="AB1587" s="18" t="n">
        <f aca="false">ROUND((L1587-K1587)*1440,0)</f>
        <v>12</v>
      </c>
      <c r="AC1587" s="18" t="n">
        <f aca="false">ROUND((M1587-L1587)*1440,0)</f>
        <v>58</v>
      </c>
      <c r="AD1587" s="18" t="n">
        <f aca="false">IF(N1587="","",ROUND((N1587-M1587)*1440,0))</f>
        <v>49</v>
      </c>
      <c r="AE1587" s="18" t="n">
        <f aca="false">IF(O1587="","",ROUND((O1587-N1587)*1440,0))</f>
        <v>84</v>
      </c>
      <c r="AF1587" s="18" t="n">
        <f aca="false">IF(P1587="","",ROUND((P1587-O1587)*1440,0))</f>
        <v>11</v>
      </c>
      <c r="AG1587" s="18" t="n">
        <f aca="false">IF(Q1587="","",ROUND((Q1587-P1587)*1440,0))</f>
        <v>16</v>
      </c>
      <c r="AH1587" s="18" t="n">
        <f aca="false">IF(Q1587="","",ROUND((Q1587-H1587)*1440,0))</f>
        <v>330</v>
      </c>
      <c r="AI1587" s="19" t="n">
        <f aca="false">ROUND(IF(O1587="",Assumptions!$B$25-K1587,O1587-K1587)*24,1)</f>
        <v>3.4</v>
      </c>
      <c r="AJ1587" s="20" t="n">
        <f aca="false">ROUND(MAX(N(Y1587)/Assumptions!$C$5, N(Z1587)/Assumptions!$C$6, N(AA1587)/Assumptions!$C$7, N(AB1587)/Assumptions!$C$8, N(AC1587)/Assumptions!$C$9, N(AD1587)/Assumptions!$C$10, N(AE1587)/Assumptions!$C$11, N(AF1587)/Assumptions!$C$12, N(AG1587)/Assumptions!$C$13),3)</f>
        <v>1.867</v>
      </c>
      <c r="AK1587" s="0" t="str">
        <f aca="false">IF(OR(U1587="Pending",U1587="On Hold"),"Open GRN (awaiting)",IF(AJ1587&lt;=1,"Within SLA",IF(ROUND(N(Y1587)/Assumptions!$C$5,3)=AJ1587,"Gate Wait",IF(ROUND(N(Z1587)/Assumptions!$C$6,3)=AJ1587,"Dock Wait",IF(ROUND(N(AA1587)/Assumptions!$C$7,3)=AJ1587,"Unloading",IF(ROUND(N(AB1587)/Assumptions!$C$8,3)=AJ1587,"Unload-to-QC Wait",IF(ROUND(N(AC1587)/Assumptions!$C$9,3)=AJ1587,"QC",IF(ROUND(N(AD1587)/Assumptions!$C$10,3)=AJ1587,"QC-to-GRN Wait",IF(ROUND(N(AE1587)/Assumptions!$C$11,3)=AJ1587,"GRN Processing",IF(ROUND(N(AF1587)/Assumptions!$C$12,3)=AJ1587,"GRN-to-Putaway Wait",IF(ROUND(N(AG1587)/Assumptions!$C$13,3)=AJ1587,"Putaway","Within SLA")))))))))))</f>
        <v>GRN Processing</v>
      </c>
    </row>
    <row r="1588" customFormat="false" ht="15" hidden="false" customHeight="false" outlineLevel="0" collapsed="false">
      <c r="A1588" s="0" t="s">
        <v>4700</v>
      </c>
      <c r="B1588" s="0" t="s">
        <v>4701</v>
      </c>
      <c r="C1588" s="0" t="s">
        <v>170</v>
      </c>
      <c r="D1588" s="0" t="s">
        <v>119</v>
      </c>
      <c r="E1588" s="0" t="s">
        <v>4702</v>
      </c>
      <c r="F1588" s="0" t="s">
        <v>172</v>
      </c>
      <c r="G1588" s="0" t="s">
        <v>122</v>
      </c>
      <c r="H1588" s="17" t="n">
        <v>46242.4354166667</v>
      </c>
      <c r="I1588" s="17" t="n">
        <v>46242.4604166667</v>
      </c>
      <c r="J1588" s="17" t="n">
        <v>46242.4729166667</v>
      </c>
      <c r="K1588" s="17" t="n">
        <v>46242.5131944444</v>
      </c>
      <c r="L1588" s="17" t="n">
        <v>46242.5326388889</v>
      </c>
      <c r="M1588" s="17" t="n">
        <v>46242.5479166667</v>
      </c>
      <c r="N1588" s="17" t="n">
        <v>46242.5986111111</v>
      </c>
      <c r="O1588" s="17" t="n">
        <v>46242.6180555556</v>
      </c>
      <c r="P1588" s="17" t="n">
        <v>46242.6340277778</v>
      </c>
      <c r="Q1588" s="17" t="n">
        <v>46242.6666666667</v>
      </c>
      <c r="R1588" s="0" t="n">
        <v>429</v>
      </c>
      <c r="S1588" s="0" t="n">
        <v>0</v>
      </c>
      <c r="T1588" s="0" t="n">
        <v>0</v>
      </c>
      <c r="U1588" s="18" t="s">
        <v>130</v>
      </c>
      <c r="V1588" s="18" t="s">
        <v>144</v>
      </c>
      <c r="W1588" s="0" t="str">
        <f aca="false">IF(AND(X1588&gt;=6,X1588&lt;14),"A",IF(AND(X1588&gt;=14,X1588&lt;22),"B","C"))</f>
        <v>A</v>
      </c>
      <c r="X1588" s="18" t="n">
        <f aca="false">HOUR(H1588)</f>
        <v>10</v>
      </c>
      <c r="Y1588" s="18" t="n">
        <f aca="false">ROUND((I1588-H1588)*1440,0)</f>
        <v>36</v>
      </c>
      <c r="Z1588" s="18" t="n">
        <f aca="false">ROUND((J1588-I1588)*1440,0)</f>
        <v>18</v>
      </c>
      <c r="AA1588" s="18" t="n">
        <f aca="false">ROUND((K1588-J1588)*1440,0)</f>
        <v>58</v>
      </c>
      <c r="AB1588" s="18" t="n">
        <f aca="false">ROUND((L1588-K1588)*1440,0)</f>
        <v>28</v>
      </c>
      <c r="AC1588" s="18" t="n">
        <f aca="false">ROUND((M1588-L1588)*1440,0)</f>
        <v>22</v>
      </c>
      <c r="AD1588" s="18" t="n">
        <f aca="false">IF(N1588="","",ROUND((N1588-M1588)*1440,0))</f>
        <v>73</v>
      </c>
      <c r="AE1588" s="18" t="n">
        <f aca="false">IF(O1588="","",ROUND((O1588-N1588)*1440,0))</f>
        <v>28</v>
      </c>
      <c r="AF1588" s="18" t="n">
        <f aca="false">IF(P1588="","",ROUND((P1588-O1588)*1440,0))</f>
        <v>23</v>
      </c>
      <c r="AG1588" s="18" t="n">
        <f aca="false">IF(Q1588="","",ROUND((Q1588-P1588)*1440,0))</f>
        <v>47</v>
      </c>
      <c r="AH1588" s="18" t="n">
        <f aca="false">IF(Q1588="","",ROUND((Q1588-H1588)*1440,0))</f>
        <v>333</v>
      </c>
      <c r="AI1588" s="19" t="n">
        <f aca="false">ROUND(IF(O1588="",Assumptions!$B$25-K1588,O1588-K1588)*24,1)</f>
        <v>2.5</v>
      </c>
      <c r="AJ1588" s="20" t="n">
        <f aca="false">ROUND(MAX(N(Y1588)/Assumptions!$C$5, N(Z1588)/Assumptions!$C$6, N(AA1588)/Assumptions!$C$7, N(AB1588)/Assumptions!$C$8, N(AC1588)/Assumptions!$C$9, N(AD1588)/Assumptions!$C$10, N(AE1588)/Assumptions!$C$11, N(AF1588)/Assumptions!$C$12, N(AG1588)/Assumptions!$C$13),3)</f>
        <v>2.433</v>
      </c>
      <c r="AK1588" s="0" t="str">
        <f aca="false">IF(OR(U1588="Pending",U1588="On Hold"),"Open GRN (awaiting)",IF(AJ1588&lt;=1,"Within SLA",IF(ROUND(N(Y1588)/Assumptions!$C$5,3)=AJ1588,"Gate Wait",IF(ROUND(N(Z1588)/Assumptions!$C$6,3)=AJ1588,"Dock Wait",IF(ROUND(N(AA1588)/Assumptions!$C$7,3)=AJ1588,"Unloading",IF(ROUND(N(AB1588)/Assumptions!$C$8,3)=AJ1588,"Unload-to-QC Wait",IF(ROUND(N(AC1588)/Assumptions!$C$9,3)=AJ1588,"QC",IF(ROUND(N(AD1588)/Assumptions!$C$10,3)=AJ1588,"QC-to-GRN Wait",IF(ROUND(N(AE1588)/Assumptions!$C$11,3)=AJ1588,"GRN Processing",IF(ROUND(N(AF1588)/Assumptions!$C$12,3)=AJ1588,"GRN-to-Putaway Wait",IF(ROUND(N(AG1588)/Assumptions!$C$13,3)=AJ1588,"Putaway","Within SLA")))))))))))</f>
        <v>QC-to-GRN Wait</v>
      </c>
    </row>
    <row r="1589" customFormat="false" ht="15" hidden="false" customHeight="false" outlineLevel="0" collapsed="false">
      <c r="A1589" s="0" t="s">
        <v>4703</v>
      </c>
      <c r="B1589" s="0" t="s">
        <v>4704</v>
      </c>
      <c r="C1589" s="0" t="s">
        <v>286</v>
      </c>
      <c r="D1589" s="0" t="s">
        <v>119</v>
      </c>
      <c r="E1589" s="0" t="s">
        <v>4705</v>
      </c>
      <c r="F1589" s="0" t="s">
        <v>121</v>
      </c>
      <c r="G1589" s="0" t="s">
        <v>129</v>
      </c>
      <c r="H1589" s="17" t="n">
        <v>46242.4479166667</v>
      </c>
      <c r="I1589" s="17" t="n">
        <v>46242.4645833333</v>
      </c>
      <c r="J1589" s="17" t="n">
        <v>46242.4680555556</v>
      </c>
      <c r="K1589" s="17" t="n">
        <v>46242.4888888889</v>
      </c>
      <c r="L1589" s="17" t="n">
        <v>46242.4958333333</v>
      </c>
      <c r="M1589" s="17" t="n">
        <v>46242.5125</v>
      </c>
      <c r="N1589" s="17" t="n">
        <v>46242.5826388889</v>
      </c>
      <c r="O1589" s="17" t="n">
        <v>46242.59375</v>
      </c>
      <c r="P1589" s="17" t="n">
        <v>46242.6020833333</v>
      </c>
      <c r="Q1589" s="17" t="n">
        <v>46242.6208333333</v>
      </c>
      <c r="R1589" s="0" t="n">
        <v>85</v>
      </c>
      <c r="S1589" s="0" t="n">
        <v>0</v>
      </c>
      <c r="T1589" s="0" t="n">
        <v>0</v>
      </c>
      <c r="U1589" s="18" t="s">
        <v>130</v>
      </c>
      <c r="V1589" s="18" t="s">
        <v>156</v>
      </c>
      <c r="W1589" s="0" t="str">
        <f aca="false">IF(AND(X1589&gt;=6,X1589&lt;14),"A",IF(AND(X1589&gt;=14,X1589&lt;22),"B","C"))</f>
        <v>A</v>
      </c>
      <c r="X1589" s="18" t="n">
        <f aca="false">HOUR(H1589)</f>
        <v>10</v>
      </c>
      <c r="Y1589" s="18" t="n">
        <f aca="false">ROUND((I1589-H1589)*1440,0)</f>
        <v>24</v>
      </c>
      <c r="Z1589" s="18" t="n">
        <f aca="false">ROUND((J1589-I1589)*1440,0)</f>
        <v>5</v>
      </c>
      <c r="AA1589" s="18" t="n">
        <f aca="false">ROUND((K1589-J1589)*1440,0)</f>
        <v>30</v>
      </c>
      <c r="AB1589" s="18" t="n">
        <f aca="false">ROUND((L1589-K1589)*1440,0)</f>
        <v>10</v>
      </c>
      <c r="AC1589" s="18" t="n">
        <f aca="false">ROUND((M1589-L1589)*1440,0)</f>
        <v>24</v>
      </c>
      <c r="AD1589" s="18" t="n">
        <f aca="false">IF(N1589="","",ROUND((N1589-M1589)*1440,0))</f>
        <v>101</v>
      </c>
      <c r="AE1589" s="18" t="n">
        <f aca="false">IF(O1589="","",ROUND((O1589-N1589)*1440,0))</f>
        <v>16</v>
      </c>
      <c r="AF1589" s="18" t="n">
        <f aca="false">IF(P1589="","",ROUND((P1589-O1589)*1440,0))</f>
        <v>12</v>
      </c>
      <c r="AG1589" s="18" t="n">
        <f aca="false">IF(Q1589="","",ROUND((Q1589-P1589)*1440,0))</f>
        <v>27</v>
      </c>
      <c r="AH1589" s="18" t="n">
        <f aca="false">IF(Q1589="","",ROUND((Q1589-H1589)*1440,0))</f>
        <v>249</v>
      </c>
      <c r="AI1589" s="19" t="n">
        <f aca="false">ROUND(IF(O1589="",Assumptions!$B$25-K1589,O1589-K1589)*24,1)</f>
        <v>2.5</v>
      </c>
      <c r="AJ1589" s="20" t="n">
        <f aca="false">ROUND(MAX(N(Y1589)/Assumptions!$C$5, N(Z1589)/Assumptions!$C$6, N(AA1589)/Assumptions!$C$7, N(AB1589)/Assumptions!$C$8, N(AC1589)/Assumptions!$C$9, N(AD1589)/Assumptions!$C$10, N(AE1589)/Assumptions!$C$11, N(AF1589)/Assumptions!$C$12, N(AG1589)/Assumptions!$C$13),3)</f>
        <v>3.367</v>
      </c>
      <c r="AK1589" s="0" t="str">
        <f aca="false">IF(OR(U1589="Pending",U1589="On Hold"),"Open GRN (awaiting)",IF(AJ1589&lt;=1,"Within SLA",IF(ROUND(N(Y1589)/Assumptions!$C$5,3)=AJ1589,"Gate Wait",IF(ROUND(N(Z1589)/Assumptions!$C$6,3)=AJ1589,"Dock Wait",IF(ROUND(N(AA1589)/Assumptions!$C$7,3)=AJ1589,"Unloading",IF(ROUND(N(AB1589)/Assumptions!$C$8,3)=AJ1589,"Unload-to-QC Wait",IF(ROUND(N(AC1589)/Assumptions!$C$9,3)=AJ1589,"QC",IF(ROUND(N(AD1589)/Assumptions!$C$10,3)=AJ1589,"QC-to-GRN Wait",IF(ROUND(N(AE1589)/Assumptions!$C$11,3)=AJ1589,"GRN Processing",IF(ROUND(N(AF1589)/Assumptions!$C$12,3)=AJ1589,"GRN-to-Putaway Wait",IF(ROUND(N(AG1589)/Assumptions!$C$13,3)=AJ1589,"Putaway","Within SLA")))))))))))</f>
        <v>QC-to-GRN Wait</v>
      </c>
    </row>
    <row r="1590" customFormat="false" ht="15" hidden="false" customHeight="false" outlineLevel="0" collapsed="false">
      <c r="A1590" s="0" t="s">
        <v>4706</v>
      </c>
      <c r="B1590" s="0" t="s">
        <v>4707</v>
      </c>
      <c r="C1590" s="0" t="s">
        <v>153</v>
      </c>
      <c r="D1590" s="0" t="s">
        <v>135</v>
      </c>
      <c r="E1590" s="0" t="s">
        <v>4708</v>
      </c>
      <c r="F1590" s="0" t="s">
        <v>155</v>
      </c>
      <c r="G1590" s="0" t="s">
        <v>138</v>
      </c>
      <c r="H1590" s="17" t="n">
        <v>46242.4548611111</v>
      </c>
      <c r="I1590" s="17" t="n">
        <v>46242.4826388889</v>
      </c>
      <c r="J1590" s="17" t="n">
        <v>46242.4875</v>
      </c>
      <c r="K1590" s="17" t="n">
        <v>46242.5048611111</v>
      </c>
      <c r="L1590" s="17" t="n">
        <v>46242.5305555556</v>
      </c>
      <c r="M1590" s="17" t="n">
        <v>46242.5583333333</v>
      </c>
      <c r="N1590" s="17" t="n">
        <v>46242.5652777778</v>
      </c>
      <c r="O1590" s="17" t="n">
        <v>46242.5909722222</v>
      </c>
      <c r="P1590" s="17" t="n">
        <v>46242.5951388889</v>
      </c>
      <c r="Q1590" s="17" t="n">
        <v>46242.6201388889</v>
      </c>
      <c r="R1590" s="0" t="n">
        <v>456</v>
      </c>
      <c r="S1590" s="0" t="n">
        <v>0</v>
      </c>
      <c r="T1590" s="0" t="n">
        <v>0</v>
      </c>
      <c r="U1590" s="18" t="s">
        <v>130</v>
      </c>
      <c r="V1590" s="18" t="s">
        <v>144</v>
      </c>
      <c r="W1590" s="0" t="str">
        <f aca="false">IF(AND(X1590&gt;=6,X1590&lt;14),"A",IF(AND(X1590&gt;=14,X1590&lt;22),"B","C"))</f>
        <v>A</v>
      </c>
      <c r="X1590" s="18" t="n">
        <f aca="false">HOUR(H1590)</f>
        <v>10</v>
      </c>
      <c r="Y1590" s="18" t="n">
        <f aca="false">ROUND((I1590-H1590)*1440,0)</f>
        <v>40</v>
      </c>
      <c r="Z1590" s="18" t="n">
        <f aca="false">ROUND((J1590-I1590)*1440,0)</f>
        <v>7</v>
      </c>
      <c r="AA1590" s="18" t="n">
        <f aca="false">ROUND((K1590-J1590)*1440,0)</f>
        <v>25</v>
      </c>
      <c r="AB1590" s="18" t="n">
        <f aca="false">ROUND((L1590-K1590)*1440,0)</f>
        <v>37</v>
      </c>
      <c r="AC1590" s="18" t="n">
        <f aca="false">ROUND((M1590-L1590)*1440,0)</f>
        <v>40</v>
      </c>
      <c r="AD1590" s="18" t="n">
        <f aca="false">IF(N1590="","",ROUND((N1590-M1590)*1440,0))</f>
        <v>10</v>
      </c>
      <c r="AE1590" s="18" t="n">
        <f aca="false">IF(O1590="","",ROUND((O1590-N1590)*1440,0))</f>
        <v>37</v>
      </c>
      <c r="AF1590" s="18" t="n">
        <f aca="false">IF(P1590="","",ROUND((P1590-O1590)*1440,0))</f>
        <v>6</v>
      </c>
      <c r="AG1590" s="18" t="n">
        <f aca="false">IF(Q1590="","",ROUND((Q1590-P1590)*1440,0))</f>
        <v>36</v>
      </c>
      <c r="AH1590" s="18" t="n">
        <f aca="false">IF(Q1590="","",ROUND((Q1590-H1590)*1440,0))</f>
        <v>238</v>
      </c>
      <c r="AI1590" s="19" t="n">
        <f aca="false">ROUND(IF(O1590="",Assumptions!$B$25-K1590,O1590-K1590)*24,1)</f>
        <v>2.1</v>
      </c>
      <c r="AJ1590" s="20" t="n">
        <f aca="false">ROUND(MAX(N(Y1590)/Assumptions!$C$5, N(Z1590)/Assumptions!$C$6, N(AA1590)/Assumptions!$C$7, N(AB1590)/Assumptions!$C$8, N(AC1590)/Assumptions!$C$9, N(AD1590)/Assumptions!$C$10, N(AE1590)/Assumptions!$C$11, N(AF1590)/Assumptions!$C$12, N(AG1590)/Assumptions!$C$13),3)</f>
        <v>2.467</v>
      </c>
      <c r="AK1590" s="0" t="str">
        <f aca="false">IF(OR(U1590="Pending",U1590="On Hold"),"Open GRN (awaiting)",IF(AJ1590&lt;=1,"Within SLA",IF(ROUND(N(Y1590)/Assumptions!$C$5,3)=AJ1590,"Gate Wait",IF(ROUND(N(Z1590)/Assumptions!$C$6,3)=AJ1590,"Dock Wait",IF(ROUND(N(AA1590)/Assumptions!$C$7,3)=AJ1590,"Unloading",IF(ROUND(N(AB1590)/Assumptions!$C$8,3)=AJ1590,"Unload-to-QC Wait",IF(ROUND(N(AC1590)/Assumptions!$C$9,3)=AJ1590,"QC",IF(ROUND(N(AD1590)/Assumptions!$C$10,3)=AJ1590,"QC-to-GRN Wait",IF(ROUND(N(AE1590)/Assumptions!$C$11,3)=AJ1590,"GRN Processing",IF(ROUND(N(AF1590)/Assumptions!$C$12,3)=AJ1590,"GRN-to-Putaway Wait",IF(ROUND(N(AG1590)/Assumptions!$C$13,3)=AJ1590,"Putaway","Within SLA")))))))))))</f>
        <v>Unload-to-QC Wait</v>
      </c>
    </row>
    <row r="1591" customFormat="false" ht="15" hidden="false" customHeight="false" outlineLevel="0" collapsed="false">
      <c r="A1591" s="0" t="s">
        <v>4709</v>
      </c>
      <c r="B1591" s="0" t="s">
        <v>4710</v>
      </c>
      <c r="C1591" s="0" t="s">
        <v>286</v>
      </c>
      <c r="D1591" s="0" t="s">
        <v>119</v>
      </c>
      <c r="E1591" s="0" t="s">
        <v>4711</v>
      </c>
      <c r="F1591" s="0" t="s">
        <v>177</v>
      </c>
      <c r="G1591" s="0" t="s">
        <v>129</v>
      </c>
      <c r="H1591" s="17" t="n">
        <v>46242.4715277778</v>
      </c>
      <c r="I1591" s="17" t="n">
        <v>46242.4805555556</v>
      </c>
      <c r="J1591" s="17" t="n">
        <v>46242.4840277778</v>
      </c>
      <c r="K1591" s="17" t="n">
        <v>46242.4916666667</v>
      </c>
      <c r="L1591" s="17" t="n">
        <v>46242.5020833333</v>
      </c>
      <c r="M1591" s="17" t="n">
        <v>46242.5125</v>
      </c>
      <c r="N1591" s="17" t="n">
        <v>46242.5472222222</v>
      </c>
      <c r="O1591" s="17" t="n">
        <v>46242.5680555556</v>
      </c>
      <c r="P1591" s="17" t="n">
        <v>46242.5763888889</v>
      </c>
      <c r="Q1591" s="17" t="n">
        <v>46242.5916666667</v>
      </c>
      <c r="R1591" s="0" t="n">
        <v>71</v>
      </c>
      <c r="S1591" s="0" t="n">
        <v>0</v>
      </c>
      <c r="T1591" s="0" t="n">
        <v>0</v>
      </c>
      <c r="U1591" s="18" t="s">
        <v>130</v>
      </c>
      <c r="V1591" s="18" t="s">
        <v>144</v>
      </c>
      <c r="W1591" s="0" t="str">
        <f aca="false">IF(AND(X1591&gt;=6,X1591&lt;14),"A",IF(AND(X1591&gt;=14,X1591&lt;22),"B","C"))</f>
        <v>A</v>
      </c>
      <c r="X1591" s="18" t="n">
        <f aca="false">HOUR(H1591)</f>
        <v>11</v>
      </c>
      <c r="Y1591" s="18" t="n">
        <f aca="false">ROUND((I1591-H1591)*1440,0)</f>
        <v>13</v>
      </c>
      <c r="Z1591" s="18" t="n">
        <f aca="false">ROUND((J1591-I1591)*1440,0)</f>
        <v>5</v>
      </c>
      <c r="AA1591" s="18" t="n">
        <f aca="false">ROUND((K1591-J1591)*1440,0)</f>
        <v>11</v>
      </c>
      <c r="AB1591" s="18" t="n">
        <f aca="false">ROUND((L1591-K1591)*1440,0)</f>
        <v>15</v>
      </c>
      <c r="AC1591" s="18" t="n">
        <f aca="false">ROUND((M1591-L1591)*1440,0)</f>
        <v>15</v>
      </c>
      <c r="AD1591" s="18" t="n">
        <f aca="false">IF(N1591="","",ROUND((N1591-M1591)*1440,0))</f>
        <v>50</v>
      </c>
      <c r="AE1591" s="18" t="n">
        <f aca="false">IF(O1591="","",ROUND((O1591-N1591)*1440,0))</f>
        <v>30</v>
      </c>
      <c r="AF1591" s="18" t="n">
        <f aca="false">IF(P1591="","",ROUND((P1591-O1591)*1440,0))</f>
        <v>12</v>
      </c>
      <c r="AG1591" s="18" t="n">
        <f aca="false">IF(Q1591="","",ROUND((Q1591-P1591)*1440,0))</f>
        <v>22</v>
      </c>
      <c r="AH1591" s="18" t="n">
        <f aca="false">IF(Q1591="","",ROUND((Q1591-H1591)*1440,0))</f>
        <v>173</v>
      </c>
      <c r="AI1591" s="19" t="n">
        <f aca="false">ROUND(IF(O1591="",Assumptions!$B$25-K1591,O1591-K1591)*24,1)</f>
        <v>1.8</v>
      </c>
      <c r="AJ1591" s="20" t="n">
        <f aca="false">ROUND(MAX(N(Y1591)/Assumptions!$C$5, N(Z1591)/Assumptions!$C$6, N(AA1591)/Assumptions!$C$7, N(AB1591)/Assumptions!$C$8, N(AC1591)/Assumptions!$C$9, N(AD1591)/Assumptions!$C$10, N(AE1591)/Assumptions!$C$11, N(AF1591)/Assumptions!$C$12, N(AG1591)/Assumptions!$C$13),3)</f>
        <v>1.667</v>
      </c>
      <c r="AK1591" s="0" t="str">
        <f aca="false">IF(OR(U1591="Pending",U1591="On Hold"),"Open GRN (awaiting)",IF(AJ1591&lt;=1,"Within SLA",IF(ROUND(N(Y1591)/Assumptions!$C$5,3)=AJ1591,"Gate Wait",IF(ROUND(N(Z1591)/Assumptions!$C$6,3)=AJ1591,"Dock Wait",IF(ROUND(N(AA1591)/Assumptions!$C$7,3)=AJ1591,"Unloading",IF(ROUND(N(AB1591)/Assumptions!$C$8,3)=AJ1591,"Unload-to-QC Wait",IF(ROUND(N(AC1591)/Assumptions!$C$9,3)=AJ1591,"QC",IF(ROUND(N(AD1591)/Assumptions!$C$10,3)=AJ1591,"QC-to-GRN Wait",IF(ROUND(N(AE1591)/Assumptions!$C$11,3)=AJ1591,"GRN Processing",IF(ROUND(N(AF1591)/Assumptions!$C$12,3)=AJ1591,"GRN-to-Putaway Wait",IF(ROUND(N(AG1591)/Assumptions!$C$13,3)=AJ1591,"Putaway","Within SLA")))))))))))</f>
        <v>QC-to-GRN Wait</v>
      </c>
    </row>
    <row r="1592" customFormat="false" ht="15" hidden="false" customHeight="false" outlineLevel="0" collapsed="false">
      <c r="A1592" s="0" t="s">
        <v>4712</v>
      </c>
      <c r="B1592" s="0" t="s">
        <v>4713</v>
      </c>
      <c r="C1592" s="0" t="s">
        <v>142</v>
      </c>
      <c r="D1592" s="0" t="s">
        <v>135</v>
      </c>
      <c r="E1592" s="0" t="s">
        <v>4714</v>
      </c>
      <c r="F1592" s="0" t="s">
        <v>137</v>
      </c>
      <c r="G1592" s="0" t="s">
        <v>138</v>
      </c>
      <c r="H1592" s="17" t="n">
        <v>46242.4763888889</v>
      </c>
      <c r="I1592" s="17" t="n">
        <v>46242.50625</v>
      </c>
      <c r="J1592" s="17" t="n">
        <v>46242.5125</v>
      </c>
      <c r="K1592" s="17" t="n">
        <v>46242.5736111111</v>
      </c>
      <c r="L1592" s="17" t="n">
        <v>46242.5798611111</v>
      </c>
      <c r="M1592" s="17" t="n">
        <v>46242.6055555556</v>
      </c>
      <c r="N1592" s="17" t="n">
        <v>46242.7048611111</v>
      </c>
      <c r="O1592" s="17" t="n">
        <v>46242.7708333333</v>
      </c>
      <c r="P1592" s="17" t="n">
        <v>46242.7819444445</v>
      </c>
      <c r="Q1592" s="17" t="n">
        <v>46242.80625</v>
      </c>
      <c r="R1592" s="0" t="n">
        <v>1702</v>
      </c>
      <c r="S1592" s="0" t="n">
        <v>0</v>
      </c>
      <c r="T1592" s="0" t="n">
        <v>0</v>
      </c>
      <c r="U1592" s="18" t="s">
        <v>130</v>
      </c>
      <c r="V1592" s="18" t="s">
        <v>144</v>
      </c>
      <c r="W1592" s="0" t="str">
        <f aca="false">IF(AND(X1592&gt;=6,X1592&lt;14),"A",IF(AND(X1592&gt;=14,X1592&lt;22),"B","C"))</f>
        <v>A</v>
      </c>
      <c r="X1592" s="18" t="n">
        <f aca="false">HOUR(H1592)</f>
        <v>11</v>
      </c>
      <c r="Y1592" s="18" t="n">
        <f aca="false">ROUND((I1592-H1592)*1440,0)</f>
        <v>43</v>
      </c>
      <c r="Z1592" s="18" t="n">
        <f aca="false">ROUND((J1592-I1592)*1440,0)</f>
        <v>9</v>
      </c>
      <c r="AA1592" s="18" t="n">
        <f aca="false">ROUND((K1592-J1592)*1440,0)</f>
        <v>88</v>
      </c>
      <c r="AB1592" s="18" t="n">
        <f aca="false">ROUND((L1592-K1592)*1440,0)</f>
        <v>9</v>
      </c>
      <c r="AC1592" s="18" t="n">
        <f aca="false">ROUND((M1592-L1592)*1440,0)</f>
        <v>37</v>
      </c>
      <c r="AD1592" s="18" t="n">
        <f aca="false">IF(N1592="","",ROUND((N1592-M1592)*1440,0))</f>
        <v>143</v>
      </c>
      <c r="AE1592" s="18" t="n">
        <f aca="false">IF(O1592="","",ROUND((O1592-N1592)*1440,0))</f>
        <v>95</v>
      </c>
      <c r="AF1592" s="18" t="n">
        <f aca="false">IF(P1592="","",ROUND((P1592-O1592)*1440,0))</f>
        <v>16</v>
      </c>
      <c r="AG1592" s="18" t="n">
        <f aca="false">IF(Q1592="","",ROUND((Q1592-P1592)*1440,0))</f>
        <v>35</v>
      </c>
      <c r="AH1592" s="18" t="n">
        <f aca="false">IF(Q1592="","",ROUND((Q1592-H1592)*1440,0))</f>
        <v>475</v>
      </c>
      <c r="AI1592" s="19" t="n">
        <f aca="false">ROUND(IF(O1592="",Assumptions!$B$25-K1592,O1592-K1592)*24,1)</f>
        <v>4.7</v>
      </c>
      <c r="AJ1592" s="20" t="n">
        <f aca="false">ROUND(MAX(N(Y1592)/Assumptions!$C$5, N(Z1592)/Assumptions!$C$6, N(AA1592)/Assumptions!$C$7, N(AB1592)/Assumptions!$C$8, N(AC1592)/Assumptions!$C$9, N(AD1592)/Assumptions!$C$10, N(AE1592)/Assumptions!$C$11, N(AF1592)/Assumptions!$C$12, N(AG1592)/Assumptions!$C$13),3)</f>
        <v>4.767</v>
      </c>
      <c r="AK1592" s="0" t="str">
        <f aca="false">IF(OR(U1592="Pending",U1592="On Hold"),"Open GRN (awaiting)",IF(AJ1592&lt;=1,"Within SLA",IF(ROUND(N(Y1592)/Assumptions!$C$5,3)=AJ1592,"Gate Wait",IF(ROUND(N(Z1592)/Assumptions!$C$6,3)=AJ1592,"Dock Wait",IF(ROUND(N(AA1592)/Assumptions!$C$7,3)=AJ1592,"Unloading",IF(ROUND(N(AB1592)/Assumptions!$C$8,3)=AJ1592,"Unload-to-QC Wait",IF(ROUND(N(AC1592)/Assumptions!$C$9,3)=AJ1592,"QC",IF(ROUND(N(AD1592)/Assumptions!$C$10,3)=AJ1592,"QC-to-GRN Wait",IF(ROUND(N(AE1592)/Assumptions!$C$11,3)=AJ1592,"GRN Processing",IF(ROUND(N(AF1592)/Assumptions!$C$12,3)=AJ1592,"GRN-to-Putaway Wait",IF(ROUND(N(AG1592)/Assumptions!$C$13,3)=AJ1592,"Putaway","Within SLA")))))))))))</f>
        <v>QC-to-GRN Wait</v>
      </c>
    </row>
    <row r="1593" customFormat="false" ht="15" hidden="false" customHeight="false" outlineLevel="0" collapsed="false">
      <c r="A1593" s="0" t="s">
        <v>4715</v>
      </c>
      <c r="B1593" s="0" t="s">
        <v>4716</v>
      </c>
      <c r="C1593" s="0" t="s">
        <v>159</v>
      </c>
      <c r="D1593" s="0" t="s">
        <v>119</v>
      </c>
      <c r="E1593" s="0" t="s">
        <v>4717</v>
      </c>
      <c r="F1593" s="0" t="s">
        <v>128</v>
      </c>
      <c r="G1593" s="0" t="s">
        <v>122</v>
      </c>
      <c r="H1593" s="17" t="n">
        <v>46242.4805555556</v>
      </c>
      <c r="I1593" s="17" t="n">
        <v>46242.5131944444</v>
      </c>
      <c r="J1593" s="17" t="n">
        <v>46242.5180555556</v>
      </c>
      <c r="K1593" s="17" t="n">
        <v>46242.5472222222</v>
      </c>
      <c r="L1593" s="17" t="n">
        <v>46242.55625</v>
      </c>
      <c r="M1593" s="17" t="n">
        <v>46242.56875</v>
      </c>
      <c r="N1593" s="17" t="n">
        <v>46242.6263888889</v>
      </c>
      <c r="O1593" s="17" t="n">
        <v>46242.6548611111</v>
      </c>
      <c r="P1593" s="17" t="n">
        <v>46242.6736111111</v>
      </c>
      <c r="Q1593" s="17" t="n">
        <v>46242.6826388889</v>
      </c>
      <c r="R1593" s="0" t="n">
        <v>334</v>
      </c>
      <c r="S1593" s="0" t="n">
        <v>0</v>
      </c>
      <c r="T1593" s="0" t="n">
        <v>0</v>
      </c>
      <c r="U1593" s="18" t="s">
        <v>130</v>
      </c>
      <c r="V1593" s="18" t="s">
        <v>144</v>
      </c>
      <c r="W1593" s="0" t="str">
        <f aca="false">IF(AND(X1593&gt;=6,X1593&lt;14),"A",IF(AND(X1593&gt;=14,X1593&lt;22),"B","C"))</f>
        <v>A</v>
      </c>
      <c r="X1593" s="18" t="n">
        <f aca="false">HOUR(H1593)</f>
        <v>11</v>
      </c>
      <c r="Y1593" s="18" t="n">
        <f aca="false">ROUND((I1593-H1593)*1440,0)</f>
        <v>47</v>
      </c>
      <c r="Z1593" s="18" t="n">
        <f aca="false">ROUND((J1593-I1593)*1440,0)</f>
        <v>7</v>
      </c>
      <c r="AA1593" s="18" t="n">
        <f aca="false">ROUND((K1593-J1593)*1440,0)</f>
        <v>42</v>
      </c>
      <c r="AB1593" s="18" t="n">
        <f aca="false">ROUND((L1593-K1593)*1440,0)</f>
        <v>13</v>
      </c>
      <c r="AC1593" s="18" t="n">
        <f aca="false">ROUND((M1593-L1593)*1440,0)</f>
        <v>18</v>
      </c>
      <c r="AD1593" s="18" t="n">
        <f aca="false">IF(N1593="","",ROUND((N1593-M1593)*1440,0))</f>
        <v>83</v>
      </c>
      <c r="AE1593" s="18" t="n">
        <f aca="false">IF(O1593="","",ROUND((O1593-N1593)*1440,0))</f>
        <v>41</v>
      </c>
      <c r="AF1593" s="18" t="n">
        <f aca="false">IF(P1593="","",ROUND((P1593-O1593)*1440,0))</f>
        <v>27</v>
      </c>
      <c r="AG1593" s="18" t="n">
        <f aca="false">IF(Q1593="","",ROUND((Q1593-P1593)*1440,0))</f>
        <v>13</v>
      </c>
      <c r="AH1593" s="18" t="n">
        <f aca="false">IF(Q1593="","",ROUND((Q1593-H1593)*1440,0))</f>
        <v>291</v>
      </c>
      <c r="AI1593" s="19" t="n">
        <f aca="false">ROUND(IF(O1593="",Assumptions!$B$25-K1593,O1593-K1593)*24,1)</f>
        <v>2.6</v>
      </c>
      <c r="AJ1593" s="20" t="n">
        <f aca="false">ROUND(MAX(N(Y1593)/Assumptions!$C$5, N(Z1593)/Assumptions!$C$6, N(AA1593)/Assumptions!$C$7, N(AB1593)/Assumptions!$C$8, N(AC1593)/Assumptions!$C$9, N(AD1593)/Assumptions!$C$10, N(AE1593)/Assumptions!$C$11, N(AF1593)/Assumptions!$C$12, N(AG1593)/Assumptions!$C$13),3)</f>
        <v>2.767</v>
      </c>
      <c r="AK1593" s="0" t="str">
        <f aca="false">IF(OR(U1593="Pending",U1593="On Hold"),"Open GRN (awaiting)",IF(AJ1593&lt;=1,"Within SLA",IF(ROUND(N(Y1593)/Assumptions!$C$5,3)=AJ1593,"Gate Wait",IF(ROUND(N(Z1593)/Assumptions!$C$6,3)=AJ1593,"Dock Wait",IF(ROUND(N(AA1593)/Assumptions!$C$7,3)=AJ1593,"Unloading",IF(ROUND(N(AB1593)/Assumptions!$C$8,3)=AJ1593,"Unload-to-QC Wait",IF(ROUND(N(AC1593)/Assumptions!$C$9,3)=AJ1593,"QC",IF(ROUND(N(AD1593)/Assumptions!$C$10,3)=AJ1593,"QC-to-GRN Wait",IF(ROUND(N(AE1593)/Assumptions!$C$11,3)=AJ1593,"GRN Processing",IF(ROUND(N(AF1593)/Assumptions!$C$12,3)=AJ1593,"GRN-to-Putaway Wait",IF(ROUND(N(AG1593)/Assumptions!$C$13,3)=AJ1593,"Putaway","Within SLA")))))))))))</f>
        <v>QC-to-GRN Wait</v>
      </c>
    </row>
    <row r="1594" customFormat="false" ht="15" hidden="false" customHeight="false" outlineLevel="0" collapsed="false">
      <c r="A1594" s="0" t="s">
        <v>4718</v>
      </c>
      <c r="B1594" s="0" t="s">
        <v>4719</v>
      </c>
      <c r="C1594" s="0" t="s">
        <v>170</v>
      </c>
      <c r="D1594" s="0" t="s">
        <v>147</v>
      </c>
      <c r="E1594" s="0" t="s">
        <v>4720</v>
      </c>
      <c r="F1594" s="0" t="s">
        <v>172</v>
      </c>
      <c r="G1594" s="0" t="s">
        <v>150</v>
      </c>
      <c r="H1594" s="17" t="n">
        <v>46242.4840277778</v>
      </c>
      <c r="I1594" s="17" t="n">
        <v>46242.5111111111</v>
      </c>
      <c r="J1594" s="17" t="n">
        <v>46242.5208333333</v>
      </c>
      <c r="K1594" s="17" t="n">
        <v>46242.5458333333</v>
      </c>
      <c r="L1594" s="17" t="n">
        <v>46242.5513888889</v>
      </c>
      <c r="M1594" s="17" t="n">
        <v>46242.5854166667</v>
      </c>
      <c r="N1594" s="17" t="n">
        <v>46242.6319444445</v>
      </c>
      <c r="O1594" s="17" t="n">
        <v>46242.6694444444</v>
      </c>
      <c r="P1594" s="17" t="n">
        <v>46242.6979166667</v>
      </c>
      <c r="Q1594" s="17" t="n">
        <v>46242.7493055556</v>
      </c>
      <c r="R1594" s="0" t="n">
        <v>607</v>
      </c>
      <c r="S1594" s="0" t="n">
        <v>0</v>
      </c>
      <c r="T1594" s="0" t="n">
        <v>0</v>
      </c>
      <c r="U1594" s="18" t="s">
        <v>130</v>
      </c>
      <c r="V1594" s="18" t="s">
        <v>144</v>
      </c>
      <c r="W1594" s="0" t="str">
        <f aca="false">IF(AND(X1594&gt;=6,X1594&lt;14),"A",IF(AND(X1594&gt;=14,X1594&lt;22),"B","C"))</f>
        <v>A</v>
      </c>
      <c r="X1594" s="18" t="n">
        <f aca="false">HOUR(H1594)</f>
        <v>11</v>
      </c>
      <c r="Y1594" s="18" t="n">
        <f aca="false">ROUND((I1594-H1594)*1440,0)</f>
        <v>39</v>
      </c>
      <c r="Z1594" s="18" t="n">
        <f aca="false">ROUND((J1594-I1594)*1440,0)</f>
        <v>14</v>
      </c>
      <c r="AA1594" s="18" t="n">
        <f aca="false">ROUND((K1594-J1594)*1440,0)</f>
        <v>36</v>
      </c>
      <c r="AB1594" s="18" t="n">
        <f aca="false">ROUND((L1594-K1594)*1440,0)</f>
        <v>8</v>
      </c>
      <c r="AC1594" s="18" t="n">
        <f aca="false">ROUND((M1594-L1594)*1440,0)</f>
        <v>49</v>
      </c>
      <c r="AD1594" s="18" t="n">
        <f aca="false">IF(N1594="","",ROUND((N1594-M1594)*1440,0))</f>
        <v>67</v>
      </c>
      <c r="AE1594" s="18" t="n">
        <f aca="false">IF(O1594="","",ROUND((O1594-N1594)*1440,0))</f>
        <v>54</v>
      </c>
      <c r="AF1594" s="18" t="n">
        <f aca="false">IF(P1594="","",ROUND((P1594-O1594)*1440,0))</f>
        <v>41</v>
      </c>
      <c r="AG1594" s="18" t="n">
        <f aca="false">IF(Q1594="","",ROUND((Q1594-P1594)*1440,0))</f>
        <v>74</v>
      </c>
      <c r="AH1594" s="18" t="n">
        <f aca="false">IF(Q1594="","",ROUND((Q1594-H1594)*1440,0))</f>
        <v>382</v>
      </c>
      <c r="AI1594" s="19" t="n">
        <f aca="false">ROUND(IF(O1594="",Assumptions!$B$25-K1594,O1594-K1594)*24,1)</f>
        <v>3</v>
      </c>
      <c r="AJ1594" s="20" t="n">
        <f aca="false">ROUND(MAX(N(Y1594)/Assumptions!$C$5, N(Z1594)/Assumptions!$C$6, N(AA1594)/Assumptions!$C$7, N(AB1594)/Assumptions!$C$8, N(AC1594)/Assumptions!$C$9, N(AD1594)/Assumptions!$C$10, N(AE1594)/Assumptions!$C$11, N(AF1594)/Assumptions!$C$12, N(AG1594)/Assumptions!$C$13),3)</f>
        <v>2.233</v>
      </c>
      <c r="AK1594" s="0" t="str">
        <f aca="false">IF(OR(U1594="Pending",U1594="On Hold"),"Open GRN (awaiting)",IF(AJ1594&lt;=1,"Within SLA",IF(ROUND(N(Y1594)/Assumptions!$C$5,3)=AJ1594,"Gate Wait",IF(ROUND(N(Z1594)/Assumptions!$C$6,3)=AJ1594,"Dock Wait",IF(ROUND(N(AA1594)/Assumptions!$C$7,3)=AJ1594,"Unloading",IF(ROUND(N(AB1594)/Assumptions!$C$8,3)=AJ1594,"Unload-to-QC Wait",IF(ROUND(N(AC1594)/Assumptions!$C$9,3)=AJ1594,"QC",IF(ROUND(N(AD1594)/Assumptions!$C$10,3)=AJ1594,"QC-to-GRN Wait",IF(ROUND(N(AE1594)/Assumptions!$C$11,3)=AJ1594,"GRN Processing",IF(ROUND(N(AF1594)/Assumptions!$C$12,3)=AJ1594,"GRN-to-Putaway Wait",IF(ROUND(N(AG1594)/Assumptions!$C$13,3)=AJ1594,"Putaway","Within SLA")))))))))))</f>
        <v>QC-to-GRN Wait</v>
      </c>
    </row>
    <row r="1595" customFormat="false" ht="15" hidden="false" customHeight="false" outlineLevel="0" collapsed="false">
      <c r="A1595" s="0" t="s">
        <v>4721</v>
      </c>
      <c r="B1595" s="0" t="s">
        <v>4722</v>
      </c>
      <c r="C1595" s="0" t="s">
        <v>175</v>
      </c>
      <c r="D1595" s="0" t="s">
        <v>119</v>
      </c>
      <c r="E1595" s="0" t="s">
        <v>4723</v>
      </c>
      <c r="F1595" s="0" t="s">
        <v>177</v>
      </c>
      <c r="G1595" s="0" t="s">
        <v>129</v>
      </c>
      <c r="H1595" s="17" t="n">
        <v>46242.4861111111</v>
      </c>
      <c r="I1595" s="17" t="n">
        <v>46242.5173611111</v>
      </c>
      <c r="J1595" s="17" t="n">
        <v>46242.5229166667</v>
      </c>
      <c r="K1595" s="17" t="n">
        <v>46242.5770833333</v>
      </c>
      <c r="L1595" s="17" t="n">
        <v>46242.5833333333</v>
      </c>
      <c r="M1595" s="17" t="n">
        <v>46242.6125</v>
      </c>
      <c r="N1595" s="17" t="n">
        <v>46242.6208333333</v>
      </c>
      <c r="O1595" s="17" t="n">
        <v>46242.75625</v>
      </c>
      <c r="P1595" s="17" t="n">
        <v>46242.7618055556</v>
      </c>
      <c r="Q1595" s="17" t="n">
        <v>46242.8083333333</v>
      </c>
      <c r="R1595" s="0" t="n">
        <v>391</v>
      </c>
      <c r="S1595" s="0" t="n">
        <v>0</v>
      </c>
      <c r="T1595" s="0" t="n">
        <v>0</v>
      </c>
      <c r="U1595" s="18" t="s">
        <v>130</v>
      </c>
      <c r="V1595" s="18" t="s">
        <v>131</v>
      </c>
      <c r="W1595" s="0" t="str">
        <f aca="false">IF(AND(X1595&gt;=6,X1595&lt;14),"A",IF(AND(X1595&gt;=14,X1595&lt;22),"B","C"))</f>
        <v>A</v>
      </c>
      <c r="X1595" s="18" t="n">
        <f aca="false">HOUR(H1595)</f>
        <v>11</v>
      </c>
      <c r="Y1595" s="18" t="n">
        <f aca="false">ROUND((I1595-H1595)*1440,0)</f>
        <v>45</v>
      </c>
      <c r="Z1595" s="18" t="n">
        <f aca="false">ROUND((J1595-I1595)*1440,0)</f>
        <v>8</v>
      </c>
      <c r="AA1595" s="18" t="n">
        <f aca="false">ROUND((K1595-J1595)*1440,0)</f>
        <v>78</v>
      </c>
      <c r="AB1595" s="18" t="n">
        <f aca="false">ROUND((L1595-K1595)*1440,0)</f>
        <v>9</v>
      </c>
      <c r="AC1595" s="18" t="n">
        <f aca="false">ROUND((M1595-L1595)*1440,0)</f>
        <v>42</v>
      </c>
      <c r="AD1595" s="18" t="n">
        <f aca="false">IF(N1595="","",ROUND((N1595-M1595)*1440,0))</f>
        <v>12</v>
      </c>
      <c r="AE1595" s="18" t="n">
        <f aca="false">IF(O1595="","",ROUND((O1595-N1595)*1440,0))</f>
        <v>195</v>
      </c>
      <c r="AF1595" s="18" t="n">
        <f aca="false">IF(P1595="","",ROUND((P1595-O1595)*1440,0))</f>
        <v>8</v>
      </c>
      <c r="AG1595" s="18" t="n">
        <f aca="false">IF(Q1595="","",ROUND((Q1595-P1595)*1440,0))</f>
        <v>67</v>
      </c>
      <c r="AH1595" s="18" t="n">
        <f aca="false">IF(Q1595="","",ROUND((Q1595-H1595)*1440,0))</f>
        <v>464</v>
      </c>
      <c r="AI1595" s="19" t="n">
        <f aca="false">ROUND(IF(O1595="",Assumptions!$B$25-K1595,O1595-K1595)*24,1)</f>
        <v>4.3</v>
      </c>
      <c r="AJ1595" s="20" t="n">
        <f aca="false">ROUND(MAX(N(Y1595)/Assumptions!$C$5, N(Z1595)/Assumptions!$C$6, N(AA1595)/Assumptions!$C$7, N(AB1595)/Assumptions!$C$8, N(AC1595)/Assumptions!$C$9, N(AD1595)/Assumptions!$C$10, N(AE1595)/Assumptions!$C$11, N(AF1595)/Assumptions!$C$12, N(AG1595)/Assumptions!$C$13),3)</f>
        <v>4.333</v>
      </c>
      <c r="AK1595" s="0" t="str">
        <f aca="false">IF(OR(U1595="Pending",U1595="On Hold"),"Open GRN (awaiting)",IF(AJ1595&lt;=1,"Within SLA",IF(ROUND(N(Y1595)/Assumptions!$C$5,3)=AJ1595,"Gate Wait",IF(ROUND(N(Z1595)/Assumptions!$C$6,3)=AJ1595,"Dock Wait",IF(ROUND(N(AA1595)/Assumptions!$C$7,3)=AJ1595,"Unloading",IF(ROUND(N(AB1595)/Assumptions!$C$8,3)=AJ1595,"Unload-to-QC Wait",IF(ROUND(N(AC1595)/Assumptions!$C$9,3)=AJ1595,"QC",IF(ROUND(N(AD1595)/Assumptions!$C$10,3)=AJ1595,"QC-to-GRN Wait",IF(ROUND(N(AE1595)/Assumptions!$C$11,3)=AJ1595,"GRN Processing",IF(ROUND(N(AF1595)/Assumptions!$C$12,3)=AJ1595,"GRN-to-Putaway Wait",IF(ROUND(N(AG1595)/Assumptions!$C$13,3)=AJ1595,"Putaway","Within SLA")))))))))))</f>
        <v>GRN Processing</v>
      </c>
    </row>
    <row r="1596" customFormat="false" ht="15" hidden="false" customHeight="false" outlineLevel="0" collapsed="false">
      <c r="A1596" s="0" t="s">
        <v>4724</v>
      </c>
      <c r="B1596" s="0" t="s">
        <v>4725</v>
      </c>
      <c r="C1596" s="0" t="s">
        <v>118</v>
      </c>
      <c r="D1596" s="0" t="s">
        <v>119</v>
      </c>
      <c r="E1596" s="0" t="s">
        <v>4726</v>
      </c>
      <c r="F1596" s="0" t="s">
        <v>177</v>
      </c>
      <c r="G1596" s="0" t="s">
        <v>122</v>
      </c>
      <c r="H1596" s="17" t="n">
        <v>46242.4881944444</v>
      </c>
      <c r="I1596" s="17" t="n">
        <v>46242.5118055556</v>
      </c>
      <c r="J1596" s="17" t="n">
        <v>46242.5194444444</v>
      </c>
      <c r="K1596" s="17" t="n">
        <v>46242.5368055556</v>
      </c>
      <c r="L1596" s="17" t="n">
        <v>46242.5416666667</v>
      </c>
      <c r="M1596" s="17" t="n">
        <v>46242.5569444444</v>
      </c>
      <c r="N1596" s="17" t="n">
        <v>46242.575</v>
      </c>
      <c r="O1596" s="17" t="n">
        <v>46242.6194444444</v>
      </c>
      <c r="P1596" s="17" t="n">
        <v>46242.6284722222</v>
      </c>
      <c r="Q1596" s="17" t="n">
        <v>46242.6465277778</v>
      </c>
      <c r="R1596" s="0" t="n">
        <v>519</v>
      </c>
      <c r="S1596" s="0" t="n">
        <v>0</v>
      </c>
      <c r="T1596" s="0" t="n">
        <v>0</v>
      </c>
      <c r="U1596" s="18" t="s">
        <v>130</v>
      </c>
      <c r="V1596" s="18" t="s">
        <v>144</v>
      </c>
      <c r="W1596" s="0" t="str">
        <f aca="false">IF(AND(X1596&gt;=6,X1596&lt;14),"A",IF(AND(X1596&gt;=14,X1596&lt;22),"B","C"))</f>
        <v>A</v>
      </c>
      <c r="X1596" s="18" t="n">
        <f aca="false">HOUR(H1596)</f>
        <v>11</v>
      </c>
      <c r="Y1596" s="18" t="n">
        <f aca="false">ROUND((I1596-H1596)*1440,0)</f>
        <v>34</v>
      </c>
      <c r="Z1596" s="18" t="n">
        <f aca="false">ROUND((J1596-I1596)*1440,0)</f>
        <v>11</v>
      </c>
      <c r="AA1596" s="18" t="n">
        <f aca="false">ROUND((K1596-J1596)*1440,0)</f>
        <v>25</v>
      </c>
      <c r="AB1596" s="18" t="n">
        <f aca="false">ROUND((L1596-K1596)*1440,0)</f>
        <v>7</v>
      </c>
      <c r="AC1596" s="18" t="n">
        <f aca="false">ROUND((M1596-L1596)*1440,0)</f>
        <v>22</v>
      </c>
      <c r="AD1596" s="18" t="n">
        <f aca="false">IF(N1596="","",ROUND((N1596-M1596)*1440,0))</f>
        <v>26</v>
      </c>
      <c r="AE1596" s="18" t="n">
        <f aca="false">IF(O1596="","",ROUND((O1596-N1596)*1440,0))</f>
        <v>64</v>
      </c>
      <c r="AF1596" s="18" t="n">
        <f aca="false">IF(P1596="","",ROUND((P1596-O1596)*1440,0))</f>
        <v>13</v>
      </c>
      <c r="AG1596" s="18" t="n">
        <f aca="false">IF(Q1596="","",ROUND((Q1596-P1596)*1440,0))</f>
        <v>26</v>
      </c>
      <c r="AH1596" s="18" t="n">
        <f aca="false">IF(Q1596="","",ROUND((Q1596-H1596)*1440,0))</f>
        <v>228</v>
      </c>
      <c r="AI1596" s="19" t="n">
        <f aca="false">ROUND(IF(O1596="",Assumptions!$B$25-K1596,O1596-K1596)*24,1)</f>
        <v>2</v>
      </c>
      <c r="AJ1596" s="20" t="n">
        <f aca="false">ROUND(MAX(N(Y1596)/Assumptions!$C$5, N(Z1596)/Assumptions!$C$6, N(AA1596)/Assumptions!$C$7, N(AB1596)/Assumptions!$C$8, N(AC1596)/Assumptions!$C$9, N(AD1596)/Assumptions!$C$10, N(AE1596)/Assumptions!$C$11, N(AF1596)/Assumptions!$C$12, N(AG1596)/Assumptions!$C$13),3)</f>
        <v>1.422</v>
      </c>
      <c r="AK1596" s="0" t="str">
        <f aca="false">IF(OR(U1596="Pending",U1596="On Hold"),"Open GRN (awaiting)",IF(AJ1596&lt;=1,"Within SLA",IF(ROUND(N(Y1596)/Assumptions!$C$5,3)=AJ1596,"Gate Wait",IF(ROUND(N(Z1596)/Assumptions!$C$6,3)=AJ1596,"Dock Wait",IF(ROUND(N(AA1596)/Assumptions!$C$7,3)=AJ1596,"Unloading",IF(ROUND(N(AB1596)/Assumptions!$C$8,3)=AJ1596,"Unload-to-QC Wait",IF(ROUND(N(AC1596)/Assumptions!$C$9,3)=AJ1596,"QC",IF(ROUND(N(AD1596)/Assumptions!$C$10,3)=AJ1596,"QC-to-GRN Wait",IF(ROUND(N(AE1596)/Assumptions!$C$11,3)=AJ1596,"GRN Processing",IF(ROUND(N(AF1596)/Assumptions!$C$12,3)=AJ1596,"GRN-to-Putaway Wait",IF(ROUND(N(AG1596)/Assumptions!$C$13,3)=AJ1596,"Putaway","Within SLA")))))))))))</f>
        <v>GRN Processing</v>
      </c>
    </row>
    <row r="1597" customFormat="false" ht="15" hidden="false" customHeight="false" outlineLevel="0" collapsed="false">
      <c r="A1597" s="0" t="s">
        <v>4727</v>
      </c>
      <c r="B1597" s="0" t="s">
        <v>4728</v>
      </c>
      <c r="C1597" s="0" t="s">
        <v>134</v>
      </c>
      <c r="D1597" s="0" t="s">
        <v>147</v>
      </c>
      <c r="E1597" s="0" t="s">
        <v>3108</v>
      </c>
      <c r="F1597" s="0" t="s">
        <v>149</v>
      </c>
      <c r="G1597" s="0" t="s">
        <v>167</v>
      </c>
      <c r="H1597" s="17" t="n">
        <v>46242.49375</v>
      </c>
      <c r="I1597" s="17" t="n">
        <v>46242.5041666667</v>
      </c>
      <c r="J1597" s="17" t="n">
        <v>46242.50625</v>
      </c>
      <c r="K1597" s="17" t="n">
        <v>46242.5513888889</v>
      </c>
      <c r="L1597" s="17" t="n">
        <v>46242.5659722222</v>
      </c>
      <c r="M1597" s="17" t="n">
        <v>46242.58125</v>
      </c>
      <c r="N1597" s="17" t="n">
        <v>46242.6569444445</v>
      </c>
      <c r="O1597" s="17" t="n">
        <v>46242.6986111111</v>
      </c>
      <c r="P1597" s="17" t="n">
        <v>46242.7111111111</v>
      </c>
      <c r="Q1597" s="17" t="n">
        <v>46242.7381944444</v>
      </c>
      <c r="R1597" s="0" t="n">
        <v>552</v>
      </c>
      <c r="S1597" s="0" t="n">
        <v>0</v>
      </c>
      <c r="T1597" s="0" t="n">
        <v>0</v>
      </c>
      <c r="U1597" s="18" t="s">
        <v>130</v>
      </c>
      <c r="V1597" s="18" t="s">
        <v>144</v>
      </c>
      <c r="W1597" s="0" t="str">
        <f aca="false">IF(AND(X1597&gt;=6,X1597&lt;14),"A",IF(AND(X1597&gt;=14,X1597&lt;22),"B","C"))</f>
        <v>A</v>
      </c>
      <c r="X1597" s="18" t="n">
        <f aca="false">HOUR(H1597)</f>
        <v>11</v>
      </c>
      <c r="Y1597" s="18" t="n">
        <f aca="false">ROUND((I1597-H1597)*1440,0)</f>
        <v>15</v>
      </c>
      <c r="Z1597" s="18" t="n">
        <f aca="false">ROUND((J1597-I1597)*1440,0)</f>
        <v>3</v>
      </c>
      <c r="AA1597" s="18" t="n">
        <f aca="false">ROUND((K1597-J1597)*1440,0)</f>
        <v>65</v>
      </c>
      <c r="AB1597" s="18" t="n">
        <f aca="false">ROUND((L1597-K1597)*1440,0)</f>
        <v>21</v>
      </c>
      <c r="AC1597" s="18" t="n">
        <f aca="false">ROUND((M1597-L1597)*1440,0)</f>
        <v>22</v>
      </c>
      <c r="AD1597" s="18" t="n">
        <f aca="false">IF(N1597="","",ROUND((N1597-M1597)*1440,0))</f>
        <v>109</v>
      </c>
      <c r="AE1597" s="18" t="n">
        <f aca="false">IF(O1597="","",ROUND((O1597-N1597)*1440,0))</f>
        <v>60</v>
      </c>
      <c r="AF1597" s="18" t="n">
        <f aca="false">IF(P1597="","",ROUND((P1597-O1597)*1440,0))</f>
        <v>18</v>
      </c>
      <c r="AG1597" s="18" t="n">
        <f aca="false">IF(Q1597="","",ROUND((Q1597-P1597)*1440,0))</f>
        <v>39</v>
      </c>
      <c r="AH1597" s="18" t="n">
        <f aca="false">IF(Q1597="","",ROUND((Q1597-H1597)*1440,0))</f>
        <v>352</v>
      </c>
      <c r="AI1597" s="19" t="n">
        <f aca="false">ROUND(IF(O1597="",Assumptions!$B$25-K1597,O1597-K1597)*24,1)</f>
        <v>3.5</v>
      </c>
      <c r="AJ1597" s="20" t="n">
        <f aca="false">ROUND(MAX(N(Y1597)/Assumptions!$C$5, N(Z1597)/Assumptions!$C$6, N(AA1597)/Assumptions!$C$7, N(AB1597)/Assumptions!$C$8, N(AC1597)/Assumptions!$C$9, N(AD1597)/Assumptions!$C$10, N(AE1597)/Assumptions!$C$11, N(AF1597)/Assumptions!$C$12, N(AG1597)/Assumptions!$C$13),3)</f>
        <v>3.633</v>
      </c>
      <c r="AK1597" s="0" t="str">
        <f aca="false">IF(OR(U1597="Pending",U1597="On Hold"),"Open GRN (awaiting)",IF(AJ1597&lt;=1,"Within SLA",IF(ROUND(N(Y1597)/Assumptions!$C$5,3)=AJ1597,"Gate Wait",IF(ROUND(N(Z1597)/Assumptions!$C$6,3)=AJ1597,"Dock Wait",IF(ROUND(N(AA1597)/Assumptions!$C$7,3)=AJ1597,"Unloading",IF(ROUND(N(AB1597)/Assumptions!$C$8,3)=AJ1597,"Unload-to-QC Wait",IF(ROUND(N(AC1597)/Assumptions!$C$9,3)=AJ1597,"QC",IF(ROUND(N(AD1597)/Assumptions!$C$10,3)=AJ1597,"QC-to-GRN Wait",IF(ROUND(N(AE1597)/Assumptions!$C$11,3)=AJ1597,"GRN Processing",IF(ROUND(N(AF1597)/Assumptions!$C$12,3)=AJ1597,"GRN-to-Putaway Wait",IF(ROUND(N(AG1597)/Assumptions!$C$13,3)=AJ1597,"Putaway","Within SLA")))))))))))</f>
        <v>QC-to-GRN Wait</v>
      </c>
    </row>
    <row r="1598" customFormat="false" ht="15" hidden="false" customHeight="false" outlineLevel="0" collapsed="false">
      <c r="A1598" s="0" t="s">
        <v>4729</v>
      </c>
      <c r="B1598" s="0" t="s">
        <v>4730</v>
      </c>
      <c r="C1598" s="0" t="s">
        <v>118</v>
      </c>
      <c r="D1598" s="0" t="s">
        <v>147</v>
      </c>
      <c r="E1598" s="0" t="s">
        <v>4731</v>
      </c>
      <c r="F1598" s="0" t="s">
        <v>121</v>
      </c>
      <c r="G1598" s="0" t="s">
        <v>167</v>
      </c>
      <c r="H1598" s="17" t="n">
        <v>46242.4993055556</v>
      </c>
      <c r="I1598" s="17" t="n">
        <v>46242.5965277778</v>
      </c>
      <c r="J1598" s="17" t="n">
        <v>46242.6020833333</v>
      </c>
      <c r="K1598" s="17" t="n">
        <v>46242.6770833333</v>
      </c>
      <c r="L1598" s="17" t="n">
        <v>46242.6861111111</v>
      </c>
      <c r="M1598" s="17" t="n">
        <v>46242.7576388889</v>
      </c>
      <c r="N1598" s="17" t="n">
        <v>46242.7972222222</v>
      </c>
      <c r="O1598" s="17" t="n">
        <v>46242.8319444444</v>
      </c>
      <c r="P1598" s="17" t="n">
        <v>46242.8673611111</v>
      </c>
      <c r="Q1598" s="17" t="n">
        <v>46242.8826388889</v>
      </c>
      <c r="R1598" s="0" t="n">
        <v>1101</v>
      </c>
      <c r="S1598" s="0" t="n">
        <v>21</v>
      </c>
      <c r="T1598" s="0" t="n">
        <v>0</v>
      </c>
      <c r="U1598" s="18" t="s">
        <v>123</v>
      </c>
      <c r="V1598" s="18" t="s">
        <v>144</v>
      </c>
      <c r="W1598" s="0" t="str">
        <f aca="false">IF(AND(X1598&gt;=6,X1598&lt;14),"A",IF(AND(X1598&gt;=14,X1598&lt;22),"B","C"))</f>
        <v>A</v>
      </c>
      <c r="X1598" s="18" t="n">
        <f aca="false">HOUR(H1598)</f>
        <v>11</v>
      </c>
      <c r="Y1598" s="18" t="n">
        <f aca="false">ROUND((I1598-H1598)*1440,0)</f>
        <v>140</v>
      </c>
      <c r="Z1598" s="18" t="n">
        <f aca="false">ROUND((J1598-I1598)*1440,0)</f>
        <v>8</v>
      </c>
      <c r="AA1598" s="18" t="n">
        <f aca="false">ROUND((K1598-J1598)*1440,0)</f>
        <v>108</v>
      </c>
      <c r="AB1598" s="18" t="n">
        <f aca="false">ROUND((L1598-K1598)*1440,0)</f>
        <v>13</v>
      </c>
      <c r="AC1598" s="18" t="n">
        <f aca="false">ROUND((M1598-L1598)*1440,0)</f>
        <v>103</v>
      </c>
      <c r="AD1598" s="18" t="n">
        <f aca="false">IF(N1598="","",ROUND((N1598-M1598)*1440,0))</f>
        <v>57</v>
      </c>
      <c r="AE1598" s="18" t="n">
        <f aca="false">IF(O1598="","",ROUND((O1598-N1598)*1440,0))</f>
        <v>50</v>
      </c>
      <c r="AF1598" s="18" t="n">
        <f aca="false">IF(P1598="","",ROUND((P1598-O1598)*1440,0))</f>
        <v>51</v>
      </c>
      <c r="AG1598" s="18" t="n">
        <f aca="false">IF(Q1598="","",ROUND((Q1598-P1598)*1440,0))</f>
        <v>22</v>
      </c>
      <c r="AH1598" s="18" t="n">
        <f aca="false">IF(Q1598="","",ROUND((Q1598-H1598)*1440,0))</f>
        <v>552</v>
      </c>
      <c r="AI1598" s="19" t="n">
        <f aca="false">ROUND(IF(O1598="",Assumptions!$B$25-K1598,O1598-K1598)*24,1)</f>
        <v>3.7</v>
      </c>
      <c r="AJ1598" s="20" t="n">
        <f aca="false">ROUND(MAX(N(Y1598)/Assumptions!$C$5, N(Z1598)/Assumptions!$C$6, N(AA1598)/Assumptions!$C$7, N(AB1598)/Assumptions!$C$8, N(AC1598)/Assumptions!$C$9, N(AD1598)/Assumptions!$C$10, N(AE1598)/Assumptions!$C$11, N(AF1598)/Assumptions!$C$12, N(AG1598)/Assumptions!$C$13),3)</f>
        <v>4.667</v>
      </c>
      <c r="AK1598" s="0" t="str">
        <f aca="false">IF(OR(U1598="Pending",U1598="On Hold"),"Open GRN (awaiting)",IF(AJ1598&lt;=1,"Within SLA",IF(ROUND(N(Y1598)/Assumptions!$C$5,3)=AJ1598,"Gate Wait",IF(ROUND(N(Z1598)/Assumptions!$C$6,3)=AJ1598,"Dock Wait",IF(ROUND(N(AA1598)/Assumptions!$C$7,3)=AJ1598,"Unloading",IF(ROUND(N(AB1598)/Assumptions!$C$8,3)=AJ1598,"Unload-to-QC Wait",IF(ROUND(N(AC1598)/Assumptions!$C$9,3)=AJ1598,"QC",IF(ROUND(N(AD1598)/Assumptions!$C$10,3)=AJ1598,"QC-to-GRN Wait",IF(ROUND(N(AE1598)/Assumptions!$C$11,3)=AJ1598,"GRN Processing",IF(ROUND(N(AF1598)/Assumptions!$C$12,3)=AJ1598,"GRN-to-Putaway Wait",IF(ROUND(N(AG1598)/Assumptions!$C$13,3)=AJ1598,"Putaway","Within SLA")))))))))))</f>
        <v>Gate Wait</v>
      </c>
    </row>
    <row r="1599" customFormat="false" ht="15" hidden="false" customHeight="false" outlineLevel="0" collapsed="false">
      <c r="A1599" s="0" t="s">
        <v>4732</v>
      </c>
      <c r="B1599" s="0" t="s">
        <v>4733</v>
      </c>
      <c r="C1599" s="0" t="s">
        <v>218</v>
      </c>
      <c r="D1599" s="0" t="s">
        <v>147</v>
      </c>
      <c r="E1599" s="0" t="s">
        <v>4734</v>
      </c>
      <c r="F1599" s="0" t="s">
        <v>137</v>
      </c>
      <c r="G1599" s="0" t="s">
        <v>150</v>
      </c>
      <c r="H1599" s="17" t="n">
        <v>46242.5048611111</v>
      </c>
      <c r="I1599" s="17" t="n">
        <v>46242.5791666667</v>
      </c>
      <c r="J1599" s="17" t="n">
        <v>46242.5868055556</v>
      </c>
      <c r="K1599" s="17" t="n">
        <v>46242.6034722222</v>
      </c>
      <c r="L1599" s="17" t="n">
        <v>46242.6083333333</v>
      </c>
      <c r="M1599" s="17" t="n">
        <v>46242.6201388889</v>
      </c>
      <c r="N1599" s="17" t="n">
        <v>46242.6486111111</v>
      </c>
      <c r="O1599" s="17" t="n">
        <v>46242.6930555556</v>
      </c>
      <c r="P1599" s="17" t="n">
        <v>46242.7055555556</v>
      </c>
      <c r="Q1599" s="17" t="n">
        <v>46242.7347222222</v>
      </c>
      <c r="R1599" s="0" t="n">
        <v>89</v>
      </c>
      <c r="S1599" s="0" t="n">
        <v>0</v>
      </c>
      <c r="T1599" s="0" t="n">
        <v>0</v>
      </c>
      <c r="U1599" s="18" t="s">
        <v>130</v>
      </c>
      <c r="V1599" s="18" t="s">
        <v>139</v>
      </c>
      <c r="W1599" s="0" t="str">
        <f aca="false">IF(AND(X1599&gt;=6,X1599&lt;14),"A",IF(AND(X1599&gt;=14,X1599&lt;22),"B","C"))</f>
        <v>A</v>
      </c>
      <c r="X1599" s="18" t="n">
        <f aca="false">HOUR(H1599)</f>
        <v>12</v>
      </c>
      <c r="Y1599" s="18" t="n">
        <f aca="false">ROUND((I1599-H1599)*1440,0)</f>
        <v>107</v>
      </c>
      <c r="Z1599" s="18" t="n">
        <f aca="false">ROUND((J1599-I1599)*1440,0)</f>
        <v>11</v>
      </c>
      <c r="AA1599" s="18" t="n">
        <f aca="false">ROUND((K1599-J1599)*1440,0)</f>
        <v>24</v>
      </c>
      <c r="AB1599" s="18" t="n">
        <f aca="false">ROUND((L1599-K1599)*1440,0)</f>
        <v>7</v>
      </c>
      <c r="AC1599" s="18" t="n">
        <f aca="false">ROUND((M1599-L1599)*1440,0)</f>
        <v>17</v>
      </c>
      <c r="AD1599" s="18" t="n">
        <f aca="false">IF(N1599="","",ROUND((N1599-M1599)*1440,0))</f>
        <v>41</v>
      </c>
      <c r="AE1599" s="18" t="n">
        <f aca="false">IF(O1599="","",ROUND((O1599-N1599)*1440,0))</f>
        <v>64</v>
      </c>
      <c r="AF1599" s="18" t="n">
        <f aca="false">IF(P1599="","",ROUND((P1599-O1599)*1440,0))</f>
        <v>18</v>
      </c>
      <c r="AG1599" s="18" t="n">
        <f aca="false">IF(Q1599="","",ROUND((Q1599-P1599)*1440,0))</f>
        <v>42</v>
      </c>
      <c r="AH1599" s="18" t="n">
        <f aca="false">IF(Q1599="","",ROUND((Q1599-H1599)*1440,0))</f>
        <v>331</v>
      </c>
      <c r="AI1599" s="19" t="n">
        <f aca="false">ROUND(IF(O1599="",Assumptions!$B$25-K1599,O1599-K1599)*24,1)</f>
        <v>2.2</v>
      </c>
      <c r="AJ1599" s="20" t="n">
        <f aca="false">ROUND(MAX(N(Y1599)/Assumptions!$C$5, N(Z1599)/Assumptions!$C$6, N(AA1599)/Assumptions!$C$7, N(AB1599)/Assumptions!$C$8, N(AC1599)/Assumptions!$C$9, N(AD1599)/Assumptions!$C$10, N(AE1599)/Assumptions!$C$11, N(AF1599)/Assumptions!$C$12, N(AG1599)/Assumptions!$C$13),3)</f>
        <v>3.567</v>
      </c>
      <c r="AK1599" s="0" t="str">
        <f aca="false">IF(OR(U1599="Pending",U1599="On Hold"),"Open GRN (awaiting)",IF(AJ1599&lt;=1,"Within SLA",IF(ROUND(N(Y1599)/Assumptions!$C$5,3)=AJ1599,"Gate Wait",IF(ROUND(N(Z1599)/Assumptions!$C$6,3)=AJ1599,"Dock Wait",IF(ROUND(N(AA1599)/Assumptions!$C$7,3)=AJ1599,"Unloading",IF(ROUND(N(AB1599)/Assumptions!$C$8,3)=AJ1599,"Unload-to-QC Wait",IF(ROUND(N(AC1599)/Assumptions!$C$9,3)=AJ1599,"QC",IF(ROUND(N(AD1599)/Assumptions!$C$10,3)=AJ1599,"QC-to-GRN Wait",IF(ROUND(N(AE1599)/Assumptions!$C$11,3)=AJ1599,"GRN Processing",IF(ROUND(N(AF1599)/Assumptions!$C$12,3)=AJ1599,"GRN-to-Putaway Wait",IF(ROUND(N(AG1599)/Assumptions!$C$13,3)=AJ1599,"Putaway","Within SLA")))))))))))</f>
        <v>Gate Wait</v>
      </c>
    </row>
    <row r="1600" customFormat="false" ht="15" hidden="false" customHeight="false" outlineLevel="0" collapsed="false">
      <c r="A1600" s="0" t="s">
        <v>4735</v>
      </c>
      <c r="B1600" s="0" t="s">
        <v>4736</v>
      </c>
      <c r="C1600" s="0" t="s">
        <v>184</v>
      </c>
      <c r="D1600" s="0" t="s">
        <v>147</v>
      </c>
      <c r="E1600" s="0" t="s">
        <v>3607</v>
      </c>
      <c r="F1600" s="0" t="s">
        <v>177</v>
      </c>
      <c r="G1600" s="0" t="s">
        <v>150</v>
      </c>
      <c r="H1600" s="17" t="n">
        <v>46242.5111111111</v>
      </c>
      <c r="I1600" s="17" t="n">
        <v>46242.5493055556</v>
      </c>
      <c r="J1600" s="17" t="n">
        <v>46242.5555555556</v>
      </c>
      <c r="K1600" s="17" t="n">
        <v>46242.5791666667</v>
      </c>
      <c r="L1600" s="17" t="n">
        <v>46242.6194444444</v>
      </c>
      <c r="M1600" s="17" t="n">
        <v>46242.6409722222</v>
      </c>
      <c r="N1600" s="17" t="n">
        <v>46242.7541666667</v>
      </c>
      <c r="O1600" s="17" t="n">
        <v>46242.7680555556</v>
      </c>
      <c r="P1600" s="17" t="n">
        <v>46242.7840277778</v>
      </c>
      <c r="Q1600" s="17" t="n">
        <v>46242.7965277778</v>
      </c>
      <c r="R1600" s="0" t="n">
        <v>1915</v>
      </c>
      <c r="S1600" s="0" t="n">
        <v>0</v>
      </c>
      <c r="T1600" s="0" t="n">
        <v>0</v>
      </c>
      <c r="U1600" s="18" t="s">
        <v>130</v>
      </c>
      <c r="V1600" s="18" t="s">
        <v>156</v>
      </c>
      <c r="W1600" s="0" t="str">
        <f aca="false">IF(AND(X1600&gt;=6,X1600&lt;14),"A",IF(AND(X1600&gt;=14,X1600&lt;22),"B","C"))</f>
        <v>A</v>
      </c>
      <c r="X1600" s="18" t="n">
        <f aca="false">HOUR(H1600)</f>
        <v>12</v>
      </c>
      <c r="Y1600" s="18" t="n">
        <f aca="false">ROUND((I1600-H1600)*1440,0)</f>
        <v>55</v>
      </c>
      <c r="Z1600" s="18" t="n">
        <f aca="false">ROUND((J1600-I1600)*1440,0)</f>
        <v>9</v>
      </c>
      <c r="AA1600" s="18" t="n">
        <f aca="false">ROUND((K1600-J1600)*1440,0)</f>
        <v>34</v>
      </c>
      <c r="AB1600" s="18" t="n">
        <f aca="false">ROUND((L1600-K1600)*1440,0)</f>
        <v>58</v>
      </c>
      <c r="AC1600" s="18" t="n">
        <f aca="false">ROUND((M1600-L1600)*1440,0)</f>
        <v>31</v>
      </c>
      <c r="AD1600" s="18" t="n">
        <f aca="false">IF(N1600="","",ROUND((N1600-M1600)*1440,0))</f>
        <v>163</v>
      </c>
      <c r="AE1600" s="18" t="n">
        <f aca="false">IF(O1600="","",ROUND((O1600-N1600)*1440,0))</f>
        <v>20</v>
      </c>
      <c r="AF1600" s="18" t="n">
        <f aca="false">IF(P1600="","",ROUND((P1600-O1600)*1440,0))</f>
        <v>23</v>
      </c>
      <c r="AG1600" s="18" t="n">
        <f aca="false">IF(Q1600="","",ROUND((Q1600-P1600)*1440,0))</f>
        <v>18</v>
      </c>
      <c r="AH1600" s="18" t="n">
        <f aca="false">IF(Q1600="","",ROUND((Q1600-H1600)*1440,0))</f>
        <v>411</v>
      </c>
      <c r="AI1600" s="19" t="n">
        <f aca="false">ROUND(IF(O1600="",Assumptions!$B$25-K1600,O1600-K1600)*24,1)</f>
        <v>4.5</v>
      </c>
      <c r="AJ1600" s="20" t="n">
        <f aca="false">ROUND(MAX(N(Y1600)/Assumptions!$C$5, N(Z1600)/Assumptions!$C$6, N(AA1600)/Assumptions!$C$7, N(AB1600)/Assumptions!$C$8, N(AC1600)/Assumptions!$C$9, N(AD1600)/Assumptions!$C$10, N(AE1600)/Assumptions!$C$11, N(AF1600)/Assumptions!$C$12, N(AG1600)/Assumptions!$C$13),3)</f>
        <v>5.433</v>
      </c>
      <c r="AK1600" s="0" t="str">
        <f aca="false">IF(OR(U1600="Pending",U1600="On Hold"),"Open GRN (awaiting)",IF(AJ1600&lt;=1,"Within SLA",IF(ROUND(N(Y1600)/Assumptions!$C$5,3)=AJ1600,"Gate Wait",IF(ROUND(N(Z1600)/Assumptions!$C$6,3)=AJ1600,"Dock Wait",IF(ROUND(N(AA1600)/Assumptions!$C$7,3)=AJ1600,"Unloading",IF(ROUND(N(AB1600)/Assumptions!$C$8,3)=AJ1600,"Unload-to-QC Wait",IF(ROUND(N(AC1600)/Assumptions!$C$9,3)=AJ1600,"QC",IF(ROUND(N(AD1600)/Assumptions!$C$10,3)=AJ1600,"QC-to-GRN Wait",IF(ROUND(N(AE1600)/Assumptions!$C$11,3)=AJ1600,"GRN Processing",IF(ROUND(N(AF1600)/Assumptions!$C$12,3)=AJ1600,"GRN-to-Putaway Wait",IF(ROUND(N(AG1600)/Assumptions!$C$13,3)=AJ1600,"Putaway","Within SLA")))))))))))</f>
        <v>QC-to-GRN Wait</v>
      </c>
    </row>
    <row r="1601" customFormat="false" ht="15" hidden="false" customHeight="false" outlineLevel="0" collapsed="false">
      <c r="A1601" s="0" t="s">
        <v>4737</v>
      </c>
      <c r="B1601" s="0" t="s">
        <v>4738</v>
      </c>
      <c r="C1601" s="0" t="s">
        <v>126</v>
      </c>
      <c r="D1601" s="0" t="s">
        <v>147</v>
      </c>
      <c r="E1601" s="0" t="s">
        <v>4739</v>
      </c>
      <c r="F1601" s="0" t="s">
        <v>128</v>
      </c>
      <c r="G1601" s="0" t="s">
        <v>167</v>
      </c>
      <c r="H1601" s="17" t="n">
        <v>46242.5402777778</v>
      </c>
      <c r="I1601" s="17" t="n">
        <v>46242.6180555556</v>
      </c>
      <c r="J1601" s="17" t="n">
        <v>46242.6298611111</v>
      </c>
      <c r="K1601" s="17" t="n">
        <v>46242.6638888889</v>
      </c>
      <c r="L1601" s="17" t="n">
        <v>46242.6659722222</v>
      </c>
      <c r="M1601" s="17" t="n">
        <v>46242.68125</v>
      </c>
      <c r="N1601" s="17" t="n">
        <v>46242.6944444445</v>
      </c>
      <c r="O1601" s="17" t="n">
        <v>46242.7215277778</v>
      </c>
      <c r="P1601" s="17" t="n">
        <v>46242.7520833333</v>
      </c>
      <c r="Q1601" s="17" t="n">
        <v>46242.7618055556</v>
      </c>
      <c r="R1601" s="0" t="n">
        <v>359</v>
      </c>
      <c r="S1601" s="0" t="n">
        <v>0</v>
      </c>
      <c r="T1601" s="0" t="n">
        <v>0</v>
      </c>
      <c r="U1601" s="18" t="s">
        <v>130</v>
      </c>
      <c r="V1601" s="18" t="s">
        <v>139</v>
      </c>
      <c r="W1601" s="0" t="str">
        <f aca="false">IF(AND(X1601&gt;=6,X1601&lt;14),"A",IF(AND(X1601&gt;=14,X1601&lt;22),"B","C"))</f>
        <v>A</v>
      </c>
      <c r="X1601" s="18" t="n">
        <f aca="false">HOUR(H1601)</f>
        <v>12</v>
      </c>
      <c r="Y1601" s="18" t="n">
        <f aca="false">ROUND((I1601-H1601)*1440,0)</f>
        <v>112</v>
      </c>
      <c r="Z1601" s="18" t="n">
        <f aca="false">ROUND((J1601-I1601)*1440,0)</f>
        <v>17</v>
      </c>
      <c r="AA1601" s="18" t="n">
        <f aca="false">ROUND((K1601-J1601)*1440,0)</f>
        <v>49</v>
      </c>
      <c r="AB1601" s="18" t="n">
        <f aca="false">ROUND((L1601-K1601)*1440,0)</f>
        <v>3</v>
      </c>
      <c r="AC1601" s="18" t="n">
        <f aca="false">ROUND((M1601-L1601)*1440,0)</f>
        <v>22</v>
      </c>
      <c r="AD1601" s="18" t="n">
        <f aca="false">IF(N1601="","",ROUND((N1601-M1601)*1440,0))</f>
        <v>19</v>
      </c>
      <c r="AE1601" s="18" t="n">
        <f aca="false">IF(O1601="","",ROUND((O1601-N1601)*1440,0))</f>
        <v>39</v>
      </c>
      <c r="AF1601" s="18" t="n">
        <f aca="false">IF(P1601="","",ROUND((P1601-O1601)*1440,0))</f>
        <v>44</v>
      </c>
      <c r="AG1601" s="18" t="n">
        <f aca="false">IF(Q1601="","",ROUND((Q1601-P1601)*1440,0))</f>
        <v>14</v>
      </c>
      <c r="AH1601" s="18" t="n">
        <f aca="false">IF(Q1601="","",ROUND((Q1601-H1601)*1440,0))</f>
        <v>319</v>
      </c>
      <c r="AI1601" s="19" t="n">
        <f aca="false">ROUND(IF(O1601="",Assumptions!$B$25-K1601,O1601-K1601)*24,1)</f>
        <v>1.4</v>
      </c>
      <c r="AJ1601" s="20" t="n">
        <f aca="false">ROUND(MAX(N(Y1601)/Assumptions!$C$5, N(Z1601)/Assumptions!$C$6, N(AA1601)/Assumptions!$C$7, N(AB1601)/Assumptions!$C$8, N(AC1601)/Assumptions!$C$9, N(AD1601)/Assumptions!$C$10, N(AE1601)/Assumptions!$C$11, N(AF1601)/Assumptions!$C$12, N(AG1601)/Assumptions!$C$13),3)</f>
        <v>3.733</v>
      </c>
      <c r="AK1601" s="0" t="str">
        <f aca="false">IF(OR(U1601="Pending",U1601="On Hold"),"Open GRN (awaiting)",IF(AJ1601&lt;=1,"Within SLA",IF(ROUND(N(Y1601)/Assumptions!$C$5,3)=AJ1601,"Gate Wait",IF(ROUND(N(Z1601)/Assumptions!$C$6,3)=AJ1601,"Dock Wait",IF(ROUND(N(AA1601)/Assumptions!$C$7,3)=AJ1601,"Unloading",IF(ROUND(N(AB1601)/Assumptions!$C$8,3)=AJ1601,"Unload-to-QC Wait",IF(ROUND(N(AC1601)/Assumptions!$C$9,3)=AJ1601,"QC",IF(ROUND(N(AD1601)/Assumptions!$C$10,3)=AJ1601,"QC-to-GRN Wait",IF(ROUND(N(AE1601)/Assumptions!$C$11,3)=AJ1601,"GRN Processing",IF(ROUND(N(AF1601)/Assumptions!$C$12,3)=AJ1601,"GRN-to-Putaway Wait",IF(ROUND(N(AG1601)/Assumptions!$C$13,3)=AJ1601,"Putaway","Within SLA")))))))))))</f>
        <v>Gate Wait</v>
      </c>
    </row>
    <row r="1602" customFormat="false" ht="15" hidden="false" customHeight="false" outlineLevel="0" collapsed="false">
      <c r="A1602" s="0" t="s">
        <v>4740</v>
      </c>
      <c r="B1602" s="0" t="s">
        <v>4741</v>
      </c>
      <c r="C1602" s="0" t="s">
        <v>159</v>
      </c>
      <c r="D1602" s="0" t="s">
        <v>119</v>
      </c>
      <c r="E1602" s="0" t="s">
        <v>4742</v>
      </c>
      <c r="F1602" s="0" t="s">
        <v>128</v>
      </c>
      <c r="G1602" s="0" t="s">
        <v>129</v>
      </c>
      <c r="H1602" s="17" t="n">
        <v>46242.5486111111</v>
      </c>
      <c r="I1602" s="17" t="n">
        <v>46242.5659722222</v>
      </c>
      <c r="J1602" s="17" t="n">
        <v>46242.5701388889</v>
      </c>
      <c r="K1602" s="17" t="n">
        <v>46242.60625</v>
      </c>
      <c r="L1602" s="17" t="n">
        <v>46242.6125</v>
      </c>
      <c r="M1602" s="17" t="n">
        <v>46242.6319444445</v>
      </c>
      <c r="N1602" s="17" t="n">
        <v>46242.6381944444</v>
      </c>
      <c r="O1602" s="17" t="n">
        <v>46242.6659722222</v>
      </c>
      <c r="P1602" s="17" t="n">
        <v>46242.6722222222</v>
      </c>
      <c r="Q1602" s="17" t="n">
        <v>46242.6895833333</v>
      </c>
      <c r="R1602" s="0" t="n">
        <v>582</v>
      </c>
      <c r="S1602" s="0" t="n">
        <v>0</v>
      </c>
      <c r="T1602" s="0" t="n">
        <v>0</v>
      </c>
      <c r="U1602" s="18" t="s">
        <v>130</v>
      </c>
      <c r="V1602" s="18" t="s">
        <v>333</v>
      </c>
      <c r="W1602" s="0" t="str">
        <f aca="false">IF(AND(X1602&gt;=6,X1602&lt;14),"A",IF(AND(X1602&gt;=14,X1602&lt;22),"B","C"))</f>
        <v>A</v>
      </c>
      <c r="X1602" s="18" t="n">
        <f aca="false">HOUR(H1602)</f>
        <v>13</v>
      </c>
      <c r="Y1602" s="18" t="n">
        <f aca="false">ROUND((I1602-H1602)*1440,0)</f>
        <v>25</v>
      </c>
      <c r="Z1602" s="18" t="n">
        <f aca="false">ROUND((J1602-I1602)*1440,0)</f>
        <v>6</v>
      </c>
      <c r="AA1602" s="18" t="n">
        <f aca="false">ROUND((K1602-J1602)*1440,0)</f>
        <v>52</v>
      </c>
      <c r="AB1602" s="18" t="n">
        <f aca="false">ROUND((L1602-K1602)*1440,0)</f>
        <v>9</v>
      </c>
      <c r="AC1602" s="18" t="n">
        <f aca="false">ROUND((M1602-L1602)*1440,0)</f>
        <v>28</v>
      </c>
      <c r="AD1602" s="18" t="n">
        <f aca="false">IF(N1602="","",ROUND((N1602-M1602)*1440,0))</f>
        <v>9</v>
      </c>
      <c r="AE1602" s="18" t="n">
        <f aca="false">IF(O1602="","",ROUND((O1602-N1602)*1440,0))</f>
        <v>40</v>
      </c>
      <c r="AF1602" s="18" t="n">
        <f aca="false">IF(P1602="","",ROUND((P1602-O1602)*1440,0))</f>
        <v>9</v>
      </c>
      <c r="AG1602" s="18" t="n">
        <f aca="false">IF(Q1602="","",ROUND((Q1602-P1602)*1440,0))</f>
        <v>25</v>
      </c>
      <c r="AH1602" s="18" t="n">
        <f aca="false">IF(Q1602="","",ROUND((Q1602-H1602)*1440,0))</f>
        <v>203</v>
      </c>
      <c r="AI1602" s="19" t="n">
        <f aca="false">ROUND(IF(O1602="",Assumptions!$B$25-K1602,O1602-K1602)*24,1)</f>
        <v>1.4</v>
      </c>
      <c r="AJ1602" s="20" t="n">
        <f aca="false">ROUND(MAX(N(Y1602)/Assumptions!$C$5, N(Z1602)/Assumptions!$C$6, N(AA1602)/Assumptions!$C$7, N(AB1602)/Assumptions!$C$8, N(AC1602)/Assumptions!$C$9, N(AD1602)/Assumptions!$C$10, N(AE1602)/Assumptions!$C$11, N(AF1602)/Assumptions!$C$12, N(AG1602)/Assumptions!$C$13),3)</f>
        <v>0.889</v>
      </c>
      <c r="AK1602" s="0" t="str">
        <f aca="false">IF(OR(U1602="Pending",U1602="On Hold"),"Open GRN (awaiting)",IF(AJ1602&lt;=1,"Within SLA",IF(ROUND(N(Y1602)/Assumptions!$C$5,3)=AJ1602,"Gate Wait",IF(ROUND(N(Z1602)/Assumptions!$C$6,3)=AJ1602,"Dock Wait",IF(ROUND(N(AA1602)/Assumptions!$C$7,3)=AJ1602,"Unloading",IF(ROUND(N(AB1602)/Assumptions!$C$8,3)=AJ1602,"Unload-to-QC Wait",IF(ROUND(N(AC1602)/Assumptions!$C$9,3)=AJ1602,"QC",IF(ROUND(N(AD1602)/Assumptions!$C$10,3)=AJ1602,"QC-to-GRN Wait",IF(ROUND(N(AE1602)/Assumptions!$C$11,3)=AJ1602,"GRN Processing",IF(ROUND(N(AF1602)/Assumptions!$C$12,3)=AJ1602,"GRN-to-Putaway Wait",IF(ROUND(N(AG1602)/Assumptions!$C$13,3)=AJ1602,"Putaway","Within SLA")))))))))))</f>
        <v>Within SLA</v>
      </c>
    </row>
    <row r="1603" customFormat="false" ht="15" hidden="false" customHeight="false" outlineLevel="0" collapsed="false">
      <c r="A1603" s="0" t="s">
        <v>4743</v>
      </c>
      <c r="B1603" s="0" t="s">
        <v>4744</v>
      </c>
      <c r="C1603" s="0" t="s">
        <v>286</v>
      </c>
      <c r="D1603" s="0" t="s">
        <v>119</v>
      </c>
      <c r="E1603" s="0" t="s">
        <v>4745</v>
      </c>
      <c r="F1603" s="0" t="s">
        <v>121</v>
      </c>
      <c r="G1603" s="0" t="s">
        <v>122</v>
      </c>
      <c r="H1603" s="17" t="n">
        <v>46242.5513888889</v>
      </c>
      <c r="I1603" s="17" t="n">
        <v>46242.5576388889</v>
      </c>
      <c r="J1603" s="17" t="n">
        <v>46242.5618055556</v>
      </c>
      <c r="K1603" s="17" t="n">
        <v>46242.5993055556</v>
      </c>
      <c r="L1603" s="17" t="n">
        <v>46242.6048611111</v>
      </c>
      <c r="M1603" s="17" t="n">
        <v>46242.6326388889</v>
      </c>
      <c r="N1603" s="17" t="n">
        <v>46242.6472222222</v>
      </c>
      <c r="O1603" s="17" t="n">
        <v>46242.6534722222</v>
      </c>
      <c r="P1603" s="17" t="n">
        <v>46242.6722222222</v>
      </c>
      <c r="Q1603" s="17" t="n">
        <v>46242.7145833333</v>
      </c>
      <c r="R1603" s="0" t="n">
        <v>2066</v>
      </c>
      <c r="S1603" s="0" t="n">
        <v>0</v>
      </c>
      <c r="T1603" s="0" t="n">
        <v>0</v>
      </c>
      <c r="U1603" s="18" t="s">
        <v>130</v>
      </c>
      <c r="V1603" s="18" t="s">
        <v>139</v>
      </c>
      <c r="W1603" s="0" t="str">
        <f aca="false">IF(AND(X1603&gt;=6,X1603&lt;14),"A",IF(AND(X1603&gt;=14,X1603&lt;22),"B","C"))</f>
        <v>A</v>
      </c>
      <c r="X1603" s="18" t="n">
        <f aca="false">HOUR(H1603)</f>
        <v>13</v>
      </c>
      <c r="Y1603" s="18" t="n">
        <f aca="false">ROUND((I1603-H1603)*1440,0)</f>
        <v>9</v>
      </c>
      <c r="Z1603" s="18" t="n">
        <f aca="false">ROUND((J1603-I1603)*1440,0)</f>
        <v>6</v>
      </c>
      <c r="AA1603" s="18" t="n">
        <f aca="false">ROUND((K1603-J1603)*1440,0)</f>
        <v>54</v>
      </c>
      <c r="AB1603" s="18" t="n">
        <f aca="false">ROUND((L1603-K1603)*1440,0)</f>
        <v>8</v>
      </c>
      <c r="AC1603" s="18" t="n">
        <f aca="false">ROUND((M1603-L1603)*1440,0)</f>
        <v>40</v>
      </c>
      <c r="AD1603" s="18" t="n">
        <f aca="false">IF(N1603="","",ROUND((N1603-M1603)*1440,0))</f>
        <v>21</v>
      </c>
      <c r="AE1603" s="18" t="n">
        <f aca="false">IF(O1603="","",ROUND((O1603-N1603)*1440,0))</f>
        <v>9</v>
      </c>
      <c r="AF1603" s="18" t="n">
        <f aca="false">IF(P1603="","",ROUND((P1603-O1603)*1440,0))</f>
        <v>27</v>
      </c>
      <c r="AG1603" s="18" t="n">
        <f aca="false">IF(Q1603="","",ROUND((Q1603-P1603)*1440,0))</f>
        <v>61</v>
      </c>
      <c r="AH1603" s="18" t="n">
        <f aca="false">IF(Q1603="","",ROUND((Q1603-H1603)*1440,0))</f>
        <v>235</v>
      </c>
      <c r="AI1603" s="19" t="n">
        <f aca="false">ROUND(IF(O1603="",Assumptions!$B$25-K1603,O1603-K1603)*24,1)</f>
        <v>1.3</v>
      </c>
      <c r="AJ1603" s="20" t="n">
        <f aca="false">ROUND(MAX(N(Y1603)/Assumptions!$C$5, N(Z1603)/Assumptions!$C$6, N(AA1603)/Assumptions!$C$7, N(AB1603)/Assumptions!$C$8, N(AC1603)/Assumptions!$C$9, N(AD1603)/Assumptions!$C$10, N(AE1603)/Assumptions!$C$11, N(AF1603)/Assumptions!$C$12, N(AG1603)/Assumptions!$C$13),3)</f>
        <v>1.525</v>
      </c>
      <c r="AK1603" s="0" t="str">
        <f aca="false">IF(OR(U1603="Pending",U1603="On Hold"),"Open GRN (awaiting)",IF(AJ1603&lt;=1,"Within SLA",IF(ROUND(N(Y1603)/Assumptions!$C$5,3)=AJ1603,"Gate Wait",IF(ROUND(N(Z1603)/Assumptions!$C$6,3)=AJ1603,"Dock Wait",IF(ROUND(N(AA1603)/Assumptions!$C$7,3)=AJ1603,"Unloading",IF(ROUND(N(AB1603)/Assumptions!$C$8,3)=AJ1603,"Unload-to-QC Wait",IF(ROUND(N(AC1603)/Assumptions!$C$9,3)=AJ1603,"QC",IF(ROUND(N(AD1603)/Assumptions!$C$10,3)=AJ1603,"QC-to-GRN Wait",IF(ROUND(N(AE1603)/Assumptions!$C$11,3)=AJ1603,"GRN Processing",IF(ROUND(N(AF1603)/Assumptions!$C$12,3)=AJ1603,"GRN-to-Putaway Wait",IF(ROUND(N(AG1603)/Assumptions!$C$13,3)=AJ1603,"Putaway","Within SLA")))))))))))</f>
        <v>Putaway</v>
      </c>
    </row>
    <row r="1604" customFormat="false" ht="15" hidden="false" customHeight="false" outlineLevel="0" collapsed="false">
      <c r="A1604" s="0" t="s">
        <v>4746</v>
      </c>
      <c r="B1604" s="0" t="s">
        <v>4747</v>
      </c>
      <c r="C1604" s="0" t="s">
        <v>218</v>
      </c>
      <c r="D1604" s="0" t="s">
        <v>147</v>
      </c>
      <c r="E1604" s="0" t="s">
        <v>4748</v>
      </c>
      <c r="F1604" s="0" t="s">
        <v>137</v>
      </c>
      <c r="G1604" s="0" t="s">
        <v>167</v>
      </c>
      <c r="H1604" s="17" t="n">
        <v>46242.5569444444</v>
      </c>
      <c r="I1604" s="17" t="n">
        <v>46242.5701388889</v>
      </c>
      <c r="J1604" s="17" t="n">
        <v>46242.5722222222</v>
      </c>
      <c r="K1604" s="17" t="n">
        <v>46242.6138888889</v>
      </c>
      <c r="L1604" s="17" t="n">
        <v>46242.6173611111</v>
      </c>
      <c r="M1604" s="17" t="n">
        <v>46242.6270833333</v>
      </c>
      <c r="N1604" s="17" t="n">
        <v>46242.6388888889</v>
      </c>
      <c r="O1604" s="17" t="n">
        <v>46242.6506944444</v>
      </c>
      <c r="P1604" s="17" t="n">
        <v>46242.6611111111</v>
      </c>
      <c r="Q1604" s="17" t="n">
        <v>46242.6881944445</v>
      </c>
      <c r="R1604" s="0" t="n">
        <v>3000</v>
      </c>
      <c r="S1604" s="0" t="n">
        <v>0</v>
      </c>
      <c r="T1604" s="0" t="n">
        <v>0</v>
      </c>
      <c r="U1604" s="18" t="s">
        <v>130</v>
      </c>
      <c r="V1604" s="18" t="s">
        <v>333</v>
      </c>
      <c r="W1604" s="0" t="str">
        <f aca="false">IF(AND(X1604&gt;=6,X1604&lt;14),"A",IF(AND(X1604&gt;=14,X1604&lt;22),"B","C"))</f>
        <v>A</v>
      </c>
      <c r="X1604" s="18" t="n">
        <f aca="false">HOUR(H1604)</f>
        <v>13</v>
      </c>
      <c r="Y1604" s="18" t="n">
        <f aca="false">ROUND((I1604-H1604)*1440,0)</f>
        <v>19</v>
      </c>
      <c r="Z1604" s="18" t="n">
        <f aca="false">ROUND((J1604-I1604)*1440,0)</f>
        <v>3</v>
      </c>
      <c r="AA1604" s="18" t="n">
        <f aca="false">ROUND((K1604-J1604)*1440,0)</f>
        <v>60</v>
      </c>
      <c r="AB1604" s="18" t="n">
        <f aca="false">ROUND((L1604-K1604)*1440,0)</f>
        <v>5</v>
      </c>
      <c r="AC1604" s="18" t="n">
        <f aca="false">ROUND((M1604-L1604)*1440,0)</f>
        <v>14</v>
      </c>
      <c r="AD1604" s="18" t="n">
        <f aca="false">IF(N1604="","",ROUND((N1604-M1604)*1440,0))</f>
        <v>17</v>
      </c>
      <c r="AE1604" s="18" t="n">
        <f aca="false">IF(O1604="","",ROUND((O1604-N1604)*1440,0))</f>
        <v>17</v>
      </c>
      <c r="AF1604" s="18" t="n">
        <f aca="false">IF(P1604="","",ROUND((P1604-O1604)*1440,0))</f>
        <v>15</v>
      </c>
      <c r="AG1604" s="18" t="n">
        <f aca="false">IF(Q1604="","",ROUND((Q1604-P1604)*1440,0))</f>
        <v>39</v>
      </c>
      <c r="AH1604" s="18" t="n">
        <f aca="false">IF(Q1604="","",ROUND((Q1604-H1604)*1440,0))</f>
        <v>189</v>
      </c>
      <c r="AI1604" s="19" t="n">
        <f aca="false">ROUND(IF(O1604="",Assumptions!$B$25-K1604,O1604-K1604)*24,1)</f>
        <v>0.9</v>
      </c>
      <c r="AJ1604" s="20" t="n">
        <f aca="false">ROUND(MAX(N(Y1604)/Assumptions!$C$5, N(Z1604)/Assumptions!$C$6, N(AA1604)/Assumptions!$C$7, N(AB1604)/Assumptions!$C$8, N(AC1604)/Assumptions!$C$9, N(AD1604)/Assumptions!$C$10, N(AE1604)/Assumptions!$C$11, N(AF1604)/Assumptions!$C$12, N(AG1604)/Assumptions!$C$13),3)</f>
        <v>1</v>
      </c>
      <c r="AK1604" s="0" t="str">
        <f aca="false">IF(OR(U1604="Pending",U1604="On Hold"),"Open GRN (awaiting)",IF(AJ1604&lt;=1,"Within SLA",IF(ROUND(N(Y1604)/Assumptions!$C$5,3)=AJ1604,"Gate Wait",IF(ROUND(N(Z1604)/Assumptions!$C$6,3)=AJ1604,"Dock Wait",IF(ROUND(N(AA1604)/Assumptions!$C$7,3)=AJ1604,"Unloading",IF(ROUND(N(AB1604)/Assumptions!$C$8,3)=AJ1604,"Unload-to-QC Wait",IF(ROUND(N(AC1604)/Assumptions!$C$9,3)=AJ1604,"QC",IF(ROUND(N(AD1604)/Assumptions!$C$10,3)=AJ1604,"QC-to-GRN Wait",IF(ROUND(N(AE1604)/Assumptions!$C$11,3)=AJ1604,"GRN Processing",IF(ROUND(N(AF1604)/Assumptions!$C$12,3)=AJ1604,"GRN-to-Putaway Wait",IF(ROUND(N(AG1604)/Assumptions!$C$13,3)=AJ1604,"Putaway","Within SLA")))))))))))</f>
        <v>Within SLA</v>
      </c>
    </row>
    <row r="1605" customFormat="false" ht="15" hidden="false" customHeight="false" outlineLevel="0" collapsed="false">
      <c r="A1605" s="0" t="s">
        <v>4749</v>
      </c>
      <c r="B1605" s="0" t="s">
        <v>4750</v>
      </c>
      <c r="C1605" s="0" t="s">
        <v>170</v>
      </c>
      <c r="D1605" s="0" t="s">
        <v>147</v>
      </c>
      <c r="E1605" s="0" t="s">
        <v>4751</v>
      </c>
      <c r="F1605" s="0" t="s">
        <v>172</v>
      </c>
      <c r="G1605" s="0" t="s">
        <v>150</v>
      </c>
      <c r="H1605" s="17" t="n">
        <v>46242.5736111111</v>
      </c>
      <c r="I1605" s="17" t="n">
        <v>46242.58125</v>
      </c>
      <c r="J1605" s="17" t="n">
        <v>46242.5833333333</v>
      </c>
      <c r="K1605" s="17" t="n">
        <v>46242.6111111111</v>
      </c>
      <c r="L1605" s="17" t="n">
        <v>46242.6173611111</v>
      </c>
      <c r="M1605" s="17" t="n">
        <v>46242.6583333333</v>
      </c>
      <c r="N1605" s="17" t="n">
        <v>46242.7020833333</v>
      </c>
      <c r="O1605" s="17" t="n">
        <v>46242.7548611111</v>
      </c>
      <c r="P1605" s="17" t="n">
        <v>46242.7618055556</v>
      </c>
      <c r="Q1605" s="17" t="n">
        <v>46242.7798611111</v>
      </c>
      <c r="R1605" s="0" t="n">
        <v>198</v>
      </c>
      <c r="S1605" s="0" t="n">
        <v>0</v>
      </c>
      <c r="T1605" s="0" t="n">
        <v>0</v>
      </c>
      <c r="U1605" s="18" t="s">
        <v>130</v>
      </c>
      <c r="V1605" s="18" t="s">
        <v>144</v>
      </c>
      <c r="W1605" s="0" t="str">
        <f aca="false">IF(AND(X1605&gt;=6,X1605&lt;14),"A",IF(AND(X1605&gt;=14,X1605&lt;22),"B","C"))</f>
        <v>A</v>
      </c>
      <c r="X1605" s="18" t="n">
        <f aca="false">HOUR(H1605)</f>
        <v>13</v>
      </c>
      <c r="Y1605" s="18" t="n">
        <f aca="false">ROUND((I1605-H1605)*1440,0)</f>
        <v>11</v>
      </c>
      <c r="Z1605" s="18" t="n">
        <f aca="false">ROUND((J1605-I1605)*1440,0)</f>
        <v>3</v>
      </c>
      <c r="AA1605" s="18" t="n">
        <f aca="false">ROUND((K1605-J1605)*1440,0)</f>
        <v>40</v>
      </c>
      <c r="AB1605" s="18" t="n">
        <f aca="false">ROUND((L1605-K1605)*1440,0)</f>
        <v>9</v>
      </c>
      <c r="AC1605" s="18" t="n">
        <f aca="false">ROUND((M1605-L1605)*1440,0)</f>
        <v>59</v>
      </c>
      <c r="AD1605" s="18" t="n">
        <f aca="false">IF(N1605="","",ROUND((N1605-M1605)*1440,0))</f>
        <v>63</v>
      </c>
      <c r="AE1605" s="18" t="n">
        <f aca="false">IF(O1605="","",ROUND((O1605-N1605)*1440,0))</f>
        <v>76</v>
      </c>
      <c r="AF1605" s="18" t="n">
        <f aca="false">IF(P1605="","",ROUND((P1605-O1605)*1440,0))</f>
        <v>10</v>
      </c>
      <c r="AG1605" s="18" t="n">
        <f aca="false">IF(Q1605="","",ROUND((Q1605-P1605)*1440,0))</f>
        <v>26</v>
      </c>
      <c r="AH1605" s="18" t="n">
        <f aca="false">IF(Q1605="","",ROUND((Q1605-H1605)*1440,0))</f>
        <v>297</v>
      </c>
      <c r="AI1605" s="19" t="n">
        <f aca="false">ROUND(IF(O1605="",Assumptions!$B$25-K1605,O1605-K1605)*24,1)</f>
        <v>3.5</v>
      </c>
      <c r="AJ1605" s="20" t="n">
        <f aca="false">ROUND(MAX(N(Y1605)/Assumptions!$C$5, N(Z1605)/Assumptions!$C$6, N(AA1605)/Assumptions!$C$7, N(AB1605)/Assumptions!$C$8, N(AC1605)/Assumptions!$C$9, N(AD1605)/Assumptions!$C$10, N(AE1605)/Assumptions!$C$11, N(AF1605)/Assumptions!$C$12, N(AG1605)/Assumptions!$C$13),3)</f>
        <v>2.1</v>
      </c>
      <c r="AK1605" s="0" t="str">
        <f aca="false">IF(OR(U1605="Pending",U1605="On Hold"),"Open GRN (awaiting)",IF(AJ1605&lt;=1,"Within SLA",IF(ROUND(N(Y1605)/Assumptions!$C$5,3)=AJ1605,"Gate Wait",IF(ROUND(N(Z1605)/Assumptions!$C$6,3)=AJ1605,"Dock Wait",IF(ROUND(N(AA1605)/Assumptions!$C$7,3)=AJ1605,"Unloading",IF(ROUND(N(AB1605)/Assumptions!$C$8,3)=AJ1605,"Unload-to-QC Wait",IF(ROUND(N(AC1605)/Assumptions!$C$9,3)=AJ1605,"QC",IF(ROUND(N(AD1605)/Assumptions!$C$10,3)=AJ1605,"QC-to-GRN Wait",IF(ROUND(N(AE1605)/Assumptions!$C$11,3)=AJ1605,"GRN Processing",IF(ROUND(N(AF1605)/Assumptions!$C$12,3)=AJ1605,"GRN-to-Putaway Wait",IF(ROUND(N(AG1605)/Assumptions!$C$13,3)=AJ1605,"Putaway","Within SLA")))))))))))</f>
        <v>QC-to-GRN Wait</v>
      </c>
    </row>
    <row r="1606" customFormat="false" ht="15" hidden="false" customHeight="false" outlineLevel="0" collapsed="false">
      <c r="A1606" s="0" t="s">
        <v>4752</v>
      </c>
      <c r="B1606" s="0" t="s">
        <v>4753</v>
      </c>
      <c r="C1606" s="0" t="s">
        <v>252</v>
      </c>
      <c r="D1606" s="0" t="s">
        <v>119</v>
      </c>
      <c r="E1606" s="0" t="s">
        <v>4754</v>
      </c>
      <c r="F1606" s="0" t="s">
        <v>155</v>
      </c>
      <c r="G1606" s="0" t="s">
        <v>129</v>
      </c>
      <c r="H1606" s="17" t="n">
        <v>46242.5777777778</v>
      </c>
      <c r="I1606" s="17" t="n">
        <v>46242.5930555556</v>
      </c>
      <c r="J1606" s="17" t="n">
        <v>46242.59375</v>
      </c>
      <c r="K1606" s="17" t="n">
        <v>46242.6180555556</v>
      </c>
      <c r="L1606" s="17" t="n">
        <v>46242.6340277778</v>
      </c>
      <c r="M1606" s="17" t="n">
        <v>46242.6493055556</v>
      </c>
      <c r="N1606" s="17" t="n">
        <v>46242.6638888889</v>
      </c>
      <c r="O1606" s="17" t="n">
        <v>46242.66875</v>
      </c>
      <c r="P1606" s="17" t="n">
        <v>46242.6729166667</v>
      </c>
      <c r="Q1606" s="17" t="n">
        <v>46242.7090277778</v>
      </c>
      <c r="R1606" s="0" t="n">
        <v>1017</v>
      </c>
      <c r="S1606" s="0" t="n">
        <v>0</v>
      </c>
      <c r="T1606" s="0" t="n">
        <v>0</v>
      </c>
      <c r="U1606" s="18" t="s">
        <v>130</v>
      </c>
      <c r="V1606" s="18" t="s">
        <v>139</v>
      </c>
      <c r="W1606" s="0" t="str">
        <f aca="false">IF(AND(X1606&gt;=6,X1606&lt;14),"A",IF(AND(X1606&gt;=14,X1606&lt;22),"B","C"))</f>
        <v>A</v>
      </c>
      <c r="X1606" s="18" t="n">
        <f aca="false">HOUR(H1606)</f>
        <v>13</v>
      </c>
      <c r="Y1606" s="18" t="n">
        <f aca="false">ROUND((I1606-H1606)*1440,0)</f>
        <v>22</v>
      </c>
      <c r="Z1606" s="18" t="n">
        <f aca="false">ROUND((J1606-I1606)*1440,0)</f>
        <v>1</v>
      </c>
      <c r="AA1606" s="18" t="n">
        <f aca="false">ROUND((K1606-J1606)*1440,0)</f>
        <v>35</v>
      </c>
      <c r="AB1606" s="18" t="n">
        <f aca="false">ROUND((L1606-K1606)*1440,0)</f>
        <v>23</v>
      </c>
      <c r="AC1606" s="18" t="n">
        <f aca="false">ROUND((M1606-L1606)*1440,0)</f>
        <v>22</v>
      </c>
      <c r="AD1606" s="18" t="n">
        <f aca="false">IF(N1606="","",ROUND((N1606-M1606)*1440,0))</f>
        <v>21</v>
      </c>
      <c r="AE1606" s="18" t="n">
        <f aca="false">IF(O1606="","",ROUND((O1606-N1606)*1440,0))</f>
        <v>7</v>
      </c>
      <c r="AF1606" s="18" t="n">
        <f aca="false">IF(P1606="","",ROUND((P1606-O1606)*1440,0))</f>
        <v>6</v>
      </c>
      <c r="AG1606" s="18" t="n">
        <f aca="false">IF(Q1606="","",ROUND((Q1606-P1606)*1440,0))</f>
        <v>52</v>
      </c>
      <c r="AH1606" s="18" t="n">
        <f aca="false">IF(Q1606="","",ROUND((Q1606-H1606)*1440,0))</f>
        <v>189</v>
      </c>
      <c r="AI1606" s="19" t="n">
        <f aca="false">ROUND(IF(O1606="",Assumptions!$B$25-K1606,O1606-K1606)*24,1)</f>
        <v>1.2</v>
      </c>
      <c r="AJ1606" s="20" t="n">
        <f aca="false">ROUND(MAX(N(Y1606)/Assumptions!$C$5, N(Z1606)/Assumptions!$C$6, N(AA1606)/Assumptions!$C$7, N(AB1606)/Assumptions!$C$8, N(AC1606)/Assumptions!$C$9, N(AD1606)/Assumptions!$C$10, N(AE1606)/Assumptions!$C$11, N(AF1606)/Assumptions!$C$12, N(AG1606)/Assumptions!$C$13),3)</f>
        <v>1.533</v>
      </c>
      <c r="AK1606" s="0" t="str">
        <f aca="false">IF(OR(U1606="Pending",U1606="On Hold"),"Open GRN (awaiting)",IF(AJ1606&lt;=1,"Within SLA",IF(ROUND(N(Y1606)/Assumptions!$C$5,3)=AJ1606,"Gate Wait",IF(ROUND(N(Z1606)/Assumptions!$C$6,3)=AJ1606,"Dock Wait",IF(ROUND(N(AA1606)/Assumptions!$C$7,3)=AJ1606,"Unloading",IF(ROUND(N(AB1606)/Assumptions!$C$8,3)=AJ1606,"Unload-to-QC Wait",IF(ROUND(N(AC1606)/Assumptions!$C$9,3)=AJ1606,"QC",IF(ROUND(N(AD1606)/Assumptions!$C$10,3)=AJ1606,"QC-to-GRN Wait",IF(ROUND(N(AE1606)/Assumptions!$C$11,3)=AJ1606,"GRN Processing",IF(ROUND(N(AF1606)/Assumptions!$C$12,3)=AJ1606,"GRN-to-Putaway Wait",IF(ROUND(N(AG1606)/Assumptions!$C$13,3)=AJ1606,"Putaway","Within SLA")))))))))))</f>
        <v>Unload-to-QC Wait</v>
      </c>
    </row>
    <row r="1607" customFormat="false" ht="15" hidden="false" customHeight="false" outlineLevel="0" collapsed="false">
      <c r="A1607" s="0" t="s">
        <v>4755</v>
      </c>
      <c r="B1607" s="0" t="s">
        <v>4756</v>
      </c>
      <c r="C1607" s="0" t="s">
        <v>153</v>
      </c>
      <c r="D1607" s="0" t="s">
        <v>119</v>
      </c>
      <c r="E1607" s="0" t="s">
        <v>4757</v>
      </c>
      <c r="F1607" s="0" t="s">
        <v>155</v>
      </c>
      <c r="G1607" s="0" t="s">
        <v>129</v>
      </c>
      <c r="H1607" s="17" t="n">
        <v>46242.6006944445</v>
      </c>
      <c r="I1607" s="17" t="n">
        <v>46242.6125</v>
      </c>
      <c r="J1607" s="17" t="n">
        <v>46242.6201388889</v>
      </c>
      <c r="K1607" s="17" t="n">
        <v>46242.6826388889</v>
      </c>
      <c r="L1607" s="17" t="n">
        <v>46242.6958333333</v>
      </c>
      <c r="M1607" s="17" t="n">
        <v>46242.7131944444</v>
      </c>
      <c r="N1607" s="17" t="n">
        <v>46242.7972222222</v>
      </c>
      <c r="O1607" s="17" t="n">
        <v>46242.8263888889</v>
      </c>
      <c r="P1607" s="17" t="n">
        <v>46242.8381944444</v>
      </c>
      <c r="Q1607" s="17" t="n">
        <v>46242.8486111111</v>
      </c>
      <c r="R1607" s="0" t="n">
        <v>1740</v>
      </c>
      <c r="S1607" s="0" t="n">
        <v>0</v>
      </c>
      <c r="T1607" s="0" t="n">
        <v>0</v>
      </c>
      <c r="U1607" s="18" t="s">
        <v>130</v>
      </c>
      <c r="V1607" s="18" t="s">
        <v>131</v>
      </c>
      <c r="W1607" s="0" t="str">
        <f aca="false">IF(AND(X1607&gt;=6,X1607&lt;14),"A",IF(AND(X1607&gt;=14,X1607&lt;22),"B","C"))</f>
        <v>B</v>
      </c>
      <c r="X1607" s="18" t="n">
        <f aca="false">HOUR(H1607)</f>
        <v>14</v>
      </c>
      <c r="Y1607" s="18" t="n">
        <f aca="false">ROUND((I1607-H1607)*1440,0)</f>
        <v>17</v>
      </c>
      <c r="Z1607" s="18" t="n">
        <f aca="false">ROUND((J1607-I1607)*1440,0)</f>
        <v>11</v>
      </c>
      <c r="AA1607" s="18" t="n">
        <f aca="false">ROUND((K1607-J1607)*1440,0)</f>
        <v>90</v>
      </c>
      <c r="AB1607" s="18" t="n">
        <f aca="false">ROUND((L1607-K1607)*1440,0)</f>
        <v>19</v>
      </c>
      <c r="AC1607" s="18" t="n">
        <f aca="false">ROUND((M1607-L1607)*1440,0)</f>
        <v>25</v>
      </c>
      <c r="AD1607" s="18" t="n">
        <f aca="false">IF(N1607="","",ROUND((N1607-M1607)*1440,0))</f>
        <v>121</v>
      </c>
      <c r="AE1607" s="18" t="n">
        <f aca="false">IF(O1607="","",ROUND((O1607-N1607)*1440,0))</f>
        <v>42</v>
      </c>
      <c r="AF1607" s="18" t="n">
        <f aca="false">IF(P1607="","",ROUND((P1607-O1607)*1440,0))</f>
        <v>17</v>
      </c>
      <c r="AG1607" s="18" t="n">
        <f aca="false">IF(Q1607="","",ROUND((Q1607-P1607)*1440,0))</f>
        <v>15</v>
      </c>
      <c r="AH1607" s="18" t="n">
        <f aca="false">IF(Q1607="","",ROUND((Q1607-H1607)*1440,0))</f>
        <v>357</v>
      </c>
      <c r="AI1607" s="19" t="n">
        <f aca="false">ROUND(IF(O1607="",Assumptions!$B$25-K1607,O1607-K1607)*24,1)</f>
        <v>3.5</v>
      </c>
      <c r="AJ1607" s="20" t="n">
        <f aca="false">ROUND(MAX(N(Y1607)/Assumptions!$C$5, N(Z1607)/Assumptions!$C$6, N(AA1607)/Assumptions!$C$7, N(AB1607)/Assumptions!$C$8, N(AC1607)/Assumptions!$C$9, N(AD1607)/Assumptions!$C$10, N(AE1607)/Assumptions!$C$11, N(AF1607)/Assumptions!$C$12, N(AG1607)/Assumptions!$C$13),3)</f>
        <v>4.033</v>
      </c>
      <c r="AK1607" s="0" t="str">
        <f aca="false">IF(OR(U1607="Pending",U1607="On Hold"),"Open GRN (awaiting)",IF(AJ1607&lt;=1,"Within SLA",IF(ROUND(N(Y1607)/Assumptions!$C$5,3)=AJ1607,"Gate Wait",IF(ROUND(N(Z1607)/Assumptions!$C$6,3)=AJ1607,"Dock Wait",IF(ROUND(N(AA1607)/Assumptions!$C$7,3)=AJ1607,"Unloading",IF(ROUND(N(AB1607)/Assumptions!$C$8,3)=AJ1607,"Unload-to-QC Wait",IF(ROUND(N(AC1607)/Assumptions!$C$9,3)=AJ1607,"QC",IF(ROUND(N(AD1607)/Assumptions!$C$10,3)=AJ1607,"QC-to-GRN Wait",IF(ROUND(N(AE1607)/Assumptions!$C$11,3)=AJ1607,"GRN Processing",IF(ROUND(N(AF1607)/Assumptions!$C$12,3)=AJ1607,"GRN-to-Putaway Wait",IF(ROUND(N(AG1607)/Assumptions!$C$13,3)=AJ1607,"Putaway","Within SLA")))))))))))</f>
        <v>QC-to-GRN Wait</v>
      </c>
    </row>
    <row r="1608" customFormat="false" ht="15" hidden="false" customHeight="false" outlineLevel="0" collapsed="false">
      <c r="A1608" s="0" t="s">
        <v>4758</v>
      </c>
      <c r="B1608" s="0" t="s">
        <v>4759</v>
      </c>
      <c r="C1608" s="0" t="s">
        <v>126</v>
      </c>
      <c r="D1608" s="0" t="s">
        <v>119</v>
      </c>
      <c r="E1608" s="0" t="s">
        <v>4760</v>
      </c>
      <c r="F1608" s="0" t="s">
        <v>128</v>
      </c>
      <c r="G1608" s="0" t="s">
        <v>122</v>
      </c>
      <c r="H1608" s="17" t="n">
        <v>46242.6118055556</v>
      </c>
      <c r="I1608" s="17" t="n">
        <v>46242.6180555556</v>
      </c>
      <c r="J1608" s="17" t="n">
        <v>46242.6194444444</v>
      </c>
      <c r="K1608" s="17" t="n">
        <v>46242.6680555556</v>
      </c>
      <c r="L1608" s="17" t="n">
        <v>46242.6736111111</v>
      </c>
      <c r="M1608" s="17" t="n">
        <v>46242.7159722222</v>
      </c>
      <c r="N1608" s="17" t="n">
        <v>46242.7361111111</v>
      </c>
      <c r="O1608" s="17" t="n">
        <v>46242.7680555556</v>
      </c>
      <c r="P1608" s="17" t="n">
        <v>46242.7861111111</v>
      </c>
      <c r="Q1608" s="17" t="n">
        <v>46242.8152777778</v>
      </c>
      <c r="R1608" s="0" t="n">
        <v>581</v>
      </c>
      <c r="S1608" s="0" t="n">
        <v>0</v>
      </c>
      <c r="T1608" s="0" t="n">
        <v>0</v>
      </c>
      <c r="U1608" s="18" t="s">
        <v>130</v>
      </c>
      <c r="V1608" s="18" t="s">
        <v>144</v>
      </c>
      <c r="W1608" s="0" t="str">
        <f aca="false">IF(AND(X1608&gt;=6,X1608&lt;14),"A",IF(AND(X1608&gt;=14,X1608&lt;22),"B","C"))</f>
        <v>B</v>
      </c>
      <c r="X1608" s="18" t="n">
        <f aca="false">HOUR(H1608)</f>
        <v>14</v>
      </c>
      <c r="Y1608" s="18" t="n">
        <f aca="false">ROUND((I1608-H1608)*1440,0)</f>
        <v>9</v>
      </c>
      <c r="Z1608" s="18" t="n">
        <f aca="false">ROUND((J1608-I1608)*1440,0)</f>
        <v>2</v>
      </c>
      <c r="AA1608" s="18" t="n">
        <f aca="false">ROUND((K1608-J1608)*1440,0)</f>
        <v>70</v>
      </c>
      <c r="AB1608" s="18" t="n">
        <f aca="false">ROUND((L1608-K1608)*1440,0)</f>
        <v>8</v>
      </c>
      <c r="AC1608" s="18" t="n">
        <f aca="false">ROUND((M1608-L1608)*1440,0)</f>
        <v>61</v>
      </c>
      <c r="AD1608" s="18" t="n">
        <f aca="false">IF(N1608="","",ROUND((N1608-M1608)*1440,0))</f>
        <v>29</v>
      </c>
      <c r="AE1608" s="18" t="n">
        <f aca="false">IF(O1608="","",ROUND((O1608-N1608)*1440,0))</f>
        <v>46</v>
      </c>
      <c r="AF1608" s="18" t="n">
        <f aca="false">IF(P1608="","",ROUND((P1608-O1608)*1440,0))</f>
        <v>26</v>
      </c>
      <c r="AG1608" s="18" t="n">
        <f aca="false">IF(Q1608="","",ROUND((Q1608-P1608)*1440,0))</f>
        <v>42</v>
      </c>
      <c r="AH1608" s="18" t="n">
        <f aca="false">IF(Q1608="","",ROUND((Q1608-H1608)*1440,0))</f>
        <v>293</v>
      </c>
      <c r="AI1608" s="19" t="n">
        <f aca="false">ROUND(IF(O1608="",Assumptions!$B$25-K1608,O1608-K1608)*24,1)</f>
        <v>2.4</v>
      </c>
      <c r="AJ1608" s="20" t="n">
        <f aca="false">ROUND(MAX(N(Y1608)/Assumptions!$C$5, N(Z1608)/Assumptions!$C$6, N(AA1608)/Assumptions!$C$7, N(AB1608)/Assumptions!$C$8, N(AC1608)/Assumptions!$C$9, N(AD1608)/Assumptions!$C$10, N(AE1608)/Assumptions!$C$11, N(AF1608)/Assumptions!$C$12, N(AG1608)/Assumptions!$C$13),3)</f>
        <v>1.356</v>
      </c>
      <c r="AK1608" s="0" t="str">
        <f aca="false">IF(OR(U1608="Pending",U1608="On Hold"),"Open GRN (awaiting)",IF(AJ1608&lt;=1,"Within SLA",IF(ROUND(N(Y1608)/Assumptions!$C$5,3)=AJ1608,"Gate Wait",IF(ROUND(N(Z1608)/Assumptions!$C$6,3)=AJ1608,"Dock Wait",IF(ROUND(N(AA1608)/Assumptions!$C$7,3)=AJ1608,"Unloading",IF(ROUND(N(AB1608)/Assumptions!$C$8,3)=AJ1608,"Unload-to-QC Wait",IF(ROUND(N(AC1608)/Assumptions!$C$9,3)=AJ1608,"QC",IF(ROUND(N(AD1608)/Assumptions!$C$10,3)=AJ1608,"QC-to-GRN Wait",IF(ROUND(N(AE1608)/Assumptions!$C$11,3)=AJ1608,"GRN Processing",IF(ROUND(N(AF1608)/Assumptions!$C$12,3)=AJ1608,"GRN-to-Putaway Wait",IF(ROUND(N(AG1608)/Assumptions!$C$13,3)=AJ1608,"Putaway","Within SLA")))))))))))</f>
        <v>QC</v>
      </c>
    </row>
    <row r="1609" customFormat="false" ht="15" hidden="false" customHeight="false" outlineLevel="0" collapsed="false">
      <c r="A1609" s="0" t="s">
        <v>4761</v>
      </c>
      <c r="B1609" s="0" t="s">
        <v>4762</v>
      </c>
      <c r="C1609" s="0" t="s">
        <v>126</v>
      </c>
      <c r="D1609" s="0" t="s">
        <v>147</v>
      </c>
      <c r="E1609" s="0" t="s">
        <v>4763</v>
      </c>
      <c r="F1609" s="0" t="s">
        <v>128</v>
      </c>
      <c r="G1609" s="0" t="s">
        <v>167</v>
      </c>
      <c r="H1609" s="17" t="n">
        <v>46242.6229166667</v>
      </c>
      <c r="I1609" s="17" t="n">
        <v>46242.6569444445</v>
      </c>
      <c r="J1609" s="17" t="n">
        <v>46242.6645833333</v>
      </c>
      <c r="K1609" s="17" t="n">
        <v>46242.6868055556</v>
      </c>
      <c r="L1609" s="17" t="n">
        <v>46242.6930555556</v>
      </c>
      <c r="M1609" s="17" t="n">
        <v>46242.7083333333</v>
      </c>
      <c r="N1609" s="17" t="n">
        <v>46242.7173611111</v>
      </c>
      <c r="O1609" s="17" t="n">
        <v>46242.7625</v>
      </c>
      <c r="P1609" s="17" t="n">
        <v>46242.7701388889</v>
      </c>
      <c r="Q1609" s="17" t="n">
        <v>46242.7833333333</v>
      </c>
      <c r="R1609" s="0" t="n">
        <v>200</v>
      </c>
      <c r="S1609" s="0" t="n">
        <v>0</v>
      </c>
      <c r="T1609" s="0" t="n">
        <v>0</v>
      </c>
      <c r="U1609" s="18" t="s">
        <v>130</v>
      </c>
      <c r="V1609" s="18" t="s">
        <v>82</v>
      </c>
      <c r="W1609" s="0" t="str">
        <f aca="false">IF(AND(X1609&gt;=6,X1609&lt;14),"A",IF(AND(X1609&gt;=14,X1609&lt;22),"B","C"))</f>
        <v>B</v>
      </c>
      <c r="X1609" s="18" t="n">
        <f aca="false">HOUR(H1609)</f>
        <v>14</v>
      </c>
      <c r="Y1609" s="18" t="n">
        <f aca="false">ROUND((I1609-H1609)*1440,0)</f>
        <v>49</v>
      </c>
      <c r="Z1609" s="18" t="n">
        <f aca="false">ROUND((J1609-I1609)*1440,0)</f>
        <v>11</v>
      </c>
      <c r="AA1609" s="18" t="n">
        <f aca="false">ROUND((K1609-J1609)*1440,0)</f>
        <v>32</v>
      </c>
      <c r="AB1609" s="18" t="n">
        <f aca="false">ROUND((L1609-K1609)*1440,0)</f>
        <v>9</v>
      </c>
      <c r="AC1609" s="18" t="n">
        <f aca="false">ROUND((M1609-L1609)*1440,0)</f>
        <v>22</v>
      </c>
      <c r="AD1609" s="18" t="n">
        <f aca="false">IF(N1609="","",ROUND((N1609-M1609)*1440,0))</f>
        <v>13</v>
      </c>
      <c r="AE1609" s="18" t="n">
        <f aca="false">IF(O1609="","",ROUND((O1609-N1609)*1440,0))</f>
        <v>65</v>
      </c>
      <c r="AF1609" s="18" t="n">
        <f aca="false">IF(P1609="","",ROUND((P1609-O1609)*1440,0))</f>
        <v>11</v>
      </c>
      <c r="AG1609" s="18" t="n">
        <f aca="false">IF(Q1609="","",ROUND((Q1609-P1609)*1440,0))</f>
        <v>19</v>
      </c>
      <c r="AH1609" s="18" t="n">
        <f aca="false">IF(Q1609="","",ROUND((Q1609-H1609)*1440,0))</f>
        <v>231</v>
      </c>
      <c r="AI1609" s="19" t="n">
        <f aca="false">ROUND(IF(O1609="",Assumptions!$B$25-K1609,O1609-K1609)*24,1)</f>
        <v>1.8</v>
      </c>
      <c r="AJ1609" s="20" t="n">
        <f aca="false">ROUND(MAX(N(Y1609)/Assumptions!$C$5, N(Z1609)/Assumptions!$C$6, N(AA1609)/Assumptions!$C$7, N(AB1609)/Assumptions!$C$8, N(AC1609)/Assumptions!$C$9, N(AD1609)/Assumptions!$C$10, N(AE1609)/Assumptions!$C$11, N(AF1609)/Assumptions!$C$12, N(AG1609)/Assumptions!$C$13),3)</f>
        <v>1.633</v>
      </c>
      <c r="AK1609" s="0" t="str">
        <f aca="false">IF(OR(U1609="Pending",U1609="On Hold"),"Open GRN (awaiting)",IF(AJ1609&lt;=1,"Within SLA",IF(ROUND(N(Y1609)/Assumptions!$C$5,3)=AJ1609,"Gate Wait",IF(ROUND(N(Z1609)/Assumptions!$C$6,3)=AJ1609,"Dock Wait",IF(ROUND(N(AA1609)/Assumptions!$C$7,3)=AJ1609,"Unloading",IF(ROUND(N(AB1609)/Assumptions!$C$8,3)=AJ1609,"Unload-to-QC Wait",IF(ROUND(N(AC1609)/Assumptions!$C$9,3)=AJ1609,"QC",IF(ROUND(N(AD1609)/Assumptions!$C$10,3)=AJ1609,"QC-to-GRN Wait",IF(ROUND(N(AE1609)/Assumptions!$C$11,3)=AJ1609,"GRN Processing",IF(ROUND(N(AF1609)/Assumptions!$C$12,3)=AJ1609,"GRN-to-Putaway Wait",IF(ROUND(N(AG1609)/Assumptions!$C$13,3)=AJ1609,"Putaway","Within SLA")))))))))))</f>
        <v>Gate Wait</v>
      </c>
    </row>
    <row r="1610" customFormat="false" ht="15" hidden="false" customHeight="false" outlineLevel="0" collapsed="false">
      <c r="A1610" s="0" t="s">
        <v>4764</v>
      </c>
      <c r="B1610" s="0" t="s">
        <v>4765</v>
      </c>
      <c r="C1610" s="0" t="s">
        <v>218</v>
      </c>
      <c r="D1610" s="0" t="s">
        <v>147</v>
      </c>
      <c r="E1610" s="0" t="s">
        <v>1325</v>
      </c>
      <c r="F1610" s="0" t="s">
        <v>137</v>
      </c>
      <c r="G1610" s="0" t="s">
        <v>167</v>
      </c>
      <c r="H1610" s="17" t="n">
        <v>46242.6319444445</v>
      </c>
      <c r="I1610" s="17" t="n">
        <v>46242.6569444445</v>
      </c>
      <c r="J1610" s="17" t="n">
        <v>46242.6701388889</v>
      </c>
      <c r="K1610" s="17" t="n">
        <v>46242.7118055556</v>
      </c>
      <c r="L1610" s="17" t="n">
        <v>46242.7256944445</v>
      </c>
      <c r="M1610" s="17" t="n">
        <v>46242.7451388889</v>
      </c>
      <c r="N1610" s="17" t="n">
        <v>46242.7652777778</v>
      </c>
      <c r="O1610" s="17" t="n">
        <v>46242.7694444444</v>
      </c>
      <c r="P1610" s="17" t="n">
        <v>46242.7784722222</v>
      </c>
      <c r="Q1610" s="17" t="n">
        <v>46242.7951388889</v>
      </c>
      <c r="R1610" s="0" t="n">
        <v>1591</v>
      </c>
      <c r="S1610" s="0" t="n">
        <v>0</v>
      </c>
      <c r="T1610" s="0" t="n">
        <v>0</v>
      </c>
      <c r="U1610" s="18" t="s">
        <v>130</v>
      </c>
      <c r="V1610" s="18" t="s">
        <v>139</v>
      </c>
      <c r="W1610" s="0" t="str">
        <f aca="false">IF(AND(X1610&gt;=6,X1610&lt;14),"A",IF(AND(X1610&gt;=14,X1610&lt;22),"B","C"))</f>
        <v>B</v>
      </c>
      <c r="X1610" s="18" t="n">
        <f aca="false">HOUR(H1610)</f>
        <v>15</v>
      </c>
      <c r="Y1610" s="18" t="n">
        <f aca="false">ROUND((I1610-H1610)*1440,0)</f>
        <v>36</v>
      </c>
      <c r="Z1610" s="18" t="n">
        <f aca="false">ROUND((J1610-I1610)*1440,0)</f>
        <v>19</v>
      </c>
      <c r="AA1610" s="18" t="n">
        <f aca="false">ROUND((K1610-J1610)*1440,0)</f>
        <v>60</v>
      </c>
      <c r="AB1610" s="18" t="n">
        <f aca="false">ROUND((L1610-K1610)*1440,0)</f>
        <v>20</v>
      </c>
      <c r="AC1610" s="18" t="n">
        <f aca="false">ROUND((M1610-L1610)*1440,0)</f>
        <v>28</v>
      </c>
      <c r="AD1610" s="18" t="n">
        <f aca="false">IF(N1610="","",ROUND((N1610-M1610)*1440,0))</f>
        <v>29</v>
      </c>
      <c r="AE1610" s="18" t="n">
        <f aca="false">IF(O1610="","",ROUND((O1610-N1610)*1440,0))</f>
        <v>6</v>
      </c>
      <c r="AF1610" s="18" t="n">
        <f aca="false">IF(P1610="","",ROUND((P1610-O1610)*1440,0))</f>
        <v>13</v>
      </c>
      <c r="AG1610" s="18" t="n">
        <f aca="false">IF(Q1610="","",ROUND((Q1610-P1610)*1440,0))</f>
        <v>24</v>
      </c>
      <c r="AH1610" s="18" t="n">
        <f aca="false">IF(Q1610="","",ROUND((Q1610-H1610)*1440,0))</f>
        <v>235</v>
      </c>
      <c r="AI1610" s="19" t="n">
        <f aca="false">ROUND(IF(O1610="",Assumptions!$B$25-K1610,O1610-K1610)*24,1)</f>
        <v>1.4</v>
      </c>
      <c r="AJ1610" s="20" t="n">
        <f aca="false">ROUND(MAX(N(Y1610)/Assumptions!$C$5, N(Z1610)/Assumptions!$C$6, N(AA1610)/Assumptions!$C$7, N(AB1610)/Assumptions!$C$8, N(AC1610)/Assumptions!$C$9, N(AD1610)/Assumptions!$C$10, N(AE1610)/Assumptions!$C$11, N(AF1610)/Assumptions!$C$12, N(AG1610)/Assumptions!$C$13),3)</f>
        <v>1.333</v>
      </c>
      <c r="AK1610" s="0" t="str">
        <f aca="false">IF(OR(U1610="Pending",U1610="On Hold"),"Open GRN (awaiting)",IF(AJ1610&lt;=1,"Within SLA",IF(ROUND(N(Y1610)/Assumptions!$C$5,3)=AJ1610,"Gate Wait",IF(ROUND(N(Z1610)/Assumptions!$C$6,3)=AJ1610,"Dock Wait",IF(ROUND(N(AA1610)/Assumptions!$C$7,3)=AJ1610,"Unloading",IF(ROUND(N(AB1610)/Assumptions!$C$8,3)=AJ1610,"Unload-to-QC Wait",IF(ROUND(N(AC1610)/Assumptions!$C$9,3)=AJ1610,"QC",IF(ROUND(N(AD1610)/Assumptions!$C$10,3)=AJ1610,"QC-to-GRN Wait",IF(ROUND(N(AE1610)/Assumptions!$C$11,3)=AJ1610,"GRN Processing",IF(ROUND(N(AF1610)/Assumptions!$C$12,3)=AJ1610,"GRN-to-Putaway Wait",IF(ROUND(N(AG1610)/Assumptions!$C$13,3)=AJ1610,"Putaway","Within SLA")))))))))))</f>
        <v>Unload-to-QC Wait</v>
      </c>
    </row>
    <row r="1611" customFormat="false" ht="15" hidden="false" customHeight="false" outlineLevel="0" collapsed="false">
      <c r="A1611" s="0" t="s">
        <v>4766</v>
      </c>
      <c r="B1611" s="0" t="s">
        <v>4767</v>
      </c>
      <c r="C1611" s="0" t="s">
        <v>153</v>
      </c>
      <c r="D1611" s="0" t="s">
        <v>119</v>
      </c>
      <c r="E1611" s="0" t="s">
        <v>4768</v>
      </c>
      <c r="F1611" s="0" t="s">
        <v>155</v>
      </c>
      <c r="G1611" s="0" t="s">
        <v>129</v>
      </c>
      <c r="H1611" s="17" t="n">
        <v>46242.6388888889</v>
      </c>
      <c r="I1611" s="17" t="n">
        <v>46242.6548611111</v>
      </c>
      <c r="J1611" s="17" t="n">
        <v>46242.6611111111</v>
      </c>
      <c r="K1611" s="17" t="n">
        <v>46242.7111111111</v>
      </c>
      <c r="L1611" s="17" t="n">
        <v>46242.71875</v>
      </c>
      <c r="M1611" s="17" t="n">
        <v>46242.7354166667</v>
      </c>
      <c r="N1611" s="17" t="n">
        <v>46242.8020833333</v>
      </c>
      <c r="O1611" s="17" t="n">
        <v>46242.8368055556</v>
      </c>
      <c r="P1611" s="17" t="n">
        <v>46242.8631944444</v>
      </c>
      <c r="Q1611" s="17" t="n">
        <v>46242.8777777778</v>
      </c>
      <c r="R1611" s="0" t="n">
        <v>133</v>
      </c>
      <c r="S1611" s="0" t="n">
        <v>0</v>
      </c>
      <c r="T1611" s="0" t="n">
        <v>0</v>
      </c>
      <c r="U1611" s="18" t="s">
        <v>130</v>
      </c>
      <c r="V1611" s="18" t="s">
        <v>144</v>
      </c>
      <c r="W1611" s="0" t="str">
        <f aca="false">IF(AND(X1611&gt;=6,X1611&lt;14),"A",IF(AND(X1611&gt;=14,X1611&lt;22),"B","C"))</f>
        <v>B</v>
      </c>
      <c r="X1611" s="18" t="n">
        <f aca="false">HOUR(H1611)</f>
        <v>15</v>
      </c>
      <c r="Y1611" s="18" t="n">
        <f aca="false">ROUND((I1611-H1611)*1440,0)</f>
        <v>23</v>
      </c>
      <c r="Z1611" s="18" t="n">
        <f aca="false">ROUND((J1611-I1611)*1440,0)</f>
        <v>9</v>
      </c>
      <c r="AA1611" s="18" t="n">
        <f aca="false">ROUND((K1611-J1611)*1440,0)</f>
        <v>72</v>
      </c>
      <c r="AB1611" s="18" t="n">
        <f aca="false">ROUND((L1611-K1611)*1440,0)</f>
        <v>11</v>
      </c>
      <c r="AC1611" s="18" t="n">
        <f aca="false">ROUND((M1611-L1611)*1440,0)</f>
        <v>24</v>
      </c>
      <c r="AD1611" s="18" t="n">
        <f aca="false">IF(N1611="","",ROUND((N1611-M1611)*1440,0))</f>
        <v>96</v>
      </c>
      <c r="AE1611" s="18" t="n">
        <f aca="false">IF(O1611="","",ROUND((O1611-N1611)*1440,0))</f>
        <v>50</v>
      </c>
      <c r="AF1611" s="18" t="n">
        <f aca="false">IF(P1611="","",ROUND((P1611-O1611)*1440,0))</f>
        <v>38</v>
      </c>
      <c r="AG1611" s="18" t="n">
        <f aca="false">IF(Q1611="","",ROUND((Q1611-P1611)*1440,0))</f>
        <v>21</v>
      </c>
      <c r="AH1611" s="18" t="n">
        <f aca="false">IF(Q1611="","",ROUND((Q1611-H1611)*1440,0))</f>
        <v>344</v>
      </c>
      <c r="AI1611" s="19" t="n">
        <f aca="false">ROUND(IF(O1611="",Assumptions!$B$25-K1611,O1611-K1611)*24,1)</f>
        <v>3</v>
      </c>
      <c r="AJ1611" s="20" t="n">
        <f aca="false">ROUND(MAX(N(Y1611)/Assumptions!$C$5, N(Z1611)/Assumptions!$C$6, N(AA1611)/Assumptions!$C$7, N(AB1611)/Assumptions!$C$8, N(AC1611)/Assumptions!$C$9, N(AD1611)/Assumptions!$C$10, N(AE1611)/Assumptions!$C$11, N(AF1611)/Assumptions!$C$12, N(AG1611)/Assumptions!$C$13),3)</f>
        <v>3.2</v>
      </c>
      <c r="AK1611" s="0" t="str">
        <f aca="false">IF(OR(U1611="Pending",U1611="On Hold"),"Open GRN (awaiting)",IF(AJ1611&lt;=1,"Within SLA",IF(ROUND(N(Y1611)/Assumptions!$C$5,3)=AJ1611,"Gate Wait",IF(ROUND(N(Z1611)/Assumptions!$C$6,3)=AJ1611,"Dock Wait",IF(ROUND(N(AA1611)/Assumptions!$C$7,3)=AJ1611,"Unloading",IF(ROUND(N(AB1611)/Assumptions!$C$8,3)=AJ1611,"Unload-to-QC Wait",IF(ROUND(N(AC1611)/Assumptions!$C$9,3)=AJ1611,"QC",IF(ROUND(N(AD1611)/Assumptions!$C$10,3)=AJ1611,"QC-to-GRN Wait",IF(ROUND(N(AE1611)/Assumptions!$C$11,3)=AJ1611,"GRN Processing",IF(ROUND(N(AF1611)/Assumptions!$C$12,3)=AJ1611,"GRN-to-Putaway Wait",IF(ROUND(N(AG1611)/Assumptions!$C$13,3)=AJ1611,"Putaway","Within SLA")))))))))))</f>
        <v>QC-to-GRN Wait</v>
      </c>
    </row>
    <row r="1612" customFormat="false" ht="15" hidden="false" customHeight="false" outlineLevel="0" collapsed="false">
      <c r="A1612" s="0" t="s">
        <v>4769</v>
      </c>
      <c r="B1612" s="0" t="s">
        <v>4770</v>
      </c>
      <c r="C1612" s="0" t="s">
        <v>142</v>
      </c>
      <c r="D1612" s="0" t="s">
        <v>147</v>
      </c>
      <c r="E1612" s="0" t="s">
        <v>4771</v>
      </c>
      <c r="F1612" s="0" t="s">
        <v>137</v>
      </c>
      <c r="G1612" s="0" t="s">
        <v>167</v>
      </c>
      <c r="H1612" s="17" t="n">
        <v>46242.6402777778</v>
      </c>
      <c r="I1612" s="17" t="n">
        <v>46242.6506944444</v>
      </c>
      <c r="J1612" s="17" t="n">
        <v>46242.6527777778</v>
      </c>
      <c r="K1612" s="17" t="n">
        <v>46242.6756944444</v>
      </c>
      <c r="L1612" s="17" t="n">
        <v>46242.6798611111</v>
      </c>
      <c r="M1612" s="17" t="n">
        <v>46242.7145833333</v>
      </c>
      <c r="N1612" s="17" t="n">
        <v>46242.7236111111</v>
      </c>
      <c r="O1612" s="17" t="n">
        <v>46242.7625</v>
      </c>
      <c r="P1612" s="17" t="n">
        <v>46242.7979166667</v>
      </c>
      <c r="Q1612" s="17" t="n">
        <v>46242.8159722222</v>
      </c>
      <c r="R1612" s="0" t="n">
        <v>736</v>
      </c>
      <c r="S1612" s="0" t="n">
        <v>0</v>
      </c>
      <c r="T1612" s="0" t="n">
        <v>23</v>
      </c>
      <c r="U1612" s="18" t="s">
        <v>123</v>
      </c>
      <c r="V1612" s="18" t="s">
        <v>144</v>
      </c>
      <c r="W1612" s="0" t="str">
        <f aca="false">IF(AND(X1612&gt;=6,X1612&lt;14),"A",IF(AND(X1612&gt;=14,X1612&lt;22),"B","C"))</f>
        <v>B</v>
      </c>
      <c r="X1612" s="18" t="n">
        <f aca="false">HOUR(H1612)</f>
        <v>15</v>
      </c>
      <c r="Y1612" s="18" t="n">
        <f aca="false">ROUND((I1612-H1612)*1440,0)</f>
        <v>15</v>
      </c>
      <c r="Z1612" s="18" t="n">
        <f aca="false">ROUND((J1612-I1612)*1440,0)</f>
        <v>3</v>
      </c>
      <c r="AA1612" s="18" t="n">
        <f aca="false">ROUND((K1612-J1612)*1440,0)</f>
        <v>33</v>
      </c>
      <c r="AB1612" s="18" t="n">
        <f aca="false">ROUND((L1612-K1612)*1440,0)</f>
        <v>6</v>
      </c>
      <c r="AC1612" s="18" t="n">
        <f aca="false">ROUND((M1612-L1612)*1440,0)</f>
        <v>50</v>
      </c>
      <c r="AD1612" s="18" t="n">
        <f aca="false">IF(N1612="","",ROUND((N1612-M1612)*1440,0))</f>
        <v>13</v>
      </c>
      <c r="AE1612" s="18" t="n">
        <f aca="false">IF(O1612="","",ROUND((O1612-N1612)*1440,0))</f>
        <v>56</v>
      </c>
      <c r="AF1612" s="18" t="n">
        <f aca="false">IF(P1612="","",ROUND((P1612-O1612)*1440,0))</f>
        <v>51</v>
      </c>
      <c r="AG1612" s="18" t="n">
        <f aca="false">IF(Q1612="","",ROUND((Q1612-P1612)*1440,0))</f>
        <v>26</v>
      </c>
      <c r="AH1612" s="18" t="n">
        <f aca="false">IF(Q1612="","",ROUND((Q1612-H1612)*1440,0))</f>
        <v>253</v>
      </c>
      <c r="AI1612" s="19" t="n">
        <f aca="false">ROUND(IF(O1612="",Assumptions!$B$25-K1612,O1612-K1612)*24,1)</f>
        <v>2.1</v>
      </c>
      <c r="AJ1612" s="20" t="n">
        <f aca="false">ROUND(MAX(N(Y1612)/Assumptions!$C$5, N(Z1612)/Assumptions!$C$6, N(AA1612)/Assumptions!$C$7, N(AB1612)/Assumptions!$C$8, N(AC1612)/Assumptions!$C$9, N(AD1612)/Assumptions!$C$10, N(AE1612)/Assumptions!$C$11, N(AF1612)/Assumptions!$C$12, N(AG1612)/Assumptions!$C$13),3)</f>
        <v>2.55</v>
      </c>
      <c r="AK1612" s="0" t="str">
        <f aca="false">IF(OR(U1612="Pending",U1612="On Hold"),"Open GRN (awaiting)",IF(AJ1612&lt;=1,"Within SLA",IF(ROUND(N(Y1612)/Assumptions!$C$5,3)=AJ1612,"Gate Wait",IF(ROUND(N(Z1612)/Assumptions!$C$6,3)=AJ1612,"Dock Wait",IF(ROUND(N(AA1612)/Assumptions!$C$7,3)=AJ1612,"Unloading",IF(ROUND(N(AB1612)/Assumptions!$C$8,3)=AJ1612,"Unload-to-QC Wait",IF(ROUND(N(AC1612)/Assumptions!$C$9,3)=AJ1612,"QC",IF(ROUND(N(AD1612)/Assumptions!$C$10,3)=AJ1612,"QC-to-GRN Wait",IF(ROUND(N(AE1612)/Assumptions!$C$11,3)=AJ1612,"GRN Processing",IF(ROUND(N(AF1612)/Assumptions!$C$12,3)=AJ1612,"GRN-to-Putaway Wait",IF(ROUND(N(AG1612)/Assumptions!$C$13,3)=AJ1612,"Putaway","Within SLA")))))))))))</f>
        <v>GRN-to-Putaway Wait</v>
      </c>
    </row>
    <row r="1613" customFormat="false" ht="15" hidden="false" customHeight="false" outlineLevel="0" collapsed="false">
      <c r="A1613" s="0" t="s">
        <v>4772</v>
      </c>
      <c r="B1613" s="0" t="s">
        <v>4773</v>
      </c>
      <c r="C1613" s="0" t="s">
        <v>118</v>
      </c>
      <c r="D1613" s="0" t="s">
        <v>135</v>
      </c>
      <c r="E1613" s="0" t="s">
        <v>4774</v>
      </c>
      <c r="F1613" s="0" t="s">
        <v>121</v>
      </c>
      <c r="G1613" s="0" t="s">
        <v>138</v>
      </c>
      <c r="H1613" s="17" t="n">
        <v>46242.6520833333</v>
      </c>
      <c r="I1613" s="17" t="n">
        <v>46242.6625</v>
      </c>
      <c r="J1613" s="17" t="n">
        <v>46242.6895833333</v>
      </c>
      <c r="K1613" s="17" t="n">
        <v>46242.70625</v>
      </c>
      <c r="L1613" s="17" t="n">
        <v>46242.7201388889</v>
      </c>
      <c r="M1613" s="17" t="n">
        <v>46242.7638888889</v>
      </c>
      <c r="N1613" s="17" t="n">
        <v>46242.8361111111</v>
      </c>
      <c r="O1613" s="17" t="n">
        <v>46242.8659722222</v>
      </c>
      <c r="P1613" s="17" t="n">
        <v>46242.9222222222</v>
      </c>
      <c r="Q1613" s="17" t="n">
        <v>46242.9402777778</v>
      </c>
      <c r="R1613" s="0" t="n">
        <v>384</v>
      </c>
      <c r="S1613" s="0" t="n">
        <v>9</v>
      </c>
      <c r="T1613" s="0" t="n">
        <v>0</v>
      </c>
      <c r="U1613" s="18" t="s">
        <v>123</v>
      </c>
      <c r="V1613" s="18" t="s">
        <v>144</v>
      </c>
      <c r="W1613" s="0" t="str">
        <f aca="false">IF(AND(X1613&gt;=6,X1613&lt;14),"A",IF(AND(X1613&gt;=14,X1613&lt;22),"B","C"))</f>
        <v>B</v>
      </c>
      <c r="X1613" s="18" t="n">
        <f aca="false">HOUR(H1613)</f>
        <v>15</v>
      </c>
      <c r="Y1613" s="18" t="n">
        <f aca="false">ROUND((I1613-H1613)*1440,0)</f>
        <v>15</v>
      </c>
      <c r="Z1613" s="18" t="n">
        <f aca="false">ROUND((J1613-I1613)*1440,0)</f>
        <v>39</v>
      </c>
      <c r="AA1613" s="18" t="n">
        <f aca="false">ROUND((K1613-J1613)*1440,0)</f>
        <v>24</v>
      </c>
      <c r="AB1613" s="18" t="n">
        <f aca="false">ROUND((L1613-K1613)*1440,0)</f>
        <v>20</v>
      </c>
      <c r="AC1613" s="18" t="n">
        <f aca="false">ROUND((M1613-L1613)*1440,0)</f>
        <v>63</v>
      </c>
      <c r="AD1613" s="18" t="n">
        <f aca="false">IF(N1613="","",ROUND((N1613-M1613)*1440,0))</f>
        <v>104</v>
      </c>
      <c r="AE1613" s="18" t="n">
        <f aca="false">IF(O1613="","",ROUND((O1613-N1613)*1440,0))</f>
        <v>43</v>
      </c>
      <c r="AF1613" s="18" t="n">
        <f aca="false">IF(P1613="","",ROUND((P1613-O1613)*1440,0))</f>
        <v>81</v>
      </c>
      <c r="AG1613" s="18" t="n">
        <f aca="false">IF(Q1613="","",ROUND((Q1613-P1613)*1440,0))</f>
        <v>26</v>
      </c>
      <c r="AH1613" s="18" t="n">
        <f aca="false">IF(Q1613="","",ROUND((Q1613-H1613)*1440,0))</f>
        <v>415</v>
      </c>
      <c r="AI1613" s="19" t="n">
        <f aca="false">ROUND(IF(O1613="",Assumptions!$B$25-K1613,O1613-K1613)*24,1)</f>
        <v>3.8</v>
      </c>
      <c r="AJ1613" s="20" t="n">
        <f aca="false">ROUND(MAX(N(Y1613)/Assumptions!$C$5, N(Z1613)/Assumptions!$C$6, N(AA1613)/Assumptions!$C$7, N(AB1613)/Assumptions!$C$8, N(AC1613)/Assumptions!$C$9, N(AD1613)/Assumptions!$C$10, N(AE1613)/Assumptions!$C$11, N(AF1613)/Assumptions!$C$12, N(AG1613)/Assumptions!$C$13),3)</f>
        <v>4.05</v>
      </c>
      <c r="AK1613" s="0" t="str">
        <f aca="false">IF(OR(U1613="Pending",U1613="On Hold"),"Open GRN (awaiting)",IF(AJ1613&lt;=1,"Within SLA",IF(ROUND(N(Y1613)/Assumptions!$C$5,3)=AJ1613,"Gate Wait",IF(ROUND(N(Z1613)/Assumptions!$C$6,3)=AJ1613,"Dock Wait",IF(ROUND(N(AA1613)/Assumptions!$C$7,3)=AJ1613,"Unloading",IF(ROUND(N(AB1613)/Assumptions!$C$8,3)=AJ1613,"Unload-to-QC Wait",IF(ROUND(N(AC1613)/Assumptions!$C$9,3)=AJ1613,"QC",IF(ROUND(N(AD1613)/Assumptions!$C$10,3)=AJ1613,"QC-to-GRN Wait",IF(ROUND(N(AE1613)/Assumptions!$C$11,3)=AJ1613,"GRN Processing",IF(ROUND(N(AF1613)/Assumptions!$C$12,3)=AJ1613,"GRN-to-Putaway Wait",IF(ROUND(N(AG1613)/Assumptions!$C$13,3)=AJ1613,"Putaway","Within SLA")))))))))))</f>
        <v>GRN-to-Putaway Wait</v>
      </c>
    </row>
    <row r="1614" customFormat="false" ht="15" hidden="false" customHeight="false" outlineLevel="0" collapsed="false">
      <c r="A1614" s="0" t="s">
        <v>4775</v>
      </c>
      <c r="B1614" s="0" t="s">
        <v>4776</v>
      </c>
      <c r="C1614" s="0" t="s">
        <v>126</v>
      </c>
      <c r="D1614" s="0" t="s">
        <v>135</v>
      </c>
      <c r="E1614" s="0" t="s">
        <v>4777</v>
      </c>
      <c r="F1614" s="0" t="s">
        <v>128</v>
      </c>
      <c r="G1614" s="0" t="s">
        <v>138</v>
      </c>
      <c r="H1614" s="17" t="n">
        <v>46242.7076388889</v>
      </c>
      <c r="I1614" s="17" t="n">
        <v>46242.7201388889</v>
      </c>
      <c r="J1614" s="17" t="n">
        <v>46242.7263888889</v>
      </c>
      <c r="K1614" s="17" t="n">
        <v>46242.7618055556</v>
      </c>
      <c r="L1614" s="17" t="n">
        <v>46242.7722222222</v>
      </c>
      <c r="M1614" s="17" t="n">
        <v>46242.8069444444</v>
      </c>
      <c r="N1614" s="17" t="n">
        <v>46242.8618055556</v>
      </c>
      <c r="O1614" s="17" t="n">
        <v>46242.9069444445</v>
      </c>
      <c r="P1614" s="17" t="n">
        <v>46242.9145833333</v>
      </c>
      <c r="Q1614" s="17" t="n">
        <v>46242.9381944445</v>
      </c>
      <c r="R1614" s="0" t="n">
        <v>1057</v>
      </c>
      <c r="S1614" s="0" t="n">
        <v>0</v>
      </c>
      <c r="T1614" s="0" t="n">
        <v>0</v>
      </c>
      <c r="U1614" s="18" t="s">
        <v>130</v>
      </c>
      <c r="V1614" s="18" t="s">
        <v>156</v>
      </c>
      <c r="W1614" s="0" t="str">
        <f aca="false">IF(AND(X1614&gt;=6,X1614&lt;14),"A",IF(AND(X1614&gt;=14,X1614&lt;22),"B","C"))</f>
        <v>B</v>
      </c>
      <c r="X1614" s="18" t="n">
        <f aca="false">HOUR(H1614)</f>
        <v>16</v>
      </c>
      <c r="Y1614" s="18" t="n">
        <f aca="false">ROUND((I1614-H1614)*1440,0)</f>
        <v>18</v>
      </c>
      <c r="Z1614" s="18" t="n">
        <f aca="false">ROUND((J1614-I1614)*1440,0)</f>
        <v>9</v>
      </c>
      <c r="AA1614" s="18" t="n">
        <f aca="false">ROUND((K1614-J1614)*1440,0)</f>
        <v>51</v>
      </c>
      <c r="AB1614" s="18" t="n">
        <f aca="false">ROUND((L1614-K1614)*1440,0)</f>
        <v>15</v>
      </c>
      <c r="AC1614" s="18" t="n">
        <f aca="false">ROUND((M1614-L1614)*1440,0)</f>
        <v>50</v>
      </c>
      <c r="AD1614" s="18" t="n">
        <f aca="false">IF(N1614="","",ROUND((N1614-M1614)*1440,0))</f>
        <v>79</v>
      </c>
      <c r="AE1614" s="18" t="n">
        <f aca="false">IF(O1614="","",ROUND((O1614-N1614)*1440,0))</f>
        <v>65</v>
      </c>
      <c r="AF1614" s="18" t="n">
        <f aca="false">IF(P1614="","",ROUND((P1614-O1614)*1440,0))</f>
        <v>11</v>
      </c>
      <c r="AG1614" s="18" t="n">
        <f aca="false">IF(Q1614="","",ROUND((Q1614-P1614)*1440,0))</f>
        <v>34</v>
      </c>
      <c r="AH1614" s="18" t="n">
        <f aca="false">IF(Q1614="","",ROUND((Q1614-H1614)*1440,0))</f>
        <v>332</v>
      </c>
      <c r="AI1614" s="19" t="n">
        <f aca="false">ROUND(IF(O1614="",Assumptions!$B$25-K1614,O1614-K1614)*24,1)</f>
        <v>3.5</v>
      </c>
      <c r="AJ1614" s="20" t="n">
        <f aca="false">ROUND(MAX(N(Y1614)/Assumptions!$C$5, N(Z1614)/Assumptions!$C$6, N(AA1614)/Assumptions!$C$7, N(AB1614)/Assumptions!$C$8, N(AC1614)/Assumptions!$C$9, N(AD1614)/Assumptions!$C$10, N(AE1614)/Assumptions!$C$11, N(AF1614)/Assumptions!$C$12, N(AG1614)/Assumptions!$C$13),3)</f>
        <v>2.633</v>
      </c>
      <c r="AK1614" s="0" t="str">
        <f aca="false">IF(OR(U1614="Pending",U1614="On Hold"),"Open GRN (awaiting)",IF(AJ1614&lt;=1,"Within SLA",IF(ROUND(N(Y1614)/Assumptions!$C$5,3)=AJ1614,"Gate Wait",IF(ROUND(N(Z1614)/Assumptions!$C$6,3)=AJ1614,"Dock Wait",IF(ROUND(N(AA1614)/Assumptions!$C$7,3)=AJ1614,"Unloading",IF(ROUND(N(AB1614)/Assumptions!$C$8,3)=AJ1614,"Unload-to-QC Wait",IF(ROUND(N(AC1614)/Assumptions!$C$9,3)=AJ1614,"QC",IF(ROUND(N(AD1614)/Assumptions!$C$10,3)=AJ1614,"QC-to-GRN Wait",IF(ROUND(N(AE1614)/Assumptions!$C$11,3)=AJ1614,"GRN Processing",IF(ROUND(N(AF1614)/Assumptions!$C$12,3)=AJ1614,"GRN-to-Putaway Wait",IF(ROUND(N(AG1614)/Assumptions!$C$13,3)=AJ1614,"Putaway","Within SLA")))))))))))</f>
        <v>QC-to-GRN Wait</v>
      </c>
    </row>
    <row r="1615" customFormat="false" ht="15" hidden="false" customHeight="false" outlineLevel="0" collapsed="false">
      <c r="A1615" s="0" t="s">
        <v>4778</v>
      </c>
      <c r="B1615" s="0" t="s">
        <v>4779</v>
      </c>
      <c r="C1615" s="0" t="s">
        <v>170</v>
      </c>
      <c r="D1615" s="0" t="s">
        <v>119</v>
      </c>
      <c r="E1615" s="0" t="s">
        <v>4780</v>
      </c>
      <c r="F1615" s="0" t="s">
        <v>137</v>
      </c>
      <c r="G1615" s="0" t="s">
        <v>122</v>
      </c>
      <c r="H1615" s="17" t="n">
        <v>46242.71875</v>
      </c>
      <c r="I1615" s="17" t="n">
        <v>46242.7777777778</v>
      </c>
      <c r="J1615" s="17" t="n">
        <v>46242.7826388889</v>
      </c>
      <c r="K1615" s="17" t="n">
        <v>46242.8138888889</v>
      </c>
      <c r="L1615" s="17" t="n">
        <v>46242.8243055556</v>
      </c>
      <c r="M1615" s="17" t="n">
        <v>46242.8472222222</v>
      </c>
      <c r="N1615" s="17" t="n">
        <v>46242.9270833333</v>
      </c>
      <c r="O1615" s="17" t="n">
        <v>46242.9423611111</v>
      </c>
      <c r="P1615" s="17" t="n">
        <v>46242.9486111111</v>
      </c>
      <c r="Q1615" s="17" t="n">
        <v>46242.9708333333</v>
      </c>
      <c r="R1615" s="0" t="n">
        <v>808</v>
      </c>
      <c r="S1615" s="0" t="n">
        <v>0</v>
      </c>
      <c r="T1615" s="0" t="n">
        <v>0</v>
      </c>
      <c r="U1615" s="18" t="s">
        <v>130</v>
      </c>
      <c r="V1615" s="18" t="s">
        <v>131</v>
      </c>
      <c r="W1615" s="0" t="str">
        <f aca="false">IF(AND(X1615&gt;=6,X1615&lt;14),"A",IF(AND(X1615&gt;=14,X1615&lt;22),"B","C"))</f>
        <v>B</v>
      </c>
      <c r="X1615" s="18" t="n">
        <f aca="false">HOUR(H1615)</f>
        <v>17</v>
      </c>
      <c r="Y1615" s="18" t="n">
        <f aca="false">ROUND((I1615-H1615)*1440,0)</f>
        <v>85</v>
      </c>
      <c r="Z1615" s="18" t="n">
        <f aca="false">ROUND((J1615-I1615)*1440,0)</f>
        <v>7</v>
      </c>
      <c r="AA1615" s="18" t="n">
        <f aca="false">ROUND((K1615-J1615)*1440,0)</f>
        <v>45</v>
      </c>
      <c r="AB1615" s="18" t="n">
        <f aca="false">ROUND((L1615-K1615)*1440,0)</f>
        <v>15</v>
      </c>
      <c r="AC1615" s="18" t="n">
        <f aca="false">ROUND((M1615-L1615)*1440,0)</f>
        <v>33</v>
      </c>
      <c r="AD1615" s="18" t="n">
        <f aca="false">IF(N1615="","",ROUND((N1615-M1615)*1440,0))</f>
        <v>115</v>
      </c>
      <c r="AE1615" s="18" t="n">
        <f aca="false">IF(O1615="","",ROUND((O1615-N1615)*1440,0))</f>
        <v>22</v>
      </c>
      <c r="AF1615" s="18" t="n">
        <f aca="false">IF(P1615="","",ROUND((P1615-O1615)*1440,0))</f>
        <v>9</v>
      </c>
      <c r="AG1615" s="18" t="n">
        <f aca="false">IF(Q1615="","",ROUND((Q1615-P1615)*1440,0))</f>
        <v>32</v>
      </c>
      <c r="AH1615" s="18" t="n">
        <f aca="false">IF(Q1615="","",ROUND((Q1615-H1615)*1440,0))</f>
        <v>363</v>
      </c>
      <c r="AI1615" s="19" t="n">
        <f aca="false">ROUND(IF(O1615="",Assumptions!$B$25-K1615,O1615-K1615)*24,1)</f>
        <v>3.1</v>
      </c>
      <c r="AJ1615" s="20" t="n">
        <f aca="false">ROUND(MAX(N(Y1615)/Assumptions!$C$5, N(Z1615)/Assumptions!$C$6, N(AA1615)/Assumptions!$C$7, N(AB1615)/Assumptions!$C$8, N(AC1615)/Assumptions!$C$9, N(AD1615)/Assumptions!$C$10, N(AE1615)/Assumptions!$C$11, N(AF1615)/Assumptions!$C$12, N(AG1615)/Assumptions!$C$13),3)</f>
        <v>3.833</v>
      </c>
      <c r="AK1615" s="0" t="str">
        <f aca="false">IF(OR(U1615="Pending",U1615="On Hold"),"Open GRN (awaiting)",IF(AJ1615&lt;=1,"Within SLA",IF(ROUND(N(Y1615)/Assumptions!$C$5,3)=AJ1615,"Gate Wait",IF(ROUND(N(Z1615)/Assumptions!$C$6,3)=AJ1615,"Dock Wait",IF(ROUND(N(AA1615)/Assumptions!$C$7,3)=AJ1615,"Unloading",IF(ROUND(N(AB1615)/Assumptions!$C$8,3)=AJ1615,"Unload-to-QC Wait",IF(ROUND(N(AC1615)/Assumptions!$C$9,3)=AJ1615,"QC",IF(ROUND(N(AD1615)/Assumptions!$C$10,3)=AJ1615,"QC-to-GRN Wait",IF(ROUND(N(AE1615)/Assumptions!$C$11,3)=AJ1615,"GRN Processing",IF(ROUND(N(AF1615)/Assumptions!$C$12,3)=AJ1615,"GRN-to-Putaway Wait",IF(ROUND(N(AG1615)/Assumptions!$C$13,3)=AJ1615,"Putaway","Within SLA")))))))))))</f>
        <v>QC-to-GRN Wait</v>
      </c>
    </row>
    <row r="1616" customFormat="false" ht="15" hidden="false" customHeight="false" outlineLevel="0" collapsed="false">
      <c r="A1616" s="0" t="s">
        <v>4781</v>
      </c>
      <c r="B1616" s="0" t="s">
        <v>4782</v>
      </c>
      <c r="C1616" s="0" t="s">
        <v>286</v>
      </c>
      <c r="D1616" s="0" t="s">
        <v>119</v>
      </c>
      <c r="E1616" s="0" t="s">
        <v>4783</v>
      </c>
      <c r="F1616" s="0" t="s">
        <v>121</v>
      </c>
      <c r="G1616" s="0" t="s">
        <v>122</v>
      </c>
      <c r="H1616" s="17" t="n">
        <v>46242.7361111111</v>
      </c>
      <c r="I1616" s="17" t="n">
        <v>46242.7520833333</v>
      </c>
      <c r="J1616" s="17" t="n">
        <v>46242.7611111111</v>
      </c>
      <c r="K1616" s="17" t="n">
        <v>46242.8180555556</v>
      </c>
      <c r="L1616" s="17" t="n">
        <v>46242.8270833333</v>
      </c>
      <c r="M1616" s="17" t="n">
        <v>46242.8423611111</v>
      </c>
      <c r="N1616" s="17" t="n">
        <v>46242.8680555556</v>
      </c>
      <c r="O1616" s="17" t="n">
        <v>46242.8861111111</v>
      </c>
      <c r="P1616" s="17" t="n">
        <v>46242.8888888889</v>
      </c>
      <c r="Q1616" s="17" t="n">
        <v>46242.9020833333</v>
      </c>
      <c r="R1616" s="0" t="n">
        <v>1149</v>
      </c>
      <c r="S1616" s="0" t="n">
        <v>0</v>
      </c>
      <c r="T1616" s="0" t="n">
        <v>0</v>
      </c>
      <c r="U1616" s="18" t="s">
        <v>130</v>
      </c>
      <c r="V1616" s="18" t="s">
        <v>144</v>
      </c>
      <c r="W1616" s="0" t="str">
        <f aca="false">IF(AND(X1616&gt;=6,X1616&lt;14),"A",IF(AND(X1616&gt;=14,X1616&lt;22),"B","C"))</f>
        <v>B</v>
      </c>
      <c r="X1616" s="18" t="n">
        <f aca="false">HOUR(H1616)</f>
        <v>17</v>
      </c>
      <c r="Y1616" s="18" t="n">
        <f aca="false">ROUND((I1616-H1616)*1440,0)</f>
        <v>23</v>
      </c>
      <c r="Z1616" s="18" t="n">
        <f aca="false">ROUND((J1616-I1616)*1440,0)</f>
        <v>13</v>
      </c>
      <c r="AA1616" s="18" t="n">
        <f aca="false">ROUND((K1616-J1616)*1440,0)</f>
        <v>82</v>
      </c>
      <c r="AB1616" s="18" t="n">
        <f aca="false">ROUND((L1616-K1616)*1440,0)</f>
        <v>13</v>
      </c>
      <c r="AC1616" s="18" t="n">
        <f aca="false">ROUND((M1616-L1616)*1440,0)</f>
        <v>22</v>
      </c>
      <c r="AD1616" s="18" t="n">
        <f aca="false">IF(N1616="","",ROUND((N1616-M1616)*1440,0))</f>
        <v>37</v>
      </c>
      <c r="AE1616" s="18" t="n">
        <f aca="false">IF(O1616="","",ROUND((O1616-N1616)*1440,0))</f>
        <v>26</v>
      </c>
      <c r="AF1616" s="18" t="n">
        <f aca="false">IF(P1616="","",ROUND((P1616-O1616)*1440,0))</f>
        <v>4</v>
      </c>
      <c r="AG1616" s="18" t="n">
        <f aca="false">IF(Q1616="","",ROUND((Q1616-P1616)*1440,0))</f>
        <v>19</v>
      </c>
      <c r="AH1616" s="18" t="n">
        <f aca="false">IF(Q1616="","",ROUND((Q1616-H1616)*1440,0))</f>
        <v>239</v>
      </c>
      <c r="AI1616" s="19" t="n">
        <f aca="false">ROUND(IF(O1616="",Assumptions!$B$25-K1616,O1616-K1616)*24,1)</f>
        <v>1.6</v>
      </c>
      <c r="AJ1616" s="20" t="n">
        <f aca="false">ROUND(MAX(N(Y1616)/Assumptions!$C$5, N(Z1616)/Assumptions!$C$6, N(AA1616)/Assumptions!$C$7, N(AB1616)/Assumptions!$C$8, N(AC1616)/Assumptions!$C$9, N(AD1616)/Assumptions!$C$10, N(AE1616)/Assumptions!$C$11, N(AF1616)/Assumptions!$C$12, N(AG1616)/Assumptions!$C$13),3)</f>
        <v>1.367</v>
      </c>
      <c r="AK1616" s="0" t="str">
        <f aca="false">IF(OR(U1616="Pending",U1616="On Hold"),"Open GRN (awaiting)",IF(AJ1616&lt;=1,"Within SLA",IF(ROUND(N(Y1616)/Assumptions!$C$5,3)=AJ1616,"Gate Wait",IF(ROUND(N(Z1616)/Assumptions!$C$6,3)=AJ1616,"Dock Wait",IF(ROUND(N(AA1616)/Assumptions!$C$7,3)=AJ1616,"Unloading",IF(ROUND(N(AB1616)/Assumptions!$C$8,3)=AJ1616,"Unload-to-QC Wait",IF(ROUND(N(AC1616)/Assumptions!$C$9,3)=AJ1616,"QC",IF(ROUND(N(AD1616)/Assumptions!$C$10,3)=AJ1616,"QC-to-GRN Wait",IF(ROUND(N(AE1616)/Assumptions!$C$11,3)=AJ1616,"GRN Processing",IF(ROUND(N(AF1616)/Assumptions!$C$12,3)=AJ1616,"GRN-to-Putaway Wait",IF(ROUND(N(AG1616)/Assumptions!$C$13,3)=AJ1616,"Putaway","Within SLA")))))))))))</f>
        <v>Unloading</v>
      </c>
    </row>
    <row r="1617" customFormat="false" ht="15" hidden="false" customHeight="false" outlineLevel="0" collapsed="false">
      <c r="A1617" s="0" t="s">
        <v>4784</v>
      </c>
      <c r="B1617" s="0" t="s">
        <v>4785</v>
      </c>
      <c r="C1617" s="0" t="s">
        <v>142</v>
      </c>
      <c r="D1617" s="0" t="s">
        <v>147</v>
      </c>
      <c r="E1617" s="0" t="s">
        <v>4786</v>
      </c>
      <c r="F1617" s="0" t="s">
        <v>137</v>
      </c>
      <c r="G1617" s="0" t="s">
        <v>150</v>
      </c>
      <c r="H1617" s="17" t="n">
        <v>46242.7409722222</v>
      </c>
      <c r="I1617" s="17" t="n">
        <v>46242.7666666667</v>
      </c>
      <c r="J1617" s="17" t="n">
        <v>46242.7694444444</v>
      </c>
      <c r="K1617" s="17" t="n">
        <v>46242.8097222222</v>
      </c>
      <c r="L1617" s="17" t="n">
        <v>46242.8222222222</v>
      </c>
      <c r="M1617" s="17" t="n">
        <v>46242.8680555556</v>
      </c>
      <c r="N1617" s="17" t="n">
        <v>46242.8895833333</v>
      </c>
      <c r="O1617" s="17" t="n">
        <v>46242.9423611111</v>
      </c>
      <c r="P1617" s="17" t="n">
        <v>46242.95</v>
      </c>
      <c r="Q1617" s="17" t="n">
        <v>46242.9986111111</v>
      </c>
      <c r="R1617" s="0" t="n">
        <v>1328</v>
      </c>
      <c r="S1617" s="0" t="n">
        <v>24</v>
      </c>
      <c r="T1617" s="0" t="n">
        <v>0</v>
      </c>
      <c r="U1617" s="18" t="s">
        <v>123</v>
      </c>
      <c r="V1617" s="18" t="s">
        <v>139</v>
      </c>
      <c r="W1617" s="0" t="str">
        <f aca="false">IF(AND(X1617&gt;=6,X1617&lt;14),"A",IF(AND(X1617&gt;=14,X1617&lt;22),"B","C"))</f>
        <v>B</v>
      </c>
      <c r="X1617" s="18" t="n">
        <f aca="false">HOUR(H1617)</f>
        <v>17</v>
      </c>
      <c r="Y1617" s="18" t="n">
        <f aca="false">ROUND((I1617-H1617)*1440,0)</f>
        <v>37</v>
      </c>
      <c r="Z1617" s="18" t="n">
        <f aca="false">ROUND((J1617-I1617)*1440,0)</f>
        <v>4</v>
      </c>
      <c r="AA1617" s="18" t="n">
        <f aca="false">ROUND((K1617-J1617)*1440,0)</f>
        <v>58</v>
      </c>
      <c r="AB1617" s="18" t="n">
        <f aca="false">ROUND((L1617-K1617)*1440,0)</f>
        <v>18</v>
      </c>
      <c r="AC1617" s="18" t="n">
        <f aca="false">ROUND((M1617-L1617)*1440,0)</f>
        <v>66</v>
      </c>
      <c r="AD1617" s="18" t="n">
        <f aca="false">IF(N1617="","",ROUND((N1617-M1617)*1440,0))</f>
        <v>31</v>
      </c>
      <c r="AE1617" s="18" t="n">
        <f aca="false">IF(O1617="","",ROUND((O1617-N1617)*1440,0))</f>
        <v>76</v>
      </c>
      <c r="AF1617" s="18" t="n">
        <f aca="false">IF(P1617="","",ROUND((P1617-O1617)*1440,0))</f>
        <v>11</v>
      </c>
      <c r="AG1617" s="18" t="n">
        <f aca="false">IF(Q1617="","",ROUND((Q1617-P1617)*1440,0))</f>
        <v>70</v>
      </c>
      <c r="AH1617" s="18" t="n">
        <f aca="false">IF(Q1617="","",ROUND((Q1617-H1617)*1440,0))</f>
        <v>371</v>
      </c>
      <c r="AI1617" s="19" t="n">
        <f aca="false">ROUND(IF(O1617="",Assumptions!$B$25-K1617,O1617-K1617)*24,1)</f>
        <v>3.2</v>
      </c>
      <c r="AJ1617" s="20" t="n">
        <f aca="false">ROUND(MAX(N(Y1617)/Assumptions!$C$5, N(Z1617)/Assumptions!$C$6, N(AA1617)/Assumptions!$C$7, N(AB1617)/Assumptions!$C$8, N(AC1617)/Assumptions!$C$9, N(AD1617)/Assumptions!$C$10, N(AE1617)/Assumptions!$C$11, N(AF1617)/Assumptions!$C$12, N(AG1617)/Assumptions!$C$13),3)</f>
        <v>1.75</v>
      </c>
      <c r="AK1617" s="0" t="str">
        <f aca="false">IF(OR(U1617="Pending",U1617="On Hold"),"Open GRN (awaiting)",IF(AJ1617&lt;=1,"Within SLA",IF(ROUND(N(Y1617)/Assumptions!$C$5,3)=AJ1617,"Gate Wait",IF(ROUND(N(Z1617)/Assumptions!$C$6,3)=AJ1617,"Dock Wait",IF(ROUND(N(AA1617)/Assumptions!$C$7,3)=AJ1617,"Unloading",IF(ROUND(N(AB1617)/Assumptions!$C$8,3)=AJ1617,"Unload-to-QC Wait",IF(ROUND(N(AC1617)/Assumptions!$C$9,3)=AJ1617,"QC",IF(ROUND(N(AD1617)/Assumptions!$C$10,3)=AJ1617,"QC-to-GRN Wait",IF(ROUND(N(AE1617)/Assumptions!$C$11,3)=AJ1617,"GRN Processing",IF(ROUND(N(AF1617)/Assumptions!$C$12,3)=AJ1617,"GRN-to-Putaway Wait",IF(ROUND(N(AG1617)/Assumptions!$C$13,3)=AJ1617,"Putaway","Within SLA")))))))))))</f>
        <v>Putaway</v>
      </c>
    </row>
    <row r="1618" customFormat="false" ht="15" hidden="false" customHeight="false" outlineLevel="0" collapsed="false">
      <c r="A1618" s="0" t="s">
        <v>4787</v>
      </c>
      <c r="B1618" s="0" t="s">
        <v>4788</v>
      </c>
      <c r="C1618" s="0" t="s">
        <v>159</v>
      </c>
      <c r="D1618" s="0" t="s">
        <v>147</v>
      </c>
      <c r="E1618" s="0" t="s">
        <v>4777</v>
      </c>
      <c r="F1618" s="0" t="s">
        <v>128</v>
      </c>
      <c r="G1618" s="0" t="s">
        <v>150</v>
      </c>
      <c r="H1618" s="17" t="n">
        <v>46242.7625</v>
      </c>
      <c r="I1618" s="17" t="n">
        <v>46242.7708333333</v>
      </c>
      <c r="J1618" s="17" t="n">
        <v>46242.7722222222</v>
      </c>
      <c r="K1618" s="17" t="n">
        <v>46242.7826388889</v>
      </c>
      <c r="L1618" s="17" t="n">
        <v>46242.7854166667</v>
      </c>
      <c r="M1618" s="17" t="n">
        <v>46242.8006944444</v>
      </c>
      <c r="N1618" s="17" t="n">
        <v>46242.8097222222</v>
      </c>
      <c r="O1618" s="17" t="n">
        <v>46242.8680555556</v>
      </c>
      <c r="P1618" s="17" t="n">
        <v>46242.8861111111</v>
      </c>
      <c r="Q1618" s="17" t="n">
        <v>46242.9</v>
      </c>
      <c r="R1618" s="0" t="n">
        <v>67</v>
      </c>
      <c r="S1618" s="0" t="n">
        <v>0</v>
      </c>
      <c r="T1618" s="0" t="n">
        <v>0</v>
      </c>
      <c r="U1618" s="18" t="s">
        <v>130</v>
      </c>
      <c r="V1618" s="18" t="s">
        <v>131</v>
      </c>
      <c r="W1618" s="0" t="str">
        <f aca="false">IF(AND(X1618&gt;=6,X1618&lt;14),"A",IF(AND(X1618&gt;=14,X1618&lt;22),"B","C"))</f>
        <v>B</v>
      </c>
      <c r="X1618" s="18" t="n">
        <f aca="false">HOUR(H1618)</f>
        <v>18</v>
      </c>
      <c r="Y1618" s="18" t="n">
        <f aca="false">ROUND((I1618-H1618)*1440,0)</f>
        <v>12</v>
      </c>
      <c r="Z1618" s="18" t="n">
        <f aca="false">ROUND((J1618-I1618)*1440,0)</f>
        <v>2</v>
      </c>
      <c r="AA1618" s="18" t="n">
        <f aca="false">ROUND((K1618-J1618)*1440,0)</f>
        <v>15</v>
      </c>
      <c r="AB1618" s="18" t="n">
        <f aca="false">ROUND((L1618-K1618)*1440,0)</f>
        <v>4</v>
      </c>
      <c r="AC1618" s="18" t="n">
        <f aca="false">ROUND((M1618-L1618)*1440,0)</f>
        <v>22</v>
      </c>
      <c r="AD1618" s="18" t="n">
        <f aca="false">IF(N1618="","",ROUND((N1618-M1618)*1440,0))</f>
        <v>13</v>
      </c>
      <c r="AE1618" s="18" t="n">
        <f aca="false">IF(O1618="","",ROUND((O1618-N1618)*1440,0))</f>
        <v>84</v>
      </c>
      <c r="AF1618" s="18" t="n">
        <f aca="false">IF(P1618="","",ROUND((P1618-O1618)*1440,0))</f>
        <v>26</v>
      </c>
      <c r="AG1618" s="18" t="n">
        <f aca="false">IF(Q1618="","",ROUND((Q1618-P1618)*1440,0))</f>
        <v>20</v>
      </c>
      <c r="AH1618" s="18" t="n">
        <f aca="false">IF(Q1618="","",ROUND((Q1618-H1618)*1440,0))</f>
        <v>198</v>
      </c>
      <c r="AI1618" s="19" t="n">
        <f aca="false">ROUND(IF(O1618="",Assumptions!$B$25-K1618,O1618-K1618)*24,1)</f>
        <v>2</v>
      </c>
      <c r="AJ1618" s="20" t="n">
        <f aca="false">ROUND(MAX(N(Y1618)/Assumptions!$C$5, N(Z1618)/Assumptions!$C$6, N(AA1618)/Assumptions!$C$7, N(AB1618)/Assumptions!$C$8, N(AC1618)/Assumptions!$C$9, N(AD1618)/Assumptions!$C$10, N(AE1618)/Assumptions!$C$11, N(AF1618)/Assumptions!$C$12, N(AG1618)/Assumptions!$C$13),3)</f>
        <v>1.867</v>
      </c>
      <c r="AK1618" s="0" t="str">
        <f aca="false">IF(OR(U1618="Pending",U1618="On Hold"),"Open GRN (awaiting)",IF(AJ1618&lt;=1,"Within SLA",IF(ROUND(N(Y1618)/Assumptions!$C$5,3)=AJ1618,"Gate Wait",IF(ROUND(N(Z1618)/Assumptions!$C$6,3)=AJ1618,"Dock Wait",IF(ROUND(N(AA1618)/Assumptions!$C$7,3)=AJ1618,"Unloading",IF(ROUND(N(AB1618)/Assumptions!$C$8,3)=AJ1618,"Unload-to-QC Wait",IF(ROUND(N(AC1618)/Assumptions!$C$9,3)=AJ1618,"QC",IF(ROUND(N(AD1618)/Assumptions!$C$10,3)=AJ1618,"QC-to-GRN Wait",IF(ROUND(N(AE1618)/Assumptions!$C$11,3)=AJ1618,"GRN Processing",IF(ROUND(N(AF1618)/Assumptions!$C$12,3)=AJ1618,"GRN-to-Putaway Wait",IF(ROUND(N(AG1618)/Assumptions!$C$13,3)=AJ1618,"Putaway","Within SLA")))))))))))</f>
        <v>GRN Processing</v>
      </c>
    </row>
    <row r="1619" customFormat="false" ht="15" hidden="false" customHeight="false" outlineLevel="0" collapsed="false">
      <c r="A1619" s="0" t="s">
        <v>4789</v>
      </c>
      <c r="B1619" s="0" t="s">
        <v>4790</v>
      </c>
      <c r="C1619" s="0" t="s">
        <v>286</v>
      </c>
      <c r="D1619" s="0" t="s">
        <v>147</v>
      </c>
      <c r="E1619" s="0" t="s">
        <v>4791</v>
      </c>
      <c r="F1619" s="0" t="s">
        <v>137</v>
      </c>
      <c r="G1619" s="0" t="s">
        <v>150</v>
      </c>
      <c r="H1619" s="17" t="n">
        <v>46242.7722222222</v>
      </c>
      <c r="I1619" s="17" t="n">
        <v>46242.7916666667</v>
      </c>
      <c r="J1619" s="17" t="n">
        <v>46242.7951388889</v>
      </c>
      <c r="K1619" s="17" t="n">
        <v>46242.8041666667</v>
      </c>
      <c r="L1619" s="17" t="n">
        <v>46242.8090277778</v>
      </c>
      <c r="M1619" s="17" t="n">
        <v>46242.8354166667</v>
      </c>
      <c r="N1619" s="17" t="n">
        <v>46242.8736111111</v>
      </c>
      <c r="O1619" s="17" t="n">
        <v>46242.9041666667</v>
      </c>
      <c r="P1619" s="17" t="n">
        <v>46242.9069444445</v>
      </c>
      <c r="Q1619" s="17" t="n">
        <v>46242.9104166667</v>
      </c>
      <c r="R1619" s="0" t="n">
        <v>91</v>
      </c>
      <c r="S1619" s="0" t="n">
        <v>0</v>
      </c>
      <c r="T1619" s="0" t="n">
        <v>1</v>
      </c>
      <c r="U1619" s="18" t="s">
        <v>123</v>
      </c>
      <c r="V1619" s="18" t="s">
        <v>144</v>
      </c>
      <c r="W1619" s="0" t="str">
        <f aca="false">IF(AND(X1619&gt;=6,X1619&lt;14),"A",IF(AND(X1619&gt;=14,X1619&lt;22),"B","C"))</f>
        <v>B</v>
      </c>
      <c r="X1619" s="18" t="n">
        <f aca="false">HOUR(H1619)</f>
        <v>18</v>
      </c>
      <c r="Y1619" s="18" t="n">
        <f aca="false">ROUND((I1619-H1619)*1440,0)</f>
        <v>28</v>
      </c>
      <c r="Z1619" s="18" t="n">
        <f aca="false">ROUND((J1619-I1619)*1440,0)</f>
        <v>5</v>
      </c>
      <c r="AA1619" s="18" t="n">
        <f aca="false">ROUND((K1619-J1619)*1440,0)</f>
        <v>13</v>
      </c>
      <c r="AB1619" s="18" t="n">
        <f aca="false">ROUND((L1619-K1619)*1440,0)</f>
        <v>7</v>
      </c>
      <c r="AC1619" s="18" t="n">
        <f aca="false">ROUND((M1619-L1619)*1440,0)</f>
        <v>38</v>
      </c>
      <c r="AD1619" s="18" t="n">
        <f aca="false">IF(N1619="","",ROUND((N1619-M1619)*1440,0))</f>
        <v>55</v>
      </c>
      <c r="AE1619" s="18" t="n">
        <f aca="false">IF(O1619="","",ROUND((O1619-N1619)*1440,0))</f>
        <v>44</v>
      </c>
      <c r="AF1619" s="18" t="n">
        <f aca="false">IF(P1619="","",ROUND((P1619-O1619)*1440,0))</f>
        <v>4</v>
      </c>
      <c r="AG1619" s="18" t="n">
        <f aca="false">IF(Q1619="","",ROUND((Q1619-P1619)*1440,0))</f>
        <v>5</v>
      </c>
      <c r="AH1619" s="18" t="n">
        <f aca="false">IF(Q1619="","",ROUND((Q1619-H1619)*1440,0))</f>
        <v>199</v>
      </c>
      <c r="AI1619" s="19" t="n">
        <f aca="false">ROUND(IF(O1619="",Assumptions!$B$25-K1619,O1619-K1619)*24,1)</f>
        <v>2.4</v>
      </c>
      <c r="AJ1619" s="20" t="n">
        <f aca="false">ROUND(MAX(N(Y1619)/Assumptions!$C$5, N(Z1619)/Assumptions!$C$6, N(AA1619)/Assumptions!$C$7, N(AB1619)/Assumptions!$C$8, N(AC1619)/Assumptions!$C$9, N(AD1619)/Assumptions!$C$10, N(AE1619)/Assumptions!$C$11, N(AF1619)/Assumptions!$C$12, N(AG1619)/Assumptions!$C$13),3)</f>
        <v>1.833</v>
      </c>
      <c r="AK1619" s="0" t="str">
        <f aca="false">IF(OR(U1619="Pending",U1619="On Hold"),"Open GRN (awaiting)",IF(AJ1619&lt;=1,"Within SLA",IF(ROUND(N(Y1619)/Assumptions!$C$5,3)=AJ1619,"Gate Wait",IF(ROUND(N(Z1619)/Assumptions!$C$6,3)=AJ1619,"Dock Wait",IF(ROUND(N(AA1619)/Assumptions!$C$7,3)=AJ1619,"Unloading",IF(ROUND(N(AB1619)/Assumptions!$C$8,3)=AJ1619,"Unload-to-QC Wait",IF(ROUND(N(AC1619)/Assumptions!$C$9,3)=AJ1619,"QC",IF(ROUND(N(AD1619)/Assumptions!$C$10,3)=AJ1619,"QC-to-GRN Wait",IF(ROUND(N(AE1619)/Assumptions!$C$11,3)=AJ1619,"GRN Processing",IF(ROUND(N(AF1619)/Assumptions!$C$12,3)=AJ1619,"GRN-to-Putaway Wait",IF(ROUND(N(AG1619)/Assumptions!$C$13,3)=AJ1619,"Putaway","Within SLA")))))))))))</f>
        <v>QC-to-GRN Wait</v>
      </c>
    </row>
    <row r="1620" customFormat="false" ht="15" hidden="false" customHeight="false" outlineLevel="0" collapsed="false">
      <c r="A1620" s="0" t="s">
        <v>4792</v>
      </c>
      <c r="B1620" s="0" t="s">
        <v>4793</v>
      </c>
      <c r="C1620" s="0" t="s">
        <v>134</v>
      </c>
      <c r="D1620" s="0" t="s">
        <v>147</v>
      </c>
      <c r="E1620" s="0" t="s">
        <v>4794</v>
      </c>
      <c r="F1620" s="0" t="s">
        <v>149</v>
      </c>
      <c r="G1620" s="0" t="s">
        <v>167</v>
      </c>
      <c r="H1620" s="17" t="n">
        <v>46242.7902777778</v>
      </c>
      <c r="I1620" s="17" t="n">
        <v>46242.7965277778</v>
      </c>
      <c r="J1620" s="17" t="n">
        <v>46242.80625</v>
      </c>
      <c r="K1620" s="17" t="n">
        <v>46242.8479166667</v>
      </c>
      <c r="L1620" s="17" t="n">
        <v>46242.8583333333</v>
      </c>
      <c r="M1620" s="17" t="n">
        <v>46242.8708333333</v>
      </c>
      <c r="N1620" s="17" t="n">
        <v>46242.8847222222</v>
      </c>
      <c r="O1620" s="17" t="n">
        <v>46242.9875</v>
      </c>
      <c r="P1620" s="17" t="n">
        <v>46242.9944444444</v>
      </c>
      <c r="Q1620" s="17" t="n">
        <v>46243.0194444444</v>
      </c>
      <c r="R1620" s="0" t="n">
        <v>630</v>
      </c>
      <c r="S1620" s="0" t="n">
        <v>0</v>
      </c>
      <c r="T1620" s="0" t="n">
        <v>0</v>
      </c>
      <c r="U1620" s="18" t="s">
        <v>130</v>
      </c>
      <c r="V1620" s="18" t="s">
        <v>131</v>
      </c>
      <c r="W1620" s="0" t="str">
        <f aca="false">IF(AND(X1620&gt;=6,X1620&lt;14),"A",IF(AND(X1620&gt;=14,X1620&lt;22),"B","C"))</f>
        <v>B</v>
      </c>
      <c r="X1620" s="18" t="n">
        <f aca="false">HOUR(H1620)</f>
        <v>18</v>
      </c>
      <c r="Y1620" s="18" t="n">
        <f aca="false">ROUND((I1620-H1620)*1440,0)</f>
        <v>9</v>
      </c>
      <c r="Z1620" s="18" t="n">
        <f aca="false">ROUND((J1620-I1620)*1440,0)</f>
        <v>14</v>
      </c>
      <c r="AA1620" s="18" t="n">
        <f aca="false">ROUND((K1620-J1620)*1440,0)</f>
        <v>60</v>
      </c>
      <c r="AB1620" s="18" t="n">
        <f aca="false">ROUND((L1620-K1620)*1440,0)</f>
        <v>15</v>
      </c>
      <c r="AC1620" s="18" t="n">
        <f aca="false">ROUND((M1620-L1620)*1440,0)</f>
        <v>18</v>
      </c>
      <c r="AD1620" s="18" t="n">
        <f aca="false">IF(N1620="","",ROUND((N1620-M1620)*1440,0))</f>
        <v>20</v>
      </c>
      <c r="AE1620" s="18" t="n">
        <f aca="false">IF(O1620="","",ROUND((O1620-N1620)*1440,0))</f>
        <v>148</v>
      </c>
      <c r="AF1620" s="18" t="n">
        <f aca="false">IF(P1620="","",ROUND((P1620-O1620)*1440,0))</f>
        <v>10</v>
      </c>
      <c r="AG1620" s="18" t="n">
        <f aca="false">IF(Q1620="","",ROUND((Q1620-P1620)*1440,0))</f>
        <v>36</v>
      </c>
      <c r="AH1620" s="18" t="n">
        <f aca="false">IF(Q1620="","",ROUND((Q1620-H1620)*1440,0))</f>
        <v>330</v>
      </c>
      <c r="AI1620" s="19" t="n">
        <f aca="false">ROUND(IF(O1620="",Assumptions!$B$25-K1620,O1620-K1620)*24,1)</f>
        <v>3.4</v>
      </c>
      <c r="AJ1620" s="20" t="n">
        <f aca="false">ROUND(MAX(N(Y1620)/Assumptions!$C$5, N(Z1620)/Assumptions!$C$6, N(AA1620)/Assumptions!$C$7, N(AB1620)/Assumptions!$C$8, N(AC1620)/Assumptions!$C$9, N(AD1620)/Assumptions!$C$10, N(AE1620)/Assumptions!$C$11, N(AF1620)/Assumptions!$C$12, N(AG1620)/Assumptions!$C$13),3)</f>
        <v>3.289</v>
      </c>
      <c r="AK1620" s="0" t="str">
        <f aca="false">IF(OR(U1620="Pending",U1620="On Hold"),"Open GRN (awaiting)",IF(AJ1620&lt;=1,"Within SLA",IF(ROUND(N(Y1620)/Assumptions!$C$5,3)=AJ1620,"Gate Wait",IF(ROUND(N(Z1620)/Assumptions!$C$6,3)=AJ1620,"Dock Wait",IF(ROUND(N(AA1620)/Assumptions!$C$7,3)=AJ1620,"Unloading",IF(ROUND(N(AB1620)/Assumptions!$C$8,3)=AJ1620,"Unload-to-QC Wait",IF(ROUND(N(AC1620)/Assumptions!$C$9,3)=AJ1620,"QC",IF(ROUND(N(AD1620)/Assumptions!$C$10,3)=AJ1620,"QC-to-GRN Wait",IF(ROUND(N(AE1620)/Assumptions!$C$11,3)=AJ1620,"GRN Processing",IF(ROUND(N(AF1620)/Assumptions!$C$12,3)=AJ1620,"GRN-to-Putaway Wait",IF(ROUND(N(AG1620)/Assumptions!$C$13,3)=AJ1620,"Putaway","Within SLA")))))))))))</f>
        <v>GRN Processing</v>
      </c>
    </row>
    <row r="1621" customFormat="false" ht="15" hidden="false" customHeight="false" outlineLevel="0" collapsed="false">
      <c r="A1621" s="0" t="s">
        <v>4795</v>
      </c>
      <c r="B1621" s="0" t="s">
        <v>4796</v>
      </c>
      <c r="C1621" s="0" t="s">
        <v>159</v>
      </c>
      <c r="D1621" s="0" t="s">
        <v>147</v>
      </c>
      <c r="E1621" s="0" t="s">
        <v>4797</v>
      </c>
      <c r="F1621" s="0" t="s">
        <v>137</v>
      </c>
      <c r="G1621" s="0" t="s">
        <v>167</v>
      </c>
      <c r="H1621" s="17" t="n">
        <v>46242.8944444444</v>
      </c>
      <c r="I1621" s="17" t="n">
        <v>46242.8965277778</v>
      </c>
      <c r="J1621" s="17" t="n">
        <v>46242.90625</v>
      </c>
      <c r="K1621" s="17" t="n">
        <v>46242.9402777778</v>
      </c>
      <c r="L1621" s="17" t="n">
        <v>46242.9548611111</v>
      </c>
      <c r="M1621" s="17" t="n">
        <v>46242.975</v>
      </c>
      <c r="N1621" s="17" t="n">
        <v>46243.0347222222</v>
      </c>
      <c r="O1621" s="17" t="n">
        <v>46243.0618055556</v>
      </c>
      <c r="P1621" s="17" t="n">
        <v>46243.0770833333</v>
      </c>
      <c r="Q1621" s="17" t="n">
        <v>46243.0902777778</v>
      </c>
      <c r="R1621" s="0" t="n">
        <v>102</v>
      </c>
      <c r="S1621" s="0" t="n">
        <v>0</v>
      </c>
      <c r="T1621" s="0" t="n">
        <v>0</v>
      </c>
      <c r="U1621" s="18" t="s">
        <v>130</v>
      </c>
      <c r="V1621" s="18" t="s">
        <v>156</v>
      </c>
      <c r="W1621" s="0" t="str">
        <f aca="false">IF(AND(X1621&gt;=6,X1621&lt;14),"A",IF(AND(X1621&gt;=14,X1621&lt;22),"B","C"))</f>
        <v>B</v>
      </c>
      <c r="X1621" s="18" t="n">
        <f aca="false">HOUR(H1621)</f>
        <v>21</v>
      </c>
      <c r="Y1621" s="18" t="n">
        <f aca="false">ROUND((I1621-H1621)*1440,0)</f>
        <v>3</v>
      </c>
      <c r="Z1621" s="18" t="n">
        <f aca="false">ROUND((J1621-I1621)*1440,0)</f>
        <v>14</v>
      </c>
      <c r="AA1621" s="18" t="n">
        <f aca="false">ROUND((K1621-J1621)*1440,0)</f>
        <v>49</v>
      </c>
      <c r="AB1621" s="18" t="n">
        <f aca="false">ROUND((L1621-K1621)*1440,0)</f>
        <v>21</v>
      </c>
      <c r="AC1621" s="18" t="n">
        <f aca="false">ROUND((M1621-L1621)*1440,0)</f>
        <v>29</v>
      </c>
      <c r="AD1621" s="18" t="n">
        <f aca="false">IF(N1621="","",ROUND((N1621-M1621)*1440,0))</f>
        <v>86</v>
      </c>
      <c r="AE1621" s="18" t="n">
        <f aca="false">IF(O1621="","",ROUND((O1621-N1621)*1440,0))</f>
        <v>39</v>
      </c>
      <c r="AF1621" s="18" t="n">
        <f aca="false">IF(P1621="","",ROUND((P1621-O1621)*1440,0))</f>
        <v>22</v>
      </c>
      <c r="AG1621" s="18" t="n">
        <f aca="false">IF(Q1621="","",ROUND((Q1621-P1621)*1440,0))</f>
        <v>19</v>
      </c>
      <c r="AH1621" s="18" t="n">
        <f aca="false">IF(Q1621="","",ROUND((Q1621-H1621)*1440,0))</f>
        <v>282</v>
      </c>
      <c r="AI1621" s="19" t="n">
        <f aca="false">ROUND(IF(O1621="",Assumptions!$B$25-K1621,O1621-K1621)*24,1)</f>
        <v>2.9</v>
      </c>
      <c r="AJ1621" s="20" t="n">
        <f aca="false">ROUND(MAX(N(Y1621)/Assumptions!$C$5, N(Z1621)/Assumptions!$C$6, N(AA1621)/Assumptions!$C$7, N(AB1621)/Assumptions!$C$8, N(AC1621)/Assumptions!$C$9, N(AD1621)/Assumptions!$C$10, N(AE1621)/Assumptions!$C$11, N(AF1621)/Assumptions!$C$12, N(AG1621)/Assumptions!$C$13),3)</f>
        <v>2.867</v>
      </c>
      <c r="AK1621" s="0" t="str">
        <f aca="false">IF(OR(U1621="Pending",U1621="On Hold"),"Open GRN (awaiting)",IF(AJ1621&lt;=1,"Within SLA",IF(ROUND(N(Y1621)/Assumptions!$C$5,3)=AJ1621,"Gate Wait",IF(ROUND(N(Z1621)/Assumptions!$C$6,3)=AJ1621,"Dock Wait",IF(ROUND(N(AA1621)/Assumptions!$C$7,3)=AJ1621,"Unloading",IF(ROUND(N(AB1621)/Assumptions!$C$8,3)=AJ1621,"Unload-to-QC Wait",IF(ROUND(N(AC1621)/Assumptions!$C$9,3)=AJ1621,"QC",IF(ROUND(N(AD1621)/Assumptions!$C$10,3)=AJ1621,"QC-to-GRN Wait",IF(ROUND(N(AE1621)/Assumptions!$C$11,3)=AJ1621,"GRN Processing",IF(ROUND(N(AF1621)/Assumptions!$C$12,3)=AJ1621,"GRN-to-Putaway Wait",IF(ROUND(N(AG1621)/Assumptions!$C$13,3)=AJ1621,"Putaway","Within SLA")))))))))))</f>
        <v>QC-to-GRN Wait</v>
      </c>
    </row>
    <row r="1622" customFormat="false" ht="15" hidden="false" customHeight="false" outlineLevel="0" collapsed="false">
      <c r="A1622" s="0" t="s">
        <v>4798</v>
      </c>
      <c r="B1622" s="0" t="s">
        <v>4799</v>
      </c>
      <c r="C1622" s="0" t="s">
        <v>170</v>
      </c>
      <c r="D1622" s="0" t="s">
        <v>135</v>
      </c>
      <c r="E1622" s="0" t="s">
        <v>4800</v>
      </c>
      <c r="F1622" s="0" t="s">
        <v>128</v>
      </c>
      <c r="G1622" s="0" t="s">
        <v>178</v>
      </c>
      <c r="H1622" s="17" t="n">
        <v>46242.9111111111</v>
      </c>
      <c r="I1622" s="17" t="n">
        <v>46242.9180555556</v>
      </c>
      <c r="J1622" s="17" t="n">
        <v>46242.9236111111</v>
      </c>
      <c r="K1622" s="17" t="n">
        <v>46242.9597222222</v>
      </c>
      <c r="L1622" s="17" t="n">
        <v>46242.9770833333</v>
      </c>
      <c r="M1622" s="17" t="n">
        <v>46243.0111111111</v>
      </c>
      <c r="N1622" s="17" t="n">
        <v>46243.0291666667</v>
      </c>
      <c r="O1622" s="17" t="n">
        <v>46243.0666666667</v>
      </c>
      <c r="P1622" s="17" t="n">
        <v>46243.075</v>
      </c>
      <c r="Q1622" s="17" t="n">
        <v>46243.0833333333</v>
      </c>
      <c r="R1622" s="0" t="n">
        <v>722</v>
      </c>
      <c r="S1622" s="0" t="n">
        <v>0</v>
      </c>
      <c r="T1622" s="0" t="n">
        <v>0</v>
      </c>
      <c r="U1622" s="18" t="s">
        <v>130</v>
      </c>
      <c r="V1622" s="18" t="s">
        <v>144</v>
      </c>
      <c r="W1622" s="0" t="str">
        <f aca="false">IF(AND(X1622&gt;=6,X1622&lt;14),"A",IF(AND(X1622&gt;=14,X1622&lt;22),"B","C"))</f>
        <v>B</v>
      </c>
      <c r="X1622" s="18" t="n">
        <f aca="false">HOUR(H1622)</f>
        <v>21</v>
      </c>
      <c r="Y1622" s="18" t="n">
        <f aca="false">ROUND((I1622-H1622)*1440,0)</f>
        <v>10</v>
      </c>
      <c r="Z1622" s="18" t="n">
        <f aca="false">ROUND((J1622-I1622)*1440,0)</f>
        <v>8</v>
      </c>
      <c r="AA1622" s="18" t="n">
        <f aca="false">ROUND((K1622-J1622)*1440,0)</f>
        <v>52</v>
      </c>
      <c r="AB1622" s="18" t="n">
        <f aca="false">ROUND((L1622-K1622)*1440,0)</f>
        <v>25</v>
      </c>
      <c r="AC1622" s="18" t="n">
        <f aca="false">ROUND((M1622-L1622)*1440,0)</f>
        <v>49</v>
      </c>
      <c r="AD1622" s="18" t="n">
        <f aca="false">IF(N1622="","",ROUND((N1622-M1622)*1440,0))</f>
        <v>26</v>
      </c>
      <c r="AE1622" s="18" t="n">
        <f aca="false">IF(O1622="","",ROUND((O1622-N1622)*1440,0))</f>
        <v>54</v>
      </c>
      <c r="AF1622" s="18" t="n">
        <f aca="false">IF(P1622="","",ROUND((P1622-O1622)*1440,0))</f>
        <v>12</v>
      </c>
      <c r="AG1622" s="18" t="n">
        <f aca="false">IF(Q1622="","",ROUND((Q1622-P1622)*1440,0))</f>
        <v>12</v>
      </c>
      <c r="AH1622" s="18" t="n">
        <f aca="false">IF(Q1622="","",ROUND((Q1622-H1622)*1440,0))</f>
        <v>248</v>
      </c>
      <c r="AI1622" s="19" t="n">
        <f aca="false">ROUND(IF(O1622="",Assumptions!$B$25-K1622,O1622-K1622)*24,1)</f>
        <v>2.6</v>
      </c>
      <c r="AJ1622" s="20" t="n">
        <f aca="false">ROUND(MAX(N(Y1622)/Assumptions!$C$5, N(Z1622)/Assumptions!$C$6, N(AA1622)/Assumptions!$C$7, N(AB1622)/Assumptions!$C$8, N(AC1622)/Assumptions!$C$9, N(AD1622)/Assumptions!$C$10, N(AE1622)/Assumptions!$C$11, N(AF1622)/Assumptions!$C$12, N(AG1622)/Assumptions!$C$13),3)</f>
        <v>1.667</v>
      </c>
      <c r="AK1622" s="0" t="str">
        <f aca="false">IF(OR(U1622="Pending",U1622="On Hold"),"Open GRN (awaiting)",IF(AJ1622&lt;=1,"Within SLA",IF(ROUND(N(Y1622)/Assumptions!$C$5,3)=AJ1622,"Gate Wait",IF(ROUND(N(Z1622)/Assumptions!$C$6,3)=AJ1622,"Dock Wait",IF(ROUND(N(AA1622)/Assumptions!$C$7,3)=AJ1622,"Unloading",IF(ROUND(N(AB1622)/Assumptions!$C$8,3)=AJ1622,"Unload-to-QC Wait",IF(ROUND(N(AC1622)/Assumptions!$C$9,3)=AJ1622,"QC",IF(ROUND(N(AD1622)/Assumptions!$C$10,3)=AJ1622,"QC-to-GRN Wait",IF(ROUND(N(AE1622)/Assumptions!$C$11,3)=AJ1622,"GRN Processing",IF(ROUND(N(AF1622)/Assumptions!$C$12,3)=AJ1622,"GRN-to-Putaway Wait",IF(ROUND(N(AG1622)/Assumptions!$C$13,3)=AJ1622,"Putaway","Within SLA")))))))))))</f>
        <v>Unload-to-QC Wait</v>
      </c>
    </row>
    <row r="1623" customFormat="false" ht="15" hidden="false" customHeight="false" outlineLevel="0" collapsed="false">
      <c r="A1623" s="0" t="s">
        <v>4801</v>
      </c>
      <c r="B1623" s="0" t="s">
        <v>4802</v>
      </c>
      <c r="C1623" s="0" t="s">
        <v>153</v>
      </c>
      <c r="D1623" s="0" t="s">
        <v>147</v>
      </c>
      <c r="E1623" s="0" t="s">
        <v>4803</v>
      </c>
      <c r="F1623" s="0" t="s">
        <v>155</v>
      </c>
      <c r="G1623" s="0" t="s">
        <v>167</v>
      </c>
      <c r="H1623" s="17" t="n">
        <v>46242.9131944445</v>
      </c>
      <c r="I1623" s="17" t="n">
        <v>46242.9284722222</v>
      </c>
      <c r="J1623" s="17" t="n">
        <v>46242.9340277778</v>
      </c>
      <c r="K1623" s="17" t="n">
        <v>46242.95</v>
      </c>
      <c r="L1623" s="17" t="n">
        <v>46242.9604166667</v>
      </c>
      <c r="M1623" s="17" t="n">
        <v>46242.9805555556</v>
      </c>
      <c r="N1623" s="17" t="n">
        <v>46243.0493055556</v>
      </c>
      <c r="O1623" s="17" t="n">
        <v>46243.09375</v>
      </c>
      <c r="P1623" s="17" t="n">
        <v>46243.1083333333</v>
      </c>
      <c r="Q1623" s="17" t="n">
        <v>46243.1243055556</v>
      </c>
      <c r="R1623" s="0" t="n">
        <v>167</v>
      </c>
      <c r="S1623" s="0" t="n">
        <v>0</v>
      </c>
      <c r="T1623" s="0" t="n">
        <v>0</v>
      </c>
      <c r="U1623" s="18" t="s">
        <v>130</v>
      </c>
      <c r="V1623" s="18" t="s">
        <v>144</v>
      </c>
      <c r="W1623" s="0" t="str">
        <f aca="false">IF(AND(X1623&gt;=6,X1623&lt;14),"A",IF(AND(X1623&gt;=14,X1623&lt;22),"B","C"))</f>
        <v>B</v>
      </c>
      <c r="X1623" s="18" t="n">
        <f aca="false">HOUR(H1623)</f>
        <v>21</v>
      </c>
      <c r="Y1623" s="18" t="n">
        <f aca="false">ROUND((I1623-H1623)*1440,0)</f>
        <v>22</v>
      </c>
      <c r="Z1623" s="18" t="n">
        <f aca="false">ROUND((J1623-I1623)*1440,0)</f>
        <v>8</v>
      </c>
      <c r="AA1623" s="18" t="n">
        <f aca="false">ROUND((K1623-J1623)*1440,0)</f>
        <v>23</v>
      </c>
      <c r="AB1623" s="18" t="n">
        <f aca="false">ROUND((L1623-K1623)*1440,0)</f>
        <v>15</v>
      </c>
      <c r="AC1623" s="18" t="n">
        <f aca="false">ROUND((M1623-L1623)*1440,0)</f>
        <v>29</v>
      </c>
      <c r="AD1623" s="18" t="n">
        <f aca="false">IF(N1623="","",ROUND((N1623-M1623)*1440,0))</f>
        <v>99</v>
      </c>
      <c r="AE1623" s="18" t="n">
        <f aca="false">IF(O1623="","",ROUND((O1623-N1623)*1440,0))</f>
        <v>64</v>
      </c>
      <c r="AF1623" s="18" t="n">
        <f aca="false">IF(P1623="","",ROUND((P1623-O1623)*1440,0))</f>
        <v>21</v>
      </c>
      <c r="AG1623" s="18" t="n">
        <f aca="false">IF(Q1623="","",ROUND((Q1623-P1623)*1440,0))</f>
        <v>23</v>
      </c>
      <c r="AH1623" s="18" t="n">
        <f aca="false">IF(Q1623="","",ROUND((Q1623-H1623)*1440,0))</f>
        <v>304</v>
      </c>
      <c r="AI1623" s="19" t="n">
        <f aca="false">ROUND(IF(O1623="",Assumptions!$B$25-K1623,O1623-K1623)*24,1)</f>
        <v>3.5</v>
      </c>
      <c r="AJ1623" s="20" t="n">
        <f aca="false">ROUND(MAX(N(Y1623)/Assumptions!$C$5, N(Z1623)/Assumptions!$C$6, N(AA1623)/Assumptions!$C$7, N(AB1623)/Assumptions!$C$8, N(AC1623)/Assumptions!$C$9, N(AD1623)/Assumptions!$C$10, N(AE1623)/Assumptions!$C$11, N(AF1623)/Assumptions!$C$12, N(AG1623)/Assumptions!$C$13),3)</f>
        <v>3.3</v>
      </c>
      <c r="AK1623" s="0" t="str">
        <f aca="false">IF(OR(U1623="Pending",U1623="On Hold"),"Open GRN (awaiting)",IF(AJ1623&lt;=1,"Within SLA",IF(ROUND(N(Y1623)/Assumptions!$C$5,3)=AJ1623,"Gate Wait",IF(ROUND(N(Z1623)/Assumptions!$C$6,3)=AJ1623,"Dock Wait",IF(ROUND(N(AA1623)/Assumptions!$C$7,3)=AJ1623,"Unloading",IF(ROUND(N(AB1623)/Assumptions!$C$8,3)=AJ1623,"Unload-to-QC Wait",IF(ROUND(N(AC1623)/Assumptions!$C$9,3)=AJ1623,"QC",IF(ROUND(N(AD1623)/Assumptions!$C$10,3)=AJ1623,"QC-to-GRN Wait",IF(ROUND(N(AE1623)/Assumptions!$C$11,3)=AJ1623,"GRN Processing",IF(ROUND(N(AF1623)/Assumptions!$C$12,3)=AJ1623,"GRN-to-Putaway Wait",IF(ROUND(N(AG1623)/Assumptions!$C$13,3)=AJ1623,"Putaway","Within SLA")))))))))))</f>
        <v>QC-to-GRN Wait</v>
      </c>
    </row>
    <row r="1624" customFormat="false" ht="15" hidden="false" customHeight="false" outlineLevel="0" collapsed="false">
      <c r="A1624" s="0" t="s">
        <v>4804</v>
      </c>
      <c r="B1624" s="0" t="s">
        <v>4805</v>
      </c>
      <c r="C1624" s="0" t="s">
        <v>134</v>
      </c>
      <c r="D1624" s="0" t="s">
        <v>119</v>
      </c>
      <c r="E1624" s="0" t="s">
        <v>4806</v>
      </c>
      <c r="F1624" s="0" t="s">
        <v>149</v>
      </c>
      <c r="G1624" s="0" t="s">
        <v>122</v>
      </c>
      <c r="H1624" s="17" t="n">
        <v>46244.1083333333</v>
      </c>
      <c r="I1624" s="17" t="n">
        <v>46244.1104166667</v>
      </c>
      <c r="J1624" s="17" t="n">
        <v>46244.1125</v>
      </c>
      <c r="K1624" s="17" t="n">
        <v>46244.1826388889</v>
      </c>
      <c r="L1624" s="17" t="n">
        <v>46244.19375</v>
      </c>
      <c r="M1624" s="17" t="n">
        <v>46244.21875</v>
      </c>
      <c r="N1624" s="17" t="n">
        <v>46244.2777777778</v>
      </c>
      <c r="O1624" s="17" t="n">
        <v>46244.3305555556</v>
      </c>
      <c r="P1624" s="17" t="n">
        <v>46244.34375</v>
      </c>
      <c r="Q1624" s="17" t="n">
        <v>46244.3555555556</v>
      </c>
      <c r="R1624" s="0" t="n">
        <v>878</v>
      </c>
      <c r="S1624" s="0" t="n">
        <v>0</v>
      </c>
      <c r="T1624" s="0" t="n">
        <v>0</v>
      </c>
      <c r="U1624" s="18" t="s">
        <v>130</v>
      </c>
      <c r="V1624" s="18" t="s">
        <v>144</v>
      </c>
      <c r="W1624" s="0" t="str">
        <f aca="false">IF(AND(X1624&gt;=6,X1624&lt;14),"A",IF(AND(X1624&gt;=14,X1624&lt;22),"B","C"))</f>
        <v>C</v>
      </c>
      <c r="X1624" s="18" t="n">
        <f aca="false">HOUR(H1624)</f>
        <v>2</v>
      </c>
      <c r="Y1624" s="18" t="n">
        <f aca="false">ROUND((I1624-H1624)*1440,0)</f>
        <v>3</v>
      </c>
      <c r="Z1624" s="18" t="n">
        <f aca="false">ROUND((J1624-I1624)*1440,0)</f>
        <v>3</v>
      </c>
      <c r="AA1624" s="18" t="n">
        <f aca="false">ROUND((K1624-J1624)*1440,0)</f>
        <v>101</v>
      </c>
      <c r="AB1624" s="18" t="n">
        <f aca="false">ROUND((L1624-K1624)*1440,0)</f>
        <v>16</v>
      </c>
      <c r="AC1624" s="18" t="n">
        <f aca="false">ROUND((M1624-L1624)*1440,0)</f>
        <v>36</v>
      </c>
      <c r="AD1624" s="18" t="n">
        <f aca="false">IF(N1624="","",ROUND((N1624-M1624)*1440,0))</f>
        <v>85</v>
      </c>
      <c r="AE1624" s="18" t="n">
        <f aca="false">IF(O1624="","",ROUND((O1624-N1624)*1440,0))</f>
        <v>76</v>
      </c>
      <c r="AF1624" s="18" t="n">
        <f aca="false">IF(P1624="","",ROUND((P1624-O1624)*1440,0))</f>
        <v>19</v>
      </c>
      <c r="AG1624" s="18" t="n">
        <f aca="false">IF(Q1624="","",ROUND((Q1624-P1624)*1440,0))</f>
        <v>17</v>
      </c>
      <c r="AH1624" s="18" t="n">
        <f aca="false">IF(Q1624="","",ROUND((Q1624-H1624)*1440,0))</f>
        <v>356</v>
      </c>
      <c r="AI1624" s="19" t="n">
        <f aca="false">ROUND(IF(O1624="",Assumptions!$B$25-K1624,O1624-K1624)*24,1)</f>
        <v>3.6</v>
      </c>
      <c r="AJ1624" s="20" t="n">
        <f aca="false">ROUND(MAX(N(Y1624)/Assumptions!$C$5, N(Z1624)/Assumptions!$C$6, N(AA1624)/Assumptions!$C$7, N(AB1624)/Assumptions!$C$8, N(AC1624)/Assumptions!$C$9, N(AD1624)/Assumptions!$C$10, N(AE1624)/Assumptions!$C$11, N(AF1624)/Assumptions!$C$12, N(AG1624)/Assumptions!$C$13),3)</f>
        <v>2.833</v>
      </c>
      <c r="AK1624" s="0" t="str">
        <f aca="false">IF(OR(U1624="Pending",U1624="On Hold"),"Open GRN (awaiting)",IF(AJ1624&lt;=1,"Within SLA",IF(ROUND(N(Y1624)/Assumptions!$C$5,3)=AJ1624,"Gate Wait",IF(ROUND(N(Z1624)/Assumptions!$C$6,3)=AJ1624,"Dock Wait",IF(ROUND(N(AA1624)/Assumptions!$C$7,3)=AJ1624,"Unloading",IF(ROUND(N(AB1624)/Assumptions!$C$8,3)=AJ1624,"Unload-to-QC Wait",IF(ROUND(N(AC1624)/Assumptions!$C$9,3)=AJ1624,"QC",IF(ROUND(N(AD1624)/Assumptions!$C$10,3)=AJ1624,"QC-to-GRN Wait",IF(ROUND(N(AE1624)/Assumptions!$C$11,3)=AJ1624,"GRN Processing",IF(ROUND(N(AF1624)/Assumptions!$C$12,3)=AJ1624,"GRN-to-Putaway Wait",IF(ROUND(N(AG1624)/Assumptions!$C$13,3)=AJ1624,"Putaway","Within SLA")))))))))))</f>
        <v>QC-to-GRN Wait</v>
      </c>
    </row>
    <row r="1625" customFormat="false" ht="15" hidden="false" customHeight="false" outlineLevel="0" collapsed="false">
      <c r="A1625" s="0" t="s">
        <v>4807</v>
      </c>
      <c r="B1625" s="0" t="s">
        <v>4808</v>
      </c>
      <c r="C1625" s="0" t="s">
        <v>286</v>
      </c>
      <c r="D1625" s="0" t="s">
        <v>119</v>
      </c>
      <c r="E1625" s="0" t="s">
        <v>4809</v>
      </c>
      <c r="F1625" s="0" t="s">
        <v>121</v>
      </c>
      <c r="G1625" s="0" t="s">
        <v>129</v>
      </c>
      <c r="H1625" s="17" t="n">
        <v>46244.2444444444</v>
      </c>
      <c r="I1625" s="17" t="n">
        <v>46244.2486111111</v>
      </c>
      <c r="J1625" s="17" t="n">
        <v>46244.2597222222</v>
      </c>
      <c r="K1625" s="17" t="n">
        <v>46244.28125</v>
      </c>
      <c r="L1625" s="17" t="n">
        <v>46244.2888888889</v>
      </c>
      <c r="M1625" s="17" t="n">
        <v>46244.3104166667</v>
      </c>
      <c r="N1625" s="17" t="n">
        <v>46244.3222222222</v>
      </c>
      <c r="O1625" s="17" t="n">
        <v>46244.3659722222</v>
      </c>
      <c r="P1625" s="17" t="n">
        <v>46244.39375</v>
      </c>
      <c r="Q1625" s="17" t="n">
        <v>46244.4118055556</v>
      </c>
      <c r="R1625" s="0" t="n">
        <v>601</v>
      </c>
      <c r="S1625" s="0" t="n">
        <v>0</v>
      </c>
      <c r="T1625" s="0" t="n">
        <v>0</v>
      </c>
      <c r="U1625" s="18" t="s">
        <v>130</v>
      </c>
      <c r="V1625" s="18" t="s">
        <v>144</v>
      </c>
      <c r="W1625" s="0" t="str">
        <f aca="false">IF(AND(X1625&gt;=6,X1625&lt;14),"A",IF(AND(X1625&gt;=14,X1625&lt;22),"B","C"))</f>
        <v>C</v>
      </c>
      <c r="X1625" s="18" t="n">
        <f aca="false">HOUR(H1625)</f>
        <v>5</v>
      </c>
      <c r="Y1625" s="18" t="n">
        <f aca="false">ROUND((I1625-H1625)*1440,0)</f>
        <v>6</v>
      </c>
      <c r="Z1625" s="18" t="n">
        <f aca="false">ROUND((J1625-I1625)*1440,0)</f>
        <v>16</v>
      </c>
      <c r="AA1625" s="18" t="n">
        <f aca="false">ROUND((K1625-J1625)*1440,0)</f>
        <v>31</v>
      </c>
      <c r="AB1625" s="18" t="n">
        <f aca="false">ROUND((L1625-K1625)*1440,0)</f>
        <v>11</v>
      </c>
      <c r="AC1625" s="18" t="n">
        <f aca="false">ROUND((M1625-L1625)*1440,0)</f>
        <v>31</v>
      </c>
      <c r="AD1625" s="18" t="n">
        <f aca="false">IF(N1625="","",ROUND((N1625-M1625)*1440,0))</f>
        <v>17</v>
      </c>
      <c r="AE1625" s="18" t="n">
        <f aca="false">IF(O1625="","",ROUND((O1625-N1625)*1440,0))</f>
        <v>63</v>
      </c>
      <c r="AF1625" s="18" t="n">
        <f aca="false">IF(P1625="","",ROUND((P1625-O1625)*1440,0))</f>
        <v>40</v>
      </c>
      <c r="AG1625" s="18" t="n">
        <f aca="false">IF(Q1625="","",ROUND((Q1625-P1625)*1440,0))</f>
        <v>26</v>
      </c>
      <c r="AH1625" s="18" t="n">
        <f aca="false">IF(Q1625="","",ROUND((Q1625-H1625)*1440,0))</f>
        <v>241</v>
      </c>
      <c r="AI1625" s="19" t="n">
        <f aca="false">ROUND(IF(O1625="",Assumptions!$B$25-K1625,O1625-K1625)*24,1)</f>
        <v>2</v>
      </c>
      <c r="AJ1625" s="20" t="n">
        <f aca="false">ROUND(MAX(N(Y1625)/Assumptions!$C$5, N(Z1625)/Assumptions!$C$6, N(AA1625)/Assumptions!$C$7, N(AB1625)/Assumptions!$C$8, N(AC1625)/Assumptions!$C$9, N(AD1625)/Assumptions!$C$10, N(AE1625)/Assumptions!$C$11, N(AF1625)/Assumptions!$C$12, N(AG1625)/Assumptions!$C$13),3)</f>
        <v>2</v>
      </c>
      <c r="AK1625" s="0" t="str">
        <f aca="false">IF(OR(U1625="Pending",U1625="On Hold"),"Open GRN (awaiting)",IF(AJ1625&lt;=1,"Within SLA",IF(ROUND(N(Y1625)/Assumptions!$C$5,3)=AJ1625,"Gate Wait",IF(ROUND(N(Z1625)/Assumptions!$C$6,3)=AJ1625,"Dock Wait",IF(ROUND(N(AA1625)/Assumptions!$C$7,3)=AJ1625,"Unloading",IF(ROUND(N(AB1625)/Assumptions!$C$8,3)=AJ1625,"Unload-to-QC Wait",IF(ROUND(N(AC1625)/Assumptions!$C$9,3)=AJ1625,"QC",IF(ROUND(N(AD1625)/Assumptions!$C$10,3)=AJ1625,"QC-to-GRN Wait",IF(ROUND(N(AE1625)/Assumptions!$C$11,3)=AJ1625,"GRN Processing",IF(ROUND(N(AF1625)/Assumptions!$C$12,3)=AJ1625,"GRN-to-Putaway Wait",IF(ROUND(N(AG1625)/Assumptions!$C$13,3)=AJ1625,"Putaway","Within SLA")))))))))))</f>
        <v>GRN-to-Putaway Wait</v>
      </c>
    </row>
    <row r="1626" customFormat="false" ht="15" hidden="false" customHeight="false" outlineLevel="0" collapsed="false">
      <c r="A1626" s="0" t="s">
        <v>4810</v>
      </c>
      <c r="B1626" s="0" t="s">
        <v>4811</v>
      </c>
      <c r="C1626" s="0" t="s">
        <v>126</v>
      </c>
      <c r="D1626" s="0" t="s">
        <v>147</v>
      </c>
      <c r="E1626" s="0" t="s">
        <v>4812</v>
      </c>
      <c r="F1626" s="0" t="s">
        <v>128</v>
      </c>
      <c r="G1626" s="0" t="s">
        <v>150</v>
      </c>
      <c r="H1626" s="17" t="n">
        <v>46244.2458333333</v>
      </c>
      <c r="I1626" s="17" t="n">
        <v>46244.25</v>
      </c>
      <c r="J1626" s="17" t="n">
        <v>46244.2597222222</v>
      </c>
      <c r="K1626" s="17" t="n">
        <v>46244.2791666667</v>
      </c>
      <c r="L1626" s="17" t="n">
        <v>46244.29375</v>
      </c>
      <c r="M1626" s="17" t="n">
        <v>46244.3368055556</v>
      </c>
      <c r="N1626" s="17" t="n">
        <v>46244.3548611111</v>
      </c>
      <c r="O1626" s="17" t="n">
        <v>46244.38125</v>
      </c>
      <c r="P1626" s="17" t="n">
        <v>46244.40625</v>
      </c>
      <c r="Q1626" s="17" t="n">
        <v>46244.4222222222</v>
      </c>
      <c r="R1626" s="0" t="n">
        <v>192</v>
      </c>
      <c r="S1626" s="0" t="n">
        <v>0</v>
      </c>
      <c r="T1626" s="0" t="n">
        <v>0</v>
      </c>
      <c r="U1626" s="18" t="s">
        <v>130</v>
      </c>
      <c r="V1626" s="18" t="s">
        <v>139</v>
      </c>
      <c r="W1626" s="0" t="str">
        <f aca="false">IF(AND(X1626&gt;=6,X1626&lt;14),"A",IF(AND(X1626&gt;=14,X1626&lt;22),"B","C"))</f>
        <v>C</v>
      </c>
      <c r="X1626" s="18" t="n">
        <f aca="false">HOUR(H1626)</f>
        <v>5</v>
      </c>
      <c r="Y1626" s="18" t="n">
        <f aca="false">ROUND((I1626-H1626)*1440,0)</f>
        <v>6</v>
      </c>
      <c r="Z1626" s="18" t="n">
        <f aca="false">ROUND((J1626-I1626)*1440,0)</f>
        <v>14</v>
      </c>
      <c r="AA1626" s="18" t="n">
        <f aca="false">ROUND((K1626-J1626)*1440,0)</f>
        <v>28</v>
      </c>
      <c r="AB1626" s="18" t="n">
        <f aca="false">ROUND((L1626-K1626)*1440,0)</f>
        <v>21</v>
      </c>
      <c r="AC1626" s="18" t="n">
        <f aca="false">ROUND((M1626-L1626)*1440,0)</f>
        <v>62</v>
      </c>
      <c r="AD1626" s="18" t="n">
        <f aca="false">IF(N1626="","",ROUND((N1626-M1626)*1440,0))</f>
        <v>26</v>
      </c>
      <c r="AE1626" s="18" t="n">
        <f aca="false">IF(O1626="","",ROUND((O1626-N1626)*1440,0))</f>
        <v>38</v>
      </c>
      <c r="AF1626" s="18" t="n">
        <f aca="false">IF(P1626="","",ROUND((P1626-O1626)*1440,0))</f>
        <v>36</v>
      </c>
      <c r="AG1626" s="18" t="n">
        <f aca="false">IF(Q1626="","",ROUND((Q1626-P1626)*1440,0))</f>
        <v>23</v>
      </c>
      <c r="AH1626" s="18" t="n">
        <f aca="false">IF(Q1626="","",ROUND((Q1626-H1626)*1440,0))</f>
        <v>254</v>
      </c>
      <c r="AI1626" s="19" t="n">
        <f aca="false">ROUND(IF(O1626="",Assumptions!$B$25-K1626,O1626-K1626)*24,1)</f>
        <v>2.5</v>
      </c>
      <c r="AJ1626" s="20" t="n">
        <f aca="false">ROUND(MAX(N(Y1626)/Assumptions!$C$5, N(Z1626)/Assumptions!$C$6, N(AA1626)/Assumptions!$C$7, N(AB1626)/Assumptions!$C$8, N(AC1626)/Assumptions!$C$9, N(AD1626)/Assumptions!$C$10, N(AE1626)/Assumptions!$C$11, N(AF1626)/Assumptions!$C$12, N(AG1626)/Assumptions!$C$13),3)</f>
        <v>1.8</v>
      </c>
      <c r="AK1626" s="0" t="str">
        <f aca="false">IF(OR(U1626="Pending",U1626="On Hold"),"Open GRN (awaiting)",IF(AJ1626&lt;=1,"Within SLA",IF(ROUND(N(Y1626)/Assumptions!$C$5,3)=AJ1626,"Gate Wait",IF(ROUND(N(Z1626)/Assumptions!$C$6,3)=AJ1626,"Dock Wait",IF(ROUND(N(AA1626)/Assumptions!$C$7,3)=AJ1626,"Unloading",IF(ROUND(N(AB1626)/Assumptions!$C$8,3)=AJ1626,"Unload-to-QC Wait",IF(ROUND(N(AC1626)/Assumptions!$C$9,3)=AJ1626,"QC",IF(ROUND(N(AD1626)/Assumptions!$C$10,3)=AJ1626,"QC-to-GRN Wait",IF(ROUND(N(AE1626)/Assumptions!$C$11,3)=AJ1626,"GRN Processing",IF(ROUND(N(AF1626)/Assumptions!$C$12,3)=AJ1626,"GRN-to-Putaway Wait",IF(ROUND(N(AG1626)/Assumptions!$C$13,3)=AJ1626,"Putaway","Within SLA")))))))))))</f>
        <v>GRN-to-Putaway Wait</v>
      </c>
    </row>
    <row r="1627" customFormat="false" ht="15" hidden="false" customHeight="false" outlineLevel="0" collapsed="false">
      <c r="A1627" s="0" t="s">
        <v>4813</v>
      </c>
      <c r="B1627" s="0" t="s">
        <v>4814</v>
      </c>
      <c r="C1627" s="0" t="s">
        <v>218</v>
      </c>
      <c r="D1627" s="0" t="s">
        <v>135</v>
      </c>
      <c r="E1627" s="0" t="s">
        <v>4815</v>
      </c>
      <c r="F1627" s="0" t="s">
        <v>137</v>
      </c>
      <c r="G1627" s="0" t="s">
        <v>138</v>
      </c>
      <c r="H1627" s="17" t="n">
        <v>46244.2493055556</v>
      </c>
      <c r="I1627" s="17" t="n">
        <v>46244.2527777778</v>
      </c>
      <c r="J1627" s="17" t="n">
        <v>46244.2611111111</v>
      </c>
      <c r="K1627" s="17" t="n">
        <v>46244.275</v>
      </c>
      <c r="L1627" s="17" t="n">
        <v>46244.2881944445</v>
      </c>
      <c r="M1627" s="17" t="n">
        <v>46244.325</v>
      </c>
      <c r="N1627" s="17" t="n">
        <v>46244.3444444445</v>
      </c>
      <c r="O1627" s="17" t="n">
        <v>46244.3798611111</v>
      </c>
      <c r="P1627" s="17" t="n">
        <v>46244.4027777778</v>
      </c>
      <c r="Q1627" s="17" t="n">
        <v>46244.4354166667</v>
      </c>
      <c r="R1627" s="0" t="n">
        <v>337</v>
      </c>
      <c r="S1627" s="0" t="n">
        <v>0</v>
      </c>
      <c r="T1627" s="0" t="n">
        <v>0</v>
      </c>
      <c r="U1627" s="18" t="s">
        <v>130</v>
      </c>
      <c r="V1627" s="18" t="s">
        <v>144</v>
      </c>
      <c r="W1627" s="0" t="str">
        <f aca="false">IF(AND(X1627&gt;=6,X1627&lt;14),"A",IF(AND(X1627&gt;=14,X1627&lt;22),"B","C"))</f>
        <v>C</v>
      </c>
      <c r="X1627" s="18" t="n">
        <f aca="false">HOUR(H1627)</f>
        <v>5</v>
      </c>
      <c r="Y1627" s="18" t="n">
        <f aca="false">ROUND((I1627-H1627)*1440,0)</f>
        <v>5</v>
      </c>
      <c r="Z1627" s="18" t="n">
        <f aca="false">ROUND((J1627-I1627)*1440,0)</f>
        <v>12</v>
      </c>
      <c r="AA1627" s="18" t="n">
        <f aca="false">ROUND((K1627-J1627)*1440,0)</f>
        <v>20</v>
      </c>
      <c r="AB1627" s="18" t="n">
        <f aca="false">ROUND((L1627-K1627)*1440,0)</f>
        <v>19</v>
      </c>
      <c r="AC1627" s="18" t="n">
        <f aca="false">ROUND((M1627-L1627)*1440,0)</f>
        <v>53</v>
      </c>
      <c r="AD1627" s="18" t="n">
        <f aca="false">IF(N1627="","",ROUND((N1627-M1627)*1440,0))</f>
        <v>28</v>
      </c>
      <c r="AE1627" s="18" t="n">
        <f aca="false">IF(O1627="","",ROUND((O1627-N1627)*1440,0))</f>
        <v>51</v>
      </c>
      <c r="AF1627" s="18" t="n">
        <f aca="false">IF(P1627="","",ROUND((P1627-O1627)*1440,0))</f>
        <v>33</v>
      </c>
      <c r="AG1627" s="18" t="n">
        <f aca="false">IF(Q1627="","",ROUND((Q1627-P1627)*1440,0))</f>
        <v>47</v>
      </c>
      <c r="AH1627" s="18" t="n">
        <f aca="false">IF(Q1627="","",ROUND((Q1627-H1627)*1440,0))</f>
        <v>268</v>
      </c>
      <c r="AI1627" s="19" t="n">
        <f aca="false">ROUND(IF(O1627="",Assumptions!$B$25-K1627,O1627-K1627)*24,1)</f>
        <v>2.5</v>
      </c>
      <c r="AJ1627" s="20" t="n">
        <f aca="false">ROUND(MAX(N(Y1627)/Assumptions!$C$5, N(Z1627)/Assumptions!$C$6, N(AA1627)/Assumptions!$C$7, N(AB1627)/Assumptions!$C$8, N(AC1627)/Assumptions!$C$9, N(AD1627)/Assumptions!$C$10, N(AE1627)/Assumptions!$C$11, N(AF1627)/Assumptions!$C$12, N(AG1627)/Assumptions!$C$13),3)</f>
        <v>1.65</v>
      </c>
      <c r="AK1627" s="0" t="str">
        <f aca="false">IF(OR(U1627="Pending",U1627="On Hold"),"Open GRN (awaiting)",IF(AJ1627&lt;=1,"Within SLA",IF(ROUND(N(Y1627)/Assumptions!$C$5,3)=AJ1627,"Gate Wait",IF(ROUND(N(Z1627)/Assumptions!$C$6,3)=AJ1627,"Dock Wait",IF(ROUND(N(AA1627)/Assumptions!$C$7,3)=AJ1627,"Unloading",IF(ROUND(N(AB1627)/Assumptions!$C$8,3)=AJ1627,"Unload-to-QC Wait",IF(ROUND(N(AC1627)/Assumptions!$C$9,3)=AJ1627,"QC",IF(ROUND(N(AD1627)/Assumptions!$C$10,3)=AJ1627,"QC-to-GRN Wait",IF(ROUND(N(AE1627)/Assumptions!$C$11,3)=AJ1627,"GRN Processing",IF(ROUND(N(AF1627)/Assumptions!$C$12,3)=AJ1627,"GRN-to-Putaway Wait",IF(ROUND(N(AG1627)/Assumptions!$C$13,3)=AJ1627,"Putaway","Within SLA")))))))))))</f>
        <v>GRN-to-Putaway Wait</v>
      </c>
    </row>
    <row r="1628" customFormat="false" ht="15" hidden="false" customHeight="false" outlineLevel="0" collapsed="false">
      <c r="A1628" s="0" t="s">
        <v>4816</v>
      </c>
      <c r="B1628" s="0" t="s">
        <v>4817</v>
      </c>
      <c r="C1628" s="0" t="s">
        <v>184</v>
      </c>
      <c r="D1628" s="0" t="s">
        <v>119</v>
      </c>
      <c r="E1628" s="0" t="s">
        <v>4818</v>
      </c>
      <c r="F1628" s="0" t="s">
        <v>177</v>
      </c>
      <c r="G1628" s="0" t="s">
        <v>129</v>
      </c>
      <c r="H1628" s="17" t="n">
        <v>46244.2583333333</v>
      </c>
      <c r="I1628" s="17" t="n">
        <v>46244.2694444444</v>
      </c>
      <c r="J1628" s="17" t="n">
        <v>46244.2770833333</v>
      </c>
      <c r="K1628" s="17" t="n">
        <v>46244.2895833333</v>
      </c>
      <c r="L1628" s="17" t="n">
        <v>46244.2986111111</v>
      </c>
      <c r="M1628" s="17" t="n">
        <v>46244.3291666667</v>
      </c>
      <c r="N1628" s="17" t="n">
        <v>46244.3902777778</v>
      </c>
      <c r="O1628" s="17" t="n">
        <v>46244.475</v>
      </c>
      <c r="P1628" s="17" t="n">
        <v>46244.5006944445</v>
      </c>
      <c r="Q1628" s="17" t="n">
        <v>46244.53125</v>
      </c>
      <c r="R1628" s="0" t="n">
        <v>277</v>
      </c>
      <c r="S1628" s="0" t="n">
        <v>0</v>
      </c>
      <c r="T1628" s="0" t="n">
        <v>7</v>
      </c>
      <c r="U1628" s="18" t="s">
        <v>123</v>
      </c>
      <c r="V1628" s="18" t="s">
        <v>156</v>
      </c>
      <c r="W1628" s="0" t="str">
        <f aca="false">IF(AND(X1628&gt;=6,X1628&lt;14),"A",IF(AND(X1628&gt;=14,X1628&lt;22),"B","C"))</f>
        <v>A</v>
      </c>
      <c r="X1628" s="18" t="n">
        <f aca="false">HOUR(H1628)</f>
        <v>6</v>
      </c>
      <c r="Y1628" s="18" t="n">
        <f aca="false">ROUND((I1628-H1628)*1440,0)</f>
        <v>16</v>
      </c>
      <c r="Z1628" s="18" t="n">
        <f aca="false">ROUND((J1628-I1628)*1440,0)</f>
        <v>11</v>
      </c>
      <c r="AA1628" s="18" t="n">
        <f aca="false">ROUND((K1628-J1628)*1440,0)</f>
        <v>18</v>
      </c>
      <c r="AB1628" s="18" t="n">
        <f aca="false">ROUND((L1628-K1628)*1440,0)</f>
        <v>13</v>
      </c>
      <c r="AC1628" s="18" t="n">
        <f aca="false">ROUND((M1628-L1628)*1440,0)</f>
        <v>44</v>
      </c>
      <c r="AD1628" s="18" t="n">
        <f aca="false">IF(N1628="","",ROUND((N1628-M1628)*1440,0))</f>
        <v>88</v>
      </c>
      <c r="AE1628" s="18" t="n">
        <f aca="false">IF(O1628="","",ROUND((O1628-N1628)*1440,0))</f>
        <v>122</v>
      </c>
      <c r="AF1628" s="18" t="n">
        <f aca="false">IF(P1628="","",ROUND((P1628-O1628)*1440,0))</f>
        <v>37</v>
      </c>
      <c r="AG1628" s="18" t="n">
        <f aca="false">IF(Q1628="","",ROUND((Q1628-P1628)*1440,0))</f>
        <v>44</v>
      </c>
      <c r="AH1628" s="18" t="n">
        <f aca="false">IF(Q1628="","",ROUND((Q1628-H1628)*1440,0))</f>
        <v>393</v>
      </c>
      <c r="AI1628" s="19" t="n">
        <f aca="false">ROUND(IF(O1628="",Assumptions!$B$25-K1628,O1628-K1628)*24,1)</f>
        <v>4.5</v>
      </c>
      <c r="AJ1628" s="20" t="n">
        <f aca="false">ROUND(MAX(N(Y1628)/Assumptions!$C$5, N(Z1628)/Assumptions!$C$6, N(AA1628)/Assumptions!$C$7, N(AB1628)/Assumptions!$C$8, N(AC1628)/Assumptions!$C$9, N(AD1628)/Assumptions!$C$10, N(AE1628)/Assumptions!$C$11, N(AF1628)/Assumptions!$C$12, N(AG1628)/Assumptions!$C$13),3)</f>
        <v>2.933</v>
      </c>
      <c r="AK1628" s="0" t="str">
        <f aca="false">IF(OR(U1628="Pending",U1628="On Hold"),"Open GRN (awaiting)",IF(AJ1628&lt;=1,"Within SLA",IF(ROUND(N(Y1628)/Assumptions!$C$5,3)=AJ1628,"Gate Wait",IF(ROUND(N(Z1628)/Assumptions!$C$6,3)=AJ1628,"Dock Wait",IF(ROUND(N(AA1628)/Assumptions!$C$7,3)=AJ1628,"Unloading",IF(ROUND(N(AB1628)/Assumptions!$C$8,3)=AJ1628,"Unload-to-QC Wait",IF(ROUND(N(AC1628)/Assumptions!$C$9,3)=AJ1628,"QC",IF(ROUND(N(AD1628)/Assumptions!$C$10,3)=AJ1628,"QC-to-GRN Wait",IF(ROUND(N(AE1628)/Assumptions!$C$11,3)=AJ1628,"GRN Processing",IF(ROUND(N(AF1628)/Assumptions!$C$12,3)=AJ1628,"GRN-to-Putaway Wait",IF(ROUND(N(AG1628)/Assumptions!$C$13,3)=AJ1628,"Putaway","Within SLA")))))))))))</f>
        <v>QC-to-GRN Wait</v>
      </c>
    </row>
    <row r="1629" customFormat="false" ht="15" hidden="false" customHeight="false" outlineLevel="0" collapsed="false">
      <c r="A1629" s="0" t="s">
        <v>4819</v>
      </c>
      <c r="B1629" s="0" t="s">
        <v>4820</v>
      </c>
      <c r="C1629" s="0" t="s">
        <v>286</v>
      </c>
      <c r="D1629" s="0" t="s">
        <v>147</v>
      </c>
      <c r="E1629" s="0" t="s">
        <v>1116</v>
      </c>
      <c r="F1629" s="0" t="s">
        <v>121</v>
      </c>
      <c r="G1629" s="0" t="s">
        <v>150</v>
      </c>
      <c r="H1629" s="17" t="n">
        <v>46244.2673611111</v>
      </c>
      <c r="I1629" s="17" t="n">
        <v>46244.2798611111</v>
      </c>
      <c r="J1629" s="17" t="n">
        <v>46244.2840277778</v>
      </c>
      <c r="K1629" s="17" t="n">
        <v>46244.2965277778</v>
      </c>
      <c r="L1629" s="17" t="n">
        <v>46244.30625</v>
      </c>
      <c r="M1629" s="17" t="n">
        <v>46244.3298611111</v>
      </c>
      <c r="N1629" s="17" t="n">
        <v>46244.3479166667</v>
      </c>
      <c r="O1629" s="17" t="n">
        <v>46244.3826388889</v>
      </c>
      <c r="P1629" s="17" t="n">
        <v>46244.3895833333</v>
      </c>
      <c r="Q1629" s="17" t="n">
        <v>46244.4076388889</v>
      </c>
      <c r="R1629" s="0" t="n">
        <v>105</v>
      </c>
      <c r="S1629" s="0" t="n">
        <v>0</v>
      </c>
      <c r="T1629" s="0" t="n">
        <v>0</v>
      </c>
      <c r="U1629" s="18" t="s">
        <v>130</v>
      </c>
      <c r="V1629" s="18" t="s">
        <v>144</v>
      </c>
      <c r="W1629" s="0" t="str">
        <f aca="false">IF(AND(X1629&gt;=6,X1629&lt;14),"A",IF(AND(X1629&gt;=14,X1629&lt;22),"B","C"))</f>
        <v>A</v>
      </c>
      <c r="X1629" s="18" t="n">
        <f aca="false">HOUR(H1629)</f>
        <v>6</v>
      </c>
      <c r="Y1629" s="18" t="n">
        <f aca="false">ROUND((I1629-H1629)*1440,0)</f>
        <v>18</v>
      </c>
      <c r="Z1629" s="18" t="n">
        <f aca="false">ROUND((J1629-I1629)*1440,0)</f>
        <v>6</v>
      </c>
      <c r="AA1629" s="18" t="n">
        <f aca="false">ROUND((K1629-J1629)*1440,0)</f>
        <v>18</v>
      </c>
      <c r="AB1629" s="18" t="n">
        <f aca="false">ROUND((L1629-K1629)*1440,0)</f>
        <v>14</v>
      </c>
      <c r="AC1629" s="18" t="n">
        <f aca="false">ROUND((M1629-L1629)*1440,0)</f>
        <v>34</v>
      </c>
      <c r="AD1629" s="18" t="n">
        <f aca="false">IF(N1629="","",ROUND((N1629-M1629)*1440,0))</f>
        <v>26</v>
      </c>
      <c r="AE1629" s="18" t="n">
        <f aca="false">IF(O1629="","",ROUND((O1629-N1629)*1440,0))</f>
        <v>50</v>
      </c>
      <c r="AF1629" s="18" t="n">
        <f aca="false">IF(P1629="","",ROUND((P1629-O1629)*1440,0))</f>
        <v>10</v>
      </c>
      <c r="AG1629" s="18" t="n">
        <f aca="false">IF(Q1629="","",ROUND((Q1629-P1629)*1440,0))</f>
        <v>26</v>
      </c>
      <c r="AH1629" s="18" t="n">
        <f aca="false">IF(Q1629="","",ROUND((Q1629-H1629)*1440,0))</f>
        <v>202</v>
      </c>
      <c r="AI1629" s="19" t="n">
        <f aca="false">ROUND(IF(O1629="",Assumptions!$B$25-K1629,O1629-K1629)*24,1)</f>
        <v>2.1</v>
      </c>
      <c r="AJ1629" s="20" t="n">
        <f aca="false">ROUND(MAX(N(Y1629)/Assumptions!$C$5, N(Z1629)/Assumptions!$C$6, N(AA1629)/Assumptions!$C$7, N(AB1629)/Assumptions!$C$8, N(AC1629)/Assumptions!$C$9, N(AD1629)/Assumptions!$C$10, N(AE1629)/Assumptions!$C$11, N(AF1629)/Assumptions!$C$12, N(AG1629)/Assumptions!$C$13),3)</f>
        <v>1.111</v>
      </c>
      <c r="AK1629" s="0" t="str">
        <f aca="false">IF(OR(U1629="Pending",U1629="On Hold"),"Open GRN (awaiting)",IF(AJ1629&lt;=1,"Within SLA",IF(ROUND(N(Y1629)/Assumptions!$C$5,3)=AJ1629,"Gate Wait",IF(ROUND(N(Z1629)/Assumptions!$C$6,3)=AJ1629,"Dock Wait",IF(ROUND(N(AA1629)/Assumptions!$C$7,3)=AJ1629,"Unloading",IF(ROUND(N(AB1629)/Assumptions!$C$8,3)=AJ1629,"Unload-to-QC Wait",IF(ROUND(N(AC1629)/Assumptions!$C$9,3)=AJ1629,"QC",IF(ROUND(N(AD1629)/Assumptions!$C$10,3)=AJ1629,"QC-to-GRN Wait",IF(ROUND(N(AE1629)/Assumptions!$C$11,3)=AJ1629,"GRN Processing",IF(ROUND(N(AF1629)/Assumptions!$C$12,3)=AJ1629,"GRN-to-Putaway Wait",IF(ROUND(N(AG1629)/Assumptions!$C$13,3)=AJ1629,"Putaway","Within SLA")))))))))))</f>
        <v>GRN Processing</v>
      </c>
    </row>
    <row r="1630" customFormat="false" ht="15" hidden="false" customHeight="false" outlineLevel="0" collapsed="false">
      <c r="A1630" s="0" t="s">
        <v>4821</v>
      </c>
      <c r="B1630" s="0" t="s">
        <v>4822</v>
      </c>
      <c r="C1630" s="0" t="s">
        <v>170</v>
      </c>
      <c r="D1630" s="0" t="s">
        <v>147</v>
      </c>
      <c r="E1630" s="0" t="s">
        <v>2549</v>
      </c>
      <c r="F1630" s="0" t="s">
        <v>121</v>
      </c>
      <c r="G1630" s="0" t="s">
        <v>167</v>
      </c>
      <c r="H1630" s="17" t="n">
        <v>46244.3090277778</v>
      </c>
      <c r="I1630" s="17" t="n">
        <v>46244.3145833333</v>
      </c>
      <c r="J1630" s="17" t="n">
        <v>46244.3222222222</v>
      </c>
      <c r="K1630" s="17" t="n">
        <v>46244.3402777778</v>
      </c>
      <c r="L1630" s="17" t="n">
        <v>46244.3555555556</v>
      </c>
      <c r="M1630" s="17" t="n">
        <v>46244.3673611111</v>
      </c>
      <c r="N1630" s="17" t="n">
        <v>46244.3708333333</v>
      </c>
      <c r="O1630" s="17" t="n">
        <v>46244.3909722222</v>
      </c>
      <c r="P1630" s="17" t="n">
        <v>46244.3958333333</v>
      </c>
      <c r="Q1630" s="17" t="n">
        <v>46244.4291666667</v>
      </c>
      <c r="R1630" s="0" t="n">
        <v>489</v>
      </c>
      <c r="S1630" s="0" t="n">
        <v>0</v>
      </c>
      <c r="T1630" s="0" t="n">
        <v>0</v>
      </c>
      <c r="U1630" s="18" t="s">
        <v>130</v>
      </c>
      <c r="V1630" s="18" t="s">
        <v>139</v>
      </c>
      <c r="W1630" s="0" t="str">
        <f aca="false">IF(AND(X1630&gt;=6,X1630&lt;14),"A",IF(AND(X1630&gt;=14,X1630&lt;22),"B","C"))</f>
        <v>A</v>
      </c>
      <c r="X1630" s="18" t="n">
        <f aca="false">HOUR(H1630)</f>
        <v>7</v>
      </c>
      <c r="Y1630" s="18" t="n">
        <f aca="false">ROUND((I1630-H1630)*1440,0)</f>
        <v>8</v>
      </c>
      <c r="Z1630" s="18" t="n">
        <f aca="false">ROUND((J1630-I1630)*1440,0)</f>
        <v>11</v>
      </c>
      <c r="AA1630" s="18" t="n">
        <f aca="false">ROUND((K1630-J1630)*1440,0)</f>
        <v>26</v>
      </c>
      <c r="AB1630" s="18" t="n">
        <f aca="false">ROUND((L1630-K1630)*1440,0)</f>
        <v>22</v>
      </c>
      <c r="AC1630" s="18" t="n">
        <f aca="false">ROUND((M1630-L1630)*1440,0)</f>
        <v>17</v>
      </c>
      <c r="AD1630" s="18" t="n">
        <f aca="false">IF(N1630="","",ROUND((N1630-M1630)*1440,0))</f>
        <v>5</v>
      </c>
      <c r="AE1630" s="18" t="n">
        <f aca="false">IF(O1630="","",ROUND((O1630-N1630)*1440,0))</f>
        <v>29</v>
      </c>
      <c r="AF1630" s="18" t="n">
        <f aca="false">IF(P1630="","",ROUND((P1630-O1630)*1440,0))</f>
        <v>7</v>
      </c>
      <c r="AG1630" s="18" t="n">
        <f aca="false">IF(Q1630="","",ROUND((Q1630-P1630)*1440,0))</f>
        <v>48</v>
      </c>
      <c r="AH1630" s="18" t="n">
        <f aca="false">IF(Q1630="","",ROUND((Q1630-H1630)*1440,0))</f>
        <v>173</v>
      </c>
      <c r="AI1630" s="19" t="n">
        <f aca="false">ROUND(IF(O1630="",Assumptions!$B$25-K1630,O1630-K1630)*24,1)</f>
        <v>1.2</v>
      </c>
      <c r="AJ1630" s="20" t="n">
        <f aca="false">ROUND(MAX(N(Y1630)/Assumptions!$C$5, N(Z1630)/Assumptions!$C$6, N(AA1630)/Assumptions!$C$7, N(AB1630)/Assumptions!$C$8, N(AC1630)/Assumptions!$C$9, N(AD1630)/Assumptions!$C$10, N(AE1630)/Assumptions!$C$11, N(AF1630)/Assumptions!$C$12, N(AG1630)/Assumptions!$C$13),3)</f>
        <v>1.467</v>
      </c>
      <c r="AK1630" s="0" t="str">
        <f aca="false">IF(OR(U1630="Pending",U1630="On Hold"),"Open GRN (awaiting)",IF(AJ1630&lt;=1,"Within SLA",IF(ROUND(N(Y1630)/Assumptions!$C$5,3)=AJ1630,"Gate Wait",IF(ROUND(N(Z1630)/Assumptions!$C$6,3)=AJ1630,"Dock Wait",IF(ROUND(N(AA1630)/Assumptions!$C$7,3)=AJ1630,"Unloading",IF(ROUND(N(AB1630)/Assumptions!$C$8,3)=AJ1630,"Unload-to-QC Wait",IF(ROUND(N(AC1630)/Assumptions!$C$9,3)=AJ1630,"QC",IF(ROUND(N(AD1630)/Assumptions!$C$10,3)=AJ1630,"QC-to-GRN Wait",IF(ROUND(N(AE1630)/Assumptions!$C$11,3)=AJ1630,"GRN Processing",IF(ROUND(N(AF1630)/Assumptions!$C$12,3)=AJ1630,"GRN-to-Putaway Wait",IF(ROUND(N(AG1630)/Assumptions!$C$13,3)=AJ1630,"Putaway","Within SLA")))))))))))</f>
        <v>Unload-to-QC Wait</v>
      </c>
    </row>
    <row r="1631" customFormat="false" ht="15" hidden="false" customHeight="false" outlineLevel="0" collapsed="false">
      <c r="A1631" s="0" t="s">
        <v>4823</v>
      </c>
      <c r="B1631" s="0" t="s">
        <v>4824</v>
      </c>
      <c r="C1631" s="0" t="s">
        <v>170</v>
      </c>
      <c r="D1631" s="0" t="s">
        <v>119</v>
      </c>
      <c r="E1631" s="0" t="s">
        <v>4825</v>
      </c>
      <c r="F1631" s="0" t="s">
        <v>172</v>
      </c>
      <c r="G1631" s="0" t="s">
        <v>129</v>
      </c>
      <c r="H1631" s="17" t="n">
        <v>46244.3152777778</v>
      </c>
      <c r="I1631" s="17" t="n">
        <v>46244.34375</v>
      </c>
      <c r="J1631" s="17" t="n">
        <v>46244.3458333333</v>
      </c>
      <c r="K1631" s="17" t="n">
        <v>46244.3652777778</v>
      </c>
      <c r="L1631" s="17" t="n">
        <v>46244.3875</v>
      </c>
      <c r="M1631" s="17" t="n">
        <v>46244.4173611111</v>
      </c>
      <c r="N1631" s="17" t="n">
        <v>46244.45</v>
      </c>
      <c r="O1631" s="17" t="n">
        <v>46244.4618055556</v>
      </c>
      <c r="P1631" s="17" t="n">
        <v>46244.46875</v>
      </c>
      <c r="Q1631" s="17" t="n">
        <v>46244.4965277778</v>
      </c>
      <c r="R1631" s="0" t="n">
        <v>186</v>
      </c>
      <c r="S1631" s="0" t="n">
        <v>0</v>
      </c>
      <c r="T1631" s="0" t="n">
        <v>0</v>
      </c>
      <c r="U1631" s="18" t="s">
        <v>130</v>
      </c>
      <c r="V1631" s="18" t="s">
        <v>144</v>
      </c>
      <c r="W1631" s="0" t="str">
        <f aca="false">IF(AND(X1631&gt;=6,X1631&lt;14),"A",IF(AND(X1631&gt;=14,X1631&lt;22),"B","C"))</f>
        <v>A</v>
      </c>
      <c r="X1631" s="18" t="n">
        <f aca="false">HOUR(H1631)</f>
        <v>7</v>
      </c>
      <c r="Y1631" s="18" t="n">
        <f aca="false">ROUND((I1631-H1631)*1440,0)</f>
        <v>41</v>
      </c>
      <c r="Z1631" s="18" t="n">
        <f aca="false">ROUND((J1631-I1631)*1440,0)</f>
        <v>3</v>
      </c>
      <c r="AA1631" s="18" t="n">
        <f aca="false">ROUND((K1631-J1631)*1440,0)</f>
        <v>28</v>
      </c>
      <c r="AB1631" s="18" t="n">
        <f aca="false">ROUND((L1631-K1631)*1440,0)</f>
        <v>32</v>
      </c>
      <c r="AC1631" s="18" t="n">
        <f aca="false">ROUND((M1631-L1631)*1440,0)</f>
        <v>43</v>
      </c>
      <c r="AD1631" s="18" t="n">
        <f aca="false">IF(N1631="","",ROUND((N1631-M1631)*1440,0))</f>
        <v>47</v>
      </c>
      <c r="AE1631" s="18" t="n">
        <f aca="false">IF(O1631="","",ROUND((O1631-N1631)*1440,0))</f>
        <v>17</v>
      </c>
      <c r="AF1631" s="18" t="n">
        <f aca="false">IF(P1631="","",ROUND((P1631-O1631)*1440,0))</f>
        <v>10</v>
      </c>
      <c r="AG1631" s="18" t="n">
        <f aca="false">IF(Q1631="","",ROUND((Q1631-P1631)*1440,0))</f>
        <v>40</v>
      </c>
      <c r="AH1631" s="18" t="n">
        <f aca="false">IF(Q1631="","",ROUND((Q1631-H1631)*1440,0))</f>
        <v>261</v>
      </c>
      <c r="AI1631" s="19" t="n">
        <f aca="false">ROUND(IF(O1631="",Assumptions!$B$25-K1631,O1631-K1631)*24,1)</f>
        <v>2.3</v>
      </c>
      <c r="AJ1631" s="20" t="n">
        <f aca="false">ROUND(MAX(N(Y1631)/Assumptions!$C$5, N(Z1631)/Assumptions!$C$6, N(AA1631)/Assumptions!$C$7, N(AB1631)/Assumptions!$C$8, N(AC1631)/Assumptions!$C$9, N(AD1631)/Assumptions!$C$10, N(AE1631)/Assumptions!$C$11, N(AF1631)/Assumptions!$C$12, N(AG1631)/Assumptions!$C$13),3)</f>
        <v>2.133</v>
      </c>
      <c r="AK1631" s="0" t="str">
        <f aca="false">IF(OR(U1631="Pending",U1631="On Hold"),"Open GRN (awaiting)",IF(AJ1631&lt;=1,"Within SLA",IF(ROUND(N(Y1631)/Assumptions!$C$5,3)=AJ1631,"Gate Wait",IF(ROUND(N(Z1631)/Assumptions!$C$6,3)=AJ1631,"Dock Wait",IF(ROUND(N(AA1631)/Assumptions!$C$7,3)=AJ1631,"Unloading",IF(ROUND(N(AB1631)/Assumptions!$C$8,3)=AJ1631,"Unload-to-QC Wait",IF(ROUND(N(AC1631)/Assumptions!$C$9,3)=AJ1631,"QC",IF(ROUND(N(AD1631)/Assumptions!$C$10,3)=AJ1631,"QC-to-GRN Wait",IF(ROUND(N(AE1631)/Assumptions!$C$11,3)=AJ1631,"GRN Processing",IF(ROUND(N(AF1631)/Assumptions!$C$12,3)=AJ1631,"GRN-to-Putaway Wait",IF(ROUND(N(AG1631)/Assumptions!$C$13,3)=AJ1631,"Putaway","Within SLA")))))))))))</f>
        <v>Unload-to-QC Wait</v>
      </c>
    </row>
    <row r="1632" customFormat="false" ht="15" hidden="false" customHeight="false" outlineLevel="0" collapsed="false">
      <c r="A1632" s="0" t="s">
        <v>4826</v>
      </c>
      <c r="B1632" s="0" t="s">
        <v>4827</v>
      </c>
      <c r="C1632" s="0" t="s">
        <v>218</v>
      </c>
      <c r="D1632" s="0" t="s">
        <v>147</v>
      </c>
      <c r="E1632" s="0" t="s">
        <v>4828</v>
      </c>
      <c r="F1632" s="0" t="s">
        <v>137</v>
      </c>
      <c r="G1632" s="0" t="s">
        <v>150</v>
      </c>
      <c r="H1632" s="17" t="n">
        <v>46244.3319444444</v>
      </c>
      <c r="I1632" s="17" t="n">
        <v>46244.3611111111</v>
      </c>
      <c r="J1632" s="17" t="n">
        <v>46244.3666666667</v>
      </c>
      <c r="K1632" s="17" t="n">
        <v>46244.4</v>
      </c>
      <c r="L1632" s="17" t="n">
        <v>46244.40625</v>
      </c>
      <c r="M1632" s="17" t="n">
        <v>46244.4277777778</v>
      </c>
      <c r="N1632" s="17" t="n">
        <v>46244.4451388889</v>
      </c>
      <c r="O1632" s="17" t="n">
        <v>46244.4736111111</v>
      </c>
      <c r="P1632" s="17" t="n">
        <v>46244.4777777778</v>
      </c>
      <c r="Q1632" s="17" t="n">
        <v>46244.4875</v>
      </c>
      <c r="R1632" s="0" t="n">
        <v>519</v>
      </c>
      <c r="S1632" s="0" t="n">
        <v>0</v>
      </c>
      <c r="T1632" s="0" t="n">
        <v>0</v>
      </c>
      <c r="U1632" s="18" t="s">
        <v>130</v>
      </c>
      <c r="V1632" s="18" t="s">
        <v>144</v>
      </c>
      <c r="W1632" s="0" t="str">
        <f aca="false">IF(AND(X1632&gt;=6,X1632&lt;14),"A",IF(AND(X1632&gt;=14,X1632&lt;22),"B","C"))</f>
        <v>A</v>
      </c>
      <c r="X1632" s="18" t="n">
        <f aca="false">HOUR(H1632)</f>
        <v>7</v>
      </c>
      <c r="Y1632" s="18" t="n">
        <f aca="false">ROUND((I1632-H1632)*1440,0)</f>
        <v>42</v>
      </c>
      <c r="Z1632" s="18" t="n">
        <f aca="false">ROUND((J1632-I1632)*1440,0)</f>
        <v>8</v>
      </c>
      <c r="AA1632" s="18" t="n">
        <f aca="false">ROUND((K1632-J1632)*1440,0)</f>
        <v>48</v>
      </c>
      <c r="AB1632" s="18" t="n">
        <f aca="false">ROUND((L1632-K1632)*1440,0)</f>
        <v>9</v>
      </c>
      <c r="AC1632" s="18" t="n">
        <f aca="false">ROUND((M1632-L1632)*1440,0)</f>
        <v>31</v>
      </c>
      <c r="AD1632" s="18" t="n">
        <f aca="false">IF(N1632="","",ROUND((N1632-M1632)*1440,0))</f>
        <v>25</v>
      </c>
      <c r="AE1632" s="18" t="n">
        <f aca="false">IF(O1632="","",ROUND((O1632-N1632)*1440,0))</f>
        <v>41</v>
      </c>
      <c r="AF1632" s="18" t="n">
        <f aca="false">IF(P1632="","",ROUND((P1632-O1632)*1440,0))</f>
        <v>6</v>
      </c>
      <c r="AG1632" s="18" t="n">
        <f aca="false">IF(Q1632="","",ROUND((Q1632-P1632)*1440,0))</f>
        <v>14</v>
      </c>
      <c r="AH1632" s="18" t="n">
        <f aca="false">IF(Q1632="","",ROUND((Q1632-H1632)*1440,0))</f>
        <v>224</v>
      </c>
      <c r="AI1632" s="19" t="n">
        <f aca="false">ROUND(IF(O1632="",Assumptions!$B$25-K1632,O1632-K1632)*24,1)</f>
        <v>1.8</v>
      </c>
      <c r="AJ1632" s="20" t="n">
        <f aca="false">ROUND(MAX(N(Y1632)/Assumptions!$C$5, N(Z1632)/Assumptions!$C$6, N(AA1632)/Assumptions!$C$7, N(AB1632)/Assumptions!$C$8, N(AC1632)/Assumptions!$C$9, N(AD1632)/Assumptions!$C$10, N(AE1632)/Assumptions!$C$11, N(AF1632)/Assumptions!$C$12, N(AG1632)/Assumptions!$C$13),3)</f>
        <v>1.4</v>
      </c>
      <c r="AK1632" s="0" t="str">
        <f aca="false">IF(OR(U1632="Pending",U1632="On Hold"),"Open GRN (awaiting)",IF(AJ1632&lt;=1,"Within SLA",IF(ROUND(N(Y1632)/Assumptions!$C$5,3)=AJ1632,"Gate Wait",IF(ROUND(N(Z1632)/Assumptions!$C$6,3)=AJ1632,"Dock Wait",IF(ROUND(N(AA1632)/Assumptions!$C$7,3)=AJ1632,"Unloading",IF(ROUND(N(AB1632)/Assumptions!$C$8,3)=AJ1632,"Unload-to-QC Wait",IF(ROUND(N(AC1632)/Assumptions!$C$9,3)=AJ1632,"QC",IF(ROUND(N(AD1632)/Assumptions!$C$10,3)=AJ1632,"QC-to-GRN Wait",IF(ROUND(N(AE1632)/Assumptions!$C$11,3)=AJ1632,"GRN Processing",IF(ROUND(N(AF1632)/Assumptions!$C$12,3)=AJ1632,"GRN-to-Putaway Wait",IF(ROUND(N(AG1632)/Assumptions!$C$13,3)=AJ1632,"Putaway","Within SLA")))))))))))</f>
        <v>Gate Wait</v>
      </c>
    </row>
    <row r="1633" customFormat="false" ht="15" hidden="false" customHeight="false" outlineLevel="0" collapsed="false">
      <c r="A1633" s="0" t="s">
        <v>4829</v>
      </c>
      <c r="B1633" s="0" t="s">
        <v>4830</v>
      </c>
      <c r="C1633" s="0" t="s">
        <v>252</v>
      </c>
      <c r="D1633" s="0" t="s">
        <v>135</v>
      </c>
      <c r="E1633" s="0" t="s">
        <v>1269</v>
      </c>
      <c r="F1633" s="0" t="s">
        <v>155</v>
      </c>
      <c r="G1633" s="0" t="s">
        <v>178</v>
      </c>
      <c r="H1633" s="17" t="n">
        <v>46244.3416666667</v>
      </c>
      <c r="I1633" s="17" t="n">
        <v>46244.3659722222</v>
      </c>
      <c r="J1633" s="17" t="n">
        <v>46244.3694444444</v>
      </c>
      <c r="K1633" s="17" t="n">
        <v>46244.4159722222</v>
      </c>
      <c r="L1633" s="17" t="n">
        <v>46244.4284722222</v>
      </c>
      <c r="M1633" s="17" t="n">
        <v>46244.4701388889</v>
      </c>
      <c r="N1633" s="17" t="n">
        <v>46244.6125</v>
      </c>
      <c r="O1633" s="17" t="n">
        <v>46244.6479166667</v>
      </c>
      <c r="P1633" s="17" t="n">
        <v>46244.6555555556</v>
      </c>
      <c r="Q1633" s="17" t="n">
        <v>46244.6694444444</v>
      </c>
      <c r="R1633" s="0" t="n">
        <v>1485</v>
      </c>
      <c r="S1633" s="0" t="n">
        <v>0</v>
      </c>
      <c r="T1633" s="0" t="n">
        <v>39</v>
      </c>
      <c r="U1633" s="18" t="s">
        <v>123</v>
      </c>
      <c r="V1633" s="18" t="s">
        <v>156</v>
      </c>
      <c r="W1633" s="0" t="str">
        <f aca="false">IF(AND(X1633&gt;=6,X1633&lt;14),"A",IF(AND(X1633&gt;=14,X1633&lt;22),"B","C"))</f>
        <v>A</v>
      </c>
      <c r="X1633" s="18" t="n">
        <f aca="false">HOUR(H1633)</f>
        <v>8</v>
      </c>
      <c r="Y1633" s="18" t="n">
        <f aca="false">ROUND((I1633-H1633)*1440,0)</f>
        <v>35</v>
      </c>
      <c r="Z1633" s="18" t="n">
        <f aca="false">ROUND((J1633-I1633)*1440,0)</f>
        <v>5</v>
      </c>
      <c r="AA1633" s="18" t="n">
        <f aca="false">ROUND((K1633-J1633)*1440,0)</f>
        <v>67</v>
      </c>
      <c r="AB1633" s="18" t="n">
        <f aca="false">ROUND((L1633-K1633)*1440,0)</f>
        <v>18</v>
      </c>
      <c r="AC1633" s="18" t="n">
        <f aca="false">ROUND((M1633-L1633)*1440,0)</f>
        <v>60</v>
      </c>
      <c r="AD1633" s="18" t="n">
        <f aca="false">IF(N1633="","",ROUND((N1633-M1633)*1440,0))</f>
        <v>205</v>
      </c>
      <c r="AE1633" s="18" t="n">
        <f aca="false">IF(O1633="","",ROUND((O1633-N1633)*1440,0))</f>
        <v>51</v>
      </c>
      <c r="AF1633" s="18" t="n">
        <f aca="false">IF(P1633="","",ROUND((P1633-O1633)*1440,0))</f>
        <v>11</v>
      </c>
      <c r="AG1633" s="18" t="n">
        <f aca="false">IF(Q1633="","",ROUND((Q1633-P1633)*1440,0))</f>
        <v>20</v>
      </c>
      <c r="AH1633" s="18" t="n">
        <f aca="false">IF(Q1633="","",ROUND((Q1633-H1633)*1440,0))</f>
        <v>472</v>
      </c>
      <c r="AI1633" s="19" t="n">
        <f aca="false">ROUND(IF(O1633="",Assumptions!$B$25-K1633,O1633-K1633)*24,1)</f>
        <v>5.6</v>
      </c>
      <c r="AJ1633" s="20" t="n">
        <f aca="false">ROUND(MAX(N(Y1633)/Assumptions!$C$5, N(Z1633)/Assumptions!$C$6, N(AA1633)/Assumptions!$C$7, N(AB1633)/Assumptions!$C$8, N(AC1633)/Assumptions!$C$9, N(AD1633)/Assumptions!$C$10, N(AE1633)/Assumptions!$C$11, N(AF1633)/Assumptions!$C$12, N(AG1633)/Assumptions!$C$13),3)</f>
        <v>6.833</v>
      </c>
      <c r="AK1633" s="0" t="str">
        <f aca="false">IF(OR(U1633="Pending",U1633="On Hold"),"Open GRN (awaiting)",IF(AJ1633&lt;=1,"Within SLA",IF(ROUND(N(Y1633)/Assumptions!$C$5,3)=AJ1633,"Gate Wait",IF(ROUND(N(Z1633)/Assumptions!$C$6,3)=AJ1633,"Dock Wait",IF(ROUND(N(AA1633)/Assumptions!$C$7,3)=AJ1633,"Unloading",IF(ROUND(N(AB1633)/Assumptions!$C$8,3)=AJ1633,"Unload-to-QC Wait",IF(ROUND(N(AC1633)/Assumptions!$C$9,3)=AJ1633,"QC",IF(ROUND(N(AD1633)/Assumptions!$C$10,3)=AJ1633,"QC-to-GRN Wait",IF(ROUND(N(AE1633)/Assumptions!$C$11,3)=AJ1633,"GRN Processing",IF(ROUND(N(AF1633)/Assumptions!$C$12,3)=AJ1633,"GRN-to-Putaway Wait",IF(ROUND(N(AG1633)/Assumptions!$C$13,3)=AJ1633,"Putaway","Within SLA")))))))))))</f>
        <v>QC-to-GRN Wait</v>
      </c>
    </row>
    <row r="1634" customFormat="false" ht="15" hidden="false" customHeight="false" outlineLevel="0" collapsed="false">
      <c r="A1634" s="0" t="s">
        <v>4831</v>
      </c>
      <c r="B1634" s="0" t="s">
        <v>4832</v>
      </c>
      <c r="C1634" s="0" t="s">
        <v>252</v>
      </c>
      <c r="D1634" s="0" t="s">
        <v>147</v>
      </c>
      <c r="E1634" s="0" t="s">
        <v>4833</v>
      </c>
      <c r="F1634" s="0" t="s">
        <v>155</v>
      </c>
      <c r="G1634" s="0" t="s">
        <v>167</v>
      </c>
      <c r="H1634" s="17" t="n">
        <v>46244.3493055556</v>
      </c>
      <c r="I1634" s="17" t="n">
        <v>46244.3666666667</v>
      </c>
      <c r="J1634" s="17" t="n">
        <v>46244.3701388889</v>
      </c>
      <c r="K1634" s="17" t="n">
        <v>46244.4027777778</v>
      </c>
      <c r="L1634" s="17" t="n">
        <v>46244.4118055556</v>
      </c>
      <c r="M1634" s="17" t="n">
        <v>46244.4451388889</v>
      </c>
      <c r="N1634" s="17" t="n">
        <v>46244.5326388889</v>
      </c>
      <c r="O1634" s="17" t="n">
        <v>46244.5826388889</v>
      </c>
      <c r="P1634" s="17" t="n">
        <v>46244.5881944444</v>
      </c>
      <c r="Q1634" s="17" t="n">
        <v>46244.6048611111</v>
      </c>
      <c r="R1634" s="0" t="n">
        <v>430</v>
      </c>
      <c r="S1634" s="0" t="n">
        <v>0</v>
      </c>
      <c r="T1634" s="0" t="n">
        <v>1</v>
      </c>
      <c r="U1634" s="18" t="s">
        <v>123</v>
      </c>
      <c r="V1634" s="18" t="s">
        <v>131</v>
      </c>
      <c r="W1634" s="0" t="str">
        <f aca="false">IF(AND(X1634&gt;=6,X1634&lt;14),"A",IF(AND(X1634&gt;=14,X1634&lt;22),"B","C"))</f>
        <v>A</v>
      </c>
      <c r="X1634" s="18" t="n">
        <f aca="false">HOUR(H1634)</f>
        <v>8</v>
      </c>
      <c r="Y1634" s="18" t="n">
        <f aca="false">ROUND((I1634-H1634)*1440,0)</f>
        <v>25</v>
      </c>
      <c r="Z1634" s="18" t="n">
        <f aca="false">ROUND((J1634-I1634)*1440,0)</f>
        <v>5</v>
      </c>
      <c r="AA1634" s="18" t="n">
        <f aca="false">ROUND((K1634-J1634)*1440,0)</f>
        <v>47</v>
      </c>
      <c r="AB1634" s="18" t="n">
        <f aca="false">ROUND((L1634-K1634)*1440,0)</f>
        <v>13</v>
      </c>
      <c r="AC1634" s="18" t="n">
        <f aca="false">ROUND((M1634-L1634)*1440,0)</f>
        <v>48</v>
      </c>
      <c r="AD1634" s="18" t="n">
        <f aca="false">IF(N1634="","",ROUND((N1634-M1634)*1440,0))</f>
        <v>126</v>
      </c>
      <c r="AE1634" s="18" t="n">
        <f aca="false">IF(O1634="","",ROUND((O1634-N1634)*1440,0))</f>
        <v>72</v>
      </c>
      <c r="AF1634" s="18" t="n">
        <f aca="false">IF(P1634="","",ROUND((P1634-O1634)*1440,0))</f>
        <v>8</v>
      </c>
      <c r="AG1634" s="18" t="n">
        <f aca="false">IF(Q1634="","",ROUND((Q1634-P1634)*1440,0))</f>
        <v>24</v>
      </c>
      <c r="AH1634" s="18" t="n">
        <f aca="false">IF(Q1634="","",ROUND((Q1634-H1634)*1440,0))</f>
        <v>368</v>
      </c>
      <c r="AI1634" s="19" t="n">
        <f aca="false">ROUND(IF(O1634="",Assumptions!$B$25-K1634,O1634-K1634)*24,1)</f>
        <v>4.3</v>
      </c>
      <c r="AJ1634" s="20" t="n">
        <f aca="false">ROUND(MAX(N(Y1634)/Assumptions!$C$5, N(Z1634)/Assumptions!$C$6, N(AA1634)/Assumptions!$C$7, N(AB1634)/Assumptions!$C$8, N(AC1634)/Assumptions!$C$9, N(AD1634)/Assumptions!$C$10, N(AE1634)/Assumptions!$C$11, N(AF1634)/Assumptions!$C$12, N(AG1634)/Assumptions!$C$13),3)</f>
        <v>4.2</v>
      </c>
      <c r="AK1634" s="0" t="str">
        <f aca="false">IF(OR(U1634="Pending",U1634="On Hold"),"Open GRN (awaiting)",IF(AJ1634&lt;=1,"Within SLA",IF(ROUND(N(Y1634)/Assumptions!$C$5,3)=AJ1634,"Gate Wait",IF(ROUND(N(Z1634)/Assumptions!$C$6,3)=AJ1634,"Dock Wait",IF(ROUND(N(AA1634)/Assumptions!$C$7,3)=AJ1634,"Unloading",IF(ROUND(N(AB1634)/Assumptions!$C$8,3)=AJ1634,"Unload-to-QC Wait",IF(ROUND(N(AC1634)/Assumptions!$C$9,3)=AJ1634,"QC",IF(ROUND(N(AD1634)/Assumptions!$C$10,3)=AJ1634,"QC-to-GRN Wait",IF(ROUND(N(AE1634)/Assumptions!$C$11,3)=AJ1634,"GRN Processing",IF(ROUND(N(AF1634)/Assumptions!$C$12,3)=AJ1634,"GRN-to-Putaway Wait",IF(ROUND(N(AG1634)/Assumptions!$C$13,3)=AJ1634,"Putaway","Within SLA")))))))))))</f>
        <v>QC-to-GRN Wait</v>
      </c>
    </row>
    <row r="1635" customFormat="false" ht="15" hidden="false" customHeight="false" outlineLevel="0" collapsed="false">
      <c r="A1635" s="0" t="s">
        <v>4834</v>
      </c>
      <c r="B1635" s="0" t="s">
        <v>4835</v>
      </c>
      <c r="C1635" s="0" t="s">
        <v>175</v>
      </c>
      <c r="D1635" s="0" t="s">
        <v>147</v>
      </c>
      <c r="E1635" s="0" t="s">
        <v>4836</v>
      </c>
      <c r="F1635" s="0" t="s">
        <v>149</v>
      </c>
      <c r="G1635" s="0" t="s">
        <v>150</v>
      </c>
      <c r="H1635" s="17" t="n">
        <v>46244.3902777778</v>
      </c>
      <c r="I1635" s="17" t="n">
        <v>46244.4</v>
      </c>
      <c r="J1635" s="17" t="n">
        <v>46244.4104166667</v>
      </c>
      <c r="K1635" s="17" t="n">
        <v>46244.4395833333</v>
      </c>
      <c r="L1635" s="17" t="n">
        <v>46244.4465277778</v>
      </c>
      <c r="M1635" s="17" t="n">
        <v>46244.4590277778</v>
      </c>
      <c r="N1635" s="17" t="n">
        <v>46244.4722222222</v>
      </c>
      <c r="O1635" s="17" t="n">
        <v>46244.5125</v>
      </c>
      <c r="P1635" s="17" t="n">
        <v>46244.5354166667</v>
      </c>
      <c r="Q1635" s="17" t="n">
        <v>46244.5395833333</v>
      </c>
      <c r="R1635" s="0" t="n">
        <v>400</v>
      </c>
      <c r="S1635" s="0" t="n">
        <v>0</v>
      </c>
      <c r="T1635" s="0" t="n">
        <v>0</v>
      </c>
      <c r="U1635" s="18" t="s">
        <v>130</v>
      </c>
      <c r="V1635" s="18" t="s">
        <v>139</v>
      </c>
      <c r="W1635" s="0" t="str">
        <f aca="false">IF(AND(X1635&gt;=6,X1635&lt;14),"A",IF(AND(X1635&gt;=14,X1635&lt;22),"B","C"))</f>
        <v>A</v>
      </c>
      <c r="X1635" s="18" t="n">
        <f aca="false">HOUR(H1635)</f>
        <v>9</v>
      </c>
      <c r="Y1635" s="18" t="n">
        <f aca="false">ROUND((I1635-H1635)*1440,0)</f>
        <v>14</v>
      </c>
      <c r="Z1635" s="18" t="n">
        <f aca="false">ROUND((J1635-I1635)*1440,0)</f>
        <v>15</v>
      </c>
      <c r="AA1635" s="18" t="n">
        <f aca="false">ROUND((K1635-J1635)*1440,0)</f>
        <v>42</v>
      </c>
      <c r="AB1635" s="18" t="n">
        <f aca="false">ROUND((L1635-K1635)*1440,0)</f>
        <v>10</v>
      </c>
      <c r="AC1635" s="18" t="n">
        <f aca="false">ROUND((M1635-L1635)*1440,0)</f>
        <v>18</v>
      </c>
      <c r="AD1635" s="18" t="n">
        <f aca="false">IF(N1635="","",ROUND((N1635-M1635)*1440,0))</f>
        <v>19</v>
      </c>
      <c r="AE1635" s="18" t="n">
        <f aca="false">IF(O1635="","",ROUND((O1635-N1635)*1440,0))</f>
        <v>58</v>
      </c>
      <c r="AF1635" s="18" t="n">
        <f aca="false">IF(P1635="","",ROUND((P1635-O1635)*1440,0))</f>
        <v>33</v>
      </c>
      <c r="AG1635" s="18" t="n">
        <f aca="false">IF(Q1635="","",ROUND((Q1635-P1635)*1440,0))</f>
        <v>6</v>
      </c>
      <c r="AH1635" s="18" t="n">
        <f aca="false">IF(Q1635="","",ROUND((Q1635-H1635)*1440,0))</f>
        <v>215</v>
      </c>
      <c r="AI1635" s="19" t="n">
        <f aca="false">ROUND(IF(O1635="",Assumptions!$B$25-K1635,O1635-K1635)*24,1)</f>
        <v>1.8</v>
      </c>
      <c r="AJ1635" s="20" t="n">
        <f aca="false">ROUND(MAX(N(Y1635)/Assumptions!$C$5, N(Z1635)/Assumptions!$C$6, N(AA1635)/Assumptions!$C$7, N(AB1635)/Assumptions!$C$8, N(AC1635)/Assumptions!$C$9, N(AD1635)/Assumptions!$C$10, N(AE1635)/Assumptions!$C$11, N(AF1635)/Assumptions!$C$12, N(AG1635)/Assumptions!$C$13),3)</f>
        <v>1.65</v>
      </c>
      <c r="AK1635" s="0" t="str">
        <f aca="false">IF(OR(U1635="Pending",U1635="On Hold"),"Open GRN (awaiting)",IF(AJ1635&lt;=1,"Within SLA",IF(ROUND(N(Y1635)/Assumptions!$C$5,3)=AJ1635,"Gate Wait",IF(ROUND(N(Z1635)/Assumptions!$C$6,3)=AJ1635,"Dock Wait",IF(ROUND(N(AA1635)/Assumptions!$C$7,3)=AJ1635,"Unloading",IF(ROUND(N(AB1635)/Assumptions!$C$8,3)=AJ1635,"Unload-to-QC Wait",IF(ROUND(N(AC1635)/Assumptions!$C$9,3)=AJ1635,"QC",IF(ROUND(N(AD1635)/Assumptions!$C$10,3)=AJ1635,"QC-to-GRN Wait",IF(ROUND(N(AE1635)/Assumptions!$C$11,3)=AJ1635,"GRN Processing",IF(ROUND(N(AF1635)/Assumptions!$C$12,3)=AJ1635,"GRN-to-Putaway Wait",IF(ROUND(N(AG1635)/Assumptions!$C$13,3)=AJ1635,"Putaway","Within SLA")))))))))))</f>
        <v>GRN-to-Putaway Wait</v>
      </c>
    </row>
    <row r="1636" customFormat="false" ht="15" hidden="false" customHeight="false" outlineLevel="0" collapsed="false">
      <c r="A1636" s="0" t="s">
        <v>4837</v>
      </c>
      <c r="B1636" s="0" t="s">
        <v>4838</v>
      </c>
      <c r="C1636" s="0" t="s">
        <v>126</v>
      </c>
      <c r="D1636" s="0" t="s">
        <v>119</v>
      </c>
      <c r="E1636" s="0" t="s">
        <v>4839</v>
      </c>
      <c r="F1636" s="0" t="s">
        <v>128</v>
      </c>
      <c r="G1636" s="0" t="s">
        <v>122</v>
      </c>
      <c r="H1636" s="17" t="n">
        <v>46244.3944444444</v>
      </c>
      <c r="I1636" s="17" t="n">
        <v>46244.4333333333</v>
      </c>
      <c r="J1636" s="17" t="n">
        <v>46244.4375</v>
      </c>
      <c r="K1636" s="17" t="n">
        <v>46244.4506944444</v>
      </c>
      <c r="L1636" s="17" t="n">
        <v>46244.4625</v>
      </c>
      <c r="M1636" s="17" t="n">
        <v>46244.4888888889</v>
      </c>
      <c r="N1636" s="17" t="n">
        <v>46244.5208333333</v>
      </c>
      <c r="O1636" s="17" t="n">
        <v>46244.5708333333</v>
      </c>
      <c r="P1636" s="17" t="n">
        <v>46244.5770833333</v>
      </c>
      <c r="Q1636" s="17" t="n">
        <v>46244.5868055556</v>
      </c>
      <c r="R1636" s="0" t="n">
        <v>207</v>
      </c>
      <c r="S1636" s="0" t="n">
        <v>0</v>
      </c>
      <c r="T1636" s="0" t="n">
        <v>0</v>
      </c>
      <c r="U1636" s="18" t="s">
        <v>130</v>
      </c>
      <c r="V1636" s="18" t="s">
        <v>139</v>
      </c>
      <c r="W1636" s="0" t="str">
        <f aca="false">IF(AND(X1636&gt;=6,X1636&lt;14),"A",IF(AND(X1636&gt;=14,X1636&lt;22),"B","C"))</f>
        <v>A</v>
      </c>
      <c r="X1636" s="18" t="n">
        <f aca="false">HOUR(H1636)</f>
        <v>9</v>
      </c>
      <c r="Y1636" s="18" t="n">
        <f aca="false">ROUND((I1636-H1636)*1440,0)</f>
        <v>56</v>
      </c>
      <c r="Z1636" s="18" t="n">
        <f aca="false">ROUND((J1636-I1636)*1440,0)</f>
        <v>6</v>
      </c>
      <c r="AA1636" s="18" t="n">
        <f aca="false">ROUND((K1636-J1636)*1440,0)</f>
        <v>19</v>
      </c>
      <c r="AB1636" s="18" t="n">
        <f aca="false">ROUND((L1636-K1636)*1440,0)</f>
        <v>17</v>
      </c>
      <c r="AC1636" s="18" t="n">
        <f aca="false">ROUND((M1636-L1636)*1440,0)</f>
        <v>38</v>
      </c>
      <c r="AD1636" s="18" t="n">
        <f aca="false">IF(N1636="","",ROUND((N1636-M1636)*1440,0))</f>
        <v>46</v>
      </c>
      <c r="AE1636" s="18" t="n">
        <f aca="false">IF(O1636="","",ROUND((O1636-N1636)*1440,0))</f>
        <v>72</v>
      </c>
      <c r="AF1636" s="18" t="n">
        <f aca="false">IF(P1636="","",ROUND((P1636-O1636)*1440,0))</f>
        <v>9</v>
      </c>
      <c r="AG1636" s="18" t="n">
        <f aca="false">IF(Q1636="","",ROUND((Q1636-P1636)*1440,0))</f>
        <v>14</v>
      </c>
      <c r="AH1636" s="18" t="n">
        <f aca="false">IF(Q1636="","",ROUND((Q1636-H1636)*1440,0))</f>
        <v>277</v>
      </c>
      <c r="AI1636" s="19" t="n">
        <f aca="false">ROUND(IF(O1636="",Assumptions!$B$25-K1636,O1636-K1636)*24,1)</f>
        <v>2.9</v>
      </c>
      <c r="AJ1636" s="20" t="n">
        <f aca="false">ROUND(MAX(N(Y1636)/Assumptions!$C$5, N(Z1636)/Assumptions!$C$6, N(AA1636)/Assumptions!$C$7, N(AB1636)/Assumptions!$C$8, N(AC1636)/Assumptions!$C$9, N(AD1636)/Assumptions!$C$10, N(AE1636)/Assumptions!$C$11, N(AF1636)/Assumptions!$C$12, N(AG1636)/Assumptions!$C$13),3)</f>
        <v>1.867</v>
      </c>
      <c r="AK1636" s="0" t="str">
        <f aca="false">IF(OR(U1636="Pending",U1636="On Hold"),"Open GRN (awaiting)",IF(AJ1636&lt;=1,"Within SLA",IF(ROUND(N(Y1636)/Assumptions!$C$5,3)=AJ1636,"Gate Wait",IF(ROUND(N(Z1636)/Assumptions!$C$6,3)=AJ1636,"Dock Wait",IF(ROUND(N(AA1636)/Assumptions!$C$7,3)=AJ1636,"Unloading",IF(ROUND(N(AB1636)/Assumptions!$C$8,3)=AJ1636,"Unload-to-QC Wait",IF(ROUND(N(AC1636)/Assumptions!$C$9,3)=AJ1636,"QC",IF(ROUND(N(AD1636)/Assumptions!$C$10,3)=AJ1636,"QC-to-GRN Wait",IF(ROUND(N(AE1636)/Assumptions!$C$11,3)=AJ1636,"GRN Processing",IF(ROUND(N(AF1636)/Assumptions!$C$12,3)=AJ1636,"GRN-to-Putaway Wait",IF(ROUND(N(AG1636)/Assumptions!$C$13,3)=AJ1636,"Putaway","Within SLA")))))))))))</f>
        <v>Gate Wait</v>
      </c>
    </row>
    <row r="1637" customFormat="false" ht="15" hidden="false" customHeight="false" outlineLevel="0" collapsed="false">
      <c r="A1637" s="0" t="s">
        <v>4840</v>
      </c>
      <c r="B1637" s="0" t="s">
        <v>4841</v>
      </c>
      <c r="C1637" s="0" t="s">
        <v>218</v>
      </c>
      <c r="D1637" s="0" t="s">
        <v>119</v>
      </c>
      <c r="E1637" s="0" t="s">
        <v>4842</v>
      </c>
      <c r="F1637" s="0" t="s">
        <v>137</v>
      </c>
      <c r="G1637" s="0" t="s">
        <v>129</v>
      </c>
      <c r="H1637" s="17" t="n">
        <v>46244.3972222222</v>
      </c>
      <c r="I1637" s="17" t="n">
        <v>46244.4145833333</v>
      </c>
      <c r="J1637" s="17" t="n">
        <v>46244.41875</v>
      </c>
      <c r="K1637" s="17" t="n">
        <v>46244.4347222222</v>
      </c>
      <c r="L1637" s="17" t="n">
        <v>46244.4381944445</v>
      </c>
      <c r="M1637" s="17" t="n">
        <v>46244.4555555556</v>
      </c>
      <c r="N1637" s="17" t="n">
        <v>46244.4923611111</v>
      </c>
      <c r="O1637" s="17" t="n">
        <v>46244.5083333333</v>
      </c>
      <c r="P1637" s="17" t="n">
        <v>46244.5590277778</v>
      </c>
      <c r="Q1637" s="17" t="n">
        <v>46244.5833333333</v>
      </c>
      <c r="R1637" s="0" t="n">
        <v>279</v>
      </c>
      <c r="S1637" s="0" t="n">
        <v>0</v>
      </c>
      <c r="T1637" s="0" t="n">
        <v>1</v>
      </c>
      <c r="U1637" s="18" t="s">
        <v>123</v>
      </c>
      <c r="V1637" s="18" t="s">
        <v>139</v>
      </c>
      <c r="W1637" s="0" t="str">
        <f aca="false">IF(AND(X1637&gt;=6,X1637&lt;14),"A",IF(AND(X1637&gt;=14,X1637&lt;22),"B","C"))</f>
        <v>A</v>
      </c>
      <c r="X1637" s="18" t="n">
        <f aca="false">HOUR(H1637)</f>
        <v>9</v>
      </c>
      <c r="Y1637" s="18" t="n">
        <f aca="false">ROUND((I1637-H1637)*1440,0)</f>
        <v>25</v>
      </c>
      <c r="Z1637" s="18" t="n">
        <f aca="false">ROUND((J1637-I1637)*1440,0)</f>
        <v>6</v>
      </c>
      <c r="AA1637" s="18" t="n">
        <f aca="false">ROUND((K1637-J1637)*1440,0)</f>
        <v>23</v>
      </c>
      <c r="AB1637" s="18" t="n">
        <f aca="false">ROUND((L1637-K1637)*1440,0)</f>
        <v>5</v>
      </c>
      <c r="AC1637" s="18" t="n">
        <f aca="false">ROUND((M1637-L1637)*1440,0)</f>
        <v>25</v>
      </c>
      <c r="AD1637" s="18" t="n">
        <f aca="false">IF(N1637="","",ROUND((N1637-M1637)*1440,0))</f>
        <v>53</v>
      </c>
      <c r="AE1637" s="18" t="n">
        <f aca="false">IF(O1637="","",ROUND((O1637-N1637)*1440,0))</f>
        <v>23</v>
      </c>
      <c r="AF1637" s="18" t="n">
        <f aca="false">IF(P1637="","",ROUND((P1637-O1637)*1440,0))</f>
        <v>73</v>
      </c>
      <c r="AG1637" s="18" t="n">
        <f aca="false">IF(Q1637="","",ROUND((Q1637-P1637)*1440,0))</f>
        <v>35</v>
      </c>
      <c r="AH1637" s="18" t="n">
        <f aca="false">IF(Q1637="","",ROUND((Q1637-H1637)*1440,0))</f>
        <v>268</v>
      </c>
      <c r="AI1637" s="19" t="n">
        <f aca="false">ROUND(IF(O1637="",Assumptions!$B$25-K1637,O1637-K1637)*24,1)</f>
        <v>1.8</v>
      </c>
      <c r="AJ1637" s="20" t="n">
        <f aca="false">ROUND(MAX(N(Y1637)/Assumptions!$C$5, N(Z1637)/Assumptions!$C$6, N(AA1637)/Assumptions!$C$7, N(AB1637)/Assumptions!$C$8, N(AC1637)/Assumptions!$C$9, N(AD1637)/Assumptions!$C$10, N(AE1637)/Assumptions!$C$11, N(AF1637)/Assumptions!$C$12, N(AG1637)/Assumptions!$C$13),3)</f>
        <v>3.65</v>
      </c>
      <c r="AK1637" s="0" t="str">
        <f aca="false">IF(OR(U1637="Pending",U1637="On Hold"),"Open GRN (awaiting)",IF(AJ1637&lt;=1,"Within SLA",IF(ROUND(N(Y1637)/Assumptions!$C$5,3)=AJ1637,"Gate Wait",IF(ROUND(N(Z1637)/Assumptions!$C$6,3)=AJ1637,"Dock Wait",IF(ROUND(N(AA1637)/Assumptions!$C$7,3)=AJ1637,"Unloading",IF(ROUND(N(AB1637)/Assumptions!$C$8,3)=AJ1637,"Unload-to-QC Wait",IF(ROUND(N(AC1637)/Assumptions!$C$9,3)=AJ1637,"QC",IF(ROUND(N(AD1637)/Assumptions!$C$10,3)=AJ1637,"QC-to-GRN Wait",IF(ROUND(N(AE1637)/Assumptions!$C$11,3)=AJ1637,"GRN Processing",IF(ROUND(N(AF1637)/Assumptions!$C$12,3)=AJ1637,"GRN-to-Putaway Wait",IF(ROUND(N(AG1637)/Assumptions!$C$13,3)=AJ1637,"Putaway","Within SLA")))))))))))</f>
        <v>GRN-to-Putaway Wait</v>
      </c>
    </row>
    <row r="1638" customFormat="false" ht="15" hidden="false" customHeight="false" outlineLevel="0" collapsed="false">
      <c r="A1638" s="0" t="s">
        <v>4843</v>
      </c>
      <c r="B1638" s="0" t="s">
        <v>4844</v>
      </c>
      <c r="C1638" s="0" t="s">
        <v>184</v>
      </c>
      <c r="D1638" s="0" t="s">
        <v>119</v>
      </c>
      <c r="E1638" s="0" t="s">
        <v>4845</v>
      </c>
      <c r="F1638" s="0" t="s">
        <v>177</v>
      </c>
      <c r="G1638" s="0" t="s">
        <v>129</v>
      </c>
      <c r="H1638" s="17" t="n">
        <v>46244.4423611111</v>
      </c>
      <c r="I1638" s="17" t="n">
        <v>46244.53125</v>
      </c>
      <c r="J1638" s="17" t="n">
        <v>46244.5368055556</v>
      </c>
      <c r="K1638" s="17" t="n">
        <v>46244.5638888889</v>
      </c>
      <c r="L1638" s="17" t="n">
        <v>46244.5701388889</v>
      </c>
      <c r="M1638" s="17" t="n">
        <v>46244.5895833333</v>
      </c>
      <c r="N1638" s="17" t="n">
        <v>46244.5979166667</v>
      </c>
      <c r="O1638" s="17" t="n">
        <v>46244.6145833333</v>
      </c>
      <c r="P1638" s="17" t="n">
        <v>46244.6201388889</v>
      </c>
      <c r="Q1638" s="17" t="n">
        <v>46244.6430555556</v>
      </c>
      <c r="R1638" s="0" t="n">
        <v>836</v>
      </c>
      <c r="S1638" s="0" t="n">
        <v>0</v>
      </c>
      <c r="T1638" s="0" t="n">
        <v>0</v>
      </c>
      <c r="U1638" s="18" t="s">
        <v>130</v>
      </c>
      <c r="V1638" s="18" t="s">
        <v>82</v>
      </c>
      <c r="W1638" s="0" t="str">
        <f aca="false">IF(AND(X1638&gt;=6,X1638&lt;14),"A",IF(AND(X1638&gt;=14,X1638&lt;22),"B","C"))</f>
        <v>A</v>
      </c>
      <c r="X1638" s="18" t="n">
        <f aca="false">HOUR(H1638)</f>
        <v>10</v>
      </c>
      <c r="Y1638" s="18" t="n">
        <f aca="false">ROUND((I1638-H1638)*1440,0)</f>
        <v>128</v>
      </c>
      <c r="Z1638" s="18" t="n">
        <f aca="false">ROUND((J1638-I1638)*1440,0)</f>
        <v>8</v>
      </c>
      <c r="AA1638" s="18" t="n">
        <f aca="false">ROUND((K1638-J1638)*1440,0)</f>
        <v>39</v>
      </c>
      <c r="AB1638" s="18" t="n">
        <f aca="false">ROUND((L1638-K1638)*1440,0)</f>
        <v>9</v>
      </c>
      <c r="AC1638" s="18" t="n">
        <f aca="false">ROUND((M1638-L1638)*1440,0)</f>
        <v>28</v>
      </c>
      <c r="AD1638" s="18" t="n">
        <f aca="false">IF(N1638="","",ROUND((N1638-M1638)*1440,0))</f>
        <v>12</v>
      </c>
      <c r="AE1638" s="18" t="n">
        <f aca="false">IF(O1638="","",ROUND((O1638-N1638)*1440,0))</f>
        <v>24</v>
      </c>
      <c r="AF1638" s="18" t="n">
        <f aca="false">IF(P1638="","",ROUND((P1638-O1638)*1440,0))</f>
        <v>8</v>
      </c>
      <c r="AG1638" s="18" t="n">
        <f aca="false">IF(Q1638="","",ROUND((Q1638-P1638)*1440,0))</f>
        <v>33</v>
      </c>
      <c r="AH1638" s="18" t="n">
        <f aca="false">IF(Q1638="","",ROUND((Q1638-H1638)*1440,0))</f>
        <v>289</v>
      </c>
      <c r="AI1638" s="19" t="n">
        <f aca="false">ROUND(IF(O1638="",Assumptions!$B$25-K1638,O1638-K1638)*24,1)</f>
        <v>1.2</v>
      </c>
      <c r="AJ1638" s="20" t="n">
        <f aca="false">ROUND(MAX(N(Y1638)/Assumptions!$C$5, N(Z1638)/Assumptions!$C$6, N(AA1638)/Assumptions!$C$7, N(AB1638)/Assumptions!$C$8, N(AC1638)/Assumptions!$C$9, N(AD1638)/Assumptions!$C$10, N(AE1638)/Assumptions!$C$11, N(AF1638)/Assumptions!$C$12, N(AG1638)/Assumptions!$C$13),3)</f>
        <v>4.267</v>
      </c>
      <c r="AK1638" s="0" t="str">
        <f aca="false">IF(OR(U1638="Pending",U1638="On Hold"),"Open GRN (awaiting)",IF(AJ1638&lt;=1,"Within SLA",IF(ROUND(N(Y1638)/Assumptions!$C$5,3)=AJ1638,"Gate Wait",IF(ROUND(N(Z1638)/Assumptions!$C$6,3)=AJ1638,"Dock Wait",IF(ROUND(N(AA1638)/Assumptions!$C$7,3)=AJ1638,"Unloading",IF(ROUND(N(AB1638)/Assumptions!$C$8,3)=AJ1638,"Unload-to-QC Wait",IF(ROUND(N(AC1638)/Assumptions!$C$9,3)=AJ1638,"QC",IF(ROUND(N(AD1638)/Assumptions!$C$10,3)=AJ1638,"QC-to-GRN Wait",IF(ROUND(N(AE1638)/Assumptions!$C$11,3)=AJ1638,"GRN Processing",IF(ROUND(N(AF1638)/Assumptions!$C$12,3)=AJ1638,"GRN-to-Putaway Wait",IF(ROUND(N(AG1638)/Assumptions!$C$13,3)=AJ1638,"Putaway","Within SLA")))))))))))</f>
        <v>Gate Wait</v>
      </c>
    </row>
    <row r="1639" customFormat="false" ht="15" hidden="false" customHeight="false" outlineLevel="0" collapsed="false">
      <c r="A1639" s="0" t="s">
        <v>4846</v>
      </c>
      <c r="B1639" s="0" t="s">
        <v>4847</v>
      </c>
      <c r="C1639" s="0" t="s">
        <v>153</v>
      </c>
      <c r="D1639" s="0" t="s">
        <v>119</v>
      </c>
      <c r="E1639" s="0" t="s">
        <v>4848</v>
      </c>
      <c r="F1639" s="0" t="s">
        <v>155</v>
      </c>
      <c r="G1639" s="0" t="s">
        <v>122</v>
      </c>
      <c r="H1639" s="17" t="n">
        <v>46244.4451388889</v>
      </c>
      <c r="I1639" s="17" t="n">
        <v>46244.4791666667</v>
      </c>
      <c r="J1639" s="17" t="n">
        <v>46244.4854166667</v>
      </c>
      <c r="K1639" s="17" t="n">
        <v>46244.5826388889</v>
      </c>
      <c r="L1639" s="17" t="n">
        <v>46244.6041666667</v>
      </c>
      <c r="M1639" s="17" t="n">
        <v>46244.61875</v>
      </c>
      <c r="N1639" s="17" t="n">
        <v>46244.6375</v>
      </c>
      <c r="O1639" s="17" t="n">
        <v>46244.6534722222</v>
      </c>
      <c r="P1639" s="17" t="n">
        <v>46244.6597222222</v>
      </c>
      <c r="Q1639" s="17" t="n">
        <v>46244.6645833333</v>
      </c>
      <c r="R1639" s="0" t="n">
        <v>2589</v>
      </c>
      <c r="S1639" s="0" t="n">
        <v>0</v>
      </c>
      <c r="T1639" s="0" t="n">
        <v>0</v>
      </c>
      <c r="U1639" s="18" t="s">
        <v>130</v>
      </c>
      <c r="V1639" s="18" t="s">
        <v>82</v>
      </c>
      <c r="W1639" s="0" t="str">
        <f aca="false">IF(AND(X1639&gt;=6,X1639&lt;14),"A",IF(AND(X1639&gt;=14,X1639&lt;22),"B","C"))</f>
        <v>A</v>
      </c>
      <c r="X1639" s="18" t="n">
        <f aca="false">HOUR(H1639)</f>
        <v>10</v>
      </c>
      <c r="Y1639" s="18" t="n">
        <f aca="false">ROUND((I1639-H1639)*1440,0)</f>
        <v>49</v>
      </c>
      <c r="Z1639" s="18" t="n">
        <f aca="false">ROUND((J1639-I1639)*1440,0)</f>
        <v>9</v>
      </c>
      <c r="AA1639" s="18" t="n">
        <f aca="false">ROUND((K1639-J1639)*1440,0)</f>
        <v>140</v>
      </c>
      <c r="AB1639" s="18" t="n">
        <f aca="false">ROUND((L1639-K1639)*1440,0)</f>
        <v>31</v>
      </c>
      <c r="AC1639" s="18" t="n">
        <f aca="false">ROUND((M1639-L1639)*1440,0)</f>
        <v>21</v>
      </c>
      <c r="AD1639" s="18" t="n">
        <f aca="false">IF(N1639="","",ROUND((N1639-M1639)*1440,0))</f>
        <v>27</v>
      </c>
      <c r="AE1639" s="18" t="n">
        <f aca="false">IF(O1639="","",ROUND((O1639-N1639)*1440,0))</f>
        <v>23</v>
      </c>
      <c r="AF1639" s="18" t="n">
        <f aca="false">IF(P1639="","",ROUND((P1639-O1639)*1440,0))</f>
        <v>9</v>
      </c>
      <c r="AG1639" s="18" t="n">
        <f aca="false">IF(Q1639="","",ROUND((Q1639-P1639)*1440,0))</f>
        <v>7</v>
      </c>
      <c r="AH1639" s="18" t="n">
        <f aca="false">IF(Q1639="","",ROUND((Q1639-H1639)*1440,0))</f>
        <v>316</v>
      </c>
      <c r="AI1639" s="19" t="n">
        <f aca="false">ROUND(IF(O1639="",Assumptions!$B$25-K1639,O1639-K1639)*24,1)</f>
        <v>1.7</v>
      </c>
      <c r="AJ1639" s="20" t="n">
        <f aca="false">ROUND(MAX(N(Y1639)/Assumptions!$C$5, N(Z1639)/Assumptions!$C$6, N(AA1639)/Assumptions!$C$7, N(AB1639)/Assumptions!$C$8, N(AC1639)/Assumptions!$C$9, N(AD1639)/Assumptions!$C$10, N(AE1639)/Assumptions!$C$11, N(AF1639)/Assumptions!$C$12, N(AG1639)/Assumptions!$C$13),3)</f>
        <v>2.333</v>
      </c>
      <c r="AK1639" s="0" t="str">
        <f aca="false">IF(OR(U1639="Pending",U1639="On Hold"),"Open GRN (awaiting)",IF(AJ1639&lt;=1,"Within SLA",IF(ROUND(N(Y1639)/Assumptions!$C$5,3)=AJ1639,"Gate Wait",IF(ROUND(N(Z1639)/Assumptions!$C$6,3)=AJ1639,"Dock Wait",IF(ROUND(N(AA1639)/Assumptions!$C$7,3)=AJ1639,"Unloading",IF(ROUND(N(AB1639)/Assumptions!$C$8,3)=AJ1639,"Unload-to-QC Wait",IF(ROUND(N(AC1639)/Assumptions!$C$9,3)=AJ1639,"QC",IF(ROUND(N(AD1639)/Assumptions!$C$10,3)=AJ1639,"QC-to-GRN Wait",IF(ROUND(N(AE1639)/Assumptions!$C$11,3)=AJ1639,"GRN Processing",IF(ROUND(N(AF1639)/Assumptions!$C$12,3)=AJ1639,"GRN-to-Putaway Wait",IF(ROUND(N(AG1639)/Assumptions!$C$13,3)=AJ1639,"Putaway","Within SLA")))))))))))</f>
        <v>Unloading</v>
      </c>
    </row>
    <row r="1640" customFormat="false" ht="15" hidden="false" customHeight="false" outlineLevel="0" collapsed="false">
      <c r="A1640" s="0" t="s">
        <v>4849</v>
      </c>
      <c r="B1640" s="0" t="s">
        <v>4850</v>
      </c>
      <c r="C1640" s="0" t="s">
        <v>153</v>
      </c>
      <c r="D1640" s="0" t="s">
        <v>119</v>
      </c>
      <c r="E1640" s="0" t="s">
        <v>4851</v>
      </c>
      <c r="F1640" s="0" t="s">
        <v>155</v>
      </c>
      <c r="G1640" s="0" t="s">
        <v>122</v>
      </c>
      <c r="H1640" s="17" t="n">
        <v>46244.4506944444</v>
      </c>
      <c r="I1640" s="17" t="n">
        <v>46244.5055555556</v>
      </c>
      <c r="J1640" s="17" t="n">
        <v>46244.5104166667</v>
      </c>
      <c r="K1640" s="17" t="n">
        <v>46244.5284722222</v>
      </c>
      <c r="L1640" s="17" t="n">
        <v>46244.5305555556</v>
      </c>
      <c r="M1640" s="17" t="n">
        <v>46244.5451388889</v>
      </c>
      <c r="N1640" s="17" t="n">
        <v>46244.55</v>
      </c>
      <c r="O1640" s="17" t="n">
        <v>46244.5590277778</v>
      </c>
      <c r="P1640" s="17" t="n">
        <v>46244.5729166667</v>
      </c>
      <c r="Q1640" s="17" t="n">
        <v>46244.6493055556</v>
      </c>
      <c r="R1640" s="0" t="n">
        <v>202</v>
      </c>
      <c r="S1640" s="0" t="n">
        <v>0</v>
      </c>
      <c r="T1640" s="0" t="n">
        <v>0</v>
      </c>
      <c r="U1640" s="18" t="s">
        <v>130</v>
      </c>
      <c r="V1640" s="18" t="s">
        <v>144</v>
      </c>
      <c r="W1640" s="0" t="str">
        <f aca="false">IF(AND(X1640&gt;=6,X1640&lt;14),"A",IF(AND(X1640&gt;=14,X1640&lt;22),"B","C"))</f>
        <v>A</v>
      </c>
      <c r="X1640" s="18" t="n">
        <f aca="false">HOUR(H1640)</f>
        <v>10</v>
      </c>
      <c r="Y1640" s="18" t="n">
        <f aca="false">ROUND((I1640-H1640)*1440,0)</f>
        <v>79</v>
      </c>
      <c r="Z1640" s="18" t="n">
        <f aca="false">ROUND((J1640-I1640)*1440,0)</f>
        <v>7</v>
      </c>
      <c r="AA1640" s="18" t="n">
        <f aca="false">ROUND((K1640-J1640)*1440,0)</f>
        <v>26</v>
      </c>
      <c r="AB1640" s="18" t="n">
        <f aca="false">ROUND((L1640-K1640)*1440,0)</f>
        <v>3</v>
      </c>
      <c r="AC1640" s="18" t="n">
        <f aca="false">ROUND((M1640-L1640)*1440,0)</f>
        <v>21</v>
      </c>
      <c r="AD1640" s="18" t="n">
        <f aca="false">IF(N1640="","",ROUND((N1640-M1640)*1440,0))</f>
        <v>7</v>
      </c>
      <c r="AE1640" s="18" t="n">
        <f aca="false">IF(O1640="","",ROUND((O1640-N1640)*1440,0))</f>
        <v>13</v>
      </c>
      <c r="AF1640" s="18" t="n">
        <f aca="false">IF(P1640="","",ROUND((P1640-O1640)*1440,0))</f>
        <v>20</v>
      </c>
      <c r="AG1640" s="18" t="n">
        <f aca="false">IF(Q1640="","",ROUND((Q1640-P1640)*1440,0))</f>
        <v>110</v>
      </c>
      <c r="AH1640" s="18" t="n">
        <f aca="false">IF(Q1640="","",ROUND((Q1640-H1640)*1440,0))</f>
        <v>286</v>
      </c>
      <c r="AI1640" s="19" t="n">
        <f aca="false">ROUND(IF(O1640="",Assumptions!$B$25-K1640,O1640-K1640)*24,1)</f>
        <v>0.7</v>
      </c>
      <c r="AJ1640" s="20" t="n">
        <f aca="false">ROUND(MAX(N(Y1640)/Assumptions!$C$5, N(Z1640)/Assumptions!$C$6, N(AA1640)/Assumptions!$C$7, N(AB1640)/Assumptions!$C$8, N(AC1640)/Assumptions!$C$9, N(AD1640)/Assumptions!$C$10, N(AE1640)/Assumptions!$C$11, N(AF1640)/Assumptions!$C$12, N(AG1640)/Assumptions!$C$13),3)</f>
        <v>2.75</v>
      </c>
      <c r="AK1640" s="0" t="str">
        <f aca="false">IF(OR(U1640="Pending",U1640="On Hold"),"Open GRN (awaiting)",IF(AJ1640&lt;=1,"Within SLA",IF(ROUND(N(Y1640)/Assumptions!$C$5,3)=AJ1640,"Gate Wait",IF(ROUND(N(Z1640)/Assumptions!$C$6,3)=AJ1640,"Dock Wait",IF(ROUND(N(AA1640)/Assumptions!$C$7,3)=AJ1640,"Unloading",IF(ROUND(N(AB1640)/Assumptions!$C$8,3)=AJ1640,"Unload-to-QC Wait",IF(ROUND(N(AC1640)/Assumptions!$C$9,3)=AJ1640,"QC",IF(ROUND(N(AD1640)/Assumptions!$C$10,3)=AJ1640,"QC-to-GRN Wait",IF(ROUND(N(AE1640)/Assumptions!$C$11,3)=AJ1640,"GRN Processing",IF(ROUND(N(AF1640)/Assumptions!$C$12,3)=AJ1640,"GRN-to-Putaway Wait",IF(ROUND(N(AG1640)/Assumptions!$C$13,3)=AJ1640,"Putaway","Within SLA")))))))))))</f>
        <v>Putaway</v>
      </c>
    </row>
    <row r="1641" customFormat="false" ht="15" hidden="false" customHeight="false" outlineLevel="0" collapsed="false">
      <c r="A1641" s="0" t="s">
        <v>4852</v>
      </c>
      <c r="B1641" s="0" t="s">
        <v>4853</v>
      </c>
      <c r="C1641" s="0" t="s">
        <v>218</v>
      </c>
      <c r="D1641" s="0" t="s">
        <v>147</v>
      </c>
      <c r="E1641" s="0" t="s">
        <v>4854</v>
      </c>
      <c r="F1641" s="0" t="s">
        <v>177</v>
      </c>
      <c r="G1641" s="0" t="s">
        <v>167</v>
      </c>
      <c r="H1641" s="17" t="n">
        <v>46244.4513888889</v>
      </c>
      <c r="I1641" s="17" t="n">
        <v>46244.4777777778</v>
      </c>
      <c r="J1641" s="17" t="n">
        <v>46244.4805555556</v>
      </c>
      <c r="K1641" s="17" t="n">
        <v>46244.5368055556</v>
      </c>
      <c r="L1641" s="17" t="n">
        <v>46244.55625</v>
      </c>
      <c r="M1641" s="17" t="n">
        <v>46244.575</v>
      </c>
      <c r="N1641" s="17" t="n">
        <v>46244.6208333333</v>
      </c>
      <c r="O1641" s="17" t="n">
        <v>46244.6270833333</v>
      </c>
      <c r="P1641" s="17" t="n">
        <v>46244.6333333333</v>
      </c>
      <c r="Q1641" s="17" t="n">
        <v>46244.6583333333</v>
      </c>
      <c r="R1641" s="0" t="n">
        <v>2547</v>
      </c>
      <c r="S1641" s="0" t="n">
        <v>0</v>
      </c>
      <c r="T1641" s="0" t="n">
        <v>0</v>
      </c>
      <c r="U1641" s="18" t="s">
        <v>130</v>
      </c>
      <c r="V1641" s="18" t="s">
        <v>131</v>
      </c>
      <c r="W1641" s="0" t="str">
        <f aca="false">IF(AND(X1641&gt;=6,X1641&lt;14),"A",IF(AND(X1641&gt;=14,X1641&lt;22),"B","C"))</f>
        <v>A</v>
      </c>
      <c r="X1641" s="18" t="n">
        <f aca="false">HOUR(H1641)</f>
        <v>10</v>
      </c>
      <c r="Y1641" s="18" t="n">
        <f aca="false">ROUND((I1641-H1641)*1440,0)</f>
        <v>38</v>
      </c>
      <c r="Z1641" s="18" t="n">
        <f aca="false">ROUND((J1641-I1641)*1440,0)</f>
        <v>4</v>
      </c>
      <c r="AA1641" s="18" t="n">
        <f aca="false">ROUND((K1641-J1641)*1440,0)</f>
        <v>81</v>
      </c>
      <c r="AB1641" s="18" t="n">
        <f aca="false">ROUND((L1641-K1641)*1440,0)</f>
        <v>28</v>
      </c>
      <c r="AC1641" s="18" t="n">
        <f aca="false">ROUND((M1641-L1641)*1440,0)</f>
        <v>27</v>
      </c>
      <c r="AD1641" s="18" t="n">
        <f aca="false">IF(N1641="","",ROUND((N1641-M1641)*1440,0))</f>
        <v>66</v>
      </c>
      <c r="AE1641" s="18" t="n">
        <f aca="false">IF(O1641="","",ROUND((O1641-N1641)*1440,0))</f>
        <v>9</v>
      </c>
      <c r="AF1641" s="18" t="n">
        <f aca="false">IF(P1641="","",ROUND((P1641-O1641)*1440,0))</f>
        <v>9</v>
      </c>
      <c r="AG1641" s="18" t="n">
        <f aca="false">IF(Q1641="","",ROUND((Q1641-P1641)*1440,0))</f>
        <v>36</v>
      </c>
      <c r="AH1641" s="18" t="n">
        <f aca="false">IF(Q1641="","",ROUND((Q1641-H1641)*1440,0))</f>
        <v>298</v>
      </c>
      <c r="AI1641" s="19" t="n">
        <f aca="false">ROUND(IF(O1641="",Assumptions!$B$25-K1641,O1641-K1641)*24,1)</f>
        <v>2.2</v>
      </c>
      <c r="AJ1641" s="20" t="n">
        <f aca="false">ROUND(MAX(N(Y1641)/Assumptions!$C$5, N(Z1641)/Assumptions!$C$6, N(AA1641)/Assumptions!$C$7, N(AB1641)/Assumptions!$C$8, N(AC1641)/Assumptions!$C$9, N(AD1641)/Assumptions!$C$10, N(AE1641)/Assumptions!$C$11, N(AF1641)/Assumptions!$C$12, N(AG1641)/Assumptions!$C$13),3)</f>
        <v>2.2</v>
      </c>
      <c r="AK1641" s="0" t="str">
        <f aca="false">IF(OR(U1641="Pending",U1641="On Hold"),"Open GRN (awaiting)",IF(AJ1641&lt;=1,"Within SLA",IF(ROUND(N(Y1641)/Assumptions!$C$5,3)=AJ1641,"Gate Wait",IF(ROUND(N(Z1641)/Assumptions!$C$6,3)=AJ1641,"Dock Wait",IF(ROUND(N(AA1641)/Assumptions!$C$7,3)=AJ1641,"Unloading",IF(ROUND(N(AB1641)/Assumptions!$C$8,3)=AJ1641,"Unload-to-QC Wait",IF(ROUND(N(AC1641)/Assumptions!$C$9,3)=AJ1641,"QC",IF(ROUND(N(AD1641)/Assumptions!$C$10,3)=AJ1641,"QC-to-GRN Wait",IF(ROUND(N(AE1641)/Assumptions!$C$11,3)=AJ1641,"GRN Processing",IF(ROUND(N(AF1641)/Assumptions!$C$12,3)=AJ1641,"GRN-to-Putaway Wait",IF(ROUND(N(AG1641)/Assumptions!$C$13,3)=AJ1641,"Putaway","Within SLA")))))))))))</f>
        <v>QC-to-GRN Wait</v>
      </c>
    </row>
    <row r="1642" customFormat="false" ht="15" hidden="false" customHeight="false" outlineLevel="0" collapsed="false">
      <c r="A1642" s="0" t="s">
        <v>4855</v>
      </c>
      <c r="B1642" s="0" t="s">
        <v>4856</v>
      </c>
      <c r="C1642" s="0" t="s">
        <v>218</v>
      </c>
      <c r="D1642" s="0" t="s">
        <v>147</v>
      </c>
      <c r="E1642" s="0" t="s">
        <v>4857</v>
      </c>
      <c r="F1642" s="0" t="s">
        <v>137</v>
      </c>
      <c r="G1642" s="0" t="s">
        <v>150</v>
      </c>
      <c r="H1642" s="17" t="n">
        <v>46244.4583333333</v>
      </c>
      <c r="I1642" s="17" t="n">
        <v>46244.5</v>
      </c>
      <c r="J1642" s="17" t="n">
        <v>46244.50625</v>
      </c>
      <c r="K1642" s="17" t="n">
        <v>46244.5958333333</v>
      </c>
      <c r="L1642" s="17" t="n">
        <v>46244.6</v>
      </c>
      <c r="M1642" s="17" t="n">
        <v>46244.6083333333</v>
      </c>
      <c r="N1642" s="17" t="n">
        <v>46244.6388888889</v>
      </c>
      <c r="O1642" s="17" t="n">
        <v>46244.6881944445</v>
      </c>
      <c r="P1642" s="17" t="n">
        <v>46244.7013888889</v>
      </c>
      <c r="Q1642" s="17" t="n">
        <v>46244.7361111111</v>
      </c>
      <c r="R1642" s="0" t="n">
        <v>2812</v>
      </c>
      <c r="S1642" s="0" t="n">
        <v>0</v>
      </c>
      <c r="T1642" s="0" t="n">
        <v>0</v>
      </c>
      <c r="U1642" s="18" t="s">
        <v>130</v>
      </c>
      <c r="V1642" s="18" t="s">
        <v>144</v>
      </c>
      <c r="W1642" s="0" t="str">
        <f aca="false">IF(AND(X1642&gt;=6,X1642&lt;14),"A",IF(AND(X1642&gt;=14,X1642&lt;22),"B","C"))</f>
        <v>A</v>
      </c>
      <c r="X1642" s="18" t="n">
        <f aca="false">HOUR(H1642)</f>
        <v>11</v>
      </c>
      <c r="Y1642" s="18" t="n">
        <f aca="false">ROUND((I1642-H1642)*1440,0)</f>
        <v>60</v>
      </c>
      <c r="Z1642" s="18" t="n">
        <f aca="false">ROUND((J1642-I1642)*1440,0)</f>
        <v>9</v>
      </c>
      <c r="AA1642" s="18" t="n">
        <f aca="false">ROUND((K1642-J1642)*1440,0)</f>
        <v>129</v>
      </c>
      <c r="AB1642" s="18" t="n">
        <f aca="false">ROUND((L1642-K1642)*1440,0)</f>
        <v>6</v>
      </c>
      <c r="AC1642" s="18" t="n">
        <f aca="false">ROUND((M1642-L1642)*1440,0)</f>
        <v>12</v>
      </c>
      <c r="AD1642" s="18" t="n">
        <f aca="false">IF(N1642="","",ROUND((N1642-M1642)*1440,0))</f>
        <v>44</v>
      </c>
      <c r="AE1642" s="18" t="n">
        <f aca="false">IF(O1642="","",ROUND((O1642-N1642)*1440,0))</f>
        <v>71</v>
      </c>
      <c r="AF1642" s="18" t="n">
        <f aca="false">IF(P1642="","",ROUND((P1642-O1642)*1440,0))</f>
        <v>19</v>
      </c>
      <c r="AG1642" s="18" t="n">
        <f aca="false">IF(Q1642="","",ROUND((Q1642-P1642)*1440,0))</f>
        <v>50</v>
      </c>
      <c r="AH1642" s="18" t="n">
        <f aca="false">IF(Q1642="","",ROUND((Q1642-H1642)*1440,0))</f>
        <v>400</v>
      </c>
      <c r="AI1642" s="19" t="n">
        <f aca="false">ROUND(IF(O1642="",Assumptions!$B$25-K1642,O1642-K1642)*24,1)</f>
        <v>2.2</v>
      </c>
      <c r="AJ1642" s="20" t="n">
        <f aca="false">ROUND(MAX(N(Y1642)/Assumptions!$C$5, N(Z1642)/Assumptions!$C$6, N(AA1642)/Assumptions!$C$7, N(AB1642)/Assumptions!$C$8, N(AC1642)/Assumptions!$C$9, N(AD1642)/Assumptions!$C$10, N(AE1642)/Assumptions!$C$11, N(AF1642)/Assumptions!$C$12, N(AG1642)/Assumptions!$C$13),3)</f>
        <v>2.15</v>
      </c>
      <c r="AK1642" s="0" t="str">
        <f aca="false">IF(OR(U1642="Pending",U1642="On Hold"),"Open GRN (awaiting)",IF(AJ1642&lt;=1,"Within SLA",IF(ROUND(N(Y1642)/Assumptions!$C$5,3)=AJ1642,"Gate Wait",IF(ROUND(N(Z1642)/Assumptions!$C$6,3)=AJ1642,"Dock Wait",IF(ROUND(N(AA1642)/Assumptions!$C$7,3)=AJ1642,"Unloading",IF(ROUND(N(AB1642)/Assumptions!$C$8,3)=AJ1642,"Unload-to-QC Wait",IF(ROUND(N(AC1642)/Assumptions!$C$9,3)=AJ1642,"QC",IF(ROUND(N(AD1642)/Assumptions!$C$10,3)=AJ1642,"QC-to-GRN Wait",IF(ROUND(N(AE1642)/Assumptions!$C$11,3)=AJ1642,"GRN Processing",IF(ROUND(N(AF1642)/Assumptions!$C$12,3)=AJ1642,"GRN-to-Putaway Wait",IF(ROUND(N(AG1642)/Assumptions!$C$13,3)=AJ1642,"Putaway","Within SLA")))))))))))</f>
        <v>Unloading</v>
      </c>
    </row>
    <row r="1643" customFormat="false" ht="15" hidden="false" customHeight="false" outlineLevel="0" collapsed="false">
      <c r="A1643" s="0" t="s">
        <v>4858</v>
      </c>
      <c r="B1643" s="0" t="s">
        <v>4859</v>
      </c>
      <c r="C1643" s="0" t="s">
        <v>159</v>
      </c>
      <c r="D1643" s="0" t="s">
        <v>135</v>
      </c>
      <c r="E1643" s="0" t="s">
        <v>4860</v>
      </c>
      <c r="F1643" s="0" t="s">
        <v>137</v>
      </c>
      <c r="G1643" s="0" t="s">
        <v>138</v>
      </c>
      <c r="H1643" s="17" t="n">
        <v>46244.4819444444</v>
      </c>
      <c r="I1643" s="17" t="n">
        <v>46244.5</v>
      </c>
      <c r="J1643" s="17" t="n">
        <v>46244.5076388889</v>
      </c>
      <c r="K1643" s="17" t="n">
        <v>46244.5409722222</v>
      </c>
      <c r="L1643" s="17" t="n">
        <v>46244.5423611111</v>
      </c>
      <c r="M1643" s="17" t="n">
        <v>46244.5652777778</v>
      </c>
      <c r="N1643" s="17" t="n">
        <v>46244.61875</v>
      </c>
      <c r="O1643" s="17" t="n">
        <v>46244.66875</v>
      </c>
      <c r="P1643" s="17" t="n">
        <v>46244.6791666667</v>
      </c>
      <c r="Q1643" s="17" t="n">
        <v>46244.7208333333</v>
      </c>
      <c r="R1643" s="0" t="n">
        <v>669</v>
      </c>
      <c r="S1643" s="0" t="n">
        <v>0</v>
      </c>
      <c r="T1643" s="0" t="n">
        <v>0</v>
      </c>
      <c r="U1643" s="18" t="s">
        <v>130</v>
      </c>
      <c r="V1643" s="18" t="s">
        <v>131</v>
      </c>
      <c r="W1643" s="0" t="str">
        <f aca="false">IF(AND(X1643&gt;=6,X1643&lt;14),"A",IF(AND(X1643&gt;=14,X1643&lt;22),"B","C"))</f>
        <v>A</v>
      </c>
      <c r="X1643" s="18" t="n">
        <f aca="false">HOUR(H1643)</f>
        <v>11</v>
      </c>
      <c r="Y1643" s="18" t="n">
        <f aca="false">ROUND((I1643-H1643)*1440,0)</f>
        <v>26</v>
      </c>
      <c r="Z1643" s="18" t="n">
        <f aca="false">ROUND((J1643-I1643)*1440,0)</f>
        <v>11</v>
      </c>
      <c r="AA1643" s="18" t="n">
        <f aca="false">ROUND((K1643-J1643)*1440,0)</f>
        <v>48</v>
      </c>
      <c r="AB1643" s="18" t="n">
        <f aca="false">ROUND((L1643-K1643)*1440,0)</f>
        <v>2</v>
      </c>
      <c r="AC1643" s="18" t="n">
        <f aca="false">ROUND((M1643-L1643)*1440,0)</f>
        <v>33</v>
      </c>
      <c r="AD1643" s="18" t="n">
        <f aca="false">IF(N1643="","",ROUND((N1643-M1643)*1440,0))</f>
        <v>77</v>
      </c>
      <c r="AE1643" s="18" t="n">
        <f aca="false">IF(O1643="","",ROUND((O1643-N1643)*1440,0))</f>
        <v>72</v>
      </c>
      <c r="AF1643" s="18" t="n">
        <f aca="false">IF(P1643="","",ROUND((P1643-O1643)*1440,0))</f>
        <v>15</v>
      </c>
      <c r="AG1643" s="18" t="n">
        <f aca="false">IF(Q1643="","",ROUND((Q1643-P1643)*1440,0))</f>
        <v>60</v>
      </c>
      <c r="AH1643" s="18" t="n">
        <f aca="false">IF(Q1643="","",ROUND((Q1643-H1643)*1440,0))</f>
        <v>344</v>
      </c>
      <c r="AI1643" s="19" t="n">
        <f aca="false">ROUND(IF(O1643="",Assumptions!$B$25-K1643,O1643-K1643)*24,1)</f>
        <v>3.1</v>
      </c>
      <c r="AJ1643" s="20" t="n">
        <f aca="false">ROUND(MAX(N(Y1643)/Assumptions!$C$5, N(Z1643)/Assumptions!$C$6, N(AA1643)/Assumptions!$C$7, N(AB1643)/Assumptions!$C$8, N(AC1643)/Assumptions!$C$9, N(AD1643)/Assumptions!$C$10, N(AE1643)/Assumptions!$C$11, N(AF1643)/Assumptions!$C$12, N(AG1643)/Assumptions!$C$13),3)</f>
        <v>2.567</v>
      </c>
      <c r="AK1643" s="0" t="str">
        <f aca="false">IF(OR(U1643="Pending",U1643="On Hold"),"Open GRN (awaiting)",IF(AJ1643&lt;=1,"Within SLA",IF(ROUND(N(Y1643)/Assumptions!$C$5,3)=AJ1643,"Gate Wait",IF(ROUND(N(Z1643)/Assumptions!$C$6,3)=AJ1643,"Dock Wait",IF(ROUND(N(AA1643)/Assumptions!$C$7,3)=AJ1643,"Unloading",IF(ROUND(N(AB1643)/Assumptions!$C$8,3)=AJ1643,"Unload-to-QC Wait",IF(ROUND(N(AC1643)/Assumptions!$C$9,3)=AJ1643,"QC",IF(ROUND(N(AD1643)/Assumptions!$C$10,3)=AJ1643,"QC-to-GRN Wait",IF(ROUND(N(AE1643)/Assumptions!$C$11,3)=AJ1643,"GRN Processing",IF(ROUND(N(AF1643)/Assumptions!$C$12,3)=AJ1643,"GRN-to-Putaway Wait",IF(ROUND(N(AG1643)/Assumptions!$C$13,3)=AJ1643,"Putaway","Within SLA")))))))))))</f>
        <v>QC-to-GRN Wait</v>
      </c>
    </row>
    <row r="1644" customFormat="false" ht="15" hidden="false" customHeight="false" outlineLevel="0" collapsed="false">
      <c r="A1644" s="0" t="s">
        <v>4861</v>
      </c>
      <c r="B1644" s="0" t="s">
        <v>4862</v>
      </c>
      <c r="C1644" s="0" t="s">
        <v>126</v>
      </c>
      <c r="D1644" s="0" t="s">
        <v>119</v>
      </c>
      <c r="E1644" s="0" t="s">
        <v>4863</v>
      </c>
      <c r="F1644" s="0" t="s">
        <v>128</v>
      </c>
      <c r="G1644" s="0" t="s">
        <v>122</v>
      </c>
      <c r="H1644" s="17" t="n">
        <v>46244.4944444444</v>
      </c>
      <c r="I1644" s="17" t="n">
        <v>46244.5076388889</v>
      </c>
      <c r="J1644" s="17" t="n">
        <v>46244.5111111111</v>
      </c>
      <c r="K1644" s="17" t="n">
        <v>46244.5319444445</v>
      </c>
      <c r="L1644" s="17" t="n">
        <v>46244.5430555556</v>
      </c>
      <c r="M1644" s="17" t="n">
        <v>46244.55</v>
      </c>
      <c r="N1644" s="17" t="n">
        <v>46244.5611111111</v>
      </c>
      <c r="O1644" s="17" t="n">
        <v>46244.5784722222</v>
      </c>
      <c r="P1644" s="17" t="n">
        <v>46244.5833333333</v>
      </c>
      <c r="Q1644" s="17" t="n">
        <v>46244.5923611111</v>
      </c>
      <c r="R1644" s="0" t="n">
        <v>251</v>
      </c>
      <c r="S1644" s="0" t="n">
        <v>0</v>
      </c>
      <c r="T1644" s="0" t="n">
        <v>0</v>
      </c>
      <c r="U1644" s="18" t="s">
        <v>130</v>
      </c>
      <c r="V1644" s="18" t="s">
        <v>144</v>
      </c>
      <c r="W1644" s="0" t="str">
        <f aca="false">IF(AND(X1644&gt;=6,X1644&lt;14),"A",IF(AND(X1644&gt;=14,X1644&lt;22),"B","C"))</f>
        <v>A</v>
      </c>
      <c r="X1644" s="18" t="n">
        <f aca="false">HOUR(H1644)</f>
        <v>11</v>
      </c>
      <c r="Y1644" s="18" t="n">
        <f aca="false">ROUND((I1644-H1644)*1440,0)</f>
        <v>19</v>
      </c>
      <c r="Z1644" s="18" t="n">
        <f aca="false">ROUND((J1644-I1644)*1440,0)</f>
        <v>5</v>
      </c>
      <c r="AA1644" s="18" t="n">
        <f aca="false">ROUND((K1644-J1644)*1440,0)</f>
        <v>30</v>
      </c>
      <c r="AB1644" s="18" t="n">
        <f aca="false">ROUND((L1644-K1644)*1440,0)</f>
        <v>16</v>
      </c>
      <c r="AC1644" s="18" t="n">
        <f aca="false">ROUND((M1644-L1644)*1440,0)</f>
        <v>10</v>
      </c>
      <c r="AD1644" s="18" t="n">
        <f aca="false">IF(N1644="","",ROUND((N1644-M1644)*1440,0))</f>
        <v>16</v>
      </c>
      <c r="AE1644" s="18" t="n">
        <f aca="false">IF(O1644="","",ROUND((O1644-N1644)*1440,0))</f>
        <v>25</v>
      </c>
      <c r="AF1644" s="18" t="n">
        <f aca="false">IF(P1644="","",ROUND((P1644-O1644)*1440,0))</f>
        <v>7</v>
      </c>
      <c r="AG1644" s="18" t="n">
        <f aca="false">IF(Q1644="","",ROUND((Q1644-P1644)*1440,0))</f>
        <v>13</v>
      </c>
      <c r="AH1644" s="18" t="n">
        <f aca="false">IF(Q1644="","",ROUND((Q1644-H1644)*1440,0))</f>
        <v>141</v>
      </c>
      <c r="AI1644" s="19" t="n">
        <f aca="false">ROUND(IF(O1644="",Assumptions!$B$25-K1644,O1644-K1644)*24,1)</f>
        <v>1.1</v>
      </c>
      <c r="AJ1644" s="20" t="n">
        <f aca="false">ROUND(MAX(N(Y1644)/Assumptions!$C$5, N(Z1644)/Assumptions!$C$6, N(AA1644)/Assumptions!$C$7, N(AB1644)/Assumptions!$C$8, N(AC1644)/Assumptions!$C$9, N(AD1644)/Assumptions!$C$10, N(AE1644)/Assumptions!$C$11, N(AF1644)/Assumptions!$C$12, N(AG1644)/Assumptions!$C$13),3)</f>
        <v>1.067</v>
      </c>
      <c r="AK1644" s="0" t="str">
        <f aca="false">IF(OR(U1644="Pending",U1644="On Hold"),"Open GRN (awaiting)",IF(AJ1644&lt;=1,"Within SLA",IF(ROUND(N(Y1644)/Assumptions!$C$5,3)=AJ1644,"Gate Wait",IF(ROUND(N(Z1644)/Assumptions!$C$6,3)=AJ1644,"Dock Wait",IF(ROUND(N(AA1644)/Assumptions!$C$7,3)=AJ1644,"Unloading",IF(ROUND(N(AB1644)/Assumptions!$C$8,3)=AJ1644,"Unload-to-QC Wait",IF(ROUND(N(AC1644)/Assumptions!$C$9,3)=AJ1644,"QC",IF(ROUND(N(AD1644)/Assumptions!$C$10,3)=AJ1644,"QC-to-GRN Wait",IF(ROUND(N(AE1644)/Assumptions!$C$11,3)=AJ1644,"GRN Processing",IF(ROUND(N(AF1644)/Assumptions!$C$12,3)=AJ1644,"GRN-to-Putaway Wait",IF(ROUND(N(AG1644)/Assumptions!$C$13,3)=AJ1644,"Putaway","Within SLA")))))))))))</f>
        <v>Unload-to-QC Wait</v>
      </c>
    </row>
    <row r="1645" customFormat="false" ht="15" hidden="false" customHeight="false" outlineLevel="0" collapsed="false">
      <c r="A1645" s="0" t="s">
        <v>4864</v>
      </c>
      <c r="B1645" s="0" t="s">
        <v>4865</v>
      </c>
      <c r="C1645" s="0" t="s">
        <v>175</v>
      </c>
      <c r="D1645" s="0" t="s">
        <v>119</v>
      </c>
      <c r="E1645" s="0" t="s">
        <v>4866</v>
      </c>
      <c r="F1645" s="0" t="s">
        <v>177</v>
      </c>
      <c r="G1645" s="0" t="s">
        <v>129</v>
      </c>
      <c r="H1645" s="17" t="n">
        <v>46244.4972222222</v>
      </c>
      <c r="I1645" s="17" t="n">
        <v>46244.5180555556</v>
      </c>
      <c r="J1645" s="17" t="n">
        <v>46244.5229166667</v>
      </c>
      <c r="K1645" s="17" t="n">
        <v>46244.5402777778</v>
      </c>
      <c r="L1645" s="17" t="n">
        <v>46244.5506944444</v>
      </c>
      <c r="M1645" s="17" t="n">
        <v>46244.5729166667</v>
      </c>
      <c r="N1645" s="17" t="n">
        <v>46244.6631944445</v>
      </c>
      <c r="O1645" s="17" t="n">
        <v>46244.6756944444</v>
      </c>
      <c r="P1645" s="17" t="n">
        <v>46244.6875</v>
      </c>
      <c r="Q1645" s="17" t="n">
        <v>46244.70625</v>
      </c>
      <c r="R1645" s="0" t="n">
        <v>135</v>
      </c>
      <c r="S1645" s="0" t="n">
        <v>0</v>
      </c>
      <c r="T1645" s="0" t="n">
        <v>0</v>
      </c>
      <c r="U1645" s="18" t="s">
        <v>130</v>
      </c>
      <c r="V1645" s="18" t="s">
        <v>144</v>
      </c>
      <c r="W1645" s="0" t="str">
        <f aca="false">IF(AND(X1645&gt;=6,X1645&lt;14),"A",IF(AND(X1645&gt;=14,X1645&lt;22),"B","C"))</f>
        <v>A</v>
      </c>
      <c r="X1645" s="18" t="n">
        <f aca="false">HOUR(H1645)</f>
        <v>11</v>
      </c>
      <c r="Y1645" s="18" t="n">
        <f aca="false">ROUND((I1645-H1645)*1440,0)</f>
        <v>30</v>
      </c>
      <c r="Z1645" s="18" t="n">
        <f aca="false">ROUND((J1645-I1645)*1440,0)</f>
        <v>7</v>
      </c>
      <c r="AA1645" s="18" t="n">
        <f aca="false">ROUND((K1645-J1645)*1440,0)</f>
        <v>25</v>
      </c>
      <c r="AB1645" s="18" t="n">
        <f aca="false">ROUND((L1645-K1645)*1440,0)</f>
        <v>15</v>
      </c>
      <c r="AC1645" s="18" t="n">
        <f aca="false">ROUND((M1645-L1645)*1440,0)</f>
        <v>32</v>
      </c>
      <c r="AD1645" s="18" t="n">
        <f aca="false">IF(N1645="","",ROUND((N1645-M1645)*1440,0))</f>
        <v>130</v>
      </c>
      <c r="AE1645" s="18" t="n">
        <f aca="false">IF(O1645="","",ROUND((O1645-N1645)*1440,0))</f>
        <v>18</v>
      </c>
      <c r="AF1645" s="18" t="n">
        <f aca="false">IF(P1645="","",ROUND((P1645-O1645)*1440,0))</f>
        <v>17</v>
      </c>
      <c r="AG1645" s="18" t="n">
        <f aca="false">IF(Q1645="","",ROUND((Q1645-P1645)*1440,0))</f>
        <v>27</v>
      </c>
      <c r="AH1645" s="18" t="n">
        <f aca="false">IF(Q1645="","",ROUND((Q1645-H1645)*1440,0))</f>
        <v>301</v>
      </c>
      <c r="AI1645" s="19" t="n">
        <f aca="false">ROUND(IF(O1645="",Assumptions!$B$25-K1645,O1645-K1645)*24,1)</f>
        <v>3.3</v>
      </c>
      <c r="AJ1645" s="20" t="n">
        <f aca="false">ROUND(MAX(N(Y1645)/Assumptions!$C$5, N(Z1645)/Assumptions!$C$6, N(AA1645)/Assumptions!$C$7, N(AB1645)/Assumptions!$C$8, N(AC1645)/Assumptions!$C$9, N(AD1645)/Assumptions!$C$10, N(AE1645)/Assumptions!$C$11, N(AF1645)/Assumptions!$C$12, N(AG1645)/Assumptions!$C$13),3)</f>
        <v>4.333</v>
      </c>
      <c r="AK1645" s="0" t="str">
        <f aca="false">IF(OR(U1645="Pending",U1645="On Hold"),"Open GRN (awaiting)",IF(AJ1645&lt;=1,"Within SLA",IF(ROUND(N(Y1645)/Assumptions!$C$5,3)=AJ1645,"Gate Wait",IF(ROUND(N(Z1645)/Assumptions!$C$6,3)=AJ1645,"Dock Wait",IF(ROUND(N(AA1645)/Assumptions!$C$7,3)=AJ1645,"Unloading",IF(ROUND(N(AB1645)/Assumptions!$C$8,3)=AJ1645,"Unload-to-QC Wait",IF(ROUND(N(AC1645)/Assumptions!$C$9,3)=AJ1645,"QC",IF(ROUND(N(AD1645)/Assumptions!$C$10,3)=AJ1645,"QC-to-GRN Wait",IF(ROUND(N(AE1645)/Assumptions!$C$11,3)=AJ1645,"GRN Processing",IF(ROUND(N(AF1645)/Assumptions!$C$12,3)=AJ1645,"GRN-to-Putaway Wait",IF(ROUND(N(AG1645)/Assumptions!$C$13,3)=AJ1645,"Putaway","Within SLA")))))))))))</f>
        <v>QC-to-GRN Wait</v>
      </c>
    </row>
    <row r="1646" customFormat="false" ht="15" hidden="false" customHeight="false" outlineLevel="0" collapsed="false">
      <c r="A1646" s="0" t="s">
        <v>4867</v>
      </c>
      <c r="B1646" s="0" t="s">
        <v>4868</v>
      </c>
      <c r="C1646" s="0" t="s">
        <v>170</v>
      </c>
      <c r="D1646" s="0" t="s">
        <v>147</v>
      </c>
      <c r="E1646" s="0" t="s">
        <v>4869</v>
      </c>
      <c r="F1646" s="0" t="s">
        <v>172</v>
      </c>
      <c r="G1646" s="0" t="s">
        <v>167</v>
      </c>
      <c r="H1646" s="17" t="n">
        <v>46244.5076388889</v>
      </c>
      <c r="I1646" s="17" t="n">
        <v>46244.5173611111</v>
      </c>
      <c r="J1646" s="17" t="n">
        <v>46244.5291666667</v>
      </c>
      <c r="K1646" s="17" t="n">
        <v>46244.5798611111</v>
      </c>
      <c r="L1646" s="17" t="n">
        <v>46244.5861111111</v>
      </c>
      <c r="M1646" s="17" t="n">
        <v>46244.6243055556</v>
      </c>
      <c r="N1646" s="17" t="n">
        <v>46244.6305555556</v>
      </c>
      <c r="O1646" s="17" t="n">
        <v>46244.6659722222</v>
      </c>
      <c r="P1646" s="17" t="n">
        <v>46244.6798611111</v>
      </c>
      <c r="Q1646" s="17" t="n">
        <v>46244.7430555556</v>
      </c>
      <c r="R1646" s="0" t="n">
        <v>147</v>
      </c>
      <c r="S1646" s="0" t="n">
        <v>0</v>
      </c>
      <c r="T1646" s="0" t="n">
        <v>0</v>
      </c>
      <c r="U1646" s="18" t="s">
        <v>130</v>
      </c>
      <c r="V1646" s="18" t="s">
        <v>139</v>
      </c>
      <c r="W1646" s="0" t="str">
        <f aca="false">IF(AND(X1646&gt;=6,X1646&lt;14),"A",IF(AND(X1646&gt;=14,X1646&lt;22),"B","C"))</f>
        <v>A</v>
      </c>
      <c r="X1646" s="18" t="n">
        <f aca="false">HOUR(H1646)</f>
        <v>12</v>
      </c>
      <c r="Y1646" s="18" t="n">
        <f aca="false">ROUND((I1646-H1646)*1440,0)</f>
        <v>14</v>
      </c>
      <c r="Z1646" s="18" t="n">
        <f aca="false">ROUND((J1646-I1646)*1440,0)</f>
        <v>17</v>
      </c>
      <c r="AA1646" s="18" t="n">
        <f aca="false">ROUND((K1646-J1646)*1440,0)</f>
        <v>73</v>
      </c>
      <c r="AB1646" s="18" t="n">
        <f aca="false">ROUND((L1646-K1646)*1440,0)</f>
        <v>9</v>
      </c>
      <c r="AC1646" s="18" t="n">
        <f aca="false">ROUND((M1646-L1646)*1440,0)</f>
        <v>55</v>
      </c>
      <c r="AD1646" s="18" t="n">
        <f aca="false">IF(N1646="","",ROUND((N1646-M1646)*1440,0))</f>
        <v>9</v>
      </c>
      <c r="AE1646" s="18" t="n">
        <f aca="false">IF(O1646="","",ROUND((O1646-N1646)*1440,0))</f>
        <v>51</v>
      </c>
      <c r="AF1646" s="18" t="n">
        <f aca="false">IF(P1646="","",ROUND((P1646-O1646)*1440,0))</f>
        <v>20</v>
      </c>
      <c r="AG1646" s="18" t="n">
        <f aca="false">IF(Q1646="","",ROUND((Q1646-P1646)*1440,0))</f>
        <v>91</v>
      </c>
      <c r="AH1646" s="18" t="n">
        <f aca="false">IF(Q1646="","",ROUND((Q1646-H1646)*1440,0))</f>
        <v>339</v>
      </c>
      <c r="AI1646" s="19" t="n">
        <f aca="false">ROUND(IF(O1646="",Assumptions!$B$25-K1646,O1646-K1646)*24,1)</f>
        <v>2.1</v>
      </c>
      <c r="AJ1646" s="20" t="n">
        <f aca="false">ROUND(MAX(N(Y1646)/Assumptions!$C$5, N(Z1646)/Assumptions!$C$6, N(AA1646)/Assumptions!$C$7, N(AB1646)/Assumptions!$C$8, N(AC1646)/Assumptions!$C$9, N(AD1646)/Assumptions!$C$10, N(AE1646)/Assumptions!$C$11, N(AF1646)/Assumptions!$C$12, N(AG1646)/Assumptions!$C$13),3)</f>
        <v>2.275</v>
      </c>
      <c r="AK1646" s="0" t="str">
        <f aca="false">IF(OR(U1646="Pending",U1646="On Hold"),"Open GRN (awaiting)",IF(AJ1646&lt;=1,"Within SLA",IF(ROUND(N(Y1646)/Assumptions!$C$5,3)=AJ1646,"Gate Wait",IF(ROUND(N(Z1646)/Assumptions!$C$6,3)=AJ1646,"Dock Wait",IF(ROUND(N(AA1646)/Assumptions!$C$7,3)=AJ1646,"Unloading",IF(ROUND(N(AB1646)/Assumptions!$C$8,3)=AJ1646,"Unload-to-QC Wait",IF(ROUND(N(AC1646)/Assumptions!$C$9,3)=AJ1646,"QC",IF(ROUND(N(AD1646)/Assumptions!$C$10,3)=AJ1646,"QC-to-GRN Wait",IF(ROUND(N(AE1646)/Assumptions!$C$11,3)=AJ1646,"GRN Processing",IF(ROUND(N(AF1646)/Assumptions!$C$12,3)=AJ1646,"GRN-to-Putaway Wait",IF(ROUND(N(AG1646)/Assumptions!$C$13,3)=AJ1646,"Putaway","Within SLA")))))))))))</f>
        <v>Putaway</v>
      </c>
    </row>
    <row r="1647" customFormat="false" ht="15" hidden="false" customHeight="false" outlineLevel="0" collapsed="false">
      <c r="A1647" s="0" t="s">
        <v>4870</v>
      </c>
      <c r="B1647" s="0" t="s">
        <v>4871</v>
      </c>
      <c r="C1647" s="0" t="s">
        <v>218</v>
      </c>
      <c r="D1647" s="0" t="s">
        <v>147</v>
      </c>
      <c r="E1647" s="0" t="s">
        <v>4872</v>
      </c>
      <c r="F1647" s="0" t="s">
        <v>137</v>
      </c>
      <c r="G1647" s="0" t="s">
        <v>167</v>
      </c>
      <c r="H1647" s="17" t="n">
        <v>46244.5423611111</v>
      </c>
      <c r="I1647" s="17" t="n">
        <v>46244.5520833333</v>
      </c>
      <c r="J1647" s="17" t="n">
        <v>46244.5583333333</v>
      </c>
      <c r="K1647" s="17" t="n">
        <v>46244.5708333333</v>
      </c>
      <c r="L1647" s="17" t="n">
        <v>46244.5743055556</v>
      </c>
      <c r="M1647" s="17" t="n">
        <v>46244.6340277778</v>
      </c>
      <c r="N1647" s="17" t="n">
        <v>46244.6708333333</v>
      </c>
      <c r="O1647" s="17" t="n">
        <v>46244.8659722222</v>
      </c>
      <c r="P1647" s="17" t="n">
        <v>46244.8701388889</v>
      </c>
      <c r="Q1647" s="17" t="n">
        <v>46244.9180555556</v>
      </c>
      <c r="R1647" s="0" t="n">
        <v>421</v>
      </c>
      <c r="S1647" s="0" t="n">
        <v>0</v>
      </c>
      <c r="T1647" s="0" t="n">
        <v>0</v>
      </c>
      <c r="U1647" s="18" t="s">
        <v>130</v>
      </c>
      <c r="V1647" s="18" t="s">
        <v>156</v>
      </c>
      <c r="W1647" s="0" t="str">
        <f aca="false">IF(AND(X1647&gt;=6,X1647&lt;14),"A",IF(AND(X1647&gt;=14,X1647&lt;22),"B","C"))</f>
        <v>A</v>
      </c>
      <c r="X1647" s="18" t="n">
        <f aca="false">HOUR(H1647)</f>
        <v>13</v>
      </c>
      <c r="Y1647" s="18" t="n">
        <f aca="false">ROUND((I1647-H1647)*1440,0)</f>
        <v>14</v>
      </c>
      <c r="Z1647" s="18" t="n">
        <f aca="false">ROUND((J1647-I1647)*1440,0)</f>
        <v>9</v>
      </c>
      <c r="AA1647" s="18" t="n">
        <f aca="false">ROUND((K1647-J1647)*1440,0)</f>
        <v>18</v>
      </c>
      <c r="AB1647" s="18" t="n">
        <f aca="false">ROUND((L1647-K1647)*1440,0)</f>
        <v>5</v>
      </c>
      <c r="AC1647" s="18" t="n">
        <f aca="false">ROUND((M1647-L1647)*1440,0)</f>
        <v>86</v>
      </c>
      <c r="AD1647" s="18" t="n">
        <f aca="false">IF(N1647="","",ROUND((N1647-M1647)*1440,0))</f>
        <v>53</v>
      </c>
      <c r="AE1647" s="18" t="n">
        <f aca="false">IF(O1647="","",ROUND((O1647-N1647)*1440,0))</f>
        <v>281</v>
      </c>
      <c r="AF1647" s="18" t="n">
        <f aca="false">IF(P1647="","",ROUND((P1647-O1647)*1440,0))</f>
        <v>6</v>
      </c>
      <c r="AG1647" s="18" t="n">
        <f aca="false">IF(Q1647="","",ROUND((Q1647-P1647)*1440,0))</f>
        <v>69</v>
      </c>
      <c r="AH1647" s="18" t="n">
        <f aca="false">IF(Q1647="","",ROUND((Q1647-H1647)*1440,0))</f>
        <v>541</v>
      </c>
      <c r="AI1647" s="19" t="n">
        <f aca="false">ROUND(IF(O1647="",Assumptions!$B$25-K1647,O1647-K1647)*24,1)</f>
        <v>7.1</v>
      </c>
      <c r="AJ1647" s="20" t="n">
        <f aca="false">ROUND(MAX(N(Y1647)/Assumptions!$C$5, N(Z1647)/Assumptions!$C$6, N(AA1647)/Assumptions!$C$7, N(AB1647)/Assumptions!$C$8, N(AC1647)/Assumptions!$C$9, N(AD1647)/Assumptions!$C$10, N(AE1647)/Assumptions!$C$11, N(AF1647)/Assumptions!$C$12, N(AG1647)/Assumptions!$C$13),3)</f>
        <v>6.244</v>
      </c>
      <c r="AK1647" s="0" t="str">
        <f aca="false">IF(OR(U1647="Pending",U1647="On Hold"),"Open GRN (awaiting)",IF(AJ1647&lt;=1,"Within SLA",IF(ROUND(N(Y1647)/Assumptions!$C$5,3)=AJ1647,"Gate Wait",IF(ROUND(N(Z1647)/Assumptions!$C$6,3)=AJ1647,"Dock Wait",IF(ROUND(N(AA1647)/Assumptions!$C$7,3)=AJ1647,"Unloading",IF(ROUND(N(AB1647)/Assumptions!$C$8,3)=AJ1647,"Unload-to-QC Wait",IF(ROUND(N(AC1647)/Assumptions!$C$9,3)=AJ1647,"QC",IF(ROUND(N(AD1647)/Assumptions!$C$10,3)=AJ1647,"QC-to-GRN Wait",IF(ROUND(N(AE1647)/Assumptions!$C$11,3)=AJ1647,"GRN Processing",IF(ROUND(N(AF1647)/Assumptions!$C$12,3)=AJ1647,"GRN-to-Putaway Wait",IF(ROUND(N(AG1647)/Assumptions!$C$13,3)=AJ1647,"Putaway","Within SLA")))))))))))</f>
        <v>GRN Processing</v>
      </c>
    </row>
    <row r="1648" customFormat="false" ht="15" hidden="false" customHeight="false" outlineLevel="0" collapsed="false">
      <c r="A1648" s="0" t="s">
        <v>4873</v>
      </c>
      <c r="B1648" s="0" t="s">
        <v>4874</v>
      </c>
      <c r="C1648" s="0" t="s">
        <v>142</v>
      </c>
      <c r="D1648" s="0" t="s">
        <v>147</v>
      </c>
      <c r="E1648" s="0" t="s">
        <v>4875</v>
      </c>
      <c r="F1648" s="0" t="s">
        <v>172</v>
      </c>
      <c r="G1648" s="0" t="s">
        <v>150</v>
      </c>
      <c r="H1648" s="17" t="n">
        <v>46244.5534722222</v>
      </c>
      <c r="I1648" s="17" t="n">
        <v>46244.5631944445</v>
      </c>
      <c r="J1648" s="17" t="n">
        <v>46244.5680555556</v>
      </c>
      <c r="K1648" s="17" t="n">
        <v>46244.6298611111</v>
      </c>
      <c r="L1648" s="17" t="n">
        <v>46244.6388888889</v>
      </c>
      <c r="M1648" s="17" t="n">
        <v>46244.6569444445</v>
      </c>
      <c r="N1648" s="17" t="n">
        <v>46244.69375</v>
      </c>
      <c r="O1648" s="17" t="n">
        <v>46244.7270833333</v>
      </c>
      <c r="P1648" s="17" t="n">
        <v>46244.7659722222</v>
      </c>
      <c r="Q1648" s="17" t="n">
        <v>46244.7868055556</v>
      </c>
      <c r="R1648" s="0" t="n">
        <v>1151</v>
      </c>
      <c r="S1648" s="0" t="n">
        <v>0</v>
      </c>
      <c r="T1648" s="0" t="n">
        <v>0</v>
      </c>
      <c r="U1648" s="18" t="s">
        <v>130</v>
      </c>
      <c r="V1648" s="18" t="s">
        <v>144</v>
      </c>
      <c r="W1648" s="0" t="str">
        <f aca="false">IF(AND(X1648&gt;=6,X1648&lt;14),"A",IF(AND(X1648&gt;=14,X1648&lt;22),"B","C"))</f>
        <v>A</v>
      </c>
      <c r="X1648" s="18" t="n">
        <f aca="false">HOUR(H1648)</f>
        <v>13</v>
      </c>
      <c r="Y1648" s="18" t="n">
        <f aca="false">ROUND((I1648-H1648)*1440,0)</f>
        <v>14</v>
      </c>
      <c r="Z1648" s="18" t="n">
        <f aca="false">ROUND((J1648-I1648)*1440,0)</f>
        <v>7</v>
      </c>
      <c r="AA1648" s="18" t="n">
        <f aca="false">ROUND((K1648-J1648)*1440,0)</f>
        <v>89</v>
      </c>
      <c r="AB1648" s="18" t="n">
        <f aca="false">ROUND((L1648-K1648)*1440,0)</f>
        <v>13</v>
      </c>
      <c r="AC1648" s="18" t="n">
        <f aca="false">ROUND((M1648-L1648)*1440,0)</f>
        <v>26</v>
      </c>
      <c r="AD1648" s="18" t="n">
        <f aca="false">IF(N1648="","",ROUND((N1648-M1648)*1440,0))</f>
        <v>53</v>
      </c>
      <c r="AE1648" s="18" t="n">
        <f aca="false">IF(O1648="","",ROUND((O1648-N1648)*1440,0))</f>
        <v>48</v>
      </c>
      <c r="AF1648" s="18" t="n">
        <f aca="false">IF(P1648="","",ROUND((P1648-O1648)*1440,0))</f>
        <v>56</v>
      </c>
      <c r="AG1648" s="18" t="n">
        <f aca="false">IF(Q1648="","",ROUND((Q1648-P1648)*1440,0))</f>
        <v>30</v>
      </c>
      <c r="AH1648" s="18" t="n">
        <f aca="false">IF(Q1648="","",ROUND((Q1648-H1648)*1440,0))</f>
        <v>336</v>
      </c>
      <c r="AI1648" s="19" t="n">
        <f aca="false">ROUND(IF(O1648="",Assumptions!$B$25-K1648,O1648-K1648)*24,1)</f>
        <v>2.3</v>
      </c>
      <c r="AJ1648" s="20" t="n">
        <f aca="false">ROUND(MAX(N(Y1648)/Assumptions!$C$5, N(Z1648)/Assumptions!$C$6, N(AA1648)/Assumptions!$C$7, N(AB1648)/Assumptions!$C$8, N(AC1648)/Assumptions!$C$9, N(AD1648)/Assumptions!$C$10, N(AE1648)/Assumptions!$C$11, N(AF1648)/Assumptions!$C$12, N(AG1648)/Assumptions!$C$13),3)</f>
        <v>2.8</v>
      </c>
      <c r="AK1648" s="0" t="str">
        <f aca="false">IF(OR(U1648="Pending",U1648="On Hold"),"Open GRN (awaiting)",IF(AJ1648&lt;=1,"Within SLA",IF(ROUND(N(Y1648)/Assumptions!$C$5,3)=AJ1648,"Gate Wait",IF(ROUND(N(Z1648)/Assumptions!$C$6,3)=AJ1648,"Dock Wait",IF(ROUND(N(AA1648)/Assumptions!$C$7,3)=AJ1648,"Unloading",IF(ROUND(N(AB1648)/Assumptions!$C$8,3)=AJ1648,"Unload-to-QC Wait",IF(ROUND(N(AC1648)/Assumptions!$C$9,3)=AJ1648,"QC",IF(ROUND(N(AD1648)/Assumptions!$C$10,3)=AJ1648,"QC-to-GRN Wait",IF(ROUND(N(AE1648)/Assumptions!$C$11,3)=AJ1648,"GRN Processing",IF(ROUND(N(AF1648)/Assumptions!$C$12,3)=AJ1648,"GRN-to-Putaway Wait",IF(ROUND(N(AG1648)/Assumptions!$C$13,3)=AJ1648,"Putaway","Within SLA")))))))))))</f>
        <v>GRN-to-Putaway Wait</v>
      </c>
    </row>
    <row r="1649" customFormat="false" ht="15" hidden="false" customHeight="false" outlineLevel="0" collapsed="false">
      <c r="A1649" s="0" t="s">
        <v>4876</v>
      </c>
      <c r="B1649" s="0" t="s">
        <v>4877</v>
      </c>
      <c r="C1649" s="0" t="s">
        <v>184</v>
      </c>
      <c r="D1649" s="0" t="s">
        <v>147</v>
      </c>
      <c r="E1649" s="0" t="s">
        <v>4878</v>
      </c>
      <c r="F1649" s="0" t="s">
        <v>137</v>
      </c>
      <c r="G1649" s="0" t="s">
        <v>167</v>
      </c>
      <c r="H1649" s="17" t="n">
        <v>46244.5534722222</v>
      </c>
      <c r="I1649" s="17" t="n">
        <v>46244.6166666667</v>
      </c>
      <c r="J1649" s="17" t="n">
        <v>46244.6201388889</v>
      </c>
      <c r="K1649" s="17" t="n">
        <v>46244.6555555556</v>
      </c>
      <c r="L1649" s="17" t="n">
        <v>46244.6638888889</v>
      </c>
      <c r="M1649" s="17" t="n">
        <v>46244.7347222222</v>
      </c>
      <c r="N1649" s="17" t="n">
        <v>46244.7881944445</v>
      </c>
      <c r="O1649" s="17" t="n">
        <v>46244.8875</v>
      </c>
      <c r="P1649" s="17" t="n">
        <v>46244.8951388889</v>
      </c>
      <c r="Q1649" s="17" t="n">
        <v>46244.9034722222</v>
      </c>
      <c r="R1649" s="0" t="n">
        <v>345</v>
      </c>
      <c r="S1649" s="0" t="n">
        <v>0</v>
      </c>
      <c r="T1649" s="0" t="n">
        <v>4</v>
      </c>
      <c r="U1649" s="18" t="s">
        <v>123</v>
      </c>
      <c r="V1649" s="18" t="s">
        <v>156</v>
      </c>
      <c r="W1649" s="0" t="str">
        <f aca="false">IF(AND(X1649&gt;=6,X1649&lt;14),"A",IF(AND(X1649&gt;=14,X1649&lt;22),"B","C"))</f>
        <v>A</v>
      </c>
      <c r="X1649" s="18" t="n">
        <f aca="false">HOUR(H1649)</f>
        <v>13</v>
      </c>
      <c r="Y1649" s="18" t="n">
        <f aca="false">ROUND((I1649-H1649)*1440,0)</f>
        <v>91</v>
      </c>
      <c r="Z1649" s="18" t="n">
        <f aca="false">ROUND((J1649-I1649)*1440,0)</f>
        <v>5</v>
      </c>
      <c r="AA1649" s="18" t="n">
        <f aca="false">ROUND((K1649-J1649)*1440,0)</f>
        <v>51</v>
      </c>
      <c r="AB1649" s="18" t="n">
        <f aca="false">ROUND((L1649-K1649)*1440,0)</f>
        <v>12</v>
      </c>
      <c r="AC1649" s="18" t="n">
        <f aca="false">ROUND((M1649-L1649)*1440,0)</f>
        <v>102</v>
      </c>
      <c r="AD1649" s="18" t="n">
        <f aca="false">IF(N1649="","",ROUND((N1649-M1649)*1440,0))</f>
        <v>77</v>
      </c>
      <c r="AE1649" s="18" t="n">
        <f aca="false">IF(O1649="","",ROUND((O1649-N1649)*1440,0))</f>
        <v>143</v>
      </c>
      <c r="AF1649" s="18" t="n">
        <f aca="false">IF(P1649="","",ROUND((P1649-O1649)*1440,0))</f>
        <v>11</v>
      </c>
      <c r="AG1649" s="18" t="n">
        <f aca="false">IF(Q1649="","",ROUND((Q1649-P1649)*1440,0))</f>
        <v>12</v>
      </c>
      <c r="AH1649" s="18" t="n">
        <f aca="false">IF(Q1649="","",ROUND((Q1649-H1649)*1440,0))</f>
        <v>504</v>
      </c>
      <c r="AI1649" s="19" t="n">
        <f aca="false">ROUND(IF(O1649="",Assumptions!$B$25-K1649,O1649-K1649)*24,1)</f>
        <v>5.6</v>
      </c>
      <c r="AJ1649" s="20" t="n">
        <f aca="false">ROUND(MAX(N(Y1649)/Assumptions!$C$5, N(Z1649)/Assumptions!$C$6, N(AA1649)/Assumptions!$C$7, N(AB1649)/Assumptions!$C$8, N(AC1649)/Assumptions!$C$9, N(AD1649)/Assumptions!$C$10, N(AE1649)/Assumptions!$C$11, N(AF1649)/Assumptions!$C$12, N(AG1649)/Assumptions!$C$13),3)</f>
        <v>3.178</v>
      </c>
      <c r="AK1649" s="0" t="str">
        <f aca="false">IF(OR(U1649="Pending",U1649="On Hold"),"Open GRN (awaiting)",IF(AJ1649&lt;=1,"Within SLA",IF(ROUND(N(Y1649)/Assumptions!$C$5,3)=AJ1649,"Gate Wait",IF(ROUND(N(Z1649)/Assumptions!$C$6,3)=AJ1649,"Dock Wait",IF(ROUND(N(AA1649)/Assumptions!$C$7,3)=AJ1649,"Unloading",IF(ROUND(N(AB1649)/Assumptions!$C$8,3)=AJ1649,"Unload-to-QC Wait",IF(ROUND(N(AC1649)/Assumptions!$C$9,3)=AJ1649,"QC",IF(ROUND(N(AD1649)/Assumptions!$C$10,3)=AJ1649,"QC-to-GRN Wait",IF(ROUND(N(AE1649)/Assumptions!$C$11,3)=AJ1649,"GRN Processing",IF(ROUND(N(AF1649)/Assumptions!$C$12,3)=AJ1649,"GRN-to-Putaway Wait",IF(ROUND(N(AG1649)/Assumptions!$C$13,3)=AJ1649,"Putaway","Within SLA")))))))))))</f>
        <v>GRN Processing</v>
      </c>
    </row>
    <row r="1650" customFormat="false" ht="15" hidden="false" customHeight="false" outlineLevel="0" collapsed="false">
      <c r="A1650" s="0" t="s">
        <v>4879</v>
      </c>
      <c r="B1650" s="0" t="s">
        <v>4880</v>
      </c>
      <c r="C1650" s="0" t="s">
        <v>184</v>
      </c>
      <c r="D1650" s="0" t="s">
        <v>147</v>
      </c>
      <c r="E1650" s="0" t="s">
        <v>4881</v>
      </c>
      <c r="F1650" s="0" t="s">
        <v>177</v>
      </c>
      <c r="G1650" s="0" t="s">
        <v>150</v>
      </c>
      <c r="H1650" s="17" t="n">
        <v>46244.56875</v>
      </c>
      <c r="I1650" s="17" t="n">
        <v>46244.6388888889</v>
      </c>
      <c r="J1650" s="17" t="n">
        <v>46244.6493055556</v>
      </c>
      <c r="K1650" s="17" t="n">
        <v>46244.6722222222</v>
      </c>
      <c r="L1650" s="17" t="n">
        <v>46244.6944444445</v>
      </c>
      <c r="M1650" s="17" t="n">
        <v>46244.7111111111</v>
      </c>
      <c r="N1650" s="17" t="n">
        <v>46244.7194444445</v>
      </c>
      <c r="O1650" s="17" t="n">
        <v>46244.7423611111</v>
      </c>
      <c r="P1650" s="17" t="n">
        <v>46244.7673611111</v>
      </c>
      <c r="Q1650" s="17" t="n">
        <v>46244.7888888889</v>
      </c>
      <c r="R1650" s="0" t="n">
        <v>181</v>
      </c>
      <c r="S1650" s="0" t="n">
        <v>0</v>
      </c>
      <c r="T1650" s="0" t="n">
        <v>0</v>
      </c>
      <c r="U1650" s="18" t="s">
        <v>130</v>
      </c>
      <c r="V1650" s="18" t="s">
        <v>82</v>
      </c>
      <c r="W1650" s="0" t="str">
        <f aca="false">IF(AND(X1650&gt;=6,X1650&lt;14),"A",IF(AND(X1650&gt;=14,X1650&lt;22),"B","C"))</f>
        <v>A</v>
      </c>
      <c r="X1650" s="18" t="n">
        <f aca="false">HOUR(H1650)</f>
        <v>13</v>
      </c>
      <c r="Y1650" s="18" t="n">
        <f aca="false">ROUND((I1650-H1650)*1440,0)</f>
        <v>101</v>
      </c>
      <c r="Z1650" s="18" t="n">
        <f aca="false">ROUND((J1650-I1650)*1440,0)</f>
        <v>15</v>
      </c>
      <c r="AA1650" s="18" t="n">
        <f aca="false">ROUND((K1650-J1650)*1440,0)</f>
        <v>33</v>
      </c>
      <c r="AB1650" s="18" t="n">
        <f aca="false">ROUND((L1650-K1650)*1440,0)</f>
        <v>32</v>
      </c>
      <c r="AC1650" s="18" t="n">
        <f aca="false">ROUND((M1650-L1650)*1440,0)</f>
        <v>24</v>
      </c>
      <c r="AD1650" s="18" t="n">
        <f aca="false">IF(N1650="","",ROUND((N1650-M1650)*1440,0))</f>
        <v>12</v>
      </c>
      <c r="AE1650" s="18" t="n">
        <f aca="false">IF(O1650="","",ROUND((O1650-N1650)*1440,0))</f>
        <v>33</v>
      </c>
      <c r="AF1650" s="18" t="n">
        <f aca="false">IF(P1650="","",ROUND((P1650-O1650)*1440,0))</f>
        <v>36</v>
      </c>
      <c r="AG1650" s="18" t="n">
        <f aca="false">IF(Q1650="","",ROUND((Q1650-P1650)*1440,0))</f>
        <v>31</v>
      </c>
      <c r="AH1650" s="18" t="n">
        <f aca="false">IF(Q1650="","",ROUND((Q1650-H1650)*1440,0))</f>
        <v>317</v>
      </c>
      <c r="AI1650" s="19" t="n">
        <f aca="false">ROUND(IF(O1650="",Assumptions!$B$25-K1650,O1650-K1650)*24,1)</f>
        <v>1.7</v>
      </c>
      <c r="AJ1650" s="20" t="n">
        <f aca="false">ROUND(MAX(N(Y1650)/Assumptions!$C$5, N(Z1650)/Assumptions!$C$6, N(AA1650)/Assumptions!$C$7, N(AB1650)/Assumptions!$C$8, N(AC1650)/Assumptions!$C$9, N(AD1650)/Assumptions!$C$10, N(AE1650)/Assumptions!$C$11, N(AF1650)/Assumptions!$C$12, N(AG1650)/Assumptions!$C$13),3)</f>
        <v>3.367</v>
      </c>
      <c r="AK1650" s="0" t="str">
        <f aca="false">IF(OR(U1650="Pending",U1650="On Hold"),"Open GRN (awaiting)",IF(AJ1650&lt;=1,"Within SLA",IF(ROUND(N(Y1650)/Assumptions!$C$5,3)=AJ1650,"Gate Wait",IF(ROUND(N(Z1650)/Assumptions!$C$6,3)=AJ1650,"Dock Wait",IF(ROUND(N(AA1650)/Assumptions!$C$7,3)=AJ1650,"Unloading",IF(ROUND(N(AB1650)/Assumptions!$C$8,3)=AJ1650,"Unload-to-QC Wait",IF(ROUND(N(AC1650)/Assumptions!$C$9,3)=AJ1650,"QC",IF(ROUND(N(AD1650)/Assumptions!$C$10,3)=AJ1650,"QC-to-GRN Wait",IF(ROUND(N(AE1650)/Assumptions!$C$11,3)=AJ1650,"GRN Processing",IF(ROUND(N(AF1650)/Assumptions!$C$12,3)=AJ1650,"GRN-to-Putaway Wait",IF(ROUND(N(AG1650)/Assumptions!$C$13,3)=AJ1650,"Putaway","Within SLA")))))))))))</f>
        <v>Gate Wait</v>
      </c>
    </row>
    <row r="1651" customFormat="false" ht="15" hidden="false" customHeight="false" outlineLevel="0" collapsed="false">
      <c r="A1651" s="0" t="s">
        <v>4882</v>
      </c>
      <c r="B1651" s="0" t="s">
        <v>4883</v>
      </c>
      <c r="C1651" s="0" t="s">
        <v>175</v>
      </c>
      <c r="D1651" s="0" t="s">
        <v>135</v>
      </c>
      <c r="E1651" s="0" t="s">
        <v>4884</v>
      </c>
      <c r="F1651" s="0" t="s">
        <v>177</v>
      </c>
      <c r="G1651" s="0" t="s">
        <v>138</v>
      </c>
      <c r="H1651" s="17" t="n">
        <v>46244.58125</v>
      </c>
      <c r="I1651" s="17" t="n">
        <v>46244.5868055556</v>
      </c>
      <c r="J1651" s="17" t="n">
        <v>46244.5895833333</v>
      </c>
      <c r="K1651" s="17" t="n">
        <v>46244.6263888889</v>
      </c>
      <c r="L1651" s="17" t="n">
        <v>46244.6326388889</v>
      </c>
      <c r="M1651" s="17" t="n">
        <v>46244.6638888889</v>
      </c>
      <c r="N1651" s="17" t="n">
        <v>46244.7013888889</v>
      </c>
      <c r="O1651" s="17" t="n">
        <v>46244.7111111111</v>
      </c>
      <c r="P1651" s="17" t="n">
        <v>46244.7263888889</v>
      </c>
      <c r="Q1651" s="17" t="n">
        <v>46244.7430555556</v>
      </c>
      <c r="R1651" s="0" t="n">
        <v>1717</v>
      </c>
      <c r="S1651" s="0" t="n">
        <v>0</v>
      </c>
      <c r="T1651" s="0" t="n">
        <v>0</v>
      </c>
      <c r="U1651" s="18" t="s">
        <v>130</v>
      </c>
      <c r="V1651" s="18" t="s">
        <v>144</v>
      </c>
      <c r="W1651" s="0" t="str">
        <f aca="false">IF(AND(X1651&gt;=6,X1651&lt;14),"A",IF(AND(X1651&gt;=14,X1651&lt;22),"B","C"))</f>
        <v>A</v>
      </c>
      <c r="X1651" s="18" t="n">
        <f aca="false">HOUR(H1651)</f>
        <v>13</v>
      </c>
      <c r="Y1651" s="18" t="n">
        <f aca="false">ROUND((I1651-H1651)*1440,0)</f>
        <v>8</v>
      </c>
      <c r="Z1651" s="18" t="n">
        <f aca="false">ROUND((J1651-I1651)*1440,0)</f>
        <v>4</v>
      </c>
      <c r="AA1651" s="18" t="n">
        <f aca="false">ROUND((K1651-J1651)*1440,0)</f>
        <v>53</v>
      </c>
      <c r="AB1651" s="18" t="n">
        <f aca="false">ROUND((L1651-K1651)*1440,0)</f>
        <v>9</v>
      </c>
      <c r="AC1651" s="18" t="n">
        <f aca="false">ROUND((M1651-L1651)*1440,0)</f>
        <v>45</v>
      </c>
      <c r="AD1651" s="18" t="n">
        <f aca="false">IF(N1651="","",ROUND((N1651-M1651)*1440,0))</f>
        <v>54</v>
      </c>
      <c r="AE1651" s="18" t="n">
        <f aca="false">IF(O1651="","",ROUND((O1651-N1651)*1440,0))</f>
        <v>14</v>
      </c>
      <c r="AF1651" s="18" t="n">
        <f aca="false">IF(P1651="","",ROUND((P1651-O1651)*1440,0))</f>
        <v>22</v>
      </c>
      <c r="AG1651" s="18" t="n">
        <f aca="false">IF(Q1651="","",ROUND((Q1651-P1651)*1440,0))</f>
        <v>24</v>
      </c>
      <c r="AH1651" s="18" t="n">
        <f aca="false">IF(Q1651="","",ROUND((Q1651-H1651)*1440,0))</f>
        <v>233</v>
      </c>
      <c r="AI1651" s="19" t="n">
        <f aca="false">ROUND(IF(O1651="",Assumptions!$B$25-K1651,O1651-K1651)*24,1)</f>
        <v>2</v>
      </c>
      <c r="AJ1651" s="20" t="n">
        <f aca="false">ROUND(MAX(N(Y1651)/Assumptions!$C$5, N(Z1651)/Assumptions!$C$6, N(AA1651)/Assumptions!$C$7, N(AB1651)/Assumptions!$C$8, N(AC1651)/Assumptions!$C$9, N(AD1651)/Assumptions!$C$10, N(AE1651)/Assumptions!$C$11, N(AF1651)/Assumptions!$C$12, N(AG1651)/Assumptions!$C$13),3)</f>
        <v>1.8</v>
      </c>
      <c r="AK1651" s="0" t="str">
        <f aca="false">IF(OR(U1651="Pending",U1651="On Hold"),"Open GRN (awaiting)",IF(AJ1651&lt;=1,"Within SLA",IF(ROUND(N(Y1651)/Assumptions!$C$5,3)=AJ1651,"Gate Wait",IF(ROUND(N(Z1651)/Assumptions!$C$6,3)=AJ1651,"Dock Wait",IF(ROUND(N(AA1651)/Assumptions!$C$7,3)=AJ1651,"Unloading",IF(ROUND(N(AB1651)/Assumptions!$C$8,3)=AJ1651,"Unload-to-QC Wait",IF(ROUND(N(AC1651)/Assumptions!$C$9,3)=AJ1651,"QC",IF(ROUND(N(AD1651)/Assumptions!$C$10,3)=AJ1651,"QC-to-GRN Wait",IF(ROUND(N(AE1651)/Assumptions!$C$11,3)=AJ1651,"GRN Processing",IF(ROUND(N(AF1651)/Assumptions!$C$12,3)=AJ1651,"GRN-to-Putaway Wait",IF(ROUND(N(AG1651)/Assumptions!$C$13,3)=AJ1651,"Putaway","Within SLA")))))))))))</f>
        <v>QC-to-GRN Wait</v>
      </c>
    </row>
    <row r="1652" customFormat="false" ht="15" hidden="false" customHeight="false" outlineLevel="0" collapsed="false">
      <c r="A1652" s="0" t="s">
        <v>4885</v>
      </c>
      <c r="B1652" s="0" t="s">
        <v>4886</v>
      </c>
      <c r="C1652" s="0" t="s">
        <v>153</v>
      </c>
      <c r="D1652" s="0" t="s">
        <v>135</v>
      </c>
      <c r="E1652" s="0" t="s">
        <v>4887</v>
      </c>
      <c r="F1652" s="0" t="s">
        <v>155</v>
      </c>
      <c r="G1652" s="0" t="s">
        <v>138</v>
      </c>
      <c r="H1652" s="17" t="n">
        <v>46244.6048611111</v>
      </c>
      <c r="I1652" s="17" t="n">
        <v>46244.6277777778</v>
      </c>
      <c r="J1652" s="17" t="n">
        <v>46244.6298611111</v>
      </c>
      <c r="K1652" s="17" t="n">
        <v>46244.675</v>
      </c>
      <c r="L1652" s="17" t="n">
        <v>46244.6854166667</v>
      </c>
      <c r="M1652" s="17" t="n">
        <v>46244.7020833333</v>
      </c>
      <c r="N1652" s="17" t="n">
        <v>46244.7506944445</v>
      </c>
      <c r="O1652" s="17" t="n">
        <v>46244.8618055556</v>
      </c>
      <c r="P1652" s="17" t="n">
        <v>46244.8791666667</v>
      </c>
      <c r="Q1652" s="17" t="n">
        <v>46244.9256944444</v>
      </c>
      <c r="R1652" s="0" t="n">
        <v>486</v>
      </c>
      <c r="S1652" s="0" t="n">
        <v>0</v>
      </c>
      <c r="T1652" s="0" t="n">
        <v>0</v>
      </c>
      <c r="U1652" s="18" t="s">
        <v>130</v>
      </c>
      <c r="V1652" s="18" t="s">
        <v>144</v>
      </c>
      <c r="W1652" s="0" t="str">
        <f aca="false">IF(AND(X1652&gt;=6,X1652&lt;14),"A",IF(AND(X1652&gt;=14,X1652&lt;22),"B","C"))</f>
        <v>B</v>
      </c>
      <c r="X1652" s="18" t="n">
        <f aca="false">HOUR(H1652)</f>
        <v>14</v>
      </c>
      <c r="Y1652" s="18" t="n">
        <f aca="false">ROUND((I1652-H1652)*1440,0)</f>
        <v>33</v>
      </c>
      <c r="Z1652" s="18" t="n">
        <f aca="false">ROUND((J1652-I1652)*1440,0)</f>
        <v>3</v>
      </c>
      <c r="AA1652" s="18" t="n">
        <f aca="false">ROUND((K1652-J1652)*1440,0)</f>
        <v>65</v>
      </c>
      <c r="AB1652" s="18" t="n">
        <f aca="false">ROUND((L1652-K1652)*1440,0)</f>
        <v>15</v>
      </c>
      <c r="AC1652" s="18" t="n">
        <f aca="false">ROUND((M1652-L1652)*1440,0)</f>
        <v>24</v>
      </c>
      <c r="AD1652" s="18" t="n">
        <f aca="false">IF(N1652="","",ROUND((N1652-M1652)*1440,0))</f>
        <v>70</v>
      </c>
      <c r="AE1652" s="18" t="n">
        <f aca="false">IF(O1652="","",ROUND((O1652-N1652)*1440,0))</f>
        <v>160</v>
      </c>
      <c r="AF1652" s="18" t="n">
        <f aca="false">IF(P1652="","",ROUND((P1652-O1652)*1440,0))</f>
        <v>25</v>
      </c>
      <c r="AG1652" s="18" t="n">
        <f aca="false">IF(Q1652="","",ROUND((Q1652-P1652)*1440,0))</f>
        <v>67</v>
      </c>
      <c r="AH1652" s="18" t="n">
        <f aca="false">IF(Q1652="","",ROUND((Q1652-H1652)*1440,0))</f>
        <v>462</v>
      </c>
      <c r="AI1652" s="19" t="n">
        <f aca="false">ROUND(IF(O1652="",Assumptions!$B$25-K1652,O1652-K1652)*24,1)</f>
        <v>4.5</v>
      </c>
      <c r="AJ1652" s="20" t="n">
        <f aca="false">ROUND(MAX(N(Y1652)/Assumptions!$C$5, N(Z1652)/Assumptions!$C$6, N(AA1652)/Assumptions!$C$7, N(AB1652)/Assumptions!$C$8, N(AC1652)/Assumptions!$C$9, N(AD1652)/Assumptions!$C$10, N(AE1652)/Assumptions!$C$11, N(AF1652)/Assumptions!$C$12, N(AG1652)/Assumptions!$C$13),3)</f>
        <v>3.556</v>
      </c>
      <c r="AK1652" s="0" t="str">
        <f aca="false">IF(OR(U1652="Pending",U1652="On Hold"),"Open GRN (awaiting)",IF(AJ1652&lt;=1,"Within SLA",IF(ROUND(N(Y1652)/Assumptions!$C$5,3)=AJ1652,"Gate Wait",IF(ROUND(N(Z1652)/Assumptions!$C$6,3)=AJ1652,"Dock Wait",IF(ROUND(N(AA1652)/Assumptions!$C$7,3)=AJ1652,"Unloading",IF(ROUND(N(AB1652)/Assumptions!$C$8,3)=AJ1652,"Unload-to-QC Wait",IF(ROUND(N(AC1652)/Assumptions!$C$9,3)=AJ1652,"QC",IF(ROUND(N(AD1652)/Assumptions!$C$10,3)=AJ1652,"QC-to-GRN Wait",IF(ROUND(N(AE1652)/Assumptions!$C$11,3)=AJ1652,"GRN Processing",IF(ROUND(N(AF1652)/Assumptions!$C$12,3)=AJ1652,"GRN-to-Putaway Wait",IF(ROUND(N(AG1652)/Assumptions!$C$13,3)=AJ1652,"Putaway","Within SLA")))))))))))</f>
        <v>GRN Processing</v>
      </c>
    </row>
    <row r="1653" customFormat="false" ht="15" hidden="false" customHeight="false" outlineLevel="0" collapsed="false">
      <c r="A1653" s="0" t="s">
        <v>4888</v>
      </c>
      <c r="B1653" s="0" t="s">
        <v>4889</v>
      </c>
      <c r="C1653" s="0" t="s">
        <v>126</v>
      </c>
      <c r="D1653" s="0" t="s">
        <v>147</v>
      </c>
      <c r="E1653" s="0" t="s">
        <v>4890</v>
      </c>
      <c r="F1653" s="0" t="s">
        <v>149</v>
      </c>
      <c r="G1653" s="0" t="s">
        <v>150</v>
      </c>
      <c r="H1653" s="17" t="n">
        <v>46244.6069444444</v>
      </c>
      <c r="I1653" s="17" t="n">
        <v>46244.6527777778</v>
      </c>
      <c r="J1653" s="17" t="n">
        <v>46244.6631944445</v>
      </c>
      <c r="K1653" s="17" t="n">
        <v>46244.6756944444</v>
      </c>
      <c r="L1653" s="17" t="n">
        <v>46244.68125</v>
      </c>
      <c r="M1653" s="17" t="n">
        <v>46244.6944444445</v>
      </c>
      <c r="N1653" s="17" t="n">
        <v>46244.7486111111</v>
      </c>
      <c r="O1653" s="17" t="n">
        <v>46244.7888888889</v>
      </c>
      <c r="P1653" s="17" t="n">
        <v>46244.7979166667</v>
      </c>
      <c r="Q1653" s="17" t="n">
        <v>46244.8138888889</v>
      </c>
      <c r="R1653" s="0" t="n">
        <v>182</v>
      </c>
      <c r="S1653" s="0" t="n">
        <v>0</v>
      </c>
      <c r="T1653" s="0" t="n">
        <v>0</v>
      </c>
      <c r="U1653" s="18" t="s">
        <v>130</v>
      </c>
      <c r="V1653" s="18" t="s">
        <v>144</v>
      </c>
      <c r="W1653" s="0" t="str">
        <f aca="false">IF(AND(X1653&gt;=6,X1653&lt;14),"A",IF(AND(X1653&gt;=14,X1653&lt;22),"B","C"))</f>
        <v>B</v>
      </c>
      <c r="X1653" s="18" t="n">
        <f aca="false">HOUR(H1653)</f>
        <v>14</v>
      </c>
      <c r="Y1653" s="18" t="n">
        <f aca="false">ROUND((I1653-H1653)*1440,0)</f>
        <v>66</v>
      </c>
      <c r="Z1653" s="18" t="n">
        <f aca="false">ROUND((J1653-I1653)*1440,0)</f>
        <v>15</v>
      </c>
      <c r="AA1653" s="18" t="n">
        <f aca="false">ROUND((K1653-J1653)*1440,0)</f>
        <v>18</v>
      </c>
      <c r="AB1653" s="18" t="n">
        <f aca="false">ROUND((L1653-K1653)*1440,0)</f>
        <v>8</v>
      </c>
      <c r="AC1653" s="18" t="n">
        <f aca="false">ROUND((M1653-L1653)*1440,0)</f>
        <v>19</v>
      </c>
      <c r="AD1653" s="18" t="n">
        <f aca="false">IF(N1653="","",ROUND((N1653-M1653)*1440,0))</f>
        <v>78</v>
      </c>
      <c r="AE1653" s="18" t="n">
        <f aca="false">IF(O1653="","",ROUND((O1653-N1653)*1440,0))</f>
        <v>58</v>
      </c>
      <c r="AF1653" s="18" t="n">
        <f aca="false">IF(P1653="","",ROUND((P1653-O1653)*1440,0))</f>
        <v>13</v>
      </c>
      <c r="AG1653" s="18" t="n">
        <f aca="false">IF(Q1653="","",ROUND((Q1653-P1653)*1440,0))</f>
        <v>23</v>
      </c>
      <c r="AH1653" s="18" t="n">
        <f aca="false">IF(Q1653="","",ROUND((Q1653-H1653)*1440,0))</f>
        <v>298</v>
      </c>
      <c r="AI1653" s="19" t="n">
        <f aca="false">ROUND(IF(O1653="",Assumptions!$B$25-K1653,O1653-K1653)*24,1)</f>
        <v>2.7</v>
      </c>
      <c r="AJ1653" s="20" t="n">
        <f aca="false">ROUND(MAX(N(Y1653)/Assumptions!$C$5, N(Z1653)/Assumptions!$C$6, N(AA1653)/Assumptions!$C$7, N(AB1653)/Assumptions!$C$8, N(AC1653)/Assumptions!$C$9, N(AD1653)/Assumptions!$C$10, N(AE1653)/Assumptions!$C$11, N(AF1653)/Assumptions!$C$12, N(AG1653)/Assumptions!$C$13),3)</f>
        <v>2.6</v>
      </c>
      <c r="AK1653" s="0" t="str">
        <f aca="false">IF(OR(U1653="Pending",U1653="On Hold"),"Open GRN (awaiting)",IF(AJ1653&lt;=1,"Within SLA",IF(ROUND(N(Y1653)/Assumptions!$C$5,3)=AJ1653,"Gate Wait",IF(ROUND(N(Z1653)/Assumptions!$C$6,3)=AJ1653,"Dock Wait",IF(ROUND(N(AA1653)/Assumptions!$C$7,3)=AJ1653,"Unloading",IF(ROUND(N(AB1653)/Assumptions!$C$8,3)=AJ1653,"Unload-to-QC Wait",IF(ROUND(N(AC1653)/Assumptions!$C$9,3)=AJ1653,"QC",IF(ROUND(N(AD1653)/Assumptions!$C$10,3)=AJ1653,"QC-to-GRN Wait",IF(ROUND(N(AE1653)/Assumptions!$C$11,3)=AJ1653,"GRN Processing",IF(ROUND(N(AF1653)/Assumptions!$C$12,3)=AJ1653,"GRN-to-Putaway Wait",IF(ROUND(N(AG1653)/Assumptions!$C$13,3)=AJ1653,"Putaway","Within SLA")))))))))))</f>
        <v>QC-to-GRN Wait</v>
      </c>
    </row>
    <row r="1654" customFormat="false" ht="15" hidden="false" customHeight="false" outlineLevel="0" collapsed="false">
      <c r="A1654" s="0" t="s">
        <v>4891</v>
      </c>
      <c r="B1654" s="0" t="s">
        <v>4892</v>
      </c>
      <c r="C1654" s="0" t="s">
        <v>184</v>
      </c>
      <c r="D1654" s="0" t="s">
        <v>135</v>
      </c>
      <c r="E1654" s="0" t="s">
        <v>4893</v>
      </c>
      <c r="F1654" s="0" t="s">
        <v>177</v>
      </c>
      <c r="G1654" s="0" t="s">
        <v>138</v>
      </c>
      <c r="H1654" s="17" t="n">
        <v>46244.6125</v>
      </c>
      <c r="I1654" s="17" t="n">
        <v>46244.6319444445</v>
      </c>
      <c r="J1654" s="17" t="n">
        <v>46244.6361111111</v>
      </c>
      <c r="K1654" s="17" t="n">
        <v>46244.6451388889</v>
      </c>
      <c r="L1654" s="17" t="n">
        <v>46244.6576388889</v>
      </c>
      <c r="M1654" s="17" t="n">
        <v>46244.6770833333</v>
      </c>
      <c r="N1654" s="17" t="n">
        <v>46244.6916666667</v>
      </c>
      <c r="O1654" s="17" t="n">
        <v>46244.7347222222</v>
      </c>
      <c r="P1654" s="17" t="n">
        <v>46244.7423611111</v>
      </c>
      <c r="Q1654" s="17" t="n">
        <v>46244.7541666667</v>
      </c>
      <c r="R1654" s="0" t="n">
        <v>278</v>
      </c>
      <c r="S1654" s="0" t="n">
        <v>0</v>
      </c>
      <c r="T1654" s="0" t="n">
        <v>0</v>
      </c>
      <c r="U1654" s="18" t="s">
        <v>130</v>
      </c>
      <c r="V1654" s="18" t="s">
        <v>156</v>
      </c>
      <c r="W1654" s="0" t="str">
        <f aca="false">IF(AND(X1654&gt;=6,X1654&lt;14),"A",IF(AND(X1654&gt;=14,X1654&lt;22),"B","C"))</f>
        <v>B</v>
      </c>
      <c r="X1654" s="18" t="n">
        <f aca="false">HOUR(H1654)</f>
        <v>14</v>
      </c>
      <c r="Y1654" s="18" t="n">
        <f aca="false">ROUND((I1654-H1654)*1440,0)</f>
        <v>28</v>
      </c>
      <c r="Z1654" s="18" t="n">
        <f aca="false">ROUND((J1654-I1654)*1440,0)</f>
        <v>6</v>
      </c>
      <c r="AA1654" s="18" t="n">
        <f aca="false">ROUND((K1654-J1654)*1440,0)</f>
        <v>13</v>
      </c>
      <c r="AB1654" s="18" t="n">
        <f aca="false">ROUND((L1654-K1654)*1440,0)</f>
        <v>18</v>
      </c>
      <c r="AC1654" s="18" t="n">
        <f aca="false">ROUND((M1654-L1654)*1440,0)</f>
        <v>28</v>
      </c>
      <c r="AD1654" s="18" t="n">
        <f aca="false">IF(N1654="","",ROUND((N1654-M1654)*1440,0))</f>
        <v>21</v>
      </c>
      <c r="AE1654" s="18" t="n">
        <f aca="false">IF(O1654="","",ROUND((O1654-N1654)*1440,0))</f>
        <v>62</v>
      </c>
      <c r="AF1654" s="18" t="n">
        <f aca="false">IF(P1654="","",ROUND((P1654-O1654)*1440,0))</f>
        <v>11</v>
      </c>
      <c r="AG1654" s="18" t="n">
        <f aca="false">IF(Q1654="","",ROUND((Q1654-P1654)*1440,0))</f>
        <v>17</v>
      </c>
      <c r="AH1654" s="18" t="n">
        <f aca="false">IF(Q1654="","",ROUND((Q1654-H1654)*1440,0))</f>
        <v>204</v>
      </c>
      <c r="AI1654" s="19" t="n">
        <f aca="false">ROUND(IF(O1654="",Assumptions!$B$25-K1654,O1654-K1654)*24,1)</f>
        <v>2.2</v>
      </c>
      <c r="AJ1654" s="20" t="n">
        <f aca="false">ROUND(MAX(N(Y1654)/Assumptions!$C$5, N(Z1654)/Assumptions!$C$6, N(AA1654)/Assumptions!$C$7, N(AB1654)/Assumptions!$C$8, N(AC1654)/Assumptions!$C$9, N(AD1654)/Assumptions!$C$10, N(AE1654)/Assumptions!$C$11, N(AF1654)/Assumptions!$C$12, N(AG1654)/Assumptions!$C$13),3)</f>
        <v>1.378</v>
      </c>
      <c r="AK1654" s="0" t="str">
        <f aca="false">IF(OR(U1654="Pending",U1654="On Hold"),"Open GRN (awaiting)",IF(AJ1654&lt;=1,"Within SLA",IF(ROUND(N(Y1654)/Assumptions!$C$5,3)=AJ1654,"Gate Wait",IF(ROUND(N(Z1654)/Assumptions!$C$6,3)=AJ1654,"Dock Wait",IF(ROUND(N(AA1654)/Assumptions!$C$7,3)=AJ1654,"Unloading",IF(ROUND(N(AB1654)/Assumptions!$C$8,3)=AJ1654,"Unload-to-QC Wait",IF(ROUND(N(AC1654)/Assumptions!$C$9,3)=AJ1654,"QC",IF(ROUND(N(AD1654)/Assumptions!$C$10,3)=AJ1654,"QC-to-GRN Wait",IF(ROUND(N(AE1654)/Assumptions!$C$11,3)=AJ1654,"GRN Processing",IF(ROUND(N(AF1654)/Assumptions!$C$12,3)=AJ1654,"GRN-to-Putaway Wait",IF(ROUND(N(AG1654)/Assumptions!$C$13,3)=AJ1654,"Putaway","Within SLA")))))))))))</f>
        <v>GRN Processing</v>
      </c>
    </row>
    <row r="1655" customFormat="false" ht="15" hidden="false" customHeight="false" outlineLevel="0" collapsed="false">
      <c r="A1655" s="0" t="s">
        <v>4894</v>
      </c>
      <c r="B1655" s="0" t="s">
        <v>4895</v>
      </c>
      <c r="C1655" s="0" t="s">
        <v>252</v>
      </c>
      <c r="D1655" s="0" t="s">
        <v>147</v>
      </c>
      <c r="E1655" s="0" t="s">
        <v>4896</v>
      </c>
      <c r="F1655" s="0" t="s">
        <v>155</v>
      </c>
      <c r="G1655" s="0" t="s">
        <v>167</v>
      </c>
      <c r="H1655" s="17" t="n">
        <v>46244.6180555556</v>
      </c>
      <c r="I1655" s="17" t="n">
        <v>46244.6354166667</v>
      </c>
      <c r="J1655" s="17" t="n">
        <v>46244.6409722222</v>
      </c>
      <c r="K1655" s="17" t="n">
        <v>46244.6625</v>
      </c>
      <c r="L1655" s="17" t="n">
        <v>46244.6798611111</v>
      </c>
      <c r="M1655" s="17" t="n">
        <v>46244.7013888889</v>
      </c>
      <c r="N1655" s="17" t="n">
        <v>46244.7104166667</v>
      </c>
      <c r="O1655" s="17" t="n">
        <v>46244.8673611111</v>
      </c>
      <c r="P1655" s="17" t="n">
        <v>46244.8791666667</v>
      </c>
      <c r="Q1655" s="17" t="n">
        <v>46244.9</v>
      </c>
      <c r="R1655" s="0" t="n">
        <v>172</v>
      </c>
      <c r="S1655" s="0" t="n">
        <v>0</v>
      </c>
      <c r="T1655" s="0" t="n">
        <v>5</v>
      </c>
      <c r="U1655" s="18" t="s">
        <v>123</v>
      </c>
      <c r="V1655" s="18" t="s">
        <v>82</v>
      </c>
      <c r="W1655" s="0" t="str">
        <f aca="false">IF(AND(X1655&gt;=6,X1655&lt;14),"A",IF(AND(X1655&gt;=14,X1655&lt;22),"B","C"))</f>
        <v>B</v>
      </c>
      <c r="X1655" s="18" t="n">
        <f aca="false">HOUR(H1655)</f>
        <v>14</v>
      </c>
      <c r="Y1655" s="18" t="n">
        <f aca="false">ROUND((I1655-H1655)*1440,0)</f>
        <v>25</v>
      </c>
      <c r="Z1655" s="18" t="n">
        <f aca="false">ROUND((J1655-I1655)*1440,0)</f>
        <v>8</v>
      </c>
      <c r="AA1655" s="18" t="n">
        <f aca="false">ROUND((K1655-J1655)*1440,0)</f>
        <v>31</v>
      </c>
      <c r="AB1655" s="18" t="n">
        <f aca="false">ROUND((L1655-K1655)*1440,0)</f>
        <v>25</v>
      </c>
      <c r="AC1655" s="18" t="n">
        <f aca="false">ROUND((M1655-L1655)*1440,0)</f>
        <v>31</v>
      </c>
      <c r="AD1655" s="18" t="n">
        <f aca="false">IF(N1655="","",ROUND((N1655-M1655)*1440,0))</f>
        <v>13</v>
      </c>
      <c r="AE1655" s="18" t="n">
        <f aca="false">IF(O1655="","",ROUND((O1655-N1655)*1440,0))</f>
        <v>226</v>
      </c>
      <c r="AF1655" s="18" t="n">
        <f aca="false">IF(P1655="","",ROUND((P1655-O1655)*1440,0))</f>
        <v>17</v>
      </c>
      <c r="AG1655" s="18" t="n">
        <f aca="false">IF(Q1655="","",ROUND((Q1655-P1655)*1440,0))</f>
        <v>30</v>
      </c>
      <c r="AH1655" s="18" t="n">
        <f aca="false">IF(Q1655="","",ROUND((Q1655-H1655)*1440,0))</f>
        <v>406</v>
      </c>
      <c r="AI1655" s="19" t="n">
        <f aca="false">ROUND(IF(O1655="",Assumptions!$B$25-K1655,O1655-K1655)*24,1)</f>
        <v>4.9</v>
      </c>
      <c r="AJ1655" s="20" t="n">
        <f aca="false">ROUND(MAX(N(Y1655)/Assumptions!$C$5, N(Z1655)/Assumptions!$C$6, N(AA1655)/Assumptions!$C$7, N(AB1655)/Assumptions!$C$8, N(AC1655)/Assumptions!$C$9, N(AD1655)/Assumptions!$C$10, N(AE1655)/Assumptions!$C$11, N(AF1655)/Assumptions!$C$12, N(AG1655)/Assumptions!$C$13),3)</f>
        <v>5.022</v>
      </c>
      <c r="AK1655" s="0" t="str">
        <f aca="false">IF(OR(U1655="Pending",U1655="On Hold"),"Open GRN (awaiting)",IF(AJ1655&lt;=1,"Within SLA",IF(ROUND(N(Y1655)/Assumptions!$C$5,3)=AJ1655,"Gate Wait",IF(ROUND(N(Z1655)/Assumptions!$C$6,3)=AJ1655,"Dock Wait",IF(ROUND(N(AA1655)/Assumptions!$C$7,3)=AJ1655,"Unloading",IF(ROUND(N(AB1655)/Assumptions!$C$8,3)=AJ1655,"Unload-to-QC Wait",IF(ROUND(N(AC1655)/Assumptions!$C$9,3)=AJ1655,"QC",IF(ROUND(N(AD1655)/Assumptions!$C$10,3)=AJ1655,"QC-to-GRN Wait",IF(ROUND(N(AE1655)/Assumptions!$C$11,3)=AJ1655,"GRN Processing",IF(ROUND(N(AF1655)/Assumptions!$C$12,3)=AJ1655,"GRN-to-Putaway Wait",IF(ROUND(N(AG1655)/Assumptions!$C$13,3)=AJ1655,"Putaway","Within SLA")))))))))))</f>
        <v>GRN Processing</v>
      </c>
    </row>
    <row r="1656" customFormat="false" ht="15" hidden="false" customHeight="false" outlineLevel="0" collapsed="false">
      <c r="A1656" s="0" t="s">
        <v>4897</v>
      </c>
      <c r="B1656" s="0" t="s">
        <v>4898</v>
      </c>
      <c r="C1656" s="0" t="s">
        <v>286</v>
      </c>
      <c r="D1656" s="0" t="s">
        <v>147</v>
      </c>
      <c r="E1656" s="0" t="s">
        <v>4899</v>
      </c>
      <c r="F1656" s="0" t="s">
        <v>121</v>
      </c>
      <c r="G1656" s="0" t="s">
        <v>150</v>
      </c>
      <c r="H1656" s="17" t="n">
        <v>46244.63125</v>
      </c>
      <c r="I1656" s="17" t="n">
        <v>46244.6597222222</v>
      </c>
      <c r="J1656" s="17" t="n">
        <v>46244.6631944445</v>
      </c>
      <c r="K1656" s="17" t="n">
        <v>46244.6756944444</v>
      </c>
      <c r="L1656" s="17" t="n">
        <v>46244.6777777778</v>
      </c>
      <c r="M1656" s="17" t="n">
        <v>46244.7083333333</v>
      </c>
      <c r="N1656" s="17" t="n">
        <v>46244.7708333333</v>
      </c>
      <c r="O1656" s="17" t="n">
        <v>46244.7770833333</v>
      </c>
      <c r="P1656" s="17" t="n">
        <v>46244.7888888889</v>
      </c>
      <c r="Q1656" s="17" t="n">
        <v>46244.8006944444</v>
      </c>
      <c r="R1656" s="0" t="n">
        <v>201</v>
      </c>
      <c r="S1656" s="0" t="n">
        <v>0</v>
      </c>
      <c r="T1656" s="0" t="n">
        <v>0</v>
      </c>
      <c r="U1656" s="18" t="s">
        <v>130</v>
      </c>
      <c r="V1656" s="18" t="s">
        <v>144</v>
      </c>
      <c r="W1656" s="0" t="str">
        <f aca="false">IF(AND(X1656&gt;=6,X1656&lt;14),"A",IF(AND(X1656&gt;=14,X1656&lt;22),"B","C"))</f>
        <v>B</v>
      </c>
      <c r="X1656" s="18" t="n">
        <f aca="false">HOUR(H1656)</f>
        <v>15</v>
      </c>
      <c r="Y1656" s="18" t="n">
        <f aca="false">ROUND((I1656-H1656)*1440,0)</f>
        <v>41</v>
      </c>
      <c r="Z1656" s="18" t="n">
        <f aca="false">ROUND((J1656-I1656)*1440,0)</f>
        <v>5</v>
      </c>
      <c r="AA1656" s="18" t="n">
        <f aca="false">ROUND((K1656-J1656)*1440,0)</f>
        <v>18</v>
      </c>
      <c r="AB1656" s="18" t="n">
        <f aca="false">ROUND((L1656-K1656)*1440,0)</f>
        <v>3</v>
      </c>
      <c r="AC1656" s="18" t="n">
        <f aca="false">ROUND((M1656-L1656)*1440,0)</f>
        <v>44</v>
      </c>
      <c r="AD1656" s="18" t="n">
        <f aca="false">IF(N1656="","",ROUND((N1656-M1656)*1440,0))</f>
        <v>90</v>
      </c>
      <c r="AE1656" s="18" t="n">
        <f aca="false">IF(O1656="","",ROUND((O1656-N1656)*1440,0))</f>
        <v>9</v>
      </c>
      <c r="AF1656" s="18" t="n">
        <f aca="false">IF(P1656="","",ROUND((P1656-O1656)*1440,0))</f>
        <v>17</v>
      </c>
      <c r="AG1656" s="18" t="n">
        <f aca="false">IF(Q1656="","",ROUND((Q1656-P1656)*1440,0))</f>
        <v>17</v>
      </c>
      <c r="AH1656" s="18" t="n">
        <f aca="false">IF(Q1656="","",ROUND((Q1656-H1656)*1440,0))</f>
        <v>244</v>
      </c>
      <c r="AI1656" s="19" t="n">
        <f aca="false">ROUND(IF(O1656="",Assumptions!$B$25-K1656,O1656-K1656)*24,1)</f>
        <v>2.4</v>
      </c>
      <c r="AJ1656" s="20" t="n">
        <f aca="false">ROUND(MAX(N(Y1656)/Assumptions!$C$5, N(Z1656)/Assumptions!$C$6, N(AA1656)/Assumptions!$C$7, N(AB1656)/Assumptions!$C$8, N(AC1656)/Assumptions!$C$9, N(AD1656)/Assumptions!$C$10, N(AE1656)/Assumptions!$C$11, N(AF1656)/Assumptions!$C$12, N(AG1656)/Assumptions!$C$13),3)</f>
        <v>3</v>
      </c>
      <c r="AK1656" s="0" t="str">
        <f aca="false">IF(OR(U1656="Pending",U1656="On Hold"),"Open GRN (awaiting)",IF(AJ1656&lt;=1,"Within SLA",IF(ROUND(N(Y1656)/Assumptions!$C$5,3)=AJ1656,"Gate Wait",IF(ROUND(N(Z1656)/Assumptions!$C$6,3)=AJ1656,"Dock Wait",IF(ROUND(N(AA1656)/Assumptions!$C$7,3)=AJ1656,"Unloading",IF(ROUND(N(AB1656)/Assumptions!$C$8,3)=AJ1656,"Unload-to-QC Wait",IF(ROUND(N(AC1656)/Assumptions!$C$9,3)=AJ1656,"QC",IF(ROUND(N(AD1656)/Assumptions!$C$10,3)=AJ1656,"QC-to-GRN Wait",IF(ROUND(N(AE1656)/Assumptions!$C$11,3)=AJ1656,"GRN Processing",IF(ROUND(N(AF1656)/Assumptions!$C$12,3)=AJ1656,"GRN-to-Putaway Wait",IF(ROUND(N(AG1656)/Assumptions!$C$13,3)=AJ1656,"Putaway","Within SLA")))))))))))</f>
        <v>QC-to-GRN Wait</v>
      </c>
    </row>
    <row r="1657" customFormat="false" ht="15" hidden="false" customHeight="false" outlineLevel="0" collapsed="false">
      <c r="A1657" s="0" t="s">
        <v>4900</v>
      </c>
      <c r="B1657" s="0" t="s">
        <v>4901</v>
      </c>
      <c r="C1657" s="0" t="s">
        <v>159</v>
      </c>
      <c r="D1657" s="0" t="s">
        <v>135</v>
      </c>
      <c r="E1657" s="0" t="s">
        <v>4902</v>
      </c>
      <c r="F1657" s="0" t="s">
        <v>128</v>
      </c>
      <c r="G1657" s="0" t="s">
        <v>138</v>
      </c>
      <c r="H1657" s="17" t="n">
        <v>46244.6416666667</v>
      </c>
      <c r="I1657" s="17" t="n">
        <v>46244.6576388889</v>
      </c>
      <c r="J1657" s="17" t="n">
        <v>46244.6631944445</v>
      </c>
      <c r="K1657" s="17" t="n">
        <v>46244.7131944444</v>
      </c>
      <c r="L1657" s="17" t="n">
        <v>46244.7145833333</v>
      </c>
      <c r="M1657" s="17" t="n">
        <v>46244.7375</v>
      </c>
      <c r="N1657" s="17" t="n">
        <v>46244.7722222222</v>
      </c>
      <c r="O1657" s="17" t="n">
        <v>46244.8916666667</v>
      </c>
      <c r="P1657" s="17" t="n">
        <v>46244.9118055556</v>
      </c>
      <c r="Q1657" s="17" t="n">
        <v>46244.9236111111</v>
      </c>
      <c r="R1657" s="0" t="n">
        <v>1187</v>
      </c>
      <c r="S1657" s="0" t="n">
        <v>0</v>
      </c>
      <c r="T1657" s="0" t="n">
        <v>0</v>
      </c>
      <c r="U1657" s="18" t="s">
        <v>130</v>
      </c>
      <c r="V1657" s="18" t="s">
        <v>144</v>
      </c>
      <c r="W1657" s="0" t="str">
        <f aca="false">IF(AND(X1657&gt;=6,X1657&lt;14),"A",IF(AND(X1657&gt;=14,X1657&lt;22),"B","C"))</f>
        <v>B</v>
      </c>
      <c r="X1657" s="18" t="n">
        <f aca="false">HOUR(H1657)</f>
        <v>15</v>
      </c>
      <c r="Y1657" s="18" t="n">
        <f aca="false">ROUND((I1657-H1657)*1440,0)</f>
        <v>23</v>
      </c>
      <c r="Z1657" s="18" t="n">
        <f aca="false">ROUND((J1657-I1657)*1440,0)</f>
        <v>8</v>
      </c>
      <c r="AA1657" s="18" t="n">
        <f aca="false">ROUND((K1657-J1657)*1440,0)</f>
        <v>72</v>
      </c>
      <c r="AB1657" s="18" t="n">
        <f aca="false">ROUND((L1657-K1657)*1440,0)</f>
        <v>2</v>
      </c>
      <c r="AC1657" s="18" t="n">
        <f aca="false">ROUND((M1657-L1657)*1440,0)</f>
        <v>33</v>
      </c>
      <c r="AD1657" s="18" t="n">
        <f aca="false">IF(N1657="","",ROUND((N1657-M1657)*1440,0))</f>
        <v>50</v>
      </c>
      <c r="AE1657" s="18" t="n">
        <f aca="false">IF(O1657="","",ROUND((O1657-N1657)*1440,0))</f>
        <v>172</v>
      </c>
      <c r="AF1657" s="18" t="n">
        <f aca="false">IF(P1657="","",ROUND((P1657-O1657)*1440,0))</f>
        <v>29</v>
      </c>
      <c r="AG1657" s="18" t="n">
        <f aca="false">IF(Q1657="","",ROUND((Q1657-P1657)*1440,0))</f>
        <v>17</v>
      </c>
      <c r="AH1657" s="18" t="n">
        <f aca="false">IF(Q1657="","",ROUND((Q1657-H1657)*1440,0))</f>
        <v>406</v>
      </c>
      <c r="AI1657" s="19" t="n">
        <f aca="false">ROUND(IF(O1657="",Assumptions!$B$25-K1657,O1657-K1657)*24,1)</f>
        <v>4.3</v>
      </c>
      <c r="AJ1657" s="20" t="n">
        <f aca="false">ROUND(MAX(N(Y1657)/Assumptions!$C$5, N(Z1657)/Assumptions!$C$6, N(AA1657)/Assumptions!$C$7, N(AB1657)/Assumptions!$C$8, N(AC1657)/Assumptions!$C$9, N(AD1657)/Assumptions!$C$10, N(AE1657)/Assumptions!$C$11, N(AF1657)/Assumptions!$C$12, N(AG1657)/Assumptions!$C$13),3)</f>
        <v>3.822</v>
      </c>
      <c r="AK1657" s="0" t="str">
        <f aca="false">IF(OR(U1657="Pending",U1657="On Hold"),"Open GRN (awaiting)",IF(AJ1657&lt;=1,"Within SLA",IF(ROUND(N(Y1657)/Assumptions!$C$5,3)=AJ1657,"Gate Wait",IF(ROUND(N(Z1657)/Assumptions!$C$6,3)=AJ1657,"Dock Wait",IF(ROUND(N(AA1657)/Assumptions!$C$7,3)=AJ1657,"Unloading",IF(ROUND(N(AB1657)/Assumptions!$C$8,3)=AJ1657,"Unload-to-QC Wait",IF(ROUND(N(AC1657)/Assumptions!$C$9,3)=AJ1657,"QC",IF(ROUND(N(AD1657)/Assumptions!$C$10,3)=AJ1657,"QC-to-GRN Wait",IF(ROUND(N(AE1657)/Assumptions!$C$11,3)=AJ1657,"GRN Processing",IF(ROUND(N(AF1657)/Assumptions!$C$12,3)=AJ1657,"GRN-to-Putaway Wait",IF(ROUND(N(AG1657)/Assumptions!$C$13,3)=AJ1657,"Putaway","Within SLA")))))))))))</f>
        <v>GRN Processing</v>
      </c>
    </row>
    <row r="1658" customFormat="false" ht="15" hidden="false" customHeight="false" outlineLevel="0" collapsed="false">
      <c r="A1658" s="0" t="s">
        <v>4903</v>
      </c>
      <c r="B1658" s="0" t="s">
        <v>4904</v>
      </c>
      <c r="C1658" s="0" t="s">
        <v>175</v>
      </c>
      <c r="D1658" s="0" t="s">
        <v>119</v>
      </c>
      <c r="E1658" s="0" t="s">
        <v>4905</v>
      </c>
      <c r="F1658" s="0" t="s">
        <v>177</v>
      </c>
      <c r="G1658" s="0" t="s">
        <v>129</v>
      </c>
      <c r="H1658" s="17" t="n">
        <v>46244.64375</v>
      </c>
      <c r="I1658" s="17" t="n">
        <v>46244.6576388889</v>
      </c>
      <c r="J1658" s="17" t="n">
        <v>46244.6763888889</v>
      </c>
      <c r="K1658" s="17" t="n">
        <v>46244.7020833333</v>
      </c>
      <c r="L1658" s="17" t="n">
        <v>46244.7055555556</v>
      </c>
      <c r="M1658" s="17" t="n">
        <v>46244.7194444445</v>
      </c>
      <c r="N1658" s="17" t="n">
        <v>46244.7458333333</v>
      </c>
      <c r="O1658" s="17" t="n">
        <v>46244.7694444444</v>
      </c>
      <c r="P1658" s="17" t="n">
        <v>46244.7826388889</v>
      </c>
      <c r="Q1658" s="17" t="n">
        <v>46244.7916666667</v>
      </c>
      <c r="R1658" s="0" t="n">
        <v>125</v>
      </c>
      <c r="S1658" s="0" t="n">
        <v>0</v>
      </c>
      <c r="T1658" s="0" t="n">
        <v>0</v>
      </c>
      <c r="U1658" s="18" t="s">
        <v>130</v>
      </c>
      <c r="V1658" s="18" t="s">
        <v>139</v>
      </c>
      <c r="W1658" s="0" t="str">
        <f aca="false">IF(AND(X1658&gt;=6,X1658&lt;14),"A",IF(AND(X1658&gt;=14,X1658&lt;22),"B","C"))</f>
        <v>B</v>
      </c>
      <c r="X1658" s="18" t="n">
        <f aca="false">HOUR(H1658)</f>
        <v>15</v>
      </c>
      <c r="Y1658" s="18" t="n">
        <f aca="false">ROUND((I1658-H1658)*1440,0)</f>
        <v>20</v>
      </c>
      <c r="Z1658" s="18" t="n">
        <f aca="false">ROUND((J1658-I1658)*1440,0)</f>
        <v>27</v>
      </c>
      <c r="AA1658" s="18" t="n">
        <f aca="false">ROUND((K1658-J1658)*1440,0)</f>
        <v>37</v>
      </c>
      <c r="AB1658" s="18" t="n">
        <f aca="false">ROUND((L1658-K1658)*1440,0)</f>
        <v>5</v>
      </c>
      <c r="AC1658" s="18" t="n">
        <f aca="false">ROUND((M1658-L1658)*1440,0)</f>
        <v>20</v>
      </c>
      <c r="AD1658" s="18" t="n">
        <f aca="false">IF(N1658="","",ROUND((N1658-M1658)*1440,0))</f>
        <v>38</v>
      </c>
      <c r="AE1658" s="18" t="n">
        <f aca="false">IF(O1658="","",ROUND((O1658-N1658)*1440,0))</f>
        <v>34</v>
      </c>
      <c r="AF1658" s="18" t="n">
        <f aca="false">IF(P1658="","",ROUND((P1658-O1658)*1440,0))</f>
        <v>19</v>
      </c>
      <c r="AG1658" s="18" t="n">
        <f aca="false">IF(Q1658="","",ROUND((Q1658-P1658)*1440,0))</f>
        <v>13</v>
      </c>
      <c r="AH1658" s="18" t="n">
        <f aca="false">IF(Q1658="","",ROUND((Q1658-H1658)*1440,0))</f>
        <v>213</v>
      </c>
      <c r="AI1658" s="19" t="n">
        <f aca="false">ROUND(IF(O1658="",Assumptions!$B$25-K1658,O1658-K1658)*24,1)</f>
        <v>1.6</v>
      </c>
      <c r="AJ1658" s="20" t="n">
        <f aca="false">ROUND(MAX(N(Y1658)/Assumptions!$C$5, N(Z1658)/Assumptions!$C$6, N(AA1658)/Assumptions!$C$7, N(AB1658)/Assumptions!$C$8, N(AC1658)/Assumptions!$C$9, N(AD1658)/Assumptions!$C$10, N(AE1658)/Assumptions!$C$11, N(AF1658)/Assumptions!$C$12, N(AG1658)/Assumptions!$C$13),3)</f>
        <v>1.8</v>
      </c>
      <c r="AK1658" s="0" t="str">
        <f aca="false">IF(OR(U1658="Pending",U1658="On Hold"),"Open GRN (awaiting)",IF(AJ1658&lt;=1,"Within SLA",IF(ROUND(N(Y1658)/Assumptions!$C$5,3)=AJ1658,"Gate Wait",IF(ROUND(N(Z1658)/Assumptions!$C$6,3)=AJ1658,"Dock Wait",IF(ROUND(N(AA1658)/Assumptions!$C$7,3)=AJ1658,"Unloading",IF(ROUND(N(AB1658)/Assumptions!$C$8,3)=AJ1658,"Unload-to-QC Wait",IF(ROUND(N(AC1658)/Assumptions!$C$9,3)=AJ1658,"QC",IF(ROUND(N(AD1658)/Assumptions!$C$10,3)=AJ1658,"QC-to-GRN Wait",IF(ROUND(N(AE1658)/Assumptions!$C$11,3)=AJ1658,"GRN Processing",IF(ROUND(N(AF1658)/Assumptions!$C$12,3)=AJ1658,"GRN-to-Putaway Wait",IF(ROUND(N(AG1658)/Assumptions!$C$13,3)=AJ1658,"Putaway","Within SLA")))))))))))</f>
        <v>Dock Wait</v>
      </c>
    </row>
    <row r="1659" customFormat="false" ht="15" hidden="false" customHeight="false" outlineLevel="0" collapsed="false">
      <c r="A1659" s="0" t="s">
        <v>4906</v>
      </c>
      <c r="B1659" s="0" t="s">
        <v>4907</v>
      </c>
      <c r="C1659" s="0" t="s">
        <v>153</v>
      </c>
      <c r="D1659" s="0" t="s">
        <v>135</v>
      </c>
      <c r="E1659" s="0" t="s">
        <v>3255</v>
      </c>
      <c r="F1659" s="0" t="s">
        <v>155</v>
      </c>
      <c r="G1659" s="0" t="s">
        <v>138</v>
      </c>
      <c r="H1659" s="17" t="n">
        <v>46244.6555555556</v>
      </c>
      <c r="I1659" s="17" t="n">
        <v>46244.6611111111</v>
      </c>
      <c r="J1659" s="17" t="n">
        <v>46244.6763888889</v>
      </c>
      <c r="K1659" s="17" t="n">
        <v>46244.7166666667</v>
      </c>
      <c r="L1659" s="17" t="n">
        <v>46244.7256944445</v>
      </c>
      <c r="M1659" s="17" t="n">
        <v>46244.7604166667</v>
      </c>
      <c r="N1659" s="17" t="n">
        <v>46244.8284722222</v>
      </c>
      <c r="O1659" s="17" t="n">
        <v>46244.8381944444</v>
      </c>
      <c r="P1659" s="17" t="n">
        <v>46244.8458333333</v>
      </c>
      <c r="Q1659" s="17" t="n">
        <v>46244.8631944444</v>
      </c>
      <c r="R1659" s="0" t="n">
        <v>1227</v>
      </c>
      <c r="S1659" s="0" t="n">
        <v>0</v>
      </c>
      <c r="T1659" s="0" t="n">
        <v>0</v>
      </c>
      <c r="U1659" s="18" t="s">
        <v>130</v>
      </c>
      <c r="V1659" s="18" t="s">
        <v>144</v>
      </c>
      <c r="W1659" s="0" t="str">
        <f aca="false">IF(AND(X1659&gt;=6,X1659&lt;14),"A",IF(AND(X1659&gt;=14,X1659&lt;22),"B","C"))</f>
        <v>B</v>
      </c>
      <c r="X1659" s="18" t="n">
        <f aca="false">HOUR(H1659)</f>
        <v>15</v>
      </c>
      <c r="Y1659" s="18" t="n">
        <f aca="false">ROUND((I1659-H1659)*1440,0)</f>
        <v>8</v>
      </c>
      <c r="Z1659" s="18" t="n">
        <f aca="false">ROUND((J1659-I1659)*1440,0)</f>
        <v>22</v>
      </c>
      <c r="AA1659" s="18" t="n">
        <f aca="false">ROUND((K1659-J1659)*1440,0)</f>
        <v>58</v>
      </c>
      <c r="AB1659" s="18" t="n">
        <f aca="false">ROUND((L1659-K1659)*1440,0)</f>
        <v>13</v>
      </c>
      <c r="AC1659" s="18" t="n">
        <f aca="false">ROUND((M1659-L1659)*1440,0)</f>
        <v>50</v>
      </c>
      <c r="AD1659" s="18" t="n">
        <f aca="false">IF(N1659="","",ROUND((N1659-M1659)*1440,0))</f>
        <v>98</v>
      </c>
      <c r="AE1659" s="18" t="n">
        <f aca="false">IF(O1659="","",ROUND((O1659-N1659)*1440,0))</f>
        <v>14</v>
      </c>
      <c r="AF1659" s="18" t="n">
        <f aca="false">IF(P1659="","",ROUND((P1659-O1659)*1440,0))</f>
        <v>11</v>
      </c>
      <c r="AG1659" s="18" t="n">
        <f aca="false">IF(Q1659="","",ROUND((Q1659-P1659)*1440,0))</f>
        <v>25</v>
      </c>
      <c r="AH1659" s="18" t="n">
        <f aca="false">IF(Q1659="","",ROUND((Q1659-H1659)*1440,0))</f>
        <v>299</v>
      </c>
      <c r="AI1659" s="19" t="n">
        <f aca="false">ROUND(IF(O1659="",Assumptions!$B$25-K1659,O1659-K1659)*24,1)</f>
        <v>2.9</v>
      </c>
      <c r="AJ1659" s="20" t="n">
        <f aca="false">ROUND(MAX(N(Y1659)/Assumptions!$C$5, N(Z1659)/Assumptions!$C$6, N(AA1659)/Assumptions!$C$7, N(AB1659)/Assumptions!$C$8, N(AC1659)/Assumptions!$C$9, N(AD1659)/Assumptions!$C$10, N(AE1659)/Assumptions!$C$11, N(AF1659)/Assumptions!$C$12, N(AG1659)/Assumptions!$C$13),3)</f>
        <v>3.267</v>
      </c>
      <c r="AK1659" s="0" t="str">
        <f aca="false">IF(OR(U1659="Pending",U1659="On Hold"),"Open GRN (awaiting)",IF(AJ1659&lt;=1,"Within SLA",IF(ROUND(N(Y1659)/Assumptions!$C$5,3)=AJ1659,"Gate Wait",IF(ROUND(N(Z1659)/Assumptions!$C$6,3)=AJ1659,"Dock Wait",IF(ROUND(N(AA1659)/Assumptions!$C$7,3)=AJ1659,"Unloading",IF(ROUND(N(AB1659)/Assumptions!$C$8,3)=AJ1659,"Unload-to-QC Wait",IF(ROUND(N(AC1659)/Assumptions!$C$9,3)=AJ1659,"QC",IF(ROUND(N(AD1659)/Assumptions!$C$10,3)=AJ1659,"QC-to-GRN Wait",IF(ROUND(N(AE1659)/Assumptions!$C$11,3)=AJ1659,"GRN Processing",IF(ROUND(N(AF1659)/Assumptions!$C$12,3)=AJ1659,"GRN-to-Putaway Wait",IF(ROUND(N(AG1659)/Assumptions!$C$13,3)=AJ1659,"Putaway","Within SLA")))))))))))</f>
        <v>QC-to-GRN Wait</v>
      </c>
    </row>
    <row r="1660" customFormat="false" ht="15" hidden="false" customHeight="false" outlineLevel="0" collapsed="false">
      <c r="A1660" s="0" t="s">
        <v>4908</v>
      </c>
      <c r="B1660" s="0" t="s">
        <v>4909</v>
      </c>
      <c r="C1660" s="0" t="s">
        <v>218</v>
      </c>
      <c r="D1660" s="0" t="s">
        <v>135</v>
      </c>
      <c r="E1660" s="0" t="s">
        <v>1963</v>
      </c>
      <c r="F1660" s="0" t="s">
        <v>137</v>
      </c>
      <c r="G1660" s="0" t="s">
        <v>178</v>
      </c>
      <c r="H1660" s="17" t="n">
        <v>46244.6590277778</v>
      </c>
      <c r="I1660" s="17" t="n">
        <v>46244.6861111111</v>
      </c>
      <c r="J1660" s="17" t="n">
        <v>46244.6979166667</v>
      </c>
      <c r="K1660" s="17" t="n">
        <v>46244.73125</v>
      </c>
      <c r="L1660" s="17" t="n">
        <v>46244.7368055556</v>
      </c>
      <c r="M1660" s="17" t="n">
        <v>46244.7513888889</v>
      </c>
      <c r="N1660" s="17" t="n">
        <v>46244.7618055556</v>
      </c>
      <c r="O1660" s="17" t="n">
        <v>46244.7965277778</v>
      </c>
      <c r="P1660" s="17" t="n">
        <v>46244.8125</v>
      </c>
      <c r="Q1660" s="17" t="n">
        <v>46244.8590277778</v>
      </c>
      <c r="R1660" s="0" t="n">
        <v>872</v>
      </c>
      <c r="S1660" s="0" t="n">
        <v>0</v>
      </c>
      <c r="T1660" s="0" t="n">
        <v>0</v>
      </c>
      <c r="U1660" s="18" t="s">
        <v>130</v>
      </c>
      <c r="V1660" s="18" t="s">
        <v>144</v>
      </c>
      <c r="W1660" s="0" t="str">
        <f aca="false">IF(AND(X1660&gt;=6,X1660&lt;14),"A",IF(AND(X1660&gt;=14,X1660&lt;22),"B","C"))</f>
        <v>B</v>
      </c>
      <c r="X1660" s="18" t="n">
        <f aca="false">HOUR(H1660)</f>
        <v>15</v>
      </c>
      <c r="Y1660" s="18" t="n">
        <f aca="false">ROUND((I1660-H1660)*1440,0)</f>
        <v>39</v>
      </c>
      <c r="Z1660" s="18" t="n">
        <f aca="false">ROUND((J1660-I1660)*1440,0)</f>
        <v>17</v>
      </c>
      <c r="AA1660" s="18" t="n">
        <f aca="false">ROUND((K1660-J1660)*1440,0)</f>
        <v>48</v>
      </c>
      <c r="AB1660" s="18" t="n">
        <f aca="false">ROUND((L1660-K1660)*1440,0)</f>
        <v>8</v>
      </c>
      <c r="AC1660" s="18" t="n">
        <f aca="false">ROUND((M1660-L1660)*1440,0)</f>
        <v>21</v>
      </c>
      <c r="AD1660" s="18" t="n">
        <f aca="false">IF(N1660="","",ROUND((N1660-M1660)*1440,0))</f>
        <v>15</v>
      </c>
      <c r="AE1660" s="18" t="n">
        <f aca="false">IF(O1660="","",ROUND((O1660-N1660)*1440,0))</f>
        <v>50</v>
      </c>
      <c r="AF1660" s="18" t="n">
        <f aca="false">IF(P1660="","",ROUND((P1660-O1660)*1440,0))</f>
        <v>23</v>
      </c>
      <c r="AG1660" s="18" t="n">
        <f aca="false">IF(Q1660="","",ROUND((Q1660-P1660)*1440,0))</f>
        <v>67</v>
      </c>
      <c r="AH1660" s="18" t="n">
        <f aca="false">IF(Q1660="","",ROUND((Q1660-H1660)*1440,0))</f>
        <v>288</v>
      </c>
      <c r="AI1660" s="19" t="n">
        <f aca="false">ROUND(IF(O1660="",Assumptions!$B$25-K1660,O1660-K1660)*24,1)</f>
        <v>1.6</v>
      </c>
      <c r="AJ1660" s="20" t="n">
        <f aca="false">ROUND(MAX(N(Y1660)/Assumptions!$C$5, N(Z1660)/Assumptions!$C$6, N(AA1660)/Assumptions!$C$7, N(AB1660)/Assumptions!$C$8, N(AC1660)/Assumptions!$C$9, N(AD1660)/Assumptions!$C$10, N(AE1660)/Assumptions!$C$11, N(AF1660)/Assumptions!$C$12, N(AG1660)/Assumptions!$C$13),3)</f>
        <v>1.675</v>
      </c>
      <c r="AK1660" s="0" t="str">
        <f aca="false">IF(OR(U1660="Pending",U1660="On Hold"),"Open GRN (awaiting)",IF(AJ1660&lt;=1,"Within SLA",IF(ROUND(N(Y1660)/Assumptions!$C$5,3)=AJ1660,"Gate Wait",IF(ROUND(N(Z1660)/Assumptions!$C$6,3)=AJ1660,"Dock Wait",IF(ROUND(N(AA1660)/Assumptions!$C$7,3)=AJ1660,"Unloading",IF(ROUND(N(AB1660)/Assumptions!$C$8,3)=AJ1660,"Unload-to-QC Wait",IF(ROUND(N(AC1660)/Assumptions!$C$9,3)=AJ1660,"QC",IF(ROUND(N(AD1660)/Assumptions!$C$10,3)=AJ1660,"QC-to-GRN Wait",IF(ROUND(N(AE1660)/Assumptions!$C$11,3)=AJ1660,"GRN Processing",IF(ROUND(N(AF1660)/Assumptions!$C$12,3)=AJ1660,"GRN-to-Putaway Wait",IF(ROUND(N(AG1660)/Assumptions!$C$13,3)=AJ1660,"Putaway","Within SLA")))))))))))</f>
        <v>Putaway</v>
      </c>
    </row>
    <row r="1661" customFormat="false" ht="15" hidden="false" customHeight="false" outlineLevel="0" collapsed="false">
      <c r="A1661" s="0" t="s">
        <v>4910</v>
      </c>
      <c r="B1661" s="0" t="s">
        <v>4911</v>
      </c>
      <c r="C1661" s="0" t="s">
        <v>134</v>
      </c>
      <c r="D1661" s="0" t="s">
        <v>119</v>
      </c>
      <c r="E1661" s="0" t="s">
        <v>4912</v>
      </c>
      <c r="F1661" s="0" t="s">
        <v>121</v>
      </c>
      <c r="G1661" s="0" t="s">
        <v>129</v>
      </c>
      <c r="H1661" s="17" t="n">
        <v>46244.6791666667</v>
      </c>
      <c r="I1661" s="17" t="n">
        <v>46244.6958333333</v>
      </c>
      <c r="J1661" s="17" t="n">
        <v>46244.6979166667</v>
      </c>
      <c r="K1661" s="17" t="n">
        <v>46244.7368055556</v>
      </c>
      <c r="L1661" s="17" t="n">
        <v>46244.7541666667</v>
      </c>
      <c r="M1661" s="17" t="n">
        <v>46244.7659722222</v>
      </c>
      <c r="N1661" s="17" t="n">
        <v>46244.8020833333</v>
      </c>
      <c r="O1661" s="17" t="n">
        <v>46244.8166666667</v>
      </c>
      <c r="P1661" s="17" t="n">
        <v>46244.8243055556</v>
      </c>
      <c r="Q1661" s="17" t="n">
        <v>46244.8666666667</v>
      </c>
      <c r="R1661" s="0" t="n">
        <v>1066</v>
      </c>
      <c r="S1661" s="0" t="n">
        <v>0</v>
      </c>
      <c r="T1661" s="0" t="n">
        <v>0</v>
      </c>
      <c r="U1661" s="18" t="s">
        <v>130</v>
      </c>
      <c r="V1661" s="18" t="s">
        <v>144</v>
      </c>
      <c r="W1661" s="0" t="str">
        <f aca="false">IF(AND(X1661&gt;=6,X1661&lt;14),"A",IF(AND(X1661&gt;=14,X1661&lt;22),"B","C"))</f>
        <v>B</v>
      </c>
      <c r="X1661" s="18" t="n">
        <f aca="false">HOUR(H1661)</f>
        <v>16</v>
      </c>
      <c r="Y1661" s="18" t="n">
        <f aca="false">ROUND((I1661-H1661)*1440,0)</f>
        <v>24</v>
      </c>
      <c r="Z1661" s="18" t="n">
        <f aca="false">ROUND((J1661-I1661)*1440,0)</f>
        <v>3</v>
      </c>
      <c r="AA1661" s="18" t="n">
        <f aca="false">ROUND((K1661-J1661)*1440,0)</f>
        <v>56</v>
      </c>
      <c r="AB1661" s="18" t="n">
        <f aca="false">ROUND((L1661-K1661)*1440,0)</f>
        <v>25</v>
      </c>
      <c r="AC1661" s="18" t="n">
        <f aca="false">ROUND((M1661-L1661)*1440,0)</f>
        <v>17</v>
      </c>
      <c r="AD1661" s="18" t="n">
        <f aca="false">IF(N1661="","",ROUND((N1661-M1661)*1440,0))</f>
        <v>52</v>
      </c>
      <c r="AE1661" s="18" t="n">
        <f aca="false">IF(O1661="","",ROUND((O1661-N1661)*1440,0))</f>
        <v>21</v>
      </c>
      <c r="AF1661" s="18" t="n">
        <f aca="false">IF(P1661="","",ROUND((P1661-O1661)*1440,0))</f>
        <v>11</v>
      </c>
      <c r="AG1661" s="18" t="n">
        <f aca="false">IF(Q1661="","",ROUND((Q1661-P1661)*1440,0))</f>
        <v>61</v>
      </c>
      <c r="AH1661" s="18" t="n">
        <f aca="false">IF(Q1661="","",ROUND((Q1661-H1661)*1440,0))</f>
        <v>270</v>
      </c>
      <c r="AI1661" s="19" t="n">
        <f aca="false">ROUND(IF(O1661="",Assumptions!$B$25-K1661,O1661-K1661)*24,1)</f>
        <v>1.9</v>
      </c>
      <c r="AJ1661" s="20" t="n">
        <f aca="false">ROUND(MAX(N(Y1661)/Assumptions!$C$5, N(Z1661)/Assumptions!$C$6, N(AA1661)/Assumptions!$C$7, N(AB1661)/Assumptions!$C$8, N(AC1661)/Assumptions!$C$9, N(AD1661)/Assumptions!$C$10, N(AE1661)/Assumptions!$C$11, N(AF1661)/Assumptions!$C$12, N(AG1661)/Assumptions!$C$13),3)</f>
        <v>1.733</v>
      </c>
      <c r="AK1661" s="0" t="str">
        <f aca="false">IF(OR(U1661="Pending",U1661="On Hold"),"Open GRN (awaiting)",IF(AJ1661&lt;=1,"Within SLA",IF(ROUND(N(Y1661)/Assumptions!$C$5,3)=AJ1661,"Gate Wait",IF(ROUND(N(Z1661)/Assumptions!$C$6,3)=AJ1661,"Dock Wait",IF(ROUND(N(AA1661)/Assumptions!$C$7,3)=AJ1661,"Unloading",IF(ROUND(N(AB1661)/Assumptions!$C$8,3)=AJ1661,"Unload-to-QC Wait",IF(ROUND(N(AC1661)/Assumptions!$C$9,3)=AJ1661,"QC",IF(ROUND(N(AD1661)/Assumptions!$C$10,3)=AJ1661,"QC-to-GRN Wait",IF(ROUND(N(AE1661)/Assumptions!$C$11,3)=AJ1661,"GRN Processing",IF(ROUND(N(AF1661)/Assumptions!$C$12,3)=AJ1661,"GRN-to-Putaway Wait",IF(ROUND(N(AG1661)/Assumptions!$C$13,3)=AJ1661,"Putaway","Within SLA")))))))))))</f>
        <v>QC-to-GRN Wait</v>
      </c>
    </row>
    <row r="1662" customFormat="false" ht="15" hidden="false" customHeight="false" outlineLevel="0" collapsed="false">
      <c r="A1662" s="0" t="s">
        <v>4913</v>
      </c>
      <c r="B1662" s="0" t="s">
        <v>4914</v>
      </c>
      <c r="C1662" s="0" t="s">
        <v>142</v>
      </c>
      <c r="D1662" s="0" t="s">
        <v>147</v>
      </c>
      <c r="E1662" s="0" t="s">
        <v>4915</v>
      </c>
      <c r="F1662" s="0" t="s">
        <v>137</v>
      </c>
      <c r="G1662" s="0" t="s">
        <v>150</v>
      </c>
      <c r="H1662" s="17" t="n">
        <v>46244.6916666667</v>
      </c>
      <c r="I1662" s="17" t="n">
        <v>46244.7138888889</v>
      </c>
      <c r="J1662" s="17" t="n">
        <v>46244.7194444445</v>
      </c>
      <c r="K1662" s="17" t="n">
        <v>46244.7548611111</v>
      </c>
      <c r="L1662" s="17" t="n">
        <v>46244.7625</v>
      </c>
      <c r="M1662" s="17" t="n">
        <v>46244.7729166667</v>
      </c>
      <c r="N1662" s="17" t="n">
        <v>46244.7916666667</v>
      </c>
      <c r="O1662" s="17" t="n">
        <v>46244.8152777778</v>
      </c>
      <c r="P1662" s="17" t="n">
        <v>46244.8229166667</v>
      </c>
      <c r="Q1662" s="17" t="n">
        <v>46244.8381944444</v>
      </c>
      <c r="R1662" s="0" t="n">
        <v>552</v>
      </c>
      <c r="S1662" s="0" t="n">
        <v>0</v>
      </c>
      <c r="T1662" s="0" t="n">
        <v>0</v>
      </c>
      <c r="U1662" s="18" t="s">
        <v>130</v>
      </c>
      <c r="V1662" s="18" t="s">
        <v>139</v>
      </c>
      <c r="W1662" s="0" t="str">
        <f aca="false">IF(AND(X1662&gt;=6,X1662&lt;14),"A",IF(AND(X1662&gt;=14,X1662&lt;22),"B","C"))</f>
        <v>B</v>
      </c>
      <c r="X1662" s="18" t="n">
        <f aca="false">HOUR(H1662)</f>
        <v>16</v>
      </c>
      <c r="Y1662" s="18" t="n">
        <f aca="false">ROUND((I1662-H1662)*1440,0)</f>
        <v>32</v>
      </c>
      <c r="Z1662" s="18" t="n">
        <f aca="false">ROUND((J1662-I1662)*1440,0)</f>
        <v>8</v>
      </c>
      <c r="AA1662" s="18" t="n">
        <f aca="false">ROUND((K1662-J1662)*1440,0)</f>
        <v>51</v>
      </c>
      <c r="AB1662" s="18" t="n">
        <f aca="false">ROUND((L1662-K1662)*1440,0)</f>
        <v>11</v>
      </c>
      <c r="AC1662" s="18" t="n">
        <f aca="false">ROUND((M1662-L1662)*1440,0)</f>
        <v>15</v>
      </c>
      <c r="AD1662" s="18" t="n">
        <f aca="false">IF(N1662="","",ROUND((N1662-M1662)*1440,0))</f>
        <v>27</v>
      </c>
      <c r="AE1662" s="18" t="n">
        <f aca="false">IF(O1662="","",ROUND((O1662-N1662)*1440,0))</f>
        <v>34</v>
      </c>
      <c r="AF1662" s="18" t="n">
        <f aca="false">IF(P1662="","",ROUND((P1662-O1662)*1440,0))</f>
        <v>11</v>
      </c>
      <c r="AG1662" s="18" t="n">
        <f aca="false">IF(Q1662="","",ROUND((Q1662-P1662)*1440,0))</f>
        <v>22</v>
      </c>
      <c r="AH1662" s="18" t="n">
        <f aca="false">IF(Q1662="","",ROUND((Q1662-H1662)*1440,0))</f>
        <v>211</v>
      </c>
      <c r="AI1662" s="19" t="n">
        <f aca="false">ROUND(IF(O1662="",Assumptions!$B$25-K1662,O1662-K1662)*24,1)</f>
        <v>1.5</v>
      </c>
      <c r="AJ1662" s="20" t="n">
        <f aca="false">ROUND(MAX(N(Y1662)/Assumptions!$C$5, N(Z1662)/Assumptions!$C$6, N(AA1662)/Assumptions!$C$7, N(AB1662)/Assumptions!$C$8, N(AC1662)/Assumptions!$C$9, N(AD1662)/Assumptions!$C$10, N(AE1662)/Assumptions!$C$11, N(AF1662)/Assumptions!$C$12, N(AG1662)/Assumptions!$C$13),3)</f>
        <v>1.067</v>
      </c>
      <c r="AK1662" s="0" t="str">
        <f aca="false">IF(OR(U1662="Pending",U1662="On Hold"),"Open GRN (awaiting)",IF(AJ1662&lt;=1,"Within SLA",IF(ROUND(N(Y1662)/Assumptions!$C$5,3)=AJ1662,"Gate Wait",IF(ROUND(N(Z1662)/Assumptions!$C$6,3)=AJ1662,"Dock Wait",IF(ROUND(N(AA1662)/Assumptions!$C$7,3)=AJ1662,"Unloading",IF(ROUND(N(AB1662)/Assumptions!$C$8,3)=AJ1662,"Unload-to-QC Wait",IF(ROUND(N(AC1662)/Assumptions!$C$9,3)=AJ1662,"QC",IF(ROUND(N(AD1662)/Assumptions!$C$10,3)=AJ1662,"QC-to-GRN Wait",IF(ROUND(N(AE1662)/Assumptions!$C$11,3)=AJ1662,"GRN Processing",IF(ROUND(N(AF1662)/Assumptions!$C$12,3)=AJ1662,"GRN-to-Putaway Wait",IF(ROUND(N(AG1662)/Assumptions!$C$13,3)=AJ1662,"Putaway","Within SLA")))))))))))</f>
        <v>Gate Wait</v>
      </c>
    </row>
    <row r="1663" customFormat="false" ht="15" hidden="false" customHeight="false" outlineLevel="0" collapsed="false">
      <c r="A1663" s="0" t="s">
        <v>4916</v>
      </c>
      <c r="B1663" s="0" t="s">
        <v>4917</v>
      </c>
      <c r="C1663" s="0" t="s">
        <v>252</v>
      </c>
      <c r="D1663" s="0" t="s">
        <v>119</v>
      </c>
      <c r="E1663" s="0" t="s">
        <v>845</v>
      </c>
      <c r="F1663" s="0" t="s">
        <v>155</v>
      </c>
      <c r="G1663" s="0" t="s">
        <v>129</v>
      </c>
      <c r="H1663" s="17" t="n">
        <v>46244.6965277778</v>
      </c>
      <c r="I1663" s="17" t="n">
        <v>46244.7444444444</v>
      </c>
      <c r="J1663" s="17" t="n">
        <v>46244.7520833333</v>
      </c>
      <c r="K1663" s="17" t="n">
        <v>46244.7708333333</v>
      </c>
      <c r="L1663" s="17" t="n">
        <v>46244.7736111111</v>
      </c>
      <c r="M1663" s="17" t="n">
        <v>46244.7868055556</v>
      </c>
      <c r="N1663" s="17" t="n">
        <v>46244.8013888889</v>
      </c>
      <c r="O1663" s="17" t="n">
        <v>46244.8180555556</v>
      </c>
      <c r="P1663" s="17" t="n">
        <v>46244.8381944444</v>
      </c>
      <c r="Q1663" s="17" t="n">
        <v>46244.8638888889</v>
      </c>
      <c r="R1663" s="0" t="n">
        <v>291</v>
      </c>
      <c r="S1663" s="0" t="n">
        <v>0</v>
      </c>
      <c r="T1663" s="0" t="n">
        <v>0</v>
      </c>
      <c r="U1663" s="18" t="s">
        <v>130</v>
      </c>
      <c r="V1663" s="18" t="s">
        <v>144</v>
      </c>
      <c r="W1663" s="0" t="str">
        <f aca="false">IF(AND(X1663&gt;=6,X1663&lt;14),"A",IF(AND(X1663&gt;=14,X1663&lt;22),"B","C"))</f>
        <v>B</v>
      </c>
      <c r="X1663" s="18" t="n">
        <f aca="false">HOUR(H1663)</f>
        <v>16</v>
      </c>
      <c r="Y1663" s="18" t="n">
        <f aca="false">ROUND((I1663-H1663)*1440,0)</f>
        <v>69</v>
      </c>
      <c r="Z1663" s="18" t="n">
        <f aca="false">ROUND((J1663-I1663)*1440,0)</f>
        <v>11</v>
      </c>
      <c r="AA1663" s="18" t="n">
        <f aca="false">ROUND((K1663-J1663)*1440,0)</f>
        <v>27</v>
      </c>
      <c r="AB1663" s="18" t="n">
        <f aca="false">ROUND((L1663-K1663)*1440,0)</f>
        <v>4</v>
      </c>
      <c r="AC1663" s="18" t="n">
        <f aca="false">ROUND((M1663-L1663)*1440,0)</f>
        <v>19</v>
      </c>
      <c r="AD1663" s="18" t="n">
        <f aca="false">IF(N1663="","",ROUND((N1663-M1663)*1440,0))</f>
        <v>21</v>
      </c>
      <c r="AE1663" s="18" t="n">
        <f aca="false">IF(O1663="","",ROUND((O1663-N1663)*1440,0))</f>
        <v>24</v>
      </c>
      <c r="AF1663" s="18" t="n">
        <f aca="false">IF(P1663="","",ROUND((P1663-O1663)*1440,0))</f>
        <v>29</v>
      </c>
      <c r="AG1663" s="18" t="n">
        <f aca="false">IF(Q1663="","",ROUND((Q1663-P1663)*1440,0))</f>
        <v>37</v>
      </c>
      <c r="AH1663" s="18" t="n">
        <f aca="false">IF(Q1663="","",ROUND((Q1663-H1663)*1440,0))</f>
        <v>241</v>
      </c>
      <c r="AI1663" s="19" t="n">
        <f aca="false">ROUND(IF(O1663="",Assumptions!$B$25-K1663,O1663-K1663)*24,1)</f>
        <v>1.1</v>
      </c>
      <c r="AJ1663" s="20" t="n">
        <f aca="false">ROUND(MAX(N(Y1663)/Assumptions!$C$5, N(Z1663)/Assumptions!$C$6, N(AA1663)/Assumptions!$C$7, N(AB1663)/Assumptions!$C$8, N(AC1663)/Assumptions!$C$9, N(AD1663)/Assumptions!$C$10, N(AE1663)/Assumptions!$C$11, N(AF1663)/Assumptions!$C$12, N(AG1663)/Assumptions!$C$13),3)</f>
        <v>2.3</v>
      </c>
      <c r="AK1663" s="0" t="str">
        <f aca="false">IF(OR(U1663="Pending",U1663="On Hold"),"Open GRN (awaiting)",IF(AJ1663&lt;=1,"Within SLA",IF(ROUND(N(Y1663)/Assumptions!$C$5,3)=AJ1663,"Gate Wait",IF(ROUND(N(Z1663)/Assumptions!$C$6,3)=AJ1663,"Dock Wait",IF(ROUND(N(AA1663)/Assumptions!$C$7,3)=AJ1663,"Unloading",IF(ROUND(N(AB1663)/Assumptions!$C$8,3)=AJ1663,"Unload-to-QC Wait",IF(ROUND(N(AC1663)/Assumptions!$C$9,3)=AJ1663,"QC",IF(ROUND(N(AD1663)/Assumptions!$C$10,3)=AJ1663,"QC-to-GRN Wait",IF(ROUND(N(AE1663)/Assumptions!$C$11,3)=AJ1663,"GRN Processing",IF(ROUND(N(AF1663)/Assumptions!$C$12,3)=AJ1663,"GRN-to-Putaway Wait",IF(ROUND(N(AG1663)/Assumptions!$C$13,3)=AJ1663,"Putaway","Within SLA")))))))))))</f>
        <v>Gate Wait</v>
      </c>
    </row>
    <row r="1664" customFormat="false" ht="15" hidden="false" customHeight="false" outlineLevel="0" collapsed="false">
      <c r="A1664" s="0" t="s">
        <v>4918</v>
      </c>
      <c r="B1664" s="0" t="s">
        <v>4919</v>
      </c>
      <c r="C1664" s="0" t="s">
        <v>286</v>
      </c>
      <c r="D1664" s="0" t="s">
        <v>135</v>
      </c>
      <c r="E1664" s="0" t="s">
        <v>2213</v>
      </c>
      <c r="F1664" s="0" t="s">
        <v>121</v>
      </c>
      <c r="G1664" s="0" t="s">
        <v>178</v>
      </c>
      <c r="H1664" s="17" t="n">
        <v>46244.7472222222</v>
      </c>
      <c r="I1664" s="17" t="n">
        <v>46244.7805555556</v>
      </c>
      <c r="J1664" s="17" t="n">
        <v>46244.7916666667</v>
      </c>
      <c r="K1664" s="17" t="n">
        <v>46244.8527777778</v>
      </c>
      <c r="L1664" s="17" t="n">
        <v>46244.8625</v>
      </c>
      <c r="M1664" s="17" t="n">
        <v>46244.90625</v>
      </c>
      <c r="N1664" s="17" t="n">
        <v>46244.9930555556</v>
      </c>
      <c r="O1664" s="17" t="n">
        <v>46245.0381944445</v>
      </c>
      <c r="P1664" s="17" t="n">
        <v>46245.04375</v>
      </c>
      <c r="Q1664" s="17" t="n">
        <v>46245.0694444445</v>
      </c>
      <c r="R1664" s="0" t="n">
        <v>357</v>
      </c>
      <c r="S1664" s="0" t="n">
        <v>0</v>
      </c>
      <c r="T1664" s="0" t="n">
        <v>0</v>
      </c>
      <c r="U1664" s="18" t="s">
        <v>130</v>
      </c>
      <c r="V1664" s="18" t="s">
        <v>144</v>
      </c>
      <c r="W1664" s="0" t="str">
        <f aca="false">IF(AND(X1664&gt;=6,X1664&lt;14),"A",IF(AND(X1664&gt;=14,X1664&lt;22),"B","C"))</f>
        <v>B</v>
      </c>
      <c r="X1664" s="18" t="n">
        <f aca="false">HOUR(H1664)</f>
        <v>17</v>
      </c>
      <c r="Y1664" s="18" t="n">
        <f aca="false">ROUND((I1664-H1664)*1440,0)</f>
        <v>48</v>
      </c>
      <c r="Z1664" s="18" t="n">
        <f aca="false">ROUND((J1664-I1664)*1440,0)</f>
        <v>16</v>
      </c>
      <c r="AA1664" s="18" t="n">
        <f aca="false">ROUND((K1664-J1664)*1440,0)</f>
        <v>88</v>
      </c>
      <c r="AB1664" s="18" t="n">
        <f aca="false">ROUND((L1664-K1664)*1440,0)</f>
        <v>14</v>
      </c>
      <c r="AC1664" s="18" t="n">
        <f aca="false">ROUND((M1664-L1664)*1440,0)</f>
        <v>63</v>
      </c>
      <c r="AD1664" s="18" t="n">
        <f aca="false">IF(N1664="","",ROUND((N1664-M1664)*1440,0))</f>
        <v>125</v>
      </c>
      <c r="AE1664" s="18" t="n">
        <f aca="false">IF(O1664="","",ROUND((O1664-N1664)*1440,0))</f>
        <v>65</v>
      </c>
      <c r="AF1664" s="18" t="n">
        <f aca="false">IF(P1664="","",ROUND((P1664-O1664)*1440,0))</f>
        <v>8</v>
      </c>
      <c r="AG1664" s="18" t="n">
        <f aca="false">IF(Q1664="","",ROUND((Q1664-P1664)*1440,0))</f>
        <v>37</v>
      </c>
      <c r="AH1664" s="18" t="n">
        <f aca="false">IF(Q1664="","",ROUND((Q1664-H1664)*1440,0))</f>
        <v>464</v>
      </c>
      <c r="AI1664" s="19" t="n">
        <f aca="false">ROUND(IF(O1664="",Assumptions!$B$25-K1664,O1664-K1664)*24,1)</f>
        <v>4.5</v>
      </c>
      <c r="AJ1664" s="20" t="n">
        <f aca="false">ROUND(MAX(N(Y1664)/Assumptions!$C$5, N(Z1664)/Assumptions!$C$6, N(AA1664)/Assumptions!$C$7, N(AB1664)/Assumptions!$C$8, N(AC1664)/Assumptions!$C$9, N(AD1664)/Assumptions!$C$10, N(AE1664)/Assumptions!$C$11, N(AF1664)/Assumptions!$C$12, N(AG1664)/Assumptions!$C$13),3)</f>
        <v>4.167</v>
      </c>
      <c r="AK1664" s="0" t="str">
        <f aca="false">IF(OR(U1664="Pending",U1664="On Hold"),"Open GRN (awaiting)",IF(AJ1664&lt;=1,"Within SLA",IF(ROUND(N(Y1664)/Assumptions!$C$5,3)=AJ1664,"Gate Wait",IF(ROUND(N(Z1664)/Assumptions!$C$6,3)=AJ1664,"Dock Wait",IF(ROUND(N(AA1664)/Assumptions!$C$7,3)=AJ1664,"Unloading",IF(ROUND(N(AB1664)/Assumptions!$C$8,3)=AJ1664,"Unload-to-QC Wait",IF(ROUND(N(AC1664)/Assumptions!$C$9,3)=AJ1664,"QC",IF(ROUND(N(AD1664)/Assumptions!$C$10,3)=AJ1664,"QC-to-GRN Wait",IF(ROUND(N(AE1664)/Assumptions!$C$11,3)=AJ1664,"GRN Processing",IF(ROUND(N(AF1664)/Assumptions!$C$12,3)=AJ1664,"GRN-to-Putaway Wait",IF(ROUND(N(AG1664)/Assumptions!$C$13,3)=AJ1664,"Putaway","Within SLA")))))))))))</f>
        <v>QC-to-GRN Wait</v>
      </c>
    </row>
    <row r="1665" customFormat="false" ht="15" hidden="false" customHeight="false" outlineLevel="0" collapsed="false">
      <c r="A1665" s="0" t="s">
        <v>4920</v>
      </c>
      <c r="B1665" s="0" t="s">
        <v>4921</v>
      </c>
      <c r="C1665" s="0" t="s">
        <v>142</v>
      </c>
      <c r="D1665" s="0" t="s">
        <v>147</v>
      </c>
      <c r="E1665" s="0" t="s">
        <v>4922</v>
      </c>
      <c r="F1665" s="0" t="s">
        <v>137</v>
      </c>
      <c r="G1665" s="0" t="s">
        <v>150</v>
      </c>
      <c r="H1665" s="17" t="n">
        <v>46244.7770833333</v>
      </c>
      <c r="I1665" s="17" t="n">
        <v>46244.7909722222</v>
      </c>
      <c r="J1665" s="17" t="n">
        <v>46244.7916666667</v>
      </c>
      <c r="K1665" s="17" t="n">
        <v>46244.8333333333</v>
      </c>
      <c r="L1665" s="17" t="n">
        <v>46244.8409722222</v>
      </c>
      <c r="M1665" s="17" t="n">
        <v>46244.8611111111</v>
      </c>
      <c r="N1665" s="17" t="n">
        <v>46244.9118055556</v>
      </c>
      <c r="O1665" s="17" t="n">
        <v>46244.9395833333</v>
      </c>
      <c r="P1665" s="17" t="n">
        <v>46244.9451388889</v>
      </c>
      <c r="Q1665" s="17" t="n">
        <v>46244.9638888889</v>
      </c>
      <c r="R1665" s="0" t="n">
        <v>1033</v>
      </c>
      <c r="S1665" s="0" t="n">
        <v>0</v>
      </c>
      <c r="T1665" s="0" t="n">
        <v>0</v>
      </c>
      <c r="U1665" s="18" t="s">
        <v>130</v>
      </c>
      <c r="V1665" s="18" t="s">
        <v>156</v>
      </c>
      <c r="W1665" s="0" t="str">
        <f aca="false">IF(AND(X1665&gt;=6,X1665&lt;14),"A",IF(AND(X1665&gt;=14,X1665&lt;22),"B","C"))</f>
        <v>B</v>
      </c>
      <c r="X1665" s="18" t="n">
        <f aca="false">HOUR(H1665)</f>
        <v>18</v>
      </c>
      <c r="Y1665" s="18" t="n">
        <f aca="false">ROUND((I1665-H1665)*1440,0)</f>
        <v>20</v>
      </c>
      <c r="Z1665" s="18" t="n">
        <f aca="false">ROUND((J1665-I1665)*1440,0)</f>
        <v>1</v>
      </c>
      <c r="AA1665" s="18" t="n">
        <f aca="false">ROUND((K1665-J1665)*1440,0)</f>
        <v>60</v>
      </c>
      <c r="AB1665" s="18" t="n">
        <f aca="false">ROUND((L1665-K1665)*1440,0)</f>
        <v>11</v>
      </c>
      <c r="AC1665" s="18" t="n">
        <f aca="false">ROUND((M1665-L1665)*1440,0)</f>
        <v>29</v>
      </c>
      <c r="AD1665" s="18" t="n">
        <f aca="false">IF(N1665="","",ROUND((N1665-M1665)*1440,0))</f>
        <v>73</v>
      </c>
      <c r="AE1665" s="18" t="n">
        <f aca="false">IF(O1665="","",ROUND((O1665-N1665)*1440,0))</f>
        <v>40</v>
      </c>
      <c r="AF1665" s="18" t="n">
        <f aca="false">IF(P1665="","",ROUND((P1665-O1665)*1440,0))</f>
        <v>8</v>
      </c>
      <c r="AG1665" s="18" t="n">
        <f aca="false">IF(Q1665="","",ROUND((Q1665-P1665)*1440,0))</f>
        <v>27</v>
      </c>
      <c r="AH1665" s="18" t="n">
        <f aca="false">IF(Q1665="","",ROUND((Q1665-H1665)*1440,0))</f>
        <v>269</v>
      </c>
      <c r="AI1665" s="19" t="n">
        <f aca="false">ROUND(IF(O1665="",Assumptions!$B$25-K1665,O1665-K1665)*24,1)</f>
        <v>2.6</v>
      </c>
      <c r="AJ1665" s="20" t="n">
        <f aca="false">ROUND(MAX(N(Y1665)/Assumptions!$C$5, N(Z1665)/Assumptions!$C$6, N(AA1665)/Assumptions!$C$7, N(AB1665)/Assumptions!$C$8, N(AC1665)/Assumptions!$C$9, N(AD1665)/Assumptions!$C$10, N(AE1665)/Assumptions!$C$11, N(AF1665)/Assumptions!$C$12, N(AG1665)/Assumptions!$C$13),3)</f>
        <v>2.433</v>
      </c>
      <c r="AK1665" s="0" t="str">
        <f aca="false">IF(OR(U1665="Pending",U1665="On Hold"),"Open GRN (awaiting)",IF(AJ1665&lt;=1,"Within SLA",IF(ROUND(N(Y1665)/Assumptions!$C$5,3)=AJ1665,"Gate Wait",IF(ROUND(N(Z1665)/Assumptions!$C$6,3)=AJ1665,"Dock Wait",IF(ROUND(N(AA1665)/Assumptions!$C$7,3)=AJ1665,"Unloading",IF(ROUND(N(AB1665)/Assumptions!$C$8,3)=AJ1665,"Unload-to-QC Wait",IF(ROUND(N(AC1665)/Assumptions!$C$9,3)=AJ1665,"QC",IF(ROUND(N(AD1665)/Assumptions!$C$10,3)=AJ1665,"QC-to-GRN Wait",IF(ROUND(N(AE1665)/Assumptions!$C$11,3)=AJ1665,"GRN Processing",IF(ROUND(N(AF1665)/Assumptions!$C$12,3)=AJ1665,"GRN-to-Putaway Wait",IF(ROUND(N(AG1665)/Assumptions!$C$13,3)=AJ1665,"Putaway","Within SLA")))))))))))</f>
        <v>QC-to-GRN Wait</v>
      </c>
    </row>
    <row r="1666" customFormat="false" ht="15" hidden="false" customHeight="false" outlineLevel="0" collapsed="false">
      <c r="A1666" s="0" t="s">
        <v>4923</v>
      </c>
      <c r="B1666" s="0" t="s">
        <v>4924</v>
      </c>
      <c r="C1666" s="0" t="s">
        <v>159</v>
      </c>
      <c r="D1666" s="0" t="s">
        <v>135</v>
      </c>
      <c r="E1666" s="0" t="s">
        <v>4925</v>
      </c>
      <c r="F1666" s="0" t="s">
        <v>128</v>
      </c>
      <c r="G1666" s="0" t="s">
        <v>178</v>
      </c>
      <c r="H1666" s="17" t="n">
        <v>46244.8395833333</v>
      </c>
      <c r="I1666" s="17" t="n">
        <v>46244.8472222222</v>
      </c>
      <c r="J1666" s="17" t="n">
        <v>46244.8513888889</v>
      </c>
      <c r="K1666" s="17" t="n">
        <v>46244.8770833333</v>
      </c>
      <c r="L1666" s="17" t="n">
        <v>46244.8840277778</v>
      </c>
      <c r="M1666" s="17" t="n">
        <v>46244.8993055556</v>
      </c>
      <c r="N1666" s="17" t="n">
        <v>46244.9083333333</v>
      </c>
      <c r="O1666" s="17" t="n">
        <v>46244.9229166667</v>
      </c>
      <c r="P1666" s="17" t="n">
        <v>46244.9395833333</v>
      </c>
      <c r="Q1666" s="17" t="n">
        <v>46244.9645833333</v>
      </c>
      <c r="R1666" s="0" t="n">
        <v>481</v>
      </c>
      <c r="S1666" s="0" t="n">
        <v>0</v>
      </c>
      <c r="T1666" s="0" t="n">
        <v>0</v>
      </c>
      <c r="U1666" s="18" t="s">
        <v>130</v>
      </c>
      <c r="V1666" s="18" t="s">
        <v>139</v>
      </c>
      <c r="W1666" s="0" t="str">
        <f aca="false">IF(AND(X1666&gt;=6,X1666&lt;14),"A",IF(AND(X1666&gt;=14,X1666&lt;22),"B","C"))</f>
        <v>B</v>
      </c>
      <c r="X1666" s="18" t="n">
        <f aca="false">HOUR(H1666)</f>
        <v>20</v>
      </c>
      <c r="Y1666" s="18" t="n">
        <f aca="false">ROUND((I1666-H1666)*1440,0)</f>
        <v>11</v>
      </c>
      <c r="Z1666" s="18" t="n">
        <f aca="false">ROUND((J1666-I1666)*1440,0)</f>
        <v>6</v>
      </c>
      <c r="AA1666" s="18" t="n">
        <f aca="false">ROUND((K1666-J1666)*1440,0)</f>
        <v>37</v>
      </c>
      <c r="AB1666" s="18" t="n">
        <f aca="false">ROUND((L1666-K1666)*1440,0)</f>
        <v>10</v>
      </c>
      <c r="AC1666" s="18" t="n">
        <f aca="false">ROUND((M1666-L1666)*1440,0)</f>
        <v>22</v>
      </c>
      <c r="AD1666" s="18" t="n">
        <f aca="false">IF(N1666="","",ROUND((N1666-M1666)*1440,0))</f>
        <v>13</v>
      </c>
      <c r="AE1666" s="18" t="n">
        <f aca="false">IF(O1666="","",ROUND((O1666-N1666)*1440,0))</f>
        <v>21</v>
      </c>
      <c r="AF1666" s="18" t="n">
        <f aca="false">IF(P1666="","",ROUND((P1666-O1666)*1440,0))</f>
        <v>24</v>
      </c>
      <c r="AG1666" s="18" t="n">
        <f aca="false">IF(Q1666="","",ROUND((Q1666-P1666)*1440,0))</f>
        <v>36</v>
      </c>
      <c r="AH1666" s="18" t="n">
        <f aca="false">IF(Q1666="","",ROUND((Q1666-H1666)*1440,0))</f>
        <v>180</v>
      </c>
      <c r="AI1666" s="19" t="n">
        <f aca="false">ROUND(IF(O1666="",Assumptions!$B$25-K1666,O1666-K1666)*24,1)</f>
        <v>1.1</v>
      </c>
      <c r="AJ1666" s="20" t="n">
        <f aca="false">ROUND(MAX(N(Y1666)/Assumptions!$C$5, N(Z1666)/Assumptions!$C$6, N(AA1666)/Assumptions!$C$7, N(AB1666)/Assumptions!$C$8, N(AC1666)/Assumptions!$C$9, N(AD1666)/Assumptions!$C$10, N(AE1666)/Assumptions!$C$11, N(AF1666)/Assumptions!$C$12, N(AG1666)/Assumptions!$C$13),3)</f>
        <v>1.2</v>
      </c>
      <c r="AK1666" s="0" t="str">
        <f aca="false">IF(OR(U1666="Pending",U1666="On Hold"),"Open GRN (awaiting)",IF(AJ1666&lt;=1,"Within SLA",IF(ROUND(N(Y1666)/Assumptions!$C$5,3)=AJ1666,"Gate Wait",IF(ROUND(N(Z1666)/Assumptions!$C$6,3)=AJ1666,"Dock Wait",IF(ROUND(N(AA1666)/Assumptions!$C$7,3)=AJ1666,"Unloading",IF(ROUND(N(AB1666)/Assumptions!$C$8,3)=AJ1666,"Unload-to-QC Wait",IF(ROUND(N(AC1666)/Assumptions!$C$9,3)=AJ1666,"QC",IF(ROUND(N(AD1666)/Assumptions!$C$10,3)=AJ1666,"QC-to-GRN Wait",IF(ROUND(N(AE1666)/Assumptions!$C$11,3)=AJ1666,"GRN Processing",IF(ROUND(N(AF1666)/Assumptions!$C$12,3)=AJ1666,"GRN-to-Putaway Wait",IF(ROUND(N(AG1666)/Assumptions!$C$13,3)=AJ1666,"Putaway","Within SLA")))))))))))</f>
        <v>GRN-to-Putaway Wait</v>
      </c>
    </row>
    <row r="1667" customFormat="false" ht="15" hidden="false" customHeight="false" outlineLevel="0" collapsed="false">
      <c r="A1667" s="0" t="s">
        <v>4926</v>
      </c>
      <c r="B1667" s="0" t="s">
        <v>4927</v>
      </c>
      <c r="C1667" s="0" t="s">
        <v>286</v>
      </c>
      <c r="D1667" s="0" t="s">
        <v>147</v>
      </c>
      <c r="E1667" s="0" t="s">
        <v>4928</v>
      </c>
      <c r="F1667" s="0" t="s">
        <v>121</v>
      </c>
      <c r="G1667" s="0" t="s">
        <v>150</v>
      </c>
      <c r="H1667" s="17" t="n">
        <v>46244.8444444445</v>
      </c>
      <c r="I1667" s="17" t="n">
        <v>46244.8819444445</v>
      </c>
      <c r="J1667" s="17" t="n">
        <v>46244.8861111111</v>
      </c>
      <c r="K1667" s="17" t="n">
        <v>46244.9777777778</v>
      </c>
      <c r="L1667" s="17" t="n">
        <v>46245.025</v>
      </c>
      <c r="M1667" s="17" t="n">
        <v>46245.0361111111</v>
      </c>
      <c r="N1667" s="17" t="n">
        <v>46245.0520833333</v>
      </c>
      <c r="O1667" s="17" t="n">
        <v>46245.0902777778</v>
      </c>
      <c r="P1667" s="17" t="n">
        <v>46245.1027777778</v>
      </c>
      <c r="Q1667" s="17" t="n">
        <v>46245.1111111111</v>
      </c>
      <c r="R1667" s="0" t="n">
        <v>1024</v>
      </c>
      <c r="S1667" s="0" t="n">
        <v>0</v>
      </c>
      <c r="T1667" s="0" t="n">
        <v>0</v>
      </c>
      <c r="U1667" s="18" t="s">
        <v>130</v>
      </c>
      <c r="V1667" s="18" t="s">
        <v>144</v>
      </c>
      <c r="W1667" s="0" t="str">
        <f aca="false">IF(AND(X1667&gt;=6,X1667&lt;14),"A",IF(AND(X1667&gt;=14,X1667&lt;22),"B","C"))</f>
        <v>B</v>
      </c>
      <c r="X1667" s="18" t="n">
        <f aca="false">HOUR(H1667)</f>
        <v>20</v>
      </c>
      <c r="Y1667" s="18" t="n">
        <f aca="false">ROUND((I1667-H1667)*1440,0)</f>
        <v>54</v>
      </c>
      <c r="Z1667" s="18" t="n">
        <f aca="false">ROUND((J1667-I1667)*1440,0)</f>
        <v>6</v>
      </c>
      <c r="AA1667" s="18" t="n">
        <f aca="false">ROUND((K1667-J1667)*1440,0)</f>
        <v>132</v>
      </c>
      <c r="AB1667" s="18" t="n">
        <f aca="false">ROUND((L1667-K1667)*1440,0)</f>
        <v>68</v>
      </c>
      <c r="AC1667" s="18" t="n">
        <f aca="false">ROUND((M1667-L1667)*1440,0)</f>
        <v>16</v>
      </c>
      <c r="AD1667" s="18" t="n">
        <f aca="false">IF(N1667="","",ROUND((N1667-M1667)*1440,0))</f>
        <v>23</v>
      </c>
      <c r="AE1667" s="18" t="n">
        <f aca="false">IF(O1667="","",ROUND((O1667-N1667)*1440,0))</f>
        <v>55</v>
      </c>
      <c r="AF1667" s="18" t="n">
        <f aca="false">IF(P1667="","",ROUND((P1667-O1667)*1440,0))</f>
        <v>18</v>
      </c>
      <c r="AG1667" s="18" t="n">
        <f aca="false">IF(Q1667="","",ROUND((Q1667-P1667)*1440,0))</f>
        <v>12</v>
      </c>
      <c r="AH1667" s="18" t="n">
        <f aca="false">IF(Q1667="","",ROUND((Q1667-H1667)*1440,0))</f>
        <v>384</v>
      </c>
      <c r="AI1667" s="19" t="n">
        <f aca="false">ROUND(IF(O1667="",Assumptions!$B$25-K1667,O1667-K1667)*24,1)</f>
        <v>2.7</v>
      </c>
      <c r="AJ1667" s="20" t="n">
        <f aca="false">ROUND(MAX(N(Y1667)/Assumptions!$C$5, N(Z1667)/Assumptions!$C$6, N(AA1667)/Assumptions!$C$7, N(AB1667)/Assumptions!$C$8, N(AC1667)/Assumptions!$C$9, N(AD1667)/Assumptions!$C$10, N(AE1667)/Assumptions!$C$11, N(AF1667)/Assumptions!$C$12, N(AG1667)/Assumptions!$C$13),3)</f>
        <v>4.533</v>
      </c>
      <c r="AK1667" s="0" t="str">
        <f aca="false">IF(OR(U1667="Pending",U1667="On Hold"),"Open GRN (awaiting)",IF(AJ1667&lt;=1,"Within SLA",IF(ROUND(N(Y1667)/Assumptions!$C$5,3)=AJ1667,"Gate Wait",IF(ROUND(N(Z1667)/Assumptions!$C$6,3)=AJ1667,"Dock Wait",IF(ROUND(N(AA1667)/Assumptions!$C$7,3)=AJ1667,"Unloading",IF(ROUND(N(AB1667)/Assumptions!$C$8,3)=AJ1667,"Unload-to-QC Wait",IF(ROUND(N(AC1667)/Assumptions!$C$9,3)=AJ1667,"QC",IF(ROUND(N(AD1667)/Assumptions!$C$10,3)=AJ1667,"QC-to-GRN Wait",IF(ROUND(N(AE1667)/Assumptions!$C$11,3)=AJ1667,"GRN Processing",IF(ROUND(N(AF1667)/Assumptions!$C$12,3)=AJ1667,"GRN-to-Putaway Wait",IF(ROUND(N(AG1667)/Assumptions!$C$13,3)=AJ1667,"Putaway","Within SLA")))))))))))</f>
        <v>Unload-to-QC Wait</v>
      </c>
    </row>
    <row r="1668" customFormat="false" ht="15" hidden="false" customHeight="false" outlineLevel="0" collapsed="false">
      <c r="A1668" s="0" t="s">
        <v>4929</v>
      </c>
      <c r="B1668" s="0" t="s">
        <v>4930</v>
      </c>
      <c r="C1668" s="0" t="s">
        <v>252</v>
      </c>
      <c r="D1668" s="0" t="s">
        <v>119</v>
      </c>
      <c r="E1668" s="0" t="s">
        <v>4931</v>
      </c>
      <c r="F1668" s="0" t="s">
        <v>155</v>
      </c>
      <c r="G1668" s="0" t="s">
        <v>122</v>
      </c>
      <c r="H1668" s="17" t="n">
        <v>46245.0180555556</v>
      </c>
      <c r="I1668" s="17" t="n">
        <v>46245.0291666667</v>
      </c>
      <c r="J1668" s="17" t="n">
        <v>46245.0402777778</v>
      </c>
      <c r="K1668" s="17" t="n">
        <v>46245.0673611111</v>
      </c>
      <c r="L1668" s="17" t="n">
        <v>46245.0833333333</v>
      </c>
      <c r="M1668" s="17" t="n">
        <v>46245.0993055556</v>
      </c>
      <c r="N1668" s="17" t="n">
        <v>46245.1111111111</v>
      </c>
      <c r="O1668" s="17" t="n">
        <v>46245.1722222222</v>
      </c>
      <c r="P1668" s="17" t="n">
        <v>46245.1840277778</v>
      </c>
      <c r="Q1668" s="17" t="n">
        <v>46245.1958333333</v>
      </c>
      <c r="R1668" s="0" t="n">
        <v>205</v>
      </c>
      <c r="S1668" s="0" t="n">
        <v>0</v>
      </c>
      <c r="T1668" s="0" t="n">
        <v>0</v>
      </c>
      <c r="U1668" s="18" t="s">
        <v>130</v>
      </c>
      <c r="V1668" s="18" t="s">
        <v>131</v>
      </c>
      <c r="W1668" s="0" t="str">
        <f aca="false">IF(AND(X1668&gt;=6,X1668&lt;14),"A",IF(AND(X1668&gt;=14,X1668&lt;22),"B","C"))</f>
        <v>C</v>
      </c>
      <c r="X1668" s="18" t="n">
        <f aca="false">HOUR(H1668)</f>
        <v>0</v>
      </c>
      <c r="Y1668" s="18" t="n">
        <f aca="false">ROUND((I1668-H1668)*1440,0)</f>
        <v>16</v>
      </c>
      <c r="Z1668" s="18" t="n">
        <f aca="false">ROUND((J1668-I1668)*1440,0)</f>
        <v>16</v>
      </c>
      <c r="AA1668" s="18" t="n">
        <f aca="false">ROUND((K1668-J1668)*1440,0)</f>
        <v>39</v>
      </c>
      <c r="AB1668" s="18" t="n">
        <f aca="false">ROUND((L1668-K1668)*1440,0)</f>
        <v>23</v>
      </c>
      <c r="AC1668" s="18" t="n">
        <f aca="false">ROUND((M1668-L1668)*1440,0)</f>
        <v>23</v>
      </c>
      <c r="AD1668" s="18" t="n">
        <f aca="false">IF(N1668="","",ROUND((N1668-M1668)*1440,0))</f>
        <v>17</v>
      </c>
      <c r="AE1668" s="18" t="n">
        <f aca="false">IF(O1668="","",ROUND((O1668-N1668)*1440,0))</f>
        <v>88</v>
      </c>
      <c r="AF1668" s="18" t="n">
        <f aca="false">IF(P1668="","",ROUND((P1668-O1668)*1440,0))</f>
        <v>17</v>
      </c>
      <c r="AG1668" s="18" t="n">
        <f aca="false">IF(Q1668="","",ROUND((Q1668-P1668)*1440,0))</f>
        <v>17</v>
      </c>
      <c r="AH1668" s="18" t="n">
        <f aca="false">IF(Q1668="","",ROUND((Q1668-H1668)*1440,0))</f>
        <v>256</v>
      </c>
      <c r="AI1668" s="19" t="n">
        <f aca="false">ROUND(IF(O1668="",Assumptions!$B$25-K1668,O1668-K1668)*24,1)</f>
        <v>2.5</v>
      </c>
      <c r="AJ1668" s="20" t="n">
        <f aca="false">ROUND(MAX(N(Y1668)/Assumptions!$C$5, N(Z1668)/Assumptions!$C$6, N(AA1668)/Assumptions!$C$7, N(AB1668)/Assumptions!$C$8, N(AC1668)/Assumptions!$C$9, N(AD1668)/Assumptions!$C$10, N(AE1668)/Assumptions!$C$11, N(AF1668)/Assumptions!$C$12, N(AG1668)/Assumptions!$C$13),3)</f>
        <v>1.956</v>
      </c>
      <c r="AK1668" s="0" t="str">
        <f aca="false">IF(OR(U1668="Pending",U1668="On Hold"),"Open GRN (awaiting)",IF(AJ1668&lt;=1,"Within SLA",IF(ROUND(N(Y1668)/Assumptions!$C$5,3)=AJ1668,"Gate Wait",IF(ROUND(N(Z1668)/Assumptions!$C$6,3)=AJ1668,"Dock Wait",IF(ROUND(N(AA1668)/Assumptions!$C$7,3)=AJ1668,"Unloading",IF(ROUND(N(AB1668)/Assumptions!$C$8,3)=AJ1668,"Unload-to-QC Wait",IF(ROUND(N(AC1668)/Assumptions!$C$9,3)=AJ1668,"QC",IF(ROUND(N(AD1668)/Assumptions!$C$10,3)=AJ1668,"QC-to-GRN Wait",IF(ROUND(N(AE1668)/Assumptions!$C$11,3)=AJ1668,"GRN Processing",IF(ROUND(N(AF1668)/Assumptions!$C$12,3)=AJ1668,"GRN-to-Putaway Wait",IF(ROUND(N(AG1668)/Assumptions!$C$13,3)=AJ1668,"Putaway","Within SLA")))))))))))</f>
        <v>GRN Processing</v>
      </c>
    </row>
    <row r="1669" customFormat="false" ht="15" hidden="false" customHeight="false" outlineLevel="0" collapsed="false">
      <c r="A1669" s="0" t="s">
        <v>4932</v>
      </c>
      <c r="B1669" s="0" t="s">
        <v>4933</v>
      </c>
      <c r="C1669" s="0" t="s">
        <v>142</v>
      </c>
      <c r="D1669" s="0" t="s">
        <v>147</v>
      </c>
      <c r="E1669" s="0" t="s">
        <v>1700</v>
      </c>
      <c r="F1669" s="0" t="s">
        <v>137</v>
      </c>
      <c r="G1669" s="0" t="s">
        <v>150</v>
      </c>
      <c r="H1669" s="17" t="n">
        <v>46245.0784722222</v>
      </c>
      <c r="I1669" s="17" t="n">
        <v>46245.0930555556</v>
      </c>
      <c r="J1669" s="17" t="n">
        <v>46245.0993055556</v>
      </c>
      <c r="K1669" s="17" t="n">
        <v>46245.1277777778</v>
      </c>
      <c r="L1669" s="17" t="n">
        <v>46245.1381944444</v>
      </c>
      <c r="M1669" s="17" t="n">
        <v>46245.16875</v>
      </c>
      <c r="N1669" s="17" t="n">
        <v>46245.2583333333</v>
      </c>
      <c r="O1669" s="17" t="n">
        <v>46245.3729166667</v>
      </c>
      <c r="P1669" s="17" t="n">
        <v>46245.3861111111</v>
      </c>
      <c r="Q1669" s="17" t="n">
        <v>46245.4270833333</v>
      </c>
      <c r="R1669" s="0" t="n">
        <v>439</v>
      </c>
      <c r="S1669" s="0" t="n">
        <v>0</v>
      </c>
      <c r="T1669" s="0" t="n">
        <v>0</v>
      </c>
      <c r="U1669" s="18" t="s">
        <v>130</v>
      </c>
      <c r="V1669" s="18" t="s">
        <v>131</v>
      </c>
      <c r="W1669" s="0" t="str">
        <f aca="false">IF(AND(X1669&gt;=6,X1669&lt;14),"A",IF(AND(X1669&gt;=14,X1669&lt;22),"B","C"))</f>
        <v>C</v>
      </c>
      <c r="X1669" s="18" t="n">
        <f aca="false">HOUR(H1669)</f>
        <v>1</v>
      </c>
      <c r="Y1669" s="18" t="n">
        <f aca="false">ROUND((I1669-H1669)*1440,0)</f>
        <v>21</v>
      </c>
      <c r="Z1669" s="18" t="n">
        <f aca="false">ROUND((J1669-I1669)*1440,0)</f>
        <v>9</v>
      </c>
      <c r="AA1669" s="18" t="n">
        <f aca="false">ROUND((K1669-J1669)*1440,0)</f>
        <v>41</v>
      </c>
      <c r="AB1669" s="18" t="n">
        <f aca="false">ROUND((L1669-K1669)*1440,0)</f>
        <v>15</v>
      </c>
      <c r="AC1669" s="18" t="n">
        <f aca="false">ROUND((M1669-L1669)*1440,0)</f>
        <v>44</v>
      </c>
      <c r="AD1669" s="18" t="n">
        <f aca="false">IF(N1669="","",ROUND((N1669-M1669)*1440,0))</f>
        <v>129</v>
      </c>
      <c r="AE1669" s="18" t="n">
        <f aca="false">IF(O1669="","",ROUND((O1669-N1669)*1440,0))</f>
        <v>165</v>
      </c>
      <c r="AF1669" s="18" t="n">
        <f aca="false">IF(P1669="","",ROUND((P1669-O1669)*1440,0))</f>
        <v>19</v>
      </c>
      <c r="AG1669" s="18" t="n">
        <f aca="false">IF(Q1669="","",ROUND((Q1669-P1669)*1440,0))</f>
        <v>59</v>
      </c>
      <c r="AH1669" s="18" t="n">
        <f aca="false">IF(Q1669="","",ROUND((Q1669-H1669)*1440,0))</f>
        <v>502</v>
      </c>
      <c r="AI1669" s="19" t="n">
        <f aca="false">ROUND(IF(O1669="",Assumptions!$B$25-K1669,O1669-K1669)*24,1)</f>
        <v>5.9</v>
      </c>
      <c r="AJ1669" s="20" t="n">
        <f aca="false">ROUND(MAX(N(Y1669)/Assumptions!$C$5, N(Z1669)/Assumptions!$C$6, N(AA1669)/Assumptions!$C$7, N(AB1669)/Assumptions!$C$8, N(AC1669)/Assumptions!$C$9, N(AD1669)/Assumptions!$C$10, N(AE1669)/Assumptions!$C$11, N(AF1669)/Assumptions!$C$12, N(AG1669)/Assumptions!$C$13),3)</f>
        <v>4.3</v>
      </c>
      <c r="AK1669" s="0" t="str">
        <f aca="false">IF(OR(U1669="Pending",U1669="On Hold"),"Open GRN (awaiting)",IF(AJ1669&lt;=1,"Within SLA",IF(ROUND(N(Y1669)/Assumptions!$C$5,3)=AJ1669,"Gate Wait",IF(ROUND(N(Z1669)/Assumptions!$C$6,3)=AJ1669,"Dock Wait",IF(ROUND(N(AA1669)/Assumptions!$C$7,3)=AJ1669,"Unloading",IF(ROUND(N(AB1669)/Assumptions!$C$8,3)=AJ1669,"Unload-to-QC Wait",IF(ROUND(N(AC1669)/Assumptions!$C$9,3)=AJ1669,"QC",IF(ROUND(N(AD1669)/Assumptions!$C$10,3)=AJ1669,"QC-to-GRN Wait",IF(ROUND(N(AE1669)/Assumptions!$C$11,3)=AJ1669,"GRN Processing",IF(ROUND(N(AF1669)/Assumptions!$C$12,3)=AJ1669,"GRN-to-Putaway Wait",IF(ROUND(N(AG1669)/Assumptions!$C$13,3)=AJ1669,"Putaway","Within SLA")))))))))))</f>
        <v>QC-to-GRN Wait</v>
      </c>
    </row>
    <row r="1670" customFormat="false" ht="15" hidden="false" customHeight="false" outlineLevel="0" collapsed="false">
      <c r="A1670" s="0" t="s">
        <v>4934</v>
      </c>
      <c r="B1670" s="0" t="s">
        <v>4935</v>
      </c>
      <c r="C1670" s="0" t="s">
        <v>170</v>
      </c>
      <c r="D1670" s="0" t="s">
        <v>119</v>
      </c>
      <c r="E1670" s="0" t="s">
        <v>4936</v>
      </c>
      <c r="F1670" s="0" t="s">
        <v>128</v>
      </c>
      <c r="G1670" s="0" t="s">
        <v>122</v>
      </c>
      <c r="H1670" s="17" t="n">
        <v>46245.0798611111</v>
      </c>
      <c r="I1670" s="17" t="n">
        <v>46245.0951388889</v>
      </c>
      <c r="J1670" s="17" t="n">
        <v>46245.0993055556</v>
      </c>
      <c r="K1670" s="17" t="n">
        <v>46245.13125</v>
      </c>
      <c r="L1670" s="17" t="n">
        <v>46245.1388888889</v>
      </c>
      <c r="M1670" s="17" t="n">
        <v>46245.1555555556</v>
      </c>
      <c r="N1670" s="17" t="n">
        <v>46245.2131944444</v>
      </c>
      <c r="O1670" s="17" t="n">
        <v>46245.2284722222</v>
      </c>
      <c r="P1670" s="17" t="n">
        <v>46245.2611111111</v>
      </c>
      <c r="Q1670" s="17" t="n">
        <v>46245.2777777778</v>
      </c>
      <c r="R1670" s="0" t="n">
        <v>246</v>
      </c>
      <c r="S1670" s="0" t="n">
        <v>0</v>
      </c>
      <c r="T1670" s="0" t="n">
        <v>0</v>
      </c>
      <c r="U1670" s="18" t="s">
        <v>130</v>
      </c>
      <c r="V1670" s="18" t="s">
        <v>144</v>
      </c>
      <c r="W1670" s="0" t="str">
        <f aca="false">IF(AND(X1670&gt;=6,X1670&lt;14),"A",IF(AND(X1670&gt;=14,X1670&lt;22),"B","C"))</f>
        <v>C</v>
      </c>
      <c r="X1670" s="18" t="n">
        <f aca="false">HOUR(H1670)</f>
        <v>1</v>
      </c>
      <c r="Y1670" s="18" t="n">
        <f aca="false">ROUND((I1670-H1670)*1440,0)</f>
        <v>22</v>
      </c>
      <c r="Z1670" s="18" t="n">
        <f aca="false">ROUND((J1670-I1670)*1440,0)</f>
        <v>6</v>
      </c>
      <c r="AA1670" s="18" t="n">
        <f aca="false">ROUND((K1670-J1670)*1440,0)</f>
        <v>46</v>
      </c>
      <c r="AB1670" s="18" t="n">
        <f aca="false">ROUND((L1670-K1670)*1440,0)</f>
        <v>11</v>
      </c>
      <c r="AC1670" s="18" t="n">
        <f aca="false">ROUND((M1670-L1670)*1440,0)</f>
        <v>24</v>
      </c>
      <c r="AD1670" s="18" t="n">
        <f aca="false">IF(N1670="","",ROUND((N1670-M1670)*1440,0))</f>
        <v>83</v>
      </c>
      <c r="AE1670" s="18" t="n">
        <f aca="false">IF(O1670="","",ROUND((O1670-N1670)*1440,0))</f>
        <v>22</v>
      </c>
      <c r="AF1670" s="18" t="n">
        <f aca="false">IF(P1670="","",ROUND((P1670-O1670)*1440,0))</f>
        <v>47</v>
      </c>
      <c r="AG1670" s="18" t="n">
        <f aca="false">IF(Q1670="","",ROUND((Q1670-P1670)*1440,0))</f>
        <v>24</v>
      </c>
      <c r="AH1670" s="18" t="n">
        <f aca="false">IF(Q1670="","",ROUND((Q1670-H1670)*1440,0))</f>
        <v>285</v>
      </c>
      <c r="AI1670" s="19" t="n">
        <f aca="false">ROUND(IF(O1670="",Assumptions!$B$25-K1670,O1670-K1670)*24,1)</f>
        <v>2.3</v>
      </c>
      <c r="AJ1670" s="20" t="n">
        <f aca="false">ROUND(MAX(N(Y1670)/Assumptions!$C$5, N(Z1670)/Assumptions!$C$6, N(AA1670)/Assumptions!$C$7, N(AB1670)/Assumptions!$C$8, N(AC1670)/Assumptions!$C$9, N(AD1670)/Assumptions!$C$10, N(AE1670)/Assumptions!$C$11, N(AF1670)/Assumptions!$C$12, N(AG1670)/Assumptions!$C$13),3)</f>
        <v>2.767</v>
      </c>
      <c r="AK1670" s="0" t="str">
        <f aca="false">IF(OR(U1670="Pending",U1670="On Hold"),"Open GRN (awaiting)",IF(AJ1670&lt;=1,"Within SLA",IF(ROUND(N(Y1670)/Assumptions!$C$5,3)=AJ1670,"Gate Wait",IF(ROUND(N(Z1670)/Assumptions!$C$6,3)=AJ1670,"Dock Wait",IF(ROUND(N(AA1670)/Assumptions!$C$7,3)=AJ1670,"Unloading",IF(ROUND(N(AB1670)/Assumptions!$C$8,3)=AJ1670,"Unload-to-QC Wait",IF(ROUND(N(AC1670)/Assumptions!$C$9,3)=AJ1670,"QC",IF(ROUND(N(AD1670)/Assumptions!$C$10,3)=AJ1670,"QC-to-GRN Wait",IF(ROUND(N(AE1670)/Assumptions!$C$11,3)=AJ1670,"GRN Processing",IF(ROUND(N(AF1670)/Assumptions!$C$12,3)=AJ1670,"GRN-to-Putaway Wait",IF(ROUND(N(AG1670)/Assumptions!$C$13,3)=AJ1670,"Putaway","Within SLA")))))))))))</f>
        <v>QC-to-GRN Wait</v>
      </c>
    </row>
    <row r="1671" customFormat="false" ht="15" hidden="false" customHeight="false" outlineLevel="0" collapsed="false">
      <c r="A1671" s="0" t="s">
        <v>4937</v>
      </c>
      <c r="B1671" s="0" t="s">
        <v>4938</v>
      </c>
      <c r="C1671" s="0" t="s">
        <v>118</v>
      </c>
      <c r="D1671" s="0" t="s">
        <v>119</v>
      </c>
      <c r="E1671" s="0" t="s">
        <v>4939</v>
      </c>
      <c r="F1671" s="0" t="s">
        <v>121</v>
      </c>
      <c r="G1671" s="0" t="s">
        <v>129</v>
      </c>
      <c r="H1671" s="17" t="n">
        <v>46245.1798611111</v>
      </c>
      <c r="I1671" s="17" t="n">
        <v>46245.2048611111</v>
      </c>
      <c r="J1671" s="17" t="n">
        <v>46245.2138888889</v>
      </c>
      <c r="K1671" s="17" t="n">
        <v>46245.25</v>
      </c>
      <c r="L1671" s="17" t="n">
        <v>46245.2541666667</v>
      </c>
      <c r="M1671" s="17" t="n">
        <v>46245.2770833333</v>
      </c>
      <c r="N1671" s="17" t="n">
        <v>46245.3145833333</v>
      </c>
      <c r="O1671" s="17" t="n">
        <v>46245.3388888889</v>
      </c>
      <c r="P1671" s="17" t="n">
        <v>46245.3493055556</v>
      </c>
      <c r="Q1671" s="17" t="n">
        <v>46245.3583333333</v>
      </c>
      <c r="R1671" s="0" t="n">
        <v>595</v>
      </c>
      <c r="S1671" s="0" t="n">
        <v>0</v>
      </c>
      <c r="T1671" s="0" t="n">
        <v>0</v>
      </c>
      <c r="U1671" s="18" t="s">
        <v>130</v>
      </c>
      <c r="V1671" s="18" t="s">
        <v>131</v>
      </c>
      <c r="W1671" s="0" t="str">
        <f aca="false">IF(AND(X1671&gt;=6,X1671&lt;14),"A",IF(AND(X1671&gt;=14,X1671&lt;22),"B","C"))</f>
        <v>C</v>
      </c>
      <c r="X1671" s="18" t="n">
        <f aca="false">HOUR(H1671)</f>
        <v>4</v>
      </c>
      <c r="Y1671" s="18" t="n">
        <f aca="false">ROUND((I1671-H1671)*1440,0)</f>
        <v>36</v>
      </c>
      <c r="Z1671" s="18" t="n">
        <f aca="false">ROUND((J1671-I1671)*1440,0)</f>
        <v>13</v>
      </c>
      <c r="AA1671" s="18" t="n">
        <f aca="false">ROUND((K1671-J1671)*1440,0)</f>
        <v>52</v>
      </c>
      <c r="AB1671" s="18" t="n">
        <f aca="false">ROUND((L1671-K1671)*1440,0)</f>
        <v>6</v>
      </c>
      <c r="AC1671" s="18" t="n">
        <f aca="false">ROUND((M1671-L1671)*1440,0)</f>
        <v>33</v>
      </c>
      <c r="AD1671" s="18" t="n">
        <f aca="false">IF(N1671="","",ROUND((N1671-M1671)*1440,0))</f>
        <v>54</v>
      </c>
      <c r="AE1671" s="18" t="n">
        <f aca="false">IF(O1671="","",ROUND((O1671-N1671)*1440,0))</f>
        <v>35</v>
      </c>
      <c r="AF1671" s="18" t="n">
        <f aca="false">IF(P1671="","",ROUND((P1671-O1671)*1440,0))</f>
        <v>15</v>
      </c>
      <c r="AG1671" s="18" t="n">
        <f aca="false">IF(Q1671="","",ROUND((Q1671-P1671)*1440,0))</f>
        <v>13</v>
      </c>
      <c r="AH1671" s="18" t="n">
        <f aca="false">IF(Q1671="","",ROUND((Q1671-H1671)*1440,0))</f>
        <v>257</v>
      </c>
      <c r="AI1671" s="19" t="n">
        <f aca="false">ROUND(IF(O1671="",Assumptions!$B$25-K1671,O1671-K1671)*24,1)</f>
        <v>2.1</v>
      </c>
      <c r="AJ1671" s="20" t="n">
        <f aca="false">ROUND(MAX(N(Y1671)/Assumptions!$C$5, N(Z1671)/Assumptions!$C$6, N(AA1671)/Assumptions!$C$7, N(AB1671)/Assumptions!$C$8, N(AC1671)/Assumptions!$C$9, N(AD1671)/Assumptions!$C$10, N(AE1671)/Assumptions!$C$11, N(AF1671)/Assumptions!$C$12, N(AG1671)/Assumptions!$C$13),3)</f>
        <v>1.8</v>
      </c>
      <c r="AK1671" s="0" t="str">
        <f aca="false">IF(OR(U1671="Pending",U1671="On Hold"),"Open GRN (awaiting)",IF(AJ1671&lt;=1,"Within SLA",IF(ROUND(N(Y1671)/Assumptions!$C$5,3)=AJ1671,"Gate Wait",IF(ROUND(N(Z1671)/Assumptions!$C$6,3)=AJ1671,"Dock Wait",IF(ROUND(N(AA1671)/Assumptions!$C$7,3)=AJ1671,"Unloading",IF(ROUND(N(AB1671)/Assumptions!$C$8,3)=AJ1671,"Unload-to-QC Wait",IF(ROUND(N(AC1671)/Assumptions!$C$9,3)=AJ1671,"QC",IF(ROUND(N(AD1671)/Assumptions!$C$10,3)=AJ1671,"QC-to-GRN Wait",IF(ROUND(N(AE1671)/Assumptions!$C$11,3)=AJ1671,"GRN Processing",IF(ROUND(N(AF1671)/Assumptions!$C$12,3)=AJ1671,"GRN-to-Putaway Wait",IF(ROUND(N(AG1671)/Assumptions!$C$13,3)=AJ1671,"Putaway","Within SLA")))))))))))</f>
        <v>QC-to-GRN Wait</v>
      </c>
    </row>
    <row r="1672" customFormat="false" ht="15" hidden="false" customHeight="false" outlineLevel="0" collapsed="false">
      <c r="A1672" s="0" t="s">
        <v>4940</v>
      </c>
      <c r="B1672" s="0" t="s">
        <v>4941</v>
      </c>
      <c r="C1672" s="0" t="s">
        <v>126</v>
      </c>
      <c r="D1672" s="0" t="s">
        <v>119</v>
      </c>
      <c r="E1672" s="0" t="s">
        <v>4942</v>
      </c>
      <c r="F1672" s="0" t="s">
        <v>128</v>
      </c>
      <c r="G1672" s="0" t="s">
        <v>129</v>
      </c>
      <c r="H1672" s="17" t="n">
        <v>46245.2756944444</v>
      </c>
      <c r="I1672" s="17" t="n">
        <v>46245.2916666667</v>
      </c>
      <c r="J1672" s="17" t="n">
        <v>46245.2951388889</v>
      </c>
      <c r="K1672" s="17" t="n">
        <v>46245.3118055556</v>
      </c>
      <c r="L1672" s="17" t="n">
        <v>46245.3166666667</v>
      </c>
      <c r="M1672" s="17" t="n">
        <v>46245.33125</v>
      </c>
      <c r="N1672" s="17" t="n">
        <v>46245.3381944444</v>
      </c>
      <c r="O1672" s="17" t="n">
        <v>46245.3458333333</v>
      </c>
      <c r="P1672" s="17" t="n">
        <v>46245.3611111111</v>
      </c>
      <c r="Q1672" s="17" t="n">
        <v>46245.3923611111</v>
      </c>
      <c r="R1672" s="0" t="n">
        <v>378</v>
      </c>
      <c r="S1672" s="0" t="n">
        <v>0</v>
      </c>
      <c r="T1672" s="0" t="n">
        <v>0</v>
      </c>
      <c r="U1672" s="18" t="s">
        <v>130</v>
      </c>
      <c r="V1672" s="18" t="s">
        <v>139</v>
      </c>
      <c r="W1672" s="0" t="str">
        <f aca="false">IF(AND(X1672&gt;=6,X1672&lt;14),"A",IF(AND(X1672&gt;=14,X1672&lt;22),"B","C"))</f>
        <v>A</v>
      </c>
      <c r="X1672" s="18" t="n">
        <f aca="false">HOUR(H1672)</f>
        <v>6</v>
      </c>
      <c r="Y1672" s="18" t="n">
        <f aca="false">ROUND((I1672-H1672)*1440,0)</f>
        <v>23</v>
      </c>
      <c r="Z1672" s="18" t="n">
        <f aca="false">ROUND((J1672-I1672)*1440,0)</f>
        <v>5</v>
      </c>
      <c r="AA1672" s="18" t="n">
        <f aca="false">ROUND((K1672-J1672)*1440,0)</f>
        <v>24</v>
      </c>
      <c r="AB1672" s="18" t="n">
        <f aca="false">ROUND((L1672-K1672)*1440,0)</f>
        <v>7</v>
      </c>
      <c r="AC1672" s="18" t="n">
        <f aca="false">ROUND((M1672-L1672)*1440,0)</f>
        <v>21</v>
      </c>
      <c r="AD1672" s="18" t="n">
        <f aca="false">IF(N1672="","",ROUND((N1672-M1672)*1440,0))</f>
        <v>10</v>
      </c>
      <c r="AE1672" s="18" t="n">
        <f aca="false">IF(O1672="","",ROUND((O1672-N1672)*1440,0))</f>
        <v>11</v>
      </c>
      <c r="AF1672" s="18" t="n">
        <f aca="false">IF(P1672="","",ROUND((P1672-O1672)*1440,0))</f>
        <v>22</v>
      </c>
      <c r="AG1672" s="18" t="n">
        <f aca="false">IF(Q1672="","",ROUND((Q1672-P1672)*1440,0))</f>
        <v>45</v>
      </c>
      <c r="AH1672" s="18" t="n">
        <f aca="false">IF(Q1672="","",ROUND((Q1672-H1672)*1440,0))</f>
        <v>168</v>
      </c>
      <c r="AI1672" s="19" t="n">
        <f aca="false">ROUND(IF(O1672="",Assumptions!$B$25-K1672,O1672-K1672)*24,1)</f>
        <v>0.8</v>
      </c>
      <c r="AJ1672" s="20" t="n">
        <f aca="false">ROUND(MAX(N(Y1672)/Assumptions!$C$5, N(Z1672)/Assumptions!$C$6, N(AA1672)/Assumptions!$C$7, N(AB1672)/Assumptions!$C$8, N(AC1672)/Assumptions!$C$9, N(AD1672)/Assumptions!$C$10, N(AE1672)/Assumptions!$C$11, N(AF1672)/Assumptions!$C$12, N(AG1672)/Assumptions!$C$13),3)</f>
        <v>1.125</v>
      </c>
      <c r="AK1672" s="0" t="str">
        <f aca="false">IF(OR(U1672="Pending",U1672="On Hold"),"Open GRN (awaiting)",IF(AJ1672&lt;=1,"Within SLA",IF(ROUND(N(Y1672)/Assumptions!$C$5,3)=AJ1672,"Gate Wait",IF(ROUND(N(Z1672)/Assumptions!$C$6,3)=AJ1672,"Dock Wait",IF(ROUND(N(AA1672)/Assumptions!$C$7,3)=AJ1672,"Unloading",IF(ROUND(N(AB1672)/Assumptions!$C$8,3)=AJ1672,"Unload-to-QC Wait",IF(ROUND(N(AC1672)/Assumptions!$C$9,3)=AJ1672,"QC",IF(ROUND(N(AD1672)/Assumptions!$C$10,3)=AJ1672,"QC-to-GRN Wait",IF(ROUND(N(AE1672)/Assumptions!$C$11,3)=AJ1672,"GRN Processing",IF(ROUND(N(AF1672)/Assumptions!$C$12,3)=AJ1672,"GRN-to-Putaway Wait",IF(ROUND(N(AG1672)/Assumptions!$C$13,3)=AJ1672,"Putaway","Within SLA")))))))))))</f>
        <v>Putaway</v>
      </c>
    </row>
    <row r="1673" customFormat="false" ht="15" hidden="false" customHeight="false" outlineLevel="0" collapsed="false">
      <c r="A1673" s="0" t="s">
        <v>4943</v>
      </c>
      <c r="B1673" s="0" t="s">
        <v>4944</v>
      </c>
      <c r="C1673" s="0" t="s">
        <v>218</v>
      </c>
      <c r="D1673" s="0" t="s">
        <v>147</v>
      </c>
      <c r="E1673" s="0" t="s">
        <v>4945</v>
      </c>
      <c r="F1673" s="0" t="s">
        <v>137</v>
      </c>
      <c r="G1673" s="0" t="s">
        <v>167</v>
      </c>
      <c r="H1673" s="17" t="n">
        <v>46245.2840277778</v>
      </c>
      <c r="I1673" s="17" t="n">
        <v>46245.2909722222</v>
      </c>
      <c r="J1673" s="17" t="n">
        <v>46245.3034722222</v>
      </c>
      <c r="K1673" s="17" t="n">
        <v>46245.3180555556</v>
      </c>
      <c r="L1673" s="17" t="n">
        <v>46245.3479166667</v>
      </c>
      <c r="M1673" s="17" t="n">
        <v>46245.3625</v>
      </c>
      <c r="N1673" s="17" t="n">
        <v>46245.3819444445</v>
      </c>
      <c r="O1673" s="17" t="n">
        <v>46245.3951388889</v>
      </c>
      <c r="P1673" s="17" t="n">
        <v>46245.4027777778</v>
      </c>
      <c r="Q1673" s="17" t="n">
        <v>46245.4284722222</v>
      </c>
      <c r="R1673" s="0" t="n">
        <v>123</v>
      </c>
      <c r="S1673" s="0" t="n">
        <v>0</v>
      </c>
      <c r="T1673" s="0" t="n">
        <v>0</v>
      </c>
      <c r="U1673" s="18" t="s">
        <v>130</v>
      </c>
      <c r="V1673" s="18" t="s">
        <v>144</v>
      </c>
      <c r="W1673" s="0" t="str">
        <f aca="false">IF(AND(X1673&gt;=6,X1673&lt;14),"A",IF(AND(X1673&gt;=14,X1673&lt;22),"B","C"))</f>
        <v>A</v>
      </c>
      <c r="X1673" s="18" t="n">
        <f aca="false">HOUR(H1673)</f>
        <v>6</v>
      </c>
      <c r="Y1673" s="18" t="n">
        <f aca="false">ROUND((I1673-H1673)*1440,0)</f>
        <v>10</v>
      </c>
      <c r="Z1673" s="18" t="n">
        <f aca="false">ROUND((J1673-I1673)*1440,0)</f>
        <v>18</v>
      </c>
      <c r="AA1673" s="18" t="n">
        <f aca="false">ROUND((K1673-J1673)*1440,0)</f>
        <v>21</v>
      </c>
      <c r="AB1673" s="18" t="n">
        <f aca="false">ROUND((L1673-K1673)*1440,0)</f>
        <v>43</v>
      </c>
      <c r="AC1673" s="18" t="n">
        <f aca="false">ROUND((M1673-L1673)*1440,0)</f>
        <v>21</v>
      </c>
      <c r="AD1673" s="18" t="n">
        <f aca="false">IF(N1673="","",ROUND((N1673-M1673)*1440,0))</f>
        <v>28</v>
      </c>
      <c r="AE1673" s="18" t="n">
        <f aca="false">IF(O1673="","",ROUND((O1673-N1673)*1440,0))</f>
        <v>19</v>
      </c>
      <c r="AF1673" s="18" t="n">
        <f aca="false">IF(P1673="","",ROUND((P1673-O1673)*1440,0))</f>
        <v>11</v>
      </c>
      <c r="AG1673" s="18" t="n">
        <f aca="false">IF(Q1673="","",ROUND((Q1673-P1673)*1440,0))</f>
        <v>37</v>
      </c>
      <c r="AH1673" s="18" t="n">
        <f aca="false">IF(Q1673="","",ROUND((Q1673-H1673)*1440,0))</f>
        <v>208</v>
      </c>
      <c r="AI1673" s="19" t="n">
        <f aca="false">ROUND(IF(O1673="",Assumptions!$B$25-K1673,O1673-K1673)*24,1)</f>
        <v>1.9</v>
      </c>
      <c r="AJ1673" s="20" t="n">
        <f aca="false">ROUND(MAX(N(Y1673)/Assumptions!$C$5, N(Z1673)/Assumptions!$C$6, N(AA1673)/Assumptions!$C$7, N(AB1673)/Assumptions!$C$8, N(AC1673)/Assumptions!$C$9, N(AD1673)/Assumptions!$C$10, N(AE1673)/Assumptions!$C$11, N(AF1673)/Assumptions!$C$12, N(AG1673)/Assumptions!$C$13),3)</f>
        <v>2.867</v>
      </c>
      <c r="AK1673" s="0" t="str">
        <f aca="false">IF(OR(U1673="Pending",U1673="On Hold"),"Open GRN (awaiting)",IF(AJ1673&lt;=1,"Within SLA",IF(ROUND(N(Y1673)/Assumptions!$C$5,3)=AJ1673,"Gate Wait",IF(ROUND(N(Z1673)/Assumptions!$C$6,3)=AJ1673,"Dock Wait",IF(ROUND(N(AA1673)/Assumptions!$C$7,3)=AJ1673,"Unloading",IF(ROUND(N(AB1673)/Assumptions!$C$8,3)=AJ1673,"Unload-to-QC Wait",IF(ROUND(N(AC1673)/Assumptions!$C$9,3)=AJ1673,"QC",IF(ROUND(N(AD1673)/Assumptions!$C$10,3)=AJ1673,"QC-to-GRN Wait",IF(ROUND(N(AE1673)/Assumptions!$C$11,3)=AJ1673,"GRN Processing",IF(ROUND(N(AF1673)/Assumptions!$C$12,3)=AJ1673,"GRN-to-Putaway Wait",IF(ROUND(N(AG1673)/Assumptions!$C$13,3)=AJ1673,"Putaway","Within SLA")))))))))))</f>
        <v>Unload-to-QC Wait</v>
      </c>
    </row>
    <row r="1674" customFormat="false" ht="15" hidden="false" customHeight="false" outlineLevel="0" collapsed="false">
      <c r="A1674" s="0" t="s">
        <v>4946</v>
      </c>
      <c r="B1674" s="0" t="s">
        <v>4947</v>
      </c>
      <c r="C1674" s="0" t="s">
        <v>142</v>
      </c>
      <c r="D1674" s="0" t="s">
        <v>147</v>
      </c>
      <c r="E1674" s="0" t="s">
        <v>280</v>
      </c>
      <c r="F1674" s="0" t="s">
        <v>137</v>
      </c>
      <c r="G1674" s="0" t="s">
        <v>167</v>
      </c>
      <c r="H1674" s="17" t="n">
        <v>46245.3201388889</v>
      </c>
      <c r="I1674" s="17" t="n">
        <v>46245.35625</v>
      </c>
      <c r="J1674" s="17" t="n">
        <v>46245.3611111111</v>
      </c>
      <c r="K1674" s="17" t="n">
        <v>46245.4131944445</v>
      </c>
      <c r="L1674" s="17" t="n">
        <v>46245.4201388889</v>
      </c>
      <c r="M1674" s="17" t="n">
        <v>46245.4409722222</v>
      </c>
      <c r="N1674" s="17" t="n">
        <v>46245.4604166667</v>
      </c>
      <c r="O1674" s="17" t="n">
        <v>46245.4916666667</v>
      </c>
      <c r="P1674" s="17" t="n">
        <v>46245.5</v>
      </c>
      <c r="Q1674" s="17" t="n">
        <v>46245.51875</v>
      </c>
      <c r="R1674" s="0" t="n">
        <v>550</v>
      </c>
      <c r="S1674" s="0" t="n">
        <v>0</v>
      </c>
      <c r="T1674" s="0" t="n">
        <v>0</v>
      </c>
      <c r="U1674" s="18" t="s">
        <v>130</v>
      </c>
      <c r="V1674" s="18" t="s">
        <v>82</v>
      </c>
      <c r="W1674" s="0" t="str">
        <f aca="false">IF(AND(X1674&gt;=6,X1674&lt;14),"A",IF(AND(X1674&gt;=14,X1674&lt;22),"B","C"))</f>
        <v>A</v>
      </c>
      <c r="X1674" s="18" t="n">
        <f aca="false">HOUR(H1674)</f>
        <v>7</v>
      </c>
      <c r="Y1674" s="18" t="n">
        <f aca="false">ROUND((I1674-H1674)*1440,0)</f>
        <v>52</v>
      </c>
      <c r="Z1674" s="18" t="n">
        <f aca="false">ROUND((J1674-I1674)*1440,0)</f>
        <v>7</v>
      </c>
      <c r="AA1674" s="18" t="n">
        <f aca="false">ROUND((K1674-J1674)*1440,0)</f>
        <v>75</v>
      </c>
      <c r="AB1674" s="18" t="n">
        <f aca="false">ROUND((L1674-K1674)*1440,0)</f>
        <v>10</v>
      </c>
      <c r="AC1674" s="18" t="n">
        <f aca="false">ROUND((M1674-L1674)*1440,0)</f>
        <v>30</v>
      </c>
      <c r="AD1674" s="18" t="n">
        <f aca="false">IF(N1674="","",ROUND((N1674-M1674)*1440,0))</f>
        <v>28</v>
      </c>
      <c r="AE1674" s="18" t="n">
        <f aca="false">IF(O1674="","",ROUND((O1674-N1674)*1440,0))</f>
        <v>45</v>
      </c>
      <c r="AF1674" s="18" t="n">
        <f aca="false">IF(P1674="","",ROUND((P1674-O1674)*1440,0))</f>
        <v>12</v>
      </c>
      <c r="AG1674" s="18" t="n">
        <f aca="false">IF(Q1674="","",ROUND((Q1674-P1674)*1440,0))</f>
        <v>27</v>
      </c>
      <c r="AH1674" s="18" t="n">
        <f aca="false">IF(Q1674="","",ROUND((Q1674-H1674)*1440,0))</f>
        <v>286</v>
      </c>
      <c r="AI1674" s="19" t="n">
        <f aca="false">ROUND(IF(O1674="",Assumptions!$B$25-K1674,O1674-K1674)*24,1)</f>
        <v>1.9</v>
      </c>
      <c r="AJ1674" s="20" t="n">
        <f aca="false">ROUND(MAX(N(Y1674)/Assumptions!$C$5, N(Z1674)/Assumptions!$C$6, N(AA1674)/Assumptions!$C$7, N(AB1674)/Assumptions!$C$8, N(AC1674)/Assumptions!$C$9, N(AD1674)/Assumptions!$C$10, N(AE1674)/Assumptions!$C$11, N(AF1674)/Assumptions!$C$12, N(AG1674)/Assumptions!$C$13),3)</f>
        <v>1.733</v>
      </c>
      <c r="AK1674" s="0" t="str">
        <f aca="false">IF(OR(U1674="Pending",U1674="On Hold"),"Open GRN (awaiting)",IF(AJ1674&lt;=1,"Within SLA",IF(ROUND(N(Y1674)/Assumptions!$C$5,3)=AJ1674,"Gate Wait",IF(ROUND(N(Z1674)/Assumptions!$C$6,3)=AJ1674,"Dock Wait",IF(ROUND(N(AA1674)/Assumptions!$C$7,3)=AJ1674,"Unloading",IF(ROUND(N(AB1674)/Assumptions!$C$8,3)=AJ1674,"Unload-to-QC Wait",IF(ROUND(N(AC1674)/Assumptions!$C$9,3)=AJ1674,"QC",IF(ROUND(N(AD1674)/Assumptions!$C$10,3)=AJ1674,"QC-to-GRN Wait",IF(ROUND(N(AE1674)/Assumptions!$C$11,3)=AJ1674,"GRN Processing",IF(ROUND(N(AF1674)/Assumptions!$C$12,3)=AJ1674,"GRN-to-Putaway Wait",IF(ROUND(N(AG1674)/Assumptions!$C$13,3)=AJ1674,"Putaway","Within SLA")))))))))))</f>
        <v>Gate Wait</v>
      </c>
    </row>
    <row r="1675" customFormat="false" ht="15" hidden="false" customHeight="false" outlineLevel="0" collapsed="false">
      <c r="A1675" s="0" t="s">
        <v>4948</v>
      </c>
      <c r="B1675" s="0" t="s">
        <v>4949</v>
      </c>
      <c r="C1675" s="0" t="s">
        <v>142</v>
      </c>
      <c r="D1675" s="0" t="s">
        <v>119</v>
      </c>
      <c r="E1675" s="0" t="s">
        <v>4950</v>
      </c>
      <c r="F1675" s="0" t="s">
        <v>137</v>
      </c>
      <c r="G1675" s="0" t="s">
        <v>129</v>
      </c>
      <c r="H1675" s="17" t="n">
        <v>46245.3409722222</v>
      </c>
      <c r="I1675" s="17" t="n">
        <v>46245.3986111111</v>
      </c>
      <c r="J1675" s="17" t="n">
        <v>46245.4027777778</v>
      </c>
      <c r="K1675" s="17" t="n">
        <v>46245.4201388889</v>
      </c>
      <c r="L1675" s="17" t="n">
        <v>46245.4243055556</v>
      </c>
      <c r="M1675" s="17" t="n">
        <v>46245.4326388889</v>
      </c>
      <c r="N1675" s="17" t="n">
        <v>46245.4527777778</v>
      </c>
      <c r="O1675" s="17" t="n">
        <v>46245.4652777778</v>
      </c>
      <c r="P1675" s="17" t="n">
        <v>46245.4756944445</v>
      </c>
      <c r="Q1675" s="17" t="n">
        <v>46245.4819444444</v>
      </c>
      <c r="R1675" s="0" t="n">
        <v>181</v>
      </c>
      <c r="S1675" s="0" t="n">
        <v>0</v>
      </c>
      <c r="T1675" s="0" t="n">
        <v>0</v>
      </c>
      <c r="U1675" s="18" t="s">
        <v>130</v>
      </c>
      <c r="V1675" s="18" t="s">
        <v>139</v>
      </c>
      <c r="W1675" s="0" t="str">
        <f aca="false">IF(AND(X1675&gt;=6,X1675&lt;14),"A",IF(AND(X1675&gt;=14,X1675&lt;22),"B","C"))</f>
        <v>A</v>
      </c>
      <c r="X1675" s="18" t="n">
        <f aca="false">HOUR(H1675)</f>
        <v>8</v>
      </c>
      <c r="Y1675" s="18" t="n">
        <f aca="false">ROUND((I1675-H1675)*1440,0)</f>
        <v>83</v>
      </c>
      <c r="Z1675" s="18" t="n">
        <f aca="false">ROUND((J1675-I1675)*1440,0)</f>
        <v>6</v>
      </c>
      <c r="AA1675" s="18" t="n">
        <f aca="false">ROUND((K1675-J1675)*1440,0)</f>
        <v>25</v>
      </c>
      <c r="AB1675" s="18" t="n">
        <f aca="false">ROUND((L1675-K1675)*1440,0)</f>
        <v>6</v>
      </c>
      <c r="AC1675" s="18" t="n">
        <f aca="false">ROUND((M1675-L1675)*1440,0)</f>
        <v>12</v>
      </c>
      <c r="AD1675" s="18" t="n">
        <f aca="false">IF(N1675="","",ROUND((N1675-M1675)*1440,0))</f>
        <v>29</v>
      </c>
      <c r="AE1675" s="18" t="n">
        <f aca="false">IF(O1675="","",ROUND((O1675-N1675)*1440,0))</f>
        <v>18</v>
      </c>
      <c r="AF1675" s="18" t="n">
        <f aca="false">IF(P1675="","",ROUND((P1675-O1675)*1440,0))</f>
        <v>15</v>
      </c>
      <c r="AG1675" s="18" t="n">
        <f aca="false">IF(Q1675="","",ROUND((Q1675-P1675)*1440,0))</f>
        <v>9</v>
      </c>
      <c r="AH1675" s="18" t="n">
        <f aca="false">IF(Q1675="","",ROUND((Q1675-H1675)*1440,0))</f>
        <v>203</v>
      </c>
      <c r="AI1675" s="19" t="n">
        <f aca="false">ROUND(IF(O1675="",Assumptions!$B$25-K1675,O1675-K1675)*24,1)</f>
        <v>1.1</v>
      </c>
      <c r="AJ1675" s="20" t="n">
        <f aca="false">ROUND(MAX(N(Y1675)/Assumptions!$C$5, N(Z1675)/Assumptions!$C$6, N(AA1675)/Assumptions!$C$7, N(AB1675)/Assumptions!$C$8, N(AC1675)/Assumptions!$C$9, N(AD1675)/Assumptions!$C$10, N(AE1675)/Assumptions!$C$11, N(AF1675)/Assumptions!$C$12, N(AG1675)/Assumptions!$C$13),3)</f>
        <v>2.767</v>
      </c>
      <c r="AK1675" s="0" t="str">
        <f aca="false">IF(OR(U1675="Pending",U1675="On Hold"),"Open GRN (awaiting)",IF(AJ1675&lt;=1,"Within SLA",IF(ROUND(N(Y1675)/Assumptions!$C$5,3)=AJ1675,"Gate Wait",IF(ROUND(N(Z1675)/Assumptions!$C$6,3)=AJ1675,"Dock Wait",IF(ROUND(N(AA1675)/Assumptions!$C$7,3)=AJ1675,"Unloading",IF(ROUND(N(AB1675)/Assumptions!$C$8,3)=AJ1675,"Unload-to-QC Wait",IF(ROUND(N(AC1675)/Assumptions!$C$9,3)=AJ1675,"QC",IF(ROUND(N(AD1675)/Assumptions!$C$10,3)=AJ1675,"QC-to-GRN Wait",IF(ROUND(N(AE1675)/Assumptions!$C$11,3)=AJ1675,"GRN Processing",IF(ROUND(N(AF1675)/Assumptions!$C$12,3)=AJ1675,"GRN-to-Putaway Wait",IF(ROUND(N(AG1675)/Assumptions!$C$13,3)=AJ1675,"Putaway","Within SLA")))))))))))</f>
        <v>Gate Wait</v>
      </c>
    </row>
    <row r="1676" customFormat="false" ht="15" hidden="false" customHeight="false" outlineLevel="0" collapsed="false">
      <c r="A1676" s="0" t="s">
        <v>4951</v>
      </c>
      <c r="B1676" s="0" t="s">
        <v>4952</v>
      </c>
      <c r="C1676" s="0" t="s">
        <v>218</v>
      </c>
      <c r="D1676" s="0" t="s">
        <v>147</v>
      </c>
      <c r="E1676" s="0" t="s">
        <v>4953</v>
      </c>
      <c r="F1676" s="0" t="s">
        <v>128</v>
      </c>
      <c r="G1676" s="0" t="s">
        <v>150</v>
      </c>
      <c r="H1676" s="17" t="n">
        <v>46245.3430555556</v>
      </c>
      <c r="I1676" s="17" t="n">
        <v>46245.3854166667</v>
      </c>
      <c r="J1676" s="17" t="n">
        <v>46245.3986111111</v>
      </c>
      <c r="K1676" s="17" t="n">
        <v>46245.4569444444</v>
      </c>
      <c r="L1676" s="17" t="n">
        <v>46245.4763888889</v>
      </c>
      <c r="M1676" s="17" t="n">
        <v>46245.5152777778</v>
      </c>
      <c r="N1676" s="17" t="n">
        <v>46245.5715277778</v>
      </c>
      <c r="O1676" s="17" t="n">
        <v>46245.6083333333</v>
      </c>
      <c r="P1676" s="17" t="n">
        <v>46245.6111111111</v>
      </c>
      <c r="Q1676" s="17" t="n">
        <v>46245.6326388889</v>
      </c>
      <c r="R1676" s="0" t="n">
        <v>737</v>
      </c>
      <c r="S1676" s="0" t="n">
        <v>0</v>
      </c>
      <c r="T1676" s="0" t="n">
        <v>21</v>
      </c>
      <c r="U1676" s="18" t="s">
        <v>123</v>
      </c>
      <c r="V1676" s="18" t="s">
        <v>156</v>
      </c>
      <c r="W1676" s="0" t="str">
        <f aca="false">IF(AND(X1676&gt;=6,X1676&lt;14),"A",IF(AND(X1676&gt;=14,X1676&lt;22),"B","C"))</f>
        <v>A</v>
      </c>
      <c r="X1676" s="18" t="n">
        <f aca="false">HOUR(H1676)</f>
        <v>8</v>
      </c>
      <c r="Y1676" s="18" t="n">
        <f aca="false">ROUND((I1676-H1676)*1440,0)</f>
        <v>61</v>
      </c>
      <c r="Z1676" s="18" t="n">
        <f aca="false">ROUND((J1676-I1676)*1440,0)</f>
        <v>19</v>
      </c>
      <c r="AA1676" s="18" t="n">
        <f aca="false">ROUND((K1676-J1676)*1440,0)</f>
        <v>84</v>
      </c>
      <c r="AB1676" s="18" t="n">
        <f aca="false">ROUND((L1676-K1676)*1440,0)</f>
        <v>28</v>
      </c>
      <c r="AC1676" s="18" t="n">
        <f aca="false">ROUND((M1676-L1676)*1440,0)</f>
        <v>56</v>
      </c>
      <c r="AD1676" s="18" t="n">
        <f aca="false">IF(N1676="","",ROUND((N1676-M1676)*1440,0))</f>
        <v>81</v>
      </c>
      <c r="AE1676" s="18" t="n">
        <f aca="false">IF(O1676="","",ROUND((O1676-N1676)*1440,0))</f>
        <v>53</v>
      </c>
      <c r="AF1676" s="18" t="n">
        <f aca="false">IF(P1676="","",ROUND((P1676-O1676)*1440,0))</f>
        <v>4</v>
      </c>
      <c r="AG1676" s="18" t="n">
        <f aca="false">IF(Q1676="","",ROUND((Q1676-P1676)*1440,0))</f>
        <v>31</v>
      </c>
      <c r="AH1676" s="18" t="n">
        <f aca="false">IF(Q1676="","",ROUND((Q1676-H1676)*1440,0))</f>
        <v>417</v>
      </c>
      <c r="AI1676" s="19" t="n">
        <f aca="false">ROUND(IF(O1676="",Assumptions!$B$25-K1676,O1676-K1676)*24,1)</f>
        <v>3.6</v>
      </c>
      <c r="AJ1676" s="20" t="n">
        <f aca="false">ROUND(MAX(N(Y1676)/Assumptions!$C$5, N(Z1676)/Assumptions!$C$6, N(AA1676)/Assumptions!$C$7, N(AB1676)/Assumptions!$C$8, N(AC1676)/Assumptions!$C$9, N(AD1676)/Assumptions!$C$10, N(AE1676)/Assumptions!$C$11, N(AF1676)/Assumptions!$C$12, N(AG1676)/Assumptions!$C$13),3)</f>
        <v>2.7</v>
      </c>
      <c r="AK1676" s="0" t="str">
        <f aca="false">IF(OR(U1676="Pending",U1676="On Hold"),"Open GRN (awaiting)",IF(AJ1676&lt;=1,"Within SLA",IF(ROUND(N(Y1676)/Assumptions!$C$5,3)=AJ1676,"Gate Wait",IF(ROUND(N(Z1676)/Assumptions!$C$6,3)=AJ1676,"Dock Wait",IF(ROUND(N(AA1676)/Assumptions!$C$7,3)=AJ1676,"Unloading",IF(ROUND(N(AB1676)/Assumptions!$C$8,3)=AJ1676,"Unload-to-QC Wait",IF(ROUND(N(AC1676)/Assumptions!$C$9,3)=AJ1676,"QC",IF(ROUND(N(AD1676)/Assumptions!$C$10,3)=AJ1676,"QC-to-GRN Wait",IF(ROUND(N(AE1676)/Assumptions!$C$11,3)=AJ1676,"GRN Processing",IF(ROUND(N(AF1676)/Assumptions!$C$12,3)=AJ1676,"GRN-to-Putaway Wait",IF(ROUND(N(AG1676)/Assumptions!$C$13,3)=AJ1676,"Putaway","Within SLA")))))))))))</f>
        <v>QC-to-GRN Wait</v>
      </c>
    </row>
    <row r="1677" customFormat="false" ht="15" hidden="false" customHeight="false" outlineLevel="0" collapsed="false">
      <c r="A1677" s="0" t="s">
        <v>4954</v>
      </c>
      <c r="B1677" s="0" t="s">
        <v>4955</v>
      </c>
      <c r="C1677" s="0" t="s">
        <v>184</v>
      </c>
      <c r="D1677" s="0" t="s">
        <v>119</v>
      </c>
      <c r="E1677" s="0" t="s">
        <v>1349</v>
      </c>
      <c r="F1677" s="0" t="s">
        <v>121</v>
      </c>
      <c r="G1677" s="0" t="s">
        <v>122</v>
      </c>
      <c r="H1677" s="17" t="n">
        <v>46245.3506944445</v>
      </c>
      <c r="I1677" s="17" t="n">
        <v>46245.475</v>
      </c>
      <c r="J1677" s="17" t="n">
        <v>46245.4854166667</v>
      </c>
      <c r="K1677" s="17" t="n">
        <v>46245.5340277778</v>
      </c>
      <c r="L1677" s="17" t="n">
        <v>46245.55</v>
      </c>
      <c r="M1677" s="17" t="n">
        <v>46245.5680555556</v>
      </c>
      <c r="N1677" s="17" t="n">
        <v>46245.5965277778</v>
      </c>
      <c r="O1677" s="17" t="n">
        <v>46245.6125</v>
      </c>
      <c r="P1677" s="17" t="n">
        <v>46245.6201388889</v>
      </c>
      <c r="Q1677" s="17" t="n">
        <v>46245.64375</v>
      </c>
      <c r="R1677" s="0" t="n">
        <v>1104</v>
      </c>
      <c r="S1677" s="0" t="n">
        <v>0</v>
      </c>
      <c r="T1677" s="0" t="n">
        <v>0</v>
      </c>
      <c r="U1677" s="18" t="s">
        <v>130</v>
      </c>
      <c r="V1677" s="18" t="s">
        <v>82</v>
      </c>
      <c r="W1677" s="0" t="str">
        <f aca="false">IF(AND(X1677&gt;=6,X1677&lt;14),"A",IF(AND(X1677&gt;=14,X1677&lt;22),"B","C"))</f>
        <v>A</v>
      </c>
      <c r="X1677" s="18" t="n">
        <f aca="false">HOUR(H1677)</f>
        <v>8</v>
      </c>
      <c r="Y1677" s="18" t="n">
        <f aca="false">ROUND((I1677-H1677)*1440,0)</f>
        <v>179</v>
      </c>
      <c r="Z1677" s="18" t="n">
        <f aca="false">ROUND((J1677-I1677)*1440,0)</f>
        <v>15</v>
      </c>
      <c r="AA1677" s="18" t="n">
        <f aca="false">ROUND((K1677-J1677)*1440,0)</f>
        <v>70</v>
      </c>
      <c r="AB1677" s="18" t="n">
        <f aca="false">ROUND((L1677-K1677)*1440,0)</f>
        <v>23</v>
      </c>
      <c r="AC1677" s="18" t="n">
        <f aca="false">ROUND((M1677-L1677)*1440,0)</f>
        <v>26</v>
      </c>
      <c r="AD1677" s="18" t="n">
        <f aca="false">IF(N1677="","",ROUND((N1677-M1677)*1440,0))</f>
        <v>41</v>
      </c>
      <c r="AE1677" s="18" t="n">
        <f aca="false">IF(O1677="","",ROUND((O1677-N1677)*1440,0))</f>
        <v>23</v>
      </c>
      <c r="AF1677" s="18" t="n">
        <f aca="false">IF(P1677="","",ROUND((P1677-O1677)*1440,0))</f>
        <v>11</v>
      </c>
      <c r="AG1677" s="18" t="n">
        <f aca="false">IF(Q1677="","",ROUND((Q1677-P1677)*1440,0))</f>
        <v>34</v>
      </c>
      <c r="AH1677" s="18" t="n">
        <f aca="false">IF(Q1677="","",ROUND((Q1677-H1677)*1440,0))</f>
        <v>422</v>
      </c>
      <c r="AI1677" s="19" t="n">
        <f aca="false">ROUND(IF(O1677="",Assumptions!$B$25-K1677,O1677-K1677)*24,1)</f>
        <v>1.9</v>
      </c>
      <c r="AJ1677" s="20" t="n">
        <f aca="false">ROUND(MAX(N(Y1677)/Assumptions!$C$5, N(Z1677)/Assumptions!$C$6, N(AA1677)/Assumptions!$C$7, N(AB1677)/Assumptions!$C$8, N(AC1677)/Assumptions!$C$9, N(AD1677)/Assumptions!$C$10, N(AE1677)/Assumptions!$C$11, N(AF1677)/Assumptions!$C$12, N(AG1677)/Assumptions!$C$13),3)</f>
        <v>5.967</v>
      </c>
      <c r="AK1677" s="0" t="str">
        <f aca="false">IF(OR(U1677="Pending",U1677="On Hold"),"Open GRN (awaiting)",IF(AJ1677&lt;=1,"Within SLA",IF(ROUND(N(Y1677)/Assumptions!$C$5,3)=AJ1677,"Gate Wait",IF(ROUND(N(Z1677)/Assumptions!$C$6,3)=AJ1677,"Dock Wait",IF(ROUND(N(AA1677)/Assumptions!$C$7,3)=AJ1677,"Unloading",IF(ROUND(N(AB1677)/Assumptions!$C$8,3)=AJ1677,"Unload-to-QC Wait",IF(ROUND(N(AC1677)/Assumptions!$C$9,3)=AJ1677,"QC",IF(ROUND(N(AD1677)/Assumptions!$C$10,3)=AJ1677,"QC-to-GRN Wait",IF(ROUND(N(AE1677)/Assumptions!$C$11,3)=AJ1677,"GRN Processing",IF(ROUND(N(AF1677)/Assumptions!$C$12,3)=AJ1677,"GRN-to-Putaway Wait",IF(ROUND(N(AG1677)/Assumptions!$C$13,3)=AJ1677,"Putaway","Within SLA")))))))))))</f>
        <v>Gate Wait</v>
      </c>
    </row>
    <row r="1678" customFormat="false" ht="15" hidden="false" customHeight="false" outlineLevel="0" collapsed="false">
      <c r="A1678" s="0" t="s">
        <v>4956</v>
      </c>
      <c r="B1678" s="0" t="s">
        <v>4957</v>
      </c>
      <c r="C1678" s="0" t="s">
        <v>286</v>
      </c>
      <c r="D1678" s="0" t="s">
        <v>119</v>
      </c>
      <c r="E1678" s="0" t="s">
        <v>4958</v>
      </c>
      <c r="F1678" s="0" t="s">
        <v>121</v>
      </c>
      <c r="G1678" s="0" t="s">
        <v>122</v>
      </c>
      <c r="H1678" s="17" t="n">
        <v>46245.3520833333</v>
      </c>
      <c r="I1678" s="17" t="n">
        <v>46245.3722222222</v>
      </c>
      <c r="J1678" s="17" t="n">
        <v>46245.3777777778</v>
      </c>
      <c r="K1678" s="17" t="n">
        <v>46245.4013888889</v>
      </c>
      <c r="L1678" s="17" t="n">
        <v>46245.40625</v>
      </c>
      <c r="M1678" s="17" t="n">
        <v>46245.4361111111</v>
      </c>
      <c r="N1678" s="17" t="n">
        <v>46245.44375</v>
      </c>
      <c r="O1678" s="17" t="n">
        <v>46245.4826388889</v>
      </c>
      <c r="P1678" s="17" t="n">
        <v>46245.5215277778</v>
      </c>
      <c r="Q1678" s="17" t="n">
        <v>46245.5576388889</v>
      </c>
      <c r="R1678" s="0" t="n">
        <v>448</v>
      </c>
      <c r="S1678" s="0" t="n">
        <v>0</v>
      </c>
      <c r="T1678" s="0" t="n">
        <v>0</v>
      </c>
      <c r="U1678" s="18" t="s">
        <v>130</v>
      </c>
      <c r="V1678" s="18" t="s">
        <v>139</v>
      </c>
      <c r="W1678" s="0" t="str">
        <f aca="false">IF(AND(X1678&gt;=6,X1678&lt;14),"A",IF(AND(X1678&gt;=14,X1678&lt;22),"B","C"))</f>
        <v>A</v>
      </c>
      <c r="X1678" s="18" t="n">
        <f aca="false">HOUR(H1678)</f>
        <v>8</v>
      </c>
      <c r="Y1678" s="18" t="n">
        <f aca="false">ROUND((I1678-H1678)*1440,0)</f>
        <v>29</v>
      </c>
      <c r="Z1678" s="18" t="n">
        <f aca="false">ROUND((J1678-I1678)*1440,0)</f>
        <v>8</v>
      </c>
      <c r="AA1678" s="18" t="n">
        <f aca="false">ROUND((K1678-J1678)*1440,0)</f>
        <v>34</v>
      </c>
      <c r="AB1678" s="18" t="n">
        <f aca="false">ROUND((L1678-K1678)*1440,0)</f>
        <v>7</v>
      </c>
      <c r="AC1678" s="18" t="n">
        <f aca="false">ROUND((M1678-L1678)*1440,0)</f>
        <v>43</v>
      </c>
      <c r="AD1678" s="18" t="n">
        <f aca="false">IF(N1678="","",ROUND((N1678-M1678)*1440,0))</f>
        <v>11</v>
      </c>
      <c r="AE1678" s="18" t="n">
        <f aca="false">IF(O1678="","",ROUND((O1678-N1678)*1440,0))</f>
        <v>56</v>
      </c>
      <c r="AF1678" s="18" t="n">
        <f aca="false">IF(P1678="","",ROUND((P1678-O1678)*1440,0))</f>
        <v>56</v>
      </c>
      <c r="AG1678" s="18" t="n">
        <f aca="false">IF(Q1678="","",ROUND((Q1678-P1678)*1440,0))</f>
        <v>52</v>
      </c>
      <c r="AH1678" s="18" t="n">
        <f aca="false">IF(Q1678="","",ROUND((Q1678-H1678)*1440,0))</f>
        <v>296</v>
      </c>
      <c r="AI1678" s="19" t="n">
        <f aca="false">ROUND(IF(O1678="",Assumptions!$B$25-K1678,O1678-K1678)*24,1)</f>
        <v>2</v>
      </c>
      <c r="AJ1678" s="20" t="n">
        <f aca="false">ROUND(MAX(N(Y1678)/Assumptions!$C$5, N(Z1678)/Assumptions!$C$6, N(AA1678)/Assumptions!$C$7, N(AB1678)/Assumptions!$C$8, N(AC1678)/Assumptions!$C$9, N(AD1678)/Assumptions!$C$10, N(AE1678)/Assumptions!$C$11, N(AF1678)/Assumptions!$C$12, N(AG1678)/Assumptions!$C$13),3)</f>
        <v>2.8</v>
      </c>
      <c r="AK1678" s="0" t="str">
        <f aca="false">IF(OR(U1678="Pending",U1678="On Hold"),"Open GRN (awaiting)",IF(AJ1678&lt;=1,"Within SLA",IF(ROUND(N(Y1678)/Assumptions!$C$5,3)=AJ1678,"Gate Wait",IF(ROUND(N(Z1678)/Assumptions!$C$6,3)=AJ1678,"Dock Wait",IF(ROUND(N(AA1678)/Assumptions!$C$7,3)=AJ1678,"Unloading",IF(ROUND(N(AB1678)/Assumptions!$C$8,3)=AJ1678,"Unload-to-QC Wait",IF(ROUND(N(AC1678)/Assumptions!$C$9,3)=AJ1678,"QC",IF(ROUND(N(AD1678)/Assumptions!$C$10,3)=AJ1678,"QC-to-GRN Wait",IF(ROUND(N(AE1678)/Assumptions!$C$11,3)=AJ1678,"GRN Processing",IF(ROUND(N(AF1678)/Assumptions!$C$12,3)=AJ1678,"GRN-to-Putaway Wait",IF(ROUND(N(AG1678)/Assumptions!$C$13,3)=AJ1678,"Putaway","Within SLA")))))))))))</f>
        <v>GRN-to-Putaway Wait</v>
      </c>
    </row>
    <row r="1679" customFormat="false" ht="15" hidden="false" customHeight="false" outlineLevel="0" collapsed="false">
      <c r="A1679" s="0" t="s">
        <v>4959</v>
      </c>
      <c r="B1679" s="0" t="s">
        <v>4960</v>
      </c>
      <c r="C1679" s="0" t="s">
        <v>184</v>
      </c>
      <c r="D1679" s="0" t="s">
        <v>119</v>
      </c>
      <c r="E1679" s="0" t="s">
        <v>2103</v>
      </c>
      <c r="F1679" s="0" t="s">
        <v>172</v>
      </c>
      <c r="G1679" s="0" t="s">
        <v>122</v>
      </c>
      <c r="H1679" s="17" t="n">
        <v>46245.3631944444</v>
      </c>
      <c r="I1679" s="17" t="n">
        <v>46245.3847222222</v>
      </c>
      <c r="J1679" s="17" t="n">
        <v>46245.3993055556</v>
      </c>
      <c r="K1679" s="17" t="n">
        <v>46245.4236111111</v>
      </c>
      <c r="L1679" s="17" t="n">
        <v>46245.4277777778</v>
      </c>
      <c r="M1679" s="17" t="n">
        <v>46245.4506944444</v>
      </c>
      <c r="N1679" s="17" t="n">
        <v>46245.4777777778</v>
      </c>
      <c r="O1679" s="17" t="n">
        <v>46245.5506944444</v>
      </c>
      <c r="P1679" s="17" t="n">
        <v>46245.56875</v>
      </c>
      <c r="Q1679" s="17" t="n">
        <v>46245.5888888889</v>
      </c>
      <c r="R1679" s="0" t="n">
        <v>423</v>
      </c>
      <c r="S1679" s="0" t="n">
        <v>0</v>
      </c>
      <c r="T1679" s="0" t="n">
        <v>0</v>
      </c>
      <c r="U1679" s="18" t="s">
        <v>130</v>
      </c>
      <c r="V1679" s="18" t="s">
        <v>156</v>
      </c>
      <c r="W1679" s="0" t="str">
        <f aca="false">IF(AND(X1679&gt;=6,X1679&lt;14),"A",IF(AND(X1679&gt;=14,X1679&lt;22),"B","C"))</f>
        <v>A</v>
      </c>
      <c r="X1679" s="18" t="n">
        <f aca="false">HOUR(H1679)</f>
        <v>8</v>
      </c>
      <c r="Y1679" s="18" t="n">
        <f aca="false">ROUND((I1679-H1679)*1440,0)</f>
        <v>31</v>
      </c>
      <c r="Z1679" s="18" t="n">
        <f aca="false">ROUND((J1679-I1679)*1440,0)</f>
        <v>21</v>
      </c>
      <c r="AA1679" s="18" t="n">
        <f aca="false">ROUND((K1679-J1679)*1440,0)</f>
        <v>35</v>
      </c>
      <c r="AB1679" s="18" t="n">
        <f aca="false">ROUND((L1679-K1679)*1440,0)</f>
        <v>6</v>
      </c>
      <c r="AC1679" s="18" t="n">
        <f aca="false">ROUND((M1679-L1679)*1440,0)</f>
        <v>33</v>
      </c>
      <c r="AD1679" s="18" t="n">
        <f aca="false">IF(N1679="","",ROUND((N1679-M1679)*1440,0))</f>
        <v>39</v>
      </c>
      <c r="AE1679" s="18" t="n">
        <f aca="false">IF(O1679="","",ROUND((O1679-N1679)*1440,0))</f>
        <v>105</v>
      </c>
      <c r="AF1679" s="18" t="n">
        <f aca="false">IF(P1679="","",ROUND((P1679-O1679)*1440,0))</f>
        <v>26</v>
      </c>
      <c r="AG1679" s="18" t="n">
        <f aca="false">IF(Q1679="","",ROUND((Q1679-P1679)*1440,0))</f>
        <v>29</v>
      </c>
      <c r="AH1679" s="18" t="n">
        <f aca="false">IF(Q1679="","",ROUND((Q1679-H1679)*1440,0))</f>
        <v>325</v>
      </c>
      <c r="AI1679" s="19" t="n">
        <f aca="false">ROUND(IF(O1679="",Assumptions!$B$25-K1679,O1679-K1679)*24,1)</f>
        <v>3.1</v>
      </c>
      <c r="AJ1679" s="20" t="n">
        <f aca="false">ROUND(MAX(N(Y1679)/Assumptions!$C$5, N(Z1679)/Assumptions!$C$6, N(AA1679)/Assumptions!$C$7, N(AB1679)/Assumptions!$C$8, N(AC1679)/Assumptions!$C$9, N(AD1679)/Assumptions!$C$10, N(AE1679)/Assumptions!$C$11, N(AF1679)/Assumptions!$C$12, N(AG1679)/Assumptions!$C$13),3)</f>
        <v>2.333</v>
      </c>
      <c r="AK1679" s="0" t="str">
        <f aca="false">IF(OR(U1679="Pending",U1679="On Hold"),"Open GRN (awaiting)",IF(AJ1679&lt;=1,"Within SLA",IF(ROUND(N(Y1679)/Assumptions!$C$5,3)=AJ1679,"Gate Wait",IF(ROUND(N(Z1679)/Assumptions!$C$6,3)=AJ1679,"Dock Wait",IF(ROUND(N(AA1679)/Assumptions!$C$7,3)=AJ1679,"Unloading",IF(ROUND(N(AB1679)/Assumptions!$C$8,3)=AJ1679,"Unload-to-QC Wait",IF(ROUND(N(AC1679)/Assumptions!$C$9,3)=AJ1679,"QC",IF(ROUND(N(AD1679)/Assumptions!$C$10,3)=AJ1679,"QC-to-GRN Wait",IF(ROUND(N(AE1679)/Assumptions!$C$11,3)=AJ1679,"GRN Processing",IF(ROUND(N(AF1679)/Assumptions!$C$12,3)=AJ1679,"GRN-to-Putaway Wait",IF(ROUND(N(AG1679)/Assumptions!$C$13,3)=AJ1679,"Putaway","Within SLA")))))))))))</f>
        <v>GRN Processing</v>
      </c>
    </row>
    <row r="1680" customFormat="false" ht="15" hidden="false" customHeight="false" outlineLevel="0" collapsed="false">
      <c r="A1680" s="0" t="s">
        <v>4961</v>
      </c>
      <c r="B1680" s="0" t="s">
        <v>4962</v>
      </c>
      <c r="C1680" s="0" t="s">
        <v>159</v>
      </c>
      <c r="D1680" s="0" t="s">
        <v>147</v>
      </c>
      <c r="E1680" s="0" t="s">
        <v>4963</v>
      </c>
      <c r="F1680" s="0" t="s">
        <v>177</v>
      </c>
      <c r="G1680" s="0" t="s">
        <v>150</v>
      </c>
      <c r="H1680" s="17" t="n">
        <v>46245.3680555556</v>
      </c>
      <c r="I1680" s="17" t="n">
        <v>46245.3861111111</v>
      </c>
      <c r="J1680" s="17" t="n">
        <v>46245.3993055556</v>
      </c>
      <c r="K1680" s="17" t="n">
        <v>46245.41875</v>
      </c>
      <c r="L1680" s="17" t="n">
        <v>46245.4222222222</v>
      </c>
      <c r="M1680" s="17" t="n">
        <v>46245.4319444444</v>
      </c>
      <c r="N1680" s="17" t="n">
        <v>46245.4493055556</v>
      </c>
      <c r="O1680" s="17" t="n">
        <v>46245.4784722222</v>
      </c>
      <c r="P1680" s="17" t="n">
        <v>46245.4986111111</v>
      </c>
      <c r="Q1680" s="17" t="n">
        <v>46245.5277777778</v>
      </c>
      <c r="R1680" s="0" t="n">
        <v>82</v>
      </c>
      <c r="S1680" s="0" t="n">
        <v>0</v>
      </c>
      <c r="T1680" s="0" t="n">
        <v>0</v>
      </c>
      <c r="U1680" s="18" t="s">
        <v>130</v>
      </c>
      <c r="V1680" s="18" t="s">
        <v>144</v>
      </c>
      <c r="W1680" s="0" t="str">
        <f aca="false">IF(AND(X1680&gt;=6,X1680&lt;14),"A",IF(AND(X1680&gt;=14,X1680&lt;22),"B","C"))</f>
        <v>A</v>
      </c>
      <c r="X1680" s="18" t="n">
        <f aca="false">HOUR(H1680)</f>
        <v>8</v>
      </c>
      <c r="Y1680" s="18" t="n">
        <f aca="false">ROUND((I1680-H1680)*1440,0)</f>
        <v>26</v>
      </c>
      <c r="Z1680" s="18" t="n">
        <f aca="false">ROUND((J1680-I1680)*1440,0)</f>
        <v>19</v>
      </c>
      <c r="AA1680" s="18" t="n">
        <f aca="false">ROUND((K1680-J1680)*1440,0)</f>
        <v>28</v>
      </c>
      <c r="AB1680" s="18" t="n">
        <f aca="false">ROUND((L1680-K1680)*1440,0)</f>
        <v>5</v>
      </c>
      <c r="AC1680" s="18" t="n">
        <f aca="false">ROUND((M1680-L1680)*1440,0)</f>
        <v>14</v>
      </c>
      <c r="AD1680" s="18" t="n">
        <f aca="false">IF(N1680="","",ROUND((N1680-M1680)*1440,0))</f>
        <v>25</v>
      </c>
      <c r="AE1680" s="18" t="n">
        <f aca="false">IF(O1680="","",ROUND((O1680-N1680)*1440,0))</f>
        <v>42</v>
      </c>
      <c r="AF1680" s="18" t="n">
        <f aca="false">IF(P1680="","",ROUND((P1680-O1680)*1440,0))</f>
        <v>29</v>
      </c>
      <c r="AG1680" s="18" t="n">
        <f aca="false">IF(Q1680="","",ROUND((Q1680-P1680)*1440,0))</f>
        <v>42</v>
      </c>
      <c r="AH1680" s="18" t="n">
        <f aca="false">IF(Q1680="","",ROUND((Q1680-H1680)*1440,0))</f>
        <v>230</v>
      </c>
      <c r="AI1680" s="19" t="n">
        <f aca="false">ROUND(IF(O1680="",Assumptions!$B$25-K1680,O1680-K1680)*24,1)</f>
        <v>1.4</v>
      </c>
      <c r="AJ1680" s="20" t="n">
        <f aca="false">ROUND(MAX(N(Y1680)/Assumptions!$C$5, N(Z1680)/Assumptions!$C$6, N(AA1680)/Assumptions!$C$7, N(AB1680)/Assumptions!$C$8, N(AC1680)/Assumptions!$C$9, N(AD1680)/Assumptions!$C$10, N(AE1680)/Assumptions!$C$11, N(AF1680)/Assumptions!$C$12, N(AG1680)/Assumptions!$C$13),3)</f>
        <v>1.45</v>
      </c>
      <c r="AK1680" s="0" t="str">
        <f aca="false">IF(OR(U1680="Pending",U1680="On Hold"),"Open GRN (awaiting)",IF(AJ1680&lt;=1,"Within SLA",IF(ROUND(N(Y1680)/Assumptions!$C$5,3)=AJ1680,"Gate Wait",IF(ROUND(N(Z1680)/Assumptions!$C$6,3)=AJ1680,"Dock Wait",IF(ROUND(N(AA1680)/Assumptions!$C$7,3)=AJ1680,"Unloading",IF(ROUND(N(AB1680)/Assumptions!$C$8,3)=AJ1680,"Unload-to-QC Wait",IF(ROUND(N(AC1680)/Assumptions!$C$9,3)=AJ1680,"QC",IF(ROUND(N(AD1680)/Assumptions!$C$10,3)=AJ1680,"QC-to-GRN Wait",IF(ROUND(N(AE1680)/Assumptions!$C$11,3)=AJ1680,"GRN Processing",IF(ROUND(N(AF1680)/Assumptions!$C$12,3)=AJ1680,"GRN-to-Putaway Wait",IF(ROUND(N(AG1680)/Assumptions!$C$13,3)=AJ1680,"Putaway","Within SLA")))))))))))</f>
        <v>GRN-to-Putaway Wait</v>
      </c>
    </row>
    <row r="1681" customFormat="false" ht="15" hidden="false" customHeight="false" outlineLevel="0" collapsed="false">
      <c r="A1681" s="0" t="s">
        <v>4964</v>
      </c>
      <c r="B1681" s="0" t="s">
        <v>4965</v>
      </c>
      <c r="C1681" s="0" t="s">
        <v>126</v>
      </c>
      <c r="D1681" s="0" t="s">
        <v>119</v>
      </c>
      <c r="E1681" s="0" t="s">
        <v>4966</v>
      </c>
      <c r="F1681" s="0" t="s">
        <v>128</v>
      </c>
      <c r="G1681" s="0" t="s">
        <v>122</v>
      </c>
      <c r="H1681" s="17" t="n">
        <v>46245.3861111111</v>
      </c>
      <c r="I1681" s="17" t="n">
        <v>46245.475</v>
      </c>
      <c r="J1681" s="17" t="n">
        <v>46245.4819444444</v>
      </c>
      <c r="K1681" s="17" t="n">
        <v>46245.5020833333</v>
      </c>
      <c r="L1681" s="17" t="n">
        <v>46245.5159722222</v>
      </c>
      <c r="M1681" s="17" t="n">
        <v>46245.5548611111</v>
      </c>
      <c r="N1681" s="17" t="n">
        <v>46245.5659722222</v>
      </c>
      <c r="O1681" s="17" t="n">
        <v>46245.575</v>
      </c>
      <c r="P1681" s="17" t="n">
        <v>46245.5805555556</v>
      </c>
      <c r="Q1681" s="17" t="n">
        <v>46245.5923611111</v>
      </c>
      <c r="R1681" s="0" t="n">
        <v>351</v>
      </c>
      <c r="S1681" s="0" t="n">
        <v>0</v>
      </c>
      <c r="T1681" s="0" t="n">
        <v>0</v>
      </c>
      <c r="U1681" s="18" t="s">
        <v>130</v>
      </c>
      <c r="V1681" s="18" t="s">
        <v>139</v>
      </c>
      <c r="W1681" s="0" t="str">
        <f aca="false">IF(AND(X1681&gt;=6,X1681&lt;14),"A",IF(AND(X1681&gt;=14,X1681&lt;22),"B","C"))</f>
        <v>A</v>
      </c>
      <c r="X1681" s="18" t="n">
        <f aca="false">HOUR(H1681)</f>
        <v>9</v>
      </c>
      <c r="Y1681" s="18" t="n">
        <f aca="false">ROUND((I1681-H1681)*1440,0)</f>
        <v>128</v>
      </c>
      <c r="Z1681" s="18" t="n">
        <f aca="false">ROUND((J1681-I1681)*1440,0)</f>
        <v>10</v>
      </c>
      <c r="AA1681" s="18" t="n">
        <f aca="false">ROUND((K1681-J1681)*1440,0)</f>
        <v>29</v>
      </c>
      <c r="AB1681" s="18" t="n">
        <f aca="false">ROUND((L1681-K1681)*1440,0)</f>
        <v>20</v>
      </c>
      <c r="AC1681" s="18" t="n">
        <f aca="false">ROUND((M1681-L1681)*1440,0)</f>
        <v>56</v>
      </c>
      <c r="AD1681" s="18" t="n">
        <f aca="false">IF(N1681="","",ROUND((N1681-M1681)*1440,0))</f>
        <v>16</v>
      </c>
      <c r="AE1681" s="18" t="n">
        <f aca="false">IF(O1681="","",ROUND((O1681-N1681)*1440,0))</f>
        <v>13</v>
      </c>
      <c r="AF1681" s="18" t="n">
        <f aca="false">IF(P1681="","",ROUND((P1681-O1681)*1440,0))</f>
        <v>8</v>
      </c>
      <c r="AG1681" s="18" t="n">
        <f aca="false">IF(Q1681="","",ROUND((Q1681-P1681)*1440,0))</f>
        <v>17</v>
      </c>
      <c r="AH1681" s="18" t="n">
        <f aca="false">IF(Q1681="","",ROUND((Q1681-H1681)*1440,0))</f>
        <v>297</v>
      </c>
      <c r="AI1681" s="19" t="n">
        <f aca="false">ROUND(IF(O1681="",Assumptions!$B$25-K1681,O1681-K1681)*24,1)</f>
        <v>1.8</v>
      </c>
      <c r="AJ1681" s="20" t="n">
        <f aca="false">ROUND(MAX(N(Y1681)/Assumptions!$C$5, N(Z1681)/Assumptions!$C$6, N(AA1681)/Assumptions!$C$7, N(AB1681)/Assumptions!$C$8, N(AC1681)/Assumptions!$C$9, N(AD1681)/Assumptions!$C$10, N(AE1681)/Assumptions!$C$11, N(AF1681)/Assumptions!$C$12, N(AG1681)/Assumptions!$C$13),3)</f>
        <v>4.267</v>
      </c>
      <c r="AK1681" s="0" t="str">
        <f aca="false">IF(OR(U1681="Pending",U1681="On Hold"),"Open GRN (awaiting)",IF(AJ1681&lt;=1,"Within SLA",IF(ROUND(N(Y1681)/Assumptions!$C$5,3)=AJ1681,"Gate Wait",IF(ROUND(N(Z1681)/Assumptions!$C$6,3)=AJ1681,"Dock Wait",IF(ROUND(N(AA1681)/Assumptions!$C$7,3)=AJ1681,"Unloading",IF(ROUND(N(AB1681)/Assumptions!$C$8,3)=AJ1681,"Unload-to-QC Wait",IF(ROUND(N(AC1681)/Assumptions!$C$9,3)=AJ1681,"QC",IF(ROUND(N(AD1681)/Assumptions!$C$10,3)=AJ1681,"QC-to-GRN Wait",IF(ROUND(N(AE1681)/Assumptions!$C$11,3)=AJ1681,"GRN Processing",IF(ROUND(N(AF1681)/Assumptions!$C$12,3)=AJ1681,"GRN-to-Putaway Wait",IF(ROUND(N(AG1681)/Assumptions!$C$13,3)=AJ1681,"Putaway","Within SLA")))))))))))</f>
        <v>Gate Wait</v>
      </c>
    </row>
    <row r="1682" customFormat="false" ht="15" hidden="false" customHeight="false" outlineLevel="0" collapsed="false">
      <c r="A1682" s="0" t="s">
        <v>4967</v>
      </c>
      <c r="B1682" s="0" t="s">
        <v>4968</v>
      </c>
      <c r="C1682" s="0" t="s">
        <v>159</v>
      </c>
      <c r="D1682" s="0" t="s">
        <v>119</v>
      </c>
      <c r="E1682" s="0" t="s">
        <v>4969</v>
      </c>
      <c r="F1682" s="0" t="s">
        <v>137</v>
      </c>
      <c r="G1682" s="0" t="s">
        <v>122</v>
      </c>
      <c r="H1682" s="17" t="n">
        <v>46245.3965277778</v>
      </c>
      <c r="I1682" s="17" t="n">
        <v>46245.4</v>
      </c>
      <c r="J1682" s="17" t="n">
        <v>46245.4069444445</v>
      </c>
      <c r="K1682" s="17" t="n">
        <v>46245.4194444444</v>
      </c>
      <c r="L1682" s="17" t="n">
        <v>46245.4291666667</v>
      </c>
      <c r="M1682" s="17" t="n">
        <v>46245.4423611111</v>
      </c>
      <c r="N1682" s="17" t="n">
        <v>46245.5152777778</v>
      </c>
      <c r="O1682" s="17" t="n">
        <v>46245.5444444444</v>
      </c>
      <c r="P1682" s="17" t="n">
        <v>46245.5555555556</v>
      </c>
      <c r="Q1682" s="17" t="n">
        <v>46245.5770833333</v>
      </c>
      <c r="R1682" s="0" t="n">
        <v>452</v>
      </c>
      <c r="S1682" s="0" t="n">
        <v>0</v>
      </c>
      <c r="T1682" s="0" t="n">
        <v>0</v>
      </c>
      <c r="U1682" s="18" t="s">
        <v>130</v>
      </c>
      <c r="V1682" s="18" t="s">
        <v>144</v>
      </c>
      <c r="W1682" s="0" t="str">
        <f aca="false">IF(AND(X1682&gt;=6,X1682&lt;14),"A",IF(AND(X1682&gt;=14,X1682&lt;22),"B","C"))</f>
        <v>A</v>
      </c>
      <c r="X1682" s="18" t="n">
        <f aca="false">HOUR(H1682)</f>
        <v>9</v>
      </c>
      <c r="Y1682" s="18" t="n">
        <f aca="false">ROUND((I1682-H1682)*1440,0)</f>
        <v>5</v>
      </c>
      <c r="Z1682" s="18" t="n">
        <f aca="false">ROUND((J1682-I1682)*1440,0)</f>
        <v>10</v>
      </c>
      <c r="AA1682" s="18" t="n">
        <f aca="false">ROUND((K1682-J1682)*1440,0)</f>
        <v>18</v>
      </c>
      <c r="AB1682" s="18" t="n">
        <f aca="false">ROUND((L1682-K1682)*1440,0)</f>
        <v>14</v>
      </c>
      <c r="AC1682" s="18" t="n">
        <f aca="false">ROUND((M1682-L1682)*1440,0)</f>
        <v>19</v>
      </c>
      <c r="AD1682" s="18" t="n">
        <f aca="false">IF(N1682="","",ROUND((N1682-M1682)*1440,0))</f>
        <v>105</v>
      </c>
      <c r="AE1682" s="18" t="n">
        <f aca="false">IF(O1682="","",ROUND((O1682-N1682)*1440,0))</f>
        <v>42</v>
      </c>
      <c r="AF1682" s="18" t="n">
        <f aca="false">IF(P1682="","",ROUND((P1682-O1682)*1440,0))</f>
        <v>16</v>
      </c>
      <c r="AG1682" s="18" t="n">
        <f aca="false">IF(Q1682="","",ROUND((Q1682-P1682)*1440,0))</f>
        <v>31</v>
      </c>
      <c r="AH1682" s="18" t="n">
        <f aca="false">IF(Q1682="","",ROUND((Q1682-H1682)*1440,0))</f>
        <v>260</v>
      </c>
      <c r="AI1682" s="19" t="n">
        <f aca="false">ROUND(IF(O1682="",Assumptions!$B$25-K1682,O1682-K1682)*24,1)</f>
        <v>3</v>
      </c>
      <c r="AJ1682" s="20" t="n">
        <f aca="false">ROUND(MAX(N(Y1682)/Assumptions!$C$5, N(Z1682)/Assumptions!$C$6, N(AA1682)/Assumptions!$C$7, N(AB1682)/Assumptions!$C$8, N(AC1682)/Assumptions!$C$9, N(AD1682)/Assumptions!$C$10, N(AE1682)/Assumptions!$C$11, N(AF1682)/Assumptions!$C$12, N(AG1682)/Assumptions!$C$13),3)</f>
        <v>3.5</v>
      </c>
      <c r="AK1682" s="0" t="str">
        <f aca="false">IF(OR(U1682="Pending",U1682="On Hold"),"Open GRN (awaiting)",IF(AJ1682&lt;=1,"Within SLA",IF(ROUND(N(Y1682)/Assumptions!$C$5,3)=AJ1682,"Gate Wait",IF(ROUND(N(Z1682)/Assumptions!$C$6,3)=AJ1682,"Dock Wait",IF(ROUND(N(AA1682)/Assumptions!$C$7,3)=AJ1682,"Unloading",IF(ROUND(N(AB1682)/Assumptions!$C$8,3)=AJ1682,"Unload-to-QC Wait",IF(ROUND(N(AC1682)/Assumptions!$C$9,3)=AJ1682,"QC",IF(ROUND(N(AD1682)/Assumptions!$C$10,3)=AJ1682,"QC-to-GRN Wait",IF(ROUND(N(AE1682)/Assumptions!$C$11,3)=AJ1682,"GRN Processing",IF(ROUND(N(AF1682)/Assumptions!$C$12,3)=AJ1682,"GRN-to-Putaway Wait",IF(ROUND(N(AG1682)/Assumptions!$C$13,3)=AJ1682,"Putaway","Within SLA")))))))))))</f>
        <v>QC-to-GRN Wait</v>
      </c>
    </row>
    <row r="1683" customFormat="false" ht="15" hidden="false" customHeight="false" outlineLevel="0" collapsed="false">
      <c r="A1683" s="0" t="s">
        <v>4970</v>
      </c>
      <c r="B1683" s="0" t="s">
        <v>4971</v>
      </c>
      <c r="C1683" s="0" t="s">
        <v>175</v>
      </c>
      <c r="D1683" s="0" t="s">
        <v>147</v>
      </c>
      <c r="E1683" s="0" t="s">
        <v>4972</v>
      </c>
      <c r="F1683" s="0" t="s">
        <v>137</v>
      </c>
      <c r="G1683" s="0" t="s">
        <v>167</v>
      </c>
      <c r="H1683" s="17" t="n">
        <v>46245.4020833333</v>
      </c>
      <c r="I1683" s="17" t="n">
        <v>46245.4173611111</v>
      </c>
      <c r="J1683" s="17" t="n">
        <v>46245.4201388889</v>
      </c>
      <c r="K1683" s="17" t="n">
        <v>46245.5006944445</v>
      </c>
      <c r="L1683" s="17" t="n">
        <v>46245.5055555556</v>
      </c>
      <c r="M1683" s="17" t="n">
        <v>46245.5173611111</v>
      </c>
      <c r="N1683" s="17" t="n">
        <v>46245.5361111111</v>
      </c>
      <c r="O1683" s="17" t="n">
        <v>46245.5506944444</v>
      </c>
      <c r="P1683" s="17" t="n">
        <v>46245.5618055556</v>
      </c>
      <c r="Q1683" s="17" t="n">
        <v>46245.5833333333</v>
      </c>
      <c r="R1683" s="0" t="n">
        <v>1031</v>
      </c>
      <c r="S1683" s="0" t="n">
        <v>0</v>
      </c>
      <c r="T1683" s="0" t="n">
        <v>0</v>
      </c>
      <c r="U1683" s="18" t="s">
        <v>130</v>
      </c>
      <c r="V1683" s="18" t="s">
        <v>144</v>
      </c>
      <c r="W1683" s="0" t="str">
        <f aca="false">IF(AND(X1683&gt;=6,X1683&lt;14),"A",IF(AND(X1683&gt;=14,X1683&lt;22),"B","C"))</f>
        <v>A</v>
      </c>
      <c r="X1683" s="18" t="n">
        <f aca="false">HOUR(H1683)</f>
        <v>9</v>
      </c>
      <c r="Y1683" s="18" t="n">
        <f aca="false">ROUND((I1683-H1683)*1440,0)</f>
        <v>22</v>
      </c>
      <c r="Z1683" s="18" t="n">
        <f aca="false">ROUND((J1683-I1683)*1440,0)</f>
        <v>4</v>
      </c>
      <c r="AA1683" s="18" t="n">
        <f aca="false">ROUND((K1683-J1683)*1440,0)</f>
        <v>116</v>
      </c>
      <c r="AB1683" s="18" t="n">
        <f aca="false">ROUND((L1683-K1683)*1440,0)</f>
        <v>7</v>
      </c>
      <c r="AC1683" s="18" t="n">
        <f aca="false">ROUND((M1683-L1683)*1440,0)</f>
        <v>17</v>
      </c>
      <c r="AD1683" s="18" t="n">
        <f aca="false">IF(N1683="","",ROUND((N1683-M1683)*1440,0))</f>
        <v>27</v>
      </c>
      <c r="AE1683" s="18" t="n">
        <f aca="false">IF(O1683="","",ROUND((O1683-N1683)*1440,0))</f>
        <v>21</v>
      </c>
      <c r="AF1683" s="18" t="n">
        <f aca="false">IF(P1683="","",ROUND((P1683-O1683)*1440,0))</f>
        <v>16</v>
      </c>
      <c r="AG1683" s="18" t="n">
        <f aca="false">IF(Q1683="","",ROUND((Q1683-P1683)*1440,0))</f>
        <v>31</v>
      </c>
      <c r="AH1683" s="18" t="n">
        <f aca="false">IF(Q1683="","",ROUND((Q1683-H1683)*1440,0))</f>
        <v>261</v>
      </c>
      <c r="AI1683" s="19" t="n">
        <f aca="false">ROUND(IF(O1683="",Assumptions!$B$25-K1683,O1683-K1683)*24,1)</f>
        <v>1.2</v>
      </c>
      <c r="AJ1683" s="20" t="n">
        <f aca="false">ROUND(MAX(N(Y1683)/Assumptions!$C$5, N(Z1683)/Assumptions!$C$6, N(AA1683)/Assumptions!$C$7, N(AB1683)/Assumptions!$C$8, N(AC1683)/Assumptions!$C$9, N(AD1683)/Assumptions!$C$10, N(AE1683)/Assumptions!$C$11, N(AF1683)/Assumptions!$C$12, N(AG1683)/Assumptions!$C$13),3)</f>
        <v>1.933</v>
      </c>
      <c r="AK1683" s="0" t="str">
        <f aca="false">IF(OR(U1683="Pending",U1683="On Hold"),"Open GRN (awaiting)",IF(AJ1683&lt;=1,"Within SLA",IF(ROUND(N(Y1683)/Assumptions!$C$5,3)=AJ1683,"Gate Wait",IF(ROUND(N(Z1683)/Assumptions!$C$6,3)=AJ1683,"Dock Wait",IF(ROUND(N(AA1683)/Assumptions!$C$7,3)=AJ1683,"Unloading",IF(ROUND(N(AB1683)/Assumptions!$C$8,3)=AJ1683,"Unload-to-QC Wait",IF(ROUND(N(AC1683)/Assumptions!$C$9,3)=AJ1683,"QC",IF(ROUND(N(AD1683)/Assumptions!$C$10,3)=AJ1683,"QC-to-GRN Wait",IF(ROUND(N(AE1683)/Assumptions!$C$11,3)=AJ1683,"GRN Processing",IF(ROUND(N(AF1683)/Assumptions!$C$12,3)=AJ1683,"GRN-to-Putaway Wait",IF(ROUND(N(AG1683)/Assumptions!$C$13,3)=AJ1683,"Putaway","Within SLA")))))))))))</f>
        <v>Unloading</v>
      </c>
    </row>
    <row r="1684" customFormat="false" ht="15" hidden="false" customHeight="false" outlineLevel="0" collapsed="false">
      <c r="A1684" s="0" t="s">
        <v>4973</v>
      </c>
      <c r="B1684" s="0" t="s">
        <v>4974</v>
      </c>
      <c r="C1684" s="0" t="s">
        <v>170</v>
      </c>
      <c r="D1684" s="0" t="s">
        <v>119</v>
      </c>
      <c r="E1684" s="0" t="s">
        <v>4975</v>
      </c>
      <c r="F1684" s="0" t="s">
        <v>172</v>
      </c>
      <c r="G1684" s="0" t="s">
        <v>122</v>
      </c>
      <c r="H1684" s="17" t="n">
        <v>46245.4041666667</v>
      </c>
      <c r="I1684" s="17" t="n">
        <v>46245.4138888889</v>
      </c>
      <c r="J1684" s="17" t="n">
        <v>46245.4166666667</v>
      </c>
      <c r="K1684" s="17" t="n">
        <v>46245.4416666667</v>
      </c>
      <c r="L1684" s="17" t="n">
        <v>46245.4486111111</v>
      </c>
      <c r="M1684" s="17" t="n">
        <v>46245.4548611111</v>
      </c>
      <c r="N1684" s="17" t="n">
        <v>46245.4736111111</v>
      </c>
      <c r="O1684" s="17" t="n">
        <v>46245.4909722222</v>
      </c>
      <c r="P1684" s="17" t="n">
        <v>46245.5090277778</v>
      </c>
      <c r="Q1684" s="17" t="n">
        <v>46245.5319444445</v>
      </c>
      <c r="R1684" s="0" t="n">
        <v>763</v>
      </c>
      <c r="S1684" s="0" t="n">
        <v>0</v>
      </c>
      <c r="T1684" s="0" t="n">
        <v>0</v>
      </c>
      <c r="U1684" s="18" t="s">
        <v>130</v>
      </c>
      <c r="V1684" s="18" t="s">
        <v>144</v>
      </c>
      <c r="W1684" s="0" t="str">
        <f aca="false">IF(AND(X1684&gt;=6,X1684&lt;14),"A",IF(AND(X1684&gt;=14,X1684&lt;22),"B","C"))</f>
        <v>A</v>
      </c>
      <c r="X1684" s="18" t="n">
        <f aca="false">HOUR(H1684)</f>
        <v>9</v>
      </c>
      <c r="Y1684" s="18" t="n">
        <f aca="false">ROUND((I1684-H1684)*1440,0)</f>
        <v>14</v>
      </c>
      <c r="Z1684" s="18" t="n">
        <f aca="false">ROUND((J1684-I1684)*1440,0)</f>
        <v>4</v>
      </c>
      <c r="AA1684" s="18" t="n">
        <f aca="false">ROUND((K1684-J1684)*1440,0)</f>
        <v>36</v>
      </c>
      <c r="AB1684" s="18" t="n">
        <f aca="false">ROUND((L1684-K1684)*1440,0)</f>
        <v>10</v>
      </c>
      <c r="AC1684" s="18" t="n">
        <f aca="false">ROUND((M1684-L1684)*1440,0)</f>
        <v>9</v>
      </c>
      <c r="AD1684" s="18" t="n">
        <f aca="false">IF(N1684="","",ROUND((N1684-M1684)*1440,0))</f>
        <v>27</v>
      </c>
      <c r="AE1684" s="18" t="n">
        <f aca="false">IF(O1684="","",ROUND((O1684-N1684)*1440,0))</f>
        <v>25</v>
      </c>
      <c r="AF1684" s="18" t="n">
        <f aca="false">IF(P1684="","",ROUND((P1684-O1684)*1440,0))</f>
        <v>26</v>
      </c>
      <c r="AG1684" s="18" t="n">
        <f aca="false">IF(Q1684="","",ROUND((Q1684-P1684)*1440,0))</f>
        <v>33</v>
      </c>
      <c r="AH1684" s="18" t="n">
        <f aca="false">IF(Q1684="","",ROUND((Q1684-H1684)*1440,0))</f>
        <v>184</v>
      </c>
      <c r="AI1684" s="19" t="n">
        <f aca="false">ROUND(IF(O1684="",Assumptions!$B$25-K1684,O1684-K1684)*24,1)</f>
        <v>1.2</v>
      </c>
      <c r="AJ1684" s="20" t="n">
        <f aca="false">ROUND(MAX(N(Y1684)/Assumptions!$C$5, N(Z1684)/Assumptions!$C$6, N(AA1684)/Assumptions!$C$7, N(AB1684)/Assumptions!$C$8, N(AC1684)/Assumptions!$C$9, N(AD1684)/Assumptions!$C$10, N(AE1684)/Assumptions!$C$11, N(AF1684)/Assumptions!$C$12, N(AG1684)/Assumptions!$C$13),3)</f>
        <v>1.3</v>
      </c>
      <c r="AK1684" s="0" t="str">
        <f aca="false">IF(OR(U1684="Pending",U1684="On Hold"),"Open GRN (awaiting)",IF(AJ1684&lt;=1,"Within SLA",IF(ROUND(N(Y1684)/Assumptions!$C$5,3)=AJ1684,"Gate Wait",IF(ROUND(N(Z1684)/Assumptions!$C$6,3)=AJ1684,"Dock Wait",IF(ROUND(N(AA1684)/Assumptions!$C$7,3)=AJ1684,"Unloading",IF(ROUND(N(AB1684)/Assumptions!$C$8,3)=AJ1684,"Unload-to-QC Wait",IF(ROUND(N(AC1684)/Assumptions!$C$9,3)=AJ1684,"QC",IF(ROUND(N(AD1684)/Assumptions!$C$10,3)=AJ1684,"QC-to-GRN Wait",IF(ROUND(N(AE1684)/Assumptions!$C$11,3)=AJ1684,"GRN Processing",IF(ROUND(N(AF1684)/Assumptions!$C$12,3)=AJ1684,"GRN-to-Putaway Wait",IF(ROUND(N(AG1684)/Assumptions!$C$13,3)=AJ1684,"Putaway","Within SLA")))))))))))</f>
        <v>GRN-to-Putaway Wait</v>
      </c>
    </row>
    <row r="1685" customFormat="false" ht="15" hidden="false" customHeight="false" outlineLevel="0" collapsed="false">
      <c r="A1685" s="0" t="s">
        <v>4976</v>
      </c>
      <c r="B1685" s="0" t="s">
        <v>4977</v>
      </c>
      <c r="C1685" s="0" t="s">
        <v>126</v>
      </c>
      <c r="D1685" s="0" t="s">
        <v>147</v>
      </c>
      <c r="E1685" s="0" t="s">
        <v>4978</v>
      </c>
      <c r="F1685" s="0" t="s">
        <v>128</v>
      </c>
      <c r="G1685" s="0" t="s">
        <v>150</v>
      </c>
      <c r="H1685" s="17" t="n">
        <v>46245.4097222222</v>
      </c>
      <c r="I1685" s="17" t="n">
        <v>46245.4444444445</v>
      </c>
      <c r="J1685" s="17" t="n">
        <v>46245.4541666667</v>
      </c>
      <c r="K1685" s="17" t="n">
        <v>46245.4645833333</v>
      </c>
      <c r="L1685" s="17" t="n">
        <v>46245.4701388889</v>
      </c>
      <c r="M1685" s="17" t="n">
        <v>46245.4798611111</v>
      </c>
      <c r="N1685" s="17" t="n">
        <v>46245.5048611111</v>
      </c>
      <c r="O1685" s="17" t="n">
        <v>46245.5305555556</v>
      </c>
      <c r="P1685" s="17" t="n">
        <v>46245.5486111111</v>
      </c>
      <c r="Q1685" s="17" t="n">
        <v>46245.5645833333</v>
      </c>
      <c r="R1685" s="0" t="n">
        <v>97</v>
      </c>
      <c r="S1685" s="0" t="n">
        <v>0</v>
      </c>
      <c r="T1685" s="0" t="n">
        <v>0</v>
      </c>
      <c r="U1685" s="18" t="s">
        <v>130</v>
      </c>
      <c r="V1685" s="18" t="s">
        <v>139</v>
      </c>
      <c r="W1685" s="0" t="str">
        <f aca="false">IF(AND(X1685&gt;=6,X1685&lt;14),"A",IF(AND(X1685&gt;=14,X1685&lt;22),"B","C"))</f>
        <v>A</v>
      </c>
      <c r="X1685" s="18" t="n">
        <f aca="false">HOUR(H1685)</f>
        <v>9</v>
      </c>
      <c r="Y1685" s="18" t="n">
        <f aca="false">ROUND((I1685-H1685)*1440,0)</f>
        <v>50</v>
      </c>
      <c r="Z1685" s="18" t="n">
        <f aca="false">ROUND((J1685-I1685)*1440,0)</f>
        <v>14</v>
      </c>
      <c r="AA1685" s="18" t="n">
        <f aca="false">ROUND((K1685-J1685)*1440,0)</f>
        <v>15</v>
      </c>
      <c r="AB1685" s="18" t="n">
        <f aca="false">ROUND((L1685-K1685)*1440,0)</f>
        <v>8</v>
      </c>
      <c r="AC1685" s="18" t="n">
        <f aca="false">ROUND((M1685-L1685)*1440,0)</f>
        <v>14</v>
      </c>
      <c r="AD1685" s="18" t="n">
        <f aca="false">IF(N1685="","",ROUND((N1685-M1685)*1440,0))</f>
        <v>36</v>
      </c>
      <c r="AE1685" s="18" t="n">
        <f aca="false">IF(O1685="","",ROUND((O1685-N1685)*1440,0))</f>
        <v>37</v>
      </c>
      <c r="AF1685" s="18" t="n">
        <f aca="false">IF(P1685="","",ROUND((P1685-O1685)*1440,0))</f>
        <v>26</v>
      </c>
      <c r="AG1685" s="18" t="n">
        <f aca="false">IF(Q1685="","",ROUND((Q1685-P1685)*1440,0))</f>
        <v>23</v>
      </c>
      <c r="AH1685" s="18" t="n">
        <f aca="false">IF(Q1685="","",ROUND((Q1685-H1685)*1440,0))</f>
        <v>223</v>
      </c>
      <c r="AI1685" s="19" t="n">
        <f aca="false">ROUND(IF(O1685="",Assumptions!$B$25-K1685,O1685-K1685)*24,1)</f>
        <v>1.6</v>
      </c>
      <c r="AJ1685" s="20" t="n">
        <f aca="false">ROUND(MAX(N(Y1685)/Assumptions!$C$5, N(Z1685)/Assumptions!$C$6, N(AA1685)/Assumptions!$C$7, N(AB1685)/Assumptions!$C$8, N(AC1685)/Assumptions!$C$9, N(AD1685)/Assumptions!$C$10, N(AE1685)/Assumptions!$C$11, N(AF1685)/Assumptions!$C$12, N(AG1685)/Assumptions!$C$13),3)</f>
        <v>1.667</v>
      </c>
      <c r="AK1685" s="0" t="str">
        <f aca="false">IF(OR(U1685="Pending",U1685="On Hold"),"Open GRN (awaiting)",IF(AJ1685&lt;=1,"Within SLA",IF(ROUND(N(Y1685)/Assumptions!$C$5,3)=AJ1685,"Gate Wait",IF(ROUND(N(Z1685)/Assumptions!$C$6,3)=AJ1685,"Dock Wait",IF(ROUND(N(AA1685)/Assumptions!$C$7,3)=AJ1685,"Unloading",IF(ROUND(N(AB1685)/Assumptions!$C$8,3)=AJ1685,"Unload-to-QC Wait",IF(ROUND(N(AC1685)/Assumptions!$C$9,3)=AJ1685,"QC",IF(ROUND(N(AD1685)/Assumptions!$C$10,3)=AJ1685,"QC-to-GRN Wait",IF(ROUND(N(AE1685)/Assumptions!$C$11,3)=AJ1685,"GRN Processing",IF(ROUND(N(AF1685)/Assumptions!$C$12,3)=AJ1685,"GRN-to-Putaway Wait",IF(ROUND(N(AG1685)/Assumptions!$C$13,3)=AJ1685,"Putaway","Within SLA")))))))))))</f>
        <v>Gate Wait</v>
      </c>
    </row>
    <row r="1686" customFormat="false" ht="15" hidden="false" customHeight="false" outlineLevel="0" collapsed="false">
      <c r="A1686" s="0" t="s">
        <v>4979</v>
      </c>
      <c r="B1686" s="0" t="s">
        <v>4980</v>
      </c>
      <c r="C1686" s="0" t="s">
        <v>134</v>
      </c>
      <c r="D1686" s="0" t="s">
        <v>119</v>
      </c>
      <c r="E1686" s="0" t="s">
        <v>4981</v>
      </c>
      <c r="F1686" s="0" t="s">
        <v>149</v>
      </c>
      <c r="G1686" s="0" t="s">
        <v>122</v>
      </c>
      <c r="H1686" s="17" t="n">
        <v>46245.4152777778</v>
      </c>
      <c r="I1686" s="17" t="n">
        <v>46245.5041666667</v>
      </c>
      <c r="J1686" s="17" t="n">
        <v>46245.5083333333</v>
      </c>
      <c r="K1686" s="17" t="n">
        <v>46245.5423611111</v>
      </c>
      <c r="L1686" s="17" t="n">
        <v>46245.5465277778</v>
      </c>
      <c r="M1686" s="17" t="n">
        <v>46245.55625</v>
      </c>
      <c r="N1686" s="17" t="n">
        <v>46245.5638888889</v>
      </c>
      <c r="O1686" s="17" t="n">
        <v>46245.6201388889</v>
      </c>
      <c r="P1686" s="17" t="n">
        <v>46245.6375</v>
      </c>
      <c r="Q1686" s="17" t="n">
        <v>46245.6506944444</v>
      </c>
      <c r="R1686" s="0" t="n">
        <v>1148</v>
      </c>
      <c r="S1686" s="0" t="n">
        <v>0</v>
      </c>
      <c r="T1686" s="0" t="n">
        <v>0</v>
      </c>
      <c r="U1686" s="18" t="s">
        <v>130</v>
      </c>
      <c r="V1686" s="18" t="s">
        <v>139</v>
      </c>
      <c r="W1686" s="0" t="str">
        <f aca="false">IF(AND(X1686&gt;=6,X1686&lt;14),"A",IF(AND(X1686&gt;=14,X1686&lt;22),"B","C"))</f>
        <v>A</v>
      </c>
      <c r="X1686" s="18" t="n">
        <f aca="false">HOUR(H1686)</f>
        <v>9</v>
      </c>
      <c r="Y1686" s="18" t="n">
        <f aca="false">ROUND((I1686-H1686)*1440,0)</f>
        <v>128</v>
      </c>
      <c r="Z1686" s="18" t="n">
        <f aca="false">ROUND((J1686-I1686)*1440,0)</f>
        <v>6</v>
      </c>
      <c r="AA1686" s="18" t="n">
        <f aca="false">ROUND((K1686-J1686)*1440,0)</f>
        <v>49</v>
      </c>
      <c r="AB1686" s="18" t="n">
        <f aca="false">ROUND((L1686-K1686)*1440,0)</f>
        <v>6</v>
      </c>
      <c r="AC1686" s="18" t="n">
        <f aca="false">ROUND((M1686-L1686)*1440,0)</f>
        <v>14</v>
      </c>
      <c r="AD1686" s="18" t="n">
        <f aca="false">IF(N1686="","",ROUND((N1686-M1686)*1440,0))</f>
        <v>11</v>
      </c>
      <c r="AE1686" s="18" t="n">
        <f aca="false">IF(O1686="","",ROUND((O1686-N1686)*1440,0))</f>
        <v>81</v>
      </c>
      <c r="AF1686" s="18" t="n">
        <f aca="false">IF(P1686="","",ROUND((P1686-O1686)*1440,0))</f>
        <v>25</v>
      </c>
      <c r="AG1686" s="18" t="n">
        <f aca="false">IF(Q1686="","",ROUND((Q1686-P1686)*1440,0))</f>
        <v>19</v>
      </c>
      <c r="AH1686" s="18" t="n">
        <f aca="false">IF(Q1686="","",ROUND((Q1686-H1686)*1440,0))</f>
        <v>339</v>
      </c>
      <c r="AI1686" s="19" t="n">
        <f aca="false">ROUND(IF(O1686="",Assumptions!$B$25-K1686,O1686-K1686)*24,1)</f>
        <v>1.9</v>
      </c>
      <c r="AJ1686" s="20" t="n">
        <f aca="false">ROUND(MAX(N(Y1686)/Assumptions!$C$5, N(Z1686)/Assumptions!$C$6, N(AA1686)/Assumptions!$C$7, N(AB1686)/Assumptions!$C$8, N(AC1686)/Assumptions!$C$9, N(AD1686)/Assumptions!$C$10, N(AE1686)/Assumptions!$C$11, N(AF1686)/Assumptions!$C$12, N(AG1686)/Assumptions!$C$13),3)</f>
        <v>4.267</v>
      </c>
      <c r="AK1686" s="0" t="str">
        <f aca="false">IF(OR(U1686="Pending",U1686="On Hold"),"Open GRN (awaiting)",IF(AJ1686&lt;=1,"Within SLA",IF(ROUND(N(Y1686)/Assumptions!$C$5,3)=AJ1686,"Gate Wait",IF(ROUND(N(Z1686)/Assumptions!$C$6,3)=AJ1686,"Dock Wait",IF(ROUND(N(AA1686)/Assumptions!$C$7,3)=AJ1686,"Unloading",IF(ROUND(N(AB1686)/Assumptions!$C$8,3)=AJ1686,"Unload-to-QC Wait",IF(ROUND(N(AC1686)/Assumptions!$C$9,3)=AJ1686,"QC",IF(ROUND(N(AD1686)/Assumptions!$C$10,3)=AJ1686,"QC-to-GRN Wait",IF(ROUND(N(AE1686)/Assumptions!$C$11,3)=AJ1686,"GRN Processing",IF(ROUND(N(AF1686)/Assumptions!$C$12,3)=AJ1686,"GRN-to-Putaway Wait",IF(ROUND(N(AG1686)/Assumptions!$C$13,3)=AJ1686,"Putaway","Within SLA")))))))))))</f>
        <v>Gate Wait</v>
      </c>
    </row>
    <row r="1687" customFormat="false" ht="15" hidden="false" customHeight="false" outlineLevel="0" collapsed="false">
      <c r="A1687" s="0" t="s">
        <v>4982</v>
      </c>
      <c r="B1687" s="0" t="s">
        <v>4983</v>
      </c>
      <c r="C1687" s="0" t="s">
        <v>134</v>
      </c>
      <c r="D1687" s="0" t="s">
        <v>147</v>
      </c>
      <c r="E1687" s="0" t="s">
        <v>4984</v>
      </c>
      <c r="F1687" s="0" t="s">
        <v>155</v>
      </c>
      <c r="G1687" s="0" t="s">
        <v>150</v>
      </c>
      <c r="H1687" s="17" t="n">
        <v>46245.4277777778</v>
      </c>
      <c r="I1687" s="17" t="n">
        <v>46245.4805555556</v>
      </c>
      <c r="J1687" s="17" t="n">
        <v>46245.4868055556</v>
      </c>
      <c r="K1687" s="17" t="n">
        <v>46245.5111111111</v>
      </c>
      <c r="L1687" s="17" t="n">
        <v>46245.5159722222</v>
      </c>
      <c r="M1687" s="17" t="n">
        <v>46245.5354166667</v>
      </c>
      <c r="N1687" s="17" t="n">
        <v>46245.5645833333</v>
      </c>
      <c r="O1687" s="17" t="n">
        <v>46245.5895833333</v>
      </c>
      <c r="P1687" s="17" t="n">
        <v>46245.5930555556</v>
      </c>
      <c r="Q1687" s="17" t="n">
        <v>46245.6270833333</v>
      </c>
      <c r="R1687" s="0" t="n">
        <v>190</v>
      </c>
      <c r="S1687" s="0" t="n">
        <v>0</v>
      </c>
      <c r="T1687" s="0" t="n">
        <v>0</v>
      </c>
      <c r="U1687" s="18" t="s">
        <v>130</v>
      </c>
      <c r="V1687" s="18" t="s">
        <v>139</v>
      </c>
      <c r="W1687" s="0" t="str">
        <f aca="false">IF(AND(X1687&gt;=6,X1687&lt;14),"A",IF(AND(X1687&gt;=14,X1687&lt;22),"B","C"))</f>
        <v>A</v>
      </c>
      <c r="X1687" s="18" t="n">
        <f aca="false">HOUR(H1687)</f>
        <v>10</v>
      </c>
      <c r="Y1687" s="18" t="n">
        <f aca="false">ROUND((I1687-H1687)*1440,0)</f>
        <v>76</v>
      </c>
      <c r="Z1687" s="18" t="n">
        <f aca="false">ROUND((J1687-I1687)*1440,0)</f>
        <v>9</v>
      </c>
      <c r="AA1687" s="18" t="n">
        <f aca="false">ROUND((K1687-J1687)*1440,0)</f>
        <v>35</v>
      </c>
      <c r="AB1687" s="18" t="n">
        <f aca="false">ROUND((L1687-K1687)*1440,0)</f>
        <v>7</v>
      </c>
      <c r="AC1687" s="18" t="n">
        <f aca="false">ROUND((M1687-L1687)*1440,0)</f>
        <v>28</v>
      </c>
      <c r="AD1687" s="18" t="n">
        <f aca="false">IF(N1687="","",ROUND((N1687-M1687)*1440,0))</f>
        <v>42</v>
      </c>
      <c r="AE1687" s="18" t="n">
        <f aca="false">IF(O1687="","",ROUND((O1687-N1687)*1440,0))</f>
        <v>36</v>
      </c>
      <c r="AF1687" s="18" t="n">
        <f aca="false">IF(P1687="","",ROUND((P1687-O1687)*1440,0))</f>
        <v>5</v>
      </c>
      <c r="AG1687" s="18" t="n">
        <f aca="false">IF(Q1687="","",ROUND((Q1687-P1687)*1440,0))</f>
        <v>49</v>
      </c>
      <c r="AH1687" s="18" t="n">
        <f aca="false">IF(Q1687="","",ROUND((Q1687-H1687)*1440,0))</f>
        <v>287</v>
      </c>
      <c r="AI1687" s="19" t="n">
        <f aca="false">ROUND(IF(O1687="",Assumptions!$B$25-K1687,O1687-K1687)*24,1)</f>
        <v>1.9</v>
      </c>
      <c r="AJ1687" s="20" t="n">
        <f aca="false">ROUND(MAX(N(Y1687)/Assumptions!$C$5, N(Z1687)/Assumptions!$C$6, N(AA1687)/Assumptions!$C$7, N(AB1687)/Assumptions!$C$8, N(AC1687)/Assumptions!$C$9, N(AD1687)/Assumptions!$C$10, N(AE1687)/Assumptions!$C$11, N(AF1687)/Assumptions!$C$12, N(AG1687)/Assumptions!$C$13),3)</f>
        <v>2.533</v>
      </c>
      <c r="AK1687" s="0" t="str">
        <f aca="false">IF(OR(U1687="Pending",U1687="On Hold"),"Open GRN (awaiting)",IF(AJ1687&lt;=1,"Within SLA",IF(ROUND(N(Y1687)/Assumptions!$C$5,3)=AJ1687,"Gate Wait",IF(ROUND(N(Z1687)/Assumptions!$C$6,3)=AJ1687,"Dock Wait",IF(ROUND(N(AA1687)/Assumptions!$C$7,3)=AJ1687,"Unloading",IF(ROUND(N(AB1687)/Assumptions!$C$8,3)=AJ1687,"Unload-to-QC Wait",IF(ROUND(N(AC1687)/Assumptions!$C$9,3)=AJ1687,"QC",IF(ROUND(N(AD1687)/Assumptions!$C$10,3)=AJ1687,"QC-to-GRN Wait",IF(ROUND(N(AE1687)/Assumptions!$C$11,3)=AJ1687,"GRN Processing",IF(ROUND(N(AF1687)/Assumptions!$C$12,3)=AJ1687,"GRN-to-Putaway Wait",IF(ROUND(N(AG1687)/Assumptions!$C$13,3)=AJ1687,"Putaway","Within SLA")))))))))))</f>
        <v>Gate Wait</v>
      </c>
    </row>
    <row r="1688" customFormat="false" ht="15" hidden="false" customHeight="false" outlineLevel="0" collapsed="false">
      <c r="A1688" s="0" t="s">
        <v>4985</v>
      </c>
      <c r="B1688" s="0" t="s">
        <v>4986</v>
      </c>
      <c r="C1688" s="0" t="s">
        <v>184</v>
      </c>
      <c r="D1688" s="0" t="s">
        <v>135</v>
      </c>
      <c r="E1688" s="0" t="s">
        <v>4987</v>
      </c>
      <c r="F1688" s="0" t="s">
        <v>177</v>
      </c>
      <c r="G1688" s="0" t="s">
        <v>178</v>
      </c>
      <c r="H1688" s="17" t="n">
        <v>46245.4465277778</v>
      </c>
      <c r="I1688" s="17" t="n">
        <v>46245.4729166667</v>
      </c>
      <c r="J1688" s="17" t="n">
        <v>46245.4819444444</v>
      </c>
      <c r="K1688" s="17" t="n">
        <v>46245.5118055556</v>
      </c>
      <c r="L1688" s="17" t="n">
        <v>46245.5243055556</v>
      </c>
      <c r="M1688" s="17" t="n">
        <v>46245.5465277778</v>
      </c>
      <c r="N1688" s="17" t="n">
        <v>46245.6270833333</v>
      </c>
      <c r="O1688" s="17" t="n">
        <v>46245.6430555556</v>
      </c>
      <c r="P1688" s="17" t="n">
        <v>46245.6458333333</v>
      </c>
      <c r="Q1688" s="17" t="n">
        <v>46245.6673611111</v>
      </c>
      <c r="R1688" s="0" t="n">
        <v>489</v>
      </c>
      <c r="S1688" s="0" t="n">
        <v>0</v>
      </c>
      <c r="T1688" s="0" t="n">
        <v>0</v>
      </c>
      <c r="U1688" s="18" t="s">
        <v>130</v>
      </c>
      <c r="V1688" s="18" t="s">
        <v>144</v>
      </c>
      <c r="W1688" s="0" t="str">
        <f aca="false">IF(AND(X1688&gt;=6,X1688&lt;14),"A",IF(AND(X1688&gt;=14,X1688&lt;22),"B","C"))</f>
        <v>A</v>
      </c>
      <c r="X1688" s="18" t="n">
        <f aca="false">HOUR(H1688)</f>
        <v>10</v>
      </c>
      <c r="Y1688" s="18" t="n">
        <f aca="false">ROUND((I1688-H1688)*1440,0)</f>
        <v>38</v>
      </c>
      <c r="Z1688" s="18" t="n">
        <f aca="false">ROUND((J1688-I1688)*1440,0)</f>
        <v>13</v>
      </c>
      <c r="AA1688" s="18" t="n">
        <f aca="false">ROUND((K1688-J1688)*1440,0)</f>
        <v>43</v>
      </c>
      <c r="AB1688" s="18" t="n">
        <f aca="false">ROUND((L1688-K1688)*1440,0)</f>
        <v>18</v>
      </c>
      <c r="AC1688" s="18" t="n">
        <f aca="false">ROUND((M1688-L1688)*1440,0)</f>
        <v>32</v>
      </c>
      <c r="AD1688" s="18" t="n">
        <f aca="false">IF(N1688="","",ROUND((N1688-M1688)*1440,0))</f>
        <v>116</v>
      </c>
      <c r="AE1688" s="18" t="n">
        <f aca="false">IF(O1688="","",ROUND((O1688-N1688)*1440,0))</f>
        <v>23</v>
      </c>
      <c r="AF1688" s="18" t="n">
        <f aca="false">IF(P1688="","",ROUND((P1688-O1688)*1440,0))</f>
        <v>4</v>
      </c>
      <c r="AG1688" s="18" t="n">
        <f aca="false">IF(Q1688="","",ROUND((Q1688-P1688)*1440,0))</f>
        <v>31</v>
      </c>
      <c r="AH1688" s="18" t="n">
        <f aca="false">IF(Q1688="","",ROUND((Q1688-H1688)*1440,0))</f>
        <v>318</v>
      </c>
      <c r="AI1688" s="19" t="n">
        <f aca="false">ROUND(IF(O1688="",Assumptions!$B$25-K1688,O1688-K1688)*24,1)</f>
        <v>3.2</v>
      </c>
      <c r="AJ1688" s="20" t="n">
        <f aca="false">ROUND(MAX(N(Y1688)/Assumptions!$C$5, N(Z1688)/Assumptions!$C$6, N(AA1688)/Assumptions!$C$7, N(AB1688)/Assumptions!$C$8, N(AC1688)/Assumptions!$C$9, N(AD1688)/Assumptions!$C$10, N(AE1688)/Assumptions!$C$11, N(AF1688)/Assumptions!$C$12, N(AG1688)/Assumptions!$C$13),3)</f>
        <v>3.867</v>
      </c>
      <c r="AK1688" s="0" t="str">
        <f aca="false">IF(OR(U1688="Pending",U1688="On Hold"),"Open GRN (awaiting)",IF(AJ1688&lt;=1,"Within SLA",IF(ROUND(N(Y1688)/Assumptions!$C$5,3)=AJ1688,"Gate Wait",IF(ROUND(N(Z1688)/Assumptions!$C$6,3)=AJ1688,"Dock Wait",IF(ROUND(N(AA1688)/Assumptions!$C$7,3)=AJ1688,"Unloading",IF(ROUND(N(AB1688)/Assumptions!$C$8,3)=AJ1688,"Unload-to-QC Wait",IF(ROUND(N(AC1688)/Assumptions!$C$9,3)=AJ1688,"QC",IF(ROUND(N(AD1688)/Assumptions!$C$10,3)=AJ1688,"QC-to-GRN Wait",IF(ROUND(N(AE1688)/Assumptions!$C$11,3)=AJ1688,"GRN Processing",IF(ROUND(N(AF1688)/Assumptions!$C$12,3)=AJ1688,"GRN-to-Putaway Wait",IF(ROUND(N(AG1688)/Assumptions!$C$13,3)=AJ1688,"Putaway","Within SLA")))))))))))</f>
        <v>QC-to-GRN Wait</v>
      </c>
    </row>
    <row r="1689" customFormat="false" ht="15" hidden="false" customHeight="false" outlineLevel="0" collapsed="false">
      <c r="A1689" s="0" t="s">
        <v>4988</v>
      </c>
      <c r="B1689" s="0" t="s">
        <v>4989</v>
      </c>
      <c r="C1689" s="0" t="s">
        <v>118</v>
      </c>
      <c r="D1689" s="0" t="s">
        <v>147</v>
      </c>
      <c r="E1689" s="0" t="s">
        <v>4990</v>
      </c>
      <c r="F1689" s="0" t="s">
        <v>137</v>
      </c>
      <c r="G1689" s="0" t="s">
        <v>167</v>
      </c>
      <c r="H1689" s="17" t="n">
        <v>46245.4506944444</v>
      </c>
      <c r="I1689" s="17" t="n">
        <v>46245.4958333333</v>
      </c>
      <c r="J1689" s="17" t="n">
        <v>46245.4993055556</v>
      </c>
      <c r="K1689" s="17" t="n">
        <v>46245.5298611111</v>
      </c>
      <c r="L1689" s="17" t="n">
        <v>46245.5638888889</v>
      </c>
      <c r="M1689" s="17" t="n">
        <v>46245.5951388889</v>
      </c>
      <c r="N1689" s="17" t="n">
        <v>46245.6208333333</v>
      </c>
      <c r="O1689" s="17" t="n">
        <v>46245.6340277778</v>
      </c>
      <c r="P1689" s="17" t="n">
        <v>46245.64375</v>
      </c>
      <c r="Q1689" s="17" t="n">
        <v>46245.65625</v>
      </c>
      <c r="R1689" s="0" t="n">
        <v>380</v>
      </c>
      <c r="S1689" s="0" t="n">
        <v>0</v>
      </c>
      <c r="T1689" s="0" t="n">
        <v>0</v>
      </c>
      <c r="U1689" s="18" t="s">
        <v>130</v>
      </c>
      <c r="V1689" s="18" t="s">
        <v>144</v>
      </c>
      <c r="W1689" s="0" t="str">
        <f aca="false">IF(AND(X1689&gt;=6,X1689&lt;14),"A",IF(AND(X1689&gt;=14,X1689&lt;22),"B","C"))</f>
        <v>A</v>
      </c>
      <c r="X1689" s="18" t="n">
        <f aca="false">HOUR(H1689)</f>
        <v>10</v>
      </c>
      <c r="Y1689" s="18" t="n">
        <f aca="false">ROUND((I1689-H1689)*1440,0)</f>
        <v>65</v>
      </c>
      <c r="Z1689" s="18" t="n">
        <f aca="false">ROUND((J1689-I1689)*1440,0)</f>
        <v>5</v>
      </c>
      <c r="AA1689" s="18" t="n">
        <f aca="false">ROUND((K1689-J1689)*1440,0)</f>
        <v>44</v>
      </c>
      <c r="AB1689" s="18" t="n">
        <f aca="false">ROUND((L1689-K1689)*1440,0)</f>
        <v>49</v>
      </c>
      <c r="AC1689" s="18" t="n">
        <f aca="false">ROUND((M1689-L1689)*1440,0)</f>
        <v>45</v>
      </c>
      <c r="AD1689" s="18" t="n">
        <f aca="false">IF(N1689="","",ROUND((N1689-M1689)*1440,0))</f>
        <v>37</v>
      </c>
      <c r="AE1689" s="18" t="n">
        <f aca="false">IF(O1689="","",ROUND((O1689-N1689)*1440,0))</f>
        <v>19</v>
      </c>
      <c r="AF1689" s="18" t="n">
        <f aca="false">IF(P1689="","",ROUND((P1689-O1689)*1440,0))</f>
        <v>14</v>
      </c>
      <c r="AG1689" s="18" t="n">
        <f aca="false">IF(Q1689="","",ROUND((Q1689-P1689)*1440,0))</f>
        <v>18</v>
      </c>
      <c r="AH1689" s="18" t="n">
        <f aca="false">IF(Q1689="","",ROUND((Q1689-H1689)*1440,0))</f>
        <v>296</v>
      </c>
      <c r="AI1689" s="19" t="n">
        <f aca="false">ROUND(IF(O1689="",Assumptions!$B$25-K1689,O1689-K1689)*24,1)</f>
        <v>2.5</v>
      </c>
      <c r="AJ1689" s="20" t="n">
        <f aca="false">ROUND(MAX(N(Y1689)/Assumptions!$C$5, N(Z1689)/Assumptions!$C$6, N(AA1689)/Assumptions!$C$7, N(AB1689)/Assumptions!$C$8, N(AC1689)/Assumptions!$C$9, N(AD1689)/Assumptions!$C$10, N(AE1689)/Assumptions!$C$11, N(AF1689)/Assumptions!$C$12, N(AG1689)/Assumptions!$C$13),3)</f>
        <v>3.267</v>
      </c>
      <c r="AK1689" s="0" t="str">
        <f aca="false">IF(OR(U1689="Pending",U1689="On Hold"),"Open GRN (awaiting)",IF(AJ1689&lt;=1,"Within SLA",IF(ROUND(N(Y1689)/Assumptions!$C$5,3)=AJ1689,"Gate Wait",IF(ROUND(N(Z1689)/Assumptions!$C$6,3)=AJ1689,"Dock Wait",IF(ROUND(N(AA1689)/Assumptions!$C$7,3)=AJ1689,"Unloading",IF(ROUND(N(AB1689)/Assumptions!$C$8,3)=AJ1689,"Unload-to-QC Wait",IF(ROUND(N(AC1689)/Assumptions!$C$9,3)=AJ1689,"QC",IF(ROUND(N(AD1689)/Assumptions!$C$10,3)=AJ1689,"QC-to-GRN Wait",IF(ROUND(N(AE1689)/Assumptions!$C$11,3)=AJ1689,"GRN Processing",IF(ROUND(N(AF1689)/Assumptions!$C$12,3)=AJ1689,"GRN-to-Putaway Wait",IF(ROUND(N(AG1689)/Assumptions!$C$13,3)=AJ1689,"Putaway","Within SLA")))))))))))</f>
        <v>Unload-to-QC Wait</v>
      </c>
    </row>
    <row r="1690" customFormat="false" ht="15" hidden="false" customHeight="false" outlineLevel="0" collapsed="false">
      <c r="A1690" s="0" t="s">
        <v>4991</v>
      </c>
      <c r="B1690" s="0" t="s">
        <v>4992</v>
      </c>
      <c r="C1690" s="0" t="s">
        <v>134</v>
      </c>
      <c r="D1690" s="0" t="s">
        <v>147</v>
      </c>
      <c r="E1690" s="0" t="s">
        <v>4993</v>
      </c>
      <c r="F1690" s="0" t="s">
        <v>149</v>
      </c>
      <c r="G1690" s="0" t="s">
        <v>167</v>
      </c>
      <c r="H1690" s="17" t="n">
        <v>46245.5090277778</v>
      </c>
      <c r="I1690" s="17" t="n">
        <v>46245.5326388889</v>
      </c>
      <c r="J1690" s="17" t="n">
        <v>46245.5388888889</v>
      </c>
      <c r="K1690" s="17" t="n">
        <v>46245.5743055556</v>
      </c>
      <c r="L1690" s="17" t="n">
        <v>46245.5888888889</v>
      </c>
      <c r="M1690" s="17" t="n">
        <v>46245.6111111111</v>
      </c>
      <c r="N1690" s="17" t="n">
        <v>46245.6465277778</v>
      </c>
      <c r="O1690" s="17" t="n">
        <v>46245.6645833333</v>
      </c>
      <c r="P1690" s="17" t="n">
        <v>46245.6868055556</v>
      </c>
      <c r="Q1690" s="17" t="n">
        <v>46245.6979166667</v>
      </c>
      <c r="R1690" s="0" t="n">
        <v>414</v>
      </c>
      <c r="S1690" s="0" t="n">
        <v>0</v>
      </c>
      <c r="T1690" s="0" t="n">
        <v>0</v>
      </c>
      <c r="U1690" s="18" t="s">
        <v>130</v>
      </c>
      <c r="V1690" s="18" t="s">
        <v>156</v>
      </c>
      <c r="W1690" s="0" t="str">
        <f aca="false">IF(AND(X1690&gt;=6,X1690&lt;14),"A",IF(AND(X1690&gt;=14,X1690&lt;22),"B","C"))</f>
        <v>A</v>
      </c>
      <c r="X1690" s="18" t="n">
        <f aca="false">HOUR(H1690)</f>
        <v>12</v>
      </c>
      <c r="Y1690" s="18" t="n">
        <f aca="false">ROUND((I1690-H1690)*1440,0)</f>
        <v>34</v>
      </c>
      <c r="Z1690" s="18" t="n">
        <f aca="false">ROUND((J1690-I1690)*1440,0)</f>
        <v>9</v>
      </c>
      <c r="AA1690" s="18" t="n">
        <f aca="false">ROUND((K1690-J1690)*1440,0)</f>
        <v>51</v>
      </c>
      <c r="AB1690" s="18" t="n">
        <f aca="false">ROUND((L1690-K1690)*1440,0)</f>
        <v>21</v>
      </c>
      <c r="AC1690" s="18" t="n">
        <f aca="false">ROUND((M1690-L1690)*1440,0)</f>
        <v>32</v>
      </c>
      <c r="AD1690" s="18" t="n">
        <f aca="false">IF(N1690="","",ROUND((N1690-M1690)*1440,0))</f>
        <v>51</v>
      </c>
      <c r="AE1690" s="18" t="n">
        <f aca="false">IF(O1690="","",ROUND((O1690-N1690)*1440,0))</f>
        <v>26</v>
      </c>
      <c r="AF1690" s="18" t="n">
        <f aca="false">IF(P1690="","",ROUND((P1690-O1690)*1440,0))</f>
        <v>32</v>
      </c>
      <c r="AG1690" s="18" t="n">
        <f aca="false">IF(Q1690="","",ROUND((Q1690-P1690)*1440,0))</f>
        <v>16</v>
      </c>
      <c r="AH1690" s="18" t="n">
        <f aca="false">IF(Q1690="","",ROUND((Q1690-H1690)*1440,0))</f>
        <v>272</v>
      </c>
      <c r="AI1690" s="19" t="n">
        <f aca="false">ROUND(IF(O1690="",Assumptions!$B$25-K1690,O1690-K1690)*24,1)</f>
        <v>2.2</v>
      </c>
      <c r="AJ1690" s="20" t="n">
        <f aca="false">ROUND(MAX(N(Y1690)/Assumptions!$C$5, N(Z1690)/Assumptions!$C$6, N(AA1690)/Assumptions!$C$7, N(AB1690)/Assumptions!$C$8, N(AC1690)/Assumptions!$C$9, N(AD1690)/Assumptions!$C$10, N(AE1690)/Assumptions!$C$11, N(AF1690)/Assumptions!$C$12, N(AG1690)/Assumptions!$C$13),3)</f>
        <v>1.7</v>
      </c>
      <c r="AK1690" s="0" t="str">
        <f aca="false">IF(OR(U1690="Pending",U1690="On Hold"),"Open GRN (awaiting)",IF(AJ1690&lt;=1,"Within SLA",IF(ROUND(N(Y1690)/Assumptions!$C$5,3)=AJ1690,"Gate Wait",IF(ROUND(N(Z1690)/Assumptions!$C$6,3)=AJ1690,"Dock Wait",IF(ROUND(N(AA1690)/Assumptions!$C$7,3)=AJ1690,"Unloading",IF(ROUND(N(AB1690)/Assumptions!$C$8,3)=AJ1690,"Unload-to-QC Wait",IF(ROUND(N(AC1690)/Assumptions!$C$9,3)=AJ1690,"QC",IF(ROUND(N(AD1690)/Assumptions!$C$10,3)=AJ1690,"QC-to-GRN Wait",IF(ROUND(N(AE1690)/Assumptions!$C$11,3)=AJ1690,"GRN Processing",IF(ROUND(N(AF1690)/Assumptions!$C$12,3)=AJ1690,"GRN-to-Putaway Wait",IF(ROUND(N(AG1690)/Assumptions!$C$13,3)=AJ1690,"Putaway","Within SLA")))))))))))</f>
        <v>QC-to-GRN Wait</v>
      </c>
    </row>
    <row r="1691" customFormat="false" ht="15" hidden="false" customHeight="false" outlineLevel="0" collapsed="false">
      <c r="A1691" s="0" t="s">
        <v>4994</v>
      </c>
      <c r="B1691" s="0" t="s">
        <v>4995</v>
      </c>
      <c r="C1691" s="0" t="s">
        <v>159</v>
      </c>
      <c r="D1691" s="0" t="s">
        <v>135</v>
      </c>
      <c r="E1691" s="0" t="s">
        <v>4996</v>
      </c>
      <c r="F1691" s="0" t="s">
        <v>128</v>
      </c>
      <c r="G1691" s="0" t="s">
        <v>138</v>
      </c>
      <c r="H1691" s="17" t="n">
        <v>46245.5284722222</v>
      </c>
      <c r="I1691" s="17" t="n">
        <v>46245.5486111111</v>
      </c>
      <c r="J1691" s="17" t="n">
        <v>46245.5555555556</v>
      </c>
      <c r="K1691" s="17" t="n">
        <v>46245.5819444444</v>
      </c>
      <c r="L1691" s="17" t="n">
        <v>46245.5881944444</v>
      </c>
      <c r="M1691" s="17" t="n">
        <v>46245.5979166667</v>
      </c>
      <c r="N1691" s="17" t="n">
        <v>46245.6055555556</v>
      </c>
      <c r="O1691" s="17" t="n">
        <v>46245.9506944444</v>
      </c>
      <c r="P1691" s="17" t="n">
        <v>46245.9777777778</v>
      </c>
      <c r="Q1691" s="17" t="n">
        <v>46246.0083333333</v>
      </c>
      <c r="R1691" s="0" t="n">
        <v>278</v>
      </c>
      <c r="S1691" s="0" t="n">
        <v>0</v>
      </c>
      <c r="T1691" s="0" t="n">
        <v>0</v>
      </c>
      <c r="U1691" s="18" t="s">
        <v>130</v>
      </c>
      <c r="V1691" s="18" t="s">
        <v>144</v>
      </c>
      <c r="W1691" s="0" t="str">
        <f aca="false">IF(AND(X1691&gt;=6,X1691&lt;14),"A",IF(AND(X1691&gt;=14,X1691&lt;22),"B","C"))</f>
        <v>A</v>
      </c>
      <c r="X1691" s="18" t="n">
        <f aca="false">HOUR(H1691)</f>
        <v>12</v>
      </c>
      <c r="Y1691" s="18" t="n">
        <f aca="false">ROUND((I1691-H1691)*1440,0)</f>
        <v>29</v>
      </c>
      <c r="Z1691" s="18" t="n">
        <f aca="false">ROUND((J1691-I1691)*1440,0)</f>
        <v>10</v>
      </c>
      <c r="AA1691" s="18" t="n">
        <f aca="false">ROUND((K1691-J1691)*1440,0)</f>
        <v>38</v>
      </c>
      <c r="AB1691" s="18" t="n">
        <f aca="false">ROUND((L1691-K1691)*1440,0)</f>
        <v>9</v>
      </c>
      <c r="AC1691" s="18" t="n">
        <f aca="false">ROUND((M1691-L1691)*1440,0)</f>
        <v>14</v>
      </c>
      <c r="AD1691" s="18" t="n">
        <f aca="false">IF(N1691="","",ROUND((N1691-M1691)*1440,0))</f>
        <v>11</v>
      </c>
      <c r="AE1691" s="18" t="n">
        <f aca="false">IF(O1691="","",ROUND((O1691-N1691)*1440,0))</f>
        <v>497</v>
      </c>
      <c r="AF1691" s="18" t="n">
        <f aca="false">IF(P1691="","",ROUND((P1691-O1691)*1440,0))</f>
        <v>39</v>
      </c>
      <c r="AG1691" s="18" t="n">
        <f aca="false">IF(Q1691="","",ROUND((Q1691-P1691)*1440,0))</f>
        <v>44</v>
      </c>
      <c r="AH1691" s="18" t="n">
        <f aca="false">IF(Q1691="","",ROUND((Q1691-H1691)*1440,0))</f>
        <v>691</v>
      </c>
      <c r="AI1691" s="19" t="n">
        <f aca="false">ROUND(IF(O1691="",Assumptions!$B$25-K1691,O1691-K1691)*24,1)</f>
        <v>8.9</v>
      </c>
      <c r="AJ1691" s="20" t="n">
        <f aca="false">ROUND(MAX(N(Y1691)/Assumptions!$C$5, N(Z1691)/Assumptions!$C$6, N(AA1691)/Assumptions!$C$7, N(AB1691)/Assumptions!$C$8, N(AC1691)/Assumptions!$C$9, N(AD1691)/Assumptions!$C$10, N(AE1691)/Assumptions!$C$11, N(AF1691)/Assumptions!$C$12, N(AG1691)/Assumptions!$C$13),3)</f>
        <v>11.044</v>
      </c>
      <c r="AK1691" s="0" t="str">
        <f aca="false">IF(OR(U1691="Pending",U1691="On Hold"),"Open GRN (awaiting)",IF(AJ1691&lt;=1,"Within SLA",IF(ROUND(N(Y1691)/Assumptions!$C$5,3)=AJ1691,"Gate Wait",IF(ROUND(N(Z1691)/Assumptions!$C$6,3)=AJ1691,"Dock Wait",IF(ROUND(N(AA1691)/Assumptions!$C$7,3)=AJ1691,"Unloading",IF(ROUND(N(AB1691)/Assumptions!$C$8,3)=AJ1691,"Unload-to-QC Wait",IF(ROUND(N(AC1691)/Assumptions!$C$9,3)=AJ1691,"QC",IF(ROUND(N(AD1691)/Assumptions!$C$10,3)=AJ1691,"QC-to-GRN Wait",IF(ROUND(N(AE1691)/Assumptions!$C$11,3)=AJ1691,"GRN Processing",IF(ROUND(N(AF1691)/Assumptions!$C$12,3)=AJ1691,"GRN-to-Putaway Wait",IF(ROUND(N(AG1691)/Assumptions!$C$13,3)=AJ1691,"Putaway","Within SLA")))))))))))</f>
        <v>GRN Processing</v>
      </c>
    </row>
    <row r="1692" customFormat="false" ht="15" hidden="false" customHeight="false" outlineLevel="0" collapsed="false">
      <c r="A1692" s="0" t="s">
        <v>4997</v>
      </c>
      <c r="B1692" s="0" t="s">
        <v>4998</v>
      </c>
      <c r="C1692" s="0" t="s">
        <v>159</v>
      </c>
      <c r="D1692" s="0" t="s">
        <v>147</v>
      </c>
      <c r="E1692" s="0" t="s">
        <v>2992</v>
      </c>
      <c r="F1692" s="0" t="s">
        <v>128</v>
      </c>
      <c r="G1692" s="0" t="s">
        <v>150</v>
      </c>
      <c r="H1692" s="17" t="n">
        <v>46245.5659722222</v>
      </c>
      <c r="I1692" s="17" t="n">
        <v>46245.5694444445</v>
      </c>
      <c r="J1692" s="17" t="n">
        <v>46245.5784722222</v>
      </c>
      <c r="K1692" s="17" t="n">
        <v>46245.5895833333</v>
      </c>
      <c r="L1692" s="17" t="n">
        <v>46245.5986111111</v>
      </c>
      <c r="M1692" s="17" t="n">
        <v>46245.6430555556</v>
      </c>
      <c r="N1692" s="17" t="n">
        <v>46245.6611111111</v>
      </c>
      <c r="O1692" s="17" t="n">
        <v>46245.6729166667</v>
      </c>
      <c r="P1692" s="17" t="n">
        <v>46245.6881944445</v>
      </c>
      <c r="Q1692" s="17" t="n">
        <v>46245.7166666667</v>
      </c>
      <c r="R1692" s="0" t="n">
        <v>180</v>
      </c>
      <c r="S1692" s="0" t="n">
        <v>0</v>
      </c>
      <c r="T1692" s="0" t="n">
        <v>0</v>
      </c>
      <c r="U1692" s="18" t="s">
        <v>130</v>
      </c>
      <c r="V1692" s="18" t="s">
        <v>156</v>
      </c>
      <c r="W1692" s="0" t="str">
        <f aca="false">IF(AND(X1692&gt;=6,X1692&lt;14),"A",IF(AND(X1692&gt;=14,X1692&lt;22),"B","C"))</f>
        <v>A</v>
      </c>
      <c r="X1692" s="18" t="n">
        <f aca="false">HOUR(H1692)</f>
        <v>13</v>
      </c>
      <c r="Y1692" s="18" t="n">
        <f aca="false">ROUND((I1692-H1692)*1440,0)</f>
        <v>5</v>
      </c>
      <c r="Z1692" s="18" t="n">
        <f aca="false">ROUND((J1692-I1692)*1440,0)</f>
        <v>13</v>
      </c>
      <c r="AA1692" s="18" t="n">
        <f aca="false">ROUND((K1692-J1692)*1440,0)</f>
        <v>16</v>
      </c>
      <c r="AB1692" s="18" t="n">
        <f aca="false">ROUND((L1692-K1692)*1440,0)</f>
        <v>13</v>
      </c>
      <c r="AC1692" s="18" t="n">
        <f aca="false">ROUND((M1692-L1692)*1440,0)</f>
        <v>64</v>
      </c>
      <c r="AD1692" s="18" t="n">
        <f aca="false">IF(N1692="","",ROUND((N1692-M1692)*1440,0))</f>
        <v>26</v>
      </c>
      <c r="AE1692" s="18" t="n">
        <f aca="false">IF(O1692="","",ROUND((O1692-N1692)*1440,0))</f>
        <v>17</v>
      </c>
      <c r="AF1692" s="18" t="n">
        <f aca="false">IF(P1692="","",ROUND((P1692-O1692)*1440,0))</f>
        <v>22</v>
      </c>
      <c r="AG1692" s="18" t="n">
        <f aca="false">IF(Q1692="","",ROUND((Q1692-P1692)*1440,0))</f>
        <v>41</v>
      </c>
      <c r="AH1692" s="18" t="n">
        <f aca="false">IF(Q1692="","",ROUND((Q1692-H1692)*1440,0))</f>
        <v>217</v>
      </c>
      <c r="AI1692" s="19" t="n">
        <f aca="false">ROUND(IF(O1692="",Assumptions!$B$25-K1692,O1692-K1692)*24,1)</f>
        <v>2</v>
      </c>
      <c r="AJ1692" s="20" t="n">
        <f aca="false">ROUND(MAX(N(Y1692)/Assumptions!$C$5, N(Z1692)/Assumptions!$C$6, N(AA1692)/Assumptions!$C$7, N(AB1692)/Assumptions!$C$8, N(AC1692)/Assumptions!$C$9, N(AD1692)/Assumptions!$C$10, N(AE1692)/Assumptions!$C$11, N(AF1692)/Assumptions!$C$12, N(AG1692)/Assumptions!$C$13),3)</f>
        <v>1.422</v>
      </c>
      <c r="AK1692" s="0" t="str">
        <f aca="false">IF(OR(U1692="Pending",U1692="On Hold"),"Open GRN (awaiting)",IF(AJ1692&lt;=1,"Within SLA",IF(ROUND(N(Y1692)/Assumptions!$C$5,3)=AJ1692,"Gate Wait",IF(ROUND(N(Z1692)/Assumptions!$C$6,3)=AJ1692,"Dock Wait",IF(ROUND(N(AA1692)/Assumptions!$C$7,3)=AJ1692,"Unloading",IF(ROUND(N(AB1692)/Assumptions!$C$8,3)=AJ1692,"Unload-to-QC Wait",IF(ROUND(N(AC1692)/Assumptions!$C$9,3)=AJ1692,"QC",IF(ROUND(N(AD1692)/Assumptions!$C$10,3)=AJ1692,"QC-to-GRN Wait",IF(ROUND(N(AE1692)/Assumptions!$C$11,3)=AJ1692,"GRN Processing",IF(ROUND(N(AF1692)/Assumptions!$C$12,3)=AJ1692,"GRN-to-Putaway Wait",IF(ROUND(N(AG1692)/Assumptions!$C$13,3)=AJ1692,"Putaway","Within SLA")))))))))))</f>
        <v>QC</v>
      </c>
    </row>
    <row r="1693" customFormat="false" ht="15" hidden="false" customHeight="false" outlineLevel="0" collapsed="false">
      <c r="A1693" s="0" t="s">
        <v>4999</v>
      </c>
      <c r="B1693" s="0" t="s">
        <v>5000</v>
      </c>
      <c r="C1693" s="0" t="s">
        <v>159</v>
      </c>
      <c r="D1693" s="0" t="s">
        <v>135</v>
      </c>
      <c r="E1693" s="0" t="s">
        <v>5001</v>
      </c>
      <c r="F1693" s="0" t="s">
        <v>128</v>
      </c>
      <c r="G1693" s="0" t="s">
        <v>178</v>
      </c>
      <c r="H1693" s="17" t="n">
        <v>46245.5972222222</v>
      </c>
      <c r="I1693" s="17" t="n">
        <v>46245.6125</v>
      </c>
      <c r="J1693" s="17" t="n">
        <v>46245.6138888889</v>
      </c>
      <c r="K1693" s="17" t="n">
        <v>46245.6423611111</v>
      </c>
      <c r="L1693" s="17" t="n">
        <v>46245.6576388889</v>
      </c>
      <c r="M1693" s="17" t="n">
        <v>46245.70625</v>
      </c>
      <c r="N1693" s="17" t="n">
        <v>46245.7618055556</v>
      </c>
      <c r="O1693" s="17" t="n">
        <v>46245.7916666667</v>
      </c>
      <c r="P1693" s="17" t="n">
        <v>46245.7986111111</v>
      </c>
      <c r="Q1693" s="17" t="n">
        <v>46245.8118055556</v>
      </c>
      <c r="R1693" s="0" t="n">
        <v>360</v>
      </c>
      <c r="S1693" s="0" t="n">
        <v>0</v>
      </c>
      <c r="T1693" s="0" t="n">
        <v>0</v>
      </c>
      <c r="U1693" s="18" t="s">
        <v>130</v>
      </c>
      <c r="V1693" s="18" t="s">
        <v>156</v>
      </c>
      <c r="W1693" s="0" t="str">
        <f aca="false">IF(AND(X1693&gt;=6,X1693&lt;14),"A",IF(AND(X1693&gt;=14,X1693&lt;22),"B","C"))</f>
        <v>B</v>
      </c>
      <c r="X1693" s="18" t="n">
        <f aca="false">HOUR(H1693)</f>
        <v>14</v>
      </c>
      <c r="Y1693" s="18" t="n">
        <f aca="false">ROUND((I1693-H1693)*1440,0)</f>
        <v>22</v>
      </c>
      <c r="Z1693" s="18" t="n">
        <f aca="false">ROUND((J1693-I1693)*1440,0)</f>
        <v>2</v>
      </c>
      <c r="AA1693" s="18" t="n">
        <f aca="false">ROUND((K1693-J1693)*1440,0)</f>
        <v>41</v>
      </c>
      <c r="AB1693" s="18" t="n">
        <f aca="false">ROUND((L1693-K1693)*1440,0)</f>
        <v>22</v>
      </c>
      <c r="AC1693" s="18" t="n">
        <f aca="false">ROUND((M1693-L1693)*1440,0)</f>
        <v>70</v>
      </c>
      <c r="AD1693" s="18" t="n">
        <f aca="false">IF(N1693="","",ROUND((N1693-M1693)*1440,0))</f>
        <v>80</v>
      </c>
      <c r="AE1693" s="18" t="n">
        <f aca="false">IF(O1693="","",ROUND((O1693-N1693)*1440,0))</f>
        <v>43</v>
      </c>
      <c r="AF1693" s="18" t="n">
        <f aca="false">IF(P1693="","",ROUND((P1693-O1693)*1440,0))</f>
        <v>10</v>
      </c>
      <c r="AG1693" s="18" t="n">
        <f aca="false">IF(Q1693="","",ROUND((Q1693-P1693)*1440,0))</f>
        <v>19</v>
      </c>
      <c r="AH1693" s="18" t="n">
        <f aca="false">IF(Q1693="","",ROUND((Q1693-H1693)*1440,0))</f>
        <v>309</v>
      </c>
      <c r="AI1693" s="19" t="n">
        <f aca="false">ROUND(IF(O1693="",Assumptions!$B$25-K1693,O1693-K1693)*24,1)</f>
        <v>3.6</v>
      </c>
      <c r="AJ1693" s="20" t="n">
        <f aca="false">ROUND(MAX(N(Y1693)/Assumptions!$C$5, N(Z1693)/Assumptions!$C$6, N(AA1693)/Assumptions!$C$7, N(AB1693)/Assumptions!$C$8, N(AC1693)/Assumptions!$C$9, N(AD1693)/Assumptions!$C$10, N(AE1693)/Assumptions!$C$11, N(AF1693)/Assumptions!$C$12, N(AG1693)/Assumptions!$C$13),3)</f>
        <v>2.667</v>
      </c>
      <c r="AK1693" s="0" t="str">
        <f aca="false">IF(OR(U1693="Pending",U1693="On Hold"),"Open GRN (awaiting)",IF(AJ1693&lt;=1,"Within SLA",IF(ROUND(N(Y1693)/Assumptions!$C$5,3)=AJ1693,"Gate Wait",IF(ROUND(N(Z1693)/Assumptions!$C$6,3)=AJ1693,"Dock Wait",IF(ROUND(N(AA1693)/Assumptions!$C$7,3)=AJ1693,"Unloading",IF(ROUND(N(AB1693)/Assumptions!$C$8,3)=AJ1693,"Unload-to-QC Wait",IF(ROUND(N(AC1693)/Assumptions!$C$9,3)=AJ1693,"QC",IF(ROUND(N(AD1693)/Assumptions!$C$10,3)=AJ1693,"QC-to-GRN Wait",IF(ROUND(N(AE1693)/Assumptions!$C$11,3)=AJ1693,"GRN Processing",IF(ROUND(N(AF1693)/Assumptions!$C$12,3)=AJ1693,"GRN-to-Putaway Wait",IF(ROUND(N(AG1693)/Assumptions!$C$13,3)=AJ1693,"Putaway","Within SLA")))))))))))</f>
        <v>QC-to-GRN Wait</v>
      </c>
    </row>
    <row r="1694" customFormat="false" ht="15" hidden="false" customHeight="false" outlineLevel="0" collapsed="false">
      <c r="A1694" s="0" t="s">
        <v>5002</v>
      </c>
      <c r="B1694" s="0" t="s">
        <v>5003</v>
      </c>
      <c r="C1694" s="0" t="s">
        <v>184</v>
      </c>
      <c r="D1694" s="0" t="s">
        <v>135</v>
      </c>
      <c r="E1694" s="0" t="s">
        <v>5004</v>
      </c>
      <c r="F1694" s="0" t="s">
        <v>177</v>
      </c>
      <c r="G1694" s="0" t="s">
        <v>178</v>
      </c>
      <c r="H1694" s="17" t="n">
        <v>46245.5979166667</v>
      </c>
      <c r="I1694" s="17" t="n">
        <v>46245.61875</v>
      </c>
      <c r="J1694" s="17" t="n">
        <v>46245.6256944445</v>
      </c>
      <c r="K1694" s="17" t="n">
        <v>46245.6625</v>
      </c>
      <c r="L1694" s="17" t="n">
        <v>46245.6659722222</v>
      </c>
      <c r="M1694" s="17" t="n">
        <v>46245.6840277778</v>
      </c>
      <c r="N1694" s="17" t="n">
        <v>46245.71875</v>
      </c>
      <c r="O1694" s="17" t="n">
        <v>46245.7618055556</v>
      </c>
      <c r="P1694" s="17" t="n">
        <v>46245.7701388889</v>
      </c>
      <c r="Q1694" s="17" t="n">
        <v>46245.7965277778</v>
      </c>
      <c r="R1694" s="0" t="n">
        <v>1121</v>
      </c>
      <c r="S1694" s="0" t="n">
        <v>0</v>
      </c>
      <c r="T1694" s="0" t="n">
        <v>0</v>
      </c>
      <c r="U1694" s="18" t="s">
        <v>130</v>
      </c>
      <c r="V1694" s="18" t="s">
        <v>144</v>
      </c>
      <c r="W1694" s="0" t="str">
        <f aca="false">IF(AND(X1694&gt;=6,X1694&lt;14),"A",IF(AND(X1694&gt;=14,X1694&lt;22),"B","C"))</f>
        <v>B</v>
      </c>
      <c r="X1694" s="18" t="n">
        <f aca="false">HOUR(H1694)</f>
        <v>14</v>
      </c>
      <c r="Y1694" s="18" t="n">
        <f aca="false">ROUND((I1694-H1694)*1440,0)</f>
        <v>30</v>
      </c>
      <c r="Z1694" s="18" t="n">
        <f aca="false">ROUND((J1694-I1694)*1440,0)</f>
        <v>10</v>
      </c>
      <c r="AA1694" s="18" t="n">
        <f aca="false">ROUND((K1694-J1694)*1440,0)</f>
        <v>53</v>
      </c>
      <c r="AB1694" s="18" t="n">
        <f aca="false">ROUND((L1694-K1694)*1440,0)</f>
        <v>5</v>
      </c>
      <c r="AC1694" s="18" t="n">
        <f aca="false">ROUND((M1694-L1694)*1440,0)</f>
        <v>26</v>
      </c>
      <c r="AD1694" s="18" t="n">
        <f aca="false">IF(N1694="","",ROUND((N1694-M1694)*1440,0))</f>
        <v>50</v>
      </c>
      <c r="AE1694" s="18" t="n">
        <f aca="false">IF(O1694="","",ROUND((O1694-N1694)*1440,0))</f>
        <v>62</v>
      </c>
      <c r="AF1694" s="18" t="n">
        <f aca="false">IF(P1694="","",ROUND((P1694-O1694)*1440,0))</f>
        <v>12</v>
      </c>
      <c r="AG1694" s="18" t="n">
        <f aca="false">IF(Q1694="","",ROUND((Q1694-P1694)*1440,0))</f>
        <v>38</v>
      </c>
      <c r="AH1694" s="18" t="n">
        <f aca="false">IF(Q1694="","",ROUND((Q1694-H1694)*1440,0))</f>
        <v>286</v>
      </c>
      <c r="AI1694" s="19" t="n">
        <f aca="false">ROUND(IF(O1694="",Assumptions!$B$25-K1694,O1694-K1694)*24,1)</f>
        <v>2.4</v>
      </c>
      <c r="AJ1694" s="20" t="n">
        <f aca="false">ROUND(MAX(N(Y1694)/Assumptions!$C$5, N(Z1694)/Assumptions!$C$6, N(AA1694)/Assumptions!$C$7, N(AB1694)/Assumptions!$C$8, N(AC1694)/Assumptions!$C$9, N(AD1694)/Assumptions!$C$10, N(AE1694)/Assumptions!$C$11, N(AF1694)/Assumptions!$C$12, N(AG1694)/Assumptions!$C$13),3)</f>
        <v>1.667</v>
      </c>
      <c r="AK1694" s="0" t="str">
        <f aca="false">IF(OR(U1694="Pending",U1694="On Hold"),"Open GRN (awaiting)",IF(AJ1694&lt;=1,"Within SLA",IF(ROUND(N(Y1694)/Assumptions!$C$5,3)=AJ1694,"Gate Wait",IF(ROUND(N(Z1694)/Assumptions!$C$6,3)=AJ1694,"Dock Wait",IF(ROUND(N(AA1694)/Assumptions!$C$7,3)=AJ1694,"Unloading",IF(ROUND(N(AB1694)/Assumptions!$C$8,3)=AJ1694,"Unload-to-QC Wait",IF(ROUND(N(AC1694)/Assumptions!$C$9,3)=AJ1694,"QC",IF(ROUND(N(AD1694)/Assumptions!$C$10,3)=AJ1694,"QC-to-GRN Wait",IF(ROUND(N(AE1694)/Assumptions!$C$11,3)=AJ1694,"GRN Processing",IF(ROUND(N(AF1694)/Assumptions!$C$12,3)=AJ1694,"GRN-to-Putaway Wait",IF(ROUND(N(AG1694)/Assumptions!$C$13,3)=AJ1694,"Putaway","Within SLA")))))))))))</f>
        <v>QC-to-GRN Wait</v>
      </c>
    </row>
    <row r="1695" customFormat="false" ht="15" hidden="false" customHeight="false" outlineLevel="0" collapsed="false">
      <c r="A1695" s="0" t="s">
        <v>5005</v>
      </c>
      <c r="B1695" s="0" t="s">
        <v>5006</v>
      </c>
      <c r="C1695" s="0" t="s">
        <v>218</v>
      </c>
      <c r="D1695" s="0" t="s">
        <v>119</v>
      </c>
      <c r="E1695" s="0" t="s">
        <v>5007</v>
      </c>
      <c r="F1695" s="0" t="s">
        <v>137</v>
      </c>
      <c r="G1695" s="0" t="s">
        <v>129</v>
      </c>
      <c r="H1695" s="17" t="n">
        <v>46245.6430555556</v>
      </c>
      <c r="I1695" s="17" t="n">
        <v>46245.6666666667</v>
      </c>
      <c r="J1695" s="17" t="n">
        <v>46245.6701388889</v>
      </c>
      <c r="K1695" s="17" t="n">
        <v>46245.6979166667</v>
      </c>
      <c r="L1695" s="17" t="n">
        <v>46245.7013888889</v>
      </c>
      <c r="M1695" s="17" t="n">
        <v>46245.71875</v>
      </c>
      <c r="N1695" s="17" t="n">
        <v>46245.7819444445</v>
      </c>
      <c r="O1695" s="17" t="n">
        <v>46245.8423611111</v>
      </c>
      <c r="P1695" s="17" t="n">
        <v>46245.8597222222</v>
      </c>
      <c r="Q1695" s="17" t="n">
        <v>46245.8875</v>
      </c>
      <c r="R1695" s="0" t="n">
        <v>486</v>
      </c>
      <c r="S1695" s="0" t="n">
        <v>0</v>
      </c>
      <c r="T1695" s="0" t="n">
        <v>0</v>
      </c>
      <c r="U1695" s="18" t="s">
        <v>130</v>
      </c>
      <c r="V1695" s="18" t="s">
        <v>144</v>
      </c>
      <c r="W1695" s="0" t="str">
        <f aca="false">IF(AND(X1695&gt;=6,X1695&lt;14),"A",IF(AND(X1695&gt;=14,X1695&lt;22),"B","C"))</f>
        <v>B</v>
      </c>
      <c r="X1695" s="18" t="n">
        <f aca="false">HOUR(H1695)</f>
        <v>15</v>
      </c>
      <c r="Y1695" s="18" t="n">
        <f aca="false">ROUND((I1695-H1695)*1440,0)</f>
        <v>34</v>
      </c>
      <c r="Z1695" s="18" t="n">
        <f aca="false">ROUND((J1695-I1695)*1440,0)</f>
        <v>5</v>
      </c>
      <c r="AA1695" s="18" t="n">
        <f aca="false">ROUND((K1695-J1695)*1440,0)</f>
        <v>40</v>
      </c>
      <c r="AB1695" s="18" t="n">
        <f aca="false">ROUND((L1695-K1695)*1440,0)</f>
        <v>5</v>
      </c>
      <c r="AC1695" s="18" t="n">
        <f aca="false">ROUND((M1695-L1695)*1440,0)</f>
        <v>25</v>
      </c>
      <c r="AD1695" s="18" t="n">
        <f aca="false">IF(N1695="","",ROUND((N1695-M1695)*1440,0))</f>
        <v>91</v>
      </c>
      <c r="AE1695" s="18" t="n">
        <f aca="false">IF(O1695="","",ROUND((O1695-N1695)*1440,0))</f>
        <v>87</v>
      </c>
      <c r="AF1695" s="18" t="n">
        <f aca="false">IF(P1695="","",ROUND((P1695-O1695)*1440,0))</f>
        <v>25</v>
      </c>
      <c r="AG1695" s="18" t="n">
        <f aca="false">IF(Q1695="","",ROUND((Q1695-P1695)*1440,0))</f>
        <v>40</v>
      </c>
      <c r="AH1695" s="18" t="n">
        <f aca="false">IF(Q1695="","",ROUND((Q1695-H1695)*1440,0))</f>
        <v>352</v>
      </c>
      <c r="AI1695" s="19" t="n">
        <f aca="false">ROUND(IF(O1695="",Assumptions!$B$25-K1695,O1695-K1695)*24,1)</f>
        <v>3.5</v>
      </c>
      <c r="AJ1695" s="20" t="n">
        <f aca="false">ROUND(MAX(N(Y1695)/Assumptions!$C$5, N(Z1695)/Assumptions!$C$6, N(AA1695)/Assumptions!$C$7, N(AB1695)/Assumptions!$C$8, N(AC1695)/Assumptions!$C$9, N(AD1695)/Assumptions!$C$10, N(AE1695)/Assumptions!$C$11, N(AF1695)/Assumptions!$C$12, N(AG1695)/Assumptions!$C$13),3)</f>
        <v>3.033</v>
      </c>
      <c r="AK1695" s="0" t="str">
        <f aca="false">IF(OR(U1695="Pending",U1695="On Hold"),"Open GRN (awaiting)",IF(AJ1695&lt;=1,"Within SLA",IF(ROUND(N(Y1695)/Assumptions!$C$5,3)=AJ1695,"Gate Wait",IF(ROUND(N(Z1695)/Assumptions!$C$6,3)=AJ1695,"Dock Wait",IF(ROUND(N(AA1695)/Assumptions!$C$7,3)=AJ1695,"Unloading",IF(ROUND(N(AB1695)/Assumptions!$C$8,3)=AJ1695,"Unload-to-QC Wait",IF(ROUND(N(AC1695)/Assumptions!$C$9,3)=AJ1695,"QC",IF(ROUND(N(AD1695)/Assumptions!$C$10,3)=AJ1695,"QC-to-GRN Wait",IF(ROUND(N(AE1695)/Assumptions!$C$11,3)=AJ1695,"GRN Processing",IF(ROUND(N(AF1695)/Assumptions!$C$12,3)=AJ1695,"GRN-to-Putaway Wait",IF(ROUND(N(AG1695)/Assumptions!$C$13,3)=AJ1695,"Putaway","Within SLA")))))))))))</f>
        <v>QC-to-GRN Wait</v>
      </c>
    </row>
    <row r="1696" customFormat="false" ht="15" hidden="false" customHeight="false" outlineLevel="0" collapsed="false">
      <c r="A1696" s="0" t="s">
        <v>5008</v>
      </c>
      <c r="B1696" s="0" t="s">
        <v>5009</v>
      </c>
      <c r="C1696" s="0" t="s">
        <v>252</v>
      </c>
      <c r="D1696" s="0" t="s">
        <v>119</v>
      </c>
      <c r="E1696" s="0" t="s">
        <v>5010</v>
      </c>
      <c r="F1696" s="0" t="s">
        <v>121</v>
      </c>
      <c r="G1696" s="0" t="s">
        <v>129</v>
      </c>
      <c r="H1696" s="17" t="n">
        <v>46245.6444444444</v>
      </c>
      <c r="I1696" s="17" t="n">
        <v>46245.6777777778</v>
      </c>
      <c r="J1696" s="17" t="n">
        <v>46245.6833333333</v>
      </c>
      <c r="K1696" s="17" t="n">
        <v>46245.6930555556</v>
      </c>
      <c r="L1696" s="17" t="n">
        <v>46245.7069444444</v>
      </c>
      <c r="M1696" s="17" t="n">
        <v>46245.7180555556</v>
      </c>
      <c r="N1696" s="17" t="n">
        <v>46245.73125</v>
      </c>
      <c r="O1696" s="17" t="n">
        <v>46245.7638888889</v>
      </c>
      <c r="P1696" s="17" t="n">
        <v>46245.7833333333</v>
      </c>
      <c r="Q1696" s="17" t="n">
        <v>46245.7965277778</v>
      </c>
      <c r="R1696" s="0" t="n">
        <v>231</v>
      </c>
      <c r="S1696" s="0" t="n">
        <v>16</v>
      </c>
      <c r="T1696" s="0" t="n">
        <v>0</v>
      </c>
      <c r="U1696" s="18" t="s">
        <v>123</v>
      </c>
      <c r="V1696" s="18" t="s">
        <v>139</v>
      </c>
      <c r="W1696" s="0" t="str">
        <f aca="false">IF(AND(X1696&gt;=6,X1696&lt;14),"A",IF(AND(X1696&gt;=14,X1696&lt;22),"B","C"))</f>
        <v>B</v>
      </c>
      <c r="X1696" s="18" t="n">
        <f aca="false">HOUR(H1696)</f>
        <v>15</v>
      </c>
      <c r="Y1696" s="18" t="n">
        <f aca="false">ROUND((I1696-H1696)*1440,0)</f>
        <v>48</v>
      </c>
      <c r="Z1696" s="18" t="n">
        <f aca="false">ROUND((J1696-I1696)*1440,0)</f>
        <v>8</v>
      </c>
      <c r="AA1696" s="18" t="n">
        <f aca="false">ROUND((K1696-J1696)*1440,0)</f>
        <v>14</v>
      </c>
      <c r="AB1696" s="18" t="n">
        <f aca="false">ROUND((L1696-K1696)*1440,0)</f>
        <v>20</v>
      </c>
      <c r="AC1696" s="18" t="n">
        <f aca="false">ROUND((M1696-L1696)*1440,0)</f>
        <v>16</v>
      </c>
      <c r="AD1696" s="18" t="n">
        <f aca="false">IF(N1696="","",ROUND((N1696-M1696)*1440,0))</f>
        <v>19</v>
      </c>
      <c r="AE1696" s="18" t="n">
        <f aca="false">IF(O1696="","",ROUND((O1696-N1696)*1440,0))</f>
        <v>47</v>
      </c>
      <c r="AF1696" s="18" t="n">
        <f aca="false">IF(P1696="","",ROUND((P1696-O1696)*1440,0))</f>
        <v>28</v>
      </c>
      <c r="AG1696" s="18" t="n">
        <f aca="false">IF(Q1696="","",ROUND((Q1696-P1696)*1440,0))</f>
        <v>19</v>
      </c>
      <c r="AH1696" s="18" t="n">
        <f aca="false">IF(Q1696="","",ROUND((Q1696-H1696)*1440,0))</f>
        <v>219</v>
      </c>
      <c r="AI1696" s="19" t="n">
        <f aca="false">ROUND(IF(O1696="",Assumptions!$B$25-K1696,O1696-K1696)*24,1)</f>
        <v>1.7</v>
      </c>
      <c r="AJ1696" s="20" t="n">
        <f aca="false">ROUND(MAX(N(Y1696)/Assumptions!$C$5, N(Z1696)/Assumptions!$C$6, N(AA1696)/Assumptions!$C$7, N(AB1696)/Assumptions!$C$8, N(AC1696)/Assumptions!$C$9, N(AD1696)/Assumptions!$C$10, N(AE1696)/Assumptions!$C$11, N(AF1696)/Assumptions!$C$12, N(AG1696)/Assumptions!$C$13),3)</f>
        <v>1.6</v>
      </c>
      <c r="AK1696" s="0" t="str">
        <f aca="false">IF(OR(U1696="Pending",U1696="On Hold"),"Open GRN (awaiting)",IF(AJ1696&lt;=1,"Within SLA",IF(ROUND(N(Y1696)/Assumptions!$C$5,3)=AJ1696,"Gate Wait",IF(ROUND(N(Z1696)/Assumptions!$C$6,3)=AJ1696,"Dock Wait",IF(ROUND(N(AA1696)/Assumptions!$C$7,3)=AJ1696,"Unloading",IF(ROUND(N(AB1696)/Assumptions!$C$8,3)=AJ1696,"Unload-to-QC Wait",IF(ROUND(N(AC1696)/Assumptions!$C$9,3)=AJ1696,"QC",IF(ROUND(N(AD1696)/Assumptions!$C$10,3)=AJ1696,"QC-to-GRN Wait",IF(ROUND(N(AE1696)/Assumptions!$C$11,3)=AJ1696,"GRN Processing",IF(ROUND(N(AF1696)/Assumptions!$C$12,3)=AJ1696,"GRN-to-Putaway Wait",IF(ROUND(N(AG1696)/Assumptions!$C$13,3)=AJ1696,"Putaway","Within SLA")))))))))))</f>
        <v>Gate Wait</v>
      </c>
    </row>
    <row r="1697" customFormat="false" ht="15" hidden="false" customHeight="false" outlineLevel="0" collapsed="false">
      <c r="A1697" s="0" t="s">
        <v>5011</v>
      </c>
      <c r="B1697" s="0" t="s">
        <v>5012</v>
      </c>
      <c r="C1697" s="0" t="s">
        <v>175</v>
      </c>
      <c r="D1697" s="0" t="s">
        <v>135</v>
      </c>
      <c r="E1697" s="0" t="s">
        <v>5013</v>
      </c>
      <c r="F1697" s="0" t="s">
        <v>177</v>
      </c>
      <c r="G1697" s="0" t="s">
        <v>138</v>
      </c>
      <c r="H1697" s="17" t="n">
        <v>46245.6465277778</v>
      </c>
      <c r="I1697" s="17" t="n">
        <v>46245.6895833333</v>
      </c>
      <c r="J1697" s="17" t="n">
        <v>46245.6923611111</v>
      </c>
      <c r="K1697" s="17" t="n">
        <v>46245.7090277778</v>
      </c>
      <c r="L1697" s="17" t="n">
        <v>46245.7381944444</v>
      </c>
      <c r="M1697" s="17" t="n">
        <v>46245.7527777778</v>
      </c>
      <c r="N1697" s="17" t="n">
        <v>46245.8020833333</v>
      </c>
      <c r="O1697" s="17" t="n">
        <v>46245.8888888889</v>
      </c>
      <c r="P1697" s="17" t="n">
        <v>46245.9090277778</v>
      </c>
      <c r="Q1697" s="17" t="n">
        <v>46245.9166666667</v>
      </c>
      <c r="R1697" s="0" t="n">
        <v>185</v>
      </c>
      <c r="S1697" s="0" t="n">
        <v>0</v>
      </c>
      <c r="T1697" s="0" t="n">
        <v>0</v>
      </c>
      <c r="U1697" s="18" t="s">
        <v>130</v>
      </c>
      <c r="V1697" s="18" t="s">
        <v>139</v>
      </c>
      <c r="W1697" s="0" t="str">
        <f aca="false">IF(AND(X1697&gt;=6,X1697&lt;14),"A",IF(AND(X1697&gt;=14,X1697&lt;22),"B","C"))</f>
        <v>B</v>
      </c>
      <c r="X1697" s="18" t="n">
        <f aca="false">HOUR(H1697)</f>
        <v>15</v>
      </c>
      <c r="Y1697" s="18" t="n">
        <f aca="false">ROUND((I1697-H1697)*1440,0)</f>
        <v>62</v>
      </c>
      <c r="Z1697" s="18" t="n">
        <f aca="false">ROUND((J1697-I1697)*1440,0)</f>
        <v>4</v>
      </c>
      <c r="AA1697" s="18" t="n">
        <f aca="false">ROUND((K1697-J1697)*1440,0)</f>
        <v>24</v>
      </c>
      <c r="AB1697" s="18" t="n">
        <f aca="false">ROUND((L1697-K1697)*1440,0)</f>
        <v>42</v>
      </c>
      <c r="AC1697" s="18" t="n">
        <f aca="false">ROUND((M1697-L1697)*1440,0)</f>
        <v>21</v>
      </c>
      <c r="AD1697" s="18" t="n">
        <f aca="false">IF(N1697="","",ROUND((N1697-M1697)*1440,0))</f>
        <v>71</v>
      </c>
      <c r="AE1697" s="18" t="n">
        <f aca="false">IF(O1697="","",ROUND((O1697-N1697)*1440,0))</f>
        <v>125</v>
      </c>
      <c r="AF1697" s="18" t="n">
        <f aca="false">IF(P1697="","",ROUND((P1697-O1697)*1440,0))</f>
        <v>29</v>
      </c>
      <c r="AG1697" s="18" t="n">
        <f aca="false">IF(Q1697="","",ROUND((Q1697-P1697)*1440,0))</f>
        <v>11</v>
      </c>
      <c r="AH1697" s="18" t="n">
        <f aca="false">IF(Q1697="","",ROUND((Q1697-H1697)*1440,0))</f>
        <v>389</v>
      </c>
      <c r="AI1697" s="19" t="n">
        <f aca="false">ROUND(IF(O1697="",Assumptions!$B$25-K1697,O1697-K1697)*24,1)</f>
        <v>4.3</v>
      </c>
      <c r="AJ1697" s="20" t="n">
        <f aca="false">ROUND(MAX(N(Y1697)/Assumptions!$C$5, N(Z1697)/Assumptions!$C$6, N(AA1697)/Assumptions!$C$7, N(AB1697)/Assumptions!$C$8, N(AC1697)/Assumptions!$C$9, N(AD1697)/Assumptions!$C$10, N(AE1697)/Assumptions!$C$11, N(AF1697)/Assumptions!$C$12, N(AG1697)/Assumptions!$C$13),3)</f>
        <v>2.8</v>
      </c>
      <c r="AK1697" s="0" t="str">
        <f aca="false">IF(OR(U1697="Pending",U1697="On Hold"),"Open GRN (awaiting)",IF(AJ1697&lt;=1,"Within SLA",IF(ROUND(N(Y1697)/Assumptions!$C$5,3)=AJ1697,"Gate Wait",IF(ROUND(N(Z1697)/Assumptions!$C$6,3)=AJ1697,"Dock Wait",IF(ROUND(N(AA1697)/Assumptions!$C$7,3)=AJ1697,"Unloading",IF(ROUND(N(AB1697)/Assumptions!$C$8,3)=AJ1697,"Unload-to-QC Wait",IF(ROUND(N(AC1697)/Assumptions!$C$9,3)=AJ1697,"QC",IF(ROUND(N(AD1697)/Assumptions!$C$10,3)=AJ1697,"QC-to-GRN Wait",IF(ROUND(N(AE1697)/Assumptions!$C$11,3)=AJ1697,"GRN Processing",IF(ROUND(N(AF1697)/Assumptions!$C$12,3)=AJ1697,"GRN-to-Putaway Wait",IF(ROUND(N(AG1697)/Assumptions!$C$13,3)=AJ1697,"Putaway","Within SLA")))))))))))</f>
        <v>Unload-to-QC Wait</v>
      </c>
    </row>
    <row r="1698" customFormat="false" ht="15" hidden="false" customHeight="false" outlineLevel="0" collapsed="false">
      <c r="A1698" s="0" t="s">
        <v>5014</v>
      </c>
      <c r="B1698" s="0" t="s">
        <v>5015</v>
      </c>
      <c r="C1698" s="0" t="s">
        <v>126</v>
      </c>
      <c r="D1698" s="0" t="s">
        <v>119</v>
      </c>
      <c r="E1698" s="0" t="s">
        <v>5016</v>
      </c>
      <c r="F1698" s="0" t="s">
        <v>128</v>
      </c>
      <c r="G1698" s="0" t="s">
        <v>129</v>
      </c>
      <c r="H1698" s="17" t="n">
        <v>46245.6520833333</v>
      </c>
      <c r="I1698" s="17" t="n">
        <v>46245.6590277778</v>
      </c>
      <c r="J1698" s="17" t="n">
        <v>46245.6631944445</v>
      </c>
      <c r="K1698" s="17" t="n">
        <v>46245.6861111111</v>
      </c>
      <c r="L1698" s="17" t="n">
        <v>46245.6923611111</v>
      </c>
      <c r="M1698" s="17" t="n">
        <v>46245.7152777778</v>
      </c>
      <c r="N1698" s="17" t="n">
        <v>46245.8298611111</v>
      </c>
      <c r="O1698" s="17" t="n">
        <v>46245.9451388889</v>
      </c>
      <c r="P1698" s="17" t="n">
        <v>46245.9555555556</v>
      </c>
      <c r="Q1698" s="17" t="n">
        <v>46245.9777777778</v>
      </c>
      <c r="R1698" s="0" t="n">
        <v>186</v>
      </c>
      <c r="S1698" s="0" t="n">
        <v>0</v>
      </c>
      <c r="T1698" s="0" t="n">
        <v>0</v>
      </c>
      <c r="U1698" s="18" t="s">
        <v>130</v>
      </c>
      <c r="V1698" s="18" t="s">
        <v>156</v>
      </c>
      <c r="W1698" s="0" t="str">
        <f aca="false">IF(AND(X1698&gt;=6,X1698&lt;14),"A",IF(AND(X1698&gt;=14,X1698&lt;22),"B","C"))</f>
        <v>B</v>
      </c>
      <c r="X1698" s="18" t="n">
        <f aca="false">HOUR(H1698)</f>
        <v>15</v>
      </c>
      <c r="Y1698" s="18" t="n">
        <f aca="false">ROUND((I1698-H1698)*1440,0)</f>
        <v>10</v>
      </c>
      <c r="Z1698" s="18" t="n">
        <f aca="false">ROUND((J1698-I1698)*1440,0)</f>
        <v>6</v>
      </c>
      <c r="AA1698" s="18" t="n">
        <f aca="false">ROUND((K1698-J1698)*1440,0)</f>
        <v>33</v>
      </c>
      <c r="AB1698" s="18" t="n">
        <f aca="false">ROUND((L1698-K1698)*1440,0)</f>
        <v>9</v>
      </c>
      <c r="AC1698" s="18" t="n">
        <f aca="false">ROUND((M1698-L1698)*1440,0)</f>
        <v>33</v>
      </c>
      <c r="AD1698" s="18" t="n">
        <f aca="false">IF(N1698="","",ROUND((N1698-M1698)*1440,0))</f>
        <v>165</v>
      </c>
      <c r="AE1698" s="18" t="n">
        <f aca="false">IF(O1698="","",ROUND((O1698-N1698)*1440,0))</f>
        <v>166</v>
      </c>
      <c r="AF1698" s="18" t="n">
        <f aca="false">IF(P1698="","",ROUND((P1698-O1698)*1440,0))</f>
        <v>15</v>
      </c>
      <c r="AG1698" s="18" t="n">
        <f aca="false">IF(Q1698="","",ROUND((Q1698-P1698)*1440,0))</f>
        <v>32</v>
      </c>
      <c r="AH1698" s="18" t="n">
        <f aca="false">IF(Q1698="","",ROUND((Q1698-H1698)*1440,0))</f>
        <v>469</v>
      </c>
      <c r="AI1698" s="19" t="n">
        <f aca="false">ROUND(IF(O1698="",Assumptions!$B$25-K1698,O1698-K1698)*24,1)</f>
        <v>6.2</v>
      </c>
      <c r="AJ1698" s="20" t="n">
        <f aca="false">ROUND(MAX(N(Y1698)/Assumptions!$C$5, N(Z1698)/Assumptions!$C$6, N(AA1698)/Assumptions!$C$7, N(AB1698)/Assumptions!$C$8, N(AC1698)/Assumptions!$C$9, N(AD1698)/Assumptions!$C$10, N(AE1698)/Assumptions!$C$11, N(AF1698)/Assumptions!$C$12, N(AG1698)/Assumptions!$C$13),3)</f>
        <v>5.5</v>
      </c>
      <c r="AK1698" s="0" t="str">
        <f aca="false">IF(OR(U1698="Pending",U1698="On Hold"),"Open GRN (awaiting)",IF(AJ1698&lt;=1,"Within SLA",IF(ROUND(N(Y1698)/Assumptions!$C$5,3)=AJ1698,"Gate Wait",IF(ROUND(N(Z1698)/Assumptions!$C$6,3)=AJ1698,"Dock Wait",IF(ROUND(N(AA1698)/Assumptions!$C$7,3)=AJ1698,"Unloading",IF(ROUND(N(AB1698)/Assumptions!$C$8,3)=AJ1698,"Unload-to-QC Wait",IF(ROUND(N(AC1698)/Assumptions!$C$9,3)=AJ1698,"QC",IF(ROUND(N(AD1698)/Assumptions!$C$10,3)=AJ1698,"QC-to-GRN Wait",IF(ROUND(N(AE1698)/Assumptions!$C$11,3)=AJ1698,"GRN Processing",IF(ROUND(N(AF1698)/Assumptions!$C$12,3)=AJ1698,"GRN-to-Putaway Wait",IF(ROUND(N(AG1698)/Assumptions!$C$13,3)=AJ1698,"Putaway","Within SLA")))))))))))</f>
        <v>QC-to-GRN Wait</v>
      </c>
    </row>
    <row r="1699" customFormat="false" ht="15" hidden="false" customHeight="false" outlineLevel="0" collapsed="false">
      <c r="A1699" s="0" t="s">
        <v>5017</v>
      </c>
      <c r="B1699" s="0" t="s">
        <v>5018</v>
      </c>
      <c r="C1699" s="0" t="s">
        <v>159</v>
      </c>
      <c r="D1699" s="0" t="s">
        <v>135</v>
      </c>
      <c r="E1699" s="0" t="s">
        <v>4839</v>
      </c>
      <c r="F1699" s="0" t="s">
        <v>128</v>
      </c>
      <c r="G1699" s="0" t="s">
        <v>178</v>
      </c>
      <c r="H1699" s="17" t="n">
        <v>46245.6868055556</v>
      </c>
      <c r="I1699" s="17" t="n">
        <v>46245.7006944444</v>
      </c>
      <c r="J1699" s="17" t="n">
        <v>46245.7027777778</v>
      </c>
      <c r="K1699" s="17" t="n">
        <v>46245.7340277778</v>
      </c>
      <c r="L1699" s="17" t="n">
        <v>46245.7444444444</v>
      </c>
      <c r="M1699" s="17" t="n">
        <v>46245.79375</v>
      </c>
      <c r="N1699" s="17" t="n">
        <v>46245.8638888889</v>
      </c>
      <c r="O1699" s="17" t="n">
        <v>46245.9729166667</v>
      </c>
      <c r="P1699" s="17" t="n">
        <v>46245.9951388889</v>
      </c>
      <c r="Q1699" s="17" t="n">
        <v>46246.0041666667</v>
      </c>
      <c r="R1699" s="0" t="n">
        <v>105</v>
      </c>
      <c r="S1699" s="0" t="n">
        <v>0</v>
      </c>
      <c r="T1699" s="0" t="n">
        <v>0</v>
      </c>
      <c r="U1699" s="18" t="s">
        <v>130</v>
      </c>
      <c r="V1699" s="18" t="s">
        <v>144</v>
      </c>
      <c r="W1699" s="0" t="str">
        <f aca="false">IF(AND(X1699&gt;=6,X1699&lt;14),"A",IF(AND(X1699&gt;=14,X1699&lt;22),"B","C"))</f>
        <v>B</v>
      </c>
      <c r="X1699" s="18" t="n">
        <f aca="false">HOUR(H1699)</f>
        <v>16</v>
      </c>
      <c r="Y1699" s="18" t="n">
        <f aca="false">ROUND((I1699-H1699)*1440,0)</f>
        <v>20</v>
      </c>
      <c r="Z1699" s="18" t="n">
        <f aca="false">ROUND((J1699-I1699)*1440,0)</f>
        <v>3</v>
      </c>
      <c r="AA1699" s="18" t="n">
        <f aca="false">ROUND((K1699-J1699)*1440,0)</f>
        <v>45</v>
      </c>
      <c r="AB1699" s="18" t="n">
        <f aca="false">ROUND((L1699-K1699)*1440,0)</f>
        <v>15</v>
      </c>
      <c r="AC1699" s="18" t="n">
        <f aca="false">ROUND((M1699-L1699)*1440,0)</f>
        <v>71</v>
      </c>
      <c r="AD1699" s="18" t="n">
        <f aca="false">IF(N1699="","",ROUND((N1699-M1699)*1440,0))</f>
        <v>101</v>
      </c>
      <c r="AE1699" s="18" t="n">
        <f aca="false">IF(O1699="","",ROUND((O1699-N1699)*1440,0))</f>
        <v>157</v>
      </c>
      <c r="AF1699" s="18" t="n">
        <f aca="false">IF(P1699="","",ROUND((P1699-O1699)*1440,0))</f>
        <v>32</v>
      </c>
      <c r="AG1699" s="18" t="n">
        <f aca="false">IF(Q1699="","",ROUND((Q1699-P1699)*1440,0))</f>
        <v>13</v>
      </c>
      <c r="AH1699" s="18" t="n">
        <f aca="false">IF(Q1699="","",ROUND((Q1699-H1699)*1440,0))</f>
        <v>457</v>
      </c>
      <c r="AI1699" s="19" t="n">
        <f aca="false">ROUND(IF(O1699="",Assumptions!$B$25-K1699,O1699-K1699)*24,1)</f>
        <v>5.7</v>
      </c>
      <c r="AJ1699" s="20" t="n">
        <f aca="false">ROUND(MAX(N(Y1699)/Assumptions!$C$5, N(Z1699)/Assumptions!$C$6, N(AA1699)/Assumptions!$C$7, N(AB1699)/Assumptions!$C$8, N(AC1699)/Assumptions!$C$9, N(AD1699)/Assumptions!$C$10, N(AE1699)/Assumptions!$C$11, N(AF1699)/Assumptions!$C$12, N(AG1699)/Assumptions!$C$13),3)</f>
        <v>3.489</v>
      </c>
      <c r="AK1699" s="0" t="str">
        <f aca="false">IF(OR(U1699="Pending",U1699="On Hold"),"Open GRN (awaiting)",IF(AJ1699&lt;=1,"Within SLA",IF(ROUND(N(Y1699)/Assumptions!$C$5,3)=AJ1699,"Gate Wait",IF(ROUND(N(Z1699)/Assumptions!$C$6,3)=AJ1699,"Dock Wait",IF(ROUND(N(AA1699)/Assumptions!$C$7,3)=AJ1699,"Unloading",IF(ROUND(N(AB1699)/Assumptions!$C$8,3)=AJ1699,"Unload-to-QC Wait",IF(ROUND(N(AC1699)/Assumptions!$C$9,3)=AJ1699,"QC",IF(ROUND(N(AD1699)/Assumptions!$C$10,3)=AJ1699,"QC-to-GRN Wait",IF(ROUND(N(AE1699)/Assumptions!$C$11,3)=AJ1699,"GRN Processing",IF(ROUND(N(AF1699)/Assumptions!$C$12,3)=AJ1699,"GRN-to-Putaway Wait",IF(ROUND(N(AG1699)/Assumptions!$C$13,3)=AJ1699,"Putaway","Within SLA")))))))))))</f>
        <v>GRN Processing</v>
      </c>
    </row>
    <row r="1700" customFormat="false" ht="15" hidden="false" customHeight="false" outlineLevel="0" collapsed="false">
      <c r="A1700" s="0" t="s">
        <v>5019</v>
      </c>
      <c r="B1700" s="0" t="s">
        <v>5020</v>
      </c>
      <c r="C1700" s="0" t="s">
        <v>118</v>
      </c>
      <c r="D1700" s="0" t="s">
        <v>119</v>
      </c>
      <c r="E1700" s="0" t="s">
        <v>5021</v>
      </c>
      <c r="F1700" s="0" t="s">
        <v>121</v>
      </c>
      <c r="G1700" s="0" t="s">
        <v>122</v>
      </c>
      <c r="H1700" s="17" t="n">
        <v>46245.6895833333</v>
      </c>
      <c r="I1700" s="17" t="n">
        <v>46245.7111111111</v>
      </c>
      <c r="J1700" s="17" t="n">
        <v>46245.71875</v>
      </c>
      <c r="K1700" s="17" t="n">
        <v>46245.7743055556</v>
      </c>
      <c r="L1700" s="17" t="n">
        <v>46245.7777777778</v>
      </c>
      <c r="M1700" s="17" t="n">
        <v>46245.8034722222</v>
      </c>
      <c r="N1700" s="17" t="n">
        <v>46245.8076388889</v>
      </c>
      <c r="O1700" s="17" t="n">
        <v>46245.8333333333</v>
      </c>
      <c r="P1700" s="17" t="n">
        <v>46245.8597222222</v>
      </c>
      <c r="Q1700" s="17" t="n">
        <v>46245.8694444444</v>
      </c>
      <c r="R1700" s="0" t="n">
        <v>974</v>
      </c>
      <c r="S1700" s="0" t="n">
        <v>0</v>
      </c>
      <c r="T1700" s="0" t="n">
        <v>0</v>
      </c>
      <c r="U1700" s="18" t="s">
        <v>130</v>
      </c>
      <c r="V1700" s="18" t="s">
        <v>139</v>
      </c>
      <c r="W1700" s="0" t="str">
        <f aca="false">IF(AND(X1700&gt;=6,X1700&lt;14),"A",IF(AND(X1700&gt;=14,X1700&lt;22),"B","C"))</f>
        <v>B</v>
      </c>
      <c r="X1700" s="18" t="n">
        <f aca="false">HOUR(H1700)</f>
        <v>16</v>
      </c>
      <c r="Y1700" s="18" t="n">
        <f aca="false">ROUND((I1700-H1700)*1440,0)</f>
        <v>31</v>
      </c>
      <c r="Z1700" s="18" t="n">
        <f aca="false">ROUND((J1700-I1700)*1440,0)</f>
        <v>11</v>
      </c>
      <c r="AA1700" s="18" t="n">
        <f aca="false">ROUND((K1700-J1700)*1440,0)</f>
        <v>80</v>
      </c>
      <c r="AB1700" s="18" t="n">
        <f aca="false">ROUND((L1700-K1700)*1440,0)</f>
        <v>5</v>
      </c>
      <c r="AC1700" s="18" t="n">
        <f aca="false">ROUND((M1700-L1700)*1440,0)</f>
        <v>37</v>
      </c>
      <c r="AD1700" s="18" t="n">
        <f aca="false">IF(N1700="","",ROUND((N1700-M1700)*1440,0))</f>
        <v>6</v>
      </c>
      <c r="AE1700" s="18" t="n">
        <f aca="false">IF(O1700="","",ROUND((O1700-N1700)*1440,0))</f>
        <v>37</v>
      </c>
      <c r="AF1700" s="18" t="n">
        <f aca="false">IF(P1700="","",ROUND((P1700-O1700)*1440,0))</f>
        <v>38</v>
      </c>
      <c r="AG1700" s="18" t="n">
        <f aca="false">IF(Q1700="","",ROUND((Q1700-P1700)*1440,0))</f>
        <v>14</v>
      </c>
      <c r="AH1700" s="18" t="n">
        <f aca="false">IF(Q1700="","",ROUND((Q1700-H1700)*1440,0))</f>
        <v>259</v>
      </c>
      <c r="AI1700" s="19" t="n">
        <f aca="false">ROUND(IF(O1700="",Assumptions!$B$25-K1700,O1700-K1700)*24,1)</f>
        <v>1.4</v>
      </c>
      <c r="AJ1700" s="20" t="n">
        <f aca="false">ROUND(MAX(N(Y1700)/Assumptions!$C$5, N(Z1700)/Assumptions!$C$6, N(AA1700)/Assumptions!$C$7, N(AB1700)/Assumptions!$C$8, N(AC1700)/Assumptions!$C$9, N(AD1700)/Assumptions!$C$10, N(AE1700)/Assumptions!$C$11, N(AF1700)/Assumptions!$C$12, N(AG1700)/Assumptions!$C$13),3)</f>
        <v>1.9</v>
      </c>
      <c r="AK1700" s="0" t="str">
        <f aca="false">IF(OR(U1700="Pending",U1700="On Hold"),"Open GRN (awaiting)",IF(AJ1700&lt;=1,"Within SLA",IF(ROUND(N(Y1700)/Assumptions!$C$5,3)=AJ1700,"Gate Wait",IF(ROUND(N(Z1700)/Assumptions!$C$6,3)=AJ1700,"Dock Wait",IF(ROUND(N(AA1700)/Assumptions!$C$7,3)=AJ1700,"Unloading",IF(ROUND(N(AB1700)/Assumptions!$C$8,3)=AJ1700,"Unload-to-QC Wait",IF(ROUND(N(AC1700)/Assumptions!$C$9,3)=AJ1700,"QC",IF(ROUND(N(AD1700)/Assumptions!$C$10,3)=AJ1700,"QC-to-GRN Wait",IF(ROUND(N(AE1700)/Assumptions!$C$11,3)=AJ1700,"GRN Processing",IF(ROUND(N(AF1700)/Assumptions!$C$12,3)=AJ1700,"GRN-to-Putaway Wait",IF(ROUND(N(AG1700)/Assumptions!$C$13,3)=AJ1700,"Putaway","Within SLA")))))))))))</f>
        <v>GRN-to-Putaway Wait</v>
      </c>
    </row>
    <row r="1701" customFormat="false" ht="15" hidden="false" customHeight="false" outlineLevel="0" collapsed="false">
      <c r="A1701" s="0" t="s">
        <v>5022</v>
      </c>
      <c r="B1701" s="0" t="s">
        <v>5023</v>
      </c>
      <c r="C1701" s="0" t="s">
        <v>159</v>
      </c>
      <c r="D1701" s="0" t="s">
        <v>119</v>
      </c>
      <c r="E1701" s="0" t="s">
        <v>5024</v>
      </c>
      <c r="F1701" s="0" t="s">
        <v>149</v>
      </c>
      <c r="G1701" s="0" t="s">
        <v>122</v>
      </c>
      <c r="H1701" s="17" t="n">
        <v>46245.70625</v>
      </c>
      <c r="I1701" s="17" t="n">
        <v>46245.7104166667</v>
      </c>
      <c r="J1701" s="17" t="n">
        <v>46245.7152777778</v>
      </c>
      <c r="K1701" s="17" t="n">
        <v>46245.7465277778</v>
      </c>
      <c r="L1701" s="17" t="n">
        <v>46245.7548611111</v>
      </c>
      <c r="M1701" s="17" t="n">
        <v>46245.7708333333</v>
      </c>
      <c r="N1701" s="17" t="n">
        <v>46245.8583333333</v>
      </c>
      <c r="O1701" s="17" t="n">
        <v>46245.8631944444</v>
      </c>
      <c r="P1701" s="17" t="n">
        <v>46245.875</v>
      </c>
      <c r="Q1701" s="17" t="n">
        <v>46245.89375</v>
      </c>
      <c r="R1701" s="0" t="n">
        <v>573</v>
      </c>
      <c r="S1701" s="0" t="n">
        <v>0</v>
      </c>
      <c r="T1701" s="0" t="n">
        <v>0</v>
      </c>
      <c r="U1701" s="18" t="s">
        <v>130</v>
      </c>
      <c r="V1701" s="18" t="s">
        <v>144</v>
      </c>
      <c r="W1701" s="0" t="str">
        <f aca="false">IF(AND(X1701&gt;=6,X1701&lt;14),"A",IF(AND(X1701&gt;=14,X1701&lt;22),"B","C"))</f>
        <v>B</v>
      </c>
      <c r="X1701" s="18" t="n">
        <f aca="false">HOUR(H1701)</f>
        <v>16</v>
      </c>
      <c r="Y1701" s="18" t="n">
        <f aca="false">ROUND((I1701-H1701)*1440,0)</f>
        <v>6</v>
      </c>
      <c r="Z1701" s="18" t="n">
        <f aca="false">ROUND((J1701-I1701)*1440,0)</f>
        <v>7</v>
      </c>
      <c r="AA1701" s="18" t="n">
        <f aca="false">ROUND((K1701-J1701)*1440,0)</f>
        <v>45</v>
      </c>
      <c r="AB1701" s="18" t="n">
        <f aca="false">ROUND((L1701-K1701)*1440,0)</f>
        <v>12</v>
      </c>
      <c r="AC1701" s="18" t="n">
        <f aca="false">ROUND((M1701-L1701)*1440,0)</f>
        <v>23</v>
      </c>
      <c r="AD1701" s="18" t="n">
        <f aca="false">IF(N1701="","",ROUND((N1701-M1701)*1440,0))</f>
        <v>126</v>
      </c>
      <c r="AE1701" s="18" t="n">
        <f aca="false">IF(O1701="","",ROUND((O1701-N1701)*1440,0))</f>
        <v>7</v>
      </c>
      <c r="AF1701" s="18" t="n">
        <f aca="false">IF(P1701="","",ROUND((P1701-O1701)*1440,0))</f>
        <v>17</v>
      </c>
      <c r="AG1701" s="18" t="n">
        <f aca="false">IF(Q1701="","",ROUND((Q1701-P1701)*1440,0))</f>
        <v>27</v>
      </c>
      <c r="AH1701" s="18" t="n">
        <f aca="false">IF(Q1701="","",ROUND((Q1701-H1701)*1440,0))</f>
        <v>270</v>
      </c>
      <c r="AI1701" s="19" t="n">
        <f aca="false">ROUND(IF(O1701="",Assumptions!$B$25-K1701,O1701-K1701)*24,1)</f>
        <v>2.8</v>
      </c>
      <c r="AJ1701" s="20" t="n">
        <f aca="false">ROUND(MAX(N(Y1701)/Assumptions!$C$5, N(Z1701)/Assumptions!$C$6, N(AA1701)/Assumptions!$C$7, N(AB1701)/Assumptions!$C$8, N(AC1701)/Assumptions!$C$9, N(AD1701)/Assumptions!$C$10, N(AE1701)/Assumptions!$C$11, N(AF1701)/Assumptions!$C$12, N(AG1701)/Assumptions!$C$13),3)</f>
        <v>4.2</v>
      </c>
      <c r="AK1701" s="0" t="str">
        <f aca="false">IF(OR(U1701="Pending",U1701="On Hold"),"Open GRN (awaiting)",IF(AJ1701&lt;=1,"Within SLA",IF(ROUND(N(Y1701)/Assumptions!$C$5,3)=AJ1701,"Gate Wait",IF(ROUND(N(Z1701)/Assumptions!$C$6,3)=AJ1701,"Dock Wait",IF(ROUND(N(AA1701)/Assumptions!$C$7,3)=AJ1701,"Unloading",IF(ROUND(N(AB1701)/Assumptions!$C$8,3)=AJ1701,"Unload-to-QC Wait",IF(ROUND(N(AC1701)/Assumptions!$C$9,3)=AJ1701,"QC",IF(ROUND(N(AD1701)/Assumptions!$C$10,3)=AJ1701,"QC-to-GRN Wait",IF(ROUND(N(AE1701)/Assumptions!$C$11,3)=AJ1701,"GRN Processing",IF(ROUND(N(AF1701)/Assumptions!$C$12,3)=AJ1701,"GRN-to-Putaway Wait",IF(ROUND(N(AG1701)/Assumptions!$C$13,3)=AJ1701,"Putaway","Within SLA")))))))))))</f>
        <v>QC-to-GRN Wait</v>
      </c>
    </row>
    <row r="1702" customFormat="false" ht="15" hidden="false" customHeight="false" outlineLevel="0" collapsed="false">
      <c r="A1702" s="0" t="s">
        <v>5025</v>
      </c>
      <c r="B1702" s="0" t="s">
        <v>5026</v>
      </c>
      <c r="C1702" s="0" t="s">
        <v>118</v>
      </c>
      <c r="D1702" s="0" t="s">
        <v>119</v>
      </c>
      <c r="E1702" s="0" t="s">
        <v>5027</v>
      </c>
      <c r="F1702" s="0" t="s">
        <v>155</v>
      </c>
      <c r="G1702" s="0" t="s">
        <v>122</v>
      </c>
      <c r="H1702" s="17" t="n">
        <v>46245.7395833333</v>
      </c>
      <c r="I1702" s="17" t="n">
        <v>46245.7472222222</v>
      </c>
      <c r="J1702" s="17" t="n">
        <v>46245.7520833333</v>
      </c>
      <c r="K1702" s="17" t="n">
        <v>46245.7868055556</v>
      </c>
      <c r="L1702" s="17" t="n">
        <v>46245.7986111111</v>
      </c>
      <c r="M1702" s="17" t="n">
        <v>46245.8090277778</v>
      </c>
      <c r="N1702" s="17" t="n">
        <v>46245.8444444445</v>
      </c>
      <c r="O1702" s="17" t="n">
        <v>46245.9034722222</v>
      </c>
      <c r="P1702" s="17" t="n">
        <v>46245.91875</v>
      </c>
      <c r="Q1702" s="17" t="n">
        <v>46245.9333333333</v>
      </c>
      <c r="R1702" s="0" t="n">
        <v>470</v>
      </c>
      <c r="S1702" s="0" t="n">
        <v>0</v>
      </c>
      <c r="T1702" s="0" t="n">
        <v>0</v>
      </c>
      <c r="U1702" s="18" t="s">
        <v>130</v>
      </c>
      <c r="V1702" s="18" t="s">
        <v>131</v>
      </c>
      <c r="W1702" s="0" t="str">
        <f aca="false">IF(AND(X1702&gt;=6,X1702&lt;14),"A",IF(AND(X1702&gt;=14,X1702&lt;22),"B","C"))</f>
        <v>B</v>
      </c>
      <c r="X1702" s="18" t="n">
        <f aca="false">HOUR(H1702)</f>
        <v>17</v>
      </c>
      <c r="Y1702" s="18" t="n">
        <f aca="false">ROUND((I1702-H1702)*1440,0)</f>
        <v>11</v>
      </c>
      <c r="Z1702" s="18" t="n">
        <f aca="false">ROUND((J1702-I1702)*1440,0)</f>
        <v>7</v>
      </c>
      <c r="AA1702" s="18" t="n">
        <f aca="false">ROUND((K1702-J1702)*1440,0)</f>
        <v>50</v>
      </c>
      <c r="AB1702" s="18" t="n">
        <f aca="false">ROUND((L1702-K1702)*1440,0)</f>
        <v>17</v>
      </c>
      <c r="AC1702" s="18" t="n">
        <f aca="false">ROUND((M1702-L1702)*1440,0)</f>
        <v>15</v>
      </c>
      <c r="AD1702" s="18" t="n">
        <f aca="false">IF(N1702="","",ROUND((N1702-M1702)*1440,0))</f>
        <v>51</v>
      </c>
      <c r="AE1702" s="18" t="n">
        <f aca="false">IF(O1702="","",ROUND((O1702-N1702)*1440,0))</f>
        <v>85</v>
      </c>
      <c r="AF1702" s="18" t="n">
        <f aca="false">IF(P1702="","",ROUND((P1702-O1702)*1440,0))</f>
        <v>22</v>
      </c>
      <c r="AG1702" s="18" t="n">
        <f aca="false">IF(Q1702="","",ROUND((Q1702-P1702)*1440,0))</f>
        <v>21</v>
      </c>
      <c r="AH1702" s="18" t="n">
        <f aca="false">IF(Q1702="","",ROUND((Q1702-H1702)*1440,0))</f>
        <v>279</v>
      </c>
      <c r="AI1702" s="19" t="n">
        <f aca="false">ROUND(IF(O1702="",Assumptions!$B$25-K1702,O1702-K1702)*24,1)</f>
        <v>2.8</v>
      </c>
      <c r="AJ1702" s="20" t="n">
        <f aca="false">ROUND(MAX(N(Y1702)/Assumptions!$C$5, N(Z1702)/Assumptions!$C$6, N(AA1702)/Assumptions!$C$7, N(AB1702)/Assumptions!$C$8, N(AC1702)/Assumptions!$C$9, N(AD1702)/Assumptions!$C$10, N(AE1702)/Assumptions!$C$11, N(AF1702)/Assumptions!$C$12, N(AG1702)/Assumptions!$C$13),3)</f>
        <v>1.889</v>
      </c>
      <c r="AK1702" s="0" t="str">
        <f aca="false">IF(OR(U1702="Pending",U1702="On Hold"),"Open GRN (awaiting)",IF(AJ1702&lt;=1,"Within SLA",IF(ROUND(N(Y1702)/Assumptions!$C$5,3)=AJ1702,"Gate Wait",IF(ROUND(N(Z1702)/Assumptions!$C$6,3)=AJ1702,"Dock Wait",IF(ROUND(N(AA1702)/Assumptions!$C$7,3)=AJ1702,"Unloading",IF(ROUND(N(AB1702)/Assumptions!$C$8,3)=AJ1702,"Unload-to-QC Wait",IF(ROUND(N(AC1702)/Assumptions!$C$9,3)=AJ1702,"QC",IF(ROUND(N(AD1702)/Assumptions!$C$10,3)=AJ1702,"QC-to-GRN Wait",IF(ROUND(N(AE1702)/Assumptions!$C$11,3)=AJ1702,"GRN Processing",IF(ROUND(N(AF1702)/Assumptions!$C$12,3)=AJ1702,"GRN-to-Putaway Wait",IF(ROUND(N(AG1702)/Assumptions!$C$13,3)=AJ1702,"Putaway","Within SLA")))))))))))</f>
        <v>GRN Processing</v>
      </c>
    </row>
    <row r="1703" customFormat="false" ht="15" hidden="false" customHeight="false" outlineLevel="0" collapsed="false">
      <c r="A1703" s="0" t="s">
        <v>5028</v>
      </c>
      <c r="B1703" s="0" t="s">
        <v>5029</v>
      </c>
      <c r="C1703" s="0" t="s">
        <v>175</v>
      </c>
      <c r="D1703" s="0" t="s">
        <v>147</v>
      </c>
      <c r="E1703" s="0" t="s">
        <v>5030</v>
      </c>
      <c r="F1703" s="0" t="s">
        <v>177</v>
      </c>
      <c r="G1703" s="0" t="s">
        <v>150</v>
      </c>
      <c r="H1703" s="17" t="n">
        <v>46245.7618055556</v>
      </c>
      <c r="I1703" s="17" t="n">
        <v>46245.7708333333</v>
      </c>
      <c r="J1703" s="17" t="n">
        <v>46245.775</v>
      </c>
      <c r="K1703" s="17" t="n">
        <v>46245.8097222222</v>
      </c>
      <c r="L1703" s="17" t="n">
        <v>46245.8263888889</v>
      </c>
      <c r="M1703" s="17" t="n">
        <v>46245.8395833333</v>
      </c>
      <c r="N1703" s="17" t="n">
        <v>46245.8465277778</v>
      </c>
      <c r="O1703" s="17" t="n">
        <v>46245.8736111111</v>
      </c>
      <c r="P1703" s="17" t="n">
        <v>46245.8791666667</v>
      </c>
      <c r="Q1703" s="17" t="n">
        <v>46245.8875</v>
      </c>
      <c r="R1703" s="0" t="n">
        <v>299</v>
      </c>
      <c r="S1703" s="0" t="n">
        <v>0</v>
      </c>
      <c r="T1703" s="0" t="n">
        <v>0</v>
      </c>
      <c r="U1703" s="18" t="s">
        <v>130</v>
      </c>
      <c r="V1703" s="18" t="s">
        <v>144</v>
      </c>
      <c r="W1703" s="0" t="str">
        <f aca="false">IF(AND(X1703&gt;=6,X1703&lt;14),"A",IF(AND(X1703&gt;=14,X1703&lt;22),"B","C"))</f>
        <v>B</v>
      </c>
      <c r="X1703" s="18" t="n">
        <f aca="false">HOUR(H1703)</f>
        <v>18</v>
      </c>
      <c r="Y1703" s="18" t="n">
        <f aca="false">ROUND((I1703-H1703)*1440,0)</f>
        <v>13</v>
      </c>
      <c r="Z1703" s="18" t="n">
        <f aca="false">ROUND((J1703-I1703)*1440,0)</f>
        <v>6</v>
      </c>
      <c r="AA1703" s="18" t="n">
        <f aca="false">ROUND((K1703-J1703)*1440,0)</f>
        <v>50</v>
      </c>
      <c r="AB1703" s="18" t="n">
        <f aca="false">ROUND((L1703-K1703)*1440,0)</f>
        <v>24</v>
      </c>
      <c r="AC1703" s="18" t="n">
        <f aca="false">ROUND((M1703-L1703)*1440,0)</f>
        <v>19</v>
      </c>
      <c r="AD1703" s="18" t="n">
        <f aca="false">IF(N1703="","",ROUND((N1703-M1703)*1440,0))</f>
        <v>10</v>
      </c>
      <c r="AE1703" s="18" t="n">
        <f aca="false">IF(O1703="","",ROUND((O1703-N1703)*1440,0))</f>
        <v>39</v>
      </c>
      <c r="AF1703" s="18" t="n">
        <f aca="false">IF(P1703="","",ROUND((P1703-O1703)*1440,0))</f>
        <v>8</v>
      </c>
      <c r="AG1703" s="18" t="n">
        <f aca="false">IF(Q1703="","",ROUND((Q1703-P1703)*1440,0))</f>
        <v>12</v>
      </c>
      <c r="AH1703" s="18" t="n">
        <f aca="false">IF(Q1703="","",ROUND((Q1703-H1703)*1440,0))</f>
        <v>181</v>
      </c>
      <c r="AI1703" s="19" t="n">
        <f aca="false">ROUND(IF(O1703="",Assumptions!$B$25-K1703,O1703-K1703)*24,1)</f>
        <v>1.5</v>
      </c>
      <c r="AJ1703" s="20" t="n">
        <f aca="false">ROUND(MAX(N(Y1703)/Assumptions!$C$5, N(Z1703)/Assumptions!$C$6, N(AA1703)/Assumptions!$C$7, N(AB1703)/Assumptions!$C$8, N(AC1703)/Assumptions!$C$9, N(AD1703)/Assumptions!$C$10, N(AE1703)/Assumptions!$C$11, N(AF1703)/Assumptions!$C$12, N(AG1703)/Assumptions!$C$13),3)</f>
        <v>1.6</v>
      </c>
      <c r="AK1703" s="0" t="str">
        <f aca="false">IF(OR(U1703="Pending",U1703="On Hold"),"Open GRN (awaiting)",IF(AJ1703&lt;=1,"Within SLA",IF(ROUND(N(Y1703)/Assumptions!$C$5,3)=AJ1703,"Gate Wait",IF(ROUND(N(Z1703)/Assumptions!$C$6,3)=AJ1703,"Dock Wait",IF(ROUND(N(AA1703)/Assumptions!$C$7,3)=AJ1703,"Unloading",IF(ROUND(N(AB1703)/Assumptions!$C$8,3)=AJ1703,"Unload-to-QC Wait",IF(ROUND(N(AC1703)/Assumptions!$C$9,3)=AJ1703,"QC",IF(ROUND(N(AD1703)/Assumptions!$C$10,3)=AJ1703,"QC-to-GRN Wait",IF(ROUND(N(AE1703)/Assumptions!$C$11,3)=AJ1703,"GRN Processing",IF(ROUND(N(AF1703)/Assumptions!$C$12,3)=AJ1703,"GRN-to-Putaway Wait",IF(ROUND(N(AG1703)/Assumptions!$C$13,3)=AJ1703,"Putaway","Within SLA")))))))))))</f>
        <v>Unload-to-QC Wait</v>
      </c>
    </row>
    <row r="1704" customFormat="false" ht="15" hidden="false" customHeight="false" outlineLevel="0" collapsed="false">
      <c r="A1704" s="0" t="s">
        <v>5031</v>
      </c>
      <c r="B1704" s="0" t="s">
        <v>5032</v>
      </c>
      <c r="C1704" s="0" t="s">
        <v>184</v>
      </c>
      <c r="D1704" s="0" t="s">
        <v>147</v>
      </c>
      <c r="E1704" s="0" t="s">
        <v>5033</v>
      </c>
      <c r="F1704" s="0" t="s">
        <v>177</v>
      </c>
      <c r="G1704" s="0" t="s">
        <v>167</v>
      </c>
      <c r="H1704" s="17" t="n">
        <v>46245.7763888889</v>
      </c>
      <c r="I1704" s="17" t="n">
        <v>46245.7965277778</v>
      </c>
      <c r="J1704" s="17" t="n">
        <v>46245.8020833333</v>
      </c>
      <c r="K1704" s="17" t="n">
        <v>46245.8666666667</v>
      </c>
      <c r="L1704" s="17" t="n">
        <v>46245.8770833333</v>
      </c>
      <c r="M1704" s="17" t="n">
        <v>46245.8902777778</v>
      </c>
      <c r="N1704" s="17" t="n">
        <v>46245.9333333333</v>
      </c>
      <c r="O1704" s="17" t="n">
        <v>46245.9527777778</v>
      </c>
      <c r="P1704" s="17" t="n">
        <v>46245.9840277778</v>
      </c>
      <c r="Q1704" s="17" t="n">
        <v>46246.0138888889</v>
      </c>
      <c r="R1704" s="0" t="n">
        <v>2389</v>
      </c>
      <c r="S1704" s="0" t="n">
        <v>0</v>
      </c>
      <c r="T1704" s="0" t="n">
        <v>0</v>
      </c>
      <c r="U1704" s="18" t="s">
        <v>130</v>
      </c>
      <c r="V1704" s="18" t="s">
        <v>144</v>
      </c>
      <c r="W1704" s="0" t="str">
        <f aca="false">IF(AND(X1704&gt;=6,X1704&lt;14),"A",IF(AND(X1704&gt;=14,X1704&lt;22),"B","C"))</f>
        <v>B</v>
      </c>
      <c r="X1704" s="18" t="n">
        <f aca="false">HOUR(H1704)</f>
        <v>18</v>
      </c>
      <c r="Y1704" s="18" t="n">
        <f aca="false">ROUND((I1704-H1704)*1440,0)</f>
        <v>29</v>
      </c>
      <c r="Z1704" s="18" t="n">
        <f aca="false">ROUND((J1704-I1704)*1440,0)</f>
        <v>8</v>
      </c>
      <c r="AA1704" s="18" t="n">
        <f aca="false">ROUND((K1704-J1704)*1440,0)</f>
        <v>93</v>
      </c>
      <c r="AB1704" s="18" t="n">
        <f aca="false">ROUND((L1704-K1704)*1440,0)</f>
        <v>15</v>
      </c>
      <c r="AC1704" s="18" t="n">
        <f aca="false">ROUND((M1704-L1704)*1440,0)</f>
        <v>19</v>
      </c>
      <c r="AD1704" s="18" t="n">
        <f aca="false">IF(N1704="","",ROUND((N1704-M1704)*1440,0))</f>
        <v>62</v>
      </c>
      <c r="AE1704" s="18" t="n">
        <f aca="false">IF(O1704="","",ROUND((O1704-N1704)*1440,0))</f>
        <v>28</v>
      </c>
      <c r="AF1704" s="18" t="n">
        <f aca="false">IF(P1704="","",ROUND((P1704-O1704)*1440,0))</f>
        <v>45</v>
      </c>
      <c r="AG1704" s="18" t="n">
        <f aca="false">IF(Q1704="","",ROUND((Q1704-P1704)*1440,0))</f>
        <v>43</v>
      </c>
      <c r="AH1704" s="18" t="n">
        <f aca="false">IF(Q1704="","",ROUND((Q1704-H1704)*1440,0))</f>
        <v>342</v>
      </c>
      <c r="AI1704" s="19" t="n">
        <f aca="false">ROUND(IF(O1704="",Assumptions!$B$25-K1704,O1704-K1704)*24,1)</f>
        <v>2.1</v>
      </c>
      <c r="AJ1704" s="20" t="n">
        <f aca="false">ROUND(MAX(N(Y1704)/Assumptions!$C$5, N(Z1704)/Assumptions!$C$6, N(AA1704)/Assumptions!$C$7, N(AB1704)/Assumptions!$C$8, N(AC1704)/Assumptions!$C$9, N(AD1704)/Assumptions!$C$10, N(AE1704)/Assumptions!$C$11, N(AF1704)/Assumptions!$C$12, N(AG1704)/Assumptions!$C$13),3)</f>
        <v>2.25</v>
      </c>
      <c r="AK1704" s="0" t="str">
        <f aca="false">IF(OR(U1704="Pending",U1704="On Hold"),"Open GRN (awaiting)",IF(AJ1704&lt;=1,"Within SLA",IF(ROUND(N(Y1704)/Assumptions!$C$5,3)=AJ1704,"Gate Wait",IF(ROUND(N(Z1704)/Assumptions!$C$6,3)=AJ1704,"Dock Wait",IF(ROUND(N(AA1704)/Assumptions!$C$7,3)=AJ1704,"Unloading",IF(ROUND(N(AB1704)/Assumptions!$C$8,3)=AJ1704,"Unload-to-QC Wait",IF(ROUND(N(AC1704)/Assumptions!$C$9,3)=AJ1704,"QC",IF(ROUND(N(AD1704)/Assumptions!$C$10,3)=AJ1704,"QC-to-GRN Wait",IF(ROUND(N(AE1704)/Assumptions!$C$11,3)=AJ1704,"GRN Processing",IF(ROUND(N(AF1704)/Assumptions!$C$12,3)=AJ1704,"GRN-to-Putaway Wait",IF(ROUND(N(AG1704)/Assumptions!$C$13,3)=AJ1704,"Putaway","Within SLA")))))))))))</f>
        <v>GRN-to-Putaway Wait</v>
      </c>
    </row>
    <row r="1705" customFormat="false" ht="15" hidden="false" customHeight="false" outlineLevel="0" collapsed="false">
      <c r="A1705" s="0" t="s">
        <v>5034</v>
      </c>
      <c r="B1705" s="0" t="s">
        <v>5035</v>
      </c>
      <c r="C1705" s="0" t="s">
        <v>218</v>
      </c>
      <c r="D1705" s="0" t="s">
        <v>147</v>
      </c>
      <c r="E1705" s="0" t="s">
        <v>5036</v>
      </c>
      <c r="F1705" s="0" t="s">
        <v>172</v>
      </c>
      <c r="G1705" s="0" t="s">
        <v>167</v>
      </c>
      <c r="H1705" s="17" t="n">
        <v>46245.7854166667</v>
      </c>
      <c r="I1705" s="17" t="n">
        <v>46245.7972222222</v>
      </c>
      <c r="J1705" s="17" t="n">
        <v>46245.8041666667</v>
      </c>
      <c r="K1705" s="17" t="n">
        <v>46245.8298611111</v>
      </c>
      <c r="L1705" s="17" t="n">
        <v>46245.8347222222</v>
      </c>
      <c r="M1705" s="17" t="n">
        <v>46245.8416666667</v>
      </c>
      <c r="N1705" s="17" t="n">
        <v>46245.8763888889</v>
      </c>
      <c r="O1705" s="17" t="n">
        <v>46245.9229166667</v>
      </c>
      <c r="P1705" s="17" t="n">
        <v>46245.9319444444</v>
      </c>
      <c r="Q1705" s="17" t="n">
        <v>46245.9409722222</v>
      </c>
      <c r="R1705" s="0" t="n">
        <v>887</v>
      </c>
      <c r="S1705" s="0" t="n">
        <v>0</v>
      </c>
      <c r="T1705" s="0" t="n">
        <v>0</v>
      </c>
      <c r="U1705" s="18" t="s">
        <v>130</v>
      </c>
      <c r="V1705" s="18" t="s">
        <v>144</v>
      </c>
      <c r="W1705" s="0" t="str">
        <f aca="false">IF(AND(X1705&gt;=6,X1705&lt;14),"A",IF(AND(X1705&gt;=14,X1705&lt;22),"B","C"))</f>
        <v>B</v>
      </c>
      <c r="X1705" s="18" t="n">
        <f aca="false">HOUR(H1705)</f>
        <v>18</v>
      </c>
      <c r="Y1705" s="18" t="n">
        <f aca="false">ROUND((I1705-H1705)*1440,0)</f>
        <v>17</v>
      </c>
      <c r="Z1705" s="18" t="n">
        <f aca="false">ROUND((J1705-I1705)*1440,0)</f>
        <v>10</v>
      </c>
      <c r="AA1705" s="18" t="n">
        <f aca="false">ROUND((K1705-J1705)*1440,0)</f>
        <v>37</v>
      </c>
      <c r="AB1705" s="18" t="n">
        <f aca="false">ROUND((L1705-K1705)*1440,0)</f>
        <v>7</v>
      </c>
      <c r="AC1705" s="18" t="n">
        <f aca="false">ROUND((M1705-L1705)*1440,0)</f>
        <v>10</v>
      </c>
      <c r="AD1705" s="18" t="n">
        <f aca="false">IF(N1705="","",ROUND((N1705-M1705)*1440,0))</f>
        <v>50</v>
      </c>
      <c r="AE1705" s="18" t="n">
        <f aca="false">IF(O1705="","",ROUND((O1705-N1705)*1440,0))</f>
        <v>67</v>
      </c>
      <c r="AF1705" s="18" t="n">
        <f aca="false">IF(P1705="","",ROUND((P1705-O1705)*1440,0))</f>
        <v>13</v>
      </c>
      <c r="AG1705" s="18" t="n">
        <f aca="false">IF(Q1705="","",ROUND((Q1705-P1705)*1440,0))</f>
        <v>13</v>
      </c>
      <c r="AH1705" s="18" t="n">
        <f aca="false">IF(Q1705="","",ROUND((Q1705-H1705)*1440,0))</f>
        <v>224</v>
      </c>
      <c r="AI1705" s="19" t="n">
        <f aca="false">ROUND(IF(O1705="",Assumptions!$B$25-K1705,O1705-K1705)*24,1)</f>
        <v>2.2</v>
      </c>
      <c r="AJ1705" s="20" t="n">
        <f aca="false">ROUND(MAX(N(Y1705)/Assumptions!$C$5, N(Z1705)/Assumptions!$C$6, N(AA1705)/Assumptions!$C$7, N(AB1705)/Assumptions!$C$8, N(AC1705)/Assumptions!$C$9, N(AD1705)/Assumptions!$C$10, N(AE1705)/Assumptions!$C$11, N(AF1705)/Assumptions!$C$12, N(AG1705)/Assumptions!$C$13),3)</f>
        <v>1.667</v>
      </c>
      <c r="AK1705" s="0" t="str">
        <f aca="false">IF(OR(U1705="Pending",U1705="On Hold"),"Open GRN (awaiting)",IF(AJ1705&lt;=1,"Within SLA",IF(ROUND(N(Y1705)/Assumptions!$C$5,3)=AJ1705,"Gate Wait",IF(ROUND(N(Z1705)/Assumptions!$C$6,3)=AJ1705,"Dock Wait",IF(ROUND(N(AA1705)/Assumptions!$C$7,3)=AJ1705,"Unloading",IF(ROUND(N(AB1705)/Assumptions!$C$8,3)=AJ1705,"Unload-to-QC Wait",IF(ROUND(N(AC1705)/Assumptions!$C$9,3)=AJ1705,"QC",IF(ROUND(N(AD1705)/Assumptions!$C$10,3)=AJ1705,"QC-to-GRN Wait",IF(ROUND(N(AE1705)/Assumptions!$C$11,3)=AJ1705,"GRN Processing",IF(ROUND(N(AF1705)/Assumptions!$C$12,3)=AJ1705,"GRN-to-Putaway Wait",IF(ROUND(N(AG1705)/Assumptions!$C$13,3)=AJ1705,"Putaway","Within SLA")))))))))))</f>
        <v>QC-to-GRN Wait</v>
      </c>
    </row>
    <row r="1706" customFormat="false" ht="15" hidden="false" customHeight="false" outlineLevel="0" collapsed="false">
      <c r="A1706" s="0" t="s">
        <v>5037</v>
      </c>
      <c r="B1706" s="0" t="s">
        <v>5038</v>
      </c>
      <c r="C1706" s="0" t="s">
        <v>218</v>
      </c>
      <c r="D1706" s="0" t="s">
        <v>147</v>
      </c>
      <c r="E1706" s="0" t="s">
        <v>5039</v>
      </c>
      <c r="F1706" s="0" t="s">
        <v>149</v>
      </c>
      <c r="G1706" s="0" t="s">
        <v>150</v>
      </c>
      <c r="H1706" s="17" t="n">
        <v>46245.7895833333</v>
      </c>
      <c r="I1706" s="17" t="n">
        <v>46245.8013888889</v>
      </c>
      <c r="J1706" s="17" t="n">
        <v>46245.8041666667</v>
      </c>
      <c r="K1706" s="17" t="n">
        <v>46245.8326388889</v>
      </c>
      <c r="L1706" s="17" t="n">
        <v>46245.8375</v>
      </c>
      <c r="M1706" s="17" t="n">
        <v>46245.85625</v>
      </c>
      <c r="N1706" s="17" t="n">
        <v>46245.9659722222</v>
      </c>
      <c r="O1706" s="17" t="n">
        <v>46246.0041666667</v>
      </c>
      <c r="P1706" s="17" t="n">
        <v>46246.0131944444</v>
      </c>
      <c r="Q1706" s="17" t="n">
        <v>46246.0375</v>
      </c>
      <c r="R1706" s="0" t="n">
        <v>319</v>
      </c>
      <c r="S1706" s="0" t="n">
        <v>0</v>
      </c>
      <c r="T1706" s="0" t="n">
        <v>0</v>
      </c>
      <c r="U1706" s="18" t="s">
        <v>130</v>
      </c>
      <c r="V1706" s="18" t="s">
        <v>131</v>
      </c>
      <c r="W1706" s="0" t="str">
        <f aca="false">IF(AND(X1706&gt;=6,X1706&lt;14),"A",IF(AND(X1706&gt;=14,X1706&lt;22),"B","C"))</f>
        <v>B</v>
      </c>
      <c r="X1706" s="18" t="n">
        <f aca="false">HOUR(H1706)</f>
        <v>18</v>
      </c>
      <c r="Y1706" s="18" t="n">
        <f aca="false">ROUND((I1706-H1706)*1440,0)</f>
        <v>17</v>
      </c>
      <c r="Z1706" s="18" t="n">
        <f aca="false">ROUND((J1706-I1706)*1440,0)</f>
        <v>4</v>
      </c>
      <c r="AA1706" s="18" t="n">
        <f aca="false">ROUND((K1706-J1706)*1440,0)</f>
        <v>41</v>
      </c>
      <c r="AB1706" s="18" t="n">
        <f aca="false">ROUND((L1706-K1706)*1440,0)</f>
        <v>7</v>
      </c>
      <c r="AC1706" s="18" t="n">
        <f aca="false">ROUND((M1706-L1706)*1440,0)</f>
        <v>27</v>
      </c>
      <c r="AD1706" s="18" t="n">
        <f aca="false">IF(N1706="","",ROUND((N1706-M1706)*1440,0))</f>
        <v>158</v>
      </c>
      <c r="AE1706" s="18" t="n">
        <f aca="false">IF(O1706="","",ROUND((O1706-N1706)*1440,0))</f>
        <v>55</v>
      </c>
      <c r="AF1706" s="18" t="n">
        <f aca="false">IF(P1706="","",ROUND((P1706-O1706)*1440,0))</f>
        <v>13</v>
      </c>
      <c r="AG1706" s="18" t="n">
        <f aca="false">IF(Q1706="","",ROUND((Q1706-P1706)*1440,0))</f>
        <v>35</v>
      </c>
      <c r="AH1706" s="18" t="n">
        <f aca="false">IF(Q1706="","",ROUND((Q1706-H1706)*1440,0))</f>
        <v>357</v>
      </c>
      <c r="AI1706" s="19" t="n">
        <f aca="false">ROUND(IF(O1706="",Assumptions!$B$25-K1706,O1706-K1706)*24,1)</f>
        <v>4.1</v>
      </c>
      <c r="AJ1706" s="20" t="n">
        <f aca="false">ROUND(MAX(N(Y1706)/Assumptions!$C$5, N(Z1706)/Assumptions!$C$6, N(AA1706)/Assumptions!$C$7, N(AB1706)/Assumptions!$C$8, N(AC1706)/Assumptions!$C$9, N(AD1706)/Assumptions!$C$10, N(AE1706)/Assumptions!$C$11, N(AF1706)/Assumptions!$C$12, N(AG1706)/Assumptions!$C$13),3)</f>
        <v>5.267</v>
      </c>
      <c r="AK1706" s="0" t="str">
        <f aca="false">IF(OR(U1706="Pending",U1706="On Hold"),"Open GRN (awaiting)",IF(AJ1706&lt;=1,"Within SLA",IF(ROUND(N(Y1706)/Assumptions!$C$5,3)=AJ1706,"Gate Wait",IF(ROUND(N(Z1706)/Assumptions!$C$6,3)=AJ1706,"Dock Wait",IF(ROUND(N(AA1706)/Assumptions!$C$7,3)=AJ1706,"Unloading",IF(ROUND(N(AB1706)/Assumptions!$C$8,3)=AJ1706,"Unload-to-QC Wait",IF(ROUND(N(AC1706)/Assumptions!$C$9,3)=AJ1706,"QC",IF(ROUND(N(AD1706)/Assumptions!$C$10,3)=AJ1706,"QC-to-GRN Wait",IF(ROUND(N(AE1706)/Assumptions!$C$11,3)=AJ1706,"GRN Processing",IF(ROUND(N(AF1706)/Assumptions!$C$12,3)=AJ1706,"GRN-to-Putaway Wait",IF(ROUND(N(AG1706)/Assumptions!$C$13,3)=AJ1706,"Putaway","Within SLA")))))))))))</f>
        <v>QC-to-GRN Wait</v>
      </c>
    </row>
    <row r="1707" customFormat="false" ht="15" hidden="false" customHeight="false" outlineLevel="0" collapsed="false">
      <c r="A1707" s="0" t="s">
        <v>5040</v>
      </c>
      <c r="B1707" s="0" t="s">
        <v>5041</v>
      </c>
      <c r="C1707" s="0" t="s">
        <v>218</v>
      </c>
      <c r="D1707" s="0" t="s">
        <v>119</v>
      </c>
      <c r="E1707" s="0" t="s">
        <v>5042</v>
      </c>
      <c r="F1707" s="0" t="s">
        <v>172</v>
      </c>
      <c r="G1707" s="0" t="s">
        <v>129</v>
      </c>
      <c r="H1707" s="17" t="n">
        <v>46245.80625</v>
      </c>
      <c r="I1707" s="17" t="n">
        <v>46245.8104166667</v>
      </c>
      <c r="J1707" s="17" t="n">
        <v>46245.8173611111</v>
      </c>
      <c r="K1707" s="17" t="n">
        <v>46245.8381944444</v>
      </c>
      <c r="L1707" s="17" t="n">
        <v>46245.8465277778</v>
      </c>
      <c r="M1707" s="17" t="n">
        <v>46245.8625</v>
      </c>
      <c r="N1707" s="17" t="n">
        <v>46245.8861111111</v>
      </c>
      <c r="O1707" s="17" t="n">
        <v>46245.9451388889</v>
      </c>
      <c r="P1707" s="17" t="n">
        <v>46245.9590277778</v>
      </c>
      <c r="Q1707" s="17" t="n">
        <v>46245.9645833333</v>
      </c>
      <c r="R1707" s="0" t="n">
        <v>162</v>
      </c>
      <c r="S1707" s="0" t="n">
        <v>0</v>
      </c>
      <c r="T1707" s="0" t="n">
        <v>0</v>
      </c>
      <c r="U1707" s="18" t="s">
        <v>130</v>
      </c>
      <c r="V1707" s="18" t="s">
        <v>156</v>
      </c>
      <c r="W1707" s="0" t="str">
        <f aca="false">IF(AND(X1707&gt;=6,X1707&lt;14),"A",IF(AND(X1707&gt;=14,X1707&lt;22),"B","C"))</f>
        <v>B</v>
      </c>
      <c r="X1707" s="18" t="n">
        <f aca="false">HOUR(H1707)</f>
        <v>19</v>
      </c>
      <c r="Y1707" s="18" t="n">
        <f aca="false">ROUND((I1707-H1707)*1440,0)</f>
        <v>6</v>
      </c>
      <c r="Z1707" s="18" t="n">
        <f aca="false">ROUND((J1707-I1707)*1440,0)</f>
        <v>10</v>
      </c>
      <c r="AA1707" s="18" t="n">
        <f aca="false">ROUND((K1707-J1707)*1440,0)</f>
        <v>30</v>
      </c>
      <c r="AB1707" s="18" t="n">
        <f aca="false">ROUND((L1707-K1707)*1440,0)</f>
        <v>12</v>
      </c>
      <c r="AC1707" s="18" t="n">
        <f aca="false">ROUND((M1707-L1707)*1440,0)</f>
        <v>23</v>
      </c>
      <c r="AD1707" s="18" t="n">
        <f aca="false">IF(N1707="","",ROUND((N1707-M1707)*1440,0))</f>
        <v>34</v>
      </c>
      <c r="AE1707" s="18" t="n">
        <f aca="false">IF(O1707="","",ROUND((O1707-N1707)*1440,0))</f>
        <v>85</v>
      </c>
      <c r="AF1707" s="18" t="n">
        <f aca="false">IF(P1707="","",ROUND((P1707-O1707)*1440,0))</f>
        <v>20</v>
      </c>
      <c r="AG1707" s="18" t="n">
        <f aca="false">IF(Q1707="","",ROUND((Q1707-P1707)*1440,0))</f>
        <v>8</v>
      </c>
      <c r="AH1707" s="18" t="n">
        <f aca="false">IF(Q1707="","",ROUND((Q1707-H1707)*1440,0))</f>
        <v>228</v>
      </c>
      <c r="AI1707" s="19" t="n">
        <f aca="false">ROUND(IF(O1707="",Assumptions!$B$25-K1707,O1707-K1707)*24,1)</f>
        <v>2.6</v>
      </c>
      <c r="AJ1707" s="20" t="n">
        <f aca="false">ROUND(MAX(N(Y1707)/Assumptions!$C$5, N(Z1707)/Assumptions!$C$6, N(AA1707)/Assumptions!$C$7, N(AB1707)/Assumptions!$C$8, N(AC1707)/Assumptions!$C$9, N(AD1707)/Assumptions!$C$10, N(AE1707)/Assumptions!$C$11, N(AF1707)/Assumptions!$C$12, N(AG1707)/Assumptions!$C$13),3)</f>
        <v>1.889</v>
      </c>
      <c r="AK1707" s="0" t="str">
        <f aca="false">IF(OR(U1707="Pending",U1707="On Hold"),"Open GRN (awaiting)",IF(AJ1707&lt;=1,"Within SLA",IF(ROUND(N(Y1707)/Assumptions!$C$5,3)=AJ1707,"Gate Wait",IF(ROUND(N(Z1707)/Assumptions!$C$6,3)=AJ1707,"Dock Wait",IF(ROUND(N(AA1707)/Assumptions!$C$7,3)=AJ1707,"Unloading",IF(ROUND(N(AB1707)/Assumptions!$C$8,3)=AJ1707,"Unload-to-QC Wait",IF(ROUND(N(AC1707)/Assumptions!$C$9,3)=AJ1707,"QC",IF(ROUND(N(AD1707)/Assumptions!$C$10,3)=AJ1707,"QC-to-GRN Wait",IF(ROUND(N(AE1707)/Assumptions!$C$11,3)=AJ1707,"GRN Processing",IF(ROUND(N(AF1707)/Assumptions!$C$12,3)=AJ1707,"GRN-to-Putaway Wait",IF(ROUND(N(AG1707)/Assumptions!$C$13,3)=AJ1707,"Putaway","Within SLA")))))))))))</f>
        <v>GRN Processing</v>
      </c>
    </row>
    <row r="1708" customFormat="false" ht="15" hidden="false" customHeight="false" outlineLevel="0" collapsed="false">
      <c r="A1708" s="0" t="s">
        <v>5043</v>
      </c>
      <c r="B1708" s="0" t="s">
        <v>5044</v>
      </c>
      <c r="C1708" s="0" t="s">
        <v>175</v>
      </c>
      <c r="D1708" s="0" t="s">
        <v>119</v>
      </c>
      <c r="E1708" s="0" t="s">
        <v>5045</v>
      </c>
      <c r="F1708" s="0" t="s">
        <v>177</v>
      </c>
      <c r="G1708" s="0" t="s">
        <v>129</v>
      </c>
      <c r="H1708" s="17" t="n">
        <v>46245.9104166667</v>
      </c>
      <c r="I1708" s="17" t="n">
        <v>46245.91875</v>
      </c>
      <c r="J1708" s="17" t="n">
        <v>46245.9291666667</v>
      </c>
      <c r="K1708" s="17" t="n">
        <v>46245.9430555556</v>
      </c>
      <c r="L1708" s="17" t="n">
        <v>46245.9534722222</v>
      </c>
      <c r="M1708" s="17" t="n">
        <v>46245.98125</v>
      </c>
      <c r="N1708" s="17" t="n">
        <v>46246.0048611111</v>
      </c>
      <c r="O1708" s="17" t="n">
        <v>46246.0243055556</v>
      </c>
      <c r="P1708" s="17" t="n">
        <v>46246.0347222222</v>
      </c>
      <c r="Q1708" s="17" t="n">
        <v>46246.0590277778</v>
      </c>
      <c r="R1708" s="0" t="n">
        <v>426</v>
      </c>
      <c r="S1708" s="0" t="n">
        <v>0</v>
      </c>
      <c r="T1708" s="0" t="n">
        <v>0</v>
      </c>
      <c r="U1708" s="18" t="s">
        <v>130</v>
      </c>
      <c r="V1708" s="18" t="s">
        <v>131</v>
      </c>
      <c r="W1708" s="0" t="str">
        <f aca="false">IF(AND(X1708&gt;=6,X1708&lt;14),"A",IF(AND(X1708&gt;=14,X1708&lt;22),"B","C"))</f>
        <v>B</v>
      </c>
      <c r="X1708" s="18" t="n">
        <f aca="false">HOUR(H1708)</f>
        <v>21</v>
      </c>
      <c r="Y1708" s="18" t="n">
        <f aca="false">ROUND((I1708-H1708)*1440,0)</f>
        <v>12</v>
      </c>
      <c r="Z1708" s="18" t="n">
        <f aca="false">ROUND((J1708-I1708)*1440,0)</f>
        <v>15</v>
      </c>
      <c r="AA1708" s="18" t="n">
        <f aca="false">ROUND((K1708-J1708)*1440,0)</f>
        <v>20</v>
      </c>
      <c r="AB1708" s="18" t="n">
        <f aca="false">ROUND((L1708-K1708)*1440,0)</f>
        <v>15</v>
      </c>
      <c r="AC1708" s="18" t="n">
        <f aca="false">ROUND((M1708-L1708)*1440,0)</f>
        <v>40</v>
      </c>
      <c r="AD1708" s="18" t="n">
        <f aca="false">IF(N1708="","",ROUND((N1708-M1708)*1440,0))</f>
        <v>34</v>
      </c>
      <c r="AE1708" s="18" t="n">
        <f aca="false">IF(O1708="","",ROUND((O1708-N1708)*1440,0))</f>
        <v>28</v>
      </c>
      <c r="AF1708" s="18" t="n">
        <f aca="false">IF(P1708="","",ROUND((P1708-O1708)*1440,0))</f>
        <v>15</v>
      </c>
      <c r="AG1708" s="18" t="n">
        <f aca="false">IF(Q1708="","",ROUND((Q1708-P1708)*1440,0))</f>
        <v>35</v>
      </c>
      <c r="AH1708" s="18" t="n">
        <f aca="false">IF(Q1708="","",ROUND((Q1708-H1708)*1440,0))</f>
        <v>214</v>
      </c>
      <c r="AI1708" s="19" t="n">
        <f aca="false">ROUND(IF(O1708="",Assumptions!$B$25-K1708,O1708-K1708)*24,1)</f>
        <v>1.9</v>
      </c>
      <c r="AJ1708" s="20" t="n">
        <f aca="false">ROUND(MAX(N(Y1708)/Assumptions!$C$5, N(Z1708)/Assumptions!$C$6, N(AA1708)/Assumptions!$C$7, N(AB1708)/Assumptions!$C$8, N(AC1708)/Assumptions!$C$9, N(AD1708)/Assumptions!$C$10, N(AE1708)/Assumptions!$C$11, N(AF1708)/Assumptions!$C$12, N(AG1708)/Assumptions!$C$13),3)</f>
        <v>1.133</v>
      </c>
      <c r="AK1708" s="0" t="str">
        <f aca="false">IF(OR(U1708="Pending",U1708="On Hold"),"Open GRN (awaiting)",IF(AJ1708&lt;=1,"Within SLA",IF(ROUND(N(Y1708)/Assumptions!$C$5,3)=AJ1708,"Gate Wait",IF(ROUND(N(Z1708)/Assumptions!$C$6,3)=AJ1708,"Dock Wait",IF(ROUND(N(AA1708)/Assumptions!$C$7,3)=AJ1708,"Unloading",IF(ROUND(N(AB1708)/Assumptions!$C$8,3)=AJ1708,"Unload-to-QC Wait",IF(ROUND(N(AC1708)/Assumptions!$C$9,3)=AJ1708,"QC",IF(ROUND(N(AD1708)/Assumptions!$C$10,3)=AJ1708,"QC-to-GRN Wait",IF(ROUND(N(AE1708)/Assumptions!$C$11,3)=AJ1708,"GRN Processing",IF(ROUND(N(AF1708)/Assumptions!$C$12,3)=AJ1708,"GRN-to-Putaway Wait",IF(ROUND(N(AG1708)/Assumptions!$C$13,3)=AJ1708,"Putaway","Within SLA")))))))))))</f>
        <v>QC-to-GRN Wait</v>
      </c>
    </row>
    <row r="1709" customFormat="false" ht="15" hidden="false" customHeight="false" outlineLevel="0" collapsed="false">
      <c r="A1709" s="0" t="s">
        <v>5046</v>
      </c>
      <c r="B1709" s="0" t="s">
        <v>5047</v>
      </c>
      <c r="C1709" s="0" t="s">
        <v>118</v>
      </c>
      <c r="D1709" s="0" t="s">
        <v>119</v>
      </c>
      <c r="E1709" s="0" t="s">
        <v>677</v>
      </c>
      <c r="F1709" s="0" t="s">
        <v>121</v>
      </c>
      <c r="G1709" s="0" t="s">
        <v>129</v>
      </c>
      <c r="H1709" s="17" t="n">
        <v>46245.9666666667</v>
      </c>
      <c r="I1709" s="17" t="n">
        <v>46245.9770833333</v>
      </c>
      <c r="J1709" s="17" t="n">
        <v>46245.9888888889</v>
      </c>
      <c r="K1709" s="17" t="n">
        <v>46246.0097222222</v>
      </c>
      <c r="L1709" s="17" t="n">
        <v>46246.0180555556</v>
      </c>
      <c r="M1709" s="17" t="n">
        <v>46246.0368055556</v>
      </c>
      <c r="N1709" s="17" t="n">
        <v>46246.0638888889</v>
      </c>
      <c r="O1709" s="17" t="n">
        <v>46246.0861111111</v>
      </c>
      <c r="P1709" s="17" t="n">
        <v>46246.0986111111</v>
      </c>
      <c r="Q1709" s="17" t="n">
        <v>46246.1263888889</v>
      </c>
      <c r="R1709" s="0" t="n">
        <v>812</v>
      </c>
      <c r="S1709" s="0" t="n">
        <v>0</v>
      </c>
      <c r="T1709" s="0" t="n">
        <v>0</v>
      </c>
      <c r="U1709" s="18" t="s">
        <v>130</v>
      </c>
      <c r="V1709" s="18" t="s">
        <v>131</v>
      </c>
      <c r="W1709" s="0" t="str">
        <f aca="false">IF(AND(X1709&gt;=6,X1709&lt;14),"A",IF(AND(X1709&gt;=14,X1709&lt;22),"B","C"))</f>
        <v>C</v>
      </c>
      <c r="X1709" s="18" t="n">
        <f aca="false">HOUR(H1709)</f>
        <v>23</v>
      </c>
      <c r="Y1709" s="18" t="n">
        <f aca="false">ROUND((I1709-H1709)*1440,0)</f>
        <v>15</v>
      </c>
      <c r="Z1709" s="18" t="n">
        <f aca="false">ROUND((J1709-I1709)*1440,0)</f>
        <v>17</v>
      </c>
      <c r="AA1709" s="18" t="n">
        <f aca="false">ROUND((K1709-J1709)*1440,0)</f>
        <v>30</v>
      </c>
      <c r="AB1709" s="18" t="n">
        <f aca="false">ROUND((L1709-K1709)*1440,0)</f>
        <v>12</v>
      </c>
      <c r="AC1709" s="18" t="n">
        <f aca="false">ROUND((M1709-L1709)*1440,0)</f>
        <v>27</v>
      </c>
      <c r="AD1709" s="18" t="n">
        <f aca="false">IF(N1709="","",ROUND((N1709-M1709)*1440,0))</f>
        <v>39</v>
      </c>
      <c r="AE1709" s="18" t="n">
        <f aca="false">IF(O1709="","",ROUND((O1709-N1709)*1440,0))</f>
        <v>32</v>
      </c>
      <c r="AF1709" s="18" t="n">
        <f aca="false">IF(P1709="","",ROUND((P1709-O1709)*1440,0))</f>
        <v>18</v>
      </c>
      <c r="AG1709" s="18" t="n">
        <f aca="false">IF(Q1709="","",ROUND((Q1709-P1709)*1440,0))</f>
        <v>40</v>
      </c>
      <c r="AH1709" s="18" t="n">
        <f aca="false">IF(Q1709="","",ROUND((Q1709-H1709)*1440,0))</f>
        <v>230</v>
      </c>
      <c r="AI1709" s="19" t="n">
        <f aca="false">ROUND(IF(O1709="",Assumptions!$B$25-K1709,O1709-K1709)*24,1)</f>
        <v>1.8</v>
      </c>
      <c r="AJ1709" s="20" t="n">
        <f aca="false">ROUND(MAX(N(Y1709)/Assumptions!$C$5, N(Z1709)/Assumptions!$C$6, N(AA1709)/Assumptions!$C$7, N(AB1709)/Assumptions!$C$8, N(AC1709)/Assumptions!$C$9, N(AD1709)/Assumptions!$C$10, N(AE1709)/Assumptions!$C$11, N(AF1709)/Assumptions!$C$12, N(AG1709)/Assumptions!$C$13),3)</f>
        <v>1.3</v>
      </c>
      <c r="AK1709" s="0" t="str">
        <f aca="false">IF(OR(U1709="Pending",U1709="On Hold"),"Open GRN (awaiting)",IF(AJ1709&lt;=1,"Within SLA",IF(ROUND(N(Y1709)/Assumptions!$C$5,3)=AJ1709,"Gate Wait",IF(ROUND(N(Z1709)/Assumptions!$C$6,3)=AJ1709,"Dock Wait",IF(ROUND(N(AA1709)/Assumptions!$C$7,3)=AJ1709,"Unloading",IF(ROUND(N(AB1709)/Assumptions!$C$8,3)=AJ1709,"Unload-to-QC Wait",IF(ROUND(N(AC1709)/Assumptions!$C$9,3)=AJ1709,"QC",IF(ROUND(N(AD1709)/Assumptions!$C$10,3)=AJ1709,"QC-to-GRN Wait",IF(ROUND(N(AE1709)/Assumptions!$C$11,3)=AJ1709,"GRN Processing",IF(ROUND(N(AF1709)/Assumptions!$C$12,3)=AJ1709,"GRN-to-Putaway Wait",IF(ROUND(N(AG1709)/Assumptions!$C$13,3)=AJ1709,"Putaway","Within SLA")))))))))))</f>
        <v>QC-to-GRN Wait</v>
      </c>
    </row>
    <row r="1710" customFormat="false" ht="15" hidden="false" customHeight="false" outlineLevel="0" collapsed="false">
      <c r="A1710" s="0" t="s">
        <v>5048</v>
      </c>
      <c r="B1710" s="0" t="s">
        <v>5049</v>
      </c>
      <c r="C1710" s="0" t="s">
        <v>175</v>
      </c>
      <c r="D1710" s="0" t="s">
        <v>119</v>
      </c>
      <c r="E1710" s="0" t="s">
        <v>5050</v>
      </c>
      <c r="F1710" s="0" t="s">
        <v>177</v>
      </c>
      <c r="G1710" s="0" t="s">
        <v>122</v>
      </c>
      <c r="H1710" s="17" t="n">
        <v>46246.1847222222</v>
      </c>
      <c r="I1710" s="17" t="n">
        <v>46246.1944444445</v>
      </c>
      <c r="J1710" s="17" t="n">
        <v>46246.1979166667</v>
      </c>
      <c r="K1710" s="17" t="n">
        <v>46246.2243055556</v>
      </c>
      <c r="L1710" s="17" t="n">
        <v>46246.2354166667</v>
      </c>
      <c r="M1710" s="17" t="n">
        <v>46246.2520833333</v>
      </c>
      <c r="N1710" s="17" t="n">
        <v>46246.2680555556</v>
      </c>
      <c r="O1710" s="17" t="n">
        <v>46246.3076388889</v>
      </c>
      <c r="P1710" s="17" t="n">
        <v>46246.3208333333</v>
      </c>
      <c r="Q1710" s="17" t="n">
        <v>46246.3270833333</v>
      </c>
      <c r="R1710" s="0" t="n">
        <v>414</v>
      </c>
      <c r="S1710" s="0" t="n">
        <v>0</v>
      </c>
      <c r="T1710" s="0" t="n">
        <v>0</v>
      </c>
      <c r="U1710" s="18" t="s">
        <v>130</v>
      </c>
      <c r="V1710" s="18" t="s">
        <v>156</v>
      </c>
      <c r="W1710" s="0" t="str">
        <f aca="false">IF(AND(X1710&gt;=6,X1710&lt;14),"A",IF(AND(X1710&gt;=14,X1710&lt;22),"B","C"))</f>
        <v>C</v>
      </c>
      <c r="X1710" s="18" t="n">
        <f aca="false">HOUR(H1710)</f>
        <v>4</v>
      </c>
      <c r="Y1710" s="18" t="n">
        <f aca="false">ROUND((I1710-H1710)*1440,0)</f>
        <v>14</v>
      </c>
      <c r="Z1710" s="18" t="n">
        <f aca="false">ROUND((J1710-I1710)*1440,0)</f>
        <v>5</v>
      </c>
      <c r="AA1710" s="18" t="n">
        <f aca="false">ROUND((K1710-J1710)*1440,0)</f>
        <v>38</v>
      </c>
      <c r="AB1710" s="18" t="n">
        <f aca="false">ROUND((L1710-K1710)*1440,0)</f>
        <v>16</v>
      </c>
      <c r="AC1710" s="18" t="n">
        <f aca="false">ROUND((M1710-L1710)*1440,0)</f>
        <v>24</v>
      </c>
      <c r="AD1710" s="18" t="n">
        <f aca="false">IF(N1710="","",ROUND((N1710-M1710)*1440,0))</f>
        <v>23</v>
      </c>
      <c r="AE1710" s="18" t="n">
        <f aca="false">IF(O1710="","",ROUND((O1710-N1710)*1440,0))</f>
        <v>57</v>
      </c>
      <c r="AF1710" s="18" t="n">
        <f aca="false">IF(P1710="","",ROUND((P1710-O1710)*1440,0))</f>
        <v>19</v>
      </c>
      <c r="AG1710" s="18" t="n">
        <f aca="false">IF(Q1710="","",ROUND((Q1710-P1710)*1440,0))</f>
        <v>9</v>
      </c>
      <c r="AH1710" s="18" t="n">
        <f aca="false">IF(Q1710="","",ROUND((Q1710-H1710)*1440,0))</f>
        <v>205</v>
      </c>
      <c r="AI1710" s="19" t="n">
        <f aca="false">ROUND(IF(O1710="",Assumptions!$B$25-K1710,O1710-K1710)*24,1)</f>
        <v>2</v>
      </c>
      <c r="AJ1710" s="20" t="n">
        <f aca="false">ROUND(MAX(N(Y1710)/Assumptions!$C$5, N(Z1710)/Assumptions!$C$6, N(AA1710)/Assumptions!$C$7, N(AB1710)/Assumptions!$C$8, N(AC1710)/Assumptions!$C$9, N(AD1710)/Assumptions!$C$10, N(AE1710)/Assumptions!$C$11, N(AF1710)/Assumptions!$C$12, N(AG1710)/Assumptions!$C$13),3)</f>
        <v>1.267</v>
      </c>
      <c r="AK1710" s="0" t="str">
        <f aca="false">IF(OR(U1710="Pending",U1710="On Hold"),"Open GRN (awaiting)",IF(AJ1710&lt;=1,"Within SLA",IF(ROUND(N(Y1710)/Assumptions!$C$5,3)=AJ1710,"Gate Wait",IF(ROUND(N(Z1710)/Assumptions!$C$6,3)=AJ1710,"Dock Wait",IF(ROUND(N(AA1710)/Assumptions!$C$7,3)=AJ1710,"Unloading",IF(ROUND(N(AB1710)/Assumptions!$C$8,3)=AJ1710,"Unload-to-QC Wait",IF(ROUND(N(AC1710)/Assumptions!$C$9,3)=AJ1710,"QC",IF(ROUND(N(AD1710)/Assumptions!$C$10,3)=AJ1710,"QC-to-GRN Wait",IF(ROUND(N(AE1710)/Assumptions!$C$11,3)=AJ1710,"GRN Processing",IF(ROUND(N(AF1710)/Assumptions!$C$12,3)=AJ1710,"GRN-to-Putaway Wait",IF(ROUND(N(AG1710)/Assumptions!$C$13,3)=AJ1710,"Putaway","Within SLA")))))))))))</f>
        <v>GRN Processing</v>
      </c>
    </row>
    <row r="1711" customFormat="false" ht="15" hidden="false" customHeight="false" outlineLevel="0" collapsed="false">
      <c r="A1711" s="0" t="s">
        <v>5051</v>
      </c>
      <c r="B1711" s="0" t="s">
        <v>5052</v>
      </c>
      <c r="C1711" s="0" t="s">
        <v>286</v>
      </c>
      <c r="D1711" s="0" t="s">
        <v>135</v>
      </c>
      <c r="E1711" s="0" t="s">
        <v>5053</v>
      </c>
      <c r="F1711" s="0" t="s">
        <v>121</v>
      </c>
      <c r="G1711" s="0" t="s">
        <v>138</v>
      </c>
      <c r="H1711" s="17" t="n">
        <v>46246.2944444444</v>
      </c>
      <c r="I1711" s="17" t="n">
        <v>46246.3104166667</v>
      </c>
      <c r="J1711" s="17" t="n">
        <v>46246.3159722222</v>
      </c>
      <c r="K1711" s="17" t="n">
        <v>46246.3347222222</v>
      </c>
      <c r="L1711" s="17" t="n">
        <v>46246.3451388889</v>
      </c>
      <c r="M1711" s="17" t="n">
        <v>46246.3798611111</v>
      </c>
      <c r="N1711" s="17" t="n">
        <v>46246.6159722222</v>
      </c>
      <c r="O1711" s="17" t="n">
        <v>46246.7381944444</v>
      </c>
      <c r="P1711" s="17" t="n">
        <v>46246.7458333333</v>
      </c>
      <c r="Q1711" s="17" t="n">
        <v>46246.7694444444</v>
      </c>
      <c r="R1711" s="0" t="n">
        <v>380</v>
      </c>
      <c r="S1711" s="0" t="n">
        <v>13</v>
      </c>
      <c r="T1711" s="0" t="n">
        <v>0</v>
      </c>
      <c r="U1711" s="18" t="s">
        <v>123</v>
      </c>
      <c r="V1711" s="18" t="s">
        <v>156</v>
      </c>
      <c r="W1711" s="0" t="str">
        <f aca="false">IF(AND(X1711&gt;=6,X1711&lt;14),"A",IF(AND(X1711&gt;=14,X1711&lt;22),"B","C"))</f>
        <v>A</v>
      </c>
      <c r="X1711" s="18" t="n">
        <f aca="false">HOUR(H1711)</f>
        <v>7</v>
      </c>
      <c r="Y1711" s="18" t="n">
        <f aca="false">ROUND((I1711-H1711)*1440,0)</f>
        <v>23</v>
      </c>
      <c r="Z1711" s="18" t="n">
        <f aca="false">ROUND((J1711-I1711)*1440,0)</f>
        <v>8</v>
      </c>
      <c r="AA1711" s="18" t="n">
        <f aca="false">ROUND((K1711-J1711)*1440,0)</f>
        <v>27</v>
      </c>
      <c r="AB1711" s="18" t="n">
        <f aca="false">ROUND((L1711-K1711)*1440,0)</f>
        <v>15</v>
      </c>
      <c r="AC1711" s="18" t="n">
        <f aca="false">ROUND((M1711-L1711)*1440,0)</f>
        <v>50</v>
      </c>
      <c r="AD1711" s="18" t="n">
        <f aca="false">IF(N1711="","",ROUND((N1711-M1711)*1440,0))</f>
        <v>340</v>
      </c>
      <c r="AE1711" s="18" t="n">
        <f aca="false">IF(O1711="","",ROUND((O1711-N1711)*1440,0))</f>
        <v>176</v>
      </c>
      <c r="AF1711" s="18" t="n">
        <f aca="false">IF(P1711="","",ROUND((P1711-O1711)*1440,0))</f>
        <v>11</v>
      </c>
      <c r="AG1711" s="18" t="n">
        <f aca="false">IF(Q1711="","",ROUND((Q1711-P1711)*1440,0))</f>
        <v>34</v>
      </c>
      <c r="AH1711" s="18" t="n">
        <f aca="false">IF(Q1711="","",ROUND((Q1711-H1711)*1440,0))</f>
        <v>684</v>
      </c>
      <c r="AI1711" s="19" t="n">
        <f aca="false">ROUND(IF(O1711="",Assumptions!$B$25-K1711,O1711-K1711)*24,1)</f>
        <v>9.7</v>
      </c>
      <c r="AJ1711" s="20" t="n">
        <f aca="false">ROUND(MAX(N(Y1711)/Assumptions!$C$5, N(Z1711)/Assumptions!$C$6, N(AA1711)/Assumptions!$C$7, N(AB1711)/Assumptions!$C$8, N(AC1711)/Assumptions!$C$9, N(AD1711)/Assumptions!$C$10, N(AE1711)/Assumptions!$C$11, N(AF1711)/Assumptions!$C$12, N(AG1711)/Assumptions!$C$13),3)</f>
        <v>11.333</v>
      </c>
      <c r="AK1711" s="0" t="str">
        <f aca="false">IF(OR(U1711="Pending",U1711="On Hold"),"Open GRN (awaiting)",IF(AJ1711&lt;=1,"Within SLA",IF(ROUND(N(Y1711)/Assumptions!$C$5,3)=AJ1711,"Gate Wait",IF(ROUND(N(Z1711)/Assumptions!$C$6,3)=AJ1711,"Dock Wait",IF(ROUND(N(AA1711)/Assumptions!$C$7,3)=AJ1711,"Unloading",IF(ROUND(N(AB1711)/Assumptions!$C$8,3)=AJ1711,"Unload-to-QC Wait",IF(ROUND(N(AC1711)/Assumptions!$C$9,3)=AJ1711,"QC",IF(ROUND(N(AD1711)/Assumptions!$C$10,3)=AJ1711,"QC-to-GRN Wait",IF(ROUND(N(AE1711)/Assumptions!$C$11,3)=AJ1711,"GRN Processing",IF(ROUND(N(AF1711)/Assumptions!$C$12,3)=AJ1711,"GRN-to-Putaway Wait",IF(ROUND(N(AG1711)/Assumptions!$C$13,3)=AJ1711,"Putaway","Within SLA")))))))))))</f>
        <v>QC-to-GRN Wait</v>
      </c>
    </row>
    <row r="1712" customFormat="false" ht="15" hidden="false" customHeight="false" outlineLevel="0" collapsed="false">
      <c r="A1712" s="0" t="s">
        <v>5054</v>
      </c>
      <c r="B1712" s="0" t="s">
        <v>5055</v>
      </c>
      <c r="C1712" s="0" t="s">
        <v>286</v>
      </c>
      <c r="D1712" s="0" t="s">
        <v>135</v>
      </c>
      <c r="E1712" s="0" t="s">
        <v>5056</v>
      </c>
      <c r="F1712" s="0" t="s">
        <v>121</v>
      </c>
      <c r="G1712" s="0" t="s">
        <v>138</v>
      </c>
      <c r="H1712" s="17" t="n">
        <v>46246.3006944444</v>
      </c>
      <c r="I1712" s="17" t="n">
        <v>46246.3131944445</v>
      </c>
      <c r="J1712" s="17" t="n">
        <v>46246.3145833333</v>
      </c>
      <c r="K1712" s="17" t="n">
        <v>46246.3479166667</v>
      </c>
      <c r="L1712" s="17" t="n">
        <v>46246.3576388889</v>
      </c>
      <c r="M1712" s="17" t="n">
        <v>46246.3881944444</v>
      </c>
      <c r="N1712" s="17" t="n">
        <v>46246.4041666667</v>
      </c>
      <c r="O1712" s="17" t="n">
        <v>46246.45</v>
      </c>
      <c r="P1712" s="17" t="n">
        <v>46246.4597222222</v>
      </c>
      <c r="Q1712" s="17" t="n">
        <v>46246.4722222222</v>
      </c>
      <c r="R1712" s="0" t="n">
        <v>481</v>
      </c>
      <c r="S1712" s="0" t="n">
        <v>0</v>
      </c>
      <c r="T1712" s="0" t="n">
        <v>0</v>
      </c>
      <c r="U1712" s="18" t="s">
        <v>130</v>
      </c>
      <c r="V1712" s="18" t="s">
        <v>156</v>
      </c>
      <c r="W1712" s="0" t="str">
        <f aca="false">IF(AND(X1712&gt;=6,X1712&lt;14),"A",IF(AND(X1712&gt;=14,X1712&lt;22),"B","C"))</f>
        <v>A</v>
      </c>
      <c r="X1712" s="18" t="n">
        <f aca="false">HOUR(H1712)</f>
        <v>7</v>
      </c>
      <c r="Y1712" s="18" t="n">
        <f aca="false">ROUND((I1712-H1712)*1440,0)</f>
        <v>18</v>
      </c>
      <c r="Z1712" s="18" t="n">
        <f aca="false">ROUND((J1712-I1712)*1440,0)</f>
        <v>2</v>
      </c>
      <c r="AA1712" s="18" t="n">
        <f aca="false">ROUND((K1712-J1712)*1440,0)</f>
        <v>48</v>
      </c>
      <c r="AB1712" s="18" t="n">
        <f aca="false">ROUND((L1712-K1712)*1440,0)</f>
        <v>14</v>
      </c>
      <c r="AC1712" s="18" t="n">
        <f aca="false">ROUND((M1712-L1712)*1440,0)</f>
        <v>44</v>
      </c>
      <c r="AD1712" s="18" t="n">
        <f aca="false">IF(N1712="","",ROUND((N1712-M1712)*1440,0))</f>
        <v>23</v>
      </c>
      <c r="AE1712" s="18" t="n">
        <f aca="false">IF(O1712="","",ROUND((O1712-N1712)*1440,0))</f>
        <v>66</v>
      </c>
      <c r="AF1712" s="18" t="n">
        <f aca="false">IF(P1712="","",ROUND((P1712-O1712)*1440,0))</f>
        <v>14</v>
      </c>
      <c r="AG1712" s="18" t="n">
        <f aca="false">IF(Q1712="","",ROUND((Q1712-P1712)*1440,0))</f>
        <v>18</v>
      </c>
      <c r="AH1712" s="18" t="n">
        <f aca="false">IF(Q1712="","",ROUND((Q1712-H1712)*1440,0))</f>
        <v>247</v>
      </c>
      <c r="AI1712" s="19" t="n">
        <f aca="false">ROUND(IF(O1712="",Assumptions!$B$25-K1712,O1712-K1712)*24,1)</f>
        <v>2.5</v>
      </c>
      <c r="AJ1712" s="20" t="n">
        <f aca="false">ROUND(MAX(N(Y1712)/Assumptions!$C$5, N(Z1712)/Assumptions!$C$6, N(AA1712)/Assumptions!$C$7, N(AB1712)/Assumptions!$C$8, N(AC1712)/Assumptions!$C$9, N(AD1712)/Assumptions!$C$10, N(AE1712)/Assumptions!$C$11, N(AF1712)/Assumptions!$C$12, N(AG1712)/Assumptions!$C$13),3)</f>
        <v>1.467</v>
      </c>
      <c r="AK1712" s="0" t="str">
        <f aca="false">IF(OR(U1712="Pending",U1712="On Hold"),"Open GRN (awaiting)",IF(AJ1712&lt;=1,"Within SLA",IF(ROUND(N(Y1712)/Assumptions!$C$5,3)=AJ1712,"Gate Wait",IF(ROUND(N(Z1712)/Assumptions!$C$6,3)=AJ1712,"Dock Wait",IF(ROUND(N(AA1712)/Assumptions!$C$7,3)=AJ1712,"Unloading",IF(ROUND(N(AB1712)/Assumptions!$C$8,3)=AJ1712,"Unload-to-QC Wait",IF(ROUND(N(AC1712)/Assumptions!$C$9,3)=AJ1712,"QC",IF(ROUND(N(AD1712)/Assumptions!$C$10,3)=AJ1712,"QC-to-GRN Wait",IF(ROUND(N(AE1712)/Assumptions!$C$11,3)=AJ1712,"GRN Processing",IF(ROUND(N(AF1712)/Assumptions!$C$12,3)=AJ1712,"GRN-to-Putaway Wait",IF(ROUND(N(AG1712)/Assumptions!$C$13,3)=AJ1712,"Putaway","Within SLA")))))))))))</f>
        <v>GRN Processing</v>
      </c>
    </row>
    <row r="1713" customFormat="false" ht="15" hidden="false" customHeight="false" outlineLevel="0" collapsed="false">
      <c r="A1713" s="0" t="s">
        <v>5057</v>
      </c>
      <c r="B1713" s="0" t="s">
        <v>5058</v>
      </c>
      <c r="C1713" s="0" t="s">
        <v>126</v>
      </c>
      <c r="D1713" s="0" t="s">
        <v>119</v>
      </c>
      <c r="E1713" s="0" t="s">
        <v>3102</v>
      </c>
      <c r="F1713" s="0" t="s">
        <v>155</v>
      </c>
      <c r="G1713" s="0" t="s">
        <v>129</v>
      </c>
      <c r="H1713" s="17" t="n">
        <v>46246.3340277778</v>
      </c>
      <c r="I1713" s="17" t="n">
        <v>46246.3472222222</v>
      </c>
      <c r="J1713" s="17" t="n">
        <v>46246.3555555556</v>
      </c>
      <c r="K1713" s="17" t="n">
        <v>46246.3847222222</v>
      </c>
      <c r="L1713" s="17" t="n">
        <v>46246.4055555556</v>
      </c>
      <c r="M1713" s="17" t="n">
        <v>46246.44375</v>
      </c>
      <c r="N1713" s="17" t="n">
        <v>46246.5729166667</v>
      </c>
      <c r="O1713" s="17" t="n">
        <v>46246.6131944444</v>
      </c>
      <c r="P1713" s="17" t="n">
        <v>46246.6284722222</v>
      </c>
      <c r="Q1713" s="17" t="n">
        <v>46246.6409722222</v>
      </c>
      <c r="R1713" s="0" t="n">
        <v>344</v>
      </c>
      <c r="S1713" s="0" t="n">
        <v>0</v>
      </c>
      <c r="T1713" s="0" t="n">
        <v>3</v>
      </c>
      <c r="U1713" s="18" t="s">
        <v>123</v>
      </c>
      <c r="V1713" s="18" t="s">
        <v>144</v>
      </c>
      <c r="W1713" s="0" t="str">
        <f aca="false">IF(AND(X1713&gt;=6,X1713&lt;14),"A",IF(AND(X1713&gt;=14,X1713&lt;22),"B","C"))</f>
        <v>A</v>
      </c>
      <c r="X1713" s="18" t="n">
        <f aca="false">HOUR(H1713)</f>
        <v>8</v>
      </c>
      <c r="Y1713" s="18" t="n">
        <f aca="false">ROUND((I1713-H1713)*1440,0)</f>
        <v>19</v>
      </c>
      <c r="Z1713" s="18" t="n">
        <f aca="false">ROUND((J1713-I1713)*1440,0)</f>
        <v>12</v>
      </c>
      <c r="AA1713" s="18" t="n">
        <f aca="false">ROUND((K1713-J1713)*1440,0)</f>
        <v>42</v>
      </c>
      <c r="AB1713" s="18" t="n">
        <f aca="false">ROUND((L1713-K1713)*1440,0)</f>
        <v>30</v>
      </c>
      <c r="AC1713" s="18" t="n">
        <f aca="false">ROUND((M1713-L1713)*1440,0)</f>
        <v>55</v>
      </c>
      <c r="AD1713" s="18" t="n">
        <f aca="false">IF(N1713="","",ROUND((N1713-M1713)*1440,0))</f>
        <v>186</v>
      </c>
      <c r="AE1713" s="18" t="n">
        <f aca="false">IF(O1713="","",ROUND((O1713-N1713)*1440,0))</f>
        <v>58</v>
      </c>
      <c r="AF1713" s="18" t="n">
        <f aca="false">IF(P1713="","",ROUND((P1713-O1713)*1440,0))</f>
        <v>22</v>
      </c>
      <c r="AG1713" s="18" t="n">
        <f aca="false">IF(Q1713="","",ROUND((Q1713-P1713)*1440,0))</f>
        <v>18</v>
      </c>
      <c r="AH1713" s="18" t="n">
        <f aca="false">IF(Q1713="","",ROUND((Q1713-H1713)*1440,0))</f>
        <v>442</v>
      </c>
      <c r="AI1713" s="19" t="n">
        <f aca="false">ROUND(IF(O1713="",Assumptions!$B$25-K1713,O1713-K1713)*24,1)</f>
        <v>5.5</v>
      </c>
      <c r="AJ1713" s="20" t="n">
        <f aca="false">ROUND(MAX(N(Y1713)/Assumptions!$C$5, N(Z1713)/Assumptions!$C$6, N(AA1713)/Assumptions!$C$7, N(AB1713)/Assumptions!$C$8, N(AC1713)/Assumptions!$C$9, N(AD1713)/Assumptions!$C$10, N(AE1713)/Assumptions!$C$11, N(AF1713)/Assumptions!$C$12, N(AG1713)/Assumptions!$C$13),3)</f>
        <v>6.2</v>
      </c>
      <c r="AK1713" s="0" t="str">
        <f aca="false">IF(OR(U1713="Pending",U1713="On Hold"),"Open GRN (awaiting)",IF(AJ1713&lt;=1,"Within SLA",IF(ROUND(N(Y1713)/Assumptions!$C$5,3)=AJ1713,"Gate Wait",IF(ROUND(N(Z1713)/Assumptions!$C$6,3)=AJ1713,"Dock Wait",IF(ROUND(N(AA1713)/Assumptions!$C$7,3)=AJ1713,"Unloading",IF(ROUND(N(AB1713)/Assumptions!$C$8,3)=AJ1713,"Unload-to-QC Wait",IF(ROUND(N(AC1713)/Assumptions!$C$9,3)=AJ1713,"QC",IF(ROUND(N(AD1713)/Assumptions!$C$10,3)=AJ1713,"QC-to-GRN Wait",IF(ROUND(N(AE1713)/Assumptions!$C$11,3)=AJ1713,"GRN Processing",IF(ROUND(N(AF1713)/Assumptions!$C$12,3)=AJ1713,"GRN-to-Putaway Wait",IF(ROUND(N(AG1713)/Assumptions!$C$13,3)=AJ1713,"Putaway","Within SLA")))))))))))</f>
        <v>QC-to-GRN Wait</v>
      </c>
    </row>
    <row r="1714" customFormat="false" ht="15" hidden="false" customHeight="false" outlineLevel="0" collapsed="false">
      <c r="A1714" s="0" t="s">
        <v>5059</v>
      </c>
      <c r="B1714" s="0" t="s">
        <v>5060</v>
      </c>
      <c r="C1714" s="0" t="s">
        <v>118</v>
      </c>
      <c r="D1714" s="0" t="s">
        <v>135</v>
      </c>
      <c r="E1714" s="0" t="s">
        <v>5061</v>
      </c>
      <c r="F1714" s="0" t="s">
        <v>121</v>
      </c>
      <c r="G1714" s="0" t="s">
        <v>178</v>
      </c>
      <c r="H1714" s="17" t="n">
        <v>46246.3381944444</v>
      </c>
      <c r="I1714" s="17" t="n">
        <v>46246.3840277778</v>
      </c>
      <c r="J1714" s="17" t="n">
        <v>46246.3895833333</v>
      </c>
      <c r="K1714" s="17" t="n">
        <v>46246.4125</v>
      </c>
      <c r="L1714" s="17" t="n">
        <v>46246.41875</v>
      </c>
      <c r="M1714" s="17" t="n">
        <v>46246.4395833333</v>
      </c>
      <c r="N1714" s="17" t="n">
        <v>46246.4493055556</v>
      </c>
      <c r="O1714" s="17" t="n">
        <v>46246.4805555556</v>
      </c>
      <c r="P1714" s="17" t="n">
        <v>46246.4868055556</v>
      </c>
      <c r="Q1714" s="17" t="n">
        <v>46246.5</v>
      </c>
      <c r="R1714" s="0" t="n">
        <v>222</v>
      </c>
      <c r="S1714" s="0" t="n">
        <v>0</v>
      </c>
      <c r="T1714" s="0" t="n">
        <v>0</v>
      </c>
      <c r="U1714" s="18" t="s">
        <v>130</v>
      </c>
      <c r="V1714" s="18" t="s">
        <v>82</v>
      </c>
      <c r="W1714" s="0" t="str">
        <f aca="false">IF(AND(X1714&gt;=6,X1714&lt;14),"A",IF(AND(X1714&gt;=14,X1714&lt;22),"B","C"))</f>
        <v>A</v>
      </c>
      <c r="X1714" s="18" t="n">
        <f aca="false">HOUR(H1714)</f>
        <v>8</v>
      </c>
      <c r="Y1714" s="18" t="n">
        <f aca="false">ROUND((I1714-H1714)*1440,0)</f>
        <v>66</v>
      </c>
      <c r="Z1714" s="18" t="n">
        <f aca="false">ROUND((J1714-I1714)*1440,0)</f>
        <v>8</v>
      </c>
      <c r="AA1714" s="18" t="n">
        <f aca="false">ROUND((K1714-J1714)*1440,0)</f>
        <v>33</v>
      </c>
      <c r="AB1714" s="18" t="n">
        <f aca="false">ROUND((L1714-K1714)*1440,0)</f>
        <v>9</v>
      </c>
      <c r="AC1714" s="18" t="n">
        <f aca="false">ROUND((M1714-L1714)*1440,0)</f>
        <v>30</v>
      </c>
      <c r="AD1714" s="18" t="n">
        <f aca="false">IF(N1714="","",ROUND((N1714-M1714)*1440,0))</f>
        <v>14</v>
      </c>
      <c r="AE1714" s="18" t="n">
        <f aca="false">IF(O1714="","",ROUND((O1714-N1714)*1440,0))</f>
        <v>45</v>
      </c>
      <c r="AF1714" s="18" t="n">
        <f aca="false">IF(P1714="","",ROUND((P1714-O1714)*1440,0))</f>
        <v>9</v>
      </c>
      <c r="AG1714" s="18" t="n">
        <f aca="false">IF(Q1714="","",ROUND((Q1714-P1714)*1440,0))</f>
        <v>19</v>
      </c>
      <c r="AH1714" s="18" t="n">
        <f aca="false">IF(Q1714="","",ROUND((Q1714-H1714)*1440,0))</f>
        <v>233</v>
      </c>
      <c r="AI1714" s="19" t="n">
        <f aca="false">ROUND(IF(O1714="",Assumptions!$B$25-K1714,O1714-K1714)*24,1)</f>
        <v>1.6</v>
      </c>
      <c r="AJ1714" s="20" t="n">
        <f aca="false">ROUND(MAX(N(Y1714)/Assumptions!$C$5, N(Z1714)/Assumptions!$C$6, N(AA1714)/Assumptions!$C$7, N(AB1714)/Assumptions!$C$8, N(AC1714)/Assumptions!$C$9, N(AD1714)/Assumptions!$C$10, N(AE1714)/Assumptions!$C$11, N(AF1714)/Assumptions!$C$12, N(AG1714)/Assumptions!$C$13),3)</f>
        <v>2.2</v>
      </c>
      <c r="AK1714" s="0" t="str">
        <f aca="false">IF(OR(U1714="Pending",U1714="On Hold"),"Open GRN (awaiting)",IF(AJ1714&lt;=1,"Within SLA",IF(ROUND(N(Y1714)/Assumptions!$C$5,3)=AJ1714,"Gate Wait",IF(ROUND(N(Z1714)/Assumptions!$C$6,3)=AJ1714,"Dock Wait",IF(ROUND(N(AA1714)/Assumptions!$C$7,3)=AJ1714,"Unloading",IF(ROUND(N(AB1714)/Assumptions!$C$8,3)=AJ1714,"Unload-to-QC Wait",IF(ROUND(N(AC1714)/Assumptions!$C$9,3)=AJ1714,"QC",IF(ROUND(N(AD1714)/Assumptions!$C$10,3)=AJ1714,"QC-to-GRN Wait",IF(ROUND(N(AE1714)/Assumptions!$C$11,3)=AJ1714,"GRN Processing",IF(ROUND(N(AF1714)/Assumptions!$C$12,3)=AJ1714,"GRN-to-Putaway Wait",IF(ROUND(N(AG1714)/Assumptions!$C$13,3)=AJ1714,"Putaway","Within SLA")))))))))))</f>
        <v>Gate Wait</v>
      </c>
    </row>
    <row r="1715" customFormat="false" ht="15" hidden="false" customHeight="false" outlineLevel="0" collapsed="false">
      <c r="A1715" s="0" t="s">
        <v>5062</v>
      </c>
      <c r="B1715" s="0" t="s">
        <v>5063</v>
      </c>
      <c r="C1715" s="0" t="s">
        <v>175</v>
      </c>
      <c r="D1715" s="0" t="s">
        <v>119</v>
      </c>
      <c r="E1715" s="0" t="s">
        <v>5064</v>
      </c>
      <c r="F1715" s="0" t="s">
        <v>177</v>
      </c>
      <c r="G1715" s="0" t="s">
        <v>122</v>
      </c>
      <c r="H1715" s="17" t="n">
        <v>46246.3395833333</v>
      </c>
      <c r="I1715" s="17" t="n">
        <v>46246.3493055556</v>
      </c>
      <c r="J1715" s="17" t="n">
        <v>46246.3618055556</v>
      </c>
      <c r="K1715" s="17" t="n">
        <v>46246.3881944444</v>
      </c>
      <c r="L1715" s="17" t="n">
        <v>46246.3930555556</v>
      </c>
      <c r="M1715" s="17" t="n">
        <v>46246.4048611111</v>
      </c>
      <c r="N1715" s="17" t="n">
        <v>46246.6694444444</v>
      </c>
      <c r="O1715" s="17" t="n">
        <v>46246.6930555556</v>
      </c>
      <c r="P1715" s="17" t="n">
        <v>46246.7083333333</v>
      </c>
      <c r="Q1715" s="17" t="n">
        <v>46246.7201388889</v>
      </c>
      <c r="R1715" s="0" t="n">
        <v>1191</v>
      </c>
      <c r="S1715" s="0" t="n">
        <v>0</v>
      </c>
      <c r="T1715" s="0" t="n">
        <v>0</v>
      </c>
      <c r="U1715" s="18" t="s">
        <v>130</v>
      </c>
      <c r="V1715" s="18" t="s">
        <v>144</v>
      </c>
      <c r="W1715" s="0" t="str">
        <f aca="false">IF(AND(X1715&gt;=6,X1715&lt;14),"A",IF(AND(X1715&gt;=14,X1715&lt;22),"B","C"))</f>
        <v>A</v>
      </c>
      <c r="X1715" s="18" t="n">
        <f aca="false">HOUR(H1715)</f>
        <v>8</v>
      </c>
      <c r="Y1715" s="18" t="n">
        <f aca="false">ROUND((I1715-H1715)*1440,0)</f>
        <v>14</v>
      </c>
      <c r="Z1715" s="18" t="n">
        <f aca="false">ROUND((J1715-I1715)*1440,0)</f>
        <v>18</v>
      </c>
      <c r="AA1715" s="18" t="n">
        <f aca="false">ROUND((K1715-J1715)*1440,0)</f>
        <v>38</v>
      </c>
      <c r="AB1715" s="18" t="n">
        <f aca="false">ROUND((L1715-K1715)*1440,0)</f>
        <v>7</v>
      </c>
      <c r="AC1715" s="18" t="n">
        <f aca="false">ROUND((M1715-L1715)*1440,0)</f>
        <v>17</v>
      </c>
      <c r="AD1715" s="18" t="n">
        <f aca="false">IF(N1715="","",ROUND((N1715-M1715)*1440,0))</f>
        <v>381</v>
      </c>
      <c r="AE1715" s="18" t="n">
        <f aca="false">IF(O1715="","",ROUND((O1715-N1715)*1440,0))</f>
        <v>34</v>
      </c>
      <c r="AF1715" s="18" t="n">
        <f aca="false">IF(P1715="","",ROUND((P1715-O1715)*1440,0))</f>
        <v>22</v>
      </c>
      <c r="AG1715" s="18" t="n">
        <f aca="false">IF(Q1715="","",ROUND((Q1715-P1715)*1440,0))</f>
        <v>17</v>
      </c>
      <c r="AH1715" s="18" t="n">
        <f aca="false">IF(Q1715="","",ROUND((Q1715-H1715)*1440,0))</f>
        <v>548</v>
      </c>
      <c r="AI1715" s="19" t="n">
        <f aca="false">ROUND(IF(O1715="",Assumptions!$B$25-K1715,O1715-K1715)*24,1)</f>
        <v>7.3</v>
      </c>
      <c r="AJ1715" s="20" t="n">
        <f aca="false">ROUND(MAX(N(Y1715)/Assumptions!$C$5, N(Z1715)/Assumptions!$C$6, N(AA1715)/Assumptions!$C$7, N(AB1715)/Assumptions!$C$8, N(AC1715)/Assumptions!$C$9, N(AD1715)/Assumptions!$C$10, N(AE1715)/Assumptions!$C$11, N(AF1715)/Assumptions!$C$12, N(AG1715)/Assumptions!$C$13),3)</f>
        <v>12.7</v>
      </c>
      <c r="AK1715" s="0" t="str">
        <f aca="false">IF(OR(U1715="Pending",U1715="On Hold"),"Open GRN (awaiting)",IF(AJ1715&lt;=1,"Within SLA",IF(ROUND(N(Y1715)/Assumptions!$C$5,3)=AJ1715,"Gate Wait",IF(ROUND(N(Z1715)/Assumptions!$C$6,3)=AJ1715,"Dock Wait",IF(ROUND(N(AA1715)/Assumptions!$C$7,3)=AJ1715,"Unloading",IF(ROUND(N(AB1715)/Assumptions!$C$8,3)=AJ1715,"Unload-to-QC Wait",IF(ROUND(N(AC1715)/Assumptions!$C$9,3)=AJ1715,"QC",IF(ROUND(N(AD1715)/Assumptions!$C$10,3)=AJ1715,"QC-to-GRN Wait",IF(ROUND(N(AE1715)/Assumptions!$C$11,3)=AJ1715,"GRN Processing",IF(ROUND(N(AF1715)/Assumptions!$C$12,3)=AJ1715,"GRN-to-Putaway Wait",IF(ROUND(N(AG1715)/Assumptions!$C$13,3)=AJ1715,"Putaway","Within SLA")))))))))))</f>
        <v>QC-to-GRN Wait</v>
      </c>
    </row>
    <row r="1716" customFormat="false" ht="15" hidden="false" customHeight="false" outlineLevel="0" collapsed="false">
      <c r="A1716" s="0" t="s">
        <v>5065</v>
      </c>
      <c r="B1716" s="0" t="s">
        <v>5066</v>
      </c>
      <c r="C1716" s="0" t="s">
        <v>252</v>
      </c>
      <c r="D1716" s="0" t="s">
        <v>119</v>
      </c>
      <c r="E1716" s="0" t="s">
        <v>5067</v>
      </c>
      <c r="F1716" s="0" t="s">
        <v>155</v>
      </c>
      <c r="G1716" s="0" t="s">
        <v>122</v>
      </c>
      <c r="H1716" s="17" t="n">
        <v>46246.3638888889</v>
      </c>
      <c r="I1716" s="17" t="n">
        <v>46246.3708333333</v>
      </c>
      <c r="J1716" s="17" t="n">
        <v>46246.3736111111</v>
      </c>
      <c r="K1716" s="17" t="n">
        <v>46246.4104166667</v>
      </c>
      <c r="L1716" s="17" t="n">
        <v>46246.4173611111</v>
      </c>
      <c r="M1716" s="17" t="n">
        <v>46246.4319444444</v>
      </c>
      <c r="N1716" s="17" t="n">
        <v>46246.4569444444</v>
      </c>
      <c r="O1716" s="17" t="n">
        <v>46246.475</v>
      </c>
      <c r="P1716" s="17" t="n">
        <v>46246.4840277778</v>
      </c>
      <c r="Q1716" s="17" t="n">
        <v>46246.5076388889</v>
      </c>
      <c r="R1716" s="0" t="n">
        <v>1223</v>
      </c>
      <c r="S1716" s="0" t="n">
        <v>0</v>
      </c>
      <c r="T1716" s="0" t="n">
        <v>0</v>
      </c>
      <c r="U1716" s="18" t="s">
        <v>130</v>
      </c>
      <c r="V1716" s="18" t="s">
        <v>131</v>
      </c>
      <c r="W1716" s="0" t="str">
        <f aca="false">IF(AND(X1716&gt;=6,X1716&lt;14),"A",IF(AND(X1716&gt;=14,X1716&lt;22),"B","C"))</f>
        <v>A</v>
      </c>
      <c r="X1716" s="18" t="n">
        <f aca="false">HOUR(H1716)</f>
        <v>8</v>
      </c>
      <c r="Y1716" s="18" t="n">
        <f aca="false">ROUND((I1716-H1716)*1440,0)</f>
        <v>10</v>
      </c>
      <c r="Z1716" s="18" t="n">
        <f aca="false">ROUND((J1716-I1716)*1440,0)</f>
        <v>4</v>
      </c>
      <c r="AA1716" s="18" t="n">
        <f aca="false">ROUND((K1716-J1716)*1440,0)</f>
        <v>53</v>
      </c>
      <c r="AB1716" s="18" t="n">
        <f aca="false">ROUND((L1716-K1716)*1440,0)</f>
        <v>10</v>
      </c>
      <c r="AC1716" s="18" t="n">
        <f aca="false">ROUND((M1716-L1716)*1440,0)</f>
        <v>21</v>
      </c>
      <c r="AD1716" s="18" t="n">
        <f aca="false">IF(N1716="","",ROUND((N1716-M1716)*1440,0))</f>
        <v>36</v>
      </c>
      <c r="AE1716" s="18" t="n">
        <f aca="false">IF(O1716="","",ROUND((O1716-N1716)*1440,0))</f>
        <v>26</v>
      </c>
      <c r="AF1716" s="18" t="n">
        <f aca="false">IF(P1716="","",ROUND((P1716-O1716)*1440,0))</f>
        <v>13</v>
      </c>
      <c r="AG1716" s="18" t="n">
        <f aca="false">IF(Q1716="","",ROUND((Q1716-P1716)*1440,0))</f>
        <v>34</v>
      </c>
      <c r="AH1716" s="18" t="n">
        <f aca="false">IF(Q1716="","",ROUND((Q1716-H1716)*1440,0))</f>
        <v>207</v>
      </c>
      <c r="AI1716" s="19" t="n">
        <f aca="false">ROUND(IF(O1716="",Assumptions!$B$25-K1716,O1716-K1716)*24,1)</f>
        <v>1.6</v>
      </c>
      <c r="AJ1716" s="20" t="n">
        <f aca="false">ROUND(MAX(N(Y1716)/Assumptions!$C$5, N(Z1716)/Assumptions!$C$6, N(AA1716)/Assumptions!$C$7, N(AB1716)/Assumptions!$C$8, N(AC1716)/Assumptions!$C$9, N(AD1716)/Assumptions!$C$10, N(AE1716)/Assumptions!$C$11, N(AF1716)/Assumptions!$C$12, N(AG1716)/Assumptions!$C$13),3)</f>
        <v>1.2</v>
      </c>
      <c r="AK1716" s="0" t="str">
        <f aca="false">IF(OR(U1716="Pending",U1716="On Hold"),"Open GRN (awaiting)",IF(AJ1716&lt;=1,"Within SLA",IF(ROUND(N(Y1716)/Assumptions!$C$5,3)=AJ1716,"Gate Wait",IF(ROUND(N(Z1716)/Assumptions!$C$6,3)=AJ1716,"Dock Wait",IF(ROUND(N(AA1716)/Assumptions!$C$7,3)=AJ1716,"Unloading",IF(ROUND(N(AB1716)/Assumptions!$C$8,3)=AJ1716,"Unload-to-QC Wait",IF(ROUND(N(AC1716)/Assumptions!$C$9,3)=AJ1716,"QC",IF(ROUND(N(AD1716)/Assumptions!$C$10,3)=AJ1716,"QC-to-GRN Wait",IF(ROUND(N(AE1716)/Assumptions!$C$11,3)=AJ1716,"GRN Processing",IF(ROUND(N(AF1716)/Assumptions!$C$12,3)=AJ1716,"GRN-to-Putaway Wait",IF(ROUND(N(AG1716)/Assumptions!$C$13,3)=AJ1716,"Putaway","Within SLA")))))))))))</f>
        <v>QC-to-GRN Wait</v>
      </c>
    </row>
    <row r="1717" customFormat="false" ht="15" hidden="false" customHeight="false" outlineLevel="0" collapsed="false">
      <c r="A1717" s="0" t="s">
        <v>5068</v>
      </c>
      <c r="B1717" s="0" t="s">
        <v>5069</v>
      </c>
      <c r="C1717" s="0" t="s">
        <v>159</v>
      </c>
      <c r="D1717" s="0" t="s">
        <v>147</v>
      </c>
      <c r="E1717" s="0" t="s">
        <v>3962</v>
      </c>
      <c r="F1717" s="0" t="s">
        <v>177</v>
      </c>
      <c r="G1717" s="0" t="s">
        <v>150</v>
      </c>
      <c r="H1717" s="17" t="n">
        <v>46246.3763888889</v>
      </c>
      <c r="I1717" s="17" t="n">
        <v>46246.3895833333</v>
      </c>
      <c r="J1717" s="17" t="n">
        <v>46246.3944444444</v>
      </c>
      <c r="K1717" s="17" t="n">
        <v>46246.43125</v>
      </c>
      <c r="L1717" s="17" t="n">
        <v>46246.4423611111</v>
      </c>
      <c r="M1717" s="17" t="n">
        <v>46246.4777777778</v>
      </c>
      <c r="N1717" s="17" t="n">
        <v>46246.5569444444</v>
      </c>
      <c r="O1717" s="17" t="n">
        <v>46246.5909722222</v>
      </c>
      <c r="P1717" s="17" t="n">
        <v>46246.6222222222</v>
      </c>
      <c r="Q1717" s="17" t="n">
        <v>46246.6423611111</v>
      </c>
      <c r="R1717" s="0" t="n">
        <v>754</v>
      </c>
      <c r="S1717" s="0" t="n">
        <v>0</v>
      </c>
      <c r="T1717" s="0" t="n">
        <v>0</v>
      </c>
      <c r="U1717" s="18" t="s">
        <v>130</v>
      </c>
      <c r="V1717" s="18" t="s">
        <v>144</v>
      </c>
      <c r="W1717" s="0" t="str">
        <f aca="false">IF(AND(X1717&gt;=6,X1717&lt;14),"A",IF(AND(X1717&gt;=14,X1717&lt;22),"B","C"))</f>
        <v>A</v>
      </c>
      <c r="X1717" s="18" t="n">
        <f aca="false">HOUR(H1717)</f>
        <v>9</v>
      </c>
      <c r="Y1717" s="18" t="n">
        <f aca="false">ROUND((I1717-H1717)*1440,0)</f>
        <v>19</v>
      </c>
      <c r="Z1717" s="18" t="n">
        <f aca="false">ROUND((J1717-I1717)*1440,0)</f>
        <v>7</v>
      </c>
      <c r="AA1717" s="18" t="n">
        <f aca="false">ROUND((K1717-J1717)*1440,0)</f>
        <v>53</v>
      </c>
      <c r="AB1717" s="18" t="n">
        <f aca="false">ROUND((L1717-K1717)*1440,0)</f>
        <v>16</v>
      </c>
      <c r="AC1717" s="18" t="n">
        <f aca="false">ROUND((M1717-L1717)*1440,0)</f>
        <v>51</v>
      </c>
      <c r="AD1717" s="18" t="n">
        <f aca="false">IF(N1717="","",ROUND((N1717-M1717)*1440,0))</f>
        <v>114</v>
      </c>
      <c r="AE1717" s="18" t="n">
        <f aca="false">IF(O1717="","",ROUND((O1717-N1717)*1440,0))</f>
        <v>49</v>
      </c>
      <c r="AF1717" s="18" t="n">
        <f aca="false">IF(P1717="","",ROUND((P1717-O1717)*1440,0))</f>
        <v>45</v>
      </c>
      <c r="AG1717" s="18" t="n">
        <f aca="false">IF(Q1717="","",ROUND((Q1717-P1717)*1440,0))</f>
        <v>29</v>
      </c>
      <c r="AH1717" s="18" t="n">
        <f aca="false">IF(Q1717="","",ROUND((Q1717-H1717)*1440,0))</f>
        <v>383</v>
      </c>
      <c r="AI1717" s="19" t="n">
        <f aca="false">ROUND(IF(O1717="",Assumptions!$B$25-K1717,O1717-K1717)*24,1)</f>
        <v>3.8</v>
      </c>
      <c r="AJ1717" s="20" t="n">
        <f aca="false">ROUND(MAX(N(Y1717)/Assumptions!$C$5, N(Z1717)/Assumptions!$C$6, N(AA1717)/Assumptions!$C$7, N(AB1717)/Assumptions!$C$8, N(AC1717)/Assumptions!$C$9, N(AD1717)/Assumptions!$C$10, N(AE1717)/Assumptions!$C$11, N(AF1717)/Assumptions!$C$12, N(AG1717)/Assumptions!$C$13),3)</f>
        <v>3.8</v>
      </c>
      <c r="AK1717" s="0" t="str">
        <f aca="false">IF(OR(U1717="Pending",U1717="On Hold"),"Open GRN (awaiting)",IF(AJ1717&lt;=1,"Within SLA",IF(ROUND(N(Y1717)/Assumptions!$C$5,3)=AJ1717,"Gate Wait",IF(ROUND(N(Z1717)/Assumptions!$C$6,3)=AJ1717,"Dock Wait",IF(ROUND(N(AA1717)/Assumptions!$C$7,3)=AJ1717,"Unloading",IF(ROUND(N(AB1717)/Assumptions!$C$8,3)=AJ1717,"Unload-to-QC Wait",IF(ROUND(N(AC1717)/Assumptions!$C$9,3)=AJ1717,"QC",IF(ROUND(N(AD1717)/Assumptions!$C$10,3)=AJ1717,"QC-to-GRN Wait",IF(ROUND(N(AE1717)/Assumptions!$C$11,3)=AJ1717,"GRN Processing",IF(ROUND(N(AF1717)/Assumptions!$C$12,3)=AJ1717,"GRN-to-Putaway Wait",IF(ROUND(N(AG1717)/Assumptions!$C$13,3)=AJ1717,"Putaway","Within SLA")))))))))))</f>
        <v>QC-to-GRN Wait</v>
      </c>
    </row>
    <row r="1718" customFormat="false" ht="15" hidden="false" customHeight="false" outlineLevel="0" collapsed="false">
      <c r="A1718" s="0" t="s">
        <v>5070</v>
      </c>
      <c r="B1718" s="0" t="s">
        <v>5071</v>
      </c>
      <c r="C1718" s="0" t="s">
        <v>170</v>
      </c>
      <c r="D1718" s="0" t="s">
        <v>135</v>
      </c>
      <c r="E1718" s="0" t="s">
        <v>5072</v>
      </c>
      <c r="F1718" s="0" t="s">
        <v>172</v>
      </c>
      <c r="G1718" s="0" t="s">
        <v>178</v>
      </c>
      <c r="H1718" s="17" t="n">
        <v>46246.3798611111</v>
      </c>
      <c r="I1718" s="17" t="n">
        <v>46246.4430555556</v>
      </c>
      <c r="J1718" s="17" t="n">
        <v>46246.4611111111</v>
      </c>
      <c r="K1718" s="17" t="n">
        <v>46246.4854166667</v>
      </c>
      <c r="L1718" s="17" t="n">
        <v>46246.4923611111</v>
      </c>
      <c r="M1718" s="17" t="n">
        <v>46246.5097222222</v>
      </c>
      <c r="N1718" s="17" t="n">
        <v>46246.5270833333</v>
      </c>
      <c r="O1718" s="17" t="n">
        <v>46246.5451388889</v>
      </c>
      <c r="P1718" s="17" t="n">
        <v>46246.5604166667</v>
      </c>
      <c r="Q1718" s="17" t="n">
        <v>46246.60625</v>
      </c>
      <c r="R1718" s="0" t="n">
        <v>479</v>
      </c>
      <c r="S1718" s="0" t="n">
        <v>0</v>
      </c>
      <c r="T1718" s="0" t="n">
        <v>0</v>
      </c>
      <c r="U1718" s="18" t="s">
        <v>130</v>
      </c>
      <c r="V1718" s="18" t="s">
        <v>139</v>
      </c>
      <c r="W1718" s="0" t="str">
        <f aca="false">IF(AND(X1718&gt;=6,X1718&lt;14),"A",IF(AND(X1718&gt;=14,X1718&lt;22),"B","C"))</f>
        <v>A</v>
      </c>
      <c r="X1718" s="18" t="n">
        <f aca="false">HOUR(H1718)</f>
        <v>9</v>
      </c>
      <c r="Y1718" s="18" t="n">
        <f aca="false">ROUND((I1718-H1718)*1440,0)</f>
        <v>91</v>
      </c>
      <c r="Z1718" s="18" t="n">
        <f aca="false">ROUND((J1718-I1718)*1440,0)</f>
        <v>26</v>
      </c>
      <c r="AA1718" s="18" t="n">
        <f aca="false">ROUND((K1718-J1718)*1440,0)</f>
        <v>35</v>
      </c>
      <c r="AB1718" s="18" t="n">
        <f aca="false">ROUND((L1718-K1718)*1440,0)</f>
        <v>10</v>
      </c>
      <c r="AC1718" s="18" t="n">
        <f aca="false">ROUND((M1718-L1718)*1440,0)</f>
        <v>25</v>
      </c>
      <c r="AD1718" s="18" t="n">
        <f aca="false">IF(N1718="","",ROUND((N1718-M1718)*1440,0))</f>
        <v>25</v>
      </c>
      <c r="AE1718" s="18" t="n">
        <f aca="false">IF(O1718="","",ROUND((O1718-N1718)*1440,0))</f>
        <v>26</v>
      </c>
      <c r="AF1718" s="18" t="n">
        <f aca="false">IF(P1718="","",ROUND((P1718-O1718)*1440,0))</f>
        <v>22</v>
      </c>
      <c r="AG1718" s="18" t="n">
        <f aca="false">IF(Q1718="","",ROUND((Q1718-P1718)*1440,0))</f>
        <v>66</v>
      </c>
      <c r="AH1718" s="18" t="n">
        <f aca="false">IF(Q1718="","",ROUND((Q1718-H1718)*1440,0))</f>
        <v>326</v>
      </c>
      <c r="AI1718" s="19" t="n">
        <f aca="false">ROUND(IF(O1718="",Assumptions!$B$25-K1718,O1718-K1718)*24,1)</f>
        <v>1.4</v>
      </c>
      <c r="AJ1718" s="20" t="n">
        <f aca="false">ROUND(MAX(N(Y1718)/Assumptions!$C$5, N(Z1718)/Assumptions!$C$6, N(AA1718)/Assumptions!$C$7, N(AB1718)/Assumptions!$C$8, N(AC1718)/Assumptions!$C$9, N(AD1718)/Assumptions!$C$10, N(AE1718)/Assumptions!$C$11, N(AF1718)/Assumptions!$C$12, N(AG1718)/Assumptions!$C$13),3)</f>
        <v>3.033</v>
      </c>
      <c r="AK1718" s="0" t="str">
        <f aca="false">IF(OR(U1718="Pending",U1718="On Hold"),"Open GRN (awaiting)",IF(AJ1718&lt;=1,"Within SLA",IF(ROUND(N(Y1718)/Assumptions!$C$5,3)=AJ1718,"Gate Wait",IF(ROUND(N(Z1718)/Assumptions!$C$6,3)=AJ1718,"Dock Wait",IF(ROUND(N(AA1718)/Assumptions!$C$7,3)=AJ1718,"Unloading",IF(ROUND(N(AB1718)/Assumptions!$C$8,3)=AJ1718,"Unload-to-QC Wait",IF(ROUND(N(AC1718)/Assumptions!$C$9,3)=AJ1718,"QC",IF(ROUND(N(AD1718)/Assumptions!$C$10,3)=AJ1718,"QC-to-GRN Wait",IF(ROUND(N(AE1718)/Assumptions!$C$11,3)=AJ1718,"GRN Processing",IF(ROUND(N(AF1718)/Assumptions!$C$12,3)=AJ1718,"GRN-to-Putaway Wait",IF(ROUND(N(AG1718)/Assumptions!$C$13,3)=AJ1718,"Putaway","Within SLA")))))))))))</f>
        <v>Gate Wait</v>
      </c>
    </row>
    <row r="1719" customFormat="false" ht="15" hidden="false" customHeight="false" outlineLevel="0" collapsed="false">
      <c r="A1719" s="0" t="s">
        <v>5073</v>
      </c>
      <c r="B1719" s="0" t="s">
        <v>5074</v>
      </c>
      <c r="C1719" s="0" t="s">
        <v>126</v>
      </c>
      <c r="D1719" s="0" t="s">
        <v>147</v>
      </c>
      <c r="E1719" s="0" t="s">
        <v>5075</v>
      </c>
      <c r="F1719" s="0" t="s">
        <v>128</v>
      </c>
      <c r="G1719" s="0" t="s">
        <v>167</v>
      </c>
      <c r="H1719" s="17" t="n">
        <v>46246.3826388889</v>
      </c>
      <c r="I1719" s="17" t="n">
        <v>46246.4076388889</v>
      </c>
      <c r="J1719" s="17" t="n">
        <v>46246.4138888889</v>
      </c>
      <c r="K1719" s="17" t="n">
        <v>46246.4520833333</v>
      </c>
      <c r="L1719" s="17" t="n">
        <v>46246.4666666667</v>
      </c>
      <c r="M1719" s="17" t="n">
        <v>46246.4854166667</v>
      </c>
      <c r="N1719" s="17" t="n">
        <v>46246.5201388889</v>
      </c>
      <c r="O1719" s="17" t="n">
        <v>46246.7881944445</v>
      </c>
      <c r="P1719" s="17" t="n">
        <v>46246.8180555556</v>
      </c>
      <c r="Q1719" s="17" t="n">
        <v>46246.8347222222</v>
      </c>
      <c r="R1719" s="0" t="n">
        <v>521</v>
      </c>
      <c r="S1719" s="0" t="n">
        <v>15</v>
      </c>
      <c r="T1719" s="0" t="n">
        <v>0</v>
      </c>
      <c r="U1719" s="18" t="s">
        <v>123</v>
      </c>
      <c r="V1719" s="18" t="s">
        <v>156</v>
      </c>
      <c r="W1719" s="0" t="str">
        <f aca="false">IF(AND(X1719&gt;=6,X1719&lt;14),"A",IF(AND(X1719&gt;=14,X1719&lt;22),"B","C"))</f>
        <v>A</v>
      </c>
      <c r="X1719" s="18" t="n">
        <f aca="false">HOUR(H1719)</f>
        <v>9</v>
      </c>
      <c r="Y1719" s="18" t="n">
        <f aca="false">ROUND((I1719-H1719)*1440,0)</f>
        <v>36</v>
      </c>
      <c r="Z1719" s="18" t="n">
        <f aca="false">ROUND((J1719-I1719)*1440,0)</f>
        <v>9</v>
      </c>
      <c r="AA1719" s="18" t="n">
        <f aca="false">ROUND((K1719-J1719)*1440,0)</f>
        <v>55</v>
      </c>
      <c r="AB1719" s="18" t="n">
        <f aca="false">ROUND((L1719-K1719)*1440,0)</f>
        <v>21</v>
      </c>
      <c r="AC1719" s="18" t="n">
        <f aca="false">ROUND((M1719-L1719)*1440,0)</f>
        <v>27</v>
      </c>
      <c r="AD1719" s="18" t="n">
        <f aca="false">IF(N1719="","",ROUND((N1719-M1719)*1440,0))</f>
        <v>50</v>
      </c>
      <c r="AE1719" s="18" t="n">
        <f aca="false">IF(O1719="","",ROUND((O1719-N1719)*1440,0))</f>
        <v>386</v>
      </c>
      <c r="AF1719" s="18" t="n">
        <f aca="false">IF(P1719="","",ROUND((P1719-O1719)*1440,0))</f>
        <v>43</v>
      </c>
      <c r="AG1719" s="18" t="n">
        <f aca="false">IF(Q1719="","",ROUND((Q1719-P1719)*1440,0))</f>
        <v>24</v>
      </c>
      <c r="AH1719" s="18" t="n">
        <f aca="false">IF(Q1719="","",ROUND((Q1719-H1719)*1440,0))</f>
        <v>651</v>
      </c>
      <c r="AI1719" s="19" t="n">
        <f aca="false">ROUND(IF(O1719="",Assumptions!$B$25-K1719,O1719-K1719)*24,1)</f>
        <v>8.1</v>
      </c>
      <c r="AJ1719" s="20" t="n">
        <f aca="false">ROUND(MAX(N(Y1719)/Assumptions!$C$5, N(Z1719)/Assumptions!$C$6, N(AA1719)/Assumptions!$C$7, N(AB1719)/Assumptions!$C$8, N(AC1719)/Assumptions!$C$9, N(AD1719)/Assumptions!$C$10, N(AE1719)/Assumptions!$C$11, N(AF1719)/Assumptions!$C$12, N(AG1719)/Assumptions!$C$13),3)</f>
        <v>8.578</v>
      </c>
      <c r="AK1719" s="0" t="str">
        <f aca="false">IF(OR(U1719="Pending",U1719="On Hold"),"Open GRN (awaiting)",IF(AJ1719&lt;=1,"Within SLA",IF(ROUND(N(Y1719)/Assumptions!$C$5,3)=AJ1719,"Gate Wait",IF(ROUND(N(Z1719)/Assumptions!$C$6,3)=AJ1719,"Dock Wait",IF(ROUND(N(AA1719)/Assumptions!$C$7,3)=AJ1719,"Unloading",IF(ROUND(N(AB1719)/Assumptions!$C$8,3)=AJ1719,"Unload-to-QC Wait",IF(ROUND(N(AC1719)/Assumptions!$C$9,3)=AJ1719,"QC",IF(ROUND(N(AD1719)/Assumptions!$C$10,3)=AJ1719,"QC-to-GRN Wait",IF(ROUND(N(AE1719)/Assumptions!$C$11,3)=AJ1719,"GRN Processing",IF(ROUND(N(AF1719)/Assumptions!$C$12,3)=AJ1719,"GRN-to-Putaway Wait",IF(ROUND(N(AG1719)/Assumptions!$C$13,3)=AJ1719,"Putaway","Within SLA")))))))))))</f>
        <v>GRN Processing</v>
      </c>
    </row>
    <row r="1720" customFormat="false" ht="15" hidden="false" customHeight="false" outlineLevel="0" collapsed="false">
      <c r="A1720" s="0" t="s">
        <v>5076</v>
      </c>
      <c r="B1720" s="0" t="s">
        <v>5077</v>
      </c>
      <c r="C1720" s="0" t="s">
        <v>153</v>
      </c>
      <c r="D1720" s="0" t="s">
        <v>147</v>
      </c>
      <c r="E1720" s="0" t="s">
        <v>5078</v>
      </c>
      <c r="F1720" s="0" t="s">
        <v>155</v>
      </c>
      <c r="G1720" s="0" t="s">
        <v>150</v>
      </c>
      <c r="H1720" s="17" t="n">
        <v>46246.3958333333</v>
      </c>
      <c r="I1720" s="17" t="n">
        <v>46246.4347222222</v>
      </c>
      <c r="J1720" s="17" t="n">
        <v>46246.44375</v>
      </c>
      <c r="K1720" s="17" t="n">
        <v>46246.4763888889</v>
      </c>
      <c r="L1720" s="17" t="n">
        <v>46246.4854166667</v>
      </c>
      <c r="M1720" s="17" t="n">
        <v>46246.5208333333</v>
      </c>
      <c r="N1720" s="17" t="n">
        <v>46246.5402777778</v>
      </c>
      <c r="O1720" s="17" t="n">
        <v>46246.5576388889</v>
      </c>
      <c r="P1720" s="17" t="n">
        <v>46246.5618055556</v>
      </c>
      <c r="Q1720" s="17" t="n">
        <v>46246.5826388889</v>
      </c>
      <c r="R1720" s="0" t="n">
        <v>455</v>
      </c>
      <c r="S1720" s="0" t="n">
        <v>0</v>
      </c>
      <c r="T1720" s="0" t="n">
        <v>0</v>
      </c>
      <c r="U1720" s="18" t="s">
        <v>130</v>
      </c>
      <c r="V1720" s="18" t="s">
        <v>139</v>
      </c>
      <c r="W1720" s="0" t="str">
        <f aca="false">IF(AND(X1720&gt;=6,X1720&lt;14),"A",IF(AND(X1720&gt;=14,X1720&lt;22),"B","C"))</f>
        <v>A</v>
      </c>
      <c r="X1720" s="18" t="n">
        <f aca="false">HOUR(H1720)</f>
        <v>9</v>
      </c>
      <c r="Y1720" s="18" t="n">
        <f aca="false">ROUND((I1720-H1720)*1440,0)</f>
        <v>56</v>
      </c>
      <c r="Z1720" s="18" t="n">
        <f aca="false">ROUND((J1720-I1720)*1440,0)</f>
        <v>13</v>
      </c>
      <c r="AA1720" s="18" t="n">
        <f aca="false">ROUND((K1720-J1720)*1440,0)</f>
        <v>47</v>
      </c>
      <c r="AB1720" s="18" t="n">
        <f aca="false">ROUND((L1720-K1720)*1440,0)</f>
        <v>13</v>
      </c>
      <c r="AC1720" s="18" t="n">
        <f aca="false">ROUND((M1720-L1720)*1440,0)</f>
        <v>51</v>
      </c>
      <c r="AD1720" s="18" t="n">
        <f aca="false">IF(N1720="","",ROUND((N1720-M1720)*1440,0))</f>
        <v>28</v>
      </c>
      <c r="AE1720" s="18" t="n">
        <f aca="false">IF(O1720="","",ROUND((O1720-N1720)*1440,0))</f>
        <v>25</v>
      </c>
      <c r="AF1720" s="18" t="n">
        <f aca="false">IF(P1720="","",ROUND((P1720-O1720)*1440,0))</f>
        <v>6</v>
      </c>
      <c r="AG1720" s="18" t="n">
        <f aca="false">IF(Q1720="","",ROUND((Q1720-P1720)*1440,0))</f>
        <v>30</v>
      </c>
      <c r="AH1720" s="18" t="n">
        <f aca="false">IF(Q1720="","",ROUND((Q1720-H1720)*1440,0))</f>
        <v>269</v>
      </c>
      <c r="AI1720" s="19" t="n">
        <f aca="false">ROUND(IF(O1720="",Assumptions!$B$25-K1720,O1720-K1720)*24,1)</f>
        <v>2</v>
      </c>
      <c r="AJ1720" s="20" t="n">
        <f aca="false">ROUND(MAX(N(Y1720)/Assumptions!$C$5, N(Z1720)/Assumptions!$C$6, N(AA1720)/Assumptions!$C$7, N(AB1720)/Assumptions!$C$8, N(AC1720)/Assumptions!$C$9, N(AD1720)/Assumptions!$C$10, N(AE1720)/Assumptions!$C$11, N(AF1720)/Assumptions!$C$12, N(AG1720)/Assumptions!$C$13),3)</f>
        <v>1.867</v>
      </c>
      <c r="AK1720" s="0" t="str">
        <f aca="false">IF(OR(U1720="Pending",U1720="On Hold"),"Open GRN (awaiting)",IF(AJ1720&lt;=1,"Within SLA",IF(ROUND(N(Y1720)/Assumptions!$C$5,3)=AJ1720,"Gate Wait",IF(ROUND(N(Z1720)/Assumptions!$C$6,3)=AJ1720,"Dock Wait",IF(ROUND(N(AA1720)/Assumptions!$C$7,3)=AJ1720,"Unloading",IF(ROUND(N(AB1720)/Assumptions!$C$8,3)=AJ1720,"Unload-to-QC Wait",IF(ROUND(N(AC1720)/Assumptions!$C$9,3)=AJ1720,"QC",IF(ROUND(N(AD1720)/Assumptions!$C$10,3)=AJ1720,"QC-to-GRN Wait",IF(ROUND(N(AE1720)/Assumptions!$C$11,3)=AJ1720,"GRN Processing",IF(ROUND(N(AF1720)/Assumptions!$C$12,3)=AJ1720,"GRN-to-Putaway Wait",IF(ROUND(N(AG1720)/Assumptions!$C$13,3)=AJ1720,"Putaway","Within SLA")))))))))))</f>
        <v>Gate Wait</v>
      </c>
    </row>
    <row r="1721" customFormat="false" ht="15" hidden="false" customHeight="false" outlineLevel="0" collapsed="false">
      <c r="A1721" s="0" t="s">
        <v>5079</v>
      </c>
      <c r="B1721" s="0" t="s">
        <v>5080</v>
      </c>
      <c r="C1721" s="0" t="s">
        <v>218</v>
      </c>
      <c r="D1721" s="0" t="s">
        <v>147</v>
      </c>
      <c r="E1721" s="0" t="s">
        <v>5081</v>
      </c>
      <c r="F1721" s="0" t="s">
        <v>137</v>
      </c>
      <c r="G1721" s="0" t="s">
        <v>150</v>
      </c>
      <c r="H1721" s="17" t="n">
        <v>46246.4090277778</v>
      </c>
      <c r="I1721" s="17" t="n">
        <v>46246.4743055556</v>
      </c>
      <c r="J1721" s="17" t="n">
        <v>46246.4791666667</v>
      </c>
      <c r="K1721" s="17" t="n">
        <v>46246.5645833333</v>
      </c>
      <c r="L1721" s="17" t="n">
        <v>46246.5736111111</v>
      </c>
      <c r="M1721" s="17" t="n">
        <v>46246.5875</v>
      </c>
      <c r="N1721" s="17" t="n">
        <v>46246.5930555556</v>
      </c>
      <c r="O1721" s="17" t="n">
        <v>46246.6597222222</v>
      </c>
      <c r="P1721" s="17" t="n">
        <v>46246.6694444444</v>
      </c>
      <c r="Q1721" s="17" t="n">
        <v>46246.69375</v>
      </c>
      <c r="R1721" s="0" t="n">
        <v>341</v>
      </c>
      <c r="S1721" s="0" t="n">
        <v>0</v>
      </c>
      <c r="T1721" s="0" t="n">
        <v>0</v>
      </c>
      <c r="U1721" s="18" t="s">
        <v>130</v>
      </c>
      <c r="V1721" s="18" t="s">
        <v>82</v>
      </c>
      <c r="W1721" s="0" t="str">
        <f aca="false">IF(AND(X1721&gt;=6,X1721&lt;14),"A",IF(AND(X1721&gt;=14,X1721&lt;22),"B","C"))</f>
        <v>A</v>
      </c>
      <c r="X1721" s="18" t="n">
        <f aca="false">HOUR(H1721)</f>
        <v>9</v>
      </c>
      <c r="Y1721" s="18" t="n">
        <f aca="false">ROUND((I1721-H1721)*1440,0)</f>
        <v>94</v>
      </c>
      <c r="Z1721" s="18" t="n">
        <f aca="false">ROUND((J1721-I1721)*1440,0)</f>
        <v>7</v>
      </c>
      <c r="AA1721" s="18" t="n">
        <f aca="false">ROUND((K1721-J1721)*1440,0)</f>
        <v>123</v>
      </c>
      <c r="AB1721" s="18" t="n">
        <f aca="false">ROUND((L1721-K1721)*1440,0)</f>
        <v>13</v>
      </c>
      <c r="AC1721" s="18" t="n">
        <f aca="false">ROUND((M1721-L1721)*1440,0)</f>
        <v>20</v>
      </c>
      <c r="AD1721" s="18" t="n">
        <f aca="false">IF(N1721="","",ROUND((N1721-M1721)*1440,0))</f>
        <v>8</v>
      </c>
      <c r="AE1721" s="18" t="n">
        <f aca="false">IF(O1721="","",ROUND((O1721-N1721)*1440,0))</f>
        <v>96</v>
      </c>
      <c r="AF1721" s="18" t="n">
        <f aca="false">IF(P1721="","",ROUND((P1721-O1721)*1440,0))</f>
        <v>14</v>
      </c>
      <c r="AG1721" s="18" t="n">
        <f aca="false">IF(Q1721="","",ROUND((Q1721-P1721)*1440,0))</f>
        <v>35</v>
      </c>
      <c r="AH1721" s="18" t="n">
        <f aca="false">IF(Q1721="","",ROUND((Q1721-H1721)*1440,0))</f>
        <v>410</v>
      </c>
      <c r="AI1721" s="19" t="n">
        <f aca="false">ROUND(IF(O1721="",Assumptions!$B$25-K1721,O1721-K1721)*24,1)</f>
        <v>2.3</v>
      </c>
      <c r="AJ1721" s="20" t="n">
        <f aca="false">ROUND(MAX(N(Y1721)/Assumptions!$C$5, N(Z1721)/Assumptions!$C$6, N(AA1721)/Assumptions!$C$7, N(AB1721)/Assumptions!$C$8, N(AC1721)/Assumptions!$C$9, N(AD1721)/Assumptions!$C$10, N(AE1721)/Assumptions!$C$11, N(AF1721)/Assumptions!$C$12, N(AG1721)/Assumptions!$C$13),3)</f>
        <v>3.133</v>
      </c>
      <c r="AK1721" s="0" t="str">
        <f aca="false">IF(OR(U1721="Pending",U1721="On Hold"),"Open GRN (awaiting)",IF(AJ1721&lt;=1,"Within SLA",IF(ROUND(N(Y1721)/Assumptions!$C$5,3)=AJ1721,"Gate Wait",IF(ROUND(N(Z1721)/Assumptions!$C$6,3)=AJ1721,"Dock Wait",IF(ROUND(N(AA1721)/Assumptions!$C$7,3)=AJ1721,"Unloading",IF(ROUND(N(AB1721)/Assumptions!$C$8,3)=AJ1721,"Unload-to-QC Wait",IF(ROUND(N(AC1721)/Assumptions!$C$9,3)=AJ1721,"QC",IF(ROUND(N(AD1721)/Assumptions!$C$10,3)=AJ1721,"QC-to-GRN Wait",IF(ROUND(N(AE1721)/Assumptions!$C$11,3)=AJ1721,"GRN Processing",IF(ROUND(N(AF1721)/Assumptions!$C$12,3)=AJ1721,"GRN-to-Putaway Wait",IF(ROUND(N(AG1721)/Assumptions!$C$13,3)=AJ1721,"Putaway","Within SLA")))))))))))</f>
        <v>Gate Wait</v>
      </c>
    </row>
    <row r="1722" customFormat="false" ht="15" hidden="false" customHeight="false" outlineLevel="0" collapsed="false">
      <c r="A1722" s="0" t="s">
        <v>5082</v>
      </c>
      <c r="B1722" s="0" t="s">
        <v>5083</v>
      </c>
      <c r="C1722" s="0" t="s">
        <v>142</v>
      </c>
      <c r="D1722" s="0" t="s">
        <v>135</v>
      </c>
      <c r="E1722" s="0" t="s">
        <v>5084</v>
      </c>
      <c r="F1722" s="0" t="s">
        <v>137</v>
      </c>
      <c r="G1722" s="0" t="s">
        <v>138</v>
      </c>
      <c r="H1722" s="17" t="n">
        <v>46246.4104166667</v>
      </c>
      <c r="I1722" s="17" t="n">
        <v>46246.4333333333</v>
      </c>
      <c r="J1722" s="17" t="n">
        <v>46246.4479166667</v>
      </c>
      <c r="K1722" s="17" t="n">
        <v>46246.4756944445</v>
      </c>
      <c r="L1722" s="17" t="n">
        <v>46246.4840277778</v>
      </c>
      <c r="M1722" s="17" t="n">
        <v>46246.5201388889</v>
      </c>
      <c r="N1722" s="17" t="n">
        <v>46246.5541666667</v>
      </c>
      <c r="O1722" s="17" t="n">
        <v>46246.6118055556</v>
      </c>
      <c r="P1722" s="17" t="n">
        <v>46246.61875</v>
      </c>
      <c r="Q1722" s="17" t="n">
        <v>46246.6375</v>
      </c>
      <c r="R1722" s="0" t="n">
        <v>700</v>
      </c>
      <c r="S1722" s="0" t="n">
        <v>0</v>
      </c>
      <c r="T1722" s="0" t="n">
        <v>0</v>
      </c>
      <c r="U1722" s="18" t="s">
        <v>130</v>
      </c>
      <c r="V1722" s="18" t="s">
        <v>131</v>
      </c>
      <c r="W1722" s="0" t="str">
        <f aca="false">IF(AND(X1722&gt;=6,X1722&lt;14),"A",IF(AND(X1722&gt;=14,X1722&lt;22),"B","C"))</f>
        <v>A</v>
      </c>
      <c r="X1722" s="18" t="n">
        <f aca="false">HOUR(H1722)</f>
        <v>9</v>
      </c>
      <c r="Y1722" s="18" t="n">
        <f aca="false">ROUND((I1722-H1722)*1440,0)</f>
        <v>33</v>
      </c>
      <c r="Z1722" s="18" t="n">
        <f aca="false">ROUND((J1722-I1722)*1440,0)</f>
        <v>21</v>
      </c>
      <c r="AA1722" s="18" t="n">
        <f aca="false">ROUND((K1722-J1722)*1440,0)</f>
        <v>40</v>
      </c>
      <c r="AB1722" s="18" t="n">
        <f aca="false">ROUND((L1722-K1722)*1440,0)</f>
        <v>12</v>
      </c>
      <c r="AC1722" s="18" t="n">
        <f aca="false">ROUND((M1722-L1722)*1440,0)</f>
        <v>52</v>
      </c>
      <c r="AD1722" s="18" t="n">
        <f aca="false">IF(N1722="","",ROUND((N1722-M1722)*1440,0))</f>
        <v>49</v>
      </c>
      <c r="AE1722" s="18" t="n">
        <f aca="false">IF(O1722="","",ROUND((O1722-N1722)*1440,0))</f>
        <v>83</v>
      </c>
      <c r="AF1722" s="18" t="n">
        <f aca="false">IF(P1722="","",ROUND((P1722-O1722)*1440,0))</f>
        <v>10</v>
      </c>
      <c r="AG1722" s="18" t="n">
        <f aca="false">IF(Q1722="","",ROUND((Q1722-P1722)*1440,0))</f>
        <v>27</v>
      </c>
      <c r="AH1722" s="18" t="n">
        <f aca="false">IF(Q1722="","",ROUND((Q1722-H1722)*1440,0))</f>
        <v>327</v>
      </c>
      <c r="AI1722" s="19" t="n">
        <f aca="false">ROUND(IF(O1722="",Assumptions!$B$25-K1722,O1722-K1722)*24,1)</f>
        <v>3.3</v>
      </c>
      <c r="AJ1722" s="20" t="n">
        <f aca="false">ROUND(MAX(N(Y1722)/Assumptions!$C$5, N(Z1722)/Assumptions!$C$6, N(AA1722)/Assumptions!$C$7, N(AB1722)/Assumptions!$C$8, N(AC1722)/Assumptions!$C$9, N(AD1722)/Assumptions!$C$10, N(AE1722)/Assumptions!$C$11, N(AF1722)/Assumptions!$C$12, N(AG1722)/Assumptions!$C$13),3)</f>
        <v>1.844</v>
      </c>
      <c r="AK1722" s="0" t="str">
        <f aca="false">IF(OR(U1722="Pending",U1722="On Hold"),"Open GRN (awaiting)",IF(AJ1722&lt;=1,"Within SLA",IF(ROUND(N(Y1722)/Assumptions!$C$5,3)=AJ1722,"Gate Wait",IF(ROUND(N(Z1722)/Assumptions!$C$6,3)=AJ1722,"Dock Wait",IF(ROUND(N(AA1722)/Assumptions!$C$7,3)=AJ1722,"Unloading",IF(ROUND(N(AB1722)/Assumptions!$C$8,3)=AJ1722,"Unload-to-QC Wait",IF(ROUND(N(AC1722)/Assumptions!$C$9,3)=AJ1722,"QC",IF(ROUND(N(AD1722)/Assumptions!$C$10,3)=AJ1722,"QC-to-GRN Wait",IF(ROUND(N(AE1722)/Assumptions!$C$11,3)=AJ1722,"GRN Processing",IF(ROUND(N(AF1722)/Assumptions!$C$12,3)=AJ1722,"GRN-to-Putaway Wait",IF(ROUND(N(AG1722)/Assumptions!$C$13,3)=AJ1722,"Putaway","Within SLA")))))))))))</f>
        <v>GRN Processing</v>
      </c>
    </row>
    <row r="1723" customFormat="false" ht="15" hidden="false" customHeight="false" outlineLevel="0" collapsed="false">
      <c r="A1723" s="0" t="s">
        <v>5085</v>
      </c>
      <c r="B1723" s="0" t="s">
        <v>5086</v>
      </c>
      <c r="C1723" s="0" t="s">
        <v>286</v>
      </c>
      <c r="D1723" s="0" t="s">
        <v>147</v>
      </c>
      <c r="E1723" s="0" t="s">
        <v>5087</v>
      </c>
      <c r="F1723" s="0" t="s">
        <v>121</v>
      </c>
      <c r="G1723" s="0" t="s">
        <v>167</v>
      </c>
      <c r="H1723" s="17" t="n">
        <v>46246.4131944445</v>
      </c>
      <c r="I1723" s="17" t="n">
        <v>46246.4361111111</v>
      </c>
      <c r="J1723" s="17" t="n">
        <v>46246.4402777778</v>
      </c>
      <c r="K1723" s="17" t="n">
        <v>46246.4833333333</v>
      </c>
      <c r="L1723" s="17" t="n">
        <v>46246.4909722222</v>
      </c>
      <c r="M1723" s="17" t="n">
        <v>46246.5201388889</v>
      </c>
      <c r="N1723" s="17" t="n">
        <v>46246.5340277778</v>
      </c>
      <c r="O1723" s="17" t="n">
        <v>46246.55625</v>
      </c>
      <c r="P1723" s="17" t="n">
        <v>46246.5715277778</v>
      </c>
      <c r="Q1723" s="17" t="n">
        <v>46246.5777777778</v>
      </c>
      <c r="R1723" s="0" t="n">
        <v>662</v>
      </c>
      <c r="S1723" s="0" t="n">
        <v>0</v>
      </c>
      <c r="T1723" s="0" t="n">
        <v>0</v>
      </c>
      <c r="U1723" s="18" t="s">
        <v>130</v>
      </c>
      <c r="V1723" s="18" t="s">
        <v>139</v>
      </c>
      <c r="W1723" s="0" t="str">
        <f aca="false">IF(AND(X1723&gt;=6,X1723&lt;14),"A",IF(AND(X1723&gt;=14,X1723&lt;22),"B","C"))</f>
        <v>A</v>
      </c>
      <c r="X1723" s="18" t="n">
        <f aca="false">HOUR(H1723)</f>
        <v>9</v>
      </c>
      <c r="Y1723" s="18" t="n">
        <f aca="false">ROUND((I1723-H1723)*1440,0)</f>
        <v>33</v>
      </c>
      <c r="Z1723" s="18" t="n">
        <f aca="false">ROUND((J1723-I1723)*1440,0)</f>
        <v>6</v>
      </c>
      <c r="AA1723" s="18" t="n">
        <f aca="false">ROUND((K1723-J1723)*1440,0)</f>
        <v>62</v>
      </c>
      <c r="AB1723" s="18" t="n">
        <f aca="false">ROUND((L1723-K1723)*1440,0)</f>
        <v>11</v>
      </c>
      <c r="AC1723" s="18" t="n">
        <f aca="false">ROUND((M1723-L1723)*1440,0)</f>
        <v>42</v>
      </c>
      <c r="AD1723" s="18" t="n">
        <f aca="false">IF(N1723="","",ROUND((N1723-M1723)*1440,0))</f>
        <v>20</v>
      </c>
      <c r="AE1723" s="18" t="n">
        <f aca="false">IF(O1723="","",ROUND((O1723-N1723)*1440,0))</f>
        <v>32</v>
      </c>
      <c r="AF1723" s="18" t="n">
        <f aca="false">IF(P1723="","",ROUND((P1723-O1723)*1440,0))</f>
        <v>22</v>
      </c>
      <c r="AG1723" s="18" t="n">
        <f aca="false">IF(Q1723="","",ROUND((Q1723-P1723)*1440,0))</f>
        <v>9</v>
      </c>
      <c r="AH1723" s="18" t="n">
        <f aca="false">IF(Q1723="","",ROUND((Q1723-H1723)*1440,0))</f>
        <v>237</v>
      </c>
      <c r="AI1723" s="19" t="n">
        <f aca="false">ROUND(IF(O1723="",Assumptions!$B$25-K1723,O1723-K1723)*24,1)</f>
        <v>1.8</v>
      </c>
      <c r="AJ1723" s="20" t="n">
        <f aca="false">ROUND(MAX(N(Y1723)/Assumptions!$C$5, N(Z1723)/Assumptions!$C$6, N(AA1723)/Assumptions!$C$7, N(AB1723)/Assumptions!$C$8, N(AC1723)/Assumptions!$C$9, N(AD1723)/Assumptions!$C$10, N(AE1723)/Assumptions!$C$11, N(AF1723)/Assumptions!$C$12, N(AG1723)/Assumptions!$C$13),3)</f>
        <v>1.1</v>
      </c>
      <c r="AK1723" s="0" t="str">
        <f aca="false">IF(OR(U1723="Pending",U1723="On Hold"),"Open GRN (awaiting)",IF(AJ1723&lt;=1,"Within SLA",IF(ROUND(N(Y1723)/Assumptions!$C$5,3)=AJ1723,"Gate Wait",IF(ROUND(N(Z1723)/Assumptions!$C$6,3)=AJ1723,"Dock Wait",IF(ROUND(N(AA1723)/Assumptions!$C$7,3)=AJ1723,"Unloading",IF(ROUND(N(AB1723)/Assumptions!$C$8,3)=AJ1723,"Unload-to-QC Wait",IF(ROUND(N(AC1723)/Assumptions!$C$9,3)=AJ1723,"QC",IF(ROUND(N(AD1723)/Assumptions!$C$10,3)=AJ1723,"QC-to-GRN Wait",IF(ROUND(N(AE1723)/Assumptions!$C$11,3)=AJ1723,"GRN Processing",IF(ROUND(N(AF1723)/Assumptions!$C$12,3)=AJ1723,"GRN-to-Putaway Wait",IF(ROUND(N(AG1723)/Assumptions!$C$13,3)=AJ1723,"Putaway","Within SLA")))))))))))</f>
        <v>Gate Wait</v>
      </c>
    </row>
    <row r="1724" customFormat="false" ht="15" hidden="false" customHeight="false" outlineLevel="0" collapsed="false">
      <c r="A1724" s="0" t="s">
        <v>5088</v>
      </c>
      <c r="B1724" s="0" t="s">
        <v>5089</v>
      </c>
      <c r="C1724" s="0" t="s">
        <v>252</v>
      </c>
      <c r="D1724" s="0" t="s">
        <v>135</v>
      </c>
      <c r="E1724" s="0" t="s">
        <v>5090</v>
      </c>
      <c r="F1724" s="0" t="s">
        <v>155</v>
      </c>
      <c r="G1724" s="0" t="s">
        <v>138</v>
      </c>
      <c r="H1724" s="17" t="n">
        <v>46246.4138888889</v>
      </c>
      <c r="I1724" s="17" t="n">
        <v>46246.5131944444</v>
      </c>
      <c r="J1724" s="17" t="n">
        <v>46246.5173611111</v>
      </c>
      <c r="K1724" s="17" t="n">
        <v>46246.5361111111</v>
      </c>
      <c r="L1724" s="17" t="n">
        <v>46246.5381944445</v>
      </c>
      <c r="M1724" s="17" t="n">
        <v>46246.5458333333</v>
      </c>
      <c r="N1724" s="17" t="n">
        <v>46246.6534722222</v>
      </c>
      <c r="O1724" s="17" t="n">
        <v>46246.6847222222</v>
      </c>
      <c r="P1724" s="17" t="n">
        <v>46246.6902777778</v>
      </c>
      <c r="Q1724" s="17" t="n">
        <v>46246.7069444444</v>
      </c>
      <c r="R1724" s="0" t="n">
        <v>386</v>
      </c>
      <c r="S1724" s="0" t="n">
        <v>0</v>
      </c>
      <c r="T1724" s="0" t="n">
        <v>0</v>
      </c>
      <c r="U1724" s="18" t="s">
        <v>130</v>
      </c>
      <c r="V1724" s="18" t="s">
        <v>144</v>
      </c>
      <c r="W1724" s="0" t="str">
        <f aca="false">IF(AND(X1724&gt;=6,X1724&lt;14),"A",IF(AND(X1724&gt;=14,X1724&lt;22),"B","C"))</f>
        <v>A</v>
      </c>
      <c r="X1724" s="18" t="n">
        <f aca="false">HOUR(H1724)</f>
        <v>9</v>
      </c>
      <c r="Y1724" s="18" t="n">
        <f aca="false">ROUND((I1724-H1724)*1440,0)</f>
        <v>143</v>
      </c>
      <c r="Z1724" s="18" t="n">
        <f aca="false">ROUND((J1724-I1724)*1440,0)</f>
        <v>6</v>
      </c>
      <c r="AA1724" s="18" t="n">
        <f aca="false">ROUND((K1724-J1724)*1440,0)</f>
        <v>27</v>
      </c>
      <c r="AB1724" s="18" t="n">
        <f aca="false">ROUND((L1724-K1724)*1440,0)</f>
        <v>3</v>
      </c>
      <c r="AC1724" s="18" t="n">
        <f aca="false">ROUND((M1724-L1724)*1440,0)</f>
        <v>11</v>
      </c>
      <c r="AD1724" s="18" t="n">
        <f aca="false">IF(N1724="","",ROUND((N1724-M1724)*1440,0))</f>
        <v>155</v>
      </c>
      <c r="AE1724" s="18" t="n">
        <f aca="false">IF(O1724="","",ROUND((O1724-N1724)*1440,0))</f>
        <v>45</v>
      </c>
      <c r="AF1724" s="18" t="n">
        <f aca="false">IF(P1724="","",ROUND((P1724-O1724)*1440,0))</f>
        <v>8</v>
      </c>
      <c r="AG1724" s="18" t="n">
        <f aca="false">IF(Q1724="","",ROUND((Q1724-P1724)*1440,0))</f>
        <v>24</v>
      </c>
      <c r="AH1724" s="18" t="n">
        <f aca="false">IF(Q1724="","",ROUND((Q1724-H1724)*1440,0))</f>
        <v>422</v>
      </c>
      <c r="AI1724" s="19" t="n">
        <f aca="false">ROUND(IF(O1724="",Assumptions!$B$25-K1724,O1724-K1724)*24,1)</f>
        <v>3.6</v>
      </c>
      <c r="AJ1724" s="20" t="n">
        <f aca="false">ROUND(MAX(N(Y1724)/Assumptions!$C$5, N(Z1724)/Assumptions!$C$6, N(AA1724)/Assumptions!$C$7, N(AB1724)/Assumptions!$C$8, N(AC1724)/Assumptions!$C$9, N(AD1724)/Assumptions!$C$10, N(AE1724)/Assumptions!$C$11, N(AF1724)/Assumptions!$C$12, N(AG1724)/Assumptions!$C$13),3)</f>
        <v>5.167</v>
      </c>
      <c r="AK1724" s="0" t="str">
        <f aca="false">IF(OR(U1724="Pending",U1724="On Hold"),"Open GRN (awaiting)",IF(AJ1724&lt;=1,"Within SLA",IF(ROUND(N(Y1724)/Assumptions!$C$5,3)=AJ1724,"Gate Wait",IF(ROUND(N(Z1724)/Assumptions!$C$6,3)=AJ1724,"Dock Wait",IF(ROUND(N(AA1724)/Assumptions!$C$7,3)=AJ1724,"Unloading",IF(ROUND(N(AB1724)/Assumptions!$C$8,3)=AJ1724,"Unload-to-QC Wait",IF(ROUND(N(AC1724)/Assumptions!$C$9,3)=AJ1724,"QC",IF(ROUND(N(AD1724)/Assumptions!$C$10,3)=AJ1724,"QC-to-GRN Wait",IF(ROUND(N(AE1724)/Assumptions!$C$11,3)=AJ1724,"GRN Processing",IF(ROUND(N(AF1724)/Assumptions!$C$12,3)=AJ1724,"GRN-to-Putaway Wait",IF(ROUND(N(AG1724)/Assumptions!$C$13,3)=AJ1724,"Putaway","Within SLA")))))))))))</f>
        <v>QC-to-GRN Wait</v>
      </c>
    </row>
    <row r="1725" customFormat="false" ht="15" hidden="false" customHeight="false" outlineLevel="0" collapsed="false">
      <c r="A1725" s="0" t="s">
        <v>5091</v>
      </c>
      <c r="B1725" s="0" t="s">
        <v>5092</v>
      </c>
      <c r="C1725" s="0" t="s">
        <v>134</v>
      </c>
      <c r="D1725" s="0" t="s">
        <v>119</v>
      </c>
      <c r="E1725" s="0" t="s">
        <v>5093</v>
      </c>
      <c r="F1725" s="0" t="s">
        <v>149</v>
      </c>
      <c r="G1725" s="0" t="s">
        <v>122</v>
      </c>
      <c r="H1725" s="17" t="n">
        <v>46246.4152777778</v>
      </c>
      <c r="I1725" s="17" t="n">
        <v>46246.4319444444</v>
      </c>
      <c r="J1725" s="17" t="n">
        <v>46246.4423611111</v>
      </c>
      <c r="K1725" s="17" t="n">
        <v>46246.4736111111</v>
      </c>
      <c r="L1725" s="17" t="n">
        <v>46246.4854166667</v>
      </c>
      <c r="M1725" s="17" t="n">
        <v>46246.5034722222</v>
      </c>
      <c r="N1725" s="17" t="n">
        <v>46246.5090277778</v>
      </c>
      <c r="O1725" s="17" t="n">
        <v>46246.5305555556</v>
      </c>
      <c r="P1725" s="17" t="n">
        <v>46246.5381944445</v>
      </c>
      <c r="Q1725" s="17" t="n">
        <v>46246.5548611111</v>
      </c>
      <c r="R1725" s="0" t="n">
        <v>550</v>
      </c>
      <c r="S1725" s="0" t="n">
        <v>0</v>
      </c>
      <c r="T1725" s="0" t="n">
        <v>0</v>
      </c>
      <c r="U1725" s="18" t="s">
        <v>130</v>
      </c>
      <c r="V1725" s="18" t="s">
        <v>139</v>
      </c>
      <c r="W1725" s="0" t="str">
        <f aca="false">IF(AND(X1725&gt;=6,X1725&lt;14),"A",IF(AND(X1725&gt;=14,X1725&lt;22),"B","C"))</f>
        <v>A</v>
      </c>
      <c r="X1725" s="18" t="n">
        <f aca="false">HOUR(H1725)</f>
        <v>9</v>
      </c>
      <c r="Y1725" s="18" t="n">
        <f aca="false">ROUND((I1725-H1725)*1440,0)</f>
        <v>24</v>
      </c>
      <c r="Z1725" s="18" t="n">
        <f aca="false">ROUND((J1725-I1725)*1440,0)</f>
        <v>15</v>
      </c>
      <c r="AA1725" s="18" t="n">
        <f aca="false">ROUND((K1725-J1725)*1440,0)</f>
        <v>45</v>
      </c>
      <c r="AB1725" s="18" t="n">
        <f aca="false">ROUND((L1725-K1725)*1440,0)</f>
        <v>17</v>
      </c>
      <c r="AC1725" s="18" t="n">
        <f aca="false">ROUND((M1725-L1725)*1440,0)</f>
        <v>26</v>
      </c>
      <c r="AD1725" s="18" t="n">
        <f aca="false">IF(N1725="","",ROUND((N1725-M1725)*1440,0))</f>
        <v>8</v>
      </c>
      <c r="AE1725" s="18" t="n">
        <f aca="false">IF(O1725="","",ROUND((O1725-N1725)*1440,0))</f>
        <v>31</v>
      </c>
      <c r="AF1725" s="18" t="n">
        <f aca="false">IF(P1725="","",ROUND((P1725-O1725)*1440,0))</f>
        <v>11</v>
      </c>
      <c r="AG1725" s="18" t="n">
        <f aca="false">IF(Q1725="","",ROUND((Q1725-P1725)*1440,0))</f>
        <v>24</v>
      </c>
      <c r="AH1725" s="18" t="n">
        <f aca="false">IF(Q1725="","",ROUND((Q1725-H1725)*1440,0))</f>
        <v>201</v>
      </c>
      <c r="AI1725" s="19" t="n">
        <f aca="false">ROUND(IF(O1725="",Assumptions!$B$25-K1725,O1725-K1725)*24,1)</f>
        <v>1.4</v>
      </c>
      <c r="AJ1725" s="20" t="n">
        <f aca="false">ROUND(MAX(N(Y1725)/Assumptions!$C$5, N(Z1725)/Assumptions!$C$6, N(AA1725)/Assumptions!$C$7, N(AB1725)/Assumptions!$C$8, N(AC1725)/Assumptions!$C$9, N(AD1725)/Assumptions!$C$10, N(AE1725)/Assumptions!$C$11, N(AF1725)/Assumptions!$C$12, N(AG1725)/Assumptions!$C$13),3)</f>
        <v>1.133</v>
      </c>
      <c r="AK1725" s="0" t="str">
        <f aca="false">IF(OR(U1725="Pending",U1725="On Hold"),"Open GRN (awaiting)",IF(AJ1725&lt;=1,"Within SLA",IF(ROUND(N(Y1725)/Assumptions!$C$5,3)=AJ1725,"Gate Wait",IF(ROUND(N(Z1725)/Assumptions!$C$6,3)=AJ1725,"Dock Wait",IF(ROUND(N(AA1725)/Assumptions!$C$7,3)=AJ1725,"Unloading",IF(ROUND(N(AB1725)/Assumptions!$C$8,3)=AJ1725,"Unload-to-QC Wait",IF(ROUND(N(AC1725)/Assumptions!$C$9,3)=AJ1725,"QC",IF(ROUND(N(AD1725)/Assumptions!$C$10,3)=AJ1725,"QC-to-GRN Wait",IF(ROUND(N(AE1725)/Assumptions!$C$11,3)=AJ1725,"GRN Processing",IF(ROUND(N(AF1725)/Assumptions!$C$12,3)=AJ1725,"GRN-to-Putaway Wait",IF(ROUND(N(AG1725)/Assumptions!$C$13,3)=AJ1725,"Putaway","Within SLA")))))))))))</f>
        <v>Unload-to-QC Wait</v>
      </c>
    </row>
    <row r="1726" customFormat="false" ht="15" hidden="false" customHeight="false" outlineLevel="0" collapsed="false">
      <c r="A1726" s="0" t="s">
        <v>5094</v>
      </c>
      <c r="B1726" s="0" t="s">
        <v>5095</v>
      </c>
      <c r="C1726" s="0" t="s">
        <v>142</v>
      </c>
      <c r="D1726" s="0" t="s">
        <v>147</v>
      </c>
      <c r="E1726" s="0" t="s">
        <v>5096</v>
      </c>
      <c r="F1726" s="0" t="s">
        <v>137</v>
      </c>
      <c r="G1726" s="0" t="s">
        <v>150</v>
      </c>
      <c r="H1726" s="17" t="n">
        <v>46246.4201388889</v>
      </c>
      <c r="I1726" s="17" t="n">
        <v>46246.4541666667</v>
      </c>
      <c r="J1726" s="17" t="n">
        <v>46246.4645833333</v>
      </c>
      <c r="K1726" s="17" t="n">
        <v>46246.5</v>
      </c>
      <c r="L1726" s="17" t="n">
        <v>46246.5076388889</v>
      </c>
      <c r="M1726" s="17" t="n">
        <v>46246.5465277778</v>
      </c>
      <c r="N1726" s="17" t="n">
        <v>46246.5680555556</v>
      </c>
      <c r="O1726" s="17" t="n">
        <v>46246.6173611111</v>
      </c>
      <c r="P1726" s="17" t="n">
        <v>46246.625</v>
      </c>
      <c r="Q1726" s="17" t="n">
        <v>46246.6458333333</v>
      </c>
      <c r="R1726" s="0" t="n">
        <v>1849</v>
      </c>
      <c r="S1726" s="0" t="n">
        <v>0</v>
      </c>
      <c r="T1726" s="0" t="n">
        <v>0</v>
      </c>
      <c r="U1726" s="18" t="s">
        <v>130</v>
      </c>
      <c r="V1726" s="18" t="s">
        <v>139</v>
      </c>
      <c r="W1726" s="0" t="str">
        <f aca="false">IF(AND(X1726&gt;=6,X1726&lt;14),"A",IF(AND(X1726&gt;=14,X1726&lt;22),"B","C"))</f>
        <v>A</v>
      </c>
      <c r="X1726" s="18" t="n">
        <f aca="false">HOUR(H1726)</f>
        <v>10</v>
      </c>
      <c r="Y1726" s="18" t="n">
        <f aca="false">ROUND((I1726-H1726)*1440,0)</f>
        <v>49</v>
      </c>
      <c r="Z1726" s="18" t="n">
        <f aca="false">ROUND((J1726-I1726)*1440,0)</f>
        <v>15</v>
      </c>
      <c r="AA1726" s="18" t="n">
        <f aca="false">ROUND((K1726-J1726)*1440,0)</f>
        <v>51</v>
      </c>
      <c r="AB1726" s="18" t="n">
        <f aca="false">ROUND((L1726-K1726)*1440,0)</f>
        <v>11</v>
      </c>
      <c r="AC1726" s="18" t="n">
        <f aca="false">ROUND((M1726-L1726)*1440,0)</f>
        <v>56</v>
      </c>
      <c r="AD1726" s="18" t="n">
        <f aca="false">IF(N1726="","",ROUND((N1726-M1726)*1440,0))</f>
        <v>31</v>
      </c>
      <c r="AE1726" s="18" t="n">
        <f aca="false">IF(O1726="","",ROUND((O1726-N1726)*1440,0))</f>
        <v>71</v>
      </c>
      <c r="AF1726" s="18" t="n">
        <f aca="false">IF(P1726="","",ROUND((P1726-O1726)*1440,0))</f>
        <v>11</v>
      </c>
      <c r="AG1726" s="18" t="n">
        <f aca="false">IF(Q1726="","",ROUND((Q1726-P1726)*1440,0))</f>
        <v>30</v>
      </c>
      <c r="AH1726" s="18" t="n">
        <f aca="false">IF(Q1726="","",ROUND((Q1726-H1726)*1440,0))</f>
        <v>325</v>
      </c>
      <c r="AI1726" s="19" t="n">
        <f aca="false">ROUND(IF(O1726="",Assumptions!$B$25-K1726,O1726-K1726)*24,1)</f>
        <v>2.8</v>
      </c>
      <c r="AJ1726" s="20" t="n">
        <f aca="false">ROUND(MAX(N(Y1726)/Assumptions!$C$5, N(Z1726)/Assumptions!$C$6, N(AA1726)/Assumptions!$C$7, N(AB1726)/Assumptions!$C$8, N(AC1726)/Assumptions!$C$9, N(AD1726)/Assumptions!$C$10, N(AE1726)/Assumptions!$C$11, N(AF1726)/Assumptions!$C$12, N(AG1726)/Assumptions!$C$13),3)</f>
        <v>1.633</v>
      </c>
      <c r="AK1726" s="0" t="str">
        <f aca="false">IF(OR(U1726="Pending",U1726="On Hold"),"Open GRN (awaiting)",IF(AJ1726&lt;=1,"Within SLA",IF(ROUND(N(Y1726)/Assumptions!$C$5,3)=AJ1726,"Gate Wait",IF(ROUND(N(Z1726)/Assumptions!$C$6,3)=AJ1726,"Dock Wait",IF(ROUND(N(AA1726)/Assumptions!$C$7,3)=AJ1726,"Unloading",IF(ROUND(N(AB1726)/Assumptions!$C$8,3)=AJ1726,"Unload-to-QC Wait",IF(ROUND(N(AC1726)/Assumptions!$C$9,3)=AJ1726,"QC",IF(ROUND(N(AD1726)/Assumptions!$C$10,3)=AJ1726,"QC-to-GRN Wait",IF(ROUND(N(AE1726)/Assumptions!$C$11,3)=AJ1726,"GRN Processing",IF(ROUND(N(AF1726)/Assumptions!$C$12,3)=AJ1726,"GRN-to-Putaway Wait",IF(ROUND(N(AG1726)/Assumptions!$C$13,3)=AJ1726,"Putaway","Within SLA")))))))))))</f>
        <v>Gate Wait</v>
      </c>
    </row>
    <row r="1727" customFormat="false" ht="15" hidden="false" customHeight="false" outlineLevel="0" collapsed="false">
      <c r="A1727" s="0" t="s">
        <v>5097</v>
      </c>
      <c r="B1727" s="0" t="s">
        <v>5098</v>
      </c>
      <c r="C1727" s="0" t="s">
        <v>126</v>
      </c>
      <c r="D1727" s="0" t="s">
        <v>147</v>
      </c>
      <c r="E1727" s="0" t="s">
        <v>5099</v>
      </c>
      <c r="F1727" s="0" t="s">
        <v>128</v>
      </c>
      <c r="G1727" s="0" t="s">
        <v>167</v>
      </c>
      <c r="H1727" s="17" t="n">
        <v>46246.4430555556</v>
      </c>
      <c r="I1727" s="17" t="n">
        <v>46246.4666666667</v>
      </c>
      <c r="J1727" s="17" t="n">
        <v>46246.4784722222</v>
      </c>
      <c r="K1727" s="17" t="n">
        <v>46246.4902777778</v>
      </c>
      <c r="L1727" s="17" t="n">
        <v>46246.5104166667</v>
      </c>
      <c r="M1727" s="17" t="n">
        <v>46246.5222222222</v>
      </c>
      <c r="N1727" s="17" t="n">
        <v>46246.5465277778</v>
      </c>
      <c r="O1727" s="17" t="n">
        <v>46246.5611111111</v>
      </c>
      <c r="P1727" s="17" t="n">
        <v>46246.5881944444</v>
      </c>
      <c r="Q1727" s="17" t="n">
        <v>46246.6055555556</v>
      </c>
      <c r="R1727" s="0" t="n">
        <v>953</v>
      </c>
      <c r="S1727" s="0" t="n">
        <v>0</v>
      </c>
      <c r="T1727" s="0" t="n">
        <v>0</v>
      </c>
      <c r="U1727" s="18" t="s">
        <v>130</v>
      </c>
      <c r="V1727" s="18" t="s">
        <v>144</v>
      </c>
      <c r="W1727" s="0" t="str">
        <f aca="false">IF(AND(X1727&gt;=6,X1727&lt;14),"A",IF(AND(X1727&gt;=14,X1727&lt;22),"B","C"))</f>
        <v>A</v>
      </c>
      <c r="X1727" s="18" t="n">
        <f aca="false">HOUR(H1727)</f>
        <v>10</v>
      </c>
      <c r="Y1727" s="18" t="n">
        <f aca="false">ROUND((I1727-H1727)*1440,0)</f>
        <v>34</v>
      </c>
      <c r="Z1727" s="18" t="n">
        <f aca="false">ROUND((J1727-I1727)*1440,0)</f>
        <v>17</v>
      </c>
      <c r="AA1727" s="18" t="n">
        <f aca="false">ROUND((K1727-J1727)*1440,0)</f>
        <v>17</v>
      </c>
      <c r="AB1727" s="18" t="n">
        <f aca="false">ROUND((L1727-K1727)*1440,0)</f>
        <v>29</v>
      </c>
      <c r="AC1727" s="18" t="n">
        <f aca="false">ROUND((M1727-L1727)*1440,0)</f>
        <v>17</v>
      </c>
      <c r="AD1727" s="18" t="n">
        <f aca="false">IF(N1727="","",ROUND((N1727-M1727)*1440,0))</f>
        <v>35</v>
      </c>
      <c r="AE1727" s="18" t="n">
        <f aca="false">IF(O1727="","",ROUND((O1727-N1727)*1440,0))</f>
        <v>21</v>
      </c>
      <c r="AF1727" s="18" t="n">
        <f aca="false">IF(P1727="","",ROUND((P1727-O1727)*1440,0))</f>
        <v>39</v>
      </c>
      <c r="AG1727" s="18" t="n">
        <f aca="false">IF(Q1727="","",ROUND((Q1727-P1727)*1440,0))</f>
        <v>25</v>
      </c>
      <c r="AH1727" s="18" t="n">
        <f aca="false">IF(Q1727="","",ROUND((Q1727-H1727)*1440,0))</f>
        <v>234</v>
      </c>
      <c r="AI1727" s="19" t="n">
        <f aca="false">ROUND(IF(O1727="",Assumptions!$B$25-K1727,O1727-K1727)*24,1)</f>
        <v>1.7</v>
      </c>
      <c r="AJ1727" s="20" t="n">
        <f aca="false">ROUND(MAX(N(Y1727)/Assumptions!$C$5, N(Z1727)/Assumptions!$C$6, N(AA1727)/Assumptions!$C$7, N(AB1727)/Assumptions!$C$8, N(AC1727)/Assumptions!$C$9, N(AD1727)/Assumptions!$C$10, N(AE1727)/Assumptions!$C$11, N(AF1727)/Assumptions!$C$12, N(AG1727)/Assumptions!$C$13),3)</f>
        <v>1.95</v>
      </c>
      <c r="AK1727" s="0" t="str">
        <f aca="false">IF(OR(U1727="Pending",U1727="On Hold"),"Open GRN (awaiting)",IF(AJ1727&lt;=1,"Within SLA",IF(ROUND(N(Y1727)/Assumptions!$C$5,3)=AJ1727,"Gate Wait",IF(ROUND(N(Z1727)/Assumptions!$C$6,3)=AJ1727,"Dock Wait",IF(ROUND(N(AA1727)/Assumptions!$C$7,3)=AJ1727,"Unloading",IF(ROUND(N(AB1727)/Assumptions!$C$8,3)=AJ1727,"Unload-to-QC Wait",IF(ROUND(N(AC1727)/Assumptions!$C$9,3)=AJ1727,"QC",IF(ROUND(N(AD1727)/Assumptions!$C$10,3)=AJ1727,"QC-to-GRN Wait",IF(ROUND(N(AE1727)/Assumptions!$C$11,3)=AJ1727,"GRN Processing",IF(ROUND(N(AF1727)/Assumptions!$C$12,3)=AJ1727,"GRN-to-Putaway Wait",IF(ROUND(N(AG1727)/Assumptions!$C$13,3)=AJ1727,"Putaway","Within SLA")))))))))))</f>
        <v>GRN-to-Putaway Wait</v>
      </c>
    </row>
    <row r="1728" customFormat="false" ht="15" hidden="false" customHeight="false" outlineLevel="0" collapsed="false">
      <c r="A1728" s="0" t="s">
        <v>5100</v>
      </c>
      <c r="B1728" s="0" t="s">
        <v>5101</v>
      </c>
      <c r="C1728" s="0" t="s">
        <v>126</v>
      </c>
      <c r="D1728" s="0" t="s">
        <v>147</v>
      </c>
      <c r="E1728" s="0" t="s">
        <v>5102</v>
      </c>
      <c r="F1728" s="0" t="s">
        <v>128</v>
      </c>
      <c r="G1728" s="0" t="s">
        <v>167</v>
      </c>
      <c r="H1728" s="17" t="n">
        <v>46246.4479166667</v>
      </c>
      <c r="I1728" s="17" t="n">
        <v>46246.4638888889</v>
      </c>
      <c r="J1728" s="17" t="n">
        <v>46246.4673611111</v>
      </c>
      <c r="K1728" s="17" t="n">
        <v>46246.5118055556</v>
      </c>
      <c r="L1728" s="17" t="n">
        <v>46246.5173611111</v>
      </c>
      <c r="M1728" s="17" t="n">
        <v>46246.5333333333</v>
      </c>
      <c r="N1728" s="17" t="n">
        <v>46246.6611111111</v>
      </c>
      <c r="O1728" s="17" t="n">
        <v>46246.6777777778</v>
      </c>
      <c r="P1728" s="17" t="n">
        <v>46246.6902777778</v>
      </c>
      <c r="Q1728" s="17" t="n">
        <v>46246.7090277778</v>
      </c>
      <c r="R1728" s="0" t="n">
        <v>1558</v>
      </c>
      <c r="S1728" s="0" t="n">
        <v>0</v>
      </c>
      <c r="T1728" s="0" t="n">
        <v>0</v>
      </c>
      <c r="U1728" s="18" t="s">
        <v>130</v>
      </c>
      <c r="V1728" s="18" t="s">
        <v>156</v>
      </c>
      <c r="W1728" s="0" t="str">
        <f aca="false">IF(AND(X1728&gt;=6,X1728&lt;14),"A",IF(AND(X1728&gt;=14,X1728&lt;22),"B","C"))</f>
        <v>A</v>
      </c>
      <c r="X1728" s="18" t="n">
        <f aca="false">HOUR(H1728)</f>
        <v>10</v>
      </c>
      <c r="Y1728" s="18" t="n">
        <f aca="false">ROUND((I1728-H1728)*1440,0)</f>
        <v>23</v>
      </c>
      <c r="Z1728" s="18" t="n">
        <f aca="false">ROUND((J1728-I1728)*1440,0)</f>
        <v>5</v>
      </c>
      <c r="AA1728" s="18" t="n">
        <f aca="false">ROUND((K1728-J1728)*1440,0)</f>
        <v>64</v>
      </c>
      <c r="AB1728" s="18" t="n">
        <f aca="false">ROUND((L1728-K1728)*1440,0)</f>
        <v>8</v>
      </c>
      <c r="AC1728" s="18" t="n">
        <f aca="false">ROUND((M1728-L1728)*1440,0)</f>
        <v>23</v>
      </c>
      <c r="AD1728" s="18" t="n">
        <f aca="false">IF(N1728="","",ROUND((N1728-M1728)*1440,0))</f>
        <v>184</v>
      </c>
      <c r="AE1728" s="18" t="n">
        <f aca="false">IF(O1728="","",ROUND((O1728-N1728)*1440,0))</f>
        <v>24</v>
      </c>
      <c r="AF1728" s="18" t="n">
        <f aca="false">IF(P1728="","",ROUND((P1728-O1728)*1440,0))</f>
        <v>18</v>
      </c>
      <c r="AG1728" s="18" t="n">
        <f aca="false">IF(Q1728="","",ROUND((Q1728-P1728)*1440,0))</f>
        <v>27</v>
      </c>
      <c r="AH1728" s="18" t="n">
        <f aca="false">IF(Q1728="","",ROUND((Q1728-H1728)*1440,0))</f>
        <v>376</v>
      </c>
      <c r="AI1728" s="19" t="n">
        <f aca="false">ROUND(IF(O1728="",Assumptions!$B$25-K1728,O1728-K1728)*24,1)</f>
        <v>4</v>
      </c>
      <c r="AJ1728" s="20" t="n">
        <f aca="false">ROUND(MAX(N(Y1728)/Assumptions!$C$5, N(Z1728)/Assumptions!$C$6, N(AA1728)/Assumptions!$C$7, N(AB1728)/Assumptions!$C$8, N(AC1728)/Assumptions!$C$9, N(AD1728)/Assumptions!$C$10, N(AE1728)/Assumptions!$C$11, N(AF1728)/Assumptions!$C$12, N(AG1728)/Assumptions!$C$13),3)</f>
        <v>6.133</v>
      </c>
      <c r="AK1728" s="0" t="str">
        <f aca="false">IF(OR(U1728="Pending",U1728="On Hold"),"Open GRN (awaiting)",IF(AJ1728&lt;=1,"Within SLA",IF(ROUND(N(Y1728)/Assumptions!$C$5,3)=AJ1728,"Gate Wait",IF(ROUND(N(Z1728)/Assumptions!$C$6,3)=AJ1728,"Dock Wait",IF(ROUND(N(AA1728)/Assumptions!$C$7,3)=AJ1728,"Unloading",IF(ROUND(N(AB1728)/Assumptions!$C$8,3)=AJ1728,"Unload-to-QC Wait",IF(ROUND(N(AC1728)/Assumptions!$C$9,3)=AJ1728,"QC",IF(ROUND(N(AD1728)/Assumptions!$C$10,3)=AJ1728,"QC-to-GRN Wait",IF(ROUND(N(AE1728)/Assumptions!$C$11,3)=AJ1728,"GRN Processing",IF(ROUND(N(AF1728)/Assumptions!$C$12,3)=AJ1728,"GRN-to-Putaway Wait",IF(ROUND(N(AG1728)/Assumptions!$C$13,3)=AJ1728,"Putaway","Within SLA")))))))))))</f>
        <v>QC-to-GRN Wait</v>
      </c>
    </row>
    <row r="1729" customFormat="false" ht="15" hidden="false" customHeight="false" outlineLevel="0" collapsed="false">
      <c r="A1729" s="0" t="s">
        <v>5103</v>
      </c>
      <c r="B1729" s="0" t="s">
        <v>5104</v>
      </c>
      <c r="C1729" s="0" t="s">
        <v>142</v>
      </c>
      <c r="D1729" s="0" t="s">
        <v>135</v>
      </c>
      <c r="E1729" s="0" t="s">
        <v>5105</v>
      </c>
      <c r="F1729" s="0" t="s">
        <v>137</v>
      </c>
      <c r="G1729" s="0" t="s">
        <v>138</v>
      </c>
      <c r="H1729" s="17" t="n">
        <v>46246.45</v>
      </c>
      <c r="I1729" s="17" t="n">
        <v>46246.4652777778</v>
      </c>
      <c r="J1729" s="17" t="n">
        <v>46246.4680555556</v>
      </c>
      <c r="K1729" s="17" t="n">
        <v>46246.4840277778</v>
      </c>
      <c r="L1729" s="17" t="n">
        <v>46246.4930555556</v>
      </c>
      <c r="M1729" s="17" t="n">
        <v>46246.5388888889</v>
      </c>
      <c r="N1729" s="17" t="n">
        <v>46246.5736111111</v>
      </c>
      <c r="O1729" s="17" t="n">
        <v>46246.60625</v>
      </c>
      <c r="P1729" s="17" t="n">
        <v>46246.6194444444</v>
      </c>
      <c r="Q1729" s="17" t="n">
        <v>46246.6513888889</v>
      </c>
      <c r="R1729" s="0" t="n">
        <v>387</v>
      </c>
      <c r="S1729" s="0" t="n">
        <v>0</v>
      </c>
      <c r="T1729" s="0" t="n">
        <v>0</v>
      </c>
      <c r="U1729" s="18" t="s">
        <v>130</v>
      </c>
      <c r="V1729" s="18" t="s">
        <v>156</v>
      </c>
      <c r="W1729" s="0" t="str">
        <f aca="false">IF(AND(X1729&gt;=6,X1729&lt;14),"A",IF(AND(X1729&gt;=14,X1729&lt;22),"B","C"))</f>
        <v>A</v>
      </c>
      <c r="X1729" s="18" t="n">
        <f aca="false">HOUR(H1729)</f>
        <v>10</v>
      </c>
      <c r="Y1729" s="18" t="n">
        <f aca="false">ROUND((I1729-H1729)*1440,0)</f>
        <v>22</v>
      </c>
      <c r="Z1729" s="18" t="n">
        <f aca="false">ROUND((J1729-I1729)*1440,0)</f>
        <v>4</v>
      </c>
      <c r="AA1729" s="18" t="n">
        <f aca="false">ROUND((K1729-J1729)*1440,0)</f>
        <v>23</v>
      </c>
      <c r="AB1729" s="18" t="n">
        <f aca="false">ROUND((L1729-K1729)*1440,0)</f>
        <v>13</v>
      </c>
      <c r="AC1729" s="18" t="n">
        <f aca="false">ROUND((M1729-L1729)*1440,0)</f>
        <v>66</v>
      </c>
      <c r="AD1729" s="18" t="n">
        <f aca="false">IF(N1729="","",ROUND((N1729-M1729)*1440,0))</f>
        <v>50</v>
      </c>
      <c r="AE1729" s="18" t="n">
        <f aca="false">IF(O1729="","",ROUND((O1729-N1729)*1440,0))</f>
        <v>47</v>
      </c>
      <c r="AF1729" s="18" t="n">
        <f aca="false">IF(P1729="","",ROUND((P1729-O1729)*1440,0))</f>
        <v>19</v>
      </c>
      <c r="AG1729" s="18" t="n">
        <f aca="false">IF(Q1729="","",ROUND((Q1729-P1729)*1440,0))</f>
        <v>46</v>
      </c>
      <c r="AH1729" s="18" t="n">
        <f aca="false">IF(Q1729="","",ROUND((Q1729-H1729)*1440,0))</f>
        <v>290</v>
      </c>
      <c r="AI1729" s="19" t="n">
        <f aca="false">ROUND(IF(O1729="",Assumptions!$B$25-K1729,O1729-K1729)*24,1)</f>
        <v>2.9</v>
      </c>
      <c r="AJ1729" s="20" t="n">
        <f aca="false">ROUND(MAX(N(Y1729)/Assumptions!$C$5, N(Z1729)/Assumptions!$C$6, N(AA1729)/Assumptions!$C$7, N(AB1729)/Assumptions!$C$8, N(AC1729)/Assumptions!$C$9, N(AD1729)/Assumptions!$C$10, N(AE1729)/Assumptions!$C$11, N(AF1729)/Assumptions!$C$12, N(AG1729)/Assumptions!$C$13),3)</f>
        <v>1.667</v>
      </c>
      <c r="AK1729" s="0" t="str">
        <f aca="false">IF(OR(U1729="Pending",U1729="On Hold"),"Open GRN (awaiting)",IF(AJ1729&lt;=1,"Within SLA",IF(ROUND(N(Y1729)/Assumptions!$C$5,3)=AJ1729,"Gate Wait",IF(ROUND(N(Z1729)/Assumptions!$C$6,3)=AJ1729,"Dock Wait",IF(ROUND(N(AA1729)/Assumptions!$C$7,3)=AJ1729,"Unloading",IF(ROUND(N(AB1729)/Assumptions!$C$8,3)=AJ1729,"Unload-to-QC Wait",IF(ROUND(N(AC1729)/Assumptions!$C$9,3)=AJ1729,"QC",IF(ROUND(N(AD1729)/Assumptions!$C$10,3)=AJ1729,"QC-to-GRN Wait",IF(ROUND(N(AE1729)/Assumptions!$C$11,3)=AJ1729,"GRN Processing",IF(ROUND(N(AF1729)/Assumptions!$C$12,3)=AJ1729,"GRN-to-Putaway Wait",IF(ROUND(N(AG1729)/Assumptions!$C$13,3)=AJ1729,"Putaway","Within SLA")))))))))))</f>
        <v>QC-to-GRN Wait</v>
      </c>
    </row>
    <row r="1730" customFormat="false" ht="15" hidden="false" customHeight="false" outlineLevel="0" collapsed="false">
      <c r="A1730" s="0" t="s">
        <v>5106</v>
      </c>
      <c r="B1730" s="0" t="s">
        <v>5107</v>
      </c>
      <c r="C1730" s="0" t="s">
        <v>175</v>
      </c>
      <c r="D1730" s="0" t="s">
        <v>135</v>
      </c>
      <c r="E1730" s="0" t="s">
        <v>5108</v>
      </c>
      <c r="F1730" s="0" t="s">
        <v>177</v>
      </c>
      <c r="G1730" s="0" t="s">
        <v>138</v>
      </c>
      <c r="H1730" s="17" t="n">
        <v>46246.4534722222</v>
      </c>
      <c r="I1730" s="17" t="n">
        <v>46246.4722222222</v>
      </c>
      <c r="J1730" s="17" t="n">
        <v>46246.4777777778</v>
      </c>
      <c r="K1730" s="17" t="n">
        <v>46246.5048611111</v>
      </c>
      <c r="L1730" s="17" t="n">
        <v>46246.5131944444</v>
      </c>
      <c r="M1730" s="17" t="n">
        <v>46246.5430555556</v>
      </c>
      <c r="N1730" s="17" t="n">
        <v>46246.5638888889</v>
      </c>
      <c r="O1730" s="17" t="n">
        <v>46246.6166666667</v>
      </c>
      <c r="P1730" s="17" t="n">
        <v>46246.6236111111</v>
      </c>
      <c r="Q1730" s="17" t="n">
        <v>46246.6513888889</v>
      </c>
      <c r="R1730" s="0" t="n">
        <v>804</v>
      </c>
      <c r="S1730" s="0" t="n">
        <v>0</v>
      </c>
      <c r="T1730" s="0" t="n">
        <v>0</v>
      </c>
      <c r="U1730" s="18" t="s">
        <v>130</v>
      </c>
      <c r="V1730" s="18" t="s">
        <v>144</v>
      </c>
      <c r="W1730" s="0" t="str">
        <f aca="false">IF(AND(X1730&gt;=6,X1730&lt;14),"A",IF(AND(X1730&gt;=14,X1730&lt;22),"B","C"))</f>
        <v>A</v>
      </c>
      <c r="X1730" s="18" t="n">
        <f aca="false">HOUR(H1730)</f>
        <v>10</v>
      </c>
      <c r="Y1730" s="18" t="n">
        <f aca="false">ROUND((I1730-H1730)*1440,0)</f>
        <v>27</v>
      </c>
      <c r="Z1730" s="18" t="n">
        <f aca="false">ROUND((J1730-I1730)*1440,0)</f>
        <v>8</v>
      </c>
      <c r="AA1730" s="18" t="n">
        <f aca="false">ROUND((K1730-J1730)*1440,0)</f>
        <v>39</v>
      </c>
      <c r="AB1730" s="18" t="n">
        <f aca="false">ROUND((L1730-K1730)*1440,0)</f>
        <v>12</v>
      </c>
      <c r="AC1730" s="18" t="n">
        <f aca="false">ROUND((M1730-L1730)*1440,0)</f>
        <v>43</v>
      </c>
      <c r="AD1730" s="18" t="n">
        <f aca="false">IF(N1730="","",ROUND((N1730-M1730)*1440,0))</f>
        <v>30</v>
      </c>
      <c r="AE1730" s="18" t="n">
        <f aca="false">IF(O1730="","",ROUND((O1730-N1730)*1440,0))</f>
        <v>76</v>
      </c>
      <c r="AF1730" s="18" t="n">
        <f aca="false">IF(P1730="","",ROUND((P1730-O1730)*1440,0))</f>
        <v>10</v>
      </c>
      <c r="AG1730" s="18" t="n">
        <f aca="false">IF(Q1730="","",ROUND((Q1730-P1730)*1440,0))</f>
        <v>40</v>
      </c>
      <c r="AH1730" s="18" t="n">
        <f aca="false">IF(Q1730="","",ROUND((Q1730-H1730)*1440,0))</f>
        <v>285</v>
      </c>
      <c r="AI1730" s="19" t="n">
        <f aca="false">ROUND(IF(O1730="",Assumptions!$B$25-K1730,O1730-K1730)*24,1)</f>
        <v>2.7</v>
      </c>
      <c r="AJ1730" s="20" t="n">
        <f aca="false">ROUND(MAX(N(Y1730)/Assumptions!$C$5, N(Z1730)/Assumptions!$C$6, N(AA1730)/Assumptions!$C$7, N(AB1730)/Assumptions!$C$8, N(AC1730)/Assumptions!$C$9, N(AD1730)/Assumptions!$C$10, N(AE1730)/Assumptions!$C$11, N(AF1730)/Assumptions!$C$12, N(AG1730)/Assumptions!$C$13),3)</f>
        <v>1.689</v>
      </c>
      <c r="AK1730" s="0" t="str">
        <f aca="false">IF(OR(U1730="Pending",U1730="On Hold"),"Open GRN (awaiting)",IF(AJ1730&lt;=1,"Within SLA",IF(ROUND(N(Y1730)/Assumptions!$C$5,3)=AJ1730,"Gate Wait",IF(ROUND(N(Z1730)/Assumptions!$C$6,3)=AJ1730,"Dock Wait",IF(ROUND(N(AA1730)/Assumptions!$C$7,3)=AJ1730,"Unloading",IF(ROUND(N(AB1730)/Assumptions!$C$8,3)=AJ1730,"Unload-to-QC Wait",IF(ROUND(N(AC1730)/Assumptions!$C$9,3)=AJ1730,"QC",IF(ROUND(N(AD1730)/Assumptions!$C$10,3)=AJ1730,"QC-to-GRN Wait",IF(ROUND(N(AE1730)/Assumptions!$C$11,3)=AJ1730,"GRN Processing",IF(ROUND(N(AF1730)/Assumptions!$C$12,3)=AJ1730,"GRN-to-Putaway Wait",IF(ROUND(N(AG1730)/Assumptions!$C$13,3)=AJ1730,"Putaway","Within SLA")))))))))))</f>
        <v>GRN Processing</v>
      </c>
    </row>
    <row r="1731" customFormat="false" ht="15" hidden="false" customHeight="false" outlineLevel="0" collapsed="false">
      <c r="A1731" s="0" t="s">
        <v>5109</v>
      </c>
      <c r="B1731" s="0" t="s">
        <v>5110</v>
      </c>
      <c r="C1731" s="0" t="s">
        <v>170</v>
      </c>
      <c r="D1731" s="0" t="s">
        <v>119</v>
      </c>
      <c r="E1731" s="0" t="s">
        <v>5111</v>
      </c>
      <c r="F1731" s="0" t="s">
        <v>172</v>
      </c>
      <c r="G1731" s="0" t="s">
        <v>122</v>
      </c>
      <c r="H1731" s="17" t="n">
        <v>46246.4833333333</v>
      </c>
      <c r="I1731" s="17" t="n">
        <v>46246.5041666667</v>
      </c>
      <c r="J1731" s="17" t="n">
        <v>46246.50625</v>
      </c>
      <c r="K1731" s="17" t="n">
        <v>46246.5208333333</v>
      </c>
      <c r="L1731" s="17" t="n">
        <v>46246.5333333333</v>
      </c>
      <c r="M1731" s="17" t="n">
        <v>46246.5604166667</v>
      </c>
      <c r="N1731" s="17" t="n">
        <v>46246.5798611111</v>
      </c>
      <c r="O1731" s="17" t="n">
        <v>46246.6416666667</v>
      </c>
      <c r="P1731" s="17" t="n">
        <v>46246.6493055556</v>
      </c>
      <c r="Q1731" s="17" t="n">
        <v>46246.6645833333</v>
      </c>
      <c r="R1731" s="0" t="n">
        <v>60</v>
      </c>
      <c r="S1731" s="0" t="n">
        <v>0</v>
      </c>
      <c r="T1731" s="0" t="n">
        <v>0</v>
      </c>
      <c r="U1731" s="18" t="s">
        <v>130</v>
      </c>
      <c r="V1731" s="18" t="s">
        <v>131</v>
      </c>
      <c r="W1731" s="0" t="str">
        <f aca="false">IF(AND(X1731&gt;=6,X1731&lt;14),"A",IF(AND(X1731&gt;=14,X1731&lt;22),"B","C"))</f>
        <v>A</v>
      </c>
      <c r="X1731" s="18" t="n">
        <f aca="false">HOUR(H1731)</f>
        <v>11</v>
      </c>
      <c r="Y1731" s="18" t="n">
        <f aca="false">ROUND((I1731-H1731)*1440,0)</f>
        <v>30</v>
      </c>
      <c r="Z1731" s="18" t="n">
        <f aca="false">ROUND((J1731-I1731)*1440,0)</f>
        <v>3</v>
      </c>
      <c r="AA1731" s="18" t="n">
        <f aca="false">ROUND((K1731-J1731)*1440,0)</f>
        <v>21</v>
      </c>
      <c r="AB1731" s="18" t="n">
        <f aca="false">ROUND((L1731-K1731)*1440,0)</f>
        <v>18</v>
      </c>
      <c r="AC1731" s="18" t="n">
        <f aca="false">ROUND((M1731-L1731)*1440,0)</f>
        <v>39</v>
      </c>
      <c r="AD1731" s="18" t="n">
        <f aca="false">IF(N1731="","",ROUND((N1731-M1731)*1440,0))</f>
        <v>28</v>
      </c>
      <c r="AE1731" s="18" t="n">
        <f aca="false">IF(O1731="","",ROUND((O1731-N1731)*1440,0))</f>
        <v>89</v>
      </c>
      <c r="AF1731" s="18" t="n">
        <f aca="false">IF(P1731="","",ROUND((P1731-O1731)*1440,0))</f>
        <v>11</v>
      </c>
      <c r="AG1731" s="18" t="n">
        <f aca="false">IF(Q1731="","",ROUND((Q1731-P1731)*1440,0))</f>
        <v>22</v>
      </c>
      <c r="AH1731" s="18" t="n">
        <f aca="false">IF(Q1731="","",ROUND((Q1731-H1731)*1440,0))</f>
        <v>261</v>
      </c>
      <c r="AI1731" s="19" t="n">
        <f aca="false">ROUND(IF(O1731="",Assumptions!$B$25-K1731,O1731-K1731)*24,1)</f>
        <v>2.9</v>
      </c>
      <c r="AJ1731" s="20" t="n">
        <f aca="false">ROUND(MAX(N(Y1731)/Assumptions!$C$5, N(Z1731)/Assumptions!$C$6, N(AA1731)/Assumptions!$C$7, N(AB1731)/Assumptions!$C$8, N(AC1731)/Assumptions!$C$9, N(AD1731)/Assumptions!$C$10, N(AE1731)/Assumptions!$C$11, N(AF1731)/Assumptions!$C$12, N(AG1731)/Assumptions!$C$13),3)</f>
        <v>1.978</v>
      </c>
      <c r="AK1731" s="0" t="str">
        <f aca="false">IF(OR(U1731="Pending",U1731="On Hold"),"Open GRN (awaiting)",IF(AJ1731&lt;=1,"Within SLA",IF(ROUND(N(Y1731)/Assumptions!$C$5,3)=AJ1731,"Gate Wait",IF(ROUND(N(Z1731)/Assumptions!$C$6,3)=AJ1731,"Dock Wait",IF(ROUND(N(AA1731)/Assumptions!$C$7,3)=AJ1731,"Unloading",IF(ROUND(N(AB1731)/Assumptions!$C$8,3)=AJ1731,"Unload-to-QC Wait",IF(ROUND(N(AC1731)/Assumptions!$C$9,3)=AJ1731,"QC",IF(ROUND(N(AD1731)/Assumptions!$C$10,3)=AJ1731,"QC-to-GRN Wait",IF(ROUND(N(AE1731)/Assumptions!$C$11,3)=AJ1731,"GRN Processing",IF(ROUND(N(AF1731)/Assumptions!$C$12,3)=AJ1731,"GRN-to-Putaway Wait",IF(ROUND(N(AG1731)/Assumptions!$C$13,3)=AJ1731,"Putaway","Within SLA")))))))))))</f>
        <v>GRN Processing</v>
      </c>
    </row>
    <row r="1732" customFormat="false" ht="15" hidden="false" customHeight="false" outlineLevel="0" collapsed="false">
      <c r="A1732" s="0" t="s">
        <v>5112</v>
      </c>
      <c r="B1732" s="0" t="s">
        <v>5113</v>
      </c>
      <c r="C1732" s="0" t="s">
        <v>218</v>
      </c>
      <c r="D1732" s="0" t="s">
        <v>147</v>
      </c>
      <c r="E1732" s="0" t="s">
        <v>5114</v>
      </c>
      <c r="F1732" s="0" t="s">
        <v>172</v>
      </c>
      <c r="G1732" s="0" t="s">
        <v>167</v>
      </c>
      <c r="H1732" s="17" t="n">
        <v>46246.4944444444</v>
      </c>
      <c r="I1732" s="17" t="n">
        <v>46246.5111111111</v>
      </c>
      <c r="J1732" s="17" t="n">
        <v>46246.5152777778</v>
      </c>
      <c r="K1732" s="17" t="n">
        <v>46246.5583333333</v>
      </c>
      <c r="L1732" s="17" t="n">
        <v>46246.5708333333</v>
      </c>
      <c r="M1732" s="17" t="n">
        <v>46246.5916666667</v>
      </c>
      <c r="N1732" s="17" t="n">
        <v>46246.60625</v>
      </c>
      <c r="O1732" s="17" t="n">
        <v>46246.625</v>
      </c>
      <c r="P1732" s="17" t="n">
        <v>46246.6381944444</v>
      </c>
      <c r="Q1732" s="17" t="n">
        <v>46246.6597222222</v>
      </c>
      <c r="R1732" s="0" t="n">
        <v>353</v>
      </c>
      <c r="S1732" s="0" t="n">
        <v>0</v>
      </c>
      <c r="T1732" s="0" t="n">
        <v>0</v>
      </c>
      <c r="U1732" s="18" t="s">
        <v>130</v>
      </c>
      <c r="V1732" s="18" t="s">
        <v>139</v>
      </c>
      <c r="W1732" s="0" t="str">
        <f aca="false">IF(AND(X1732&gt;=6,X1732&lt;14),"A",IF(AND(X1732&gt;=14,X1732&lt;22),"B","C"))</f>
        <v>A</v>
      </c>
      <c r="X1732" s="18" t="n">
        <f aca="false">HOUR(H1732)</f>
        <v>11</v>
      </c>
      <c r="Y1732" s="18" t="n">
        <f aca="false">ROUND((I1732-H1732)*1440,0)</f>
        <v>24</v>
      </c>
      <c r="Z1732" s="18" t="n">
        <f aca="false">ROUND((J1732-I1732)*1440,0)</f>
        <v>6</v>
      </c>
      <c r="AA1732" s="18" t="n">
        <f aca="false">ROUND((K1732-J1732)*1440,0)</f>
        <v>62</v>
      </c>
      <c r="AB1732" s="18" t="n">
        <f aca="false">ROUND((L1732-K1732)*1440,0)</f>
        <v>18</v>
      </c>
      <c r="AC1732" s="18" t="n">
        <f aca="false">ROUND((M1732-L1732)*1440,0)</f>
        <v>30</v>
      </c>
      <c r="AD1732" s="18" t="n">
        <f aca="false">IF(N1732="","",ROUND((N1732-M1732)*1440,0))</f>
        <v>21</v>
      </c>
      <c r="AE1732" s="18" t="n">
        <f aca="false">IF(O1732="","",ROUND((O1732-N1732)*1440,0))</f>
        <v>27</v>
      </c>
      <c r="AF1732" s="18" t="n">
        <f aca="false">IF(P1732="","",ROUND((P1732-O1732)*1440,0))</f>
        <v>19</v>
      </c>
      <c r="AG1732" s="18" t="n">
        <f aca="false">IF(Q1732="","",ROUND((Q1732-P1732)*1440,0))</f>
        <v>31</v>
      </c>
      <c r="AH1732" s="18" t="n">
        <f aca="false">IF(Q1732="","",ROUND((Q1732-H1732)*1440,0))</f>
        <v>238</v>
      </c>
      <c r="AI1732" s="19" t="n">
        <f aca="false">ROUND(IF(O1732="",Assumptions!$B$25-K1732,O1732-K1732)*24,1)</f>
        <v>1.6</v>
      </c>
      <c r="AJ1732" s="20" t="n">
        <f aca="false">ROUND(MAX(N(Y1732)/Assumptions!$C$5, N(Z1732)/Assumptions!$C$6, N(AA1732)/Assumptions!$C$7, N(AB1732)/Assumptions!$C$8, N(AC1732)/Assumptions!$C$9, N(AD1732)/Assumptions!$C$10, N(AE1732)/Assumptions!$C$11, N(AF1732)/Assumptions!$C$12, N(AG1732)/Assumptions!$C$13),3)</f>
        <v>1.2</v>
      </c>
      <c r="AK1732" s="0" t="str">
        <f aca="false">IF(OR(U1732="Pending",U1732="On Hold"),"Open GRN (awaiting)",IF(AJ1732&lt;=1,"Within SLA",IF(ROUND(N(Y1732)/Assumptions!$C$5,3)=AJ1732,"Gate Wait",IF(ROUND(N(Z1732)/Assumptions!$C$6,3)=AJ1732,"Dock Wait",IF(ROUND(N(AA1732)/Assumptions!$C$7,3)=AJ1732,"Unloading",IF(ROUND(N(AB1732)/Assumptions!$C$8,3)=AJ1732,"Unload-to-QC Wait",IF(ROUND(N(AC1732)/Assumptions!$C$9,3)=AJ1732,"QC",IF(ROUND(N(AD1732)/Assumptions!$C$10,3)=AJ1732,"QC-to-GRN Wait",IF(ROUND(N(AE1732)/Assumptions!$C$11,3)=AJ1732,"GRN Processing",IF(ROUND(N(AF1732)/Assumptions!$C$12,3)=AJ1732,"GRN-to-Putaway Wait",IF(ROUND(N(AG1732)/Assumptions!$C$13,3)=AJ1732,"Putaway","Within SLA")))))))))))</f>
        <v>Unload-to-QC Wait</v>
      </c>
    </row>
    <row r="1733" customFormat="false" ht="15" hidden="false" customHeight="false" outlineLevel="0" collapsed="false">
      <c r="A1733" s="0" t="s">
        <v>5115</v>
      </c>
      <c r="B1733" s="0" t="s">
        <v>5116</v>
      </c>
      <c r="C1733" s="0" t="s">
        <v>153</v>
      </c>
      <c r="D1733" s="0" t="s">
        <v>147</v>
      </c>
      <c r="E1733" s="0" t="s">
        <v>5117</v>
      </c>
      <c r="F1733" s="0" t="s">
        <v>155</v>
      </c>
      <c r="G1733" s="0" t="s">
        <v>167</v>
      </c>
      <c r="H1733" s="17" t="n">
        <v>46246.5166666667</v>
      </c>
      <c r="I1733" s="17" t="n">
        <v>46246.5520833333</v>
      </c>
      <c r="J1733" s="17" t="n">
        <v>46246.5618055556</v>
      </c>
      <c r="K1733" s="17" t="n">
        <v>46246.58125</v>
      </c>
      <c r="L1733" s="17" t="n">
        <v>46246.5854166667</v>
      </c>
      <c r="M1733" s="17" t="n">
        <v>46246.6423611111</v>
      </c>
      <c r="N1733" s="17" t="n">
        <v>46246.6451388889</v>
      </c>
      <c r="O1733" s="17" t="n">
        <v>46246.6715277778</v>
      </c>
      <c r="P1733" s="17" t="n">
        <v>46246.6784722222</v>
      </c>
      <c r="Q1733" s="17" t="n">
        <v>46246.7083333333</v>
      </c>
      <c r="R1733" s="0" t="n">
        <v>141</v>
      </c>
      <c r="S1733" s="0" t="n">
        <v>0</v>
      </c>
      <c r="T1733" s="0" t="n">
        <v>0</v>
      </c>
      <c r="U1733" s="18" t="s">
        <v>130</v>
      </c>
      <c r="V1733" s="18" t="s">
        <v>156</v>
      </c>
      <c r="W1733" s="0" t="str">
        <f aca="false">IF(AND(X1733&gt;=6,X1733&lt;14),"A",IF(AND(X1733&gt;=14,X1733&lt;22),"B","C"))</f>
        <v>A</v>
      </c>
      <c r="X1733" s="18" t="n">
        <f aca="false">HOUR(H1733)</f>
        <v>12</v>
      </c>
      <c r="Y1733" s="18" t="n">
        <f aca="false">ROUND((I1733-H1733)*1440,0)</f>
        <v>51</v>
      </c>
      <c r="Z1733" s="18" t="n">
        <f aca="false">ROUND((J1733-I1733)*1440,0)</f>
        <v>14</v>
      </c>
      <c r="AA1733" s="18" t="n">
        <f aca="false">ROUND((K1733-J1733)*1440,0)</f>
        <v>28</v>
      </c>
      <c r="AB1733" s="18" t="n">
        <f aca="false">ROUND((L1733-K1733)*1440,0)</f>
        <v>6</v>
      </c>
      <c r="AC1733" s="18" t="n">
        <f aca="false">ROUND((M1733-L1733)*1440,0)</f>
        <v>82</v>
      </c>
      <c r="AD1733" s="18" t="n">
        <f aca="false">IF(N1733="","",ROUND((N1733-M1733)*1440,0))</f>
        <v>4</v>
      </c>
      <c r="AE1733" s="18" t="n">
        <f aca="false">IF(O1733="","",ROUND((O1733-N1733)*1440,0))</f>
        <v>38</v>
      </c>
      <c r="AF1733" s="18" t="n">
        <f aca="false">IF(P1733="","",ROUND((P1733-O1733)*1440,0))</f>
        <v>10</v>
      </c>
      <c r="AG1733" s="18" t="n">
        <f aca="false">IF(Q1733="","",ROUND((Q1733-P1733)*1440,0))</f>
        <v>43</v>
      </c>
      <c r="AH1733" s="18" t="n">
        <f aca="false">IF(Q1733="","",ROUND((Q1733-H1733)*1440,0))</f>
        <v>276</v>
      </c>
      <c r="AI1733" s="19" t="n">
        <f aca="false">ROUND(IF(O1733="",Assumptions!$B$25-K1733,O1733-K1733)*24,1)</f>
        <v>2.2</v>
      </c>
      <c r="AJ1733" s="20" t="n">
        <f aca="false">ROUND(MAX(N(Y1733)/Assumptions!$C$5, N(Z1733)/Assumptions!$C$6, N(AA1733)/Assumptions!$C$7, N(AB1733)/Assumptions!$C$8, N(AC1733)/Assumptions!$C$9, N(AD1733)/Assumptions!$C$10, N(AE1733)/Assumptions!$C$11, N(AF1733)/Assumptions!$C$12, N(AG1733)/Assumptions!$C$13),3)</f>
        <v>1.822</v>
      </c>
      <c r="AK1733" s="0" t="str">
        <f aca="false">IF(OR(U1733="Pending",U1733="On Hold"),"Open GRN (awaiting)",IF(AJ1733&lt;=1,"Within SLA",IF(ROUND(N(Y1733)/Assumptions!$C$5,3)=AJ1733,"Gate Wait",IF(ROUND(N(Z1733)/Assumptions!$C$6,3)=AJ1733,"Dock Wait",IF(ROUND(N(AA1733)/Assumptions!$C$7,3)=AJ1733,"Unloading",IF(ROUND(N(AB1733)/Assumptions!$C$8,3)=AJ1733,"Unload-to-QC Wait",IF(ROUND(N(AC1733)/Assumptions!$C$9,3)=AJ1733,"QC",IF(ROUND(N(AD1733)/Assumptions!$C$10,3)=AJ1733,"QC-to-GRN Wait",IF(ROUND(N(AE1733)/Assumptions!$C$11,3)=AJ1733,"GRN Processing",IF(ROUND(N(AF1733)/Assumptions!$C$12,3)=AJ1733,"GRN-to-Putaway Wait",IF(ROUND(N(AG1733)/Assumptions!$C$13,3)=AJ1733,"Putaway","Within SLA")))))))))))</f>
        <v>QC</v>
      </c>
    </row>
    <row r="1734" customFormat="false" ht="15" hidden="false" customHeight="false" outlineLevel="0" collapsed="false">
      <c r="A1734" s="0" t="s">
        <v>5118</v>
      </c>
      <c r="B1734" s="0" t="s">
        <v>5119</v>
      </c>
      <c r="C1734" s="0" t="s">
        <v>184</v>
      </c>
      <c r="D1734" s="0" t="s">
        <v>119</v>
      </c>
      <c r="E1734" s="0" t="s">
        <v>1732</v>
      </c>
      <c r="F1734" s="0" t="s">
        <v>177</v>
      </c>
      <c r="G1734" s="0" t="s">
        <v>129</v>
      </c>
      <c r="H1734" s="17" t="n">
        <v>46246.525</v>
      </c>
      <c r="I1734" s="17" t="n">
        <v>46246.5520833333</v>
      </c>
      <c r="J1734" s="17" t="n">
        <v>46246.5555555556</v>
      </c>
      <c r="K1734" s="17" t="n">
        <v>46246.5986111111</v>
      </c>
      <c r="L1734" s="17" t="n">
        <v>46246.6048611111</v>
      </c>
      <c r="M1734" s="17" t="n">
        <v>46246.6298611111</v>
      </c>
      <c r="N1734" s="17" t="n">
        <v>46246.6527777778</v>
      </c>
      <c r="O1734" s="17" t="n">
        <v>46246.6736111111</v>
      </c>
      <c r="P1734" s="17" t="n">
        <v>46246.6826388889</v>
      </c>
      <c r="Q1734" s="17" t="n">
        <v>46246.6979166667</v>
      </c>
      <c r="R1734" s="0" t="n">
        <v>891</v>
      </c>
      <c r="S1734" s="0" t="n">
        <v>0</v>
      </c>
      <c r="T1734" s="0" t="n">
        <v>0</v>
      </c>
      <c r="U1734" s="18" t="s">
        <v>130</v>
      </c>
      <c r="V1734" s="18" t="s">
        <v>82</v>
      </c>
      <c r="W1734" s="0" t="str">
        <f aca="false">IF(AND(X1734&gt;=6,X1734&lt;14),"A",IF(AND(X1734&gt;=14,X1734&lt;22),"B","C"))</f>
        <v>A</v>
      </c>
      <c r="X1734" s="18" t="n">
        <f aca="false">HOUR(H1734)</f>
        <v>12</v>
      </c>
      <c r="Y1734" s="18" t="n">
        <f aca="false">ROUND((I1734-H1734)*1440,0)</f>
        <v>39</v>
      </c>
      <c r="Z1734" s="18" t="n">
        <f aca="false">ROUND((J1734-I1734)*1440,0)</f>
        <v>5</v>
      </c>
      <c r="AA1734" s="18" t="n">
        <f aca="false">ROUND((K1734-J1734)*1440,0)</f>
        <v>62</v>
      </c>
      <c r="AB1734" s="18" t="n">
        <f aca="false">ROUND((L1734-K1734)*1440,0)</f>
        <v>9</v>
      </c>
      <c r="AC1734" s="18" t="n">
        <f aca="false">ROUND((M1734-L1734)*1440,0)</f>
        <v>36</v>
      </c>
      <c r="AD1734" s="18" t="n">
        <f aca="false">IF(N1734="","",ROUND((N1734-M1734)*1440,0))</f>
        <v>33</v>
      </c>
      <c r="AE1734" s="18" t="n">
        <f aca="false">IF(O1734="","",ROUND((O1734-N1734)*1440,0))</f>
        <v>30</v>
      </c>
      <c r="AF1734" s="18" t="n">
        <f aca="false">IF(P1734="","",ROUND((P1734-O1734)*1440,0))</f>
        <v>13</v>
      </c>
      <c r="AG1734" s="18" t="n">
        <f aca="false">IF(Q1734="","",ROUND((Q1734-P1734)*1440,0))</f>
        <v>22</v>
      </c>
      <c r="AH1734" s="18" t="n">
        <f aca="false">IF(Q1734="","",ROUND((Q1734-H1734)*1440,0))</f>
        <v>249</v>
      </c>
      <c r="AI1734" s="19" t="n">
        <f aca="false">ROUND(IF(O1734="",Assumptions!$B$25-K1734,O1734-K1734)*24,1)</f>
        <v>1.8</v>
      </c>
      <c r="AJ1734" s="20" t="n">
        <f aca="false">ROUND(MAX(N(Y1734)/Assumptions!$C$5, N(Z1734)/Assumptions!$C$6, N(AA1734)/Assumptions!$C$7, N(AB1734)/Assumptions!$C$8, N(AC1734)/Assumptions!$C$9, N(AD1734)/Assumptions!$C$10, N(AE1734)/Assumptions!$C$11, N(AF1734)/Assumptions!$C$12, N(AG1734)/Assumptions!$C$13),3)</f>
        <v>1.3</v>
      </c>
      <c r="AK1734" s="0" t="str">
        <f aca="false">IF(OR(U1734="Pending",U1734="On Hold"),"Open GRN (awaiting)",IF(AJ1734&lt;=1,"Within SLA",IF(ROUND(N(Y1734)/Assumptions!$C$5,3)=AJ1734,"Gate Wait",IF(ROUND(N(Z1734)/Assumptions!$C$6,3)=AJ1734,"Dock Wait",IF(ROUND(N(AA1734)/Assumptions!$C$7,3)=AJ1734,"Unloading",IF(ROUND(N(AB1734)/Assumptions!$C$8,3)=AJ1734,"Unload-to-QC Wait",IF(ROUND(N(AC1734)/Assumptions!$C$9,3)=AJ1734,"QC",IF(ROUND(N(AD1734)/Assumptions!$C$10,3)=AJ1734,"QC-to-GRN Wait",IF(ROUND(N(AE1734)/Assumptions!$C$11,3)=AJ1734,"GRN Processing",IF(ROUND(N(AF1734)/Assumptions!$C$12,3)=AJ1734,"GRN-to-Putaway Wait",IF(ROUND(N(AG1734)/Assumptions!$C$13,3)=AJ1734,"Putaway","Within SLA")))))))))))</f>
        <v>Gate Wait</v>
      </c>
    </row>
    <row r="1735" customFormat="false" ht="15" hidden="false" customHeight="false" outlineLevel="0" collapsed="false">
      <c r="A1735" s="0" t="s">
        <v>5120</v>
      </c>
      <c r="B1735" s="0" t="s">
        <v>5121</v>
      </c>
      <c r="C1735" s="0" t="s">
        <v>126</v>
      </c>
      <c r="D1735" s="0" t="s">
        <v>119</v>
      </c>
      <c r="E1735" s="0" t="s">
        <v>3993</v>
      </c>
      <c r="F1735" s="0" t="s">
        <v>128</v>
      </c>
      <c r="G1735" s="0" t="s">
        <v>129</v>
      </c>
      <c r="H1735" s="17" t="n">
        <v>46246.5465277778</v>
      </c>
      <c r="I1735" s="17" t="n">
        <v>46246.6201388889</v>
      </c>
      <c r="J1735" s="17" t="n">
        <v>46246.6236111111</v>
      </c>
      <c r="K1735" s="17" t="n">
        <v>46246.6798611111</v>
      </c>
      <c r="L1735" s="17" t="n">
        <v>46246.6902777778</v>
      </c>
      <c r="M1735" s="17" t="n">
        <v>46246.7048611111</v>
      </c>
      <c r="N1735" s="17" t="n">
        <v>46246.7125</v>
      </c>
      <c r="O1735" s="17" t="n">
        <v>46246.7284722222</v>
      </c>
      <c r="P1735" s="17" t="n">
        <v>46246.7430555556</v>
      </c>
      <c r="Q1735" s="17" t="n">
        <v>46246.7548611111</v>
      </c>
      <c r="R1735" s="0" t="n">
        <v>686</v>
      </c>
      <c r="S1735" s="0" t="n">
        <v>0</v>
      </c>
      <c r="T1735" s="0" t="n">
        <v>0</v>
      </c>
      <c r="U1735" s="18" t="s">
        <v>130</v>
      </c>
      <c r="V1735" s="18" t="s">
        <v>139</v>
      </c>
      <c r="W1735" s="0" t="str">
        <f aca="false">IF(AND(X1735&gt;=6,X1735&lt;14),"A",IF(AND(X1735&gt;=14,X1735&lt;22),"B","C"))</f>
        <v>A</v>
      </c>
      <c r="X1735" s="18" t="n">
        <f aca="false">HOUR(H1735)</f>
        <v>13</v>
      </c>
      <c r="Y1735" s="18" t="n">
        <f aca="false">ROUND((I1735-H1735)*1440,0)</f>
        <v>106</v>
      </c>
      <c r="Z1735" s="18" t="n">
        <f aca="false">ROUND((J1735-I1735)*1440,0)</f>
        <v>5</v>
      </c>
      <c r="AA1735" s="18" t="n">
        <f aca="false">ROUND((K1735-J1735)*1440,0)</f>
        <v>81</v>
      </c>
      <c r="AB1735" s="18" t="n">
        <f aca="false">ROUND((L1735-K1735)*1440,0)</f>
        <v>15</v>
      </c>
      <c r="AC1735" s="18" t="n">
        <f aca="false">ROUND((M1735-L1735)*1440,0)</f>
        <v>21</v>
      </c>
      <c r="AD1735" s="18" t="n">
        <f aca="false">IF(N1735="","",ROUND((N1735-M1735)*1440,0))</f>
        <v>11</v>
      </c>
      <c r="AE1735" s="18" t="n">
        <f aca="false">IF(O1735="","",ROUND((O1735-N1735)*1440,0))</f>
        <v>23</v>
      </c>
      <c r="AF1735" s="18" t="n">
        <f aca="false">IF(P1735="","",ROUND((P1735-O1735)*1440,0))</f>
        <v>21</v>
      </c>
      <c r="AG1735" s="18" t="n">
        <f aca="false">IF(Q1735="","",ROUND((Q1735-P1735)*1440,0))</f>
        <v>17</v>
      </c>
      <c r="AH1735" s="18" t="n">
        <f aca="false">IF(Q1735="","",ROUND((Q1735-H1735)*1440,0))</f>
        <v>300</v>
      </c>
      <c r="AI1735" s="19" t="n">
        <f aca="false">ROUND(IF(O1735="",Assumptions!$B$25-K1735,O1735-K1735)*24,1)</f>
        <v>1.2</v>
      </c>
      <c r="AJ1735" s="20" t="n">
        <f aca="false">ROUND(MAX(N(Y1735)/Assumptions!$C$5, N(Z1735)/Assumptions!$C$6, N(AA1735)/Assumptions!$C$7, N(AB1735)/Assumptions!$C$8, N(AC1735)/Assumptions!$C$9, N(AD1735)/Assumptions!$C$10, N(AE1735)/Assumptions!$C$11, N(AF1735)/Assumptions!$C$12, N(AG1735)/Assumptions!$C$13),3)</f>
        <v>3.533</v>
      </c>
      <c r="AK1735" s="0" t="str">
        <f aca="false">IF(OR(U1735="Pending",U1735="On Hold"),"Open GRN (awaiting)",IF(AJ1735&lt;=1,"Within SLA",IF(ROUND(N(Y1735)/Assumptions!$C$5,3)=AJ1735,"Gate Wait",IF(ROUND(N(Z1735)/Assumptions!$C$6,3)=AJ1735,"Dock Wait",IF(ROUND(N(AA1735)/Assumptions!$C$7,3)=AJ1735,"Unloading",IF(ROUND(N(AB1735)/Assumptions!$C$8,3)=AJ1735,"Unload-to-QC Wait",IF(ROUND(N(AC1735)/Assumptions!$C$9,3)=AJ1735,"QC",IF(ROUND(N(AD1735)/Assumptions!$C$10,3)=AJ1735,"QC-to-GRN Wait",IF(ROUND(N(AE1735)/Assumptions!$C$11,3)=AJ1735,"GRN Processing",IF(ROUND(N(AF1735)/Assumptions!$C$12,3)=AJ1735,"GRN-to-Putaway Wait",IF(ROUND(N(AG1735)/Assumptions!$C$13,3)=AJ1735,"Putaway","Within SLA")))))))))))</f>
        <v>Gate Wait</v>
      </c>
    </row>
    <row r="1736" customFormat="false" ht="15" hidden="false" customHeight="false" outlineLevel="0" collapsed="false">
      <c r="A1736" s="0" t="s">
        <v>5122</v>
      </c>
      <c r="B1736" s="0" t="s">
        <v>5123</v>
      </c>
      <c r="C1736" s="0" t="s">
        <v>118</v>
      </c>
      <c r="D1736" s="0" t="s">
        <v>119</v>
      </c>
      <c r="E1736" s="0" t="s">
        <v>5124</v>
      </c>
      <c r="F1736" s="0" t="s">
        <v>121</v>
      </c>
      <c r="G1736" s="0" t="s">
        <v>129</v>
      </c>
      <c r="H1736" s="17" t="n">
        <v>46246.5465277778</v>
      </c>
      <c r="I1736" s="17" t="n">
        <v>46246.5798611111</v>
      </c>
      <c r="J1736" s="17" t="n">
        <v>46246.5861111111</v>
      </c>
      <c r="K1736" s="17" t="n">
        <v>46246.6020833333</v>
      </c>
      <c r="L1736" s="17" t="n">
        <v>46246.6097222222</v>
      </c>
      <c r="M1736" s="17" t="n">
        <v>46246.6263888889</v>
      </c>
      <c r="N1736" s="17" t="n">
        <v>46246.6472222222</v>
      </c>
      <c r="O1736" s="17" t="n">
        <v>46246.65625</v>
      </c>
      <c r="P1736" s="17" t="n">
        <v>46246.6756944444</v>
      </c>
      <c r="Q1736" s="17" t="n">
        <v>46246.6798611111</v>
      </c>
      <c r="R1736" s="0" t="n">
        <v>294</v>
      </c>
      <c r="S1736" s="0" t="n">
        <v>0</v>
      </c>
      <c r="T1736" s="0" t="n">
        <v>0</v>
      </c>
      <c r="U1736" s="18" t="s">
        <v>130</v>
      </c>
      <c r="V1736" s="18" t="s">
        <v>82</v>
      </c>
      <c r="W1736" s="0" t="str">
        <f aca="false">IF(AND(X1736&gt;=6,X1736&lt;14),"A",IF(AND(X1736&gt;=14,X1736&lt;22),"B","C"))</f>
        <v>A</v>
      </c>
      <c r="X1736" s="18" t="n">
        <f aca="false">HOUR(H1736)</f>
        <v>13</v>
      </c>
      <c r="Y1736" s="18" t="n">
        <f aca="false">ROUND((I1736-H1736)*1440,0)</f>
        <v>48</v>
      </c>
      <c r="Z1736" s="18" t="n">
        <f aca="false">ROUND((J1736-I1736)*1440,0)</f>
        <v>9</v>
      </c>
      <c r="AA1736" s="18" t="n">
        <f aca="false">ROUND((K1736-J1736)*1440,0)</f>
        <v>23</v>
      </c>
      <c r="AB1736" s="18" t="n">
        <f aca="false">ROUND((L1736-K1736)*1440,0)</f>
        <v>11</v>
      </c>
      <c r="AC1736" s="18" t="n">
        <f aca="false">ROUND((M1736-L1736)*1440,0)</f>
        <v>24</v>
      </c>
      <c r="AD1736" s="18" t="n">
        <f aca="false">IF(N1736="","",ROUND((N1736-M1736)*1440,0))</f>
        <v>30</v>
      </c>
      <c r="AE1736" s="18" t="n">
        <f aca="false">IF(O1736="","",ROUND((O1736-N1736)*1440,0))</f>
        <v>13</v>
      </c>
      <c r="AF1736" s="18" t="n">
        <f aca="false">IF(P1736="","",ROUND((P1736-O1736)*1440,0))</f>
        <v>28</v>
      </c>
      <c r="AG1736" s="18" t="n">
        <f aca="false">IF(Q1736="","",ROUND((Q1736-P1736)*1440,0))</f>
        <v>6</v>
      </c>
      <c r="AH1736" s="18" t="n">
        <f aca="false">IF(Q1736="","",ROUND((Q1736-H1736)*1440,0))</f>
        <v>192</v>
      </c>
      <c r="AI1736" s="19" t="n">
        <f aca="false">ROUND(IF(O1736="",Assumptions!$B$25-K1736,O1736-K1736)*24,1)</f>
        <v>1.3</v>
      </c>
      <c r="AJ1736" s="20" t="n">
        <f aca="false">ROUND(MAX(N(Y1736)/Assumptions!$C$5, N(Z1736)/Assumptions!$C$6, N(AA1736)/Assumptions!$C$7, N(AB1736)/Assumptions!$C$8, N(AC1736)/Assumptions!$C$9, N(AD1736)/Assumptions!$C$10, N(AE1736)/Assumptions!$C$11, N(AF1736)/Assumptions!$C$12, N(AG1736)/Assumptions!$C$13),3)</f>
        <v>1.6</v>
      </c>
      <c r="AK1736" s="0" t="str">
        <f aca="false">IF(OR(U1736="Pending",U1736="On Hold"),"Open GRN (awaiting)",IF(AJ1736&lt;=1,"Within SLA",IF(ROUND(N(Y1736)/Assumptions!$C$5,3)=AJ1736,"Gate Wait",IF(ROUND(N(Z1736)/Assumptions!$C$6,3)=AJ1736,"Dock Wait",IF(ROUND(N(AA1736)/Assumptions!$C$7,3)=AJ1736,"Unloading",IF(ROUND(N(AB1736)/Assumptions!$C$8,3)=AJ1736,"Unload-to-QC Wait",IF(ROUND(N(AC1736)/Assumptions!$C$9,3)=AJ1736,"QC",IF(ROUND(N(AD1736)/Assumptions!$C$10,3)=AJ1736,"QC-to-GRN Wait",IF(ROUND(N(AE1736)/Assumptions!$C$11,3)=AJ1736,"GRN Processing",IF(ROUND(N(AF1736)/Assumptions!$C$12,3)=AJ1736,"GRN-to-Putaway Wait",IF(ROUND(N(AG1736)/Assumptions!$C$13,3)=AJ1736,"Putaway","Within SLA")))))))))))</f>
        <v>Gate Wait</v>
      </c>
    </row>
    <row r="1737" customFormat="false" ht="15" hidden="false" customHeight="false" outlineLevel="0" collapsed="false">
      <c r="A1737" s="0" t="s">
        <v>5125</v>
      </c>
      <c r="B1737" s="0" t="s">
        <v>5126</v>
      </c>
      <c r="C1737" s="0" t="s">
        <v>153</v>
      </c>
      <c r="D1737" s="0" t="s">
        <v>147</v>
      </c>
      <c r="E1737" s="0" t="s">
        <v>5127</v>
      </c>
      <c r="F1737" s="0" t="s">
        <v>149</v>
      </c>
      <c r="G1737" s="0" t="s">
        <v>150</v>
      </c>
      <c r="H1737" s="17" t="n">
        <v>46246.5548611111</v>
      </c>
      <c r="I1737" s="17" t="n">
        <v>46246.5833333333</v>
      </c>
      <c r="J1737" s="17" t="n">
        <v>46246.5986111111</v>
      </c>
      <c r="K1737" s="17" t="n">
        <v>46246.6423611111</v>
      </c>
      <c r="L1737" s="17" t="n">
        <v>46246.6520833333</v>
      </c>
      <c r="M1737" s="17" t="n">
        <v>46246.6638888889</v>
      </c>
      <c r="N1737" s="17" t="n">
        <v>46246.6708333333</v>
      </c>
      <c r="O1737" s="17" t="n">
        <v>46246.7583333333</v>
      </c>
      <c r="P1737" s="17" t="n">
        <v>46246.7770833333</v>
      </c>
      <c r="Q1737" s="17" t="n">
        <v>46246.7930555556</v>
      </c>
      <c r="R1737" s="0" t="n">
        <v>726</v>
      </c>
      <c r="S1737" s="0" t="n">
        <v>0</v>
      </c>
      <c r="T1737" s="0" t="n">
        <v>0</v>
      </c>
      <c r="U1737" s="18" t="s">
        <v>130</v>
      </c>
      <c r="V1737" s="18" t="s">
        <v>156</v>
      </c>
      <c r="W1737" s="0" t="str">
        <f aca="false">IF(AND(X1737&gt;=6,X1737&lt;14),"A",IF(AND(X1737&gt;=14,X1737&lt;22),"B","C"))</f>
        <v>A</v>
      </c>
      <c r="X1737" s="18" t="n">
        <f aca="false">HOUR(H1737)</f>
        <v>13</v>
      </c>
      <c r="Y1737" s="18" t="n">
        <f aca="false">ROUND((I1737-H1737)*1440,0)</f>
        <v>41</v>
      </c>
      <c r="Z1737" s="18" t="n">
        <f aca="false">ROUND((J1737-I1737)*1440,0)</f>
        <v>22</v>
      </c>
      <c r="AA1737" s="18" t="n">
        <f aca="false">ROUND((K1737-J1737)*1440,0)</f>
        <v>63</v>
      </c>
      <c r="AB1737" s="18" t="n">
        <f aca="false">ROUND((L1737-K1737)*1440,0)</f>
        <v>14</v>
      </c>
      <c r="AC1737" s="18" t="n">
        <f aca="false">ROUND((M1737-L1737)*1440,0)</f>
        <v>17</v>
      </c>
      <c r="AD1737" s="18" t="n">
        <f aca="false">IF(N1737="","",ROUND((N1737-M1737)*1440,0))</f>
        <v>10</v>
      </c>
      <c r="AE1737" s="18" t="n">
        <f aca="false">IF(O1737="","",ROUND((O1737-N1737)*1440,0))</f>
        <v>126</v>
      </c>
      <c r="AF1737" s="18" t="n">
        <f aca="false">IF(P1737="","",ROUND((P1737-O1737)*1440,0))</f>
        <v>27</v>
      </c>
      <c r="AG1737" s="18" t="n">
        <f aca="false">IF(Q1737="","",ROUND((Q1737-P1737)*1440,0))</f>
        <v>23</v>
      </c>
      <c r="AH1737" s="18" t="n">
        <f aca="false">IF(Q1737="","",ROUND((Q1737-H1737)*1440,0))</f>
        <v>343</v>
      </c>
      <c r="AI1737" s="19" t="n">
        <f aca="false">ROUND(IF(O1737="",Assumptions!$B$25-K1737,O1737-K1737)*24,1)</f>
        <v>2.8</v>
      </c>
      <c r="AJ1737" s="20" t="n">
        <f aca="false">ROUND(MAX(N(Y1737)/Assumptions!$C$5, N(Z1737)/Assumptions!$C$6, N(AA1737)/Assumptions!$C$7, N(AB1737)/Assumptions!$C$8, N(AC1737)/Assumptions!$C$9, N(AD1737)/Assumptions!$C$10, N(AE1737)/Assumptions!$C$11, N(AF1737)/Assumptions!$C$12, N(AG1737)/Assumptions!$C$13),3)</f>
        <v>2.8</v>
      </c>
      <c r="AK1737" s="0" t="str">
        <f aca="false">IF(OR(U1737="Pending",U1737="On Hold"),"Open GRN (awaiting)",IF(AJ1737&lt;=1,"Within SLA",IF(ROUND(N(Y1737)/Assumptions!$C$5,3)=AJ1737,"Gate Wait",IF(ROUND(N(Z1737)/Assumptions!$C$6,3)=AJ1737,"Dock Wait",IF(ROUND(N(AA1737)/Assumptions!$C$7,3)=AJ1737,"Unloading",IF(ROUND(N(AB1737)/Assumptions!$C$8,3)=AJ1737,"Unload-to-QC Wait",IF(ROUND(N(AC1737)/Assumptions!$C$9,3)=AJ1737,"QC",IF(ROUND(N(AD1737)/Assumptions!$C$10,3)=AJ1737,"QC-to-GRN Wait",IF(ROUND(N(AE1737)/Assumptions!$C$11,3)=AJ1737,"GRN Processing",IF(ROUND(N(AF1737)/Assumptions!$C$12,3)=AJ1737,"GRN-to-Putaway Wait",IF(ROUND(N(AG1737)/Assumptions!$C$13,3)=AJ1737,"Putaway","Within SLA")))))))))))</f>
        <v>GRN Processing</v>
      </c>
    </row>
    <row r="1738" customFormat="false" ht="15" hidden="false" customHeight="false" outlineLevel="0" collapsed="false">
      <c r="A1738" s="0" t="s">
        <v>5128</v>
      </c>
      <c r="B1738" s="0" t="s">
        <v>5129</v>
      </c>
      <c r="C1738" s="0" t="s">
        <v>159</v>
      </c>
      <c r="D1738" s="0" t="s">
        <v>135</v>
      </c>
      <c r="E1738" s="0" t="s">
        <v>1236</v>
      </c>
      <c r="F1738" s="0" t="s">
        <v>128</v>
      </c>
      <c r="G1738" s="0" t="s">
        <v>178</v>
      </c>
      <c r="H1738" s="17" t="n">
        <v>46246.5604166667</v>
      </c>
      <c r="I1738" s="17" t="n">
        <v>46246.5881944444</v>
      </c>
      <c r="J1738" s="17" t="n">
        <v>46246.59375</v>
      </c>
      <c r="K1738" s="17" t="n">
        <v>46246.6152777778</v>
      </c>
      <c r="L1738" s="17" t="n">
        <v>46246.625</v>
      </c>
      <c r="M1738" s="17" t="n">
        <v>46246.6381944444</v>
      </c>
      <c r="N1738" s="17" t="n">
        <v>46246.6694444444</v>
      </c>
      <c r="O1738" s="17" t="n">
        <v>46246.7013888889</v>
      </c>
      <c r="P1738" s="17" t="n">
        <v>46246.7555555556</v>
      </c>
      <c r="Q1738" s="17" t="n">
        <v>46246.7645833333</v>
      </c>
      <c r="R1738" s="0" t="n">
        <v>457</v>
      </c>
      <c r="S1738" s="0" t="n">
        <v>0</v>
      </c>
      <c r="T1738" s="0" t="n">
        <v>0</v>
      </c>
      <c r="U1738" s="18" t="s">
        <v>130</v>
      </c>
      <c r="V1738" s="18" t="s">
        <v>139</v>
      </c>
      <c r="W1738" s="0" t="str">
        <f aca="false">IF(AND(X1738&gt;=6,X1738&lt;14),"A",IF(AND(X1738&gt;=14,X1738&lt;22),"B","C"))</f>
        <v>A</v>
      </c>
      <c r="X1738" s="18" t="n">
        <f aca="false">HOUR(H1738)</f>
        <v>13</v>
      </c>
      <c r="Y1738" s="18" t="n">
        <f aca="false">ROUND((I1738-H1738)*1440,0)</f>
        <v>40</v>
      </c>
      <c r="Z1738" s="18" t="n">
        <f aca="false">ROUND((J1738-I1738)*1440,0)</f>
        <v>8</v>
      </c>
      <c r="AA1738" s="18" t="n">
        <f aca="false">ROUND((K1738-J1738)*1440,0)</f>
        <v>31</v>
      </c>
      <c r="AB1738" s="18" t="n">
        <f aca="false">ROUND((L1738-K1738)*1440,0)</f>
        <v>14</v>
      </c>
      <c r="AC1738" s="18" t="n">
        <f aca="false">ROUND((M1738-L1738)*1440,0)</f>
        <v>19</v>
      </c>
      <c r="AD1738" s="18" t="n">
        <f aca="false">IF(N1738="","",ROUND((N1738-M1738)*1440,0))</f>
        <v>45</v>
      </c>
      <c r="AE1738" s="18" t="n">
        <f aca="false">IF(O1738="","",ROUND((O1738-N1738)*1440,0))</f>
        <v>46</v>
      </c>
      <c r="AF1738" s="18" t="n">
        <f aca="false">IF(P1738="","",ROUND((P1738-O1738)*1440,0))</f>
        <v>78</v>
      </c>
      <c r="AG1738" s="18" t="n">
        <f aca="false">IF(Q1738="","",ROUND((Q1738-P1738)*1440,0))</f>
        <v>13</v>
      </c>
      <c r="AH1738" s="18" t="n">
        <f aca="false">IF(Q1738="","",ROUND((Q1738-H1738)*1440,0))</f>
        <v>294</v>
      </c>
      <c r="AI1738" s="19" t="n">
        <f aca="false">ROUND(IF(O1738="",Assumptions!$B$25-K1738,O1738-K1738)*24,1)</f>
        <v>2.1</v>
      </c>
      <c r="AJ1738" s="20" t="n">
        <f aca="false">ROUND(MAX(N(Y1738)/Assumptions!$C$5, N(Z1738)/Assumptions!$C$6, N(AA1738)/Assumptions!$C$7, N(AB1738)/Assumptions!$C$8, N(AC1738)/Assumptions!$C$9, N(AD1738)/Assumptions!$C$10, N(AE1738)/Assumptions!$C$11, N(AF1738)/Assumptions!$C$12, N(AG1738)/Assumptions!$C$13),3)</f>
        <v>3.9</v>
      </c>
      <c r="AK1738" s="0" t="str">
        <f aca="false">IF(OR(U1738="Pending",U1738="On Hold"),"Open GRN (awaiting)",IF(AJ1738&lt;=1,"Within SLA",IF(ROUND(N(Y1738)/Assumptions!$C$5,3)=AJ1738,"Gate Wait",IF(ROUND(N(Z1738)/Assumptions!$C$6,3)=AJ1738,"Dock Wait",IF(ROUND(N(AA1738)/Assumptions!$C$7,3)=AJ1738,"Unloading",IF(ROUND(N(AB1738)/Assumptions!$C$8,3)=AJ1738,"Unload-to-QC Wait",IF(ROUND(N(AC1738)/Assumptions!$C$9,3)=AJ1738,"QC",IF(ROUND(N(AD1738)/Assumptions!$C$10,3)=AJ1738,"QC-to-GRN Wait",IF(ROUND(N(AE1738)/Assumptions!$C$11,3)=AJ1738,"GRN Processing",IF(ROUND(N(AF1738)/Assumptions!$C$12,3)=AJ1738,"GRN-to-Putaway Wait",IF(ROUND(N(AG1738)/Assumptions!$C$13,3)=AJ1738,"Putaway","Within SLA")))))))))))</f>
        <v>GRN-to-Putaway Wait</v>
      </c>
    </row>
    <row r="1739" customFormat="false" ht="15" hidden="false" customHeight="false" outlineLevel="0" collapsed="false">
      <c r="A1739" s="0" t="s">
        <v>5130</v>
      </c>
      <c r="B1739" s="0" t="s">
        <v>5131</v>
      </c>
      <c r="C1739" s="0" t="s">
        <v>184</v>
      </c>
      <c r="D1739" s="0" t="s">
        <v>147</v>
      </c>
      <c r="E1739" s="0" t="s">
        <v>5132</v>
      </c>
      <c r="F1739" s="0" t="s">
        <v>177</v>
      </c>
      <c r="G1739" s="0" t="s">
        <v>150</v>
      </c>
      <c r="H1739" s="17" t="n">
        <v>46246.5722222222</v>
      </c>
      <c r="I1739" s="17" t="n">
        <v>46246.6277777778</v>
      </c>
      <c r="J1739" s="17" t="n">
        <v>46246.6361111111</v>
      </c>
      <c r="K1739" s="17" t="n">
        <v>46246.6618055556</v>
      </c>
      <c r="L1739" s="17" t="n">
        <v>46246.6701388889</v>
      </c>
      <c r="M1739" s="17" t="n">
        <v>46246.6930555556</v>
      </c>
      <c r="N1739" s="17" t="n">
        <v>46246.7152777778</v>
      </c>
      <c r="O1739" s="17" t="n">
        <v>46246.725</v>
      </c>
      <c r="P1739" s="17" t="n">
        <v>46246.7333333333</v>
      </c>
      <c r="Q1739" s="17" t="n">
        <v>46246.75</v>
      </c>
      <c r="R1739" s="0" t="n">
        <v>320</v>
      </c>
      <c r="S1739" s="0" t="n">
        <v>0</v>
      </c>
      <c r="T1739" s="0" t="n">
        <v>0</v>
      </c>
      <c r="U1739" s="18" t="s">
        <v>130</v>
      </c>
      <c r="V1739" s="18" t="s">
        <v>139</v>
      </c>
      <c r="W1739" s="0" t="str">
        <f aca="false">IF(AND(X1739&gt;=6,X1739&lt;14),"A",IF(AND(X1739&gt;=14,X1739&lt;22),"B","C"))</f>
        <v>A</v>
      </c>
      <c r="X1739" s="18" t="n">
        <f aca="false">HOUR(H1739)</f>
        <v>13</v>
      </c>
      <c r="Y1739" s="18" t="n">
        <f aca="false">ROUND((I1739-H1739)*1440,0)</f>
        <v>80</v>
      </c>
      <c r="Z1739" s="18" t="n">
        <f aca="false">ROUND((J1739-I1739)*1440,0)</f>
        <v>12</v>
      </c>
      <c r="AA1739" s="18" t="n">
        <f aca="false">ROUND((K1739-J1739)*1440,0)</f>
        <v>37</v>
      </c>
      <c r="AB1739" s="18" t="n">
        <f aca="false">ROUND((L1739-K1739)*1440,0)</f>
        <v>12</v>
      </c>
      <c r="AC1739" s="18" t="n">
        <f aca="false">ROUND((M1739-L1739)*1440,0)</f>
        <v>33</v>
      </c>
      <c r="AD1739" s="18" t="n">
        <f aca="false">IF(N1739="","",ROUND((N1739-M1739)*1440,0))</f>
        <v>32</v>
      </c>
      <c r="AE1739" s="18" t="n">
        <f aca="false">IF(O1739="","",ROUND((O1739-N1739)*1440,0))</f>
        <v>14</v>
      </c>
      <c r="AF1739" s="18" t="n">
        <f aca="false">IF(P1739="","",ROUND((P1739-O1739)*1440,0))</f>
        <v>12</v>
      </c>
      <c r="AG1739" s="18" t="n">
        <f aca="false">IF(Q1739="","",ROUND((Q1739-P1739)*1440,0))</f>
        <v>24</v>
      </c>
      <c r="AH1739" s="18" t="n">
        <f aca="false">IF(Q1739="","",ROUND((Q1739-H1739)*1440,0))</f>
        <v>256</v>
      </c>
      <c r="AI1739" s="19" t="n">
        <f aca="false">ROUND(IF(O1739="",Assumptions!$B$25-K1739,O1739-K1739)*24,1)</f>
        <v>1.5</v>
      </c>
      <c r="AJ1739" s="20" t="n">
        <f aca="false">ROUND(MAX(N(Y1739)/Assumptions!$C$5, N(Z1739)/Assumptions!$C$6, N(AA1739)/Assumptions!$C$7, N(AB1739)/Assumptions!$C$8, N(AC1739)/Assumptions!$C$9, N(AD1739)/Assumptions!$C$10, N(AE1739)/Assumptions!$C$11, N(AF1739)/Assumptions!$C$12, N(AG1739)/Assumptions!$C$13),3)</f>
        <v>2.667</v>
      </c>
      <c r="AK1739" s="0" t="str">
        <f aca="false">IF(OR(U1739="Pending",U1739="On Hold"),"Open GRN (awaiting)",IF(AJ1739&lt;=1,"Within SLA",IF(ROUND(N(Y1739)/Assumptions!$C$5,3)=AJ1739,"Gate Wait",IF(ROUND(N(Z1739)/Assumptions!$C$6,3)=AJ1739,"Dock Wait",IF(ROUND(N(AA1739)/Assumptions!$C$7,3)=AJ1739,"Unloading",IF(ROUND(N(AB1739)/Assumptions!$C$8,3)=AJ1739,"Unload-to-QC Wait",IF(ROUND(N(AC1739)/Assumptions!$C$9,3)=AJ1739,"QC",IF(ROUND(N(AD1739)/Assumptions!$C$10,3)=AJ1739,"QC-to-GRN Wait",IF(ROUND(N(AE1739)/Assumptions!$C$11,3)=AJ1739,"GRN Processing",IF(ROUND(N(AF1739)/Assumptions!$C$12,3)=AJ1739,"GRN-to-Putaway Wait",IF(ROUND(N(AG1739)/Assumptions!$C$13,3)=AJ1739,"Putaway","Within SLA")))))))))))</f>
        <v>Gate Wait</v>
      </c>
    </row>
    <row r="1740" customFormat="false" ht="15" hidden="false" customHeight="false" outlineLevel="0" collapsed="false">
      <c r="A1740" s="0" t="s">
        <v>5133</v>
      </c>
      <c r="B1740" s="0" t="s">
        <v>5134</v>
      </c>
      <c r="C1740" s="0" t="s">
        <v>175</v>
      </c>
      <c r="D1740" s="0" t="s">
        <v>147</v>
      </c>
      <c r="E1740" s="0" t="s">
        <v>5135</v>
      </c>
      <c r="F1740" s="0" t="s">
        <v>177</v>
      </c>
      <c r="G1740" s="0" t="s">
        <v>167</v>
      </c>
      <c r="H1740" s="17" t="n">
        <v>46246.5847222222</v>
      </c>
      <c r="I1740" s="17" t="n">
        <v>46246.6291666667</v>
      </c>
      <c r="J1740" s="17" t="n">
        <v>46246.6340277778</v>
      </c>
      <c r="K1740" s="17" t="n">
        <v>46246.6756944444</v>
      </c>
      <c r="L1740" s="17" t="n">
        <v>46246.6819444444</v>
      </c>
      <c r="M1740" s="17" t="n">
        <v>46246.7020833333</v>
      </c>
      <c r="N1740" s="17" t="n">
        <v>46246.9909722222</v>
      </c>
      <c r="O1740" s="17" t="n">
        <v>46247.0277777778</v>
      </c>
      <c r="P1740" s="17" t="n">
        <v>46247.0409722222</v>
      </c>
      <c r="Q1740" s="17" t="n">
        <v>46247.0506944444</v>
      </c>
      <c r="R1740" s="0" t="n">
        <v>1068</v>
      </c>
      <c r="S1740" s="0" t="n">
        <v>0</v>
      </c>
      <c r="T1740" s="0" t="n">
        <v>37</v>
      </c>
      <c r="U1740" s="18" t="s">
        <v>123</v>
      </c>
      <c r="V1740" s="18" t="s">
        <v>156</v>
      </c>
      <c r="W1740" s="0" t="str">
        <f aca="false">IF(AND(X1740&gt;=6,X1740&lt;14),"A",IF(AND(X1740&gt;=14,X1740&lt;22),"B","C"))</f>
        <v>B</v>
      </c>
      <c r="X1740" s="18" t="n">
        <f aca="false">HOUR(H1740)</f>
        <v>14</v>
      </c>
      <c r="Y1740" s="18" t="n">
        <f aca="false">ROUND((I1740-H1740)*1440,0)</f>
        <v>64</v>
      </c>
      <c r="Z1740" s="18" t="n">
        <f aca="false">ROUND((J1740-I1740)*1440,0)</f>
        <v>7</v>
      </c>
      <c r="AA1740" s="18" t="n">
        <f aca="false">ROUND((K1740-J1740)*1440,0)</f>
        <v>60</v>
      </c>
      <c r="AB1740" s="18" t="n">
        <f aca="false">ROUND((L1740-K1740)*1440,0)</f>
        <v>9</v>
      </c>
      <c r="AC1740" s="18" t="n">
        <f aca="false">ROUND((M1740-L1740)*1440,0)</f>
        <v>29</v>
      </c>
      <c r="AD1740" s="18" t="n">
        <f aca="false">IF(N1740="","",ROUND((N1740-M1740)*1440,0))</f>
        <v>416</v>
      </c>
      <c r="AE1740" s="18" t="n">
        <f aca="false">IF(O1740="","",ROUND((O1740-N1740)*1440,0))</f>
        <v>53</v>
      </c>
      <c r="AF1740" s="18" t="n">
        <f aca="false">IF(P1740="","",ROUND((P1740-O1740)*1440,0))</f>
        <v>19</v>
      </c>
      <c r="AG1740" s="18" t="n">
        <f aca="false">IF(Q1740="","",ROUND((Q1740-P1740)*1440,0))</f>
        <v>14</v>
      </c>
      <c r="AH1740" s="18" t="n">
        <f aca="false">IF(Q1740="","",ROUND((Q1740-H1740)*1440,0))</f>
        <v>671</v>
      </c>
      <c r="AI1740" s="19" t="n">
        <f aca="false">ROUND(IF(O1740="",Assumptions!$B$25-K1740,O1740-K1740)*24,1)</f>
        <v>8.5</v>
      </c>
      <c r="AJ1740" s="20" t="n">
        <f aca="false">ROUND(MAX(N(Y1740)/Assumptions!$C$5, N(Z1740)/Assumptions!$C$6, N(AA1740)/Assumptions!$C$7, N(AB1740)/Assumptions!$C$8, N(AC1740)/Assumptions!$C$9, N(AD1740)/Assumptions!$C$10, N(AE1740)/Assumptions!$C$11, N(AF1740)/Assumptions!$C$12, N(AG1740)/Assumptions!$C$13),3)</f>
        <v>13.867</v>
      </c>
      <c r="AK1740" s="0" t="str">
        <f aca="false">IF(OR(U1740="Pending",U1740="On Hold"),"Open GRN (awaiting)",IF(AJ1740&lt;=1,"Within SLA",IF(ROUND(N(Y1740)/Assumptions!$C$5,3)=AJ1740,"Gate Wait",IF(ROUND(N(Z1740)/Assumptions!$C$6,3)=AJ1740,"Dock Wait",IF(ROUND(N(AA1740)/Assumptions!$C$7,3)=AJ1740,"Unloading",IF(ROUND(N(AB1740)/Assumptions!$C$8,3)=AJ1740,"Unload-to-QC Wait",IF(ROUND(N(AC1740)/Assumptions!$C$9,3)=AJ1740,"QC",IF(ROUND(N(AD1740)/Assumptions!$C$10,3)=AJ1740,"QC-to-GRN Wait",IF(ROUND(N(AE1740)/Assumptions!$C$11,3)=AJ1740,"GRN Processing",IF(ROUND(N(AF1740)/Assumptions!$C$12,3)=AJ1740,"GRN-to-Putaway Wait",IF(ROUND(N(AG1740)/Assumptions!$C$13,3)=AJ1740,"Putaway","Within SLA")))))))))))</f>
        <v>QC-to-GRN Wait</v>
      </c>
    </row>
    <row r="1741" customFormat="false" ht="15" hidden="false" customHeight="false" outlineLevel="0" collapsed="false">
      <c r="A1741" s="0" t="s">
        <v>5136</v>
      </c>
      <c r="B1741" s="0" t="s">
        <v>5137</v>
      </c>
      <c r="C1741" s="0" t="s">
        <v>175</v>
      </c>
      <c r="D1741" s="0" t="s">
        <v>147</v>
      </c>
      <c r="E1741" s="0" t="s">
        <v>5138</v>
      </c>
      <c r="F1741" s="0" t="s">
        <v>177</v>
      </c>
      <c r="G1741" s="0" t="s">
        <v>150</v>
      </c>
      <c r="H1741" s="17" t="n">
        <v>46246.5909722222</v>
      </c>
      <c r="I1741" s="17" t="n">
        <v>46246.6055555556</v>
      </c>
      <c r="J1741" s="17" t="n">
        <v>46246.6090277778</v>
      </c>
      <c r="K1741" s="17" t="n">
        <v>46246.6263888889</v>
      </c>
      <c r="L1741" s="17" t="n">
        <v>46246.63125</v>
      </c>
      <c r="M1741" s="17" t="n">
        <v>46246.6965277778</v>
      </c>
      <c r="N1741" s="17" t="n">
        <v>46246.73125</v>
      </c>
      <c r="O1741" s="17" t="n">
        <v>46246.7875</v>
      </c>
      <c r="P1741" s="17" t="n">
        <v>46246.7958333333</v>
      </c>
      <c r="Q1741" s="17" t="n">
        <v>46246.8097222222</v>
      </c>
      <c r="R1741" s="0" t="n">
        <v>271</v>
      </c>
      <c r="S1741" s="0" t="n">
        <v>0</v>
      </c>
      <c r="T1741" s="0" t="n">
        <v>0</v>
      </c>
      <c r="U1741" s="18" t="s">
        <v>130</v>
      </c>
      <c r="V1741" s="18" t="s">
        <v>156</v>
      </c>
      <c r="W1741" s="0" t="str">
        <f aca="false">IF(AND(X1741&gt;=6,X1741&lt;14),"A",IF(AND(X1741&gt;=14,X1741&lt;22),"B","C"))</f>
        <v>B</v>
      </c>
      <c r="X1741" s="18" t="n">
        <f aca="false">HOUR(H1741)</f>
        <v>14</v>
      </c>
      <c r="Y1741" s="18" t="n">
        <f aca="false">ROUND((I1741-H1741)*1440,0)</f>
        <v>21</v>
      </c>
      <c r="Z1741" s="18" t="n">
        <f aca="false">ROUND((J1741-I1741)*1440,0)</f>
        <v>5</v>
      </c>
      <c r="AA1741" s="18" t="n">
        <f aca="false">ROUND((K1741-J1741)*1440,0)</f>
        <v>25</v>
      </c>
      <c r="AB1741" s="18" t="n">
        <f aca="false">ROUND((L1741-K1741)*1440,0)</f>
        <v>7</v>
      </c>
      <c r="AC1741" s="18" t="n">
        <f aca="false">ROUND((M1741-L1741)*1440,0)</f>
        <v>94</v>
      </c>
      <c r="AD1741" s="18" t="n">
        <f aca="false">IF(N1741="","",ROUND((N1741-M1741)*1440,0))</f>
        <v>50</v>
      </c>
      <c r="AE1741" s="18" t="n">
        <f aca="false">IF(O1741="","",ROUND((O1741-N1741)*1440,0))</f>
        <v>81</v>
      </c>
      <c r="AF1741" s="18" t="n">
        <f aca="false">IF(P1741="","",ROUND((P1741-O1741)*1440,0))</f>
        <v>12</v>
      </c>
      <c r="AG1741" s="18" t="n">
        <f aca="false">IF(Q1741="","",ROUND((Q1741-P1741)*1440,0))</f>
        <v>20</v>
      </c>
      <c r="AH1741" s="18" t="n">
        <f aca="false">IF(Q1741="","",ROUND((Q1741-H1741)*1440,0))</f>
        <v>315</v>
      </c>
      <c r="AI1741" s="19" t="n">
        <f aca="false">ROUND(IF(O1741="",Assumptions!$B$25-K1741,O1741-K1741)*24,1)</f>
        <v>3.9</v>
      </c>
      <c r="AJ1741" s="20" t="n">
        <f aca="false">ROUND(MAX(N(Y1741)/Assumptions!$C$5, N(Z1741)/Assumptions!$C$6, N(AA1741)/Assumptions!$C$7, N(AB1741)/Assumptions!$C$8, N(AC1741)/Assumptions!$C$9, N(AD1741)/Assumptions!$C$10, N(AE1741)/Assumptions!$C$11, N(AF1741)/Assumptions!$C$12, N(AG1741)/Assumptions!$C$13),3)</f>
        <v>2.089</v>
      </c>
      <c r="AK1741" s="0" t="str">
        <f aca="false">IF(OR(U1741="Pending",U1741="On Hold"),"Open GRN (awaiting)",IF(AJ1741&lt;=1,"Within SLA",IF(ROUND(N(Y1741)/Assumptions!$C$5,3)=AJ1741,"Gate Wait",IF(ROUND(N(Z1741)/Assumptions!$C$6,3)=AJ1741,"Dock Wait",IF(ROUND(N(AA1741)/Assumptions!$C$7,3)=AJ1741,"Unloading",IF(ROUND(N(AB1741)/Assumptions!$C$8,3)=AJ1741,"Unload-to-QC Wait",IF(ROUND(N(AC1741)/Assumptions!$C$9,3)=AJ1741,"QC",IF(ROUND(N(AD1741)/Assumptions!$C$10,3)=AJ1741,"QC-to-GRN Wait",IF(ROUND(N(AE1741)/Assumptions!$C$11,3)=AJ1741,"GRN Processing",IF(ROUND(N(AF1741)/Assumptions!$C$12,3)=AJ1741,"GRN-to-Putaway Wait",IF(ROUND(N(AG1741)/Assumptions!$C$13,3)=AJ1741,"Putaway","Within SLA")))))))))))</f>
        <v>QC</v>
      </c>
    </row>
    <row r="1742" customFormat="false" ht="15" hidden="false" customHeight="false" outlineLevel="0" collapsed="false">
      <c r="A1742" s="0" t="s">
        <v>5139</v>
      </c>
      <c r="B1742" s="0" t="s">
        <v>5140</v>
      </c>
      <c r="C1742" s="0" t="s">
        <v>159</v>
      </c>
      <c r="D1742" s="0" t="s">
        <v>147</v>
      </c>
      <c r="E1742" s="0" t="s">
        <v>5141</v>
      </c>
      <c r="F1742" s="0" t="s">
        <v>128</v>
      </c>
      <c r="G1742" s="0" t="s">
        <v>167</v>
      </c>
      <c r="H1742" s="17" t="n">
        <v>46246.6104166667</v>
      </c>
      <c r="I1742" s="17" t="n">
        <v>46246.6333333333</v>
      </c>
      <c r="J1742" s="17" t="n">
        <v>46246.6395833333</v>
      </c>
      <c r="K1742" s="17" t="n">
        <v>46246.6715277778</v>
      </c>
      <c r="L1742" s="17" t="n">
        <v>46246.6763888889</v>
      </c>
      <c r="M1742" s="17" t="n">
        <v>46246.6986111111</v>
      </c>
      <c r="N1742" s="17" t="n">
        <v>46246.7090277778</v>
      </c>
      <c r="O1742" s="17" t="n">
        <v>46246.7354166667</v>
      </c>
      <c r="P1742" s="17" t="n">
        <v>46246.7611111111</v>
      </c>
      <c r="Q1742" s="17" t="n">
        <v>46246.7756944444</v>
      </c>
      <c r="R1742" s="0" t="n">
        <v>364</v>
      </c>
      <c r="S1742" s="0" t="n">
        <v>0</v>
      </c>
      <c r="T1742" s="0" t="n">
        <v>0</v>
      </c>
      <c r="U1742" s="18" t="s">
        <v>130</v>
      </c>
      <c r="V1742" s="18" t="s">
        <v>139</v>
      </c>
      <c r="W1742" s="0" t="str">
        <f aca="false">IF(AND(X1742&gt;=6,X1742&lt;14),"A",IF(AND(X1742&gt;=14,X1742&lt;22),"B","C"))</f>
        <v>B</v>
      </c>
      <c r="X1742" s="18" t="n">
        <f aca="false">HOUR(H1742)</f>
        <v>14</v>
      </c>
      <c r="Y1742" s="18" t="n">
        <f aca="false">ROUND((I1742-H1742)*1440,0)</f>
        <v>33</v>
      </c>
      <c r="Z1742" s="18" t="n">
        <f aca="false">ROUND((J1742-I1742)*1440,0)</f>
        <v>9</v>
      </c>
      <c r="AA1742" s="18" t="n">
        <f aca="false">ROUND((K1742-J1742)*1440,0)</f>
        <v>46</v>
      </c>
      <c r="AB1742" s="18" t="n">
        <f aca="false">ROUND((L1742-K1742)*1440,0)</f>
        <v>7</v>
      </c>
      <c r="AC1742" s="18" t="n">
        <f aca="false">ROUND((M1742-L1742)*1440,0)</f>
        <v>32</v>
      </c>
      <c r="AD1742" s="18" t="n">
        <f aca="false">IF(N1742="","",ROUND((N1742-M1742)*1440,0))</f>
        <v>15</v>
      </c>
      <c r="AE1742" s="18" t="n">
        <f aca="false">IF(O1742="","",ROUND((O1742-N1742)*1440,0))</f>
        <v>38</v>
      </c>
      <c r="AF1742" s="18" t="n">
        <f aca="false">IF(P1742="","",ROUND((P1742-O1742)*1440,0))</f>
        <v>37</v>
      </c>
      <c r="AG1742" s="18" t="n">
        <f aca="false">IF(Q1742="","",ROUND((Q1742-P1742)*1440,0))</f>
        <v>21</v>
      </c>
      <c r="AH1742" s="18" t="n">
        <f aca="false">IF(Q1742="","",ROUND((Q1742-H1742)*1440,0))</f>
        <v>238</v>
      </c>
      <c r="AI1742" s="19" t="n">
        <f aca="false">ROUND(IF(O1742="",Assumptions!$B$25-K1742,O1742-K1742)*24,1)</f>
        <v>1.5</v>
      </c>
      <c r="AJ1742" s="20" t="n">
        <f aca="false">ROUND(MAX(N(Y1742)/Assumptions!$C$5, N(Z1742)/Assumptions!$C$6, N(AA1742)/Assumptions!$C$7, N(AB1742)/Assumptions!$C$8, N(AC1742)/Assumptions!$C$9, N(AD1742)/Assumptions!$C$10, N(AE1742)/Assumptions!$C$11, N(AF1742)/Assumptions!$C$12, N(AG1742)/Assumptions!$C$13),3)</f>
        <v>1.85</v>
      </c>
      <c r="AK1742" s="0" t="str">
        <f aca="false">IF(OR(U1742="Pending",U1742="On Hold"),"Open GRN (awaiting)",IF(AJ1742&lt;=1,"Within SLA",IF(ROUND(N(Y1742)/Assumptions!$C$5,3)=AJ1742,"Gate Wait",IF(ROUND(N(Z1742)/Assumptions!$C$6,3)=AJ1742,"Dock Wait",IF(ROUND(N(AA1742)/Assumptions!$C$7,3)=AJ1742,"Unloading",IF(ROUND(N(AB1742)/Assumptions!$C$8,3)=AJ1742,"Unload-to-QC Wait",IF(ROUND(N(AC1742)/Assumptions!$C$9,3)=AJ1742,"QC",IF(ROUND(N(AD1742)/Assumptions!$C$10,3)=AJ1742,"QC-to-GRN Wait",IF(ROUND(N(AE1742)/Assumptions!$C$11,3)=AJ1742,"GRN Processing",IF(ROUND(N(AF1742)/Assumptions!$C$12,3)=AJ1742,"GRN-to-Putaway Wait",IF(ROUND(N(AG1742)/Assumptions!$C$13,3)=AJ1742,"Putaway","Within SLA")))))))))))</f>
        <v>GRN-to-Putaway Wait</v>
      </c>
    </row>
    <row r="1743" customFormat="false" ht="15" hidden="false" customHeight="false" outlineLevel="0" collapsed="false">
      <c r="A1743" s="0" t="s">
        <v>5142</v>
      </c>
      <c r="B1743" s="0" t="s">
        <v>5143</v>
      </c>
      <c r="C1743" s="0" t="s">
        <v>159</v>
      </c>
      <c r="D1743" s="0" t="s">
        <v>135</v>
      </c>
      <c r="E1743" s="0" t="s">
        <v>5144</v>
      </c>
      <c r="F1743" s="0" t="s">
        <v>128</v>
      </c>
      <c r="G1743" s="0" t="s">
        <v>178</v>
      </c>
      <c r="H1743" s="17" t="n">
        <v>46246.6270833333</v>
      </c>
      <c r="I1743" s="17" t="n">
        <v>46246.6618055556</v>
      </c>
      <c r="J1743" s="17" t="n">
        <v>46246.6708333333</v>
      </c>
      <c r="K1743" s="17" t="n">
        <v>46246.7076388889</v>
      </c>
      <c r="L1743" s="17" t="n">
        <v>46246.7118055556</v>
      </c>
      <c r="M1743" s="17" t="n">
        <v>46246.7243055556</v>
      </c>
      <c r="N1743" s="17" t="n">
        <v>46246.7493055556</v>
      </c>
      <c r="O1743" s="17" t="n">
        <v>46246.7986111111</v>
      </c>
      <c r="P1743" s="17" t="n">
        <v>46246.8076388889</v>
      </c>
      <c r="Q1743" s="17" t="n">
        <v>46246.8159722222</v>
      </c>
      <c r="R1743" s="0" t="n">
        <v>138</v>
      </c>
      <c r="S1743" s="0" t="n">
        <v>0</v>
      </c>
      <c r="T1743" s="0" t="n">
        <v>0</v>
      </c>
      <c r="U1743" s="18" t="s">
        <v>130</v>
      </c>
      <c r="V1743" s="18" t="s">
        <v>82</v>
      </c>
      <c r="W1743" s="0" t="str">
        <f aca="false">IF(AND(X1743&gt;=6,X1743&lt;14),"A",IF(AND(X1743&gt;=14,X1743&lt;22),"B","C"))</f>
        <v>B</v>
      </c>
      <c r="X1743" s="18" t="n">
        <f aca="false">HOUR(H1743)</f>
        <v>15</v>
      </c>
      <c r="Y1743" s="18" t="n">
        <f aca="false">ROUND((I1743-H1743)*1440,0)</f>
        <v>50</v>
      </c>
      <c r="Z1743" s="18" t="n">
        <f aca="false">ROUND((J1743-I1743)*1440,0)</f>
        <v>13</v>
      </c>
      <c r="AA1743" s="18" t="n">
        <f aca="false">ROUND((K1743-J1743)*1440,0)</f>
        <v>53</v>
      </c>
      <c r="AB1743" s="18" t="n">
        <f aca="false">ROUND((L1743-K1743)*1440,0)</f>
        <v>6</v>
      </c>
      <c r="AC1743" s="18" t="n">
        <f aca="false">ROUND((M1743-L1743)*1440,0)</f>
        <v>18</v>
      </c>
      <c r="AD1743" s="18" t="n">
        <f aca="false">IF(N1743="","",ROUND((N1743-M1743)*1440,0))</f>
        <v>36</v>
      </c>
      <c r="AE1743" s="18" t="n">
        <f aca="false">IF(O1743="","",ROUND((O1743-N1743)*1440,0))</f>
        <v>71</v>
      </c>
      <c r="AF1743" s="18" t="n">
        <f aca="false">IF(P1743="","",ROUND((P1743-O1743)*1440,0))</f>
        <v>13</v>
      </c>
      <c r="AG1743" s="18" t="n">
        <f aca="false">IF(Q1743="","",ROUND((Q1743-P1743)*1440,0))</f>
        <v>12</v>
      </c>
      <c r="AH1743" s="18" t="n">
        <f aca="false">IF(Q1743="","",ROUND((Q1743-H1743)*1440,0))</f>
        <v>272</v>
      </c>
      <c r="AI1743" s="19" t="n">
        <f aca="false">ROUND(IF(O1743="",Assumptions!$B$25-K1743,O1743-K1743)*24,1)</f>
        <v>2.2</v>
      </c>
      <c r="AJ1743" s="20" t="n">
        <f aca="false">ROUND(MAX(N(Y1743)/Assumptions!$C$5, N(Z1743)/Assumptions!$C$6, N(AA1743)/Assumptions!$C$7, N(AB1743)/Assumptions!$C$8, N(AC1743)/Assumptions!$C$9, N(AD1743)/Assumptions!$C$10, N(AE1743)/Assumptions!$C$11, N(AF1743)/Assumptions!$C$12, N(AG1743)/Assumptions!$C$13),3)</f>
        <v>1.667</v>
      </c>
      <c r="AK1743" s="0" t="str">
        <f aca="false">IF(OR(U1743="Pending",U1743="On Hold"),"Open GRN (awaiting)",IF(AJ1743&lt;=1,"Within SLA",IF(ROUND(N(Y1743)/Assumptions!$C$5,3)=AJ1743,"Gate Wait",IF(ROUND(N(Z1743)/Assumptions!$C$6,3)=AJ1743,"Dock Wait",IF(ROUND(N(AA1743)/Assumptions!$C$7,3)=AJ1743,"Unloading",IF(ROUND(N(AB1743)/Assumptions!$C$8,3)=AJ1743,"Unload-to-QC Wait",IF(ROUND(N(AC1743)/Assumptions!$C$9,3)=AJ1743,"QC",IF(ROUND(N(AD1743)/Assumptions!$C$10,3)=AJ1743,"QC-to-GRN Wait",IF(ROUND(N(AE1743)/Assumptions!$C$11,3)=AJ1743,"GRN Processing",IF(ROUND(N(AF1743)/Assumptions!$C$12,3)=AJ1743,"GRN-to-Putaway Wait",IF(ROUND(N(AG1743)/Assumptions!$C$13,3)=AJ1743,"Putaway","Within SLA")))))))))))</f>
        <v>Gate Wait</v>
      </c>
    </row>
    <row r="1744" customFormat="false" ht="15" hidden="false" customHeight="false" outlineLevel="0" collapsed="false">
      <c r="A1744" s="0" t="s">
        <v>5145</v>
      </c>
      <c r="B1744" s="0" t="s">
        <v>5146</v>
      </c>
      <c r="C1744" s="0" t="s">
        <v>184</v>
      </c>
      <c r="D1744" s="0" t="s">
        <v>119</v>
      </c>
      <c r="E1744" s="0" t="s">
        <v>5147</v>
      </c>
      <c r="F1744" s="0" t="s">
        <v>177</v>
      </c>
      <c r="G1744" s="0" t="s">
        <v>122</v>
      </c>
      <c r="H1744" s="17" t="n">
        <v>46246.6326388889</v>
      </c>
      <c r="I1744" s="17" t="n">
        <v>46246.6451388889</v>
      </c>
      <c r="J1744" s="17" t="n">
        <v>46246.6631944445</v>
      </c>
      <c r="K1744" s="17" t="n">
        <v>46246.6972222222</v>
      </c>
      <c r="L1744" s="17" t="n">
        <v>46246.7020833333</v>
      </c>
      <c r="M1744" s="17" t="n">
        <v>46246.7715277778</v>
      </c>
      <c r="N1744" s="17" t="n">
        <v>46246.7861111111</v>
      </c>
      <c r="O1744" s="17" t="n">
        <v>46246.8416666667</v>
      </c>
      <c r="P1744" s="17" t="n">
        <v>46246.8534722222</v>
      </c>
      <c r="Q1744" s="17" t="n">
        <v>46246.8673611111</v>
      </c>
      <c r="R1744" s="0" t="n">
        <v>426</v>
      </c>
      <c r="S1744" s="0" t="n">
        <v>15</v>
      </c>
      <c r="T1744" s="0" t="n">
        <v>0</v>
      </c>
      <c r="U1744" s="18" t="s">
        <v>123</v>
      </c>
      <c r="V1744" s="18" t="s">
        <v>82</v>
      </c>
      <c r="W1744" s="0" t="str">
        <f aca="false">IF(AND(X1744&gt;=6,X1744&lt;14),"A",IF(AND(X1744&gt;=14,X1744&lt;22),"B","C"))</f>
        <v>B</v>
      </c>
      <c r="X1744" s="18" t="n">
        <f aca="false">HOUR(H1744)</f>
        <v>15</v>
      </c>
      <c r="Y1744" s="18" t="n">
        <f aca="false">ROUND((I1744-H1744)*1440,0)</f>
        <v>18</v>
      </c>
      <c r="Z1744" s="18" t="n">
        <f aca="false">ROUND((J1744-I1744)*1440,0)</f>
        <v>26</v>
      </c>
      <c r="AA1744" s="18" t="n">
        <f aca="false">ROUND((K1744-J1744)*1440,0)</f>
        <v>49</v>
      </c>
      <c r="AB1744" s="18" t="n">
        <f aca="false">ROUND((L1744-K1744)*1440,0)</f>
        <v>7</v>
      </c>
      <c r="AC1744" s="18" t="n">
        <f aca="false">ROUND((M1744-L1744)*1440,0)</f>
        <v>100</v>
      </c>
      <c r="AD1744" s="18" t="n">
        <f aca="false">IF(N1744="","",ROUND((N1744-M1744)*1440,0))</f>
        <v>21</v>
      </c>
      <c r="AE1744" s="18" t="n">
        <f aca="false">IF(O1744="","",ROUND((O1744-N1744)*1440,0))</f>
        <v>80</v>
      </c>
      <c r="AF1744" s="18" t="n">
        <f aca="false">IF(P1744="","",ROUND((P1744-O1744)*1440,0))</f>
        <v>17</v>
      </c>
      <c r="AG1744" s="18" t="n">
        <f aca="false">IF(Q1744="","",ROUND((Q1744-P1744)*1440,0))</f>
        <v>20</v>
      </c>
      <c r="AH1744" s="18" t="n">
        <f aca="false">IF(Q1744="","",ROUND((Q1744-H1744)*1440,0))</f>
        <v>338</v>
      </c>
      <c r="AI1744" s="19" t="n">
        <f aca="false">ROUND(IF(O1744="",Assumptions!$B$25-K1744,O1744-K1744)*24,1)</f>
        <v>3.5</v>
      </c>
      <c r="AJ1744" s="20" t="n">
        <f aca="false">ROUND(MAX(N(Y1744)/Assumptions!$C$5, N(Z1744)/Assumptions!$C$6, N(AA1744)/Assumptions!$C$7, N(AB1744)/Assumptions!$C$8, N(AC1744)/Assumptions!$C$9, N(AD1744)/Assumptions!$C$10, N(AE1744)/Assumptions!$C$11, N(AF1744)/Assumptions!$C$12, N(AG1744)/Assumptions!$C$13),3)</f>
        <v>2.222</v>
      </c>
      <c r="AK1744" s="0" t="str">
        <f aca="false">IF(OR(U1744="Pending",U1744="On Hold"),"Open GRN (awaiting)",IF(AJ1744&lt;=1,"Within SLA",IF(ROUND(N(Y1744)/Assumptions!$C$5,3)=AJ1744,"Gate Wait",IF(ROUND(N(Z1744)/Assumptions!$C$6,3)=AJ1744,"Dock Wait",IF(ROUND(N(AA1744)/Assumptions!$C$7,3)=AJ1744,"Unloading",IF(ROUND(N(AB1744)/Assumptions!$C$8,3)=AJ1744,"Unload-to-QC Wait",IF(ROUND(N(AC1744)/Assumptions!$C$9,3)=AJ1744,"QC",IF(ROUND(N(AD1744)/Assumptions!$C$10,3)=AJ1744,"QC-to-GRN Wait",IF(ROUND(N(AE1744)/Assumptions!$C$11,3)=AJ1744,"GRN Processing",IF(ROUND(N(AF1744)/Assumptions!$C$12,3)=AJ1744,"GRN-to-Putaway Wait",IF(ROUND(N(AG1744)/Assumptions!$C$13,3)=AJ1744,"Putaway","Within SLA")))))))))))</f>
        <v>QC</v>
      </c>
    </row>
    <row r="1745" customFormat="false" ht="15" hidden="false" customHeight="false" outlineLevel="0" collapsed="false">
      <c r="A1745" s="0" t="s">
        <v>5148</v>
      </c>
      <c r="B1745" s="0" t="s">
        <v>5149</v>
      </c>
      <c r="C1745" s="0" t="s">
        <v>159</v>
      </c>
      <c r="D1745" s="0" t="s">
        <v>135</v>
      </c>
      <c r="E1745" s="0" t="s">
        <v>5150</v>
      </c>
      <c r="F1745" s="0" t="s">
        <v>128</v>
      </c>
      <c r="G1745" s="0" t="s">
        <v>178</v>
      </c>
      <c r="H1745" s="17" t="n">
        <v>46246.6354166667</v>
      </c>
      <c r="I1745" s="17" t="n">
        <v>46246.6423611111</v>
      </c>
      <c r="J1745" s="17" t="n">
        <v>46246.6513888889</v>
      </c>
      <c r="K1745" s="17" t="n">
        <v>46246.6708333333</v>
      </c>
      <c r="L1745" s="17" t="n">
        <v>46246.6805555556</v>
      </c>
      <c r="M1745" s="17" t="n">
        <v>46246.7430555556</v>
      </c>
      <c r="N1745" s="17" t="n">
        <v>46246.8069444444</v>
      </c>
      <c r="O1745" s="17" t="n">
        <v>46246.83125</v>
      </c>
      <c r="P1745" s="17" t="n">
        <v>46246.8465277778</v>
      </c>
      <c r="Q1745" s="17" t="n">
        <v>46246.8569444444</v>
      </c>
      <c r="R1745" s="0" t="n">
        <v>86</v>
      </c>
      <c r="S1745" s="0" t="n">
        <v>0</v>
      </c>
      <c r="T1745" s="0" t="n">
        <v>0</v>
      </c>
      <c r="U1745" s="18" t="s">
        <v>130</v>
      </c>
      <c r="V1745" s="18" t="s">
        <v>144</v>
      </c>
      <c r="W1745" s="0" t="str">
        <f aca="false">IF(AND(X1745&gt;=6,X1745&lt;14),"A",IF(AND(X1745&gt;=14,X1745&lt;22),"B","C"))</f>
        <v>B</v>
      </c>
      <c r="X1745" s="18" t="n">
        <f aca="false">HOUR(H1745)</f>
        <v>15</v>
      </c>
      <c r="Y1745" s="18" t="n">
        <f aca="false">ROUND((I1745-H1745)*1440,0)</f>
        <v>10</v>
      </c>
      <c r="Z1745" s="18" t="n">
        <f aca="false">ROUND((J1745-I1745)*1440,0)</f>
        <v>13</v>
      </c>
      <c r="AA1745" s="18" t="n">
        <f aca="false">ROUND((K1745-J1745)*1440,0)</f>
        <v>28</v>
      </c>
      <c r="AB1745" s="18" t="n">
        <f aca="false">ROUND((L1745-K1745)*1440,0)</f>
        <v>14</v>
      </c>
      <c r="AC1745" s="18" t="n">
        <f aca="false">ROUND((M1745-L1745)*1440,0)</f>
        <v>90</v>
      </c>
      <c r="AD1745" s="18" t="n">
        <f aca="false">IF(N1745="","",ROUND((N1745-M1745)*1440,0))</f>
        <v>92</v>
      </c>
      <c r="AE1745" s="18" t="n">
        <f aca="false">IF(O1745="","",ROUND((O1745-N1745)*1440,0))</f>
        <v>35</v>
      </c>
      <c r="AF1745" s="18" t="n">
        <f aca="false">IF(P1745="","",ROUND((P1745-O1745)*1440,0))</f>
        <v>22</v>
      </c>
      <c r="AG1745" s="18" t="n">
        <f aca="false">IF(Q1745="","",ROUND((Q1745-P1745)*1440,0))</f>
        <v>15</v>
      </c>
      <c r="AH1745" s="18" t="n">
        <f aca="false">IF(Q1745="","",ROUND((Q1745-H1745)*1440,0))</f>
        <v>319</v>
      </c>
      <c r="AI1745" s="19" t="n">
        <f aca="false">ROUND(IF(O1745="",Assumptions!$B$25-K1745,O1745-K1745)*24,1)</f>
        <v>3.9</v>
      </c>
      <c r="AJ1745" s="20" t="n">
        <f aca="false">ROUND(MAX(N(Y1745)/Assumptions!$C$5, N(Z1745)/Assumptions!$C$6, N(AA1745)/Assumptions!$C$7, N(AB1745)/Assumptions!$C$8, N(AC1745)/Assumptions!$C$9, N(AD1745)/Assumptions!$C$10, N(AE1745)/Assumptions!$C$11, N(AF1745)/Assumptions!$C$12, N(AG1745)/Assumptions!$C$13),3)</f>
        <v>3.067</v>
      </c>
      <c r="AK1745" s="0" t="str">
        <f aca="false">IF(OR(U1745="Pending",U1745="On Hold"),"Open GRN (awaiting)",IF(AJ1745&lt;=1,"Within SLA",IF(ROUND(N(Y1745)/Assumptions!$C$5,3)=AJ1745,"Gate Wait",IF(ROUND(N(Z1745)/Assumptions!$C$6,3)=AJ1745,"Dock Wait",IF(ROUND(N(AA1745)/Assumptions!$C$7,3)=AJ1745,"Unloading",IF(ROUND(N(AB1745)/Assumptions!$C$8,3)=AJ1745,"Unload-to-QC Wait",IF(ROUND(N(AC1745)/Assumptions!$C$9,3)=AJ1745,"QC",IF(ROUND(N(AD1745)/Assumptions!$C$10,3)=AJ1745,"QC-to-GRN Wait",IF(ROUND(N(AE1745)/Assumptions!$C$11,3)=AJ1745,"GRN Processing",IF(ROUND(N(AF1745)/Assumptions!$C$12,3)=AJ1745,"GRN-to-Putaway Wait",IF(ROUND(N(AG1745)/Assumptions!$C$13,3)=AJ1745,"Putaway","Within SLA")))))))))))</f>
        <v>QC-to-GRN Wait</v>
      </c>
    </row>
    <row r="1746" customFormat="false" ht="15" hidden="false" customHeight="false" outlineLevel="0" collapsed="false">
      <c r="A1746" s="0" t="s">
        <v>5151</v>
      </c>
      <c r="B1746" s="0" t="s">
        <v>5152</v>
      </c>
      <c r="C1746" s="0" t="s">
        <v>118</v>
      </c>
      <c r="D1746" s="0" t="s">
        <v>147</v>
      </c>
      <c r="E1746" s="0" t="s">
        <v>623</v>
      </c>
      <c r="F1746" s="0" t="s">
        <v>121</v>
      </c>
      <c r="G1746" s="0" t="s">
        <v>150</v>
      </c>
      <c r="H1746" s="17" t="n">
        <v>46246.6465277778</v>
      </c>
      <c r="I1746" s="17" t="n">
        <v>46246.6576388889</v>
      </c>
      <c r="J1746" s="17" t="n">
        <v>46246.6611111111</v>
      </c>
      <c r="K1746" s="17" t="n">
        <v>46246.70625</v>
      </c>
      <c r="L1746" s="17" t="n">
        <v>46246.7125</v>
      </c>
      <c r="M1746" s="17" t="n">
        <v>46246.7270833333</v>
      </c>
      <c r="N1746" s="17" t="n">
        <v>46246.7777777778</v>
      </c>
      <c r="O1746" s="17" t="n">
        <v>46246.8208333333</v>
      </c>
      <c r="P1746" s="17" t="n">
        <v>46246.8402777778</v>
      </c>
      <c r="Q1746" s="17" t="n">
        <v>46246.8625</v>
      </c>
      <c r="R1746" s="0" t="n">
        <v>545</v>
      </c>
      <c r="S1746" s="0" t="n">
        <v>0</v>
      </c>
      <c r="T1746" s="0" t="n">
        <v>0</v>
      </c>
      <c r="U1746" s="18" t="s">
        <v>130</v>
      </c>
      <c r="V1746" s="18" t="s">
        <v>156</v>
      </c>
      <c r="W1746" s="0" t="str">
        <f aca="false">IF(AND(X1746&gt;=6,X1746&lt;14),"A",IF(AND(X1746&gt;=14,X1746&lt;22),"B","C"))</f>
        <v>B</v>
      </c>
      <c r="X1746" s="18" t="n">
        <f aca="false">HOUR(H1746)</f>
        <v>15</v>
      </c>
      <c r="Y1746" s="18" t="n">
        <f aca="false">ROUND((I1746-H1746)*1440,0)</f>
        <v>16</v>
      </c>
      <c r="Z1746" s="18" t="n">
        <f aca="false">ROUND((J1746-I1746)*1440,0)</f>
        <v>5</v>
      </c>
      <c r="AA1746" s="18" t="n">
        <f aca="false">ROUND((K1746-J1746)*1440,0)</f>
        <v>65</v>
      </c>
      <c r="AB1746" s="18" t="n">
        <f aca="false">ROUND((L1746-K1746)*1440,0)</f>
        <v>9</v>
      </c>
      <c r="AC1746" s="18" t="n">
        <f aca="false">ROUND((M1746-L1746)*1440,0)</f>
        <v>21</v>
      </c>
      <c r="AD1746" s="18" t="n">
        <f aca="false">IF(N1746="","",ROUND((N1746-M1746)*1440,0))</f>
        <v>73</v>
      </c>
      <c r="AE1746" s="18" t="n">
        <f aca="false">IF(O1746="","",ROUND((O1746-N1746)*1440,0))</f>
        <v>62</v>
      </c>
      <c r="AF1746" s="18" t="n">
        <f aca="false">IF(P1746="","",ROUND((P1746-O1746)*1440,0))</f>
        <v>28</v>
      </c>
      <c r="AG1746" s="18" t="n">
        <f aca="false">IF(Q1746="","",ROUND((Q1746-P1746)*1440,0))</f>
        <v>32</v>
      </c>
      <c r="AH1746" s="18" t="n">
        <f aca="false">IF(Q1746="","",ROUND((Q1746-H1746)*1440,0))</f>
        <v>311</v>
      </c>
      <c r="AI1746" s="19" t="n">
        <f aca="false">ROUND(IF(O1746="",Assumptions!$B$25-K1746,O1746-K1746)*24,1)</f>
        <v>2.8</v>
      </c>
      <c r="AJ1746" s="20" t="n">
        <f aca="false">ROUND(MAX(N(Y1746)/Assumptions!$C$5, N(Z1746)/Assumptions!$C$6, N(AA1746)/Assumptions!$C$7, N(AB1746)/Assumptions!$C$8, N(AC1746)/Assumptions!$C$9, N(AD1746)/Assumptions!$C$10, N(AE1746)/Assumptions!$C$11, N(AF1746)/Assumptions!$C$12, N(AG1746)/Assumptions!$C$13),3)</f>
        <v>2.433</v>
      </c>
      <c r="AK1746" s="0" t="str">
        <f aca="false">IF(OR(U1746="Pending",U1746="On Hold"),"Open GRN (awaiting)",IF(AJ1746&lt;=1,"Within SLA",IF(ROUND(N(Y1746)/Assumptions!$C$5,3)=AJ1746,"Gate Wait",IF(ROUND(N(Z1746)/Assumptions!$C$6,3)=AJ1746,"Dock Wait",IF(ROUND(N(AA1746)/Assumptions!$C$7,3)=AJ1746,"Unloading",IF(ROUND(N(AB1746)/Assumptions!$C$8,3)=AJ1746,"Unload-to-QC Wait",IF(ROUND(N(AC1746)/Assumptions!$C$9,3)=AJ1746,"QC",IF(ROUND(N(AD1746)/Assumptions!$C$10,3)=AJ1746,"QC-to-GRN Wait",IF(ROUND(N(AE1746)/Assumptions!$C$11,3)=AJ1746,"GRN Processing",IF(ROUND(N(AF1746)/Assumptions!$C$12,3)=AJ1746,"GRN-to-Putaway Wait",IF(ROUND(N(AG1746)/Assumptions!$C$13,3)=AJ1746,"Putaway","Within SLA")))))))))))</f>
        <v>QC-to-GRN Wait</v>
      </c>
    </row>
    <row r="1747" customFormat="false" ht="15" hidden="false" customHeight="false" outlineLevel="0" collapsed="false">
      <c r="A1747" s="0" t="s">
        <v>5153</v>
      </c>
      <c r="B1747" s="0" t="s">
        <v>5154</v>
      </c>
      <c r="C1747" s="0" t="s">
        <v>159</v>
      </c>
      <c r="D1747" s="0" t="s">
        <v>119</v>
      </c>
      <c r="E1747" s="0" t="s">
        <v>5155</v>
      </c>
      <c r="F1747" s="0" t="s">
        <v>128</v>
      </c>
      <c r="G1747" s="0" t="s">
        <v>129</v>
      </c>
      <c r="H1747" s="17" t="n">
        <v>46246.6694444444</v>
      </c>
      <c r="I1747" s="17" t="n">
        <v>46246.6777777778</v>
      </c>
      <c r="J1747" s="17" t="n">
        <v>46246.6798611111</v>
      </c>
      <c r="K1747" s="17" t="n">
        <v>46246.70625</v>
      </c>
      <c r="L1747" s="17" t="n">
        <v>46246.7194444445</v>
      </c>
      <c r="M1747" s="17" t="n">
        <v>46246.7340277778</v>
      </c>
      <c r="N1747" s="17" t="n">
        <v>46246.7819444445</v>
      </c>
      <c r="O1747" s="17" t="n">
        <v>46246.7951388889</v>
      </c>
      <c r="P1747" s="17" t="n">
        <v>46246.8027777778</v>
      </c>
      <c r="Q1747" s="17" t="n">
        <v>46246.8243055556</v>
      </c>
      <c r="R1747" s="0" t="n">
        <v>750</v>
      </c>
      <c r="S1747" s="0" t="n">
        <v>0</v>
      </c>
      <c r="T1747" s="0" t="n">
        <v>0</v>
      </c>
      <c r="U1747" s="18" t="s">
        <v>130</v>
      </c>
      <c r="V1747" s="18" t="s">
        <v>144</v>
      </c>
      <c r="W1747" s="0" t="str">
        <f aca="false">IF(AND(X1747&gt;=6,X1747&lt;14),"A",IF(AND(X1747&gt;=14,X1747&lt;22),"B","C"))</f>
        <v>B</v>
      </c>
      <c r="X1747" s="18" t="n">
        <f aca="false">HOUR(H1747)</f>
        <v>16</v>
      </c>
      <c r="Y1747" s="18" t="n">
        <f aca="false">ROUND((I1747-H1747)*1440,0)</f>
        <v>12</v>
      </c>
      <c r="Z1747" s="18" t="n">
        <f aca="false">ROUND((J1747-I1747)*1440,0)</f>
        <v>3</v>
      </c>
      <c r="AA1747" s="18" t="n">
        <f aca="false">ROUND((K1747-J1747)*1440,0)</f>
        <v>38</v>
      </c>
      <c r="AB1747" s="18" t="n">
        <f aca="false">ROUND((L1747-K1747)*1440,0)</f>
        <v>19</v>
      </c>
      <c r="AC1747" s="18" t="n">
        <f aca="false">ROUND((M1747-L1747)*1440,0)</f>
        <v>21</v>
      </c>
      <c r="AD1747" s="18" t="n">
        <f aca="false">IF(N1747="","",ROUND((N1747-M1747)*1440,0))</f>
        <v>69</v>
      </c>
      <c r="AE1747" s="18" t="n">
        <f aca="false">IF(O1747="","",ROUND((O1747-N1747)*1440,0))</f>
        <v>19</v>
      </c>
      <c r="AF1747" s="18" t="n">
        <f aca="false">IF(P1747="","",ROUND((P1747-O1747)*1440,0))</f>
        <v>11</v>
      </c>
      <c r="AG1747" s="18" t="n">
        <f aca="false">IF(Q1747="","",ROUND((Q1747-P1747)*1440,0))</f>
        <v>31</v>
      </c>
      <c r="AH1747" s="18" t="n">
        <f aca="false">IF(Q1747="","",ROUND((Q1747-H1747)*1440,0))</f>
        <v>223</v>
      </c>
      <c r="AI1747" s="19" t="n">
        <f aca="false">ROUND(IF(O1747="",Assumptions!$B$25-K1747,O1747-K1747)*24,1)</f>
        <v>2.1</v>
      </c>
      <c r="AJ1747" s="20" t="n">
        <f aca="false">ROUND(MAX(N(Y1747)/Assumptions!$C$5, N(Z1747)/Assumptions!$C$6, N(AA1747)/Assumptions!$C$7, N(AB1747)/Assumptions!$C$8, N(AC1747)/Assumptions!$C$9, N(AD1747)/Assumptions!$C$10, N(AE1747)/Assumptions!$C$11, N(AF1747)/Assumptions!$C$12, N(AG1747)/Assumptions!$C$13),3)</f>
        <v>2.3</v>
      </c>
      <c r="AK1747" s="0" t="str">
        <f aca="false">IF(OR(U1747="Pending",U1747="On Hold"),"Open GRN (awaiting)",IF(AJ1747&lt;=1,"Within SLA",IF(ROUND(N(Y1747)/Assumptions!$C$5,3)=AJ1747,"Gate Wait",IF(ROUND(N(Z1747)/Assumptions!$C$6,3)=AJ1747,"Dock Wait",IF(ROUND(N(AA1747)/Assumptions!$C$7,3)=AJ1747,"Unloading",IF(ROUND(N(AB1747)/Assumptions!$C$8,3)=AJ1747,"Unload-to-QC Wait",IF(ROUND(N(AC1747)/Assumptions!$C$9,3)=AJ1747,"QC",IF(ROUND(N(AD1747)/Assumptions!$C$10,3)=AJ1747,"QC-to-GRN Wait",IF(ROUND(N(AE1747)/Assumptions!$C$11,3)=AJ1747,"GRN Processing",IF(ROUND(N(AF1747)/Assumptions!$C$12,3)=AJ1747,"GRN-to-Putaway Wait",IF(ROUND(N(AG1747)/Assumptions!$C$13,3)=AJ1747,"Putaway","Within SLA")))))))))))</f>
        <v>QC-to-GRN Wait</v>
      </c>
    </row>
    <row r="1748" customFormat="false" ht="15" hidden="false" customHeight="false" outlineLevel="0" collapsed="false">
      <c r="A1748" s="0" t="s">
        <v>5156</v>
      </c>
      <c r="B1748" s="0" t="s">
        <v>5157</v>
      </c>
      <c r="C1748" s="0" t="s">
        <v>126</v>
      </c>
      <c r="D1748" s="0" t="s">
        <v>119</v>
      </c>
      <c r="E1748" s="0" t="s">
        <v>5158</v>
      </c>
      <c r="F1748" s="0" t="s">
        <v>128</v>
      </c>
      <c r="G1748" s="0" t="s">
        <v>122</v>
      </c>
      <c r="H1748" s="17" t="n">
        <v>46246.6819444444</v>
      </c>
      <c r="I1748" s="17" t="n">
        <v>46246.6902777778</v>
      </c>
      <c r="J1748" s="17" t="n">
        <v>46246.6930555556</v>
      </c>
      <c r="K1748" s="17" t="n">
        <v>46246.7715277778</v>
      </c>
      <c r="L1748" s="17" t="n">
        <v>46246.8041666667</v>
      </c>
      <c r="M1748" s="17" t="n">
        <v>46246.8201388889</v>
      </c>
      <c r="N1748" s="17" t="n">
        <v>46246.85625</v>
      </c>
      <c r="O1748" s="17" t="n">
        <v>46246.8902777778</v>
      </c>
      <c r="P1748" s="17" t="n">
        <v>46246.9104166667</v>
      </c>
      <c r="Q1748" s="17" t="n">
        <v>46246.9861111111</v>
      </c>
      <c r="R1748" s="0" t="n">
        <v>2951</v>
      </c>
      <c r="S1748" s="0" t="n">
        <v>0</v>
      </c>
      <c r="T1748" s="0" t="n">
        <v>0</v>
      </c>
      <c r="U1748" s="18" t="s">
        <v>130</v>
      </c>
      <c r="V1748" s="18" t="s">
        <v>144</v>
      </c>
      <c r="W1748" s="0" t="str">
        <f aca="false">IF(AND(X1748&gt;=6,X1748&lt;14),"A",IF(AND(X1748&gt;=14,X1748&lt;22),"B","C"))</f>
        <v>B</v>
      </c>
      <c r="X1748" s="18" t="n">
        <f aca="false">HOUR(H1748)</f>
        <v>16</v>
      </c>
      <c r="Y1748" s="18" t="n">
        <f aca="false">ROUND((I1748-H1748)*1440,0)</f>
        <v>12</v>
      </c>
      <c r="Z1748" s="18" t="n">
        <f aca="false">ROUND((J1748-I1748)*1440,0)</f>
        <v>4</v>
      </c>
      <c r="AA1748" s="18" t="n">
        <f aca="false">ROUND((K1748-J1748)*1440,0)</f>
        <v>113</v>
      </c>
      <c r="AB1748" s="18" t="n">
        <f aca="false">ROUND((L1748-K1748)*1440,0)</f>
        <v>47</v>
      </c>
      <c r="AC1748" s="18" t="n">
        <f aca="false">ROUND((M1748-L1748)*1440,0)</f>
        <v>23</v>
      </c>
      <c r="AD1748" s="18" t="n">
        <f aca="false">IF(N1748="","",ROUND((N1748-M1748)*1440,0))</f>
        <v>52</v>
      </c>
      <c r="AE1748" s="18" t="n">
        <f aca="false">IF(O1748="","",ROUND((O1748-N1748)*1440,0))</f>
        <v>49</v>
      </c>
      <c r="AF1748" s="18" t="n">
        <f aca="false">IF(P1748="","",ROUND((P1748-O1748)*1440,0))</f>
        <v>29</v>
      </c>
      <c r="AG1748" s="18" t="n">
        <f aca="false">IF(Q1748="","",ROUND((Q1748-P1748)*1440,0))</f>
        <v>109</v>
      </c>
      <c r="AH1748" s="18" t="n">
        <f aca="false">IF(Q1748="","",ROUND((Q1748-H1748)*1440,0))</f>
        <v>438</v>
      </c>
      <c r="AI1748" s="19" t="n">
        <f aca="false">ROUND(IF(O1748="",Assumptions!$B$25-K1748,O1748-K1748)*24,1)</f>
        <v>2.9</v>
      </c>
      <c r="AJ1748" s="20" t="n">
        <f aca="false">ROUND(MAX(N(Y1748)/Assumptions!$C$5, N(Z1748)/Assumptions!$C$6, N(AA1748)/Assumptions!$C$7, N(AB1748)/Assumptions!$C$8, N(AC1748)/Assumptions!$C$9, N(AD1748)/Assumptions!$C$10, N(AE1748)/Assumptions!$C$11, N(AF1748)/Assumptions!$C$12, N(AG1748)/Assumptions!$C$13),3)</f>
        <v>3.133</v>
      </c>
      <c r="AK1748" s="0" t="str">
        <f aca="false">IF(OR(U1748="Pending",U1748="On Hold"),"Open GRN (awaiting)",IF(AJ1748&lt;=1,"Within SLA",IF(ROUND(N(Y1748)/Assumptions!$C$5,3)=AJ1748,"Gate Wait",IF(ROUND(N(Z1748)/Assumptions!$C$6,3)=AJ1748,"Dock Wait",IF(ROUND(N(AA1748)/Assumptions!$C$7,3)=AJ1748,"Unloading",IF(ROUND(N(AB1748)/Assumptions!$C$8,3)=AJ1748,"Unload-to-QC Wait",IF(ROUND(N(AC1748)/Assumptions!$C$9,3)=AJ1748,"QC",IF(ROUND(N(AD1748)/Assumptions!$C$10,3)=AJ1748,"QC-to-GRN Wait",IF(ROUND(N(AE1748)/Assumptions!$C$11,3)=AJ1748,"GRN Processing",IF(ROUND(N(AF1748)/Assumptions!$C$12,3)=AJ1748,"GRN-to-Putaway Wait",IF(ROUND(N(AG1748)/Assumptions!$C$13,3)=AJ1748,"Putaway","Within SLA")))))))))))</f>
        <v>Unload-to-QC Wait</v>
      </c>
    </row>
    <row r="1749" customFormat="false" ht="15" hidden="false" customHeight="false" outlineLevel="0" collapsed="false">
      <c r="A1749" s="0" t="s">
        <v>5159</v>
      </c>
      <c r="B1749" s="0" t="s">
        <v>5160</v>
      </c>
      <c r="C1749" s="0" t="s">
        <v>118</v>
      </c>
      <c r="D1749" s="0" t="s">
        <v>119</v>
      </c>
      <c r="E1749" s="0" t="s">
        <v>5161</v>
      </c>
      <c r="F1749" s="0" t="s">
        <v>121</v>
      </c>
      <c r="G1749" s="0" t="s">
        <v>129</v>
      </c>
      <c r="H1749" s="17" t="n">
        <v>46246.6840277778</v>
      </c>
      <c r="I1749" s="17" t="n">
        <v>46246.6951388889</v>
      </c>
      <c r="J1749" s="17" t="n">
        <v>46246.6986111111</v>
      </c>
      <c r="K1749" s="17" t="n">
        <v>46246.7368055556</v>
      </c>
      <c r="L1749" s="17" t="n">
        <v>46246.7423611111</v>
      </c>
      <c r="M1749" s="17" t="n">
        <v>46246.7666666667</v>
      </c>
      <c r="N1749" s="17" t="n">
        <v>46246.7798611111</v>
      </c>
      <c r="O1749" s="17" t="n">
        <v>46246.7979166667</v>
      </c>
      <c r="P1749" s="17" t="n">
        <v>46246.8069444444</v>
      </c>
      <c r="Q1749" s="17" t="n">
        <v>46246.8215277778</v>
      </c>
      <c r="R1749" s="0" t="n">
        <v>1368</v>
      </c>
      <c r="S1749" s="0" t="n">
        <v>0</v>
      </c>
      <c r="T1749" s="0" t="n">
        <v>0</v>
      </c>
      <c r="U1749" s="18" t="s">
        <v>130</v>
      </c>
      <c r="V1749" s="18" t="s">
        <v>333</v>
      </c>
      <c r="W1749" s="0" t="str">
        <f aca="false">IF(AND(X1749&gt;=6,X1749&lt;14),"A",IF(AND(X1749&gt;=14,X1749&lt;22),"B","C"))</f>
        <v>B</v>
      </c>
      <c r="X1749" s="18" t="n">
        <f aca="false">HOUR(H1749)</f>
        <v>16</v>
      </c>
      <c r="Y1749" s="18" t="n">
        <f aca="false">ROUND((I1749-H1749)*1440,0)</f>
        <v>16</v>
      </c>
      <c r="Z1749" s="18" t="n">
        <f aca="false">ROUND((J1749-I1749)*1440,0)</f>
        <v>5</v>
      </c>
      <c r="AA1749" s="18" t="n">
        <f aca="false">ROUND((K1749-J1749)*1440,0)</f>
        <v>55</v>
      </c>
      <c r="AB1749" s="18" t="n">
        <f aca="false">ROUND((L1749-K1749)*1440,0)</f>
        <v>8</v>
      </c>
      <c r="AC1749" s="18" t="n">
        <f aca="false">ROUND((M1749-L1749)*1440,0)</f>
        <v>35</v>
      </c>
      <c r="AD1749" s="18" t="n">
        <f aca="false">IF(N1749="","",ROUND((N1749-M1749)*1440,0))</f>
        <v>19</v>
      </c>
      <c r="AE1749" s="18" t="n">
        <f aca="false">IF(O1749="","",ROUND((O1749-N1749)*1440,0))</f>
        <v>26</v>
      </c>
      <c r="AF1749" s="18" t="n">
        <f aca="false">IF(P1749="","",ROUND((P1749-O1749)*1440,0))</f>
        <v>13</v>
      </c>
      <c r="AG1749" s="18" t="n">
        <f aca="false">IF(Q1749="","",ROUND((Q1749-P1749)*1440,0))</f>
        <v>21</v>
      </c>
      <c r="AH1749" s="18" t="n">
        <f aca="false">IF(Q1749="","",ROUND((Q1749-H1749)*1440,0))</f>
        <v>198</v>
      </c>
      <c r="AI1749" s="19" t="n">
        <f aca="false">ROUND(IF(O1749="",Assumptions!$B$25-K1749,O1749-K1749)*24,1)</f>
        <v>1.5</v>
      </c>
      <c r="AJ1749" s="20" t="n">
        <f aca="false">ROUND(MAX(N(Y1749)/Assumptions!$C$5, N(Z1749)/Assumptions!$C$6, N(AA1749)/Assumptions!$C$7, N(AB1749)/Assumptions!$C$8, N(AC1749)/Assumptions!$C$9, N(AD1749)/Assumptions!$C$10, N(AE1749)/Assumptions!$C$11, N(AF1749)/Assumptions!$C$12, N(AG1749)/Assumptions!$C$13),3)</f>
        <v>0.917</v>
      </c>
      <c r="AK1749" s="0" t="str">
        <f aca="false">IF(OR(U1749="Pending",U1749="On Hold"),"Open GRN (awaiting)",IF(AJ1749&lt;=1,"Within SLA",IF(ROUND(N(Y1749)/Assumptions!$C$5,3)=AJ1749,"Gate Wait",IF(ROUND(N(Z1749)/Assumptions!$C$6,3)=AJ1749,"Dock Wait",IF(ROUND(N(AA1749)/Assumptions!$C$7,3)=AJ1749,"Unloading",IF(ROUND(N(AB1749)/Assumptions!$C$8,3)=AJ1749,"Unload-to-QC Wait",IF(ROUND(N(AC1749)/Assumptions!$C$9,3)=AJ1749,"QC",IF(ROUND(N(AD1749)/Assumptions!$C$10,3)=AJ1749,"QC-to-GRN Wait",IF(ROUND(N(AE1749)/Assumptions!$C$11,3)=AJ1749,"GRN Processing",IF(ROUND(N(AF1749)/Assumptions!$C$12,3)=AJ1749,"GRN-to-Putaway Wait",IF(ROUND(N(AG1749)/Assumptions!$C$13,3)=AJ1749,"Putaway","Within SLA")))))))))))</f>
        <v>Within SLA</v>
      </c>
    </row>
    <row r="1750" customFormat="false" ht="15" hidden="false" customHeight="false" outlineLevel="0" collapsed="false">
      <c r="A1750" s="0" t="s">
        <v>5162</v>
      </c>
      <c r="B1750" s="0" t="s">
        <v>5163</v>
      </c>
      <c r="C1750" s="0" t="s">
        <v>134</v>
      </c>
      <c r="D1750" s="0" t="s">
        <v>119</v>
      </c>
      <c r="E1750" s="0" t="s">
        <v>5164</v>
      </c>
      <c r="F1750" s="0" t="s">
        <v>149</v>
      </c>
      <c r="G1750" s="0" t="s">
        <v>129</v>
      </c>
      <c r="H1750" s="17" t="n">
        <v>46246.7125</v>
      </c>
      <c r="I1750" s="17" t="n">
        <v>46246.7222222222</v>
      </c>
      <c r="J1750" s="17" t="n">
        <v>46246.73125</v>
      </c>
      <c r="K1750" s="17" t="n">
        <v>46246.76875</v>
      </c>
      <c r="L1750" s="17" t="n">
        <v>46246.7847222222</v>
      </c>
      <c r="M1750" s="17" t="n">
        <v>46246.8020833333</v>
      </c>
      <c r="N1750" s="17" t="n">
        <v>46246.8131944445</v>
      </c>
      <c r="O1750" s="17" t="n">
        <v>46246.8340277778</v>
      </c>
      <c r="P1750" s="17" t="n">
        <v>46246.8458333333</v>
      </c>
      <c r="Q1750" s="17" t="n">
        <v>46246.8590277778</v>
      </c>
      <c r="R1750" s="0" t="n">
        <v>163</v>
      </c>
      <c r="S1750" s="0" t="n">
        <v>0</v>
      </c>
      <c r="T1750" s="0" t="n">
        <v>0</v>
      </c>
      <c r="U1750" s="18" t="s">
        <v>130</v>
      </c>
      <c r="V1750" s="18" t="s">
        <v>144</v>
      </c>
      <c r="W1750" s="0" t="str">
        <f aca="false">IF(AND(X1750&gt;=6,X1750&lt;14),"A",IF(AND(X1750&gt;=14,X1750&lt;22),"B","C"))</f>
        <v>B</v>
      </c>
      <c r="X1750" s="18" t="n">
        <f aca="false">HOUR(H1750)</f>
        <v>17</v>
      </c>
      <c r="Y1750" s="18" t="n">
        <f aca="false">ROUND((I1750-H1750)*1440,0)</f>
        <v>14</v>
      </c>
      <c r="Z1750" s="18" t="n">
        <f aca="false">ROUND((J1750-I1750)*1440,0)</f>
        <v>13</v>
      </c>
      <c r="AA1750" s="18" t="n">
        <f aca="false">ROUND((K1750-J1750)*1440,0)</f>
        <v>54</v>
      </c>
      <c r="AB1750" s="18" t="n">
        <f aca="false">ROUND((L1750-K1750)*1440,0)</f>
        <v>23</v>
      </c>
      <c r="AC1750" s="18" t="n">
        <f aca="false">ROUND((M1750-L1750)*1440,0)</f>
        <v>25</v>
      </c>
      <c r="AD1750" s="18" t="n">
        <f aca="false">IF(N1750="","",ROUND((N1750-M1750)*1440,0))</f>
        <v>16</v>
      </c>
      <c r="AE1750" s="18" t="n">
        <f aca="false">IF(O1750="","",ROUND((O1750-N1750)*1440,0))</f>
        <v>30</v>
      </c>
      <c r="AF1750" s="18" t="n">
        <f aca="false">IF(P1750="","",ROUND((P1750-O1750)*1440,0))</f>
        <v>17</v>
      </c>
      <c r="AG1750" s="18" t="n">
        <f aca="false">IF(Q1750="","",ROUND((Q1750-P1750)*1440,0))</f>
        <v>19</v>
      </c>
      <c r="AH1750" s="18" t="n">
        <f aca="false">IF(Q1750="","",ROUND((Q1750-H1750)*1440,0))</f>
        <v>211</v>
      </c>
      <c r="AI1750" s="19" t="n">
        <f aca="false">ROUND(IF(O1750="",Assumptions!$B$25-K1750,O1750-K1750)*24,1)</f>
        <v>1.6</v>
      </c>
      <c r="AJ1750" s="20" t="n">
        <f aca="false">ROUND(MAX(N(Y1750)/Assumptions!$C$5, N(Z1750)/Assumptions!$C$6, N(AA1750)/Assumptions!$C$7, N(AB1750)/Assumptions!$C$8, N(AC1750)/Assumptions!$C$9, N(AD1750)/Assumptions!$C$10, N(AE1750)/Assumptions!$C$11, N(AF1750)/Assumptions!$C$12, N(AG1750)/Assumptions!$C$13),3)</f>
        <v>1.533</v>
      </c>
      <c r="AK1750" s="0" t="str">
        <f aca="false">IF(OR(U1750="Pending",U1750="On Hold"),"Open GRN (awaiting)",IF(AJ1750&lt;=1,"Within SLA",IF(ROUND(N(Y1750)/Assumptions!$C$5,3)=AJ1750,"Gate Wait",IF(ROUND(N(Z1750)/Assumptions!$C$6,3)=AJ1750,"Dock Wait",IF(ROUND(N(AA1750)/Assumptions!$C$7,3)=AJ1750,"Unloading",IF(ROUND(N(AB1750)/Assumptions!$C$8,3)=AJ1750,"Unload-to-QC Wait",IF(ROUND(N(AC1750)/Assumptions!$C$9,3)=AJ1750,"QC",IF(ROUND(N(AD1750)/Assumptions!$C$10,3)=AJ1750,"QC-to-GRN Wait",IF(ROUND(N(AE1750)/Assumptions!$C$11,3)=AJ1750,"GRN Processing",IF(ROUND(N(AF1750)/Assumptions!$C$12,3)=AJ1750,"GRN-to-Putaway Wait",IF(ROUND(N(AG1750)/Assumptions!$C$13,3)=AJ1750,"Putaway","Within SLA")))))))))))</f>
        <v>Unload-to-QC Wait</v>
      </c>
    </row>
    <row r="1751" customFormat="false" ht="15" hidden="false" customHeight="false" outlineLevel="0" collapsed="false">
      <c r="A1751" s="0" t="s">
        <v>5165</v>
      </c>
      <c r="B1751" s="0" t="s">
        <v>5166</v>
      </c>
      <c r="C1751" s="0" t="s">
        <v>134</v>
      </c>
      <c r="D1751" s="0" t="s">
        <v>119</v>
      </c>
      <c r="E1751" s="0" t="s">
        <v>5167</v>
      </c>
      <c r="F1751" s="0" t="s">
        <v>149</v>
      </c>
      <c r="G1751" s="0" t="s">
        <v>129</v>
      </c>
      <c r="H1751" s="17" t="n">
        <v>46246.7180555556</v>
      </c>
      <c r="I1751" s="17" t="n">
        <v>46246.7319444444</v>
      </c>
      <c r="J1751" s="17" t="n">
        <v>46246.7368055556</v>
      </c>
      <c r="K1751" s="17" t="n">
        <v>46246.7541666667</v>
      </c>
      <c r="L1751" s="17" t="n">
        <v>46246.7597222222</v>
      </c>
      <c r="M1751" s="17" t="n">
        <v>46246.7673611111</v>
      </c>
      <c r="N1751" s="17" t="n">
        <v>46246.775</v>
      </c>
      <c r="O1751" s="17" t="n">
        <v>46246.8215277778</v>
      </c>
      <c r="P1751" s="17" t="n">
        <v>46246.8256944444</v>
      </c>
      <c r="Q1751" s="17" t="n">
        <v>46246.8347222222</v>
      </c>
      <c r="R1751" s="0" t="n">
        <v>1012</v>
      </c>
      <c r="S1751" s="0" t="n">
        <v>0</v>
      </c>
      <c r="T1751" s="0" t="n">
        <v>0</v>
      </c>
      <c r="U1751" s="18" t="s">
        <v>130</v>
      </c>
      <c r="V1751" s="18" t="s">
        <v>156</v>
      </c>
      <c r="W1751" s="0" t="str">
        <f aca="false">IF(AND(X1751&gt;=6,X1751&lt;14),"A",IF(AND(X1751&gt;=14,X1751&lt;22),"B","C"))</f>
        <v>B</v>
      </c>
      <c r="X1751" s="18" t="n">
        <f aca="false">HOUR(H1751)</f>
        <v>17</v>
      </c>
      <c r="Y1751" s="18" t="n">
        <f aca="false">ROUND((I1751-H1751)*1440,0)</f>
        <v>20</v>
      </c>
      <c r="Z1751" s="18" t="n">
        <f aca="false">ROUND((J1751-I1751)*1440,0)</f>
        <v>7</v>
      </c>
      <c r="AA1751" s="18" t="n">
        <f aca="false">ROUND((K1751-J1751)*1440,0)</f>
        <v>25</v>
      </c>
      <c r="AB1751" s="18" t="n">
        <f aca="false">ROUND((L1751-K1751)*1440,0)</f>
        <v>8</v>
      </c>
      <c r="AC1751" s="18" t="n">
        <f aca="false">ROUND((M1751-L1751)*1440,0)</f>
        <v>11</v>
      </c>
      <c r="AD1751" s="18" t="n">
        <f aca="false">IF(N1751="","",ROUND((N1751-M1751)*1440,0))</f>
        <v>11</v>
      </c>
      <c r="AE1751" s="18" t="n">
        <f aca="false">IF(O1751="","",ROUND((O1751-N1751)*1440,0))</f>
        <v>67</v>
      </c>
      <c r="AF1751" s="18" t="n">
        <f aca="false">IF(P1751="","",ROUND((P1751-O1751)*1440,0))</f>
        <v>6</v>
      </c>
      <c r="AG1751" s="18" t="n">
        <f aca="false">IF(Q1751="","",ROUND((Q1751-P1751)*1440,0))</f>
        <v>13</v>
      </c>
      <c r="AH1751" s="18" t="n">
        <f aca="false">IF(Q1751="","",ROUND((Q1751-H1751)*1440,0))</f>
        <v>168</v>
      </c>
      <c r="AI1751" s="19" t="n">
        <f aca="false">ROUND(IF(O1751="",Assumptions!$B$25-K1751,O1751-K1751)*24,1)</f>
        <v>1.6</v>
      </c>
      <c r="AJ1751" s="20" t="n">
        <f aca="false">ROUND(MAX(N(Y1751)/Assumptions!$C$5, N(Z1751)/Assumptions!$C$6, N(AA1751)/Assumptions!$C$7, N(AB1751)/Assumptions!$C$8, N(AC1751)/Assumptions!$C$9, N(AD1751)/Assumptions!$C$10, N(AE1751)/Assumptions!$C$11, N(AF1751)/Assumptions!$C$12, N(AG1751)/Assumptions!$C$13),3)</f>
        <v>1.489</v>
      </c>
      <c r="AK1751" s="0" t="str">
        <f aca="false">IF(OR(U1751="Pending",U1751="On Hold"),"Open GRN (awaiting)",IF(AJ1751&lt;=1,"Within SLA",IF(ROUND(N(Y1751)/Assumptions!$C$5,3)=AJ1751,"Gate Wait",IF(ROUND(N(Z1751)/Assumptions!$C$6,3)=AJ1751,"Dock Wait",IF(ROUND(N(AA1751)/Assumptions!$C$7,3)=AJ1751,"Unloading",IF(ROUND(N(AB1751)/Assumptions!$C$8,3)=AJ1751,"Unload-to-QC Wait",IF(ROUND(N(AC1751)/Assumptions!$C$9,3)=AJ1751,"QC",IF(ROUND(N(AD1751)/Assumptions!$C$10,3)=AJ1751,"QC-to-GRN Wait",IF(ROUND(N(AE1751)/Assumptions!$C$11,3)=AJ1751,"GRN Processing",IF(ROUND(N(AF1751)/Assumptions!$C$12,3)=AJ1751,"GRN-to-Putaway Wait",IF(ROUND(N(AG1751)/Assumptions!$C$13,3)=AJ1751,"Putaway","Within SLA")))))))))))</f>
        <v>GRN Processing</v>
      </c>
    </row>
    <row r="1752" customFormat="false" ht="15" hidden="false" customHeight="false" outlineLevel="0" collapsed="false">
      <c r="A1752" s="0" t="s">
        <v>5168</v>
      </c>
      <c r="B1752" s="0" t="s">
        <v>5169</v>
      </c>
      <c r="C1752" s="0" t="s">
        <v>218</v>
      </c>
      <c r="D1752" s="0" t="s">
        <v>147</v>
      </c>
      <c r="E1752" s="0" t="s">
        <v>5170</v>
      </c>
      <c r="F1752" s="0" t="s">
        <v>137</v>
      </c>
      <c r="G1752" s="0" t="s">
        <v>150</v>
      </c>
      <c r="H1752" s="17" t="n">
        <v>46246.71875</v>
      </c>
      <c r="I1752" s="17" t="n">
        <v>46246.7409722222</v>
      </c>
      <c r="J1752" s="17" t="n">
        <v>46246.7430555556</v>
      </c>
      <c r="K1752" s="17" t="n">
        <v>46246.7694444444</v>
      </c>
      <c r="L1752" s="17" t="n">
        <v>46246.7763888889</v>
      </c>
      <c r="M1752" s="17" t="n">
        <v>46246.7958333333</v>
      </c>
      <c r="N1752" s="17" t="n">
        <v>46246.8173611111</v>
      </c>
      <c r="O1752" s="17" t="n">
        <v>46246.8840277778</v>
      </c>
      <c r="P1752" s="17" t="n">
        <v>46246.9069444445</v>
      </c>
      <c r="Q1752" s="17" t="n">
        <v>46246.9201388889</v>
      </c>
      <c r="R1752" s="0" t="n">
        <v>463</v>
      </c>
      <c r="S1752" s="0" t="n">
        <v>0</v>
      </c>
      <c r="T1752" s="0" t="n">
        <v>0</v>
      </c>
      <c r="U1752" s="18" t="s">
        <v>130</v>
      </c>
      <c r="V1752" s="18" t="s">
        <v>131</v>
      </c>
      <c r="W1752" s="0" t="str">
        <f aca="false">IF(AND(X1752&gt;=6,X1752&lt;14),"A",IF(AND(X1752&gt;=14,X1752&lt;22),"B","C"))</f>
        <v>B</v>
      </c>
      <c r="X1752" s="18" t="n">
        <f aca="false">HOUR(H1752)</f>
        <v>17</v>
      </c>
      <c r="Y1752" s="18" t="n">
        <f aca="false">ROUND((I1752-H1752)*1440,0)</f>
        <v>32</v>
      </c>
      <c r="Z1752" s="18" t="n">
        <f aca="false">ROUND((J1752-I1752)*1440,0)</f>
        <v>3</v>
      </c>
      <c r="AA1752" s="18" t="n">
        <f aca="false">ROUND((K1752-J1752)*1440,0)</f>
        <v>38</v>
      </c>
      <c r="AB1752" s="18" t="n">
        <f aca="false">ROUND((L1752-K1752)*1440,0)</f>
        <v>10</v>
      </c>
      <c r="AC1752" s="18" t="n">
        <f aca="false">ROUND((M1752-L1752)*1440,0)</f>
        <v>28</v>
      </c>
      <c r="AD1752" s="18" t="n">
        <f aca="false">IF(N1752="","",ROUND((N1752-M1752)*1440,0))</f>
        <v>31</v>
      </c>
      <c r="AE1752" s="18" t="n">
        <f aca="false">IF(O1752="","",ROUND((O1752-N1752)*1440,0))</f>
        <v>96</v>
      </c>
      <c r="AF1752" s="18" t="n">
        <f aca="false">IF(P1752="","",ROUND((P1752-O1752)*1440,0))</f>
        <v>33</v>
      </c>
      <c r="AG1752" s="18" t="n">
        <f aca="false">IF(Q1752="","",ROUND((Q1752-P1752)*1440,0))</f>
        <v>19</v>
      </c>
      <c r="AH1752" s="18" t="n">
        <f aca="false">IF(Q1752="","",ROUND((Q1752-H1752)*1440,0))</f>
        <v>290</v>
      </c>
      <c r="AI1752" s="19" t="n">
        <f aca="false">ROUND(IF(O1752="",Assumptions!$B$25-K1752,O1752-K1752)*24,1)</f>
        <v>2.8</v>
      </c>
      <c r="AJ1752" s="20" t="n">
        <f aca="false">ROUND(MAX(N(Y1752)/Assumptions!$C$5, N(Z1752)/Assumptions!$C$6, N(AA1752)/Assumptions!$C$7, N(AB1752)/Assumptions!$C$8, N(AC1752)/Assumptions!$C$9, N(AD1752)/Assumptions!$C$10, N(AE1752)/Assumptions!$C$11, N(AF1752)/Assumptions!$C$12, N(AG1752)/Assumptions!$C$13),3)</f>
        <v>2.133</v>
      </c>
      <c r="AK1752" s="0" t="str">
        <f aca="false">IF(OR(U1752="Pending",U1752="On Hold"),"Open GRN (awaiting)",IF(AJ1752&lt;=1,"Within SLA",IF(ROUND(N(Y1752)/Assumptions!$C$5,3)=AJ1752,"Gate Wait",IF(ROUND(N(Z1752)/Assumptions!$C$6,3)=AJ1752,"Dock Wait",IF(ROUND(N(AA1752)/Assumptions!$C$7,3)=AJ1752,"Unloading",IF(ROUND(N(AB1752)/Assumptions!$C$8,3)=AJ1752,"Unload-to-QC Wait",IF(ROUND(N(AC1752)/Assumptions!$C$9,3)=AJ1752,"QC",IF(ROUND(N(AD1752)/Assumptions!$C$10,3)=AJ1752,"QC-to-GRN Wait",IF(ROUND(N(AE1752)/Assumptions!$C$11,3)=AJ1752,"GRN Processing",IF(ROUND(N(AF1752)/Assumptions!$C$12,3)=AJ1752,"GRN-to-Putaway Wait",IF(ROUND(N(AG1752)/Assumptions!$C$13,3)=AJ1752,"Putaway","Within SLA")))))))))))</f>
        <v>GRN Processing</v>
      </c>
    </row>
    <row r="1753" customFormat="false" ht="15" hidden="false" customHeight="false" outlineLevel="0" collapsed="false">
      <c r="A1753" s="0" t="s">
        <v>5171</v>
      </c>
      <c r="B1753" s="0" t="s">
        <v>5172</v>
      </c>
      <c r="C1753" s="0" t="s">
        <v>175</v>
      </c>
      <c r="D1753" s="0" t="s">
        <v>135</v>
      </c>
      <c r="E1753" s="0" t="s">
        <v>863</v>
      </c>
      <c r="F1753" s="0" t="s">
        <v>177</v>
      </c>
      <c r="G1753" s="0" t="s">
        <v>178</v>
      </c>
      <c r="H1753" s="17" t="n">
        <v>46246.7208333333</v>
      </c>
      <c r="I1753" s="17" t="n">
        <v>46246.7277777778</v>
      </c>
      <c r="J1753" s="17" t="n">
        <v>46246.7388888889</v>
      </c>
      <c r="K1753" s="17" t="n">
        <v>46246.75625</v>
      </c>
      <c r="L1753" s="17" t="n">
        <v>46246.7645833333</v>
      </c>
      <c r="M1753" s="17" t="n">
        <v>46246.7902777778</v>
      </c>
      <c r="N1753" s="17" t="n">
        <v>46246.8763888889</v>
      </c>
      <c r="O1753" s="17" t="n">
        <v>46246.9048611111</v>
      </c>
      <c r="P1753" s="17" t="n">
        <v>46246.9138888889</v>
      </c>
      <c r="Q1753" s="17" t="n">
        <v>46246.925</v>
      </c>
      <c r="R1753" s="0" t="n">
        <v>151</v>
      </c>
      <c r="S1753" s="0" t="n">
        <v>0</v>
      </c>
      <c r="T1753" s="0" t="n">
        <v>0</v>
      </c>
      <c r="U1753" s="18" t="s">
        <v>130</v>
      </c>
      <c r="V1753" s="18" t="s">
        <v>144</v>
      </c>
      <c r="W1753" s="0" t="str">
        <f aca="false">IF(AND(X1753&gt;=6,X1753&lt;14),"A",IF(AND(X1753&gt;=14,X1753&lt;22),"B","C"))</f>
        <v>B</v>
      </c>
      <c r="X1753" s="18" t="n">
        <f aca="false">HOUR(H1753)</f>
        <v>17</v>
      </c>
      <c r="Y1753" s="18" t="n">
        <f aca="false">ROUND((I1753-H1753)*1440,0)</f>
        <v>10</v>
      </c>
      <c r="Z1753" s="18" t="n">
        <f aca="false">ROUND((J1753-I1753)*1440,0)</f>
        <v>16</v>
      </c>
      <c r="AA1753" s="18" t="n">
        <f aca="false">ROUND((K1753-J1753)*1440,0)</f>
        <v>25</v>
      </c>
      <c r="AB1753" s="18" t="n">
        <f aca="false">ROUND((L1753-K1753)*1440,0)</f>
        <v>12</v>
      </c>
      <c r="AC1753" s="18" t="n">
        <f aca="false">ROUND((M1753-L1753)*1440,0)</f>
        <v>37</v>
      </c>
      <c r="AD1753" s="18" t="n">
        <f aca="false">IF(N1753="","",ROUND((N1753-M1753)*1440,0))</f>
        <v>124</v>
      </c>
      <c r="AE1753" s="18" t="n">
        <f aca="false">IF(O1753="","",ROUND((O1753-N1753)*1440,0))</f>
        <v>41</v>
      </c>
      <c r="AF1753" s="18" t="n">
        <f aca="false">IF(P1753="","",ROUND((P1753-O1753)*1440,0))</f>
        <v>13</v>
      </c>
      <c r="AG1753" s="18" t="n">
        <f aca="false">IF(Q1753="","",ROUND((Q1753-P1753)*1440,0))</f>
        <v>16</v>
      </c>
      <c r="AH1753" s="18" t="n">
        <f aca="false">IF(Q1753="","",ROUND((Q1753-H1753)*1440,0))</f>
        <v>294</v>
      </c>
      <c r="AI1753" s="19" t="n">
        <f aca="false">ROUND(IF(O1753="",Assumptions!$B$25-K1753,O1753-K1753)*24,1)</f>
        <v>3.6</v>
      </c>
      <c r="AJ1753" s="20" t="n">
        <f aca="false">ROUND(MAX(N(Y1753)/Assumptions!$C$5, N(Z1753)/Assumptions!$C$6, N(AA1753)/Assumptions!$C$7, N(AB1753)/Assumptions!$C$8, N(AC1753)/Assumptions!$C$9, N(AD1753)/Assumptions!$C$10, N(AE1753)/Assumptions!$C$11, N(AF1753)/Assumptions!$C$12, N(AG1753)/Assumptions!$C$13),3)</f>
        <v>4.133</v>
      </c>
      <c r="AK1753" s="0" t="str">
        <f aca="false">IF(OR(U1753="Pending",U1753="On Hold"),"Open GRN (awaiting)",IF(AJ1753&lt;=1,"Within SLA",IF(ROUND(N(Y1753)/Assumptions!$C$5,3)=AJ1753,"Gate Wait",IF(ROUND(N(Z1753)/Assumptions!$C$6,3)=AJ1753,"Dock Wait",IF(ROUND(N(AA1753)/Assumptions!$C$7,3)=AJ1753,"Unloading",IF(ROUND(N(AB1753)/Assumptions!$C$8,3)=AJ1753,"Unload-to-QC Wait",IF(ROUND(N(AC1753)/Assumptions!$C$9,3)=AJ1753,"QC",IF(ROUND(N(AD1753)/Assumptions!$C$10,3)=AJ1753,"QC-to-GRN Wait",IF(ROUND(N(AE1753)/Assumptions!$C$11,3)=AJ1753,"GRN Processing",IF(ROUND(N(AF1753)/Assumptions!$C$12,3)=AJ1753,"GRN-to-Putaway Wait",IF(ROUND(N(AG1753)/Assumptions!$C$13,3)=AJ1753,"Putaway","Within SLA")))))))))))</f>
        <v>QC-to-GRN Wait</v>
      </c>
    </row>
    <row r="1754" customFormat="false" ht="15" hidden="false" customHeight="false" outlineLevel="0" collapsed="false">
      <c r="A1754" s="0" t="s">
        <v>5173</v>
      </c>
      <c r="B1754" s="0" t="s">
        <v>5174</v>
      </c>
      <c r="C1754" s="0" t="s">
        <v>170</v>
      </c>
      <c r="D1754" s="0" t="s">
        <v>135</v>
      </c>
      <c r="E1754" s="0" t="s">
        <v>5175</v>
      </c>
      <c r="F1754" s="0" t="s">
        <v>172</v>
      </c>
      <c r="G1754" s="0" t="s">
        <v>138</v>
      </c>
      <c r="H1754" s="17" t="n">
        <v>46246.7229166667</v>
      </c>
      <c r="I1754" s="17" t="n">
        <v>46246.7597222222</v>
      </c>
      <c r="J1754" s="17" t="n">
        <v>46246.7666666667</v>
      </c>
      <c r="K1754" s="17" t="n">
        <v>46246.8083333333</v>
      </c>
      <c r="L1754" s="17" t="n">
        <v>46246.8166666667</v>
      </c>
      <c r="M1754" s="17" t="n">
        <v>46246.8520833333</v>
      </c>
      <c r="N1754" s="17" t="n">
        <v>46246.8986111111</v>
      </c>
      <c r="O1754" s="17" t="n">
        <v>46246.925</v>
      </c>
      <c r="P1754" s="17" t="n">
        <v>46246.9423611111</v>
      </c>
      <c r="Q1754" s="17" t="n">
        <v>46246.9541666667</v>
      </c>
      <c r="R1754" s="0" t="n">
        <v>590</v>
      </c>
      <c r="S1754" s="0" t="n">
        <v>0</v>
      </c>
      <c r="T1754" s="0" t="n">
        <v>0</v>
      </c>
      <c r="U1754" s="18" t="s">
        <v>130</v>
      </c>
      <c r="V1754" s="18" t="s">
        <v>131</v>
      </c>
      <c r="W1754" s="0" t="str">
        <f aca="false">IF(AND(X1754&gt;=6,X1754&lt;14),"A",IF(AND(X1754&gt;=14,X1754&lt;22),"B","C"))</f>
        <v>B</v>
      </c>
      <c r="X1754" s="18" t="n">
        <f aca="false">HOUR(H1754)</f>
        <v>17</v>
      </c>
      <c r="Y1754" s="18" t="n">
        <f aca="false">ROUND((I1754-H1754)*1440,0)</f>
        <v>53</v>
      </c>
      <c r="Z1754" s="18" t="n">
        <f aca="false">ROUND((J1754-I1754)*1440,0)</f>
        <v>10</v>
      </c>
      <c r="AA1754" s="18" t="n">
        <f aca="false">ROUND((K1754-J1754)*1440,0)</f>
        <v>60</v>
      </c>
      <c r="AB1754" s="18" t="n">
        <f aca="false">ROUND((L1754-K1754)*1440,0)</f>
        <v>12</v>
      </c>
      <c r="AC1754" s="18" t="n">
        <f aca="false">ROUND((M1754-L1754)*1440,0)</f>
        <v>51</v>
      </c>
      <c r="AD1754" s="18" t="n">
        <f aca="false">IF(N1754="","",ROUND((N1754-M1754)*1440,0))</f>
        <v>67</v>
      </c>
      <c r="AE1754" s="18" t="n">
        <f aca="false">IF(O1754="","",ROUND((O1754-N1754)*1440,0))</f>
        <v>38</v>
      </c>
      <c r="AF1754" s="18" t="n">
        <f aca="false">IF(P1754="","",ROUND((P1754-O1754)*1440,0))</f>
        <v>25</v>
      </c>
      <c r="AG1754" s="18" t="n">
        <f aca="false">IF(Q1754="","",ROUND((Q1754-P1754)*1440,0))</f>
        <v>17</v>
      </c>
      <c r="AH1754" s="18" t="n">
        <f aca="false">IF(Q1754="","",ROUND((Q1754-H1754)*1440,0))</f>
        <v>333</v>
      </c>
      <c r="AI1754" s="19" t="n">
        <f aca="false">ROUND(IF(O1754="",Assumptions!$B$25-K1754,O1754-K1754)*24,1)</f>
        <v>2.8</v>
      </c>
      <c r="AJ1754" s="20" t="n">
        <f aca="false">ROUND(MAX(N(Y1754)/Assumptions!$C$5, N(Z1754)/Assumptions!$C$6, N(AA1754)/Assumptions!$C$7, N(AB1754)/Assumptions!$C$8, N(AC1754)/Assumptions!$C$9, N(AD1754)/Assumptions!$C$10, N(AE1754)/Assumptions!$C$11, N(AF1754)/Assumptions!$C$12, N(AG1754)/Assumptions!$C$13),3)</f>
        <v>2.233</v>
      </c>
      <c r="AK1754" s="0" t="str">
        <f aca="false">IF(OR(U1754="Pending",U1754="On Hold"),"Open GRN (awaiting)",IF(AJ1754&lt;=1,"Within SLA",IF(ROUND(N(Y1754)/Assumptions!$C$5,3)=AJ1754,"Gate Wait",IF(ROUND(N(Z1754)/Assumptions!$C$6,3)=AJ1754,"Dock Wait",IF(ROUND(N(AA1754)/Assumptions!$C$7,3)=AJ1754,"Unloading",IF(ROUND(N(AB1754)/Assumptions!$C$8,3)=AJ1754,"Unload-to-QC Wait",IF(ROUND(N(AC1754)/Assumptions!$C$9,3)=AJ1754,"QC",IF(ROUND(N(AD1754)/Assumptions!$C$10,3)=AJ1754,"QC-to-GRN Wait",IF(ROUND(N(AE1754)/Assumptions!$C$11,3)=AJ1754,"GRN Processing",IF(ROUND(N(AF1754)/Assumptions!$C$12,3)=AJ1754,"GRN-to-Putaway Wait",IF(ROUND(N(AG1754)/Assumptions!$C$13,3)=AJ1754,"Putaway","Within SLA")))))))))))</f>
        <v>QC-to-GRN Wait</v>
      </c>
    </row>
    <row r="1755" customFormat="false" ht="15" hidden="false" customHeight="false" outlineLevel="0" collapsed="false">
      <c r="A1755" s="0" t="s">
        <v>5176</v>
      </c>
      <c r="B1755" s="0" t="s">
        <v>5177</v>
      </c>
      <c r="C1755" s="0" t="s">
        <v>218</v>
      </c>
      <c r="D1755" s="0" t="s">
        <v>135</v>
      </c>
      <c r="E1755" s="0" t="s">
        <v>5178</v>
      </c>
      <c r="F1755" s="0" t="s">
        <v>137</v>
      </c>
      <c r="G1755" s="0" t="s">
        <v>138</v>
      </c>
      <c r="H1755" s="17" t="n">
        <v>46246.7493055556</v>
      </c>
      <c r="I1755" s="17" t="n">
        <v>46246.78125</v>
      </c>
      <c r="J1755" s="17" t="n">
        <v>46246.7868055556</v>
      </c>
      <c r="K1755" s="17" t="n">
        <v>46246.8020833333</v>
      </c>
      <c r="L1755" s="17" t="n">
        <v>46246.8104166667</v>
      </c>
      <c r="M1755" s="17" t="n">
        <v>46246.8520833333</v>
      </c>
      <c r="N1755" s="17" t="n">
        <v>46246.9590277778</v>
      </c>
      <c r="O1755" s="17" t="n">
        <v>46246.9972222222</v>
      </c>
      <c r="P1755" s="17" t="n">
        <v>46247.0034722222</v>
      </c>
      <c r="Q1755" s="17" t="n">
        <v>46247.0222222222</v>
      </c>
      <c r="R1755" s="0" t="n">
        <v>77</v>
      </c>
      <c r="S1755" s="0" t="n">
        <v>0</v>
      </c>
      <c r="T1755" s="0" t="n">
        <v>0</v>
      </c>
      <c r="U1755" s="18" t="s">
        <v>130</v>
      </c>
      <c r="V1755" s="18" t="s">
        <v>156</v>
      </c>
      <c r="W1755" s="0" t="str">
        <f aca="false">IF(AND(X1755&gt;=6,X1755&lt;14),"A",IF(AND(X1755&gt;=14,X1755&lt;22),"B","C"))</f>
        <v>B</v>
      </c>
      <c r="X1755" s="18" t="n">
        <f aca="false">HOUR(H1755)</f>
        <v>17</v>
      </c>
      <c r="Y1755" s="18" t="n">
        <f aca="false">ROUND((I1755-H1755)*1440,0)</f>
        <v>46</v>
      </c>
      <c r="Z1755" s="18" t="n">
        <f aca="false">ROUND((J1755-I1755)*1440,0)</f>
        <v>8</v>
      </c>
      <c r="AA1755" s="18" t="n">
        <f aca="false">ROUND((K1755-J1755)*1440,0)</f>
        <v>22</v>
      </c>
      <c r="AB1755" s="18" t="n">
        <f aca="false">ROUND((L1755-K1755)*1440,0)</f>
        <v>12</v>
      </c>
      <c r="AC1755" s="18" t="n">
        <f aca="false">ROUND((M1755-L1755)*1440,0)</f>
        <v>60</v>
      </c>
      <c r="AD1755" s="18" t="n">
        <f aca="false">IF(N1755="","",ROUND((N1755-M1755)*1440,0))</f>
        <v>154</v>
      </c>
      <c r="AE1755" s="18" t="n">
        <f aca="false">IF(O1755="","",ROUND((O1755-N1755)*1440,0))</f>
        <v>55</v>
      </c>
      <c r="AF1755" s="18" t="n">
        <f aca="false">IF(P1755="","",ROUND((P1755-O1755)*1440,0))</f>
        <v>9</v>
      </c>
      <c r="AG1755" s="18" t="n">
        <f aca="false">IF(Q1755="","",ROUND((Q1755-P1755)*1440,0))</f>
        <v>27</v>
      </c>
      <c r="AH1755" s="18" t="n">
        <f aca="false">IF(Q1755="","",ROUND((Q1755-H1755)*1440,0))</f>
        <v>393</v>
      </c>
      <c r="AI1755" s="19" t="n">
        <f aca="false">ROUND(IF(O1755="",Assumptions!$B$25-K1755,O1755-K1755)*24,1)</f>
        <v>4.7</v>
      </c>
      <c r="AJ1755" s="20" t="n">
        <f aca="false">ROUND(MAX(N(Y1755)/Assumptions!$C$5, N(Z1755)/Assumptions!$C$6, N(AA1755)/Assumptions!$C$7, N(AB1755)/Assumptions!$C$8, N(AC1755)/Assumptions!$C$9, N(AD1755)/Assumptions!$C$10, N(AE1755)/Assumptions!$C$11, N(AF1755)/Assumptions!$C$12, N(AG1755)/Assumptions!$C$13),3)</f>
        <v>5.133</v>
      </c>
      <c r="AK1755" s="0" t="str">
        <f aca="false">IF(OR(U1755="Pending",U1755="On Hold"),"Open GRN (awaiting)",IF(AJ1755&lt;=1,"Within SLA",IF(ROUND(N(Y1755)/Assumptions!$C$5,3)=AJ1755,"Gate Wait",IF(ROUND(N(Z1755)/Assumptions!$C$6,3)=AJ1755,"Dock Wait",IF(ROUND(N(AA1755)/Assumptions!$C$7,3)=AJ1755,"Unloading",IF(ROUND(N(AB1755)/Assumptions!$C$8,3)=AJ1755,"Unload-to-QC Wait",IF(ROUND(N(AC1755)/Assumptions!$C$9,3)=AJ1755,"QC",IF(ROUND(N(AD1755)/Assumptions!$C$10,3)=AJ1755,"QC-to-GRN Wait",IF(ROUND(N(AE1755)/Assumptions!$C$11,3)=AJ1755,"GRN Processing",IF(ROUND(N(AF1755)/Assumptions!$C$12,3)=AJ1755,"GRN-to-Putaway Wait",IF(ROUND(N(AG1755)/Assumptions!$C$13,3)=AJ1755,"Putaway","Within SLA")))))))))))</f>
        <v>QC-to-GRN Wait</v>
      </c>
    </row>
    <row r="1756" customFormat="false" ht="15" hidden="false" customHeight="false" outlineLevel="0" collapsed="false">
      <c r="A1756" s="0" t="s">
        <v>5179</v>
      </c>
      <c r="B1756" s="0" t="s">
        <v>5180</v>
      </c>
      <c r="C1756" s="0" t="s">
        <v>218</v>
      </c>
      <c r="D1756" s="0" t="s">
        <v>119</v>
      </c>
      <c r="E1756" s="0" t="s">
        <v>5181</v>
      </c>
      <c r="F1756" s="0" t="s">
        <v>155</v>
      </c>
      <c r="G1756" s="0" t="s">
        <v>122</v>
      </c>
      <c r="H1756" s="17" t="n">
        <v>46246.7583333333</v>
      </c>
      <c r="I1756" s="17" t="n">
        <v>46246.7618055556</v>
      </c>
      <c r="J1756" s="17" t="n">
        <v>46246.7673611111</v>
      </c>
      <c r="K1756" s="17" t="n">
        <v>46246.8006944444</v>
      </c>
      <c r="L1756" s="17" t="n">
        <v>46246.8173611111</v>
      </c>
      <c r="M1756" s="17" t="n">
        <v>46246.8527777778</v>
      </c>
      <c r="N1756" s="17" t="n">
        <v>46246.9270833333</v>
      </c>
      <c r="O1756" s="17" t="n">
        <v>46246.95</v>
      </c>
      <c r="P1756" s="17" t="n">
        <v>46246.9951388889</v>
      </c>
      <c r="Q1756" s="17" t="n">
        <v>46247.025</v>
      </c>
      <c r="R1756" s="0" t="n">
        <v>470</v>
      </c>
      <c r="S1756" s="0" t="n">
        <v>0</v>
      </c>
      <c r="T1756" s="0" t="n">
        <v>0</v>
      </c>
      <c r="U1756" s="18" t="s">
        <v>130</v>
      </c>
      <c r="V1756" s="18" t="s">
        <v>144</v>
      </c>
      <c r="W1756" s="0" t="str">
        <f aca="false">IF(AND(X1756&gt;=6,X1756&lt;14),"A",IF(AND(X1756&gt;=14,X1756&lt;22),"B","C"))</f>
        <v>B</v>
      </c>
      <c r="X1756" s="18" t="n">
        <f aca="false">HOUR(H1756)</f>
        <v>18</v>
      </c>
      <c r="Y1756" s="18" t="n">
        <f aca="false">ROUND((I1756-H1756)*1440,0)</f>
        <v>5</v>
      </c>
      <c r="Z1756" s="18" t="n">
        <f aca="false">ROUND((J1756-I1756)*1440,0)</f>
        <v>8</v>
      </c>
      <c r="AA1756" s="18" t="n">
        <f aca="false">ROUND((K1756-J1756)*1440,0)</f>
        <v>48</v>
      </c>
      <c r="AB1756" s="18" t="n">
        <f aca="false">ROUND((L1756-K1756)*1440,0)</f>
        <v>24</v>
      </c>
      <c r="AC1756" s="18" t="n">
        <f aca="false">ROUND((M1756-L1756)*1440,0)</f>
        <v>51</v>
      </c>
      <c r="AD1756" s="18" t="n">
        <f aca="false">IF(N1756="","",ROUND((N1756-M1756)*1440,0))</f>
        <v>107</v>
      </c>
      <c r="AE1756" s="18" t="n">
        <f aca="false">IF(O1756="","",ROUND((O1756-N1756)*1440,0))</f>
        <v>33</v>
      </c>
      <c r="AF1756" s="18" t="n">
        <f aca="false">IF(P1756="","",ROUND((P1756-O1756)*1440,0))</f>
        <v>65</v>
      </c>
      <c r="AG1756" s="18" t="n">
        <f aca="false">IF(Q1756="","",ROUND((Q1756-P1756)*1440,0))</f>
        <v>43</v>
      </c>
      <c r="AH1756" s="18" t="n">
        <f aca="false">IF(Q1756="","",ROUND((Q1756-H1756)*1440,0))</f>
        <v>384</v>
      </c>
      <c r="AI1756" s="19" t="n">
        <f aca="false">ROUND(IF(O1756="",Assumptions!$B$25-K1756,O1756-K1756)*24,1)</f>
        <v>3.6</v>
      </c>
      <c r="AJ1756" s="20" t="n">
        <f aca="false">ROUND(MAX(N(Y1756)/Assumptions!$C$5, N(Z1756)/Assumptions!$C$6, N(AA1756)/Assumptions!$C$7, N(AB1756)/Assumptions!$C$8, N(AC1756)/Assumptions!$C$9, N(AD1756)/Assumptions!$C$10, N(AE1756)/Assumptions!$C$11, N(AF1756)/Assumptions!$C$12, N(AG1756)/Assumptions!$C$13),3)</f>
        <v>3.567</v>
      </c>
      <c r="AK1756" s="0" t="str">
        <f aca="false">IF(OR(U1756="Pending",U1756="On Hold"),"Open GRN (awaiting)",IF(AJ1756&lt;=1,"Within SLA",IF(ROUND(N(Y1756)/Assumptions!$C$5,3)=AJ1756,"Gate Wait",IF(ROUND(N(Z1756)/Assumptions!$C$6,3)=AJ1756,"Dock Wait",IF(ROUND(N(AA1756)/Assumptions!$C$7,3)=AJ1756,"Unloading",IF(ROUND(N(AB1756)/Assumptions!$C$8,3)=AJ1756,"Unload-to-QC Wait",IF(ROUND(N(AC1756)/Assumptions!$C$9,3)=AJ1756,"QC",IF(ROUND(N(AD1756)/Assumptions!$C$10,3)=AJ1756,"QC-to-GRN Wait",IF(ROUND(N(AE1756)/Assumptions!$C$11,3)=AJ1756,"GRN Processing",IF(ROUND(N(AF1756)/Assumptions!$C$12,3)=AJ1756,"GRN-to-Putaway Wait",IF(ROUND(N(AG1756)/Assumptions!$C$13,3)=AJ1756,"Putaway","Within SLA")))))))))))</f>
        <v>QC-to-GRN Wait</v>
      </c>
    </row>
    <row r="1757" customFormat="false" ht="15" hidden="false" customHeight="false" outlineLevel="0" collapsed="false">
      <c r="A1757" s="0" t="s">
        <v>5182</v>
      </c>
      <c r="B1757" s="0" t="s">
        <v>5183</v>
      </c>
      <c r="C1757" s="0" t="s">
        <v>252</v>
      </c>
      <c r="D1757" s="0" t="s">
        <v>119</v>
      </c>
      <c r="E1757" s="0" t="s">
        <v>274</v>
      </c>
      <c r="F1757" s="0" t="s">
        <v>155</v>
      </c>
      <c r="G1757" s="0" t="s">
        <v>122</v>
      </c>
      <c r="H1757" s="17" t="n">
        <v>46246.78125</v>
      </c>
      <c r="I1757" s="17" t="n">
        <v>46246.7895833333</v>
      </c>
      <c r="J1757" s="17" t="n">
        <v>46246.8</v>
      </c>
      <c r="K1757" s="17" t="n">
        <v>46246.8409722222</v>
      </c>
      <c r="L1757" s="17" t="n">
        <v>46246.8472222222</v>
      </c>
      <c r="M1757" s="17" t="n">
        <v>46246.8722222222</v>
      </c>
      <c r="N1757" s="17" t="n">
        <v>46246.8861111111</v>
      </c>
      <c r="O1757" s="17" t="n">
        <v>46246.8965277778</v>
      </c>
      <c r="P1757" s="17" t="n">
        <v>46246.9083333333</v>
      </c>
      <c r="Q1757" s="17" t="n">
        <v>46246.925</v>
      </c>
      <c r="R1757" s="0" t="n">
        <v>1427</v>
      </c>
      <c r="S1757" s="0" t="n">
        <v>0</v>
      </c>
      <c r="T1757" s="0" t="n">
        <v>0</v>
      </c>
      <c r="U1757" s="18" t="s">
        <v>130</v>
      </c>
      <c r="V1757" s="18" t="s">
        <v>333</v>
      </c>
      <c r="W1757" s="0" t="str">
        <f aca="false">IF(AND(X1757&gt;=6,X1757&lt;14),"A",IF(AND(X1757&gt;=14,X1757&lt;22),"B","C"))</f>
        <v>B</v>
      </c>
      <c r="X1757" s="18" t="n">
        <f aca="false">HOUR(H1757)</f>
        <v>18</v>
      </c>
      <c r="Y1757" s="18" t="n">
        <f aca="false">ROUND((I1757-H1757)*1440,0)</f>
        <v>12</v>
      </c>
      <c r="Z1757" s="18" t="n">
        <f aca="false">ROUND((J1757-I1757)*1440,0)</f>
        <v>15</v>
      </c>
      <c r="AA1757" s="18" t="n">
        <f aca="false">ROUND((K1757-J1757)*1440,0)</f>
        <v>59</v>
      </c>
      <c r="AB1757" s="18" t="n">
        <f aca="false">ROUND((L1757-K1757)*1440,0)</f>
        <v>9</v>
      </c>
      <c r="AC1757" s="18" t="n">
        <f aca="false">ROUND((M1757-L1757)*1440,0)</f>
        <v>36</v>
      </c>
      <c r="AD1757" s="18" t="n">
        <f aca="false">IF(N1757="","",ROUND((N1757-M1757)*1440,0))</f>
        <v>20</v>
      </c>
      <c r="AE1757" s="18" t="n">
        <f aca="false">IF(O1757="","",ROUND((O1757-N1757)*1440,0))</f>
        <v>15</v>
      </c>
      <c r="AF1757" s="18" t="n">
        <f aca="false">IF(P1757="","",ROUND((P1757-O1757)*1440,0))</f>
        <v>17</v>
      </c>
      <c r="AG1757" s="18" t="n">
        <f aca="false">IF(Q1757="","",ROUND((Q1757-P1757)*1440,0))</f>
        <v>24</v>
      </c>
      <c r="AH1757" s="18" t="n">
        <f aca="false">IF(Q1757="","",ROUND((Q1757-H1757)*1440,0))</f>
        <v>207</v>
      </c>
      <c r="AI1757" s="19" t="n">
        <f aca="false">ROUND(IF(O1757="",Assumptions!$B$25-K1757,O1757-K1757)*24,1)</f>
        <v>1.3</v>
      </c>
      <c r="AJ1757" s="20" t="n">
        <f aca="false">ROUND(MAX(N(Y1757)/Assumptions!$C$5, N(Z1757)/Assumptions!$C$6, N(AA1757)/Assumptions!$C$7, N(AB1757)/Assumptions!$C$8, N(AC1757)/Assumptions!$C$9, N(AD1757)/Assumptions!$C$10, N(AE1757)/Assumptions!$C$11, N(AF1757)/Assumptions!$C$12, N(AG1757)/Assumptions!$C$13),3)</f>
        <v>1</v>
      </c>
      <c r="AK1757" s="0" t="str">
        <f aca="false">IF(OR(U1757="Pending",U1757="On Hold"),"Open GRN (awaiting)",IF(AJ1757&lt;=1,"Within SLA",IF(ROUND(N(Y1757)/Assumptions!$C$5,3)=AJ1757,"Gate Wait",IF(ROUND(N(Z1757)/Assumptions!$C$6,3)=AJ1757,"Dock Wait",IF(ROUND(N(AA1757)/Assumptions!$C$7,3)=AJ1757,"Unloading",IF(ROUND(N(AB1757)/Assumptions!$C$8,3)=AJ1757,"Unload-to-QC Wait",IF(ROUND(N(AC1757)/Assumptions!$C$9,3)=AJ1757,"QC",IF(ROUND(N(AD1757)/Assumptions!$C$10,3)=AJ1757,"QC-to-GRN Wait",IF(ROUND(N(AE1757)/Assumptions!$C$11,3)=AJ1757,"GRN Processing",IF(ROUND(N(AF1757)/Assumptions!$C$12,3)=AJ1757,"GRN-to-Putaway Wait",IF(ROUND(N(AG1757)/Assumptions!$C$13,3)=AJ1757,"Putaway","Within SLA")))))))))))</f>
        <v>Within SLA</v>
      </c>
    </row>
    <row r="1758" customFormat="false" ht="15" hidden="false" customHeight="false" outlineLevel="0" collapsed="false">
      <c r="A1758" s="0" t="s">
        <v>5184</v>
      </c>
      <c r="B1758" s="0" t="s">
        <v>5185</v>
      </c>
      <c r="C1758" s="0" t="s">
        <v>142</v>
      </c>
      <c r="D1758" s="0" t="s">
        <v>119</v>
      </c>
      <c r="E1758" s="0" t="s">
        <v>5186</v>
      </c>
      <c r="F1758" s="0" t="s">
        <v>128</v>
      </c>
      <c r="G1758" s="0" t="s">
        <v>129</v>
      </c>
      <c r="H1758" s="17" t="n">
        <v>46246.7847222222</v>
      </c>
      <c r="I1758" s="17" t="n">
        <v>46246.7875</v>
      </c>
      <c r="J1758" s="17" t="n">
        <v>46246.7888888889</v>
      </c>
      <c r="K1758" s="17" t="n">
        <v>46246.8270833333</v>
      </c>
      <c r="L1758" s="17" t="n">
        <v>46246.8423611111</v>
      </c>
      <c r="M1758" s="17" t="n">
        <v>46246.8604166667</v>
      </c>
      <c r="N1758" s="17" t="n">
        <v>46246.86875</v>
      </c>
      <c r="O1758" s="17" t="n">
        <v>46246.9229166667</v>
      </c>
      <c r="P1758" s="17" t="n">
        <v>46246.98125</v>
      </c>
      <c r="Q1758" s="17" t="n">
        <v>46246.9951388889</v>
      </c>
      <c r="R1758" s="0" t="n">
        <v>273</v>
      </c>
      <c r="S1758" s="0" t="n">
        <v>0</v>
      </c>
      <c r="T1758" s="0" t="n">
        <v>0</v>
      </c>
      <c r="U1758" s="18" t="s">
        <v>130</v>
      </c>
      <c r="V1758" s="18" t="s">
        <v>139</v>
      </c>
      <c r="W1758" s="0" t="str">
        <f aca="false">IF(AND(X1758&gt;=6,X1758&lt;14),"A",IF(AND(X1758&gt;=14,X1758&lt;22),"B","C"))</f>
        <v>B</v>
      </c>
      <c r="X1758" s="18" t="n">
        <f aca="false">HOUR(H1758)</f>
        <v>18</v>
      </c>
      <c r="Y1758" s="18" t="n">
        <f aca="false">ROUND((I1758-H1758)*1440,0)</f>
        <v>4</v>
      </c>
      <c r="Z1758" s="18" t="n">
        <f aca="false">ROUND((J1758-I1758)*1440,0)</f>
        <v>2</v>
      </c>
      <c r="AA1758" s="18" t="n">
        <f aca="false">ROUND((K1758-J1758)*1440,0)</f>
        <v>55</v>
      </c>
      <c r="AB1758" s="18" t="n">
        <f aca="false">ROUND((L1758-K1758)*1440,0)</f>
        <v>22</v>
      </c>
      <c r="AC1758" s="18" t="n">
        <f aca="false">ROUND((M1758-L1758)*1440,0)</f>
        <v>26</v>
      </c>
      <c r="AD1758" s="18" t="n">
        <f aca="false">IF(N1758="","",ROUND((N1758-M1758)*1440,0))</f>
        <v>12</v>
      </c>
      <c r="AE1758" s="18" t="n">
        <f aca="false">IF(O1758="","",ROUND((O1758-N1758)*1440,0))</f>
        <v>78</v>
      </c>
      <c r="AF1758" s="18" t="n">
        <f aca="false">IF(P1758="","",ROUND((P1758-O1758)*1440,0))</f>
        <v>84</v>
      </c>
      <c r="AG1758" s="18" t="n">
        <f aca="false">IF(Q1758="","",ROUND((Q1758-P1758)*1440,0))</f>
        <v>20</v>
      </c>
      <c r="AH1758" s="18" t="n">
        <f aca="false">IF(Q1758="","",ROUND((Q1758-H1758)*1440,0))</f>
        <v>303</v>
      </c>
      <c r="AI1758" s="19" t="n">
        <f aca="false">ROUND(IF(O1758="",Assumptions!$B$25-K1758,O1758-K1758)*24,1)</f>
        <v>2.3</v>
      </c>
      <c r="AJ1758" s="20" t="n">
        <f aca="false">ROUND(MAX(N(Y1758)/Assumptions!$C$5, N(Z1758)/Assumptions!$C$6, N(AA1758)/Assumptions!$C$7, N(AB1758)/Assumptions!$C$8, N(AC1758)/Assumptions!$C$9, N(AD1758)/Assumptions!$C$10, N(AE1758)/Assumptions!$C$11, N(AF1758)/Assumptions!$C$12, N(AG1758)/Assumptions!$C$13),3)</f>
        <v>4.2</v>
      </c>
      <c r="AK1758" s="0" t="str">
        <f aca="false">IF(OR(U1758="Pending",U1758="On Hold"),"Open GRN (awaiting)",IF(AJ1758&lt;=1,"Within SLA",IF(ROUND(N(Y1758)/Assumptions!$C$5,3)=AJ1758,"Gate Wait",IF(ROUND(N(Z1758)/Assumptions!$C$6,3)=AJ1758,"Dock Wait",IF(ROUND(N(AA1758)/Assumptions!$C$7,3)=AJ1758,"Unloading",IF(ROUND(N(AB1758)/Assumptions!$C$8,3)=AJ1758,"Unload-to-QC Wait",IF(ROUND(N(AC1758)/Assumptions!$C$9,3)=AJ1758,"QC",IF(ROUND(N(AD1758)/Assumptions!$C$10,3)=AJ1758,"QC-to-GRN Wait",IF(ROUND(N(AE1758)/Assumptions!$C$11,3)=AJ1758,"GRN Processing",IF(ROUND(N(AF1758)/Assumptions!$C$12,3)=AJ1758,"GRN-to-Putaway Wait",IF(ROUND(N(AG1758)/Assumptions!$C$13,3)=AJ1758,"Putaway","Within SLA")))))))))))</f>
        <v>GRN-to-Putaway Wait</v>
      </c>
    </row>
    <row r="1759" customFormat="false" ht="15" hidden="false" customHeight="false" outlineLevel="0" collapsed="false">
      <c r="A1759" s="0" t="s">
        <v>5187</v>
      </c>
      <c r="B1759" s="0" t="s">
        <v>5188</v>
      </c>
      <c r="C1759" s="0" t="s">
        <v>175</v>
      </c>
      <c r="D1759" s="0" t="s">
        <v>147</v>
      </c>
      <c r="E1759" s="0" t="s">
        <v>5189</v>
      </c>
      <c r="F1759" s="0" t="s">
        <v>137</v>
      </c>
      <c r="G1759" s="0" t="s">
        <v>150</v>
      </c>
      <c r="H1759" s="17" t="n">
        <v>46246.79375</v>
      </c>
      <c r="I1759" s="17" t="n">
        <v>46246.8097222222</v>
      </c>
      <c r="J1759" s="17" t="n">
        <v>46246.8131944445</v>
      </c>
      <c r="K1759" s="17" t="n">
        <v>46246.8409722222</v>
      </c>
      <c r="L1759" s="17" t="n">
        <v>46246.8527777778</v>
      </c>
      <c r="M1759" s="17" t="n">
        <v>46246.8770833333</v>
      </c>
      <c r="N1759" s="17" t="n">
        <v>46246.9041666667</v>
      </c>
      <c r="O1759" s="17" t="n">
        <v>46246.9347222222</v>
      </c>
      <c r="P1759" s="17" t="n">
        <v>46246.9444444445</v>
      </c>
      <c r="Q1759" s="17" t="n">
        <v>46246.9729166667</v>
      </c>
      <c r="R1759" s="0" t="n">
        <v>690</v>
      </c>
      <c r="S1759" s="0" t="n">
        <v>0</v>
      </c>
      <c r="T1759" s="0" t="n">
        <v>0</v>
      </c>
      <c r="U1759" s="18" t="s">
        <v>130</v>
      </c>
      <c r="V1759" s="18" t="s">
        <v>131</v>
      </c>
      <c r="W1759" s="0" t="str">
        <f aca="false">IF(AND(X1759&gt;=6,X1759&lt;14),"A",IF(AND(X1759&gt;=14,X1759&lt;22),"B","C"))</f>
        <v>B</v>
      </c>
      <c r="X1759" s="18" t="n">
        <f aca="false">HOUR(H1759)</f>
        <v>19</v>
      </c>
      <c r="Y1759" s="18" t="n">
        <f aca="false">ROUND((I1759-H1759)*1440,0)</f>
        <v>23</v>
      </c>
      <c r="Z1759" s="18" t="n">
        <f aca="false">ROUND((J1759-I1759)*1440,0)</f>
        <v>5</v>
      </c>
      <c r="AA1759" s="18" t="n">
        <f aca="false">ROUND((K1759-J1759)*1440,0)</f>
        <v>40</v>
      </c>
      <c r="AB1759" s="18" t="n">
        <f aca="false">ROUND((L1759-K1759)*1440,0)</f>
        <v>17</v>
      </c>
      <c r="AC1759" s="18" t="n">
        <f aca="false">ROUND((M1759-L1759)*1440,0)</f>
        <v>35</v>
      </c>
      <c r="AD1759" s="18" t="n">
        <f aca="false">IF(N1759="","",ROUND((N1759-M1759)*1440,0))</f>
        <v>39</v>
      </c>
      <c r="AE1759" s="18" t="n">
        <f aca="false">IF(O1759="","",ROUND((O1759-N1759)*1440,0))</f>
        <v>44</v>
      </c>
      <c r="AF1759" s="18" t="n">
        <f aca="false">IF(P1759="","",ROUND((P1759-O1759)*1440,0))</f>
        <v>14</v>
      </c>
      <c r="AG1759" s="18" t="n">
        <f aca="false">IF(Q1759="","",ROUND((Q1759-P1759)*1440,0))</f>
        <v>41</v>
      </c>
      <c r="AH1759" s="18" t="n">
        <f aca="false">IF(Q1759="","",ROUND((Q1759-H1759)*1440,0))</f>
        <v>258</v>
      </c>
      <c r="AI1759" s="19" t="n">
        <f aca="false">ROUND(IF(O1759="",Assumptions!$B$25-K1759,O1759-K1759)*24,1)</f>
        <v>2.3</v>
      </c>
      <c r="AJ1759" s="20" t="n">
        <f aca="false">ROUND(MAX(N(Y1759)/Assumptions!$C$5, N(Z1759)/Assumptions!$C$6, N(AA1759)/Assumptions!$C$7, N(AB1759)/Assumptions!$C$8, N(AC1759)/Assumptions!$C$9, N(AD1759)/Assumptions!$C$10, N(AE1759)/Assumptions!$C$11, N(AF1759)/Assumptions!$C$12, N(AG1759)/Assumptions!$C$13),3)</f>
        <v>1.3</v>
      </c>
      <c r="AK1759" s="0" t="str">
        <f aca="false">IF(OR(U1759="Pending",U1759="On Hold"),"Open GRN (awaiting)",IF(AJ1759&lt;=1,"Within SLA",IF(ROUND(N(Y1759)/Assumptions!$C$5,3)=AJ1759,"Gate Wait",IF(ROUND(N(Z1759)/Assumptions!$C$6,3)=AJ1759,"Dock Wait",IF(ROUND(N(AA1759)/Assumptions!$C$7,3)=AJ1759,"Unloading",IF(ROUND(N(AB1759)/Assumptions!$C$8,3)=AJ1759,"Unload-to-QC Wait",IF(ROUND(N(AC1759)/Assumptions!$C$9,3)=AJ1759,"QC",IF(ROUND(N(AD1759)/Assumptions!$C$10,3)=AJ1759,"QC-to-GRN Wait",IF(ROUND(N(AE1759)/Assumptions!$C$11,3)=AJ1759,"GRN Processing",IF(ROUND(N(AF1759)/Assumptions!$C$12,3)=AJ1759,"GRN-to-Putaway Wait",IF(ROUND(N(AG1759)/Assumptions!$C$13,3)=AJ1759,"Putaway","Within SLA")))))))))))</f>
        <v>QC-to-GRN Wait</v>
      </c>
    </row>
    <row r="1760" customFormat="false" ht="15" hidden="false" customHeight="false" outlineLevel="0" collapsed="false">
      <c r="A1760" s="0" t="s">
        <v>5190</v>
      </c>
      <c r="B1760" s="0" t="s">
        <v>5191</v>
      </c>
      <c r="C1760" s="0" t="s">
        <v>159</v>
      </c>
      <c r="D1760" s="0" t="s">
        <v>147</v>
      </c>
      <c r="E1760" s="0" t="s">
        <v>5192</v>
      </c>
      <c r="F1760" s="0" t="s">
        <v>128</v>
      </c>
      <c r="G1760" s="0" t="s">
        <v>150</v>
      </c>
      <c r="H1760" s="17" t="n">
        <v>46246.7965277778</v>
      </c>
      <c r="I1760" s="17" t="n">
        <v>46246.80625</v>
      </c>
      <c r="J1760" s="17" t="n">
        <v>46246.8111111111</v>
      </c>
      <c r="K1760" s="17" t="n">
        <v>46246.8402777778</v>
      </c>
      <c r="L1760" s="17" t="n">
        <v>46246.8451388889</v>
      </c>
      <c r="M1760" s="17" t="n">
        <v>46246.8673611111</v>
      </c>
      <c r="N1760" s="17" t="n">
        <v>46246.8923611111</v>
      </c>
      <c r="O1760" s="17" t="n">
        <v>46246.9486111111</v>
      </c>
      <c r="P1760" s="17" t="n">
        <v>46246.9520833333</v>
      </c>
      <c r="Q1760" s="17" t="n">
        <v>46246.98125</v>
      </c>
      <c r="R1760" s="0" t="n">
        <v>656</v>
      </c>
      <c r="S1760" s="0" t="n">
        <v>0</v>
      </c>
      <c r="T1760" s="0" t="n">
        <v>19</v>
      </c>
      <c r="U1760" s="18" t="s">
        <v>123</v>
      </c>
      <c r="V1760" s="18" t="s">
        <v>156</v>
      </c>
      <c r="W1760" s="0" t="str">
        <f aca="false">IF(AND(X1760&gt;=6,X1760&lt;14),"A",IF(AND(X1760&gt;=14,X1760&lt;22),"B","C"))</f>
        <v>B</v>
      </c>
      <c r="X1760" s="18" t="n">
        <f aca="false">HOUR(H1760)</f>
        <v>19</v>
      </c>
      <c r="Y1760" s="18" t="n">
        <f aca="false">ROUND((I1760-H1760)*1440,0)</f>
        <v>14</v>
      </c>
      <c r="Z1760" s="18" t="n">
        <f aca="false">ROUND((J1760-I1760)*1440,0)</f>
        <v>7</v>
      </c>
      <c r="AA1760" s="18" t="n">
        <f aca="false">ROUND((K1760-J1760)*1440,0)</f>
        <v>42</v>
      </c>
      <c r="AB1760" s="18" t="n">
        <f aca="false">ROUND((L1760-K1760)*1440,0)</f>
        <v>7</v>
      </c>
      <c r="AC1760" s="18" t="n">
        <f aca="false">ROUND((M1760-L1760)*1440,0)</f>
        <v>32</v>
      </c>
      <c r="AD1760" s="18" t="n">
        <f aca="false">IF(N1760="","",ROUND((N1760-M1760)*1440,0))</f>
        <v>36</v>
      </c>
      <c r="AE1760" s="18" t="n">
        <f aca="false">IF(O1760="","",ROUND((O1760-N1760)*1440,0))</f>
        <v>81</v>
      </c>
      <c r="AF1760" s="18" t="n">
        <f aca="false">IF(P1760="","",ROUND((P1760-O1760)*1440,0))</f>
        <v>5</v>
      </c>
      <c r="AG1760" s="18" t="n">
        <f aca="false">IF(Q1760="","",ROUND((Q1760-P1760)*1440,0))</f>
        <v>42</v>
      </c>
      <c r="AH1760" s="18" t="n">
        <f aca="false">IF(Q1760="","",ROUND((Q1760-H1760)*1440,0))</f>
        <v>266</v>
      </c>
      <c r="AI1760" s="19" t="n">
        <f aca="false">ROUND(IF(O1760="",Assumptions!$B$25-K1760,O1760-K1760)*24,1)</f>
        <v>2.6</v>
      </c>
      <c r="AJ1760" s="20" t="n">
        <f aca="false">ROUND(MAX(N(Y1760)/Assumptions!$C$5, N(Z1760)/Assumptions!$C$6, N(AA1760)/Assumptions!$C$7, N(AB1760)/Assumptions!$C$8, N(AC1760)/Assumptions!$C$9, N(AD1760)/Assumptions!$C$10, N(AE1760)/Assumptions!$C$11, N(AF1760)/Assumptions!$C$12, N(AG1760)/Assumptions!$C$13),3)</f>
        <v>1.8</v>
      </c>
      <c r="AK1760" s="0" t="str">
        <f aca="false">IF(OR(U1760="Pending",U1760="On Hold"),"Open GRN (awaiting)",IF(AJ1760&lt;=1,"Within SLA",IF(ROUND(N(Y1760)/Assumptions!$C$5,3)=AJ1760,"Gate Wait",IF(ROUND(N(Z1760)/Assumptions!$C$6,3)=AJ1760,"Dock Wait",IF(ROUND(N(AA1760)/Assumptions!$C$7,3)=AJ1760,"Unloading",IF(ROUND(N(AB1760)/Assumptions!$C$8,3)=AJ1760,"Unload-to-QC Wait",IF(ROUND(N(AC1760)/Assumptions!$C$9,3)=AJ1760,"QC",IF(ROUND(N(AD1760)/Assumptions!$C$10,3)=AJ1760,"QC-to-GRN Wait",IF(ROUND(N(AE1760)/Assumptions!$C$11,3)=AJ1760,"GRN Processing",IF(ROUND(N(AF1760)/Assumptions!$C$12,3)=AJ1760,"GRN-to-Putaway Wait",IF(ROUND(N(AG1760)/Assumptions!$C$13,3)=AJ1760,"Putaway","Within SLA")))))))))))</f>
        <v>GRN Processing</v>
      </c>
    </row>
    <row r="1761" customFormat="false" ht="15" hidden="false" customHeight="false" outlineLevel="0" collapsed="false">
      <c r="A1761" s="0" t="s">
        <v>5193</v>
      </c>
      <c r="B1761" s="0" t="s">
        <v>5194</v>
      </c>
      <c r="C1761" s="0" t="s">
        <v>134</v>
      </c>
      <c r="D1761" s="0" t="s">
        <v>119</v>
      </c>
      <c r="E1761" s="0" t="s">
        <v>4649</v>
      </c>
      <c r="F1761" s="0" t="s">
        <v>155</v>
      </c>
      <c r="G1761" s="0" t="s">
        <v>129</v>
      </c>
      <c r="H1761" s="17" t="n">
        <v>46246.7986111111</v>
      </c>
      <c r="I1761" s="17" t="n">
        <v>46246.8076388889</v>
      </c>
      <c r="J1761" s="17" t="n">
        <v>46246.8118055556</v>
      </c>
      <c r="K1761" s="17" t="n">
        <v>46246.8569444444</v>
      </c>
      <c r="L1761" s="17" t="n">
        <v>46246.8673611111</v>
      </c>
      <c r="M1761" s="17" t="n">
        <v>46246.8861111111</v>
      </c>
      <c r="N1761" s="17" t="n">
        <v>46246.9638888889</v>
      </c>
      <c r="O1761" s="17" t="n">
        <v>46246.9694444445</v>
      </c>
      <c r="P1761" s="17" t="n">
        <v>46246.9729166667</v>
      </c>
      <c r="Q1761" s="17" t="n">
        <v>46246.9965277778</v>
      </c>
      <c r="R1761" s="0" t="n">
        <v>296</v>
      </c>
      <c r="S1761" s="0" t="n">
        <v>0</v>
      </c>
      <c r="T1761" s="0" t="n">
        <v>0</v>
      </c>
      <c r="U1761" s="18" t="s">
        <v>130</v>
      </c>
      <c r="V1761" s="18" t="s">
        <v>144</v>
      </c>
      <c r="W1761" s="0" t="str">
        <f aca="false">IF(AND(X1761&gt;=6,X1761&lt;14),"A",IF(AND(X1761&gt;=14,X1761&lt;22),"B","C"))</f>
        <v>B</v>
      </c>
      <c r="X1761" s="18" t="n">
        <f aca="false">HOUR(H1761)</f>
        <v>19</v>
      </c>
      <c r="Y1761" s="18" t="n">
        <f aca="false">ROUND((I1761-H1761)*1440,0)</f>
        <v>13</v>
      </c>
      <c r="Z1761" s="18" t="n">
        <f aca="false">ROUND((J1761-I1761)*1440,0)</f>
        <v>6</v>
      </c>
      <c r="AA1761" s="18" t="n">
        <f aca="false">ROUND((K1761-J1761)*1440,0)</f>
        <v>65</v>
      </c>
      <c r="AB1761" s="18" t="n">
        <f aca="false">ROUND((L1761-K1761)*1440,0)</f>
        <v>15</v>
      </c>
      <c r="AC1761" s="18" t="n">
        <f aca="false">ROUND((M1761-L1761)*1440,0)</f>
        <v>27</v>
      </c>
      <c r="AD1761" s="18" t="n">
        <f aca="false">IF(N1761="","",ROUND((N1761-M1761)*1440,0))</f>
        <v>112</v>
      </c>
      <c r="AE1761" s="18" t="n">
        <f aca="false">IF(O1761="","",ROUND((O1761-N1761)*1440,0))</f>
        <v>8</v>
      </c>
      <c r="AF1761" s="18" t="n">
        <f aca="false">IF(P1761="","",ROUND((P1761-O1761)*1440,0))</f>
        <v>5</v>
      </c>
      <c r="AG1761" s="18" t="n">
        <f aca="false">IF(Q1761="","",ROUND((Q1761-P1761)*1440,0))</f>
        <v>34</v>
      </c>
      <c r="AH1761" s="18" t="n">
        <f aca="false">IF(Q1761="","",ROUND((Q1761-H1761)*1440,0))</f>
        <v>285</v>
      </c>
      <c r="AI1761" s="19" t="n">
        <f aca="false">ROUND(IF(O1761="",Assumptions!$B$25-K1761,O1761-K1761)*24,1)</f>
        <v>2.7</v>
      </c>
      <c r="AJ1761" s="20" t="n">
        <f aca="false">ROUND(MAX(N(Y1761)/Assumptions!$C$5, N(Z1761)/Assumptions!$C$6, N(AA1761)/Assumptions!$C$7, N(AB1761)/Assumptions!$C$8, N(AC1761)/Assumptions!$C$9, N(AD1761)/Assumptions!$C$10, N(AE1761)/Assumptions!$C$11, N(AF1761)/Assumptions!$C$12, N(AG1761)/Assumptions!$C$13),3)</f>
        <v>3.733</v>
      </c>
      <c r="AK1761" s="0" t="str">
        <f aca="false">IF(OR(U1761="Pending",U1761="On Hold"),"Open GRN (awaiting)",IF(AJ1761&lt;=1,"Within SLA",IF(ROUND(N(Y1761)/Assumptions!$C$5,3)=AJ1761,"Gate Wait",IF(ROUND(N(Z1761)/Assumptions!$C$6,3)=AJ1761,"Dock Wait",IF(ROUND(N(AA1761)/Assumptions!$C$7,3)=AJ1761,"Unloading",IF(ROUND(N(AB1761)/Assumptions!$C$8,3)=AJ1761,"Unload-to-QC Wait",IF(ROUND(N(AC1761)/Assumptions!$C$9,3)=AJ1761,"QC",IF(ROUND(N(AD1761)/Assumptions!$C$10,3)=AJ1761,"QC-to-GRN Wait",IF(ROUND(N(AE1761)/Assumptions!$C$11,3)=AJ1761,"GRN Processing",IF(ROUND(N(AF1761)/Assumptions!$C$12,3)=AJ1761,"GRN-to-Putaway Wait",IF(ROUND(N(AG1761)/Assumptions!$C$13,3)=AJ1761,"Putaway","Within SLA")))))))))))</f>
        <v>QC-to-GRN Wait</v>
      </c>
    </row>
    <row r="1762" customFormat="false" ht="15" hidden="false" customHeight="false" outlineLevel="0" collapsed="false">
      <c r="A1762" s="0" t="s">
        <v>5195</v>
      </c>
      <c r="B1762" s="0" t="s">
        <v>5196</v>
      </c>
      <c r="C1762" s="0" t="s">
        <v>170</v>
      </c>
      <c r="D1762" s="0" t="s">
        <v>147</v>
      </c>
      <c r="E1762" s="0" t="s">
        <v>5197</v>
      </c>
      <c r="F1762" s="0" t="s">
        <v>172</v>
      </c>
      <c r="G1762" s="0" t="s">
        <v>150</v>
      </c>
      <c r="H1762" s="17" t="n">
        <v>46246.8055555556</v>
      </c>
      <c r="I1762" s="17" t="n">
        <v>46246.8215277778</v>
      </c>
      <c r="J1762" s="17" t="n">
        <v>46246.8284722222</v>
      </c>
      <c r="K1762" s="17" t="n">
        <v>46246.8576388889</v>
      </c>
      <c r="L1762" s="17" t="n">
        <v>46246.8701388889</v>
      </c>
      <c r="M1762" s="17" t="n">
        <v>46246.8902777778</v>
      </c>
      <c r="N1762" s="17" t="n">
        <v>46246.9173611111</v>
      </c>
      <c r="O1762" s="17" t="n">
        <v>46246.9638888889</v>
      </c>
      <c r="P1762" s="17" t="n">
        <v>46246.9819444444</v>
      </c>
      <c r="Q1762" s="17" t="n">
        <v>46247.00625</v>
      </c>
      <c r="R1762" s="0" t="n">
        <v>536</v>
      </c>
      <c r="S1762" s="0" t="n">
        <v>0</v>
      </c>
      <c r="T1762" s="0" t="n">
        <v>0</v>
      </c>
      <c r="U1762" s="18" t="s">
        <v>130</v>
      </c>
      <c r="V1762" s="18" t="s">
        <v>156</v>
      </c>
      <c r="W1762" s="0" t="str">
        <f aca="false">IF(AND(X1762&gt;=6,X1762&lt;14),"A",IF(AND(X1762&gt;=14,X1762&lt;22),"B","C"))</f>
        <v>B</v>
      </c>
      <c r="X1762" s="18" t="n">
        <f aca="false">HOUR(H1762)</f>
        <v>19</v>
      </c>
      <c r="Y1762" s="18" t="n">
        <f aca="false">ROUND((I1762-H1762)*1440,0)</f>
        <v>23</v>
      </c>
      <c r="Z1762" s="18" t="n">
        <f aca="false">ROUND((J1762-I1762)*1440,0)</f>
        <v>10</v>
      </c>
      <c r="AA1762" s="18" t="n">
        <f aca="false">ROUND((K1762-J1762)*1440,0)</f>
        <v>42</v>
      </c>
      <c r="AB1762" s="18" t="n">
        <f aca="false">ROUND((L1762-K1762)*1440,0)</f>
        <v>18</v>
      </c>
      <c r="AC1762" s="18" t="n">
        <f aca="false">ROUND((M1762-L1762)*1440,0)</f>
        <v>29</v>
      </c>
      <c r="AD1762" s="18" t="n">
        <f aca="false">IF(N1762="","",ROUND((N1762-M1762)*1440,0))</f>
        <v>39</v>
      </c>
      <c r="AE1762" s="18" t="n">
        <f aca="false">IF(O1762="","",ROUND((O1762-N1762)*1440,0))</f>
        <v>67</v>
      </c>
      <c r="AF1762" s="18" t="n">
        <f aca="false">IF(P1762="","",ROUND((P1762-O1762)*1440,0))</f>
        <v>26</v>
      </c>
      <c r="AG1762" s="18" t="n">
        <f aca="false">IF(Q1762="","",ROUND((Q1762-P1762)*1440,0))</f>
        <v>35</v>
      </c>
      <c r="AH1762" s="18" t="n">
        <f aca="false">IF(Q1762="","",ROUND((Q1762-H1762)*1440,0))</f>
        <v>289</v>
      </c>
      <c r="AI1762" s="19" t="n">
        <f aca="false">ROUND(IF(O1762="",Assumptions!$B$25-K1762,O1762-K1762)*24,1)</f>
        <v>2.6</v>
      </c>
      <c r="AJ1762" s="20" t="n">
        <f aca="false">ROUND(MAX(N(Y1762)/Assumptions!$C$5, N(Z1762)/Assumptions!$C$6, N(AA1762)/Assumptions!$C$7, N(AB1762)/Assumptions!$C$8, N(AC1762)/Assumptions!$C$9, N(AD1762)/Assumptions!$C$10, N(AE1762)/Assumptions!$C$11, N(AF1762)/Assumptions!$C$12, N(AG1762)/Assumptions!$C$13),3)</f>
        <v>1.489</v>
      </c>
      <c r="AK1762" s="0" t="str">
        <f aca="false">IF(OR(U1762="Pending",U1762="On Hold"),"Open GRN (awaiting)",IF(AJ1762&lt;=1,"Within SLA",IF(ROUND(N(Y1762)/Assumptions!$C$5,3)=AJ1762,"Gate Wait",IF(ROUND(N(Z1762)/Assumptions!$C$6,3)=AJ1762,"Dock Wait",IF(ROUND(N(AA1762)/Assumptions!$C$7,3)=AJ1762,"Unloading",IF(ROUND(N(AB1762)/Assumptions!$C$8,3)=AJ1762,"Unload-to-QC Wait",IF(ROUND(N(AC1762)/Assumptions!$C$9,3)=AJ1762,"QC",IF(ROUND(N(AD1762)/Assumptions!$C$10,3)=AJ1762,"QC-to-GRN Wait",IF(ROUND(N(AE1762)/Assumptions!$C$11,3)=AJ1762,"GRN Processing",IF(ROUND(N(AF1762)/Assumptions!$C$12,3)=AJ1762,"GRN-to-Putaway Wait",IF(ROUND(N(AG1762)/Assumptions!$C$13,3)=AJ1762,"Putaway","Within SLA")))))))))))</f>
        <v>GRN Processing</v>
      </c>
    </row>
    <row r="1763" customFormat="false" ht="15" hidden="false" customHeight="false" outlineLevel="0" collapsed="false">
      <c r="A1763" s="0" t="s">
        <v>5198</v>
      </c>
      <c r="B1763" s="0" t="s">
        <v>5199</v>
      </c>
      <c r="C1763" s="0" t="s">
        <v>218</v>
      </c>
      <c r="D1763" s="0" t="s">
        <v>135</v>
      </c>
      <c r="E1763" s="0" t="s">
        <v>5200</v>
      </c>
      <c r="F1763" s="0" t="s">
        <v>128</v>
      </c>
      <c r="G1763" s="0" t="s">
        <v>178</v>
      </c>
      <c r="H1763" s="17" t="n">
        <v>46246.8215277778</v>
      </c>
      <c r="I1763" s="17" t="n">
        <v>46246.8263888889</v>
      </c>
      <c r="J1763" s="17" t="n">
        <v>46246.8319444444</v>
      </c>
      <c r="K1763" s="17" t="n">
        <v>46246.8541666667</v>
      </c>
      <c r="L1763" s="17" t="n">
        <v>46246.8659722222</v>
      </c>
      <c r="M1763" s="17" t="n">
        <v>46246.9152777778</v>
      </c>
      <c r="N1763" s="17" t="n">
        <v>46246.9833333333</v>
      </c>
      <c r="O1763" s="17" t="n">
        <v>46247.0909722222</v>
      </c>
      <c r="P1763" s="17" t="n">
        <v>46247.1027777778</v>
      </c>
      <c r="Q1763" s="17" t="n">
        <v>46247.1055555556</v>
      </c>
      <c r="R1763" s="0" t="n">
        <v>428</v>
      </c>
      <c r="S1763" s="0" t="n">
        <v>12</v>
      </c>
      <c r="T1763" s="0" t="n">
        <v>0</v>
      </c>
      <c r="U1763" s="18" t="s">
        <v>123</v>
      </c>
      <c r="V1763" s="18" t="s">
        <v>82</v>
      </c>
      <c r="W1763" s="0" t="str">
        <f aca="false">IF(AND(X1763&gt;=6,X1763&lt;14),"A",IF(AND(X1763&gt;=14,X1763&lt;22),"B","C"))</f>
        <v>B</v>
      </c>
      <c r="X1763" s="18" t="n">
        <f aca="false">HOUR(H1763)</f>
        <v>19</v>
      </c>
      <c r="Y1763" s="18" t="n">
        <f aca="false">ROUND((I1763-H1763)*1440,0)</f>
        <v>7</v>
      </c>
      <c r="Z1763" s="18" t="n">
        <f aca="false">ROUND((J1763-I1763)*1440,0)</f>
        <v>8</v>
      </c>
      <c r="AA1763" s="18" t="n">
        <f aca="false">ROUND((K1763-J1763)*1440,0)</f>
        <v>32</v>
      </c>
      <c r="AB1763" s="18" t="n">
        <f aca="false">ROUND((L1763-K1763)*1440,0)</f>
        <v>17</v>
      </c>
      <c r="AC1763" s="18" t="n">
        <f aca="false">ROUND((M1763-L1763)*1440,0)</f>
        <v>71</v>
      </c>
      <c r="AD1763" s="18" t="n">
        <f aca="false">IF(N1763="","",ROUND((N1763-M1763)*1440,0))</f>
        <v>98</v>
      </c>
      <c r="AE1763" s="18" t="n">
        <f aca="false">IF(O1763="","",ROUND((O1763-N1763)*1440,0))</f>
        <v>155</v>
      </c>
      <c r="AF1763" s="18" t="n">
        <f aca="false">IF(P1763="","",ROUND((P1763-O1763)*1440,0))</f>
        <v>17</v>
      </c>
      <c r="AG1763" s="18" t="n">
        <f aca="false">IF(Q1763="","",ROUND((Q1763-P1763)*1440,0))</f>
        <v>4</v>
      </c>
      <c r="AH1763" s="18" t="n">
        <f aca="false">IF(Q1763="","",ROUND((Q1763-H1763)*1440,0))</f>
        <v>409</v>
      </c>
      <c r="AI1763" s="19" t="n">
        <f aca="false">ROUND(IF(O1763="",Assumptions!$B$25-K1763,O1763-K1763)*24,1)</f>
        <v>5.7</v>
      </c>
      <c r="AJ1763" s="20" t="n">
        <f aca="false">ROUND(MAX(N(Y1763)/Assumptions!$C$5, N(Z1763)/Assumptions!$C$6, N(AA1763)/Assumptions!$C$7, N(AB1763)/Assumptions!$C$8, N(AC1763)/Assumptions!$C$9, N(AD1763)/Assumptions!$C$10, N(AE1763)/Assumptions!$C$11, N(AF1763)/Assumptions!$C$12, N(AG1763)/Assumptions!$C$13),3)</f>
        <v>3.444</v>
      </c>
      <c r="AK1763" s="0" t="str">
        <f aca="false">IF(OR(U1763="Pending",U1763="On Hold"),"Open GRN (awaiting)",IF(AJ1763&lt;=1,"Within SLA",IF(ROUND(N(Y1763)/Assumptions!$C$5,3)=AJ1763,"Gate Wait",IF(ROUND(N(Z1763)/Assumptions!$C$6,3)=AJ1763,"Dock Wait",IF(ROUND(N(AA1763)/Assumptions!$C$7,3)=AJ1763,"Unloading",IF(ROUND(N(AB1763)/Assumptions!$C$8,3)=AJ1763,"Unload-to-QC Wait",IF(ROUND(N(AC1763)/Assumptions!$C$9,3)=AJ1763,"QC",IF(ROUND(N(AD1763)/Assumptions!$C$10,3)=AJ1763,"QC-to-GRN Wait",IF(ROUND(N(AE1763)/Assumptions!$C$11,3)=AJ1763,"GRN Processing",IF(ROUND(N(AF1763)/Assumptions!$C$12,3)=AJ1763,"GRN-to-Putaway Wait",IF(ROUND(N(AG1763)/Assumptions!$C$13,3)=AJ1763,"Putaway","Within SLA")))))))))))</f>
        <v>GRN Processing</v>
      </c>
    </row>
    <row r="1764" customFormat="false" ht="15" hidden="false" customHeight="false" outlineLevel="0" collapsed="false">
      <c r="A1764" s="0" t="s">
        <v>5201</v>
      </c>
      <c r="B1764" s="0" t="s">
        <v>5202</v>
      </c>
      <c r="C1764" s="0" t="s">
        <v>126</v>
      </c>
      <c r="D1764" s="0" t="s">
        <v>135</v>
      </c>
      <c r="E1764" s="0" t="s">
        <v>5203</v>
      </c>
      <c r="F1764" s="0" t="s">
        <v>128</v>
      </c>
      <c r="G1764" s="0" t="s">
        <v>138</v>
      </c>
      <c r="H1764" s="17" t="n">
        <v>46247.1173611111</v>
      </c>
      <c r="I1764" s="17" t="n">
        <v>46247.1236111111</v>
      </c>
      <c r="J1764" s="17" t="n">
        <v>46247.1277777778</v>
      </c>
      <c r="K1764" s="17" t="n">
        <v>46247.1590277778</v>
      </c>
      <c r="L1764" s="17" t="n">
        <v>46247.1645833333</v>
      </c>
      <c r="M1764" s="17" t="n">
        <v>46247.1861111111</v>
      </c>
      <c r="N1764" s="17" t="n">
        <v>46247.2743055556</v>
      </c>
      <c r="O1764" s="17" t="n">
        <v>46247.3</v>
      </c>
      <c r="P1764" s="17" t="n">
        <v>46247.3090277778</v>
      </c>
      <c r="Q1764" s="17" t="n">
        <v>46247.325</v>
      </c>
      <c r="R1764" s="0" t="n">
        <v>273</v>
      </c>
      <c r="S1764" s="0" t="n">
        <v>0</v>
      </c>
      <c r="T1764" s="0" t="n">
        <v>0</v>
      </c>
      <c r="U1764" s="18" t="s">
        <v>130</v>
      </c>
      <c r="V1764" s="18" t="s">
        <v>156</v>
      </c>
      <c r="W1764" s="0" t="str">
        <f aca="false">IF(AND(X1764&gt;=6,X1764&lt;14),"A",IF(AND(X1764&gt;=14,X1764&lt;22),"B","C"))</f>
        <v>C</v>
      </c>
      <c r="X1764" s="18" t="n">
        <f aca="false">HOUR(H1764)</f>
        <v>2</v>
      </c>
      <c r="Y1764" s="18" t="n">
        <f aca="false">ROUND((I1764-H1764)*1440,0)</f>
        <v>9</v>
      </c>
      <c r="Z1764" s="18" t="n">
        <f aca="false">ROUND((J1764-I1764)*1440,0)</f>
        <v>6</v>
      </c>
      <c r="AA1764" s="18" t="n">
        <f aca="false">ROUND((K1764-J1764)*1440,0)</f>
        <v>45</v>
      </c>
      <c r="AB1764" s="18" t="n">
        <f aca="false">ROUND((L1764-K1764)*1440,0)</f>
        <v>8</v>
      </c>
      <c r="AC1764" s="18" t="n">
        <f aca="false">ROUND((M1764-L1764)*1440,0)</f>
        <v>31</v>
      </c>
      <c r="AD1764" s="18" t="n">
        <f aca="false">IF(N1764="","",ROUND((N1764-M1764)*1440,0))</f>
        <v>127</v>
      </c>
      <c r="AE1764" s="18" t="n">
        <f aca="false">IF(O1764="","",ROUND((O1764-N1764)*1440,0))</f>
        <v>37</v>
      </c>
      <c r="AF1764" s="18" t="n">
        <f aca="false">IF(P1764="","",ROUND((P1764-O1764)*1440,0))</f>
        <v>13</v>
      </c>
      <c r="AG1764" s="18" t="n">
        <f aca="false">IF(Q1764="","",ROUND((Q1764-P1764)*1440,0))</f>
        <v>23</v>
      </c>
      <c r="AH1764" s="18" t="n">
        <f aca="false">IF(Q1764="","",ROUND((Q1764-H1764)*1440,0))</f>
        <v>299</v>
      </c>
      <c r="AI1764" s="19" t="n">
        <f aca="false">ROUND(IF(O1764="",Assumptions!$B$25-K1764,O1764-K1764)*24,1)</f>
        <v>3.4</v>
      </c>
      <c r="AJ1764" s="20" t="n">
        <f aca="false">ROUND(MAX(N(Y1764)/Assumptions!$C$5, N(Z1764)/Assumptions!$C$6, N(AA1764)/Assumptions!$C$7, N(AB1764)/Assumptions!$C$8, N(AC1764)/Assumptions!$C$9, N(AD1764)/Assumptions!$C$10, N(AE1764)/Assumptions!$C$11, N(AF1764)/Assumptions!$C$12, N(AG1764)/Assumptions!$C$13),3)</f>
        <v>4.233</v>
      </c>
      <c r="AK1764" s="0" t="str">
        <f aca="false">IF(OR(U1764="Pending",U1764="On Hold"),"Open GRN (awaiting)",IF(AJ1764&lt;=1,"Within SLA",IF(ROUND(N(Y1764)/Assumptions!$C$5,3)=AJ1764,"Gate Wait",IF(ROUND(N(Z1764)/Assumptions!$C$6,3)=AJ1764,"Dock Wait",IF(ROUND(N(AA1764)/Assumptions!$C$7,3)=AJ1764,"Unloading",IF(ROUND(N(AB1764)/Assumptions!$C$8,3)=AJ1764,"Unload-to-QC Wait",IF(ROUND(N(AC1764)/Assumptions!$C$9,3)=AJ1764,"QC",IF(ROUND(N(AD1764)/Assumptions!$C$10,3)=AJ1764,"QC-to-GRN Wait",IF(ROUND(N(AE1764)/Assumptions!$C$11,3)=AJ1764,"GRN Processing",IF(ROUND(N(AF1764)/Assumptions!$C$12,3)=AJ1764,"GRN-to-Putaway Wait",IF(ROUND(N(AG1764)/Assumptions!$C$13,3)=AJ1764,"Putaway","Within SLA")))))))))))</f>
        <v>QC-to-GRN Wait</v>
      </c>
    </row>
    <row r="1765" customFormat="false" ht="15" hidden="false" customHeight="false" outlineLevel="0" collapsed="false">
      <c r="A1765" s="0" t="s">
        <v>5204</v>
      </c>
      <c r="B1765" s="0" t="s">
        <v>5205</v>
      </c>
      <c r="C1765" s="0" t="s">
        <v>175</v>
      </c>
      <c r="D1765" s="0" t="s">
        <v>135</v>
      </c>
      <c r="E1765" s="0" t="s">
        <v>5206</v>
      </c>
      <c r="F1765" s="0" t="s">
        <v>177</v>
      </c>
      <c r="G1765" s="0" t="s">
        <v>138</v>
      </c>
      <c r="H1765" s="17" t="n">
        <v>46247.1631944445</v>
      </c>
      <c r="I1765" s="17" t="n">
        <v>46247.1722222222</v>
      </c>
      <c r="J1765" s="17" t="n">
        <v>46247.1791666667</v>
      </c>
      <c r="K1765" s="17" t="n">
        <v>46247.2166666667</v>
      </c>
      <c r="L1765" s="17" t="n">
        <v>46247.2333333333</v>
      </c>
      <c r="M1765" s="17" t="n">
        <v>46247.2583333333</v>
      </c>
      <c r="N1765" s="17" t="n">
        <v>46247.2868055556</v>
      </c>
      <c r="O1765" s="17" t="n">
        <v>46247.3173611111</v>
      </c>
      <c r="P1765" s="17" t="n">
        <v>46247.3208333333</v>
      </c>
      <c r="Q1765" s="17" t="n">
        <v>46247.33125</v>
      </c>
      <c r="R1765" s="0" t="n">
        <v>103</v>
      </c>
      <c r="S1765" s="0" t="n">
        <v>0</v>
      </c>
      <c r="T1765" s="0" t="n">
        <v>0</v>
      </c>
      <c r="U1765" s="18" t="s">
        <v>130</v>
      </c>
      <c r="V1765" s="18" t="s">
        <v>144</v>
      </c>
      <c r="W1765" s="0" t="str">
        <f aca="false">IF(AND(X1765&gt;=6,X1765&lt;14),"A",IF(AND(X1765&gt;=14,X1765&lt;22),"B","C"))</f>
        <v>C</v>
      </c>
      <c r="X1765" s="18" t="n">
        <f aca="false">HOUR(H1765)</f>
        <v>3</v>
      </c>
      <c r="Y1765" s="18" t="n">
        <f aca="false">ROUND((I1765-H1765)*1440,0)</f>
        <v>13</v>
      </c>
      <c r="Z1765" s="18" t="n">
        <f aca="false">ROUND((J1765-I1765)*1440,0)</f>
        <v>10</v>
      </c>
      <c r="AA1765" s="18" t="n">
        <f aca="false">ROUND((K1765-J1765)*1440,0)</f>
        <v>54</v>
      </c>
      <c r="AB1765" s="18" t="n">
        <f aca="false">ROUND((L1765-K1765)*1440,0)</f>
        <v>24</v>
      </c>
      <c r="AC1765" s="18" t="n">
        <f aca="false">ROUND((M1765-L1765)*1440,0)</f>
        <v>36</v>
      </c>
      <c r="AD1765" s="18" t="n">
        <f aca="false">IF(N1765="","",ROUND((N1765-M1765)*1440,0))</f>
        <v>41</v>
      </c>
      <c r="AE1765" s="18" t="n">
        <f aca="false">IF(O1765="","",ROUND((O1765-N1765)*1440,0))</f>
        <v>44</v>
      </c>
      <c r="AF1765" s="18" t="n">
        <f aca="false">IF(P1765="","",ROUND((P1765-O1765)*1440,0))</f>
        <v>5</v>
      </c>
      <c r="AG1765" s="18" t="n">
        <f aca="false">IF(Q1765="","",ROUND((Q1765-P1765)*1440,0))</f>
        <v>15</v>
      </c>
      <c r="AH1765" s="18" t="n">
        <f aca="false">IF(Q1765="","",ROUND((Q1765-H1765)*1440,0))</f>
        <v>242</v>
      </c>
      <c r="AI1765" s="19" t="n">
        <f aca="false">ROUND(IF(O1765="",Assumptions!$B$25-K1765,O1765-K1765)*24,1)</f>
        <v>2.4</v>
      </c>
      <c r="AJ1765" s="20" t="n">
        <f aca="false">ROUND(MAX(N(Y1765)/Assumptions!$C$5, N(Z1765)/Assumptions!$C$6, N(AA1765)/Assumptions!$C$7, N(AB1765)/Assumptions!$C$8, N(AC1765)/Assumptions!$C$9, N(AD1765)/Assumptions!$C$10, N(AE1765)/Assumptions!$C$11, N(AF1765)/Assumptions!$C$12, N(AG1765)/Assumptions!$C$13),3)</f>
        <v>1.6</v>
      </c>
      <c r="AK1765" s="0" t="str">
        <f aca="false">IF(OR(U1765="Pending",U1765="On Hold"),"Open GRN (awaiting)",IF(AJ1765&lt;=1,"Within SLA",IF(ROUND(N(Y1765)/Assumptions!$C$5,3)=AJ1765,"Gate Wait",IF(ROUND(N(Z1765)/Assumptions!$C$6,3)=AJ1765,"Dock Wait",IF(ROUND(N(AA1765)/Assumptions!$C$7,3)=AJ1765,"Unloading",IF(ROUND(N(AB1765)/Assumptions!$C$8,3)=AJ1765,"Unload-to-QC Wait",IF(ROUND(N(AC1765)/Assumptions!$C$9,3)=AJ1765,"QC",IF(ROUND(N(AD1765)/Assumptions!$C$10,3)=AJ1765,"QC-to-GRN Wait",IF(ROUND(N(AE1765)/Assumptions!$C$11,3)=AJ1765,"GRN Processing",IF(ROUND(N(AF1765)/Assumptions!$C$12,3)=AJ1765,"GRN-to-Putaway Wait",IF(ROUND(N(AG1765)/Assumptions!$C$13,3)=AJ1765,"Putaway","Within SLA")))))))))))</f>
        <v>Unload-to-QC Wait</v>
      </c>
    </row>
    <row r="1766" customFormat="false" ht="15" hidden="false" customHeight="false" outlineLevel="0" collapsed="false">
      <c r="A1766" s="0" t="s">
        <v>5207</v>
      </c>
      <c r="B1766" s="0" t="s">
        <v>5208</v>
      </c>
      <c r="C1766" s="0" t="s">
        <v>142</v>
      </c>
      <c r="D1766" s="0" t="s">
        <v>119</v>
      </c>
      <c r="E1766" s="0" t="s">
        <v>5209</v>
      </c>
      <c r="F1766" s="0" t="s">
        <v>137</v>
      </c>
      <c r="G1766" s="0" t="s">
        <v>122</v>
      </c>
      <c r="H1766" s="17" t="n">
        <v>46247.2270833333</v>
      </c>
      <c r="I1766" s="17" t="n">
        <v>46247.2354166667</v>
      </c>
      <c r="J1766" s="17" t="n">
        <v>46247.2388888889</v>
      </c>
      <c r="K1766" s="17" t="n">
        <v>46247.2694444444</v>
      </c>
      <c r="L1766" s="17" t="n">
        <v>46247.2743055556</v>
      </c>
      <c r="M1766" s="17" t="n">
        <v>46247.2875</v>
      </c>
      <c r="N1766" s="17" t="n">
        <v>46247.9958333333</v>
      </c>
      <c r="O1766" s="17" t="n">
        <v>46248.1430555556</v>
      </c>
      <c r="P1766" s="17" t="n">
        <v>46248.1548611111</v>
      </c>
      <c r="Q1766" s="17" t="n">
        <v>46248.1805555556</v>
      </c>
      <c r="R1766" s="0" t="n">
        <v>417</v>
      </c>
      <c r="S1766" s="0" t="n">
        <v>0</v>
      </c>
      <c r="T1766" s="0" t="n">
        <v>0</v>
      </c>
      <c r="U1766" s="18" t="s">
        <v>130</v>
      </c>
      <c r="V1766" s="18" t="s">
        <v>131</v>
      </c>
      <c r="W1766" s="0" t="str">
        <f aca="false">IF(AND(X1766&gt;=6,X1766&lt;14),"A",IF(AND(X1766&gt;=14,X1766&lt;22),"B","C"))</f>
        <v>C</v>
      </c>
      <c r="X1766" s="18" t="n">
        <f aca="false">HOUR(H1766)</f>
        <v>5</v>
      </c>
      <c r="Y1766" s="18" t="n">
        <f aca="false">ROUND((I1766-H1766)*1440,0)</f>
        <v>12</v>
      </c>
      <c r="Z1766" s="18" t="n">
        <f aca="false">ROUND((J1766-I1766)*1440,0)</f>
        <v>5</v>
      </c>
      <c r="AA1766" s="18" t="n">
        <f aca="false">ROUND((K1766-J1766)*1440,0)</f>
        <v>44</v>
      </c>
      <c r="AB1766" s="18" t="n">
        <f aca="false">ROUND((L1766-K1766)*1440,0)</f>
        <v>7</v>
      </c>
      <c r="AC1766" s="18" t="n">
        <f aca="false">ROUND((M1766-L1766)*1440,0)</f>
        <v>19</v>
      </c>
      <c r="AD1766" s="18" t="n">
        <f aca="false">IF(N1766="","",ROUND((N1766-M1766)*1440,0))</f>
        <v>1020</v>
      </c>
      <c r="AE1766" s="18" t="n">
        <f aca="false">IF(O1766="","",ROUND((O1766-N1766)*1440,0))</f>
        <v>212</v>
      </c>
      <c r="AF1766" s="18" t="n">
        <f aca="false">IF(P1766="","",ROUND((P1766-O1766)*1440,0))</f>
        <v>17</v>
      </c>
      <c r="AG1766" s="18" t="n">
        <f aca="false">IF(Q1766="","",ROUND((Q1766-P1766)*1440,0))</f>
        <v>37</v>
      </c>
      <c r="AH1766" s="18" t="n">
        <f aca="false">IF(Q1766="","",ROUND((Q1766-H1766)*1440,0))</f>
        <v>1373</v>
      </c>
      <c r="AI1766" s="19" t="n">
        <f aca="false">ROUND(IF(O1766="",Assumptions!$B$25-K1766,O1766-K1766)*24,1)</f>
        <v>21</v>
      </c>
      <c r="AJ1766" s="20" t="n">
        <f aca="false">ROUND(MAX(N(Y1766)/Assumptions!$C$5, N(Z1766)/Assumptions!$C$6, N(AA1766)/Assumptions!$C$7, N(AB1766)/Assumptions!$C$8, N(AC1766)/Assumptions!$C$9, N(AD1766)/Assumptions!$C$10, N(AE1766)/Assumptions!$C$11, N(AF1766)/Assumptions!$C$12, N(AG1766)/Assumptions!$C$13),3)</f>
        <v>34</v>
      </c>
      <c r="AK1766" s="0" t="str">
        <f aca="false">IF(OR(U1766="Pending",U1766="On Hold"),"Open GRN (awaiting)",IF(AJ1766&lt;=1,"Within SLA",IF(ROUND(N(Y1766)/Assumptions!$C$5,3)=AJ1766,"Gate Wait",IF(ROUND(N(Z1766)/Assumptions!$C$6,3)=AJ1766,"Dock Wait",IF(ROUND(N(AA1766)/Assumptions!$C$7,3)=AJ1766,"Unloading",IF(ROUND(N(AB1766)/Assumptions!$C$8,3)=AJ1766,"Unload-to-QC Wait",IF(ROUND(N(AC1766)/Assumptions!$C$9,3)=AJ1766,"QC",IF(ROUND(N(AD1766)/Assumptions!$C$10,3)=AJ1766,"QC-to-GRN Wait",IF(ROUND(N(AE1766)/Assumptions!$C$11,3)=AJ1766,"GRN Processing",IF(ROUND(N(AF1766)/Assumptions!$C$12,3)=AJ1766,"GRN-to-Putaway Wait",IF(ROUND(N(AG1766)/Assumptions!$C$13,3)=AJ1766,"Putaway","Within SLA")))))))))))</f>
        <v>QC-to-GRN Wait</v>
      </c>
    </row>
    <row r="1767" customFormat="false" ht="15" hidden="false" customHeight="false" outlineLevel="0" collapsed="false">
      <c r="A1767" s="0" t="s">
        <v>5210</v>
      </c>
      <c r="B1767" s="0" t="s">
        <v>5211</v>
      </c>
      <c r="C1767" s="0" t="s">
        <v>218</v>
      </c>
      <c r="D1767" s="0" t="s">
        <v>135</v>
      </c>
      <c r="E1767" s="0" t="s">
        <v>4178</v>
      </c>
      <c r="F1767" s="0" t="s">
        <v>137</v>
      </c>
      <c r="G1767" s="0" t="s">
        <v>138</v>
      </c>
      <c r="H1767" s="17" t="n">
        <v>46247.2444444444</v>
      </c>
      <c r="I1767" s="17" t="n">
        <v>46247.2618055556</v>
      </c>
      <c r="J1767" s="17" t="n">
        <v>46247.2743055556</v>
      </c>
      <c r="K1767" s="17" t="n">
        <v>46247.3020833333</v>
      </c>
      <c r="L1767" s="17" t="n">
        <v>46247.3118055556</v>
      </c>
      <c r="M1767" s="17" t="n">
        <v>46247.3284722222</v>
      </c>
      <c r="N1767" s="17" t="n">
        <v>46247.4236111111</v>
      </c>
      <c r="O1767" s="17" t="n">
        <v>46247.4423611111</v>
      </c>
      <c r="P1767" s="17" t="n">
        <v>46247.475</v>
      </c>
      <c r="Q1767" s="17" t="n">
        <v>46247.50625</v>
      </c>
      <c r="R1767" s="0" t="n">
        <v>515</v>
      </c>
      <c r="S1767" s="0" t="n">
        <v>0</v>
      </c>
      <c r="T1767" s="0" t="n">
        <v>0</v>
      </c>
      <c r="U1767" s="18" t="s">
        <v>130</v>
      </c>
      <c r="V1767" s="18" t="s">
        <v>156</v>
      </c>
      <c r="W1767" s="0" t="str">
        <f aca="false">IF(AND(X1767&gt;=6,X1767&lt;14),"A",IF(AND(X1767&gt;=14,X1767&lt;22),"B","C"))</f>
        <v>C</v>
      </c>
      <c r="X1767" s="18" t="n">
        <f aca="false">HOUR(H1767)</f>
        <v>5</v>
      </c>
      <c r="Y1767" s="18" t="n">
        <f aca="false">ROUND((I1767-H1767)*1440,0)</f>
        <v>25</v>
      </c>
      <c r="Z1767" s="18" t="n">
        <f aca="false">ROUND((J1767-I1767)*1440,0)</f>
        <v>18</v>
      </c>
      <c r="AA1767" s="18" t="n">
        <f aca="false">ROUND((K1767-J1767)*1440,0)</f>
        <v>40</v>
      </c>
      <c r="AB1767" s="18" t="n">
        <f aca="false">ROUND((L1767-K1767)*1440,0)</f>
        <v>14</v>
      </c>
      <c r="AC1767" s="18" t="n">
        <f aca="false">ROUND((M1767-L1767)*1440,0)</f>
        <v>24</v>
      </c>
      <c r="AD1767" s="18" t="n">
        <f aca="false">IF(N1767="","",ROUND((N1767-M1767)*1440,0))</f>
        <v>137</v>
      </c>
      <c r="AE1767" s="18" t="n">
        <f aca="false">IF(O1767="","",ROUND((O1767-N1767)*1440,0))</f>
        <v>27</v>
      </c>
      <c r="AF1767" s="18" t="n">
        <f aca="false">IF(P1767="","",ROUND((P1767-O1767)*1440,0))</f>
        <v>47</v>
      </c>
      <c r="AG1767" s="18" t="n">
        <f aca="false">IF(Q1767="","",ROUND((Q1767-P1767)*1440,0))</f>
        <v>45</v>
      </c>
      <c r="AH1767" s="18" t="n">
        <f aca="false">IF(Q1767="","",ROUND((Q1767-H1767)*1440,0))</f>
        <v>377</v>
      </c>
      <c r="AI1767" s="19" t="n">
        <f aca="false">ROUND(IF(O1767="",Assumptions!$B$25-K1767,O1767-K1767)*24,1)</f>
        <v>3.4</v>
      </c>
      <c r="AJ1767" s="20" t="n">
        <f aca="false">ROUND(MAX(N(Y1767)/Assumptions!$C$5, N(Z1767)/Assumptions!$C$6, N(AA1767)/Assumptions!$C$7, N(AB1767)/Assumptions!$C$8, N(AC1767)/Assumptions!$C$9, N(AD1767)/Assumptions!$C$10, N(AE1767)/Assumptions!$C$11, N(AF1767)/Assumptions!$C$12, N(AG1767)/Assumptions!$C$13),3)</f>
        <v>4.567</v>
      </c>
      <c r="AK1767" s="0" t="str">
        <f aca="false">IF(OR(U1767="Pending",U1767="On Hold"),"Open GRN (awaiting)",IF(AJ1767&lt;=1,"Within SLA",IF(ROUND(N(Y1767)/Assumptions!$C$5,3)=AJ1767,"Gate Wait",IF(ROUND(N(Z1767)/Assumptions!$C$6,3)=AJ1767,"Dock Wait",IF(ROUND(N(AA1767)/Assumptions!$C$7,3)=AJ1767,"Unloading",IF(ROUND(N(AB1767)/Assumptions!$C$8,3)=AJ1767,"Unload-to-QC Wait",IF(ROUND(N(AC1767)/Assumptions!$C$9,3)=AJ1767,"QC",IF(ROUND(N(AD1767)/Assumptions!$C$10,3)=AJ1767,"QC-to-GRN Wait",IF(ROUND(N(AE1767)/Assumptions!$C$11,3)=AJ1767,"GRN Processing",IF(ROUND(N(AF1767)/Assumptions!$C$12,3)=AJ1767,"GRN-to-Putaway Wait",IF(ROUND(N(AG1767)/Assumptions!$C$13,3)=AJ1767,"Putaway","Within SLA")))))))))))</f>
        <v>QC-to-GRN Wait</v>
      </c>
    </row>
    <row r="1768" customFormat="false" ht="15" hidden="false" customHeight="false" outlineLevel="0" collapsed="false">
      <c r="A1768" s="0" t="s">
        <v>5212</v>
      </c>
      <c r="B1768" s="0" t="s">
        <v>5213</v>
      </c>
      <c r="C1768" s="0" t="s">
        <v>134</v>
      </c>
      <c r="D1768" s="0" t="s">
        <v>119</v>
      </c>
      <c r="E1768" s="0" t="s">
        <v>4267</v>
      </c>
      <c r="F1768" s="0" t="s">
        <v>149</v>
      </c>
      <c r="G1768" s="0" t="s">
        <v>122</v>
      </c>
      <c r="H1768" s="17" t="n">
        <v>46247.2652777778</v>
      </c>
      <c r="I1768" s="17" t="n">
        <v>46247.3194444445</v>
      </c>
      <c r="J1768" s="17" t="n">
        <v>46247.3229166667</v>
      </c>
      <c r="K1768" s="17" t="n">
        <v>46247.3465277778</v>
      </c>
      <c r="L1768" s="17" t="n">
        <v>46247.3555555556</v>
      </c>
      <c r="M1768" s="17" t="n">
        <v>46247.38125</v>
      </c>
      <c r="N1768" s="17" t="n">
        <v>46247.4083333333</v>
      </c>
      <c r="O1768" s="17" t="n">
        <v>46247.4340277778</v>
      </c>
      <c r="P1768" s="17" t="n">
        <v>46247.4493055556</v>
      </c>
      <c r="Q1768" s="17" t="n">
        <v>46247.4729166667</v>
      </c>
      <c r="R1768" s="0" t="n">
        <v>540</v>
      </c>
      <c r="S1768" s="0" t="n">
        <v>0</v>
      </c>
      <c r="T1768" s="0" t="n">
        <v>0</v>
      </c>
      <c r="U1768" s="18" t="s">
        <v>130</v>
      </c>
      <c r="V1768" s="18" t="s">
        <v>139</v>
      </c>
      <c r="W1768" s="0" t="str">
        <f aca="false">IF(AND(X1768&gt;=6,X1768&lt;14),"A",IF(AND(X1768&gt;=14,X1768&lt;22),"B","C"))</f>
        <v>A</v>
      </c>
      <c r="X1768" s="18" t="n">
        <f aca="false">HOUR(H1768)</f>
        <v>6</v>
      </c>
      <c r="Y1768" s="18" t="n">
        <f aca="false">ROUND((I1768-H1768)*1440,0)</f>
        <v>78</v>
      </c>
      <c r="Z1768" s="18" t="n">
        <f aca="false">ROUND((J1768-I1768)*1440,0)</f>
        <v>5</v>
      </c>
      <c r="AA1768" s="18" t="n">
        <f aca="false">ROUND((K1768-J1768)*1440,0)</f>
        <v>34</v>
      </c>
      <c r="AB1768" s="18" t="n">
        <f aca="false">ROUND((L1768-K1768)*1440,0)</f>
        <v>13</v>
      </c>
      <c r="AC1768" s="18" t="n">
        <f aca="false">ROUND((M1768-L1768)*1440,0)</f>
        <v>37</v>
      </c>
      <c r="AD1768" s="18" t="n">
        <f aca="false">IF(N1768="","",ROUND((N1768-M1768)*1440,0))</f>
        <v>39</v>
      </c>
      <c r="AE1768" s="18" t="n">
        <f aca="false">IF(O1768="","",ROUND((O1768-N1768)*1440,0))</f>
        <v>37</v>
      </c>
      <c r="AF1768" s="18" t="n">
        <f aca="false">IF(P1768="","",ROUND((P1768-O1768)*1440,0))</f>
        <v>22</v>
      </c>
      <c r="AG1768" s="18" t="n">
        <f aca="false">IF(Q1768="","",ROUND((Q1768-P1768)*1440,0))</f>
        <v>34</v>
      </c>
      <c r="AH1768" s="18" t="n">
        <f aca="false">IF(Q1768="","",ROUND((Q1768-H1768)*1440,0))</f>
        <v>299</v>
      </c>
      <c r="AI1768" s="19" t="n">
        <f aca="false">ROUND(IF(O1768="",Assumptions!$B$25-K1768,O1768-K1768)*24,1)</f>
        <v>2.1</v>
      </c>
      <c r="AJ1768" s="20" t="n">
        <f aca="false">ROUND(MAX(N(Y1768)/Assumptions!$C$5, N(Z1768)/Assumptions!$C$6, N(AA1768)/Assumptions!$C$7, N(AB1768)/Assumptions!$C$8, N(AC1768)/Assumptions!$C$9, N(AD1768)/Assumptions!$C$10, N(AE1768)/Assumptions!$C$11, N(AF1768)/Assumptions!$C$12, N(AG1768)/Assumptions!$C$13),3)</f>
        <v>2.6</v>
      </c>
      <c r="AK1768" s="0" t="str">
        <f aca="false">IF(OR(U1768="Pending",U1768="On Hold"),"Open GRN (awaiting)",IF(AJ1768&lt;=1,"Within SLA",IF(ROUND(N(Y1768)/Assumptions!$C$5,3)=AJ1768,"Gate Wait",IF(ROUND(N(Z1768)/Assumptions!$C$6,3)=AJ1768,"Dock Wait",IF(ROUND(N(AA1768)/Assumptions!$C$7,3)=AJ1768,"Unloading",IF(ROUND(N(AB1768)/Assumptions!$C$8,3)=AJ1768,"Unload-to-QC Wait",IF(ROUND(N(AC1768)/Assumptions!$C$9,3)=AJ1768,"QC",IF(ROUND(N(AD1768)/Assumptions!$C$10,3)=AJ1768,"QC-to-GRN Wait",IF(ROUND(N(AE1768)/Assumptions!$C$11,3)=AJ1768,"GRN Processing",IF(ROUND(N(AF1768)/Assumptions!$C$12,3)=AJ1768,"GRN-to-Putaway Wait",IF(ROUND(N(AG1768)/Assumptions!$C$13,3)=AJ1768,"Putaway","Within SLA")))))))))))</f>
        <v>Gate Wait</v>
      </c>
    </row>
    <row r="1769" customFormat="false" ht="15" hidden="false" customHeight="false" outlineLevel="0" collapsed="false">
      <c r="A1769" s="0" t="s">
        <v>5214</v>
      </c>
      <c r="B1769" s="0" t="s">
        <v>5215</v>
      </c>
      <c r="C1769" s="0" t="s">
        <v>252</v>
      </c>
      <c r="D1769" s="0" t="s">
        <v>147</v>
      </c>
      <c r="E1769" s="0" t="s">
        <v>5216</v>
      </c>
      <c r="F1769" s="0" t="s">
        <v>155</v>
      </c>
      <c r="G1769" s="0" t="s">
        <v>167</v>
      </c>
      <c r="H1769" s="17" t="n">
        <v>46247.26875</v>
      </c>
      <c r="I1769" s="17" t="n">
        <v>46247.3055555556</v>
      </c>
      <c r="J1769" s="17" t="n">
        <v>46247.3069444444</v>
      </c>
      <c r="K1769" s="17" t="n">
        <v>46247.325</v>
      </c>
      <c r="L1769" s="17" t="n">
        <v>46247.3340277778</v>
      </c>
      <c r="M1769" s="17" t="n">
        <v>46247.3458333333</v>
      </c>
      <c r="N1769" s="17" t="n">
        <v>46247.3534722222</v>
      </c>
      <c r="O1769" s="17" t="n">
        <v>46247.3729166667</v>
      </c>
      <c r="P1769" s="17" t="n">
        <v>46247.3868055556</v>
      </c>
      <c r="Q1769" s="17" t="n">
        <v>46247.4083333333</v>
      </c>
      <c r="R1769" s="0" t="n">
        <v>311</v>
      </c>
      <c r="S1769" s="0" t="n">
        <v>0</v>
      </c>
      <c r="T1769" s="0" t="n">
        <v>0</v>
      </c>
      <c r="U1769" s="18" t="s">
        <v>130</v>
      </c>
      <c r="V1769" s="18" t="s">
        <v>139</v>
      </c>
      <c r="W1769" s="0" t="str">
        <f aca="false">IF(AND(X1769&gt;=6,X1769&lt;14),"A",IF(AND(X1769&gt;=14,X1769&lt;22),"B","C"))</f>
        <v>A</v>
      </c>
      <c r="X1769" s="18" t="n">
        <f aca="false">HOUR(H1769)</f>
        <v>6</v>
      </c>
      <c r="Y1769" s="18" t="n">
        <f aca="false">ROUND((I1769-H1769)*1440,0)</f>
        <v>53</v>
      </c>
      <c r="Z1769" s="18" t="n">
        <f aca="false">ROUND((J1769-I1769)*1440,0)</f>
        <v>2</v>
      </c>
      <c r="AA1769" s="18" t="n">
        <f aca="false">ROUND((K1769-J1769)*1440,0)</f>
        <v>26</v>
      </c>
      <c r="AB1769" s="18" t="n">
        <f aca="false">ROUND((L1769-K1769)*1440,0)</f>
        <v>13</v>
      </c>
      <c r="AC1769" s="18" t="n">
        <f aca="false">ROUND((M1769-L1769)*1440,0)</f>
        <v>17</v>
      </c>
      <c r="AD1769" s="18" t="n">
        <f aca="false">IF(N1769="","",ROUND((N1769-M1769)*1440,0))</f>
        <v>11</v>
      </c>
      <c r="AE1769" s="18" t="n">
        <f aca="false">IF(O1769="","",ROUND((O1769-N1769)*1440,0))</f>
        <v>28</v>
      </c>
      <c r="AF1769" s="18" t="n">
        <f aca="false">IF(P1769="","",ROUND((P1769-O1769)*1440,0))</f>
        <v>20</v>
      </c>
      <c r="AG1769" s="18" t="n">
        <f aca="false">IF(Q1769="","",ROUND((Q1769-P1769)*1440,0))</f>
        <v>31</v>
      </c>
      <c r="AH1769" s="18" t="n">
        <f aca="false">IF(Q1769="","",ROUND((Q1769-H1769)*1440,0))</f>
        <v>201</v>
      </c>
      <c r="AI1769" s="19" t="n">
        <f aca="false">ROUND(IF(O1769="",Assumptions!$B$25-K1769,O1769-K1769)*24,1)</f>
        <v>1.2</v>
      </c>
      <c r="AJ1769" s="20" t="n">
        <f aca="false">ROUND(MAX(N(Y1769)/Assumptions!$C$5, N(Z1769)/Assumptions!$C$6, N(AA1769)/Assumptions!$C$7, N(AB1769)/Assumptions!$C$8, N(AC1769)/Assumptions!$C$9, N(AD1769)/Assumptions!$C$10, N(AE1769)/Assumptions!$C$11, N(AF1769)/Assumptions!$C$12, N(AG1769)/Assumptions!$C$13),3)</f>
        <v>1.767</v>
      </c>
      <c r="AK1769" s="0" t="str">
        <f aca="false">IF(OR(U1769="Pending",U1769="On Hold"),"Open GRN (awaiting)",IF(AJ1769&lt;=1,"Within SLA",IF(ROUND(N(Y1769)/Assumptions!$C$5,3)=AJ1769,"Gate Wait",IF(ROUND(N(Z1769)/Assumptions!$C$6,3)=AJ1769,"Dock Wait",IF(ROUND(N(AA1769)/Assumptions!$C$7,3)=AJ1769,"Unloading",IF(ROUND(N(AB1769)/Assumptions!$C$8,3)=AJ1769,"Unload-to-QC Wait",IF(ROUND(N(AC1769)/Assumptions!$C$9,3)=AJ1769,"QC",IF(ROUND(N(AD1769)/Assumptions!$C$10,3)=AJ1769,"QC-to-GRN Wait",IF(ROUND(N(AE1769)/Assumptions!$C$11,3)=AJ1769,"GRN Processing",IF(ROUND(N(AF1769)/Assumptions!$C$12,3)=AJ1769,"GRN-to-Putaway Wait",IF(ROUND(N(AG1769)/Assumptions!$C$13,3)=AJ1769,"Putaway","Within SLA")))))))))))</f>
        <v>Gate Wait</v>
      </c>
    </row>
    <row r="1770" customFormat="false" ht="15" hidden="false" customHeight="false" outlineLevel="0" collapsed="false">
      <c r="A1770" s="0" t="s">
        <v>5217</v>
      </c>
      <c r="B1770" s="0" t="s">
        <v>5218</v>
      </c>
      <c r="C1770" s="0" t="s">
        <v>184</v>
      </c>
      <c r="D1770" s="0" t="s">
        <v>135</v>
      </c>
      <c r="E1770" s="0" t="s">
        <v>3079</v>
      </c>
      <c r="F1770" s="0" t="s">
        <v>128</v>
      </c>
      <c r="G1770" s="0" t="s">
        <v>178</v>
      </c>
      <c r="H1770" s="17" t="n">
        <v>46247.3013888889</v>
      </c>
      <c r="I1770" s="17" t="n">
        <v>46247.3097222222</v>
      </c>
      <c r="J1770" s="17" t="n">
        <v>46247.3208333333</v>
      </c>
      <c r="K1770" s="17" t="n">
        <v>46247.35</v>
      </c>
      <c r="L1770" s="17" t="n">
        <v>46247.3680555556</v>
      </c>
      <c r="M1770" s="17" t="n">
        <v>46247.3916666667</v>
      </c>
      <c r="N1770" s="17" t="n">
        <v>46247.5430555556</v>
      </c>
      <c r="O1770" s="17" t="n">
        <v>46247.5805555556</v>
      </c>
      <c r="P1770" s="17" t="n">
        <v>46247.5875</v>
      </c>
      <c r="Q1770" s="17" t="n">
        <v>46247.5972222222</v>
      </c>
      <c r="R1770" s="0" t="n">
        <v>168</v>
      </c>
      <c r="S1770" s="0" t="n">
        <v>8</v>
      </c>
      <c r="T1770" s="0" t="n">
        <v>0</v>
      </c>
      <c r="U1770" s="18" t="s">
        <v>123</v>
      </c>
      <c r="V1770" s="18" t="s">
        <v>82</v>
      </c>
      <c r="W1770" s="0" t="str">
        <f aca="false">IF(AND(X1770&gt;=6,X1770&lt;14),"A",IF(AND(X1770&gt;=14,X1770&lt;22),"B","C"))</f>
        <v>A</v>
      </c>
      <c r="X1770" s="18" t="n">
        <f aca="false">HOUR(H1770)</f>
        <v>7</v>
      </c>
      <c r="Y1770" s="18" t="n">
        <f aca="false">ROUND((I1770-H1770)*1440,0)</f>
        <v>12</v>
      </c>
      <c r="Z1770" s="18" t="n">
        <f aca="false">ROUND((J1770-I1770)*1440,0)</f>
        <v>16</v>
      </c>
      <c r="AA1770" s="18" t="n">
        <f aca="false">ROUND((K1770-J1770)*1440,0)</f>
        <v>42</v>
      </c>
      <c r="AB1770" s="18" t="n">
        <f aca="false">ROUND((L1770-K1770)*1440,0)</f>
        <v>26</v>
      </c>
      <c r="AC1770" s="18" t="n">
        <f aca="false">ROUND((M1770-L1770)*1440,0)</f>
        <v>34</v>
      </c>
      <c r="AD1770" s="18" t="n">
        <f aca="false">IF(N1770="","",ROUND((N1770-M1770)*1440,0))</f>
        <v>218</v>
      </c>
      <c r="AE1770" s="18" t="n">
        <f aca="false">IF(O1770="","",ROUND((O1770-N1770)*1440,0))</f>
        <v>54</v>
      </c>
      <c r="AF1770" s="18" t="n">
        <f aca="false">IF(P1770="","",ROUND((P1770-O1770)*1440,0))</f>
        <v>10</v>
      </c>
      <c r="AG1770" s="18" t="n">
        <f aca="false">IF(Q1770="","",ROUND((Q1770-P1770)*1440,0))</f>
        <v>14</v>
      </c>
      <c r="AH1770" s="18" t="n">
        <f aca="false">IF(Q1770="","",ROUND((Q1770-H1770)*1440,0))</f>
        <v>426</v>
      </c>
      <c r="AI1770" s="19" t="n">
        <f aca="false">ROUND(IF(O1770="",Assumptions!$B$25-K1770,O1770-K1770)*24,1)</f>
        <v>5.5</v>
      </c>
      <c r="AJ1770" s="20" t="n">
        <f aca="false">ROUND(MAX(N(Y1770)/Assumptions!$C$5, N(Z1770)/Assumptions!$C$6, N(AA1770)/Assumptions!$C$7, N(AB1770)/Assumptions!$C$8, N(AC1770)/Assumptions!$C$9, N(AD1770)/Assumptions!$C$10, N(AE1770)/Assumptions!$C$11, N(AF1770)/Assumptions!$C$12, N(AG1770)/Assumptions!$C$13),3)</f>
        <v>7.267</v>
      </c>
      <c r="AK1770" s="0" t="str">
        <f aca="false">IF(OR(U1770="Pending",U1770="On Hold"),"Open GRN (awaiting)",IF(AJ1770&lt;=1,"Within SLA",IF(ROUND(N(Y1770)/Assumptions!$C$5,3)=AJ1770,"Gate Wait",IF(ROUND(N(Z1770)/Assumptions!$C$6,3)=AJ1770,"Dock Wait",IF(ROUND(N(AA1770)/Assumptions!$C$7,3)=AJ1770,"Unloading",IF(ROUND(N(AB1770)/Assumptions!$C$8,3)=AJ1770,"Unload-to-QC Wait",IF(ROUND(N(AC1770)/Assumptions!$C$9,3)=AJ1770,"QC",IF(ROUND(N(AD1770)/Assumptions!$C$10,3)=AJ1770,"QC-to-GRN Wait",IF(ROUND(N(AE1770)/Assumptions!$C$11,3)=AJ1770,"GRN Processing",IF(ROUND(N(AF1770)/Assumptions!$C$12,3)=AJ1770,"GRN-to-Putaway Wait",IF(ROUND(N(AG1770)/Assumptions!$C$13,3)=AJ1770,"Putaway","Within SLA")))))))))))</f>
        <v>QC-to-GRN Wait</v>
      </c>
    </row>
    <row r="1771" customFormat="false" ht="15" hidden="false" customHeight="false" outlineLevel="0" collapsed="false">
      <c r="A1771" s="0" t="s">
        <v>5219</v>
      </c>
      <c r="B1771" s="0" t="s">
        <v>5220</v>
      </c>
      <c r="C1771" s="0" t="s">
        <v>184</v>
      </c>
      <c r="D1771" s="0" t="s">
        <v>135</v>
      </c>
      <c r="E1771" s="0" t="s">
        <v>5221</v>
      </c>
      <c r="F1771" s="0" t="s">
        <v>177</v>
      </c>
      <c r="G1771" s="0" t="s">
        <v>138</v>
      </c>
      <c r="H1771" s="17" t="n">
        <v>46247.3194444445</v>
      </c>
      <c r="I1771" s="17" t="n">
        <v>46247.3291666667</v>
      </c>
      <c r="J1771" s="17" t="n">
        <v>46247.3368055556</v>
      </c>
      <c r="K1771" s="17" t="n">
        <v>46247.3902777778</v>
      </c>
      <c r="L1771" s="17" t="n">
        <v>46247.3951388889</v>
      </c>
      <c r="M1771" s="17" t="n">
        <v>46247.4069444445</v>
      </c>
      <c r="N1771" s="17" t="n">
        <v>46247.4479166667</v>
      </c>
      <c r="O1771" s="17" t="n">
        <v>46247.4847222222</v>
      </c>
      <c r="P1771" s="17" t="n">
        <v>46247.4916666667</v>
      </c>
      <c r="Q1771" s="17" t="n">
        <v>46247.5</v>
      </c>
      <c r="R1771" s="0" t="n">
        <v>321</v>
      </c>
      <c r="S1771" s="0" t="n">
        <v>0</v>
      </c>
      <c r="T1771" s="0" t="n">
        <v>0</v>
      </c>
      <c r="U1771" s="18" t="s">
        <v>130</v>
      </c>
      <c r="V1771" s="18" t="s">
        <v>144</v>
      </c>
      <c r="W1771" s="0" t="str">
        <f aca="false">IF(AND(X1771&gt;=6,X1771&lt;14),"A",IF(AND(X1771&gt;=14,X1771&lt;22),"B","C"))</f>
        <v>A</v>
      </c>
      <c r="X1771" s="18" t="n">
        <f aca="false">HOUR(H1771)</f>
        <v>7</v>
      </c>
      <c r="Y1771" s="18" t="n">
        <f aca="false">ROUND((I1771-H1771)*1440,0)</f>
        <v>14</v>
      </c>
      <c r="Z1771" s="18" t="n">
        <f aca="false">ROUND((J1771-I1771)*1440,0)</f>
        <v>11</v>
      </c>
      <c r="AA1771" s="18" t="n">
        <f aca="false">ROUND((K1771-J1771)*1440,0)</f>
        <v>77</v>
      </c>
      <c r="AB1771" s="18" t="n">
        <f aca="false">ROUND((L1771-K1771)*1440,0)</f>
        <v>7</v>
      </c>
      <c r="AC1771" s="18" t="n">
        <f aca="false">ROUND((M1771-L1771)*1440,0)</f>
        <v>17</v>
      </c>
      <c r="AD1771" s="18" t="n">
        <f aca="false">IF(N1771="","",ROUND((N1771-M1771)*1440,0))</f>
        <v>59</v>
      </c>
      <c r="AE1771" s="18" t="n">
        <f aca="false">IF(O1771="","",ROUND((O1771-N1771)*1440,0))</f>
        <v>53</v>
      </c>
      <c r="AF1771" s="18" t="n">
        <f aca="false">IF(P1771="","",ROUND((P1771-O1771)*1440,0))</f>
        <v>10</v>
      </c>
      <c r="AG1771" s="18" t="n">
        <f aca="false">IF(Q1771="","",ROUND((Q1771-P1771)*1440,0))</f>
        <v>12</v>
      </c>
      <c r="AH1771" s="18" t="n">
        <f aca="false">IF(Q1771="","",ROUND((Q1771-H1771)*1440,0))</f>
        <v>260</v>
      </c>
      <c r="AI1771" s="19" t="n">
        <f aca="false">ROUND(IF(O1771="",Assumptions!$B$25-K1771,O1771-K1771)*24,1)</f>
        <v>2.3</v>
      </c>
      <c r="AJ1771" s="20" t="n">
        <f aca="false">ROUND(MAX(N(Y1771)/Assumptions!$C$5, N(Z1771)/Assumptions!$C$6, N(AA1771)/Assumptions!$C$7, N(AB1771)/Assumptions!$C$8, N(AC1771)/Assumptions!$C$9, N(AD1771)/Assumptions!$C$10, N(AE1771)/Assumptions!$C$11, N(AF1771)/Assumptions!$C$12, N(AG1771)/Assumptions!$C$13),3)</f>
        <v>1.967</v>
      </c>
      <c r="AK1771" s="0" t="str">
        <f aca="false">IF(OR(U1771="Pending",U1771="On Hold"),"Open GRN (awaiting)",IF(AJ1771&lt;=1,"Within SLA",IF(ROUND(N(Y1771)/Assumptions!$C$5,3)=AJ1771,"Gate Wait",IF(ROUND(N(Z1771)/Assumptions!$C$6,3)=AJ1771,"Dock Wait",IF(ROUND(N(AA1771)/Assumptions!$C$7,3)=AJ1771,"Unloading",IF(ROUND(N(AB1771)/Assumptions!$C$8,3)=AJ1771,"Unload-to-QC Wait",IF(ROUND(N(AC1771)/Assumptions!$C$9,3)=AJ1771,"QC",IF(ROUND(N(AD1771)/Assumptions!$C$10,3)=AJ1771,"QC-to-GRN Wait",IF(ROUND(N(AE1771)/Assumptions!$C$11,3)=AJ1771,"GRN Processing",IF(ROUND(N(AF1771)/Assumptions!$C$12,3)=AJ1771,"GRN-to-Putaway Wait",IF(ROUND(N(AG1771)/Assumptions!$C$13,3)=AJ1771,"Putaway","Within SLA")))))))))))</f>
        <v>QC-to-GRN Wait</v>
      </c>
    </row>
    <row r="1772" customFormat="false" ht="15" hidden="false" customHeight="false" outlineLevel="0" collapsed="false">
      <c r="A1772" s="0" t="s">
        <v>5222</v>
      </c>
      <c r="B1772" s="0" t="s">
        <v>5223</v>
      </c>
      <c r="C1772" s="0" t="s">
        <v>142</v>
      </c>
      <c r="D1772" s="0" t="s">
        <v>147</v>
      </c>
      <c r="E1772" s="0" t="s">
        <v>5224</v>
      </c>
      <c r="F1772" s="0" t="s">
        <v>137</v>
      </c>
      <c r="G1772" s="0" t="s">
        <v>167</v>
      </c>
      <c r="H1772" s="17" t="n">
        <v>46247.3520833333</v>
      </c>
      <c r="I1772" s="17" t="n">
        <v>46247.3881944444</v>
      </c>
      <c r="J1772" s="17" t="n">
        <v>46247.3923611111</v>
      </c>
      <c r="K1772" s="17" t="n">
        <v>46247.41875</v>
      </c>
      <c r="L1772" s="17" t="n">
        <v>46247.4361111111</v>
      </c>
      <c r="M1772" s="17" t="n">
        <v>46247.4534722222</v>
      </c>
      <c r="N1772" s="17" t="n">
        <v>46247.4597222222</v>
      </c>
      <c r="O1772" s="17" t="n">
        <v>46247.4694444445</v>
      </c>
      <c r="P1772" s="17" t="n">
        <v>46247.4770833333</v>
      </c>
      <c r="Q1772" s="17" t="n">
        <v>46247.4888888889</v>
      </c>
      <c r="R1772" s="0" t="n">
        <v>200</v>
      </c>
      <c r="S1772" s="0" t="n">
        <v>0</v>
      </c>
      <c r="T1772" s="0" t="n">
        <v>0</v>
      </c>
      <c r="U1772" s="18" t="s">
        <v>130</v>
      </c>
      <c r="V1772" s="18" t="s">
        <v>82</v>
      </c>
      <c r="W1772" s="0" t="str">
        <f aca="false">IF(AND(X1772&gt;=6,X1772&lt;14),"A",IF(AND(X1772&gt;=14,X1772&lt;22),"B","C"))</f>
        <v>A</v>
      </c>
      <c r="X1772" s="18" t="n">
        <f aca="false">HOUR(H1772)</f>
        <v>8</v>
      </c>
      <c r="Y1772" s="18" t="n">
        <f aca="false">ROUND((I1772-H1772)*1440,0)</f>
        <v>52</v>
      </c>
      <c r="Z1772" s="18" t="n">
        <f aca="false">ROUND((J1772-I1772)*1440,0)</f>
        <v>6</v>
      </c>
      <c r="AA1772" s="18" t="n">
        <f aca="false">ROUND((K1772-J1772)*1440,0)</f>
        <v>38</v>
      </c>
      <c r="AB1772" s="18" t="n">
        <f aca="false">ROUND((L1772-K1772)*1440,0)</f>
        <v>25</v>
      </c>
      <c r="AC1772" s="18" t="n">
        <f aca="false">ROUND((M1772-L1772)*1440,0)</f>
        <v>25</v>
      </c>
      <c r="AD1772" s="18" t="n">
        <f aca="false">IF(N1772="","",ROUND((N1772-M1772)*1440,0))</f>
        <v>9</v>
      </c>
      <c r="AE1772" s="18" t="n">
        <f aca="false">IF(O1772="","",ROUND((O1772-N1772)*1440,0))</f>
        <v>14</v>
      </c>
      <c r="AF1772" s="18" t="n">
        <f aca="false">IF(P1772="","",ROUND((P1772-O1772)*1440,0))</f>
        <v>11</v>
      </c>
      <c r="AG1772" s="18" t="n">
        <f aca="false">IF(Q1772="","",ROUND((Q1772-P1772)*1440,0))</f>
        <v>17</v>
      </c>
      <c r="AH1772" s="18" t="n">
        <f aca="false">IF(Q1772="","",ROUND((Q1772-H1772)*1440,0))</f>
        <v>197</v>
      </c>
      <c r="AI1772" s="19" t="n">
        <f aca="false">ROUND(IF(O1772="",Assumptions!$B$25-K1772,O1772-K1772)*24,1)</f>
        <v>1.2</v>
      </c>
      <c r="AJ1772" s="20" t="n">
        <f aca="false">ROUND(MAX(N(Y1772)/Assumptions!$C$5, N(Z1772)/Assumptions!$C$6, N(AA1772)/Assumptions!$C$7, N(AB1772)/Assumptions!$C$8, N(AC1772)/Assumptions!$C$9, N(AD1772)/Assumptions!$C$10, N(AE1772)/Assumptions!$C$11, N(AF1772)/Assumptions!$C$12, N(AG1772)/Assumptions!$C$13),3)</f>
        <v>1.733</v>
      </c>
      <c r="AK1772" s="0" t="str">
        <f aca="false">IF(OR(U1772="Pending",U1772="On Hold"),"Open GRN (awaiting)",IF(AJ1772&lt;=1,"Within SLA",IF(ROUND(N(Y1772)/Assumptions!$C$5,3)=AJ1772,"Gate Wait",IF(ROUND(N(Z1772)/Assumptions!$C$6,3)=AJ1772,"Dock Wait",IF(ROUND(N(AA1772)/Assumptions!$C$7,3)=AJ1772,"Unloading",IF(ROUND(N(AB1772)/Assumptions!$C$8,3)=AJ1772,"Unload-to-QC Wait",IF(ROUND(N(AC1772)/Assumptions!$C$9,3)=AJ1772,"QC",IF(ROUND(N(AD1772)/Assumptions!$C$10,3)=AJ1772,"QC-to-GRN Wait",IF(ROUND(N(AE1772)/Assumptions!$C$11,3)=AJ1772,"GRN Processing",IF(ROUND(N(AF1772)/Assumptions!$C$12,3)=AJ1772,"GRN-to-Putaway Wait",IF(ROUND(N(AG1772)/Assumptions!$C$13,3)=AJ1772,"Putaway","Within SLA")))))))))))</f>
        <v>Gate Wait</v>
      </c>
    </row>
    <row r="1773" customFormat="false" ht="15" hidden="false" customHeight="false" outlineLevel="0" collapsed="false">
      <c r="A1773" s="0" t="s">
        <v>5225</v>
      </c>
      <c r="B1773" s="0" t="s">
        <v>5226</v>
      </c>
      <c r="C1773" s="0" t="s">
        <v>159</v>
      </c>
      <c r="D1773" s="0" t="s">
        <v>147</v>
      </c>
      <c r="E1773" s="0" t="s">
        <v>5227</v>
      </c>
      <c r="F1773" s="0" t="s">
        <v>128</v>
      </c>
      <c r="G1773" s="0" t="s">
        <v>150</v>
      </c>
      <c r="H1773" s="17" t="n">
        <v>46247.3868055556</v>
      </c>
      <c r="I1773" s="17" t="n">
        <v>46247.3951388889</v>
      </c>
      <c r="J1773" s="17" t="n">
        <v>46247.3979166667</v>
      </c>
      <c r="K1773" s="17" t="n">
        <v>46247.4375</v>
      </c>
      <c r="L1773" s="17" t="n">
        <v>46247.4479166667</v>
      </c>
      <c r="M1773" s="17" t="n">
        <v>46247.4756944445</v>
      </c>
      <c r="N1773" s="17" t="n">
        <v>46247.4979166667</v>
      </c>
      <c r="O1773" s="17" t="n">
        <v>46247.5368055556</v>
      </c>
      <c r="P1773" s="17" t="n">
        <v>46247.5590277778</v>
      </c>
      <c r="Q1773" s="17" t="n">
        <v>46247.5763888889</v>
      </c>
      <c r="R1773" s="0" t="n">
        <v>189</v>
      </c>
      <c r="S1773" s="0" t="n">
        <v>0</v>
      </c>
      <c r="T1773" s="0" t="n">
        <v>0</v>
      </c>
      <c r="U1773" s="18" t="s">
        <v>130</v>
      </c>
      <c r="V1773" s="18" t="s">
        <v>144</v>
      </c>
      <c r="W1773" s="0" t="str">
        <f aca="false">IF(AND(X1773&gt;=6,X1773&lt;14),"A",IF(AND(X1773&gt;=14,X1773&lt;22),"B","C"))</f>
        <v>A</v>
      </c>
      <c r="X1773" s="18" t="n">
        <f aca="false">HOUR(H1773)</f>
        <v>9</v>
      </c>
      <c r="Y1773" s="18" t="n">
        <f aca="false">ROUND((I1773-H1773)*1440,0)</f>
        <v>12</v>
      </c>
      <c r="Z1773" s="18" t="n">
        <f aca="false">ROUND((J1773-I1773)*1440,0)</f>
        <v>4</v>
      </c>
      <c r="AA1773" s="18" t="n">
        <f aca="false">ROUND((K1773-J1773)*1440,0)</f>
        <v>57</v>
      </c>
      <c r="AB1773" s="18" t="n">
        <f aca="false">ROUND((L1773-K1773)*1440,0)</f>
        <v>15</v>
      </c>
      <c r="AC1773" s="18" t="n">
        <f aca="false">ROUND((M1773-L1773)*1440,0)</f>
        <v>40</v>
      </c>
      <c r="AD1773" s="18" t="n">
        <f aca="false">IF(N1773="","",ROUND((N1773-M1773)*1440,0))</f>
        <v>32</v>
      </c>
      <c r="AE1773" s="18" t="n">
        <f aca="false">IF(O1773="","",ROUND((O1773-N1773)*1440,0))</f>
        <v>56</v>
      </c>
      <c r="AF1773" s="18" t="n">
        <f aca="false">IF(P1773="","",ROUND((P1773-O1773)*1440,0))</f>
        <v>32</v>
      </c>
      <c r="AG1773" s="18" t="n">
        <f aca="false">IF(Q1773="","",ROUND((Q1773-P1773)*1440,0))</f>
        <v>25</v>
      </c>
      <c r="AH1773" s="18" t="n">
        <f aca="false">IF(Q1773="","",ROUND((Q1773-H1773)*1440,0))</f>
        <v>273</v>
      </c>
      <c r="AI1773" s="19" t="n">
        <f aca="false">ROUND(IF(O1773="",Assumptions!$B$25-K1773,O1773-K1773)*24,1)</f>
        <v>2.4</v>
      </c>
      <c r="AJ1773" s="20" t="n">
        <f aca="false">ROUND(MAX(N(Y1773)/Assumptions!$C$5, N(Z1773)/Assumptions!$C$6, N(AA1773)/Assumptions!$C$7, N(AB1773)/Assumptions!$C$8, N(AC1773)/Assumptions!$C$9, N(AD1773)/Assumptions!$C$10, N(AE1773)/Assumptions!$C$11, N(AF1773)/Assumptions!$C$12, N(AG1773)/Assumptions!$C$13),3)</f>
        <v>1.6</v>
      </c>
      <c r="AK1773" s="0" t="str">
        <f aca="false">IF(OR(U1773="Pending",U1773="On Hold"),"Open GRN (awaiting)",IF(AJ1773&lt;=1,"Within SLA",IF(ROUND(N(Y1773)/Assumptions!$C$5,3)=AJ1773,"Gate Wait",IF(ROUND(N(Z1773)/Assumptions!$C$6,3)=AJ1773,"Dock Wait",IF(ROUND(N(AA1773)/Assumptions!$C$7,3)=AJ1773,"Unloading",IF(ROUND(N(AB1773)/Assumptions!$C$8,3)=AJ1773,"Unload-to-QC Wait",IF(ROUND(N(AC1773)/Assumptions!$C$9,3)=AJ1773,"QC",IF(ROUND(N(AD1773)/Assumptions!$C$10,3)=AJ1773,"QC-to-GRN Wait",IF(ROUND(N(AE1773)/Assumptions!$C$11,3)=AJ1773,"GRN Processing",IF(ROUND(N(AF1773)/Assumptions!$C$12,3)=AJ1773,"GRN-to-Putaway Wait",IF(ROUND(N(AG1773)/Assumptions!$C$13,3)=AJ1773,"Putaway","Within SLA")))))))))))</f>
        <v>GRN-to-Putaway Wait</v>
      </c>
    </row>
    <row r="1774" customFormat="false" ht="15" hidden="false" customHeight="false" outlineLevel="0" collapsed="false">
      <c r="A1774" s="0" t="s">
        <v>5228</v>
      </c>
      <c r="B1774" s="0" t="s">
        <v>5229</v>
      </c>
      <c r="C1774" s="0" t="s">
        <v>118</v>
      </c>
      <c r="D1774" s="0" t="s">
        <v>135</v>
      </c>
      <c r="E1774" s="0" t="s">
        <v>5230</v>
      </c>
      <c r="F1774" s="0" t="s">
        <v>121</v>
      </c>
      <c r="G1774" s="0" t="s">
        <v>178</v>
      </c>
      <c r="H1774" s="17" t="n">
        <v>46247.4034722222</v>
      </c>
      <c r="I1774" s="17" t="n">
        <v>46247.4090277778</v>
      </c>
      <c r="J1774" s="17" t="n">
        <v>46247.4145833333</v>
      </c>
      <c r="K1774" s="17" t="n">
        <v>46247.45</v>
      </c>
      <c r="L1774" s="17" t="n">
        <v>46247.475</v>
      </c>
      <c r="M1774" s="17" t="n">
        <v>46247.5069444445</v>
      </c>
      <c r="N1774" s="17" t="n">
        <v>46247.5256944444</v>
      </c>
      <c r="O1774" s="17" t="n">
        <v>46247.5361111111</v>
      </c>
      <c r="P1774" s="17" t="n">
        <v>46247.5388888889</v>
      </c>
      <c r="Q1774" s="17" t="n">
        <v>46247.5513888889</v>
      </c>
      <c r="R1774" s="0" t="n">
        <v>1226</v>
      </c>
      <c r="S1774" s="0" t="n">
        <v>0</v>
      </c>
      <c r="T1774" s="0" t="n">
        <v>0</v>
      </c>
      <c r="U1774" s="18" t="s">
        <v>130</v>
      </c>
      <c r="V1774" s="18" t="s">
        <v>144</v>
      </c>
      <c r="W1774" s="0" t="str">
        <f aca="false">IF(AND(X1774&gt;=6,X1774&lt;14),"A",IF(AND(X1774&gt;=14,X1774&lt;22),"B","C"))</f>
        <v>A</v>
      </c>
      <c r="X1774" s="18" t="n">
        <f aca="false">HOUR(H1774)</f>
        <v>9</v>
      </c>
      <c r="Y1774" s="18" t="n">
        <f aca="false">ROUND((I1774-H1774)*1440,0)</f>
        <v>8</v>
      </c>
      <c r="Z1774" s="18" t="n">
        <f aca="false">ROUND((J1774-I1774)*1440,0)</f>
        <v>8</v>
      </c>
      <c r="AA1774" s="18" t="n">
        <f aca="false">ROUND((K1774-J1774)*1440,0)</f>
        <v>51</v>
      </c>
      <c r="AB1774" s="18" t="n">
        <f aca="false">ROUND((L1774-K1774)*1440,0)</f>
        <v>36</v>
      </c>
      <c r="AC1774" s="18" t="n">
        <f aca="false">ROUND((M1774-L1774)*1440,0)</f>
        <v>46</v>
      </c>
      <c r="AD1774" s="18" t="n">
        <f aca="false">IF(N1774="","",ROUND((N1774-M1774)*1440,0))</f>
        <v>27</v>
      </c>
      <c r="AE1774" s="18" t="n">
        <f aca="false">IF(O1774="","",ROUND((O1774-N1774)*1440,0))</f>
        <v>15</v>
      </c>
      <c r="AF1774" s="18" t="n">
        <f aca="false">IF(P1774="","",ROUND((P1774-O1774)*1440,0))</f>
        <v>4</v>
      </c>
      <c r="AG1774" s="18" t="n">
        <f aca="false">IF(Q1774="","",ROUND((Q1774-P1774)*1440,0))</f>
        <v>18</v>
      </c>
      <c r="AH1774" s="18" t="n">
        <f aca="false">IF(Q1774="","",ROUND((Q1774-H1774)*1440,0))</f>
        <v>213</v>
      </c>
      <c r="AI1774" s="19" t="n">
        <f aca="false">ROUND(IF(O1774="",Assumptions!$B$25-K1774,O1774-K1774)*24,1)</f>
        <v>2.1</v>
      </c>
      <c r="AJ1774" s="20" t="n">
        <f aca="false">ROUND(MAX(N(Y1774)/Assumptions!$C$5, N(Z1774)/Assumptions!$C$6, N(AA1774)/Assumptions!$C$7, N(AB1774)/Assumptions!$C$8, N(AC1774)/Assumptions!$C$9, N(AD1774)/Assumptions!$C$10, N(AE1774)/Assumptions!$C$11, N(AF1774)/Assumptions!$C$12, N(AG1774)/Assumptions!$C$13),3)</f>
        <v>2.4</v>
      </c>
      <c r="AK1774" s="0" t="str">
        <f aca="false">IF(OR(U1774="Pending",U1774="On Hold"),"Open GRN (awaiting)",IF(AJ1774&lt;=1,"Within SLA",IF(ROUND(N(Y1774)/Assumptions!$C$5,3)=AJ1774,"Gate Wait",IF(ROUND(N(Z1774)/Assumptions!$C$6,3)=AJ1774,"Dock Wait",IF(ROUND(N(AA1774)/Assumptions!$C$7,3)=AJ1774,"Unloading",IF(ROUND(N(AB1774)/Assumptions!$C$8,3)=AJ1774,"Unload-to-QC Wait",IF(ROUND(N(AC1774)/Assumptions!$C$9,3)=AJ1774,"QC",IF(ROUND(N(AD1774)/Assumptions!$C$10,3)=AJ1774,"QC-to-GRN Wait",IF(ROUND(N(AE1774)/Assumptions!$C$11,3)=AJ1774,"GRN Processing",IF(ROUND(N(AF1774)/Assumptions!$C$12,3)=AJ1774,"GRN-to-Putaway Wait",IF(ROUND(N(AG1774)/Assumptions!$C$13,3)=AJ1774,"Putaway","Within SLA")))))))))))</f>
        <v>Unload-to-QC Wait</v>
      </c>
    </row>
    <row r="1775" customFormat="false" ht="15" hidden="false" customHeight="false" outlineLevel="0" collapsed="false">
      <c r="A1775" s="0" t="s">
        <v>5231</v>
      </c>
      <c r="B1775" s="0" t="s">
        <v>5232</v>
      </c>
      <c r="C1775" s="0" t="s">
        <v>153</v>
      </c>
      <c r="D1775" s="0" t="s">
        <v>147</v>
      </c>
      <c r="E1775" s="0" t="s">
        <v>5233</v>
      </c>
      <c r="F1775" s="0" t="s">
        <v>155</v>
      </c>
      <c r="G1775" s="0" t="s">
        <v>150</v>
      </c>
      <c r="H1775" s="17" t="n">
        <v>46247.4041666667</v>
      </c>
      <c r="I1775" s="17" t="n">
        <v>46247.4201388889</v>
      </c>
      <c r="J1775" s="17" t="n">
        <v>46247.425</v>
      </c>
      <c r="K1775" s="17" t="n">
        <v>46247.4395833333</v>
      </c>
      <c r="L1775" s="17" t="n">
        <v>46247.4444444445</v>
      </c>
      <c r="M1775" s="17" t="n">
        <v>46247.45625</v>
      </c>
      <c r="N1775" s="17" t="n">
        <v>46247.4888888889</v>
      </c>
      <c r="O1775" s="17" t="n">
        <v>46247.5013888889</v>
      </c>
      <c r="P1775" s="17" t="n">
        <v>46247.5069444445</v>
      </c>
      <c r="Q1775" s="17" t="n">
        <v>46247.5152777778</v>
      </c>
      <c r="R1775" s="0" t="n">
        <v>193</v>
      </c>
      <c r="S1775" s="0" t="n">
        <v>0</v>
      </c>
      <c r="T1775" s="0" t="n">
        <v>0</v>
      </c>
      <c r="U1775" s="18" t="s">
        <v>130</v>
      </c>
      <c r="V1775" s="18" t="s">
        <v>144</v>
      </c>
      <c r="W1775" s="0" t="str">
        <f aca="false">IF(AND(X1775&gt;=6,X1775&lt;14),"A",IF(AND(X1775&gt;=14,X1775&lt;22),"B","C"))</f>
        <v>A</v>
      </c>
      <c r="X1775" s="18" t="n">
        <f aca="false">HOUR(H1775)</f>
        <v>9</v>
      </c>
      <c r="Y1775" s="18" t="n">
        <f aca="false">ROUND((I1775-H1775)*1440,0)</f>
        <v>23</v>
      </c>
      <c r="Z1775" s="18" t="n">
        <f aca="false">ROUND((J1775-I1775)*1440,0)</f>
        <v>7</v>
      </c>
      <c r="AA1775" s="18" t="n">
        <f aca="false">ROUND((K1775-J1775)*1440,0)</f>
        <v>21</v>
      </c>
      <c r="AB1775" s="18" t="n">
        <f aca="false">ROUND((L1775-K1775)*1440,0)</f>
        <v>7</v>
      </c>
      <c r="AC1775" s="18" t="n">
        <f aca="false">ROUND((M1775-L1775)*1440,0)</f>
        <v>17</v>
      </c>
      <c r="AD1775" s="18" t="n">
        <f aca="false">IF(N1775="","",ROUND((N1775-M1775)*1440,0))</f>
        <v>47</v>
      </c>
      <c r="AE1775" s="18" t="n">
        <f aca="false">IF(O1775="","",ROUND((O1775-N1775)*1440,0))</f>
        <v>18</v>
      </c>
      <c r="AF1775" s="18" t="n">
        <f aca="false">IF(P1775="","",ROUND((P1775-O1775)*1440,0))</f>
        <v>8</v>
      </c>
      <c r="AG1775" s="18" t="n">
        <f aca="false">IF(Q1775="","",ROUND((Q1775-P1775)*1440,0))</f>
        <v>12</v>
      </c>
      <c r="AH1775" s="18" t="n">
        <f aca="false">IF(Q1775="","",ROUND((Q1775-H1775)*1440,0))</f>
        <v>160</v>
      </c>
      <c r="AI1775" s="19" t="n">
        <f aca="false">ROUND(IF(O1775="",Assumptions!$B$25-K1775,O1775-K1775)*24,1)</f>
        <v>1.5</v>
      </c>
      <c r="AJ1775" s="20" t="n">
        <f aca="false">ROUND(MAX(N(Y1775)/Assumptions!$C$5, N(Z1775)/Assumptions!$C$6, N(AA1775)/Assumptions!$C$7, N(AB1775)/Assumptions!$C$8, N(AC1775)/Assumptions!$C$9, N(AD1775)/Assumptions!$C$10, N(AE1775)/Assumptions!$C$11, N(AF1775)/Assumptions!$C$12, N(AG1775)/Assumptions!$C$13),3)</f>
        <v>1.567</v>
      </c>
      <c r="AK1775" s="0" t="str">
        <f aca="false">IF(OR(U1775="Pending",U1775="On Hold"),"Open GRN (awaiting)",IF(AJ1775&lt;=1,"Within SLA",IF(ROUND(N(Y1775)/Assumptions!$C$5,3)=AJ1775,"Gate Wait",IF(ROUND(N(Z1775)/Assumptions!$C$6,3)=AJ1775,"Dock Wait",IF(ROUND(N(AA1775)/Assumptions!$C$7,3)=AJ1775,"Unloading",IF(ROUND(N(AB1775)/Assumptions!$C$8,3)=AJ1775,"Unload-to-QC Wait",IF(ROUND(N(AC1775)/Assumptions!$C$9,3)=AJ1775,"QC",IF(ROUND(N(AD1775)/Assumptions!$C$10,3)=AJ1775,"QC-to-GRN Wait",IF(ROUND(N(AE1775)/Assumptions!$C$11,3)=AJ1775,"GRN Processing",IF(ROUND(N(AF1775)/Assumptions!$C$12,3)=AJ1775,"GRN-to-Putaway Wait",IF(ROUND(N(AG1775)/Assumptions!$C$13,3)=AJ1775,"Putaway","Within SLA")))))))))))</f>
        <v>QC-to-GRN Wait</v>
      </c>
    </row>
    <row r="1776" customFormat="false" ht="15" hidden="false" customHeight="false" outlineLevel="0" collapsed="false">
      <c r="A1776" s="0" t="s">
        <v>5234</v>
      </c>
      <c r="B1776" s="0" t="s">
        <v>5235</v>
      </c>
      <c r="C1776" s="0" t="s">
        <v>170</v>
      </c>
      <c r="D1776" s="0" t="s">
        <v>147</v>
      </c>
      <c r="E1776" s="0" t="s">
        <v>5236</v>
      </c>
      <c r="F1776" s="0" t="s">
        <v>172</v>
      </c>
      <c r="G1776" s="0" t="s">
        <v>150</v>
      </c>
      <c r="H1776" s="17" t="n">
        <v>46247.4277777778</v>
      </c>
      <c r="I1776" s="17" t="n">
        <v>46247.4694444445</v>
      </c>
      <c r="J1776" s="17" t="n">
        <v>46247.4756944445</v>
      </c>
      <c r="K1776" s="17" t="n">
        <v>46247.5013888889</v>
      </c>
      <c r="L1776" s="17" t="n">
        <v>46247.5111111111</v>
      </c>
      <c r="M1776" s="17" t="n">
        <v>46247.5263888889</v>
      </c>
      <c r="N1776" s="17" t="n">
        <v>46247.5527777778</v>
      </c>
      <c r="O1776" s="17" t="n">
        <v>46247.7298611111</v>
      </c>
      <c r="P1776" s="17" t="n">
        <v>46247.7520833333</v>
      </c>
      <c r="Q1776" s="17" t="n">
        <v>46247.7659722222</v>
      </c>
      <c r="R1776" s="0" t="n">
        <v>339</v>
      </c>
      <c r="S1776" s="0" t="n">
        <v>0</v>
      </c>
      <c r="T1776" s="0" t="n">
        <v>0</v>
      </c>
      <c r="U1776" s="18" t="s">
        <v>130</v>
      </c>
      <c r="V1776" s="18" t="s">
        <v>156</v>
      </c>
      <c r="W1776" s="0" t="str">
        <f aca="false">IF(AND(X1776&gt;=6,X1776&lt;14),"A",IF(AND(X1776&gt;=14,X1776&lt;22),"B","C"))</f>
        <v>A</v>
      </c>
      <c r="X1776" s="18" t="n">
        <f aca="false">HOUR(H1776)</f>
        <v>10</v>
      </c>
      <c r="Y1776" s="18" t="n">
        <f aca="false">ROUND((I1776-H1776)*1440,0)</f>
        <v>60</v>
      </c>
      <c r="Z1776" s="18" t="n">
        <f aca="false">ROUND((J1776-I1776)*1440,0)</f>
        <v>9</v>
      </c>
      <c r="AA1776" s="18" t="n">
        <f aca="false">ROUND((K1776-J1776)*1440,0)</f>
        <v>37</v>
      </c>
      <c r="AB1776" s="18" t="n">
        <f aca="false">ROUND((L1776-K1776)*1440,0)</f>
        <v>14</v>
      </c>
      <c r="AC1776" s="18" t="n">
        <f aca="false">ROUND((M1776-L1776)*1440,0)</f>
        <v>22</v>
      </c>
      <c r="AD1776" s="18" t="n">
        <f aca="false">IF(N1776="","",ROUND((N1776-M1776)*1440,0))</f>
        <v>38</v>
      </c>
      <c r="AE1776" s="18" t="n">
        <f aca="false">IF(O1776="","",ROUND((O1776-N1776)*1440,0))</f>
        <v>255</v>
      </c>
      <c r="AF1776" s="18" t="n">
        <f aca="false">IF(P1776="","",ROUND((P1776-O1776)*1440,0))</f>
        <v>32</v>
      </c>
      <c r="AG1776" s="18" t="n">
        <f aca="false">IF(Q1776="","",ROUND((Q1776-P1776)*1440,0))</f>
        <v>20</v>
      </c>
      <c r="AH1776" s="18" t="n">
        <f aca="false">IF(Q1776="","",ROUND((Q1776-H1776)*1440,0))</f>
        <v>487</v>
      </c>
      <c r="AI1776" s="19" t="n">
        <f aca="false">ROUND(IF(O1776="",Assumptions!$B$25-K1776,O1776-K1776)*24,1)</f>
        <v>5.5</v>
      </c>
      <c r="AJ1776" s="20" t="n">
        <f aca="false">ROUND(MAX(N(Y1776)/Assumptions!$C$5, N(Z1776)/Assumptions!$C$6, N(AA1776)/Assumptions!$C$7, N(AB1776)/Assumptions!$C$8, N(AC1776)/Assumptions!$C$9, N(AD1776)/Assumptions!$C$10, N(AE1776)/Assumptions!$C$11, N(AF1776)/Assumptions!$C$12, N(AG1776)/Assumptions!$C$13),3)</f>
        <v>5.667</v>
      </c>
      <c r="AK1776" s="0" t="str">
        <f aca="false">IF(OR(U1776="Pending",U1776="On Hold"),"Open GRN (awaiting)",IF(AJ1776&lt;=1,"Within SLA",IF(ROUND(N(Y1776)/Assumptions!$C$5,3)=AJ1776,"Gate Wait",IF(ROUND(N(Z1776)/Assumptions!$C$6,3)=AJ1776,"Dock Wait",IF(ROUND(N(AA1776)/Assumptions!$C$7,3)=AJ1776,"Unloading",IF(ROUND(N(AB1776)/Assumptions!$C$8,3)=AJ1776,"Unload-to-QC Wait",IF(ROUND(N(AC1776)/Assumptions!$C$9,3)=AJ1776,"QC",IF(ROUND(N(AD1776)/Assumptions!$C$10,3)=AJ1776,"QC-to-GRN Wait",IF(ROUND(N(AE1776)/Assumptions!$C$11,3)=AJ1776,"GRN Processing",IF(ROUND(N(AF1776)/Assumptions!$C$12,3)=AJ1776,"GRN-to-Putaway Wait",IF(ROUND(N(AG1776)/Assumptions!$C$13,3)=AJ1776,"Putaway","Within SLA")))))))))))</f>
        <v>GRN Processing</v>
      </c>
    </row>
    <row r="1777" customFormat="false" ht="15" hidden="false" customHeight="false" outlineLevel="0" collapsed="false">
      <c r="A1777" s="0" t="s">
        <v>5237</v>
      </c>
      <c r="B1777" s="0" t="s">
        <v>5238</v>
      </c>
      <c r="C1777" s="0" t="s">
        <v>153</v>
      </c>
      <c r="D1777" s="0" t="s">
        <v>147</v>
      </c>
      <c r="E1777" s="0" t="s">
        <v>3637</v>
      </c>
      <c r="F1777" s="0" t="s">
        <v>155</v>
      </c>
      <c r="G1777" s="0" t="s">
        <v>150</v>
      </c>
      <c r="H1777" s="17" t="n">
        <v>46247.4284722222</v>
      </c>
      <c r="I1777" s="17" t="n">
        <v>46247.5270833333</v>
      </c>
      <c r="J1777" s="17" t="n">
        <v>46247.53125</v>
      </c>
      <c r="K1777" s="17" t="n">
        <v>46247.5395833333</v>
      </c>
      <c r="L1777" s="17" t="n">
        <v>46247.5493055556</v>
      </c>
      <c r="M1777" s="17" t="n">
        <v>46247.5729166667</v>
      </c>
      <c r="N1777" s="17" t="n">
        <v>46247.6048611111</v>
      </c>
      <c r="O1777" s="17" t="n">
        <v>46247.6458333333</v>
      </c>
      <c r="P1777" s="17" t="n">
        <v>46247.6729166667</v>
      </c>
      <c r="Q1777" s="17" t="n">
        <v>46247.6847222222</v>
      </c>
      <c r="R1777" s="0" t="n">
        <v>195</v>
      </c>
      <c r="S1777" s="0" t="n">
        <v>15</v>
      </c>
      <c r="T1777" s="0" t="n">
        <v>0</v>
      </c>
      <c r="U1777" s="18" t="s">
        <v>123</v>
      </c>
      <c r="V1777" s="18" t="s">
        <v>144</v>
      </c>
      <c r="W1777" s="0" t="str">
        <f aca="false">IF(AND(X1777&gt;=6,X1777&lt;14),"A",IF(AND(X1777&gt;=14,X1777&lt;22),"B","C"))</f>
        <v>A</v>
      </c>
      <c r="X1777" s="18" t="n">
        <f aca="false">HOUR(H1777)</f>
        <v>10</v>
      </c>
      <c r="Y1777" s="18" t="n">
        <f aca="false">ROUND((I1777-H1777)*1440,0)</f>
        <v>142</v>
      </c>
      <c r="Z1777" s="18" t="n">
        <f aca="false">ROUND((J1777-I1777)*1440,0)</f>
        <v>6</v>
      </c>
      <c r="AA1777" s="18" t="n">
        <f aca="false">ROUND((K1777-J1777)*1440,0)</f>
        <v>12</v>
      </c>
      <c r="AB1777" s="18" t="n">
        <f aca="false">ROUND((L1777-K1777)*1440,0)</f>
        <v>14</v>
      </c>
      <c r="AC1777" s="18" t="n">
        <f aca="false">ROUND((M1777-L1777)*1440,0)</f>
        <v>34</v>
      </c>
      <c r="AD1777" s="18" t="n">
        <f aca="false">IF(N1777="","",ROUND((N1777-M1777)*1440,0))</f>
        <v>46</v>
      </c>
      <c r="AE1777" s="18" t="n">
        <f aca="false">IF(O1777="","",ROUND((O1777-N1777)*1440,0))</f>
        <v>59</v>
      </c>
      <c r="AF1777" s="18" t="n">
        <f aca="false">IF(P1777="","",ROUND((P1777-O1777)*1440,0))</f>
        <v>39</v>
      </c>
      <c r="AG1777" s="18" t="n">
        <f aca="false">IF(Q1777="","",ROUND((Q1777-P1777)*1440,0))</f>
        <v>17</v>
      </c>
      <c r="AH1777" s="18" t="n">
        <f aca="false">IF(Q1777="","",ROUND((Q1777-H1777)*1440,0))</f>
        <v>369</v>
      </c>
      <c r="AI1777" s="19" t="n">
        <f aca="false">ROUND(IF(O1777="",Assumptions!$B$25-K1777,O1777-K1777)*24,1)</f>
        <v>2.6</v>
      </c>
      <c r="AJ1777" s="20" t="n">
        <f aca="false">ROUND(MAX(N(Y1777)/Assumptions!$C$5, N(Z1777)/Assumptions!$C$6, N(AA1777)/Assumptions!$C$7, N(AB1777)/Assumptions!$C$8, N(AC1777)/Assumptions!$C$9, N(AD1777)/Assumptions!$C$10, N(AE1777)/Assumptions!$C$11, N(AF1777)/Assumptions!$C$12, N(AG1777)/Assumptions!$C$13),3)</f>
        <v>4.733</v>
      </c>
      <c r="AK1777" s="0" t="str">
        <f aca="false">IF(OR(U1777="Pending",U1777="On Hold"),"Open GRN (awaiting)",IF(AJ1777&lt;=1,"Within SLA",IF(ROUND(N(Y1777)/Assumptions!$C$5,3)=AJ1777,"Gate Wait",IF(ROUND(N(Z1777)/Assumptions!$C$6,3)=AJ1777,"Dock Wait",IF(ROUND(N(AA1777)/Assumptions!$C$7,3)=AJ1777,"Unloading",IF(ROUND(N(AB1777)/Assumptions!$C$8,3)=AJ1777,"Unload-to-QC Wait",IF(ROUND(N(AC1777)/Assumptions!$C$9,3)=AJ1777,"QC",IF(ROUND(N(AD1777)/Assumptions!$C$10,3)=AJ1777,"QC-to-GRN Wait",IF(ROUND(N(AE1777)/Assumptions!$C$11,3)=AJ1777,"GRN Processing",IF(ROUND(N(AF1777)/Assumptions!$C$12,3)=AJ1777,"GRN-to-Putaway Wait",IF(ROUND(N(AG1777)/Assumptions!$C$13,3)=AJ1777,"Putaway","Within SLA")))))))))))</f>
        <v>Gate Wait</v>
      </c>
    </row>
    <row r="1778" customFormat="false" ht="15" hidden="false" customHeight="false" outlineLevel="0" collapsed="false">
      <c r="A1778" s="0" t="s">
        <v>5239</v>
      </c>
      <c r="B1778" s="0" t="s">
        <v>5240</v>
      </c>
      <c r="C1778" s="0" t="s">
        <v>134</v>
      </c>
      <c r="D1778" s="0" t="s">
        <v>147</v>
      </c>
      <c r="E1778" s="0" t="s">
        <v>5241</v>
      </c>
      <c r="F1778" s="0" t="s">
        <v>149</v>
      </c>
      <c r="G1778" s="0" t="s">
        <v>150</v>
      </c>
      <c r="H1778" s="17" t="n">
        <v>46247.4354166667</v>
      </c>
      <c r="I1778" s="17" t="n">
        <v>46247.4673611111</v>
      </c>
      <c r="J1778" s="17" t="n">
        <v>46247.4708333333</v>
      </c>
      <c r="K1778" s="17" t="n">
        <v>46247.5069444445</v>
      </c>
      <c r="L1778" s="17" t="n">
        <v>46247.5298611111</v>
      </c>
      <c r="M1778" s="17" t="n">
        <v>46247.5597222222</v>
      </c>
      <c r="N1778" s="17" t="n">
        <v>46247.5736111111</v>
      </c>
      <c r="O1778" s="17" t="n">
        <v>46247.6270833333</v>
      </c>
      <c r="P1778" s="17" t="n">
        <v>46247.6444444444</v>
      </c>
      <c r="Q1778" s="17" t="n">
        <v>46247.6618055556</v>
      </c>
      <c r="R1778" s="0" t="n">
        <v>1172</v>
      </c>
      <c r="S1778" s="0" t="n">
        <v>0</v>
      </c>
      <c r="T1778" s="0" t="n">
        <v>0</v>
      </c>
      <c r="U1778" s="18" t="s">
        <v>130</v>
      </c>
      <c r="V1778" s="18" t="s">
        <v>144</v>
      </c>
      <c r="W1778" s="0" t="str">
        <f aca="false">IF(AND(X1778&gt;=6,X1778&lt;14),"A",IF(AND(X1778&gt;=14,X1778&lt;22),"B","C"))</f>
        <v>A</v>
      </c>
      <c r="X1778" s="18" t="n">
        <f aca="false">HOUR(H1778)</f>
        <v>10</v>
      </c>
      <c r="Y1778" s="18" t="n">
        <f aca="false">ROUND((I1778-H1778)*1440,0)</f>
        <v>46</v>
      </c>
      <c r="Z1778" s="18" t="n">
        <f aca="false">ROUND((J1778-I1778)*1440,0)</f>
        <v>5</v>
      </c>
      <c r="AA1778" s="18" t="n">
        <f aca="false">ROUND((K1778-J1778)*1440,0)</f>
        <v>52</v>
      </c>
      <c r="AB1778" s="18" t="n">
        <f aca="false">ROUND((L1778-K1778)*1440,0)</f>
        <v>33</v>
      </c>
      <c r="AC1778" s="18" t="n">
        <f aca="false">ROUND((M1778-L1778)*1440,0)</f>
        <v>43</v>
      </c>
      <c r="AD1778" s="18" t="n">
        <f aca="false">IF(N1778="","",ROUND((N1778-M1778)*1440,0))</f>
        <v>20</v>
      </c>
      <c r="AE1778" s="18" t="n">
        <f aca="false">IF(O1778="","",ROUND((O1778-N1778)*1440,0))</f>
        <v>77</v>
      </c>
      <c r="AF1778" s="18" t="n">
        <f aca="false">IF(P1778="","",ROUND((P1778-O1778)*1440,0))</f>
        <v>25</v>
      </c>
      <c r="AG1778" s="18" t="n">
        <f aca="false">IF(Q1778="","",ROUND((Q1778-P1778)*1440,0))</f>
        <v>25</v>
      </c>
      <c r="AH1778" s="18" t="n">
        <f aca="false">IF(Q1778="","",ROUND((Q1778-H1778)*1440,0))</f>
        <v>326</v>
      </c>
      <c r="AI1778" s="19" t="n">
        <f aca="false">ROUND(IF(O1778="",Assumptions!$B$25-K1778,O1778-K1778)*24,1)</f>
        <v>2.9</v>
      </c>
      <c r="AJ1778" s="20" t="n">
        <f aca="false">ROUND(MAX(N(Y1778)/Assumptions!$C$5, N(Z1778)/Assumptions!$C$6, N(AA1778)/Assumptions!$C$7, N(AB1778)/Assumptions!$C$8, N(AC1778)/Assumptions!$C$9, N(AD1778)/Assumptions!$C$10, N(AE1778)/Assumptions!$C$11, N(AF1778)/Assumptions!$C$12, N(AG1778)/Assumptions!$C$13),3)</f>
        <v>2.2</v>
      </c>
      <c r="AK1778" s="0" t="str">
        <f aca="false">IF(OR(U1778="Pending",U1778="On Hold"),"Open GRN (awaiting)",IF(AJ1778&lt;=1,"Within SLA",IF(ROUND(N(Y1778)/Assumptions!$C$5,3)=AJ1778,"Gate Wait",IF(ROUND(N(Z1778)/Assumptions!$C$6,3)=AJ1778,"Dock Wait",IF(ROUND(N(AA1778)/Assumptions!$C$7,3)=AJ1778,"Unloading",IF(ROUND(N(AB1778)/Assumptions!$C$8,3)=AJ1778,"Unload-to-QC Wait",IF(ROUND(N(AC1778)/Assumptions!$C$9,3)=AJ1778,"QC",IF(ROUND(N(AD1778)/Assumptions!$C$10,3)=AJ1778,"QC-to-GRN Wait",IF(ROUND(N(AE1778)/Assumptions!$C$11,3)=AJ1778,"GRN Processing",IF(ROUND(N(AF1778)/Assumptions!$C$12,3)=AJ1778,"GRN-to-Putaway Wait",IF(ROUND(N(AG1778)/Assumptions!$C$13,3)=AJ1778,"Putaway","Within SLA")))))))))))</f>
        <v>Unload-to-QC Wait</v>
      </c>
    </row>
    <row r="1779" customFormat="false" ht="15" hidden="false" customHeight="false" outlineLevel="0" collapsed="false">
      <c r="A1779" s="0" t="s">
        <v>5242</v>
      </c>
      <c r="B1779" s="0" t="s">
        <v>5243</v>
      </c>
      <c r="C1779" s="0" t="s">
        <v>170</v>
      </c>
      <c r="D1779" s="0" t="s">
        <v>147</v>
      </c>
      <c r="E1779" s="0" t="s">
        <v>5244</v>
      </c>
      <c r="F1779" s="0" t="s">
        <v>172</v>
      </c>
      <c r="G1779" s="0" t="s">
        <v>167</v>
      </c>
      <c r="H1779" s="17" t="n">
        <v>46247.4402777778</v>
      </c>
      <c r="I1779" s="17" t="n">
        <v>46247.4625</v>
      </c>
      <c r="J1779" s="17" t="n">
        <v>46247.4701388889</v>
      </c>
      <c r="K1779" s="17" t="n">
        <v>46247.4965277778</v>
      </c>
      <c r="L1779" s="17" t="n">
        <v>46247.5013888889</v>
      </c>
      <c r="M1779" s="17" t="n">
        <v>46247.5131944444</v>
      </c>
      <c r="N1779" s="17" t="n">
        <v>46247.5229166667</v>
      </c>
      <c r="O1779" s="17" t="n">
        <v>46247.5645833333</v>
      </c>
      <c r="P1779" s="17" t="n">
        <v>46247.5888888889</v>
      </c>
      <c r="Q1779" s="17" t="n">
        <v>46247.6131944444</v>
      </c>
      <c r="R1779" s="0" t="n">
        <v>554</v>
      </c>
      <c r="S1779" s="0" t="n">
        <v>0</v>
      </c>
      <c r="T1779" s="0" t="n">
        <v>0</v>
      </c>
      <c r="U1779" s="18" t="s">
        <v>130</v>
      </c>
      <c r="V1779" s="18" t="s">
        <v>139</v>
      </c>
      <c r="W1779" s="0" t="str">
        <f aca="false">IF(AND(X1779&gt;=6,X1779&lt;14),"A",IF(AND(X1779&gt;=14,X1779&lt;22),"B","C"))</f>
        <v>A</v>
      </c>
      <c r="X1779" s="18" t="n">
        <f aca="false">HOUR(H1779)</f>
        <v>10</v>
      </c>
      <c r="Y1779" s="18" t="n">
        <f aca="false">ROUND((I1779-H1779)*1440,0)</f>
        <v>32</v>
      </c>
      <c r="Z1779" s="18" t="n">
        <f aca="false">ROUND((J1779-I1779)*1440,0)</f>
        <v>11</v>
      </c>
      <c r="AA1779" s="18" t="n">
        <f aca="false">ROUND((K1779-J1779)*1440,0)</f>
        <v>38</v>
      </c>
      <c r="AB1779" s="18" t="n">
        <f aca="false">ROUND((L1779-K1779)*1440,0)</f>
        <v>7</v>
      </c>
      <c r="AC1779" s="18" t="n">
        <f aca="false">ROUND((M1779-L1779)*1440,0)</f>
        <v>17</v>
      </c>
      <c r="AD1779" s="18" t="n">
        <f aca="false">IF(N1779="","",ROUND((N1779-M1779)*1440,0))</f>
        <v>14</v>
      </c>
      <c r="AE1779" s="18" t="n">
        <f aca="false">IF(O1779="","",ROUND((O1779-N1779)*1440,0))</f>
        <v>60</v>
      </c>
      <c r="AF1779" s="18" t="n">
        <f aca="false">IF(P1779="","",ROUND((P1779-O1779)*1440,0))</f>
        <v>35</v>
      </c>
      <c r="AG1779" s="18" t="n">
        <f aca="false">IF(Q1779="","",ROUND((Q1779-P1779)*1440,0))</f>
        <v>35</v>
      </c>
      <c r="AH1779" s="18" t="n">
        <f aca="false">IF(Q1779="","",ROUND((Q1779-H1779)*1440,0))</f>
        <v>249</v>
      </c>
      <c r="AI1779" s="19" t="n">
        <f aca="false">ROUND(IF(O1779="",Assumptions!$B$25-K1779,O1779-K1779)*24,1)</f>
        <v>1.6</v>
      </c>
      <c r="AJ1779" s="20" t="n">
        <f aca="false">ROUND(MAX(N(Y1779)/Assumptions!$C$5, N(Z1779)/Assumptions!$C$6, N(AA1779)/Assumptions!$C$7, N(AB1779)/Assumptions!$C$8, N(AC1779)/Assumptions!$C$9, N(AD1779)/Assumptions!$C$10, N(AE1779)/Assumptions!$C$11, N(AF1779)/Assumptions!$C$12, N(AG1779)/Assumptions!$C$13),3)</f>
        <v>1.75</v>
      </c>
      <c r="AK1779" s="0" t="str">
        <f aca="false">IF(OR(U1779="Pending",U1779="On Hold"),"Open GRN (awaiting)",IF(AJ1779&lt;=1,"Within SLA",IF(ROUND(N(Y1779)/Assumptions!$C$5,3)=AJ1779,"Gate Wait",IF(ROUND(N(Z1779)/Assumptions!$C$6,3)=AJ1779,"Dock Wait",IF(ROUND(N(AA1779)/Assumptions!$C$7,3)=AJ1779,"Unloading",IF(ROUND(N(AB1779)/Assumptions!$C$8,3)=AJ1779,"Unload-to-QC Wait",IF(ROUND(N(AC1779)/Assumptions!$C$9,3)=AJ1779,"QC",IF(ROUND(N(AD1779)/Assumptions!$C$10,3)=AJ1779,"QC-to-GRN Wait",IF(ROUND(N(AE1779)/Assumptions!$C$11,3)=AJ1779,"GRN Processing",IF(ROUND(N(AF1779)/Assumptions!$C$12,3)=AJ1779,"GRN-to-Putaway Wait",IF(ROUND(N(AG1779)/Assumptions!$C$13,3)=AJ1779,"Putaway","Within SLA")))))))))))</f>
        <v>GRN-to-Putaway Wait</v>
      </c>
    </row>
    <row r="1780" customFormat="false" ht="15" hidden="false" customHeight="false" outlineLevel="0" collapsed="false">
      <c r="A1780" s="0" t="s">
        <v>5245</v>
      </c>
      <c r="B1780" s="0" t="s">
        <v>5246</v>
      </c>
      <c r="C1780" s="0" t="s">
        <v>175</v>
      </c>
      <c r="D1780" s="0" t="s">
        <v>147</v>
      </c>
      <c r="E1780" s="0" t="s">
        <v>5247</v>
      </c>
      <c r="F1780" s="0" t="s">
        <v>177</v>
      </c>
      <c r="G1780" s="0" t="s">
        <v>150</v>
      </c>
      <c r="H1780" s="17" t="n">
        <v>46247.4458333333</v>
      </c>
      <c r="I1780" s="17" t="n">
        <v>46247.4666666667</v>
      </c>
      <c r="J1780" s="17" t="n">
        <v>46247.4708333333</v>
      </c>
      <c r="K1780" s="17" t="n">
        <v>46247.4854166667</v>
      </c>
      <c r="L1780" s="17" t="n">
        <v>46247.5076388889</v>
      </c>
      <c r="M1780" s="17" t="n">
        <v>46247.5236111111</v>
      </c>
      <c r="N1780" s="17" t="n">
        <v>46247.6152777778</v>
      </c>
      <c r="O1780" s="17" t="n">
        <v>46247.6340277778</v>
      </c>
      <c r="P1780" s="17" t="n">
        <v>46247.6402777778</v>
      </c>
      <c r="Q1780" s="17" t="n">
        <v>46247.6722222222</v>
      </c>
      <c r="R1780" s="0" t="n">
        <v>401</v>
      </c>
      <c r="S1780" s="0" t="n">
        <v>0</v>
      </c>
      <c r="T1780" s="0" t="n">
        <v>0</v>
      </c>
      <c r="U1780" s="18" t="s">
        <v>130</v>
      </c>
      <c r="V1780" s="18" t="s">
        <v>156</v>
      </c>
      <c r="W1780" s="0" t="str">
        <f aca="false">IF(AND(X1780&gt;=6,X1780&lt;14),"A",IF(AND(X1780&gt;=14,X1780&lt;22),"B","C"))</f>
        <v>A</v>
      </c>
      <c r="X1780" s="18" t="n">
        <f aca="false">HOUR(H1780)</f>
        <v>10</v>
      </c>
      <c r="Y1780" s="18" t="n">
        <f aca="false">ROUND((I1780-H1780)*1440,0)</f>
        <v>30</v>
      </c>
      <c r="Z1780" s="18" t="n">
        <f aca="false">ROUND((J1780-I1780)*1440,0)</f>
        <v>6</v>
      </c>
      <c r="AA1780" s="18" t="n">
        <f aca="false">ROUND((K1780-J1780)*1440,0)</f>
        <v>21</v>
      </c>
      <c r="AB1780" s="18" t="n">
        <f aca="false">ROUND((L1780-K1780)*1440,0)</f>
        <v>32</v>
      </c>
      <c r="AC1780" s="18" t="n">
        <f aca="false">ROUND((M1780-L1780)*1440,0)</f>
        <v>23</v>
      </c>
      <c r="AD1780" s="18" t="n">
        <f aca="false">IF(N1780="","",ROUND((N1780-M1780)*1440,0))</f>
        <v>132</v>
      </c>
      <c r="AE1780" s="18" t="n">
        <f aca="false">IF(O1780="","",ROUND((O1780-N1780)*1440,0))</f>
        <v>27</v>
      </c>
      <c r="AF1780" s="18" t="n">
        <f aca="false">IF(P1780="","",ROUND((P1780-O1780)*1440,0))</f>
        <v>9</v>
      </c>
      <c r="AG1780" s="18" t="n">
        <f aca="false">IF(Q1780="","",ROUND((Q1780-P1780)*1440,0))</f>
        <v>46</v>
      </c>
      <c r="AH1780" s="18" t="n">
        <f aca="false">IF(Q1780="","",ROUND((Q1780-H1780)*1440,0))</f>
        <v>326</v>
      </c>
      <c r="AI1780" s="19" t="n">
        <f aca="false">ROUND(IF(O1780="",Assumptions!$B$25-K1780,O1780-K1780)*24,1)</f>
        <v>3.6</v>
      </c>
      <c r="AJ1780" s="20" t="n">
        <f aca="false">ROUND(MAX(N(Y1780)/Assumptions!$C$5, N(Z1780)/Assumptions!$C$6, N(AA1780)/Assumptions!$C$7, N(AB1780)/Assumptions!$C$8, N(AC1780)/Assumptions!$C$9, N(AD1780)/Assumptions!$C$10, N(AE1780)/Assumptions!$C$11, N(AF1780)/Assumptions!$C$12, N(AG1780)/Assumptions!$C$13),3)</f>
        <v>4.4</v>
      </c>
      <c r="AK1780" s="0" t="str">
        <f aca="false">IF(OR(U1780="Pending",U1780="On Hold"),"Open GRN (awaiting)",IF(AJ1780&lt;=1,"Within SLA",IF(ROUND(N(Y1780)/Assumptions!$C$5,3)=AJ1780,"Gate Wait",IF(ROUND(N(Z1780)/Assumptions!$C$6,3)=AJ1780,"Dock Wait",IF(ROUND(N(AA1780)/Assumptions!$C$7,3)=AJ1780,"Unloading",IF(ROUND(N(AB1780)/Assumptions!$C$8,3)=AJ1780,"Unload-to-QC Wait",IF(ROUND(N(AC1780)/Assumptions!$C$9,3)=AJ1780,"QC",IF(ROUND(N(AD1780)/Assumptions!$C$10,3)=AJ1780,"QC-to-GRN Wait",IF(ROUND(N(AE1780)/Assumptions!$C$11,3)=AJ1780,"GRN Processing",IF(ROUND(N(AF1780)/Assumptions!$C$12,3)=AJ1780,"GRN-to-Putaway Wait",IF(ROUND(N(AG1780)/Assumptions!$C$13,3)=AJ1780,"Putaway","Within SLA")))))))))))</f>
        <v>QC-to-GRN Wait</v>
      </c>
    </row>
    <row r="1781" customFormat="false" ht="15" hidden="false" customHeight="false" outlineLevel="0" collapsed="false">
      <c r="A1781" s="0" t="s">
        <v>5248</v>
      </c>
      <c r="B1781" s="0" t="s">
        <v>5249</v>
      </c>
      <c r="C1781" s="0" t="s">
        <v>170</v>
      </c>
      <c r="D1781" s="0" t="s">
        <v>119</v>
      </c>
      <c r="E1781" s="0" t="s">
        <v>5250</v>
      </c>
      <c r="F1781" s="0" t="s">
        <v>172</v>
      </c>
      <c r="G1781" s="0" t="s">
        <v>122</v>
      </c>
      <c r="H1781" s="17" t="n">
        <v>46247.4576388889</v>
      </c>
      <c r="I1781" s="17" t="n">
        <v>46247.4881944444</v>
      </c>
      <c r="J1781" s="17" t="n">
        <v>46247.4930555556</v>
      </c>
      <c r="K1781" s="17" t="n">
        <v>46247.5222222222</v>
      </c>
      <c r="L1781" s="17" t="n">
        <v>46247.5284722222</v>
      </c>
      <c r="M1781" s="17" t="n">
        <v>46247.5409722222</v>
      </c>
      <c r="N1781" s="17" t="n">
        <v>46247.6402777778</v>
      </c>
      <c r="O1781" s="17" t="n">
        <v>46247.6451388889</v>
      </c>
      <c r="P1781" s="17" t="n">
        <v>46247.6555555556</v>
      </c>
      <c r="Q1781" s="17" t="n">
        <v>46247.6673611111</v>
      </c>
      <c r="R1781" s="0" t="n">
        <v>97</v>
      </c>
      <c r="S1781" s="0" t="n">
        <v>0</v>
      </c>
      <c r="T1781" s="0" t="n">
        <v>0</v>
      </c>
      <c r="U1781" s="18" t="s">
        <v>130</v>
      </c>
      <c r="V1781" s="18" t="s">
        <v>144</v>
      </c>
      <c r="W1781" s="0" t="str">
        <f aca="false">IF(AND(X1781&gt;=6,X1781&lt;14),"A",IF(AND(X1781&gt;=14,X1781&lt;22),"B","C"))</f>
        <v>A</v>
      </c>
      <c r="X1781" s="18" t="n">
        <f aca="false">HOUR(H1781)</f>
        <v>10</v>
      </c>
      <c r="Y1781" s="18" t="n">
        <f aca="false">ROUND((I1781-H1781)*1440,0)</f>
        <v>44</v>
      </c>
      <c r="Z1781" s="18" t="n">
        <f aca="false">ROUND((J1781-I1781)*1440,0)</f>
        <v>7</v>
      </c>
      <c r="AA1781" s="18" t="n">
        <f aca="false">ROUND((K1781-J1781)*1440,0)</f>
        <v>42</v>
      </c>
      <c r="AB1781" s="18" t="n">
        <f aca="false">ROUND((L1781-K1781)*1440,0)</f>
        <v>9</v>
      </c>
      <c r="AC1781" s="18" t="n">
        <f aca="false">ROUND((M1781-L1781)*1440,0)</f>
        <v>18</v>
      </c>
      <c r="AD1781" s="18" t="n">
        <f aca="false">IF(N1781="","",ROUND((N1781-M1781)*1440,0))</f>
        <v>143</v>
      </c>
      <c r="AE1781" s="18" t="n">
        <f aca="false">IF(O1781="","",ROUND((O1781-N1781)*1440,0))</f>
        <v>7</v>
      </c>
      <c r="AF1781" s="18" t="n">
        <f aca="false">IF(P1781="","",ROUND((P1781-O1781)*1440,0))</f>
        <v>15</v>
      </c>
      <c r="AG1781" s="18" t="n">
        <f aca="false">IF(Q1781="","",ROUND((Q1781-P1781)*1440,0))</f>
        <v>17</v>
      </c>
      <c r="AH1781" s="18" t="n">
        <f aca="false">IF(Q1781="","",ROUND((Q1781-H1781)*1440,0))</f>
        <v>302</v>
      </c>
      <c r="AI1781" s="19" t="n">
        <f aca="false">ROUND(IF(O1781="",Assumptions!$B$25-K1781,O1781-K1781)*24,1)</f>
        <v>3</v>
      </c>
      <c r="AJ1781" s="20" t="n">
        <f aca="false">ROUND(MAX(N(Y1781)/Assumptions!$C$5, N(Z1781)/Assumptions!$C$6, N(AA1781)/Assumptions!$C$7, N(AB1781)/Assumptions!$C$8, N(AC1781)/Assumptions!$C$9, N(AD1781)/Assumptions!$C$10, N(AE1781)/Assumptions!$C$11, N(AF1781)/Assumptions!$C$12, N(AG1781)/Assumptions!$C$13),3)</f>
        <v>4.767</v>
      </c>
      <c r="AK1781" s="0" t="str">
        <f aca="false">IF(OR(U1781="Pending",U1781="On Hold"),"Open GRN (awaiting)",IF(AJ1781&lt;=1,"Within SLA",IF(ROUND(N(Y1781)/Assumptions!$C$5,3)=AJ1781,"Gate Wait",IF(ROUND(N(Z1781)/Assumptions!$C$6,3)=AJ1781,"Dock Wait",IF(ROUND(N(AA1781)/Assumptions!$C$7,3)=AJ1781,"Unloading",IF(ROUND(N(AB1781)/Assumptions!$C$8,3)=AJ1781,"Unload-to-QC Wait",IF(ROUND(N(AC1781)/Assumptions!$C$9,3)=AJ1781,"QC",IF(ROUND(N(AD1781)/Assumptions!$C$10,3)=AJ1781,"QC-to-GRN Wait",IF(ROUND(N(AE1781)/Assumptions!$C$11,3)=AJ1781,"GRN Processing",IF(ROUND(N(AF1781)/Assumptions!$C$12,3)=AJ1781,"GRN-to-Putaway Wait",IF(ROUND(N(AG1781)/Assumptions!$C$13,3)=AJ1781,"Putaway","Within SLA")))))))))))</f>
        <v>QC-to-GRN Wait</v>
      </c>
    </row>
    <row r="1782" customFormat="false" ht="15" hidden="false" customHeight="false" outlineLevel="0" collapsed="false">
      <c r="A1782" s="0" t="s">
        <v>5251</v>
      </c>
      <c r="B1782" s="0" t="s">
        <v>5252</v>
      </c>
      <c r="C1782" s="0" t="s">
        <v>118</v>
      </c>
      <c r="D1782" s="0" t="s">
        <v>119</v>
      </c>
      <c r="E1782" s="0" t="s">
        <v>2079</v>
      </c>
      <c r="F1782" s="0" t="s">
        <v>121</v>
      </c>
      <c r="G1782" s="0" t="s">
        <v>129</v>
      </c>
      <c r="H1782" s="17" t="n">
        <v>46247.4583333333</v>
      </c>
      <c r="I1782" s="17" t="n">
        <v>46247.6083333333</v>
      </c>
      <c r="J1782" s="17" t="n">
        <v>46247.6173611111</v>
      </c>
      <c r="K1782" s="17" t="n">
        <v>46247.6361111111</v>
      </c>
      <c r="L1782" s="17" t="n">
        <v>46247.6423611111</v>
      </c>
      <c r="M1782" s="17" t="n">
        <v>46247.6569444445</v>
      </c>
      <c r="N1782" s="17" t="n">
        <v>46247.7048611111</v>
      </c>
      <c r="O1782" s="17" t="n">
        <v>46247.7673611111</v>
      </c>
      <c r="P1782" s="17" t="n">
        <v>46247.7986111111</v>
      </c>
      <c r="Q1782" s="17" t="n">
        <v>46247.8131944445</v>
      </c>
      <c r="R1782" s="0" t="n">
        <v>421</v>
      </c>
      <c r="S1782" s="0" t="n">
        <v>0</v>
      </c>
      <c r="T1782" s="0" t="n">
        <v>0</v>
      </c>
      <c r="U1782" s="18" t="s">
        <v>130</v>
      </c>
      <c r="V1782" s="18" t="s">
        <v>139</v>
      </c>
      <c r="W1782" s="0" t="str">
        <f aca="false">IF(AND(X1782&gt;=6,X1782&lt;14),"A",IF(AND(X1782&gt;=14,X1782&lt;22),"B","C"))</f>
        <v>A</v>
      </c>
      <c r="X1782" s="18" t="n">
        <f aca="false">HOUR(H1782)</f>
        <v>11</v>
      </c>
      <c r="Y1782" s="18" t="n">
        <f aca="false">ROUND((I1782-H1782)*1440,0)</f>
        <v>216</v>
      </c>
      <c r="Z1782" s="18" t="n">
        <f aca="false">ROUND((J1782-I1782)*1440,0)</f>
        <v>13</v>
      </c>
      <c r="AA1782" s="18" t="n">
        <f aca="false">ROUND((K1782-J1782)*1440,0)</f>
        <v>27</v>
      </c>
      <c r="AB1782" s="18" t="n">
        <f aca="false">ROUND((L1782-K1782)*1440,0)</f>
        <v>9</v>
      </c>
      <c r="AC1782" s="18" t="n">
        <f aca="false">ROUND((M1782-L1782)*1440,0)</f>
        <v>21</v>
      </c>
      <c r="AD1782" s="18" t="n">
        <f aca="false">IF(N1782="","",ROUND((N1782-M1782)*1440,0))</f>
        <v>69</v>
      </c>
      <c r="AE1782" s="18" t="n">
        <f aca="false">IF(O1782="","",ROUND((O1782-N1782)*1440,0))</f>
        <v>90</v>
      </c>
      <c r="AF1782" s="18" t="n">
        <f aca="false">IF(P1782="","",ROUND((P1782-O1782)*1440,0))</f>
        <v>45</v>
      </c>
      <c r="AG1782" s="18" t="n">
        <f aca="false">IF(Q1782="","",ROUND((Q1782-P1782)*1440,0))</f>
        <v>21</v>
      </c>
      <c r="AH1782" s="18" t="n">
        <f aca="false">IF(Q1782="","",ROUND((Q1782-H1782)*1440,0))</f>
        <v>511</v>
      </c>
      <c r="AI1782" s="19" t="n">
        <f aca="false">ROUND(IF(O1782="",Assumptions!$B$25-K1782,O1782-K1782)*24,1)</f>
        <v>3.2</v>
      </c>
      <c r="AJ1782" s="20" t="n">
        <f aca="false">ROUND(MAX(N(Y1782)/Assumptions!$C$5, N(Z1782)/Assumptions!$C$6, N(AA1782)/Assumptions!$C$7, N(AB1782)/Assumptions!$C$8, N(AC1782)/Assumptions!$C$9, N(AD1782)/Assumptions!$C$10, N(AE1782)/Assumptions!$C$11, N(AF1782)/Assumptions!$C$12, N(AG1782)/Assumptions!$C$13),3)</f>
        <v>7.2</v>
      </c>
      <c r="AK1782" s="0" t="str">
        <f aca="false">IF(OR(U1782="Pending",U1782="On Hold"),"Open GRN (awaiting)",IF(AJ1782&lt;=1,"Within SLA",IF(ROUND(N(Y1782)/Assumptions!$C$5,3)=AJ1782,"Gate Wait",IF(ROUND(N(Z1782)/Assumptions!$C$6,3)=AJ1782,"Dock Wait",IF(ROUND(N(AA1782)/Assumptions!$C$7,3)=AJ1782,"Unloading",IF(ROUND(N(AB1782)/Assumptions!$C$8,3)=AJ1782,"Unload-to-QC Wait",IF(ROUND(N(AC1782)/Assumptions!$C$9,3)=AJ1782,"QC",IF(ROUND(N(AD1782)/Assumptions!$C$10,3)=AJ1782,"QC-to-GRN Wait",IF(ROUND(N(AE1782)/Assumptions!$C$11,3)=AJ1782,"GRN Processing",IF(ROUND(N(AF1782)/Assumptions!$C$12,3)=AJ1782,"GRN-to-Putaway Wait",IF(ROUND(N(AG1782)/Assumptions!$C$13,3)=AJ1782,"Putaway","Within SLA")))))))))))</f>
        <v>Gate Wait</v>
      </c>
    </row>
    <row r="1783" customFormat="false" ht="15" hidden="false" customHeight="false" outlineLevel="0" collapsed="false">
      <c r="A1783" s="0" t="s">
        <v>5253</v>
      </c>
      <c r="B1783" s="0" t="s">
        <v>5254</v>
      </c>
      <c r="C1783" s="0" t="s">
        <v>170</v>
      </c>
      <c r="D1783" s="0" t="s">
        <v>119</v>
      </c>
      <c r="E1783" s="0" t="s">
        <v>5255</v>
      </c>
      <c r="F1783" s="0" t="s">
        <v>172</v>
      </c>
      <c r="G1783" s="0" t="s">
        <v>122</v>
      </c>
      <c r="H1783" s="17" t="n">
        <v>46247.4611111111</v>
      </c>
      <c r="I1783" s="17" t="n">
        <v>46247.475</v>
      </c>
      <c r="J1783" s="17" t="n">
        <v>46247.4875</v>
      </c>
      <c r="K1783" s="17" t="n">
        <v>46247.5118055556</v>
      </c>
      <c r="L1783" s="17" t="n">
        <v>46247.5145833333</v>
      </c>
      <c r="M1783" s="17" t="n">
        <v>46247.525</v>
      </c>
      <c r="N1783" s="17" t="n">
        <v>46247.5381944445</v>
      </c>
      <c r="O1783" s="17" t="n">
        <v>46247.61875</v>
      </c>
      <c r="P1783" s="17" t="n">
        <v>46247.6243055556</v>
      </c>
      <c r="Q1783" s="17" t="n">
        <v>46247.6652777778</v>
      </c>
      <c r="R1783" s="0" t="n">
        <v>776</v>
      </c>
      <c r="S1783" s="0" t="n">
        <v>0</v>
      </c>
      <c r="T1783" s="0" t="n">
        <v>0</v>
      </c>
      <c r="U1783" s="18" t="s">
        <v>130</v>
      </c>
      <c r="V1783" s="18" t="s">
        <v>156</v>
      </c>
      <c r="W1783" s="0" t="str">
        <f aca="false">IF(AND(X1783&gt;=6,X1783&lt;14),"A",IF(AND(X1783&gt;=14,X1783&lt;22),"B","C"))</f>
        <v>A</v>
      </c>
      <c r="X1783" s="18" t="n">
        <f aca="false">HOUR(H1783)</f>
        <v>11</v>
      </c>
      <c r="Y1783" s="18" t="n">
        <f aca="false">ROUND((I1783-H1783)*1440,0)</f>
        <v>20</v>
      </c>
      <c r="Z1783" s="18" t="n">
        <f aca="false">ROUND((J1783-I1783)*1440,0)</f>
        <v>18</v>
      </c>
      <c r="AA1783" s="18" t="n">
        <f aca="false">ROUND((K1783-J1783)*1440,0)</f>
        <v>35</v>
      </c>
      <c r="AB1783" s="18" t="n">
        <f aca="false">ROUND((L1783-K1783)*1440,0)</f>
        <v>4</v>
      </c>
      <c r="AC1783" s="18" t="n">
        <f aca="false">ROUND((M1783-L1783)*1440,0)</f>
        <v>15</v>
      </c>
      <c r="AD1783" s="18" t="n">
        <f aca="false">IF(N1783="","",ROUND((N1783-M1783)*1440,0))</f>
        <v>19</v>
      </c>
      <c r="AE1783" s="18" t="n">
        <f aca="false">IF(O1783="","",ROUND((O1783-N1783)*1440,0))</f>
        <v>116</v>
      </c>
      <c r="AF1783" s="18" t="n">
        <f aca="false">IF(P1783="","",ROUND((P1783-O1783)*1440,0))</f>
        <v>8</v>
      </c>
      <c r="AG1783" s="18" t="n">
        <f aca="false">IF(Q1783="","",ROUND((Q1783-P1783)*1440,0))</f>
        <v>59</v>
      </c>
      <c r="AH1783" s="18" t="n">
        <f aca="false">IF(Q1783="","",ROUND((Q1783-H1783)*1440,0))</f>
        <v>294</v>
      </c>
      <c r="AI1783" s="19" t="n">
        <f aca="false">ROUND(IF(O1783="",Assumptions!$B$25-K1783,O1783-K1783)*24,1)</f>
        <v>2.6</v>
      </c>
      <c r="AJ1783" s="20" t="n">
        <f aca="false">ROUND(MAX(N(Y1783)/Assumptions!$C$5, N(Z1783)/Assumptions!$C$6, N(AA1783)/Assumptions!$C$7, N(AB1783)/Assumptions!$C$8, N(AC1783)/Assumptions!$C$9, N(AD1783)/Assumptions!$C$10, N(AE1783)/Assumptions!$C$11, N(AF1783)/Assumptions!$C$12, N(AG1783)/Assumptions!$C$13),3)</f>
        <v>2.578</v>
      </c>
      <c r="AK1783" s="0" t="str">
        <f aca="false">IF(OR(U1783="Pending",U1783="On Hold"),"Open GRN (awaiting)",IF(AJ1783&lt;=1,"Within SLA",IF(ROUND(N(Y1783)/Assumptions!$C$5,3)=AJ1783,"Gate Wait",IF(ROUND(N(Z1783)/Assumptions!$C$6,3)=AJ1783,"Dock Wait",IF(ROUND(N(AA1783)/Assumptions!$C$7,3)=AJ1783,"Unloading",IF(ROUND(N(AB1783)/Assumptions!$C$8,3)=AJ1783,"Unload-to-QC Wait",IF(ROUND(N(AC1783)/Assumptions!$C$9,3)=AJ1783,"QC",IF(ROUND(N(AD1783)/Assumptions!$C$10,3)=AJ1783,"QC-to-GRN Wait",IF(ROUND(N(AE1783)/Assumptions!$C$11,3)=AJ1783,"GRN Processing",IF(ROUND(N(AF1783)/Assumptions!$C$12,3)=AJ1783,"GRN-to-Putaway Wait",IF(ROUND(N(AG1783)/Assumptions!$C$13,3)=AJ1783,"Putaway","Within SLA")))))))))))</f>
        <v>GRN Processing</v>
      </c>
    </row>
    <row r="1784" customFormat="false" ht="15" hidden="false" customHeight="false" outlineLevel="0" collapsed="false">
      <c r="A1784" s="0" t="s">
        <v>5256</v>
      </c>
      <c r="B1784" s="0" t="s">
        <v>5257</v>
      </c>
      <c r="C1784" s="0" t="s">
        <v>184</v>
      </c>
      <c r="D1784" s="0" t="s">
        <v>147</v>
      </c>
      <c r="E1784" s="0" t="s">
        <v>5258</v>
      </c>
      <c r="F1784" s="0" t="s">
        <v>177</v>
      </c>
      <c r="G1784" s="0" t="s">
        <v>167</v>
      </c>
      <c r="H1784" s="17" t="n">
        <v>46247.4645833333</v>
      </c>
      <c r="I1784" s="17" t="n">
        <v>46247.5131944444</v>
      </c>
      <c r="J1784" s="17" t="n">
        <v>46247.5236111111</v>
      </c>
      <c r="K1784" s="17" t="n">
        <v>46247.5388888889</v>
      </c>
      <c r="L1784" s="17" t="n">
        <v>46247.5590277778</v>
      </c>
      <c r="M1784" s="17" t="n">
        <v>46247.6013888889</v>
      </c>
      <c r="N1784" s="17" t="n">
        <v>46247.79375</v>
      </c>
      <c r="O1784" s="17" t="n">
        <v>46247.8208333333</v>
      </c>
      <c r="P1784" s="17" t="n">
        <v>46247.8284722222</v>
      </c>
      <c r="Q1784" s="17" t="n">
        <v>46247.8402777778</v>
      </c>
      <c r="R1784" s="0" t="n">
        <v>135</v>
      </c>
      <c r="S1784" s="0" t="n">
        <v>10</v>
      </c>
      <c r="T1784" s="0" t="n">
        <v>1</v>
      </c>
      <c r="U1784" s="18" t="s">
        <v>123</v>
      </c>
      <c r="V1784" s="18" t="s">
        <v>156</v>
      </c>
      <c r="W1784" s="0" t="str">
        <f aca="false">IF(AND(X1784&gt;=6,X1784&lt;14),"A",IF(AND(X1784&gt;=14,X1784&lt;22),"B","C"))</f>
        <v>A</v>
      </c>
      <c r="X1784" s="18" t="n">
        <f aca="false">HOUR(H1784)</f>
        <v>11</v>
      </c>
      <c r="Y1784" s="18" t="n">
        <f aca="false">ROUND((I1784-H1784)*1440,0)</f>
        <v>70</v>
      </c>
      <c r="Z1784" s="18" t="n">
        <f aca="false">ROUND((J1784-I1784)*1440,0)</f>
        <v>15</v>
      </c>
      <c r="AA1784" s="18" t="n">
        <f aca="false">ROUND((K1784-J1784)*1440,0)</f>
        <v>22</v>
      </c>
      <c r="AB1784" s="18" t="n">
        <f aca="false">ROUND((L1784-K1784)*1440,0)</f>
        <v>29</v>
      </c>
      <c r="AC1784" s="18" t="n">
        <f aca="false">ROUND((M1784-L1784)*1440,0)</f>
        <v>61</v>
      </c>
      <c r="AD1784" s="18" t="n">
        <f aca="false">IF(N1784="","",ROUND((N1784-M1784)*1440,0))</f>
        <v>277</v>
      </c>
      <c r="AE1784" s="18" t="n">
        <f aca="false">IF(O1784="","",ROUND((O1784-N1784)*1440,0))</f>
        <v>39</v>
      </c>
      <c r="AF1784" s="18" t="n">
        <f aca="false">IF(P1784="","",ROUND((P1784-O1784)*1440,0))</f>
        <v>11</v>
      </c>
      <c r="AG1784" s="18" t="n">
        <f aca="false">IF(Q1784="","",ROUND((Q1784-P1784)*1440,0))</f>
        <v>17</v>
      </c>
      <c r="AH1784" s="18" t="n">
        <f aca="false">IF(Q1784="","",ROUND((Q1784-H1784)*1440,0))</f>
        <v>541</v>
      </c>
      <c r="AI1784" s="19" t="n">
        <f aca="false">ROUND(IF(O1784="",Assumptions!$B$25-K1784,O1784-K1784)*24,1)</f>
        <v>6.8</v>
      </c>
      <c r="AJ1784" s="20" t="n">
        <f aca="false">ROUND(MAX(N(Y1784)/Assumptions!$C$5, N(Z1784)/Assumptions!$C$6, N(AA1784)/Assumptions!$C$7, N(AB1784)/Assumptions!$C$8, N(AC1784)/Assumptions!$C$9, N(AD1784)/Assumptions!$C$10, N(AE1784)/Assumptions!$C$11, N(AF1784)/Assumptions!$C$12, N(AG1784)/Assumptions!$C$13),3)</f>
        <v>9.233</v>
      </c>
      <c r="AK1784" s="0" t="str">
        <f aca="false">IF(OR(U1784="Pending",U1784="On Hold"),"Open GRN (awaiting)",IF(AJ1784&lt;=1,"Within SLA",IF(ROUND(N(Y1784)/Assumptions!$C$5,3)=AJ1784,"Gate Wait",IF(ROUND(N(Z1784)/Assumptions!$C$6,3)=AJ1784,"Dock Wait",IF(ROUND(N(AA1784)/Assumptions!$C$7,3)=AJ1784,"Unloading",IF(ROUND(N(AB1784)/Assumptions!$C$8,3)=AJ1784,"Unload-to-QC Wait",IF(ROUND(N(AC1784)/Assumptions!$C$9,3)=AJ1784,"QC",IF(ROUND(N(AD1784)/Assumptions!$C$10,3)=AJ1784,"QC-to-GRN Wait",IF(ROUND(N(AE1784)/Assumptions!$C$11,3)=AJ1784,"GRN Processing",IF(ROUND(N(AF1784)/Assumptions!$C$12,3)=AJ1784,"GRN-to-Putaway Wait",IF(ROUND(N(AG1784)/Assumptions!$C$13,3)=AJ1784,"Putaway","Within SLA")))))))))))</f>
        <v>QC-to-GRN Wait</v>
      </c>
    </row>
    <row r="1785" customFormat="false" ht="15" hidden="false" customHeight="false" outlineLevel="0" collapsed="false">
      <c r="A1785" s="0" t="s">
        <v>5259</v>
      </c>
      <c r="B1785" s="0" t="s">
        <v>5260</v>
      </c>
      <c r="C1785" s="0" t="s">
        <v>159</v>
      </c>
      <c r="D1785" s="0" t="s">
        <v>135</v>
      </c>
      <c r="E1785" s="0" t="s">
        <v>5261</v>
      </c>
      <c r="F1785" s="0" t="s">
        <v>128</v>
      </c>
      <c r="G1785" s="0" t="s">
        <v>138</v>
      </c>
      <c r="H1785" s="17" t="n">
        <v>46247.46875</v>
      </c>
      <c r="I1785" s="17" t="n">
        <v>46247.5215277778</v>
      </c>
      <c r="J1785" s="17" t="n">
        <v>46247.5326388889</v>
      </c>
      <c r="K1785" s="17" t="n">
        <v>46247.5513888889</v>
      </c>
      <c r="L1785" s="17" t="n">
        <v>46247.5534722222</v>
      </c>
      <c r="M1785" s="17" t="n">
        <v>46247.5784722222</v>
      </c>
      <c r="N1785" s="17" t="n">
        <v>46247.6909722222</v>
      </c>
      <c r="O1785" s="17" t="n">
        <v>46247.7805555556</v>
      </c>
      <c r="P1785" s="17" t="n">
        <v>46247.7951388889</v>
      </c>
      <c r="Q1785" s="17" t="n">
        <v>46247.8027777778</v>
      </c>
      <c r="R1785" s="0" t="n">
        <v>174</v>
      </c>
      <c r="S1785" s="0" t="n">
        <v>0</v>
      </c>
      <c r="T1785" s="0" t="n">
        <v>0</v>
      </c>
      <c r="U1785" s="18" t="s">
        <v>130</v>
      </c>
      <c r="V1785" s="18" t="s">
        <v>156</v>
      </c>
      <c r="W1785" s="0" t="str">
        <f aca="false">IF(AND(X1785&gt;=6,X1785&lt;14),"A",IF(AND(X1785&gt;=14,X1785&lt;22),"B","C"))</f>
        <v>A</v>
      </c>
      <c r="X1785" s="18" t="n">
        <f aca="false">HOUR(H1785)</f>
        <v>11</v>
      </c>
      <c r="Y1785" s="18" t="n">
        <f aca="false">ROUND((I1785-H1785)*1440,0)</f>
        <v>76</v>
      </c>
      <c r="Z1785" s="18" t="n">
        <f aca="false">ROUND((J1785-I1785)*1440,0)</f>
        <v>16</v>
      </c>
      <c r="AA1785" s="18" t="n">
        <f aca="false">ROUND((K1785-J1785)*1440,0)</f>
        <v>27</v>
      </c>
      <c r="AB1785" s="18" t="n">
        <f aca="false">ROUND((L1785-K1785)*1440,0)</f>
        <v>3</v>
      </c>
      <c r="AC1785" s="18" t="n">
        <f aca="false">ROUND((M1785-L1785)*1440,0)</f>
        <v>36</v>
      </c>
      <c r="AD1785" s="18" t="n">
        <f aca="false">IF(N1785="","",ROUND((N1785-M1785)*1440,0))</f>
        <v>162</v>
      </c>
      <c r="AE1785" s="18" t="n">
        <f aca="false">IF(O1785="","",ROUND((O1785-N1785)*1440,0))</f>
        <v>129</v>
      </c>
      <c r="AF1785" s="18" t="n">
        <f aca="false">IF(P1785="","",ROUND((P1785-O1785)*1440,0))</f>
        <v>21</v>
      </c>
      <c r="AG1785" s="18" t="n">
        <f aca="false">IF(Q1785="","",ROUND((Q1785-P1785)*1440,0))</f>
        <v>11</v>
      </c>
      <c r="AH1785" s="18" t="n">
        <f aca="false">IF(Q1785="","",ROUND((Q1785-H1785)*1440,0))</f>
        <v>481</v>
      </c>
      <c r="AI1785" s="19" t="n">
        <f aca="false">ROUND(IF(O1785="",Assumptions!$B$25-K1785,O1785-K1785)*24,1)</f>
        <v>5.5</v>
      </c>
      <c r="AJ1785" s="20" t="n">
        <f aca="false">ROUND(MAX(N(Y1785)/Assumptions!$C$5, N(Z1785)/Assumptions!$C$6, N(AA1785)/Assumptions!$C$7, N(AB1785)/Assumptions!$C$8, N(AC1785)/Assumptions!$C$9, N(AD1785)/Assumptions!$C$10, N(AE1785)/Assumptions!$C$11, N(AF1785)/Assumptions!$C$12, N(AG1785)/Assumptions!$C$13),3)</f>
        <v>5.4</v>
      </c>
      <c r="AK1785" s="0" t="str">
        <f aca="false">IF(OR(U1785="Pending",U1785="On Hold"),"Open GRN (awaiting)",IF(AJ1785&lt;=1,"Within SLA",IF(ROUND(N(Y1785)/Assumptions!$C$5,3)=AJ1785,"Gate Wait",IF(ROUND(N(Z1785)/Assumptions!$C$6,3)=AJ1785,"Dock Wait",IF(ROUND(N(AA1785)/Assumptions!$C$7,3)=AJ1785,"Unloading",IF(ROUND(N(AB1785)/Assumptions!$C$8,3)=AJ1785,"Unload-to-QC Wait",IF(ROUND(N(AC1785)/Assumptions!$C$9,3)=AJ1785,"QC",IF(ROUND(N(AD1785)/Assumptions!$C$10,3)=AJ1785,"QC-to-GRN Wait",IF(ROUND(N(AE1785)/Assumptions!$C$11,3)=AJ1785,"GRN Processing",IF(ROUND(N(AF1785)/Assumptions!$C$12,3)=AJ1785,"GRN-to-Putaway Wait",IF(ROUND(N(AG1785)/Assumptions!$C$13,3)=AJ1785,"Putaway","Within SLA")))))))))))</f>
        <v>QC-to-GRN Wait</v>
      </c>
    </row>
    <row r="1786" customFormat="false" ht="15" hidden="false" customHeight="false" outlineLevel="0" collapsed="false">
      <c r="A1786" s="0" t="s">
        <v>5262</v>
      </c>
      <c r="B1786" s="0" t="s">
        <v>5263</v>
      </c>
      <c r="C1786" s="0" t="s">
        <v>142</v>
      </c>
      <c r="D1786" s="0" t="s">
        <v>147</v>
      </c>
      <c r="E1786" s="0" t="s">
        <v>1599</v>
      </c>
      <c r="F1786" s="0" t="s">
        <v>137</v>
      </c>
      <c r="G1786" s="0" t="s">
        <v>150</v>
      </c>
      <c r="H1786" s="17" t="n">
        <v>46247.4791666667</v>
      </c>
      <c r="I1786" s="17" t="n">
        <v>46247.49375</v>
      </c>
      <c r="J1786" s="17" t="n">
        <v>46247.4993055556</v>
      </c>
      <c r="K1786" s="17" t="n">
        <v>46247.5256944444</v>
      </c>
      <c r="L1786" s="17" t="n">
        <v>46247.5486111111</v>
      </c>
      <c r="M1786" s="17" t="n">
        <v>46247.5763888889</v>
      </c>
      <c r="N1786" s="17" t="n">
        <v>46247.7625</v>
      </c>
      <c r="O1786" s="17" t="n">
        <v>46247.7680555556</v>
      </c>
      <c r="P1786" s="17" t="n">
        <v>46247.7736111111</v>
      </c>
      <c r="Q1786" s="17" t="n">
        <v>46247.7875</v>
      </c>
      <c r="R1786" s="0" t="n">
        <v>400</v>
      </c>
      <c r="S1786" s="0" t="n">
        <v>0</v>
      </c>
      <c r="T1786" s="0" t="n">
        <v>0</v>
      </c>
      <c r="U1786" s="18" t="s">
        <v>130</v>
      </c>
      <c r="V1786" s="18" t="s">
        <v>156</v>
      </c>
      <c r="W1786" s="0" t="str">
        <f aca="false">IF(AND(X1786&gt;=6,X1786&lt;14),"A",IF(AND(X1786&gt;=14,X1786&lt;22),"B","C"))</f>
        <v>A</v>
      </c>
      <c r="X1786" s="18" t="n">
        <f aca="false">HOUR(H1786)</f>
        <v>11</v>
      </c>
      <c r="Y1786" s="18" t="n">
        <f aca="false">ROUND((I1786-H1786)*1440,0)</f>
        <v>21</v>
      </c>
      <c r="Z1786" s="18" t="n">
        <f aca="false">ROUND((J1786-I1786)*1440,0)</f>
        <v>8</v>
      </c>
      <c r="AA1786" s="18" t="n">
        <f aca="false">ROUND((K1786-J1786)*1440,0)</f>
        <v>38</v>
      </c>
      <c r="AB1786" s="18" t="n">
        <f aca="false">ROUND((L1786-K1786)*1440,0)</f>
        <v>33</v>
      </c>
      <c r="AC1786" s="18" t="n">
        <f aca="false">ROUND((M1786-L1786)*1440,0)</f>
        <v>40</v>
      </c>
      <c r="AD1786" s="18" t="n">
        <f aca="false">IF(N1786="","",ROUND((N1786-M1786)*1440,0))</f>
        <v>268</v>
      </c>
      <c r="AE1786" s="18" t="n">
        <f aca="false">IF(O1786="","",ROUND((O1786-N1786)*1440,0))</f>
        <v>8</v>
      </c>
      <c r="AF1786" s="18" t="n">
        <f aca="false">IF(P1786="","",ROUND((P1786-O1786)*1440,0))</f>
        <v>8</v>
      </c>
      <c r="AG1786" s="18" t="n">
        <f aca="false">IF(Q1786="","",ROUND((Q1786-P1786)*1440,0))</f>
        <v>20</v>
      </c>
      <c r="AH1786" s="18" t="n">
        <f aca="false">IF(Q1786="","",ROUND((Q1786-H1786)*1440,0))</f>
        <v>444</v>
      </c>
      <c r="AI1786" s="19" t="n">
        <f aca="false">ROUND(IF(O1786="",Assumptions!$B$25-K1786,O1786-K1786)*24,1)</f>
        <v>5.8</v>
      </c>
      <c r="AJ1786" s="20" t="n">
        <f aca="false">ROUND(MAX(N(Y1786)/Assumptions!$C$5, N(Z1786)/Assumptions!$C$6, N(AA1786)/Assumptions!$C$7, N(AB1786)/Assumptions!$C$8, N(AC1786)/Assumptions!$C$9, N(AD1786)/Assumptions!$C$10, N(AE1786)/Assumptions!$C$11, N(AF1786)/Assumptions!$C$12, N(AG1786)/Assumptions!$C$13),3)</f>
        <v>8.933</v>
      </c>
      <c r="AK1786" s="0" t="str">
        <f aca="false">IF(OR(U1786="Pending",U1786="On Hold"),"Open GRN (awaiting)",IF(AJ1786&lt;=1,"Within SLA",IF(ROUND(N(Y1786)/Assumptions!$C$5,3)=AJ1786,"Gate Wait",IF(ROUND(N(Z1786)/Assumptions!$C$6,3)=AJ1786,"Dock Wait",IF(ROUND(N(AA1786)/Assumptions!$C$7,3)=AJ1786,"Unloading",IF(ROUND(N(AB1786)/Assumptions!$C$8,3)=AJ1786,"Unload-to-QC Wait",IF(ROUND(N(AC1786)/Assumptions!$C$9,3)=AJ1786,"QC",IF(ROUND(N(AD1786)/Assumptions!$C$10,3)=AJ1786,"QC-to-GRN Wait",IF(ROUND(N(AE1786)/Assumptions!$C$11,3)=AJ1786,"GRN Processing",IF(ROUND(N(AF1786)/Assumptions!$C$12,3)=AJ1786,"GRN-to-Putaway Wait",IF(ROUND(N(AG1786)/Assumptions!$C$13,3)=AJ1786,"Putaway","Within SLA")))))))))))</f>
        <v>QC-to-GRN Wait</v>
      </c>
    </row>
    <row r="1787" customFormat="false" ht="15" hidden="false" customHeight="false" outlineLevel="0" collapsed="false">
      <c r="A1787" s="0" t="s">
        <v>5264</v>
      </c>
      <c r="B1787" s="0" t="s">
        <v>5265</v>
      </c>
      <c r="C1787" s="0" t="s">
        <v>134</v>
      </c>
      <c r="D1787" s="0" t="s">
        <v>119</v>
      </c>
      <c r="E1787" s="0" t="s">
        <v>5266</v>
      </c>
      <c r="F1787" s="0" t="s">
        <v>149</v>
      </c>
      <c r="G1787" s="0" t="s">
        <v>129</v>
      </c>
      <c r="H1787" s="17" t="n">
        <v>46247.4909722222</v>
      </c>
      <c r="I1787" s="17" t="n">
        <v>46247.4993055556</v>
      </c>
      <c r="J1787" s="17" t="n">
        <v>46247.5097222222</v>
      </c>
      <c r="K1787" s="17" t="n">
        <v>46247.5680555556</v>
      </c>
      <c r="L1787" s="17" t="n">
        <v>46247.5708333333</v>
      </c>
      <c r="M1787" s="17" t="n">
        <v>46247.5993055556</v>
      </c>
      <c r="N1787" s="17" t="n">
        <v>46247.6472222222</v>
      </c>
      <c r="O1787" s="17" t="n">
        <v>46247.6694444444</v>
      </c>
      <c r="P1787" s="17" t="n">
        <v>46247.6722222222</v>
      </c>
      <c r="Q1787" s="17" t="n">
        <v>46247.6875</v>
      </c>
      <c r="R1787" s="0" t="n">
        <v>559</v>
      </c>
      <c r="S1787" s="0" t="n">
        <v>0</v>
      </c>
      <c r="T1787" s="0" t="n">
        <v>0</v>
      </c>
      <c r="U1787" s="18" t="s">
        <v>130</v>
      </c>
      <c r="V1787" s="18" t="s">
        <v>156</v>
      </c>
      <c r="W1787" s="0" t="str">
        <f aca="false">IF(AND(X1787&gt;=6,X1787&lt;14),"A",IF(AND(X1787&gt;=14,X1787&lt;22),"B","C"))</f>
        <v>A</v>
      </c>
      <c r="X1787" s="18" t="n">
        <f aca="false">HOUR(H1787)</f>
        <v>11</v>
      </c>
      <c r="Y1787" s="18" t="n">
        <f aca="false">ROUND((I1787-H1787)*1440,0)</f>
        <v>12</v>
      </c>
      <c r="Z1787" s="18" t="n">
        <f aca="false">ROUND((J1787-I1787)*1440,0)</f>
        <v>15</v>
      </c>
      <c r="AA1787" s="18" t="n">
        <f aca="false">ROUND((K1787-J1787)*1440,0)</f>
        <v>84</v>
      </c>
      <c r="AB1787" s="18" t="n">
        <f aca="false">ROUND((L1787-K1787)*1440,0)</f>
        <v>4</v>
      </c>
      <c r="AC1787" s="18" t="n">
        <f aca="false">ROUND((M1787-L1787)*1440,0)</f>
        <v>41</v>
      </c>
      <c r="AD1787" s="18" t="n">
        <f aca="false">IF(N1787="","",ROUND((N1787-M1787)*1440,0))</f>
        <v>69</v>
      </c>
      <c r="AE1787" s="18" t="n">
        <f aca="false">IF(O1787="","",ROUND((O1787-N1787)*1440,0))</f>
        <v>32</v>
      </c>
      <c r="AF1787" s="18" t="n">
        <f aca="false">IF(P1787="","",ROUND((P1787-O1787)*1440,0))</f>
        <v>4</v>
      </c>
      <c r="AG1787" s="18" t="n">
        <f aca="false">IF(Q1787="","",ROUND((Q1787-P1787)*1440,0))</f>
        <v>22</v>
      </c>
      <c r="AH1787" s="18" t="n">
        <f aca="false">IF(Q1787="","",ROUND((Q1787-H1787)*1440,0))</f>
        <v>283</v>
      </c>
      <c r="AI1787" s="19" t="n">
        <f aca="false">ROUND(IF(O1787="",Assumptions!$B$25-K1787,O1787-K1787)*24,1)</f>
        <v>2.4</v>
      </c>
      <c r="AJ1787" s="20" t="n">
        <f aca="false">ROUND(MAX(N(Y1787)/Assumptions!$C$5, N(Z1787)/Assumptions!$C$6, N(AA1787)/Assumptions!$C$7, N(AB1787)/Assumptions!$C$8, N(AC1787)/Assumptions!$C$9, N(AD1787)/Assumptions!$C$10, N(AE1787)/Assumptions!$C$11, N(AF1787)/Assumptions!$C$12, N(AG1787)/Assumptions!$C$13),3)</f>
        <v>2.3</v>
      </c>
      <c r="AK1787" s="0" t="str">
        <f aca="false">IF(OR(U1787="Pending",U1787="On Hold"),"Open GRN (awaiting)",IF(AJ1787&lt;=1,"Within SLA",IF(ROUND(N(Y1787)/Assumptions!$C$5,3)=AJ1787,"Gate Wait",IF(ROUND(N(Z1787)/Assumptions!$C$6,3)=AJ1787,"Dock Wait",IF(ROUND(N(AA1787)/Assumptions!$C$7,3)=AJ1787,"Unloading",IF(ROUND(N(AB1787)/Assumptions!$C$8,3)=AJ1787,"Unload-to-QC Wait",IF(ROUND(N(AC1787)/Assumptions!$C$9,3)=AJ1787,"QC",IF(ROUND(N(AD1787)/Assumptions!$C$10,3)=AJ1787,"QC-to-GRN Wait",IF(ROUND(N(AE1787)/Assumptions!$C$11,3)=AJ1787,"GRN Processing",IF(ROUND(N(AF1787)/Assumptions!$C$12,3)=AJ1787,"GRN-to-Putaway Wait",IF(ROUND(N(AG1787)/Assumptions!$C$13,3)=AJ1787,"Putaway","Within SLA")))))))))))</f>
        <v>QC-to-GRN Wait</v>
      </c>
    </row>
    <row r="1788" customFormat="false" ht="15" hidden="false" customHeight="false" outlineLevel="0" collapsed="false">
      <c r="A1788" s="0" t="s">
        <v>5267</v>
      </c>
      <c r="B1788" s="0" t="s">
        <v>5268</v>
      </c>
      <c r="C1788" s="0" t="s">
        <v>118</v>
      </c>
      <c r="D1788" s="0" t="s">
        <v>147</v>
      </c>
      <c r="E1788" s="0" t="s">
        <v>5269</v>
      </c>
      <c r="F1788" s="0" t="s">
        <v>121</v>
      </c>
      <c r="G1788" s="0" t="s">
        <v>167</v>
      </c>
      <c r="H1788" s="17" t="n">
        <v>46247.5347222222</v>
      </c>
      <c r="I1788" s="17" t="n">
        <v>46247.5458333333</v>
      </c>
      <c r="J1788" s="17" t="n">
        <v>46247.5506944444</v>
      </c>
      <c r="K1788" s="17" t="n">
        <v>46247.5791666667</v>
      </c>
      <c r="L1788" s="17" t="n">
        <v>46247.5854166667</v>
      </c>
      <c r="M1788" s="17" t="n">
        <v>46247.6013888889</v>
      </c>
      <c r="N1788" s="17" t="n">
        <v>46247.6645833333</v>
      </c>
      <c r="O1788" s="17" t="n">
        <v>46247.6854166667</v>
      </c>
      <c r="P1788" s="17" t="n">
        <v>46247.7069444444</v>
      </c>
      <c r="Q1788" s="17" t="n">
        <v>46247.7243055556</v>
      </c>
      <c r="R1788" s="0" t="n">
        <v>155</v>
      </c>
      <c r="S1788" s="0" t="n">
        <v>0</v>
      </c>
      <c r="T1788" s="0" t="n">
        <v>0</v>
      </c>
      <c r="U1788" s="18" t="s">
        <v>130</v>
      </c>
      <c r="V1788" s="18" t="s">
        <v>156</v>
      </c>
      <c r="W1788" s="0" t="str">
        <f aca="false">IF(AND(X1788&gt;=6,X1788&lt;14),"A",IF(AND(X1788&gt;=14,X1788&lt;22),"B","C"))</f>
        <v>A</v>
      </c>
      <c r="X1788" s="18" t="n">
        <f aca="false">HOUR(H1788)</f>
        <v>12</v>
      </c>
      <c r="Y1788" s="18" t="n">
        <f aca="false">ROUND((I1788-H1788)*1440,0)</f>
        <v>16</v>
      </c>
      <c r="Z1788" s="18" t="n">
        <f aca="false">ROUND((J1788-I1788)*1440,0)</f>
        <v>7</v>
      </c>
      <c r="AA1788" s="18" t="n">
        <f aca="false">ROUND((K1788-J1788)*1440,0)</f>
        <v>41</v>
      </c>
      <c r="AB1788" s="18" t="n">
        <f aca="false">ROUND((L1788-K1788)*1440,0)</f>
        <v>9</v>
      </c>
      <c r="AC1788" s="18" t="n">
        <f aca="false">ROUND((M1788-L1788)*1440,0)</f>
        <v>23</v>
      </c>
      <c r="AD1788" s="18" t="n">
        <f aca="false">IF(N1788="","",ROUND((N1788-M1788)*1440,0))</f>
        <v>91</v>
      </c>
      <c r="AE1788" s="18" t="n">
        <f aca="false">IF(O1788="","",ROUND((O1788-N1788)*1440,0))</f>
        <v>30</v>
      </c>
      <c r="AF1788" s="18" t="n">
        <f aca="false">IF(P1788="","",ROUND((P1788-O1788)*1440,0))</f>
        <v>31</v>
      </c>
      <c r="AG1788" s="18" t="n">
        <f aca="false">IF(Q1788="","",ROUND((Q1788-P1788)*1440,0))</f>
        <v>25</v>
      </c>
      <c r="AH1788" s="18" t="n">
        <f aca="false">IF(Q1788="","",ROUND((Q1788-H1788)*1440,0))</f>
        <v>273</v>
      </c>
      <c r="AI1788" s="19" t="n">
        <f aca="false">ROUND(IF(O1788="",Assumptions!$B$25-K1788,O1788-K1788)*24,1)</f>
        <v>2.6</v>
      </c>
      <c r="AJ1788" s="20" t="n">
        <f aca="false">ROUND(MAX(N(Y1788)/Assumptions!$C$5, N(Z1788)/Assumptions!$C$6, N(AA1788)/Assumptions!$C$7, N(AB1788)/Assumptions!$C$8, N(AC1788)/Assumptions!$C$9, N(AD1788)/Assumptions!$C$10, N(AE1788)/Assumptions!$C$11, N(AF1788)/Assumptions!$C$12, N(AG1788)/Assumptions!$C$13),3)</f>
        <v>3.033</v>
      </c>
      <c r="AK1788" s="0" t="str">
        <f aca="false">IF(OR(U1788="Pending",U1788="On Hold"),"Open GRN (awaiting)",IF(AJ1788&lt;=1,"Within SLA",IF(ROUND(N(Y1788)/Assumptions!$C$5,3)=AJ1788,"Gate Wait",IF(ROUND(N(Z1788)/Assumptions!$C$6,3)=AJ1788,"Dock Wait",IF(ROUND(N(AA1788)/Assumptions!$C$7,3)=AJ1788,"Unloading",IF(ROUND(N(AB1788)/Assumptions!$C$8,3)=AJ1788,"Unload-to-QC Wait",IF(ROUND(N(AC1788)/Assumptions!$C$9,3)=AJ1788,"QC",IF(ROUND(N(AD1788)/Assumptions!$C$10,3)=AJ1788,"QC-to-GRN Wait",IF(ROUND(N(AE1788)/Assumptions!$C$11,3)=AJ1788,"GRN Processing",IF(ROUND(N(AF1788)/Assumptions!$C$12,3)=AJ1788,"GRN-to-Putaway Wait",IF(ROUND(N(AG1788)/Assumptions!$C$13,3)=AJ1788,"Putaway","Within SLA")))))))))))</f>
        <v>QC-to-GRN Wait</v>
      </c>
    </row>
    <row r="1789" customFormat="false" ht="15" hidden="false" customHeight="false" outlineLevel="0" collapsed="false">
      <c r="A1789" s="0" t="s">
        <v>5270</v>
      </c>
      <c r="B1789" s="0" t="s">
        <v>5271</v>
      </c>
      <c r="C1789" s="0" t="s">
        <v>252</v>
      </c>
      <c r="D1789" s="0" t="s">
        <v>119</v>
      </c>
      <c r="E1789" s="0" t="s">
        <v>5272</v>
      </c>
      <c r="F1789" s="0" t="s">
        <v>155</v>
      </c>
      <c r="G1789" s="0" t="s">
        <v>129</v>
      </c>
      <c r="H1789" s="17" t="n">
        <v>46247.5513888889</v>
      </c>
      <c r="I1789" s="17" t="n">
        <v>46247.5958333333</v>
      </c>
      <c r="J1789" s="17" t="n">
        <v>46247.5986111111</v>
      </c>
      <c r="K1789" s="17" t="n">
        <v>46247.6256944445</v>
      </c>
      <c r="L1789" s="17" t="n">
        <v>46247.6388888889</v>
      </c>
      <c r="M1789" s="17" t="n">
        <v>46247.6881944445</v>
      </c>
      <c r="N1789" s="17" t="n">
        <v>46247.7965277778</v>
      </c>
      <c r="O1789" s="17" t="n">
        <v>46247.9416666667</v>
      </c>
      <c r="P1789" s="17" t="n">
        <v>46247.9583333333</v>
      </c>
      <c r="Q1789" s="17" t="n">
        <v>46247.9770833333</v>
      </c>
      <c r="R1789" s="0" t="n">
        <v>432</v>
      </c>
      <c r="S1789" s="0" t="n">
        <v>12</v>
      </c>
      <c r="T1789" s="0" t="n">
        <v>0</v>
      </c>
      <c r="U1789" s="18" t="s">
        <v>123</v>
      </c>
      <c r="V1789" s="18" t="s">
        <v>156</v>
      </c>
      <c r="W1789" s="0" t="str">
        <f aca="false">IF(AND(X1789&gt;=6,X1789&lt;14),"A",IF(AND(X1789&gt;=14,X1789&lt;22),"B","C"))</f>
        <v>A</v>
      </c>
      <c r="X1789" s="18" t="n">
        <f aca="false">HOUR(H1789)</f>
        <v>13</v>
      </c>
      <c r="Y1789" s="18" t="n">
        <f aca="false">ROUND((I1789-H1789)*1440,0)</f>
        <v>64</v>
      </c>
      <c r="Z1789" s="18" t="n">
        <f aca="false">ROUND((J1789-I1789)*1440,0)</f>
        <v>4</v>
      </c>
      <c r="AA1789" s="18" t="n">
        <f aca="false">ROUND((K1789-J1789)*1440,0)</f>
        <v>39</v>
      </c>
      <c r="AB1789" s="18" t="n">
        <f aca="false">ROUND((L1789-K1789)*1440,0)</f>
        <v>19</v>
      </c>
      <c r="AC1789" s="18" t="n">
        <f aca="false">ROUND((M1789-L1789)*1440,0)</f>
        <v>71</v>
      </c>
      <c r="AD1789" s="18" t="n">
        <f aca="false">IF(N1789="","",ROUND((N1789-M1789)*1440,0))</f>
        <v>156</v>
      </c>
      <c r="AE1789" s="18" t="n">
        <f aca="false">IF(O1789="","",ROUND((O1789-N1789)*1440,0))</f>
        <v>209</v>
      </c>
      <c r="AF1789" s="18" t="n">
        <f aca="false">IF(P1789="","",ROUND((P1789-O1789)*1440,0))</f>
        <v>24</v>
      </c>
      <c r="AG1789" s="18" t="n">
        <f aca="false">IF(Q1789="","",ROUND((Q1789-P1789)*1440,0))</f>
        <v>27</v>
      </c>
      <c r="AH1789" s="18" t="n">
        <f aca="false">IF(Q1789="","",ROUND((Q1789-H1789)*1440,0))</f>
        <v>613</v>
      </c>
      <c r="AI1789" s="19" t="n">
        <f aca="false">ROUND(IF(O1789="",Assumptions!$B$25-K1789,O1789-K1789)*24,1)</f>
        <v>7.6</v>
      </c>
      <c r="AJ1789" s="20" t="n">
        <f aca="false">ROUND(MAX(N(Y1789)/Assumptions!$C$5, N(Z1789)/Assumptions!$C$6, N(AA1789)/Assumptions!$C$7, N(AB1789)/Assumptions!$C$8, N(AC1789)/Assumptions!$C$9, N(AD1789)/Assumptions!$C$10, N(AE1789)/Assumptions!$C$11, N(AF1789)/Assumptions!$C$12, N(AG1789)/Assumptions!$C$13),3)</f>
        <v>5.2</v>
      </c>
      <c r="AK1789" s="0" t="str">
        <f aca="false">IF(OR(U1789="Pending",U1789="On Hold"),"Open GRN (awaiting)",IF(AJ1789&lt;=1,"Within SLA",IF(ROUND(N(Y1789)/Assumptions!$C$5,3)=AJ1789,"Gate Wait",IF(ROUND(N(Z1789)/Assumptions!$C$6,3)=AJ1789,"Dock Wait",IF(ROUND(N(AA1789)/Assumptions!$C$7,3)=AJ1789,"Unloading",IF(ROUND(N(AB1789)/Assumptions!$C$8,3)=AJ1789,"Unload-to-QC Wait",IF(ROUND(N(AC1789)/Assumptions!$C$9,3)=AJ1789,"QC",IF(ROUND(N(AD1789)/Assumptions!$C$10,3)=AJ1789,"QC-to-GRN Wait",IF(ROUND(N(AE1789)/Assumptions!$C$11,3)=AJ1789,"GRN Processing",IF(ROUND(N(AF1789)/Assumptions!$C$12,3)=AJ1789,"GRN-to-Putaway Wait",IF(ROUND(N(AG1789)/Assumptions!$C$13,3)=AJ1789,"Putaway","Within SLA")))))))))))</f>
        <v>QC-to-GRN Wait</v>
      </c>
    </row>
    <row r="1790" customFormat="false" ht="15" hidden="false" customHeight="false" outlineLevel="0" collapsed="false">
      <c r="A1790" s="0" t="s">
        <v>5273</v>
      </c>
      <c r="B1790" s="0" t="s">
        <v>5274</v>
      </c>
      <c r="C1790" s="0" t="s">
        <v>175</v>
      </c>
      <c r="D1790" s="0" t="s">
        <v>135</v>
      </c>
      <c r="E1790" s="0" t="s">
        <v>5275</v>
      </c>
      <c r="F1790" s="0" t="s">
        <v>177</v>
      </c>
      <c r="G1790" s="0" t="s">
        <v>138</v>
      </c>
      <c r="H1790" s="17" t="n">
        <v>46247.5590277778</v>
      </c>
      <c r="I1790" s="17" t="n">
        <v>46247.5659722222</v>
      </c>
      <c r="J1790" s="17" t="n">
        <v>46247.575</v>
      </c>
      <c r="K1790" s="17" t="n">
        <v>46247.5958333333</v>
      </c>
      <c r="L1790" s="17" t="n">
        <v>46247.6222222222</v>
      </c>
      <c r="M1790" s="17" t="n">
        <v>46247.6513888889</v>
      </c>
      <c r="N1790" s="17" t="n">
        <v>46247.6763888889</v>
      </c>
      <c r="O1790" s="17" t="n">
        <v>46247.73125</v>
      </c>
      <c r="P1790" s="17" t="n">
        <v>46247.7361111111</v>
      </c>
      <c r="Q1790" s="17" t="n">
        <v>46247.7555555556</v>
      </c>
      <c r="R1790" s="0" t="n">
        <v>1316</v>
      </c>
      <c r="S1790" s="0" t="n">
        <v>0</v>
      </c>
      <c r="T1790" s="0" t="n">
        <v>0</v>
      </c>
      <c r="U1790" s="18" t="s">
        <v>130</v>
      </c>
      <c r="V1790" s="18" t="s">
        <v>144</v>
      </c>
      <c r="W1790" s="0" t="str">
        <f aca="false">IF(AND(X1790&gt;=6,X1790&lt;14),"A",IF(AND(X1790&gt;=14,X1790&lt;22),"B","C"))</f>
        <v>A</v>
      </c>
      <c r="X1790" s="18" t="n">
        <f aca="false">HOUR(H1790)</f>
        <v>13</v>
      </c>
      <c r="Y1790" s="18" t="n">
        <f aca="false">ROUND((I1790-H1790)*1440,0)</f>
        <v>10</v>
      </c>
      <c r="Z1790" s="18" t="n">
        <f aca="false">ROUND((J1790-I1790)*1440,0)</f>
        <v>13</v>
      </c>
      <c r="AA1790" s="18" t="n">
        <f aca="false">ROUND((K1790-J1790)*1440,0)</f>
        <v>30</v>
      </c>
      <c r="AB1790" s="18" t="n">
        <f aca="false">ROUND((L1790-K1790)*1440,0)</f>
        <v>38</v>
      </c>
      <c r="AC1790" s="18" t="n">
        <f aca="false">ROUND((M1790-L1790)*1440,0)</f>
        <v>42</v>
      </c>
      <c r="AD1790" s="18" t="n">
        <f aca="false">IF(N1790="","",ROUND((N1790-M1790)*1440,0))</f>
        <v>36</v>
      </c>
      <c r="AE1790" s="18" t="n">
        <f aca="false">IF(O1790="","",ROUND((O1790-N1790)*1440,0))</f>
        <v>79</v>
      </c>
      <c r="AF1790" s="18" t="n">
        <f aca="false">IF(P1790="","",ROUND((P1790-O1790)*1440,0))</f>
        <v>7</v>
      </c>
      <c r="AG1790" s="18" t="n">
        <f aca="false">IF(Q1790="","",ROUND((Q1790-P1790)*1440,0))</f>
        <v>28</v>
      </c>
      <c r="AH1790" s="18" t="n">
        <f aca="false">IF(Q1790="","",ROUND((Q1790-H1790)*1440,0))</f>
        <v>283</v>
      </c>
      <c r="AI1790" s="19" t="n">
        <f aca="false">ROUND(IF(O1790="",Assumptions!$B$25-K1790,O1790-K1790)*24,1)</f>
        <v>3.3</v>
      </c>
      <c r="AJ1790" s="20" t="n">
        <f aca="false">ROUND(MAX(N(Y1790)/Assumptions!$C$5, N(Z1790)/Assumptions!$C$6, N(AA1790)/Assumptions!$C$7, N(AB1790)/Assumptions!$C$8, N(AC1790)/Assumptions!$C$9, N(AD1790)/Assumptions!$C$10, N(AE1790)/Assumptions!$C$11, N(AF1790)/Assumptions!$C$12, N(AG1790)/Assumptions!$C$13),3)</f>
        <v>2.533</v>
      </c>
      <c r="AK1790" s="0" t="str">
        <f aca="false">IF(OR(U1790="Pending",U1790="On Hold"),"Open GRN (awaiting)",IF(AJ1790&lt;=1,"Within SLA",IF(ROUND(N(Y1790)/Assumptions!$C$5,3)=AJ1790,"Gate Wait",IF(ROUND(N(Z1790)/Assumptions!$C$6,3)=AJ1790,"Dock Wait",IF(ROUND(N(AA1790)/Assumptions!$C$7,3)=AJ1790,"Unloading",IF(ROUND(N(AB1790)/Assumptions!$C$8,3)=AJ1790,"Unload-to-QC Wait",IF(ROUND(N(AC1790)/Assumptions!$C$9,3)=AJ1790,"QC",IF(ROUND(N(AD1790)/Assumptions!$C$10,3)=AJ1790,"QC-to-GRN Wait",IF(ROUND(N(AE1790)/Assumptions!$C$11,3)=AJ1790,"GRN Processing",IF(ROUND(N(AF1790)/Assumptions!$C$12,3)=AJ1790,"GRN-to-Putaway Wait",IF(ROUND(N(AG1790)/Assumptions!$C$13,3)=AJ1790,"Putaway","Within SLA")))))))))))</f>
        <v>Unload-to-QC Wait</v>
      </c>
    </row>
    <row r="1791" customFormat="false" ht="15" hidden="false" customHeight="false" outlineLevel="0" collapsed="false">
      <c r="A1791" s="0" t="s">
        <v>5276</v>
      </c>
      <c r="B1791" s="0" t="s">
        <v>5277</v>
      </c>
      <c r="C1791" s="0" t="s">
        <v>170</v>
      </c>
      <c r="D1791" s="0" t="s">
        <v>135</v>
      </c>
      <c r="E1791" s="0" t="s">
        <v>5278</v>
      </c>
      <c r="F1791" s="0" t="s">
        <v>172</v>
      </c>
      <c r="G1791" s="0" t="s">
        <v>138</v>
      </c>
      <c r="H1791" s="17" t="n">
        <v>46247.5791666667</v>
      </c>
      <c r="I1791" s="17" t="n">
        <v>46247.6</v>
      </c>
      <c r="J1791" s="17" t="n">
        <v>46247.6076388889</v>
      </c>
      <c r="K1791" s="17" t="n">
        <v>46247.6215277778</v>
      </c>
      <c r="L1791" s="17" t="n">
        <v>46247.6263888889</v>
      </c>
      <c r="M1791" s="17" t="n">
        <v>46247.6625</v>
      </c>
      <c r="N1791" s="17" t="n">
        <v>46247.8013888889</v>
      </c>
      <c r="O1791" s="17" t="n">
        <v>46247.8930555556</v>
      </c>
      <c r="P1791" s="17" t="n">
        <v>46247.8972222222</v>
      </c>
      <c r="Q1791" s="17" t="n">
        <v>46247.9236111111</v>
      </c>
      <c r="R1791" s="0" t="n">
        <v>203</v>
      </c>
      <c r="S1791" s="0" t="n">
        <v>0</v>
      </c>
      <c r="T1791" s="0" t="n">
        <v>0</v>
      </c>
      <c r="U1791" s="18" t="s">
        <v>130</v>
      </c>
      <c r="V1791" s="18" t="s">
        <v>156</v>
      </c>
      <c r="W1791" s="0" t="str">
        <f aca="false">IF(AND(X1791&gt;=6,X1791&lt;14),"A",IF(AND(X1791&gt;=14,X1791&lt;22),"B","C"))</f>
        <v>A</v>
      </c>
      <c r="X1791" s="18" t="n">
        <f aca="false">HOUR(H1791)</f>
        <v>13</v>
      </c>
      <c r="Y1791" s="18" t="n">
        <f aca="false">ROUND((I1791-H1791)*1440,0)</f>
        <v>30</v>
      </c>
      <c r="Z1791" s="18" t="n">
        <f aca="false">ROUND((J1791-I1791)*1440,0)</f>
        <v>11</v>
      </c>
      <c r="AA1791" s="18" t="n">
        <f aca="false">ROUND((K1791-J1791)*1440,0)</f>
        <v>20</v>
      </c>
      <c r="AB1791" s="18" t="n">
        <f aca="false">ROUND((L1791-K1791)*1440,0)</f>
        <v>7</v>
      </c>
      <c r="AC1791" s="18" t="n">
        <f aca="false">ROUND((M1791-L1791)*1440,0)</f>
        <v>52</v>
      </c>
      <c r="AD1791" s="18" t="n">
        <f aca="false">IF(N1791="","",ROUND((N1791-M1791)*1440,0))</f>
        <v>200</v>
      </c>
      <c r="AE1791" s="18" t="n">
        <f aca="false">IF(O1791="","",ROUND((O1791-N1791)*1440,0))</f>
        <v>132</v>
      </c>
      <c r="AF1791" s="18" t="n">
        <f aca="false">IF(P1791="","",ROUND((P1791-O1791)*1440,0))</f>
        <v>6</v>
      </c>
      <c r="AG1791" s="18" t="n">
        <f aca="false">IF(Q1791="","",ROUND((Q1791-P1791)*1440,0))</f>
        <v>38</v>
      </c>
      <c r="AH1791" s="18" t="n">
        <f aca="false">IF(Q1791="","",ROUND((Q1791-H1791)*1440,0))</f>
        <v>496</v>
      </c>
      <c r="AI1791" s="19" t="n">
        <f aca="false">ROUND(IF(O1791="",Assumptions!$B$25-K1791,O1791-K1791)*24,1)</f>
        <v>6.5</v>
      </c>
      <c r="AJ1791" s="20" t="n">
        <f aca="false">ROUND(MAX(N(Y1791)/Assumptions!$C$5, N(Z1791)/Assumptions!$C$6, N(AA1791)/Assumptions!$C$7, N(AB1791)/Assumptions!$C$8, N(AC1791)/Assumptions!$C$9, N(AD1791)/Assumptions!$C$10, N(AE1791)/Assumptions!$C$11, N(AF1791)/Assumptions!$C$12, N(AG1791)/Assumptions!$C$13),3)</f>
        <v>6.667</v>
      </c>
      <c r="AK1791" s="0" t="str">
        <f aca="false">IF(OR(U1791="Pending",U1791="On Hold"),"Open GRN (awaiting)",IF(AJ1791&lt;=1,"Within SLA",IF(ROUND(N(Y1791)/Assumptions!$C$5,3)=AJ1791,"Gate Wait",IF(ROUND(N(Z1791)/Assumptions!$C$6,3)=AJ1791,"Dock Wait",IF(ROUND(N(AA1791)/Assumptions!$C$7,3)=AJ1791,"Unloading",IF(ROUND(N(AB1791)/Assumptions!$C$8,3)=AJ1791,"Unload-to-QC Wait",IF(ROUND(N(AC1791)/Assumptions!$C$9,3)=AJ1791,"QC",IF(ROUND(N(AD1791)/Assumptions!$C$10,3)=AJ1791,"QC-to-GRN Wait",IF(ROUND(N(AE1791)/Assumptions!$C$11,3)=AJ1791,"GRN Processing",IF(ROUND(N(AF1791)/Assumptions!$C$12,3)=AJ1791,"GRN-to-Putaway Wait",IF(ROUND(N(AG1791)/Assumptions!$C$13,3)=AJ1791,"Putaway","Within SLA")))))))))))</f>
        <v>QC-to-GRN Wait</v>
      </c>
    </row>
    <row r="1792" customFormat="false" ht="15" hidden="false" customHeight="false" outlineLevel="0" collapsed="false">
      <c r="A1792" s="0" t="s">
        <v>5279</v>
      </c>
      <c r="B1792" s="0" t="s">
        <v>5280</v>
      </c>
      <c r="C1792" s="0" t="s">
        <v>184</v>
      </c>
      <c r="D1792" s="0" t="s">
        <v>147</v>
      </c>
      <c r="E1792" s="0" t="s">
        <v>5281</v>
      </c>
      <c r="F1792" s="0" t="s">
        <v>177</v>
      </c>
      <c r="G1792" s="0" t="s">
        <v>150</v>
      </c>
      <c r="H1792" s="17" t="n">
        <v>46247.5826388889</v>
      </c>
      <c r="I1792" s="17" t="n">
        <v>46247.60625</v>
      </c>
      <c r="J1792" s="17" t="n">
        <v>46247.6090277778</v>
      </c>
      <c r="K1792" s="17" t="n">
        <v>46247.6291666667</v>
      </c>
      <c r="L1792" s="17" t="n">
        <v>46247.6361111111</v>
      </c>
      <c r="M1792" s="17" t="n">
        <v>46247.6527777778</v>
      </c>
      <c r="N1792" s="17" t="n">
        <v>46247.65625</v>
      </c>
      <c r="O1792" s="17" t="n">
        <v>46247.7</v>
      </c>
      <c r="P1792" s="17" t="n">
        <v>46247.7055555556</v>
      </c>
      <c r="Q1792" s="17" t="n">
        <v>46247.7201388889</v>
      </c>
      <c r="R1792" s="0" t="n">
        <v>180</v>
      </c>
      <c r="S1792" s="0" t="n">
        <v>0</v>
      </c>
      <c r="T1792" s="0" t="n">
        <v>0</v>
      </c>
      <c r="U1792" s="18" t="s">
        <v>130</v>
      </c>
      <c r="V1792" s="18" t="s">
        <v>156</v>
      </c>
      <c r="W1792" s="0" t="str">
        <f aca="false">IF(AND(X1792&gt;=6,X1792&lt;14),"A",IF(AND(X1792&gt;=14,X1792&lt;22),"B","C"))</f>
        <v>A</v>
      </c>
      <c r="X1792" s="18" t="n">
        <f aca="false">HOUR(H1792)</f>
        <v>13</v>
      </c>
      <c r="Y1792" s="18" t="n">
        <f aca="false">ROUND((I1792-H1792)*1440,0)</f>
        <v>34</v>
      </c>
      <c r="Z1792" s="18" t="n">
        <f aca="false">ROUND((J1792-I1792)*1440,0)</f>
        <v>4</v>
      </c>
      <c r="AA1792" s="18" t="n">
        <f aca="false">ROUND((K1792-J1792)*1440,0)</f>
        <v>29</v>
      </c>
      <c r="AB1792" s="18" t="n">
        <f aca="false">ROUND((L1792-K1792)*1440,0)</f>
        <v>10</v>
      </c>
      <c r="AC1792" s="18" t="n">
        <f aca="false">ROUND((M1792-L1792)*1440,0)</f>
        <v>24</v>
      </c>
      <c r="AD1792" s="18" t="n">
        <f aca="false">IF(N1792="","",ROUND((N1792-M1792)*1440,0))</f>
        <v>5</v>
      </c>
      <c r="AE1792" s="18" t="n">
        <f aca="false">IF(O1792="","",ROUND((O1792-N1792)*1440,0))</f>
        <v>63</v>
      </c>
      <c r="AF1792" s="18" t="n">
        <f aca="false">IF(P1792="","",ROUND((P1792-O1792)*1440,0))</f>
        <v>8</v>
      </c>
      <c r="AG1792" s="18" t="n">
        <f aca="false">IF(Q1792="","",ROUND((Q1792-P1792)*1440,0))</f>
        <v>21</v>
      </c>
      <c r="AH1792" s="18" t="n">
        <f aca="false">IF(Q1792="","",ROUND((Q1792-H1792)*1440,0))</f>
        <v>198</v>
      </c>
      <c r="AI1792" s="19" t="n">
        <f aca="false">ROUND(IF(O1792="",Assumptions!$B$25-K1792,O1792-K1792)*24,1)</f>
        <v>1.7</v>
      </c>
      <c r="AJ1792" s="20" t="n">
        <f aca="false">ROUND(MAX(N(Y1792)/Assumptions!$C$5, N(Z1792)/Assumptions!$C$6, N(AA1792)/Assumptions!$C$7, N(AB1792)/Assumptions!$C$8, N(AC1792)/Assumptions!$C$9, N(AD1792)/Assumptions!$C$10, N(AE1792)/Assumptions!$C$11, N(AF1792)/Assumptions!$C$12, N(AG1792)/Assumptions!$C$13),3)</f>
        <v>1.4</v>
      </c>
      <c r="AK1792" s="0" t="str">
        <f aca="false">IF(OR(U1792="Pending",U1792="On Hold"),"Open GRN (awaiting)",IF(AJ1792&lt;=1,"Within SLA",IF(ROUND(N(Y1792)/Assumptions!$C$5,3)=AJ1792,"Gate Wait",IF(ROUND(N(Z1792)/Assumptions!$C$6,3)=AJ1792,"Dock Wait",IF(ROUND(N(AA1792)/Assumptions!$C$7,3)=AJ1792,"Unloading",IF(ROUND(N(AB1792)/Assumptions!$C$8,3)=AJ1792,"Unload-to-QC Wait",IF(ROUND(N(AC1792)/Assumptions!$C$9,3)=AJ1792,"QC",IF(ROUND(N(AD1792)/Assumptions!$C$10,3)=AJ1792,"QC-to-GRN Wait",IF(ROUND(N(AE1792)/Assumptions!$C$11,3)=AJ1792,"GRN Processing",IF(ROUND(N(AF1792)/Assumptions!$C$12,3)=AJ1792,"GRN-to-Putaway Wait",IF(ROUND(N(AG1792)/Assumptions!$C$13,3)=AJ1792,"Putaway","Within SLA")))))))))))</f>
        <v>GRN Processing</v>
      </c>
    </row>
    <row r="1793" customFormat="false" ht="15" hidden="false" customHeight="false" outlineLevel="0" collapsed="false">
      <c r="A1793" s="0" t="s">
        <v>5282</v>
      </c>
      <c r="B1793" s="0" t="s">
        <v>5283</v>
      </c>
      <c r="C1793" s="0" t="s">
        <v>252</v>
      </c>
      <c r="D1793" s="0" t="s">
        <v>119</v>
      </c>
      <c r="E1793" s="0" t="s">
        <v>5284</v>
      </c>
      <c r="F1793" s="0" t="s">
        <v>155</v>
      </c>
      <c r="G1793" s="0" t="s">
        <v>129</v>
      </c>
      <c r="H1793" s="17" t="n">
        <v>46247.5916666667</v>
      </c>
      <c r="I1793" s="17" t="n">
        <v>46247.64375</v>
      </c>
      <c r="J1793" s="17" t="n">
        <v>46247.6513888889</v>
      </c>
      <c r="K1793" s="17" t="n">
        <v>46247.7145833333</v>
      </c>
      <c r="L1793" s="17" t="n">
        <v>46247.7243055556</v>
      </c>
      <c r="M1793" s="17" t="n">
        <v>46247.7576388889</v>
      </c>
      <c r="N1793" s="17" t="n">
        <v>46247.7763888889</v>
      </c>
      <c r="O1793" s="17" t="n">
        <v>46248.0298611111</v>
      </c>
      <c r="P1793" s="17" t="n">
        <v>46248.0361111111</v>
      </c>
      <c r="Q1793" s="17" t="n">
        <v>46248.05625</v>
      </c>
      <c r="R1793" s="0" t="n">
        <v>1105</v>
      </c>
      <c r="S1793" s="0" t="n">
        <v>20</v>
      </c>
      <c r="T1793" s="0" t="n">
        <v>0</v>
      </c>
      <c r="U1793" s="18" t="s">
        <v>123</v>
      </c>
      <c r="V1793" s="18" t="s">
        <v>82</v>
      </c>
      <c r="W1793" s="0" t="str">
        <f aca="false">IF(AND(X1793&gt;=6,X1793&lt;14),"A",IF(AND(X1793&gt;=14,X1793&lt;22),"B","C"))</f>
        <v>B</v>
      </c>
      <c r="X1793" s="18" t="n">
        <f aca="false">HOUR(H1793)</f>
        <v>14</v>
      </c>
      <c r="Y1793" s="18" t="n">
        <f aca="false">ROUND((I1793-H1793)*1440,0)</f>
        <v>75</v>
      </c>
      <c r="Z1793" s="18" t="n">
        <f aca="false">ROUND((J1793-I1793)*1440,0)</f>
        <v>11</v>
      </c>
      <c r="AA1793" s="18" t="n">
        <f aca="false">ROUND((K1793-J1793)*1440,0)</f>
        <v>91</v>
      </c>
      <c r="AB1793" s="18" t="n">
        <f aca="false">ROUND((L1793-K1793)*1440,0)</f>
        <v>14</v>
      </c>
      <c r="AC1793" s="18" t="n">
        <f aca="false">ROUND((M1793-L1793)*1440,0)</f>
        <v>48</v>
      </c>
      <c r="AD1793" s="18" t="n">
        <f aca="false">IF(N1793="","",ROUND((N1793-M1793)*1440,0))</f>
        <v>27</v>
      </c>
      <c r="AE1793" s="18" t="n">
        <f aca="false">IF(O1793="","",ROUND((O1793-N1793)*1440,0))</f>
        <v>365</v>
      </c>
      <c r="AF1793" s="18" t="n">
        <f aca="false">IF(P1793="","",ROUND((P1793-O1793)*1440,0))</f>
        <v>9</v>
      </c>
      <c r="AG1793" s="18" t="n">
        <f aca="false">IF(Q1793="","",ROUND((Q1793-P1793)*1440,0))</f>
        <v>29</v>
      </c>
      <c r="AH1793" s="18" t="n">
        <f aca="false">IF(Q1793="","",ROUND((Q1793-H1793)*1440,0))</f>
        <v>669</v>
      </c>
      <c r="AI1793" s="19" t="n">
        <f aca="false">ROUND(IF(O1793="",Assumptions!$B$25-K1793,O1793-K1793)*24,1)</f>
        <v>7.6</v>
      </c>
      <c r="AJ1793" s="20" t="n">
        <f aca="false">ROUND(MAX(N(Y1793)/Assumptions!$C$5, N(Z1793)/Assumptions!$C$6, N(AA1793)/Assumptions!$C$7, N(AB1793)/Assumptions!$C$8, N(AC1793)/Assumptions!$C$9, N(AD1793)/Assumptions!$C$10, N(AE1793)/Assumptions!$C$11, N(AF1793)/Assumptions!$C$12, N(AG1793)/Assumptions!$C$13),3)</f>
        <v>8.111</v>
      </c>
      <c r="AK1793" s="0" t="str">
        <f aca="false">IF(OR(U1793="Pending",U1793="On Hold"),"Open GRN (awaiting)",IF(AJ1793&lt;=1,"Within SLA",IF(ROUND(N(Y1793)/Assumptions!$C$5,3)=AJ1793,"Gate Wait",IF(ROUND(N(Z1793)/Assumptions!$C$6,3)=AJ1793,"Dock Wait",IF(ROUND(N(AA1793)/Assumptions!$C$7,3)=AJ1793,"Unloading",IF(ROUND(N(AB1793)/Assumptions!$C$8,3)=AJ1793,"Unload-to-QC Wait",IF(ROUND(N(AC1793)/Assumptions!$C$9,3)=AJ1793,"QC",IF(ROUND(N(AD1793)/Assumptions!$C$10,3)=AJ1793,"QC-to-GRN Wait",IF(ROUND(N(AE1793)/Assumptions!$C$11,3)=AJ1793,"GRN Processing",IF(ROUND(N(AF1793)/Assumptions!$C$12,3)=AJ1793,"GRN-to-Putaway Wait",IF(ROUND(N(AG1793)/Assumptions!$C$13,3)=AJ1793,"Putaway","Within SLA")))))))))))</f>
        <v>GRN Processing</v>
      </c>
    </row>
    <row r="1794" customFormat="false" ht="15" hidden="false" customHeight="false" outlineLevel="0" collapsed="false">
      <c r="A1794" s="0" t="s">
        <v>5285</v>
      </c>
      <c r="B1794" s="0" t="s">
        <v>5286</v>
      </c>
      <c r="C1794" s="0" t="s">
        <v>126</v>
      </c>
      <c r="D1794" s="0" t="s">
        <v>119</v>
      </c>
      <c r="E1794" s="0" t="s">
        <v>3270</v>
      </c>
      <c r="F1794" s="0" t="s">
        <v>128</v>
      </c>
      <c r="G1794" s="0" t="s">
        <v>122</v>
      </c>
      <c r="H1794" s="17" t="n">
        <v>46247.6013888889</v>
      </c>
      <c r="I1794" s="17" t="n">
        <v>46247.6215277778</v>
      </c>
      <c r="J1794" s="17" t="n">
        <v>46247.6236111111</v>
      </c>
      <c r="K1794" s="17" t="n">
        <v>46247.6423611111</v>
      </c>
      <c r="L1794" s="17" t="n">
        <v>46247.6486111111</v>
      </c>
      <c r="M1794" s="17" t="n">
        <v>46247.6618055556</v>
      </c>
      <c r="N1794" s="17" t="n">
        <v>46247.6715277778</v>
      </c>
      <c r="O1794" s="17" t="n">
        <v>46247.7326388889</v>
      </c>
      <c r="P1794" s="17" t="n">
        <v>46247.7361111111</v>
      </c>
      <c r="Q1794" s="17" t="n">
        <v>46247.7444444444</v>
      </c>
      <c r="R1794" s="0" t="n">
        <v>106</v>
      </c>
      <c r="S1794" s="0" t="n">
        <v>0</v>
      </c>
      <c r="T1794" s="0" t="n">
        <v>0</v>
      </c>
      <c r="U1794" s="18" t="s">
        <v>130</v>
      </c>
      <c r="V1794" s="18" t="s">
        <v>156</v>
      </c>
      <c r="W1794" s="0" t="str">
        <f aca="false">IF(AND(X1794&gt;=6,X1794&lt;14),"A",IF(AND(X1794&gt;=14,X1794&lt;22),"B","C"))</f>
        <v>B</v>
      </c>
      <c r="X1794" s="18" t="n">
        <f aca="false">HOUR(H1794)</f>
        <v>14</v>
      </c>
      <c r="Y1794" s="18" t="n">
        <f aca="false">ROUND((I1794-H1794)*1440,0)</f>
        <v>29</v>
      </c>
      <c r="Z1794" s="18" t="n">
        <f aca="false">ROUND((J1794-I1794)*1440,0)</f>
        <v>3</v>
      </c>
      <c r="AA1794" s="18" t="n">
        <f aca="false">ROUND((K1794-J1794)*1440,0)</f>
        <v>27</v>
      </c>
      <c r="AB1794" s="18" t="n">
        <f aca="false">ROUND((L1794-K1794)*1440,0)</f>
        <v>9</v>
      </c>
      <c r="AC1794" s="18" t="n">
        <f aca="false">ROUND((M1794-L1794)*1440,0)</f>
        <v>19</v>
      </c>
      <c r="AD1794" s="18" t="n">
        <f aca="false">IF(N1794="","",ROUND((N1794-M1794)*1440,0))</f>
        <v>14</v>
      </c>
      <c r="AE1794" s="18" t="n">
        <f aca="false">IF(O1794="","",ROUND((O1794-N1794)*1440,0))</f>
        <v>88</v>
      </c>
      <c r="AF1794" s="18" t="n">
        <f aca="false">IF(P1794="","",ROUND((P1794-O1794)*1440,0))</f>
        <v>5</v>
      </c>
      <c r="AG1794" s="18" t="n">
        <f aca="false">IF(Q1794="","",ROUND((Q1794-P1794)*1440,0))</f>
        <v>12</v>
      </c>
      <c r="AH1794" s="18" t="n">
        <f aca="false">IF(Q1794="","",ROUND((Q1794-H1794)*1440,0))</f>
        <v>206</v>
      </c>
      <c r="AI1794" s="19" t="n">
        <f aca="false">ROUND(IF(O1794="",Assumptions!$B$25-K1794,O1794-K1794)*24,1)</f>
        <v>2.2</v>
      </c>
      <c r="AJ1794" s="20" t="n">
        <f aca="false">ROUND(MAX(N(Y1794)/Assumptions!$C$5, N(Z1794)/Assumptions!$C$6, N(AA1794)/Assumptions!$C$7, N(AB1794)/Assumptions!$C$8, N(AC1794)/Assumptions!$C$9, N(AD1794)/Assumptions!$C$10, N(AE1794)/Assumptions!$C$11, N(AF1794)/Assumptions!$C$12, N(AG1794)/Assumptions!$C$13),3)</f>
        <v>1.956</v>
      </c>
      <c r="AK1794" s="0" t="str">
        <f aca="false">IF(OR(U1794="Pending",U1794="On Hold"),"Open GRN (awaiting)",IF(AJ1794&lt;=1,"Within SLA",IF(ROUND(N(Y1794)/Assumptions!$C$5,3)=AJ1794,"Gate Wait",IF(ROUND(N(Z1794)/Assumptions!$C$6,3)=AJ1794,"Dock Wait",IF(ROUND(N(AA1794)/Assumptions!$C$7,3)=AJ1794,"Unloading",IF(ROUND(N(AB1794)/Assumptions!$C$8,3)=AJ1794,"Unload-to-QC Wait",IF(ROUND(N(AC1794)/Assumptions!$C$9,3)=AJ1794,"QC",IF(ROUND(N(AD1794)/Assumptions!$C$10,3)=AJ1794,"QC-to-GRN Wait",IF(ROUND(N(AE1794)/Assumptions!$C$11,3)=AJ1794,"GRN Processing",IF(ROUND(N(AF1794)/Assumptions!$C$12,3)=AJ1794,"GRN-to-Putaway Wait",IF(ROUND(N(AG1794)/Assumptions!$C$13,3)=AJ1794,"Putaway","Within SLA")))))))))))</f>
        <v>GRN Processing</v>
      </c>
    </row>
    <row r="1795" customFormat="false" ht="15" hidden="false" customHeight="false" outlineLevel="0" collapsed="false">
      <c r="A1795" s="0" t="s">
        <v>5287</v>
      </c>
      <c r="B1795" s="0" t="s">
        <v>5288</v>
      </c>
      <c r="C1795" s="0" t="s">
        <v>184</v>
      </c>
      <c r="D1795" s="0" t="s">
        <v>119</v>
      </c>
      <c r="E1795" s="0" t="s">
        <v>5289</v>
      </c>
      <c r="F1795" s="0" t="s">
        <v>177</v>
      </c>
      <c r="G1795" s="0" t="s">
        <v>122</v>
      </c>
      <c r="H1795" s="17" t="n">
        <v>46247.6020833333</v>
      </c>
      <c r="I1795" s="17" t="n">
        <v>46247.625</v>
      </c>
      <c r="J1795" s="17" t="n">
        <v>46247.6298611111</v>
      </c>
      <c r="K1795" s="17" t="n">
        <v>46247.6513888889</v>
      </c>
      <c r="L1795" s="17" t="n">
        <v>46247.6645833333</v>
      </c>
      <c r="M1795" s="17" t="n">
        <v>46247.6819444444</v>
      </c>
      <c r="N1795" s="17" t="n">
        <v>46247.7361111111</v>
      </c>
      <c r="O1795" s="17" t="n">
        <v>46247.7638888889</v>
      </c>
      <c r="P1795" s="17" t="n">
        <v>46247.7708333333</v>
      </c>
      <c r="Q1795" s="17" t="n">
        <v>46247.7819444445</v>
      </c>
      <c r="R1795" s="0" t="n">
        <v>395</v>
      </c>
      <c r="S1795" s="0" t="n">
        <v>10</v>
      </c>
      <c r="T1795" s="0" t="n">
        <v>0</v>
      </c>
      <c r="U1795" s="18" t="s">
        <v>123</v>
      </c>
      <c r="V1795" s="18" t="s">
        <v>156</v>
      </c>
      <c r="W1795" s="0" t="str">
        <f aca="false">IF(AND(X1795&gt;=6,X1795&lt;14),"A",IF(AND(X1795&gt;=14,X1795&lt;22),"B","C"))</f>
        <v>B</v>
      </c>
      <c r="X1795" s="18" t="n">
        <f aca="false">HOUR(H1795)</f>
        <v>14</v>
      </c>
      <c r="Y1795" s="18" t="n">
        <f aca="false">ROUND((I1795-H1795)*1440,0)</f>
        <v>33</v>
      </c>
      <c r="Z1795" s="18" t="n">
        <f aca="false">ROUND((J1795-I1795)*1440,0)</f>
        <v>7</v>
      </c>
      <c r="AA1795" s="18" t="n">
        <f aca="false">ROUND((K1795-J1795)*1440,0)</f>
        <v>31</v>
      </c>
      <c r="AB1795" s="18" t="n">
        <f aca="false">ROUND((L1795-K1795)*1440,0)</f>
        <v>19</v>
      </c>
      <c r="AC1795" s="18" t="n">
        <f aca="false">ROUND((M1795-L1795)*1440,0)</f>
        <v>25</v>
      </c>
      <c r="AD1795" s="18" t="n">
        <f aca="false">IF(N1795="","",ROUND((N1795-M1795)*1440,0))</f>
        <v>78</v>
      </c>
      <c r="AE1795" s="18" t="n">
        <f aca="false">IF(O1795="","",ROUND((O1795-N1795)*1440,0))</f>
        <v>40</v>
      </c>
      <c r="AF1795" s="18" t="n">
        <f aca="false">IF(P1795="","",ROUND((P1795-O1795)*1440,0))</f>
        <v>10</v>
      </c>
      <c r="AG1795" s="18" t="n">
        <f aca="false">IF(Q1795="","",ROUND((Q1795-P1795)*1440,0))</f>
        <v>16</v>
      </c>
      <c r="AH1795" s="18" t="n">
        <f aca="false">IF(Q1795="","",ROUND((Q1795-H1795)*1440,0))</f>
        <v>259</v>
      </c>
      <c r="AI1795" s="19" t="n">
        <f aca="false">ROUND(IF(O1795="",Assumptions!$B$25-K1795,O1795-K1795)*24,1)</f>
        <v>2.7</v>
      </c>
      <c r="AJ1795" s="20" t="n">
        <f aca="false">ROUND(MAX(N(Y1795)/Assumptions!$C$5, N(Z1795)/Assumptions!$C$6, N(AA1795)/Assumptions!$C$7, N(AB1795)/Assumptions!$C$8, N(AC1795)/Assumptions!$C$9, N(AD1795)/Assumptions!$C$10, N(AE1795)/Assumptions!$C$11, N(AF1795)/Assumptions!$C$12, N(AG1795)/Assumptions!$C$13),3)</f>
        <v>2.6</v>
      </c>
      <c r="AK1795" s="0" t="str">
        <f aca="false">IF(OR(U1795="Pending",U1795="On Hold"),"Open GRN (awaiting)",IF(AJ1795&lt;=1,"Within SLA",IF(ROUND(N(Y1795)/Assumptions!$C$5,3)=AJ1795,"Gate Wait",IF(ROUND(N(Z1795)/Assumptions!$C$6,3)=AJ1795,"Dock Wait",IF(ROUND(N(AA1795)/Assumptions!$C$7,3)=AJ1795,"Unloading",IF(ROUND(N(AB1795)/Assumptions!$C$8,3)=AJ1795,"Unload-to-QC Wait",IF(ROUND(N(AC1795)/Assumptions!$C$9,3)=AJ1795,"QC",IF(ROUND(N(AD1795)/Assumptions!$C$10,3)=AJ1795,"QC-to-GRN Wait",IF(ROUND(N(AE1795)/Assumptions!$C$11,3)=AJ1795,"GRN Processing",IF(ROUND(N(AF1795)/Assumptions!$C$12,3)=AJ1795,"GRN-to-Putaway Wait",IF(ROUND(N(AG1795)/Assumptions!$C$13,3)=AJ1795,"Putaway","Within SLA")))))))))))</f>
        <v>QC-to-GRN Wait</v>
      </c>
    </row>
    <row r="1796" customFormat="false" ht="15" hidden="false" customHeight="false" outlineLevel="0" collapsed="false">
      <c r="A1796" s="0" t="s">
        <v>5290</v>
      </c>
      <c r="B1796" s="0" t="s">
        <v>5291</v>
      </c>
      <c r="C1796" s="0" t="s">
        <v>126</v>
      </c>
      <c r="D1796" s="0" t="s">
        <v>119</v>
      </c>
      <c r="E1796" s="0" t="s">
        <v>5292</v>
      </c>
      <c r="F1796" s="0" t="s">
        <v>128</v>
      </c>
      <c r="G1796" s="0" t="s">
        <v>122</v>
      </c>
      <c r="H1796" s="17" t="n">
        <v>46247.6090277778</v>
      </c>
      <c r="I1796" s="17" t="n">
        <v>46247.64375</v>
      </c>
      <c r="J1796" s="17" t="n">
        <v>46247.6479166667</v>
      </c>
      <c r="K1796" s="17" t="n">
        <v>46247.6625</v>
      </c>
      <c r="L1796" s="17" t="n">
        <v>46247.6673611111</v>
      </c>
      <c r="M1796" s="17" t="n">
        <v>46247.6791666667</v>
      </c>
      <c r="N1796" s="17" t="n">
        <v>46247.7472222222</v>
      </c>
      <c r="O1796" s="17" t="n">
        <v>46247.7666666667</v>
      </c>
      <c r="P1796" s="17" t="n">
        <v>46247.7694444444</v>
      </c>
      <c r="Q1796" s="17" t="n">
        <v>46247.7986111111</v>
      </c>
      <c r="R1796" s="0" t="n">
        <v>79</v>
      </c>
      <c r="S1796" s="0" t="n">
        <v>0</v>
      </c>
      <c r="T1796" s="0" t="n">
        <v>0</v>
      </c>
      <c r="U1796" s="18" t="s">
        <v>130</v>
      </c>
      <c r="V1796" s="18" t="s">
        <v>144</v>
      </c>
      <c r="W1796" s="0" t="str">
        <f aca="false">IF(AND(X1796&gt;=6,X1796&lt;14),"A",IF(AND(X1796&gt;=14,X1796&lt;22),"B","C"))</f>
        <v>B</v>
      </c>
      <c r="X1796" s="18" t="n">
        <f aca="false">HOUR(H1796)</f>
        <v>14</v>
      </c>
      <c r="Y1796" s="18" t="n">
        <f aca="false">ROUND((I1796-H1796)*1440,0)</f>
        <v>50</v>
      </c>
      <c r="Z1796" s="18" t="n">
        <f aca="false">ROUND((J1796-I1796)*1440,0)</f>
        <v>6</v>
      </c>
      <c r="AA1796" s="18" t="n">
        <f aca="false">ROUND((K1796-J1796)*1440,0)</f>
        <v>21</v>
      </c>
      <c r="AB1796" s="18" t="n">
        <f aca="false">ROUND((L1796-K1796)*1440,0)</f>
        <v>7</v>
      </c>
      <c r="AC1796" s="18" t="n">
        <f aca="false">ROUND((M1796-L1796)*1440,0)</f>
        <v>17</v>
      </c>
      <c r="AD1796" s="18" t="n">
        <f aca="false">IF(N1796="","",ROUND((N1796-M1796)*1440,0))</f>
        <v>98</v>
      </c>
      <c r="AE1796" s="18" t="n">
        <f aca="false">IF(O1796="","",ROUND((O1796-N1796)*1440,0))</f>
        <v>28</v>
      </c>
      <c r="AF1796" s="18" t="n">
        <f aca="false">IF(P1796="","",ROUND((P1796-O1796)*1440,0))</f>
        <v>4</v>
      </c>
      <c r="AG1796" s="18" t="n">
        <f aca="false">IF(Q1796="","",ROUND((Q1796-P1796)*1440,0))</f>
        <v>42</v>
      </c>
      <c r="AH1796" s="18" t="n">
        <f aca="false">IF(Q1796="","",ROUND((Q1796-H1796)*1440,0))</f>
        <v>273</v>
      </c>
      <c r="AI1796" s="19" t="n">
        <f aca="false">ROUND(IF(O1796="",Assumptions!$B$25-K1796,O1796-K1796)*24,1)</f>
        <v>2.5</v>
      </c>
      <c r="AJ1796" s="20" t="n">
        <f aca="false">ROUND(MAX(N(Y1796)/Assumptions!$C$5, N(Z1796)/Assumptions!$C$6, N(AA1796)/Assumptions!$C$7, N(AB1796)/Assumptions!$C$8, N(AC1796)/Assumptions!$C$9, N(AD1796)/Assumptions!$C$10, N(AE1796)/Assumptions!$C$11, N(AF1796)/Assumptions!$C$12, N(AG1796)/Assumptions!$C$13),3)</f>
        <v>3.267</v>
      </c>
      <c r="AK1796" s="0" t="str">
        <f aca="false">IF(OR(U1796="Pending",U1796="On Hold"),"Open GRN (awaiting)",IF(AJ1796&lt;=1,"Within SLA",IF(ROUND(N(Y1796)/Assumptions!$C$5,3)=AJ1796,"Gate Wait",IF(ROUND(N(Z1796)/Assumptions!$C$6,3)=AJ1796,"Dock Wait",IF(ROUND(N(AA1796)/Assumptions!$C$7,3)=AJ1796,"Unloading",IF(ROUND(N(AB1796)/Assumptions!$C$8,3)=AJ1796,"Unload-to-QC Wait",IF(ROUND(N(AC1796)/Assumptions!$C$9,3)=AJ1796,"QC",IF(ROUND(N(AD1796)/Assumptions!$C$10,3)=AJ1796,"QC-to-GRN Wait",IF(ROUND(N(AE1796)/Assumptions!$C$11,3)=AJ1796,"GRN Processing",IF(ROUND(N(AF1796)/Assumptions!$C$12,3)=AJ1796,"GRN-to-Putaway Wait",IF(ROUND(N(AG1796)/Assumptions!$C$13,3)=AJ1796,"Putaway","Within SLA")))))))))))</f>
        <v>QC-to-GRN Wait</v>
      </c>
    </row>
    <row r="1797" customFormat="false" ht="15" hidden="false" customHeight="false" outlineLevel="0" collapsed="false">
      <c r="A1797" s="0" t="s">
        <v>5293</v>
      </c>
      <c r="B1797" s="0" t="s">
        <v>5294</v>
      </c>
      <c r="C1797" s="0" t="s">
        <v>126</v>
      </c>
      <c r="D1797" s="0" t="s">
        <v>135</v>
      </c>
      <c r="E1797" s="0" t="s">
        <v>860</v>
      </c>
      <c r="F1797" s="0" t="s">
        <v>128</v>
      </c>
      <c r="G1797" s="0" t="s">
        <v>138</v>
      </c>
      <c r="H1797" s="17" t="n">
        <v>46247.6138888889</v>
      </c>
      <c r="I1797" s="17" t="n">
        <v>46247.6319444445</v>
      </c>
      <c r="J1797" s="17" t="n">
        <v>46247.6361111111</v>
      </c>
      <c r="K1797" s="17" t="n">
        <v>46247.6708333333</v>
      </c>
      <c r="L1797" s="17" t="n">
        <v>46247.6819444444</v>
      </c>
      <c r="M1797" s="17" t="n">
        <v>46247.6993055556</v>
      </c>
      <c r="N1797" s="17" t="n">
        <v>46247.7833333333</v>
      </c>
      <c r="O1797" s="17" t="n">
        <v>46247.8166666667</v>
      </c>
      <c r="P1797" s="17" t="n">
        <v>46247.8326388889</v>
      </c>
      <c r="Q1797" s="17" t="n">
        <v>46247.8416666667</v>
      </c>
      <c r="R1797" s="0" t="n">
        <v>464</v>
      </c>
      <c r="S1797" s="0" t="n">
        <v>0</v>
      </c>
      <c r="T1797" s="0" t="n">
        <v>0</v>
      </c>
      <c r="U1797" s="18" t="s">
        <v>130</v>
      </c>
      <c r="V1797" s="18" t="s">
        <v>131</v>
      </c>
      <c r="W1797" s="0" t="str">
        <f aca="false">IF(AND(X1797&gt;=6,X1797&lt;14),"A",IF(AND(X1797&gt;=14,X1797&lt;22),"B","C"))</f>
        <v>B</v>
      </c>
      <c r="X1797" s="18" t="n">
        <f aca="false">HOUR(H1797)</f>
        <v>14</v>
      </c>
      <c r="Y1797" s="18" t="n">
        <f aca="false">ROUND((I1797-H1797)*1440,0)</f>
        <v>26</v>
      </c>
      <c r="Z1797" s="18" t="n">
        <f aca="false">ROUND((J1797-I1797)*1440,0)</f>
        <v>6</v>
      </c>
      <c r="AA1797" s="18" t="n">
        <f aca="false">ROUND((K1797-J1797)*1440,0)</f>
        <v>50</v>
      </c>
      <c r="AB1797" s="18" t="n">
        <f aca="false">ROUND((L1797-K1797)*1440,0)</f>
        <v>16</v>
      </c>
      <c r="AC1797" s="18" t="n">
        <f aca="false">ROUND((M1797-L1797)*1440,0)</f>
        <v>25</v>
      </c>
      <c r="AD1797" s="18" t="n">
        <f aca="false">IF(N1797="","",ROUND((N1797-M1797)*1440,0))</f>
        <v>121</v>
      </c>
      <c r="AE1797" s="18" t="n">
        <f aca="false">IF(O1797="","",ROUND((O1797-N1797)*1440,0))</f>
        <v>48</v>
      </c>
      <c r="AF1797" s="18" t="n">
        <f aca="false">IF(P1797="","",ROUND((P1797-O1797)*1440,0))</f>
        <v>23</v>
      </c>
      <c r="AG1797" s="18" t="n">
        <f aca="false">IF(Q1797="","",ROUND((Q1797-P1797)*1440,0))</f>
        <v>13</v>
      </c>
      <c r="AH1797" s="18" t="n">
        <f aca="false">IF(Q1797="","",ROUND((Q1797-H1797)*1440,0))</f>
        <v>328</v>
      </c>
      <c r="AI1797" s="19" t="n">
        <f aca="false">ROUND(IF(O1797="",Assumptions!$B$25-K1797,O1797-K1797)*24,1)</f>
        <v>3.5</v>
      </c>
      <c r="AJ1797" s="20" t="n">
        <f aca="false">ROUND(MAX(N(Y1797)/Assumptions!$C$5, N(Z1797)/Assumptions!$C$6, N(AA1797)/Assumptions!$C$7, N(AB1797)/Assumptions!$C$8, N(AC1797)/Assumptions!$C$9, N(AD1797)/Assumptions!$C$10, N(AE1797)/Assumptions!$C$11, N(AF1797)/Assumptions!$C$12, N(AG1797)/Assumptions!$C$13),3)</f>
        <v>4.033</v>
      </c>
      <c r="AK1797" s="0" t="str">
        <f aca="false">IF(OR(U1797="Pending",U1797="On Hold"),"Open GRN (awaiting)",IF(AJ1797&lt;=1,"Within SLA",IF(ROUND(N(Y1797)/Assumptions!$C$5,3)=AJ1797,"Gate Wait",IF(ROUND(N(Z1797)/Assumptions!$C$6,3)=AJ1797,"Dock Wait",IF(ROUND(N(AA1797)/Assumptions!$C$7,3)=AJ1797,"Unloading",IF(ROUND(N(AB1797)/Assumptions!$C$8,3)=AJ1797,"Unload-to-QC Wait",IF(ROUND(N(AC1797)/Assumptions!$C$9,3)=AJ1797,"QC",IF(ROUND(N(AD1797)/Assumptions!$C$10,3)=AJ1797,"QC-to-GRN Wait",IF(ROUND(N(AE1797)/Assumptions!$C$11,3)=AJ1797,"GRN Processing",IF(ROUND(N(AF1797)/Assumptions!$C$12,3)=AJ1797,"GRN-to-Putaway Wait",IF(ROUND(N(AG1797)/Assumptions!$C$13,3)=AJ1797,"Putaway","Within SLA")))))))))))</f>
        <v>QC-to-GRN Wait</v>
      </c>
    </row>
    <row r="1798" customFormat="false" ht="15" hidden="false" customHeight="false" outlineLevel="0" collapsed="false">
      <c r="A1798" s="0" t="s">
        <v>5295</v>
      </c>
      <c r="B1798" s="0" t="s">
        <v>5296</v>
      </c>
      <c r="C1798" s="0" t="s">
        <v>252</v>
      </c>
      <c r="D1798" s="0" t="s">
        <v>147</v>
      </c>
      <c r="E1798" s="0" t="s">
        <v>5297</v>
      </c>
      <c r="F1798" s="0" t="s">
        <v>155</v>
      </c>
      <c r="G1798" s="0" t="s">
        <v>150</v>
      </c>
      <c r="H1798" s="17" t="n">
        <v>46247.6319444445</v>
      </c>
      <c r="I1798" s="17" t="n">
        <v>46247.6569444445</v>
      </c>
      <c r="J1798" s="17" t="n">
        <v>46247.6659722222</v>
      </c>
      <c r="K1798" s="17" t="n">
        <v>46247.6875</v>
      </c>
      <c r="L1798" s="17" t="n">
        <v>46247.6965277778</v>
      </c>
      <c r="M1798" s="17" t="n">
        <v>46247.7152777778</v>
      </c>
      <c r="N1798" s="17" t="n">
        <v>46247.7333333333</v>
      </c>
      <c r="O1798" s="17" t="n">
        <v>46247.7534722222</v>
      </c>
      <c r="P1798" s="17" t="n">
        <v>46247.7659722222</v>
      </c>
      <c r="Q1798" s="17" t="n">
        <v>46247.7722222222</v>
      </c>
      <c r="R1798" s="0" t="n">
        <v>146</v>
      </c>
      <c r="S1798" s="0" t="n">
        <v>0</v>
      </c>
      <c r="T1798" s="0" t="n">
        <v>0</v>
      </c>
      <c r="U1798" s="18" t="s">
        <v>130</v>
      </c>
      <c r="V1798" s="18" t="s">
        <v>82</v>
      </c>
      <c r="W1798" s="0" t="str">
        <f aca="false">IF(AND(X1798&gt;=6,X1798&lt;14),"A",IF(AND(X1798&gt;=14,X1798&lt;22),"B","C"))</f>
        <v>B</v>
      </c>
      <c r="X1798" s="18" t="n">
        <f aca="false">HOUR(H1798)</f>
        <v>15</v>
      </c>
      <c r="Y1798" s="18" t="n">
        <f aca="false">ROUND((I1798-H1798)*1440,0)</f>
        <v>36</v>
      </c>
      <c r="Z1798" s="18" t="n">
        <f aca="false">ROUND((J1798-I1798)*1440,0)</f>
        <v>13</v>
      </c>
      <c r="AA1798" s="18" t="n">
        <f aca="false">ROUND((K1798-J1798)*1440,0)</f>
        <v>31</v>
      </c>
      <c r="AB1798" s="18" t="n">
        <f aca="false">ROUND((L1798-K1798)*1440,0)</f>
        <v>13</v>
      </c>
      <c r="AC1798" s="18" t="n">
        <f aca="false">ROUND((M1798-L1798)*1440,0)</f>
        <v>27</v>
      </c>
      <c r="AD1798" s="18" t="n">
        <f aca="false">IF(N1798="","",ROUND((N1798-M1798)*1440,0))</f>
        <v>26</v>
      </c>
      <c r="AE1798" s="18" t="n">
        <f aca="false">IF(O1798="","",ROUND((O1798-N1798)*1440,0))</f>
        <v>29</v>
      </c>
      <c r="AF1798" s="18" t="n">
        <f aca="false">IF(P1798="","",ROUND((P1798-O1798)*1440,0))</f>
        <v>18</v>
      </c>
      <c r="AG1798" s="18" t="n">
        <f aca="false">IF(Q1798="","",ROUND((Q1798-P1798)*1440,0))</f>
        <v>9</v>
      </c>
      <c r="AH1798" s="18" t="n">
        <f aca="false">IF(Q1798="","",ROUND((Q1798-H1798)*1440,0))</f>
        <v>202</v>
      </c>
      <c r="AI1798" s="19" t="n">
        <f aca="false">ROUND(IF(O1798="",Assumptions!$B$25-K1798,O1798-K1798)*24,1)</f>
        <v>1.6</v>
      </c>
      <c r="AJ1798" s="20" t="n">
        <f aca="false">ROUND(MAX(N(Y1798)/Assumptions!$C$5, N(Z1798)/Assumptions!$C$6, N(AA1798)/Assumptions!$C$7, N(AB1798)/Assumptions!$C$8, N(AC1798)/Assumptions!$C$9, N(AD1798)/Assumptions!$C$10, N(AE1798)/Assumptions!$C$11, N(AF1798)/Assumptions!$C$12, N(AG1798)/Assumptions!$C$13),3)</f>
        <v>1.2</v>
      </c>
      <c r="AK1798" s="0" t="str">
        <f aca="false">IF(OR(U1798="Pending",U1798="On Hold"),"Open GRN (awaiting)",IF(AJ1798&lt;=1,"Within SLA",IF(ROUND(N(Y1798)/Assumptions!$C$5,3)=AJ1798,"Gate Wait",IF(ROUND(N(Z1798)/Assumptions!$C$6,3)=AJ1798,"Dock Wait",IF(ROUND(N(AA1798)/Assumptions!$C$7,3)=AJ1798,"Unloading",IF(ROUND(N(AB1798)/Assumptions!$C$8,3)=AJ1798,"Unload-to-QC Wait",IF(ROUND(N(AC1798)/Assumptions!$C$9,3)=AJ1798,"QC",IF(ROUND(N(AD1798)/Assumptions!$C$10,3)=AJ1798,"QC-to-GRN Wait",IF(ROUND(N(AE1798)/Assumptions!$C$11,3)=AJ1798,"GRN Processing",IF(ROUND(N(AF1798)/Assumptions!$C$12,3)=AJ1798,"GRN-to-Putaway Wait",IF(ROUND(N(AG1798)/Assumptions!$C$13,3)=AJ1798,"Putaway","Within SLA")))))))))))</f>
        <v>Gate Wait</v>
      </c>
    </row>
    <row r="1799" customFormat="false" ht="15" hidden="false" customHeight="false" outlineLevel="0" collapsed="false">
      <c r="A1799" s="0" t="s">
        <v>5298</v>
      </c>
      <c r="B1799" s="0" t="s">
        <v>5299</v>
      </c>
      <c r="C1799" s="0" t="s">
        <v>134</v>
      </c>
      <c r="D1799" s="0" t="s">
        <v>135</v>
      </c>
      <c r="E1799" s="0" t="s">
        <v>5300</v>
      </c>
      <c r="F1799" s="0" t="s">
        <v>149</v>
      </c>
      <c r="G1799" s="0" t="s">
        <v>178</v>
      </c>
      <c r="H1799" s="17" t="n">
        <v>46247.6340277778</v>
      </c>
      <c r="I1799" s="17" t="n">
        <v>46247.6423611111</v>
      </c>
      <c r="J1799" s="17" t="n">
        <v>46247.6458333333</v>
      </c>
      <c r="K1799" s="17" t="n">
        <v>46247.6715277778</v>
      </c>
      <c r="L1799" s="17" t="n">
        <v>46247.6770833333</v>
      </c>
      <c r="M1799" s="17" t="n">
        <v>46247.6902777778</v>
      </c>
      <c r="N1799" s="17" t="n">
        <v>46247.7277777778</v>
      </c>
      <c r="O1799" s="17" t="n">
        <v>46247.8097222222</v>
      </c>
      <c r="P1799" s="17" t="n">
        <v>46247.8215277778</v>
      </c>
      <c r="Q1799" s="17" t="n">
        <v>46247.8333333333</v>
      </c>
      <c r="R1799" s="0" t="n">
        <v>586</v>
      </c>
      <c r="S1799" s="0" t="n">
        <v>0</v>
      </c>
      <c r="T1799" s="0" t="n">
        <v>0</v>
      </c>
      <c r="U1799" s="18" t="s">
        <v>130</v>
      </c>
      <c r="V1799" s="18" t="s">
        <v>144</v>
      </c>
      <c r="W1799" s="0" t="str">
        <f aca="false">IF(AND(X1799&gt;=6,X1799&lt;14),"A",IF(AND(X1799&gt;=14,X1799&lt;22),"B","C"))</f>
        <v>B</v>
      </c>
      <c r="X1799" s="18" t="n">
        <f aca="false">HOUR(H1799)</f>
        <v>15</v>
      </c>
      <c r="Y1799" s="18" t="n">
        <f aca="false">ROUND((I1799-H1799)*1440,0)</f>
        <v>12</v>
      </c>
      <c r="Z1799" s="18" t="n">
        <f aca="false">ROUND((J1799-I1799)*1440,0)</f>
        <v>5</v>
      </c>
      <c r="AA1799" s="18" t="n">
        <f aca="false">ROUND((K1799-J1799)*1440,0)</f>
        <v>37</v>
      </c>
      <c r="AB1799" s="18" t="n">
        <f aca="false">ROUND((L1799-K1799)*1440,0)</f>
        <v>8</v>
      </c>
      <c r="AC1799" s="18" t="n">
        <f aca="false">ROUND((M1799-L1799)*1440,0)</f>
        <v>19</v>
      </c>
      <c r="AD1799" s="18" t="n">
        <f aca="false">IF(N1799="","",ROUND((N1799-M1799)*1440,0))</f>
        <v>54</v>
      </c>
      <c r="AE1799" s="18" t="n">
        <f aca="false">IF(O1799="","",ROUND((O1799-N1799)*1440,0))</f>
        <v>118</v>
      </c>
      <c r="AF1799" s="18" t="n">
        <f aca="false">IF(P1799="","",ROUND((P1799-O1799)*1440,0))</f>
        <v>17</v>
      </c>
      <c r="AG1799" s="18" t="n">
        <f aca="false">IF(Q1799="","",ROUND((Q1799-P1799)*1440,0))</f>
        <v>17</v>
      </c>
      <c r="AH1799" s="18" t="n">
        <f aca="false">IF(Q1799="","",ROUND((Q1799-H1799)*1440,0))</f>
        <v>287</v>
      </c>
      <c r="AI1799" s="19" t="n">
        <f aca="false">ROUND(IF(O1799="",Assumptions!$B$25-K1799,O1799-K1799)*24,1)</f>
        <v>3.3</v>
      </c>
      <c r="AJ1799" s="20" t="n">
        <f aca="false">ROUND(MAX(N(Y1799)/Assumptions!$C$5, N(Z1799)/Assumptions!$C$6, N(AA1799)/Assumptions!$C$7, N(AB1799)/Assumptions!$C$8, N(AC1799)/Assumptions!$C$9, N(AD1799)/Assumptions!$C$10, N(AE1799)/Assumptions!$C$11, N(AF1799)/Assumptions!$C$12, N(AG1799)/Assumptions!$C$13),3)</f>
        <v>2.622</v>
      </c>
      <c r="AK1799" s="0" t="str">
        <f aca="false">IF(OR(U1799="Pending",U1799="On Hold"),"Open GRN (awaiting)",IF(AJ1799&lt;=1,"Within SLA",IF(ROUND(N(Y1799)/Assumptions!$C$5,3)=AJ1799,"Gate Wait",IF(ROUND(N(Z1799)/Assumptions!$C$6,3)=AJ1799,"Dock Wait",IF(ROUND(N(AA1799)/Assumptions!$C$7,3)=AJ1799,"Unloading",IF(ROUND(N(AB1799)/Assumptions!$C$8,3)=AJ1799,"Unload-to-QC Wait",IF(ROUND(N(AC1799)/Assumptions!$C$9,3)=AJ1799,"QC",IF(ROUND(N(AD1799)/Assumptions!$C$10,3)=AJ1799,"QC-to-GRN Wait",IF(ROUND(N(AE1799)/Assumptions!$C$11,3)=AJ1799,"GRN Processing",IF(ROUND(N(AF1799)/Assumptions!$C$12,3)=AJ1799,"GRN-to-Putaway Wait",IF(ROUND(N(AG1799)/Assumptions!$C$13,3)=AJ1799,"Putaway","Within SLA")))))))))))</f>
        <v>GRN Processing</v>
      </c>
    </row>
    <row r="1800" customFormat="false" ht="15" hidden="false" customHeight="false" outlineLevel="0" collapsed="false">
      <c r="A1800" s="0" t="s">
        <v>5301</v>
      </c>
      <c r="B1800" s="0" t="s">
        <v>5302</v>
      </c>
      <c r="C1800" s="0" t="s">
        <v>159</v>
      </c>
      <c r="D1800" s="0" t="s">
        <v>147</v>
      </c>
      <c r="E1800" s="0" t="s">
        <v>3937</v>
      </c>
      <c r="F1800" s="0" t="s">
        <v>128</v>
      </c>
      <c r="G1800" s="0" t="s">
        <v>167</v>
      </c>
      <c r="H1800" s="17" t="n">
        <v>46247.6520833333</v>
      </c>
      <c r="I1800" s="17" t="n">
        <v>46247.6638888889</v>
      </c>
      <c r="J1800" s="17" t="n">
        <v>46247.66875</v>
      </c>
      <c r="K1800" s="17" t="n">
        <v>46247.70625</v>
      </c>
      <c r="L1800" s="17" t="n">
        <v>46247.71875</v>
      </c>
      <c r="M1800" s="17" t="n">
        <v>46247.7902777778</v>
      </c>
      <c r="N1800" s="17" t="n">
        <v>46247.8604166667</v>
      </c>
      <c r="O1800" s="17" t="n">
        <v>46247.8854166667</v>
      </c>
      <c r="P1800" s="17" t="n">
        <v>46247.9020833333</v>
      </c>
      <c r="Q1800" s="17" t="n">
        <v>46247.91875</v>
      </c>
      <c r="R1800" s="0" t="n">
        <v>900</v>
      </c>
      <c r="S1800" s="0" t="n">
        <v>61</v>
      </c>
      <c r="T1800" s="0" t="n">
        <v>0</v>
      </c>
      <c r="U1800" s="18" t="s">
        <v>123</v>
      </c>
      <c r="V1800" s="18" t="s">
        <v>131</v>
      </c>
      <c r="W1800" s="0" t="str">
        <f aca="false">IF(AND(X1800&gt;=6,X1800&lt;14),"A",IF(AND(X1800&gt;=14,X1800&lt;22),"B","C"))</f>
        <v>B</v>
      </c>
      <c r="X1800" s="18" t="n">
        <f aca="false">HOUR(H1800)</f>
        <v>15</v>
      </c>
      <c r="Y1800" s="18" t="n">
        <f aca="false">ROUND((I1800-H1800)*1440,0)</f>
        <v>17</v>
      </c>
      <c r="Z1800" s="18" t="n">
        <f aca="false">ROUND((J1800-I1800)*1440,0)</f>
        <v>7</v>
      </c>
      <c r="AA1800" s="18" t="n">
        <f aca="false">ROUND((K1800-J1800)*1440,0)</f>
        <v>54</v>
      </c>
      <c r="AB1800" s="18" t="n">
        <f aca="false">ROUND((L1800-K1800)*1440,0)</f>
        <v>18</v>
      </c>
      <c r="AC1800" s="18" t="n">
        <f aca="false">ROUND((M1800-L1800)*1440,0)</f>
        <v>103</v>
      </c>
      <c r="AD1800" s="18" t="n">
        <f aca="false">IF(N1800="","",ROUND((N1800-M1800)*1440,0))</f>
        <v>101</v>
      </c>
      <c r="AE1800" s="18" t="n">
        <f aca="false">IF(O1800="","",ROUND((O1800-N1800)*1440,0))</f>
        <v>36</v>
      </c>
      <c r="AF1800" s="18" t="n">
        <f aca="false">IF(P1800="","",ROUND((P1800-O1800)*1440,0))</f>
        <v>24</v>
      </c>
      <c r="AG1800" s="18" t="n">
        <f aca="false">IF(Q1800="","",ROUND((Q1800-P1800)*1440,0))</f>
        <v>24</v>
      </c>
      <c r="AH1800" s="18" t="n">
        <f aca="false">IF(Q1800="","",ROUND((Q1800-H1800)*1440,0))</f>
        <v>384</v>
      </c>
      <c r="AI1800" s="19" t="n">
        <f aca="false">ROUND(IF(O1800="",Assumptions!$B$25-K1800,O1800-K1800)*24,1)</f>
        <v>4.3</v>
      </c>
      <c r="AJ1800" s="20" t="n">
        <f aca="false">ROUND(MAX(N(Y1800)/Assumptions!$C$5, N(Z1800)/Assumptions!$C$6, N(AA1800)/Assumptions!$C$7, N(AB1800)/Assumptions!$C$8, N(AC1800)/Assumptions!$C$9, N(AD1800)/Assumptions!$C$10, N(AE1800)/Assumptions!$C$11, N(AF1800)/Assumptions!$C$12, N(AG1800)/Assumptions!$C$13),3)</f>
        <v>3.367</v>
      </c>
      <c r="AK1800" s="0" t="str">
        <f aca="false">IF(OR(U1800="Pending",U1800="On Hold"),"Open GRN (awaiting)",IF(AJ1800&lt;=1,"Within SLA",IF(ROUND(N(Y1800)/Assumptions!$C$5,3)=AJ1800,"Gate Wait",IF(ROUND(N(Z1800)/Assumptions!$C$6,3)=AJ1800,"Dock Wait",IF(ROUND(N(AA1800)/Assumptions!$C$7,3)=AJ1800,"Unloading",IF(ROUND(N(AB1800)/Assumptions!$C$8,3)=AJ1800,"Unload-to-QC Wait",IF(ROUND(N(AC1800)/Assumptions!$C$9,3)=AJ1800,"QC",IF(ROUND(N(AD1800)/Assumptions!$C$10,3)=AJ1800,"QC-to-GRN Wait",IF(ROUND(N(AE1800)/Assumptions!$C$11,3)=AJ1800,"GRN Processing",IF(ROUND(N(AF1800)/Assumptions!$C$12,3)=AJ1800,"GRN-to-Putaway Wait",IF(ROUND(N(AG1800)/Assumptions!$C$13,3)=AJ1800,"Putaway","Within SLA")))))))))))</f>
        <v>QC-to-GRN Wait</v>
      </c>
    </row>
    <row r="1801" customFormat="false" ht="15" hidden="false" customHeight="false" outlineLevel="0" collapsed="false">
      <c r="A1801" s="0" t="s">
        <v>5303</v>
      </c>
      <c r="B1801" s="0" t="s">
        <v>5304</v>
      </c>
      <c r="C1801" s="0" t="s">
        <v>142</v>
      </c>
      <c r="D1801" s="0" t="s">
        <v>147</v>
      </c>
      <c r="E1801" s="0" t="s">
        <v>5305</v>
      </c>
      <c r="F1801" s="0" t="s">
        <v>172</v>
      </c>
      <c r="G1801" s="0" t="s">
        <v>167</v>
      </c>
      <c r="H1801" s="17" t="n">
        <v>46247.6576388889</v>
      </c>
      <c r="I1801" s="17" t="n">
        <v>46247.66875</v>
      </c>
      <c r="J1801" s="17" t="n">
        <v>46247.6743055556</v>
      </c>
      <c r="K1801" s="17" t="n">
        <v>46247.7013888889</v>
      </c>
      <c r="L1801" s="17" t="n">
        <v>46247.7138888889</v>
      </c>
      <c r="M1801" s="17" t="n">
        <v>46247.7243055556</v>
      </c>
      <c r="N1801" s="17" t="n">
        <v>46247.7270833333</v>
      </c>
      <c r="O1801" s="17" t="n">
        <v>46247.7847222222</v>
      </c>
      <c r="P1801" s="17" t="n">
        <v>46247.7902777778</v>
      </c>
      <c r="Q1801" s="17" t="n">
        <v>46247.8020833333</v>
      </c>
      <c r="R1801" s="0" t="n">
        <v>374</v>
      </c>
      <c r="S1801" s="0" t="n">
        <v>0</v>
      </c>
      <c r="T1801" s="0" t="n">
        <v>0</v>
      </c>
      <c r="U1801" s="18" t="s">
        <v>130</v>
      </c>
      <c r="V1801" s="18" t="s">
        <v>144</v>
      </c>
      <c r="W1801" s="0" t="str">
        <f aca="false">IF(AND(X1801&gt;=6,X1801&lt;14),"A",IF(AND(X1801&gt;=14,X1801&lt;22),"B","C"))</f>
        <v>B</v>
      </c>
      <c r="X1801" s="18" t="n">
        <f aca="false">HOUR(H1801)</f>
        <v>15</v>
      </c>
      <c r="Y1801" s="18" t="n">
        <f aca="false">ROUND((I1801-H1801)*1440,0)</f>
        <v>16</v>
      </c>
      <c r="Z1801" s="18" t="n">
        <f aca="false">ROUND((J1801-I1801)*1440,0)</f>
        <v>8</v>
      </c>
      <c r="AA1801" s="18" t="n">
        <f aca="false">ROUND((K1801-J1801)*1440,0)</f>
        <v>39</v>
      </c>
      <c r="AB1801" s="18" t="n">
        <f aca="false">ROUND((L1801-K1801)*1440,0)</f>
        <v>18</v>
      </c>
      <c r="AC1801" s="18" t="n">
        <f aca="false">ROUND((M1801-L1801)*1440,0)</f>
        <v>15</v>
      </c>
      <c r="AD1801" s="18" t="n">
        <f aca="false">IF(N1801="","",ROUND((N1801-M1801)*1440,0))</f>
        <v>4</v>
      </c>
      <c r="AE1801" s="18" t="n">
        <f aca="false">IF(O1801="","",ROUND((O1801-N1801)*1440,0))</f>
        <v>83</v>
      </c>
      <c r="AF1801" s="18" t="n">
        <f aca="false">IF(P1801="","",ROUND((P1801-O1801)*1440,0))</f>
        <v>8</v>
      </c>
      <c r="AG1801" s="18" t="n">
        <f aca="false">IF(Q1801="","",ROUND((Q1801-P1801)*1440,0))</f>
        <v>17</v>
      </c>
      <c r="AH1801" s="18" t="n">
        <f aca="false">IF(Q1801="","",ROUND((Q1801-H1801)*1440,0))</f>
        <v>208</v>
      </c>
      <c r="AI1801" s="19" t="n">
        <f aca="false">ROUND(IF(O1801="",Assumptions!$B$25-K1801,O1801-K1801)*24,1)</f>
        <v>2</v>
      </c>
      <c r="AJ1801" s="20" t="n">
        <f aca="false">ROUND(MAX(N(Y1801)/Assumptions!$C$5, N(Z1801)/Assumptions!$C$6, N(AA1801)/Assumptions!$C$7, N(AB1801)/Assumptions!$C$8, N(AC1801)/Assumptions!$C$9, N(AD1801)/Assumptions!$C$10, N(AE1801)/Assumptions!$C$11, N(AF1801)/Assumptions!$C$12, N(AG1801)/Assumptions!$C$13),3)</f>
        <v>1.844</v>
      </c>
      <c r="AK1801" s="0" t="str">
        <f aca="false">IF(OR(U1801="Pending",U1801="On Hold"),"Open GRN (awaiting)",IF(AJ1801&lt;=1,"Within SLA",IF(ROUND(N(Y1801)/Assumptions!$C$5,3)=AJ1801,"Gate Wait",IF(ROUND(N(Z1801)/Assumptions!$C$6,3)=AJ1801,"Dock Wait",IF(ROUND(N(AA1801)/Assumptions!$C$7,3)=AJ1801,"Unloading",IF(ROUND(N(AB1801)/Assumptions!$C$8,3)=AJ1801,"Unload-to-QC Wait",IF(ROUND(N(AC1801)/Assumptions!$C$9,3)=AJ1801,"QC",IF(ROUND(N(AD1801)/Assumptions!$C$10,3)=AJ1801,"QC-to-GRN Wait",IF(ROUND(N(AE1801)/Assumptions!$C$11,3)=AJ1801,"GRN Processing",IF(ROUND(N(AF1801)/Assumptions!$C$12,3)=AJ1801,"GRN-to-Putaway Wait",IF(ROUND(N(AG1801)/Assumptions!$C$13,3)=AJ1801,"Putaway","Within SLA")))))))))))</f>
        <v>GRN Processing</v>
      </c>
    </row>
    <row r="1802" customFormat="false" ht="15" hidden="false" customHeight="false" outlineLevel="0" collapsed="false">
      <c r="A1802" s="0" t="s">
        <v>5306</v>
      </c>
      <c r="B1802" s="0" t="s">
        <v>5307</v>
      </c>
      <c r="C1802" s="0" t="s">
        <v>286</v>
      </c>
      <c r="D1802" s="0" t="s">
        <v>119</v>
      </c>
      <c r="E1802" s="0" t="s">
        <v>5308</v>
      </c>
      <c r="F1802" s="0" t="s">
        <v>121</v>
      </c>
      <c r="G1802" s="0" t="s">
        <v>129</v>
      </c>
      <c r="H1802" s="17" t="n">
        <v>46247.6659722222</v>
      </c>
      <c r="I1802" s="17" t="n">
        <v>46247.6993055556</v>
      </c>
      <c r="J1802" s="17" t="n">
        <v>46247.7013888889</v>
      </c>
      <c r="K1802" s="17" t="n">
        <v>46247.7194444445</v>
      </c>
      <c r="L1802" s="17" t="n">
        <v>46247.7263888889</v>
      </c>
      <c r="M1802" s="17" t="n">
        <v>46247.7597222222</v>
      </c>
      <c r="N1802" s="17" t="n">
        <v>46247.7909722222</v>
      </c>
      <c r="O1802" s="17" t="n">
        <v>46247.8423611111</v>
      </c>
      <c r="P1802" s="17" t="n">
        <v>46247.85</v>
      </c>
      <c r="Q1802" s="17" t="n">
        <v>46247.88125</v>
      </c>
      <c r="R1802" s="0" t="n">
        <v>386</v>
      </c>
      <c r="S1802" s="0" t="n">
        <v>0</v>
      </c>
      <c r="T1802" s="0" t="n">
        <v>14</v>
      </c>
      <c r="U1802" s="18" t="s">
        <v>123</v>
      </c>
      <c r="V1802" s="18" t="s">
        <v>156</v>
      </c>
      <c r="W1802" s="0" t="str">
        <f aca="false">IF(AND(X1802&gt;=6,X1802&lt;14),"A",IF(AND(X1802&gt;=14,X1802&lt;22),"B","C"))</f>
        <v>B</v>
      </c>
      <c r="X1802" s="18" t="n">
        <f aca="false">HOUR(H1802)</f>
        <v>15</v>
      </c>
      <c r="Y1802" s="18" t="n">
        <f aca="false">ROUND((I1802-H1802)*1440,0)</f>
        <v>48</v>
      </c>
      <c r="Z1802" s="18" t="n">
        <f aca="false">ROUND((J1802-I1802)*1440,0)</f>
        <v>3</v>
      </c>
      <c r="AA1802" s="18" t="n">
        <f aca="false">ROUND((K1802-J1802)*1440,0)</f>
        <v>26</v>
      </c>
      <c r="AB1802" s="18" t="n">
        <f aca="false">ROUND((L1802-K1802)*1440,0)</f>
        <v>10</v>
      </c>
      <c r="AC1802" s="18" t="n">
        <f aca="false">ROUND((M1802-L1802)*1440,0)</f>
        <v>48</v>
      </c>
      <c r="AD1802" s="18" t="n">
        <f aca="false">IF(N1802="","",ROUND((N1802-M1802)*1440,0))</f>
        <v>45</v>
      </c>
      <c r="AE1802" s="18" t="n">
        <f aca="false">IF(O1802="","",ROUND((O1802-N1802)*1440,0))</f>
        <v>74</v>
      </c>
      <c r="AF1802" s="18" t="n">
        <f aca="false">IF(P1802="","",ROUND((P1802-O1802)*1440,0))</f>
        <v>11</v>
      </c>
      <c r="AG1802" s="18" t="n">
        <f aca="false">IF(Q1802="","",ROUND((Q1802-P1802)*1440,0))</f>
        <v>45</v>
      </c>
      <c r="AH1802" s="18" t="n">
        <f aca="false">IF(Q1802="","",ROUND((Q1802-H1802)*1440,0))</f>
        <v>310</v>
      </c>
      <c r="AI1802" s="19" t="n">
        <f aca="false">ROUND(IF(O1802="",Assumptions!$B$25-K1802,O1802-K1802)*24,1)</f>
        <v>3</v>
      </c>
      <c r="AJ1802" s="20" t="n">
        <f aca="false">ROUND(MAX(N(Y1802)/Assumptions!$C$5, N(Z1802)/Assumptions!$C$6, N(AA1802)/Assumptions!$C$7, N(AB1802)/Assumptions!$C$8, N(AC1802)/Assumptions!$C$9, N(AD1802)/Assumptions!$C$10, N(AE1802)/Assumptions!$C$11, N(AF1802)/Assumptions!$C$12, N(AG1802)/Assumptions!$C$13),3)</f>
        <v>1.644</v>
      </c>
      <c r="AK1802" s="0" t="str">
        <f aca="false">IF(OR(U1802="Pending",U1802="On Hold"),"Open GRN (awaiting)",IF(AJ1802&lt;=1,"Within SLA",IF(ROUND(N(Y1802)/Assumptions!$C$5,3)=AJ1802,"Gate Wait",IF(ROUND(N(Z1802)/Assumptions!$C$6,3)=AJ1802,"Dock Wait",IF(ROUND(N(AA1802)/Assumptions!$C$7,3)=AJ1802,"Unloading",IF(ROUND(N(AB1802)/Assumptions!$C$8,3)=AJ1802,"Unload-to-QC Wait",IF(ROUND(N(AC1802)/Assumptions!$C$9,3)=AJ1802,"QC",IF(ROUND(N(AD1802)/Assumptions!$C$10,3)=AJ1802,"QC-to-GRN Wait",IF(ROUND(N(AE1802)/Assumptions!$C$11,3)=AJ1802,"GRN Processing",IF(ROUND(N(AF1802)/Assumptions!$C$12,3)=AJ1802,"GRN-to-Putaway Wait",IF(ROUND(N(AG1802)/Assumptions!$C$13,3)=AJ1802,"Putaway","Within SLA")))))))))))</f>
        <v>GRN Processing</v>
      </c>
    </row>
    <row r="1803" customFormat="false" ht="15" hidden="false" customHeight="false" outlineLevel="0" collapsed="false">
      <c r="A1803" s="0" t="s">
        <v>5309</v>
      </c>
      <c r="B1803" s="0" t="s">
        <v>5310</v>
      </c>
      <c r="C1803" s="0" t="s">
        <v>142</v>
      </c>
      <c r="D1803" s="0" t="s">
        <v>147</v>
      </c>
      <c r="E1803" s="0" t="s">
        <v>1140</v>
      </c>
      <c r="F1803" s="0" t="s">
        <v>137</v>
      </c>
      <c r="G1803" s="0" t="s">
        <v>150</v>
      </c>
      <c r="H1803" s="17" t="n">
        <v>46247.6701388889</v>
      </c>
      <c r="I1803" s="17" t="n">
        <v>46247.69375</v>
      </c>
      <c r="J1803" s="17" t="n">
        <v>46247.6958333333</v>
      </c>
      <c r="K1803" s="17" t="n">
        <v>46247.7576388889</v>
      </c>
      <c r="L1803" s="17" t="n">
        <v>46247.7722222222</v>
      </c>
      <c r="M1803" s="17" t="n">
        <v>46247.7826388889</v>
      </c>
      <c r="N1803" s="17" t="n">
        <v>46247.8076388889</v>
      </c>
      <c r="O1803" s="17" t="n">
        <v>46247.8409722222</v>
      </c>
      <c r="P1803" s="17" t="n">
        <v>46247.8569444444</v>
      </c>
      <c r="Q1803" s="17" t="n">
        <v>46247.9486111111</v>
      </c>
      <c r="R1803" s="0" t="n">
        <v>2537</v>
      </c>
      <c r="S1803" s="0" t="n">
        <v>0</v>
      </c>
      <c r="T1803" s="0" t="n">
        <v>0</v>
      </c>
      <c r="U1803" s="18" t="s">
        <v>130</v>
      </c>
      <c r="V1803" s="18" t="s">
        <v>144</v>
      </c>
      <c r="W1803" s="0" t="str">
        <f aca="false">IF(AND(X1803&gt;=6,X1803&lt;14),"A",IF(AND(X1803&gt;=14,X1803&lt;22),"B","C"))</f>
        <v>B</v>
      </c>
      <c r="X1803" s="18" t="n">
        <f aca="false">HOUR(H1803)</f>
        <v>16</v>
      </c>
      <c r="Y1803" s="18" t="n">
        <f aca="false">ROUND((I1803-H1803)*1440,0)</f>
        <v>34</v>
      </c>
      <c r="Z1803" s="18" t="n">
        <f aca="false">ROUND((J1803-I1803)*1440,0)</f>
        <v>3</v>
      </c>
      <c r="AA1803" s="18" t="n">
        <f aca="false">ROUND((K1803-J1803)*1440,0)</f>
        <v>89</v>
      </c>
      <c r="AB1803" s="18" t="n">
        <f aca="false">ROUND((L1803-K1803)*1440,0)</f>
        <v>21</v>
      </c>
      <c r="AC1803" s="18" t="n">
        <f aca="false">ROUND((M1803-L1803)*1440,0)</f>
        <v>15</v>
      </c>
      <c r="AD1803" s="18" t="n">
        <f aca="false">IF(N1803="","",ROUND((N1803-M1803)*1440,0))</f>
        <v>36</v>
      </c>
      <c r="AE1803" s="18" t="n">
        <f aca="false">IF(O1803="","",ROUND((O1803-N1803)*1440,0))</f>
        <v>48</v>
      </c>
      <c r="AF1803" s="18" t="n">
        <f aca="false">IF(P1803="","",ROUND((P1803-O1803)*1440,0))</f>
        <v>23</v>
      </c>
      <c r="AG1803" s="18" t="n">
        <f aca="false">IF(Q1803="","",ROUND((Q1803-P1803)*1440,0))</f>
        <v>132</v>
      </c>
      <c r="AH1803" s="18" t="n">
        <f aca="false">IF(Q1803="","",ROUND((Q1803-H1803)*1440,0))</f>
        <v>401</v>
      </c>
      <c r="AI1803" s="19" t="n">
        <f aca="false">ROUND(IF(O1803="",Assumptions!$B$25-K1803,O1803-K1803)*24,1)</f>
        <v>2</v>
      </c>
      <c r="AJ1803" s="20" t="n">
        <f aca="false">ROUND(MAX(N(Y1803)/Assumptions!$C$5, N(Z1803)/Assumptions!$C$6, N(AA1803)/Assumptions!$C$7, N(AB1803)/Assumptions!$C$8, N(AC1803)/Assumptions!$C$9, N(AD1803)/Assumptions!$C$10, N(AE1803)/Assumptions!$C$11, N(AF1803)/Assumptions!$C$12, N(AG1803)/Assumptions!$C$13),3)</f>
        <v>3.3</v>
      </c>
      <c r="AK1803" s="0" t="str">
        <f aca="false">IF(OR(U1803="Pending",U1803="On Hold"),"Open GRN (awaiting)",IF(AJ1803&lt;=1,"Within SLA",IF(ROUND(N(Y1803)/Assumptions!$C$5,3)=AJ1803,"Gate Wait",IF(ROUND(N(Z1803)/Assumptions!$C$6,3)=AJ1803,"Dock Wait",IF(ROUND(N(AA1803)/Assumptions!$C$7,3)=AJ1803,"Unloading",IF(ROUND(N(AB1803)/Assumptions!$C$8,3)=AJ1803,"Unload-to-QC Wait",IF(ROUND(N(AC1803)/Assumptions!$C$9,3)=AJ1803,"QC",IF(ROUND(N(AD1803)/Assumptions!$C$10,3)=AJ1803,"QC-to-GRN Wait",IF(ROUND(N(AE1803)/Assumptions!$C$11,3)=AJ1803,"GRN Processing",IF(ROUND(N(AF1803)/Assumptions!$C$12,3)=AJ1803,"GRN-to-Putaway Wait",IF(ROUND(N(AG1803)/Assumptions!$C$13,3)=AJ1803,"Putaway","Within SLA")))))))))))</f>
        <v>Putaway</v>
      </c>
    </row>
    <row r="1804" customFormat="false" ht="15" hidden="false" customHeight="false" outlineLevel="0" collapsed="false">
      <c r="A1804" s="0" t="s">
        <v>5311</v>
      </c>
      <c r="B1804" s="0" t="s">
        <v>5312</v>
      </c>
      <c r="C1804" s="0" t="s">
        <v>184</v>
      </c>
      <c r="D1804" s="0" t="s">
        <v>147</v>
      </c>
      <c r="E1804" s="0" t="s">
        <v>1914</v>
      </c>
      <c r="F1804" s="0" t="s">
        <v>177</v>
      </c>
      <c r="G1804" s="0" t="s">
        <v>167</v>
      </c>
      <c r="H1804" s="17" t="n">
        <v>46247.6722222222</v>
      </c>
      <c r="I1804" s="17" t="n">
        <v>46247.7055555556</v>
      </c>
      <c r="J1804" s="17" t="n">
        <v>46247.7104166667</v>
      </c>
      <c r="K1804" s="17" t="n">
        <v>46247.7326388889</v>
      </c>
      <c r="L1804" s="17" t="n">
        <v>46247.7541666667</v>
      </c>
      <c r="M1804" s="17" t="n">
        <v>46247.7819444445</v>
      </c>
      <c r="N1804" s="17" t="n">
        <v>46247.8375</v>
      </c>
      <c r="O1804" s="17" t="n">
        <v>46248.0326388889</v>
      </c>
      <c r="P1804" s="17" t="n">
        <v>46248.0388888889</v>
      </c>
      <c r="Q1804" s="17" t="n">
        <v>46248.0756944444</v>
      </c>
      <c r="R1804" s="0" t="n">
        <v>241</v>
      </c>
      <c r="S1804" s="0" t="n">
        <v>0</v>
      </c>
      <c r="T1804" s="0" t="n">
        <v>7</v>
      </c>
      <c r="U1804" s="18" t="s">
        <v>123</v>
      </c>
      <c r="V1804" s="18" t="s">
        <v>156</v>
      </c>
      <c r="W1804" s="0" t="str">
        <f aca="false">IF(AND(X1804&gt;=6,X1804&lt;14),"A",IF(AND(X1804&gt;=14,X1804&lt;22),"B","C"))</f>
        <v>B</v>
      </c>
      <c r="X1804" s="18" t="n">
        <f aca="false">HOUR(H1804)</f>
        <v>16</v>
      </c>
      <c r="Y1804" s="18" t="n">
        <f aca="false">ROUND((I1804-H1804)*1440,0)</f>
        <v>48</v>
      </c>
      <c r="Z1804" s="18" t="n">
        <f aca="false">ROUND((J1804-I1804)*1440,0)</f>
        <v>7</v>
      </c>
      <c r="AA1804" s="18" t="n">
        <f aca="false">ROUND((K1804-J1804)*1440,0)</f>
        <v>32</v>
      </c>
      <c r="AB1804" s="18" t="n">
        <f aca="false">ROUND((L1804-K1804)*1440,0)</f>
        <v>31</v>
      </c>
      <c r="AC1804" s="18" t="n">
        <f aca="false">ROUND((M1804-L1804)*1440,0)</f>
        <v>40</v>
      </c>
      <c r="AD1804" s="18" t="n">
        <f aca="false">IF(N1804="","",ROUND((N1804-M1804)*1440,0))</f>
        <v>80</v>
      </c>
      <c r="AE1804" s="18" t="n">
        <f aca="false">IF(O1804="","",ROUND((O1804-N1804)*1440,0))</f>
        <v>281</v>
      </c>
      <c r="AF1804" s="18" t="n">
        <f aca="false">IF(P1804="","",ROUND((P1804-O1804)*1440,0))</f>
        <v>9</v>
      </c>
      <c r="AG1804" s="18" t="n">
        <f aca="false">IF(Q1804="","",ROUND((Q1804-P1804)*1440,0))</f>
        <v>53</v>
      </c>
      <c r="AH1804" s="18" t="n">
        <f aca="false">IF(Q1804="","",ROUND((Q1804-H1804)*1440,0))</f>
        <v>581</v>
      </c>
      <c r="AI1804" s="19" t="n">
        <f aca="false">ROUND(IF(O1804="",Assumptions!$B$25-K1804,O1804-K1804)*24,1)</f>
        <v>7.2</v>
      </c>
      <c r="AJ1804" s="20" t="n">
        <f aca="false">ROUND(MAX(N(Y1804)/Assumptions!$C$5, N(Z1804)/Assumptions!$C$6, N(AA1804)/Assumptions!$C$7, N(AB1804)/Assumptions!$C$8, N(AC1804)/Assumptions!$C$9, N(AD1804)/Assumptions!$C$10, N(AE1804)/Assumptions!$C$11, N(AF1804)/Assumptions!$C$12, N(AG1804)/Assumptions!$C$13),3)</f>
        <v>6.244</v>
      </c>
      <c r="AK1804" s="0" t="str">
        <f aca="false">IF(OR(U1804="Pending",U1804="On Hold"),"Open GRN (awaiting)",IF(AJ1804&lt;=1,"Within SLA",IF(ROUND(N(Y1804)/Assumptions!$C$5,3)=AJ1804,"Gate Wait",IF(ROUND(N(Z1804)/Assumptions!$C$6,3)=AJ1804,"Dock Wait",IF(ROUND(N(AA1804)/Assumptions!$C$7,3)=AJ1804,"Unloading",IF(ROUND(N(AB1804)/Assumptions!$C$8,3)=AJ1804,"Unload-to-QC Wait",IF(ROUND(N(AC1804)/Assumptions!$C$9,3)=AJ1804,"QC",IF(ROUND(N(AD1804)/Assumptions!$C$10,3)=AJ1804,"QC-to-GRN Wait",IF(ROUND(N(AE1804)/Assumptions!$C$11,3)=AJ1804,"GRN Processing",IF(ROUND(N(AF1804)/Assumptions!$C$12,3)=AJ1804,"GRN-to-Putaway Wait",IF(ROUND(N(AG1804)/Assumptions!$C$13,3)=AJ1804,"Putaway","Within SLA")))))))))))</f>
        <v>GRN Processing</v>
      </c>
    </row>
    <row r="1805" customFormat="false" ht="15" hidden="false" customHeight="false" outlineLevel="0" collapsed="false">
      <c r="A1805" s="0" t="s">
        <v>5313</v>
      </c>
      <c r="B1805" s="0" t="s">
        <v>5314</v>
      </c>
      <c r="C1805" s="0" t="s">
        <v>170</v>
      </c>
      <c r="D1805" s="0" t="s">
        <v>119</v>
      </c>
      <c r="E1805" s="0" t="s">
        <v>5315</v>
      </c>
      <c r="F1805" s="0" t="s">
        <v>172</v>
      </c>
      <c r="G1805" s="0" t="s">
        <v>129</v>
      </c>
      <c r="H1805" s="17" t="n">
        <v>46247.6736111111</v>
      </c>
      <c r="I1805" s="17" t="n">
        <v>46247.6902777778</v>
      </c>
      <c r="J1805" s="17" t="n">
        <v>46247.6951388889</v>
      </c>
      <c r="K1805" s="17" t="n">
        <v>46247.7305555556</v>
      </c>
      <c r="L1805" s="17" t="n">
        <v>46247.7701388889</v>
      </c>
      <c r="M1805" s="17" t="n">
        <v>46247.7944444444</v>
      </c>
      <c r="N1805" s="17" t="n">
        <v>46247.8347222222</v>
      </c>
      <c r="O1805" s="17" t="n">
        <v>46247.8555555556</v>
      </c>
      <c r="P1805" s="17" t="n">
        <v>46247.8631944444</v>
      </c>
      <c r="Q1805" s="17" t="n">
        <v>46247.9027777778</v>
      </c>
      <c r="R1805" s="0" t="n">
        <v>2390</v>
      </c>
      <c r="S1805" s="0" t="n">
        <v>0</v>
      </c>
      <c r="T1805" s="0" t="n">
        <v>0</v>
      </c>
      <c r="U1805" s="18" t="s">
        <v>130</v>
      </c>
      <c r="V1805" s="18" t="s">
        <v>144</v>
      </c>
      <c r="W1805" s="0" t="str">
        <f aca="false">IF(AND(X1805&gt;=6,X1805&lt;14),"A",IF(AND(X1805&gt;=14,X1805&lt;22),"B","C"))</f>
        <v>B</v>
      </c>
      <c r="X1805" s="18" t="n">
        <f aca="false">HOUR(H1805)</f>
        <v>16</v>
      </c>
      <c r="Y1805" s="18" t="n">
        <f aca="false">ROUND((I1805-H1805)*1440,0)</f>
        <v>24</v>
      </c>
      <c r="Z1805" s="18" t="n">
        <f aca="false">ROUND((J1805-I1805)*1440,0)</f>
        <v>7</v>
      </c>
      <c r="AA1805" s="18" t="n">
        <f aca="false">ROUND((K1805-J1805)*1440,0)</f>
        <v>51</v>
      </c>
      <c r="AB1805" s="18" t="n">
        <f aca="false">ROUND((L1805-K1805)*1440,0)</f>
        <v>57</v>
      </c>
      <c r="AC1805" s="18" t="n">
        <f aca="false">ROUND((M1805-L1805)*1440,0)</f>
        <v>35</v>
      </c>
      <c r="AD1805" s="18" t="n">
        <f aca="false">IF(N1805="","",ROUND((N1805-M1805)*1440,0))</f>
        <v>58</v>
      </c>
      <c r="AE1805" s="18" t="n">
        <f aca="false">IF(O1805="","",ROUND((O1805-N1805)*1440,0))</f>
        <v>30</v>
      </c>
      <c r="AF1805" s="18" t="n">
        <f aca="false">IF(P1805="","",ROUND((P1805-O1805)*1440,0))</f>
        <v>11</v>
      </c>
      <c r="AG1805" s="18" t="n">
        <f aca="false">IF(Q1805="","",ROUND((Q1805-P1805)*1440,0))</f>
        <v>57</v>
      </c>
      <c r="AH1805" s="18" t="n">
        <f aca="false">IF(Q1805="","",ROUND((Q1805-H1805)*1440,0))</f>
        <v>330</v>
      </c>
      <c r="AI1805" s="19" t="n">
        <f aca="false">ROUND(IF(O1805="",Assumptions!$B$25-K1805,O1805-K1805)*24,1)</f>
        <v>3</v>
      </c>
      <c r="AJ1805" s="20" t="n">
        <f aca="false">ROUND(MAX(N(Y1805)/Assumptions!$C$5, N(Z1805)/Assumptions!$C$6, N(AA1805)/Assumptions!$C$7, N(AB1805)/Assumptions!$C$8, N(AC1805)/Assumptions!$C$9, N(AD1805)/Assumptions!$C$10, N(AE1805)/Assumptions!$C$11, N(AF1805)/Assumptions!$C$12, N(AG1805)/Assumptions!$C$13),3)</f>
        <v>3.8</v>
      </c>
      <c r="AK1805" s="0" t="str">
        <f aca="false">IF(OR(U1805="Pending",U1805="On Hold"),"Open GRN (awaiting)",IF(AJ1805&lt;=1,"Within SLA",IF(ROUND(N(Y1805)/Assumptions!$C$5,3)=AJ1805,"Gate Wait",IF(ROUND(N(Z1805)/Assumptions!$C$6,3)=AJ1805,"Dock Wait",IF(ROUND(N(AA1805)/Assumptions!$C$7,3)=AJ1805,"Unloading",IF(ROUND(N(AB1805)/Assumptions!$C$8,3)=AJ1805,"Unload-to-QC Wait",IF(ROUND(N(AC1805)/Assumptions!$C$9,3)=AJ1805,"QC",IF(ROUND(N(AD1805)/Assumptions!$C$10,3)=AJ1805,"QC-to-GRN Wait",IF(ROUND(N(AE1805)/Assumptions!$C$11,3)=AJ1805,"GRN Processing",IF(ROUND(N(AF1805)/Assumptions!$C$12,3)=AJ1805,"GRN-to-Putaway Wait",IF(ROUND(N(AG1805)/Assumptions!$C$13,3)=AJ1805,"Putaway","Within SLA")))))))))))</f>
        <v>Unload-to-QC Wait</v>
      </c>
    </row>
    <row r="1806" customFormat="false" ht="15" hidden="false" customHeight="false" outlineLevel="0" collapsed="false">
      <c r="A1806" s="0" t="s">
        <v>5316</v>
      </c>
      <c r="B1806" s="0" t="s">
        <v>5317</v>
      </c>
      <c r="C1806" s="0" t="s">
        <v>184</v>
      </c>
      <c r="D1806" s="0" t="s">
        <v>147</v>
      </c>
      <c r="E1806" s="0" t="s">
        <v>5318</v>
      </c>
      <c r="F1806" s="0" t="s">
        <v>177</v>
      </c>
      <c r="G1806" s="0" t="s">
        <v>150</v>
      </c>
      <c r="H1806" s="17" t="n">
        <v>46247.6777777778</v>
      </c>
      <c r="I1806" s="17" t="n">
        <v>46247.6944444445</v>
      </c>
      <c r="J1806" s="17" t="n">
        <v>46247.7020833333</v>
      </c>
      <c r="K1806" s="17" t="n">
        <v>46247.7354166667</v>
      </c>
      <c r="L1806" s="17" t="n">
        <v>46247.7458333333</v>
      </c>
      <c r="M1806" s="17" t="n">
        <v>46247.7715277778</v>
      </c>
      <c r="N1806" s="17" t="n">
        <v>46247.80625</v>
      </c>
      <c r="O1806" s="17" t="n">
        <v>46247.9090277778</v>
      </c>
      <c r="P1806" s="17" t="n">
        <v>46247.9305555556</v>
      </c>
      <c r="Q1806" s="17" t="n">
        <v>46247.9402777778</v>
      </c>
      <c r="R1806" s="0" t="n">
        <v>407</v>
      </c>
      <c r="S1806" s="0" t="n">
        <v>0</v>
      </c>
      <c r="T1806" s="0" t="n">
        <v>0</v>
      </c>
      <c r="U1806" s="18" t="s">
        <v>130</v>
      </c>
      <c r="V1806" s="18" t="s">
        <v>156</v>
      </c>
      <c r="W1806" s="0" t="str">
        <f aca="false">IF(AND(X1806&gt;=6,X1806&lt;14),"A",IF(AND(X1806&gt;=14,X1806&lt;22),"B","C"))</f>
        <v>B</v>
      </c>
      <c r="X1806" s="18" t="n">
        <f aca="false">HOUR(H1806)</f>
        <v>16</v>
      </c>
      <c r="Y1806" s="18" t="n">
        <f aca="false">ROUND((I1806-H1806)*1440,0)</f>
        <v>24</v>
      </c>
      <c r="Z1806" s="18" t="n">
        <f aca="false">ROUND((J1806-I1806)*1440,0)</f>
        <v>11</v>
      </c>
      <c r="AA1806" s="18" t="n">
        <f aca="false">ROUND((K1806-J1806)*1440,0)</f>
        <v>48</v>
      </c>
      <c r="AB1806" s="18" t="n">
        <f aca="false">ROUND((L1806-K1806)*1440,0)</f>
        <v>15</v>
      </c>
      <c r="AC1806" s="18" t="n">
        <f aca="false">ROUND((M1806-L1806)*1440,0)</f>
        <v>37</v>
      </c>
      <c r="AD1806" s="18" t="n">
        <f aca="false">IF(N1806="","",ROUND((N1806-M1806)*1440,0))</f>
        <v>50</v>
      </c>
      <c r="AE1806" s="18" t="n">
        <f aca="false">IF(O1806="","",ROUND((O1806-N1806)*1440,0))</f>
        <v>148</v>
      </c>
      <c r="AF1806" s="18" t="n">
        <f aca="false">IF(P1806="","",ROUND((P1806-O1806)*1440,0))</f>
        <v>31</v>
      </c>
      <c r="AG1806" s="18" t="n">
        <f aca="false">IF(Q1806="","",ROUND((Q1806-P1806)*1440,0))</f>
        <v>14</v>
      </c>
      <c r="AH1806" s="18" t="n">
        <f aca="false">IF(Q1806="","",ROUND((Q1806-H1806)*1440,0))</f>
        <v>378</v>
      </c>
      <c r="AI1806" s="19" t="n">
        <f aca="false">ROUND(IF(O1806="",Assumptions!$B$25-K1806,O1806-K1806)*24,1)</f>
        <v>4.2</v>
      </c>
      <c r="AJ1806" s="20" t="n">
        <f aca="false">ROUND(MAX(N(Y1806)/Assumptions!$C$5, N(Z1806)/Assumptions!$C$6, N(AA1806)/Assumptions!$C$7, N(AB1806)/Assumptions!$C$8, N(AC1806)/Assumptions!$C$9, N(AD1806)/Assumptions!$C$10, N(AE1806)/Assumptions!$C$11, N(AF1806)/Assumptions!$C$12, N(AG1806)/Assumptions!$C$13),3)</f>
        <v>3.289</v>
      </c>
      <c r="AK1806" s="0" t="str">
        <f aca="false">IF(OR(U1806="Pending",U1806="On Hold"),"Open GRN (awaiting)",IF(AJ1806&lt;=1,"Within SLA",IF(ROUND(N(Y1806)/Assumptions!$C$5,3)=AJ1806,"Gate Wait",IF(ROUND(N(Z1806)/Assumptions!$C$6,3)=AJ1806,"Dock Wait",IF(ROUND(N(AA1806)/Assumptions!$C$7,3)=AJ1806,"Unloading",IF(ROUND(N(AB1806)/Assumptions!$C$8,3)=AJ1806,"Unload-to-QC Wait",IF(ROUND(N(AC1806)/Assumptions!$C$9,3)=AJ1806,"QC",IF(ROUND(N(AD1806)/Assumptions!$C$10,3)=AJ1806,"QC-to-GRN Wait",IF(ROUND(N(AE1806)/Assumptions!$C$11,3)=AJ1806,"GRN Processing",IF(ROUND(N(AF1806)/Assumptions!$C$12,3)=AJ1806,"GRN-to-Putaway Wait",IF(ROUND(N(AG1806)/Assumptions!$C$13,3)=AJ1806,"Putaway","Within SLA")))))))))))</f>
        <v>GRN Processing</v>
      </c>
    </row>
    <row r="1807" customFormat="false" ht="15" hidden="false" customHeight="false" outlineLevel="0" collapsed="false">
      <c r="A1807" s="0" t="s">
        <v>5319</v>
      </c>
      <c r="B1807" s="0" t="s">
        <v>5320</v>
      </c>
      <c r="C1807" s="0" t="s">
        <v>153</v>
      </c>
      <c r="D1807" s="0" t="s">
        <v>119</v>
      </c>
      <c r="E1807" s="0" t="s">
        <v>5321</v>
      </c>
      <c r="F1807" s="0" t="s">
        <v>155</v>
      </c>
      <c r="G1807" s="0" t="s">
        <v>129</v>
      </c>
      <c r="H1807" s="17" t="n">
        <v>46247.6875</v>
      </c>
      <c r="I1807" s="17" t="n">
        <v>46247.7131944444</v>
      </c>
      <c r="J1807" s="17" t="n">
        <v>46247.7208333333</v>
      </c>
      <c r="K1807" s="17" t="n">
        <v>46247.7597222222</v>
      </c>
      <c r="L1807" s="17" t="n">
        <v>46247.7715277778</v>
      </c>
      <c r="M1807" s="17" t="n">
        <v>46247.7986111111</v>
      </c>
      <c r="N1807" s="17" t="n">
        <v>46247.8430555556</v>
      </c>
      <c r="O1807" s="17" t="n">
        <v>46247.8868055556</v>
      </c>
      <c r="P1807" s="17" t="n">
        <v>46247.8993055556</v>
      </c>
      <c r="Q1807" s="17" t="n">
        <v>46247.9173611111</v>
      </c>
      <c r="R1807" s="0" t="n">
        <v>503</v>
      </c>
      <c r="S1807" s="0" t="n">
        <v>22</v>
      </c>
      <c r="T1807" s="0" t="n">
        <v>7</v>
      </c>
      <c r="U1807" s="18" t="s">
        <v>123</v>
      </c>
      <c r="V1807" s="18" t="s">
        <v>82</v>
      </c>
      <c r="W1807" s="0" t="str">
        <f aca="false">IF(AND(X1807&gt;=6,X1807&lt;14),"A",IF(AND(X1807&gt;=14,X1807&lt;22),"B","C"))</f>
        <v>B</v>
      </c>
      <c r="X1807" s="18" t="n">
        <f aca="false">HOUR(H1807)</f>
        <v>16</v>
      </c>
      <c r="Y1807" s="18" t="n">
        <f aca="false">ROUND((I1807-H1807)*1440,0)</f>
        <v>37</v>
      </c>
      <c r="Z1807" s="18" t="n">
        <f aca="false">ROUND((J1807-I1807)*1440,0)</f>
        <v>11</v>
      </c>
      <c r="AA1807" s="18" t="n">
        <f aca="false">ROUND((K1807-J1807)*1440,0)</f>
        <v>56</v>
      </c>
      <c r="AB1807" s="18" t="n">
        <f aca="false">ROUND((L1807-K1807)*1440,0)</f>
        <v>17</v>
      </c>
      <c r="AC1807" s="18" t="n">
        <f aca="false">ROUND((M1807-L1807)*1440,0)</f>
        <v>39</v>
      </c>
      <c r="AD1807" s="18" t="n">
        <f aca="false">IF(N1807="","",ROUND((N1807-M1807)*1440,0))</f>
        <v>64</v>
      </c>
      <c r="AE1807" s="18" t="n">
        <f aca="false">IF(O1807="","",ROUND((O1807-N1807)*1440,0))</f>
        <v>63</v>
      </c>
      <c r="AF1807" s="18" t="n">
        <f aca="false">IF(P1807="","",ROUND((P1807-O1807)*1440,0))</f>
        <v>18</v>
      </c>
      <c r="AG1807" s="18" t="n">
        <f aca="false">IF(Q1807="","",ROUND((Q1807-P1807)*1440,0))</f>
        <v>26</v>
      </c>
      <c r="AH1807" s="18" t="n">
        <f aca="false">IF(Q1807="","",ROUND((Q1807-H1807)*1440,0))</f>
        <v>331</v>
      </c>
      <c r="AI1807" s="19" t="n">
        <f aca="false">ROUND(IF(O1807="",Assumptions!$B$25-K1807,O1807-K1807)*24,1)</f>
        <v>3.1</v>
      </c>
      <c r="AJ1807" s="20" t="n">
        <f aca="false">ROUND(MAX(N(Y1807)/Assumptions!$C$5, N(Z1807)/Assumptions!$C$6, N(AA1807)/Assumptions!$C$7, N(AB1807)/Assumptions!$C$8, N(AC1807)/Assumptions!$C$9, N(AD1807)/Assumptions!$C$10, N(AE1807)/Assumptions!$C$11, N(AF1807)/Assumptions!$C$12, N(AG1807)/Assumptions!$C$13),3)</f>
        <v>2.133</v>
      </c>
      <c r="AK1807" s="0" t="str">
        <f aca="false">IF(OR(U1807="Pending",U1807="On Hold"),"Open GRN (awaiting)",IF(AJ1807&lt;=1,"Within SLA",IF(ROUND(N(Y1807)/Assumptions!$C$5,3)=AJ1807,"Gate Wait",IF(ROUND(N(Z1807)/Assumptions!$C$6,3)=AJ1807,"Dock Wait",IF(ROUND(N(AA1807)/Assumptions!$C$7,3)=AJ1807,"Unloading",IF(ROUND(N(AB1807)/Assumptions!$C$8,3)=AJ1807,"Unload-to-QC Wait",IF(ROUND(N(AC1807)/Assumptions!$C$9,3)=AJ1807,"QC",IF(ROUND(N(AD1807)/Assumptions!$C$10,3)=AJ1807,"QC-to-GRN Wait",IF(ROUND(N(AE1807)/Assumptions!$C$11,3)=AJ1807,"GRN Processing",IF(ROUND(N(AF1807)/Assumptions!$C$12,3)=AJ1807,"GRN-to-Putaway Wait",IF(ROUND(N(AG1807)/Assumptions!$C$13,3)=AJ1807,"Putaway","Within SLA")))))))))))</f>
        <v>QC-to-GRN Wait</v>
      </c>
    </row>
    <row r="1808" customFormat="false" ht="15" hidden="false" customHeight="false" outlineLevel="0" collapsed="false">
      <c r="A1808" s="0" t="s">
        <v>5322</v>
      </c>
      <c r="B1808" s="0" t="s">
        <v>5323</v>
      </c>
      <c r="C1808" s="0" t="s">
        <v>142</v>
      </c>
      <c r="D1808" s="0" t="s">
        <v>147</v>
      </c>
      <c r="E1808" s="0" t="s">
        <v>5324</v>
      </c>
      <c r="F1808" s="0" t="s">
        <v>137</v>
      </c>
      <c r="G1808" s="0" t="s">
        <v>167</v>
      </c>
      <c r="H1808" s="17" t="n">
        <v>46247.7291666667</v>
      </c>
      <c r="I1808" s="17" t="n">
        <v>46247.7381944444</v>
      </c>
      <c r="J1808" s="17" t="n">
        <v>46247.75</v>
      </c>
      <c r="K1808" s="17" t="n">
        <v>46247.7631944444</v>
      </c>
      <c r="L1808" s="17" t="n">
        <v>46247.7736111111</v>
      </c>
      <c r="M1808" s="17" t="n">
        <v>46247.7868055556</v>
      </c>
      <c r="N1808" s="17" t="n">
        <v>46247.7944444444</v>
      </c>
      <c r="O1808" s="17" t="n">
        <v>46247.8541666667</v>
      </c>
      <c r="P1808" s="17" t="n">
        <v>46247.8638888889</v>
      </c>
      <c r="Q1808" s="17" t="n">
        <v>46247.9</v>
      </c>
      <c r="R1808" s="0" t="n">
        <v>247</v>
      </c>
      <c r="S1808" s="0" t="n">
        <v>0</v>
      </c>
      <c r="T1808" s="0" t="n">
        <v>0</v>
      </c>
      <c r="U1808" s="18" t="s">
        <v>130</v>
      </c>
      <c r="V1808" s="18" t="s">
        <v>156</v>
      </c>
      <c r="W1808" s="0" t="str">
        <f aca="false">IF(AND(X1808&gt;=6,X1808&lt;14),"A",IF(AND(X1808&gt;=14,X1808&lt;22),"B","C"))</f>
        <v>B</v>
      </c>
      <c r="X1808" s="18" t="n">
        <f aca="false">HOUR(H1808)</f>
        <v>17</v>
      </c>
      <c r="Y1808" s="18" t="n">
        <f aca="false">ROUND((I1808-H1808)*1440,0)</f>
        <v>13</v>
      </c>
      <c r="Z1808" s="18" t="n">
        <f aca="false">ROUND((J1808-I1808)*1440,0)</f>
        <v>17</v>
      </c>
      <c r="AA1808" s="18" t="n">
        <f aca="false">ROUND((K1808-J1808)*1440,0)</f>
        <v>19</v>
      </c>
      <c r="AB1808" s="18" t="n">
        <f aca="false">ROUND((L1808-K1808)*1440,0)</f>
        <v>15</v>
      </c>
      <c r="AC1808" s="18" t="n">
        <f aca="false">ROUND((M1808-L1808)*1440,0)</f>
        <v>19</v>
      </c>
      <c r="AD1808" s="18" t="n">
        <f aca="false">IF(N1808="","",ROUND((N1808-M1808)*1440,0))</f>
        <v>11</v>
      </c>
      <c r="AE1808" s="18" t="n">
        <f aca="false">IF(O1808="","",ROUND((O1808-N1808)*1440,0))</f>
        <v>86</v>
      </c>
      <c r="AF1808" s="18" t="n">
        <f aca="false">IF(P1808="","",ROUND((P1808-O1808)*1440,0))</f>
        <v>14</v>
      </c>
      <c r="AG1808" s="18" t="n">
        <f aca="false">IF(Q1808="","",ROUND((Q1808-P1808)*1440,0))</f>
        <v>52</v>
      </c>
      <c r="AH1808" s="18" t="n">
        <f aca="false">IF(Q1808="","",ROUND((Q1808-H1808)*1440,0))</f>
        <v>246</v>
      </c>
      <c r="AI1808" s="19" t="n">
        <f aca="false">ROUND(IF(O1808="",Assumptions!$B$25-K1808,O1808-K1808)*24,1)</f>
        <v>2.2</v>
      </c>
      <c r="AJ1808" s="20" t="n">
        <f aca="false">ROUND(MAX(N(Y1808)/Assumptions!$C$5, N(Z1808)/Assumptions!$C$6, N(AA1808)/Assumptions!$C$7, N(AB1808)/Assumptions!$C$8, N(AC1808)/Assumptions!$C$9, N(AD1808)/Assumptions!$C$10, N(AE1808)/Assumptions!$C$11, N(AF1808)/Assumptions!$C$12, N(AG1808)/Assumptions!$C$13),3)</f>
        <v>1.911</v>
      </c>
      <c r="AK1808" s="0" t="str">
        <f aca="false">IF(OR(U1808="Pending",U1808="On Hold"),"Open GRN (awaiting)",IF(AJ1808&lt;=1,"Within SLA",IF(ROUND(N(Y1808)/Assumptions!$C$5,3)=AJ1808,"Gate Wait",IF(ROUND(N(Z1808)/Assumptions!$C$6,3)=AJ1808,"Dock Wait",IF(ROUND(N(AA1808)/Assumptions!$C$7,3)=AJ1808,"Unloading",IF(ROUND(N(AB1808)/Assumptions!$C$8,3)=AJ1808,"Unload-to-QC Wait",IF(ROUND(N(AC1808)/Assumptions!$C$9,3)=AJ1808,"QC",IF(ROUND(N(AD1808)/Assumptions!$C$10,3)=AJ1808,"QC-to-GRN Wait",IF(ROUND(N(AE1808)/Assumptions!$C$11,3)=AJ1808,"GRN Processing",IF(ROUND(N(AF1808)/Assumptions!$C$12,3)=AJ1808,"GRN-to-Putaway Wait",IF(ROUND(N(AG1808)/Assumptions!$C$13,3)=AJ1808,"Putaway","Within SLA")))))))))))</f>
        <v>GRN Processing</v>
      </c>
    </row>
    <row r="1809" customFormat="false" ht="15" hidden="false" customHeight="false" outlineLevel="0" collapsed="false">
      <c r="A1809" s="0" t="s">
        <v>5325</v>
      </c>
      <c r="B1809" s="0" t="s">
        <v>5326</v>
      </c>
      <c r="C1809" s="0" t="s">
        <v>134</v>
      </c>
      <c r="D1809" s="0" t="s">
        <v>119</v>
      </c>
      <c r="E1809" s="0" t="s">
        <v>5327</v>
      </c>
      <c r="F1809" s="0" t="s">
        <v>149</v>
      </c>
      <c r="G1809" s="0" t="s">
        <v>122</v>
      </c>
      <c r="H1809" s="17" t="n">
        <v>46247.7493055556</v>
      </c>
      <c r="I1809" s="17" t="n">
        <v>46247.775</v>
      </c>
      <c r="J1809" s="17" t="n">
        <v>46247.7805555556</v>
      </c>
      <c r="K1809" s="17" t="n">
        <v>46247.8104166667</v>
      </c>
      <c r="L1809" s="17" t="n">
        <v>46247.8201388889</v>
      </c>
      <c r="M1809" s="17" t="n">
        <v>46247.8784722222</v>
      </c>
      <c r="N1809" s="17" t="n">
        <v>46247.9041666667</v>
      </c>
      <c r="O1809" s="17" t="n">
        <v>46247.9194444444</v>
      </c>
      <c r="P1809" s="17" t="n">
        <v>46247.9270833333</v>
      </c>
      <c r="Q1809" s="17" t="n">
        <v>46247.9458333333</v>
      </c>
      <c r="R1809" s="0" t="n">
        <v>226</v>
      </c>
      <c r="S1809" s="0" t="n">
        <v>0</v>
      </c>
      <c r="T1809" s="0" t="n">
        <v>0</v>
      </c>
      <c r="U1809" s="18" t="s">
        <v>130</v>
      </c>
      <c r="V1809" s="18" t="s">
        <v>82</v>
      </c>
      <c r="W1809" s="0" t="str">
        <f aca="false">IF(AND(X1809&gt;=6,X1809&lt;14),"A",IF(AND(X1809&gt;=14,X1809&lt;22),"B","C"))</f>
        <v>B</v>
      </c>
      <c r="X1809" s="18" t="n">
        <f aca="false">HOUR(H1809)</f>
        <v>17</v>
      </c>
      <c r="Y1809" s="18" t="n">
        <f aca="false">ROUND((I1809-H1809)*1440,0)</f>
        <v>37</v>
      </c>
      <c r="Z1809" s="18" t="n">
        <f aca="false">ROUND((J1809-I1809)*1440,0)</f>
        <v>8</v>
      </c>
      <c r="AA1809" s="18" t="n">
        <f aca="false">ROUND((K1809-J1809)*1440,0)</f>
        <v>43</v>
      </c>
      <c r="AB1809" s="18" t="n">
        <f aca="false">ROUND((L1809-K1809)*1440,0)</f>
        <v>14</v>
      </c>
      <c r="AC1809" s="18" t="n">
        <f aca="false">ROUND((M1809-L1809)*1440,0)</f>
        <v>84</v>
      </c>
      <c r="AD1809" s="18" t="n">
        <f aca="false">IF(N1809="","",ROUND((N1809-M1809)*1440,0))</f>
        <v>37</v>
      </c>
      <c r="AE1809" s="18" t="n">
        <f aca="false">IF(O1809="","",ROUND((O1809-N1809)*1440,0))</f>
        <v>22</v>
      </c>
      <c r="AF1809" s="18" t="n">
        <f aca="false">IF(P1809="","",ROUND((P1809-O1809)*1440,0))</f>
        <v>11</v>
      </c>
      <c r="AG1809" s="18" t="n">
        <f aca="false">IF(Q1809="","",ROUND((Q1809-P1809)*1440,0))</f>
        <v>27</v>
      </c>
      <c r="AH1809" s="18" t="n">
        <f aca="false">IF(Q1809="","",ROUND((Q1809-H1809)*1440,0))</f>
        <v>283</v>
      </c>
      <c r="AI1809" s="19" t="n">
        <f aca="false">ROUND(IF(O1809="",Assumptions!$B$25-K1809,O1809-K1809)*24,1)</f>
        <v>2.6</v>
      </c>
      <c r="AJ1809" s="20" t="n">
        <f aca="false">ROUND(MAX(N(Y1809)/Assumptions!$C$5, N(Z1809)/Assumptions!$C$6, N(AA1809)/Assumptions!$C$7, N(AB1809)/Assumptions!$C$8, N(AC1809)/Assumptions!$C$9, N(AD1809)/Assumptions!$C$10, N(AE1809)/Assumptions!$C$11, N(AF1809)/Assumptions!$C$12, N(AG1809)/Assumptions!$C$13),3)</f>
        <v>1.867</v>
      </c>
      <c r="AK1809" s="0" t="str">
        <f aca="false">IF(OR(U1809="Pending",U1809="On Hold"),"Open GRN (awaiting)",IF(AJ1809&lt;=1,"Within SLA",IF(ROUND(N(Y1809)/Assumptions!$C$5,3)=AJ1809,"Gate Wait",IF(ROUND(N(Z1809)/Assumptions!$C$6,3)=AJ1809,"Dock Wait",IF(ROUND(N(AA1809)/Assumptions!$C$7,3)=AJ1809,"Unloading",IF(ROUND(N(AB1809)/Assumptions!$C$8,3)=AJ1809,"Unload-to-QC Wait",IF(ROUND(N(AC1809)/Assumptions!$C$9,3)=AJ1809,"QC",IF(ROUND(N(AD1809)/Assumptions!$C$10,3)=AJ1809,"QC-to-GRN Wait",IF(ROUND(N(AE1809)/Assumptions!$C$11,3)=AJ1809,"GRN Processing",IF(ROUND(N(AF1809)/Assumptions!$C$12,3)=AJ1809,"GRN-to-Putaway Wait",IF(ROUND(N(AG1809)/Assumptions!$C$13,3)=AJ1809,"Putaway","Within SLA")))))))))))</f>
        <v>QC</v>
      </c>
    </row>
    <row r="1810" customFormat="false" ht="15" hidden="false" customHeight="false" outlineLevel="0" collapsed="false">
      <c r="A1810" s="0" t="s">
        <v>5328</v>
      </c>
      <c r="B1810" s="0" t="s">
        <v>5329</v>
      </c>
      <c r="C1810" s="0" t="s">
        <v>218</v>
      </c>
      <c r="D1810" s="0" t="s">
        <v>119</v>
      </c>
      <c r="E1810" s="0" t="s">
        <v>5330</v>
      </c>
      <c r="F1810" s="0" t="s">
        <v>137</v>
      </c>
      <c r="G1810" s="0" t="s">
        <v>129</v>
      </c>
      <c r="H1810" s="17" t="n">
        <v>46247.7548611111</v>
      </c>
      <c r="I1810" s="17" t="n">
        <v>46247.7680555556</v>
      </c>
      <c r="J1810" s="17" t="n">
        <v>46247.7763888889</v>
      </c>
      <c r="K1810" s="17" t="n">
        <v>46247.8222222222</v>
      </c>
      <c r="L1810" s="17" t="n">
        <v>46247.8326388889</v>
      </c>
      <c r="M1810" s="17" t="n">
        <v>46247.8506944445</v>
      </c>
      <c r="N1810" s="17" t="n">
        <v>46247.8909722222</v>
      </c>
      <c r="O1810" s="17" t="n">
        <v>46247.9138888889</v>
      </c>
      <c r="P1810" s="17" t="n">
        <v>46247.9333333333</v>
      </c>
      <c r="Q1810" s="17" t="n">
        <v>46247.9402777778</v>
      </c>
      <c r="R1810" s="0" t="n">
        <v>564</v>
      </c>
      <c r="S1810" s="0" t="n">
        <v>0</v>
      </c>
      <c r="T1810" s="0" t="n">
        <v>0</v>
      </c>
      <c r="U1810" s="18" t="s">
        <v>130</v>
      </c>
      <c r="V1810" s="18" t="s">
        <v>144</v>
      </c>
      <c r="W1810" s="0" t="str">
        <f aca="false">IF(AND(X1810&gt;=6,X1810&lt;14),"A",IF(AND(X1810&gt;=14,X1810&lt;22),"B","C"))</f>
        <v>B</v>
      </c>
      <c r="X1810" s="18" t="n">
        <f aca="false">HOUR(H1810)</f>
        <v>18</v>
      </c>
      <c r="Y1810" s="18" t="n">
        <f aca="false">ROUND((I1810-H1810)*1440,0)</f>
        <v>19</v>
      </c>
      <c r="Z1810" s="18" t="n">
        <f aca="false">ROUND((J1810-I1810)*1440,0)</f>
        <v>12</v>
      </c>
      <c r="AA1810" s="18" t="n">
        <f aca="false">ROUND((K1810-J1810)*1440,0)</f>
        <v>66</v>
      </c>
      <c r="AB1810" s="18" t="n">
        <f aca="false">ROUND((L1810-K1810)*1440,0)</f>
        <v>15</v>
      </c>
      <c r="AC1810" s="18" t="n">
        <f aca="false">ROUND((M1810-L1810)*1440,0)</f>
        <v>26</v>
      </c>
      <c r="AD1810" s="18" t="n">
        <f aca="false">IF(N1810="","",ROUND((N1810-M1810)*1440,0))</f>
        <v>58</v>
      </c>
      <c r="AE1810" s="18" t="n">
        <f aca="false">IF(O1810="","",ROUND((O1810-N1810)*1440,0))</f>
        <v>33</v>
      </c>
      <c r="AF1810" s="18" t="n">
        <f aca="false">IF(P1810="","",ROUND((P1810-O1810)*1440,0))</f>
        <v>28</v>
      </c>
      <c r="AG1810" s="18" t="n">
        <f aca="false">IF(Q1810="","",ROUND((Q1810-P1810)*1440,0))</f>
        <v>10</v>
      </c>
      <c r="AH1810" s="18" t="n">
        <f aca="false">IF(Q1810="","",ROUND((Q1810-H1810)*1440,0))</f>
        <v>267</v>
      </c>
      <c r="AI1810" s="19" t="n">
        <f aca="false">ROUND(IF(O1810="",Assumptions!$B$25-K1810,O1810-K1810)*24,1)</f>
        <v>2.2</v>
      </c>
      <c r="AJ1810" s="20" t="n">
        <f aca="false">ROUND(MAX(N(Y1810)/Assumptions!$C$5, N(Z1810)/Assumptions!$C$6, N(AA1810)/Assumptions!$C$7, N(AB1810)/Assumptions!$C$8, N(AC1810)/Assumptions!$C$9, N(AD1810)/Assumptions!$C$10, N(AE1810)/Assumptions!$C$11, N(AF1810)/Assumptions!$C$12, N(AG1810)/Assumptions!$C$13),3)</f>
        <v>1.933</v>
      </c>
      <c r="AK1810" s="0" t="str">
        <f aca="false">IF(OR(U1810="Pending",U1810="On Hold"),"Open GRN (awaiting)",IF(AJ1810&lt;=1,"Within SLA",IF(ROUND(N(Y1810)/Assumptions!$C$5,3)=AJ1810,"Gate Wait",IF(ROUND(N(Z1810)/Assumptions!$C$6,3)=AJ1810,"Dock Wait",IF(ROUND(N(AA1810)/Assumptions!$C$7,3)=AJ1810,"Unloading",IF(ROUND(N(AB1810)/Assumptions!$C$8,3)=AJ1810,"Unload-to-QC Wait",IF(ROUND(N(AC1810)/Assumptions!$C$9,3)=AJ1810,"QC",IF(ROUND(N(AD1810)/Assumptions!$C$10,3)=AJ1810,"QC-to-GRN Wait",IF(ROUND(N(AE1810)/Assumptions!$C$11,3)=AJ1810,"GRN Processing",IF(ROUND(N(AF1810)/Assumptions!$C$12,3)=AJ1810,"GRN-to-Putaway Wait",IF(ROUND(N(AG1810)/Assumptions!$C$13,3)=AJ1810,"Putaway","Within SLA")))))))))))</f>
        <v>QC-to-GRN Wait</v>
      </c>
    </row>
    <row r="1811" customFormat="false" ht="15" hidden="false" customHeight="false" outlineLevel="0" collapsed="false">
      <c r="A1811" s="0" t="s">
        <v>5331</v>
      </c>
      <c r="B1811" s="0" t="s">
        <v>5332</v>
      </c>
      <c r="C1811" s="0" t="s">
        <v>126</v>
      </c>
      <c r="D1811" s="0" t="s">
        <v>119</v>
      </c>
      <c r="E1811" s="0" t="s">
        <v>5333</v>
      </c>
      <c r="F1811" s="0" t="s">
        <v>128</v>
      </c>
      <c r="G1811" s="0" t="s">
        <v>122</v>
      </c>
      <c r="H1811" s="17" t="n">
        <v>46247.7680555556</v>
      </c>
      <c r="I1811" s="17" t="n">
        <v>46247.7722222222</v>
      </c>
      <c r="J1811" s="17" t="n">
        <v>46247.78125</v>
      </c>
      <c r="K1811" s="17" t="n">
        <v>46247.8125</v>
      </c>
      <c r="L1811" s="17" t="n">
        <v>46247.8270833333</v>
      </c>
      <c r="M1811" s="17" t="n">
        <v>46247.8458333333</v>
      </c>
      <c r="N1811" s="17" t="n">
        <v>46247.8840277778</v>
      </c>
      <c r="O1811" s="17" t="n">
        <v>46247.9465277778</v>
      </c>
      <c r="P1811" s="17" t="n">
        <v>46247.9513888889</v>
      </c>
      <c r="Q1811" s="17" t="n">
        <v>46247.9604166667</v>
      </c>
      <c r="R1811" s="0" t="n">
        <v>394</v>
      </c>
      <c r="S1811" s="0" t="n">
        <v>0</v>
      </c>
      <c r="T1811" s="0" t="n">
        <v>0</v>
      </c>
      <c r="U1811" s="18" t="s">
        <v>130</v>
      </c>
      <c r="V1811" s="18" t="s">
        <v>131</v>
      </c>
      <c r="W1811" s="0" t="str">
        <f aca="false">IF(AND(X1811&gt;=6,X1811&lt;14),"A",IF(AND(X1811&gt;=14,X1811&lt;22),"B","C"))</f>
        <v>B</v>
      </c>
      <c r="X1811" s="18" t="n">
        <f aca="false">HOUR(H1811)</f>
        <v>18</v>
      </c>
      <c r="Y1811" s="18" t="n">
        <f aca="false">ROUND((I1811-H1811)*1440,0)</f>
        <v>6</v>
      </c>
      <c r="Z1811" s="18" t="n">
        <f aca="false">ROUND((J1811-I1811)*1440,0)</f>
        <v>13</v>
      </c>
      <c r="AA1811" s="18" t="n">
        <f aca="false">ROUND((K1811-J1811)*1440,0)</f>
        <v>45</v>
      </c>
      <c r="AB1811" s="18" t="n">
        <f aca="false">ROUND((L1811-K1811)*1440,0)</f>
        <v>21</v>
      </c>
      <c r="AC1811" s="18" t="n">
        <f aca="false">ROUND((M1811-L1811)*1440,0)</f>
        <v>27</v>
      </c>
      <c r="AD1811" s="18" t="n">
        <f aca="false">IF(N1811="","",ROUND((N1811-M1811)*1440,0))</f>
        <v>55</v>
      </c>
      <c r="AE1811" s="18" t="n">
        <f aca="false">IF(O1811="","",ROUND((O1811-N1811)*1440,0))</f>
        <v>90</v>
      </c>
      <c r="AF1811" s="18" t="n">
        <f aca="false">IF(P1811="","",ROUND((P1811-O1811)*1440,0))</f>
        <v>7</v>
      </c>
      <c r="AG1811" s="18" t="n">
        <f aca="false">IF(Q1811="","",ROUND((Q1811-P1811)*1440,0))</f>
        <v>13</v>
      </c>
      <c r="AH1811" s="18" t="n">
        <f aca="false">IF(Q1811="","",ROUND((Q1811-H1811)*1440,0))</f>
        <v>277</v>
      </c>
      <c r="AI1811" s="19" t="n">
        <f aca="false">ROUND(IF(O1811="",Assumptions!$B$25-K1811,O1811-K1811)*24,1)</f>
        <v>3.2</v>
      </c>
      <c r="AJ1811" s="20" t="n">
        <f aca="false">ROUND(MAX(N(Y1811)/Assumptions!$C$5, N(Z1811)/Assumptions!$C$6, N(AA1811)/Assumptions!$C$7, N(AB1811)/Assumptions!$C$8, N(AC1811)/Assumptions!$C$9, N(AD1811)/Assumptions!$C$10, N(AE1811)/Assumptions!$C$11, N(AF1811)/Assumptions!$C$12, N(AG1811)/Assumptions!$C$13),3)</f>
        <v>2</v>
      </c>
      <c r="AK1811" s="0" t="str">
        <f aca="false">IF(OR(U1811="Pending",U1811="On Hold"),"Open GRN (awaiting)",IF(AJ1811&lt;=1,"Within SLA",IF(ROUND(N(Y1811)/Assumptions!$C$5,3)=AJ1811,"Gate Wait",IF(ROUND(N(Z1811)/Assumptions!$C$6,3)=AJ1811,"Dock Wait",IF(ROUND(N(AA1811)/Assumptions!$C$7,3)=AJ1811,"Unloading",IF(ROUND(N(AB1811)/Assumptions!$C$8,3)=AJ1811,"Unload-to-QC Wait",IF(ROUND(N(AC1811)/Assumptions!$C$9,3)=AJ1811,"QC",IF(ROUND(N(AD1811)/Assumptions!$C$10,3)=AJ1811,"QC-to-GRN Wait",IF(ROUND(N(AE1811)/Assumptions!$C$11,3)=AJ1811,"GRN Processing",IF(ROUND(N(AF1811)/Assumptions!$C$12,3)=AJ1811,"GRN-to-Putaway Wait",IF(ROUND(N(AG1811)/Assumptions!$C$13,3)=AJ1811,"Putaway","Within SLA")))))))))))</f>
        <v>GRN Processing</v>
      </c>
    </row>
    <row r="1812" customFormat="false" ht="15" hidden="false" customHeight="false" outlineLevel="0" collapsed="false">
      <c r="A1812" s="0" t="s">
        <v>5334</v>
      </c>
      <c r="B1812" s="0" t="s">
        <v>5335</v>
      </c>
      <c r="C1812" s="0" t="s">
        <v>134</v>
      </c>
      <c r="D1812" s="0" t="s">
        <v>119</v>
      </c>
      <c r="E1812" s="0" t="s">
        <v>5336</v>
      </c>
      <c r="F1812" s="0" t="s">
        <v>149</v>
      </c>
      <c r="G1812" s="0" t="s">
        <v>129</v>
      </c>
      <c r="H1812" s="17" t="n">
        <v>46247.7826388889</v>
      </c>
      <c r="I1812" s="17" t="n">
        <v>46247.7895833333</v>
      </c>
      <c r="J1812" s="17" t="n">
        <v>46247.7930555556</v>
      </c>
      <c r="K1812" s="17" t="n">
        <v>46247.8097222222</v>
      </c>
      <c r="L1812" s="17" t="n">
        <v>46247.8263888889</v>
      </c>
      <c r="M1812" s="17" t="n">
        <v>46247.8381944444</v>
      </c>
      <c r="N1812" s="17" t="n">
        <v>46247.8965277778</v>
      </c>
      <c r="O1812" s="17" t="n">
        <v>46247.9152777778</v>
      </c>
      <c r="P1812" s="17" t="n">
        <v>46247.9236111111</v>
      </c>
      <c r="Q1812" s="17" t="n">
        <v>46247.9409722222</v>
      </c>
      <c r="R1812" s="0" t="n">
        <v>155</v>
      </c>
      <c r="S1812" s="0" t="n">
        <v>0</v>
      </c>
      <c r="T1812" s="0" t="n">
        <v>0</v>
      </c>
      <c r="U1812" s="18" t="s">
        <v>130</v>
      </c>
      <c r="V1812" s="18" t="s">
        <v>156</v>
      </c>
      <c r="W1812" s="0" t="str">
        <f aca="false">IF(AND(X1812&gt;=6,X1812&lt;14),"A",IF(AND(X1812&gt;=14,X1812&lt;22),"B","C"))</f>
        <v>B</v>
      </c>
      <c r="X1812" s="18" t="n">
        <f aca="false">HOUR(H1812)</f>
        <v>18</v>
      </c>
      <c r="Y1812" s="18" t="n">
        <f aca="false">ROUND((I1812-H1812)*1440,0)</f>
        <v>10</v>
      </c>
      <c r="Z1812" s="18" t="n">
        <f aca="false">ROUND((J1812-I1812)*1440,0)</f>
        <v>5</v>
      </c>
      <c r="AA1812" s="18" t="n">
        <f aca="false">ROUND((K1812-J1812)*1440,0)</f>
        <v>24</v>
      </c>
      <c r="AB1812" s="18" t="n">
        <f aca="false">ROUND((L1812-K1812)*1440,0)</f>
        <v>24</v>
      </c>
      <c r="AC1812" s="18" t="n">
        <f aca="false">ROUND((M1812-L1812)*1440,0)</f>
        <v>17</v>
      </c>
      <c r="AD1812" s="18" t="n">
        <f aca="false">IF(N1812="","",ROUND((N1812-M1812)*1440,0))</f>
        <v>84</v>
      </c>
      <c r="AE1812" s="18" t="n">
        <f aca="false">IF(O1812="","",ROUND((O1812-N1812)*1440,0))</f>
        <v>27</v>
      </c>
      <c r="AF1812" s="18" t="n">
        <f aca="false">IF(P1812="","",ROUND((P1812-O1812)*1440,0))</f>
        <v>12</v>
      </c>
      <c r="AG1812" s="18" t="n">
        <f aca="false">IF(Q1812="","",ROUND((Q1812-P1812)*1440,0))</f>
        <v>25</v>
      </c>
      <c r="AH1812" s="18" t="n">
        <f aca="false">IF(Q1812="","",ROUND((Q1812-H1812)*1440,0))</f>
        <v>228</v>
      </c>
      <c r="AI1812" s="19" t="n">
        <f aca="false">ROUND(IF(O1812="",Assumptions!$B$25-K1812,O1812-K1812)*24,1)</f>
        <v>2.5</v>
      </c>
      <c r="AJ1812" s="20" t="n">
        <f aca="false">ROUND(MAX(N(Y1812)/Assumptions!$C$5, N(Z1812)/Assumptions!$C$6, N(AA1812)/Assumptions!$C$7, N(AB1812)/Assumptions!$C$8, N(AC1812)/Assumptions!$C$9, N(AD1812)/Assumptions!$C$10, N(AE1812)/Assumptions!$C$11, N(AF1812)/Assumptions!$C$12, N(AG1812)/Assumptions!$C$13),3)</f>
        <v>2.8</v>
      </c>
      <c r="AK1812" s="0" t="str">
        <f aca="false">IF(OR(U1812="Pending",U1812="On Hold"),"Open GRN (awaiting)",IF(AJ1812&lt;=1,"Within SLA",IF(ROUND(N(Y1812)/Assumptions!$C$5,3)=AJ1812,"Gate Wait",IF(ROUND(N(Z1812)/Assumptions!$C$6,3)=AJ1812,"Dock Wait",IF(ROUND(N(AA1812)/Assumptions!$C$7,3)=AJ1812,"Unloading",IF(ROUND(N(AB1812)/Assumptions!$C$8,3)=AJ1812,"Unload-to-QC Wait",IF(ROUND(N(AC1812)/Assumptions!$C$9,3)=AJ1812,"QC",IF(ROUND(N(AD1812)/Assumptions!$C$10,3)=AJ1812,"QC-to-GRN Wait",IF(ROUND(N(AE1812)/Assumptions!$C$11,3)=AJ1812,"GRN Processing",IF(ROUND(N(AF1812)/Assumptions!$C$12,3)=AJ1812,"GRN-to-Putaway Wait",IF(ROUND(N(AG1812)/Assumptions!$C$13,3)=AJ1812,"Putaway","Within SLA")))))))))))</f>
        <v>QC-to-GRN Wait</v>
      </c>
    </row>
    <row r="1813" customFormat="false" ht="15" hidden="false" customHeight="false" outlineLevel="0" collapsed="false">
      <c r="A1813" s="0" t="s">
        <v>5337</v>
      </c>
      <c r="B1813" s="0" t="s">
        <v>5338</v>
      </c>
      <c r="C1813" s="0" t="s">
        <v>286</v>
      </c>
      <c r="D1813" s="0" t="s">
        <v>147</v>
      </c>
      <c r="E1813" s="0" t="s">
        <v>5339</v>
      </c>
      <c r="F1813" s="0" t="s">
        <v>121</v>
      </c>
      <c r="G1813" s="0" t="s">
        <v>150</v>
      </c>
      <c r="H1813" s="17" t="n">
        <v>46247.7930555556</v>
      </c>
      <c r="I1813" s="17" t="n">
        <v>46247.8020833333</v>
      </c>
      <c r="J1813" s="17" t="n">
        <v>46247.8111111111</v>
      </c>
      <c r="K1813" s="17" t="n">
        <v>46247.8333333333</v>
      </c>
      <c r="L1813" s="17" t="n">
        <v>46247.8423611111</v>
      </c>
      <c r="M1813" s="17" t="n">
        <v>46247.8555555556</v>
      </c>
      <c r="N1813" s="17" t="n">
        <v>46247.8645833333</v>
      </c>
      <c r="O1813" s="17" t="n">
        <v>46247.8770833333</v>
      </c>
      <c r="P1813" s="17" t="n">
        <v>46247.8986111111</v>
      </c>
      <c r="Q1813" s="17" t="n">
        <v>46247.9048611111</v>
      </c>
      <c r="R1813" s="0" t="n">
        <v>184</v>
      </c>
      <c r="S1813" s="0" t="n">
        <v>0</v>
      </c>
      <c r="T1813" s="0" t="n">
        <v>0</v>
      </c>
      <c r="U1813" s="18" t="s">
        <v>130</v>
      </c>
      <c r="V1813" s="18" t="s">
        <v>139</v>
      </c>
      <c r="W1813" s="0" t="str">
        <f aca="false">IF(AND(X1813&gt;=6,X1813&lt;14),"A",IF(AND(X1813&gt;=14,X1813&lt;22),"B","C"))</f>
        <v>B</v>
      </c>
      <c r="X1813" s="18" t="n">
        <f aca="false">HOUR(H1813)</f>
        <v>19</v>
      </c>
      <c r="Y1813" s="18" t="n">
        <f aca="false">ROUND((I1813-H1813)*1440,0)</f>
        <v>13</v>
      </c>
      <c r="Z1813" s="18" t="n">
        <f aca="false">ROUND((J1813-I1813)*1440,0)</f>
        <v>13</v>
      </c>
      <c r="AA1813" s="18" t="n">
        <f aca="false">ROUND((K1813-J1813)*1440,0)</f>
        <v>32</v>
      </c>
      <c r="AB1813" s="18" t="n">
        <f aca="false">ROUND((L1813-K1813)*1440,0)</f>
        <v>13</v>
      </c>
      <c r="AC1813" s="18" t="n">
        <f aca="false">ROUND((M1813-L1813)*1440,0)</f>
        <v>19</v>
      </c>
      <c r="AD1813" s="18" t="n">
        <f aca="false">IF(N1813="","",ROUND((N1813-M1813)*1440,0))</f>
        <v>13</v>
      </c>
      <c r="AE1813" s="18" t="n">
        <f aca="false">IF(O1813="","",ROUND((O1813-N1813)*1440,0))</f>
        <v>18</v>
      </c>
      <c r="AF1813" s="18" t="n">
        <f aca="false">IF(P1813="","",ROUND((P1813-O1813)*1440,0))</f>
        <v>31</v>
      </c>
      <c r="AG1813" s="18" t="n">
        <f aca="false">IF(Q1813="","",ROUND((Q1813-P1813)*1440,0))</f>
        <v>9</v>
      </c>
      <c r="AH1813" s="18" t="n">
        <f aca="false">IF(Q1813="","",ROUND((Q1813-H1813)*1440,0))</f>
        <v>161</v>
      </c>
      <c r="AI1813" s="19" t="n">
        <f aca="false">ROUND(IF(O1813="",Assumptions!$B$25-K1813,O1813-K1813)*24,1)</f>
        <v>1.1</v>
      </c>
      <c r="AJ1813" s="20" t="n">
        <f aca="false">ROUND(MAX(N(Y1813)/Assumptions!$C$5, N(Z1813)/Assumptions!$C$6, N(AA1813)/Assumptions!$C$7, N(AB1813)/Assumptions!$C$8, N(AC1813)/Assumptions!$C$9, N(AD1813)/Assumptions!$C$10, N(AE1813)/Assumptions!$C$11, N(AF1813)/Assumptions!$C$12, N(AG1813)/Assumptions!$C$13),3)</f>
        <v>1.55</v>
      </c>
      <c r="AK1813" s="0" t="str">
        <f aca="false">IF(OR(U1813="Pending",U1813="On Hold"),"Open GRN (awaiting)",IF(AJ1813&lt;=1,"Within SLA",IF(ROUND(N(Y1813)/Assumptions!$C$5,3)=AJ1813,"Gate Wait",IF(ROUND(N(Z1813)/Assumptions!$C$6,3)=AJ1813,"Dock Wait",IF(ROUND(N(AA1813)/Assumptions!$C$7,3)=AJ1813,"Unloading",IF(ROUND(N(AB1813)/Assumptions!$C$8,3)=AJ1813,"Unload-to-QC Wait",IF(ROUND(N(AC1813)/Assumptions!$C$9,3)=AJ1813,"QC",IF(ROUND(N(AD1813)/Assumptions!$C$10,3)=AJ1813,"QC-to-GRN Wait",IF(ROUND(N(AE1813)/Assumptions!$C$11,3)=AJ1813,"GRN Processing",IF(ROUND(N(AF1813)/Assumptions!$C$12,3)=AJ1813,"GRN-to-Putaway Wait",IF(ROUND(N(AG1813)/Assumptions!$C$13,3)=AJ1813,"Putaway","Within SLA")))))))))))</f>
        <v>GRN-to-Putaway Wait</v>
      </c>
    </row>
    <row r="1814" customFormat="false" ht="15" hidden="false" customHeight="false" outlineLevel="0" collapsed="false">
      <c r="A1814" s="0" t="s">
        <v>5340</v>
      </c>
      <c r="B1814" s="0" t="s">
        <v>5341</v>
      </c>
      <c r="C1814" s="0" t="s">
        <v>286</v>
      </c>
      <c r="D1814" s="0" t="s">
        <v>147</v>
      </c>
      <c r="E1814" s="0" t="s">
        <v>2412</v>
      </c>
      <c r="F1814" s="0" t="s">
        <v>172</v>
      </c>
      <c r="G1814" s="0" t="s">
        <v>150</v>
      </c>
      <c r="H1814" s="17" t="n">
        <v>46247.8361111111</v>
      </c>
      <c r="I1814" s="17" t="n">
        <v>46247.8486111111</v>
      </c>
      <c r="J1814" s="17" t="n">
        <v>46247.8541666667</v>
      </c>
      <c r="K1814" s="17" t="n">
        <v>46247.8756944445</v>
      </c>
      <c r="L1814" s="17" t="n">
        <v>46247.8798611111</v>
      </c>
      <c r="M1814" s="17" t="n">
        <v>46247.8902777778</v>
      </c>
      <c r="N1814" s="17" t="n">
        <v>46247.9138888889</v>
      </c>
      <c r="O1814" s="17" t="n">
        <v>46247.9486111111</v>
      </c>
      <c r="P1814" s="17" t="n">
        <v>46247.9534722222</v>
      </c>
      <c r="Q1814" s="17" t="n">
        <v>46247.9743055556</v>
      </c>
      <c r="R1814" s="0" t="n">
        <v>955</v>
      </c>
      <c r="S1814" s="0" t="n">
        <v>0</v>
      </c>
      <c r="T1814" s="0" t="n">
        <v>0</v>
      </c>
      <c r="U1814" s="18" t="s">
        <v>130</v>
      </c>
      <c r="V1814" s="18" t="s">
        <v>156</v>
      </c>
      <c r="W1814" s="0" t="str">
        <f aca="false">IF(AND(X1814&gt;=6,X1814&lt;14),"A",IF(AND(X1814&gt;=14,X1814&lt;22),"B","C"))</f>
        <v>B</v>
      </c>
      <c r="X1814" s="18" t="n">
        <f aca="false">HOUR(H1814)</f>
        <v>20</v>
      </c>
      <c r="Y1814" s="18" t="n">
        <f aca="false">ROUND((I1814-H1814)*1440,0)</f>
        <v>18</v>
      </c>
      <c r="Z1814" s="18" t="n">
        <f aca="false">ROUND((J1814-I1814)*1440,0)</f>
        <v>8</v>
      </c>
      <c r="AA1814" s="18" t="n">
        <f aca="false">ROUND((K1814-J1814)*1440,0)</f>
        <v>31</v>
      </c>
      <c r="AB1814" s="18" t="n">
        <f aca="false">ROUND((L1814-K1814)*1440,0)</f>
        <v>6</v>
      </c>
      <c r="AC1814" s="18" t="n">
        <f aca="false">ROUND((M1814-L1814)*1440,0)</f>
        <v>15</v>
      </c>
      <c r="AD1814" s="18" t="n">
        <f aca="false">IF(N1814="","",ROUND((N1814-M1814)*1440,0))</f>
        <v>34</v>
      </c>
      <c r="AE1814" s="18" t="n">
        <f aca="false">IF(O1814="","",ROUND((O1814-N1814)*1440,0))</f>
        <v>50</v>
      </c>
      <c r="AF1814" s="18" t="n">
        <f aca="false">IF(P1814="","",ROUND((P1814-O1814)*1440,0))</f>
        <v>7</v>
      </c>
      <c r="AG1814" s="18" t="n">
        <f aca="false">IF(Q1814="","",ROUND((Q1814-P1814)*1440,0))</f>
        <v>30</v>
      </c>
      <c r="AH1814" s="18" t="n">
        <f aca="false">IF(Q1814="","",ROUND((Q1814-H1814)*1440,0))</f>
        <v>199</v>
      </c>
      <c r="AI1814" s="19" t="n">
        <f aca="false">ROUND(IF(O1814="",Assumptions!$B$25-K1814,O1814-K1814)*24,1)</f>
        <v>1.8</v>
      </c>
      <c r="AJ1814" s="20" t="n">
        <f aca="false">ROUND(MAX(N(Y1814)/Assumptions!$C$5, N(Z1814)/Assumptions!$C$6, N(AA1814)/Assumptions!$C$7, N(AB1814)/Assumptions!$C$8, N(AC1814)/Assumptions!$C$9, N(AD1814)/Assumptions!$C$10, N(AE1814)/Assumptions!$C$11, N(AF1814)/Assumptions!$C$12, N(AG1814)/Assumptions!$C$13),3)</f>
        <v>1.133</v>
      </c>
      <c r="AK1814" s="0" t="str">
        <f aca="false">IF(OR(U1814="Pending",U1814="On Hold"),"Open GRN (awaiting)",IF(AJ1814&lt;=1,"Within SLA",IF(ROUND(N(Y1814)/Assumptions!$C$5,3)=AJ1814,"Gate Wait",IF(ROUND(N(Z1814)/Assumptions!$C$6,3)=AJ1814,"Dock Wait",IF(ROUND(N(AA1814)/Assumptions!$C$7,3)=AJ1814,"Unloading",IF(ROUND(N(AB1814)/Assumptions!$C$8,3)=AJ1814,"Unload-to-QC Wait",IF(ROUND(N(AC1814)/Assumptions!$C$9,3)=AJ1814,"QC",IF(ROUND(N(AD1814)/Assumptions!$C$10,3)=AJ1814,"QC-to-GRN Wait",IF(ROUND(N(AE1814)/Assumptions!$C$11,3)=AJ1814,"GRN Processing",IF(ROUND(N(AF1814)/Assumptions!$C$12,3)=AJ1814,"GRN-to-Putaway Wait",IF(ROUND(N(AG1814)/Assumptions!$C$13,3)=AJ1814,"Putaway","Within SLA")))))))))))</f>
        <v>QC-to-GRN Wait</v>
      </c>
    </row>
    <row r="1815" customFormat="false" ht="15" hidden="false" customHeight="false" outlineLevel="0" collapsed="false">
      <c r="A1815" s="0" t="s">
        <v>5342</v>
      </c>
      <c r="B1815" s="0" t="s">
        <v>5343</v>
      </c>
      <c r="C1815" s="0" t="s">
        <v>118</v>
      </c>
      <c r="D1815" s="0" t="s">
        <v>147</v>
      </c>
      <c r="E1815" s="0" t="s">
        <v>5344</v>
      </c>
      <c r="F1815" s="0" t="s">
        <v>121</v>
      </c>
      <c r="G1815" s="0" t="s">
        <v>150</v>
      </c>
      <c r="H1815" s="17" t="n">
        <v>46247.8840277778</v>
      </c>
      <c r="I1815" s="17" t="n">
        <v>46247.9069444445</v>
      </c>
      <c r="J1815" s="17" t="n">
        <v>46247.9166666667</v>
      </c>
      <c r="K1815" s="17" t="n">
        <v>46247.9784722222</v>
      </c>
      <c r="L1815" s="17" t="n">
        <v>46247.9847222222</v>
      </c>
      <c r="M1815" s="17" t="n">
        <v>46248.0090277778</v>
      </c>
      <c r="N1815" s="17" t="n">
        <v>46248.0180555556</v>
      </c>
      <c r="O1815" s="17" t="n">
        <v>46248.0458333333</v>
      </c>
      <c r="P1815" s="17" t="n">
        <v>46248.0597222222</v>
      </c>
      <c r="Q1815" s="17" t="n">
        <v>46248.0736111111</v>
      </c>
      <c r="R1815" s="0" t="n">
        <v>814</v>
      </c>
      <c r="S1815" s="0" t="n">
        <v>0</v>
      </c>
      <c r="T1815" s="0" t="n">
        <v>0</v>
      </c>
      <c r="U1815" s="18" t="s">
        <v>130</v>
      </c>
      <c r="V1815" s="18" t="s">
        <v>144</v>
      </c>
      <c r="W1815" s="0" t="str">
        <f aca="false">IF(AND(X1815&gt;=6,X1815&lt;14),"A",IF(AND(X1815&gt;=14,X1815&lt;22),"B","C"))</f>
        <v>B</v>
      </c>
      <c r="X1815" s="18" t="n">
        <f aca="false">HOUR(H1815)</f>
        <v>21</v>
      </c>
      <c r="Y1815" s="18" t="n">
        <f aca="false">ROUND((I1815-H1815)*1440,0)</f>
        <v>33</v>
      </c>
      <c r="Z1815" s="18" t="n">
        <f aca="false">ROUND((J1815-I1815)*1440,0)</f>
        <v>14</v>
      </c>
      <c r="AA1815" s="18" t="n">
        <f aca="false">ROUND((K1815-J1815)*1440,0)</f>
        <v>89</v>
      </c>
      <c r="AB1815" s="18" t="n">
        <f aca="false">ROUND((L1815-K1815)*1440,0)</f>
        <v>9</v>
      </c>
      <c r="AC1815" s="18" t="n">
        <f aca="false">ROUND((M1815-L1815)*1440,0)</f>
        <v>35</v>
      </c>
      <c r="AD1815" s="18" t="n">
        <f aca="false">IF(N1815="","",ROUND((N1815-M1815)*1440,0))</f>
        <v>13</v>
      </c>
      <c r="AE1815" s="18" t="n">
        <f aca="false">IF(O1815="","",ROUND((O1815-N1815)*1440,0))</f>
        <v>40</v>
      </c>
      <c r="AF1815" s="18" t="n">
        <f aca="false">IF(P1815="","",ROUND((P1815-O1815)*1440,0))</f>
        <v>20</v>
      </c>
      <c r="AG1815" s="18" t="n">
        <f aca="false">IF(Q1815="","",ROUND((Q1815-P1815)*1440,0))</f>
        <v>20</v>
      </c>
      <c r="AH1815" s="18" t="n">
        <f aca="false">IF(Q1815="","",ROUND((Q1815-H1815)*1440,0))</f>
        <v>273</v>
      </c>
      <c r="AI1815" s="19" t="n">
        <f aca="false">ROUND(IF(O1815="",Assumptions!$B$25-K1815,O1815-K1815)*24,1)</f>
        <v>1.6</v>
      </c>
      <c r="AJ1815" s="20" t="n">
        <f aca="false">ROUND(MAX(N(Y1815)/Assumptions!$C$5, N(Z1815)/Assumptions!$C$6, N(AA1815)/Assumptions!$C$7, N(AB1815)/Assumptions!$C$8, N(AC1815)/Assumptions!$C$9, N(AD1815)/Assumptions!$C$10, N(AE1815)/Assumptions!$C$11, N(AF1815)/Assumptions!$C$12, N(AG1815)/Assumptions!$C$13),3)</f>
        <v>1.483</v>
      </c>
      <c r="AK1815" s="0" t="str">
        <f aca="false">IF(OR(U1815="Pending",U1815="On Hold"),"Open GRN (awaiting)",IF(AJ1815&lt;=1,"Within SLA",IF(ROUND(N(Y1815)/Assumptions!$C$5,3)=AJ1815,"Gate Wait",IF(ROUND(N(Z1815)/Assumptions!$C$6,3)=AJ1815,"Dock Wait",IF(ROUND(N(AA1815)/Assumptions!$C$7,3)=AJ1815,"Unloading",IF(ROUND(N(AB1815)/Assumptions!$C$8,3)=AJ1815,"Unload-to-QC Wait",IF(ROUND(N(AC1815)/Assumptions!$C$9,3)=AJ1815,"QC",IF(ROUND(N(AD1815)/Assumptions!$C$10,3)=AJ1815,"QC-to-GRN Wait",IF(ROUND(N(AE1815)/Assumptions!$C$11,3)=AJ1815,"GRN Processing",IF(ROUND(N(AF1815)/Assumptions!$C$12,3)=AJ1815,"GRN-to-Putaway Wait",IF(ROUND(N(AG1815)/Assumptions!$C$13,3)=AJ1815,"Putaway","Within SLA")))))))))))</f>
        <v>Unloading</v>
      </c>
    </row>
    <row r="1816" customFormat="false" ht="15" hidden="false" customHeight="false" outlineLevel="0" collapsed="false">
      <c r="A1816" s="0" t="s">
        <v>5345</v>
      </c>
      <c r="B1816" s="0" t="s">
        <v>5346</v>
      </c>
      <c r="C1816" s="0" t="s">
        <v>184</v>
      </c>
      <c r="D1816" s="0" t="s">
        <v>135</v>
      </c>
      <c r="E1816" s="0" t="s">
        <v>5347</v>
      </c>
      <c r="F1816" s="0" t="s">
        <v>177</v>
      </c>
      <c r="G1816" s="0" t="s">
        <v>178</v>
      </c>
      <c r="H1816" s="17" t="n">
        <v>46248.0131944444</v>
      </c>
      <c r="I1816" s="17" t="n">
        <v>46248.01875</v>
      </c>
      <c r="J1816" s="17" t="n">
        <v>46248.0284722222</v>
      </c>
      <c r="K1816" s="17" t="n">
        <v>46248.0493055556</v>
      </c>
      <c r="L1816" s="17" t="n">
        <v>46248.0597222222</v>
      </c>
      <c r="M1816" s="17" t="n">
        <v>46248.0840277778</v>
      </c>
      <c r="N1816" s="17" t="n">
        <v>46248.13125</v>
      </c>
      <c r="O1816" s="17" t="n">
        <v>46248.1527777778</v>
      </c>
      <c r="P1816" s="17" t="n">
        <v>46248.1618055556</v>
      </c>
      <c r="Q1816" s="17" t="n">
        <v>46248.1909722222</v>
      </c>
      <c r="R1816" s="0" t="n">
        <v>662</v>
      </c>
      <c r="S1816" s="0" t="n">
        <v>0</v>
      </c>
      <c r="T1816" s="0" t="n">
        <v>0</v>
      </c>
      <c r="U1816" s="18" t="s">
        <v>130</v>
      </c>
      <c r="V1816" s="18" t="s">
        <v>144</v>
      </c>
      <c r="W1816" s="0" t="str">
        <f aca="false">IF(AND(X1816&gt;=6,X1816&lt;14),"A",IF(AND(X1816&gt;=14,X1816&lt;22),"B","C"))</f>
        <v>C</v>
      </c>
      <c r="X1816" s="18" t="n">
        <f aca="false">HOUR(H1816)</f>
        <v>0</v>
      </c>
      <c r="Y1816" s="18" t="n">
        <f aca="false">ROUND((I1816-H1816)*1440,0)</f>
        <v>8</v>
      </c>
      <c r="Z1816" s="18" t="n">
        <f aca="false">ROUND((J1816-I1816)*1440,0)</f>
        <v>14</v>
      </c>
      <c r="AA1816" s="18" t="n">
        <f aca="false">ROUND((K1816-J1816)*1440,0)</f>
        <v>30</v>
      </c>
      <c r="AB1816" s="18" t="n">
        <f aca="false">ROUND((L1816-K1816)*1440,0)</f>
        <v>15</v>
      </c>
      <c r="AC1816" s="18" t="n">
        <f aca="false">ROUND((M1816-L1816)*1440,0)</f>
        <v>35</v>
      </c>
      <c r="AD1816" s="18" t="n">
        <f aca="false">IF(N1816="","",ROUND((N1816-M1816)*1440,0))</f>
        <v>68</v>
      </c>
      <c r="AE1816" s="18" t="n">
        <f aca="false">IF(O1816="","",ROUND((O1816-N1816)*1440,0))</f>
        <v>31</v>
      </c>
      <c r="AF1816" s="18" t="n">
        <f aca="false">IF(P1816="","",ROUND((P1816-O1816)*1440,0))</f>
        <v>13</v>
      </c>
      <c r="AG1816" s="18" t="n">
        <f aca="false">IF(Q1816="","",ROUND((Q1816-P1816)*1440,0))</f>
        <v>42</v>
      </c>
      <c r="AH1816" s="18" t="n">
        <f aca="false">IF(Q1816="","",ROUND((Q1816-H1816)*1440,0))</f>
        <v>256</v>
      </c>
      <c r="AI1816" s="19" t="n">
        <f aca="false">ROUND(IF(O1816="",Assumptions!$B$25-K1816,O1816-K1816)*24,1)</f>
        <v>2.5</v>
      </c>
      <c r="AJ1816" s="20" t="n">
        <f aca="false">ROUND(MAX(N(Y1816)/Assumptions!$C$5, N(Z1816)/Assumptions!$C$6, N(AA1816)/Assumptions!$C$7, N(AB1816)/Assumptions!$C$8, N(AC1816)/Assumptions!$C$9, N(AD1816)/Assumptions!$C$10, N(AE1816)/Assumptions!$C$11, N(AF1816)/Assumptions!$C$12, N(AG1816)/Assumptions!$C$13),3)</f>
        <v>2.267</v>
      </c>
      <c r="AK1816" s="0" t="str">
        <f aca="false">IF(OR(U1816="Pending",U1816="On Hold"),"Open GRN (awaiting)",IF(AJ1816&lt;=1,"Within SLA",IF(ROUND(N(Y1816)/Assumptions!$C$5,3)=AJ1816,"Gate Wait",IF(ROUND(N(Z1816)/Assumptions!$C$6,3)=AJ1816,"Dock Wait",IF(ROUND(N(AA1816)/Assumptions!$C$7,3)=AJ1816,"Unloading",IF(ROUND(N(AB1816)/Assumptions!$C$8,3)=AJ1816,"Unload-to-QC Wait",IF(ROUND(N(AC1816)/Assumptions!$C$9,3)=AJ1816,"QC",IF(ROUND(N(AD1816)/Assumptions!$C$10,3)=AJ1816,"QC-to-GRN Wait",IF(ROUND(N(AE1816)/Assumptions!$C$11,3)=AJ1816,"GRN Processing",IF(ROUND(N(AF1816)/Assumptions!$C$12,3)=AJ1816,"GRN-to-Putaway Wait",IF(ROUND(N(AG1816)/Assumptions!$C$13,3)=AJ1816,"Putaway","Within SLA")))))))))))</f>
        <v>QC-to-GRN Wait</v>
      </c>
    </row>
    <row r="1817" customFormat="false" ht="15" hidden="false" customHeight="false" outlineLevel="0" collapsed="false">
      <c r="A1817" s="0" t="s">
        <v>5348</v>
      </c>
      <c r="B1817" s="0" t="s">
        <v>5349</v>
      </c>
      <c r="C1817" s="0" t="s">
        <v>252</v>
      </c>
      <c r="D1817" s="0" t="s">
        <v>119</v>
      </c>
      <c r="E1817" s="0" t="s">
        <v>5350</v>
      </c>
      <c r="F1817" s="0" t="s">
        <v>155</v>
      </c>
      <c r="G1817" s="0" t="s">
        <v>129</v>
      </c>
      <c r="H1817" s="17" t="n">
        <v>46248.0486111111</v>
      </c>
      <c r="I1817" s="17" t="n">
        <v>46248.0555555556</v>
      </c>
      <c r="J1817" s="17" t="n">
        <v>46248.0576388889</v>
      </c>
      <c r="K1817" s="17" t="n">
        <v>46248.0881944444</v>
      </c>
      <c r="L1817" s="17" t="n">
        <v>46248.1090277778</v>
      </c>
      <c r="M1817" s="17" t="n">
        <v>46248.1305555556</v>
      </c>
      <c r="N1817" s="17" t="n">
        <v>46248.1666666667</v>
      </c>
      <c r="O1817" s="17" t="n">
        <v>46248.1979166667</v>
      </c>
      <c r="P1817" s="17" t="n">
        <v>46248.20625</v>
      </c>
      <c r="Q1817" s="17" t="n">
        <v>46248.2354166667</v>
      </c>
      <c r="R1817" s="0" t="n">
        <v>336</v>
      </c>
      <c r="S1817" s="0" t="n">
        <v>0</v>
      </c>
      <c r="T1817" s="0" t="n">
        <v>0</v>
      </c>
      <c r="U1817" s="18" t="s">
        <v>130</v>
      </c>
      <c r="V1817" s="18" t="s">
        <v>144</v>
      </c>
      <c r="W1817" s="0" t="str">
        <f aca="false">IF(AND(X1817&gt;=6,X1817&lt;14),"A",IF(AND(X1817&gt;=14,X1817&lt;22),"B","C"))</f>
        <v>C</v>
      </c>
      <c r="X1817" s="18" t="n">
        <f aca="false">HOUR(H1817)</f>
        <v>1</v>
      </c>
      <c r="Y1817" s="18" t="n">
        <f aca="false">ROUND((I1817-H1817)*1440,0)</f>
        <v>10</v>
      </c>
      <c r="Z1817" s="18" t="n">
        <f aca="false">ROUND((J1817-I1817)*1440,0)</f>
        <v>3</v>
      </c>
      <c r="AA1817" s="18" t="n">
        <f aca="false">ROUND((K1817-J1817)*1440,0)</f>
        <v>44</v>
      </c>
      <c r="AB1817" s="18" t="n">
        <f aca="false">ROUND((L1817-K1817)*1440,0)</f>
        <v>30</v>
      </c>
      <c r="AC1817" s="18" t="n">
        <f aca="false">ROUND((M1817-L1817)*1440,0)</f>
        <v>31</v>
      </c>
      <c r="AD1817" s="18" t="n">
        <f aca="false">IF(N1817="","",ROUND((N1817-M1817)*1440,0))</f>
        <v>52</v>
      </c>
      <c r="AE1817" s="18" t="n">
        <f aca="false">IF(O1817="","",ROUND((O1817-N1817)*1440,0))</f>
        <v>45</v>
      </c>
      <c r="AF1817" s="18" t="n">
        <f aca="false">IF(P1817="","",ROUND((P1817-O1817)*1440,0))</f>
        <v>12</v>
      </c>
      <c r="AG1817" s="18" t="n">
        <f aca="false">IF(Q1817="","",ROUND((Q1817-P1817)*1440,0))</f>
        <v>42</v>
      </c>
      <c r="AH1817" s="18" t="n">
        <f aca="false">IF(Q1817="","",ROUND((Q1817-H1817)*1440,0))</f>
        <v>269</v>
      </c>
      <c r="AI1817" s="19" t="n">
        <f aca="false">ROUND(IF(O1817="",Assumptions!$B$25-K1817,O1817-K1817)*24,1)</f>
        <v>2.6</v>
      </c>
      <c r="AJ1817" s="20" t="n">
        <f aca="false">ROUND(MAX(N(Y1817)/Assumptions!$C$5, N(Z1817)/Assumptions!$C$6, N(AA1817)/Assumptions!$C$7, N(AB1817)/Assumptions!$C$8, N(AC1817)/Assumptions!$C$9, N(AD1817)/Assumptions!$C$10, N(AE1817)/Assumptions!$C$11, N(AF1817)/Assumptions!$C$12, N(AG1817)/Assumptions!$C$13),3)</f>
        <v>2</v>
      </c>
      <c r="AK1817" s="0" t="str">
        <f aca="false">IF(OR(U1817="Pending",U1817="On Hold"),"Open GRN (awaiting)",IF(AJ1817&lt;=1,"Within SLA",IF(ROUND(N(Y1817)/Assumptions!$C$5,3)=AJ1817,"Gate Wait",IF(ROUND(N(Z1817)/Assumptions!$C$6,3)=AJ1817,"Dock Wait",IF(ROUND(N(AA1817)/Assumptions!$C$7,3)=AJ1817,"Unloading",IF(ROUND(N(AB1817)/Assumptions!$C$8,3)=AJ1817,"Unload-to-QC Wait",IF(ROUND(N(AC1817)/Assumptions!$C$9,3)=AJ1817,"QC",IF(ROUND(N(AD1817)/Assumptions!$C$10,3)=AJ1817,"QC-to-GRN Wait",IF(ROUND(N(AE1817)/Assumptions!$C$11,3)=AJ1817,"GRN Processing",IF(ROUND(N(AF1817)/Assumptions!$C$12,3)=AJ1817,"GRN-to-Putaway Wait",IF(ROUND(N(AG1817)/Assumptions!$C$13,3)=AJ1817,"Putaway","Within SLA")))))))))))</f>
        <v>Unload-to-QC Wait</v>
      </c>
    </row>
    <row r="1818" customFormat="false" ht="15" hidden="false" customHeight="false" outlineLevel="0" collapsed="false">
      <c r="A1818" s="0" t="s">
        <v>5351</v>
      </c>
      <c r="B1818" s="0" t="s">
        <v>5352</v>
      </c>
      <c r="C1818" s="0" t="s">
        <v>142</v>
      </c>
      <c r="D1818" s="0" t="s">
        <v>119</v>
      </c>
      <c r="E1818" s="0" t="s">
        <v>5353</v>
      </c>
      <c r="F1818" s="0" t="s">
        <v>137</v>
      </c>
      <c r="G1818" s="0" t="s">
        <v>122</v>
      </c>
      <c r="H1818" s="17" t="n">
        <v>46248.1013888889</v>
      </c>
      <c r="I1818" s="17" t="n">
        <v>46248.1083333333</v>
      </c>
      <c r="J1818" s="17" t="n">
        <v>46248.1159722222</v>
      </c>
      <c r="K1818" s="17" t="n">
        <v>46248.1506944444</v>
      </c>
      <c r="L1818" s="17" t="n">
        <v>46248.1576388889</v>
      </c>
      <c r="M1818" s="17" t="n">
        <v>46248.1909722222</v>
      </c>
      <c r="N1818" s="17" t="n">
        <v>46248.2284722222</v>
      </c>
      <c r="O1818" s="17" t="n">
        <v>46248.2520833333</v>
      </c>
      <c r="P1818" s="17" t="n">
        <v>46248.2645833333</v>
      </c>
      <c r="Q1818" s="17" t="n">
        <v>46248.2729166667</v>
      </c>
      <c r="R1818" s="0" t="n">
        <v>433</v>
      </c>
      <c r="S1818" s="0" t="n">
        <v>0</v>
      </c>
      <c r="T1818" s="0" t="n">
        <v>0</v>
      </c>
      <c r="U1818" s="18" t="s">
        <v>130</v>
      </c>
      <c r="V1818" s="18" t="s">
        <v>144</v>
      </c>
      <c r="W1818" s="0" t="str">
        <f aca="false">IF(AND(X1818&gt;=6,X1818&lt;14),"A",IF(AND(X1818&gt;=14,X1818&lt;22),"B","C"))</f>
        <v>C</v>
      </c>
      <c r="X1818" s="18" t="n">
        <f aca="false">HOUR(H1818)</f>
        <v>2</v>
      </c>
      <c r="Y1818" s="18" t="n">
        <f aca="false">ROUND((I1818-H1818)*1440,0)</f>
        <v>10</v>
      </c>
      <c r="Z1818" s="18" t="n">
        <f aca="false">ROUND((J1818-I1818)*1440,0)</f>
        <v>11</v>
      </c>
      <c r="AA1818" s="18" t="n">
        <f aca="false">ROUND((K1818-J1818)*1440,0)</f>
        <v>50</v>
      </c>
      <c r="AB1818" s="18" t="n">
        <f aca="false">ROUND((L1818-K1818)*1440,0)</f>
        <v>10</v>
      </c>
      <c r="AC1818" s="18" t="n">
        <f aca="false">ROUND((M1818-L1818)*1440,0)</f>
        <v>48</v>
      </c>
      <c r="AD1818" s="18" t="n">
        <f aca="false">IF(N1818="","",ROUND((N1818-M1818)*1440,0))</f>
        <v>54</v>
      </c>
      <c r="AE1818" s="18" t="n">
        <f aca="false">IF(O1818="","",ROUND((O1818-N1818)*1440,0))</f>
        <v>34</v>
      </c>
      <c r="AF1818" s="18" t="n">
        <f aca="false">IF(P1818="","",ROUND((P1818-O1818)*1440,0))</f>
        <v>18</v>
      </c>
      <c r="AG1818" s="18" t="n">
        <f aca="false">IF(Q1818="","",ROUND((Q1818-P1818)*1440,0))</f>
        <v>12</v>
      </c>
      <c r="AH1818" s="18" t="n">
        <f aca="false">IF(Q1818="","",ROUND((Q1818-H1818)*1440,0))</f>
        <v>247</v>
      </c>
      <c r="AI1818" s="19" t="n">
        <f aca="false">ROUND(IF(O1818="",Assumptions!$B$25-K1818,O1818-K1818)*24,1)</f>
        <v>2.4</v>
      </c>
      <c r="AJ1818" s="20" t="n">
        <f aca="false">ROUND(MAX(N(Y1818)/Assumptions!$C$5, N(Z1818)/Assumptions!$C$6, N(AA1818)/Assumptions!$C$7, N(AB1818)/Assumptions!$C$8, N(AC1818)/Assumptions!$C$9, N(AD1818)/Assumptions!$C$10, N(AE1818)/Assumptions!$C$11, N(AF1818)/Assumptions!$C$12, N(AG1818)/Assumptions!$C$13),3)</f>
        <v>1.8</v>
      </c>
      <c r="AK1818" s="0" t="str">
        <f aca="false">IF(OR(U1818="Pending",U1818="On Hold"),"Open GRN (awaiting)",IF(AJ1818&lt;=1,"Within SLA",IF(ROUND(N(Y1818)/Assumptions!$C$5,3)=AJ1818,"Gate Wait",IF(ROUND(N(Z1818)/Assumptions!$C$6,3)=AJ1818,"Dock Wait",IF(ROUND(N(AA1818)/Assumptions!$C$7,3)=AJ1818,"Unloading",IF(ROUND(N(AB1818)/Assumptions!$C$8,3)=AJ1818,"Unload-to-QC Wait",IF(ROUND(N(AC1818)/Assumptions!$C$9,3)=AJ1818,"QC",IF(ROUND(N(AD1818)/Assumptions!$C$10,3)=AJ1818,"QC-to-GRN Wait",IF(ROUND(N(AE1818)/Assumptions!$C$11,3)=AJ1818,"GRN Processing",IF(ROUND(N(AF1818)/Assumptions!$C$12,3)=AJ1818,"GRN-to-Putaway Wait",IF(ROUND(N(AG1818)/Assumptions!$C$13,3)=AJ1818,"Putaway","Within SLA")))))))))))</f>
        <v>QC-to-GRN Wait</v>
      </c>
    </row>
    <row r="1819" customFormat="false" ht="15" hidden="false" customHeight="false" outlineLevel="0" collapsed="false">
      <c r="A1819" s="0" t="s">
        <v>5354</v>
      </c>
      <c r="B1819" s="0" t="s">
        <v>5355</v>
      </c>
      <c r="C1819" s="0" t="s">
        <v>134</v>
      </c>
      <c r="D1819" s="0" t="s">
        <v>147</v>
      </c>
      <c r="E1819" s="0" t="s">
        <v>5356</v>
      </c>
      <c r="F1819" s="0" t="s">
        <v>149</v>
      </c>
      <c r="G1819" s="0" t="s">
        <v>150</v>
      </c>
      <c r="H1819" s="17" t="n">
        <v>46248.2201388889</v>
      </c>
      <c r="I1819" s="17" t="n">
        <v>46248.2340277778</v>
      </c>
      <c r="J1819" s="17" t="n">
        <v>46248.2354166667</v>
      </c>
      <c r="K1819" s="17" t="n">
        <v>46248.2513888889</v>
      </c>
      <c r="L1819" s="17" t="n">
        <v>46248.2590277778</v>
      </c>
      <c r="M1819" s="17" t="n">
        <v>46248.2993055556</v>
      </c>
      <c r="N1819" s="17" t="n">
        <v>46248.3395833333</v>
      </c>
      <c r="O1819" s="17" t="n">
        <v>46248.5458333333</v>
      </c>
      <c r="P1819" s="17" t="n">
        <v>46248.5604166667</v>
      </c>
      <c r="Q1819" s="17" t="n">
        <v>46248.5777777778</v>
      </c>
      <c r="R1819" s="0" t="n">
        <v>839</v>
      </c>
      <c r="S1819" s="0" t="n">
        <v>0</v>
      </c>
      <c r="T1819" s="0" t="n">
        <v>18</v>
      </c>
      <c r="U1819" s="18" t="s">
        <v>123</v>
      </c>
      <c r="V1819" s="18" t="s">
        <v>131</v>
      </c>
      <c r="W1819" s="0" t="str">
        <f aca="false">IF(AND(X1819&gt;=6,X1819&lt;14),"A",IF(AND(X1819&gt;=14,X1819&lt;22),"B","C"))</f>
        <v>C</v>
      </c>
      <c r="X1819" s="18" t="n">
        <f aca="false">HOUR(H1819)</f>
        <v>5</v>
      </c>
      <c r="Y1819" s="18" t="n">
        <f aca="false">ROUND((I1819-H1819)*1440,0)</f>
        <v>20</v>
      </c>
      <c r="Z1819" s="18" t="n">
        <f aca="false">ROUND((J1819-I1819)*1440,0)</f>
        <v>2</v>
      </c>
      <c r="AA1819" s="18" t="n">
        <f aca="false">ROUND((K1819-J1819)*1440,0)</f>
        <v>23</v>
      </c>
      <c r="AB1819" s="18" t="n">
        <f aca="false">ROUND((L1819-K1819)*1440,0)</f>
        <v>11</v>
      </c>
      <c r="AC1819" s="18" t="n">
        <f aca="false">ROUND((M1819-L1819)*1440,0)</f>
        <v>58</v>
      </c>
      <c r="AD1819" s="18" t="n">
        <f aca="false">IF(N1819="","",ROUND((N1819-M1819)*1440,0))</f>
        <v>58</v>
      </c>
      <c r="AE1819" s="18" t="n">
        <f aca="false">IF(O1819="","",ROUND((O1819-N1819)*1440,0))</f>
        <v>297</v>
      </c>
      <c r="AF1819" s="18" t="n">
        <f aca="false">IF(P1819="","",ROUND((P1819-O1819)*1440,0))</f>
        <v>21</v>
      </c>
      <c r="AG1819" s="18" t="n">
        <f aca="false">IF(Q1819="","",ROUND((Q1819-P1819)*1440,0))</f>
        <v>25</v>
      </c>
      <c r="AH1819" s="18" t="n">
        <f aca="false">IF(Q1819="","",ROUND((Q1819-H1819)*1440,0))</f>
        <v>515</v>
      </c>
      <c r="AI1819" s="19" t="n">
        <f aca="false">ROUND(IF(O1819="",Assumptions!$B$25-K1819,O1819-K1819)*24,1)</f>
        <v>7.1</v>
      </c>
      <c r="AJ1819" s="20" t="n">
        <f aca="false">ROUND(MAX(N(Y1819)/Assumptions!$C$5, N(Z1819)/Assumptions!$C$6, N(AA1819)/Assumptions!$C$7, N(AB1819)/Assumptions!$C$8, N(AC1819)/Assumptions!$C$9, N(AD1819)/Assumptions!$C$10, N(AE1819)/Assumptions!$C$11, N(AF1819)/Assumptions!$C$12, N(AG1819)/Assumptions!$C$13),3)</f>
        <v>6.6</v>
      </c>
      <c r="AK1819" s="0" t="str">
        <f aca="false">IF(OR(U1819="Pending",U1819="On Hold"),"Open GRN (awaiting)",IF(AJ1819&lt;=1,"Within SLA",IF(ROUND(N(Y1819)/Assumptions!$C$5,3)=AJ1819,"Gate Wait",IF(ROUND(N(Z1819)/Assumptions!$C$6,3)=AJ1819,"Dock Wait",IF(ROUND(N(AA1819)/Assumptions!$C$7,3)=AJ1819,"Unloading",IF(ROUND(N(AB1819)/Assumptions!$C$8,3)=AJ1819,"Unload-to-QC Wait",IF(ROUND(N(AC1819)/Assumptions!$C$9,3)=AJ1819,"QC",IF(ROUND(N(AD1819)/Assumptions!$C$10,3)=AJ1819,"QC-to-GRN Wait",IF(ROUND(N(AE1819)/Assumptions!$C$11,3)=AJ1819,"GRN Processing",IF(ROUND(N(AF1819)/Assumptions!$C$12,3)=AJ1819,"GRN-to-Putaway Wait",IF(ROUND(N(AG1819)/Assumptions!$C$13,3)=AJ1819,"Putaway","Within SLA")))))))))))</f>
        <v>GRN Processing</v>
      </c>
    </row>
    <row r="1820" customFormat="false" ht="15" hidden="false" customHeight="false" outlineLevel="0" collapsed="false">
      <c r="A1820" s="0" t="s">
        <v>5357</v>
      </c>
      <c r="B1820" s="0" t="s">
        <v>5358</v>
      </c>
      <c r="C1820" s="0" t="s">
        <v>175</v>
      </c>
      <c r="D1820" s="0" t="s">
        <v>119</v>
      </c>
      <c r="E1820" s="0" t="s">
        <v>5359</v>
      </c>
      <c r="F1820" s="0" t="s">
        <v>172</v>
      </c>
      <c r="G1820" s="0" t="s">
        <v>122</v>
      </c>
      <c r="H1820" s="17" t="n">
        <v>46248.26875</v>
      </c>
      <c r="I1820" s="17" t="n">
        <v>46248.2763888889</v>
      </c>
      <c r="J1820" s="17" t="n">
        <v>46248.2840277778</v>
      </c>
      <c r="K1820" s="17" t="n">
        <v>46248.3090277778</v>
      </c>
      <c r="L1820" s="17" t="n">
        <v>46248.3118055556</v>
      </c>
      <c r="M1820" s="17" t="n">
        <v>46248.3326388889</v>
      </c>
      <c r="N1820" s="17" t="n">
        <v>46248.3458333333</v>
      </c>
      <c r="O1820" s="17" t="n">
        <v>46248.3895833333</v>
      </c>
      <c r="P1820" s="17" t="n">
        <v>46248.4208333333</v>
      </c>
      <c r="Q1820" s="17" t="n">
        <v>46248.4333333333</v>
      </c>
      <c r="R1820" s="0" t="n">
        <v>217</v>
      </c>
      <c r="S1820" s="0" t="n">
        <v>0</v>
      </c>
      <c r="T1820" s="0" t="n">
        <v>0</v>
      </c>
      <c r="U1820" s="18" t="s">
        <v>130</v>
      </c>
      <c r="V1820" s="18" t="s">
        <v>139</v>
      </c>
      <c r="W1820" s="0" t="str">
        <f aca="false">IF(AND(X1820&gt;=6,X1820&lt;14),"A",IF(AND(X1820&gt;=14,X1820&lt;22),"B","C"))</f>
        <v>A</v>
      </c>
      <c r="X1820" s="18" t="n">
        <f aca="false">HOUR(H1820)</f>
        <v>6</v>
      </c>
      <c r="Y1820" s="18" t="n">
        <f aca="false">ROUND((I1820-H1820)*1440,0)</f>
        <v>11</v>
      </c>
      <c r="Z1820" s="18" t="n">
        <f aca="false">ROUND((J1820-I1820)*1440,0)</f>
        <v>11</v>
      </c>
      <c r="AA1820" s="18" t="n">
        <f aca="false">ROUND((K1820-J1820)*1440,0)</f>
        <v>36</v>
      </c>
      <c r="AB1820" s="18" t="n">
        <f aca="false">ROUND((L1820-K1820)*1440,0)</f>
        <v>4</v>
      </c>
      <c r="AC1820" s="18" t="n">
        <f aca="false">ROUND((M1820-L1820)*1440,0)</f>
        <v>30</v>
      </c>
      <c r="AD1820" s="18" t="n">
        <f aca="false">IF(N1820="","",ROUND((N1820-M1820)*1440,0))</f>
        <v>19</v>
      </c>
      <c r="AE1820" s="18" t="n">
        <f aca="false">IF(O1820="","",ROUND((O1820-N1820)*1440,0))</f>
        <v>63</v>
      </c>
      <c r="AF1820" s="18" t="n">
        <f aca="false">IF(P1820="","",ROUND((P1820-O1820)*1440,0))</f>
        <v>45</v>
      </c>
      <c r="AG1820" s="18" t="n">
        <f aca="false">IF(Q1820="","",ROUND((Q1820-P1820)*1440,0))</f>
        <v>18</v>
      </c>
      <c r="AH1820" s="18" t="n">
        <f aca="false">IF(Q1820="","",ROUND((Q1820-H1820)*1440,0))</f>
        <v>237</v>
      </c>
      <c r="AI1820" s="19" t="n">
        <f aca="false">ROUND(IF(O1820="",Assumptions!$B$25-K1820,O1820-K1820)*24,1)</f>
        <v>1.9</v>
      </c>
      <c r="AJ1820" s="20" t="n">
        <f aca="false">ROUND(MAX(N(Y1820)/Assumptions!$C$5, N(Z1820)/Assumptions!$C$6, N(AA1820)/Assumptions!$C$7, N(AB1820)/Assumptions!$C$8, N(AC1820)/Assumptions!$C$9, N(AD1820)/Assumptions!$C$10, N(AE1820)/Assumptions!$C$11, N(AF1820)/Assumptions!$C$12, N(AG1820)/Assumptions!$C$13),3)</f>
        <v>2.25</v>
      </c>
      <c r="AK1820" s="0" t="str">
        <f aca="false">IF(OR(U1820="Pending",U1820="On Hold"),"Open GRN (awaiting)",IF(AJ1820&lt;=1,"Within SLA",IF(ROUND(N(Y1820)/Assumptions!$C$5,3)=AJ1820,"Gate Wait",IF(ROUND(N(Z1820)/Assumptions!$C$6,3)=AJ1820,"Dock Wait",IF(ROUND(N(AA1820)/Assumptions!$C$7,3)=AJ1820,"Unloading",IF(ROUND(N(AB1820)/Assumptions!$C$8,3)=AJ1820,"Unload-to-QC Wait",IF(ROUND(N(AC1820)/Assumptions!$C$9,3)=AJ1820,"QC",IF(ROUND(N(AD1820)/Assumptions!$C$10,3)=AJ1820,"QC-to-GRN Wait",IF(ROUND(N(AE1820)/Assumptions!$C$11,3)=AJ1820,"GRN Processing",IF(ROUND(N(AF1820)/Assumptions!$C$12,3)=AJ1820,"GRN-to-Putaway Wait",IF(ROUND(N(AG1820)/Assumptions!$C$13,3)=AJ1820,"Putaway","Within SLA")))))))))))</f>
        <v>GRN-to-Putaway Wait</v>
      </c>
    </row>
    <row r="1821" customFormat="false" ht="15" hidden="false" customHeight="false" outlineLevel="0" collapsed="false">
      <c r="A1821" s="0" t="s">
        <v>5360</v>
      </c>
      <c r="B1821" s="0" t="s">
        <v>5361</v>
      </c>
      <c r="C1821" s="0" t="s">
        <v>170</v>
      </c>
      <c r="D1821" s="0" t="s">
        <v>135</v>
      </c>
      <c r="E1821" s="0" t="s">
        <v>5362</v>
      </c>
      <c r="F1821" s="0" t="s">
        <v>172</v>
      </c>
      <c r="G1821" s="0" t="s">
        <v>138</v>
      </c>
      <c r="H1821" s="17" t="n">
        <v>46248.2895833333</v>
      </c>
      <c r="I1821" s="17" t="n">
        <v>46248.2916666667</v>
      </c>
      <c r="J1821" s="17" t="n">
        <v>46248.2944444444</v>
      </c>
      <c r="K1821" s="17" t="n">
        <v>46248.3131944445</v>
      </c>
      <c r="L1821" s="17" t="n">
        <v>46248.3159722222</v>
      </c>
      <c r="M1821" s="17" t="n">
        <v>46248.3243055556</v>
      </c>
      <c r="N1821" s="17" t="n">
        <v>46248.3388888889</v>
      </c>
      <c r="O1821" s="17" t="n">
        <v>46248.4263888889</v>
      </c>
      <c r="P1821" s="17" t="n">
        <v>46248.4409722222</v>
      </c>
      <c r="Q1821" s="17" t="n">
        <v>46248.4486111111</v>
      </c>
      <c r="R1821" s="0" t="n">
        <v>173</v>
      </c>
      <c r="S1821" s="0" t="n">
        <v>0</v>
      </c>
      <c r="T1821" s="0" t="n">
        <v>3</v>
      </c>
      <c r="U1821" s="18" t="s">
        <v>123</v>
      </c>
      <c r="V1821" s="18" t="s">
        <v>82</v>
      </c>
      <c r="W1821" s="0" t="str">
        <f aca="false">IF(AND(X1821&gt;=6,X1821&lt;14),"A",IF(AND(X1821&gt;=14,X1821&lt;22),"B","C"))</f>
        <v>A</v>
      </c>
      <c r="X1821" s="18" t="n">
        <f aca="false">HOUR(H1821)</f>
        <v>6</v>
      </c>
      <c r="Y1821" s="18" t="n">
        <f aca="false">ROUND((I1821-H1821)*1440,0)</f>
        <v>3</v>
      </c>
      <c r="Z1821" s="18" t="n">
        <f aca="false">ROUND((J1821-I1821)*1440,0)</f>
        <v>4</v>
      </c>
      <c r="AA1821" s="18" t="n">
        <f aca="false">ROUND((K1821-J1821)*1440,0)</f>
        <v>27</v>
      </c>
      <c r="AB1821" s="18" t="n">
        <f aca="false">ROUND((L1821-K1821)*1440,0)</f>
        <v>4</v>
      </c>
      <c r="AC1821" s="18" t="n">
        <f aca="false">ROUND((M1821-L1821)*1440,0)</f>
        <v>12</v>
      </c>
      <c r="AD1821" s="18" t="n">
        <f aca="false">IF(N1821="","",ROUND((N1821-M1821)*1440,0))</f>
        <v>21</v>
      </c>
      <c r="AE1821" s="18" t="n">
        <f aca="false">IF(O1821="","",ROUND((O1821-N1821)*1440,0))</f>
        <v>126</v>
      </c>
      <c r="AF1821" s="18" t="n">
        <f aca="false">IF(P1821="","",ROUND((P1821-O1821)*1440,0))</f>
        <v>21</v>
      </c>
      <c r="AG1821" s="18" t="n">
        <f aca="false">IF(Q1821="","",ROUND((Q1821-P1821)*1440,0))</f>
        <v>11</v>
      </c>
      <c r="AH1821" s="18" t="n">
        <f aca="false">IF(Q1821="","",ROUND((Q1821-H1821)*1440,0))</f>
        <v>229</v>
      </c>
      <c r="AI1821" s="19" t="n">
        <f aca="false">ROUND(IF(O1821="",Assumptions!$B$25-K1821,O1821-K1821)*24,1)</f>
        <v>2.7</v>
      </c>
      <c r="AJ1821" s="20" t="n">
        <f aca="false">ROUND(MAX(N(Y1821)/Assumptions!$C$5, N(Z1821)/Assumptions!$C$6, N(AA1821)/Assumptions!$C$7, N(AB1821)/Assumptions!$C$8, N(AC1821)/Assumptions!$C$9, N(AD1821)/Assumptions!$C$10, N(AE1821)/Assumptions!$C$11, N(AF1821)/Assumptions!$C$12, N(AG1821)/Assumptions!$C$13),3)</f>
        <v>2.8</v>
      </c>
      <c r="AK1821" s="0" t="str">
        <f aca="false">IF(OR(U1821="Pending",U1821="On Hold"),"Open GRN (awaiting)",IF(AJ1821&lt;=1,"Within SLA",IF(ROUND(N(Y1821)/Assumptions!$C$5,3)=AJ1821,"Gate Wait",IF(ROUND(N(Z1821)/Assumptions!$C$6,3)=AJ1821,"Dock Wait",IF(ROUND(N(AA1821)/Assumptions!$C$7,3)=AJ1821,"Unloading",IF(ROUND(N(AB1821)/Assumptions!$C$8,3)=AJ1821,"Unload-to-QC Wait",IF(ROUND(N(AC1821)/Assumptions!$C$9,3)=AJ1821,"QC",IF(ROUND(N(AD1821)/Assumptions!$C$10,3)=AJ1821,"QC-to-GRN Wait",IF(ROUND(N(AE1821)/Assumptions!$C$11,3)=AJ1821,"GRN Processing",IF(ROUND(N(AF1821)/Assumptions!$C$12,3)=AJ1821,"GRN-to-Putaway Wait",IF(ROUND(N(AG1821)/Assumptions!$C$13,3)=AJ1821,"Putaway","Within SLA")))))))))))</f>
        <v>GRN Processing</v>
      </c>
    </row>
    <row r="1822" customFormat="false" ht="15" hidden="false" customHeight="false" outlineLevel="0" collapsed="false">
      <c r="A1822" s="0" t="s">
        <v>5363</v>
      </c>
      <c r="B1822" s="0" t="s">
        <v>5364</v>
      </c>
      <c r="C1822" s="0" t="s">
        <v>175</v>
      </c>
      <c r="D1822" s="0" t="s">
        <v>147</v>
      </c>
      <c r="E1822" s="0" t="s">
        <v>4151</v>
      </c>
      <c r="F1822" s="0" t="s">
        <v>149</v>
      </c>
      <c r="G1822" s="0" t="s">
        <v>167</v>
      </c>
      <c r="H1822" s="17" t="n">
        <v>46248.3048611111</v>
      </c>
      <c r="I1822" s="17" t="n">
        <v>46248.3180555556</v>
      </c>
      <c r="J1822" s="17" t="n">
        <v>46248.3222222222</v>
      </c>
      <c r="K1822" s="17" t="n">
        <v>46248.3770833333</v>
      </c>
      <c r="L1822" s="17" t="n">
        <v>46248.3861111111</v>
      </c>
      <c r="M1822" s="17" t="n">
        <v>46248.4375</v>
      </c>
      <c r="N1822" s="17" t="n">
        <v>46248.4548611111</v>
      </c>
      <c r="O1822" s="17" t="n">
        <v>46248.4763888889</v>
      </c>
      <c r="P1822" s="17" t="n">
        <v>46248.4930555556</v>
      </c>
      <c r="Q1822" s="17" t="n">
        <v>46248.5111111111</v>
      </c>
      <c r="R1822" s="0" t="n">
        <v>341</v>
      </c>
      <c r="S1822" s="0" t="n">
        <v>0</v>
      </c>
      <c r="T1822" s="0" t="n">
        <v>8</v>
      </c>
      <c r="U1822" s="18" t="s">
        <v>123</v>
      </c>
      <c r="V1822" s="18" t="s">
        <v>156</v>
      </c>
      <c r="W1822" s="0" t="str">
        <f aca="false">IF(AND(X1822&gt;=6,X1822&lt;14),"A",IF(AND(X1822&gt;=14,X1822&lt;22),"B","C"))</f>
        <v>A</v>
      </c>
      <c r="X1822" s="18" t="n">
        <f aca="false">HOUR(H1822)</f>
        <v>7</v>
      </c>
      <c r="Y1822" s="18" t="n">
        <f aca="false">ROUND((I1822-H1822)*1440,0)</f>
        <v>19</v>
      </c>
      <c r="Z1822" s="18" t="n">
        <f aca="false">ROUND((J1822-I1822)*1440,0)</f>
        <v>6</v>
      </c>
      <c r="AA1822" s="18" t="n">
        <f aca="false">ROUND((K1822-J1822)*1440,0)</f>
        <v>79</v>
      </c>
      <c r="AB1822" s="18" t="n">
        <f aca="false">ROUND((L1822-K1822)*1440,0)</f>
        <v>13</v>
      </c>
      <c r="AC1822" s="18" t="n">
        <f aca="false">ROUND((M1822-L1822)*1440,0)</f>
        <v>74</v>
      </c>
      <c r="AD1822" s="18" t="n">
        <f aca="false">IF(N1822="","",ROUND((N1822-M1822)*1440,0))</f>
        <v>25</v>
      </c>
      <c r="AE1822" s="18" t="n">
        <f aca="false">IF(O1822="","",ROUND((O1822-N1822)*1440,0))</f>
        <v>31</v>
      </c>
      <c r="AF1822" s="18" t="n">
        <f aca="false">IF(P1822="","",ROUND((P1822-O1822)*1440,0))</f>
        <v>24</v>
      </c>
      <c r="AG1822" s="18" t="n">
        <f aca="false">IF(Q1822="","",ROUND((Q1822-P1822)*1440,0))</f>
        <v>26</v>
      </c>
      <c r="AH1822" s="18" t="n">
        <f aca="false">IF(Q1822="","",ROUND((Q1822-H1822)*1440,0))</f>
        <v>297</v>
      </c>
      <c r="AI1822" s="19" t="n">
        <f aca="false">ROUND(IF(O1822="",Assumptions!$B$25-K1822,O1822-K1822)*24,1)</f>
        <v>2.4</v>
      </c>
      <c r="AJ1822" s="20" t="n">
        <f aca="false">ROUND(MAX(N(Y1822)/Assumptions!$C$5, N(Z1822)/Assumptions!$C$6, N(AA1822)/Assumptions!$C$7, N(AB1822)/Assumptions!$C$8, N(AC1822)/Assumptions!$C$9, N(AD1822)/Assumptions!$C$10, N(AE1822)/Assumptions!$C$11, N(AF1822)/Assumptions!$C$12, N(AG1822)/Assumptions!$C$13),3)</f>
        <v>1.644</v>
      </c>
      <c r="AK1822" s="0" t="str">
        <f aca="false">IF(OR(U1822="Pending",U1822="On Hold"),"Open GRN (awaiting)",IF(AJ1822&lt;=1,"Within SLA",IF(ROUND(N(Y1822)/Assumptions!$C$5,3)=AJ1822,"Gate Wait",IF(ROUND(N(Z1822)/Assumptions!$C$6,3)=AJ1822,"Dock Wait",IF(ROUND(N(AA1822)/Assumptions!$C$7,3)=AJ1822,"Unloading",IF(ROUND(N(AB1822)/Assumptions!$C$8,3)=AJ1822,"Unload-to-QC Wait",IF(ROUND(N(AC1822)/Assumptions!$C$9,3)=AJ1822,"QC",IF(ROUND(N(AD1822)/Assumptions!$C$10,3)=AJ1822,"QC-to-GRN Wait",IF(ROUND(N(AE1822)/Assumptions!$C$11,3)=AJ1822,"GRN Processing",IF(ROUND(N(AF1822)/Assumptions!$C$12,3)=AJ1822,"GRN-to-Putaway Wait",IF(ROUND(N(AG1822)/Assumptions!$C$13,3)=AJ1822,"Putaway","Within SLA")))))))))))</f>
        <v>QC</v>
      </c>
    </row>
    <row r="1823" customFormat="false" ht="15" hidden="false" customHeight="false" outlineLevel="0" collapsed="false">
      <c r="A1823" s="0" t="s">
        <v>5365</v>
      </c>
      <c r="B1823" s="0" t="s">
        <v>5366</v>
      </c>
      <c r="C1823" s="0" t="s">
        <v>218</v>
      </c>
      <c r="D1823" s="0" t="s">
        <v>135</v>
      </c>
      <c r="E1823" s="0" t="s">
        <v>5367</v>
      </c>
      <c r="F1823" s="0" t="s">
        <v>137</v>
      </c>
      <c r="G1823" s="0" t="s">
        <v>178</v>
      </c>
      <c r="H1823" s="17" t="n">
        <v>46248.3125</v>
      </c>
      <c r="I1823" s="17" t="n">
        <v>46248.3159722222</v>
      </c>
      <c r="J1823" s="17" t="n">
        <v>46248.3291666667</v>
      </c>
      <c r="K1823" s="17" t="n">
        <v>46248.3638888889</v>
      </c>
      <c r="L1823" s="17" t="n">
        <v>46248.36875</v>
      </c>
      <c r="M1823" s="17" t="n">
        <v>46248.3840277778</v>
      </c>
      <c r="N1823" s="17" t="n">
        <v>46248.3902777778</v>
      </c>
      <c r="O1823" s="17" t="n">
        <v>46248.41875</v>
      </c>
      <c r="P1823" s="17" t="n">
        <v>46248.4270833333</v>
      </c>
      <c r="Q1823" s="17" t="n">
        <v>46248.4361111111</v>
      </c>
      <c r="R1823" s="0" t="n">
        <v>479</v>
      </c>
      <c r="S1823" s="0" t="n">
        <v>0</v>
      </c>
      <c r="T1823" s="0" t="n">
        <v>0</v>
      </c>
      <c r="U1823" s="18" t="s">
        <v>130</v>
      </c>
      <c r="V1823" s="18" t="s">
        <v>139</v>
      </c>
      <c r="W1823" s="0" t="str">
        <f aca="false">IF(AND(X1823&gt;=6,X1823&lt;14),"A",IF(AND(X1823&gt;=14,X1823&lt;22),"B","C"))</f>
        <v>A</v>
      </c>
      <c r="X1823" s="18" t="n">
        <f aca="false">HOUR(H1823)</f>
        <v>7</v>
      </c>
      <c r="Y1823" s="18" t="n">
        <f aca="false">ROUND((I1823-H1823)*1440,0)</f>
        <v>5</v>
      </c>
      <c r="Z1823" s="18" t="n">
        <f aca="false">ROUND((J1823-I1823)*1440,0)</f>
        <v>19</v>
      </c>
      <c r="AA1823" s="18" t="n">
        <f aca="false">ROUND((K1823-J1823)*1440,0)</f>
        <v>50</v>
      </c>
      <c r="AB1823" s="18" t="n">
        <f aca="false">ROUND((L1823-K1823)*1440,0)</f>
        <v>7</v>
      </c>
      <c r="AC1823" s="18" t="n">
        <f aca="false">ROUND((M1823-L1823)*1440,0)</f>
        <v>22</v>
      </c>
      <c r="AD1823" s="18" t="n">
        <f aca="false">IF(N1823="","",ROUND((N1823-M1823)*1440,0))</f>
        <v>9</v>
      </c>
      <c r="AE1823" s="18" t="n">
        <f aca="false">IF(O1823="","",ROUND((O1823-N1823)*1440,0))</f>
        <v>41</v>
      </c>
      <c r="AF1823" s="18" t="n">
        <f aca="false">IF(P1823="","",ROUND((P1823-O1823)*1440,0))</f>
        <v>12</v>
      </c>
      <c r="AG1823" s="18" t="n">
        <f aca="false">IF(Q1823="","",ROUND((Q1823-P1823)*1440,0))</f>
        <v>13</v>
      </c>
      <c r="AH1823" s="18" t="n">
        <f aca="false">IF(Q1823="","",ROUND((Q1823-H1823)*1440,0))</f>
        <v>178</v>
      </c>
      <c r="AI1823" s="19" t="n">
        <f aca="false">ROUND(IF(O1823="",Assumptions!$B$25-K1823,O1823-K1823)*24,1)</f>
        <v>1.3</v>
      </c>
      <c r="AJ1823" s="20" t="n">
        <f aca="false">ROUND(MAX(N(Y1823)/Assumptions!$C$5, N(Z1823)/Assumptions!$C$6, N(AA1823)/Assumptions!$C$7, N(AB1823)/Assumptions!$C$8, N(AC1823)/Assumptions!$C$9, N(AD1823)/Assumptions!$C$10, N(AE1823)/Assumptions!$C$11, N(AF1823)/Assumptions!$C$12, N(AG1823)/Assumptions!$C$13),3)</f>
        <v>1.267</v>
      </c>
      <c r="AK1823" s="0" t="str">
        <f aca="false">IF(OR(U1823="Pending",U1823="On Hold"),"Open GRN (awaiting)",IF(AJ1823&lt;=1,"Within SLA",IF(ROUND(N(Y1823)/Assumptions!$C$5,3)=AJ1823,"Gate Wait",IF(ROUND(N(Z1823)/Assumptions!$C$6,3)=AJ1823,"Dock Wait",IF(ROUND(N(AA1823)/Assumptions!$C$7,3)=AJ1823,"Unloading",IF(ROUND(N(AB1823)/Assumptions!$C$8,3)=AJ1823,"Unload-to-QC Wait",IF(ROUND(N(AC1823)/Assumptions!$C$9,3)=AJ1823,"QC",IF(ROUND(N(AD1823)/Assumptions!$C$10,3)=AJ1823,"QC-to-GRN Wait",IF(ROUND(N(AE1823)/Assumptions!$C$11,3)=AJ1823,"GRN Processing",IF(ROUND(N(AF1823)/Assumptions!$C$12,3)=AJ1823,"GRN-to-Putaway Wait",IF(ROUND(N(AG1823)/Assumptions!$C$13,3)=AJ1823,"Putaway","Within SLA")))))))))))</f>
        <v>Dock Wait</v>
      </c>
    </row>
    <row r="1824" customFormat="false" ht="15" hidden="false" customHeight="false" outlineLevel="0" collapsed="false">
      <c r="A1824" s="0" t="s">
        <v>5368</v>
      </c>
      <c r="B1824" s="0" t="s">
        <v>5369</v>
      </c>
      <c r="C1824" s="0" t="s">
        <v>142</v>
      </c>
      <c r="D1824" s="0" t="s">
        <v>119</v>
      </c>
      <c r="E1824" s="0" t="s">
        <v>5370</v>
      </c>
      <c r="F1824" s="0" t="s">
        <v>137</v>
      </c>
      <c r="G1824" s="0" t="s">
        <v>122</v>
      </c>
      <c r="H1824" s="17" t="n">
        <v>46248.3243055556</v>
      </c>
      <c r="I1824" s="17" t="n">
        <v>46248.3395833333</v>
      </c>
      <c r="J1824" s="17" t="n">
        <v>46248.3451388889</v>
      </c>
      <c r="K1824" s="17" t="n">
        <v>46248.3736111111</v>
      </c>
      <c r="L1824" s="17" t="n">
        <v>46248.3833333333</v>
      </c>
      <c r="M1824" s="17" t="n">
        <v>46248.4020833333</v>
      </c>
      <c r="N1824" s="17" t="n">
        <v>46248.4173611111</v>
      </c>
      <c r="O1824" s="17" t="n">
        <v>46248.5256944444</v>
      </c>
      <c r="P1824" s="17" t="n">
        <v>46248.5340277778</v>
      </c>
      <c r="Q1824" s="17" t="n">
        <v>46248.5659722222</v>
      </c>
      <c r="R1824" s="0" t="n">
        <v>345</v>
      </c>
      <c r="S1824" s="0" t="n">
        <v>0</v>
      </c>
      <c r="T1824" s="0" t="n">
        <v>0</v>
      </c>
      <c r="U1824" s="18" t="s">
        <v>130</v>
      </c>
      <c r="V1824" s="18" t="s">
        <v>156</v>
      </c>
      <c r="W1824" s="0" t="str">
        <f aca="false">IF(AND(X1824&gt;=6,X1824&lt;14),"A",IF(AND(X1824&gt;=14,X1824&lt;22),"B","C"))</f>
        <v>A</v>
      </c>
      <c r="X1824" s="18" t="n">
        <f aca="false">HOUR(H1824)</f>
        <v>7</v>
      </c>
      <c r="Y1824" s="18" t="n">
        <f aca="false">ROUND((I1824-H1824)*1440,0)</f>
        <v>22</v>
      </c>
      <c r="Z1824" s="18" t="n">
        <f aca="false">ROUND((J1824-I1824)*1440,0)</f>
        <v>8</v>
      </c>
      <c r="AA1824" s="18" t="n">
        <f aca="false">ROUND((K1824-J1824)*1440,0)</f>
        <v>41</v>
      </c>
      <c r="AB1824" s="18" t="n">
        <f aca="false">ROUND((L1824-K1824)*1440,0)</f>
        <v>14</v>
      </c>
      <c r="AC1824" s="18" t="n">
        <f aca="false">ROUND((M1824-L1824)*1440,0)</f>
        <v>27</v>
      </c>
      <c r="AD1824" s="18" t="n">
        <f aca="false">IF(N1824="","",ROUND((N1824-M1824)*1440,0))</f>
        <v>22</v>
      </c>
      <c r="AE1824" s="18" t="n">
        <f aca="false">IF(O1824="","",ROUND((O1824-N1824)*1440,0))</f>
        <v>156</v>
      </c>
      <c r="AF1824" s="18" t="n">
        <f aca="false">IF(P1824="","",ROUND((P1824-O1824)*1440,0))</f>
        <v>12</v>
      </c>
      <c r="AG1824" s="18" t="n">
        <f aca="false">IF(Q1824="","",ROUND((Q1824-P1824)*1440,0))</f>
        <v>46</v>
      </c>
      <c r="AH1824" s="18" t="n">
        <f aca="false">IF(Q1824="","",ROUND((Q1824-H1824)*1440,0))</f>
        <v>348</v>
      </c>
      <c r="AI1824" s="19" t="n">
        <f aca="false">ROUND(IF(O1824="",Assumptions!$B$25-K1824,O1824-K1824)*24,1)</f>
        <v>3.7</v>
      </c>
      <c r="AJ1824" s="20" t="n">
        <f aca="false">ROUND(MAX(N(Y1824)/Assumptions!$C$5, N(Z1824)/Assumptions!$C$6, N(AA1824)/Assumptions!$C$7, N(AB1824)/Assumptions!$C$8, N(AC1824)/Assumptions!$C$9, N(AD1824)/Assumptions!$C$10, N(AE1824)/Assumptions!$C$11, N(AF1824)/Assumptions!$C$12, N(AG1824)/Assumptions!$C$13),3)</f>
        <v>3.467</v>
      </c>
      <c r="AK1824" s="0" t="str">
        <f aca="false">IF(OR(U1824="Pending",U1824="On Hold"),"Open GRN (awaiting)",IF(AJ1824&lt;=1,"Within SLA",IF(ROUND(N(Y1824)/Assumptions!$C$5,3)=AJ1824,"Gate Wait",IF(ROUND(N(Z1824)/Assumptions!$C$6,3)=AJ1824,"Dock Wait",IF(ROUND(N(AA1824)/Assumptions!$C$7,3)=AJ1824,"Unloading",IF(ROUND(N(AB1824)/Assumptions!$C$8,3)=AJ1824,"Unload-to-QC Wait",IF(ROUND(N(AC1824)/Assumptions!$C$9,3)=AJ1824,"QC",IF(ROUND(N(AD1824)/Assumptions!$C$10,3)=AJ1824,"QC-to-GRN Wait",IF(ROUND(N(AE1824)/Assumptions!$C$11,3)=AJ1824,"GRN Processing",IF(ROUND(N(AF1824)/Assumptions!$C$12,3)=AJ1824,"GRN-to-Putaway Wait",IF(ROUND(N(AG1824)/Assumptions!$C$13,3)=AJ1824,"Putaway","Within SLA")))))))))))</f>
        <v>GRN Processing</v>
      </c>
    </row>
    <row r="1825" customFormat="false" ht="15" hidden="false" customHeight="false" outlineLevel="0" collapsed="false">
      <c r="A1825" s="0" t="s">
        <v>5371</v>
      </c>
      <c r="B1825" s="0" t="s">
        <v>5372</v>
      </c>
      <c r="C1825" s="0" t="s">
        <v>134</v>
      </c>
      <c r="D1825" s="0" t="s">
        <v>147</v>
      </c>
      <c r="E1825" s="0" t="s">
        <v>5373</v>
      </c>
      <c r="F1825" s="0" t="s">
        <v>149</v>
      </c>
      <c r="G1825" s="0" t="s">
        <v>167</v>
      </c>
      <c r="H1825" s="17" t="n">
        <v>46248.3479166667</v>
      </c>
      <c r="I1825" s="17" t="n">
        <v>46248.3604166667</v>
      </c>
      <c r="J1825" s="17" t="n">
        <v>46248.3673611111</v>
      </c>
      <c r="K1825" s="17" t="n">
        <v>46248.3958333333</v>
      </c>
      <c r="L1825" s="17" t="n">
        <v>46248.4111111111</v>
      </c>
      <c r="M1825" s="17" t="n">
        <v>46248.4625</v>
      </c>
      <c r="N1825" s="17" t="n">
        <v>46248.4875</v>
      </c>
      <c r="O1825" s="17" t="n">
        <v>46248.5069444445</v>
      </c>
      <c r="P1825" s="17" t="n">
        <v>46248.5256944444</v>
      </c>
      <c r="Q1825" s="17" t="n">
        <v>46248.5555555556</v>
      </c>
      <c r="R1825" s="0" t="n">
        <v>333</v>
      </c>
      <c r="S1825" s="0" t="n">
        <v>8</v>
      </c>
      <c r="T1825" s="0" t="n">
        <v>0</v>
      </c>
      <c r="U1825" s="18" t="s">
        <v>123</v>
      </c>
      <c r="V1825" s="18" t="s">
        <v>82</v>
      </c>
      <c r="W1825" s="0" t="str">
        <f aca="false">IF(AND(X1825&gt;=6,X1825&lt;14),"A",IF(AND(X1825&gt;=14,X1825&lt;22),"B","C"))</f>
        <v>A</v>
      </c>
      <c r="X1825" s="18" t="n">
        <f aca="false">HOUR(H1825)</f>
        <v>8</v>
      </c>
      <c r="Y1825" s="18" t="n">
        <f aca="false">ROUND((I1825-H1825)*1440,0)</f>
        <v>18</v>
      </c>
      <c r="Z1825" s="18" t="n">
        <f aca="false">ROUND((J1825-I1825)*1440,0)</f>
        <v>10</v>
      </c>
      <c r="AA1825" s="18" t="n">
        <f aca="false">ROUND((K1825-J1825)*1440,0)</f>
        <v>41</v>
      </c>
      <c r="AB1825" s="18" t="n">
        <f aca="false">ROUND((L1825-K1825)*1440,0)</f>
        <v>22</v>
      </c>
      <c r="AC1825" s="18" t="n">
        <f aca="false">ROUND((M1825-L1825)*1440,0)</f>
        <v>74</v>
      </c>
      <c r="AD1825" s="18" t="n">
        <f aca="false">IF(N1825="","",ROUND((N1825-M1825)*1440,0))</f>
        <v>36</v>
      </c>
      <c r="AE1825" s="18" t="n">
        <f aca="false">IF(O1825="","",ROUND((O1825-N1825)*1440,0))</f>
        <v>28</v>
      </c>
      <c r="AF1825" s="18" t="n">
        <f aca="false">IF(P1825="","",ROUND((P1825-O1825)*1440,0))</f>
        <v>27</v>
      </c>
      <c r="AG1825" s="18" t="n">
        <f aca="false">IF(Q1825="","",ROUND((Q1825-P1825)*1440,0))</f>
        <v>43</v>
      </c>
      <c r="AH1825" s="18" t="n">
        <f aca="false">IF(Q1825="","",ROUND((Q1825-H1825)*1440,0))</f>
        <v>299</v>
      </c>
      <c r="AI1825" s="19" t="n">
        <f aca="false">ROUND(IF(O1825="",Assumptions!$B$25-K1825,O1825-K1825)*24,1)</f>
        <v>2.7</v>
      </c>
      <c r="AJ1825" s="20" t="n">
        <f aca="false">ROUND(MAX(N(Y1825)/Assumptions!$C$5, N(Z1825)/Assumptions!$C$6, N(AA1825)/Assumptions!$C$7, N(AB1825)/Assumptions!$C$8, N(AC1825)/Assumptions!$C$9, N(AD1825)/Assumptions!$C$10, N(AE1825)/Assumptions!$C$11, N(AF1825)/Assumptions!$C$12, N(AG1825)/Assumptions!$C$13),3)</f>
        <v>1.644</v>
      </c>
      <c r="AK1825" s="0" t="str">
        <f aca="false">IF(OR(U1825="Pending",U1825="On Hold"),"Open GRN (awaiting)",IF(AJ1825&lt;=1,"Within SLA",IF(ROUND(N(Y1825)/Assumptions!$C$5,3)=AJ1825,"Gate Wait",IF(ROUND(N(Z1825)/Assumptions!$C$6,3)=AJ1825,"Dock Wait",IF(ROUND(N(AA1825)/Assumptions!$C$7,3)=AJ1825,"Unloading",IF(ROUND(N(AB1825)/Assumptions!$C$8,3)=AJ1825,"Unload-to-QC Wait",IF(ROUND(N(AC1825)/Assumptions!$C$9,3)=AJ1825,"QC",IF(ROUND(N(AD1825)/Assumptions!$C$10,3)=AJ1825,"QC-to-GRN Wait",IF(ROUND(N(AE1825)/Assumptions!$C$11,3)=AJ1825,"GRN Processing",IF(ROUND(N(AF1825)/Assumptions!$C$12,3)=AJ1825,"GRN-to-Putaway Wait",IF(ROUND(N(AG1825)/Assumptions!$C$13,3)=AJ1825,"Putaway","Within SLA")))))))))))</f>
        <v>QC</v>
      </c>
    </row>
    <row r="1826" customFormat="false" ht="15" hidden="false" customHeight="false" outlineLevel="0" collapsed="false">
      <c r="A1826" s="0" t="s">
        <v>5374</v>
      </c>
      <c r="B1826" s="0" t="s">
        <v>5375</v>
      </c>
      <c r="C1826" s="0" t="s">
        <v>126</v>
      </c>
      <c r="D1826" s="0" t="s">
        <v>119</v>
      </c>
      <c r="E1826" s="0" t="s">
        <v>5376</v>
      </c>
      <c r="F1826" s="0" t="s">
        <v>128</v>
      </c>
      <c r="G1826" s="0" t="s">
        <v>122</v>
      </c>
      <c r="H1826" s="17" t="n">
        <v>46248.3729166667</v>
      </c>
      <c r="I1826" s="17" t="n">
        <v>46248.3854166667</v>
      </c>
      <c r="J1826" s="17" t="n">
        <v>46248.4027777778</v>
      </c>
      <c r="K1826" s="17" t="n">
        <v>46248.4236111111</v>
      </c>
      <c r="L1826" s="17" t="n">
        <v>46248.4375</v>
      </c>
      <c r="M1826" s="17" t="n">
        <v>46248.4576388889</v>
      </c>
      <c r="N1826" s="17" t="n">
        <v>46248.5020833333</v>
      </c>
      <c r="O1826" s="17" t="n">
        <v>46248.525</v>
      </c>
      <c r="P1826" s="17" t="n">
        <v>46248.5270833333</v>
      </c>
      <c r="Q1826" s="17" t="n">
        <v>46248.5416666667</v>
      </c>
      <c r="R1826" s="0" t="n">
        <v>241</v>
      </c>
      <c r="S1826" s="0" t="n">
        <v>0</v>
      </c>
      <c r="T1826" s="0" t="n">
        <v>0</v>
      </c>
      <c r="U1826" s="18" t="s">
        <v>130</v>
      </c>
      <c r="V1826" s="18" t="s">
        <v>144</v>
      </c>
      <c r="W1826" s="0" t="str">
        <f aca="false">IF(AND(X1826&gt;=6,X1826&lt;14),"A",IF(AND(X1826&gt;=14,X1826&lt;22),"B","C"))</f>
        <v>A</v>
      </c>
      <c r="X1826" s="18" t="n">
        <f aca="false">HOUR(H1826)</f>
        <v>8</v>
      </c>
      <c r="Y1826" s="18" t="n">
        <f aca="false">ROUND((I1826-H1826)*1440,0)</f>
        <v>18</v>
      </c>
      <c r="Z1826" s="18" t="n">
        <f aca="false">ROUND((J1826-I1826)*1440,0)</f>
        <v>25</v>
      </c>
      <c r="AA1826" s="18" t="n">
        <f aca="false">ROUND((K1826-J1826)*1440,0)</f>
        <v>30</v>
      </c>
      <c r="AB1826" s="18" t="n">
        <f aca="false">ROUND((L1826-K1826)*1440,0)</f>
        <v>20</v>
      </c>
      <c r="AC1826" s="18" t="n">
        <f aca="false">ROUND((M1826-L1826)*1440,0)</f>
        <v>29</v>
      </c>
      <c r="AD1826" s="18" t="n">
        <f aca="false">IF(N1826="","",ROUND((N1826-M1826)*1440,0))</f>
        <v>64</v>
      </c>
      <c r="AE1826" s="18" t="n">
        <f aca="false">IF(O1826="","",ROUND((O1826-N1826)*1440,0))</f>
        <v>33</v>
      </c>
      <c r="AF1826" s="18" t="n">
        <f aca="false">IF(P1826="","",ROUND((P1826-O1826)*1440,0))</f>
        <v>3</v>
      </c>
      <c r="AG1826" s="18" t="n">
        <f aca="false">IF(Q1826="","",ROUND((Q1826-P1826)*1440,0))</f>
        <v>21</v>
      </c>
      <c r="AH1826" s="18" t="n">
        <f aca="false">IF(Q1826="","",ROUND((Q1826-H1826)*1440,0))</f>
        <v>243</v>
      </c>
      <c r="AI1826" s="19" t="n">
        <f aca="false">ROUND(IF(O1826="",Assumptions!$B$25-K1826,O1826-K1826)*24,1)</f>
        <v>2.4</v>
      </c>
      <c r="AJ1826" s="20" t="n">
        <f aca="false">ROUND(MAX(N(Y1826)/Assumptions!$C$5, N(Z1826)/Assumptions!$C$6, N(AA1826)/Assumptions!$C$7, N(AB1826)/Assumptions!$C$8, N(AC1826)/Assumptions!$C$9, N(AD1826)/Assumptions!$C$10, N(AE1826)/Assumptions!$C$11, N(AF1826)/Assumptions!$C$12, N(AG1826)/Assumptions!$C$13),3)</f>
        <v>2.133</v>
      </c>
      <c r="AK1826" s="0" t="str">
        <f aca="false">IF(OR(U1826="Pending",U1826="On Hold"),"Open GRN (awaiting)",IF(AJ1826&lt;=1,"Within SLA",IF(ROUND(N(Y1826)/Assumptions!$C$5,3)=AJ1826,"Gate Wait",IF(ROUND(N(Z1826)/Assumptions!$C$6,3)=AJ1826,"Dock Wait",IF(ROUND(N(AA1826)/Assumptions!$C$7,3)=AJ1826,"Unloading",IF(ROUND(N(AB1826)/Assumptions!$C$8,3)=AJ1826,"Unload-to-QC Wait",IF(ROUND(N(AC1826)/Assumptions!$C$9,3)=AJ1826,"QC",IF(ROUND(N(AD1826)/Assumptions!$C$10,3)=AJ1826,"QC-to-GRN Wait",IF(ROUND(N(AE1826)/Assumptions!$C$11,3)=AJ1826,"GRN Processing",IF(ROUND(N(AF1826)/Assumptions!$C$12,3)=AJ1826,"GRN-to-Putaway Wait",IF(ROUND(N(AG1826)/Assumptions!$C$13,3)=AJ1826,"Putaway","Within SLA")))))))))))</f>
        <v>QC-to-GRN Wait</v>
      </c>
    </row>
    <row r="1827" customFormat="false" ht="15" hidden="false" customHeight="false" outlineLevel="0" collapsed="false">
      <c r="A1827" s="0" t="s">
        <v>5377</v>
      </c>
      <c r="B1827" s="0" t="s">
        <v>5378</v>
      </c>
      <c r="C1827" s="0" t="s">
        <v>159</v>
      </c>
      <c r="D1827" s="0" t="s">
        <v>119</v>
      </c>
      <c r="E1827" s="0" t="s">
        <v>5379</v>
      </c>
      <c r="F1827" s="0" t="s">
        <v>128</v>
      </c>
      <c r="G1827" s="0" t="s">
        <v>122</v>
      </c>
      <c r="H1827" s="17" t="n">
        <v>46248.3798611111</v>
      </c>
      <c r="I1827" s="17" t="n">
        <v>46248.3895833333</v>
      </c>
      <c r="J1827" s="17" t="n">
        <v>46248.3993055556</v>
      </c>
      <c r="K1827" s="17" t="n">
        <v>46248.4479166667</v>
      </c>
      <c r="L1827" s="17" t="n">
        <v>46248.4534722222</v>
      </c>
      <c r="M1827" s="17" t="n">
        <v>46248.5180555556</v>
      </c>
      <c r="N1827" s="17" t="n">
        <v>46248.6034722222</v>
      </c>
      <c r="O1827" s="17" t="n">
        <v>46248.7</v>
      </c>
      <c r="P1827" s="17" t="n">
        <v>46248.7076388889</v>
      </c>
      <c r="Q1827" s="17" t="n">
        <v>46248.7236111111</v>
      </c>
      <c r="R1827" s="0" t="n">
        <v>437</v>
      </c>
      <c r="S1827" s="0" t="n">
        <v>8</v>
      </c>
      <c r="T1827" s="0" t="n">
        <v>0</v>
      </c>
      <c r="U1827" s="18" t="s">
        <v>123</v>
      </c>
      <c r="V1827" s="18" t="s">
        <v>156</v>
      </c>
      <c r="W1827" s="0" t="str">
        <f aca="false">IF(AND(X1827&gt;=6,X1827&lt;14),"A",IF(AND(X1827&gt;=14,X1827&lt;22),"B","C"))</f>
        <v>A</v>
      </c>
      <c r="X1827" s="18" t="n">
        <f aca="false">HOUR(H1827)</f>
        <v>9</v>
      </c>
      <c r="Y1827" s="18" t="n">
        <f aca="false">ROUND((I1827-H1827)*1440,0)</f>
        <v>14</v>
      </c>
      <c r="Z1827" s="18" t="n">
        <f aca="false">ROUND((J1827-I1827)*1440,0)</f>
        <v>14</v>
      </c>
      <c r="AA1827" s="18" t="n">
        <f aca="false">ROUND((K1827-J1827)*1440,0)</f>
        <v>70</v>
      </c>
      <c r="AB1827" s="18" t="n">
        <f aca="false">ROUND((L1827-K1827)*1440,0)</f>
        <v>8</v>
      </c>
      <c r="AC1827" s="18" t="n">
        <f aca="false">ROUND((M1827-L1827)*1440,0)</f>
        <v>93</v>
      </c>
      <c r="AD1827" s="18" t="n">
        <f aca="false">IF(N1827="","",ROUND((N1827-M1827)*1440,0))</f>
        <v>123</v>
      </c>
      <c r="AE1827" s="18" t="n">
        <f aca="false">IF(O1827="","",ROUND((O1827-N1827)*1440,0))</f>
        <v>139</v>
      </c>
      <c r="AF1827" s="18" t="n">
        <f aca="false">IF(P1827="","",ROUND((P1827-O1827)*1440,0))</f>
        <v>11</v>
      </c>
      <c r="AG1827" s="18" t="n">
        <f aca="false">IF(Q1827="","",ROUND((Q1827-P1827)*1440,0))</f>
        <v>23</v>
      </c>
      <c r="AH1827" s="18" t="n">
        <f aca="false">IF(Q1827="","",ROUND((Q1827-H1827)*1440,0))</f>
        <v>495</v>
      </c>
      <c r="AI1827" s="19" t="n">
        <f aca="false">ROUND(IF(O1827="",Assumptions!$B$25-K1827,O1827-K1827)*24,1)</f>
        <v>6.1</v>
      </c>
      <c r="AJ1827" s="20" t="n">
        <f aca="false">ROUND(MAX(N(Y1827)/Assumptions!$C$5, N(Z1827)/Assumptions!$C$6, N(AA1827)/Assumptions!$C$7, N(AB1827)/Assumptions!$C$8, N(AC1827)/Assumptions!$C$9, N(AD1827)/Assumptions!$C$10, N(AE1827)/Assumptions!$C$11, N(AF1827)/Assumptions!$C$12, N(AG1827)/Assumptions!$C$13),3)</f>
        <v>4.1</v>
      </c>
      <c r="AK1827" s="0" t="str">
        <f aca="false">IF(OR(U1827="Pending",U1827="On Hold"),"Open GRN (awaiting)",IF(AJ1827&lt;=1,"Within SLA",IF(ROUND(N(Y1827)/Assumptions!$C$5,3)=AJ1827,"Gate Wait",IF(ROUND(N(Z1827)/Assumptions!$C$6,3)=AJ1827,"Dock Wait",IF(ROUND(N(AA1827)/Assumptions!$C$7,3)=AJ1827,"Unloading",IF(ROUND(N(AB1827)/Assumptions!$C$8,3)=AJ1827,"Unload-to-QC Wait",IF(ROUND(N(AC1827)/Assumptions!$C$9,3)=AJ1827,"QC",IF(ROUND(N(AD1827)/Assumptions!$C$10,3)=AJ1827,"QC-to-GRN Wait",IF(ROUND(N(AE1827)/Assumptions!$C$11,3)=AJ1827,"GRN Processing",IF(ROUND(N(AF1827)/Assumptions!$C$12,3)=AJ1827,"GRN-to-Putaway Wait",IF(ROUND(N(AG1827)/Assumptions!$C$13,3)=AJ1827,"Putaway","Within SLA")))))))))))</f>
        <v>QC-to-GRN Wait</v>
      </c>
    </row>
    <row r="1828" customFormat="false" ht="15" hidden="false" customHeight="false" outlineLevel="0" collapsed="false">
      <c r="A1828" s="0" t="s">
        <v>5380</v>
      </c>
      <c r="B1828" s="0" t="s">
        <v>5381</v>
      </c>
      <c r="C1828" s="0" t="s">
        <v>118</v>
      </c>
      <c r="D1828" s="0" t="s">
        <v>119</v>
      </c>
      <c r="E1828" s="0" t="s">
        <v>3844</v>
      </c>
      <c r="F1828" s="0" t="s">
        <v>121</v>
      </c>
      <c r="G1828" s="0" t="s">
        <v>129</v>
      </c>
      <c r="H1828" s="17" t="n">
        <v>46248.3986111111</v>
      </c>
      <c r="I1828" s="17" t="n">
        <v>46248.4159722222</v>
      </c>
      <c r="J1828" s="17" t="n">
        <v>46248.4215277778</v>
      </c>
      <c r="K1828" s="17" t="n">
        <v>46248.4430555556</v>
      </c>
      <c r="L1828" s="17" t="n">
        <v>46248.45</v>
      </c>
      <c r="M1828" s="17" t="n">
        <v>46248.4618055556</v>
      </c>
      <c r="N1828" s="17" t="n">
        <v>46248.5069444445</v>
      </c>
      <c r="O1828" s="17" t="n">
        <v>46248.5194444444</v>
      </c>
      <c r="P1828" s="17" t="n">
        <v>46248.53125</v>
      </c>
      <c r="Q1828" s="17" t="n">
        <v>46248.54375</v>
      </c>
      <c r="R1828" s="0" t="n">
        <v>270</v>
      </c>
      <c r="S1828" s="0" t="n">
        <v>0</v>
      </c>
      <c r="T1828" s="0" t="n">
        <v>0</v>
      </c>
      <c r="U1828" s="18" t="s">
        <v>130</v>
      </c>
      <c r="V1828" s="18" t="s">
        <v>156</v>
      </c>
      <c r="W1828" s="0" t="str">
        <f aca="false">IF(AND(X1828&gt;=6,X1828&lt;14),"A",IF(AND(X1828&gt;=14,X1828&lt;22),"B","C"))</f>
        <v>A</v>
      </c>
      <c r="X1828" s="18" t="n">
        <f aca="false">HOUR(H1828)</f>
        <v>9</v>
      </c>
      <c r="Y1828" s="18" t="n">
        <f aca="false">ROUND((I1828-H1828)*1440,0)</f>
        <v>25</v>
      </c>
      <c r="Z1828" s="18" t="n">
        <f aca="false">ROUND((J1828-I1828)*1440,0)</f>
        <v>8</v>
      </c>
      <c r="AA1828" s="18" t="n">
        <f aca="false">ROUND((K1828-J1828)*1440,0)</f>
        <v>31</v>
      </c>
      <c r="AB1828" s="18" t="n">
        <f aca="false">ROUND((L1828-K1828)*1440,0)</f>
        <v>10</v>
      </c>
      <c r="AC1828" s="18" t="n">
        <f aca="false">ROUND((M1828-L1828)*1440,0)</f>
        <v>17</v>
      </c>
      <c r="AD1828" s="18" t="n">
        <f aca="false">IF(N1828="","",ROUND((N1828-M1828)*1440,0))</f>
        <v>65</v>
      </c>
      <c r="AE1828" s="18" t="n">
        <f aca="false">IF(O1828="","",ROUND((O1828-N1828)*1440,0))</f>
        <v>18</v>
      </c>
      <c r="AF1828" s="18" t="n">
        <f aca="false">IF(P1828="","",ROUND((P1828-O1828)*1440,0))</f>
        <v>17</v>
      </c>
      <c r="AG1828" s="18" t="n">
        <f aca="false">IF(Q1828="","",ROUND((Q1828-P1828)*1440,0))</f>
        <v>18</v>
      </c>
      <c r="AH1828" s="18" t="n">
        <f aca="false">IF(Q1828="","",ROUND((Q1828-H1828)*1440,0))</f>
        <v>209</v>
      </c>
      <c r="AI1828" s="19" t="n">
        <f aca="false">ROUND(IF(O1828="",Assumptions!$B$25-K1828,O1828-K1828)*24,1)</f>
        <v>1.8</v>
      </c>
      <c r="AJ1828" s="20" t="n">
        <f aca="false">ROUND(MAX(N(Y1828)/Assumptions!$C$5, N(Z1828)/Assumptions!$C$6, N(AA1828)/Assumptions!$C$7, N(AB1828)/Assumptions!$C$8, N(AC1828)/Assumptions!$C$9, N(AD1828)/Assumptions!$C$10, N(AE1828)/Assumptions!$C$11, N(AF1828)/Assumptions!$C$12, N(AG1828)/Assumptions!$C$13),3)</f>
        <v>2.167</v>
      </c>
      <c r="AK1828" s="0" t="str">
        <f aca="false">IF(OR(U1828="Pending",U1828="On Hold"),"Open GRN (awaiting)",IF(AJ1828&lt;=1,"Within SLA",IF(ROUND(N(Y1828)/Assumptions!$C$5,3)=AJ1828,"Gate Wait",IF(ROUND(N(Z1828)/Assumptions!$C$6,3)=AJ1828,"Dock Wait",IF(ROUND(N(AA1828)/Assumptions!$C$7,3)=AJ1828,"Unloading",IF(ROUND(N(AB1828)/Assumptions!$C$8,3)=AJ1828,"Unload-to-QC Wait",IF(ROUND(N(AC1828)/Assumptions!$C$9,3)=AJ1828,"QC",IF(ROUND(N(AD1828)/Assumptions!$C$10,3)=AJ1828,"QC-to-GRN Wait",IF(ROUND(N(AE1828)/Assumptions!$C$11,3)=AJ1828,"GRN Processing",IF(ROUND(N(AF1828)/Assumptions!$C$12,3)=AJ1828,"GRN-to-Putaway Wait",IF(ROUND(N(AG1828)/Assumptions!$C$13,3)=AJ1828,"Putaway","Within SLA")))))))))))</f>
        <v>QC-to-GRN Wait</v>
      </c>
    </row>
    <row r="1829" customFormat="false" ht="15" hidden="false" customHeight="false" outlineLevel="0" collapsed="false">
      <c r="A1829" s="0" t="s">
        <v>5382</v>
      </c>
      <c r="B1829" s="0" t="s">
        <v>5383</v>
      </c>
      <c r="C1829" s="0" t="s">
        <v>126</v>
      </c>
      <c r="D1829" s="0" t="s">
        <v>135</v>
      </c>
      <c r="E1829" s="0" t="s">
        <v>5384</v>
      </c>
      <c r="F1829" s="0" t="s">
        <v>128</v>
      </c>
      <c r="G1829" s="0" t="s">
        <v>138</v>
      </c>
      <c r="H1829" s="17" t="n">
        <v>46248.4034722222</v>
      </c>
      <c r="I1829" s="17" t="n">
        <v>46248.4118055556</v>
      </c>
      <c r="J1829" s="17" t="n">
        <v>46248.4166666667</v>
      </c>
      <c r="K1829" s="17" t="n">
        <v>46248.4555555556</v>
      </c>
      <c r="L1829" s="17" t="n">
        <v>46248.4590277778</v>
      </c>
      <c r="M1829" s="17" t="n">
        <v>46248.4840277778</v>
      </c>
      <c r="N1829" s="17" t="n">
        <v>46248.5881944444</v>
      </c>
      <c r="O1829" s="17" t="n">
        <v>46248.6194444444</v>
      </c>
      <c r="P1829" s="17" t="n">
        <v>46248.6277777778</v>
      </c>
      <c r="Q1829" s="17" t="n">
        <v>46248.6534722222</v>
      </c>
      <c r="R1829" s="0" t="n">
        <v>348</v>
      </c>
      <c r="S1829" s="0" t="n">
        <v>0</v>
      </c>
      <c r="T1829" s="0" t="n">
        <v>0</v>
      </c>
      <c r="U1829" s="18" t="s">
        <v>130</v>
      </c>
      <c r="V1829" s="18" t="s">
        <v>131</v>
      </c>
      <c r="W1829" s="0" t="str">
        <f aca="false">IF(AND(X1829&gt;=6,X1829&lt;14),"A",IF(AND(X1829&gt;=14,X1829&lt;22),"B","C"))</f>
        <v>A</v>
      </c>
      <c r="X1829" s="18" t="n">
        <f aca="false">HOUR(H1829)</f>
        <v>9</v>
      </c>
      <c r="Y1829" s="18" t="n">
        <f aca="false">ROUND((I1829-H1829)*1440,0)</f>
        <v>12</v>
      </c>
      <c r="Z1829" s="18" t="n">
        <f aca="false">ROUND((J1829-I1829)*1440,0)</f>
        <v>7</v>
      </c>
      <c r="AA1829" s="18" t="n">
        <f aca="false">ROUND((K1829-J1829)*1440,0)</f>
        <v>56</v>
      </c>
      <c r="AB1829" s="18" t="n">
        <f aca="false">ROUND((L1829-K1829)*1440,0)</f>
        <v>5</v>
      </c>
      <c r="AC1829" s="18" t="n">
        <f aca="false">ROUND((M1829-L1829)*1440,0)</f>
        <v>36</v>
      </c>
      <c r="AD1829" s="18" t="n">
        <f aca="false">IF(N1829="","",ROUND((N1829-M1829)*1440,0))</f>
        <v>150</v>
      </c>
      <c r="AE1829" s="18" t="n">
        <f aca="false">IF(O1829="","",ROUND((O1829-N1829)*1440,0))</f>
        <v>45</v>
      </c>
      <c r="AF1829" s="18" t="n">
        <f aca="false">IF(P1829="","",ROUND((P1829-O1829)*1440,0))</f>
        <v>12</v>
      </c>
      <c r="AG1829" s="18" t="n">
        <f aca="false">IF(Q1829="","",ROUND((Q1829-P1829)*1440,0))</f>
        <v>37</v>
      </c>
      <c r="AH1829" s="18" t="n">
        <f aca="false">IF(Q1829="","",ROUND((Q1829-H1829)*1440,0))</f>
        <v>360</v>
      </c>
      <c r="AI1829" s="19" t="n">
        <f aca="false">ROUND(IF(O1829="",Assumptions!$B$25-K1829,O1829-K1829)*24,1)</f>
        <v>3.9</v>
      </c>
      <c r="AJ1829" s="20" t="n">
        <f aca="false">ROUND(MAX(N(Y1829)/Assumptions!$C$5, N(Z1829)/Assumptions!$C$6, N(AA1829)/Assumptions!$C$7, N(AB1829)/Assumptions!$C$8, N(AC1829)/Assumptions!$C$9, N(AD1829)/Assumptions!$C$10, N(AE1829)/Assumptions!$C$11, N(AF1829)/Assumptions!$C$12, N(AG1829)/Assumptions!$C$13),3)</f>
        <v>5</v>
      </c>
      <c r="AK1829" s="0" t="str">
        <f aca="false">IF(OR(U1829="Pending",U1829="On Hold"),"Open GRN (awaiting)",IF(AJ1829&lt;=1,"Within SLA",IF(ROUND(N(Y1829)/Assumptions!$C$5,3)=AJ1829,"Gate Wait",IF(ROUND(N(Z1829)/Assumptions!$C$6,3)=AJ1829,"Dock Wait",IF(ROUND(N(AA1829)/Assumptions!$C$7,3)=AJ1829,"Unloading",IF(ROUND(N(AB1829)/Assumptions!$C$8,3)=AJ1829,"Unload-to-QC Wait",IF(ROUND(N(AC1829)/Assumptions!$C$9,3)=AJ1829,"QC",IF(ROUND(N(AD1829)/Assumptions!$C$10,3)=AJ1829,"QC-to-GRN Wait",IF(ROUND(N(AE1829)/Assumptions!$C$11,3)=AJ1829,"GRN Processing",IF(ROUND(N(AF1829)/Assumptions!$C$12,3)=AJ1829,"GRN-to-Putaway Wait",IF(ROUND(N(AG1829)/Assumptions!$C$13,3)=AJ1829,"Putaway","Within SLA")))))))))))</f>
        <v>QC-to-GRN Wait</v>
      </c>
    </row>
    <row r="1830" customFormat="false" ht="15" hidden="false" customHeight="false" outlineLevel="0" collapsed="false">
      <c r="A1830" s="0" t="s">
        <v>5385</v>
      </c>
      <c r="B1830" s="0" t="s">
        <v>5386</v>
      </c>
      <c r="C1830" s="0" t="s">
        <v>170</v>
      </c>
      <c r="D1830" s="0" t="s">
        <v>119</v>
      </c>
      <c r="E1830" s="0" t="s">
        <v>5387</v>
      </c>
      <c r="F1830" s="0" t="s">
        <v>172</v>
      </c>
      <c r="G1830" s="0" t="s">
        <v>122</v>
      </c>
      <c r="H1830" s="17" t="n">
        <v>46248.4083333333</v>
      </c>
      <c r="I1830" s="17" t="n">
        <v>46248.4263888889</v>
      </c>
      <c r="J1830" s="17" t="n">
        <v>46248.4284722222</v>
      </c>
      <c r="K1830" s="17" t="n">
        <v>46248.4451388889</v>
      </c>
      <c r="L1830" s="17" t="n">
        <v>46248.4541666667</v>
      </c>
      <c r="M1830" s="17" t="n">
        <v>46248.4798611111</v>
      </c>
      <c r="N1830" s="17" t="n">
        <v>46248.5013888889</v>
      </c>
      <c r="O1830" s="17" t="n">
        <v>46248.5284722222</v>
      </c>
      <c r="P1830" s="17" t="n">
        <v>46248.5395833333</v>
      </c>
      <c r="Q1830" s="17" t="n">
        <v>46248.5520833333</v>
      </c>
      <c r="R1830" s="0" t="n">
        <v>385</v>
      </c>
      <c r="S1830" s="0" t="n">
        <v>0</v>
      </c>
      <c r="T1830" s="0" t="n">
        <v>0</v>
      </c>
      <c r="U1830" s="18" t="s">
        <v>130</v>
      </c>
      <c r="V1830" s="18" t="s">
        <v>144</v>
      </c>
      <c r="W1830" s="0" t="str">
        <f aca="false">IF(AND(X1830&gt;=6,X1830&lt;14),"A",IF(AND(X1830&gt;=14,X1830&lt;22),"B","C"))</f>
        <v>A</v>
      </c>
      <c r="X1830" s="18" t="n">
        <f aca="false">HOUR(H1830)</f>
        <v>9</v>
      </c>
      <c r="Y1830" s="18" t="n">
        <f aca="false">ROUND((I1830-H1830)*1440,0)</f>
        <v>26</v>
      </c>
      <c r="Z1830" s="18" t="n">
        <f aca="false">ROUND((J1830-I1830)*1440,0)</f>
        <v>3</v>
      </c>
      <c r="AA1830" s="18" t="n">
        <f aca="false">ROUND((K1830-J1830)*1440,0)</f>
        <v>24</v>
      </c>
      <c r="AB1830" s="18" t="n">
        <f aca="false">ROUND((L1830-K1830)*1440,0)</f>
        <v>13</v>
      </c>
      <c r="AC1830" s="18" t="n">
        <f aca="false">ROUND((M1830-L1830)*1440,0)</f>
        <v>37</v>
      </c>
      <c r="AD1830" s="18" t="n">
        <f aca="false">IF(N1830="","",ROUND((N1830-M1830)*1440,0))</f>
        <v>31</v>
      </c>
      <c r="AE1830" s="18" t="n">
        <f aca="false">IF(O1830="","",ROUND((O1830-N1830)*1440,0))</f>
        <v>39</v>
      </c>
      <c r="AF1830" s="18" t="n">
        <f aca="false">IF(P1830="","",ROUND((P1830-O1830)*1440,0))</f>
        <v>16</v>
      </c>
      <c r="AG1830" s="18" t="n">
        <f aca="false">IF(Q1830="","",ROUND((Q1830-P1830)*1440,0))</f>
        <v>18</v>
      </c>
      <c r="AH1830" s="18" t="n">
        <f aca="false">IF(Q1830="","",ROUND((Q1830-H1830)*1440,0))</f>
        <v>207</v>
      </c>
      <c r="AI1830" s="19" t="n">
        <f aca="false">ROUND(IF(O1830="",Assumptions!$B$25-K1830,O1830-K1830)*24,1)</f>
        <v>2</v>
      </c>
      <c r="AJ1830" s="20" t="n">
        <f aca="false">ROUND(MAX(N(Y1830)/Assumptions!$C$5, N(Z1830)/Assumptions!$C$6, N(AA1830)/Assumptions!$C$7, N(AB1830)/Assumptions!$C$8, N(AC1830)/Assumptions!$C$9, N(AD1830)/Assumptions!$C$10, N(AE1830)/Assumptions!$C$11, N(AF1830)/Assumptions!$C$12, N(AG1830)/Assumptions!$C$13),3)</f>
        <v>1.033</v>
      </c>
      <c r="AK1830" s="0" t="str">
        <f aca="false">IF(OR(U1830="Pending",U1830="On Hold"),"Open GRN (awaiting)",IF(AJ1830&lt;=1,"Within SLA",IF(ROUND(N(Y1830)/Assumptions!$C$5,3)=AJ1830,"Gate Wait",IF(ROUND(N(Z1830)/Assumptions!$C$6,3)=AJ1830,"Dock Wait",IF(ROUND(N(AA1830)/Assumptions!$C$7,3)=AJ1830,"Unloading",IF(ROUND(N(AB1830)/Assumptions!$C$8,3)=AJ1830,"Unload-to-QC Wait",IF(ROUND(N(AC1830)/Assumptions!$C$9,3)=AJ1830,"QC",IF(ROUND(N(AD1830)/Assumptions!$C$10,3)=AJ1830,"QC-to-GRN Wait",IF(ROUND(N(AE1830)/Assumptions!$C$11,3)=AJ1830,"GRN Processing",IF(ROUND(N(AF1830)/Assumptions!$C$12,3)=AJ1830,"GRN-to-Putaway Wait",IF(ROUND(N(AG1830)/Assumptions!$C$13,3)=AJ1830,"Putaway","Within SLA")))))))))))</f>
        <v>QC-to-GRN Wait</v>
      </c>
    </row>
    <row r="1831" customFormat="false" ht="15" hidden="false" customHeight="false" outlineLevel="0" collapsed="false">
      <c r="A1831" s="0" t="s">
        <v>5388</v>
      </c>
      <c r="B1831" s="0" t="s">
        <v>5389</v>
      </c>
      <c r="C1831" s="0" t="s">
        <v>159</v>
      </c>
      <c r="D1831" s="0" t="s">
        <v>119</v>
      </c>
      <c r="E1831" s="0" t="s">
        <v>1905</v>
      </c>
      <c r="F1831" s="0" t="s">
        <v>128</v>
      </c>
      <c r="G1831" s="0" t="s">
        <v>122</v>
      </c>
      <c r="H1831" s="17" t="n">
        <v>46248.4236111111</v>
      </c>
      <c r="I1831" s="17" t="n">
        <v>46248.4486111111</v>
      </c>
      <c r="J1831" s="17" t="n">
        <v>46248.45625</v>
      </c>
      <c r="K1831" s="17" t="n">
        <v>46248.49375</v>
      </c>
      <c r="L1831" s="17" t="n">
        <v>46248.4965277778</v>
      </c>
      <c r="M1831" s="17" t="n">
        <v>46248.5055555556</v>
      </c>
      <c r="N1831" s="17" t="n">
        <v>46248.5326388889</v>
      </c>
      <c r="O1831" s="17" t="n">
        <v>46248.5479166667</v>
      </c>
      <c r="P1831" s="17" t="n">
        <v>46248.5722222222</v>
      </c>
      <c r="Q1831" s="17" t="n">
        <v>46248.5861111111</v>
      </c>
      <c r="R1831" s="0" t="n">
        <v>386</v>
      </c>
      <c r="S1831" s="0" t="n">
        <v>0</v>
      </c>
      <c r="T1831" s="0" t="n">
        <v>0</v>
      </c>
      <c r="U1831" s="18" t="s">
        <v>130</v>
      </c>
      <c r="V1831" s="18" t="s">
        <v>139</v>
      </c>
      <c r="W1831" s="0" t="str">
        <f aca="false">IF(AND(X1831&gt;=6,X1831&lt;14),"A",IF(AND(X1831&gt;=14,X1831&lt;22),"B","C"))</f>
        <v>A</v>
      </c>
      <c r="X1831" s="18" t="n">
        <f aca="false">HOUR(H1831)</f>
        <v>10</v>
      </c>
      <c r="Y1831" s="18" t="n">
        <f aca="false">ROUND((I1831-H1831)*1440,0)</f>
        <v>36</v>
      </c>
      <c r="Z1831" s="18" t="n">
        <f aca="false">ROUND((J1831-I1831)*1440,0)</f>
        <v>11</v>
      </c>
      <c r="AA1831" s="18" t="n">
        <f aca="false">ROUND((K1831-J1831)*1440,0)</f>
        <v>54</v>
      </c>
      <c r="AB1831" s="18" t="n">
        <f aca="false">ROUND((L1831-K1831)*1440,0)</f>
        <v>4</v>
      </c>
      <c r="AC1831" s="18" t="n">
        <f aca="false">ROUND((M1831-L1831)*1440,0)</f>
        <v>13</v>
      </c>
      <c r="AD1831" s="18" t="n">
        <f aca="false">IF(N1831="","",ROUND((N1831-M1831)*1440,0))</f>
        <v>39</v>
      </c>
      <c r="AE1831" s="18" t="n">
        <f aca="false">IF(O1831="","",ROUND((O1831-N1831)*1440,0))</f>
        <v>22</v>
      </c>
      <c r="AF1831" s="18" t="n">
        <f aca="false">IF(P1831="","",ROUND((P1831-O1831)*1440,0))</f>
        <v>35</v>
      </c>
      <c r="AG1831" s="18" t="n">
        <f aca="false">IF(Q1831="","",ROUND((Q1831-P1831)*1440,0))</f>
        <v>20</v>
      </c>
      <c r="AH1831" s="18" t="n">
        <f aca="false">IF(Q1831="","",ROUND((Q1831-H1831)*1440,0))</f>
        <v>234</v>
      </c>
      <c r="AI1831" s="19" t="n">
        <f aca="false">ROUND(IF(O1831="",Assumptions!$B$25-K1831,O1831-K1831)*24,1)</f>
        <v>1.3</v>
      </c>
      <c r="AJ1831" s="20" t="n">
        <f aca="false">ROUND(MAX(N(Y1831)/Assumptions!$C$5, N(Z1831)/Assumptions!$C$6, N(AA1831)/Assumptions!$C$7, N(AB1831)/Assumptions!$C$8, N(AC1831)/Assumptions!$C$9, N(AD1831)/Assumptions!$C$10, N(AE1831)/Assumptions!$C$11, N(AF1831)/Assumptions!$C$12, N(AG1831)/Assumptions!$C$13),3)</f>
        <v>1.75</v>
      </c>
      <c r="AK1831" s="0" t="str">
        <f aca="false">IF(OR(U1831="Pending",U1831="On Hold"),"Open GRN (awaiting)",IF(AJ1831&lt;=1,"Within SLA",IF(ROUND(N(Y1831)/Assumptions!$C$5,3)=AJ1831,"Gate Wait",IF(ROUND(N(Z1831)/Assumptions!$C$6,3)=AJ1831,"Dock Wait",IF(ROUND(N(AA1831)/Assumptions!$C$7,3)=AJ1831,"Unloading",IF(ROUND(N(AB1831)/Assumptions!$C$8,3)=AJ1831,"Unload-to-QC Wait",IF(ROUND(N(AC1831)/Assumptions!$C$9,3)=AJ1831,"QC",IF(ROUND(N(AD1831)/Assumptions!$C$10,3)=AJ1831,"QC-to-GRN Wait",IF(ROUND(N(AE1831)/Assumptions!$C$11,3)=AJ1831,"GRN Processing",IF(ROUND(N(AF1831)/Assumptions!$C$12,3)=AJ1831,"GRN-to-Putaway Wait",IF(ROUND(N(AG1831)/Assumptions!$C$13,3)=AJ1831,"Putaway","Within SLA")))))))))))</f>
        <v>GRN-to-Putaway Wait</v>
      </c>
    </row>
    <row r="1832" customFormat="false" ht="15" hidden="false" customHeight="false" outlineLevel="0" collapsed="false">
      <c r="A1832" s="0" t="s">
        <v>5390</v>
      </c>
      <c r="B1832" s="0" t="s">
        <v>5391</v>
      </c>
      <c r="C1832" s="0" t="s">
        <v>175</v>
      </c>
      <c r="D1832" s="0" t="s">
        <v>119</v>
      </c>
      <c r="E1832" s="0" t="s">
        <v>5392</v>
      </c>
      <c r="F1832" s="0" t="s">
        <v>172</v>
      </c>
      <c r="G1832" s="0" t="s">
        <v>129</v>
      </c>
      <c r="H1832" s="17" t="n">
        <v>46248.4236111111</v>
      </c>
      <c r="I1832" s="17" t="n">
        <v>46248.4388888889</v>
      </c>
      <c r="J1832" s="17" t="n">
        <v>46248.4402777778</v>
      </c>
      <c r="K1832" s="17" t="n">
        <v>46248.4527777778</v>
      </c>
      <c r="L1832" s="17" t="n">
        <v>46248.45625</v>
      </c>
      <c r="M1832" s="17" t="n">
        <v>46248.4840277778</v>
      </c>
      <c r="N1832" s="17" t="n">
        <v>46248.6472222222</v>
      </c>
      <c r="O1832" s="17" t="n">
        <v>46248.6527777778</v>
      </c>
      <c r="P1832" s="17" t="n">
        <v>46248.6597222222</v>
      </c>
      <c r="Q1832" s="17" t="n">
        <v>46248.6770833333</v>
      </c>
      <c r="R1832" s="0" t="n">
        <v>427</v>
      </c>
      <c r="S1832" s="0" t="n">
        <v>0</v>
      </c>
      <c r="T1832" s="0" t="n">
        <v>0</v>
      </c>
      <c r="U1832" s="18" t="s">
        <v>130</v>
      </c>
      <c r="V1832" s="18" t="s">
        <v>144</v>
      </c>
      <c r="W1832" s="0" t="str">
        <f aca="false">IF(AND(X1832&gt;=6,X1832&lt;14),"A",IF(AND(X1832&gt;=14,X1832&lt;22),"B","C"))</f>
        <v>A</v>
      </c>
      <c r="X1832" s="18" t="n">
        <f aca="false">HOUR(H1832)</f>
        <v>10</v>
      </c>
      <c r="Y1832" s="18" t="n">
        <f aca="false">ROUND((I1832-H1832)*1440,0)</f>
        <v>22</v>
      </c>
      <c r="Z1832" s="18" t="n">
        <f aca="false">ROUND((J1832-I1832)*1440,0)</f>
        <v>2</v>
      </c>
      <c r="AA1832" s="18" t="n">
        <f aca="false">ROUND((K1832-J1832)*1440,0)</f>
        <v>18</v>
      </c>
      <c r="AB1832" s="18" t="n">
        <f aca="false">ROUND((L1832-K1832)*1440,0)</f>
        <v>5</v>
      </c>
      <c r="AC1832" s="18" t="n">
        <f aca="false">ROUND((M1832-L1832)*1440,0)</f>
        <v>40</v>
      </c>
      <c r="AD1832" s="18" t="n">
        <f aca="false">IF(N1832="","",ROUND((N1832-M1832)*1440,0))</f>
        <v>235</v>
      </c>
      <c r="AE1832" s="18" t="n">
        <f aca="false">IF(O1832="","",ROUND((O1832-N1832)*1440,0))</f>
        <v>8</v>
      </c>
      <c r="AF1832" s="18" t="n">
        <f aca="false">IF(P1832="","",ROUND((P1832-O1832)*1440,0))</f>
        <v>10</v>
      </c>
      <c r="AG1832" s="18" t="n">
        <f aca="false">IF(Q1832="","",ROUND((Q1832-P1832)*1440,0))</f>
        <v>25</v>
      </c>
      <c r="AH1832" s="18" t="n">
        <f aca="false">IF(Q1832="","",ROUND((Q1832-H1832)*1440,0))</f>
        <v>365</v>
      </c>
      <c r="AI1832" s="19" t="n">
        <f aca="false">ROUND(IF(O1832="",Assumptions!$B$25-K1832,O1832-K1832)*24,1)</f>
        <v>4.8</v>
      </c>
      <c r="AJ1832" s="20" t="n">
        <f aca="false">ROUND(MAX(N(Y1832)/Assumptions!$C$5, N(Z1832)/Assumptions!$C$6, N(AA1832)/Assumptions!$C$7, N(AB1832)/Assumptions!$C$8, N(AC1832)/Assumptions!$C$9, N(AD1832)/Assumptions!$C$10, N(AE1832)/Assumptions!$C$11, N(AF1832)/Assumptions!$C$12, N(AG1832)/Assumptions!$C$13),3)</f>
        <v>7.833</v>
      </c>
      <c r="AK1832" s="0" t="str">
        <f aca="false">IF(OR(U1832="Pending",U1832="On Hold"),"Open GRN (awaiting)",IF(AJ1832&lt;=1,"Within SLA",IF(ROUND(N(Y1832)/Assumptions!$C$5,3)=AJ1832,"Gate Wait",IF(ROUND(N(Z1832)/Assumptions!$C$6,3)=AJ1832,"Dock Wait",IF(ROUND(N(AA1832)/Assumptions!$C$7,3)=AJ1832,"Unloading",IF(ROUND(N(AB1832)/Assumptions!$C$8,3)=AJ1832,"Unload-to-QC Wait",IF(ROUND(N(AC1832)/Assumptions!$C$9,3)=AJ1832,"QC",IF(ROUND(N(AD1832)/Assumptions!$C$10,3)=AJ1832,"QC-to-GRN Wait",IF(ROUND(N(AE1832)/Assumptions!$C$11,3)=AJ1832,"GRN Processing",IF(ROUND(N(AF1832)/Assumptions!$C$12,3)=AJ1832,"GRN-to-Putaway Wait",IF(ROUND(N(AG1832)/Assumptions!$C$13,3)=AJ1832,"Putaway","Within SLA")))))))))))</f>
        <v>QC-to-GRN Wait</v>
      </c>
    </row>
    <row r="1833" customFormat="false" ht="15" hidden="false" customHeight="false" outlineLevel="0" collapsed="false">
      <c r="A1833" s="0" t="s">
        <v>5393</v>
      </c>
      <c r="B1833" s="0" t="s">
        <v>5394</v>
      </c>
      <c r="C1833" s="0" t="s">
        <v>153</v>
      </c>
      <c r="D1833" s="0" t="s">
        <v>135</v>
      </c>
      <c r="E1833" s="0" t="s">
        <v>5395</v>
      </c>
      <c r="F1833" s="0" t="s">
        <v>121</v>
      </c>
      <c r="G1833" s="0" t="s">
        <v>178</v>
      </c>
      <c r="H1833" s="17" t="n">
        <v>46248.4451388889</v>
      </c>
      <c r="I1833" s="17" t="n">
        <v>46248.4743055556</v>
      </c>
      <c r="J1833" s="17" t="n">
        <v>46248.4805555556</v>
      </c>
      <c r="K1833" s="17" t="n">
        <v>46248.5006944445</v>
      </c>
      <c r="L1833" s="17" t="n">
        <v>46248.5284722222</v>
      </c>
      <c r="M1833" s="17" t="n">
        <v>46248.5472222222</v>
      </c>
      <c r="N1833" s="17" t="n">
        <v>46248.58125</v>
      </c>
      <c r="O1833" s="17" t="n">
        <v>46248.5916666667</v>
      </c>
      <c r="P1833" s="17" t="n">
        <v>46248.5993055556</v>
      </c>
      <c r="Q1833" s="17" t="n">
        <v>46248.6111111111</v>
      </c>
      <c r="R1833" s="0" t="n">
        <v>260</v>
      </c>
      <c r="S1833" s="0" t="n">
        <v>0</v>
      </c>
      <c r="T1833" s="0" t="n">
        <v>0</v>
      </c>
      <c r="U1833" s="18" t="s">
        <v>130</v>
      </c>
      <c r="V1833" s="18" t="s">
        <v>144</v>
      </c>
      <c r="W1833" s="0" t="str">
        <f aca="false">IF(AND(X1833&gt;=6,X1833&lt;14),"A",IF(AND(X1833&gt;=14,X1833&lt;22),"B","C"))</f>
        <v>A</v>
      </c>
      <c r="X1833" s="18" t="n">
        <f aca="false">HOUR(H1833)</f>
        <v>10</v>
      </c>
      <c r="Y1833" s="18" t="n">
        <f aca="false">ROUND((I1833-H1833)*1440,0)</f>
        <v>42</v>
      </c>
      <c r="Z1833" s="18" t="n">
        <f aca="false">ROUND((J1833-I1833)*1440,0)</f>
        <v>9</v>
      </c>
      <c r="AA1833" s="18" t="n">
        <f aca="false">ROUND((K1833-J1833)*1440,0)</f>
        <v>29</v>
      </c>
      <c r="AB1833" s="18" t="n">
        <f aca="false">ROUND((L1833-K1833)*1440,0)</f>
        <v>40</v>
      </c>
      <c r="AC1833" s="18" t="n">
        <f aca="false">ROUND((M1833-L1833)*1440,0)</f>
        <v>27</v>
      </c>
      <c r="AD1833" s="18" t="n">
        <f aca="false">IF(N1833="","",ROUND((N1833-M1833)*1440,0))</f>
        <v>49</v>
      </c>
      <c r="AE1833" s="18" t="n">
        <f aca="false">IF(O1833="","",ROUND((O1833-N1833)*1440,0))</f>
        <v>15</v>
      </c>
      <c r="AF1833" s="18" t="n">
        <f aca="false">IF(P1833="","",ROUND((P1833-O1833)*1440,0))</f>
        <v>11</v>
      </c>
      <c r="AG1833" s="18" t="n">
        <f aca="false">IF(Q1833="","",ROUND((Q1833-P1833)*1440,0))</f>
        <v>17</v>
      </c>
      <c r="AH1833" s="18" t="n">
        <f aca="false">IF(Q1833="","",ROUND((Q1833-H1833)*1440,0))</f>
        <v>239</v>
      </c>
      <c r="AI1833" s="19" t="n">
        <f aca="false">ROUND(IF(O1833="",Assumptions!$B$25-K1833,O1833-K1833)*24,1)</f>
        <v>2.2</v>
      </c>
      <c r="AJ1833" s="20" t="n">
        <f aca="false">ROUND(MAX(N(Y1833)/Assumptions!$C$5, N(Z1833)/Assumptions!$C$6, N(AA1833)/Assumptions!$C$7, N(AB1833)/Assumptions!$C$8, N(AC1833)/Assumptions!$C$9, N(AD1833)/Assumptions!$C$10, N(AE1833)/Assumptions!$C$11, N(AF1833)/Assumptions!$C$12, N(AG1833)/Assumptions!$C$13),3)</f>
        <v>2.667</v>
      </c>
      <c r="AK1833" s="0" t="str">
        <f aca="false">IF(OR(U1833="Pending",U1833="On Hold"),"Open GRN (awaiting)",IF(AJ1833&lt;=1,"Within SLA",IF(ROUND(N(Y1833)/Assumptions!$C$5,3)=AJ1833,"Gate Wait",IF(ROUND(N(Z1833)/Assumptions!$C$6,3)=AJ1833,"Dock Wait",IF(ROUND(N(AA1833)/Assumptions!$C$7,3)=AJ1833,"Unloading",IF(ROUND(N(AB1833)/Assumptions!$C$8,3)=AJ1833,"Unload-to-QC Wait",IF(ROUND(N(AC1833)/Assumptions!$C$9,3)=AJ1833,"QC",IF(ROUND(N(AD1833)/Assumptions!$C$10,3)=AJ1833,"QC-to-GRN Wait",IF(ROUND(N(AE1833)/Assumptions!$C$11,3)=AJ1833,"GRN Processing",IF(ROUND(N(AF1833)/Assumptions!$C$12,3)=AJ1833,"GRN-to-Putaway Wait",IF(ROUND(N(AG1833)/Assumptions!$C$13,3)=AJ1833,"Putaway","Within SLA")))))))))))</f>
        <v>Unload-to-QC Wait</v>
      </c>
    </row>
    <row r="1834" customFormat="false" ht="15" hidden="false" customHeight="false" outlineLevel="0" collapsed="false">
      <c r="A1834" s="0" t="s">
        <v>5396</v>
      </c>
      <c r="B1834" s="0" t="s">
        <v>5397</v>
      </c>
      <c r="C1834" s="0" t="s">
        <v>218</v>
      </c>
      <c r="D1834" s="0" t="s">
        <v>135</v>
      </c>
      <c r="E1834" s="0" t="s">
        <v>5398</v>
      </c>
      <c r="F1834" s="0" t="s">
        <v>137</v>
      </c>
      <c r="G1834" s="0" t="s">
        <v>178</v>
      </c>
      <c r="H1834" s="17" t="n">
        <v>46248.4854166667</v>
      </c>
      <c r="I1834" s="17" t="n">
        <v>46248.4972222222</v>
      </c>
      <c r="J1834" s="17" t="n">
        <v>46248.5020833333</v>
      </c>
      <c r="K1834" s="17" t="n">
        <v>46248.5284722222</v>
      </c>
      <c r="L1834" s="17" t="n">
        <v>46248.5388888889</v>
      </c>
      <c r="M1834" s="17" t="n">
        <v>46248.5729166667</v>
      </c>
      <c r="N1834" s="17" t="n">
        <v>46248.5847222222</v>
      </c>
      <c r="O1834" s="17" t="n">
        <v>46248.6173611111</v>
      </c>
      <c r="P1834" s="17" t="n">
        <v>46248.6444444444</v>
      </c>
      <c r="Q1834" s="17" t="n">
        <v>46248.65625</v>
      </c>
      <c r="R1834" s="0" t="n">
        <v>481</v>
      </c>
      <c r="S1834" s="0" t="n">
        <v>0</v>
      </c>
      <c r="T1834" s="0" t="n">
        <v>0</v>
      </c>
      <c r="U1834" s="18" t="s">
        <v>130</v>
      </c>
      <c r="V1834" s="18" t="s">
        <v>139</v>
      </c>
      <c r="W1834" s="0" t="str">
        <f aca="false">IF(AND(X1834&gt;=6,X1834&lt;14),"A",IF(AND(X1834&gt;=14,X1834&lt;22),"B","C"))</f>
        <v>A</v>
      </c>
      <c r="X1834" s="18" t="n">
        <f aca="false">HOUR(H1834)</f>
        <v>11</v>
      </c>
      <c r="Y1834" s="18" t="n">
        <f aca="false">ROUND((I1834-H1834)*1440,0)</f>
        <v>17</v>
      </c>
      <c r="Z1834" s="18" t="n">
        <f aca="false">ROUND((J1834-I1834)*1440,0)</f>
        <v>7</v>
      </c>
      <c r="AA1834" s="18" t="n">
        <f aca="false">ROUND((K1834-J1834)*1440,0)</f>
        <v>38</v>
      </c>
      <c r="AB1834" s="18" t="n">
        <f aca="false">ROUND((L1834-K1834)*1440,0)</f>
        <v>15</v>
      </c>
      <c r="AC1834" s="18" t="n">
        <f aca="false">ROUND((M1834-L1834)*1440,0)</f>
        <v>49</v>
      </c>
      <c r="AD1834" s="18" t="n">
        <f aca="false">IF(N1834="","",ROUND((N1834-M1834)*1440,0))</f>
        <v>17</v>
      </c>
      <c r="AE1834" s="18" t="n">
        <f aca="false">IF(O1834="","",ROUND((O1834-N1834)*1440,0))</f>
        <v>47</v>
      </c>
      <c r="AF1834" s="18" t="n">
        <f aca="false">IF(P1834="","",ROUND((P1834-O1834)*1440,0))</f>
        <v>39</v>
      </c>
      <c r="AG1834" s="18" t="n">
        <f aca="false">IF(Q1834="","",ROUND((Q1834-P1834)*1440,0))</f>
        <v>17</v>
      </c>
      <c r="AH1834" s="18" t="n">
        <f aca="false">IF(Q1834="","",ROUND((Q1834-H1834)*1440,0))</f>
        <v>246</v>
      </c>
      <c r="AI1834" s="19" t="n">
        <f aca="false">ROUND(IF(O1834="",Assumptions!$B$25-K1834,O1834-K1834)*24,1)</f>
        <v>2.1</v>
      </c>
      <c r="AJ1834" s="20" t="n">
        <f aca="false">ROUND(MAX(N(Y1834)/Assumptions!$C$5, N(Z1834)/Assumptions!$C$6, N(AA1834)/Assumptions!$C$7, N(AB1834)/Assumptions!$C$8, N(AC1834)/Assumptions!$C$9, N(AD1834)/Assumptions!$C$10, N(AE1834)/Assumptions!$C$11, N(AF1834)/Assumptions!$C$12, N(AG1834)/Assumptions!$C$13),3)</f>
        <v>1.95</v>
      </c>
      <c r="AK1834" s="0" t="str">
        <f aca="false">IF(OR(U1834="Pending",U1834="On Hold"),"Open GRN (awaiting)",IF(AJ1834&lt;=1,"Within SLA",IF(ROUND(N(Y1834)/Assumptions!$C$5,3)=AJ1834,"Gate Wait",IF(ROUND(N(Z1834)/Assumptions!$C$6,3)=AJ1834,"Dock Wait",IF(ROUND(N(AA1834)/Assumptions!$C$7,3)=AJ1834,"Unloading",IF(ROUND(N(AB1834)/Assumptions!$C$8,3)=AJ1834,"Unload-to-QC Wait",IF(ROUND(N(AC1834)/Assumptions!$C$9,3)=AJ1834,"QC",IF(ROUND(N(AD1834)/Assumptions!$C$10,3)=AJ1834,"QC-to-GRN Wait",IF(ROUND(N(AE1834)/Assumptions!$C$11,3)=AJ1834,"GRN Processing",IF(ROUND(N(AF1834)/Assumptions!$C$12,3)=AJ1834,"GRN-to-Putaway Wait",IF(ROUND(N(AG1834)/Assumptions!$C$13,3)=AJ1834,"Putaway","Within SLA")))))))))))</f>
        <v>GRN-to-Putaway Wait</v>
      </c>
    </row>
    <row r="1835" customFormat="false" ht="15" hidden="false" customHeight="false" outlineLevel="0" collapsed="false">
      <c r="A1835" s="0" t="s">
        <v>5399</v>
      </c>
      <c r="B1835" s="0" t="s">
        <v>5400</v>
      </c>
      <c r="C1835" s="0" t="s">
        <v>159</v>
      </c>
      <c r="D1835" s="0" t="s">
        <v>135</v>
      </c>
      <c r="E1835" s="0" t="s">
        <v>5401</v>
      </c>
      <c r="F1835" s="0" t="s">
        <v>128</v>
      </c>
      <c r="G1835" s="0" t="s">
        <v>178</v>
      </c>
      <c r="H1835" s="17" t="n">
        <v>46248.49375</v>
      </c>
      <c r="I1835" s="17" t="n">
        <v>46248.5090277778</v>
      </c>
      <c r="J1835" s="17" t="n">
        <v>46248.5118055556</v>
      </c>
      <c r="K1835" s="17" t="n">
        <v>46248.5534722222</v>
      </c>
      <c r="L1835" s="17" t="n">
        <v>46248.5590277778</v>
      </c>
      <c r="M1835" s="17" t="n">
        <v>46248.5861111111</v>
      </c>
      <c r="N1835" s="17" t="n">
        <v>46248.6111111111</v>
      </c>
      <c r="O1835" s="17" t="n">
        <v>46248.6625</v>
      </c>
      <c r="P1835" s="17" t="n">
        <v>46248.6673611111</v>
      </c>
      <c r="Q1835" s="17" t="n">
        <v>46248.6958333333</v>
      </c>
      <c r="R1835" s="0" t="n">
        <v>787</v>
      </c>
      <c r="S1835" s="0" t="n">
        <v>0</v>
      </c>
      <c r="T1835" s="0" t="n">
        <v>0</v>
      </c>
      <c r="U1835" s="18" t="s">
        <v>130</v>
      </c>
      <c r="V1835" s="18" t="s">
        <v>131</v>
      </c>
      <c r="W1835" s="0" t="str">
        <f aca="false">IF(AND(X1835&gt;=6,X1835&lt;14),"A",IF(AND(X1835&gt;=14,X1835&lt;22),"B","C"))</f>
        <v>A</v>
      </c>
      <c r="X1835" s="18" t="n">
        <f aca="false">HOUR(H1835)</f>
        <v>11</v>
      </c>
      <c r="Y1835" s="18" t="n">
        <f aca="false">ROUND((I1835-H1835)*1440,0)</f>
        <v>22</v>
      </c>
      <c r="Z1835" s="18" t="n">
        <f aca="false">ROUND((J1835-I1835)*1440,0)</f>
        <v>4</v>
      </c>
      <c r="AA1835" s="18" t="n">
        <f aca="false">ROUND((K1835-J1835)*1440,0)</f>
        <v>60</v>
      </c>
      <c r="AB1835" s="18" t="n">
        <f aca="false">ROUND((L1835-K1835)*1440,0)</f>
        <v>8</v>
      </c>
      <c r="AC1835" s="18" t="n">
        <f aca="false">ROUND((M1835-L1835)*1440,0)</f>
        <v>39</v>
      </c>
      <c r="AD1835" s="18" t="n">
        <f aca="false">IF(N1835="","",ROUND((N1835-M1835)*1440,0))</f>
        <v>36</v>
      </c>
      <c r="AE1835" s="18" t="n">
        <f aca="false">IF(O1835="","",ROUND((O1835-N1835)*1440,0))</f>
        <v>74</v>
      </c>
      <c r="AF1835" s="18" t="n">
        <f aca="false">IF(P1835="","",ROUND((P1835-O1835)*1440,0))</f>
        <v>7</v>
      </c>
      <c r="AG1835" s="18" t="n">
        <f aca="false">IF(Q1835="","",ROUND((Q1835-P1835)*1440,0))</f>
        <v>41</v>
      </c>
      <c r="AH1835" s="18" t="n">
        <f aca="false">IF(Q1835="","",ROUND((Q1835-H1835)*1440,0))</f>
        <v>291</v>
      </c>
      <c r="AI1835" s="19" t="n">
        <f aca="false">ROUND(IF(O1835="",Assumptions!$B$25-K1835,O1835-K1835)*24,1)</f>
        <v>2.6</v>
      </c>
      <c r="AJ1835" s="20" t="n">
        <f aca="false">ROUND(MAX(N(Y1835)/Assumptions!$C$5, N(Z1835)/Assumptions!$C$6, N(AA1835)/Assumptions!$C$7, N(AB1835)/Assumptions!$C$8, N(AC1835)/Assumptions!$C$9, N(AD1835)/Assumptions!$C$10, N(AE1835)/Assumptions!$C$11, N(AF1835)/Assumptions!$C$12, N(AG1835)/Assumptions!$C$13),3)</f>
        <v>1.644</v>
      </c>
      <c r="AK1835" s="0" t="str">
        <f aca="false">IF(OR(U1835="Pending",U1835="On Hold"),"Open GRN (awaiting)",IF(AJ1835&lt;=1,"Within SLA",IF(ROUND(N(Y1835)/Assumptions!$C$5,3)=AJ1835,"Gate Wait",IF(ROUND(N(Z1835)/Assumptions!$C$6,3)=AJ1835,"Dock Wait",IF(ROUND(N(AA1835)/Assumptions!$C$7,3)=AJ1835,"Unloading",IF(ROUND(N(AB1835)/Assumptions!$C$8,3)=AJ1835,"Unload-to-QC Wait",IF(ROUND(N(AC1835)/Assumptions!$C$9,3)=AJ1835,"QC",IF(ROUND(N(AD1835)/Assumptions!$C$10,3)=AJ1835,"QC-to-GRN Wait",IF(ROUND(N(AE1835)/Assumptions!$C$11,3)=AJ1835,"GRN Processing",IF(ROUND(N(AF1835)/Assumptions!$C$12,3)=AJ1835,"GRN-to-Putaway Wait",IF(ROUND(N(AG1835)/Assumptions!$C$13,3)=AJ1835,"Putaway","Within SLA")))))))))))</f>
        <v>GRN Processing</v>
      </c>
    </row>
    <row r="1836" customFormat="false" ht="15" hidden="false" customHeight="false" outlineLevel="0" collapsed="false">
      <c r="A1836" s="0" t="s">
        <v>5402</v>
      </c>
      <c r="B1836" s="0" t="s">
        <v>5403</v>
      </c>
      <c r="C1836" s="0" t="s">
        <v>126</v>
      </c>
      <c r="D1836" s="0" t="s">
        <v>135</v>
      </c>
      <c r="E1836" s="0" t="s">
        <v>4121</v>
      </c>
      <c r="F1836" s="0" t="s">
        <v>128</v>
      </c>
      <c r="G1836" s="0" t="s">
        <v>138</v>
      </c>
      <c r="H1836" s="17" t="n">
        <v>46248.5423611111</v>
      </c>
      <c r="I1836" s="17" t="n">
        <v>46248.5493055556</v>
      </c>
      <c r="J1836" s="17" t="n">
        <v>46248.5520833333</v>
      </c>
      <c r="K1836" s="17" t="n">
        <v>46248.5625</v>
      </c>
      <c r="L1836" s="17" t="n">
        <v>46248.5736111111</v>
      </c>
      <c r="M1836" s="17" t="n">
        <v>46248.6013888889</v>
      </c>
      <c r="N1836" s="17" t="n">
        <v>46248.6527777778</v>
      </c>
      <c r="O1836" s="17" t="n">
        <v>46248.6708333333</v>
      </c>
      <c r="P1836" s="17" t="n">
        <v>46248.6909722222</v>
      </c>
      <c r="Q1836" s="17" t="n">
        <v>46248.7118055556</v>
      </c>
      <c r="R1836" s="0" t="n">
        <v>225</v>
      </c>
      <c r="S1836" s="0" t="n">
        <v>0</v>
      </c>
      <c r="T1836" s="0" t="n">
        <v>0</v>
      </c>
      <c r="U1836" s="18" t="s">
        <v>130</v>
      </c>
      <c r="V1836" s="18" t="s">
        <v>144</v>
      </c>
      <c r="W1836" s="0" t="str">
        <f aca="false">IF(AND(X1836&gt;=6,X1836&lt;14),"A",IF(AND(X1836&gt;=14,X1836&lt;22),"B","C"))</f>
        <v>A</v>
      </c>
      <c r="X1836" s="18" t="n">
        <f aca="false">HOUR(H1836)</f>
        <v>13</v>
      </c>
      <c r="Y1836" s="18" t="n">
        <f aca="false">ROUND((I1836-H1836)*1440,0)</f>
        <v>10</v>
      </c>
      <c r="Z1836" s="18" t="n">
        <f aca="false">ROUND((J1836-I1836)*1440,0)</f>
        <v>4</v>
      </c>
      <c r="AA1836" s="18" t="n">
        <f aca="false">ROUND((K1836-J1836)*1440,0)</f>
        <v>15</v>
      </c>
      <c r="AB1836" s="18" t="n">
        <f aca="false">ROUND((L1836-K1836)*1440,0)</f>
        <v>16</v>
      </c>
      <c r="AC1836" s="18" t="n">
        <f aca="false">ROUND((M1836-L1836)*1440,0)</f>
        <v>40</v>
      </c>
      <c r="AD1836" s="18" t="n">
        <f aca="false">IF(N1836="","",ROUND((N1836-M1836)*1440,0))</f>
        <v>74</v>
      </c>
      <c r="AE1836" s="18" t="n">
        <f aca="false">IF(O1836="","",ROUND((O1836-N1836)*1440,0))</f>
        <v>26</v>
      </c>
      <c r="AF1836" s="18" t="n">
        <f aca="false">IF(P1836="","",ROUND((P1836-O1836)*1440,0))</f>
        <v>29</v>
      </c>
      <c r="AG1836" s="18" t="n">
        <f aca="false">IF(Q1836="","",ROUND((Q1836-P1836)*1440,0))</f>
        <v>30</v>
      </c>
      <c r="AH1836" s="18" t="n">
        <f aca="false">IF(Q1836="","",ROUND((Q1836-H1836)*1440,0))</f>
        <v>244</v>
      </c>
      <c r="AI1836" s="19" t="n">
        <f aca="false">ROUND(IF(O1836="",Assumptions!$B$25-K1836,O1836-K1836)*24,1)</f>
        <v>2.6</v>
      </c>
      <c r="AJ1836" s="20" t="n">
        <f aca="false">ROUND(MAX(N(Y1836)/Assumptions!$C$5, N(Z1836)/Assumptions!$C$6, N(AA1836)/Assumptions!$C$7, N(AB1836)/Assumptions!$C$8, N(AC1836)/Assumptions!$C$9, N(AD1836)/Assumptions!$C$10, N(AE1836)/Assumptions!$C$11, N(AF1836)/Assumptions!$C$12, N(AG1836)/Assumptions!$C$13),3)</f>
        <v>2.467</v>
      </c>
      <c r="AK1836" s="0" t="str">
        <f aca="false">IF(OR(U1836="Pending",U1836="On Hold"),"Open GRN (awaiting)",IF(AJ1836&lt;=1,"Within SLA",IF(ROUND(N(Y1836)/Assumptions!$C$5,3)=AJ1836,"Gate Wait",IF(ROUND(N(Z1836)/Assumptions!$C$6,3)=AJ1836,"Dock Wait",IF(ROUND(N(AA1836)/Assumptions!$C$7,3)=AJ1836,"Unloading",IF(ROUND(N(AB1836)/Assumptions!$C$8,3)=AJ1836,"Unload-to-QC Wait",IF(ROUND(N(AC1836)/Assumptions!$C$9,3)=AJ1836,"QC",IF(ROUND(N(AD1836)/Assumptions!$C$10,3)=AJ1836,"QC-to-GRN Wait",IF(ROUND(N(AE1836)/Assumptions!$C$11,3)=AJ1836,"GRN Processing",IF(ROUND(N(AF1836)/Assumptions!$C$12,3)=AJ1836,"GRN-to-Putaway Wait",IF(ROUND(N(AG1836)/Assumptions!$C$13,3)=AJ1836,"Putaway","Within SLA")))))))))))</f>
        <v>QC-to-GRN Wait</v>
      </c>
    </row>
    <row r="1837" customFormat="false" ht="15" hidden="false" customHeight="false" outlineLevel="0" collapsed="false">
      <c r="A1837" s="0" t="s">
        <v>5404</v>
      </c>
      <c r="B1837" s="0" t="s">
        <v>5405</v>
      </c>
      <c r="C1837" s="0" t="s">
        <v>286</v>
      </c>
      <c r="D1837" s="0" t="s">
        <v>147</v>
      </c>
      <c r="E1837" s="0" t="s">
        <v>5406</v>
      </c>
      <c r="F1837" s="0" t="s">
        <v>137</v>
      </c>
      <c r="G1837" s="0" t="s">
        <v>150</v>
      </c>
      <c r="H1837" s="17" t="n">
        <v>46248.5631944445</v>
      </c>
      <c r="I1837" s="17" t="n">
        <v>46248.5736111111</v>
      </c>
      <c r="J1837" s="17" t="n">
        <v>46248.5777777778</v>
      </c>
      <c r="K1837" s="17" t="n">
        <v>46248.6027777778</v>
      </c>
      <c r="L1837" s="17" t="n">
        <v>46248.6125</v>
      </c>
      <c r="M1837" s="17" t="n">
        <v>46248.6319444445</v>
      </c>
      <c r="N1837" s="17" t="n">
        <v>46248.6631944445</v>
      </c>
      <c r="O1837" s="17" t="n">
        <v>46248.7</v>
      </c>
      <c r="P1837" s="17" t="n">
        <v>46248.7173611111</v>
      </c>
      <c r="Q1837" s="17" t="n">
        <v>46248.7243055556</v>
      </c>
      <c r="R1837" s="0" t="n">
        <v>600</v>
      </c>
      <c r="S1837" s="0" t="n">
        <v>0</v>
      </c>
      <c r="T1837" s="0" t="n">
        <v>0</v>
      </c>
      <c r="U1837" s="18" t="s">
        <v>130</v>
      </c>
      <c r="V1837" s="18" t="s">
        <v>144</v>
      </c>
      <c r="W1837" s="0" t="str">
        <f aca="false">IF(AND(X1837&gt;=6,X1837&lt;14),"A",IF(AND(X1837&gt;=14,X1837&lt;22),"B","C"))</f>
        <v>A</v>
      </c>
      <c r="X1837" s="18" t="n">
        <f aca="false">HOUR(H1837)</f>
        <v>13</v>
      </c>
      <c r="Y1837" s="18" t="n">
        <f aca="false">ROUND((I1837-H1837)*1440,0)</f>
        <v>15</v>
      </c>
      <c r="Z1837" s="18" t="n">
        <f aca="false">ROUND((J1837-I1837)*1440,0)</f>
        <v>6</v>
      </c>
      <c r="AA1837" s="18" t="n">
        <f aca="false">ROUND((K1837-J1837)*1440,0)</f>
        <v>36</v>
      </c>
      <c r="AB1837" s="18" t="n">
        <f aca="false">ROUND((L1837-K1837)*1440,0)</f>
        <v>14</v>
      </c>
      <c r="AC1837" s="18" t="n">
        <f aca="false">ROUND((M1837-L1837)*1440,0)</f>
        <v>28</v>
      </c>
      <c r="AD1837" s="18" t="n">
        <f aca="false">IF(N1837="","",ROUND((N1837-M1837)*1440,0))</f>
        <v>45</v>
      </c>
      <c r="AE1837" s="18" t="n">
        <f aca="false">IF(O1837="","",ROUND((O1837-N1837)*1440,0))</f>
        <v>53</v>
      </c>
      <c r="AF1837" s="18" t="n">
        <f aca="false">IF(P1837="","",ROUND((P1837-O1837)*1440,0))</f>
        <v>25</v>
      </c>
      <c r="AG1837" s="18" t="n">
        <f aca="false">IF(Q1837="","",ROUND((Q1837-P1837)*1440,0))</f>
        <v>10</v>
      </c>
      <c r="AH1837" s="18" t="n">
        <f aca="false">IF(Q1837="","",ROUND((Q1837-H1837)*1440,0))</f>
        <v>232</v>
      </c>
      <c r="AI1837" s="19" t="n">
        <f aca="false">ROUND(IF(O1837="",Assumptions!$B$25-K1837,O1837-K1837)*24,1)</f>
        <v>2.3</v>
      </c>
      <c r="AJ1837" s="20" t="n">
        <f aca="false">ROUND(MAX(N(Y1837)/Assumptions!$C$5, N(Z1837)/Assumptions!$C$6, N(AA1837)/Assumptions!$C$7, N(AB1837)/Assumptions!$C$8, N(AC1837)/Assumptions!$C$9, N(AD1837)/Assumptions!$C$10, N(AE1837)/Assumptions!$C$11, N(AF1837)/Assumptions!$C$12, N(AG1837)/Assumptions!$C$13),3)</f>
        <v>1.5</v>
      </c>
      <c r="AK1837" s="0" t="str">
        <f aca="false">IF(OR(U1837="Pending",U1837="On Hold"),"Open GRN (awaiting)",IF(AJ1837&lt;=1,"Within SLA",IF(ROUND(N(Y1837)/Assumptions!$C$5,3)=AJ1837,"Gate Wait",IF(ROUND(N(Z1837)/Assumptions!$C$6,3)=AJ1837,"Dock Wait",IF(ROUND(N(AA1837)/Assumptions!$C$7,3)=AJ1837,"Unloading",IF(ROUND(N(AB1837)/Assumptions!$C$8,3)=AJ1837,"Unload-to-QC Wait",IF(ROUND(N(AC1837)/Assumptions!$C$9,3)=AJ1837,"QC",IF(ROUND(N(AD1837)/Assumptions!$C$10,3)=AJ1837,"QC-to-GRN Wait",IF(ROUND(N(AE1837)/Assumptions!$C$11,3)=AJ1837,"GRN Processing",IF(ROUND(N(AF1837)/Assumptions!$C$12,3)=AJ1837,"GRN-to-Putaway Wait",IF(ROUND(N(AG1837)/Assumptions!$C$13,3)=AJ1837,"Putaway","Within SLA")))))))))))</f>
        <v>QC-to-GRN Wait</v>
      </c>
    </row>
    <row r="1838" customFormat="false" ht="15" hidden="false" customHeight="false" outlineLevel="0" collapsed="false">
      <c r="A1838" s="0" t="s">
        <v>5407</v>
      </c>
      <c r="B1838" s="0" t="s">
        <v>5408</v>
      </c>
      <c r="C1838" s="0" t="s">
        <v>218</v>
      </c>
      <c r="D1838" s="0" t="s">
        <v>147</v>
      </c>
      <c r="E1838" s="0" t="s">
        <v>5409</v>
      </c>
      <c r="F1838" s="0" t="s">
        <v>137</v>
      </c>
      <c r="G1838" s="0" t="s">
        <v>150</v>
      </c>
      <c r="H1838" s="17" t="n">
        <v>46248.5888888889</v>
      </c>
      <c r="I1838" s="17" t="n">
        <v>46248.6152777778</v>
      </c>
      <c r="J1838" s="17" t="n">
        <v>46248.6201388889</v>
      </c>
      <c r="K1838" s="17" t="n">
        <v>46248.68125</v>
      </c>
      <c r="L1838" s="17" t="n">
        <v>46248.6916666667</v>
      </c>
      <c r="M1838" s="17" t="n">
        <v>46248.7173611111</v>
      </c>
      <c r="N1838" s="17" t="n">
        <v>46248.7430555556</v>
      </c>
      <c r="O1838" s="17" t="n">
        <v>46248.7673611111</v>
      </c>
      <c r="P1838" s="17" t="n">
        <v>46248.7722222222</v>
      </c>
      <c r="Q1838" s="17" t="n">
        <v>46248.7819444445</v>
      </c>
      <c r="R1838" s="0" t="n">
        <v>687</v>
      </c>
      <c r="S1838" s="0" t="n">
        <v>0</v>
      </c>
      <c r="T1838" s="0" t="n">
        <v>0</v>
      </c>
      <c r="U1838" s="18" t="s">
        <v>130</v>
      </c>
      <c r="V1838" s="18" t="s">
        <v>82</v>
      </c>
      <c r="W1838" s="0" t="str">
        <f aca="false">IF(AND(X1838&gt;=6,X1838&lt;14),"A",IF(AND(X1838&gt;=14,X1838&lt;22),"B","C"))</f>
        <v>B</v>
      </c>
      <c r="X1838" s="18" t="n">
        <f aca="false">HOUR(H1838)</f>
        <v>14</v>
      </c>
      <c r="Y1838" s="18" t="n">
        <f aca="false">ROUND((I1838-H1838)*1440,0)</f>
        <v>38</v>
      </c>
      <c r="Z1838" s="18" t="n">
        <f aca="false">ROUND((J1838-I1838)*1440,0)</f>
        <v>7</v>
      </c>
      <c r="AA1838" s="18" t="n">
        <f aca="false">ROUND((K1838-J1838)*1440,0)</f>
        <v>88</v>
      </c>
      <c r="AB1838" s="18" t="n">
        <f aca="false">ROUND((L1838-K1838)*1440,0)</f>
        <v>15</v>
      </c>
      <c r="AC1838" s="18" t="n">
        <f aca="false">ROUND((M1838-L1838)*1440,0)</f>
        <v>37</v>
      </c>
      <c r="AD1838" s="18" t="n">
        <f aca="false">IF(N1838="","",ROUND((N1838-M1838)*1440,0))</f>
        <v>37</v>
      </c>
      <c r="AE1838" s="18" t="n">
        <f aca="false">IF(O1838="","",ROUND((O1838-N1838)*1440,0))</f>
        <v>35</v>
      </c>
      <c r="AF1838" s="18" t="n">
        <f aca="false">IF(P1838="","",ROUND((P1838-O1838)*1440,0))</f>
        <v>7</v>
      </c>
      <c r="AG1838" s="18" t="n">
        <f aca="false">IF(Q1838="","",ROUND((Q1838-P1838)*1440,0))</f>
        <v>14</v>
      </c>
      <c r="AH1838" s="18" t="n">
        <f aca="false">IF(Q1838="","",ROUND((Q1838-H1838)*1440,0))</f>
        <v>278</v>
      </c>
      <c r="AI1838" s="19" t="n">
        <f aca="false">ROUND(IF(O1838="",Assumptions!$B$25-K1838,O1838-K1838)*24,1)</f>
        <v>2.1</v>
      </c>
      <c r="AJ1838" s="20" t="n">
        <f aca="false">ROUND(MAX(N(Y1838)/Assumptions!$C$5, N(Z1838)/Assumptions!$C$6, N(AA1838)/Assumptions!$C$7, N(AB1838)/Assumptions!$C$8, N(AC1838)/Assumptions!$C$9, N(AD1838)/Assumptions!$C$10, N(AE1838)/Assumptions!$C$11, N(AF1838)/Assumptions!$C$12, N(AG1838)/Assumptions!$C$13),3)</f>
        <v>1.467</v>
      </c>
      <c r="AK1838" s="0" t="str">
        <f aca="false">IF(OR(U1838="Pending",U1838="On Hold"),"Open GRN (awaiting)",IF(AJ1838&lt;=1,"Within SLA",IF(ROUND(N(Y1838)/Assumptions!$C$5,3)=AJ1838,"Gate Wait",IF(ROUND(N(Z1838)/Assumptions!$C$6,3)=AJ1838,"Dock Wait",IF(ROUND(N(AA1838)/Assumptions!$C$7,3)=AJ1838,"Unloading",IF(ROUND(N(AB1838)/Assumptions!$C$8,3)=AJ1838,"Unload-to-QC Wait",IF(ROUND(N(AC1838)/Assumptions!$C$9,3)=AJ1838,"QC",IF(ROUND(N(AD1838)/Assumptions!$C$10,3)=AJ1838,"QC-to-GRN Wait",IF(ROUND(N(AE1838)/Assumptions!$C$11,3)=AJ1838,"GRN Processing",IF(ROUND(N(AF1838)/Assumptions!$C$12,3)=AJ1838,"GRN-to-Putaway Wait",IF(ROUND(N(AG1838)/Assumptions!$C$13,3)=AJ1838,"Putaway","Within SLA")))))))))))</f>
        <v>Unloading</v>
      </c>
    </row>
    <row r="1839" customFormat="false" ht="15" hidden="false" customHeight="false" outlineLevel="0" collapsed="false">
      <c r="A1839" s="0" t="s">
        <v>5410</v>
      </c>
      <c r="B1839" s="0" t="s">
        <v>5411</v>
      </c>
      <c r="C1839" s="0" t="s">
        <v>252</v>
      </c>
      <c r="D1839" s="0" t="s">
        <v>119</v>
      </c>
      <c r="E1839" s="0" t="s">
        <v>4279</v>
      </c>
      <c r="F1839" s="0" t="s">
        <v>155</v>
      </c>
      <c r="G1839" s="0" t="s">
        <v>122</v>
      </c>
      <c r="H1839" s="17" t="n">
        <v>46248.5965277778</v>
      </c>
      <c r="I1839" s="17" t="n">
        <v>46248.6208333333</v>
      </c>
      <c r="J1839" s="17" t="n">
        <v>46248.6270833333</v>
      </c>
      <c r="K1839" s="17" t="n">
        <v>46248.6479166667</v>
      </c>
      <c r="L1839" s="17" t="n">
        <v>46248.6555555556</v>
      </c>
      <c r="M1839" s="17" t="n">
        <v>46248.6798611111</v>
      </c>
      <c r="N1839" s="17" t="n">
        <v>46248.8298611111</v>
      </c>
      <c r="O1839" s="17" t="n">
        <v>46248.8930555556</v>
      </c>
      <c r="P1839" s="17" t="n">
        <v>46248.8993055556</v>
      </c>
      <c r="Q1839" s="17" t="n">
        <v>46248.9166666667</v>
      </c>
      <c r="R1839" s="0" t="n">
        <v>176</v>
      </c>
      <c r="S1839" s="0" t="n">
        <v>0</v>
      </c>
      <c r="T1839" s="0" t="n">
        <v>3</v>
      </c>
      <c r="U1839" s="18" t="s">
        <v>123</v>
      </c>
      <c r="V1839" s="18" t="s">
        <v>144</v>
      </c>
      <c r="W1839" s="0" t="str">
        <f aca="false">IF(AND(X1839&gt;=6,X1839&lt;14),"A",IF(AND(X1839&gt;=14,X1839&lt;22),"B","C"))</f>
        <v>B</v>
      </c>
      <c r="X1839" s="18" t="n">
        <f aca="false">HOUR(H1839)</f>
        <v>14</v>
      </c>
      <c r="Y1839" s="18" t="n">
        <f aca="false">ROUND((I1839-H1839)*1440,0)</f>
        <v>35</v>
      </c>
      <c r="Z1839" s="18" t="n">
        <f aca="false">ROUND((J1839-I1839)*1440,0)</f>
        <v>9</v>
      </c>
      <c r="AA1839" s="18" t="n">
        <f aca="false">ROUND((K1839-J1839)*1440,0)</f>
        <v>30</v>
      </c>
      <c r="AB1839" s="18" t="n">
        <f aca="false">ROUND((L1839-K1839)*1440,0)</f>
        <v>11</v>
      </c>
      <c r="AC1839" s="18" t="n">
        <f aca="false">ROUND((M1839-L1839)*1440,0)</f>
        <v>35</v>
      </c>
      <c r="AD1839" s="18" t="n">
        <f aca="false">IF(N1839="","",ROUND((N1839-M1839)*1440,0))</f>
        <v>216</v>
      </c>
      <c r="AE1839" s="18" t="n">
        <f aca="false">IF(O1839="","",ROUND((O1839-N1839)*1440,0))</f>
        <v>91</v>
      </c>
      <c r="AF1839" s="18" t="n">
        <f aca="false">IF(P1839="","",ROUND((P1839-O1839)*1440,0))</f>
        <v>9</v>
      </c>
      <c r="AG1839" s="18" t="n">
        <f aca="false">IF(Q1839="","",ROUND((Q1839-P1839)*1440,0))</f>
        <v>25</v>
      </c>
      <c r="AH1839" s="18" t="n">
        <f aca="false">IF(Q1839="","",ROUND((Q1839-H1839)*1440,0))</f>
        <v>461</v>
      </c>
      <c r="AI1839" s="19" t="n">
        <f aca="false">ROUND(IF(O1839="",Assumptions!$B$25-K1839,O1839-K1839)*24,1)</f>
        <v>5.9</v>
      </c>
      <c r="AJ1839" s="20" t="n">
        <f aca="false">ROUND(MAX(N(Y1839)/Assumptions!$C$5, N(Z1839)/Assumptions!$C$6, N(AA1839)/Assumptions!$C$7, N(AB1839)/Assumptions!$C$8, N(AC1839)/Assumptions!$C$9, N(AD1839)/Assumptions!$C$10, N(AE1839)/Assumptions!$C$11, N(AF1839)/Assumptions!$C$12, N(AG1839)/Assumptions!$C$13),3)</f>
        <v>7.2</v>
      </c>
      <c r="AK1839" s="0" t="str">
        <f aca="false">IF(OR(U1839="Pending",U1839="On Hold"),"Open GRN (awaiting)",IF(AJ1839&lt;=1,"Within SLA",IF(ROUND(N(Y1839)/Assumptions!$C$5,3)=AJ1839,"Gate Wait",IF(ROUND(N(Z1839)/Assumptions!$C$6,3)=AJ1839,"Dock Wait",IF(ROUND(N(AA1839)/Assumptions!$C$7,3)=AJ1839,"Unloading",IF(ROUND(N(AB1839)/Assumptions!$C$8,3)=AJ1839,"Unload-to-QC Wait",IF(ROUND(N(AC1839)/Assumptions!$C$9,3)=AJ1839,"QC",IF(ROUND(N(AD1839)/Assumptions!$C$10,3)=AJ1839,"QC-to-GRN Wait",IF(ROUND(N(AE1839)/Assumptions!$C$11,3)=AJ1839,"GRN Processing",IF(ROUND(N(AF1839)/Assumptions!$C$12,3)=AJ1839,"GRN-to-Putaway Wait",IF(ROUND(N(AG1839)/Assumptions!$C$13,3)=AJ1839,"Putaway","Within SLA")))))))))))</f>
        <v>QC-to-GRN Wait</v>
      </c>
    </row>
    <row r="1840" customFormat="false" ht="15" hidden="false" customHeight="false" outlineLevel="0" collapsed="false">
      <c r="A1840" s="0" t="s">
        <v>5412</v>
      </c>
      <c r="B1840" s="0" t="s">
        <v>5413</v>
      </c>
      <c r="C1840" s="0" t="s">
        <v>142</v>
      </c>
      <c r="D1840" s="0" t="s">
        <v>147</v>
      </c>
      <c r="E1840" s="0" t="s">
        <v>5414</v>
      </c>
      <c r="F1840" s="0" t="s">
        <v>137</v>
      </c>
      <c r="G1840" s="0" t="s">
        <v>167</v>
      </c>
      <c r="H1840" s="17" t="n">
        <v>46248.5986111111</v>
      </c>
      <c r="I1840" s="17" t="n">
        <v>46248.6131944444</v>
      </c>
      <c r="J1840" s="17" t="n">
        <v>46248.61875</v>
      </c>
      <c r="K1840" s="17" t="n">
        <v>46248.64375</v>
      </c>
      <c r="L1840" s="17" t="n">
        <v>46248.6513888889</v>
      </c>
      <c r="M1840" s="17" t="n">
        <v>46248.6847222222</v>
      </c>
      <c r="N1840" s="17" t="n">
        <v>46248.7270833333</v>
      </c>
      <c r="O1840" s="17" t="n">
        <v>46248.7395833333</v>
      </c>
      <c r="P1840" s="17" t="n">
        <v>46248.7451388889</v>
      </c>
      <c r="Q1840" s="17" t="n">
        <v>46248.7659722222</v>
      </c>
      <c r="R1840" s="0" t="n">
        <v>583</v>
      </c>
      <c r="S1840" s="0" t="n">
        <v>0</v>
      </c>
      <c r="T1840" s="0" t="n">
        <v>0</v>
      </c>
      <c r="U1840" s="18" t="s">
        <v>130</v>
      </c>
      <c r="V1840" s="18" t="s">
        <v>144</v>
      </c>
      <c r="W1840" s="0" t="str">
        <f aca="false">IF(AND(X1840&gt;=6,X1840&lt;14),"A",IF(AND(X1840&gt;=14,X1840&lt;22),"B","C"))</f>
        <v>B</v>
      </c>
      <c r="X1840" s="18" t="n">
        <f aca="false">HOUR(H1840)</f>
        <v>14</v>
      </c>
      <c r="Y1840" s="18" t="n">
        <f aca="false">ROUND((I1840-H1840)*1440,0)</f>
        <v>21</v>
      </c>
      <c r="Z1840" s="18" t="n">
        <f aca="false">ROUND((J1840-I1840)*1440,0)</f>
        <v>8</v>
      </c>
      <c r="AA1840" s="18" t="n">
        <f aca="false">ROUND((K1840-J1840)*1440,0)</f>
        <v>36</v>
      </c>
      <c r="AB1840" s="18" t="n">
        <f aca="false">ROUND((L1840-K1840)*1440,0)</f>
        <v>11</v>
      </c>
      <c r="AC1840" s="18" t="n">
        <f aca="false">ROUND((M1840-L1840)*1440,0)</f>
        <v>48</v>
      </c>
      <c r="AD1840" s="18" t="n">
        <f aca="false">IF(N1840="","",ROUND((N1840-M1840)*1440,0))</f>
        <v>61</v>
      </c>
      <c r="AE1840" s="18" t="n">
        <f aca="false">IF(O1840="","",ROUND((O1840-N1840)*1440,0))</f>
        <v>18</v>
      </c>
      <c r="AF1840" s="18" t="n">
        <f aca="false">IF(P1840="","",ROUND((P1840-O1840)*1440,0))</f>
        <v>8</v>
      </c>
      <c r="AG1840" s="18" t="n">
        <f aca="false">IF(Q1840="","",ROUND((Q1840-P1840)*1440,0))</f>
        <v>30</v>
      </c>
      <c r="AH1840" s="18" t="n">
        <f aca="false">IF(Q1840="","",ROUND((Q1840-H1840)*1440,0))</f>
        <v>241</v>
      </c>
      <c r="AI1840" s="19" t="n">
        <f aca="false">ROUND(IF(O1840="",Assumptions!$B$25-K1840,O1840-K1840)*24,1)</f>
        <v>2.3</v>
      </c>
      <c r="AJ1840" s="20" t="n">
        <f aca="false">ROUND(MAX(N(Y1840)/Assumptions!$C$5, N(Z1840)/Assumptions!$C$6, N(AA1840)/Assumptions!$C$7, N(AB1840)/Assumptions!$C$8, N(AC1840)/Assumptions!$C$9, N(AD1840)/Assumptions!$C$10, N(AE1840)/Assumptions!$C$11, N(AF1840)/Assumptions!$C$12, N(AG1840)/Assumptions!$C$13),3)</f>
        <v>2.033</v>
      </c>
      <c r="AK1840" s="0" t="str">
        <f aca="false">IF(OR(U1840="Pending",U1840="On Hold"),"Open GRN (awaiting)",IF(AJ1840&lt;=1,"Within SLA",IF(ROUND(N(Y1840)/Assumptions!$C$5,3)=AJ1840,"Gate Wait",IF(ROUND(N(Z1840)/Assumptions!$C$6,3)=AJ1840,"Dock Wait",IF(ROUND(N(AA1840)/Assumptions!$C$7,3)=AJ1840,"Unloading",IF(ROUND(N(AB1840)/Assumptions!$C$8,3)=AJ1840,"Unload-to-QC Wait",IF(ROUND(N(AC1840)/Assumptions!$C$9,3)=AJ1840,"QC",IF(ROUND(N(AD1840)/Assumptions!$C$10,3)=AJ1840,"QC-to-GRN Wait",IF(ROUND(N(AE1840)/Assumptions!$C$11,3)=AJ1840,"GRN Processing",IF(ROUND(N(AF1840)/Assumptions!$C$12,3)=AJ1840,"GRN-to-Putaway Wait",IF(ROUND(N(AG1840)/Assumptions!$C$13,3)=AJ1840,"Putaway","Within SLA")))))))))))</f>
        <v>QC-to-GRN Wait</v>
      </c>
    </row>
    <row r="1841" customFormat="false" ht="15" hidden="false" customHeight="false" outlineLevel="0" collapsed="false">
      <c r="A1841" s="0" t="s">
        <v>5415</v>
      </c>
      <c r="B1841" s="0" t="s">
        <v>5416</v>
      </c>
      <c r="C1841" s="0" t="s">
        <v>118</v>
      </c>
      <c r="D1841" s="0" t="s">
        <v>147</v>
      </c>
      <c r="E1841" s="0" t="s">
        <v>5417</v>
      </c>
      <c r="F1841" s="0" t="s">
        <v>121</v>
      </c>
      <c r="G1841" s="0" t="s">
        <v>150</v>
      </c>
      <c r="H1841" s="17" t="n">
        <v>46248.6333333333</v>
      </c>
      <c r="I1841" s="17" t="n">
        <v>46248.6680555556</v>
      </c>
      <c r="J1841" s="17" t="n">
        <v>46248.6701388889</v>
      </c>
      <c r="K1841" s="17" t="n">
        <v>46248.6819444444</v>
      </c>
      <c r="L1841" s="17" t="n">
        <v>46248.6895833333</v>
      </c>
      <c r="M1841" s="17" t="n">
        <v>46248.7083333333</v>
      </c>
      <c r="N1841" s="17" t="n">
        <v>46248.7423611111</v>
      </c>
      <c r="O1841" s="17" t="n">
        <v>46248.7604166667</v>
      </c>
      <c r="P1841" s="17" t="n">
        <v>46248.7951388889</v>
      </c>
      <c r="Q1841" s="17" t="n">
        <v>46248.8125</v>
      </c>
      <c r="R1841" s="0" t="n">
        <v>336</v>
      </c>
      <c r="S1841" s="0" t="n">
        <v>0</v>
      </c>
      <c r="T1841" s="0" t="n">
        <v>0</v>
      </c>
      <c r="U1841" s="18" t="s">
        <v>130</v>
      </c>
      <c r="V1841" s="18" t="s">
        <v>139</v>
      </c>
      <c r="W1841" s="0" t="str">
        <f aca="false">IF(AND(X1841&gt;=6,X1841&lt;14),"A",IF(AND(X1841&gt;=14,X1841&lt;22),"B","C"))</f>
        <v>B</v>
      </c>
      <c r="X1841" s="18" t="n">
        <f aca="false">HOUR(H1841)</f>
        <v>15</v>
      </c>
      <c r="Y1841" s="18" t="n">
        <f aca="false">ROUND((I1841-H1841)*1440,0)</f>
        <v>50</v>
      </c>
      <c r="Z1841" s="18" t="n">
        <f aca="false">ROUND((J1841-I1841)*1440,0)</f>
        <v>3</v>
      </c>
      <c r="AA1841" s="18" t="n">
        <f aca="false">ROUND((K1841-J1841)*1440,0)</f>
        <v>17</v>
      </c>
      <c r="AB1841" s="18" t="n">
        <f aca="false">ROUND((L1841-K1841)*1440,0)</f>
        <v>11</v>
      </c>
      <c r="AC1841" s="18" t="n">
        <f aca="false">ROUND((M1841-L1841)*1440,0)</f>
        <v>27</v>
      </c>
      <c r="AD1841" s="18" t="n">
        <f aca="false">IF(N1841="","",ROUND((N1841-M1841)*1440,0))</f>
        <v>49</v>
      </c>
      <c r="AE1841" s="18" t="n">
        <f aca="false">IF(O1841="","",ROUND((O1841-N1841)*1440,0))</f>
        <v>26</v>
      </c>
      <c r="AF1841" s="18" t="n">
        <f aca="false">IF(P1841="","",ROUND((P1841-O1841)*1440,0))</f>
        <v>50</v>
      </c>
      <c r="AG1841" s="18" t="n">
        <f aca="false">IF(Q1841="","",ROUND((Q1841-P1841)*1440,0))</f>
        <v>25</v>
      </c>
      <c r="AH1841" s="18" t="n">
        <f aca="false">IF(Q1841="","",ROUND((Q1841-H1841)*1440,0))</f>
        <v>258</v>
      </c>
      <c r="AI1841" s="19" t="n">
        <f aca="false">ROUND(IF(O1841="",Assumptions!$B$25-K1841,O1841-K1841)*24,1)</f>
        <v>1.9</v>
      </c>
      <c r="AJ1841" s="20" t="n">
        <f aca="false">ROUND(MAX(N(Y1841)/Assumptions!$C$5, N(Z1841)/Assumptions!$C$6, N(AA1841)/Assumptions!$C$7, N(AB1841)/Assumptions!$C$8, N(AC1841)/Assumptions!$C$9, N(AD1841)/Assumptions!$C$10, N(AE1841)/Assumptions!$C$11, N(AF1841)/Assumptions!$C$12, N(AG1841)/Assumptions!$C$13),3)</f>
        <v>2.5</v>
      </c>
      <c r="AK1841" s="0" t="str">
        <f aca="false">IF(OR(U1841="Pending",U1841="On Hold"),"Open GRN (awaiting)",IF(AJ1841&lt;=1,"Within SLA",IF(ROUND(N(Y1841)/Assumptions!$C$5,3)=AJ1841,"Gate Wait",IF(ROUND(N(Z1841)/Assumptions!$C$6,3)=AJ1841,"Dock Wait",IF(ROUND(N(AA1841)/Assumptions!$C$7,3)=AJ1841,"Unloading",IF(ROUND(N(AB1841)/Assumptions!$C$8,3)=AJ1841,"Unload-to-QC Wait",IF(ROUND(N(AC1841)/Assumptions!$C$9,3)=AJ1841,"QC",IF(ROUND(N(AD1841)/Assumptions!$C$10,3)=AJ1841,"QC-to-GRN Wait",IF(ROUND(N(AE1841)/Assumptions!$C$11,3)=AJ1841,"GRN Processing",IF(ROUND(N(AF1841)/Assumptions!$C$12,3)=AJ1841,"GRN-to-Putaway Wait",IF(ROUND(N(AG1841)/Assumptions!$C$13,3)=AJ1841,"Putaway","Within SLA")))))))))))</f>
        <v>GRN-to-Putaway Wait</v>
      </c>
    </row>
    <row r="1842" customFormat="false" ht="15" hidden="false" customHeight="false" outlineLevel="0" collapsed="false">
      <c r="A1842" s="0" t="s">
        <v>5418</v>
      </c>
      <c r="B1842" s="0" t="s">
        <v>5419</v>
      </c>
      <c r="C1842" s="0" t="s">
        <v>153</v>
      </c>
      <c r="D1842" s="0" t="s">
        <v>135</v>
      </c>
      <c r="E1842" s="0" t="s">
        <v>1998</v>
      </c>
      <c r="F1842" s="0" t="s">
        <v>155</v>
      </c>
      <c r="G1842" s="0" t="s">
        <v>178</v>
      </c>
      <c r="H1842" s="17" t="n">
        <v>46248.6347222222</v>
      </c>
      <c r="I1842" s="17" t="n">
        <v>46248.6409722222</v>
      </c>
      <c r="J1842" s="17" t="n">
        <v>46248.6451388889</v>
      </c>
      <c r="K1842" s="17" t="n">
        <v>46248.6597222222</v>
      </c>
      <c r="L1842" s="17" t="n">
        <v>46248.6659722222</v>
      </c>
      <c r="M1842" s="17" t="n">
        <v>46248.6798611111</v>
      </c>
      <c r="N1842" s="17" t="n">
        <v>46248.7694444444</v>
      </c>
      <c r="O1842" s="17" t="n">
        <v>46248.8541666667</v>
      </c>
      <c r="P1842" s="17" t="n">
        <v>46248.8694444444</v>
      </c>
      <c r="Q1842" s="17" t="n">
        <v>46248.8777777778</v>
      </c>
      <c r="R1842" s="0" t="n">
        <v>302</v>
      </c>
      <c r="S1842" s="0" t="n">
        <v>0</v>
      </c>
      <c r="T1842" s="0" t="n">
        <v>0</v>
      </c>
      <c r="U1842" s="18" t="s">
        <v>130</v>
      </c>
      <c r="V1842" s="18" t="s">
        <v>156</v>
      </c>
      <c r="W1842" s="0" t="str">
        <f aca="false">IF(AND(X1842&gt;=6,X1842&lt;14),"A",IF(AND(X1842&gt;=14,X1842&lt;22),"B","C"))</f>
        <v>B</v>
      </c>
      <c r="X1842" s="18" t="n">
        <f aca="false">HOUR(H1842)</f>
        <v>15</v>
      </c>
      <c r="Y1842" s="18" t="n">
        <f aca="false">ROUND((I1842-H1842)*1440,0)</f>
        <v>9</v>
      </c>
      <c r="Z1842" s="18" t="n">
        <f aca="false">ROUND((J1842-I1842)*1440,0)</f>
        <v>6</v>
      </c>
      <c r="AA1842" s="18" t="n">
        <f aca="false">ROUND((K1842-J1842)*1440,0)</f>
        <v>21</v>
      </c>
      <c r="AB1842" s="18" t="n">
        <f aca="false">ROUND((L1842-K1842)*1440,0)</f>
        <v>9</v>
      </c>
      <c r="AC1842" s="18" t="n">
        <f aca="false">ROUND((M1842-L1842)*1440,0)</f>
        <v>20</v>
      </c>
      <c r="AD1842" s="18" t="n">
        <f aca="false">IF(N1842="","",ROUND((N1842-M1842)*1440,0))</f>
        <v>129</v>
      </c>
      <c r="AE1842" s="18" t="n">
        <f aca="false">IF(O1842="","",ROUND((O1842-N1842)*1440,0))</f>
        <v>122</v>
      </c>
      <c r="AF1842" s="18" t="n">
        <f aca="false">IF(P1842="","",ROUND((P1842-O1842)*1440,0))</f>
        <v>22</v>
      </c>
      <c r="AG1842" s="18" t="n">
        <f aca="false">IF(Q1842="","",ROUND((Q1842-P1842)*1440,0))</f>
        <v>12</v>
      </c>
      <c r="AH1842" s="18" t="n">
        <f aca="false">IF(Q1842="","",ROUND((Q1842-H1842)*1440,0))</f>
        <v>350</v>
      </c>
      <c r="AI1842" s="19" t="n">
        <f aca="false">ROUND(IF(O1842="",Assumptions!$B$25-K1842,O1842-K1842)*24,1)</f>
        <v>4.7</v>
      </c>
      <c r="AJ1842" s="20" t="n">
        <f aca="false">ROUND(MAX(N(Y1842)/Assumptions!$C$5, N(Z1842)/Assumptions!$C$6, N(AA1842)/Assumptions!$C$7, N(AB1842)/Assumptions!$C$8, N(AC1842)/Assumptions!$C$9, N(AD1842)/Assumptions!$C$10, N(AE1842)/Assumptions!$C$11, N(AF1842)/Assumptions!$C$12, N(AG1842)/Assumptions!$C$13),3)</f>
        <v>4.3</v>
      </c>
      <c r="AK1842" s="0" t="str">
        <f aca="false">IF(OR(U1842="Pending",U1842="On Hold"),"Open GRN (awaiting)",IF(AJ1842&lt;=1,"Within SLA",IF(ROUND(N(Y1842)/Assumptions!$C$5,3)=AJ1842,"Gate Wait",IF(ROUND(N(Z1842)/Assumptions!$C$6,3)=AJ1842,"Dock Wait",IF(ROUND(N(AA1842)/Assumptions!$C$7,3)=AJ1842,"Unloading",IF(ROUND(N(AB1842)/Assumptions!$C$8,3)=AJ1842,"Unload-to-QC Wait",IF(ROUND(N(AC1842)/Assumptions!$C$9,3)=AJ1842,"QC",IF(ROUND(N(AD1842)/Assumptions!$C$10,3)=AJ1842,"QC-to-GRN Wait",IF(ROUND(N(AE1842)/Assumptions!$C$11,3)=AJ1842,"GRN Processing",IF(ROUND(N(AF1842)/Assumptions!$C$12,3)=AJ1842,"GRN-to-Putaway Wait",IF(ROUND(N(AG1842)/Assumptions!$C$13,3)=AJ1842,"Putaway","Within SLA")))))))))))</f>
        <v>QC-to-GRN Wait</v>
      </c>
    </row>
    <row r="1843" customFormat="false" ht="15" hidden="false" customHeight="false" outlineLevel="0" collapsed="false">
      <c r="A1843" s="0" t="s">
        <v>5420</v>
      </c>
      <c r="B1843" s="0" t="s">
        <v>5421</v>
      </c>
      <c r="C1843" s="0" t="s">
        <v>184</v>
      </c>
      <c r="D1843" s="0" t="s">
        <v>135</v>
      </c>
      <c r="E1843" s="0" t="s">
        <v>4905</v>
      </c>
      <c r="F1843" s="0" t="s">
        <v>177</v>
      </c>
      <c r="G1843" s="0" t="s">
        <v>178</v>
      </c>
      <c r="H1843" s="17" t="n">
        <v>46248.6583333333</v>
      </c>
      <c r="I1843" s="17" t="n">
        <v>46248.6680555556</v>
      </c>
      <c r="J1843" s="17" t="n">
        <v>46248.6736111111</v>
      </c>
      <c r="K1843" s="17" t="n">
        <v>46248.7069444444</v>
      </c>
      <c r="L1843" s="17" t="n">
        <v>46248.7097222222</v>
      </c>
      <c r="M1843" s="17" t="n">
        <v>46248.7201388889</v>
      </c>
      <c r="N1843" s="17" t="n">
        <v>46248.7430555556</v>
      </c>
      <c r="O1843" s="17" t="n">
        <v>46248.7604166667</v>
      </c>
      <c r="P1843" s="17" t="n">
        <v>46248.7715277778</v>
      </c>
      <c r="Q1843" s="17" t="n">
        <v>46248.7909722222</v>
      </c>
      <c r="R1843" s="0" t="n">
        <v>543</v>
      </c>
      <c r="S1843" s="0" t="n">
        <v>0</v>
      </c>
      <c r="T1843" s="0" t="n">
        <v>0</v>
      </c>
      <c r="U1843" s="18" t="s">
        <v>130</v>
      </c>
      <c r="V1843" s="18" t="s">
        <v>156</v>
      </c>
      <c r="W1843" s="0" t="str">
        <f aca="false">IF(AND(X1843&gt;=6,X1843&lt;14),"A",IF(AND(X1843&gt;=14,X1843&lt;22),"B","C"))</f>
        <v>B</v>
      </c>
      <c r="X1843" s="18" t="n">
        <f aca="false">HOUR(H1843)</f>
        <v>15</v>
      </c>
      <c r="Y1843" s="18" t="n">
        <f aca="false">ROUND((I1843-H1843)*1440,0)</f>
        <v>14</v>
      </c>
      <c r="Z1843" s="18" t="n">
        <f aca="false">ROUND((J1843-I1843)*1440,0)</f>
        <v>8</v>
      </c>
      <c r="AA1843" s="18" t="n">
        <f aca="false">ROUND((K1843-J1843)*1440,0)</f>
        <v>48</v>
      </c>
      <c r="AB1843" s="18" t="n">
        <f aca="false">ROUND((L1843-K1843)*1440,0)</f>
        <v>4</v>
      </c>
      <c r="AC1843" s="18" t="n">
        <f aca="false">ROUND((M1843-L1843)*1440,0)</f>
        <v>15</v>
      </c>
      <c r="AD1843" s="18" t="n">
        <f aca="false">IF(N1843="","",ROUND((N1843-M1843)*1440,0))</f>
        <v>33</v>
      </c>
      <c r="AE1843" s="18" t="n">
        <f aca="false">IF(O1843="","",ROUND((O1843-N1843)*1440,0))</f>
        <v>25</v>
      </c>
      <c r="AF1843" s="18" t="n">
        <f aca="false">IF(P1843="","",ROUND((P1843-O1843)*1440,0))</f>
        <v>16</v>
      </c>
      <c r="AG1843" s="18" t="n">
        <f aca="false">IF(Q1843="","",ROUND((Q1843-P1843)*1440,0))</f>
        <v>28</v>
      </c>
      <c r="AH1843" s="18" t="n">
        <f aca="false">IF(Q1843="","",ROUND((Q1843-H1843)*1440,0))</f>
        <v>191</v>
      </c>
      <c r="AI1843" s="19" t="n">
        <f aca="false">ROUND(IF(O1843="",Assumptions!$B$25-K1843,O1843-K1843)*24,1)</f>
        <v>1.3</v>
      </c>
      <c r="AJ1843" s="20" t="n">
        <f aca="false">ROUND(MAX(N(Y1843)/Assumptions!$C$5, N(Z1843)/Assumptions!$C$6, N(AA1843)/Assumptions!$C$7, N(AB1843)/Assumptions!$C$8, N(AC1843)/Assumptions!$C$9, N(AD1843)/Assumptions!$C$10, N(AE1843)/Assumptions!$C$11, N(AF1843)/Assumptions!$C$12, N(AG1843)/Assumptions!$C$13),3)</f>
        <v>1.1</v>
      </c>
      <c r="AK1843" s="0" t="str">
        <f aca="false">IF(OR(U1843="Pending",U1843="On Hold"),"Open GRN (awaiting)",IF(AJ1843&lt;=1,"Within SLA",IF(ROUND(N(Y1843)/Assumptions!$C$5,3)=AJ1843,"Gate Wait",IF(ROUND(N(Z1843)/Assumptions!$C$6,3)=AJ1843,"Dock Wait",IF(ROUND(N(AA1843)/Assumptions!$C$7,3)=AJ1843,"Unloading",IF(ROUND(N(AB1843)/Assumptions!$C$8,3)=AJ1843,"Unload-to-QC Wait",IF(ROUND(N(AC1843)/Assumptions!$C$9,3)=AJ1843,"QC",IF(ROUND(N(AD1843)/Assumptions!$C$10,3)=AJ1843,"QC-to-GRN Wait",IF(ROUND(N(AE1843)/Assumptions!$C$11,3)=AJ1843,"GRN Processing",IF(ROUND(N(AF1843)/Assumptions!$C$12,3)=AJ1843,"GRN-to-Putaway Wait",IF(ROUND(N(AG1843)/Assumptions!$C$13,3)=AJ1843,"Putaway","Within SLA")))))))))))</f>
        <v>QC-to-GRN Wait</v>
      </c>
    </row>
    <row r="1844" customFormat="false" ht="15" hidden="false" customHeight="false" outlineLevel="0" collapsed="false">
      <c r="A1844" s="0" t="s">
        <v>5422</v>
      </c>
      <c r="B1844" s="0" t="s">
        <v>5423</v>
      </c>
      <c r="C1844" s="0" t="s">
        <v>175</v>
      </c>
      <c r="D1844" s="0" t="s">
        <v>119</v>
      </c>
      <c r="E1844" s="0" t="s">
        <v>5424</v>
      </c>
      <c r="F1844" s="0" t="s">
        <v>172</v>
      </c>
      <c r="G1844" s="0" t="s">
        <v>122</v>
      </c>
      <c r="H1844" s="17" t="n">
        <v>46248.6694444444</v>
      </c>
      <c r="I1844" s="17" t="n">
        <v>46248.7472222222</v>
      </c>
      <c r="J1844" s="17" t="n">
        <v>46248.7541666667</v>
      </c>
      <c r="K1844" s="17" t="n">
        <v>46248.8027777778</v>
      </c>
      <c r="L1844" s="17" t="n">
        <v>46248.8138888889</v>
      </c>
      <c r="M1844" s="17" t="n">
        <v>46248.8368055556</v>
      </c>
      <c r="N1844" s="17" t="n">
        <v>46248.9201388889</v>
      </c>
      <c r="O1844" s="17" t="n">
        <v>46249.0409722222</v>
      </c>
      <c r="P1844" s="17" t="n">
        <v>46249.0451388889</v>
      </c>
      <c r="Q1844" s="17" t="n">
        <v>46249.0638888889</v>
      </c>
      <c r="R1844" s="0" t="n">
        <v>776</v>
      </c>
      <c r="S1844" s="0" t="n">
        <v>0</v>
      </c>
      <c r="T1844" s="0" t="n">
        <v>0</v>
      </c>
      <c r="U1844" s="18" t="s">
        <v>130</v>
      </c>
      <c r="V1844" s="18" t="s">
        <v>131</v>
      </c>
      <c r="W1844" s="0" t="str">
        <f aca="false">IF(AND(X1844&gt;=6,X1844&lt;14),"A",IF(AND(X1844&gt;=14,X1844&lt;22),"B","C"))</f>
        <v>B</v>
      </c>
      <c r="X1844" s="18" t="n">
        <f aca="false">HOUR(H1844)</f>
        <v>16</v>
      </c>
      <c r="Y1844" s="18" t="n">
        <f aca="false">ROUND((I1844-H1844)*1440,0)</f>
        <v>112</v>
      </c>
      <c r="Z1844" s="18" t="n">
        <f aca="false">ROUND((J1844-I1844)*1440,0)</f>
        <v>10</v>
      </c>
      <c r="AA1844" s="18" t="n">
        <f aca="false">ROUND((K1844-J1844)*1440,0)</f>
        <v>70</v>
      </c>
      <c r="AB1844" s="18" t="n">
        <f aca="false">ROUND((L1844-K1844)*1440,0)</f>
        <v>16</v>
      </c>
      <c r="AC1844" s="18" t="n">
        <f aca="false">ROUND((M1844-L1844)*1440,0)</f>
        <v>33</v>
      </c>
      <c r="AD1844" s="18" t="n">
        <f aca="false">IF(N1844="","",ROUND((N1844-M1844)*1440,0))</f>
        <v>120</v>
      </c>
      <c r="AE1844" s="18" t="n">
        <f aca="false">IF(O1844="","",ROUND((O1844-N1844)*1440,0))</f>
        <v>174</v>
      </c>
      <c r="AF1844" s="18" t="n">
        <f aca="false">IF(P1844="","",ROUND((P1844-O1844)*1440,0))</f>
        <v>6</v>
      </c>
      <c r="AG1844" s="18" t="n">
        <f aca="false">IF(Q1844="","",ROUND((Q1844-P1844)*1440,0))</f>
        <v>27</v>
      </c>
      <c r="AH1844" s="18" t="n">
        <f aca="false">IF(Q1844="","",ROUND((Q1844-H1844)*1440,0))</f>
        <v>568</v>
      </c>
      <c r="AI1844" s="19" t="n">
        <f aca="false">ROUND(IF(O1844="",Assumptions!$B$25-K1844,O1844-K1844)*24,1)</f>
        <v>5.7</v>
      </c>
      <c r="AJ1844" s="20" t="n">
        <f aca="false">ROUND(MAX(N(Y1844)/Assumptions!$C$5, N(Z1844)/Assumptions!$C$6, N(AA1844)/Assumptions!$C$7, N(AB1844)/Assumptions!$C$8, N(AC1844)/Assumptions!$C$9, N(AD1844)/Assumptions!$C$10, N(AE1844)/Assumptions!$C$11, N(AF1844)/Assumptions!$C$12, N(AG1844)/Assumptions!$C$13),3)</f>
        <v>4</v>
      </c>
      <c r="AK1844" s="0" t="str">
        <f aca="false">IF(OR(U1844="Pending",U1844="On Hold"),"Open GRN (awaiting)",IF(AJ1844&lt;=1,"Within SLA",IF(ROUND(N(Y1844)/Assumptions!$C$5,3)=AJ1844,"Gate Wait",IF(ROUND(N(Z1844)/Assumptions!$C$6,3)=AJ1844,"Dock Wait",IF(ROUND(N(AA1844)/Assumptions!$C$7,3)=AJ1844,"Unloading",IF(ROUND(N(AB1844)/Assumptions!$C$8,3)=AJ1844,"Unload-to-QC Wait",IF(ROUND(N(AC1844)/Assumptions!$C$9,3)=AJ1844,"QC",IF(ROUND(N(AD1844)/Assumptions!$C$10,3)=AJ1844,"QC-to-GRN Wait",IF(ROUND(N(AE1844)/Assumptions!$C$11,3)=AJ1844,"GRN Processing",IF(ROUND(N(AF1844)/Assumptions!$C$12,3)=AJ1844,"GRN-to-Putaway Wait",IF(ROUND(N(AG1844)/Assumptions!$C$13,3)=AJ1844,"Putaway","Within SLA")))))))))))</f>
        <v>QC-to-GRN Wait</v>
      </c>
    </row>
    <row r="1845" customFormat="false" ht="15" hidden="false" customHeight="false" outlineLevel="0" collapsed="false">
      <c r="A1845" s="0" t="s">
        <v>5425</v>
      </c>
      <c r="B1845" s="0" t="s">
        <v>5426</v>
      </c>
      <c r="C1845" s="0" t="s">
        <v>252</v>
      </c>
      <c r="D1845" s="0" t="s">
        <v>135</v>
      </c>
      <c r="E1845" s="0" t="s">
        <v>5427</v>
      </c>
      <c r="F1845" s="0" t="s">
        <v>155</v>
      </c>
      <c r="G1845" s="0" t="s">
        <v>138</v>
      </c>
      <c r="H1845" s="17" t="n">
        <v>46248.6729166667</v>
      </c>
      <c r="I1845" s="17" t="n">
        <v>46248.6833333333</v>
      </c>
      <c r="J1845" s="17" t="n">
        <v>46248.6861111111</v>
      </c>
      <c r="K1845" s="17" t="n">
        <v>46248.6993055556</v>
      </c>
      <c r="L1845" s="17" t="n">
        <v>46248.7118055556</v>
      </c>
      <c r="M1845" s="17" t="n">
        <v>46248.7451388889</v>
      </c>
      <c r="N1845" s="17" t="n">
        <v>46248.7763888889</v>
      </c>
      <c r="O1845" s="17" t="n">
        <v>46248.8993055556</v>
      </c>
      <c r="P1845" s="17" t="n">
        <v>46248.9034722222</v>
      </c>
      <c r="Q1845" s="17" t="n">
        <v>46248.9125</v>
      </c>
      <c r="R1845" s="0" t="n">
        <v>550</v>
      </c>
      <c r="S1845" s="0" t="n">
        <v>37</v>
      </c>
      <c r="T1845" s="0" t="n">
        <v>0</v>
      </c>
      <c r="U1845" s="18" t="s">
        <v>123</v>
      </c>
      <c r="V1845" s="18" t="s">
        <v>82</v>
      </c>
      <c r="W1845" s="0" t="str">
        <f aca="false">IF(AND(X1845&gt;=6,X1845&lt;14),"A",IF(AND(X1845&gt;=14,X1845&lt;22),"B","C"))</f>
        <v>B</v>
      </c>
      <c r="X1845" s="18" t="n">
        <f aca="false">HOUR(H1845)</f>
        <v>16</v>
      </c>
      <c r="Y1845" s="18" t="n">
        <f aca="false">ROUND((I1845-H1845)*1440,0)</f>
        <v>15</v>
      </c>
      <c r="Z1845" s="18" t="n">
        <f aca="false">ROUND((J1845-I1845)*1440,0)</f>
        <v>4</v>
      </c>
      <c r="AA1845" s="18" t="n">
        <f aca="false">ROUND((K1845-J1845)*1440,0)</f>
        <v>19</v>
      </c>
      <c r="AB1845" s="18" t="n">
        <f aca="false">ROUND((L1845-K1845)*1440,0)</f>
        <v>18</v>
      </c>
      <c r="AC1845" s="18" t="n">
        <f aca="false">ROUND((M1845-L1845)*1440,0)</f>
        <v>48</v>
      </c>
      <c r="AD1845" s="18" t="n">
        <f aca="false">IF(N1845="","",ROUND((N1845-M1845)*1440,0))</f>
        <v>45</v>
      </c>
      <c r="AE1845" s="18" t="n">
        <f aca="false">IF(O1845="","",ROUND((O1845-N1845)*1440,0))</f>
        <v>177</v>
      </c>
      <c r="AF1845" s="18" t="n">
        <f aca="false">IF(P1845="","",ROUND((P1845-O1845)*1440,0))</f>
        <v>6</v>
      </c>
      <c r="AG1845" s="18" t="n">
        <f aca="false">IF(Q1845="","",ROUND((Q1845-P1845)*1440,0))</f>
        <v>13</v>
      </c>
      <c r="AH1845" s="18" t="n">
        <f aca="false">IF(Q1845="","",ROUND((Q1845-H1845)*1440,0))</f>
        <v>345</v>
      </c>
      <c r="AI1845" s="19" t="n">
        <f aca="false">ROUND(IF(O1845="",Assumptions!$B$25-K1845,O1845-K1845)*24,1)</f>
        <v>4.8</v>
      </c>
      <c r="AJ1845" s="20" t="n">
        <f aca="false">ROUND(MAX(N(Y1845)/Assumptions!$C$5, N(Z1845)/Assumptions!$C$6, N(AA1845)/Assumptions!$C$7, N(AB1845)/Assumptions!$C$8, N(AC1845)/Assumptions!$C$9, N(AD1845)/Assumptions!$C$10, N(AE1845)/Assumptions!$C$11, N(AF1845)/Assumptions!$C$12, N(AG1845)/Assumptions!$C$13),3)</f>
        <v>3.933</v>
      </c>
      <c r="AK1845" s="0" t="str">
        <f aca="false">IF(OR(U1845="Pending",U1845="On Hold"),"Open GRN (awaiting)",IF(AJ1845&lt;=1,"Within SLA",IF(ROUND(N(Y1845)/Assumptions!$C$5,3)=AJ1845,"Gate Wait",IF(ROUND(N(Z1845)/Assumptions!$C$6,3)=AJ1845,"Dock Wait",IF(ROUND(N(AA1845)/Assumptions!$C$7,3)=AJ1845,"Unloading",IF(ROUND(N(AB1845)/Assumptions!$C$8,3)=AJ1845,"Unload-to-QC Wait",IF(ROUND(N(AC1845)/Assumptions!$C$9,3)=AJ1845,"QC",IF(ROUND(N(AD1845)/Assumptions!$C$10,3)=AJ1845,"QC-to-GRN Wait",IF(ROUND(N(AE1845)/Assumptions!$C$11,3)=AJ1845,"GRN Processing",IF(ROUND(N(AF1845)/Assumptions!$C$12,3)=AJ1845,"GRN-to-Putaway Wait",IF(ROUND(N(AG1845)/Assumptions!$C$13,3)=AJ1845,"Putaway","Within SLA")))))))))))</f>
        <v>GRN Processing</v>
      </c>
    </row>
    <row r="1846" customFormat="false" ht="15" hidden="false" customHeight="false" outlineLevel="0" collapsed="false">
      <c r="A1846" s="0" t="s">
        <v>5428</v>
      </c>
      <c r="B1846" s="0" t="s">
        <v>5429</v>
      </c>
      <c r="C1846" s="0" t="s">
        <v>218</v>
      </c>
      <c r="D1846" s="0" t="s">
        <v>135</v>
      </c>
      <c r="E1846" s="0" t="s">
        <v>5430</v>
      </c>
      <c r="F1846" s="0" t="s">
        <v>137</v>
      </c>
      <c r="G1846" s="0" t="s">
        <v>138</v>
      </c>
      <c r="H1846" s="17" t="n">
        <v>46248.6833333333</v>
      </c>
      <c r="I1846" s="17" t="n">
        <v>46248.7041666667</v>
      </c>
      <c r="J1846" s="17" t="n">
        <v>46248.7111111111</v>
      </c>
      <c r="K1846" s="17" t="n">
        <v>46248.7444444444</v>
      </c>
      <c r="L1846" s="17" t="n">
        <v>46248.7784722222</v>
      </c>
      <c r="M1846" s="17" t="n">
        <v>46248.7923611111</v>
      </c>
      <c r="N1846" s="17" t="n">
        <v>46248.8076388889</v>
      </c>
      <c r="O1846" s="17" t="n">
        <v>46248.8381944444</v>
      </c>
      <c r="P1846" s="17" t="n">
        <v>46248.8694444444</v>
      </c>
      <c r="Q1846" s="17" t="n">
        <v>46248.8833333333</v>
      </c>
      <c r="R1846" s="0" t="n">
        <v>639</v>
      </c>
      <c r="S1846" s="0" t="n">
        <v>0</v>
      </c>
      <c r="T1846" s="0" t="n">
        <v>0</v>
      </c>
      <c r="U1846" s="18" t="s">
        <v>130</v>
      </c>
      <c r="V1846" s="18" t="s">
        <v>139</v>
      </c>
      <c r="W1846" s="0" t="str">
        <f aca="false">IF(AND(X1846&gt;=6,X1846&lt;14),"A",IF(AND(X1846&gt;=14,X1846&lt;22),"B","C"))</f>
        <v>B</v>
      </c>
      <c r="X1846" s="18" t="n">
        <f aca="false">HOUR(H1846)</f>
        <v>16</v>
      </c>
      <c r="Y1846" s="18" t="n">
        <f aca="false">ROUND((I1846-H1846)*1440,0)</f>
        <v>30</v>
      </c>
      <c r="Z1846" s="18" t="n">
        <f aca="false">ROUND((J1846-I1846)*1440,0)</f>
        <v>10</v>
      </c>
      <c r="AA1846" s="18" t="n">
        <f aca="false">ROUND((K1846-J1846)*1440,0)</f>
        <v>48</v>
      </c>
      <c r="AB1846" s="18" t="n">
        <f aca="false">ROUND((L1846-K1846)*1440,0)</f>
        <v>49</v>
      </c>
      <c r="AC1846" s="18" t="n">
        <f aca="false">ROUND((M1846-L1846)*1440,0)</f>
        <v>20</v>
      </c>
      <c r="AD1846" s="18" t="n">
        <f aca="false">IF(N1846="","",ROUND((N1846-M1846)*1440,0))</f>
        <v>22</v>
      </c>
      <c r="AE1846" s="18" t="n">
        <f aca="false">IF(O1846="","",ROUND((O1846-N1846)*1440,0))</f>
        <v>44</v>
      </c>
      <c r="AF1846" s="18" t="n">
        <f aca="false">IF(P1846="","",ROUND((P1846-O1846)*1440,0))</f>
        <v>45</v>
      </c>
      <c r="AG1846" s="18" t="n">
        <f aca="false">IF(Q1846="","",ROUND((Q1846-P1846)*1440,0))</f>
        <v>20</v>
      </c>
      <c r="AH1846" s="18" t="n">
        <f aca="false">IF(Q1846="","",ROUND((Q1846-H1846)*1440,0))</f>
        <v>288</v>
      </c>
      <c r="AI1846" s="19" t="n">
        <f aca="false">ROUND(IF(O1846="",Assumptions!$B$25-K1846,O1846-K1846)*24,1)</f>
        <v>2.3</v>
      </c>
      <c r="AJ1846" s="20" t="n">
        <f aca="false">ROUND(MAX(N(Y1846)/Assumptions!$C$5, N(Z1846)/Assumptions!$C$6, N(AA1846)/Assumptions!$C$7, N(AB1846)/Assumptions!$C$8, N(AC1846)/Assumptions!$C$9, N(AD1846)/Assumptions!$C$10, N(AE1846)/Assumptions!$C$11, N(AF1846)/Assumptions!$C$12, N(AG1846)/Assumptions!$C$13),3)</f>
        <v>3.267</v>
      </c>
      <c r="AK1846" s="0" t="str">
        <f aca="false">IF(OR(U1846="Pending",U1846="On Hold"),"Open GRN (awaiting)",IF(AJ1846&lt;=1,"Within SLA",IF(ROUND(N(Y1846)/Assumptions!$C$5,3)=AJ1846,"Gate Wait",IF(ROUND(N(Z1846)/Assumptions!$C$6,3)=AJ1846,"Dock Wait",IF(ROUND(N(AA1846)/Assumptions!$C$7,3)=AJ1846,"Unloading",IF(ROUND(N(AB1846)/Assumptions!$C$8,3)=AJ1846,"Unload-to-QC Wait",IF(ROUND(N(AC1846)/Assumptions!$C$9,3)=AJ1846,"QC",IF(ROUND(N(AD1846)/Assumptions!$C$10,3)=AJ1846,"QC-to-GRN Wait",IF(ROUND(N(AE1846)/Assumptions!$C$11,3)=AJ1846,"GRN Processing",IF(ROUND(N(AF1846)/Assumptions!$C$12,3)=AJ1846,"GRN-to-Putaway Wait",IF(ROUND(N(AG1846)/Assumptions!$C$13,3)=AJ1846,"Putaway","Within SLA")))))))))))</f>
        <v>Unload-to-QC Wait</v>
      </c>
    </row>
    <row r="1847" customFormat="false" ht="15" hidden="false" customHeight="false" outlineLevel="0" collapsed="false">
      <c r="A1847" s="0" t="s">
        <v>5431</v>
      </c>
      <c r="B1847" s="0" t="s">
        <v>5432</v>
      </c>
      <c r="C1847" s="0" t="s">
        <v>142</v>
      </c>
      <c r="D1847" s="0" t="s">
        <v>135</v>
      </c>
      <c r="E1847" s="0" t="s">
        <v>5433</v>
      </c>
      <c r="F1847" s="0" t="s">
        <v>137</v>
      </c>
      <c r="G1847" s="0" t="s">
        <v>138</v>
      </c>
      <c r="H1847" s="17" t="n">
        <v>46248.6923611111</v>
      </c>
      <c r="I1847" s="17" t="n">
        <v>46248.7</v>
      </c>
      <c r="J1847" s="17" t="n">
        <v>46248.7131944444</v>
      </c>
      <c r="K1847" s="17" t="n">
        <v>46248.7361111111</v>
      </c>
      <c r="L1847" s="17" t="n">
        <v>46248.7451388889</v>
      </c>
      <c r="M1847" s="17" t="n">
        <v>46248.7548611111</v>
      </c>
      <c r="N1847" s="17" t="n">
        <v>46248.7666666667</v>
      </c>
      <c r="O1847" s="17" t="n">
        <v>46248.7993055556</v>
      </c>
      <c r="P1847" s="17" t="n">
        <v>46248.8083333333</v>
      </c>
      <c r="Q1847" s="17" t="n">
        <v>46248.8277777778</v>
      </c>
      <c r="R1847" s="0" t="n">
        <v>491</v>
      </c>
      <c r="S1847" s="0" t="n">
        <v>0</v>
      </c>
      <c r="T1847" s="0" t="n">
        <v>0</v>
      </c>
      <c r="U1847" s="18" t="s">
        <v>130</v>
      </c>
      <c r="V1847" s="18" t="s">
        <v>139</v>
      </c>
      <c r="W1847" s="0" t="str">
        <f aca="false">IF(AND(X1847&gt;=6,X1847&lt;14),"A",IF(AND(X1847&gt;=14,X1847&lt;22),"B","C"))</f>
        <v>B</v>
      </c>
      <c r="X1847" s="18" t="n">
        <f aca="false">HOUR(H1847)</f>
        <v>16</v>
      </c>
      <c r="Y1847" s="18" t="n">
        <f aca="false">ROUND((I1847-H1847)*1440,0)</f>
        <v>11</v>
      </c>
      <c r="Z1847" s="18" t="n">
        <f aca="false">ROUND((J1847-I1847)*1440,0)</f>
        <v>19</v>
      </c>
      <c r="AA1847" s="18" t="n">
        <f aca="false">ROUND((K1847-J1847)*1440,0)</f>
        <v>33</v>
      </c>
      <c r="AB1847" s="18" t="n">
        <f aca="false">ROUND((L1847-K1847)*1440,0)</f>
        <v>13</v>
      </c>
      <c r="AC1847" s="18" t="n">
        <f aca="false">ROUND((M1847-L1847)*1440,0)</f>
        <v>14</v>
      </c>
      <c r="AD1847" s="18" t="n">
        <f aca="false">IF(N1847="","",ROUND((N1847-M1847)*1440,0))</f>
        <v>17</v>
      </c>
      <c r="AE1847" s="18" t="n">
        <f aca="false">IF(O1847="","",ROUND((O1847-N1847)*1440,0))</f>
        <v>47</v>
      </c>
      <c r="AF1847" s="18" t="n">
        <f aca="false">IF(P1847="","",ROUND((P1847-O1847)*1440,0))</f>
        <v>13</v>
      </c>
      <c r="AG1847" s="18" t="n">
        <f aca="false">IF(Q1847="","",ROUND((Q1847-P1847)*1440,0))</f>
        <v>28</v>
      </c>
      <c r="AH1847" s="18" t="n">
        <f aca="false">IF(Q1847="","",ROUND((Q1847-H1847)*1440,0))</f>
        <v>195</v>
      </c>
      <c r="AI1847" s="19" t="n">
        <f aca="false">ROUND(IF(O1847="",Assumptions!$B$25-K1847,O1847-K1847)*24,1)</f>
        <v>1.5</v>
      </c>
      <c r="AJ1847" s="20" t="n">
        <f aca="false">ROUND(MAX(N(Y1847)/Assumptions!$C$5, N(Z1847)/Assumptions!$C$6, N(AA1847)/Assumptions!$C$7, N(AB1847)/Assumptions!$C$8, N(AC1847)/Assumptions!$C$9, N(AD1847)/Assumptions!$C$10, N(AE1847)/Assumptions!$C$11, N(AF1847)/Assumptions!$C$12, N(AG1847)/Assumptions!$C$13),3)</f>
        <v>1.267</v>
      </c>
      <c r="AK1847" s="0" t="str">
        <f aca="false">IF(OR(U1847="Pending",U1847="On Hold"),"Open GRN (awaiting)",IF(AJ1847&lt;=1,"Within SLA",IF(ROUND(N(Y1847)/Assumptions!$C$5,3)=AJ1847,"Gate Wait",IF(ROUND(N(Z1847)/Assumptions!$C$6,3)=AJ1847,"Dock Wait",IF(ROUND(N(AA1847)/Assumptions!$C$7,3)=AJ1847,"Unloading",IF(ROUND(N(AB1847)/Assumptions!$C$8,3)=AJ1847,"Unload-to-QC Wait",IF(ROUND(N(AC1847)/Assumptions!$C$9,3)=AJ1847,"QC",IF(ROUND(N(AD1847)/Assumptions!$C$10,3)=AJ1847,"QC-to-GRN Wait",IF(ROUND(N(AE1847)/Assumptions!$C$11,3)=AJ1847,"GRN Processing",IF(ROUND(N(AF1847)/Assumptions!$C$12,3)=AJ1847,"GRN-to-Putaway Wait",IF(ROUND(N(AG1847)/Assumptions!$C$13,3)=AJ1847,"Putaway","Within SLA")))))))))))</f>
        <v>Dock Wait</v>
      </c>
    </row>
    <row r="1848" customFormat="false" ht="15" hidden="false" customHeight="false" outlineLevel="0" collapsed="false">
      <c r="A1848" s="0" t="s">
        <v>5434</v>
      </c>
      <c r="B1848" s="0" t="s">
        <v>5435</v>
      </c>
      <c r="C1848" s="0" t="s">
        <v>170</v>
      </c>
      <c r="D1848" s="0" t="s">
        <v>119</v>
      </c>
      <c r="E1848" s="0" t="s">
        <v>5436</v>
      </c>
      <c r="F1848" s="0" t="s">
        <v>172</v>
      </c>
      <c r="G1848" s="0" t="s">
        <v>122</v>
      </c>
      <c r="H1848" s="17" t="n">
        <v>46248.6958333333</v>
      </c>
      <c r="I1848" s="17" t="n">
        <v>46248.7194444445</v>
      </c>
      <c r="J1848" s="17" t="n">
        <v>46248.73125</v>
      </c>
      <c r="K1848" s="17" t="n">
        <v>46248.7479166667</v>
      </c>
      <c r="L1848" s="17" t="n">
        <v>46248.7534722222</v>
      </c>
      <c r="M1848" s="17" t="n">
        <v>46248.7881944445</v>
      </c>
      <c r="N1848" s="17" t="n">
        <v>46248.8194444445</v>
      </c>
      <c r="O1848" s="17" t="n">
        <v>46248.84375</v>
      </c>
      <c r="P1848" s="17" t="n">
        <v>46248.8770833333</v>
      </c>
      <c r="Q1848" s="17" t="n">
        <v>46248.8965277778</v>
      </c>
      <c r="R1848" s="0" t="n">
        <v>217</v>
      </c>
      <c r="S1848" s="0" t="n">
        <v>0</v>
      </c>
      <c r="T1848" s="0" t="n">
        <v>0</v>
      </c>
      <c r="U1848" s="18" t="s">
        <v>130</v>
      </c>
      <c r="V1848" s="18" t="s">
        <v>144</v>
      </c>
      <c r="W1848" s="0" t="str">
        <f aca="false">IF(AND(X1848&gt;=6,X1848&lt;14),"A",IF(AND(X1848&gt;=14,X1848&lt;22),"B","C"))</f>
        <v>B</v>
      </c>
      <c r="X1848" s="18" t="n">
        <f aca="false">HOUR(H1848)</f>
        <v>16</v>
      </c>
      <c r="Y1848" s="18" t="n">
        <f aca="false">ROUND((I1848-H1848)*1440,0)</f>
        <v>34</v>
      </c>
      <c r="Z1848" s="18" t="n">
        <f aca="false">ROUND((J1848-I1848)*1440,0)</f>
        <v>17</v>
      </c>
      <c r="AA1848" s="18" t="n">
        <f aca="false">ROUND((K1848-J1848)*1440,0)</f>
        <v>24</v>
      </c>
      <c r="AB1848" s="18" t="n">
        <f aca="false">ROUND((L1848-K1848)*1440,0)</f>
        <v>8</v>
      </c>
      <c r="AC1848" s="18" t="n">
        <f aca="false">ROUND((M1848-L1848)*1440,0)</f>
        <v>50</v>
      </c>
      <c r="AD1848" s="18" t="n">
        <f aca="false">IF(N1848="","",ROUND((N1848-M1848)*1440,0))</f>
        <v>45</v>
      </c>
      <c r="AE1848" s="18" t="n">
        <f aca="false">IF(O1848="","",ROUND((O1848-N1848)*1440,0))</f>
        <v>35</v>
      </c>
      <c r="AF1848" s="18" t="n">
        <f aca="false">IF(P1848="","",ROUND((P1848-O1848)*1440,0))</f>
        <v>48</v>
      </c>
      <c r="AG1848" s="18" t="n">
        <f aca="false">IF(Q1848="","",ROUND((Q1848-P1848)*1440,0))</f>
        <v>28</v>
      </c>
      <c r="AH1848" s="18" t="n">
        <f aca="false">IF(Q1848="","",ROUND((Q1848-H1848)*1440,0))</f>
        <v>289</v>
      </c>
      <c r="AI1848" s="19" t="n">
        <f aca="false">ROUND(IF(O1848="",Assumptions!$B$25-K1848,O1848-K1848)*24,1)</f>
        <v>2.3</v>
      </c>
      <c r="AJ1848" s="20" t="n">
        <f aca="false">ROUND(MAX(N(Y1848)/Assumptions!$C$5, N(Z1848)/Assumptions!$C$6, N(AA1848)/Assumptions!$C$7, N(AB1848)/Assumptions!$C$8, N(AC1848)/Assumptions!$C$9, N(AD1848)/Assumptions!$C$10, N(AE1848)/Assumptions!$C$11, N(AF1848)/Assumptions!$C$12, N(AG1848)/Assumptions!$C$13),3)</f>
        <v>2.4</v>
      </c>
      <c r="AK1848" s="0" t="str">
        <f aca="false">IF(OR(U1848="Pending",U1848="On Hold"),"Open GRN (awaiting)",IF(AJ1848&lt;=1,"Within SLA",IF(ROUND(N(Y1848)/Assumptions!$C$5,3)=AJ1848,"Gate Wait",IF(ROUND(N(Z1848)/Assumptions!$C$6,3)=AJ1848,"Dock Wait",IF(ROUND(N(AA1848)/Assumptions!$C$7,3)=AJ1848,"Unloading",IF(ROUND(N(AB1848)/Assumptions!$C$8,3)=AJ1848,"Unload-to-QC Wait",IF(ROUND(N(AC1848)/Assumptions!$C$9,3)=AJ1848,"QC",IF(ROUND(N(AD1848)/Assumptions!$C$10,3)=AJ1848,"QC-to-GRN Wait",IF(ROUND(N(AE1848)/Assumptions!$C$11,3)=AJ1848,"GRN Processing",IF(ROUND(N(AF1848)/Assumptions!$C$12,3)=AJ1848,"GRN-to-Putaway Wait",IF(ROUND(N(AG1848)/Assumptions!$C$13,3)=AJ1848,"Putaway","Within SLA")))))))))))</f>
        <v>GRN-to-Putaway Wait</v>
      </c>
    </row>
    <row r="1849" customFormat="false" ht="15" hidden="false" customHeight="false" outlineLevel="0" collapsed="false">
      <c r="A1849" s="0" t="s">
        <v>5437</v>
      </c>
      <c r="B1849" s="0" t="s">
        <v>5438</v>
      </c>
      <c r="C1849" s="0" t="s">
        <v>134</v>
      </c>
      <c r="D1849" s="0" t="s">
        <v>147</v>
      </c>
      <c r="E1849" s="0" t="s">
        <v>5439</v>
      </c>
      <c r="F1849" s="0" t="s">
        <v>149</v>
      </c>
      <c r="G1849" s="0" t="s">
        <v>167</v>
      </c>
      <c r="H1849" s="17" t="n">
        <v>46248.7145833333</v>
      </c>
      <c r="I1849" s="17" t="n">
        <v>46248.7166666667</v>
      </c>
      <c r="J1849" s="17" t="n">
        <v>46248.7402777778</v>
      </c>
      <c r="K1849" s="17" t="n">
        <v>46248.7756944444</v>
      </c>
      <c r="L1849" s="17" t="n">
        <v>46248.78125</v>
      </c>
      <c r="M1849" s="17" t="n">
        <v>46248.8361111111</v>
      </c>
      <c r="N1849" s="17" t="n">
        <v>46248.8555555556</v>
      </c>
      <c r="O1849" s="17" t="n">
        <v>46248.8875</v>
      </c>
      <c r="P1849" s="17" t="n">
        <v>46248.8958333333</v>
      </c>
      <c r="Q1849" s="17" t="n">
        <v>46248.9354166667</v>
      </c>
      <c r="R1849" s="0" t="n">
        <v>484</v>
      </c>
      <c r="S1849" s="0" t="n">
        <v>0</v>
      </c>
      <c r="T1849" s="0" t="n">
        <v>3</v>
      </c>
      <c r="U1849" s="18" t="s">
        <v>123</v>
      </c>
      <c r="V1849" s="18" t="s">
        <v>144</v>
      </c>
      <c r="W1849" s="0" t="str">
        <f aca="false">IF(AND(X1849&gt;=6,X1849&lt;14),"A",IF(AND(X1849&gt;=14,X1849&lt;22),"B","C"))</f>
        <v>B</v>
      </c>
      <c r="X1849" s="18" t="n">
        <f aca="false">HOUR(H1849)</f>
        <v>17</v>
      </c>
      <c r="Y1849" s="18" t="n">
        <f aca="false">ROUND((I1849-H1849)*1440,0)</f>
        <v>3</v>
      </c>
      <c r="Z1849" s="18" t="n">
        <f aca="false">ROUND((J1849-I1849)*1440,0)</f>
        <v>34</v>
      </c>
      <c r="AA1849" s="18" t="n">
        <f aca="false">ROUND((K1849-J1849)*1440,0)</f>
        <v>51</v>
      </c>
      <c r="AB1849" s="18" t="n">
        <f aca="false">ROUND((L1849-K1849)*1440,0)</f>
        <v>8</v>
      </c>
      <c r="AC1849" s="18" t="n">
        <f aca="false">ROUND((M1849-L1849)*1440,0)</f>
        <v>79</v>
      </c>
      <c r="AD1849" s="18" t="n">
        <f aca="false">IF(N1849="","",ROUND((N1849-M1849)*1440,0))</f>
        <v>28</v>
      </c>
      <c r="AE1849" s="18" t="n">
        <f aca="false">IF(O1849="","",ROUND((O1849-N1849)*1440,0))</f>
        <v>46</v>
      </c>
      <c r="AF1849" s="18" t="n">
        <f aca="false">IF(P1849="","",ROUND((P1849-O1849)*1440,0))</f>
        <v>12</v>
      </c>
      <c r="AG1849" s="18" t="n">
        <f aca="false">IF(Q1849="","",ROUND((Q1849-P1849)*1440,0))</f>
        <v>57</v>
      </c>
      <c r="AH1849" s="18" t="n">
        <f aca="false">IF(Q1849="","",ROUND((Q1849-H1849)*1440,0))</f>
        <v>318</v>
      </c>
      <c r="AI1849" s="19" t="n">
        <f aca="false">ROUND(IF(O1849="",Assumptions!$B$25-K1849,O1849-K1849)*24,1)</f>
        <v>2.7</v>
      </c>
      <c r="AJ1849" s="20" t="n">
        <f aca="false">ROUND(MAX(N(Y1849)/Assumptions!$C$5, N(Z1849)/Assumptions!$C$6, N(AA1849)/Assumptions!$C$7, N(AB1849)/Assumptions!$C$8, N(AC1849)/Assumptions!$C$9, N(AD1849)/Assumptions!$C$10, N(AE1849)/Assumptions!$C$11, N(AF1849)/Assumptions!$C$12, N(AG1849)/Assumptions!$C$13),3)</f>
        <v>2.267</v>
      </c>
      <c r="AK1849" s="0" t="str">
        <f aca="false">IF(OR(U1849="Pending",U1849="On Hold"),"Open GRN (awaiting)",IF(AJ1849&lt;=1,"Within SLA",IF(ROUND(N(Y1849)/Assumptions!$C$5,3)=AJ1849,"Gate Wait",IF(ROUND(N(Z1849)/Assumptions!$C$6,3)=AJ1849,"Dock Wait",IF(ROUND(N(AA1849)/Assumptions!$C$7,3)=AJ1849,"Unloading",IF(ROUND(N(AB1849)/Assumptions!$C$8,3)=AJ1849,"Unload-to-QC Wait",IF(ROUND(N(AC1849)/Assumptions!$C$9,3)=AJ1849,"QC",IF(ROUND(N(AD1849)/Assumptions!$C$10,3)=AJ1849,"QC-to-GRN Wait",IF(ROUND(N(AE1849)/Assumptions!$C$11,3)=AJ1849,"GRN Processing",IF(ROUND(N(AF1849)/Assumptions!$C$12,3)=AJ1849,"GRN-to-Putaway Wait",IF(ROUND(N(AG1849)/Assumptions!$C$13,3)=AJ1849,"Putaway","Within SLA")))))))))))</f>
        <v>Dock Wait</v>
      </c>
    </row>
    <row r="1850" customFormat="false" ht="15" hidden="false" customHeight="false" outlineLevel="0" collapsed="false">
      <c r="A1850" s="0" t="s">
        <v>5440</v>
      </c>
      <c r="B1850" s="0" t="s">
        <v>5441</v>
      </c>
      <c r="C1850" s="0" t="s">
        <v>286</v>
      </c>
      <c r="D1850" s="0" t="s">
        <v>119</v>
      </c>
      <c r="E1850" s="0" t="s">
        <v>608</v>
      </c>
      <c r="F1850" s="0" t="s">
        <v>121</v>
      </c>
      <c r="G1850" s="0" t="s">
        <v>122</v>
      </c>
      <c r="H1850" s="17" t="n">
        <v>46248.7284722222</v>
      </c>
      <c r="I1850" s="17" t="n">
        <v>46248.7409722222</v>
      </c>
      <c r="J1850" s="17" t="n">
        <v>46248.7465277778</v>
      </c>
      <c r="K1850" s="17" t="n">
        <v>46248.7798611111</v>
      </c>
      <c r="L1850" s="17" t="n">
        <v>46248.7826388889</v>
      </c>
      <c r="M1850" s="17" t="n">
        <v>46248.7965277778</v>
      </c>
      <c r="N1850" s="17" t="n">
        <v>46249.0020833333</v>
      </c>
      <c r="O1850" s="17" t="n">
        <v>46249.0291666667</v>
      </c>
      <c r="P1850" s="17" t="n">
        <v>46249.0416666667</v>
      </c>
      <c r="Q1850" s="17" t="n">
        <v>46249.0611111111</v>
      </c>
      <c r="R1850" s="0" t="n">
        <v>874</v>
      </c>
      <c r="S1850" s="0" t="n">
        <v>0</v>
      </c>
      <c r="T1850" s="0" t="n">
        <v>0</v>
      </c>
      <c r="U1850" s="18" t="s">
        <v>130</v>
      </c>
      <c r="V1850" s="18" t="s">
        <v>156</v>
      </c>
      <c r="W1850" s="0" t="str">
        <f aca="false">IF(AND(X1850&gt;=6,X1850&lt;14),"A",IF(AND(X1850&gt;=14,X1850&lt;22),"B","C"))</f>
        <v>B</v>
      </c>
      <c r="X1850" s="18" t="n">
        <f aca="false">HOUR(H1850)</f>
        <v>17</v>
      </c>
      <c r="Y1850" s="18" t="n">
        <f aca="false">ROUND((I1850-H1850)*1440,0)</f>
        <v>18</v>
      </c>
      <c r="Z1850" s="18" t="n">
        <f aca="false">ROUND((J1850-I1850)*1440,0)</f>
        <v>8</v>
      </c>
      <c r="AA1850" s="18" t="n">
        <f aca="false">ROUND((K1850-J1850)*1440,0)</f>
        <v>48</v>
      </c>
      <c r="AB1850" s="18" t="n">
        <f aca="false">ROUND((L1850-K1850)*1440,0)</f>
        <v>4</v>
      </c>
      <c r="AC1850" s="18" t="n">
        <f aca="false">ROUND((M1850-L1850)*1440,0)</f>
        <v>20</v>
      </c>
      <c r="AD1850" s="18" t="n">
        <f aca="false">IF(N1850="","",ROUND((N1850-M1850)*1440,0))</f>
        <v>296</v>
      </c>
      <c r="AE1850" s="18" t="n">
        <f aca="false">IF(O1850="","",ROUND((O1850-N1850)*1440,0))</f>
        <v>39</v>
      </c>
      <c r="AF1850" s="18" t="n">
        <f aca="false">IF(P1850="","",ROUND((P1850-O1850)*1440,0))</f>
        <v>18</v>
      </c>
      <c r="AG1850" s="18" t="n">
        <f aca="false">IF(Q1850="","",ROUND((Q1850-P1850)*1440,0))</f>
        <v>28</v>
      </c>
      <c r="AH1850" s="18" t="n">
        <f aca="false">IF(Q1850="","",ROUND((Q1850-H1850)*1440,0))</f>
        <v>479</v>
      </c>
      <c r="AI1850" s="19" t="n">
        <f aca="false">ROUND(IF(O1850="",Assumptions!$B$25-K1850,O1850-K1850)*24,1)</f>
        <v>6</v>
      </c>
      <c r="AJ1850" s="20" t="n">
        <f aca="false">ROUND(MAX(N(Y1850)/Assumptions!$C$5, N(Z1850)/Assumptions!$C$6, N(AA1850)/Assumptions!$C$7, N(AB1850)/Assumptions!$C$8, N(AC1850)/Assumptions!$C$9, N(AD1850)/Assumptions!$C$10, N(AE1850)/Assumptions!$C$11, N(AF1850)/Assumptions!$C$12, N(AG1850)/Assumptions!$C$13),3)</f>
        <v>9.867</v>
      </c>
      <c r="AK1850" s="0" t="str">
        <f aca="false">IF(OR(U1850="Pending",U1850="On Hold"),"Open GRN (awaiting)",IF(AJ1850&lt;=1,"Within SLA",IF(ROUND(N(Y1850)/Assumptions!$C$5,3)=AJ1850,"Gate Wait",IF(ROUND(N(Z1850)/Assumptions!$C$6,3)=AJ1850,"Dock Wait",IF(ROUND(N(AA1850)/Assumptions!$C$7,3)=AJ1850,"Unloading",IF(ROUND(N(AB1850)/Assumptions!$C$8,3)=AJ1850,"Unload-to-QC Wait",IF(ROUND(N(AC1850)/Assumptions!$C$9,3)=AJ1850,"QC",IF(ROUND(N(AD1850)/Assumptions!$C$10,3)=AJ1850,"QC-to-GRN Wait",IF(ROUND(N(AE1850)/Assumptions!$C$11,3)=AJ1850,"GRN Processing",IF(ROUND(N(AF1850)/Assumptions!$C$12,3)=AJ1850,"GRN-to-Putaway Wait",IF(ROUND(N(AG1850)/Assumptions!$C$13,3)=AJ1850,"Putaway","Within SLA")))))))))))</f>
        <v>QC-to-GRN Wait</v>
      </c>
    </row>
    <row r="1851" customFormat="false" ht="15" hidden="false" customHeight="false" outlineLevel="0" collapsed="false">
      <c r="A1851" s="0" t="s">
        <v>5442</v>
      </c>
      <c r="B1851" s="0" t="s">
        <v>5443</v>
      </c>
      <c r="C1851" s="0" t="s">
        <v>126</v>
      </c>
      <c r="D1851" s="0" t="s">
        <v>135</v>
      </c>
      <c r="E1851" s="0" t="s">
        <v>5444</v>
      </c>
      <c r="F1851" s="0" t="s">
        <v>128</v>
      </c>
      <c r="G1851" s="0" t="s">
        <v>138</v>
      </c>
      <c r="H1851" s="17" t="n">
        <v>46248.7402777778</v>
      </c>
      <c r="I1851" s="17" t="n">
        <v>46248.7465277778</v>
      </c>
      <c r="J1851" s="17" t="n">
        <v>46248.7590277778</v>
      </c>
      <c r="K1851" s="17" t="n">
        <v>46248.8381944444</v>
      </c>
      <c r="L1851" s="17" t="n">
        <v>46248.8583333333</v>
      </c>
      <c r="M1851" s="17" t="n">
        <v>46248.875</v>
      </c>
      <c r="N1851" s="17" t="n">
        <v>46248.90625</v>
      </c>
      <c r="O1851" s="17" t="n">
        <v>46248.9166666667</v>
      </c>
      <c r="P1851" s="17" t="n">
        <v>46248.9284722222</v>
      </c>
      <c r="Q1851" s="17" t="n">
        <v>46248.9465277778</v>
      </c>
      <c r="R1851" s="0" t="n">
        <v>2752</v>
      </c>
      <c r="S1851" s="0" t="n">
        <v>0</v>
      </c>
      <c r="T1851" s="0" t="n">
        <v>0</v>
      </c>
      <c r="U1851" s="18" t="s">
        <v>130</v>
      </c>
      <c r="V1851" s="18" t="s">
        <v>144</v>
      </c>
      <c r="W1851" s="0" t="str">
        <f aca="false">IF(AND(X1851&gt;=6,X1851&lt;14),"A",IF(AND(X1851&gt;=14,X1851&lt;22),"B","C"))</f>
        <v>B</v>
      </c>
      <c r="X1851" s="18" t="n">
        <f aca="false">HOUR(H1851)</f>
        <v>17</v>
      </c>
      <c r="Y1851" s="18" t="n">
        <f aca="false">ROUND((I1851-H1851)*1440,0)</f>
        <v>9</v>
      </c>
      <c r="Z1851" s="18" t="n">
        <f aca="false">ROUND((J1851-I1851)*1440,0)</f>
        <v>18</v>
      </c>
      <c r="AA1851" s="18" t="n">
        <f aca="false">ROUND((K1851-J1851)*1440,0)</f>
        <v>114</v>
      </c>
      <c r="AB1851" s="18" t="n">
        <f aca="false">ROUND((L1851-K1851)*1440,0)</f>
        <v>29</v>
      </c>
      <c r="AC1851" s="18" t="n">
        <f aca="false">ROUND((M1851-L1851)*1440,0)</f>
        <v>24</v>
      </c>
      <c r="AD1851" s="18" t="n">
        <f aca="false">IF(N1851="","",ROUND((N1851-M1851)*1440,0))</f>
        <v>45</v>
      </c>
      <c r="AE1851" s="18" t="n">
        <f aca="false">IF(O1851="","",ROUND((O1851-N1851)*1440,0))</f>
        <v>15</v>
      </c>
      <c r="AF1851" s="18" t="n">
        <f aca="false">IF(P1851="","",ROUND((P1851-O1851)*1440,0))</f>
        <v>17</v>
      </c>
      <c r="AG1851" s="18" t="n">
        <f aca="false">IF(Q1851="","",ROUND((Q1851-P1851)*1440,0))</f>
        <v>26</v>
      </c>
      <c r="AH1851" s="18" t="n">
        <f aca="false">IF(Q1851="","",ROUND((Q1851-H1851)*1440,0))</f>
        <v>297</v>
      </c>
      <c r="AI1851" s="19" t="n">
        <f aca="false">ROUND(IF(O1851="",Assumptions!$B$25-K1851,O1851-K1851)*24,1)</f>
        <v>1.9</v>
      </c>
      <c r="AJ1851" s="20" t="n">
        <f aca="false">ROUND(MAX(N(Y1851)/Assumptions!$C$5, N(Z1851)/Assumptions!$C$6, N(AA1851)/Assumptions!$C$7, N(AB1851)/Assumptions!$C$8, N(AC1851)/Assumptions!$C$9, N(AD1851)/Assumptions!$C$10, N(AE1851)/Assumptions!$C$11, N(AF1851)/Assumptions!$C$12, N(AG1851)/Assumptions!$C$13),3)</f>
        <v>1.933</v>
      </c>
      <c r="AK1851" s="0" t="str">
        <f aca="false">IF(OR(U1851="Pending",U1851="On Hold"),"Open GRN (awaiting)",IF(AJ1851&lt;=1,"Within SLA",IF(ROUND(N(Y1851)/Assumptions!$C$5,3)=AJ1851,"Gate Wait",IF(ROUND(N(Z1851)/Assumptions!$C$6,3)=AJ1851,"Dock Wait",IF(ROUND(N(AA1851)/Assumptions!$C$7,3)=AJ1851,"Unloading",IF(ROUND(N(AB1851)/Assumptions!$C$8,3)=AJ1851,"Unload-to-QC Wait",IF(ROUND(N(AC1851)/Assumptions!$C$9,3)=AJ1851,"QC",IF(ROUND(N(AD1851)/Assumptions!$C$10,3)=AJ1851,"QC-to-GRN Wait",IF(ROUND(N(AE1851)/Assumptions!$C$11,3)=AJ1851,"GRN Processing",IF(ROUND(N(AF1851)/Assumptions!$C$12,3)=AJ1851,"GRN-to-Putaway Wait",IF(ROUND(N(AG1851)/Assumptions!$C$13,3)=AJ1851,"Putaway","Within SLA")))))))))))</f>
        <v>Unload-to-QC Wait</v>
      </c>
    </row>
    <row r="1852" customFormat="false" ht="15" hidden="false" customHeight="false" outlineLevel="0" collapsed="false">
      <c r="A1852" s="0" t="s">
        <v>5445</v>
      </c>
      <c r="B1852" s="0" t="s">
        <v>5446</v>
      </c>
      <c r="C1852" s="0" t="s">
        <v>153</v>
      </c>
      <c r="D1852" s="0" t="s">
        <v>135</v>
      </c>
      <c r="E1852" s="0" t="s">
        <v>2346</v>
      </c>
      <c r="F1852" s="0" t="s">
        <v>155</v>
      </c>
      <c r="G1852" s="0" t="s">
        <v>138</v>
      </c>
      <c r="H1852" s="17" t="n">
        <v>46248.7597222222</v>
      </c>
      <c r="I1852" s="17" t="n">
        <v>46248.7659722222</v>
      </c>
      <c r="J1852" s="17" t="n">
        <v>46248.7881944445</v>
      </c>
      <c r="K1852" s="17" t="n">
        <v>46248.7993055556</v>
      </c>
      <c r="L1852" s="17" t="n">
        <v>46248.8118055556</v>
      </c>
      <c r="M1852" s="17" t="n">
        <v>46248.8368055556</v>
      </c>
      <c r="N1852" s="17" t="n">
        <v>46249.1305555556</v>
      </c>
      <c r="O1852" s="17" t="n">
        <v>46249.2208333333</v>
      </c>
      <c r="P1852" s="17" t="n">
        <v>46249.2277777778</v>
      </c>
      <c r="Q1852" s="17" t="n">
        <v>46249.2423611111</v>
      </c>
      <c r="R1852" s="0" t="n">
        <v>365</v>
      </c>
      <c r="S1852" s="0" t="n">
        <v>21</v>
      </c>
      <c r="T1852" s="0" t="n">
        <v>0</v>
      </c>
      <c r="U1852" s="18" t="s">
        <v>123</v>
      </c>
      <c r="V1852" s="18" t="s">
        <v>82</v>
      </c>
      <c r="W1852" s="0" t="str">
        <f aca="false">IF(AND(X1852&gt;=6,X1852&lt;14),"A",IF(AND(X1852&gt;=14,X1852&lt;22),"B","C"))</f>
        <v>B</v>
      </c>
      <c r="X1852" s="18" t="n">
        <f aca="false">HOUR(H1852)</f>
        <v>18</v>
      </c>
      <c r="Y1852" s="18" t="n">
        <f aca="false">ROUND((I1852-H1852)*1440,0)</f>
        <v>9</v>
      </c>
      <c r="Z1852" s="18" t="n">
        <f aca="false">ROUND((J1852-I1852)*1440,0)</f>
        <v>32</v>
      </c>
      <c r="AA1852" s="18" t="n">
        <f aca="false">ROUND((K1852-J1852)*1440,0)</f>
        <v>16</v>
      </c>
      <c r="AB1852" s="18" t="n">
        <f aca="false">ROUND((L1852-K1852)*1440,0)</f>
        <v>18</v>
      </c>
      <c r="AC1852" s="18" t="n">
        <f aca="false">ROUND((M1852-L1852)*1440,0)</f>
        <v>36</v>
      </c>
      <c r="AD1852" s="18" t="n">
        <f aca="false">IF(N1852="","",ROUND((N1852-M1852)*1440,0))</f>
        <v>423</v>
      </c>
      <c r="AE1852" s="18" t="n">
        <f aca="false">IF(O1852="","",ROUND((O1852-N1852)*1440,0))</f>
        <v>130</v>
      </c>
      <c r="AF1852" s="18" t="n">
        <f aca="false">IF(P1852="","",ROUND((P1852-O1852)*1440,0))</f>
        <v>10</v>
      </c>
      <c r="AG1852" s="18" t="n">
        <f aca="false">IF(Q1852="","",ROUND((Q1852-P1852)*1440,0))</f>
        <v>21</v>
      </c>
      <c r="AH1852" s="18" t="n">
        <f aca="false">IF(Q1852="","",ROUND((Q1852-H1852)*1440,0))</f>
        <v>695</v>
      </c>
      <c r="AI1852" s="19" t="n">
        <f aca="false">ROUND(IF(O1852="",Assumptions!$B$25-K1852,O1852-K1852)*24,1)</f>
        <v>10.1</v>
      </c>
      <c r="AJ1852" s="20" t="n">
        <f aca="false">ROUND(MAX(N(Y1852)/Assumptions!$C$5, N(Z1852)/Assumptions!$C$6, N(AA1852)/Assumptions!$C$7, N(AB1852)/Assumptions!$C$8, N(AC1852)/Assumptions!$C$9, N(AD1852)/Assumptions!$C$10, N(AE1852)/Assumptions!$C$11, N(AF1852)/Assumptions!$C$12, N(AG1852)/Assumptions!$C$13),3)</f>
        <v>14.1</v>
      </c>
      <c r="AK1852" s="0" t="str">
        <f aca="false">IF(OR(U1852="Pending",U1852="On Hold"),"Open GRN (awaiting)",IF(AJ1852&lt;=1,"Within SLA",IF(ROUND(N(Y1852)/Assumptions!$C$5,3)=AJ1852,"Gate Wait",IF(ROUND(N(Z1852)/Assumptions!$C$6,3)=AJ1852,"Dock Wait",IF(ROUND(N(AA1852)/Assumptions!$C$7,3)=AJ1852,"Unloading",IF(ROUND(N(AB1852)/Assumptions!$C$8,3)=AJ1852,"Unload-to-QC Wait",IF(ROUND(N(AC1852)/Assumptions!$C$9,3)=AJ1852,"QC",IF(ROUND(N(AD1852)/Assumptions!$C$10,3)=AJ1852,"QC-to-GRN Wait",IF(ROUND(N(AE1852)/Assumptions!$C$11,3)=AJ1852,"GRN Processing",IF(ROUND(N(AF1852)/Assumptions!$C$12,3)=AJ1852,"GRN-to-Putaway Wait",IF(ROUND(N(AG1852)/Assumptions!$C$13,3)=AJ1852,"Putaway","Within SLA")))))))))))</f>
        <v>QC-to-GRN Wait</v>
      </c>
    </row>
    <row r="1853" customFormat="false" ht="15" hidden="false" customHeight="false" outlineLevel="0" collapsed="false">
      <c r="A1853" s="0" t="s">
        <v>5447</v>
      </c>
      <c r="B1853" s="0" t="s">
        <v>5448</v>
      </c>
      <c r="C1853" s="0" t="s">
        <v>153</v>
      </c>
      <c r="D1853" s="0" t="s">
        <v>135</v>
      </c>
      <c r="E1853" s="0" t="s">
        <v>3333</v>
      </c>
      <c r="F1853" s="0" t="s">
        <v>155</v>
      </c>
      <c r="G1853" s="0" t="s">
        <v>178</v>
      </c>
      <c r="H1853" s="17" t="n">
        <v>46248.7777777778</v>
      </c>
      <c r="I1853" s="17" t="n">
        <v>46248.7833333333</v>
      </c>
      <c r="J1853" s="17" t="n">
        <v>46248.7895833333</v>
      </c>
      <c r="K1853" s="17" t="n">
        <v>46248.8125</v>
      </c>
      <c r="L1853" s="17" t="n">
        <v>46248.8375</v>
      </c>
      <c r="M1853" s="17" t="n">
        <v>46248.8465277778</v>
      </c>
      <c r="N1853" s="17" t="n">
        <v>46248.85625</v>
      </c>
      <c r="O1853" s="17" t="n">
        <v>46248.8805555556</v>
      </c>
      <c r="P1853" s="17" t="n">
        <v>46248.9048611111</v>
      </c>
      <c r="Q1853" s="17" t="n">
        <v>46248.9375</v>
      </c>
      <c r="R1853" s="0" t="n">
        <v>1109</v>
      </c>
      <c r="S1853" s="0" t="n">
        <v>0</v>
      </c>
      <c r="T1853" s="0" t="n">
        <v>0</v>
      </c>
      <c r="U1853" s="18" t="s">
        <v>130</v>
      </c>
      <c r="V1853" s="18" t="s">
        <v>144</v>
      </c>
      <c r="W1853" s="0" t="str">
        <f aca="false">IF(AND(X1853&gt;=6,X1853&lt;14),"A",IF(AND(X1853&gt;=14,X1853&lt;22),"B","C"))</f>
        <v>B</v>
      </c>
      <c r="X1853" s="18" t="n">
        <f aca="false">HOUR(H1853)</f>
        <v>18</v>
      </c>
      <c r="Y1853" s="18" t="n">
        <f aca="false">ROUND((I1853-H1853)*1440,0)</f>
        <v>8</v>
      </c>
      <c r="Z1853" s="18" t="n">
        <f aca="false">ROUND((J1853-I1853)*1440,0)</f>
        <v>9</v>
      </c>
      <c r="AA1853" s="18" t="n">
        <f aca="false">ROUND((K1853-J1853)*1440,0)</f>
        <v>33</v>
      </c>
      <c r="AB1853" s="18" t="n">
        <f aca="false">ROUND((L1853-K1853)*1440,0)</f>
        <v>36</v>
      </c>
      <c r="AC1853" s="18" t="n">
        <f aca="false">ROUND((M1853-L1853)*1440,0)</f>
        <v>13</v>
      </c>
      <c r="AD1853" s="18" t="n">
        <f aca="false">IF(N1853="","",ROUND((N1853-M1853)*1440,0))</f>
        <v>14</v>
      </c>
      <c r="AE1853" s="18" t="n">
        <f aca="false">IF(O1853="","",ROUND((O1853-N1853)*1440,0))</f>
        <v>35</v>
      </c>
      <c r="AF1853" s="18" t="n">
        <f aca="false">IF(P1853="","",ROUND((P1853-O1853)*1440,0))</f>
        <v>35</v>
      </c>
      <c r="AG1853" s="18" t="n">
        <f aca="false">IF(Q1853="","",ROUND((Q1853-P1853)*1440,0))</f>
        <v>47</v>
      </c>
      <c r="AH1853" s="18" t="n">
        <f aca="false">IF(Q1853="","",ROUND((Q1853-H1853)*1440,0))</f>
        <v>230</v>
      </c>
      <c r="AI1853" s="19" t="n">
        <f aca="false">ROUND(IF(O1853="",Assumptions!$B$25-K1853,O1853-K1853)*24,1)</f>
        <v>1.6</v>
      </c>
      <c r="AJ1853" s="20" t="n">
        <f aca="false">ROUND(MAX(N(Y1853)/Assumptions!$C$5, N(Z1853)/Assumptions!$C$6, N(AA1853)/Assumptions!$C$7, N(AB1853)/Assumptions!$C$8, N(AC1853)/Assumptions!$C$9, N(AD1853)/Assumptions!$C$10, N(AE1853)/Assumptions!$C$11, N(AF1853)/Assumptions!$C$12, N(AG1853)/Assumptions!$C$13),3)</f>
        <v>2.4</v>
      </c>
      <c r="AK1853" s="0" t="str">
        <f aca="false">IF(OR(U1853="Pending",U1853="On Hold"),"Open GRN (awaiting)",IF(AJ1853&lt;=1,"Within SLA",IF(ROUND(N(Y1853)/Assumptions!$C$5,3)=AJ1853,"Gate Wait",IF(ROUND(N(Z1853)/Assumptions!$C$6,3)=AJ1853,"Dock Wait",IF(ROUND(N(AA1853)/Assumptions!$C$7,3)=AJ1853,"Unloading",IF(ROUND(N(AB1853)/Assumptions!$C$8,3)=AJ1853,"Unload-to-QC Wait",IF(ROUND(N(AC1853)/Assumptions!$C$9,3)=AJ1853,"QC",IF(ROUND(N(AD1853)/Assumptions!$C$10,3)=AJ1853,"QC-to-GRN Wait",IF(ROUND(N(AE1853)/Assumptions!$C$11,3)=AJ1853,"GRN Processing",IF(ROUND(N(AF1853)/Assumptions!$C$12,3)=AJ1853,"GRN-to-Putaway Wait",IF(ROUND(N(AG1853)/Assumptions!$C$13,3)=AJ1853,"Putaway","Within SLA")))))))))))</f>
        <v>Unload-to-QC Wait</v>
      </c>
    </row>
    <row r="1854" customFormat="false" ht="15" hidden="false" customHeight="false" outlineLevel="0" collapsed="false">
      <c r="A1854" s="0" t="s">
        <v>5449</v>
      </c>
      <c r="B1854" s="0" t="s">
        <v>5450</v>
      </c>
      <c r="C1854" s="0" t="s">
        <v>184</v>
      </c>
      <c r="D1854" s="0" t="s">
        <v>147</v>
      </c>
      <c r="E1854" s="0" t="s">
        <v>1621</v>
      </c>
      <c r="F1854" s="0" t="s">
        <v>177</v>
      </c>
      <c r="G1854" s="0" t="s">
        <v>150</v>
      </c>
      <c r="H1854" s="17" t="n">
        <v>46248.7972222222</v>
      </c>
      <c r="I1854" s="17" t="n">
        <v>46248.83125</v>
      </c>
      <c r="J1854" s="17" t="n">
        <v>46248.8347222222</v>
      </c>
      <c r="K1854" s="17" t="n">
        <v>46248.8590277778</v>
      </c>
      <c r="L1854" s="17" t="n">
        <v>46248.8631944444</v>
      </c>
      <c r="M1854" s="17" t="n">
        <v>46248.8979166667</v>
      </c>
      <c r="N1854" s="17" t="n">
        <v>46248.9277777778</v>
      </c>
      <c r="O1854" s="17" t="n">
        <v>46248.9638888889</v>
      </c>
      <c r="P1854" s="17" t="n">
        <v>46248.9729166667</v>
      </c>
      <c r="Q1854" s="17" t="n">
        <v>46248.9840277778</v>
      </c>
      <c r="R1854" s="0" t="n">
        <v>132</v>
      </c>
      <c r="S1854" s="0" t="n">
        <v>0</v>
      </c>
      <c r="T1854" s="0" t="n">
        <v>0</v>
      </c>
      <c r="U1854" s="18" t="s">
        <v>130</v>
      </c>
      <c r="V1854" s="18" t="s">
        <v>139</v>
      </c>
      <c r="W1854" s="0" t="str">
        <f aca="false">IF(AND(X1854&gt;=6,X1854&lt;14),"A",IF(AND(X1854&gt;=14,X1854&lt;22),"B","C"))</f>
        <v>B</v>
      </c>
      <c r="X1854" s="18" t="n">
        <f aca="false">HOUR(H1854)</f>
        <v>19</v>
      </c>
      <c r="Y1854" s="18" t="n">
        <f aca="false">ROUND((I1854-H1854)*1440,0)</f>
        <v>49</v>
      </c>
      <c r="Z1854" s="18" t="n">
        <f aca="false">ROUND((J1854-I1854)*1440,0)</f>
        <v>5</v>
      </c>
      <c r="AA1854" s="18" t="n">
        <f aca="false">ROUND((K1854-J1854)*1440,0)</f>
        <v>35</v>
      </c>
      <c r="AB1854" s="18" t="n">
        <f aca="false">ROUND((L1854-K1854)*1440,0)</f>
        <v>6</v>
      </c>
      <c r="AC1854" s="18" t="n">
        <f aca="false">ROUND((M1854-L1854)*1440,0)</f>
        <v>50</v>
      </c>
      <c r="AD1854" s="18" t="n">
        <f aca="false">IF(N1854="","",ROUND((N1854-M1854)*1440,0))</f>
        <v>43</v>
      </c>
      <c r="AE1854" s="18" t="n">
        <f aca="false">IF(O1854="","",ROUND((O1854-N1854)*1440,0))</f>
        <v>52</v>
      </c>
      <c r="AF1854" s="18" t="n">
        <f aca="false">IF(P1854="","",ROUND((P1854-O1854)*1440,0))</f>
        <v>13</v>
      </c>
      <c r="AG1854" s="18" t="n">
        <f aca="false">IF(Q1854="","",ROUND((Q1854-P1854)*1440,0))</f>
        <v>16</v>
      </c>
      <c r="AH1854" s="18" t="n">
        <f aca="false">IF(Q1854="","",ROUND((Q1854-H1854)*1440,0))</f>
        <v>269</v>
      </c>
      <c r="AI1854" s="19" t="n">
        <f aca="false">ROUND(IF(O1854="",Assumptions!$B$25-K1854,O1854-K1854)*24,1)</f>
        <v>2.5</v>
      </c>
      <c r="AJ1854" s="20" t="n">
        <f aca="false">ROUND(MAX(N(Y1854)/Assumptions!$C$5, N(Z1854)/Assumptions!$C$6, N(AA1854)/Assumptions!$C$7, N(AB1854)/Assumptions!$C$8, N(AC1854)/Assumptions!$C$9, N(AD1854)/Assumptions!$C$10, N(AE1854)/Assumptions!$C$11, N(AF1854)/Assumptions!$C$12, N(AG1854)/Assumptions!$C$13),3)</f>
        <v>1.633</v>
      </c>
      <c r="AK1854" s="0" t="str">
        <f aca="false">IF(OR(U1854="Pending",U1854="On Hold"),"Open GRN (awaiting)",IF(AJ1854&lt;=1,"Within SLA",IF(ROUND(N(Y1854)/Assumptions!$C$5,3)=AJ1854,"Gate Wait",IF(ROUND(N(Z1854)/Assumptions!$C$6,3)=AJ1854,"Dock Wait",IF(ROUND(N(AA1854)/Assumptions!$C$7,3)=AJ1854,"Unloading",IF(ROUND(N(AB1854)/Assumptions!$C$8,3)=AJ1854,"Unload-to-QC Wait",IF(ROUND(N(AC1854)/Assumptions!$C$9,3)=AJ1854,"QC",IF(ROUND(N(AD1854)/Assumptions!$C$10,3)=AJ1854,"QC-to-GRN Wait",IF(ROUND(N(AE1854)/Assumptions!$C$11,3)=AJ1854,"GRN Processing",IF(ROUND(N(AF1854)/Assumptions!$C$12,3)=AJ1854,"GRN-to-Putaway Wait",IF(ROUND(N(AG1854)/Assumptions!$C$13,3)=AJ1854,"Putaway","Within SLA")))))))))))</f>
        <v>Gate Wait</v>
      </c>
    </row>
    <row r="1855" customFormat="false" ht="15" hidden="false" customHeight="false" outlineLevel="0" collapsed="false">
      <c r="A1855" s="0" t="s">
        <v>5451</v>
      </c>
      <c r="B1855" s="0" t="s">
        <v>5452</v>
      </c>
      <c r="C1855" s="0" t="s">
        <v>118</v>
      </c>
      <c r="D1855" s="0" t="s">
        <v>147</v>
      </c>
      <c r="E1855" s="0" t="s">
        <v>5453</v>
      </c>
      <c r="F1855" s="0" t="s">
        <v>121</v>
      </c>
      <c r="G1855" s="0" t="s">
        <v>150</v>
      </c>
      <c r="H1855" s="17" t="n">
        <v>46248.9430555556</v>
      </c>
      <c r="I1855" s="17" t="n">
        <v>46248.9486111111</v>
      </c>
      <c r="J1855" s="17" t="n">
        <v>46248.9583333333</v>
      </c>
      <c r="K1855" s="17" t="n">
        <v>46249.0319444445</v>
      </c>
      <c r="L1855" s="17" t="n">
        <v>46249.0381944445</v>
      </c>
      <c r="M1855" s="17" t="n">
        <v>46249.0659722222</v>
      </c>
      <c r="N1855" s="17" t="n">
        <v>46249.1173611111</v>
      </c>
      <c r="O1855" s="17" t="n">
        <v>46249.1631944445</v>
      </c>
      <c r="P1855" s="17" t="n">
        <v>46249.18125</v>
      </c>
      <c r="Q1855" s="17" t="n">
        <v>46249.2111111111</v>
      </c>
      <c r="R1855" s="0" t="n">
        <v>2036</v>
      </c>
      <c r="S1855" s="0" t="n">
        <v>0</v>
      </c>
      <c r="T1855" s="0" t="n">
        <v>0</v>
      </c>
      <c r="U1855" s="18" t="s">
        <v>130</v>
      </c>
      <c r="V1855" s="18" t="s">
        <v>144</v>
      </c>
      <c r="W1855" s="0" t="str">
        <f aca="false">IF(AND(X1855&gt;=6,X1855&lt;14),"A",IF(AND(X1855&gt;=14,X1855&lt;22),"B","C"))</f>
        <v>C</v>
      </c>
      <c r="X1855" s="18" t="n">
        <f aca="false">HOUR(H1855)</f>
        <v>22</v>
      </c>
      <c r="Y1855" s="18" t="n">
        <f aca="false">ROUND((I1855-H1855)*1440,0)</f>
        <v>8</v>
      </c>
      <c r="Z1855" s="18" t="n">
        <f aca="false">ROUND((J1855-I1855)*1440,0)</f>
        <v>14</v>
      </c>
      <c r="AA1855" s="18" t="n">
        <f aca="false">ROUND((K1855-J1855)*1440,0)</f>
        <v>106</v>
      </c>
      <c r="AB1855" s="18" t="n">
        <f aca="false">ROUND((L1855-K1855)*1440,0)</f>
        <v>9</v>
      </c>
      <c r="AC1855" s="18" t="n">
        <f aca="false">ROUND((M1855-L1855)*1440,0)</f>
        <v>40</v>
      </c>
      <c r="AD1855" s="18" t="n">
        <f aca="false">IF(N1855="","",ROUND((N1855-M1855)*1440,0))</f>
        <v>74</v>
      </c>
      <c r="AE1855" s="18" t="n">
        <f aca="false">IF(O1855="","",ROUND((O1855-N1855)*1440,0))</f>
        <v>66</v>
      </c>
      <c r="AF1855" s="18" t="n">
        <f aca="false">IF(P1855="","",ROUND((P1855-O1855)*1440,0))</f>
        <v>26</v>
      </c>
      <c r="AG1855" s="18" t="n">
        <f aca="false">IF(Q1855="","",ROUND((Q1855-P1855)*1440,0))</f>
        <v>43</v>
      </c>
      <c r="AH1855" s="18" t="n">
        <f aca="false">IF(Q1855="","",ROUND((Q1855-H1855)*1440,0))</f>
        <v>386</v>
      </c>
      <c r="AI1855" s="19" t="n">
        <f aca="false">ROUND(IF(O1855="",Assumptions!$B$25-K1855,O1855-K1855)*24,1)</f>
        <v>3.2</v>
      </c>
      <c r="AJ1855" s="20" t="n">
        <f aca="false">ROUND(MAX(N(Y1855)/Assumptions!$C$5, N(Z1855)/Assumptions!$C$6, N(AA1855)/Assumptions!$C$7, N(AB1855)/Assumptions!$C$8, N(AC1855)/Assumptions!$C$9, N(AD1855)/Assumptions!$C$10, N(AE1855)/Assumptions!$C$11, N(AF1855)/Assumptions!$C$12, N(AG1855)/Assumptions!$C$13),3)</f>
        <v>2.467</v>
      </c>
      <c r="AK1855" s="0" t="str">
        <f aca="false">IF(OR(U1855="Pending",U1855="On Hold"),"Open GRN (awaiting)",IF(AJ1855&lt;=1,"Within SLA",IF(ROUND(N(Y1855)/Assumptions!$C$5,3)=AJ1855,"Gate Wait",IF(ROUND(N(Z1855)/Assumptions!$C$6,3)=AJ1855,"Dock Wait",IF(ROUND(N(AA1855)/Assumptions!$C$7,3)=AJ1855,"Unloading",IF(ROUND(N(AB1855)/Assumptions!$C$8,3)=AJ1855,"Unload-to-QC Wait",IF(ROUND(N(AC1855)/Assumptions!$C$9,3)=AJ1855,"QC",IF(ROUND(N(AD1855)/Assumptions!$C$10,3)=AJ1855,"QC-to-GRN Wait",IF(ROUND(N(AE1855)/Assumptions!$C$11,3)=AJ1855,"GRN Processing",IF(ROUND(N(AF1855)/Assumptions!$C$12,3)=AJ1855,"GRN-to-Putaway Wait",IF(ROUND(N(AG1855)/Assumptions!$C$13,3)=AJ1855,"Putaway","Within SLA")))))))))))</f>
        <v>QC-to-GRN Wait</v>
      </c>
    </row>
    <row r="1856" customFormat="false" ht="15" hidden="false" customHeight="false" outlineLevel="0" collapsed="false">
      <c r="A1856" s="0" t="s">
        <v>5454</v>
      </c>
      <c r="B1856" s="0" t="s">
        <v>5455</v>
      </c>
      <c r="C1856" s="0" t="s">
        <v>134</v>
      </c>
      <c r="D1856" s="0" t="s">
        <v>135</v>
      </c>
      <c r="E1856" s="0" t="s">
        <v>5456</v>
      </c>
      <c r="F1856" s="0" t="s">
        <v>149</v>
      </c>
      <c r="G1856" s="0" t="s">
        <v>138</v>
      </c>
      <c r="H1856" s="17" t="n">
        <v>46249.0326388889</v>
      </c>
      <c r="I1856" s="17" t="n">
        <v>46249.05625</v>
      </c>
      <c r="J1856" s="17" t="n">
        <v>46249.0590277778</v>
      </c>
      <c r="K1856" s="17" t="n">
        <v>46249.0777777778</v>
      </c>
      <c r="L1856" s="17" t="n">
        <v>46249.0902777778</v>
      </c>
      <c r="M1856" s="17" t="n">
        <v>46249.1340277778</v>
      </c>
      <c r="N1856" s="17" t="n">
        <v>46249.1791666667</v>
      </c>
      <c r="O1856" s="17" t="n">
        <v>46249.2131944444</v>
      </c>
      <c r="P1856" s="17" t="n">
        <v>46249.225</v>
      </c>
      <c r="Q1856" s="17" t="n">
        <v>46249.2361111111</v>
      </c>
      <c r="R1856" s="0" t="n">
        <v>240</v>
      </c>
      <c r="S1856" s="0" t="n">
        <v>0</v>
      </c>
      <c r="T1856" s="0" t="n">
        <v>0</v>
      </c>
      <c r="U1856" s="18" t="s">
        <v>130</v>
      </c>
      <c r="V1856" s="18" t="s">
        <v>156</v>
      </c>
      <c r="W1856" s="0" t="str">
        <f aca="false">IF(AND(X1856&gt;=6,X1856&lt;14),"A",IF(AND(X1856&gt;=14,X1856&lt;22),"B","C"))</f>
        <v>C</v>
      </c>
      <c r="X1856" s="18" t="n">
        <f aca="false">HOUR(H1856)</f>
        <v>0</v>
      </c>
      <c r="Y1856" s="18" t="n">
        <f aca="false">ROUND((I1856-H1856)*1440,0)</f>
        <v>34</v>
      </c>
      <c r="Z1856" s="18" t="n">
        <f aca="false">ROUND((J1856-I1856)*1440,0)</f>
        <v>4</v>
      </c>
      <c r="AA1856" s="18" t="n">
        <f aca="false">ROUND((K1856-J1856)*1440,0)</f>
        <v>27</v>
      </c>
      <c r="AB1856" s="18" t="n">
        <f aca="false">ROUND((L1856-K1856)*1440,0)</f>
        <v>18</v>
      </c>
      <c r="AC1856" s="18" t="n">
        <f aca="false">ROUND((M1856-L1856)*1440,0)</f>
        <v>63</v>
      </c>
      <c r="AD1856" s="18" t="n">
        <f aca="false">IF(N1856="","",ROUND((N1856-M1856)*1440,0))</f>
        <v>65</v>
      </c>
      <c r="AE1856" s="18" t="n">
        <f aca="false">IF(O1856="","",ROUND((O1856-N1856)*1440,0))</f>
        <v>49</v>
      </c>
      <c r="AF1856" s="18" t="n">
        <f aca="false">IF(P1856="","",ROUND((P1856-O1856)*1440,0))</f>
        <v>17</v>
      </c>
      <c r="AG1856" s="18" t="n">
        <f aca="false">IF(Q1856="","",ROUND((Q1856-P1856)*1440,0))</f>
        <v>16</v>
      </c>
      <c r="AH1856" s="18" t="n">
        <f aca="false">IF(Q1856="","",ROUND((Q1856-H1856)*1440,0))</f>
        <v>293</v>
      </c>
      <c r="AI1856" s="19" t="n">
        <f aca="false">ROUND(IF(O1856="",Assumptions!$B$25-K1856,O1856-K1856)*24,1)</f>
        <v>3.3</v>
      </c>
      <c r="AJ1856" s="20" t="n">
        <f aca="false">ROUND(MAX(N(Y1856)/Assumptions!$C$5, N(Z1856)/Assumptions!$C$6, N(AA1856)/Assumptions!$C$7, N(AB1856)/Assumptions!$C$8, N(AC1856)/Assumptions!$C$9, N(AD1856)/Assumptions!$C$10, N(AE1856)/Assumptions!$C$11, N(AF1856)/Assumptions!$C$12, N(AG1856)/Assumptions!$C$13),3)</f>
        <v>2.167</v>
      </c>
      <c r="AK1856" s="0" t="str">
        <f aca="false">IF(OR(U1856="Pending",U1856="On Hold"),"Open GRN (awaiting)",IF(AJ1856&lt;=1,"Within SLA",IF(ROUND(N(Y1856)/Assumptions!$C$5,3)=AJ1856,"Gate Wait",IF(ROUND(N(Z1856)/Assumptions!$C$6,3)=AJ1856,"Dock Wait",IF(ROUND(N(AA1856)/Assumptions!$C$7,3)=AJ1856,"Unloading",IF(ROUND(N(AB1856)/Assumptions!$C$8,3)=AJ1856,"Unload-to-QC Wait",IF(ROUND(N(AC1856)/Assumptions!$C$9,3)=AJ1856,"QC",IF(ROUND(N(AD1856)/Assumptions!$C$10,3)=AJ1856,"QC-to-GRN Wait",IF(ROUND(N(AE1856)/Assumptions!$C$11,3)=AJ1856,"GRN Processing",IF(ROUND(N(AF1856)/Assumptions!$C$12,3)=AJ1856,"GRN-to-Putaway Wait",IF(ROUND(N(AG1856)/Assumptions!$C$13,3)=AJ1856,"Putaway","Within SLA")))))))))))</f>
        <v>QC-to-GRN Wait</v>
      </c>
    </row>
    <row r="1857" customFormat="false" ht="15" hidden="false" customHeight="false" outlineLevel="0" collapsed="false">
      <c r="A1857" s="0" t="s">
        <v>5457</v>
      </c>
      <c r="B1857" s="0" t="s">
        <v>5458</v>
      </c>
      <c r="C1857" s="0" t="s">
        <v>159</v>
      </c>
      <c r="D1857" s="0" t="s">
        <v>147</v>
      </c>
      <c r="E1857" s="0" t="s">
        <v>5459</v>
      </c>
      <c r="F1857" s="0" t="s">
        <v>128</v>
      </c>
      <c r="G1857" s="0" t="s">
        <v>167</v>
      </c>
      <c r="H1857" s="17" t="n">
        <v>46249.0743055556</v>
      </c>
      <c r="I1857" s="17" t="n">
        <v>46249.0819444444</v>
      </c>
      <c r="J1857" s="17" t="n">
        <v>46249.0875</v>
      </c>
      <c r="K1857" s="17" t="n">
        <v>46249.11875</v>
      </c>
      <c r="L1857" s="17" t="n">
        <v>46249.1340277778</v>
      </c>
      <c r="M1857" s="17" t="n">
        <v>46249.1513888889</v>
      </c>
      <c r="N1857" s="17" t="n">
        <v>46249.2125</v>
      </c>
      <c r="O1857" s="17" t="n">
        <v>46249.2986111111</v>
      </c>
      <c r="P1857" s="17" t="n">
        <v>46249.3125</v>
      </c>
      <c r="Q1857" s="17" t="n">
        <v>46249.3263888889</v>
      </c>
      <c r="R1857" s="0" t="n">
        <v>114</v>
      </c>
      <c r="S1857" s="0" t="n">
        <v>0</v>
      </c>
      <c r="T1857" s="0" t="n">
        <v>0</v>
      </c>
      <c r="U1857" s="18" t="s">
        <v>130</v>
      </c>
      <c r="V1857" s="18" t="s">
        <v>131</v>
      </c>
      <c r="W1857" s="0" t="str">
        <f aca="false">IF(AND(X1857&gt;=6,X1857&lt;14),"A",IF(AND(X1857&gt;=14,X1857&lt;22),"B","C"))</f>
        <v>C</v>
      </c>
      <c r="X1857" s="18" t="n">
        <f aca="false">HOUR(H1857)</f>
        <v>1</v>
      </c>
      <c r="Y1857" s="18" t="n">
        <f aca="false">ROUND((I1857-H1857)*1440,0)</f>
        <v>11</v>
      </c>
      <c r="Z1857" s="18" t="n">
        <f aca="false">ROUND((J1857-I1857)*1440,0)</f>
        <v>8</v>
      </c>
      <c r="AA1857" s="18" t="n">
        <f aca="false">ROUND((K1857-J1857)*1440,0)</f>
        <v>45</v>
      </c>
      <c r="AB1857" s="18" t="n">
        <f aca="false">ROUND((L1857-K1857)*1440,0)</f>
        <v>22</v>
      </c>
      <c r="AC1857" s="18" t="n">
        <f aca="false">ROUND((M1857-L1857)*1440,0)</f>
        <v>25</v>
      </c>
      <c r="AD1857" s="18" t="n">
        <f aca="false">IF(N1857="","",ROUND((N1857-M1857)*1440,0))</f>
        <v>88</v>
      </c>
      <c r="AE1857" s="18" t="n">
        <f aca="false">IF(O1857="","",ROUND((O1857-N1857)*1440,0))</f>
        <v>124</v>
      </c>
      <c r="AF1857" s="18" t="n">
        <f aca="false">IF(P1857="","",ROUND((P1857-O1857)*1440,0))</f>
        <v>20</v>
      </c>
      <c r="AG1857" s="18" t="n">
        <f aca="false">IF(Q1857="","",ROUND((Q1857-P1857)*1440,0))</f>
        <v>20</v>
      </c>
      <c r="AH1857" s="18" t="n">
        <f aca="false">IF(Q1857="","",ROUND((Q1857-H1857)*1440,0))</f>
        <v>363</v>
      </c>
      <c r="AI1857" s="19" t="n">
        <f aca="false">ROUND(IF(O1857="",Assumptions!$B$25-K1857,O1857-K1857)*24,1)</f>
        <v>4.3</v>
      </c>
      <c r="AJ1857" s="20" t="n">
        <f aca="false">ROUND(MAX(N(Y1857)/Assumptions!$C$5, N(Z1857)/Assumptions!$C$6, N(AA1857)/Assumptions!$C$7, N(AB1857)/Assumptions!$C$8, N(AC1857)/Assumptions!$C$9, N(AD1857)/Assumptions!$C$10, N(AE1857)/Assumptions!$C$11, N(AF1857)/Assumptions!$C$12, N(AG1857)/Assumptions!$C$13),3)</f>
        <v>2.933</v>
      </c>
      <c r="AK1857" s="0" t="str">
        <f aca="false">IF(OR(U1857="Pending",U1857="On Hold"),"Open GRN (awaiting)",IF(AJ1857&lt;=1,"Within SLA",IF(ROUND(N(Y1857)/Assumptions!$C$5,3)=AJ1857,"Gate Wait",IF(ROUND(N(Z1857)/Assumptions!$C$6,3)=AJ1857,"Dock Wait",IF(ROUND(N(AA1857)/Assumptions!$C$7,3)=AJ1857,"Unloading",IF(ROUND(N(AB1857)/Assumptions!$C$8,3)=AJ1857,"Unload-to-QC Wait",IF(ROUND(N(AC1857)/Assumptions!$C$9,3)=AJ1857,"QC",IF(ROUND(N(AD1857)/Assumptions!$C$10,3)=AJ1857,"QC-to-GRN Wait",IF(ROUND(N(AE1857)/Assumptions!$C$11,3)=AJ1857,"GRN Processing",IF(ROUND(N(AF1857)/Assumptions!$C$12,3)=AJ1857,"GRN-to-Putaway Wait",IF(ROUND(N(AG1857)/Assumptions!$C$13,3)=AJ1857,"Putaway","Within SLA")))))))))))</f>
        <v>QC-to-GRN Wait</v>
      </c>
    </row>
    <row r="1858" customFormat="false" ht="15" hidden="false" customHeight="false" outlineLevel="0" collapsed="false">
      <c r="A1858" s="0" t="s">
        <v>5460</v>
      </c>
      <c r="B1858" s="0" t="s">
        <v>5461</v>
      </c>
      <c r="C1858" s="0" t="s">
        <v>159</v>
      </c>
      <c r="D1858" s="0" t="s">
        <v>119</v>
      </c>
      <c r="E1858" s="0" t="s">
        <v>5099</v>
      </c>
      <c r="F1858" s="0" t="s">
        <v>128</v>
      </c>
      <c r="G1858" s="0" t="s">
        <v>129</v>
      </c>
      <c r="H1858" s="17" t="n">
        <v>46249.0930555556</v>
      </c>
      <c r="I1858" s="17" t="n">
        <v>46249.0972222222</v>
      </c>
      <c r="J1858" s="17" t="n">
        <v>46249.1055555556</v>
      </c>
      <c r="K1858" s="17" t="n">
        <v>46249.1263888889</v>
      </c>
      <c r="L1858" s="17" t="n">
        <v>46249.1361111111</v>
      </c>
      <c r="M1858" s="17" t="n">
        <v>46249.1506944444</v>
      </c>
      <c r="N1858" s="17" t="n">
        <v>46249.1798611111</v>
      </c>
      <c r="O1858" s="17" t="n">
        <v>46249.2138888889</v>
      </c>
      <c r="P1858" s="17" t="n">
        <v>46249.2222222222</v>
      </c>
      <c r="Q1858" s="17" t="n">
        <v>46249.2388888889</v>
      </c>
      <c r="R1858" s="0" t="n">
        <v>189</v>
      </c>
      <c r="S1858" s="0" t="n">
        <v>0</v>
      </c>
      <c r="T1858" s="0" t="n">
        <v>0</v>
      </c>
      <c r="U1858" s="18" t="s">
        <v>130</v>
      </c>
      <c r="V1858" s="18" t="s">
        <v>156</v>
      </c>
      <c r="W1858" s="0" t="str">
        <f aca="false">IF(AND(X1858&gt;=6,X1858&lt;14),"A",IF(AND(X1858&gt;=14,X1858&lt;22),"B","C"))</f>
        <v>C</v>
      </c>
      <c r="X1858" s="18" t="n">
        <f aca="false">HOUR(H1858)</f>
        <v>2</v>
      </c>
      <c r="Y1858" s="18" t="n">
        <f aca="false">ROUND((I1858-H1858)*1440,0)</f>
        <v>6</v>
      </c>
      <c r="Z1858" s="18" t="n">
        <f aca="false">ROUND((J1858-I1858)*1440,0)</f>
        <v>12</v>
      </c>
      <c r="AA1858" s="18" t="n">
        <f aca="false">ROUND((K1858-J1858)*1440,0)</f>
        <v>30</v>
      </c>
      <c r="AB1858" s="18" t="n">
        <f aca="false">ROUND((L1858-K1858)*1440,0)</f>
        <v>14</v>
      </c>
      <c r="AC1858" s="18" t="n">
        <f aca="false">ROUND((M1858-L1858)*1440,0)</f>
        <v>21</v>
      </c>
      <c r="AD1858" s="18" t="n">
        <f aca="false">IF(N1858="","",ROUND((N1858-M1858)*1440,0))</f>
        <v>42</v>
      </c>
      <c r="AE1858" s="18" t="n">
        <f aca="false">IF(O1858="","",ROUND((O1858-N1858)*1440,0))</f>
        <v>49</v>
      </c>
      <c r="AF1858" s="18" t="n">
        <f aca="false">IF(P1858="","",ROUND((P1858-O1858)*1440,0))</f>
        <v>12</v>
      </c>
      <c r="AG1858" s="18" t="n">
        <f aca="false">IF(Q1858="","",ROUND((Q1858-P1858)*1440,0))</f>
        <v>24</v>
      </c>
      <c r="AH1858" s="18" t="n">
        <f aca="false">IF(Q1858="","",ROUND((Q1858-H1858)*1440,0))</f>
        <v>210</v>
      </c>
      <c r="AI1858" s="19" t="n">
        <f aca="false">ROUND(IF(O1858="",Assumptions!$B$25-K1858,O1858-K1858)*24,1)</f>
        <v>2.1</v>
      </c>
      <c r="AJ1858" s="20" t="n">
        <f aca="false">ROUND(MAX(N(Y1858)/Assumptions!$C$5, N(Z1858)/Assumptions!$C$6, N(AA1858)/Assumptions!$C$7, N(AB1858)/Assumptions!$C$8, N(AC1858)/Assumptions!$C$9, N(AD1858)/Assumptions!$C$10, N(AE1858)/Assumptions!$C$11, N(AF1858)/Assumptions!$C$12, N(AG1858)/Assumptions!$C$13),3)</f>
        <v>1.4</v>
      </c>
      <c r="AK1858" s="0" t="str">
        <f aca="false">IF(OR(U1858="Pending",U1858="On Hold"),"Open GRN (awaiting)",IF(AJ1858&lt;=1,"Within SLA",IF(ROUND(N(Y1858)/Assumptions!$C$5,3)=AJ1858,"Gate Wait",IF(ROUND(N(Z1858)/Assumptions!$C$6,3)=AJ1858,"Dock Wait",IF(ROUND(N(AA1858)/Assumptions!$C$7,3)=AJ1858,"Unloading",IF(ROUND(N(AB1858)/Assumptions!$C$8,3)=AJ1858,"Unload-to-QC Wait",IF(ROUND(N(AC1858)/Assumptions!$C$9,3)=AJ1858,"QC",IF(ROUND(N(AD1858)/Assumptions!$C$10,3)=AJ1858,"QC-to-GRN Wait",IF(ROUND(N(AE1858)/Assumptions!$C$11,3)=AJ1858,"GRN Processing",IF(ROUND(N(AF1858)/Assumptions!$C$12,3)=AJ1858,"GRN-to-Putaway Wait",IF(ROUND(N(AG1858)/Assumptions!$C$13,3)=AJ1858,"Putaway","Within SLA")))))))))))</f>
        <v>QC-to-GRN Wait</v>
      </c>
    </row>
    <row r="1859" customFormat="false" ht="15" hidden="false" customHeight="false" outlineLevel="0" collapsed="false">
      <c r="A1859" s="0" t="s">
        <v>5462</v>
      </c>
      <c r="B1859" s="0" t="s">
        <v>5463</v>
      </c>
      <c r="C1859" s="0" t="s">
        <v>170</v>
      </c>
      <c r="D1859" s="0" t="s">
        <v>135</v>
      </c>
      <c r="E1859" s="0" t="s">
        <v>5464</v>
      </c>
      <c r="F1859" s="0" t="s">
        <v>172</v>
      </c>
      <c r="G1859" s="0" t="s">
        <v>138</v>
      </c>
      <c r="H1859" s="17" t="n">
        <v>46249.0986111111</v>
      </c>
      <c r="I1859" s="17" t="n">
        <v>46249.1041666667</v>
      </c>
      <c r="J1859" s="17" t="n">
        <v>46249.1104166667</v>
      </c>
      <c r="K1859" s="17" t="n">
        <v>46249.1381944444</v>
      </c>
      <c r="L1859" s="17" t="n">
        <v>46249.14375</v>
      </c>
      <c r="M1859" s="17" t="n">
        <v>46249.1770833333</v>
      </c>
      <c r="N1859" s="17" t="n">
        <v>46249.2173611111</v>
      </c>
      <c r="O1859" s="17" t="n">
        <v>46249.2430555556</v>
      </c>
      <c r="P1859" s="17" t="n">
        <v>46249.2569444445</v>
      </c>
      <c r="Q1859" s="17" t="n">
        <v>46249.2770833333</v>
      </c>
      <c r="R1859" s="0" t="n">
        <v>826</v>
      </c>
      <c r="S1859" s="0" t="n">
        <v>0</v>
      </c>
      <c r="T1859" s="0" t="n">
        <v>0</v>
      </c>
      <c r="U1859" s="18" t="s">
        <v>130</v>
      </c>
      <c r="V1859" s="18" t="s">
        <v>144</v>
      </c>
      <c r="W1859" s="0" t="str">
        <f aca="false">IF(AND(X1859&gt;=6,X1859&lt;14),"A",IF(AND(X1859&gt;=14,X1859&lt;22),"B","C"))</f>
        <v>C</v>
      </c>
      <c r="X1859" s="18" t="n">
        <f aca="false">HOUR(H1859)</f>
        <v>2</v>
      </c>
      <c r="Y1859" s="18" t="n">
        <f aca="false">ROUND((I1859-H1859)*1440,0)</f>
        <v>8</v>
      </c>
      <c r="Z1859" s="18" t="n">
        <f aca="false">ROUND((J1859-I1859)*1440,0)</f>
        <v>9</v>
      </c>
      <c r="AA1859" s="18" t="n">
        <f aca="false">ROUND((K1859-J1859)*1440,0)</f>
        <v>40</v>
      </c>
      <c r="AB1859" s="18" t="n">
        <f aca="false">ROUND((L1859-K1859)*1440,0)</f>
        <v>8</v>
      </c>
      <c r="AC1859" s="18" t="n">
        <f aca="false">ROUND((M1859-L1859)*1440,0)</f>
        <v>48</v>
      </c>
      <c r="AD1859" s="18" t="n">
        <f aca="false">IF(N1859="","",ROUND((N1859-M1859)*1440,0))</f>
        <v>58</v>
      </c>
      <c r="AE1859" s="18" t="n">
        <f aca="false">IF(O1859="","",ROUND((O1859-N1859)*1440,0))</f>
        <v>37</v>
      </c>
      <c r="AF1859" s="18" t="n">
        <f aca="false">IF(P1859="","",ROUND((P1859-O1859)*1440,0))</f>
        <v>20</v>
      </c>
      <c r="AG1859" s="18" t="n">
        <f aca="false">IF(Q1859="","",ROUND((Q1859-P1859)*1440,0))</f>
        <v>29</v>
      </c>
      <c r="AH1859" s="18" t="n">
        <f aca="false">IF(Q1859="","",ROUND((Q1859-H1859)*1440,0))</f>
        <v>257</v>
      </c>
      <c r="AI1859" s="19" t="n">
        <f aca="false">ROUND(IF(O1859="",Assumptions!$B$25-K1859,O1859-K1859)*24,1)</f>
        <v>2.5</v>
      </c>
      <c r="AJ1859" s="20" t="n">
        <f aca="false">ROUND(MAX(N(Y1859)/Assumptions!$C$5, N(Z1859)/Assumptions!$C$6, N(AA1859)/Assumptions!$C$7, N(AB1859)/Assumptions!$C$8, N(AC1859)/Assumptions!$C$9, N(AD1859)/Assumptions!$C$10, N(AE1859)/Assumptions!$C$11, N(AF1859)/Assumptions!$C$12, N(AG1859)/Assumptions!$C$13),3)</f>
        <v>1.933</v>
      </c>
      <c r="AK1859" s="0" t="str">
        <f aca="false">IF(OR(U1859="Pending",U1859="On Hold"),"Open GRN (awaiting)",IF(AJ1859&lt;=1,"Within SLA",IF(ROUND(N(Y1859)/Assumptions!$C$5,3)=AJ1859,"Gate Wait",IF(ROUND(N(Z1859)/Assumptions!$C$6,3)=AJ1859,"Dock Wait",IF(ROUND(N(AA1859)/Assumptions!$C$7,3)=AJ1859,"Unloading",IF(ROUND(N(AB1859)/Assumptions!$C$8,3)=AJ1859,"Unload-to-QC Wait",IF(ROUND(N(AC1859)/Assumptions!$C$9,3)=AJ1859,"QC",IF(ROUND(N(AD1859)/Assumptions!$C$10,3)=AJ1859,"QC-to-GRN Wait",IF(ROUND(N(AE1859)/Assumptions!$C$11,3)=AJ1859,"GRN Processing",IF(ROUND(N(AF1859)/Assumptions!$C$12,3)=AJ1859,"GRN-to-Putaway Wait",IF(ROUND(N(AG1859)/Assumptions!$C$13,3)=AJ1859,"Putaway","Within SLA")))))))))))</f>
        <v>QC-to-GRN Wait</v>
      </c>
    </row>
    <row r="1860" customFormat="false" ht="15" hidden="false" customHeight="false" outlineLevel="0" collapsed="false">
      <c r="A1860" s="0" t="s">
        <v>5465</v>
      </c>
      <c r="B1860" s="0" t="s">
        <v>5466</v>
      </c>
      <c r="C1860" s="0" t="s">
        <v>175</v>
      </c>
      <c r="D1860" s="0" t="s">
        <v>135</v>
      </c>
      <c r="E1860" s="0" t="s">
        <v>5467</v>
      </c>
      <c r="F1860" s="0" t="s">
        <v>177</v>
      </c>
      <c r="G1860" s="0" t="s">
        <v>178</v>
      </c>
      <c r="H1860" s="17" t="n">
        <v>46249.1548611111</v>
      </c>
      <c r="I1860" s="17" t="n">
        <v>46249.1631944445</v>
      </c>
      <c r="J1860" s="17" t="n">
        <v>46249.1652777778</v>
      </c>
      <c r="K1860" s="17" t="n">
        <v>46249.1916666667</v>
      </c>
      <c r="L1860" s="17" t="n">
        <v>46249.2090277778</v>
      </c>
      <c r="M1860" s="17" t="n">
        <v>46249.23125</v>
      </c>
      <c r="N1860" s="17" t="n">
        <v>46249.2555555556</v>
      </c>
      <c r="O1860" s="17" t="n">
        <v>46249.2777777778</v>
      </c>
      <c r="P1860" s="17" t="n">
        <v>46249.2840277778</v>
      </c>
      <c r="Q1860" s="17" t="n">
        <v>46249.3173611111</v>
      </c>
      <c r="R1860" s="0" t="n">
        <v>281</v>
      </c>
      <c r="S1860" s="0" t="n">
        <v>0</v>
      </c>
      <c r="T1860" s="0" t="n">
        <v>0</v>
      </c>
      <c r="U1860" s="18" t="s">
        <v>130</v>
      </c>
      <c r="V1860" s="18" t="s">
        <v>144</v>
      </c>
      <c r="W1860" s="0" t="str">
        <f aca="false">IF(AND(X1860&gt;=6,X1860&lt;14),"A",IF(AND(X1860&gt;=14,X1860&lt;22),"B","C"))</f>
        <v>C</v>
      </c>
      <c r="X1860" s="18" t="n">
        <f aca="false">HOUR(H1860)</f>
        <v>3</v>
      </c>
      <c r="Y1860" s="18" t="n">
        <f aca="false">ROUND((I1860-H1860)*1440,0)</f>
        <v>12</v>
      </c>
      <c r="Z1860" s="18" t="n">
        <f aca="false">ROUND((J1860-I1860)*1440,0)</f>
        <v>3</v>
      </c>
      <c r="AA1860" s="18" t="n">
        <f aca="false">ROUND((K1860-J1860)*1440,0)</f>
        <v>38</v>
      </c>
      <c r="AB1860" s="18" t="n">
        <f aca="false">ROUND((L1860-K1860)*1440,0)</f>
        <v>25</v>
      </c>
      <c r="AC1860" s="18" t="n">
        <f aca="false">ROUND((M1860-L1860)*1440,0)</f>
        <v>32</v>
      </c>
      <c r="AD1860" s="18" t="n">
        <f aca="false">IF(N1860="","",ROUND((N1860-M1860)*1440,0))</f>
        <v>35</v>
      </c>
      <c r="AE1860" s="18" t="n">
        <f aca="false">IF(O1860="","",ROUND((O1860-N1860)*1440,0))</f>
        <v>32</v>
      </c>
      <c r="AF1860" s="18" t="n">
        <f aca="false">IF(P1860="","",ROUND((P1860-O1860)*1440,0))</f>
        <v>9</v>
      </c>
      <c r="AG1860" s="18" t="n">
        <f aca="false">IF(Q1860="","",ROUND((Q1860-P1860)*1440,0))</f>
        <v>48</v>
      </c>
      <c r="AH1860" s="18" t="n">
        <f aca="false">IF(Q1860="","",ROUND((Q1860-H1860)*1440,0))</f>
        <v>234</v>
      </c>
      <c r="AI1860" s="19" t="n">
        <f aca="false">ROUND(IF(O1860="",Assumptions!$B$25-K1860,O1860-K1860)*24,1)</f>
        <v>2.1</v>
      </c>
      <c r="AJ1860" s="20" t="n">
        <f aca="false">ROUND(MAX(N(Y1860)/Assumptions!$C$5, N(Z1860)/Assumptions!$C$6, N(AA1860)/Assumptions!$C$7, N(AB1860)/Assumptions!$C$8, N(AC1860)/Assumptions!$C$9, N(AD1860)/Assumptions!$C$10, N(AE1860)/Assumptions!$C$11, N(AF1860)/Assumptions!$C$12, N(AG1860)/Assumptions!$C$13),3)</f>
        <v>1.667</v>
      </c>
      <c r="AK1860" s="0" t="str">
        <f aca="false">IF(OR(U1860="Pending",U1860="On Hold"),"Open GRN (awaiting)",IF(AJ1860&lt;=1,"Within SLA",IF(ROUND(N(Y1860)/Assumptions!$C$5,3)=AJ1860,"Gate Wait",IF(ROUND(N(Z1860)/Assumptions!$C$6,3)=AJ1860,"Dock Wait",IF(ROUND(N(AA1860)/Assumptions!$C$7,3)=AJ1860,"Unloading",IF(ROUND(N(AB1860)/Assumptions!$C$8,3)=AJ1860,"Unload-to-QC Wait",IF(ROUND(N(AC1860)/Assumptions!$C$9,3)=AJ1860,"QC",IF(ROUND(N(AD1860)/Assumptions!$C$10,3)=AJ1860,"QC-to-GRN Wait",IF(ROUND(N(AE1860)/Assumptions!$C$11,3)=AJ1860,"GRN Processing",IF(ROUND(N(AF1860)/Assumptions!$C$12,3)=AJ1860,"GRN-to-Putaway Wait",IF(ROUND(N(AG1860)/Assumptions!$C$13,3)=AJ1860,"Putaway","Within SLA")))))))))))</f>
        <v>Unload-to-QC Wait</v>
      </c>
    </row>
    <row r="1861" customFormat="false" ht="15" hidden="false" customHeight="false" outlineLevel="0" collapsed="false">
      <c r="A1861" s="0" t="s">
        <v>5468</v>
      </c>
      <c r="B1861" s="0" t="s">
        <v>5469</v>
      </c>
      <c r="C1861" s="0" t="s">
        <v>218</v>
      </c>
      <c r="D1861" s="0" t="s">
        <v>135</v>
      </c>
      <c r="E1861" s="0" t="s">
        <v>5470</v>
      </c>
      <c r="F1861" s="0" t="s">
        <v>137</v>
      </c>
      <c r="G1861" s="0" t="s">
        <v>138</v>
      </c>
      <c r="H1861" s="17" t="n">
        <v>46249.2986111111</v>
      </c>
      <c r="I1861" s="17" t="n">
        <v>46249.3131944445</v>
      </c>
      <c r="J1861" s="17" t="n">
        <v>46249.3159722222</v>
      </c>
      <c r="K1861" s="17" t="n">
        <v>46249.375</v>
      </c>
      <c r="L1861" s="17" t="n">
        <v>46249.38125</v>
      </c>
      <c r="M1861" s="17" t="n">
        <v>46249.4041666667</v>
      </c>
      <c r="N1861" s="17" t="n">
        <v>46249.4236111111</v>
      </c>
      <c r="O1861" s="17" t="n">
        <v>46249.4805555556</v>
      </c>
      <c r="P1861" s="17" t="n">
        <v>46249.4888888889</v>
      </c>
      <c r="Q1861" s="17" t="n">
        <v>46249.5034722222</v>
      </c>
      <c r="R1861" s="0" t="n">
        <v>622</v>
      </c>
      <c r="S1861" s="0" t="n">
        <v>0</v>
      </c>
      <c r="T1861" s="0" t="n">
        <v>0</v>
      </c>
      <c r="U1861" s="18" t="s">
        <v>130</v>
      </c>
      <c r="V1861" s="18" t="s">
        <v>144</v>
      </c>
      <c r="W1861" s="0" t="str">
        <f aca="false">IF(AND(X1861&gt;=6,X1861&lt;14),"A",IF(AND(X1861&gt;=14,X1861&lt;22),"B","C"))</f>
        <v>A</v>
      </c>
      <c r="X1861" s="18" t="n">
        <f aca="false">HOUR(H1861)</f>
        <v>7</v>
      </c>
      <c r="Y1861" s="18" t="n">
        <f aca="false">ROUND((I1861-H1861)*1440,0)</f>
        <v>21</v>
      </c>
      <c r="Z1861" s="18" t="n">
        <f aca="false">ROUND((J1861-I1861)*1440,0)</f>
        <v>4</v>
      </c>
      <c r="AA1861" s="18" t="n">
        <f aca="false">ROUND((K1861-J1861)*1440,0)</f>
        <v>85</v>
      </c>
      <c r="AB1861" s="18" t="n">
        <f aca="false">ROUND((L1861-K1861)*1440,0)</f>
        <v>9</v>
      </c>
      <c r="AC1861" s="18" t="n">
        <f aca="false">ROUND((M1861-L1861)*1440,0)</f>
        <v>33</v>
      </c>
      <c r="AD1861" s="18" t="n">
        <f aca="false">IF(N1861="","",ROUND((N1861-M1861)*1440,0))</f>
        <v>28</v>
      </c>
      <c r="AE1861" s="18" t="n">
        <f aca="false">IF(O1861="","",ROUND((O1861-N1861)*1440,0))</f>
        <v>82</v>
      </c>
      <c r="AF1861" s="18" t="n">
        <f aca="false">IF(P1861="","",ROUND((P1861-O1861)*1440,0))</f>
        <v>12</v>
      </c>
      <c r="AG1861" s="18" t="n">
        <f aca="false">IF(Q1861="","",ROUND((Q1861-P1861)*1440,0))</f>
        <v>21</v>
      </c>
      <c r="AH1861" s="18" t="n">
        <f aca="false">IF(Q1861="","",ROUND((Q1861-H1861)*1440,0))</f>
        <v>295</v>
      </c>
      <c r="AI1861" s="19" t="n">
        <f aca="false">ROUND(IF(O1861="",Assumptions!$B$25-K1861,O1861-K1861)*24,1)</f>
        <v>2.5</v>
      </c>
      <c r="AJ1861" s="20" t="n">
        <f aca="false">ROUND(MAX(N(Y1861)/Assumptions!$C$5, N(Z1861)/Assumptions!$C$6, N(AA1861)/Assumptions!$C$7, N(AB1861)/Assumptions!$C$8, N(AC1861)/Assumptions!$C$9, N(AD1861)/Assumptions!$C$10, N(AE1861)/Assumptions!$C$11, N(AF1861)/Assumptions!$C$12, N(AG1861)/Assumptions!$C$13),3)</f>
        <v>1.822</v>
      </c>
      <c r="AK1861" s="0" t="str">
        <f aca="false">IF(OR(U1861="Pending",U1861="On Hold"),"Open GRN (awaiting)",IF(AJ1861&lt;=1,"Within SLA",IF(ROUND(N(Y1861)/Assumptions!$C$5,3)=AJ1861,"Gate Wait",IF(ROUND(N(Z1861)/Assumptions!$C$6,3)=AJ1861,"Dock Wait",IF(ROUND(N(AA1861)/Assumptions!$C$7,3)=AJ1861,"Unloading",IF(ROUND(N(AB1861)/Assumptions!$C$8,3)=AJ1861,"Unload-to-QC Wait",IF(ROUND(N(AC1861)/Assumptions!$C$9,3)=AJ1861,"QC",IF(ROUND(N(AD1861)/Assumptions!$C$10,3)=AJ1861,"QC-to-GRN Wait",IF(ROUND(N(AE1861)/Assumptions!$C$11,3)=AJ1861,"GRN Processing",IF(ROUND(N(AF1861)/Assumptions!$C$12,3)=AJ1861,"GRN-to-Putaway Wait",IF(ROUND(N(AG1861)/Assumptions!$C$13,3)=AJ1861,"Putaway","Within SLA")))))))))))</f>
        <v>GRN Processing</v>
      </c>
    </row>
    <row r="1862" customFormat="false" ht="15" hidden="false" customHeight="false" outlineLevel="0" collapsed="false">
      <c r="A1862" s="0" t="s">
        <v>5471</v>
      </c>
      <c r="B1862" s="0" t="s">
        <v>5472</v>
      </c>
      <c r="C1862" s="0" t="s">
        <v>126</v>
      </c>
      <c r="D1862" s="0" t="s">
        <v>119</v>
      </c>
      <c r="E1862" s="0" t="s">
        <v>5039</v>
      </c>
      <c r="F1862" s="0" t="s">
        <v>149</v>
      </c>
      <c r="G1862" s="0" t="s">
        <v>122</v>
      </c>
      <c r="H1862" s="17" t="n">
        <v>46249.30625</v>
      </c>
      <c r="I1862" s="17" t="n">
        <v>46249.3256944444</v>
      </c>
      <c r="J1862" s="17" t="n">
        <v>46249.3375</v>
      </c>
      <c r="K1862" s="17" t="n">
        <v>46249.425</v>
      </c>
      <c r="L1862" s="17" t="n">
        <v>46249.4354166667</v>
      </c>
      <c r="M1862" s="17" t="n">
        <v>46249.4444444445</v>
      </c>
      <c r="N1862" s="17" t="n">
        <v>46249.45625</v>
      </c>
      <c r="O1862" s="17" t="n">
        <v>46249.5923611111</v>
      </c>
      <c r="P1862" s="17" t="n">
        <v>46249.5972222222</v>
      </c>
      <c r="Q1862" s="17" t="n">
        <v>46249.6243055556</v>
      </c>
      <c r="R1862" s="0" t="n">
        <v>1372</v>
      </c>
      <c r="S1862" s="0" t="n">
        <v>0</v>
      </c>
      <c r="T1862" s="0" t="n">
        <v>0</v>
      </c>
      <c r="U1862" s="18" t="s">
        <v>130</v>
      </c>
      <c r="V1862" s="18" t="s">
        <v>144</v>
      </c>
      <c r="W1862" s="0" t="str">
        <f aca="false">IF(AND(X1862&gt;=6,X1862&lt;14),"A",IF(AND(X1862&gt;=14,X1862&lt;22),"B","C"))</f>
        <v>A</v>
      </c>
      <c r="X1862" s="18" t="n">
        <f aca="false">HOUR(H1862)</f>
        <v>7</v>
      </c>
      <c r="Y1862" s="18" t="n">
        <f aca="false">ROUND((I1862-H1862)*1440,0)</f>
        <v>28</v>
      </c>
      <c r="Z1862" s="18" t="n">
        <f aca="false">ROUND((J1862-I1862)*1440,0)</f>
        <v>17</v>
      </c>
      <c r="AA1862" s="18" t="n">
        <f aca="false">ROUND((K1862-J1862)*1440,0)</f>
        <v>126</v>
      </c>
      <c r="AB1862" s="18" t="n">
        <f aca="false">ROUND((L1862-K1862)*1440,0)</f>
        <v>15</v>
      </c>
      <c r="AC1862" s="18" t="n">
        <f aca="false">ROUND((M1862-L1862)*1440,0)</f>
        <v>13</v>
      </c>
      <c r="AD1862" s="18" t="n">
        <f aca="false">IF(N1862="","",ROUND((N1862-M1862)*1440,0))</f>
        <v>17</v>
      </c>
      <c r="AE1862" s="18" t="n">
        <f aca="false">IF(O1862="","",ROUND((O1862-N1862)*1440,0))</f>
        <v>196</v>
      </c>
      <c r="AF1862" s="18" t="n">
        <f aca="false">IF(P1862="","",ROUND((P1862-O1862)*1440,0))</f>
        <v>7</v>
      </c>
      <c r="AG1862" s="18" t="n">
        <f aca="false">IF(Q1862="","",ROUND((Q1862-P1862)*1440,0))</f>
        <v>39</v>
      </c>
      <c r="AH1862" s="18" t="n">
        <f aca="false">IF(Q1862="","",ROUND((Q1862-H1862)*1440,0))</f>
        <v>458</v>
      </c>
      <c r="AI1862" s="19" t="n">
        <f aca="false">ROUND(IF(O1862="",Assumptions!$B$25-K1862,O1862-K1862)*24,1)</f>
        <v>4</v>
      </c>
      <c r="AJ1862" s="20" t="n">
        <f aca="false">ROUND(MAX(N(Y1862)/Assumptions!$C$5, N(Z1862)/Assumptions!$C$6, N(AA1862)/Assumptions!$C$7, N(AB1862)/Assumptions!$C$8, N(AC1862)/Assumptions!$C$9, N(AD1862)/Assumptions!$C$10, N(AE1862)/Assumptions!$C$11, N(AF1862)/Assumptions!$C$12, N(AG1862)/Assumptions!$C$13),3)</f>
        <v>4.356</v>
      </c>
      <c r="AK1862" s="0" t="str">
        <f aca="false">IF(OR(U1862="Pending",U1862="On Hold"),"Open GRN (awaiting)",IF(AJ1862&lt;=1,"Within SLA",IF(ROUND(N(Y1862)/Assumptions!$C$5,3)=AJ1862,"Gate Wait",IF(ROUND(N(Z1862)/Assumptions!$C$6,3)=AJ1862,"Dock Wait",IF(ROUND(N(AA1862)/Assumptions!$C$7,3)=AJ1862,"Unloading",IF(ROUND(N(AB1862)/Assumptions!$C$8,3)=AJ1862,"Unload-to-QC Wait",IF(ROUND(N(AC1862)/Assumptions!$C$9,3)=AJ1862,"QC",IF(ROUND(N(AD1862)/Assumptions!$C$10,3)=AJ1862,"QC-to-GRN Wait",IF(ROUND(N(AE1862)/Assumptions!$C$11,3)=AJ1862,"GRN Processing",IF(ROUND(N(AF1862)/Assumptions!$C$12,3)=AJ1862,"GRN-to-Putaway Wait",IF(ROUND(N(AG1862)/Assumptions!$C$13,3)=AJ1862,"Putaway","Within SLA")))))))))))</f>
        <v>GRN Processing</v>
      </c>
    </row>
    <row r="1863" customFormat="false" ht="15" hidden="false" customHeight="false" outlineLevel="0" collapsed="false">
      <c r="A1863" s="0" t="s">
        <v>5473</v>
      </c>
      <c r="B1863" s="0" t="s">
        <v>5474</v>
      </c>
      <c r="C1863" s="0" t="s">
        <v>134</v>
      </c>
      <c r="D1863" s="0" t="s">
        <v>147</v>
      </c>
      <c r="E1863" s="0" t="s">
        <v>5475</v>
      </c>
      <c r="F1863" s="0" t="s">
        <v>149</v>
      </c>
      <c r="G1863" s="0" t="s">
        <v>150</v>
      </c>
      <c r="H1863" s="17" t="n">
        <v>46249.3090277778</v>
      </c>
      <c r="I1863" s="17" t="n">
        <v>46249.3381944444</v>
      </c>
      <c r="J1863" s="17" t="n">
        <v>46249.3451388889</v>
      </c>
      <c r="K1863" s="17" t="n">
        <v>46249.3694444444</v>
      </c>
      <c r="L1863" s="17" t="n">
        <v>46249.375</v>
      </c>
      <c r="M1863" s="17" t="n">
        <v>46249.41875</v>
      </c>
      <c r="N1863" s="17" t="n">
        <v>46249.4243055556</v>
      </c>
      <c r="O1863" s="17" t="n">
        <v>46249.4472222222</v>
      </c>
      <c r="P1863" s="17" t="n">
        <v>46249.4520833333</v>
      </c>
      <c r="Q1863" s="17" t="n">
        <v>46249.475</v>
      </c>
      <c r="R1863" s="0" t="n">
        <v>547</v>
      </c>
      <c r="S1863" s="0" t="n">
        <v>0</v>
      </c>
      <c r="T1863" s="0" t="n">
        <v>0</v>
      </c>
      <c r="U1863" s="18" t="s">
        <v>130</v>
      </c>
      <c r="V1863" s="18" t="s">
        <v>82</v>
      </c>
      <c r="W1863" s="0" t="str">
        <f aca="false">IF(AND(X1863&gt;=6,X1863&lt;14),"A",IF(AND(X1863&gt;=14,X1863&lt;22),"B","C"))</f>
        <v>A</v>
      </c>
      <c r="X1863" s="18" t="n">
        <f aca="false">HOUR(H1863)</f>
        <v>7</v>
      </c>
      <c r="Y1863" s="18" t="n">
        <f aca="false">ROUND((I1863-H1863)*1440,0)</f>
        <v>42</v>
      </c>
      <c r="Z1863" s="18" t="n">
        <f aca="false">ROUND((J1863-I1863)*1440,0)</f>
        <v>10</v>
      </c>
      <c r="AA1863" s="18" t="n">
        <f aca="false">ROUND((K1863-J1863)*1440,0)</f>
        <v>35</v>
      </c>
      <c r="AB1863" s="18" t="n">
        <f aca="false">ROUND((L1863-K1863)*1440,0)</f>
        <v>8</v>
      </c>
      <c r="AC1863" s="18" t="n">
        <f aca="false">ROUND((M1863-L1863)*1440,0)</f>
        <v>63</v>
      </c>
      <c r="AD1863" s="18" t="n">
        <f aca="false">IF(N1863="","",ROUND((N1863-M1863)*1440,0))</f>
        <v>8</v>
      </c>
      <c r="AE1863" s="18" t="n">
        <f aca="false">IF(O1863="","",ROUND((O1863-N1863)*1440,0))</f>
        <v>33</v>
      </c>
      <c r="AF1863" s="18" t="n">
        <f aca="false">IF(P1863="","",ROUND((P1863-O1863)*1440,0))</f>
        <v>7</v>
      </c>
      <c r="AG1863" s="18" t="n">
        <f aca="false">IF(Q1863="","",ROUND((Q1863-P1863)*1440,0))</f>
        <v>33</v>
      </c>
      <c r="AH1863" s="18" t="n">
        <f aca="false">IF(Q1863="","",ROUND((Q1863-H1863)*1440,0))</f>
        <v>239</v>
      </c>
      <c r="AI1863" s="19" t="n">
        <f aca="false">ROUND(IF(O1863="",Assumptions!$B$25-K1863,O1863-K1863)*24,1)</f>
        <v>1.9</v>
      </c>
      <c r="AJ1863" s="20" t="n">
        <f aca="false">ROUND(MAX(N(Y1863)/Assumptions!$C$5, N(Z1863)/Assumptions!$C$6, N(AA1863)/Assumptions!$C$7, N(AB1863)/Assumptions!$C$8, N(AC1863)/Assumptions!$C$9, N(AD1863)/Assumptions!$C$10, N(AE1863)/Assumptions!$C$11, N(AF1863)/Assumptions!$C$12, N(AG1863)/Assumptions!$C$13),3)</f>
        <v>1.4</v>
      </c>
      <c r="AK1863" s="0" t="str">
        <f aca="false">IF(OR(U1863="Pending",U1863="On Hold"),"Open GRN (awaiting)",IF(AJ1863&lt;=1,"Within SLA",IF(ROUND(N(Y1863)/Assumptions!$C$5,3)=AJ1863,"Gate Wait",IF(ROUND(N(Z1863)/Assumptions!$C$6,3)=AJ1863,"Dock Wait",IF(ROUND(N(AA1863)/Assumptions!$C$7,3)=AJ1863,"Unloading",IF(ROUND(N(AB1863)/Assumptions!$C$8,3)=AJ1863,"Unload-to-QC Wait",IF(ROUND(N(AC1863)/Assumptions!$C$9,3)=AJ1863,"QC",IF(ROUND(N(AD1863)/Assumptions!$C$10,3)=AJ1863,"QC-to-GRN Wait",IF(ROUND(N(AE1863)/Assumptions!$C$11,3)=AJ1863,"GRN Processing",IF(ROUND(N(AF1863)/Assumptions!$C$12,3)=AJ1863,"GRN-to-Putaway Wait",IF(ROUND(N(AG1863)/Assumptions!$C$13,3)=AJ1863,"Putaway","Within SLA")))))))))))</f>
        <v>Gate Wait</v>
      </c>
    </row>
    <row r="1864" customFormat="false" ht="15" hidden="false" customHeight="false" outlineLevel="0" collapsed="false">
      <c r="A1864" s="0" t="s">
        <v>5476</v>
      </c>
      <c r="B1864" s="0" t="s">
        <v>5477</v>
      </c>
      <c r="C1864" s="0" t="s">
        <v>134</v>
      </c>
      <c r="D1864" s="0" t="s">
        <v>147</v>
      </c>
      <c r="E1864" s="0" t="s">
        <v>504</v>
      </c>
      <c r="F1864" s="0" t="s">
        <v>149</v>
      </c>
      <c r="G1864" s="0" t="s">
        <v>167</v>
      </c>
      <c r="H1864" s="17" t="n">
        <v>46249.3152777778</v>
      </c>
      <c r="I1864" s="17" t="n">
        <v>46249.3416666667</v>
      </c>
      <c r="J1864" s="17" t="n">
        <v>46249.35</v>
      </c>
      <c r="K1864" s="17" t="n">
        <v>46249.3888888889</v>
      </c>
      <c r="L1864" s="17" t="n">
        <v>46249.3958333333</v>
      </c>
      <c r="M1864" s="17" t="n">
        <v>46249.4340277778</v>
      </c>
      <c r="N1864" s="17" t="n">
        <v>46249.4402777778</v>
      </c>
      <c r="O1864" s="17" t="n">
        <v>46249.4493055556</v>
      </c>
      <c r="P1864" s="17" t="n">
        <v>46249.4548611111</v>
      </c>
      <c r="Q1864" s="17" t="n">
        <v>46249.4708333333</v>
      </c>
      <c r="R1864" s="0" t="n">
        <v>315</v>
      </c>
      <c r="S1864" s="0" t="n">
        <v>0</v>
      </c>
      <c r="T1864" s="0" t="n">
        <v>0</v>
      </c>
      <c r="U1864" s="18" t="s">
        <v>130</v>
      </c>
      <c r="V1864" s="18" t="s">
        <v>82</v>
      </c>
      <c r="W1864" s="0" t="str">
        <f aca="false">IF(AND(X1864&gt;=6,X1864&lt;14),"A",IF(AND(X1864&gt;=14,X1864&lt;22),"B","C"))</f>
        <v>A</v>
      </c>
      <c r="X1864" s="18" t="n">
        <f aca="false">HOUR(H1864)</f>
        <v>7</v>
      </c>
      <c r="Y1864" s="18" t="n">
        <f aca="false">ROUND((I1864-H1864)*1440,0)</f>
        <v>38</v>
      </c>
      <c r="Z1864" s="18" t="n">
        <f aca="false">ROUND((J1864-I1864)*1440,0)</f>
        <v>12</v>
      </c>
      <c r="AA1864" s="18" t="n">
        <f aca="false">ROUND((K1864-J1864)*1440,0)</f>
        <v>56</v>
      </c>
      <c r="AB1864" s="18" t="n">
        <f aca="false">ROUND((L1864-K1864)*1440,0)</f>
        <v>10</v>
      </c>
      <c r="AC1864" s="18" t="n">
        <f aca="false">ROUND((M1864-L1864)*1440,0)</f>
        <v>55</v>
      </c>
      <c r="AD1864" s="18" t="n">
        <f aca="false">IF(N1864="","",ROUND((N1864-M1864)*1440,0))</f>
        <v>9</v>
      </c>
      <c r="AE1864" s="18" t="n">
        <f aca="false">IF(O1864="","",ROUND((O1864-N1864)*1440,0))</f>
        <v>13</v>
      </c>
      <c r="AF1864" s="18" t="n">
        <f aca="false">IF(P1864="","",ROUND((P1864-O1864)*1440,0))</f>
        <v>8</v>
      </c>
      <c r="AG1864" s="18" t="n">
        <f aca="false">IF(Q1864="","",ROUND((Q1864-P1864)*1440,0))</f>
        <v>23</v>
      </c>
      <c r="AH1864" s="18" t="n">
        <f aca="false">IF(Q1864="","",ROUND((Q1864-H1864)*1440,0))</f>
        <v>224</v>
      </c>
      <c r="AI1864" s="19" t="n">
        <f aca="false">ROUND(IF(O1864="",Assumptions!$B$25-K1864,O1864-K1864)*24,1)</f>
        <v>1.5</v>
      </c>
      <c r="AJ1864" s="20" t="n">
        <f aca="false">ROUND(MAX(N(Y1864)/Assumptions!$C$5, N(Z1864)/Assumptions!$C$6, N(AA1864)/Assumptions!$C$7, N(AB1864)/Assumptions!$C$8, N(AC1864)/Assumptions!$C$9, N(AD1864)/Assumptions!$C$10, N(AE1864)/Assumptions!$C$11, N(AF1864)/Assumptions!$C$12, N(AG1864)/Assumptions!$C$13),3)</f>
        <v>1.267</v>
      </c>
      <c r="AK1864" s="0" t="str">
        <f aca="false">IF(OR(U1864="Pending",U1864="On Hold"),"Open GRN (awaiting)",IF(AJ1864&lt;=1,"Within SLA",IF(ROUND(N(Y1864)/Assumptions!$C$5,3)=AJ1864,"Gate Wait",IF(ROUND(N(Z1864)/Assumptions!$C$6,3)=AJ1864,"Dock Wait",IF(ROUND(N(AA1864)/Assumptions!$C$7,3)=AJ1864,"Unloading",IF(ROUND(N(AB1864)/Assumptions!$C$8,3)=AJ1864,"Unload-to-QC Wait",IF(ROUND(N(AC1864)/Assumptions!$C$9,3)=AJ1864,"QC",IF(ROUND(N(AD1864)/Assumptions!$C$10,3)=AJ1864,"QC-to-GRN Wait",IF(ROUND(N(AE1864)/Assumptions!$C$11,3)=AJ1864,"GRN Processing",IF(ROUND(N(AF1864)/Assumptions!$C$12,3)=AJ1864,"GRN-to-Putaway Wait",IF(ROUND(N(AG1864)/Assumptions!$C$13,3)=AJ1864,"Putaway","Within SLA")))))))))))</f>
        <v>Gate Wait</v>
      </c>
    </row>
    <row r="1865" customFormat="false" ht="15" hidden="false" customHeight="false" outlineLevel="0" collapsed="false">
      <c r="A1865" s="0" t="s">
        <v>5478</v>
      </c>
      <c r="B1865" s="0" t="s">
        <v>5479</v>
      </c>
      <c r="C1865" s="0" t="s">
        <v>153</v>
      </c>
      <c r="D1865" s="0" t="s">
        <v>147</v>
      </c>
      <c r="E1865" s="0" t="s">
        <v>3353</v>
      </c>
      <c r="F1865" s="0" t="s">
        <v>155</v>
      </c>
      <c r="G1865" s="0" t="s">
        <v>167</v>
      </c>
      <c r="H1865" s="17" t="n">
        <v>46249.3708333333</v>
      </c>
      <c r="I1865" s="17" t="n">
        <v>46249.39375</v>
      </c>
      <c r="J1865" s="17" t="n">
        <v>46249.4034722222</v>
      </c>
      <c r="K1865" s="17" t="n">
        <v>46249.41875</v>
      </c>
      <c r="L1865" s="17" t="n">
        <v>46249.4236111111</v>
      </c>
      <c r="M1865" s="17" t="n">
        <v>46249.4534722222</v>
      </c>
      <c r="N1865" s="17" t="n">
        <v>46249.4659722222</v>
      </c>
      <c r="O1865" s="17" t="n">
        <v>46249.4791666667</v>
      </c>
      <c r="P1865" s="17" t="n">
        <v>46249.4868055556</v>
      </c>
      <c r="Q1865" s="17" t="n">
        <v>46249.5027777778</v>
      </c>
      <c r="R1865" s="0" t="n">
        <v>386</v>
      </c>
      <c r="S1865" s="0" t="n">
        <v>0</v>
      </c>
      <c r="T1865" s="0" t="n">
        <v>0</v>
      </c>
      <c r="U1865" s="18" t="s">
        <v>130</v>
      </c>
      <c r="V1865" s="18" t="s">
        <v>139</v>
      </c>
      <c r="W1865" s="0" t="str">
        <f aca="false">IF(AND(X1865&gt;=6,X1865&lt;14),"A",IF(AND(X1865&gt;=14,X1865&lt;22),"B","C"))</f>
        <v>A</v>
      </c>
      <c r="X1865" s="18" t="n">
        <f aca="false">HOUR(H1865)</f>
        <v>8</v>
      </c>
      <c r="Y1865" s="18" t="n">
        <f aca="false">ROUND((I1865-H1865)*1440,0)</f>
        <v>33</v>
      </c>
      <c r="Z1865" s="18" t="n">
        <f aca="false">ROUND((J1865-I1865)*1440,0)</f>
        <v>14</v>
      </c>
      <c r="AA1865" s="18" t="n">
        <f aca="false">ROUND((K1865-J1865)*1440,0)</f>
        <v>22</v>
      </c>
      <c r="AB1865" s="18" t="n">
        <f aca="false">ROUND((L1865-K1865)*1440,0)</f>
        <v>7</v>
      </c>
      <c r="AC1865" s="18" t="n">
        <f aca="false">ROUND((M1865-L1865)*1440,0)</f>
        <v>43</v>
      </c>
      <c r="AD1865" s="18" t="n">
        <f aca="false">IF(N1865="","",ROUND((N1865-M1865)*1440,0))</f>
        <v>18</v>
      </c>
      <c r="AE1865" s="18" t="n">
        <f aca="false">IF(O1865="","",ROUND((O1865-N1865)*1440,0))</f>
        <v>19</v>
      </c>
      <c r="AF1865" s="18" t="n">
        <f aca="false">IF(P1865="","",ROUND((P1865-O1865)*1440,0))</f>
        <v>11</v>
      </c>
      <c r="AG1865" s="18" t="n">
        <f aca="false">IF(Q1865="","",ROUND((Q1865-P1865)*1440,0))</f>
        <v>23</v>
      </c>
      <c r="AH1865" s="18" t="n">
        <f aca="false">IF(Q1865="","",ROUND((Q1865-H1865)*1440,0))</f>
        <v>190</v>
      </c>
      <c r="AI1865" s="19" t="n">
        <f aca="false">ROUND(IF(O1865="",Assumptions!$B$25-K1865,O1865-K1865)*24,1)</f>
        <v>1.5</v>
      </c>
      <c r="AJ1865" s="20" t="n">
        <f aca="false">ROUND(MAX(N(Y1865)/Assumptions!$C$5, N(Z1865)/Assumptions!$C$6, N(AA1865)/Assumptions!$C$7, N(AB1865)/Assumptions!$C$8, N(AC1865)/Assumptions!$C$9, N(AD1865)/Assumptions!$C$10, N(AE1865)/Assumptions!$C$11, N(AF1865)/Assumptions!$C$12, N(AG1865)/Assumptions!$C$13),3)</f>
        <v>1.1</v>
      </c>
      <c r="AK1865" s="0" t="str">
        <f aca="false">IF(OR(U1865="Pending",U1865="On Hold"),"Open GRN (awaiting)",IF(AJ1865&lt;=1,"Within SLA",IF(ROUND(N(Y1865)/Assumptions!$C$5,3)=AJ1865,"Gate Wait",IF(ROUND(N(Z1865)/Assumptions!$C$6,3)=AJ1865,"Dock Wait",IF(ROUND(N(AA1865)/Assumptions!$C$7,3)=AJ1865,"Unloading",IF(ROUND(N(AB1865)/Assumptions!$C$8,3)=AJ1865,"Unload-to-QC Wait",IF(ROUND(N(AC1865)/Assumptions!$C$9,3)=AJ1865,"QC",IF(ROUND(N(AD1865)/Assumptions!$C$10,3)=AJ1865,"QC-to-GRN Wait",IF(ROUND(N(AE1865)/Assumptions!$C$11,3)=AJ1865,"GRN Processing",IF(ROUND(N(AF1865)/Assumptions!$C$12,3)=AJ1865,"GRN-to-Putaway Wait",IF(ROUND(N(AG1865)/Assumptions!$C$13,3)=AJ1865,"Putaway","Within SLA")))))))))))</f>
        <v>Gate Wait</v>
      </c>
    </row>
    <row r="1866" customFormat="false" ht="15" hidden="false" customHeight="false" outlineLevel="0" collapsed="false">
      <c r="A1866" s="0" t="s">
        <v>5480</v>
      </c>
      <c r="B1866" s="0" t="s">
        <v>5481</v>
      </c>
      <c r="C1866" s="0" t="s">
        <v>118</v>
      </c>
      <c r="D1866" s="0" t="s">
        <v>147</v>
      </c>
      <c r="E1866" s="0" t="s">
        <v>5482</v>
      </c>
      <c r="F1866" s="0" t="s">
        <v>121</v>
      </c>
      <c r="G1866" s="0" t="s">
        <v>150</v>
      </c>
      <c r="H1866" s="17" t="n">
        <v>46249.3763888889</v>
      </c>
      <c r="I1866" s="17" t="n">
        <v>46249.3868055556</v>
      </c>
      <c r="J1866" s="17" t="n">
        <v>46249.3909722222</v>
      </c>
      <c r="K1866" s="17" t="n">
        <v>46249.4069444445</v>
      </c>
      <c r="L1866" s="17" t="n">
        <v>46249.4159722222</v>
      </c>
      <c r="M1866" s="17" t="n">
        <v>46249.4347222222</v>
      </c>
      <c r="N1866" s="17" t="n">
        <v>46249.4381944445</v>
      </c>
      <c r="O1866" s="17" t="n">
        <v>46249.4541666667</v>
      </c>
      <c r="P1866" s="17" t="n">
        <v>46249.4652777778</v>
      </c>
      <c r="Q1866" s="17" t="n">
        <v>46249.4930555556</v>
      </c>
      <c r="R1866" s="0" t="n">
        <v>612</v>
      </c>
      <c r="S1866" s="0" t="n">
        <v>0</v>
      </c>
      <c r="T1866" s="0" t="n">
        <v>0</v>
      </c>
      <c r="U1866" s="18" t="s">
        <v>130</v>
      </c>
      <c r="V1866" s="18" t="s">
        <v>333</v>
      </c>
      <c r="W1866" s="0" t="str">
        <f aca="false">IF(AND(X1866&gt;=6,X1866&lt;14),"A",IF(AND(X1866&gt;=14,X1866&lt;22),"B","C"))</f>
        <v>A</v>
      </c>
      <c r="X1866" s="18" t="n">
        <f aca="false">HOUR(H1866)</f>
        <v>9</v>
      </c>
      <c r="Y1866" s="18" t="n">
        <f aca="false">ROUND((I1866-H1866)*1440,0)</f>
        <v>15</v>
      </c>
      <c r="Z1866" s="18" t="n">
        <f aca="false">ROUND((J1866-I1866)*1440,0)</f>
        <v>6</v>
      </c>
      <c r="AA1866" s="18" t="n">
        <f aca="false">ROUND((K1866-J1866)*1440,0)</f>
        <v>23</v>
      </c>
      <c r="AB1866" s="18" t="n">
        <f aca="false">ROUND((L1866-K1866)*1440,0)</f>
        <v>13</v>
      </c>
      <c r="AC1866" s="18" t="n">
        <f aca="false">ROUND((M1866-L1866)*1440,0)</f>
        <v>27</v>
      </c>
      <c r="AD1866" s="18" t="n">
        <f aca="false">IF(N1866="","",ROUND((N1866-M1866)*1440,0))</f>
        <v>5</v>
      </c>
      <c r="AE1866" s="18" t="n">
        <f aca="false">IF(O1866="","",ROUND((O1866-N1866)*1440,0))</f>
        <v>23</v>
      </c>
      <c r="AF1866" s="18" t="n">
        <f aca="false">IF(P1866="","",ROUND((P1866-O1866)*1440,0))</f>
        <v>16</v>
      </c>
      <c r="AG1866" s="18" t="n">
        <f aca="false">IF(Q1866="","",ROUND((Q1866-P1866)*1440,0))</f>
        <v>40</v>
      </c>
      <c r="AH1866" s="18" t="n">
        <f aca="false">IF(Q1866="","",ROUND((Q1866-H1866)*1440,0))</f>
        <v>168</v>
      </c>
      <c r="AI1866" s="19" t="n">
        <f aca="false">ROUND(IF(O1866="",Assumptions!$B$25-K1866,O1866-K1866)*24,1)</f>
        <v>1.1</v>
      </c>
      <c r="AJ1866" s="20" t="n">
        <f aca="false">ROUND(MAX(N(Y1866)/Assumptions!$C$5, N(Z1866)/Assumptions!$C$6, N(AA1866)/Assumptions!$C$7, N(AB1866)/Assumptions!$C$8, N(AC1866)/Assumptions!$C$9, N(AD1866)/Assumptions!$C$10, N(AE1866)/Assumptions!$C$11, N(AF1866)/Assumptions!$C$12, N(AG1866)/Assumptions!$C$13),3)</f>
        <v>1</v>
      </c>
      <c r="AK1866" s="0" t="str">
        <f aca="false">IF(OR(U1866="Pending",U1866="On Hold"),"Open GRN (awaiting)",IF(AJ1866&lt;=1,"Within SLA",IF(ROUND(N(Y1866)/Assumptions!$C$5,3)=AJ1866,"Gate Wait",IF(ROUND(N(Z1866)/Assumptions!$C$6,3)=AJ1866,"Dock Wait",IF(ROUND(N(AA1866)/Assumptions!$C$7,3)=AJ1866,"Unloading",IF(ROUND(N(AB1866)/Assumptions!$C$8,3)=AJ1866,"Unload-to-QC Wait",IF(ROUND(N(AC1866)/Assumptions!$C$9,3)=AJ1866,"QC",IF(ROUND(N(AD1866)/Assumptions!$C$10,3)=AJ1866,"QC-to-GRN Wait",IF(ROUND(N(AE1866)/Assumptions!$C$11,3)=AJ1866,"GRN Processing",IF(ROUND(N(AF1866)/Assumptions!$C$12,3)=AJ1866,"GRN-to-Putaway Wait",IF(ROUND(N(AG1866)/Assumptions!$C$13,3)=AJ1866,"Putaway","Within SLA")))))))))))</f>
        <v>Within SLA</v>
      </c>
    </row>
    <row r="1867" customFormat="false" ht="15" hidden="false" customHeight="false" outlineLevel="0" collapsed="false">
      <c r="A1867" s="0" t="s">
        <v>5483</v>
      </c>
      <c r="B1867" s="0" t="s">
        <v>5484</v>
      </c>
      <c r="C1867" s="0" t="s">
        <v>118</v>
      </c>
      <c r="D1867" s="0" t="s">
        <v>119</v>
      </c>
      <c r="E1867" s="0" t="s">
        <v>5485</v>
      </c>
      <c r="F1867" s="0" t="s">
        <v>121</v>
      </c>
      <c r="G1867" s="0" t="s">
        <v>129</v>
      </c>
      <c r="H1867" s="17" t="n">
        <v>46249.38125</v>
      </c>
      <c r="I1867" s="17" t="n">
        <v>46249.3930555556</v>
      </c>
      <c r="J1867" s="17" t="n">
        <v>46249.4097222222</v>
      </c>
      <c r="K1867" s="17" t="n">
        <v>46249.44375</v>
      </c>
      <c r="L1867" s="17" t="n">
        <v>46249.4611111111</v>
      </c>
      <c r="M1867" s="17" t="n">
        <v>46249.4944444444</v>
      </c>
      <c r="N1867" s="17" t="n">
        <v>46249.5138888889</v>
      </c>
      <c r="O1867" s="17" t="n">
        <v>46249.5368055556</v>
      </c>
      <c r="P1867" s="17" t="n">
        <v>46249.5458333333</v>
      </c>
      <c r="Q1867" s="17" t="n">
        <v>46249.5694444445</v>
      </c>
      <c r="R1867" s="0" t="n">
        <v>432</v>
      </c>
      <c r="S1867" s="0" t="n">
        <v>0</v>
      </c>
      <c r="T1867" s="0" t="n">
        <v>2</v>
      </c>
      <c r="U1867" s="18" t="s">
        <v>123</v>
      </c>
      <c r="V1867" s="18" t="s">
        <v>139</v>
      </c>
      <c r="W1867" s="0" t="str">
        <f aca="false">IF(AND(X1867&gt;=6,X1867&lt;14),"A",IF(AND(X1867&gt;=14,X1867&lt;22),"B","C"))</f>
        <v>A</v>
      </c>
      <c r="X1867" s="18" t="n">
        <f aca="false">HOUR(H1867)</f>
        <v>9</v>
      </c>
      <c r="Y1867" s="18" t="n">
        <f aca="false">ROUND((I1867-H1867)*1440,0)</f>
        <v>17</v>
      </c>
      <c r="Z1867" s="18" t="n">
        <f aca="false">ROUND((J1867-I1867)*1440,0)</f>
        <v>24</v>
      </c>
      <c r="AA1867" s="18" t="n">
        <f aca="false">ROUND((K1867-J1867)*1440,0)</f>
        <v>49</v>
      </c>
      <c r="AB1867" s="18" t="n">
        <f aca="false">ROUND((L1867-K1867)*1440,0)</f>
        <v>25</v>
      </c>
      <c r="AC1867" s="18" t="n">
        <f aca="false">ROUND((M1867-L1867)*1440,0)</f>
        <v>48</v>
      </c>
      <c r="AD1867" s="18" t="n">
        <f aca="false">IF(N1867="","",ROUND((N1867-M1867)*1440,0))</f>
        <v>28</v>
      </c>
      <c r="AE1867" s="18" t="n">
        <f aca="false">IF(O1867="","",ROUND((O1867-N1867)*1440,0))</f>
        <v>33</v>
      </c>
      <c r="AF1867" s="18" t="n">
        <f aca="false">IF(P1867="","",ROUND((P1867-O1867)*1440,0))</f>
        <v>13</v>
      </c>
      <c r="AG1867" s="18" t="n">
        <f aca="false">IF(Q1867="","",ROUND((Q1867-P1867)*1440,0))</f>
        <v>34</v>
      </c>
      <c r="AH1867" s="18" t="n">
        <f aca="false">IF(Q1867="","",ROUND((Q1867-H1867)*1440,0))</f>
        <v>271</v>
      </c>
      <c r="AI1867" s="19" t="n">
        <f aca="false">ROUND(IF(O1867="",Assumptions!$B$25-K1867,O1867-K1867)*24,1)</f>
        <v>2.2</v>
      </c>
      <c r="AJ1867" s="20" t="n">
        <f aca="false">ROUND(MAX(N(Y1867)/Assumptions!$C$5, N(Z1867)/Assumptions!$C$6, N(AA1867)/Assumptions!$C$7, N(AB1867)/Assumptions!$C$8, N(AC1867)/Assumptions!$C$9, N(AD1867)/Assumptions!$C$10, N(AE1867)/Assumptions!$C$11, N(AF1867)/Assumptions!$C$12, N(AG1867)/Assumptions!$C$13),3)</f>
        <v>1.667</v>
      </c>
      <c r="AK1867" s="0" t="str">
        <f aca="false">IF(OR(U1867="Pending",U1867="On Hold"),"Open GRN (awaiting)",IF(AJ1867&lt;=1,"Within SLA",IF(ROUND(N(Y1867)/Assumptions!$C$5,3)=AJ1867,"Gate Wait",IF(ROUND(N(Z1867)/Assumptions!$C$6,3)=AJ1867,"Dock Wait",IF(ROUND(N(AA1867)/Assumptions!$C$7,3)=AJ1867,"Unloading",IF(ROUND(N(AB1867)/Assumptions!$C$8,3)=AJ1867,"Unload-to-QC Wait",IF(ROUND(N(AC1867)/Assumptions!$C$9,3)=AJ1867,"QC",IF(ROUND(N(AD1867)/Assumptions!$C$10,3)=AJ1867,"QC-to-GRN Wait",IF(ROUND(N(AE1867)/Assumptions!$C$11,3)=AJ1867,"GRN Processing",IF(ROUND(N(AF1867)/Assumptions!$C$12,3)=AJ1867,"GRN-to-Putaway Wait",IF(ROUND(N(AG1867)/Assumptions!$C$13,3)=AJ1867,"Putaway","Within SLA")))))))))))</f>
        <v>Unload-to-QC Wait</v>
      </c>
    </row>
    <row r="1868" customFormat="false" ht="15" hidden="false" customHeight="false" outlineLevel="0" collapsed="false">
      <c r="A1868" s="0" t="s">
        <v>5486</v>
      </c>
      <c r="B1868" s="0" t="s">
        <v>5487</v>
      </c>
      <c r="C1868" s="0" t="s">
        <v>252</v>
      </c>
      <c r="D1868" s="0" t="s">
        <v>147</v>
      </c>
      <c r="E1868" s="0" t="s">
        <v>5488</v>
      </c>
      <c r="F1868" s="0" t="s">
        <v>155</v>
      </c>
      <c r="G1868" s="0" t="s">
        <v>167</v>
      </c>
      <c r="H1868" s="17" t="n">
        <v>46249.3868055556</v>
      </c>
      <c r="I1868" s="17" t="n">
        <v>46249.3979166667</v>
      </c>
      <c r="J1868" s="17" t="n">
        <v>46249.4020833333</v>
      </c>
      <c r="K1868" s="17" t="n">
        <v>46249.4444444445</v>
      </c>
      <c r="L1868" s="17" t="n">
        <v>46249.4569444444</v>
      </c>
      <c r="M1868" s="17" t="n">
        <v>46249.4701388889</v>
      </c>
      <c r="N1868" s="17" t="n">
        <v>46249.4875</v>
      </c>
      <c r="O1868" s="17" t="n">
        <v>46249.5097222222</v>
      </c>
      <c r="P1868" s="17" t="n">
        <v>46249.5180555556</v>
      </c>
      <c r="Q1868" s="17" t="n">
        <v>46249.5243055556</v>
      </c>
      <c r="R1868" s="0" t="n">
        <v>265</v>
      </c>
      <c r="S1868" s="0" t="n">
        <v>0</v>
      </c>
      <c r="T1868" s="0" t="n">
        <v>0</v>
      </c>
      <c r="U1868" s="18" t="s">
        <v>130</v>
      </c>
      <c r="V1868" s="18" t="s">
        <v>144</v>
      </c>
      <c r="W1868" s="0" t="str">
        <f aca="false">IF(AND(X1868&gt;=6,X1868&lt;14),"A",IF(AND(X1868&gt;=14,X1868&lt;22),"B","C"))</f>
        <v>A</v>
      </c>
      <c r="X1868" s="18" t="n">
        <f aca="false">HOUR(H1868)</f>
        <v>9</v>
      </c>
      <c r="Y1868" s="18" t="n">
        <f aca="false">ROUND((I1868-H1868)*1440,0)</f>
        <v>16</v>
      </c>
      <c r="Z1868" s="18" t="n">
        <f aca="false">ROUND((J1868-I1868)*1440,0)</f>
        <v>6</v>
      </c>
      <c r="AA1868" s="18" t="n">
        <f aca="false">ROUND((K1868-J1868)*1440,0)</f>
        <v>61</v>
      </c>
      <c r="AB1868" s="18" t="n">
        <f aca="false">ROUND((L1868-K1868)*1440,0)</f>
        <v>18</v>
      </c>
      <c r="AC1868" s="18" t="n">
        <f aca="false">ROUND((M1868-L1868)*1440,0)</f>
        <v>19</v>
      </c>
      <c r="AD1868" s="18" t="n">
        <f aca="false">IF(N1868="","",ROUND((N1868-M1868)*1440,0))</f>
        <v>25</v>
      </c>
      <c r="AE1868" s="18" t="n">
        <f aca="false">IF(O1868="","",ROUND((O1868-N1868)*1440,0))</f>
        <v>32</v>
      </c>
      <c r="AF1868" s="18" t="n">
        <f aca="false">IF(P1868="","",ROUND((P1868-O1868)*1440,0))</f>
        <v>12</v>
      </c>
      <c r="AG1868" s="18" t="n">
        <f aca="false">IF(Q1868="","",ROUND((Q1868-P1868)*1440,0))</f>
        <v>9</v>
      </c>
      <c r="AH1868" s="18" t="n">
        <f aca="false">IF(Q1868="","",ROUND((Q1868-H1868)*1440,0))</f>
        <v>198</v>
      </c>
      <c r="AI1868" s="19" t="n">
        <f aca="false">ROUND(IF(O1868="",Assumptions!$B$25-K1868,O1868-K1868)*24,1)</f>
        <v>1.6</v>
      </c>
      <c r="AJ1868" s="20" t="n">
        <f aca="false">ROUND(MAX(N(Y1868)/Assumptions!$C$5, N(Z1868)/Assumptions!$C$6, N(AA1868)/Assumptions!$C$7, N(AB1868)/Assumptions!$C$8, N(AC1868)/Assumptions!$C$9, N(AD1868)/Assumptions!$C$10, N(AE1868)/Assumptions!$C$11, N(AF1868)/Assumptions!$C$12, N(AG1868)/Assumptions!$C$13),3)</f>
        <v>1.2</v>
      </c>
      <c r="AK1868" s="0" t="str">
        <f aca="false">IF(OR(U1868="Pending",U1868="On Hold"),"Open GRN (awaiting)",IF(AJ1868&lt;=1,"Within SLA",IF(ROUND(N(Y1868)/Assumptions!$C$5,3)=AJ1868,"Gate Wait",IF(ROUND(N(Z1868)/Assumptions!$C$6,3)=AJ1868,"Dock Wait",IF(ROUND(N(AA1868)/Assumptions!$C$7,3)=AJ1868,"Unloading",IF(ROUND(N(AB1868)/Assumptions!$C$8,3)=AJ1868,"Unload-to-QC Wait",IF(ROUND(N(AC1868)/Assumptions!$C$9,3)=AJ1868,"QC",IF(ROUND(N(AD1868)/Assumptions!$C$10,3)=AJ1868,"QC-to-GRN Wait",IF(ROUND(N(AE1868)/Assumptions!$C$11,3)=AJ1868,"GRN Processing",IF(ROUND(N(AF1868)/Assumptions!$C$12,3)=AJ1868,"GRN-to-Putaway Wait",IF(ROUND(N(AG1868)/Assumptions!$C$13,3)=AJ1868,"Putaway","Within SLA")))))))))))</f>
        <v>Unload-to-QC Wait</v>
      </c>
    </row>
    <row r="1869" customFormat="false" ht="15" hidden="false" customHeight="false" outlineLevel="0" collapsed="false">
      <c r="A1869" s="0" t="s">
        <v>5489</v>
      </c>
      <c r="B1869" s="0" t="s">
        <v>5490</v>
      </c>
      <c r="C1869" s="0" t="s">
        <v>159</v>
      </c>
      <c r="D1869" s="0" t="s">
        <v>147</v>
      </c>
      <c r="E1869" s="0" t="s">
        <v>5491</v>
      </c>
      <c r="F1869" s="0" t="s">
        <v>128</v>
      </c>
      <c r="G1869" s="0" t="s">
        <v>150</v>
      </c>
      <c r="H1869" s="17" t="n">
        <v>46249.3888888889</v>
      </c>
      <c r="I1869" s="17" t="n">
        <v>46249.4291666667</v>
      </c>
      <c r="J1869" s="17" t="n">
        <v>46249.4388888889</v>
      </c>
      <c r="K1869" s="17" t="n">
        <v>46249.4652777778</v>
      </c>
      <c r="L1869" s="17" t="n">
        <v>46249.4944444444</v>
      </c>
      <c r="M1869" s="17" t="n">
        <v>46249.5305555556</v>
      </c>
      <c r="N1869" s="17" t="n">
        <v>46249.5534722222</v>
      </c>
      <c r="O1869" s="17" t="n">
        <v>46249.5770833333</v>
      </c>
      <c r="P1869" s="17" t="n">
        <v>46249.5854166667</v>
      </c>
      <c r="Q1869" s="17" t="n">
        <v>46249.6006944445</v>
      </c>
      <c r="R1869" s="0" t="n">
        <v>374</v>
      </c>
      <c r="S1869" s="0" t="n">
        <v>0</v>
      </c>
      <c r="T1869" s="0" t="n">
        <v>0</v>
      </c>
      <c r="U1869" s="18" t="s">
        <v>130</v>
      </c>
      <c r="V1869" s="18" t="s">
        <v>144</v>
      </c>
      <c r="W1869" s="0" t="str">
        <f aca="false">IF(AND(X1869&gt;=6,X1869&lt;14),"A",IF(AND(X1869&gt;=14,X1869&lt;22),"B","C"))</f>
        <v>A</v>
      </c>
      <c r="X1869" s="18" t="n">
        <f aca="false">HOUR(H1869)</f>
        <v>9</v>
      </c>
      <c r="Y1869" s="18" t="n">
        <f aca="false">ROUND((I1869-H1869)*1440,0)</f>
        <v>58</v>
      </c>
      <c r="Z1869" s="18" t="n">
        <f aca="false">ROUND((J1869-I1869)*1440,0)</f>
        <v>14</v>
      </c>
      <c r="AA1869" s="18" t="n">
        <f aca="false">ROUND((K1869-J1869)*1440,0)</f>
        <v>38</v>
      </c>
      <c r="AB1869" s="18" t="n">
        <f aca="false">ROUND((L1869-K1869)*1440,0)</f>
        <v>42</v>
      </c>
      <c r="AC1869" s="18" t="n">
        <f aca="false">ROUND((M1869-L1869)*1440,0)</f>
        <v>52</v>
      </c>
      <c r="AD1869" s="18" t="n">
        <f aca="false">IF(N1869="","",ROUND((N1869-M1869)*1440,0))</f>
        <v>33</v>
      </c>
      <c r="AE1869" s="18" t="n">
        <f aca="false">IF(O1869="","",ROUND((O1869-N1869)*1440,0))</f>
        <v>34</v>
      </c>
      <c r="AF1869" s="18" t="n">
        <f aca="false">IF(P1869="","",ROUND((P1869-O1869)*1440,0))</f>
        <v>12</v>
      </c>
      <c r="AG1869" s="18" t="n">
        <f aca="false">IF(Q1869="","",ROUND((Q1869-P1869)*1440,0))</f>
        <v>22</v>
      </c>
      <c r="AH1869" s="18" t="n">
        <f aca="false">IF(Q1869="","",ROUND((Q1869-H1869)*1440,0))</f>
        <v>305</v>
      </c>
      <c r="AI1869" s="19" t="n">
        <f aca="false">ROUND(IF(O1869="",Assumptions!$B$25-K1869,O1869-K1869)*24,1)</f>
        <v>2.7</v>
      </c>
      <c r="AJ1869" s="20" t="n">
        <f aca="false">ROUND(MAX(N(Y1869)/Assumptions!$C$5, N(Z1869)/Assumptions!$C$6, N(AA1869)/Assumptions!$C$7, N(AB1869)/Assumptions!$C$8, N(AC1869)/Assumptions!$C$9, N(AD1869)/Assumptions!$C$10, N(AE1869)/Assumptions!$C$11, N(AF1869)/Assumptions!$C$12, N(AG1869)/Assumptions!$C$13),3)</f>
        <v>2.8</v>
      </c>
      <c r="AK1869" s="0" t="str">
        <f aca="false">IF(OR(U1869="Pending",U1869="On Hold"),"Open GRN (awaiting)",IF(AJ1869&lt;=1,"Within SLA",IF(ROUND(N(Y1869)/Assumptions!$C$5,3)=AJ1869,"Gate Wait",IF(ROUND(N(Z1869)/Assumptions!$C$6,3)=AJ1869,"Dock Wait",IF(ROUND(N(AA1869)/Assumptions!$C$7,3)=AJ1869,"Unloading",IF(ROUND(N(AB1869)/Assumptions!$C$8,3)=AJ1869,"Unload-to-QC Wait",IF(ROUND(N(AC1869)/Assumptions!$C$9,3)=AJ1869,"QC",IF(ROUND(N(AD1869)/Assumptions!$C$10,3)=AJ1869,"QC-to-GRN Wait",IF(ROUND(N(AE1869)/Assumptions!$C$11,3)=AJ1869,"GRN Processing",IF(ROUND(N(AF1869)/Assumptions!$C$12,3)=AJ1869,"GRN-to-Putaway Wait",IF(ROUND(N(AG1869)/Assumptions!$C$13,3)=AJ1869,"Putaway","Within SLA")))))))))))</f>
        <v>Unload-to-QC Wait</v>
      </c>
    </row>
    <row r="1870" customFormat="false" ht="15" hidden="false" customHeight="false" outlineLevel="0" collapsed="false">
      <c r="A1870" s="0" t="s">
        <v>5492</v>
      </c>
      <c r="B1870" s="0" t="s">
        <v>5493</v>
      </c>
      <c r="C1870" s="0" t="s">
        <v>134</v>
      </c>
      <c r="D1870" s="0" t="s">
        <v>147</v>
      </c>
      <c r="E1870" s="0" t="s">
        <v>5494</v>
      </c>
      <c r="F1870" s="0" t="s">
        <v>149</v>
      </c>
      <c r="G1870" s="0" t="s">
        <v>150</v>
      </c>
      <c r="H1870" s="17" t="n">
        <v>46249.4</v>
      </c>
      <c r="I1870" s="17" t="n">
        <v>46249.4215277778</v>
      </c>
      <c r="J1870" s="17" t="n">
        <v>46249.4243055556</v>
      </c>
      <c r="K1870" s="17" t="n">
        <v>46249.4479166667</v>
      </c>
      <c r="L1870" s="17" t="n">
        <v>46249.4541666667</v>
      </c>
      <c r="M1870" s="17" t="n">
        <v>46249.4944444444</v>
      </c>
      <c r="N1870" s="17" t="n">
        <v>46249.51875</v>
      </c>
      <c r="O1870" s="17" t="n">
        <v>46249.5465277778</v>
      </c>
      <c r="P1870" s="17" t="n">
        <v>46249.5513888889</v>
      </c>
      <c r="Q1870" s="17" t="n">
        <v>46249.5631944445</v>
      </c>
      <c r="R1870" s="0" t="n">
        <v>272</v>
      </c>
      <c r="S1870" s="0" t="n">
        <v>0</v>
      </c>
      <c r="T1870" s="0" t="n">
        <v>0</v>
      </c>
      <c r="U1870" s="18" t="s">
        <v>130</v>
      </c>
      <c r="V1870" s="18" t="s">
        <v>144</v>
      </c>
      <c r="W1870" s="0" t="str">
        <f aca="false">IF(AND(X1870&gt;=6,X1870&lt;14),"A",IF(AND(X1870&gt;=14,X1870&lt;22),"B","C"))</f>
        <v>A</v>
      </c>
      <c r="X1870" s="18" t="n">
        <f aca="false">HOUR(H1870)</f>
        <v>9</v>
      </c>
      <c r="Y1870" s="18" t="n">
        <f aca="false">ROUND((I1870-H1870)*1440,0)</f>
        <v>31</v>
      </c>
      <c r="Z1870" s="18" t="n">
        <f aca="false">ROUND((J1870-I1870)*1440,0)</f>
        <v>4</v>
      </c>
      <c r="AA1870" s="18" t="n">
        <f aca="false">ROUND((K1870-J1870)*1440,0)</f>
        <v>34</v>
      </c>
      <c r="AB1870" s="18" t="n">
        <f aca="false">ROUND((L1870-K1870)*1440,0)</f>
        <v>9</v>
      </c>
      <c r="AC1870" s="18" t="n">
        <f aca="false">ROUND((M1870-L1870)*1440,0)</f>
        <v>58</v>
      </c>
      <c r="AD1870" s="18" t="n">
        <f aca="false">IF(N1870="","",ROUND((N1870-M1870)*1440,0))</f>
        <v>35</v>
      </c>
      <c r="AE1870" s="18" t="n">
        <f aca="false">IF(O1870="","",ROUND((O1870-N1870)*1440,0))</f>
        <v>40</v>
      </c>
      <c r="AF1870" s="18" t="n">
        <f aca="false">IF(P1870="","",ROUND((P1870-O1870)*1440,0))</f>
        <v>7</v>
      </c>
      <c r="AG1870" s="18" t="n">
        <f aca="false">IF(Q1870="","",ROUND((Q1870-P1870)*1440,0))</f>
        <v>17</v>
      </c>
      <c r="AH1870" s="18" t="n">
        <f aca="false">IF(Q1870="","",ROUND((Q1870-H1870)*1440,0))</f>
        <v>235</v>
      </c>
      <c r="AI1870" s="19" t="n">
        <f aca="false">ROUND(IF(O1870="",Assumptions!$B$25-K1870,O1870-K1870)*24,1)</f>
        <v>2.4</v>
      </c>
      <c r="AJ1870" s="20" t="n">
        <f aca="false">ROUND(MAX(N(Y1870)/Assumptions!$C$5, N(Z1870)/Assumptions!$C$6, N(AA1870)/Assumptions!$C$7, N(AB1870)/Assumptions!$C$8, N(AC1870)/Assumptions!$C$9, N(AD1870)/Assumptions!$C$10, N(AE1870)/Assumptions!$C$11, N(AF1870)/Assumptions!$C$12, N(AG1870)/Assumptions!$C$13),3)</f>
        <v>1.289</v>
      </c>
      <c r="AK1870" s="0" t="str">
        <f aca="false">IF(OR(U1870="Pending",U1870="On Hold"),"Open GRN (awaiting)",IF(AJ1870&lt;=1,"Within SLA",IF(ROUND(N(Y1870)/Assumptions!$C$5,3)=AJ1870,"Gate Wait",IF(ROUND(N(Z1870)/Assumptions!$C$6,3)=AJ1870,"Dock Wait",IF(ROUND(N(AA1870)/Assumptions!$C$7,3)=AJ1870,"Unloading",IF(ROUND(N(AB1870)/Assumptions!$C$8,3)=AJ1870,"Unload-to-QC Wait",IF(ROUND(N(AC1870)/Assumptions!$C$9,3)=AJ1870,"QC",IF(ROUND(N(AD1870)/Assumptions!$C$10,3)=AJ1870,"QC-to-GRN Wait",IF(ROUND(N(AE1870)/Assumptions!$C$11,3)=AJ1870,"GRN Processing",IF(ROUND(N(AF1870)/Assumptions!$C$12,3)=AJ1870,"GRN-to-Putaway Wait",IF(ROUND(N(AG1870)/Assumptions!$C$13,3)=AJ1870,"Putaway","Within SLA")))))))))))</f>
        <v>QC</v>
      </c>
    </row>
    <row r="1871" customFormat="false" ht="15" hidden="false" customHeight="false" outlineLevel="0" collapsed="false">
      <c r="A1871" s="0" t="s">
        <v>5495</v>
      </c>
      <c r="B1871" s="0" t="s">
        <v>5496</v>
      </c>
      <c r="C1871" s="0" t="s">
        <v>286</v>
      </c>
      <c r="D1871" s="0" t="s">
        <v>147</v>
      </c>
      <c r="E1871" s="0" t="s">
        <v>5497</v>
      </c>
      <c r="F1871" s="0" t="s">
        <v>121</v>
      </c>
      <c r="G1871" s="0" t="s">
        <v>150</v>
      </c>
      <c r="H1871" s="17" t="n">
        <v>46249.4034722222</v>
      </c>
      <c r="I1871" s="17" t="n">
        <v>46249.44375</v>
      </c>
      <c r="J1871" s="17" t="n">
        <v>46249.4520833333</v>
      </c>
      <c r="K1871" s="17" t="n">
        <v>46249.4770833333</v>
      </c>
      <c r="L1871" s="17" t="n">
        <v>46249.5006944445</v>
      </c>
      <c r="M1871" s="17" t="n">
        <v>46249.5180555556</v>
      </c>
      <c r="N1871" s="17" t="n">
        <v>46249.5319444445</v>
      </c>
      <c r="O1871" s="17" t="n">
        <v>46249.5520833333</v>
      </c>
      <c r="P1871" s="17" t="n">
        <v>46249.55625</v>
      </c>
      <c r="Q1871" s="17" t="n">
        <v>46249.5625</v>
      </c>
      <c r="R1871" s="0" t="n">
        <v>156</v>
      </c>
      <c r="S1871" s="0" t="n">
        <v>0</v>
      </c>
      <c r="T1871" s="0" t="n">
        <v>0</v>
      </c>
      <c r="U1871" s="18" t="s">
        <v>130</v>
      </c>
      <c r="V1871" s="18" t="s">
        <v>144</v>
      </c>
      <c r="W1871" s="0" t="str">
        <f aca="false">IF(AND(X1871&gt;=6,X1871&lt;14),"A",IF(AND(X1871&gt;=14,X1871&lt;22),"B","C"))</f>
        <v>A</v>
      </c>
      <c r="X1871" s="18" t="n">
        <f aca="false">HOUR(H1871)</f>
        <v>9</v>
      </c>
      <c r="Y1871" s="18" t="n">
        <f aca="false">ROUND((I1871-H1871)*1440,0)</f>
        <v>58</v>
      </c>
      <c r="Z1871" s="18" t="n">
        <f aca="false">ROUND((J1871-I1871)*1440,0)</f>
        <v>12</v>
      </c>
      <c r="AA1871" s="18" t="n">
        <f aca="false">ROUND((K1871-J1871)*1440,0)</f>
        <v>36</v>
      </c>
      <c r="AB1871" s="18" t="n">
        <f aca="false">ROUND((L1871-K1871)*1440,0)</f>
        <v>34</v>
      </c>
      <c r="AC1871" s="18" t="n">
        <f aca="false">ROUND((M1871-L1871)*1440,0)</f>
        <v>25</v>
      </c>
      <c r="AD1871" s="18" t="n">
        <f aca="false">IF(N1871="","",ROUND((N1871-M1871)*1440,0))</f>
        <v>20</v>
      </c>
      <c r="AE1871" s="18" t="n">
        <f aca="false">IF(O1871="","",ROUND((O1871-N1871)*1440,0))</f>
        <v>29</v>
      </c>
      <c r="AF1871" s="18" t="n">
        <f aca="false">IF(P1871="","",ROUND((P1871-O1871)*1440,0))</f>
        <v>6</v>
      </c>
      <c r="AG1871" s="18" t="n">
        <f aca="false">IF(Q1871="","",ROUND((Q1871-P1871)*1440,0))</f>
        <v>9</v>
      </c>
      <c r="AH1871" s="18" t="n">
        <f aca="false">IF(Q1871="","",ROUND((Q1871-H1871)*1440,0))</f>
        <v>229</v>
      </c>
      <c r="AI1871" s="19" t="n">
        <f aca="false">ROUND(IF(O1871="",Assumptions!$B$25-K1871,O1871-K1871)*24,1)</f>
        <v>1.8</v>
      </c>
      <c r="AJ1871" s="20" t="n">
        <f aca="false">ROUND(MAX(N(Y1871)/Assumptions!$C$5, N(Z1871)/Assumptions!$C$6, N(AA1871)/Assumptions!$C$7, N(AB1871)/Assumptions!$C$8, N(AC1871)/Assumptions!$C$9, N(AD1871)/Assumptions!$C$10, N(AE1871)/Assumptions!$C$11, N(AF1871)/Assumptions!$C$12, N(AG1871)/Assumptions!$C$13),3)</f>
        <v>2.267</v>
      </c>
      <c r="AK1871" s="0" t="str">
        <f aca="false">IF(OR(U1871="Pending",U1871="On Hold"),"Open GRN (awaiting)",IF(AJ1871&lt;=1,"Within SLA",IF(ROUND(N(Y1871)/Assumptions!$C$5,3)=AJ1871,"Gate Wait",IF(ROUND(N(Z1871)/Assumptions!$C$6,3)=AJ1871,"Dock Wait",IF(ROUND(N(AA1871)/Assumptions!$C$7,3)=AJ1871,"Unloading",IF(ROUND(N(AB1871)/Assumptions!$C$8,3)=AJ1871,"Unload-to-QC Wait",IF(ROUND(N(AC1871)/Assumptions!$C$9,3)=AJ1871,"QC",IF(ROUND(N(AD1871)/Assumptions!$C$10,3)=AJ1871,"QC-to-GRN Wait",IF(ROUND(N(AE1871)/Assumptions!$C$11,3)=AJ1871,"GRN Processing",IF(ROUND(N(AF1871)/Assumptions!$C$12,3)=AJ1871,"GRN-to-Putaway Wait",IF(ROUND(N(AG1871)/Assumptions!$C$13,3)=AJ1871,"Putaway","Within SLA")))))))))))</f>
        <v>Unload-to-QC Wait</v>
      </c>
    </row>
    <row r="1872" customFormat="false" ht="15" hidden="false" customHeight="false" outlineLevel="0" collapsed="false">
      <c r="A1872" s="0" t="s">
        <v>5498</v>
      </c>
      <c r="B1872" s="0" t="s">
        <v>5499</v>
      </c>
      <c r="C1872" s="0" t="s">
        <v>252</v>
      </c>
      <c r="D1872" s="0" t="s">
        <v>147</v>
      </c>
      <c r="E1872" s="0" t="s">
        <v>5500</v>
      </c>
      <c r="F1872" s="0" t="s">
        <v>155</v>
      </c>
      <c r="G1872" s="0" t="s">
        <v>150</v>
      </c>
      <c r="H1872" s="17" t="n">
        <v>46249.4048611111</v>
      </c>
      <c r="I1872" s="17" t="n">
        <v>46249.5048611111</v>
      </c>
      <c r="J1872" s="17" t="n">
        <v>46249.5090277778</v>
      </c>
      <c r="K1872" s="17" t="n">
        <v>46249.5354166667</v>
      </c>
      <c r="L1872" s="17" t="n">
        <v>46249.5381944445</v>
      </c>
      <c r="M1872" s="17" t="n">
        <v>46249.5791666667</v>
      </c>
      <c r="N1872" s="17" t="n">
        <v>46249.6048611111</v>
      </c>
      <c r="O1872" s="17" t="n">
        <v>46249.6236111111</v>
      </c>
      <c r="P1872" s="17" t="n">
        <v>46249.6319444445</v>
      </c>
      <c r="Q1872" s="17" t="n">
        <v>46249.6555555556</v>
      </c>
      <c r="R1872" s="0" t="n">
        <v>270</v>
      </c>
      <c r="S1872" s="0" t="n">
        <v>0</v>
      </c>
      <c r="T1872" s="0" t="n">
        <v>0</v>
      </c>
      <c r="U1872" s="18" t="s">
        <v>130</v>
      </c>
      <c r="V1872" s="18" t="s">
        <v>139</v>
      </c>
      <c r="W1872" s="0" t="str">
        <f aca="false">IF(AND(X1872&gt;=6,X1872&lt;14),"A",IF(AND(X1872&gt;=14,X1872&lt;22),"B","C"))</f>
        <v>A</v>
      </c>
      <c r="X1872" s="18" t="n">
        <f aca="false">HOUR(H1872)</f>
        <v>9</v>
      </c>
      <c r="Y1872" s="18" t="n">
        <f aca="false">ROUND((I1872-H1872)*1440,0)</f>
        <v>144</v>
      </c>
      <c r="Z1872" s="18" t="n">
        <f aca="false">ROUND((J1872-I1872)*1440,0)</f>
        <v>6</v>
      </c>
      <c r="AA1872" s="18" t="n">
        <f aca="false">ROUND((K1872-J1872)*1440,0)</f>
        <v>38</v>
      </c>
      <c r="AB1872" s="18" t="n">
        <f aca="false">ROUND((L1872-K1872)*1440,0)</f>
        <v>4</v>
      </c>
      <c r="AC1872" s="18" t="n">
        <f aca="false">ROUND((M1872-L1872)*1440,0)</f>
        <v>59</v>
      </c>
      <c r="AD1872" s="18" t="n">
        <f aca="false">IF(N1872="","",ROUND((N1872-M1872)*1440,0))</f>
        <v>37</v>
      </c>
      <c r="AE1872" s="18" t="n">
        <f aca="false">IF(O1872="","",ROUND((O1872-N1872)*1440,0))</f>
        <v>27</v>
      </c>
      <c r="AF1872" s="18" t="n">
        <f aca="false">IF(P1872="","",ROUND((P1872-O1872)*1440,0))</f>
        <v>12</v>
      </c>
      <c r="AG1872" s="18" t="n">
        <f aca="false">IF(Q1872="","",ROUND((Q1872-P1872)*1440,0))</f>
        <v>34</v>
      </c>
      <c r="AH1872" s="18" t="n">
        <f aca="false">IF(Q1872="","",ROUND((Q1872-H1872)*1440,0))</f>
        <v>361</v>
      </c>
      <c r="AI1872" s="19" t="n">
        <f aca="false">ROUND(IF(O1872="",Assumptions!$B$25-K1872,O1872-K1872)*24,1)</f>
        <v>2.1</v>
      </c>
      <c r="AJ1872" s="20" t="n">
        <f aca="false">ROUND(MAX(N(Y1872)/Assumptions!$C$5, N(Z1872)/Assumptions!$C$6, N(AA1872)/Assumptions!$C$7, N(AB1872)/Assumptions!$C$8, N(AC1872)/Assumptions!$C$9, N(AD1872)/Assumptions!$C$10, N(AE1872)/Assumptions!$C$11, N(AF1872)/Assumptions!$C$12, N(AG1872)/Assumptions!$C$13),3)</f>
        <v>4.8</v>
      </c>
      <c r="AK1872" s="0" t="str">
        <f aca="false">IF(OR(U1872="Pending",U1872="On Hold"),"Open GRN (awaiting)",IF(AJ1872&lt;=1,"Within SLA",IF(ROUND(N(Y1872)/Assumptions!$C$5,3)=AJ1872,"Gate Wait",IF(ROUND(N(Z1872)/Assumptions!$C$6,3)=AJ1872,"Dock Wait",IF(ROUND(N(AA1872)/Assumptions!$C$7,3)=AJ1872,"Unloading",IF(ROUND(N(AB1872)/Assumptions!$C$8,3)=AJ1872,"Unload-to-QC Wait",IF(ROUND(N(AC1872)/Assumptions!$C$9,3)=AJ1872,"QC",IF(ROUND(N(AD1872)/Assumptions!$C$10,3)=AJ1872,"QC-to-GRN Wait",IF(ROUND(N(AE1872)/Assumptions!$C$11,3)=AJ1872,"GRN Processing",IF(ROUND(N(AF1872)/Assumptions!$C$12,3)=AJ1872,"GRN-to-Putaway Wait",IF(ROUND(N(AG1872)/Assumptions!$C$13,3)=AJ1872,"Putaway","Within SLA")))))))))))</f>
        <v>Gate Wait</v>
      </c>
    </row>
    <row r="1873" customFormat="false" ht="15" hidden="false" customHeight="false" outlineLevel="0" collapsed="false">
      <c r="A1873" s="0" t="s">
        <v>5501</v>
      </c>
      <c r="B1873" s="0" t="s">
        <v>5502</v>
      </c>
      <c r="C1873" s="0" t="s">
        <v>175</v>
      </c>
      <c r="D1873" s="0" t="s">
        <v>119</v>
      </c>
      <c r="E1873" s="0" t="s">
        <v>1169</v>
      </c>
      <c r="F1873" s="0" t="s">
        <v>177</v>
      </c>
      <c r="G1873" s="0" t="s">
        <v>129</v>
      </c>
      <c r="H1873" s="17" t="n">
        <v>46249.40625</v>
      </c>
      <c r="I1873" s="17" t="n">
        <v>46249.4118055556</v>
      </c>
      <c r="J1873" s="17" t="n">
        <v>46249.4159722222</v>
      </c>
      <c r="K1873" s="17" t="n">
        <v>46249.4625</v>
      </c>
      <c r="L1873" s="17" t="n">
        <v>46249.46875</v>
      </c>
      <c r="M1873" s="17" t="n">
        <v>46249.4833333333</v>
      </c>
      <c r="N1873" s="17" t="n">
        <v>46249.4875</v>
      </c>
      <c r="O1873" s="17" t="n">
        <v>46249.5854166667</v>
      </c>
      <c r="P1873" s="17" t="n">
        <v>46249.6034722222</v>
      </c>
      <c r="Q1873" s="17" t="n">
        <v>46249.63125</v>
      </c>
      <c r="R1873" s="0" t="n">
        <v>728</v>
      </c>
      <c r="S1873" s="0" t="n">
        <v>0</v>
      </c>
      <c r="T1873" s="0" t="n">
        <v>0</v>
      </c>
      <c r="U1873" s="18" t="s">
        <v>130</v>
      </c>
      <c r="V1873" s="18" t="s">
        <v>144</v>
      </c>
      <c r="W1873" s="0" t="str">
        <f aca="false">IF(AND(X1873&gt;=6,X1873&lt;14),"A",IF(AND(X1873&gt;=14,X1873&lt;22),"B","C"))</f>
        <v>A</v>
      </c>
      <c r="X1873" s="18" t="n">
        <f aca="false">HOUR(H1873)</f>
        <v>9</v>
      </c>
      <c r="Y1873" s="18" t="n">
        <f aca="false">ROUND((I1873-H1873)*1440,0)</f>
        <v>8</v>
      </c>
      <c r="Z1873" s="18" t="n">
        <f aca="false">ROUND((J1873-I1873)*1440,0)</f>
        <v>6</v>
      </c>
      <c r="AA1873" s="18" t="n">
        <f aca="false">ROUND((K1873-J1873)*1440,0)</f>
        <v>67</v>
      </c>
      <c r="AB1873" s="18" t="n">
        <f aca="false">ROUND((L1873-K1873)*1440,0)</f>
        <v>9</v>
      </c>
      <c r="AC1873" s="18" t="n">
        <f aca="false">ROUND((M1873-L1873)*1440,0)</f>
        <v>21</v>
      </c>
      <c r="AD1873" s="18" t="n">
        <f aca="false">IF(N1873="","",ROUND((N1873-M1873)*1440,0))</f>
        <v>6</v>
      </c>
      <c r="AE1873" s="18" t="n">
        <f aca="false">IF(O1873="","",ROUND((O1873-N1873)*1440,0))</f>
        <v>141</v>
      </c>
      <c r="AF1873" s="18" t="n">
        <f aca="false">IF(P1873="","",ROUND((P1873-O1873)*1440,0))</f>
        <v>26</v>
      </c>
      <c r="AG1873" s="18" t="n">
        <f aca="false">IF(Q1873="","",ROUND((Q1873-P1873)*1440,0))</f>
        <v>40</v>
      </c>
      <c r="AH1873" s="18" t="n">
        <f aca="false">IF(Q1873="","",ROUND((Q1873-H1873)*1440,0))</f>
        <v>324</v>
      </c>
      <c r="AI1873" s="19" t="n">
        <f aca="false">ROUND(IF(O1873="",Assumptions!$B$25-K1873,O1873-K1873)*24,1)</f>
        <v>3</v>
      </c>
      <c r="AJ1873" s="20" t="n">
        <f aca="false">ROUND(MAX(N(Y1873)/Assumptions!$C$5, N(Z1873)/Assumptions!$C$6, N(AA1873)/Assumptions!$C$7, N(AB1873)/Assumptions!$C$8, N(AC1873)/Assumptions!$C$9, N(AD1873)/Assumptions!$C$10, N(AE1873)/Assumptions!$C$11, N(AF1873)/Assumptions!$C$12, N(AG1873)/Assumptions!$C$13),3)</f>
        <v>3.133</v>
      </c>
      <c r="AK1873" s="0" t="str">
        <f aca="false">IF(OR(U1873="Pending",U1873="On Hold"),"Open GRN (awaiting)",IF(AJ1873&lt;=1,"Within SLA",IF(ROUND(N(Y1873)/Assumptions!$C$5,3)=AJ1873,"Gate Wait",IF(ROUND(N(Z1873)/Assumptions!$C$6,3)=AJ1873,"Dock Wait",IF(ROUND(N(AA1873)/Assumptions!$C$7,3)=AJ1873,"Unloading",IF(ROUND(N(AB1873)/Assumptions!$C$8,3)=AJ1873,"Unload-to-QC Wait",IF(ROUND(N(AC1873)/Assumptions!$C$9,3)=AJ1873,"QC",IF(ROUND(N(AD1873)/Assumptions!$C$10,3)=AJ1873,"QC-to-GRN Wait",IF(ROUND(N(AE1873)/Assumptions!$C$11,3)=AJ1873,"GRN Processing",IF(ROUND(N(AF1873)/Assumptions!$C$12,3)=AJ1873,"GRN-to-Putaway Wait",IF(ROUND(N(AG1873)/Assumptions!$C$13,3)=AJ1873,"Putaway","Within SLA")))))))))))</f>
        <v>GRN Processing</v>
      </c>
    </row>
    <row r="1874" customFormat="false" ht="15" hidden="false" customHeight="false" outlineLevel="0" collapsed="false">
      <c r="A1874" s="0" t="s">
        <v>5503</v>
      </c>
      <c r="B1874" s="0" t="s">
        <v>5504</v>
      </c>
      <c r="C1874" s="0" t="s">
        <v>252</v>
      </c>
      <c r="D1874" s="0" t="s">
        <v>119</v>
      </c>
      <c r="E1874" s="0" t="s">
        <v>2307</v>
      </c>
      <c r="F1874" s="0" t="s">
        <v>149</v>
      </c>
      <c r="G1874" s="0" t="s">
        <v>129</v>
      </c>
      <c r="H1874" s="17" t="n">
        <v>46249.41875</v>
      </c>
      <c r="I1874" s="17" t="n">
        <v>46249.4354166667</v>
      </c>
      <c r="J1874" s="17" t="n">
        <v>46249.4409722222</v>
      </c>
      <c r="K1874" s="17" t="n">
        <v>46249.4534722222</v>
      </c>
      <c r="L1874" s="17" t="n">
        <v>46249.4652777778</v>
      </c>
      <c r="M1874" s="17" t="n">
        <v>46249.4868055556</v>
      </c>
      <c r="N1874" s="17" t="n">
        <v>46249.5826388889</v>
      </c>
      <c r="O1874" s="17" t="n">
        <v>46249.6201388889</v>
      </c>
      <c r="P1874" s="17" t="n">
        <v>46249.6340277778</v>
      </c>
      <c r="Q1874" s="17" t="n">
        <v>46249.6743055556</v>
      </c>
      <c r="R1874" s="0" t="n">
        <v>215</v>
      </c>
      <c r="S1874" s="0" t="n">
        <v>0</v>
      </c>
      <c r="T1874" s="0" t="n">
        <v>0</v>
      </c>
      <c r="U1874" s="18" t="s">
        <v>130</v>
      </c>
      <c r="V1874" s="18" t="s">
        <v>131</v>
      </c>
      <c r="W1874" s="0" t="str">
        <f aca="false">IF(AND(X1874&gt;=6,X1874&lt;14),"A",IF(AND(X1874&gt;=14,X1874&lt;22),"B","C"))</f>
        <v>A</v>
      </c>
      <c r="X1874" s="18" t="n">
        <f aca="false">HOUR(H1874)</f>
        <v>10</v>
      </c>
      <c r="Y1874" s="18" t="n">
        <f aca="false">ROUND((I1874-H1874)*1440,0)</f>
        <v>24</v>
      </c>
      <c r="Z1874" s="18" t="n">
        <f aca="false">ROUND((J1874-I1874)*1440,0)</f>
        <v>8</v>
      </c>
      <c r="AA1874" s="18" t="n">
        <f aca="false">ROUND((K1874-J1874)*1440,0)</f>
        <v>18</v>
      </c>
      <c r="AB1874" s="18" t="n">
        <f aca="false">ROUND((L1874-K1874)*1440,0)</f>
        <v>17</v>
      </c>
      <c r="AC1874" s="18" t="n">
        <f aca="false">ROUND((M1874-L1874)*1440,0)</f>
        <v>31</v>
      </c>
      <c r="AD1874" s="18" t="n">
        <f aca="false">IF(N1874="","",ROUND((N1874-M1874)*1440,0))</f>
        <v>138</v>
      </c>
      <c r="AE1874" s="18" t="n">
        <f aca="false">IF(O1874="","",ROUND((O1874-N1874)*1440,0))</f>
        <v>54</v>
      </c>
      <c r="AF1874" s="18" t="n">
        <f aca="false">IF(P1874="","",ROUND((P1874-O1874)*1440,0))</f>
        <v>20</v>
      </c>
      <c r="AG1874" s="18" t="n">
        <f aca="false">IF(Q1874="","",ROUND((Q1874-P1874)*1440,0))</f>
        <v>58</v>
      </c>
      <c r="AH1874" s="18" t="n">
        <f aca="false">IF(Q1874="","",ROUND((Q1874-H1874)*1440,0))</f>
        <v>368</v>
      </c>
      <c r="AI1874" s="19" t="n">
        <f aca="false">ROUND(IF(O1874="",Assumptions!$B$25-K1874,O1874-K1874)*24,1)</f>
        <v>4</v>
      </c>
      <c r="AJ1874" s="20" t="n">
        <f aca="false">ROUND(MAX(N(Y1874)/Assumptions!$C$5, N(Z1874)/Assumptions!$C$6, N(AA1874)/Assumptions!$C$7, N(AB1874)/Assumptions!$C$8, N(AC1874)/Assumptions!$C$9, N(AD1874)/Assumptions!$C$10, N(AE1874)/Assumptions!$C$11, N(AF1874)/Assumptions!$C$12, N(AG1874)/Assumptions!$C$13),3)</f>
        <v>4.6</v>
      </c>
      <c r="AK1874" s="0" t="str">
        <f aca="false">IF(OR(U1874="Pending",U1874="On Hold"),"Open GRN (awaiting)",IF(AJ1874&lt;=1,"Within SLA",IF(ROUND(N(Y1874)/Assumptions!$C$5,3)=AJ1874,"Gate Wait",IF(ROUND(N(Z1874)/Assumptions!$C$6,3)=AJ1874,"Dock Wait",IF(ROUND(N(AA1874)/Assumptions!$C$7,3)=AJ1874,"Unloading",IF(ROUND(N(AB1874)/Assumptions!$C$8,3)=AJ1874,"Unload-to-QC Wait",IF(ROUND(N(AC1874)/Assumptions!$C$9,3)=AJ1874,"QC",IF(ROUND(N(AD1874)/Assumptions!$C$10,3)=AJ1874,"QC-to-GRN Wait",IF(ROUND(N(AE1874)/Assumptions!$C$11,3)=AJ1874,"GRN Processing",IF(ROUND(N(AF1874)/Assumptions!$C$12,3)=AJ1874,"GRN-to-Putaway Wait",IF(ROUND(N(AG1874)/Assumptions!$C$13,3)=AJ1874,"Putaway","Within SLA")))))))))))</f>
        <v>QC-to-GRN Wait</v>
      </c>
    </row>
    <row r="1875" customFormat="false" ht="15" hidden="false" customHeight="false" outlineLevel="0" collapsed="false">
      <c r="A1875" s="0" t="s">
        <v>5505</v>
      </c>
      <c r="B1875" s="0" t="s">
        <v>5506</v>
      </c>
      <c r="C1875" s="0" t="s">
        <v>170</v>
      </c>
      <c r="D1875" s="0" t="s">
        <v>147</v>
      </c>
      <c r="E1875" s="0" t="s">
        <v>5507</v>
      </c>
      <c r="F1875" s="0" t="s">
        <v>172</v>
      </c>
      <c r="G1875" s="0" t="s">
        <v>150</v>
      </c>
      <c r="H1875" s="17" t="n">
        <v>46249.4347222222</v>
      </c>
      <c r="I1875" s="17" t="n">
        <v>46249.4722222222</v>
      </c>
      <c r="J1875" s="17" t="n">
        <v>46249.4756944445</v>
      </c>
      <c r="K1875" s="17" t="n">
        <v>46249.4909722222</v>
      </c>
      <c r="L1875" s="17" t="n">
        <v>46249.5090277778</v>
      </c>
      <c r="M1875" s="17" t="n">
        <v>46249.5263888889</v>
      </c>
      <c r="N1875" s="17" t="n">
        <v>46249.5694444445</v>
      </c>
      <c r="O1875" s="17" t="n">
        <v>46249.5826388889</v>
      </c>
      <c r="P1875" s="17" t="n">
        <v>46249.5923611111</v>
      </c>
      <c r="Q1875" s="17" t="n">
        <v>46249.6006944445</v>
      </c>
      <c r="R1875" s="0" t="n">
        <v>125</v>
      </c>
      <c r="S1875" s="0" t="n">
        <v>0</v>
      </c>
      <c r="T1875" s="0" t="n">
        <v>0</v>
      </c>
      <c r="U1875" s="18" t="s">
        <v>130</v>
      </c>
      <c r="V1875" s="18" t="s">
        <v>131</v>
      </c>
      <c r="W1875" s="0" t="str">
        <f aca="false">IF(AND(X1875&gt;=6,X1875&lt;14),"A",IF(AND(X1875&gt;=14,X1875&lt;22),"B","C"))</f>
        <v>A</v>
      </c>
      <c r="X1875" s="18" t="n">
        <f aca="false">HOUR(H1875)</f>
        <v>10</v>
      </c>
      <c r="Y1875" s="18" t="n">
        <f aca="false">ROUND((I1875-H1875)*1440,0)</f>
        <v>54</v>
      </c>
      <c r="Z1875" s="18" t="n">
        <f aca="false">ROUND((J1875-I1875)*1440,0)</f>
        <v>5</v>
      </c>
      <c r="AA1875" s="18" t="n">
        <f aca="false">ROUND((K1875-J1875)*1440,0)</f>
        <v>22</v>
      </c>
      <c r="AB1875" s="18" t="n">
        <f aca="false">ROUND((L1875-K1875)*1440,0)</f>
        <v>26</v>
      </c>
      <c r="AC1875" s="18" t="n">
        <f aca="false">ROUND((M1875-L1875)*1440,0)</f>
        <v>25</v>
      </c>
      <c r="AD1875" s="18" t="n">
        <f aca="false">IF(N1875="","",ROUND((N1875-M1875)*1440,0))</f>
        <v>62</v>
      </c>
      <c r="AE1875" s="18" t="n">
        <f aca="false">IF(O1875="","",ROUND((O1875-N1875)*1440,0))</f>
        <v>19</v>
      </c>
      <c r="AF1875" s="18" t="n">
        <f aca="false">IF(P1875="","",ROUND((P1875-O1875)*1440,0))</f>
        <v>14</v>
      </c>
      <c r="AG1875" s="18" t="n">
        <f aca="false">IF(Q1875="","",ROUND((Q1875-P1875)*1440,0))</f>
        <v>12</v>
      </c>
      <c r="AH1875" s="18" t="n">
        <f aca="false">IF(Q1875="","",ROUND((Q1875-H1875)*1440,0))</f>
        <v>239</v>
      </c>
      <c r="AI1875" s="19" t="n">
        <f aca="false">ROUND(IF(O1875="",Assumptions!$B$25-K1875,O1875-K1875)*24,1)</f>
        <v>2.2</v>
      </c>
      <c r="AJ1875" s="20" t="n">
        <f aca="false">ROUND(MAX(N(Y1875)/Assumptions!$C$5, N(Z1875)/Assumptions!$C$6, N(AA1875)/Assumptions!$C$7, N(AB1875)/Assumptions!$C$8, N(AC1875)/Assumptions!$C$9, N(AD1875)/Assumptions!$C$10, N(AE1875)/Assumptions!$C$11, N(AF1875)/Assumptions!$C$12, N(AG1875)/Assumptions!$C$13),3)</f>
        <v>2.067</v>
      </c>
      <c r="AK1875" s="0" t="str">
        <f aca="false">IF(OR(U1875="Pending",U1875="On Hold"),"Open GRN (awaiting)",IF(AJ1875&lt;=1,"Within SLA",IF(ROUND(N(Y1875)/Assumptions!$C$5,3)=AJ1875,"Gate Wait",IF(ROUND(N(Z1875)/Assumptions!$C$6,3)=AJ1875,"Dock Wait",IF(ROUND(N(AA1875)/Assumptions!$C$7,3)=AJ1875,"Unloading",IF(ROUND(N(AB1875)/Assumptions!$C$8,3)=AJ1875,"Unload-to-QC Wait",IF(ROUND(N(AC1875)/Assumptions!$C$9,3)=AJ1875,"QC",IF(ROUND(N(AD1875)/Assumptions!$C$10,3)=AJ1875,"QC-to-GRN Wait",IF(ROUND(N(AE1875)/Assumptions!$C$11,3)=AJ1875,"GRN Processing",IF(ROUND(N(AF1875)/Assumptions!$C$12,3)=AJ1875,"GRN-to-Putaway Wait",IF(ROUND(N(AG1875)/Assumptions!$C$13,3)=AJ1875,"Putaway","Within SLA")))))))))))</f>
        <v>QC-to-GRN Wait</v>
      </c>
    </row>
    <row r="1876" customFormat="false" ht="15" hidden="false" customHeight="false" outlineLevel="0" collapsed="false">
      <c r="A1876" s="0" t="s">
        <v>5508</v>
      </c>
      <c r="B1876" s="0" t="s">
        <v>5509</v>
      </c>
      <c r="C1876" s="0" t="s">
        <v>175</v>
      </c>
      <c r="D1876" s="0" t="s">
        <v>119</v>
      </c>
      <c r="E1876" s="0" t="s">
        <v>5510</v>
      </c>
      <c r="F1876" s="0" t="s">
        <v>177</v>
      </c>
      <c r="G1876" s="0" t="s">
        <v>122</v>
      </c>
      <c r="H1876" s="17" t="n">
        <v>46249.4548611111</v>
      </c>
      <c r="I1876" s="17" t="n">
        <v>46249.4895833333</v>
      </c>
      <c r="J1876" s="17" t="n">
        <v>46249.4944444444</v>
      </c>
      <c r="K1876" s="17" t="n">
        <v>46249.50625</v>
      </c>
      <c r="L1876" s="17" t="n">
        <v>46249.5111111111</v>
      </c>
      <c r="M1876" s="17" t="n">
        <v>46249.5340277778</v>
      </c>
      <c r="N1876" s="17" t="n">
        <v>46249.5451388889</v>
      </c>
      <c r="O1876" s="17" t="n">
        <v>46249.5715277778</v>
      </c>
      <c r="P1876" s="17" t="n">
        <v>46249.5854166667</v>
      </c>
      <c r="Q1876" s="17" t="n">
        <v>46249.6027777778</v>
      </c>
      <c r="R1876" s="0" t="n">
        <v>100</v>
      </c>
      <c r="S1876" s="0" t="n">
        <v>0</v>
      </c>
      <c r="T1876" s="0" t="n">
        <v>0</v>
      </c>
      <c r="U1876" s="18" t="s">
        <v>130</v>
      </c>
      <c r="V1876" s="18" t="s">
        <v>144</v>
      </c>
      <c r="W1876" s="0" t="str">
        <f aca="false">IF(AND(X1876&gt;=6,X1876&lt;14),"A",IF(AND(X1876&gt;=14,X1876&lt;22),"B","C"))</f>
        <v>A</v>
      </c>
      <c r="X1876" s="18" t="n">
        <f aca="false">HOUR(H1876)</f>
        <v>10</v>
      </c>
      <c r="Y1876" s="18" t="n">
        <f aca="false">ROUND((I1876-H1876)*1440,0)</f>
        <v>50</v>
      </c>
      <c r="Z1876" s="18" t="n">
        <f aca="false">ROUND((J1876-I1876)*1440,0)</f>
        <v>7</v>
      </c>
      <c r="AA1876" s="18" t="n">
        <f aca="false">ROUND((K1876-J1876)*1440,0)</f>
        <v>17</v>
      </c>
      <c r="AB1876" s="18" t="n">
        <f aca="false">ROUND((L1876-K1876)*1440,0)</f>
        <v>7</v>
      </c>
      <c r="AC1876" s="18" t="n">
        <f aca="false">ROUND((M1876-L1876)*1440,0)</f>
        <v>33</v>
      </c>
      <c r="AD1876" s="18" t="n">
        <f aca="false">IF(N1876="","",ROUND((N1876-M1876)*1440,0))</f>
        <v>16</v>
      </c>
      <c r="AE1876" s="18" t="n">
        <f aca="false">IF(O1876="","",ROUND((O1876-N1876)*1440,0))</f>
        <v>38</v>
      </c>
      <c r="AF1876" s="18" t="n">
        <f aca="false">IF(P1876="","",ROUND((P1876-O1876)*1440,0))</f>
        <v>20</v>
      </c>
      <c r="AG1876" s="18" t="n">
        <f aca="false">IF(Q1876="","",ROUND((Q1876-P1876)*1440,0))</f>
        <v>25</v>
      </c>
      <c r="AH1876" s="18" t="n">
        <f aca="false">IF(Q1876="","",ROUND((Q1876-H1876)*1440,0))</f>
        <v>213</v>
      </c>
      <c r="AI1876" s="19" t="n">
        <f aca="false">ROUND(IF(O1876="",Assumptions!$B$25-K1876,O1876-K1876)*24,1)</f>
        <v>1.6</v>
      </c>
      <c r="AJ1876" s="20" t="n">
        <f aca="false">ROUND(MAX(N(Y1876)/Assumptions!$C$5, N(Z1876)/Assumptions!$C$6, N(AA1876)/Assumptions!$C$7, N(AB1876)/Assumptions!$C$8, N(AC1876)/Assumptions!$C$9, N(AD1876)/Assumptions!$C$10, N(AE1876)/Assumptions!$C$11, N(AF1876)/Assumptions!$C$12, N(AG1876)/Assumptions!$C$13),3)</f>
        <v>1.667</v>
      </c>
      <c r="AK1876" s="0" t="str">
        <f aca="false">IF(OR(U1876="Pending",U1876="On Hold"),"Open GRN (awaiting)",IF(AJ1876&lt;=1,"Within SLA",IF(ROUND(N(Y1876)/Assumptions!$C$5,3)=AJ1876,"Gate Wait",IF(ROUND(N(Z1876)/Assumptions!$C$6,3)=AJ1876,"Dock Wait",IF(ROUND(N(AA1876)/Assumptions!$C$7,3)=AJ1876,"Unloading",IF(ROUND(N(AB1876)/Assumptions!$C$8,3)=AJ1876,"Unload-to-QC Wait",IF(ROUND(N(AC1876)/Assumptions!$C$9,3)=AJ1876,"QC",IF(ROUND(N(AD1876)/Assumptions!$C$10,3)=AJ1876,"QC-to-GRN Wait",IF(ROUND(N(AE1876)/Assumptions!$C$11,3)=AJ1876,"GRN Processing",IF(ROUND(N(AF1876)/Assumptions!$C$12,3)=AJ1876,"GRN-to-Putaway Wait",IF(ROUND(N(AG1876)/Assumptions!$C$13,3)=AJ1876,"Putaway","Within SLA")))))))))))</f>
        <v>Gate Wait</v>
      </c>
    </row>
    <row r="1877" customFormat="false" ht="15" hidden="false" customHeight="false" outlineLevel="0" collapsed="false">
      <c r="A1877" s="0" t="s">
        <v>5511</v>
      </c>
      <c r="B1877" s="0" t="s">
        <v>5512</v>
      </c>
      <c r="C1877" s="0" t="s">
        <v>170</v>
      </c>
      <c r="D1877" s="0" t="s">
        <v>147</v>
      </c>
      <c r="E1877" s="0" t="s">
        <v>2960</v>
      </c>
      <c r="F1877" s="0" t="s">
        <v>121</v>
      </c>
      <c r="G1877" s="0" t="s">
        <v>167</v>
      </c>
      <c r="H1877" s="17" t="n">
        <v>46249.4583333333</v>
      </c>
      <c r="I1877" s="17" t="n">
        <v>46249.5243055556</v>
      </c>
      <c r="J1877" s="17" t="n">
        <v>46249.5333333333</v>
      </c>
      <c r="K1877" s="17" t="n">
        <v>46249.5416666667</v>
      </c>
      <c r="L1877" s="17" t="n">
        <v>46249.5534722222</v>
      </c>
      <c r="M1877" s="17" t="n">
        <v>46249.5708333333</v>
      </c>
      <c r="N1877" s="17" t="n">
        <v>46249.6340277778</v>
      </c>
      <c r="O1877" s="17" t="n">
        <v>46249.675</v>
      </c>
      <c r="P1877" s="17" t="n">
        <v>46249.6909722222</v>
      </c>
      <c r="Q1877" s="17" t="n">
        <v>46249.7041666667</v>
      </c>
      <c r="R1877" s="0" t="n">
        <v>270</v>
      </c>
      <c r="S1877" s="0" t="n">
        <v>0</v>
      </c>
      <c r="T1877" s="0" t="n">
        <v>0</v>
      </c>
      <c r="U1877" s="18" t="s">
        <v>130</v>
      </c>
      <c r="V1877" s="18" t="s">
        <v>139</v>
      </c>
      <c r="W1877" s="0" t="str">
        <f aca="false">IF(AND(X1877&gt;=6,X1877&lt;14),"A",IF(AND(X1877&gt;=14,X1877&lt;22),"B","C"))</f>
        <v>A</v>
      </c>
      <c r="X1877" s="18" t="n">
        <f aca="false">HOUR(H1877)</f>
        <v>11</v>
      </c>
      <c r="Y1877" s="18" t="n">
        <f aca="false">ROUND((I1877-H1877)*1440,0)</f>
        <v>95</v>
      </c>
      <c r="Z1877" s="18" t="n">
        <f aca="false">ROUND((J1877-I1877)*1440,0)</f>
        <v>13</v>
      </c>
      <c r="AA1877" s="18" t="n">
        <f aca="false">ROUND((K1877-J1877)*1440,0)</f>
        <v>12</v>
      </c>
      <c r="AB1877" s="18" t="n">
        <f aca="false">ROUND((L1877-K1877)*1440,0)</f>
        <v>17</v>
      </c>
      <c r="AC1877" s="18" t="n">
        <f aca="false">ROUND((M1877-L1877)*1440,0)</f>
        <v>25</v>
      </c>
      <c r="AD1877" s="18" t="n">
        <f aca="false">IF(N1877="","",ROUND((N1877-M1877)*1440,0))</f>
        <v>91</v>
      </c>
      <c r="AE1877" s="18" t="n">
        <f aca="false">IF(O1877="","",ROUND((O1877-N1877)*1440,0))</f>
        <v>59</v>
      </c>
      <c r="AF1877" s="18" t="n">
        <f aca="false">IF(P1877="","",ROUND((P1877-O1877)*1440,0))</f>
        <v>23</v>
      </c>
      <c r="AG1877" s="18" t="n">
        <f aca="false">IF(Q1877="","",ROUND((Q1877-P1877)*1440,0))</f>
        <v>19</v>
      </c>
      <c r="AH1877" s="18" t="n">
        <f aca="false">IF(Q1877="","",ROUND((Q1877-H1877)*1440,0))</f>
        <v>354</v>
      </c>
      <c r="AI1877" s="19" t="n">
        <f aca="false">ROUND(IF(O1877="",Assumptions!$B$25-K1877,O1877-K1877)*24,1)</f>
        <v>3.2</v>
      </c>
      <c r="AJ1877" s="20" t="n">
        <f aca="false">ROUND(MAX(N(Y1877)/Assumptions!$C$5, N(Z1877)/Assumptions!$C$6, N(AA1877)/Assumptions!$C$7, N(AB1877)/Assumptions!$C$8, N(AC1877)/Assumptions!$C$9, N(AD1877)/Assumptions!$C$10, N(AE1877)/Assumptions!$C$11, N(AF1877)/Assumptions!$C$12, N(AG1877)/Assumptions!$C$13),3)</f>
        <v>3.167</v>
      </c>
      <c r="AK1877" s="0" t="str">
        <f aca="false">IF(OR(U1877="Pending",U1877="On Hold"),"Open GRN (awaiting)",IF(AJ1877&lt;=1,"Within SLA",IF(ROUND(N(Y1877)/Assumptions!$C$5,3)=AJ1877,"Gate Wait",IF(ROUND(N(Z1877)/Assumptions!$C$6,3)=AJ1877,"Dock Wait",IF(ROUND(N(AA1877)/Assumptions!$C$7,3)=AJ1877,"Unloading",IF(ROUND(N(AB1877)/Assumptions!$C$8,3)=AJ1877,"Unload-to-QC Wait",IF(ROUND(N(AC1877)/Assumptions!$C$9,3)=AJ1877,"QC",IF(ROUND(N(AD1877)/Assumptions!$C$10,3)=AJ1877,"QC-to-GRN Wait",IF(ROUND(N(AE1877)/Assumptions!$C$11,3)=AJ1877,"GRN Processing",IF(ROUND(N(AF1877)/Assumptions!$C$12,3)=AJ1877,"GRN-to-Putaway Wait",IF(ROUND(N(AG1877)/Assumptions!$C$13,3)=AJ1877,"Putaway","Within SLA")))))))))))</f>
        <v>Gate Wait</v>
      </c>
    </row>
    <row r="1878" customFormat="false" ht="15" hidden="false" customHeight="false" outlineLevel="0" collapsed="false">
      <c r="A1878" s="0" t="s">
        <v>5513</v>
      </c>
      <c r="B1878" s="0" t="s">
        <v>5514</v>
      </c>
      <c r="C1878" s="0" t="s">
        <v>286</v>
      </c>
      <c r="D1878" s="0" t="s">
        <v>119</v>
      </c>
      <c r="E1878" s="0" t="s">
        <v>5515</v>
      </c>
      <c r="F1878" s="0" t="s">
        <v>121</v>
      </c>
      <c r="G1878" s="0" t="s">
        <v>129</v>
      </c>
      <c r="H1878" s="17" t="n">
        <v>46249.4861111111</v>
      </c>
      <c r="I1878" s="17" t="n">
        <v>46249.5138888889</v>
      </c>
      <c r="J1878" s="17" t="n">
        <v>46249.5222222222</v>
      </c>
      <c r="K1878" s="17" t="n">
        <v>46249.55</v>
      </c>
      <c r="L1878" s="17" t="n">
        <v>46249.5611111111</v>
      </c>
      <c r="M1878" s="17" t="n">
        <v>46249.5784722222</v>
      </c>
      <c r="N1878" s="17" t="n">
        <v>46249.5868055556</v>
      </c>
      <c r="O1878" s="17" t="n">
        <v>46249.5958333333</v>
      </c>
      <c r="P1878" s="17" t="n">
        <v>46249.6</v>
      </c>
      <c r="Q1878" s="17" t="n">
        <v>46249.6381944444</v>
      </c>
      <c r="R1878" s="0" t="n">
        <v>313</v>
      </c>
      <c r="S1878" s="0" t="n">
        <v>0</v>
      </c>
      <c r="T1878" s="0" t="n">
        <v>0</v>
      </c>
      <c r="U1878" s="18" t="s">
        <v>130</v>
      </c>
      <c r="V1878" s="18" t="s">
        <v>139</v>
      </c>
      <c r="W1878" s="0" t="str">
        <f aca="false">IF(AND(X1878&gt;=6,X1878&lt;14),"A",IF(AND(X1878&gt;=14,X1878&lt;22),"B","C"))</f>
        <v>A</v>
      </c>
      <c r="X1878" s="18" t="n">
        <f aca="false">HOUR(H1878)</f>
        <v>11</v>
      </c>
      <c r="Y1878" s="18" t="n">
        <f aca="false">ROUND((I1878-H1878)*1440,0)</f>
        <v>40</v>
      </c>
      <c r="Z1878" s="18" t="n">
        <f aca="false">ROUND((J1878-I1878)*1440,0)</f>
        <v>12</v>
      </c>
      <c r="AA1878" s="18" t="n">
        <f aca="false">ROUND((K1878-J1878)*1440,0)</f>
        <v>40</v>
      </c>
      <c r="AB1878" s="18" t="n">
        <f aca="false">ROUND((L1878-K1878)*1440,0)</f>
        <v>16</v>
      </c>
      <c r="AC1878" s="18" t="n">
        <f aca="false">ROUND((M1878-L1878)*1440,0)</f>
        <v>25</v>
      </c>
      <c r="AD1878" s="18" t="n">
        <f aca="false">IF(N1878="","",ROUND((N1878-M1878)*1440,0))</f>
        <v>12</v>
      </c>
      <c r="AE1878" s="18" t="n">
        <f aca="false">IF(O1878="","",ROUND((O1878-N1878)*1440,0))</f>
        <v>13</v>
      </c>
      <c r="AF1878" s="18" t="n">
        <f aca="false">IF(P1878="","",ROUND((P1878-O1878)*1440,0))</f>
        <v>6</v>
      </c>
      <c r="AG1878" s="18" t="n">
        <f aca="false">IF(Q1878="","",ROUND((Q1878-P1878)*1440,0))</f>
        <v>55</v>
      </c>
      <c r="AH1878" s="18" t="n">
        <f aca="false">IF(Q1878="","",ROUND((Q1878-H1878)*1440,0))</f>
        <v>219</v>
      </c>
      <c r="AI1878" s="19" t="n">
        <f aca="false">ROUND(IF(O1878="",Assumptions!$B$25-K1878,O1878-K1878)*24,1)</f>
        <v>1.1</v>
      </c>
      <c r="AJ1878" s="20" t="n">
        <f aca="false">ROUND(MAX(N(Y1878)/Assumptions!$C$5, N(Z1878)/Assumptions!$C$6, N(AA1878)/Assumptions!$C$7, N(AB1878)/Assumptions!$C$8, N(AC1878)/Assumptions!$C$9, N(AD1878)/Assumptions!$C$10, N(AE1878)/Assumptions!$C$11, N(AF1878)/Assumptions!$C$12, N(AG1878)/Assumptions!$C$13),3)</f>
        <v>1.375</v>
      </c>
      <c r="AK1878" s="0" t="str">
        <f aca="false">IF(OR(U1878="Pending",U1878="On Hold"),"Open GRN (awaiting)",IF(AJ1878&lt;=1,"Within SLA",IF(ROUND(N(Y1878)/Assumptions!$C$5,3)=AJ1878,"Gate Wait",IF(ROUND(N(Z1878)/Assumptions!$C$6,3)=AJ1878,"Dock Wait",IF(ROUND(N(AA1878)/Assumptions!$C$7,3)=AJ1878,"Unloading",IF(ROUND(N(AB1878)/Assumptions!$C$8,3)=AJ1878,"Unload-to-QC Wait",IF(ROUND(N(AC1878)/Assumptions!$C$9,3)=AJ1878,"QC",IF(ROUND(N(AD1878)/Assumptions!$C$10,3)=AJ1878,"QC-to-GRN Wait",IF(ROUND(N(AE1878)/Assumptions!$C$11,3)=AJ1878,"GRN Processing",IF(ROUND(N(AF1878)/Assumptions!$C$12,3)=AJ1878,"GRN-to-Putaway Wait",IF(ROUND(N(AG1878)/Assumptions!$C$13,3)=AJ1878,"Putaway","Within SLA")))))))))))</f>
        <v>Putaway</v>
      </c>
    </row>
    <row r="1879" customFormat="false" ht="15" hidden="false" customHeight="false" outlineLevel="0" collapsed="false">
      <c r="A1879" s="0" t="s">
        <v>5516</v>
      </c>
      <c r="B1879" s="0" t="s">
        <v>5517</v>
      </c>
      <c r="C1879" s="0" t="s">
        <v>142</v>
      </c>
      <c r="D1879" s="0" t="s">
        <v>147</v>
      </c>
      <c r="E1879" s="0" t="s">
        <v>5518</v>
      </c>
      <c r="F1879" s="0" t="s">
        <v>137</v>
      </c>
      <c r="G1879" s="0" t="s">
        <v>167</v>
      </c>
      <c r="H1879" s="17" t="n">
        <v>46249.4861111111</v>
      </c>
      <c r="I1879" s="17" t="n">
        <v>46249.5388888889</v>
      </c>
      <c r="J1879" s="17" t="n">
        <v>46249.54375</v>
      </c>
      <c r="K1879" s="17" t="n">
        <v>46249.5527777778</v>
      </c>
      <c r="L1879" s="17" t="n">
        <v>46249.5604166667</v>
      </c>
      <c r="M1879" s="17" t="n">
        <v>46249.575</v>
      </c>
      <c r="N1879" s="17" t="n">
        <v>46249.6256944445</v>
      </c>
      <c r="O1879" s="17" t="n">
        <v>46249.6451388889</v>
      </c>
      <c r="P1879" s="17" t="n">
        <v>46249.6534722222</v>
      </c>
      <c r="Q1879" s="17" t="n">
        <v>46249.6916666667</v>
      </c>
      <c r="R1879" s="0" t="n">
        <v>114</v>
      </c>
      <c r="S1879" s="0" t="n">
        <v>0</v>
      </c>
      <c r="T1879" s="0" t="n">
        <v>0</v>
      </c>
      <c r="U1879" s="18" t="s">
        <v>130</v>
      </c>
      <c r="V1879" s="18" t="s">
        <v>144</v>
      </c>
      <c r="W1879" s="0" t="str">
        <f aca="false">IF(AND(X1879&gt;=6,X1879&lt;14),"A",IF(AND(X1879&gt;=14,X1879&lt;22),"B","C"))</f>
        <v>A</v>
      </c>
      <c r="X1879" s="18" t="n">
        <f aca="false">HOUR(H1879)</f>
        <v>11</v>
      </c>
      <c r="Y1879" s="18" t="n">
        <f aca="false">ROUND((I1879-H1879)*1440,0)</f>
        <v>76</v>
      </c>
      <c r="Z1879" s="18" t="n">
        <f aca="false">ROUND((J1879-I1879)*1440,0)</f>
        <v>7</v>
      </c>
      <c r="AA1879" s="18" t="n">
        <f aca="false">ROUND((K1879-J1879)*1440,0)</f>
        <v>13</v>
      </c>
      <c r="AB1879" s="18" t="n">
        <f aca="false">ROUND((L1879-K1879)*1440,0)</f>
        <v>11</v>
      </c>
      <c r="AC1879" s="18" t="n">
        <f aca="false">ROUND((M1879-L1879)*1440,0)</f>
        <v>21</v>
      </c>
      <c r="AD1879" s="18" t="n">
        <f aca="false">IF(N1879="","",ROUND((N1879-M1879)*1440,0))</f>
        <v>73</v>
      </c>
      <c r="AE1879" s="18" t="n">
        <f aca="false">IF(O1879="","",ROUND((O1879-N1879)*1440,0))</f>
        <v>28</v>
      </c>
      <c r="AF1879" s="18" t="n">
        <f aca="false">IF(P1879="","",ROUND((P1879-O1879)*1440,0))</f>
        <v>12</v>
      </c>
      <c r="AG1879" s="18" t="n">
        <f aca="false">IF(Q1879="","",ROUND((Q1879-P1879)*1440,0))</f>
        <v>55</v>
      </c>
      <c r="AH1879" s="18" t="n">
        <f aca="false">IF(Q1879="","",ROUND((Q1879-H1879)*1440,0))</f>
        <v>296</v>
      </c>
      <c r="AI1879" s="19" t="n">
        <f aca="false">ROUND(IF(O1879="",Assumptions!$B$25-K1879,O1879-K1879)*24,1)</f>
        <v>2.2</v>
      </c>
      <c r="AJ1879" s="20" t="n">
        <f aca="false">ROUND(MAX(N(Y1879)/Assumptions!$C$5, N(Z1879)/Assumptions!$C$6, N(AA1879)/Assumptions!$C$7, N(AB1879)/Assumptions!$C$8, N(AC1879)/Assumptions!$C$9, N(AD1879)/Assumptions!$C$10, N(AE1879)/Assumptions!$C$11, N(AF1879)/Assumptions!$C$12, N(AG1879)/Assumptions!$C$13),3)</f>
        <v>2.533</v>
      </c>
      <c r="AK1879" s="0" t="str">
        <f aca="false">IF(OR(U1879="Pending",U1879="On Hold"),"Open GRN (awaiting)",IF(AJ1879&lt;=1,"Within SLA",IF(ROUND(N(Y1879)/Assumptions!$C$5,3)=AJ1879,"Gate Wait",IF(ROUND(N(Z1879)/Assumptions!$C$6,3)=AJ1879,"Dock Wait",IF(ROUND(N(AA1879)/Assumptions!$C$7,3)=AJ1879,"Unloading",IF(ROUND(N(AB1879)/Assumptions!$C$8,3)=AJ1879,"Unload-to-QC Wait",IF(ROUND(N(AC1879)/Assumptions!$C$9,3)=AJ1879,"QC",IF(ROUND(N(AD1879)/Assumptions!$C$10,3)=AJ1879,"QC-to-GRN Wait",IF(ROUND(N(AE1879)/Assumptions!$C$11,3)=AJ1879,"GRN Processing",IF(ROUND(N(AF1879)/Assumptions!$C$12,3)=AJ1879,"GRN-to-Putaway Wait",IF(ROUND(N(AG1879)/Assumptions!$C$13,3)=AJ1879,"Putaway","Within SLA")))))))))))</f>
        <v>Gate Wait</v>
      </c>
    </row>
    <row r="1880" customFormat="false" ht="15" hidden="false" customHeight="false" outlineLevel="0" collapsed="false">
      <c r="A1880" s="0" t="s">
        <v>5519</v>
      </c>
      <c r="B1880" s="0" t="s">
        <v>5520</v>
      </c>
      <c r="C1880" s="0" t="s">
        <v>218</v>
      </c>
      <c r="D1880" s="0" t="s">
        <v>147</v>
      </c>
      <c r="E1880" s="0" t="s">
        <v>5521</v>
      </c>
      <c r="F1880" s="0" t="s">
        <v>137</v>
      </c>
      <c r="G1880" s="0" t="s">
        <v>150</v>
      </c>
      <c r="H1880" s="17" t="n">
        <v>46249.4895833333</v>
      </c>
      <c r="I1880" s="17" t="n">
        <v>46249.5118055556</v>
      </c>
      <c r="J1880" s="17" t="n">
        <v>46249.5159722222</v>
      </c>
      <c r="K1880" s="17" t="n">
        <v>46249.5444444444</v>
      </c>
      <c r="L1880" s="17" t="n">
        <v>46249.5472222222</v>
      </c>
      <c r="M1880" s="17" t="n">
        <v>46249.5819444444</v>
      </c>
      <c r="N1880" s="17" t="n">
        <v>46249.7104166667</v>
      </c>
      <c r="O1880" s="17" t="n">
        <v>46249.7291666667</v>
      </c>
      <c r="P1880" s="17" t="n">
        <v>46249.7513888889</v>
      </c>
      <c r="Q1880" s="17" t="n">
        <v>46249.7673611111</v>
      </c>
      <c r="R1880" s="0" t="n">
        <v>486</v>
      </c>
      <c r="S1880" s="0" t="n">
        <v>0</v>
      </c>
      <c r="T1880" s="0" t="n">
        <v>0</v>
      </c>
      <c r="U1880" s="18" t="s">
        <v>130</v>
      </c>
      <c r="V1880" s="18" t="s">
        <v>144</v>
      </c>
      <c r="W1880" s="0" t="str">
        <f aca="false">IF(AND(X1880&gt;=6,X1880&lt;14),"A",IF(AND(X1880&gt;=14,X1880&lt;22),"B","C"))</f>
        <v>A</v>
      </c>
      <c r="X1880" s="18" t="n">
        <f aca="false">HOUR(H1880)</f>
        <v>11</v>
      </c>
      <c r="Y1880" s="18" t="n">
        <f aca="false">ROUND((I1880-H1880)*1440,0)</f>
        <v>32</v>
      </c>
      <c r="Z1880" s="18" t="n">
        <f aca="false">ROUND((J1880-I1880)*1440,0)</f>
        <v>6</v>
      </c>
      <c r="AA1880" s="18" t="n">
        <f aca="false">ROUND((K1880-J1880)*1440,0)</f>
        <v>41</v>
      </c>
      <c r="AB1880" s="18" t="n">
        <f aca="false">ROUND((L1880-K1880)*1440,0)</f>
        <v>4</v>
      </c>
      <c r="AC1880" s="18" t="n">
        <f aca="false">ROUND((M1880-L1880)*1440,0)</f>
        <v>50</v>
      </c>
      <c r="AD1880" s="18" t="n">
        <f aca="false">IF(N1880="","",ROUND((N1880-M1880)*1440,0))</f>
        <v>185</v>
      </c>
      <c r="AE1880" s="18" t="n">
        <f aca="false">IF(O1880="","",ROUND((O1880-N1880)*1440,0))</f>
        <v>27</v>
      </c>
      <c r="AF1880" s="18" t="n">
        <f aca="false">IF(P1880="","",ROUND((P1880-O1880)*1440,0))</f>
        <v>32</v>
      </c>
      <c r="AG1880" s="18" t="n">
        <f aca="false">IF(Q1880="","",ROUND((Q1880-P1880)*1440,0))</f>
        <v>23</v>
      </c>
      <c r="AH1880" s="18" t="n">
        <f aca="false">IF(Q1880="","",ROUND((Q1880-H1880)*1440,0))</f>
        <v>400</v>
      </c>
      <c r="AI1880" s="19" t="n">
        <f aca="false">ROUND(IF(O1880="",Assumptions!$B$25-K1880,O1880-K1880)*24,1)</f>
        <v>4.4</v>
      </c>
      <c r="AJ1880" s="20" t="n">
        <f aca="false">ROUND(MAX(N(Y1880)/Assumptions!$C$5, N(Z1880)/Assumptions!$C$6, N(AA1880)/Assumptions!$C$7, N(AB1880)/Assumptions!$C$8, N(AC1880)/Assumptions!$C$9, N(AD1880)/Assumptions!$C$10, N(AE1880)/Assumptions!$C$11, N(AF1880)/Assumptions!$C$12, N(AG1880)/Assumptions!$C$13),3)</f>
        <v>6.167</v>
      </c>
      <c r="AK1880" s="0" t="str">
        <f aca="false">IF(OR(U1880="Pending",U1880="On Hold"),"Open GRN (awaiting)",IF(AJ1880&lt;=1,"Within SLA",IF(ROUND(N(Y1880)/Assumptions!$C$5,3)=AJ1880,"Gate Wait",IF(ROUND(N(Z1880)/Assumptions!$C$6,3)=AJ1880,"Dock Wait",IF(ROUND(N(AA1880)/Assumptions!$C$7,3)=AJ1880,"Unloading",IF(ROUND(N(AB1880)/Assumptions!$C$8,3)=AJ1880,"Unload-to-QC Wait",IF(ROUND(N(AC1880)/Assumptions!$C$9,3)=AJ1880,"QC",IF(ROUND(N(AD1880)/Assumptions!$C$10,3)=AJ1880,"QC-to-GRN Wait",IF(ROUND(N(AE1880)/Assumptions!$C$11,3)=AJ1880,"GRN Processing",IF(ROUND(N(AF1880)/Assumptions!$C$12,3)=AJ1880,"GRN-to-Putaway Wait",IF(ROUND(N(AG1880)/Assumptions!$C$13,3)=AJ1880,"Putaway","Within SLA")))))))))))</f>
        <v>QC-to-GRN Wait</v>
      </c>
    </row>
    <row r="1881" customFormat="false" ht="15" hidden="false" customHeight="false" outlineLevel="0" collapsed="false">
      <c r="A1881" s="0" t="s">
        <v>5522</v>
      </c>
      <c r="B1881" s="0" t="s">
        <v>5523</v>
      </c>
      <c r="C1881" s="0" t="s">
        <v>153</v>
      </c>
      <c r="D1881" s="0" t="s">
        <v>119</v>
      </c>
      <c r="E1881" s="0" t="s">
        <v>5524</v>
      </c>
      <c r="F1881" s="0" t="s">
        <v>155</v>
      </c>
      <c r="G1881" s="0" t="s">
        <v>122</v>
      </c>
      <c r="H1881" s="17" t="n">
        <v>46249.4923611111</v>
      </c>
      <c r="I1881" s="17" t="n">
        <v>46249.525</v>
      </c>
      <c r="J1881" s="17" t="n">
        <v>46249.5333333333</v>
      </c>
      <c r="K1881" s="17" t="n">
        <v>46249.5756944444</v>
      </c>
      <c r="L1881" s="17" t="n">
        <v>46249.5798611111</v>
      </c>
      <c r="M1881" s="17" t="n">
        <v>46249.6055555556</v>
      </c>
      <c r="N1881" s="17" t="n">
        <v>46249.63125</v>
      </c>
      <c r="O1881" s="17" t="n">
        <v>46249.6645833333</v>
      </c>
      <c r="P1881" s="17" t="n">
        <v>46249.6763888889</v>
      </c>
      <c r="Q1881" s="17" t="n">
        <v>46249.7173611111</v>
      </c>
      <c r="R1881" s="0" t="n">
        <v>487</v>
      </c>
      <c r="S1881" s="0" t="n">
        <v>0</v>
      </c>
      <c r="T1881" s="0" t="n">
        <v>0</v>
      </c>
      <c r="U1881" s="18" t="s">
        <v>130</v>
      </c>
      <c r="V1881" s="18" t="s">
        <v>82</v>
      </c>
      <c r="W1881" s="0" t="str">
        <f aca="false">IF(AND(X1881&gt;=6,X1881&lt;14),"A",IF(AND(X1881&gt;=14,X1881&lt;22),"B","C"))</f>
        <v>A</v>
      </c>
      <c r="X1881" s="18" t="n">
        <f aca="false">HOUR(H1881)</f>
        <v>11</v>
      </c>
      <c r="Y1881" s="18" t="n">
        <f aca="false">ROUND((I1881-H1881)*1440,0)</f>
        <v>47</v>
      </c>
      <c r="Z1881" s="18" t="n">
        <f aca="false">ROUND((J1881-I1881)*1440,0)</f>
        <v>12</v>
      </c>
      <c r="AA1881" s="18" t="n">
        <f aca="false">ROUND((K1881-J1881)*1440,0)</f>
        <v>61</v>
      </c>
      <c r="AB1881" s="18" t="n">
        <f aca="false">ROUND((L1881-K1881)*1440,0)</f>
        <v>6</v>
      </c>
      <c r="AC1881" s="18" t="n">
        <f aca="false">ROUND((M1881-L1881)*1440,0)</f>
        <v>37</v>
      </c>
      <c r="AD1881" s="18" t="n">
        <f aca="false">IF(N1881="","",ROUND((N1881-M1881)*1440,0))</f>
        <v>37</v>
      </c>
      <c r="AE1881" s="18" t="n">
        <f aca="false">IF(O1881="","",ROUND((O1881-N1881)*1440,0))</f>
        <v>48</v>
      </c>
      <c r="AF1881" s="18" t="n">
        <f aca="false">IF(P1881="","",ROUND((P1881-O1881)*1440,0))</f>
        <v>17</v>
      </c>
      <c r="AG1881" s="18" t="n">
        <f aca="false">IF(Q1881="","",ROUND((Q1881-P1881)*1440,0))</f>
        <v>59</v>
      </c>
      <c r="AH1881" s="18" t="n">
        <f aca="false">IF(Q1881="","",ROUND((Q1881-H1881)*1440,0))</f>
        <v>324</v>
      </c>
      <c r="AI1881" s="19" t="n">
        <f aca="false">ROUND(IF(O1881="",Assumptions!$B$25-K1881,O1881-K1881)*24,1)</f>
        <v>2.1</v>
      </c>
      <c r="AJ1881" s="20" t="n">
        <f aca="false">ROUND(MAX(N(Y1881)/Assumptions!$C$5, N(Z1881)/Assumptions!$C$6, N(AA1881)/Assumptions!$C$7, N(AB1881)/Assumptions!$C$8, N(AC1881)/Assumptions!$C$9, N(AD1881)/Assumptions!$C$10, N(AE1881)/Assumptions!$C$11, N(AF1881)/Assumptions!$C$12, N(AG1881)/Assumptions!$C$13),3)</f>
        <v>1.567</v>
      </c>
      <c r="AK1881" s="0" t="str">
        <f aca="false">IF(OR(U1881="Pending",U1881="On Hold"),"Open GRN (awaiting)",IF(AJ1881&lt;=1,"Within SLA",IF(ROUND(N(Y1881)/Assumptions!$C$5,3)=AJ1881,"Gate Wait",IF(ROUND(N(Z1881)/Assumptions!$C$6,3)=AJ1881,"Dock Wait",IF(ROUND(N(AA1881)/Assumptions!$C$7,3)=AJ1881,"Unloading",IF(ROUND(N(AB1881)/Assumptions!$C$8,3)=AJ1881,"Unload-to-QC Wait",IF(ROUND(N(AC1881)/Assumptions!$C$9,3)=AJ1881,"QC",IF(ROUND(N(AD1881)/Assumptions!$C$10,3)=AJ1881,"QC-to-GRN Wait",IF(ROUND(N(AE1881)/Assumptions!$C$11,3)=AJ1881,"GRN Processing",IF(ROUND(N(AF1881)/Assumptions!$C$12,3)=AJ1881,"GRN-to-Putaway Wait",IF(ROUND(N(AG1881)/Assumptions!$C$13,3)=AJ1881,"Putaway","Within SLA")))))))))))</f>
        <v>Gate Wait</v>
      </c>
    </row>
    <row r="1882" customFormat="false" ht="15" hidden="false" customHeight="false" outlineLevel="0" collapsed="false">
      <c r="A1882" s="0" t="s">
        <v>5525</v>
      </c>
      <c r="B1882" s="0" t="s">
        <v>5526</v>
      </c>
      <c r="C1882" s="0" t="s">
        <v>184</v>
      </c>
      <c r="D1882" s="0" t="s">
        <v>147</v>
      </c>
      <c r="E1882" s="0" t="s">
        <v>5527</v>
      </c>
      <c r="F1882" s="0" t="s">
        <v>177</v>
      </c>
      <c r="G1882" s="0" t="s">
        <v>150</v>
      </c>
      <c r="H1882" s="17" t="n">
        <v>46249.49375</v>
      </c>
      <c r="I1882" s="17" t="n">
        <v>46249.6722222222</v>
      </c>
      <c r="J1882" s="17" t="n">
        <v>46249.6736111111</v>
      </c>
      <c r="K1882" s="17" t="n">
        <v>46249.7145833333</v>
      </c>
      <c r="L1882" s="17" t="n">
        <v>46249.7229166667</v>
      </c>
      <c r="M1882" s="17" t="n">
        <v>46249.7576388889</v>
      </c>
      <c r="N1882" s="17" t="n">
        <v>46249.8006944444</v>
      </c>
      <c r="O1882" s="17" t="n">
        <v>46249.8527777778</v>
      </c>
      <c r="P1882" s="17" t="n">
        <v>46249.8652777778</v>
      </c>
      <c r="Q1882" s="17" t="n">
        <v>46249.8895833333</v>
      </c>
      <c r="R1882" s="0" t="n">
        <v>917</v>
      </c>
      <c r="S1882" s="0" t="n">
        <v>0</v>
      </c>
      <c r="T1882" s="0" t="n">
        <v>5</v>
      </c>
      <c r="U1882" s="18" t="s">
        <v>123</v>
      </c>
      <c r="V1882" s="18" t="s">
        <v>139</v>
      </c>
      <c r="W1882" s="0" t="str">
        <f aca="false">IF(AND(X1882&gt;=6,X1882&lt;14),"A",IF(AND(X1882&gt;=14,X1882&lt;22),"B","C"))</f>
        <v>A</v>
      </c>
      <c r="X1882" s="18" t="n">
        <f aca="false">HOUR(H1882)</f>
        <v>11</v>
      </c>
      <c r="Y1882" s="18" t="n">
        <f aca="false">ROUND((I1882-H1882)*1440,0)</f>
        <v>257</v>
      </c>
      <c r="Z1882" s="18" t="n">
        <f aca="false">ROUND((J1882-I1882)*1440,0)</f>
        <v>2</v>
      </c>
      <c r="AA1882" s="18" t="n">
        <f aca="false">ROUND((K1882-J1882)*1440,0)</f>
        <v>59</v>
      </c>
      <c r="AB1882" s="18" t="n">
        <f aca="false">ROUND((L1882-K1882)*1440,0)</f>
        <v>12</v>
      </c>
      <c r="AC1882" s="18" t="n">
        <f aca="false">ROUND((M1882-L1882)*1440,0)</f>
        <v>50</v>
      </c>
      <c r="AD1882" s="18" t="n">
        <f aca="false">IF(N1882="","",ROUND((N1882-M1882)*1440,0))</f>
        <v>62</v>
      </c>
      <c r="AE1882" s="18" t="n">
        <f aca="false">IF(O1882="","",ROUND((O1882-N1882)*1440,0))</f>
        <v>75</v>
      </c>
      <c r="AF1882" s="18" t="n">
        <f aca="false">IF(P1882="","",ROUND((P1882-O1882)*1440,0))</f>
        <v>18</v>
      </c>
      <c r="AG1882" s="18" t="n">
        <f aca="false">IF(Q1882="","",ROUND((Q1882-P1882)*1440,0))</f>
        <v>35</v>
      </c>
      <c r="AH1882" s="18" t="n">
        <f aca="false">IF(Q1882="","",ROUND((Q1882-H1882)*1440,0))</f>
        <v>570</v>
      </c>
      <c r="AI1882" s="19" t="n">
        <f aca="false">ROUND(IF(O1882="",Assumptions!$B$25-K1882,O1882-K1882)*24,1)</f>
        <v>3.3</v>
      </c>
      <c r="AJ1882" s="20" t="n">
        <f aca="false">ROUND(MAX(N(Y1882)/Assumptions!$C$5, N(Z1882)/Assumptions!$C$6, N(AA1882)/Assumptions!$C$7, N(AB1882)/Assumptions!$C$8, N(AC1882)/Assumptions!$C$9, N(AD1882)/Assumptions!$C$10, N(AE1882)/Assumptions!$C$11, N(AF1882)/Assumptions!$C$12, N(AG1882)/Assumptions!$C$13),3)</f>
        <v>8.567</v>
      </c>
      <c r="AK1882" s="0" t="str">
        <f aca="false">IF(OR(U1882="Pending",U1882="On Hold"),"Open GRN (awaiting)",IF(AJ1882&lt;=1,"Within SLA",IF(ROUND(N(Y1882)/Assumptions!$C$5,3)=AJ1882,"Gate Wait",IF(ROUND(N(Z1882)/Assumptions!$C$6,3)=AJ1882,"Dock Wait",IF(ROUND(N(AA1882)/Assumptions!$C$7,3)=AJ1882,"Unloading",IF(ROUND(N(AB1882)/Assumptions!$C$8,3)=AJ1882,"Unload-to-QC Wait",IF(ROUND(N(AC1882)/Assumptions!$C$9,3)=AJ1882,"QC",IF(ROUND(N(AD1882)/Assumptions!$C$10,3)=AJ1882,"QC-to-GRN Wait",IF(ROUND(N(AE1882)/Assumptions!$C$11,3)=AJ1882,"GRN Processing",IF(ROUND(N(AF1882)/Assumptions!$C$12,3)=AJ1882,"GRN-to-Putaway Wait",IF(ROUND(N(AG1882)/Assumptions!$C$13,3)=AJ1882,"Putaway","Within SLA")))))))))))</f>
        <v>Gate Wait</v>
      </c>
    </row>
    <row r="1883" customFormat="false" ht="15" hidden="false" customHeight="false" outlineLevel="0" collapsed="false">
      <c r="A1883" s="0" t="s">
        <v>5528</v>
      </c>
      <c r="B1883" s="0" t="s">
        <v>5529</v>
      </c>
      <c r="C1883" s="0" t="s">
        <v>184</v>
      </c>
      <c r="D1883" s="0" t="s">
        <v>147</v>
      </c>
      <c r="E1883" s="0" t="s">
        <v>5530</v>
      </c>
      <c r="F1883" s="0" t="s">
        <v>177</v>
      </c>
      <c r="G1883" s="0" t="s">
        <v>150</v>
      </c>
      <c r="H1883" s="17" t="n">
        <v>46249.4965277778</v>
      </c>
      <c r="I1883" s="17" t="n">
        <v>46249.6326388889</v>
      </c>
      <c r="J1883" s="17" t="n">
        <v>46249.6340277778</v>
      </c>
      <c r="K1883" s="17" t="n">
        <v>46249.65625</v>
      </c>
      <c r="L1883" s="17" t="n">
        <v>46249.6659722222</v>
      </c>
      <c r="M1883" s="17" t="n">
        <v>46249.6868055556</v>
      </c>
      <c r="N1883" s="17" t="n">
        <v>46249.7388888889</v>
      </c>
      <c r="O1883" s="17" t="n">
        <v>46249.7666666667</v>
      </c>
      <c r="P1883" s="17" t="n">
        <v>46249.775</v>
      </c>
      <c r="Q1883" s="17" t="n">
        <v>46249.7854166667</v>
      </c>
      <c r="R1883" s="0" t="n">
        <v>515</v>
      </c>
      <c r="S1883" s="0" t="n">
        <v>0</v>
      </c>
      <c r="T1883" s="0" t="n">
        <v>0</v>
      </c>
      <c r="U1883" s="18" t="s">
        <v>130</v>
      </c>
      <c r="V1883" s="18" t="s">
        <v>139</v>
      </c>
      <c r="W1883" s="0" t="str">
        <f aca="false">IF(AND(X1883&gt;=6,X1883&lt;14),"A",IF(AND(X1883&gt;=14,X1883&lt;22),"B","C"))</f>
        <v>A</v>
      </c>
      <c r="X1883" s="18" t="n">
        <f aca="false">HOUR(H1883)</f>
        <v>11</v>
      </c>
      <c r="Y1883" s="18" t="n">
        <f aca="false">ROUND((I1883-H1883)*1440,0)</f>
        <v>196</v>
      </c>
      <c r="Z1883" s="18" t="n">
        <f aca="false">ROUND((J1883-I1883)*1440,0)</f>
        <v>2</v>
      </c>
      <c r="AA1883" s="18" t="n">
        <f aca="false">ROUND((K1883-J1883)*1440,0)</f>
        <v>32</v>
      </c>
      <c r="AB1883" s="18" t="n">
        <f aca="false">ROUND((L1883-K1883)*1440,0)</f>
        <v>14</v>
      </c>
      <c r="AC1883" s="18" t="n">
        <f aca="false">ROUND((M1883-L1883)*1440,0)</f>
        <v>30</v>
      </c>
      <c r="AD1883" s="18" t="n">
        <f aca="false">IF(N1883="","",ROUND((N1883-M1883)*1440,0))</f>
        <v>75</v>
      </c>
      <c r="AE1883" s="18" t="n">
        <f aca="false">IF(O1883="","",ROUND((O1883-N1883)*1440,0))</f>
        <v>40</v>
      </c>
      <c r="AF1883" s="18" t="n">
        <f aca="false">IF(P1883="","",ROUND((P1883-O1883)*1440,0))</f>
        <v>12</v>
      </c>
      <c r="AG1883" s="18" t="n">
        <f aca="false">IF(Q1883="","",ROUND((Q1883-P1883)*1440,0))</f>
        <v>15</v>
      </c>
      <c r="AH1883" s="18" t="n">
        <f aca="false">IF(Q1883="","",ROUND((Q1883-H1883)*1440,0))</f>
        <v>416</v>
      </c>
      <c r="AI1883" s="19" t="n">
        <f aca="false">ROUND(IF(O1883="",Assumptions!$B$25-K1883,O1883-K1883)*24,1)</f>
        <v>2.7</v>
      </c>
      <c r="AJ1883" s="20" t="n">
        <f aca="false">ROUND(MAX(N(Y1883)/Assumptions!$C$5, N(Z1883)/Assumptions!$C$6, N(AA1883)/Assumptions!$C$7, N(AB1883)/Assumptions!$C$8, N(AC1883)/Assumptions!$C$9, N(AD1883)/Assumptions!$C$10, N(AE1883)/Assumptions!$C$11, N(AF1883)/Assumptions!$C$12, N(AG1883)/Assumptions!$C$13),3)</f>
        <v>6.533</v>
      </c>
      <c r="AK1883" s="0" t="str">
        <f aca="false">IF(OR(U1883="Pending",U1883="On Hold"),"Open GRN (awaiting)",IF(AJ1883&lt;=1,"Within SLA",IF(ROUND(N(Y1883)/Assumptions!$C$5,3)=AJ1883,"Gate Wait",IF(ROUND(N(Z1883)/Assumptions!$C$6,3)=AJ1883,"Dock Wait",IF(ROUND(N(AA1883)/Assumptions!$C$7,3)=AJ1883,"Unloading",IF(ROUND(N(AB1883)/Assumptions!$C$8,3)=AJ1883,"Unload-to-QC Wait",IF(ROUND(N(AC1883)/Assumptions!$C$9,3)=AJ1883,"QC",IF(ROUND(N(AD1883)/Assumptions!$C$10,3)=AJ1883,"QC-to-GRN Wait",IF(ROUND(N(AE1883)/Assumptions!$C$11,3)=AJ1883,"GRN Processing",IF(ROUND(N(AF1883)/Assumptions!$C$12,3)=AJ1883,"GRN-to-Putaway Wait",IF(ROUND(N(AG1883)/Assumptions!$C$13,3)=AJ1883,"Putaway","Within SLA")))))))))))</f>
        <v>Gate Wait</v>
      </c>
    </row>
    <row r="1884" customFormat="false" ht="15" hidden="false" customHeight="false" outlineLevel="0" collapsed="false">
      <c r="A1884" s="0" t="s">
        <v>5531</v>
      </c>
      <c r="B1884" s="0" t="s">
        <v>5532</v>
      </c>
      <c r="C1884" s="0" t="s">
        <v>184</v>
      </c>
      <c r="D1884" s="0" t="s">
        <v>147</v>
      </c>
      <c r="E1884" s="0" t="s">
        <v>3383</v>
      </c>
      <c r="F1884" s="0" t="s">
        <v>177</v>
      </c>
      <c r="G1884" s="0" t="s">
        <v>150</v>
      </c>
      <c r="H1884" s="17" t="n">
        <v>46249.4993055556</v>
      </c>
      <c r="I1884" s="17" t="n">
        <v>46249.5868055556</v>
      </c>
      <c r="J1884" s="17" t="n">
        <v>46249.5909722222</v>
      </c>
      <c r="K1884" s="17" t="n">
        <v>46249.6236111111</v>
      </c>
      <c r="L1884" s="17" t="n">
        <v>46249.6333333333</v>
      </c>
      <c r="M1884" s="17" t="n">
        <v>46249.6708333333</v>
      </c>
      <c r="N1884" s="17" t="n">
        <v>46249.6902777778</v>
      </c>
      <c r="O1884" s="17" t="n">
        <v>46249.7395833333</v>
      </c>
      <c r="P1884" s="17" t="n">
        <v>46249.74375</v>
      </c>
      <c r="Q1884" s="17" t="n">
        <v>46249.7513888889</v>
      </c>
      <c r="R1884" s="0" t="n">
        <v>549</v>
      </c>
      <c r="S1884" s="0" t="n">
        <v>0</v>
      </c>
      <c r="T1884" s="0" t="n">
        <v>5</v>
      </c>
      <c r="U1884" s="18" t="s">
        <v>123</v>
      </c>
      <c r="V1884" s="18" t="s">
        <v>139</v>
      </c>
      <c r="W1884" s="0" t="str">
        <f aca="false">IF(AND(X1884&gt;=6,X1884&lt;14),"A",IF(AND(X1884&gt;=14,X1884&lt;22),"B","C"))</f>
        <v>A</v>
      </c>
      <c r="X1884" s="18" t="n">
        <f aca="false">HOUR(H1884)</f>
        <v>11</v>
      </c>
      <c r="Y1884" s="18" t="n">
        <f aca="false">ROUND((I1884-H1884)*1440,0)</f>
        <v>126</v>
      </c>
      <c r="Z1884" s="18" t="n">
        <f aca="false">ROUND((J1884-I1884)*1440,0)</f>
        <v>6</v>
      </c>
      <c r="AA1884" s="18" t="n">
        <f aca="false">ROUND((K1884-J1884)*1440,0)</f>
        <v>47</v>
      </c>
      <c r="AB1884" s="18" t="n">
        <f aca="false">ROUND((L1884-K1884)*1440,0)</f>
        <v>14</v>
      </c>
      <c r="AC1884" s="18" t="n">
        <f aca="false">ROUND((M1884-L1884)*1440,0)</f>
        <v>54</v>
      </c>
      <c r="AD1884" s="18" t="n">
        <f aca="false">IF(N1884="","",ROUND((N1884-M1884)*1440,0))</f>
        <v>28</v>
      </c>
      <c r="AE1884" s="18" t="n">
        <f aca="false">IF(O1884="","",ROUND((O1884-N1884)*1440,0))</f>
        <v>71</v>
      </c>
      <c r="AF1884" s="18" t="n">
        <f aca="false">IF(P1884="","",ROUND((P1884-O1884)*1440,0))</f>
        <v>6</v>
      </c>
      <c r="AG1884" s="18" t="n">
        <f aca="false">IF(Q1884="","",ROUND((Q1884-P1884)*1440,0))</f>
        <v>11</v>
      </c>
      <c r="AH1884" s="18" t="n">
        <f aca="false">IF(Q1884="","",ROUND((Q1884-H1884)*1440,0))</f>
        <v>363</v>
      </c>
      <c r="AI1884" s="19" t="n">
        <f aca="false">ROUND(IF(O1884="",Assumptions!$B$25-K1884,O1884-K1884)*24,1)</f>
        <v>2.8</v>
      </c>
      <c r="AJ1884" s="20" t="n">
        <f aca="false">ROUND(MAX(N(Y1884)/Assumptions!$C$5, N(Z1884)/Assumptions!$C$6, N(AA1884)/Assumptions!$C$7, N(AB1884)/Assumptions!$C$8, N(AC1884)/Assumptions!$C$9, N(AD1884)/Assumptions!$C$10, N(AE1884)/Assumptions!$C$11, N(AF1884)/Assumptions!$C$12, N(AG1884)/Assumptions!$C$13),3)</f>
        <v>4.2</v>
      </c>
      <c r="AK1884" s="0" t="str">
        <f aca="false">IF(OR(U1884="Pending",U1884="On Hold"),"Open GRN (awaiting)",IF(AJ1884&lt;=1,"Within SLA",IF(ROUND(N(Y1884)/Assumptions!$C$5,3)=AJ1884,"Gate Wait",IF(ROUND(N(Z1884)/Assumptions!$C$6,3)=AJ1884,"Dock Wait",IF(ROUND(N(AA1884)/Assumptions!$C$7,3)=AJ1884,"Unloading",IF(ROUND(N(AB1884)/Assumptions!$C$8,3)=AJ1884,"Unload-to-QC Wait",IF(ROUND(N(AC1884)/Assumptions!$C$9,3)=AJ1884,"QC",IF(ROUND(N(AD1884)/Assumptions!$C$10,3)=AJ1884,"QC-to-GRN Wait",IF(ROUND(N(AE1884)/Assumptions!$C$11,3)=AJ1884,"GRN Processing",IF(ROUND(N(AF1884)/Assumptions!$C$12,3)=AJ1884,"GRN-to-Putaway Wait",IF(ROUND(N(AG1884)/Assumptions!$C$13,3)=AJ1884,"Putaway","Within SLA")))))))))))</f>
        <v>Gate Wait</v>
      </c>
    </row>
    <row r="1885" customFormat="false" ht="15" hidden="false" customHeight="false" outlineLevel="0" collapsed="false">
      <c r="A1885" s="0" t="s">
        <v>5533</v>
      </c>
      <c r="B1885" s="0" t="s">
        <v>5534</v>
      </c>
      <c r="C1885" s="0" t="s">
        <v>170</v>
      </c>
      <c r="D1885" s="0" t="s">
        <v>147</v>
      </c>
      <c r="E1885" s="0" t="s">
        <v>5535</v>
      </c>
      <c r="F1885" s="0" t="s">
        <v>172</v>
      </c>
      <c r="G1885" s="0" t="s">
        <v>150</v>
      </c>
      <c r="H1885" s="17" t="n">
        <v>46249.5527777778</v>
      </c>
      <c r="I1885" s="17" t="n">
        <v>46249.5819444444</v>
      </c>
      <c r="J1885" s="17" t="n">
        <v>46249.5875</v>
      </c>
      <c r="K1885" s="17" t="n">
        <v>46249.6256944445</v>
      </c>
      <c r="L1885" s="17" t="n">
        <v>46249.6493055556</v>
      </c>
      <c r="M1885" s="17" t="n">
        <v>46249.6826388889</v>
      </c>
      <c r="N1885" s="17" t="n">
        <v>46249.8138888889</v>
      </c>
      <c r="O1885" s="17" t="n">
        <v>46249.8534722222</v>
      </c>
      <c r="P1885" s="17" t="n">
        <v>46249.8576388889</v>
      </c>
      <c r="Q1885" s="17" t="n">
        <v>46249.86875</v>
      </c>
      <c r="R1885" s="0" t="n">
        <v>440</v>
      </c>
      <c r="S1885" s="0" t="n">
        <v>0</v>
      </c>
      <c r="T1885" s="0" t="n">
        <v>0</v>
      </c>
      <c r="U1885" s="18" t="s">
        <v>130</v>
      </c>
      <c r="V1885" s="18" t="s">
        <v>144</v>
      </c>
      <c r="W1885" s="0" t="str">
        <f aca="false">IF(AND(X1885&gt;=6,X1885&lt;14),"A",IF(AND(X1885&gt;=14,X1885&lt;22),"B","C"))</f>
        <v>A</v>
      </c>
      <c r="X1885" s="18" t="n">
        <f aca="false">HOUR(H1885)</f>
        <v>13</v>
      </c>
      <c r="Y1885" s="18" t="n">
        <f aca="false">ROUND((I1885-H1885)*1440,0)</f>
        <v>42</v>
      </c>
      <c r="Z1885" s="18" t="n">
        <f aca="false">ROUND((J1885-I1885)*1440,0)</f>
        <v>8</v>
      </c>
      <c r="AA1885" s="18" t="n">
        <f aca="false">ROUND((K1885-J1885)*1440,0)</f>
        <v>55</v>
      </c>
      <c r="AB1885" s="18" t="n">
        <f aca="false">ROUND((L1885-K1885)*1440,0)</f>
        <v>34</v>
      </c>
      <c r="AC1885" s="18" t="n">
        <f aca="false">ROUND((M1885-L1885)*1440,0)</f>
        <v>48</v>
      </c>
      <c r="AD1885" s="18" t="n">
        <f aca="false">IF(N1885="","",ROUND((N1885-M1885)*1440,0))</f>
        <v>189</v>
      </c>
      <c r="AE1885" s="18" t="n">
        <f aca="false">IF(O1885="","",ROUND((O1885-N1885)*1440,0))</f>
        <v>57</v>
      </c>
      <c r="AF1885" s="18" t="n">
        <f aca="false">IF(P1885="","",ROUND((P1885-O1885)*1440,0))</f>
        <v>6</v>
      </c>
      <c r="AG1885" s="18" t="n">
        <f aca="false">IF(Q1885="","",ROUND((Q1885-P1885)*1440,0))</f>
        <v>16</v>
      </c>
      <c r="AH1885" s="18" t="n">
        <f aca="false">IF(Q1885="","",ROUND((Q1885-H1885)*1440,0))</f>
        <v>455</v>
      </c>
      <c r="AI1885" s="19" t="n">
        <f aca="false">ROUND(IF(O1885="",Assumptions!$B$25-K1885,O1885-K1885)*24,1)</f>
        <v>5.5</v>
      </c>
      <c r="AJ1885" s="20" t="n">
        <f aca="false">ROUND(MAX(N(Y1885)/Assumptions!$C$5, N(Z1885)/Assumptions!$C$6, N(AA1885)/Assumptions!$C$7, N(AB1885)/Assumptions!$C$8, N(AC1885)/Assumptions!$C$9, N(AD1885)/Assumptions!$C$10, N(AE1885)/Assumptions!$C$11, N(AF1885)/Assumptions!$C$12, N(AG1885)/Assumptions!$C$13),3)</f>
        <v>6.3</v>
      </c>
      <c r="AK1885" s="0" t="str">
        <f aca="false">IF(OR(U1885="Pending",U1885="On Hold"),"Open GRN (awaiting)",IF(AJ1885&lt;=1,"Within SLA",IF(ROUND(N(Y1885)/Assumptions!$C$5,3)=AJ1885,"Gate Wait",IF(ROUND(N(Z1885)/Assumptions!$C$6,3)=AJ1885,"Dock Wait",IF(ROUND(N(AA1885)/Assumptions!$C$7,3)=AJ1885,"Unloading",IF(ROUND(N(AB1885)/Assumptions!$C$8,3)=AJ1885,"Unload-to-QC Wait",IF(ROUND(N(AC1885)/Assumptions!$C$9,3)=AJ1885,"QC",IF(ROUND(N(AD1885)/Assumptions!$C$10,3)=AJ1885,"QC-to-GRN Wait",IF(ROUND(N(AE1885)/Assumptions!$C$11,3)=AJ1885,"GRN Processing",IF(ROUND(N(AF1885)/Assumptions!$C$12,3)=AJ1885,"GRN-to-Putaway Wait",IF(ROUND(N(AG1885)/Assumptions!$C$13,3)=AJ1885,"Putaway","Within SLA")))))))))))</f>
        <v>QC-to-GRN Wait</v>
      </c>
    </row>
    <row r="1886" customFormat="false" ht="15" hidden="false" customHeight="false" outlineLevel="0" collapsed="false">
      <c r="A1886" s="0" t="s">
        <v>5536</v>
      </c>
      <c r="B1886" s="0" t="s">
        <v>5537</v>
      </c>
      <c r="C1886" s="0" t="s">
        <v>159</v>
      </c>
      <c r="D1886" s="0" t="s">
        <v>119</v>
      </c>
      <c r="E1886" s="0" t="s">
        <v>5538</v>
      </c>
      <c r="F1886" s="0" t="s">
        <v>128</v>
      </c>
      <c r="G1886" s="0" t="s">
        <v>122</v>
      </c>
      <c r="H1886" s="17" t="n">
        <v>46249.5659722222</v>
      </c>
      <c r="I1886" s="17" t="n">
        <v>46249.5993055556</v>
      </c>
      <c r="J1886" s="17" t="n">
        <v>46249.6034722222</v>
      </c>
      <c r="K1886" s="17" t="n">
        <v>46249.6388888889</v>
      </c>
      <c r="L1886" s="17" t="n">
        <v>46249.64375</v>
      </c>
      <c r="M1886" s="17" t="n">
        <v>46249.6555555556</v>
      </c>
      <c r="N1886" s="17" t="n">
        <v>46249.6951388889</v>
      </c>
      <c r="O1886" s="17" t="n">
        <v>46249.7208333333</v>
      </c>
      <c r="P1886" s="17" t="n">
        <v>46249.7263888889</v>
      </c>
      <c r="Q1886" s="17" t="n">
        <v>46249.7576388889</v>
      </c>
      <c r="R1886" s="0" t="n">
        <v>1240</v>
      </c>
      <c r="S1886" s="0" t="n">
        <v>0</v>
      </c>
      <c r="T1886" s="0" t="n">
        <v>0</v>
      </c>
      <c r="U1886" s="18" t="s">
        <v>130</v>
      </c>
      <c r="V1886" s="18" t="s">
        <v>144</v>
      </c>
      <c r="W1886" s="0" t="str">
        <f aca="false">IF(AND(X1886&gt;=6,X1886&lt;14),"A",IF(AND(X1886&gt;=14,X1886&lt;22),"B","C"))</f>
        <v>A</v>
      </c>
      <c r="X1886" s="18" t="n">
        <f aca="false">HOUR(H1886)</f>
        <v>13</v>
      </c>
      <c r="Y1886" s="18" t="n">
        <f aca="false">ROUND((I1886-H1886)*1440,0)</f>
        <v>48</v>
      </c>
      <c r="Z1886" s="18" t="n">
        <f aca="false">ROUND((J1886-I1886)*1440,0)</f>
        <v>6</v>
      </c>
      <c r="AA1886" s="18" t="n">
        <f aca="false">ROUND((K1886-J1886)*1440,0)</f>
        <v>51</v>
      </c>
      <c r="AB1886" s="18" t="n">
        <f aca="false">ROUND((L1886-K1886)*1440,0)</f>
        <v>7</v>
      </c>
      <c r="AC1886" s="18" t="n">
        <f aca="false">ROUND((M1886-L1886)*1440,0)</f>
        <v>17</v>
      </c>
      <c r="AD1886" s="18" t="n">
        <f aca="false">IF(N1886="","",ROUND((N1886-M1886)*1440,0))</f>
        <v>57</v>
      </c>
      <c r="AE1886" s="18" t="n">
        <f aca="false">IF(O1886="","",ROUND((O1886-N1886)*1440,0))</f>
        <v>37</v>
      </c>
      <c r="AF1886" s="18" t="n">
        <f aca="false">IF(P1886="","",ROUND((P1886-O1886)*1440,0))</f>
        <v>8</v>
      </c>
      <c r="AG1886" s="18" t="n">
        <f aca="false">IF(Q1886="","",ROUND((Q1886-P1886)*1440,0))</f>
        <v>45</v>
      </c>
      <c r="AH1886" s="18" t="n">
        <f aca="false">IF(Q1886="","",ROUND((Q1886-H1886)*1440,0))</f>
        <v>276</v>
      </c>
      <c r="AI1886" s="19" t="n">
        <f aca="false">ROUND(IF(O1886="",Assumptions!$B$25-K1886,O1886-K1886)*24,1)</f>
        <v>2</v>
      </c>
      <c r="AJ1886" s="20" t="n">
        <f aca="false">ROUND(MAX(N(Y1886)/Assumptions!$C$5, N(Z1886)/Assumptions!$C$6, N(AA1886)/Assumptions!$C$7, N(AB1886)/Assumptions!$C$8, N(AC1886)/Assumptions!$C$9, N(AD1886)/Assumptions!$C$10, N(AE1886)/Assumptions!$C$11, N(AF1886)/Assumptions!$C$12, N(AG1886)/Assumptions!$C$13),3)</f>
        <v>1.9</v>
      </c>
      <c r="AK1886" s="0" t="str">
        <f aca="false">IF(OR(U1886="Pending",U1886="On Hold"),"Open GRN (awaiting)",IF(AJ1886&lt;=1,"Within SLA",IF(ROUND(N(Y1886)/Assumptions!$C$5,3)=AJ1886,"Gate Wait",IF(ROUND(N(Z1886)/Assumptions!$C$6,3)=AJ1886,"Dock Wait",IF(ROUND(N(AA1886)/Assumptions!$C$7,3)=AJ1886,"Unloading",IF(ROUND(N(AB1886)/Assumptions!$C$8,3)=AJ1886,"Unload-to-QC Wait",IF(ROUND(N(AC1886)/Assumptions!$C$9,3)=AJ1886,"QC",IF(ROUND(N(AD1886)/Assumptions!$C$10,3)=AJ1886,"QC-to-GRN Wait",IF(ROUND(N(AE1886)/Assumptions!$C$11,3)=AJ1886,"GRN Processing",IF(ROUND(N(AF1886)/Assumptions!$C$12,3)=AJ1886,"GRN-to-Putaway Wait",IF(ROUND(N(AG1886)/Assumptions!$C$13,3)=AJ1886,"Putaway","Within SLA")))))))))))</f>
        <v>QC-to-GRN Wait</v>
      </c>
    </row>
    <row r="1887" customFormat="false" ht="15" hidden="false" customHeight="false" outlineLevel="0" collapsed="false">
      <c r="A1887" s="0" t="s">
        <v>5539</v>
      </c>
      <c r="B1887" s="0" t="s">
        <v>5540</v>
      </c>
      <c r="C1887" s="0" t="s">
        <v>184</v>
      </c>
      <c r="D1887" s="0" t="s">
        <v>147</v>
      </c>
      <c r="E1887" s="0" t="s">
        <v>5541</v>
      </c>
      <c r="F1887" s="0" t="s">
        <v>177</v>
      </c>
      <c r="G1887" s="0" t="s">
        <v>167</v>
      </c>
      <c r="H1887" s="17" t="n">
        <v>46249.6173611111</v>
      </c>
      <c r="I1887" s="17" t="n">
        <v>46249.6708333333</v>
      </c>
      <c r="J1887" s="17" t="n">
        <v>46249.6736111111</v>
      </c>
      <c r="K1887" s="17" t="n">
        <v>46249.7194444445</v>
      </c>
      <c r="L1887" s="17" t="n">
        <v>46249.7402777778</v>
      </c>
      <c r="M1887" s="17" t="n">
        <v>46249.7486111111</v>
      </c>
      <c r="N1887" s="17" t="n">
        <v>46249.7868055556</v>
      </c>
      <c r="O1887" s="17" t="n">
        <v>46249.8590277778</v>
      </c>
      <c r="P1887" s="17" t="n">
        <v>46249.8701388889</v>
      </c>
      <c r="Q1887" s="17" t="n">
        <v>46249.8840277778</v>
      </c>
      <c r="R1887" s="0" t="n">
        <v>1725</v>
      </c>
      <c r="S1887" s="0" t="n">
        <v>0</v>
      </c>
      <c r="T1887" s="0" t="n">
        <v>0</v>
      </c>
      <c r="U1887" s="18" t="s">
        <v>130</v>
      </c>
      <c r="V1887" s="18" t="s">
        <v>82</v>
      </c>
      <c r="W1887" s="0" t="str">
        <f aca="false">IF(AND(X1887&gt;=6,X1887&lt;14),"A",IF(AND(X1887&gt;=14,X1887&lt;22),"B","C"))</f>
        <v>B</v>
      </c>
      <c r="X1887" s="18" t="n">
        <f aca="false">HOUR(H1887)</f>
        <v>14</v>
      </c>
      <c r="Y1887" s="18" t="n">
        <f aca="false">ROUND((I1887-H1887)*1440,0)</f>
        <v>77</v>
      </c>
      <c r="Z1887" s="18" t="n">
        <f aca="false">ROUND((J1887-I1887)*1440,0)</f>
        <v>4</v>
      </c>
      <c r="AA1887" s="18" t="n">
        <f aca="false">ROUND((K1887-J1887)*1440,0)</f>
        <v>66</v>
      </c>
      <c r="AB1887" s="18" t="n">
        <f aca="false">ROUND((L1887-K1887)*1440,0)</f>
        <v>30</v>
      </c>
      <c r="AC1887" s="18" t="n">
        <f aca="false">ROUND((M1887-L1887)*1440,0)</f>
        <v>12</v>
      </c>
      <c r="AD1887" s="18" t="n">
        <f aca="false">IF(N1887="","",ROUND((N1887-M1887)*1440,0))</f>
        <v>55</v>
      </c>
      <c r="AE1887" s="18" t="n">
        <f aca="false">IF(O1887="","",ROUND((O1887-N1887)*1440,0))</f>
        <v>104</v>
      </c>
      <c r="AF1887" s="18" t="n">
        <f aca="false">IF(P1887="","",ROUND((P1887-O1887)*1440,0))</f>
        <v>16</v>
      </c>
      <c r="AG1887" s="18" t="n">
        <f aca="false">IF(Q1887="","",ROUND((Q1887-P1887)*1440,0))</f>
        <v>20</v>
      </c>
      <c r="AH1887" s="18" t="n">
        <f aca="false">IF(Q1887="","",ROUND((Q1887-H1887)*1440,0))</f>
        <v>384</v>
      </c>
      <c r="AI1887" s="19" t="n">
        <f aca="false">ROUND(IF(O1887="",Assumptions!$B$25-K1887,O1887-K1887)*24,1)</f>
        <v>3.4</v>
      </c>
      <c r="AJ1887" s="20" t="n">
        <f aca="false">ROUND(MAX(N(Y1887)/Assumptions!$C$5, N(Z1887)/Assumptions!$C$6, N(AA1887)/Assumptions!$C$7, N(AB1887)/Assumptions!$C$8, N(AC1887)/Assumptions!$C$9, N(AD1887)/Assumptions!$C$10, N(AE1887)/Assumptions!$C$11, N(AF1887)/Assumptions!$C$12, N(AG1887)/Assumptions!$C$13),3)</f>
        <v>2.567</v>
      </c>
      <c r="AK1887" s="0" t="str">
        <f aca="false">IF(OR(U1887="Pending",U1887="On Hold"),"Open GRN (awaiting)",IF(AJ1887&lt;=1,"Within SLA",IF(ROUND(N(Y1887)/Assumptions!$C$5,3)=AJ1887,"Gate Wait",IF(ROUND(N(Z1887)/Assumptions!$C$6,3)=AJ1887,"Dock Wait",IF(ROUND(N(AA1887)/Assumptions!$C$7,3)=AJ1887,"Unloading",IF(ROUND(N(AB1887)/Assumptions!$C$8,3)=AJ1887,"Unload-to-QC Wait",IF(ROUND(N(AC1887)/Assumptions!$C$9,3)=AJ1887,"QC",IF(ROUND(N(AD1887)/Assumptions!$C$10,3)=AJ1887,"QC-to-GRN Wait",IF(ROUND(N(AE1887)/Assumptions!$C$11,3)=AJ1887,"GRN Processing",IF(ROUND(N(AF1887)/Assumptions!$C$12,3)=AJ1887,"GRN-to-Putaway Wait",IF(ROUND(N(AG1887)/Assumptions!$C$13,3)=AJ1887,"Putaway","Within SLA")))))))))))</f>
        <v>Gate Wait</v>
      </c>
    </row>
    <row r="1888" customFormat="false" ht="15" hidden="false" customHeight="false" outlineLevel="0" collapsed="false">
      <c r="A1888" s="0" t="s">
        <v>5542</v>
      </c>
      <c r="B1888" s="0" t="s">
        <v>5543</v>
      </c>
      <c r="C1888" s="0" t="s">
        <v>159</v>
      </c>
      <c r="D1888" s="0" t="s">
        <v>135</v>
      </c>
      <c r="E1888" s="0" t="s">
        <v>5544</v>
      </c>
      <c r="F1888" s="0" t="s">
        <v>128</v>
      </c>
      <c r="G1888" s="0" t="s">
        <v>178</v>
      </c>
      <c r="H1888" s="17" t="n">
        <v>46249.6298611111</v>
      </c>
      <c r="I1888" s="17" t="n">
        <v>46249.6465277778</v>
      </c>
      <c r="J1888" s="17" t="n">
        <v>46249.6479166667</v>
      </c>
      <c r="K1888" s="17" t="n">
        <v>46249.6638888889</v>
      </c>
      <c r="L1888" s="17" t="n">
        <v>46249.6708333333</v>
      </c>
      <c r="M1888" s="17" t="n">
        <v>46249.6895833333</v>
      </c>
      <c r="N1888" s="17" t="n">
        <v>46249.7097222222</v>
      </c>
      <c r="O1888" s="17" t="n">
        <v>46249.7402777778</v>
      </c>
      <c r="P1888" s="17" t="n">
        <v>46249.7715277778</v>
      </c>
      <c r="Q1888" s="17" t="n">
        <v>46249.7909722222</v>
      </c>
      <c r="R1888" s="0" t="n">
        <v>179</v>
      </c>
      <c r="S1888" s="0" t="n">
        <v>0</v>
      </c>
      <c r="T1888" s="0" t="n">
        <v>0</v>
      </c>
      <c r="U1888" s="18" t="s">
        <v>130</v>
      </c>
      <c r="V1888" s="18" t="s">
        <v>139</v>
      </c>
      <c r="W1888" s="0" t="str">
        <f aca="false">IF(AND(X1888&gt;=6,X1888&lt;14),"A",IF(AND(X1888&gt;=14,X1888&lt;22),"B","C"))</f>
        <v>B</v>
      </c>
      <c r="X1888" s="18" t="n">
        <f aca="false">HOUR(H1888)</f>
        <v>15</v>
      </c>
      <c r="Y1888" s="18" t="n">
        <f aca="false">ROUND((I1888-H1888)*1440,0)</f>
        <v>24</v>
      </c>
      <c r="Z1888" s="18" t="n">
        <f aca="false">ROUND((J1888-I1888)*1440,0)</f>
        <v>2</v>
      </c>
      <c r="AA1888" s="18" t="n">
        <f aca="false">ROUND((K1888-J1888)*1440,0)</f>
        <v>23</v>
      </c>
      <c r="AB1888" s="18" t="n">
        <f aca="false">ROUND((L1888-K1888)*1440,0)</f>
        <v>10</v>
      </c>
      <c r="AC1888" s="18" t="n">
        <f aca="false">ROUND((M1888-L1888)*1440,0)</f>
        <v>27</v>
      </c>
      <c r="AD1888" s="18" t="n">
        <f aca="false">IF(N1888="","",ROUND((N1888-M1888)*1440,0))</f>
        <v>29</v>
      </c>
      <c r="AE1888" s="18" t="n">
        <f aca="false">IF(O1888="","",ROUND((O1888-N1888)*1440,0))</f>
        <v>44</v>
      </c>
      <c r="AF1888" s="18" t="n">
        <f aca="false">IF(P1888="","",ROUND((P1888-O1888)*1440,0))</f>
        <v>45</v>
      </c>
      <c r="AG1888" s="18" t="n">
        <f aca="false">IF(Q1888="","",ROUND((Q1888-P1888)*1440,0))</f>
        <v>28</v>
      </c>
      <c r="AH1888" s="18" t="n">
        <f aca="false">IF(Q1888="","",ROUND((Q1888-H1888)*1440,0))</f>
        <v>232</v>
      </c>
      <c r="AI1888" s="19" t="n">
        <f aca="false">ROUND(IF(O1888="",Assumptions!$B$25-K1888,O1888-K1888)*24,1)</f>
        <v>1.8</v>
      </c>
      <c r="AJ1888" s="20" t="n">
        <f aca="false">ROUND(MAX(N(Y1888)/Assumptions!$C$5, N(Z1888)/Assumptions!$C$6, N(AA1888)/Assumptions!$C$7, N(AB1888)/Assumptions!$C$8, N(AC1888)/Assumptions!$C$9, N(AD1888)/Assumptions!$C$10, N(AE1888)/Assumptions!$C$11, N(AF1888)/Assumptions!$C$12, N(AG1888)/Assumptions!$C$13),3)</f>
        <v>2.25</v>
      </c>
      <c r="AK1888" s="0" t="str">
        <f aca="false">IF(OR(U1888="Pending",U1888="On Hold"),"Open GRN (awaiting)",IF(AJ1888&lt;=1,"Within SLA",IF(ROUND(N(Y1888)/Assumptions!$C$5,3)=AJ1888,"Gate Wait",IF(ROUND(N(Z1888)/Assumptions!$C$6,3)=AJ1888,"Dock Wait",IF(ROUND(N(AA1888)/Assumptions!$C$7,3)=AJ1888,"Unloading",IF(ROUND(N(AB1888)/Assumptions!$C$8,3)=AJ1888,"Unload-to-QC Wait",IF(ROUND(N(AC1888)/Assumptions!$C$9,3)=AJ1888,"QC",IF(ROUND(N(AD1888)/Assumptions!$C$10,3)=AJ1888,"QC-to-GRN Wait",IF(ROUND(N(AE1888)/Assumptions!$C$11,3)=AJ1888,"GRN Processing",IF(ROUND(N(AF1888)/Assumptions!$C$12,3)=AJ1888,"GRN-to-Putaway Wait",IF(ROUND(N(AG1888)/Assumptions!$C$13,3)=AJ1888,"Putaway","Within SLA")))))))))))</f>
        <v>GRN-to-Putaway Wait</v>
      </c>
    </row>
    <row r="1889" customFormat="false" ht="15" hidden="false" customHeight="false" outlineLevel="0" collapsed="false">
      <c r="A1889" s="0" t="s">
        <v>5545</v>
      </c>
      <c r="B1889" s="0" t="s">
        <v>5546</v>
      </c>
      <c r="C1889" s="0" t="s">
        <v>153</v>
      </c>
      <c r="D1889" s="0" t="s">
        <v>119</v>
      </c>
      <c r="E1889" s="0" t="s">
        <v>5547</v>
      </c>
      <c r="F1889" s="0" t="s">
        <v>155</v>
      </c>
      <c r="G1889" s="0" t="s">
        <v>129</v>
      </c>
      <c r="H1889" s="17" t="n">
        <v>46249.6368055556</v>
      </c>
      <c r="I1889" s="17" t="n">
        <v>46249.6527777778</v>
      </c>
      <c r="J1889" s="17" t="n">
        <v>46249.6631944445</v>
      </c>
      <c r="K1889" s="17" t="n">
        <v>46249.7111111111</v>
      </c>
      <c r="L1889" s="17" t="n">
        <v>46249.7145833333</v>
      </c>
      <c r="M1889" s="17" t="n">
        <v>46249.7270833333</v>
      </c>
      <c r="N1889" s="17" t="n">
        <v>46249.7770833333</v>
      </c>
      <c r="O1889" s="17" t="n">
        <v>46249.7888888889</v>
      </c>
      <c r="P1889" s="17" t="n">
        <v>46249.8069444444</v>
      </c>
      <c r="Q1889" s="17" t="n">
        <v>46249.8590277778</v>
      </c>
      <c r="R1889" s="0" t="n">
        <v>919</v>
      </c>
      <c r="S1889" s="0" t="n">
        <v>0</v>
      </c>
      <c r="T1889" s="0" t="n">
        <v>0</v>
      </c>
      <c r="U1889" s="18" t="s">
        <v>130</v>
      </c>
      <c r="V1889" s="18" t="s">
        <v>156</v>
      </c>
      <c r="W1889" s="0" t="str">
        <f aca="false">IF(AND(X1889&gt;=6,X1889&lt;14),"A",IF(AND(X1889&gt;=14,X1889&lt;22),"B","C"))</f>
        <v>B</v>
      </c>
      <c r="X1889" s="18" t="n">
        <f aca="false">HOUR(H1889)</f>
        <v>15</v>
      </c>
      <c r="Y1889" s="18" t="n">
        <f aca="false">ROUND((I1889-H1889)*1440,0)</f>
        <v>23</v>
      </c>
      <c r="Z1889" s="18" t="n">
        <f aca="false">ROUND((J1889-I1889)*1440,0)</f>
        <v>15</v>
      </c>
      <c r="AA1889" s="18" t="n">
        <f aca="false">ROUND((K1889-J1889)*1440,0)</f>
        <v>69</v>
      </c>
      <c r="AB1889" s="18" t="n">
        <f aca="false">ROUND((L1889-K1889)*1440,0)</f>
        <v>5</v>
      </c>
      <c r="AC1889" s="18" t="n">
        <f aca="false">ROUND((M1889-L1889)*1440,0)</f>
        <v>18</v>
      </c>
      <c r="AD1889" s="18" t="n">
        <f aca="false">IF(N1889="","",ROUND((N1889-M1889)*1440,0))</f>
        <v>72</v>
      </c>
      <c r="AE1889" s="18" t="n">
        <f aca="false">IF(O1889="","",ROUND((O1889-N1889)*1440,0))</f>
        <v>17</v>
      </c>
      <c r="AF1889" s="18" t="n">
        <f aca="false">IF(P1889="","",ROUND((P1889-O1889)*1440,0))</f>
        <v>26</v>
      </c>
      <c r="AG1889" s="18" t="n">
        <f aca="false">IF(Q1889="","",ROUND((Q1889-P1889)*1440,0))</f>
        <v>75</v>
      </c>
      <c r="AH1889" s="18" t="n">
        <f aca="false">IF(Q1889="","",ROUND((Q1889-H1889)*1440,0))</f>
        <v>320</v>
      </c>
      <c r="AI1889" s="19" t="n">
        <f aca="false">ROUND(IF(O1889="",Assumptions!$B$25-K1889,O1889-K1889)*24,1)</f>
        <v>1.9</v>
      </c>
      <c r="AJ1889" s="20" t="n">
        <f aca="false">ROUND(MAX(N(Y1889)/Assumptions!$C$5, N(Z1889)/Assumptions!$C$6, N(AA1889)/Assumptions!$C$7, N(AB1889)/Assumptions!$C$8, N(AC1889)/Assumptions!$C$9, N(AD1889)/Assumptions!$C$10, N(AE1889)/Assumptions!$C$11, N(AF1889)/Assumptions!$C$12, N(AG1889)/Assumptions!$C$13),3)</f>
        <v>2.4</v>
      </c>
      <c r="AK1889" s="0" t="str">
        <f aca="false">IF(OR(U1889="Pending",U1889="On Hold"),"Open GRN (awaiting)",IF(AJ1889&lt;=1,"Within SLA",IF(ROUND(N(Y1889)/Assumptions!$C$5,3)=AJ1889,"Gate Wait",IF(ROUND(N(Z1889)/Assumptions!$C$6,3)=AJ1889,"Dock Wait",IF(ROUND(N(AA1889)/Assumptions!$C$7,3)=AJ1889,"Unloading",IF(ROUND(N(AB1889)/Assumptions!$C$8,3)=AJ1889,"Unload-to-QC Wait",IF(ROUND(N(AC1889)/Assumptions!$C$9,3)=AJ1889,"QC",IF(ROUND(N(AD1889)/Assumptions!$C$10,3)=AJ1889,"QC-to-GRN Wait",IF(ROUND(N(AE1889)/Assumptions!$C$11,3)=AJ1889,"GRN Processing",IF(ROUND(N(AF1889)/Assumptions!$C$12,3)=AJ1889,"GRN-to-Putaway Wait",IF(ROUND(N(AG1889)/Assumptions!$C$13,3)=AJ1889,"Putaway","Within SLA")))))))))))</f>
        <v>QC-to-GRN Wait</v>
      </c>
    </row>
    <row r="1890" customFormat="false" ht="15" hidden="false" customHeight="false" outlineLevel="0" collapsed="false">
      <c r="A1890" s="0" t="s">
        <v>5548</v>
      </c>
      <c r="B1890" s="0" t="s">
        <v>5549</v>
      </c>
      <c r="C1890" s="0" t="s">
        <v>134</v>
      </c>
      <c r="D1890" s="0" t="s">
        <v>147</v>
      </c>
      <c r="E1890" s="0" t="s">
        <v>148</v>
      </c>
      <c r="F1890" s="0" t="s">
        <v>149</v>
      </c>
      <c r="G1890" s="0" t="s">
        <v>150</v>
      </c>
      <c r="H1890" s="17" t="n">
        <v>46249.6430555556</v>
      </c>
      <c r="I1890" s="17" t="n">
        <v>46249.6708333333</v>
      </c>
      <c r="J1890" s="17" t="n">
        <v>46249.6736111111</v>
      </c>
      <c r="K1890" s="17" t="n">
        <v>46249.7020833333</v>
      </c>
      <c r="L1890" s="17" t="n">
        <v>46249.7097222222</v>
      </c>
      <c r="M1890" s="17" t="n">
        <v>46249.725</v>
      </c>
      <c r="N1890" s="17" t="n">
        <v>46249.7423611111</v>
      </c>
      <c r="O1890" s="17" t="n">
        <v>46249.7680555556</v>
      </c>
      <c r="P1890" s="17" t="n">
        <v>46249.775</v>
      </c>
      <c r="Q1890" s="17" t="n">
        <v>46249.7916666667</v>
      </c>
      <c r="R1890" s="0" t="n">
        <v>424</v>
      </c>
      <c r="S1890" s="0" t="n">
        <v>0</v>
      </c>
      <c r="T1890" s="0" t="n">
        <v>0</v>
      </c>
      <c r="U1890" s="18" t="s">
        <v>130</v>
      </c>
      <c r="V1890" s="18" t="s">
        <v>82</v>
      </c>
      <c r="W1890" s="0" t="str">
        <f aca="false">IF(AND(X1890&gt;=6,X1890&lt;14),"A",IF(AND(X1890&gt;=14,X1890&lt;22),"B","C"))</f>
        <v>B</v>
      </c>
      <c r="X1890" s="18" t="n">
        <f aca="false">HOUR(H1890)</f>
        <v>15</v>
      </c>
      <c r="Y1890" s="18" t="n">
        <f aca="false">ROUND((I1890-H1890)*1440,0)</f>
        <v>40</v>
      </c>
      <c r="Z1890" s="18" t="n">
        <f aca="false">ROUND((J1890-I1890)*1440,0)</f>
        <v>4</v>
      </c>
      <c r="AA1890" s="18" t="n">
        <f aca="false">ROUND((K1890-J1890)*1440,0)</f>
        <v>41</v>
      </c>
      <c r="AB1890" s="18" t="n">
        <f aca="false">ROUND((L1890-K1890)*1440,0)</f>
        <v>11</v>
      </c>
      <c r="AC1890" s="18" t="n">
        <f aca="false">ROUND((M1890-L1890)*1440,0)</f>
        <v>22</v>
      </c>
      <c r="AD1890" s="18" t="n">
        <f aca="false">IF(N1890="","",ROUND((N1890-M1890)*1440,0))</f>
        <v>25</v>
      </c>
      <c r="AE1890" s="18" t="n">
        <f aca="false">IF(O1890="","",ROUND((O1890-N1890)*1440,0))</f>
        <v>37</v>
      </c>
      <c r="AF1890" s="18" t="n">
        <f aca="false">IF(P1890="","",ROUND((P1890-O1890)*1440,0))</f>
        <v>10</v>
      </c>
      <c r="AG1890" s="18" t="n">
        <f aca="false">IF(Q1890="","",ROUND((Q1890-P1890)*1440,0))</f>
        <v>24</v>
      </c>
      <c r="AH1890" s="18" t="n">
        <f aca="false">IF(Q1890="","",ROUND((Q1890-H1890)*1440,0))</f>
        <v>214</v>
      </c>
      <c r="AI1890" s="19" t="n">
        <f aca="false">ROUND(IF(O1890="",Assumptions!$B$25-K1890,O1890-K1890)*24,1)</f>
        <v>1.6</v>
      </c>
      <c r="AJ1890" s="20" t="n">
        <f aca="false">ROUND(MAX(N(Y1890)/Assumptions!$C$5, N(Z1890)/Assumptions!$C$6, N(AA1890)/Assumptions!$C$7, N(AB1890)/Assumptions!$C$8, N(AC1890)/Assumptions!$C$9, N(AD1890)/Assumptions!$C$10, N(AE1890)/Assumptions!$C$11, N(AF1890)/Assumptions!$C$12, N(AG1890)/Assumptions!$C$13),3)</f>
        <v>1.333</v>
      </c>
      <c r="AK1890" s="0" t="str">
        <f aca="false">IF(OR(U1890="Pending",U1890="On Hold"),"Open GRN (awaiting)",IF(AJ1890&lt;=1,"Within SLA",IF(ROUND(N(Y1890)/Assumptions!$C$5,3)=AJ1890,"Gate Wait",IF(ROUND(N(Z1890)/Assumptions!$C$6,3)=AJ1890,"Dock Wait",IF(ROUND(N(AA1890)/Assumptions!$C$7,3)=AJ1890,"Unloading",IF(ROUND(N(AB1890)/Assumptions!$C$8,3)=AJ1890,"Unload-to-QC Wait",IF(ROUND(N(AC1890)/Assumptions!$C$9,3)=AJ1890,"QC",IF(ROUND(N(AD1890)/Assumptions!$C$10,3)=AJ1890,"QC-to-GRN Wait",IF(ROUND(N(AE1890)/Assumptions!$C$11,3)=AJ1890,"GRN Processing",IF(ROUND(N(AF1890)/Assumptions!$C$12,3)=AJ1890,"GRN-to-Putaway Wait",IF(ROUND(N(AG1890)/Assumptions!$C$13,3)=AJ1890,"Putaway","Within SLA")))))))))))</f>
        <v>Gate Wait</v>
      </c>
    </row>
    <row r="1891" customFormat="false" ht="15" hidden="false" customHeight="false" outlineLevel="0" collapsed="false">
      <c r="A1891" s="0" t="s">
        <v>5550</v>
      </c>
      <c r="B1891" s="0" t="s">
        <v>5551</v>
      </c>
      <c r="C1891" s="0" t="s">
        <v>175</v>
      </c>
      <c r="D1891" s="0" t="s">
        <v>119</v>
      </c>
      <c r="E1891" s="0" t="s">
        <v>5552</v>
      </c>
      <c r="F1891" s="0" t="s">
        <v>177</v>
      </c>
      <c r="G1891" s="0" t="s">
        <v>122</v>
      </c>
      <c r="H1891" s="17" t="n">
        <v>46249.6590277778</v>
      </c>
      <c r="I1891" s="17" t="n">
        <v>46249.6715277778</v>
      </c>
      <c r="J1891" s="17" t="n">
        <v>46249.675</v>
      </c>
      <c r="K1891" s="17" t="n">
        <v>46249.6826388889</v>
      </c>
      <c r="L1891" s="17" t="n">
        <v>46249.6895833333</v>
      </c>
      <c r="M1891" s="17" t="n">
        <v>46249.7027777778</v>
      </c>
      <c r="N1891" s="17" t="n">
        <v>46249.7659722222</v>
      </c>
      <c r="O1891" s="17" t="n">
        <v>46249.8090277778</v>
      </c>
      <c r="P1891" s="17" t="n">
        <v>46249.8173611111</v>
      </c>
      <c r="Q1891" s="17" t="n">
        <v>46249.8326388889</v>
      </c>
      <c r="R1891" s="0" t="n">
        <v>69</v>
      </c>
      <c r="S1891" s="0" t="n">
        <v>0</v>
      </c>
      <c r="T1891" s="0" t="n">
        <v>0</v>
      </c>
      <c r="U1891" s="18" t="s">
        <v>130</v>
      </c>
      <c r="V1891" s="18" t="s">
        <v>156</v>
      </c>
      <c r="W1891" s="0" t="str">
        <f aca="false">IF(AND(X1891&gt;=6,X1891&lt;14),"A",IF(AND(X1891&gt;=14,X1891&lt;22),"B","C"))</f>
        <v>B</v>
      </c>
      <c r="X1891" s="18" t="n">
        <f aca="false">HOUR(H1891)</f>
        <v>15</v>
      </c>
      <c r="Y1891" s="18" t="n">
        <f aca="false">ROUND((I1891-H1891)*1440,0)</f>
        <v>18</v>
      </c>
      <c r="Z1891" s="18" t="n">
        <f aca="false">ROUND((J1891-I1891)*1440,0)</f>
        <v>5</v>
      </c>
      <c r="AA1891" s="18" t="n">
        <f aca="false">ROUND((K1891-J1891)*1440,0)</f>
        <v>11</v>
      </c>
      <c r="AB1891" s="18" t="n">
        <f aca="false">ROUND((L1891-K1891)*1440,0)</f>
        <v>10</v>
      </c>
      <c r="AC1891" s="18" t="n">
        <f aca="false">ROUND((M1891-L1891)*1440,0)</f>
        <v>19</v>
      </c>
      <c r="AD1891" s="18" t="n">
        <f aca="false">IF(N1891="","",ROUND((N1891-M1891)*1440,0))</f>
        <v>91</v>
      </c>
      <c r="AE1891" s="18" t="n">
        <f aca="false">IF(O1891="","",ROUND((O1891-N1891)*1440,0))</f>
        <v>62</v>
      </c>
      <c r="AF1891" s="18" t="n">
        <f aca="false">IF(P1891="","",ROUND((P1891-O1891)*1440,0))</f>
        <v>12</v>
      </c>
      <c r="AG1891" s="18" t="n">
        <f aca="false">IF(Q1891="","",ROUND((Q1891-P1891)*1440,0))</f>
        <v>22</v>
      </c>
      <c r="AH1891" s="18" t="n">
        <f aca="false">IF(Q1891="","",ROUND((Q1891-H1891)*1440,0))</f>
        <v>250</v>
      </c>
      <c r="AI1891" s="19" t="n">
        <f aca="false">ROUND(IF(O1891="",Assumptions!$B$25-K1891,O1891-K1891)*24,1)</f>
        <v>3</v>
      </c>
      <c r="AJ1891" s="20" t="n">
        <f aca="false">ROUND(MAX(N(Y1891)/Assumptions!$C$5, N(Z1891)/Assumptions!$C$6, N(AA1891)/Assumptions!$C$7, N(AB1891)/Assumptions!$C$8, N(AC1891)/Assumptions!$C$9, N(AD1891)/Assumptions!$C$10, N(AE1891)/Assumptions!$C$11, N(AF1891)/Assumptions!$C$12, N(AG1891)/Assumptions!$C$13),3)</f>
        <v>3.033</v>
      </c>
      <c r="AK1891" s="0" t="str">
        <f aca="false">IF(OR(U1891="Pending",U1891="On Hold"),"Open GRN (awaiting)",IF(AJ1891&lt;=1,"Within SLA",IF(ROUND(N(Y1891)/Assumptions!$C$5,3)=AJ1891,"Gate Wait",IF(ROUND(N(Z1891)/Assumptions!$C$6,3)=AJ1891,"Dock Wait",IF(ROUND(N(AA1891)/Assumptions!$C$7,3)=AJ1891,"Unloading",IF(ROUND(N(AB1891)/Assumptions!$C$8,3)=AJ1891,"Unload-to-QC Wait",IF(ROUND(N(AC1891)/Assumptions!$C$9,3)=AJ1891,"QC",IF(ROUND(N(AD1891)/Assumptions!$C$10,3)=AJ1891,"QC-to-GRN Wait",IF(ROUND(N(AE1891)/Assumptions!$C$11,3)=AJ1891,"GRN Processing",IF(ROUND(N(AF1891)/Assumptions!$C$12,3)=AJ1891,"GRN-to-Putaway Wait",IF(ROUND(N(AG1891)/Assumptions!$C$13,3)=AJ1891,"Putaway","Within SLA")))))))))))</f>
        <v>QC-to-GRN Wait</v>
      </c>
    </row>
    <row r="1892" customFormat="false" ht="15" hidden="false" customHeight="false" outlineLevel="0" collapsed="false">
      <c r="A1892" s="0" t="s">
        <v>5553</v>
      </c>
      <c r="B1892" s="0" t="s">
        <v>5554</v>
      </c>
      <c r="C1892" s="0" t="s">
        <v>134</v>
      </c>
      <c r="D1892" s="0" t="s">
        <v>147</v>
      </c>
      <c r="E1892" s="0" t="s">
        <v>5555</v>
      </c>
      <c r="F1892" s="0" t="s">
        <v>149</v>
      </c>
      <c r="G1892" s="0" t="s">
        <v>150</v>
      </c>
      <c r="H1892" s="17" t="n">
        <v>46249.8027777778</v>
      </c>
      <c r="I1892" s="17" t="n">
        <v>46249.8076388889</v>
      </c>
      <c r="J1892" s="17" t="n">
        <v>46249.8111111111</v>
      </c>
      <c r="K1892" s="17" t="n">
        <v>46249.8208333333</v>
      </c>
      <c r="L1892" s="17" t="n">
        <v>46249.8326388889</v>
      </c>
      <c r="M1892" s="17" t="n">
        <v>46249.85</v>
      </c>
      <c r="N1892" s="17" t="n">
        <v>46249.8770833333</v>
      </c>
      <c r="O1892" s="17" t="n">
        <v>46249.9069444445</v>
      </c>
      <c r="P1892" s="17" t="n">
        <v>46249.9152777778</v>
      </c>
      <c r="Q1892" s="17" t="n">
        <v>46249.9402777778</v>
      </c>
      <c r="R1892" s="0" t="n">
        <v>44</v>
      </c>
      <c r="S1892" s="0" t="n">
        <v>0</v>
      </c>
      <c r="T1892" s="0" t="n">
        <v>0</v>
      </c>
      <c r="U1892" s="18" t="s">
        <v>130</v>
      </c>
      <c r="V1892" s="18" t="s">
        <v>156</v>
      </c>
      <c r="W1892" s="0" t="str">
        <f aca="false">IF(AND(X1892&gt;=6,X1892&lt;14),"A",IF(AND(X1892&gt;=14,X1892&lt;22),"B","C"))</f>
        <v>B</v>
      </c>
      <c r="X1892" s="18" t="n">
        <f aca="false">HOUR(H1892)</f>
        <v>19</v>
      </c>
      <c r="Y1892" s="18" t="n">
        <f aca="false">ROUND((I1892-H1892)*1440,0)</f>
        <v>7</v>
      </c>
      <c r="Z1892" s="18" t="n">
        <f aca="false">ROUND((J1892-I1892)*1440,0)</f>
        <v>5</v>
      </c>
      <c r="AA1892" s="18" t="n">
        <f aca="false">ROUND((K1892-J1892)*1440,0)</f>
        <v>14</v>
      </c>
      <c r="AB1892" s="18" t="n">
        <f aca="false">ROUND((L1892-K1892)*1440,0)</f>
        <v>17</v>
      </c>
      <c r="AC1892" s="18" t="n">
        <f aca="false">ROUND((M1892-L1892)*1440,0)</f>
        <v>25</v>
      </c>
      <c r="AD1892" s="18" t="n">
        <f aca="false">IF(N1892="","",ROUND((N1892-M1892)*1440,0))</f>
        <v>39</v>
      </c>
      <c r="AE1892" s="18" t="n">
        <f aca="false">IF(O1892="","",ROUND((O1892-N1892)*1440,0))</f>
        <v>43</v>
      </c>
      <c r="AF1892" s="18" t="n">
        <f aca="false">IF(P1892="","",ROUND((P1892-O1892)*1440,0))</f>
        <v>12</v>
      </c>
      <c r="AG1892" s="18" t="n">
        <f aca="false">IF(Q1892="","",ROUND((Q1892-P1892)*1440,0))</f>
        <v>36</v>
      </c>
      <c r="AH1892" s="18" t="n">
        <f aca="false">IF(Q1892="","",ROUND((Q1892-H1892)*1440,0))</f>
        <v>198</v>
      </c>
      <c r="AI1892" s="19" t="n">
        <f aca="false">ROUND(IF(O1892="",Assumptions!$B$25-K1892,O1892-K1892)*24,1)</f>
        <v>2.1</v>
      </c>
      <c r="AJ1892" s="20" t="n">
        <f aca="false">ROUND(MAX(N(Y1892)/Assumptions!$C$5, N(Z1892)/Assumptions!$C$6, N(AA1892)/Assumptions!$C$7, N(AB1892)/Assumptions!$C$8, N(AC1892)/Assumptions!$C$9, N(AD1892)/Assumptions!$C$10, N(AE1892)/Assumptions!$C$11, N(AF1892)/Assumptions!$C$12, N(AG1892)/Assumptions!$C$13),3)</f>
        <v>1.3</v>
      </c>
      <c r="AK1892" s="0" t="str">
        <f aca="false">IF(OR(U1892="Pending",U1892="On Hold"),"Open GRN (awaiting)",IF(AJ1892&lt;=1,"Within SLA",IF(ROUND(N(Y1892)/Assumptions!$C$5,3)=AJ1892,"Gate Wait",IF(ROUND(N(Z1892)/Assumptions!$C$6,3)=AJ1892,"Dock Wait",IF(ROUND(N(AA1892)/Assumptions!$C$7,3)=AJ1892,"Unloading",IF(ROUND(N(AB1892)/Assumptions!$C$8,3)=AJ1892,"Unload-to-QC Wait",IF(ROUND(N(AC1892)/Assumptions!$C$9,3)=AJ1892,"QC",IF(ROUND(N(AD1892)/Assumptions!$C$10,3)=AJ1892,"QC-to-GRN Wait",IF(ROUND(N(AE1892)/Assumptions!$C$11,3)=AJ1892,"GRN Processing",IF(ROUND(N(AF1892)/Assumptions!$C$12,3)=AJ1892,"GRN-to-Putaway Wait",IF(ROUND(N(AG1892)/Assumptions!$C$13,3)=AJ1892,"Putaway","Within SLA")))))))))))</f>
        <v>QC-to-GRN Wait</v>
      </c>
    </row>
    <row r="1893" customFormat="false" ht="15" hidden="false" customHeight="false" outlineLevel="0" collapsed="false">
      <c r="A1893" s="0" t="s">
        <v>5556</v>
      </c>
      <c r="B1893" s="0" t="s">
        <v>5557</v>
      </c>
      <c r="C1893" s="0" t="s">
        <v>170</v>
      </c>
      <c r="D1893" s="0" t="s">
        <v>147</v>
      </c>
      <c r="E1893" s="0" t="s">
        <v>5558</v>
      </c>
      <c r="F1893" s="0" t="s">
        <v>172</v>
      </c>
      <c r="G1893" s="0" t="s">
        <v>150</v>
      </c>
      <c r="H1893" s="17" t="n">
        <v>46249.8076388889</v>
      </c>
      <c r="I1893" s="17" t="n">
        <v>46249.8270833333</v>
      </c>
      <c r="J1893" s="17" t="n">
        <v>46249.83125</v>
      </c>
      <c r="K1893" s="17" t="n">
        <v>46249.8652777778</v>
      </c>
      <c r="L1893" s="17" t="n">
        <v>46249.8756944445</v>
      </c>
      <c r="M1893" s="17" t="n">
        <v>46249.8923611111</v>
      </c>
      <c r="N1893" s="17" t="n">
        <v>46249.9979166667</v>
      </c>
      <c r="O1893" s="17" t="n">
        <v>46250.0104166667</v>
      </c>
      <c r="P1893" s="17" t="n">
        <v>46250.0236111111</v>
      </c>
      <c r="Q1893" s="17" t="n">
        <v>46250.0520833333</v>
      </c>
      <c r="R1893" s="0" t="n">
        <v>976</v>
      </c>
      <c r="S1893" s="0" t="n">
        <v>0</v>
      </c>
      <c r="T1893" s="0" t="n">
        <v>0</v>
      </c>
      <c r="U1893" s="18" t="s">
        <v>130</v>
      </c>
      <c r="V1893" s="18" t="s">
        <v>156</v>
      </c>
      <c r="W1893" s="0" t="str">
        <f aca="false">IF(AND(X1893&gt;=6,X1893&lt;14),"A",IF(AND(X1893&gt;=14,X1893&lt;22),"B","C"))</f>
        <v>B</v>
      </c>
      <c r="X1893" s="18" t="n">
        <f aca="false">HOUR(H1893)</f>
        <v>19</v>
      </c>
      <c r="Y1893" s="18" t="n">
        <f aca="false">ROUND((I1893-H1893)*1440,0)</f>
        <v>28</v>
      </c>
      <c r="Z1893" s="18" t="n">
        <f aca="false">ROUND((J1893-I1893)*1440,0)</f>
        <v>6</v>
      </c>
      <c r="AA1893" s="18" t="n">
        <f aca="false">ROUND((K1893-J1893)*1440,0)</f>
        <v>49</v>
      </c>
      <c r="AB1893" s="18" t="n">
        <f aca="false">ROUND((L1893-K1893)*1440,0)</f>
        <v>15</v>
      </c>
      <c r="AC1893" s="18" t="n">
        <f aca="false">ROUND((M1893-L1893)*1440,0)</f>
        <v>24</v>
      </c>
      <c r="AD1893" s="18" t="n">
        <f aca="false">IF(N1893="","",ROUND((N1893-M1893)*1440,0))</f>
        <v>152</v>
      </c>
      <c r="AE1893" s="18" t="n">
        <f aca="false">IF(O1893="","",ROUND((O1893-N1893)*1440,0))</f>
        <v>18</v>
      </c>
      <c r="AF1893" s="18" t="n">
        <f aca="false">IF(P1893="","",ROUND((P1893-O1893)*1440,0))</f>
        <v>19</v>
      </c>
      <c r="AG1893" s="18" t="n">
        <f aca="false">IF(Q1893="","",ROUND((Q1893-P1893)*1440,0))</f>
        <v>41</v>
      </c>
      <c r="AH1893" s="18" t="n">
        <f aca="false">IF(Q1893="","",ROUND((Q1893-H1893)*1440,0))</f>
        <v>352</v>
      </c>
      <c r="AI1893" s="19" t="n">
        <f aca="false">ROUND(IF(O1893="",Assumptions!$B$25-K1893,O1893-K1893)*24,1)</f>
        <v>3.5</v>
      </c>
      <c r="AJ1893" s="20" t="n">
        <f aca="false">ROUND(MAX(N(Y1893)/Assumptions!$C$5, N(Z1893)/Assumptions!$C$6, N(AA1893)/Assumptions!$C$7, N(AB1893)/Assumptions!$C$8, N(AC1893)/Assumptions!$C$9, N(AD1893)/Assumptions!$C$10, N(AE1893)/Assumptions!$C$11, N(AF1893)/Assumptions!$C$12, N(AG1893)/Assumptions!$C$13),3)</f>
        <v>5.067</v>
      </c>
      <c r="AK1893" s="0" t="str">
        <f aca="false">IF(OR(U1893="Pending",U1893="On Hold"),"Open GRN (awaiting)",IF(AJ1893&lt;=1,"Within SLA",IF(ROUND(N(Y1893)/Assumptions!$C$5,3)=AJ1893,"Gate Wait",IF(ROUND(N(Z1893)/Assumptions!$C$6,3)=AJ1893,"Dock Wait",IF(ROUND(N(AA1893)/Assumptions!$C$7,3)=AJ1893,"Unloading",IF(ROUND(N(AB1893)/Assumptions!$C$8,3)=AJ1893,"Unload-to-QC Wait",IF(ROUND(N(AC1893)/Assumptions!$C$9,3)=AJ1893,"QC",IF(ROUND(N(AD1893)/Assumptions!$C$10,3)=AJ1893,"QC-to-GRN Wait",IF(ROUND(N(AE1893)/Assumptions!$C$11,3)=AJ1893,"GRN Processing",IF(ROUND(N(AF1893)/Assumptions!$C$12,3)=AJ1893,"GRN-to-Putaway Wait",IF(ROUND(N(AG1893)/Assumptions!$C$13,3)=AJ1893,"Putaway","Within SLA")))))))))))</f>
        <v>QC-to-GRN Wait</v>
      </c>
    </row>
    <row r="1894" customFormat="false" ht="15" hidden="false" customHeight="false" outlineLevel="0" collapsed="false">
      <c r="A1894" s="0" t="s">
        <v>5559</v>
      </c>
      <c r="B1894" s="0" t="s">
        <v>5560</v>
      </c>
      <c r="C1894" s="0" t="s">
        <v>218</v>
      </c>
      <c r="D1894" s="0" t="s">
        <v>135</v>
      </c>
      <c r="E1894" s="0" t="s">
        <v>2963</v>
      </c>
      <c r="F1894" s="0" t="s">
        <v>137</v>
      </c>
      <c r="G1894" s="0" t="s">
        <v>138</v>
      </c>
      <c r="H1894" s="17" t="n">
        <v>46249.8305555556</v>
      </c>
      <c r="I1894" s="17" t="n">
        <v>46249.8381944444</v>
      </c>
      <c r="J1894" s="17" t="n">
        <v>46249.8409722222</v>
      </c>
      <c r="K1894" s="17" t="n">
        <v>46249.8805555556</v>
      </c>
      <c r="L1894" s="17" t="n">
        <v>46249.8881944444</v>
      </c>
      <c r="M1894" s="17" t="n">
        <v>46249.9152777778</v>
      </c>
      <c r="N1894" s="17" t="n">
        <v>46249.9798611111</v>
      </c>
      <c r="O1894" s="17" t="n">
        <v>46250.0298611111</v>
      </c>
      <c r="P1894" s="17" t="n">
        <v>46250.0479166667</v>
      </c>
      <c r="Q1894" s="17" t="n">
        <v>46250.0631944445</v>
      </c>
      <c r="R1894" s="0" t="n">
        <v>2830</v>
      </c>
      <c r="S1894" s="0" t="n">
        <v>0</v>
      </c>
      <c r="T1894" s="0" t="n">
        <v>0</v>
      </c>
      <c r="U1894" s="18" t="s">
        <v>130</v>
      </c>
      <c r="V1894" s="18" t="s">
        <v>156</v>
      </c>
      <c r="W1894" s="0" t="str">
        <f aca="false">IF(AND(X1894&gt;=6,X1894&lt;14),"A",IF(AND(X1894&gt;=14,X1894&lt;22),"B","C"))</f>
        <v>B</v>
      </c>
      <c r="X1894" s="18" t="n">
        <f aca="false">HOUR(H1894)</f>
        <v>19</v>
      </c>
      <c r="Y1894" s="18" t="n">
        <f aca="false">ROUND((I1894-H1894)*1440,0)</f>
        <v>11</v>
      </c>
      <c r="Z1894" s="18" t="n">
        <f aca="false">ROUND((J1894-I1894)*1440,0)</f>
        <v>4</v>
      </c>
      <c r="AA1894" s="18" t="n">
        <f aca="false">ROUND((K1894-J1894)*1440,0)</f>
        <v>57</v>
      </c>
      <c r="AB1894" s="18" t="n">
        <f aca="false">ROUND((L1894-K1894)*1440,0)</f>
        <v>11</v>
      </c>
      <c r="AC1894" s="18" t="n">
        <f aca="false">ROUND((M1894-L1894)*1440,0)</f>
        <v>39</v>
      </c>
      <c r="AD1894" s="18" t="n">
        <f aca="false">IF(N1894="","",ROUND((N1894-M1894)*1440,0))</f>
        <v>93</v>
      </c>
      <c r="AE1894" s="18" t="n">
        <f aca="false">IF(O1894="","",ROUND((O1894-N1894)*1440,0))</f>
        <v>72</v>
      </c>
      <c r="AF1894" s="18" t="n">
        <f aca="false">IF(P1894="","",ROUND((P1894-O1894)*1440,0))</f>
        <v>26</v>
      </c>
      <c r="AG1894" s="18" t="n">
        <f aca="false">IF(Q1894="","",ROUND((Q1894-P1894)*1440,0))</f>
        <v>22</v>
      </c>
      <c r="AH1894" s="18" t="n">
        <f aca="false">IF(Q1894="","",ROUND((Q1894-H1894)*1440,0))</f>
        <v>335</v>
      </c>
      <c r="AI1894" s="19" t="n">
        <f aca="false">ROUND(IF(O1894="",Assumptions!$B$25-K1894,O1894-K1894)*24,1)</f>
        <v>3.6</v>
      </c>
      <c r="AJ1894" s="20" t="n">
        <f aca="false">ROUND(MAX(N(Y1894)/Assumptions!$C$5, N(Z1894)/Assumptions!$C$6, N(AA1894)/Assumptions!$C$7, N(AB1894)/Assumptions!$C$8, N(AC1894)/Assumptions!$C$9, N(AD1894)/Assumptions!$C$10, N(AE1894)/Assumptions!$C$11, N(AF1894)/Assumptions!$C$12, N(AG1894)/Assumptions!$C$13),3)</f>
        <v>3.1</v>
      </c>
      <c r="AK1894" s="0" t="str">
        <f aca="false">IF(OR(U1894="Pending",U1894="On Hold"),"Open GRN (awaiting)",IF(AJ1894&lt;=1,"Within SLA",IF(ROUND(N(Y1894)/Assumptions!$C$5,3)=AJ1894,"Gate Wait",IF(ROUND(N(Z1894)/Assumptions!$C$6,3)=AJ1894,"Dock Wait",IF(ROUND(N(AA1894)/Assumptions!$C$7,3)=AJ1894,"Unloading",IF(ROUND(N(AB1894)/Assumptions!$C$8,3)=AJ1894,"Unload-to-QC Wait",IF(ROUND(N(AC1894)/Assumptions!$C$9,3)=AJ1894,"QC",IF(ROUND(N(AD1894)/Assumptions!$C$10,3)=AJ1894,"QC-to-GRN Wait",IF(ROUND(N(AE1894)/Assumptions!$C$11,3)=AJ1894,"GRN Processing",IF(ROUND(N(AF1894)/Assumptions!$C$12,3)=AJ1894,"GRN-to-Putaway Wait",IF(ROUND(N(AG1894)/Assumptions!$C$13,3)=AJ1894,"Putaway","Within SLA")))))))))))</f>
        <v>QC-to-GRN Wait</v>
      </c>
    </row>
    <row r="1895" customFormat="false" ht="15" hidden="false" customHeight="false" outlineLevel="0" collapsed="false">
      <c r="A1895" s="0" t="s">
        <v>5561</v>
      </c>
      <c r="B1895" s="0" t="s">
        <v>5562</v>
      </c>
      <c r="C1895" s="0" t="s">
        <v>175</v>
      </c>
      <c r="D1895" s="0" t="s">
        <v>147</v>
      </c>
      <c r="E1895" s="0" t="s">
        <v>5563</v>
      </c>
      <c r="F1895" s="0" t="s">
        <v>177</v>
      </c>
      <c r="G1895" s="0" t="s">
        <v>150</v>
      </c>
      <c r="H1895" s="17" t="n">
        <v>46249.8847222222</v>
      </c>
      <c r="I1895" s="17" t="n">
        <v>46249.9055555556</v>
      </c>
      <c r="J1895" s="17" t="n">
        <v>46249.9118055556</v>
      </c>
      <c r="K1895" s="17" t="n">
        <v>46249.9354166667</v>
      </c>
      <c r="L1895" s="17" t="n">
        <v>46249.9597222222</v>
      </c>
      <c r="M1895" s="17" t="n">
        <v>46249.9777777778</v>
      </c>
      <c r="N1895" s="17" t="n">
        <v>46250.0173611111</v>
      </c>
      <c r="O1895" s="17" t="n">
        <v>46250.0930555556</v>
      </c>
      <c r="P1895" s="17" t="n">
        <v>46250.1</v>
      </c>
      <c r="Q1895" s="17" t="n">
        <v>46250.1104166667</v>
      </c>
      <c r="R1895" s="0" t="n">
        <v>65</v>
      </c>
      <c r="S1895" s="0" t="n">
        <v>0</v>
      </c>
      <c r="T1895" s="0" t="n">
        <v>0</v>
      </c>
      <c r="U1895" s="18" t="s">
        <v>130</v>
      </c>
      <c r="V1895" s="18" t="s">
        <v>144</v>
      </c>
      <c r="W1895" s="0" t="str">
        <f aca="false">IF(AND(X1895&gt;=6,X1895&lt;14),"A",IF(AND(X1895&gt;=14,X1895&lt;22),"B","C"))</f>
        <v>B</v>
      </c>
      <c r="X1895" s="18" t="n">
        <f aca="false">HOUR(H1895)</f>
        <v>21</v>
      </c>
      <c r="Y1895" s="18" t="n">
        <f aca="false">ROUND((I1895-H1895)*1440,0)</f>
        <v>30</v>
      </c>
      <c r="Z1895" s="18" t="n">
        <f aca="false">ROUND((J1895-I1895)*1440,0)</f>
        <v>9</v>
      </c>
      <c r="AA1895" s="18" t="n">
        <f aca="false">ROUND((K1895-J1895)*1440,0)</f>
        <v>34</v>
      </c>
      <c r="AB1895" s="18" t="n">
        <f aca="false">ROUND((L1895-K1895)*1440,0)</f>
        <v>35</v>
      </c>
      <c r="AC1895" s="18" t="n">
        <f aca="false">ROUND((M1895-L1895)*1440,0)</f>
        <v>26</v>
      </c>
      <c r="AD1895" s="18" t="n">
        <f aca="false">IF(N1895="","",ROUND((N1895-M1895)*1440,0))</f>
        <v>57</v>
      </c>
      <c r="AE1895" s="18" t="n">
        <f aca="false">IF(O1895="","",ROUND((O1895-N1895)*1440,0))</f>
        <v>109</v>
      </c>
      <c r="AF1895" s="18" t="n">
        <f aca="false">IF(P1895="","",ROUND((P1895-O1895)*1440,0))</f>
        <v>10</v>
      </c>
      <c r="AG1895" s="18" t="n">
        <f aca="false">IF(Q1895="","",ROUND((Q1895-P1895)*1440,0))</f>
        <v>15</v>
      </c>
      <c r="AH1895" s="18" t="n">
        <f aca="false">IF(Q1895="","",ROUND((Q1895-H1895)*1440,0))</f>
        <v>325</v>
      </c>
      <c r="AI1895" s="19" t="n">
        <f aca="false">ROUND(IF(O1895="",Assumptions!$B$25-K1895,O1895-K1895)*24,1)</f>
        <v>3.8</v>
      </c>
      <c r="AJ1895" s="20" t="n">
        <f aca="false">ROUND(MAX(N(Y1895)/Assumptions!$C$5, N(Z1895)/Assumptions!$C$6, N(AA1895)/Assumptions!$C$7, N(AB1895)/Assumptions!$C$8, N(AC1895)/Assumptions!$C$9, N(AD1895)/Assumptions!$C$10, N(AE1895)/Assumptions!$C$11, N(AF1895)/Assumptions!$C$12, N(AG1895)/Assumptions!$C$13),3)</f>
        <v>2.422</v>
      </c>
      <c r="AK1895" s="0" t="str">
        <f aca="false">IF(OR(U1895="Pending",U1895="On Hold"),"Open GRN (awaiting)",IF(AJ1895&lt;=1,"Within SLA",IF(ROUND(N(Y1895)/Assumptions!$C$5,3)=AJ1895,"Gate Wait",IF(ROUND(N(Z1895)/Assumptions!$C$6,3)=AJ1895,"Dock Wait",IF(ROUND(N(AA1895)/Assumptions!$C$7,3)=AJ1895,"Unloading",IF(ROUND(N(AB1895)/Assumptions!$C$8,3)=AJ1895,"Unload-to-QC Wait",IF(ROUND(N(AC1895)/Assumptions!$C$9,3)=AJ1895,"QC",IF(ROUND(N(AD1895)/Assumptions!$C$10,3)=AJ1895,"QC-to-GRN Wait",IF(ROUND(N(AE1895)/Assumptions!$C$11,3)=AJ1895,"GRN Processing",IF(ROUND(N(AF1895)/Assumptions!$C$12,3)=AJ1895,"GRN-to-Putaway Wait",IF(ROUND(N(AG1895)/Assumptions!$C$13,3)=AJ1895,"Putaway","Within SLA")))))))))))</f>
        <v>GRN Processing</v>
      </c>
    </row>
    <row r="1896" customFormat="false" ht="15" hidden="false" customHeight="false" outlineLevel="0" collapsed="false">
      <c r="A1896" s="0" t="s">
        <v>5564</v>
      </c>
      <c r="B1896" s="0" t="s">
        <v>5565</v>
      </c>
      <c r="C1896" s="0" t="s">
        <v>170</v>
      </c>
      <c r="D1896" s="0" t="s">
        <v>147</v>
      </c>
      <c r="E1896" s="0" t="s">
        <v>5566</v>
      </c>
      <c r="F1896" s="0" t="s">
        <v>121</v>
      </c>
      <c r="G1896" s="0" t="s">
        <v>150</v>
      </c>
      <c r="H1896" s="17" t="n">
        <v>46249.8965277778</v>
      </c>
      <c r="I1896" s="17" t="n">
        <v>46249.9159722222</v>
      </c>
      <c r="J1896" s="17" t="n">
        <v>46249.9208333333</v>
      </c>
      <c r="K1896" s="17" t="n">
        <v>46249.9777777778</v>
      </c>
      <c r="L1896" s="17" t="n">
        <v>46250.0006944445</v>
      </c>
      <c r="M1896" s="17" t="n">
        <v>46250.0569444444</v>
      </c>
      <c r="N1896" s="17" t="n">
        <v>46250.1347222222</v>
      </c>
      <c r="O1896" s="17" t="n">
        <v>46250.1645833333</v>
      </c>
      <c r="P1896" s="17" t="n">
        <v>46250.1743055556</v>
      </c>
      <c r="Q1896" s="17" t="n">
        <v>46250.2027777778</v>
      </c>
      <c r="R1896" s="0" t="n">
        <v>1386</v>
      </c>
      <c r="S1896" s="0" t="n">
        <v>0</v>
      </c>
      <c r="T1896" s="0" t="n">
        <v>0</v>
      </c>
      <c r="U1896" s="18" t="s">
        <v>130</v>
      </c>
      <c r="V1896" s="18" t="s">
        <v>144</v>
      </c>
      <c r="W1896" s="0" t="str">
        <f aca="false">IF(AND(X1896&gt;=6,X1896&lt;14),"A",IF(AND(X1896&gt;=14,X1896&lt;22),"B","C"))</f>
        <v>B</v>
      </c>
      <c r="X1896" s="18" t="n">
        <f aca="false">HOUR(H1896)</f>
        <v>21</v>
      </c>
      <c r="Y1896" s="18" t="n">
        <f aca="false">ROUND((I1896-H1896)*1440,0)</f>
        <v>28</v>
      </c>
      <c r="Z1896" s="18" t="n">
        <f aca="false">ROUND((J1896-I1896)*1440,0)</f>
        <v>7</v>
      </c>
      <c r="AA1896" s="18" t="n">
        <f aca="false">ROUND((K1896-J1896)*1440,0)</f>
        <v>82</v>
      </c>
      <c r="AB1896" s="18" t="n">
        <f aca="false">ROUND((L1896-K1896)*1440,0)</f>
        <v>33</v>
      </c>
      <c r="AC1896" s="18" t="n">
        <f aca="false">ROUND((M1896-L1896)*1440,0)</f>
        <v>81</v>
      </c>
      <c r="AD1896" s="18" t="n">
        <f aca="false">IF(N1896="","",ROUND((N1896-M1896)*1440,0))</f>
        <v>112</v>
      </c>
      <c r="AE1896" s="18" t="n">
        <f aca="false">IF(O1896="","",ROUND((O1896-N1896)*1440,0))</f>
        <v>43</v>
      </c>
      <c r="AF1896" s="18" t="n">
        <f aca="false">IF(P1896="","",ROUND((P1896-O1896)*1440,0))</f>
        <v>14</v>
      </c>
      <c r="AG1896" s="18" t="n">
        <f aca="false">IF(Q1896="","",ROUND((Q1896-P1896)*1440,0))</f>
        <v>41</v>
      </c>
      <c r="AH1896" s="18" t="n">
        <f aca="false">IF(Q1896="","",ROUND((Q1896-H1896)*1440,0))</f>
        <v>441</v>
      </c>
      <c r="AI1896" s="19" t="n">
        <f aca="false">ROUND(IF(O1896="",Assumptions!$B$25-K1896,O1896-K1896)*24,1)</f>
        <v>4.5</v>
      </c>
      <c r="AJ1896" s="20" t="n">
        <f aca="false">ROUND(MAX(N(Y1896)/Assumptions!$C$5, N(Z1896)/Assumptions!$C$6, N(AA1896)/Assumptions!$C$7, N(AB1896)/Assumptions!$C$8, N(AC1896)/Assumptions!$C$9, N(AD1896)/Assumptions!$C$10, N(AE1896)/Assumptions!$C$11, N(AF1896)/Assumptions!$C$12, N(AG1896)/Assumptions!$C$13),3)</f>
        <v>3.733</v>
      </c>
      <c r="AK1896" s="0" t="str">
        <f aca="false">IF(OR(U1896="Pending",U1896="On Hold"),"Open GRN (awaiting)",IF(AJ1896&lt;=1,"Within SLA",IF(ROUND(N(Y1896)/Assumptions!$C$5,3)=AJ1896,"Gate Wait",IF(ROUND(N(Z1896)/Assumptions!$C$6,3)=AJ1896,"Dock Wait",IF(ROUND(N(AA1896)/Assumptions!$C$7,3)=AJ1896,"Unloading",IF(ROUND(N(AB1896)/Assumptions!$C$8,3)=AJ1896,"Unload-to-QC Wait",IF(ROUND(N(AC1896)/Assumptions!$C$9,3)=AJ1896,"QC",IF(ROUND(N(AD1896)/Assumptions!$C$10,3)=AJ1896,"QC-to-GRN Wait",IF(ROUND(N(AE1896)/Assumptions!$C$11,3)=AJ1896,"GRN Processing",IF(ROUND(N(AF1896)/Assumptions!$C$12,3)=AJ1896,"GRN-to-Putaway Wait",IF(ROUND(N(AG1896)/Assumptions!$C$13,3)=AJ1896,"Putaway","Within SLA")))))))))))</f>
        <v>QC-to-GRN Wait</v>
      </c>
    </row>
    <row r="1897" customFormat="false" ht="15" hidden="false" customHeight="false" outlineLevel="0" collapsed="false">
      <c r="A1897" s="0" t="s">
        <v>5567</v>
      </c>
      <c r="B1897" s="0" t="s">
        <v>5568</v>
      </c>
      <c r="C1897" s="0" t="s">
        <v>184</v>
      </c>
      <c r="D1897" s="0" t="s">
        <v>135</v>
      </c>
      <c r="E1897" s="0" t="s">
        <v>5569</v>
      </c>
      <c r="F1897" s="0" t="s">
        <v>177</v>
      </c>
      <c r="G1897" s="0" t="s">
        <v>178</v>
      </c>
      <c r="H1897" s="17" t="n">
        <v>46249.8972222222</v>
      </c>
      <c r="I1897" s="17" t="n">
        <v>46249.9145833333</v>
      </c>
      <c r="J1897" s="17" t="n">
        <v>46249.9201388889</v>
      </c>
      <c r="K1897" s="17" t="n">
        <v>46249.9555555556</v>
      </c>
      <c r="L1897" s="17" t="n">
        <v>46249.9583333333</v>
      </c>
      <c r="M1897" s="17" t="n">
        <v>46249.9715277778</v>
      </c>
      <c r="N1897" s="17" t="n">
        <v>46249.9909722222</v>
      </c>
      <c r="O1897" s="17" t="n">
        <v>46250.00625</v>
      </c>
      <c r="P1897" s="17" t="n">
        <v>46250.0180555556</v>
      </c>
      <c r="Q1897" s="17" t="n">
        <v>46250.0506944444</v>
      </c>
      <c r="R1897" s="0" t="n">
        <v>1253</v>
      </c>
      <c r="S1897" s="0" t="n">
        <v>0</v>
      </c>
      <c r="T1897" s="0" t="n">
        <v>0</v>
      </c>
      <c r="U1897" s="18" t="s">
        <v>130</v>
      </c>
      <c r="V1897" s="18" t="s">
        <v>144</v>
      </c>
      <c r="W1897" s="0" t="str">
        <f aca="false">IF(AND(X1897&gt;=6,X1897&lt;14),"A",IF(AND(X1897&gt;=14,X1897&lt;22),"B","C"))</f>
        <v>B</v>
      </c>
      <c r="X1897" s="18" t="n">
        <f aca="false">HOUR(H1897)</f>
        <v>21</v>
      </c>
      <c r="Y1897" s="18" t="n">
        <f aca="false">ROUND((I1897-H1897)*1440,0)</f>
        <v>25</v>
      </c>
      <c r="Z1897" s="18" t="n">
        <f aca="false">ROUND((J1897-I1897)*1440,0)</f>
        <v>8</v>
      </c>
      <c r="AA1897" s="18" t="n">
        <f aca="false">ROUND((K1897-J1897)*1440,0)</f>
        <v>51</v>
      </c>
      <c r="AB1897" s="18" t="n">
        <f aca="false">ROUND((L1897-K1897)*1440,0)</f>
        <v>4</v>
      </c>
      <c r="AC1897" s="18" t="n">
        <f aca="false">ROUND((M1897-L1897)*1440,0)</f>
        <v>19</v>
      </c>
      <c r="AD1897" s="18" t="n">
        <f aca="false">IF(N1897="","",ROUND((N1897-M1897)*1440,0))</f>
        <v>28</v>
      </c>
      <c r="AE1897" s="18" t="n">
        <f aca="false">IF(O1897="","",ROUND((O1897-N1897)*1440,0))</f>
        <v>22</v>
      </c>
      <c r="AF1897" s="18" t="n">
        <f aca="false">IF(P1897="","",ROUND((P1897-O1897)*1440,0))</f>
        <v>17</v>
      </c>
      <c r="AG1897" s="18" t="n">
        <f aca="false">IF(Q1897="","",ROUND((Q1897-P1897)*1440,0))</f>
        <v>47</v>
      </c>
      <c r="AH1897" s="18" t="n">
        <f aca="false">IF(Q1897="","",ROUND((Q1897-H1897)*1440,0))</f>
        <v>221</v>
      </c>
      <c r="AI1897" s="19" t="n">
        <f aca="false">ROUND(IF(O1897="",Assumptions!$B$25-K1897,O1897-K1897)*24,1)</f>
        <v>1.2</v>
      </c>
      <c r="AJ1897" s="20" t="n">
        <f aca="false">ROUND(MAX(N(Y1897)/Assumptions!$C$5, N(Z1897)/Assumptions!$C$6, N(AA1897)/Assumptions!$C$7, N(AB1897)/Assumptions!$C$8, N(AC1897)/Assumptions!$C$9, N(AD1897)/Assumptions!$C$10, N(AE1897)/Assumptions!$C$11, N(AF1897)/Assumptions!$C$12, N(AG1897)/Assumptions!$C$13),3)</f>
        <v>1.175</v>
      </c>
      <c r="AK1897" s="0" t="str">
        <f aca="false">IF(OR(U1897="Pending",U1897="On Hold"),"Open GRN (awaiting)",IF(AJ1897&lt;=1,"Within SLA",IF(ROUND(N(Y1897)/Assumptions!$C$5,3)=AJ1897,"Gate Wait",IF(ROUND(N(Z1897)/Assumptions!$C$6,3)=AJ1897,"Dock Wait",IF(ROUND(N(AA1897)/Assumptions!$C$7,3)=AJ1897,"Unloading",IF(ROUND(N(AB1897)/Assumptions!$C$8,3)=AJ1897,"Unload-to-QC Wait",IF(ROUND(N(AC1897)/Assumptions!$C$9,3)=AJ1897,"QC",IF(ROUND(N(AD1897)/Assumptions!$C$10,3)=AJ1897,"QC-to-GRN Wait",IF(ROUND(N(AE1897)/Assumptions!$C$11,3)=AJ1897,"GRN Processing",IF(ROUND(N(AF1897)/Assumptions!$C$12,3)=AJ1897,"GRN-to-Putaway Wait",IF(ROUND(N(AG1897)/Assumptions!$C$13,3)=AJ1897,"Putaway","Within SLA")))))))))))</f>
        <v>Putaway</v>
      </c>
    </row>
    <row r="1898" customFormat="false" ht="15" hidden="false" customHeight="false" outlineLevel="0" collapsed="false">
      <c r="A1898" s="0" t="s">
        <v>5570</v>
      </c>
      <c r="B1898" s="0" t="s">
        <v>5571</v>
      </c>
      <c r="C1898" s="0" t="s">
        <v>184</v>
      </c>
      <c r="D1898" s="0" t="s">
        <v>119</v>
      </c>
      <c r="E1898" s="0" t="s">
        <v>3126</v>
      </c>
      <c r="F1898" s="0" t="s">
        <v>177</v>
      </c>
      <c r="G1898" s="0" t="s">
        <v>122</v>
      </c>
      <c r="H1898" s="17" t="n">
        <v>46249.9298611111</v>
      </c>
      <c r="I1898" s="17" t="n">
        <v>46249.9458333333</v>
      </c>
      <c r="J1898" s="17" t="n">
        <v>46249.9513888889</v>
      </c>
      <c r="K1898" s="17" t="n">
        <v>46249.9895833333</v>
      </c>
      <c r="L1898" s="17" t="n">
        <v>46249.99375</v>
      </c>
      <c r="M1898" s="17" t="n">
        <v>46250.0055555556</v>
      </c>
      <c r="N1898" s="17" t="n">
        <v>46250.0430555556</v>
      </c>
      <c r="O1898" s="17" t="n">
        <v>46250.0993055556</v>
      </c>
      <c r="P1898" s="17" t="n">
        <v>46250.1145833333</v>
      </c>
      <c r="Q1898" s="17" t="n">
        <v>46250.1333333333</v>
      </c>
      <c r="R1898" s="0" t="n">
        <v>1034</v>
      </c>
      <c r="S1898" s="0" t="n">
        <v>67</v>
      </c>
      <c r="T1898" s="0" t="n">
        <v>0</v>
      </c>
      <c r="U1898" s="18" t="s">
        <v>123</v>
      </c>
      <c r="V1898" s="18" t="s">
        <v>156</v>
      </c>
      <c r="W1898" s="0" t="str">
        <f aca="false">IF(AND(X1898&gt;=6,X1898&lt;14),"A",IF(AND(X1898&gt;=14,X1898&lt;22),"B","C"))</f>
        <v>C</v>
      </c>
      <c r="X1898" s="18" t="n">
        <f aca="false">HOUR(H1898)</f>
        <v>22</v>
      </c>
      <c r="Y1898" s="18" t="n">
        <f aca="false">ROUND((I1898-H1898)*1440,0)</f>
        <v>23</v>
      </c>
      <c r="Z1898" s="18" t="n">
        <f aca="false">ROUND((J1898-I1898)*1440,0)</f>
        <v>8</v>
      </c>
      <c r="AA1898" s="18" t="n">
        <f aca="false">ROUND((K1898-J1898)*1440,0)</f>
        <v>55</v>
      </c>
      <c r="AB1898" s="18" t="n">
        <f aca="false">ROUND((L1898-K1898)*1440,0)</f>
        <v>6</v>
      </c>
      <c r="AC1898" s="18" t="n">
        <f aca="false">ROUND((M1898-L1898)*1440,0)</f>
        <v>17</v>
      </c>
      <c r="AD1898" s="18" t="n">
        <f aca="false">IF(N1898="","",ROUND((N1898-M1898)*1440,0))</f>
        <v>54</v>
      </c>
      <c r="AE1898" s="18" t="n">
        <f aca="false">IF(O1898="","",ROUND((O1898-N1898)*1440,0))</f>
        <v>81</v>
      </c>
      <c r="AF1898" s="18" t="n">
        <f aca="false">IF(P1898="","",ROUND((P1898-O1898)*1440,0))</f>
        <v>22</v>
      </c>
      <c r="AG1898" s="18" t="n">
        <f aca="false">IF(Q1898="","",ROUND((Q1898-P1898)*1440,0))</f>
        <v>27</v>
      </c>
      <c r="AH1898" s="18" t="n">
        <f aca="false">IF(Q1898="","",ROUND((Q1898-H1898)*1440,0))</f>
        <v>293</v>
      </c>
      <c r="AI1898" s="19" t="n">
        <f aca="false">ROUND(IF(O1898="",Assumptions!$B$25-K1898,O1898-K1898)*24,1)</f>
        <v>2.6</v>
      </c>
      <c r="AJ1898" s="20" t="n">
        <f aca="false">ROUND(MAX(N(Y1898)/Assumptions!$C$5, N(Z1898)/Assumptions!$C$6, N(AA1898)/Assumptions!$C$7, N(AB1898)/Assumptions!$C$8, N(AC1898)/Assumptions!$C$9, N(AD1898)/Assumptions!$C$10, N(AE1898)/Assumptions!$C$11, N(AF1898)/Assumptions!$C$12, N(AG1898)/Assumptions!$C$13),3)</f>
        <v>1.8</v>
      </c>
      <c r="AK1898" s="0" t="str">
        <f aca="false">IF(OR(U1898="Pending",U1898="On Hold"),"Open GRN (awaiting)",IF(AJ1898&lt;=1,"Within SLA",IF(ROUND(N(Y1898)/Assumptions!$C$5,3)=AJ1898,"Gate Wait",IF(ROUND(N(Z1898)/Assumptions!$C$6,3)=AJ1898,"Dock Wait",IF(ROUND(N(AA1898)/Assumptions!$C$7,3)=AJ1898,"Unloading",IF(ROUND(N(AB1898)/Assumptions!$C$8,3)=AJ1898,"Unload-to-QC Wait",IF(ROUND(N(AC1898)/Assumptions!$C$9,3)=AJ1898,"QC",IF(ROUND(N(AD1898)/Assumptions!$C$10,3)=AJ1898,"QC-to-GRN Wait",IF(ROUND(N(AE1898)/Assumptions!$C$11,3)=AJ1898,"GRN Processing",IF(ROUND(N(AF1898)/Assumptions!$C$12,3)=AJ1898,"GRN-to-Putaway Wait",IF(ROUND(N(AG1898)/Assumptions!$C$13,3)=AJ1898,"Putaway","Within SLA")))))))))))</f>
        <v>QC-to-GRN Wait</v>
      </c>
    </row>
    <row r="1899" customFormat="false" ht="15" hidden="false" customHeight="false" outlineLevel="0" collapsed="false">
      <c r="A1899" s="0" t="s">
        <v>5572</v>
      </c>
      <c r="B1899" s="0" t="s">
        <v>5573</v>
      </c>
      <c r="C1899" s="0" t="s">
        <v>118</v>
      </c>
      <c r="D1899" s="0" t="s">
        <v>119</v>
      </c>
      <c r="E1899" s="0" t="s">
        <v>5574</v>
      </c>
      <c r="F1899" s="0" t="s">
        <v>121</v>
      </c>
      <c r="G1899" s="0" t="s">
        <v>122</v>
      </c>
      <c r="H1899" s="17" t="n">
        <v>46251.0104166667</v>
      </c>
      <c r="I1899" s="17" t="n">
        <v>46251.0201388889</v>
      </c>
      <c r="J1899" s="17" t="n">
        <v>46251.0263888889</v>
      </c>
      <c r="K1899" s="17" t="n">
        <v>46251.05625</v>
      </c>
      <c r="L1899" s="17" t="n">
        <v>46251.0708333333</v>
      </c>
      <c r="M1899" s="17" t="n">
        <v>46251.0854166667</v>
      </c>
      <c r="N1899" s="17" t="n">
        <v>46251.1277777778</v>
      </c>
      <c r="O1899" s="17" t="n">
        <v>46251.1534722222</v>
      </c>
      <c r="P1899" s="17" t="n">
        <v>46251.1986111111</v>
      </c>
      <c r="Q1899" s="17" t="n">
        <v>46251.2125</v>
      </c>
      <c r="R1899" s="0" t="n">
        <v>751</v>
      </c>
      <c r="S1899" s="0" t="n">
        <v>0</v>
      </c>
      <c r="T1899" s="0" t="n">
        <v>0</v>
      </c>
      <c r="U1899" s="18" t="s">
        <v>130</v>
      </c>
      <c r="V1899" s="18" t="s">
        <v>144</v>
      </c>
      <c r="W1899" s="0" t="str">
        <f aca="false">IF(AND(X1899&gt;=6,X1899&lt;14),"A",IF(AND(X1899&gt;=14,X1899&lt;22),"B","C"))</f>
        <v>C</v>
      </c>
      <c r="X1899" s="18" t="n">
        <f aca="false">HOUR(H1899)</f>
        <v>0</v>
      </c>
      <c r="Y1899" s="18" t="n">
        <f aca="false">ROUND((I1899-H1899)*1440,0)</f>
        <v>14</v>
      </c>
      <c r="Z1899" s="18" t="n">
        <f aca="false">ROUND((J1899-I1899)*1440,0)</f>
        <v>9</v>
      </c>
      <c r="AA1899" s="18" t="n">
        <f aca="false">ROUND((K1899-J1899)*1440,0)</f>
        <v>43</v>
      </c>
      <c r="AB1899" s="18" t="n">
        <f aca="false">ROUND((L1899-K1899)*1440,0)</f>
        <v>21</v>
      </c>
      <c r="AC1899" s="18" t="n">
        <f aca="false">ROUND((M1899-L1899)*1440,0)</f>
        <v>21</v>
      </c>
      <c r="AD1899" s="18" t="n">
        <f aca="false">IF(N1899="","",ROUND((N1899-M1899)*1440,0))</f>
        <v>61</v>
      </c>
      <c r="AE1899" s="18" t="n">
        <f aca="false">IF(O1899="","",ROUND((O1899-N1899)*1440,0))</f>
        <v>37</v>
      </c>
      <c r="AF1899" s="18" t="n">
        <f aca="false">IF(P1899="","",ROUND((P1899-O1899)*1440,0))</f>
        <v>65</v>
      </c>
      <c r="AG1899" s="18" t="n">
        <f aca="false">IF(Q1899="","",ROUND((Q1899-P1899)*1440,0))</f>
        <v>20</v>
      </c>
      <c r="AH1899" s="18" t="n">
        <f aca="false">IF(Q1899="","",ROUND((Q1899-H1899)*1440,0))</f>
        <v>291</v>
      </c>
      <c r="AI1899" s="19" t="n">
        <f aca="false">ROUND(IF(O1899="",Assumptions!$B$25-K1899,O1899-K1899)*24,1)</f>
        <v>2.3</v>
      </c>
      <c r="AJ1899" s="20" t="n">
        <f aca="false">ROUND(MAX(N(Y1899)/Assumptions!$C$5, N(Z1899)/Assumptions!$C$6, N(AA1899)/Assumptions!$C$7, N(AB1899)/Assumptions!$C$8, N(AC1899)/Assumptions!$C$9, N(AD1899)/Assumptions!$C$10, N(AE1899)/Assumptions!$C$11, N(AF1899)/Assumptions!$C$12, N(AG1899)/Assumptions!$C$13),3)</f>
        <v>3.25</v>
      </c>
      <c r="AK1899" s="0" t="str">
        <f aca="false">IF(OR(U1899="Pending",U1899="On Hold"),"Open GRN (awaiting)",IF(AJ1899&lt;=1,"Within SLA",IF(ROUND(N(Y1899)/Assumptions!$C$5,3)=AJ1899,"Gate Wait",IF(ROUND(N(Z1899)/Assumptions!$C$6,3)=AJ1899,"Dock Wait",IF(ROUND(N(AA1899)/Assumptions!$C$7,3)=AJ1899,"Unloading",IF(ROUND(N(AB1899)/Assumptions!$C$8,3)=AJ1899,"Unload-to-QC Wait",IF(ROUND(N(AC1899)/Assumptions!$C$9,3)=AJ1899,"QC",IF(ROUND(N(AD1899)/Assumptions!$C$10,3)=AJ1899,"QC-to-GRN Wait",IF(ROUND(N(AE1899)/Assumptions!$C$11,3)=AJ1899,"GRN Processing",IF(ROUND(N(AF1899)/Assumptions!$C$12,3)=AJ1899,"GRN-to-Putaway Wait",IF(ROUND(N(AG1899)/Assumptions!$C$13,3)=AJ1899,"Putaway","Within SLA")))))))))))</f>
        <v>GRN-to-Putaway Wait</v>
      </c>
    </row>
    <row r="1900" customFormat="false" ht="15" hidden="false" customHeight="false" outlineLevel="0" collapsed="false">
      <c r="A1900" s="0" t="s">
        <v>5575</v>
      </c>
      <c r="B1900" s="0" t="s">
        <v>5576</v>
      </c>
      <c r="C1900" s="0" t="s">
        <v>153</v>
      </c>
      <c r="D1900" s="0" t="s">
        <v>135</v>
      </c>
      <c r="E1900" s="0" t="s">
        <v>5577</v>
      </c>
      <c r="F1900" s="0" t="s">
        <v>155</v>
      </c>
      <c r="G1900" s="0" t="s">
        <v>178</v>
      </c>
      <c r="H1900" s="17" t="n">
        <v>46251.0166666667</v>
      </c>
      <c r="I1900" s="17" t="n">
        <v>46251.0472222222</v>
      </c>
      <c r="J1900" s="17" t="n">
        <v>46251.0506944444</v>
      </c>
      <c r="K1900" s="17" t="n">
        <v>46251.0645833333</v>
      </c>
      <c r="L1900" s="17" t="n">
        <v>46251.0743055556</v>
      </c>
      <c r="M1900" s="17" t="n">
        <v>46251.0944444445</v>
      </c>
      <c r="N1900" s="17" t="n">
        <v>46251.1125</v>
      </c>
      <c r="O1900" s="17" t="n">
        <v>46251.14375</v>
      </c>
      <c r="P1900" s="17" t="n">
        <v>46251.1604166667</v>
      </c>
      <c r="Q1900" s="17" t="n">
        <v>46251.1680555556</v>
      </c>
      <c r="R1900" s="0" t="n">
        <v>226</v>
      </c>
      <c r="S1900" s="0" t="n">
        <v>0</v>
      </c>
      <c r="T1900" s="0" t="n">
        <v>0</v>
      </c>
      <c r="U1900" s="18" t="s">
        <v>130</v>
      </c>
      <c r="V1900" s="18" t="s">
        <v>82</v>
      </c>
      <c r="W1900" s="0" t="str">
        <f aca="false">IF(AND(X1900&gt;=6,X1900&lt;14),"A",IF(AND(X1900&gt;=14,X1900&lt;22),"B","C"))</f>
        <v>C</v>
      </c>
      <c r="X1900" s="18" t="n">
        <f aca="false">HOUR(H1900)</f>
        <v>0</v>
      </c>
      <c r="Y1900" s="18" t="n">
        <f aca="false">ROUND((I1900-H1900)*1440,0)</f>
        <v>44</v>
      </c>
      <c r="Z1900" s="18" t="n">
        <f aca="false">ROUND((J1900-I1900)*1440,0)</f>
        <v>5</v>
      </c>
      <c r="AA1900" s="18" t="n">
        <f aca="false">ROUND((K1900-J1900)*1440,0)</f>
        <v>20</v>
      </c>
      <c r="AB1900" s="18" t="n">
        <f aca="false">ROUND((L1900-K1900)*1440,0)</f>
        <v>14</v>
      </c>
      <c r="AC1900" s="18" t="n">
        <f aca="false">ROUND((M1900-L1900)*1440,0)</f>
        <v>29</v>
      </c>
      <c r="AD1900" s="18" t="n">
        <f aca="false">IF(N1900="","",ROUND((N1900-M1900)*1440,0))</f>
        <v>26</v>
      </c>
      <c r="AE1900" s="18" t="n">
        <f aca="false">IF(O1900="","",ROUND((O1900-N1900)*1440,0))</f>
        <v>45</v>
      </c>
      <c r="AF1900" s="18" t="n">
        <f aca="false">IF(P1900="","",ROUND((P1900-O1900)*1440,0))</f>
        <v>24</v>
      </c>
      <c r="AG1900" s="18" t="n">
        <f aca="false">IF(Q1900="","",ROUND((Q1900-P1900)*1440,0))</f>
        <v>11</v>
      </c>
      <c r="AH1900" s="18" t="n">
        <f aca="false">IF(Q1900="","",ROUND((Q1900-H1900)*1440,0))</f>
        <v>218</v>
      </c>
      <c r="AI1900" s="19" t="n">
        <f aca="false">ROUND(IF(O1900="",Assumptions!$B$25-K1900,O1900-K1900)*24,1)</f>
        <v>1.9</v>
      </c>
      <c r="AJ1900" s="20" t="n">
        <f aca="false">ROUND(MAX(N(Y1900)/Assumptions!$C$5, N(Z1900)/Assumptions!$C$6, N(AA1900)/Assumptions!$C$7, N(AB1900)/Assumptions!$C$8, N(AC1900)/Assumptions!$C$9, N(AD1900)/Assumptions!$C$10, N(AE1900)/Assumptions!$C$11, N(AF1900)/Assumptions!$C$12, N(AG1900)/Assumptions!$C$13),3)</f>
        <v>1.467</v>
      </c>
      <c r="AK1900" s="0" t="str">
        <f aca="false">IF(OR(U1900="Pending",U1900="On Hold"),"Open GRN (awaiting)",IF(AJ1900&lt;=1,"Within SLA",IF(ROUND(N(Y1900)/Assumptions!$C$5,3)=AJ1900,"Gate Wait",IF(ROUND(N(Z1900)/Assumptions!$C$6,3)=AJ1900,"Dock Wait",IF(ROUND(N(AA1900)/Assumptions!$C$7,3)=AJ1900,"Unloading",IF(ROUND(N(AB1900)/Assumptions!$C$8,3)=AJ1900,"Unload-to-QC Wait",IF(ROUND(N(AC1900)/Assumptions!$C$9,3)=AJ1900,"QC",IF(ROUND(N(AD1900)/Assumptions!$C$10,3)=AJ1900,"QC-to-GRN Wait",IF(ROUND(N(AE1900)/Assumptions!$C$11,3)=AJ1900,"GRN Processing",IF(ROUND(N(AF1900)/Assumptions!$C$12,3)=AJ1900,"GRN-to-Putaway Wait",IF(ROUND(N(AG1900)/Assumptions!$C$13,3)=AJ1900,"Putaway","Within SLA")))))))))))</f>
        <v>Gate Wait</v>
      </c>
    </row>
    <row r="1901" customFormat="false" ht="15" hidden="false" customHeight="false" outlineLevel="0" collapsed="false">
      <c r="A1901" s="0" t="s">
        <v>5578</v>
      </c>
      <c r="B1901" s="0" t="s">
        <v>5579</v>
      </c>
      <c r="C1901" s="0" t="s">
        <v>175</v>
      </c>
      <c r="D1901" s="0" t="s">
        <v>147</v>
      </c>
      <c r="E1901" s="0" t="s">
        <v>5580</v>
      </c>
      <c r="F1901" s="0" t="s">
        <v>128</v>
      </c>
      <c r="G1901" s="0" t="s">
        <v>167</v>
      </c>
      <c r="H1901" s="17" t="n">
        <v>46251.0263888889</v>
      </c>
      <c r="I1901" s="17" t="n">
        <v>46251.0618055556</v>
      </c>
      <c r="J1901" s="17" t="n">
        <v>46251.0652777778</v>
      </c>
      <c r="K1901" s="17" t="n">
        <v>46251.0840277778</v>
      </c>
      <c r="L1901" s="17" t="n">
        <v>46251.0979166667</v>
      </c>
      <c r="M1901" s="17" t="n">
        <v>46251.1159722222</v>
      </c>
      <c r="N1901" s="17" t="n">
        <v>46251.15</v>
      </c>
      <c r="O1901" s="17" t="n">
        <v>46251.1645833333</v>
      </c>
      <c r="P1901" s="17" t="n">
        <v>46251.1805555556</v>
      </c>
      <c r="Q1901" s="17" t="n">
        <v>46251.2034722222</v>
      </c>
      <c r="R1901" s="0" t="n">
        <v>714</v>
      </c>
      <c r="S1901" s="0" t="n">
        <v>0</v>
      </c>
      <c r="T1901" s="0" t="n">
        <v>0</v>
      </c>
      <c r="U1901" s="18" t="s">
        <v>130</v>
      </c>
      <c r="V1901" s="18" t="s">
        <v>139</v>
      </c>
      <c r="W1901" s="0" t="str">
        <f aca="false">IF(AND(X1901&gt;=6,X1901&lt;14),"A",IF(AND(X1901&gt;=14,X1901&lt;22),"B","C"))</f>
        <v>C</v>
      </c>
      <c r="X1901" s="18" t="n">
        <f aca="false">HOUR(H1901)</f>
        <v>0</v>
      </c>
      <c r="Y1901" s="18" t="n">
        <f aca="false">ROUND((I1901-H1901)*1440,0)</f>
        <v>51</v>
      </c>
      <c r="Z1901" s="18" t="n">
        <f aca="false">ROUND((J1901-I1901)*1440,0)</f>
        <v>5</v>
      </c>
      <c r="AA1901" s="18" t="n">
        <f aca="false">ROUND((K1901-J1901)*1440,0)</f>
        <v>27</v>
      </c>
      <c r="AB1901" s="18" t="n">
        <f aca="false">ROUND((L1901-K1901)*1440,0)</f>
        <v>20</v>
      </c>
      <c r="AC1901" s="18" t="n">
        <f aca="false">ROUND((M1901-L1901)*1440,0)</f>
        <v>26</v>
      </c>
      <c r="AD1901" s="18" t="n">
        <f aca="false">IF(N1901="","",ROUND((N1901-M1901)*1440,0))</f>
        <v>49</v>
      </c>
      <c r="AE1901" s="18" t="n">
        <f aca="false">IF(O1901="","",ROUND((O1901-N1901)*1440,0))</f>
        <v>21</v>
      </c>
      <c r="AF1901" s="18" t="n">
        <f aca="false">IF(P1901="","",ROUND((P1901-O1901)*1440,0))</f>
        <v>23</v>
      </c>
      <c r="AG1901" s="18" t="n">
        <f aca="false">IF(Q1901="","",ROUND((Q1901-P1901)*1440,0))</f>
        <v>33</v>
      </c>
      <c r="AH1901" s="18" t="n">
        <f aca="false">IF(Q1901="","",ROUND((Q1901-H1901)*1440,0))</f>
        <v>255</v>
      </c>
      <c r="AI1901" s="19" t="n">
        <f aca="false">ROUND(IF(O1901="",Assumptions!$B$25-K1901,O1901-K1901)*24,1)</f>
        <v>1.9</v>
      </c>
      <c r="AJ1901" s="20" t="n">
        <f aca="false">ROUND(MAX(N(Y1901)/Assumptions!$C$5, N(Z1901)/Assumptions!$C$6, N(AA1901)/Assumptions!$C$7, N(AB1901)/Assumptions!$C$8, N(AC1901)/Assumptions!$C$9, N(AD1901)/Assumptions!$C$10, N(AE1901)/Assumptions!$C$11, N(AF1901)/Assumptions!$C$12, N(AG1901)/Assumptions!$C$13),3)</f>
        <v>1.7</v>
      </c>
      <c r="AK1901" s="0" t="str">
        <f aca="false">IF(OR(U1901="Pending",U1901="On Hold"),"Open GRN (awaiting)",IF(AJ1901&lt;=1,"Within SLA",IF(ROUND(N(Y1901)/Assumptions!$C$5,3)=AJ1901,"Gate Wait",IF(ROUND(N(Z1901)/Assumptions!$C$6,3)=AJ1901,"Dock Wait",IF(ROUND(N(AA1901)/Assumptions!$C$7,3)=AJ1901,"Unloading",IF(ROUND(N(AB1901)/Assumptions!$C$8,3)=AJ1901,"Unload-to-QC Wait",IF(ROUND(N(AC1901)/Assumptions!$C$9,3)=AJ1901,"QC",IF(ROUND(N(AD1901)/Assumptions!$C$10,3)=AJ1901,"QC-to-GRN Wait",IF(ROUND(N(AE1901)/Assumptions!$C$11,3)=AJ1901,"GRN Processing",IF(ROUND(N(AF1901)/Assumptions!$C$12,3)=AJ1901,"GRN-to-Putaway Wait",IF(ROUND(N(AG1901)/Assumptions!$C$13,3)=AJ1901,"Putaway","Within SLA")))))))))))</f>
        <v>Gate Wait</v>
      </c>
    </row>
    <row r="1902" customFormat="false" ht="15" hidden="false" customHeight="false" outlineLevel="0" collapsed="false">
      <c r="A1902" s="0" t="s">
        <v>5581</v>
      </c>
      <c r="B1902" s="0" t="s">
        <v>5582</v>
      </c>
      <c r="C1902" s="0" t="s">
        <v>286</v>
      </c>
      <c r="D1902" s="0" t="s">
        <v>147</v>
      </c>
      <c r="E1902" s="0" t="s">
        <v>3729</v>
      </c>
      <c r="F1902" s="0" t="s">
        <v>121</v>
      </c>
      <c r="G1902" s="0" t="s">
        <v>150</v>
      </c>
      <c r="H1902" s="17" t="n">
        <v>46251.0659722222</v>
      </c>
      <c r="I1902" s="17" t="n">
        <v>46251.0840277778</v>
      </c>
      <c r="J1902" s="17" t="n">
        <v>46251.1048611111</v>
      </c>
      <c r="K1902" s="17" t="n">
        <v>46251.1618055556</v>
      </c>
      <c r="L1902" s="17" t="n">
        <v>46251.1673611111</v>
      </c>
      <c r="M1902" s="17" t="n">
        <v>46251.19375</v>
      </c>
      <c r="N1902" s="17" t="n">
        <v>46251.2180555556</v>
      </c>
      <c r="O1902" s="17" t="n">
        <v>46251.2423611111</v>
      </c>
      <c r="P1902" s="17" t="n">
        <v>46251.2472222222</v>
      </c>
      <c r="Q1902" s="17" t="n">
        <v>46251.2645833333</v>
      </c>
      <c r="R1902" s="0" t="n">
        <v>1004</v>
      </c>
      <c r="S1902" s="0" t="n">
        <v>0</v>
      </c>
      <c r="T1902" s="0" t="n">
        <v>0</v>
      </c>
      <c r="U1902" s="18" t="s">
        <v>130</v>
      </c>
      <c r="V1902" s="18" t="s">
        <v>139</v>
      </c>
      <c r="W1902" s="0" t="str">
        <f aca="false">IF(AND(X1902&gt;=6,X1902&lt;14),"A",IF(AND(X1902&gt;=14,X1902&lt;22),"B","C"))</f>
        <v>C</v>
      </c>
      <c r="X1902" s="18" t="n">
        <f aca="false">HOUR(H1902)</f>
        <v>1</v>
      </c>
      <c r="Y1902" s="18" t="n">
        <f aca="false">ROUND((I1902-H1902)*1440,0)</f>
        <v>26</v>
      </c>
      <c r="Z1902" s="18" t="n">
        <f aca="false">ROUND((J1902-I1902)*1440,0)</f>
        <v>30</v>
      </c>
      <c r="AA1902" s="18" t="n">
        <f aca="false">ROUND((K1902-J1902)*1440,0)</f>
        <v>82</v>
      </c>
      <c r="AB1902" s="18" t="n">
        <f aca="false">ROUND((L1902-K1902)*1440,0)</f>
        <v>8</v>
      </c>
      <c r="AC1902" s="18" t="n">
        <f aca="false">ROUND((M1902-L1902)*1440,0)</f>
        <v>38</v>
      </c>
      <c r="AD1902" s="18" t="n">
        <f aca="false">IF(N1902="","",ROUND((N1902-M1902)*1440,0))</f>
        <v>35</v>
      </c>
      <c r="AE1902" s="18" t="n">
        <f aca="false">IF(O1902="","",ROUND((O1902-N1902)*1440,0))</f>
        <v>35</v>
      </c>
      <c r="AF1902" s="18" t="n">
        <f aca="false">IF(P1902="","",ROUND((P1902-O1902)*1440,0))</f>
        <v>7</v>
      </c>
      <c r="AG1902" s="18" t="n">
        <f aca="false">IF(Q1902="","",ROUND((Q1902-P1902)*1440,0))</f>
        <v>25</v>
      </c>
      <c r="AH1902" s="18" t="n">
        <f aca="false">IF(Q1902="","",ROUND((Q1902-H1902)*1440,0))</f>
        <v>286</v>
      </c>
      <c r="AI1902" s="19" t="n">
        <f aca="false">ROUND(IF(O1902="",Assumptions!$B$25-K1902,O1902-K1902)*24,1)</f>
        <v>1.9</v>
      </c>
      <c r="AJ1902" s="20" t="n">
        <f aca="false">ROUND(MAX(N(Y1902)/Assumptions!$C$5, N(Z1902)/Assumptions!$C$6, N(AA1902)/Assumptions!$C$7, N(AB1902)/Assumptions!$C$8, N(AC1902)/Assumptions!$C$9, N(AD1902)/Assumptions!$C$10, N(AE1902)/Assumptions!$C$11, N(AF1902)/Assumptions!$C$12, N(AG1902)/Assumptions!$C$13),3)</f>
        <v>2</v>
      </c>
      <c r="AK1902" s="0" t="str">
        <f aca="false">IF(OR(U1902="Pending",U1902="On Hold"),"Open GRN (awaiting)",IF(AJ1902&lt;=1,"Within SLA",IF(ROUND(N(Y1902)/Assumptions!$C$5,3)=AJ1902,"Gate Wait",IF(ROUND(N(Z1902)/Assumptions!$C$6,3)=AJ1902,"Dock Wait",IF(ROUND(N(AA1902)/Assumptions!$C$7,3)=AJ1902,"Unloading",IF(ROUND(N(AB1902)/Assumptions!$C$8,3)=AJ1902,"Unload-to-QC Wait",IF(ROUND(N(AC1902)/Assumptions!$C$9,3)=AJ1902,"QC",IF(ROUND(N(AD1902)/Assumptions!$C$10,3)=AJ1902,"QC-to-GRN Wait",IF(ROUND(N(AE1902)/Assumptions!$C$11,3)=AJ1902,"GRN Processing",IF(ROUND(N(AF1902)/Assumptions!$C$12,3)=AJ1902,"GRN-to-Putaway Wait",IF(ROUND(N(AG1902)/Assumptions!$C$13,3)=AJ1902,"Putaway","Within SLA")))))))))))</f>
        <v>Dock Wait</v>
      </c>
    </row>
    <row r="1903" customFormat="false" ht="15" hidden="false" customHeight="false" outlineLevel="0" collapsed="false">
      <c r="A1903" s="0" t="s">
        <v>5583</v>
      </c>
      <c r="B1903" s="0" t="s">
        <v>5584</v>
      </c>
      <c r="C1903" s="0" t="s">
        <v>118</v>
      </c>
      <c r="D1903" s="0" t="s">
        <v>135</v>
      </c>
      <c r="E1903" s="0" t="s">
        <v>5585</v>
      </c>
      <c r="F1903" s="0" t="s">
        <v>121</v>
      </c>
      <c r="G1903" s="0" t="s">
        <v>138</v>
      </c>
      <c r="H1903" s="17" t="n">
        <v>46251.1847222222</v>
      </c>
      <c r="I1903" s="17" t="n">
        <v>46251.1875</v>
      </c>
      <c r="J1903" s="17" t="n">
        <v>46251.1895833333</v>
      </c>
      <c r="K1903" s="17" t="n">
        <v>46251.2305555556</v>
      </c>
      <c r="L1903" s="17" t="n">
        <v>46251.2388888889</v>
      </c>
      <c r="M1903" s="17" t="n">
        <v>46251.2576388889</v>
      </c>
      <c r="N1903" s="17" t="n">
        <v>46251.2701388889</v>
      </c>
      <c r="O1903" s="17" t="n">
        <v>46251.3798611111</v>
      </c>
      <c r="P1903" s="17" t="n">
        <v>46251.4201388889</v>
      </c>
      <c r="Q1903" s="17" t="n">
        <v>46251.4638888889</v>
      </c>
      <c r="R1903" s="0" t="n">
        <v>2008</v>
      </c>
      <c r="S1903" s="0" t="n">
        <v>0</v>
      </c>
      <c r="T1903" s="0" t="n">
        <v>0</v>
      </c>
      <c r="U1903" s="18" t="s">
        <v>130</v>
      </c>
      <c r="V1903" s="18" t="s">
        <v>144</v>
      </c>
      <c r="W1903" s="0" t="str">
        <f aca="false">IF(AND(X1903&gt;=6,X1903&lt;14),"A",IF(AND(X1903&gt;=14,X1903&lt;22),"B","C"))</f>
        <v>C</v>
      </c>
      <c r="X1903" s="18" t="n">
        <f aca="false">HOUR(H1903)</f>
        <v>4</v>
      </c>
      <c r="Y1903" s="18" t="n">
        <f aca="false">ROUND((I1903-H1903)*1440,0)</f>
        <v>4</v>
      </c>
      <c r="Z1903" s="18" t="n">
        <f aca="false">ROUND((J1903-I1903)*1440,0)</f>
        <v>3</v>
      </c>
      <c r="AA1903" s="18" t="n">
        <f aca="false">ROUND((K1903-J1903)*1440,0)</f>
        <v>59</v>
      </c>
      <c r="AB1903" s="18" t="n">
        <f aca="false">ROUND((L1903-K1903)*1440,0)</f>
        <v>12</v>
      </c>
      <c r="AC1903" s="18" t="n">
        <f aca="false">ROUND((M1903-L1903)*1440,0)</f>
        <v>27</v>
      </c>
      <c r="AD1903" s="18" t="n">
        <f aca="false">IF(N1903="","",ROUND((N1903-M1903)*1440,0))</f>
        <v>18</v>
      </c>
      <c r="AE1903" s="18" t="n">
        <f aca="false">IF(O1903="","",ROUND((O1903-N1903)*1440,0))</f>
        <v>158</v>
      </c>
      <c r="AF1903" s="18" t="n">
        <f aca="false">IF(P1903="","",ROUND((P1903-O1903)*1440,0))</f>
        <v>58</v>
      </c>
      <c r="AG1903" s="18" t="n">
        <f aca="false">IF(Q1903="","",ROUND((Q1903-P1903)*1440,0))</f>
        <v>63</v>
      </c>
      <c r="AH1903" s="18" t="n">
        <f aca="false">IF(Q1903="","",ROUND((Q1903-H1903)*1440,0))</f>
        <v>402</v>
      </c>
      <c r="AI1903" s="19" t="n">
        <f aca="false">ROUND(IF(O1903="",Assumptions!$B$25-K1903,O1903-K1903)*24,1)</f>
        <v>3.6</v>
      </c>
      <c r="AJ1903" s="20" t="n">
        <f aca="false">ROUND(MAX(N(Y1903)/Assumptions!$C$5, N(Z1903)/Assumptions!$C$6, N(AA1903)/Assumptions!$C$7, N(AB1903)/Assumptions!$C$8, N(AC1903)/Assumptions!$C$9, N(AD1903)/Assumptions!$C$10, N(AE1903)/Assumptions!$C$11, N(AF1903)/Assumptions!$C$12, N(AG1903)/Assumptions!$C$13),3)</f>
        <v>3.511</v>
      </c>
      <c r="AK1903" s="0" t="str">
        <f aca="false">IF(OR(U1903="Pending",U1903="On Hold"),"Open GRN (awaiting)",IF(AJ1903&lt;=1,"Within SLA",IF(ROUND(N(Y1903)/Assumptions!$C$5,3)=AJ1903,"Gate Wait",IF(ROUND(N(Z1903)/Assumptions!$C$6,3)=AJ1903,"Dock Wait",IF(ROUND(N(AA1903)/Assumptions!$C$7,3)=AJ1903,"Unloading",IF(ROUND(N(AB1903)/Assumptions!$C$8,3)=AJ1903,"Unload-to-QC Wait",IF(ROUND(N(AC1903)/Assumptions!$C$9,3)=AJ1903,"QC",IF(ROUND(N(AD1903)/Assumptions!$C$10,3)=AJ1903,"QC-to-GRN Wait",IF(ROUND(N(AE1903)/Assumptions!$C$11,3)=AJ1903,"GRN Processing",IF(ROUND(N(AF1903)/Assumptions!$C$12,3)=AJ1903,"GRN-to-Putaway Wait",IF(ROUND(N(AG1903)/Assumptions!$C$13,3)=AJ1903,"Putaway","Within SLA")))))))))))</f>
        <v>GRN Processing</v>
      </c>
    </row>
    <row r="1904" customFormat="false" ht="15" hidden="false" customHeight="false" outlineLevel="0" collapsed="false">
      <c r="A1904" s="0" t="s">
        <v>5586</v>
      </c>
      <c r="B1904" s="0" t="s">
        <v>5587</v>
      </c>
      <c r="C1904" s="0" t="s">
        <v>184</v>
      </c>
      <c r="D1904" s="0" t="s">
        <v>135</v>
      </c>
      <c r="E1904" s="0" t="s">
        <v>5588</v>
      </c>
      <c r="F1904" s="0" t="s">
        <v>177</v>
      </c>
      <c r="G1904" s="0" t="s">
        <v>178</v>
      </c>
      <c r="H1904" s="17" t="n">
        <v>46251.2131944444</v>
      </c>
      <c r="I1904" s="17" t="n">
        <v>46251.2215277778</v>
      </c>
      <c r="J1904" s="17" t="n">
        <v>46251.225</v>
      </c>
      <c r="K1904" s="17" t="n">
        <v>46251.2555555556</v>
      </c>
      <c r="L1904" s="17" t="n">
        <v>46251.2625</v>
      </c>
      <c r="M1904" s="17" t="n">
        <v>46251.2958333333</v>
      </c>
      <c r="N1904" s="17" t="n">
        <v>46251.5652777778</v>
      </c>
      <c r="O1904" s="17" t="n">
        <v>46251.6583333333</v>
      </c>
      <c r="P1904" s="17" t="n">
        <v>46251.69375</v>
      </c>
      <c r="Q1904" s="17" t="n">
        <v>46251.6986111111</v>
      </c>
      <c r="R1904" s="0" t="n">
        <v>374</v>
      </c>
      <c r="S1904" s="0" t="n">
        <v>0</v>
      </c>
      <c r="T1904" s="0" t="n">
        <v>3</v>
      </c>
      <c r="U1904" s="18" t="s">
        <v>123</v>
      </c>
      <c r="V1904" s="18" t="s">
        <v>144</v>
      </c>
      <c r="W1904" s="0" t="str">
        <f aca="false">IF(AND(X1904&gt;=6,X1904&lt;14),"A",IF(AND(X1904&gt;=14,X1904&lt;22),"B","C"))</f>
        <v>C</v>
      </c>
      <c r="X1904" s="18" t="n">
        <f aca="false">HOUR(H1904)</f>
        <v>5</v>
      </c>
      <c r="Y1904" s="18" t="n">
        <f aca="false">ROUND((I1904-H1904)*1440,0)</f>
        <v>12</v>
      </c>
      <c r="Z1904" s="18" t="n">
        <f aca="false">ROUND((J1904-I1904)*1440,0)</f>
        <v>5</v>
      </c>
      <c r="AA1904" s="18" t="n">
        <f aca="false">ROUND((K1904-J1904)*1440,0)</f>
        <v>44</v>
      </c>
      <c r="AB1904" s="18" t="n">
        <f aca="false">ROUND((L1904-K1904)*1440,0)</f>
        <v>10</v>
      </c>
      <c r="AC1904" s="18" t="n">
        <f aca="false">ROUND((M1904-L1904)*1440,0)</f>
        <v>48</v>
      </c>
      <c r="AD1904" s="18" t="n">
        <f aca="false">IF(N1904="","",ROUND((N1904-M1904)*1440,0))</f>
        <v>388</v>
      </c>
      <c r="AE1904" s="18" t="n">
        <f aca="false">IF(O1904="","",ROUND((O1904-N1904)*1440,0))</f>
        <v>134</v>
      </c>
      <c r="AF1904" s="18" t="n">
        <f aca="false">IF(P1904="","",ROUND((P1904-O1904)*1440,0))</f>
        <v>51</v>
      </c>
      <c r="AG1904" s="18" t="n">
        <f aca="false">IF(Q1904="","",ROUND((Q1904-P1904)*1440,0))</f>
        <v>7</v>
      </c>
      <c r="AH1904" s="18" t="n">
        <f aca="false">IF(Q1904="","",ROUND((Q1904-H1904)*1440,0))</f>
        <v>699</v>
      </c>
      <c r="AI1904" s="19" t="n">
        <f aca="false">ROUND(IF(O1904="",Assumptions!$B$25-K1904,O1904-K1904)*24,1)</f>
        <v>9.7</v>
      </c>
      <c r="AJ1904" s="20" t="n">
        <f aca="false">ROUND(MAX(N(Y1904)/Assumptions!$C$5, N(Z1904)/Assumptions!$C$6, N(AA1904)/Assumptions!$C$7, N(AB1904)/Assumptions!$C$8, N(AC1904)/Assumptions!$C$9, N(AD1904)/Assumptions!$C$10, N(AE1904)/Assumptions!$C$11, N(AF1904)/Assumptions!$C$12, N(AG1904)/Assumptions!$C$13),3)</f>
        <v>12.933</v>
      </c>
      <c r="AK1904" s="0" t="str">
        <f aca="false">IF(OR(U1904="Pending",U1904="On Hold"),"Open GRN (awaiting)",IF(AJ1904&lt;=1,"Within SLA",IF(ROUND(N(Y1904)/Assumptions!$C$5,3)=AJ1904,"Gate Wait",IF(ROUND(N(Z1904)/Assumptions!$C$6,3)=AJ1904,"Dock Wait",IF(ROUND(N(AA1904)/Assumptions!$C$7,3)=AJ1904,"Unloading",IF(ROUND(N(AB1904)/Assumptions!$C$8,3)=AJ1904,"Unload-to-QC Wait",IF(ROUND(N(AC1904)/Assumptions!$C$9,3)=AJ1904,"QC",IF(ROUND(N(AD1904)/Assumptions!$C$10,3)=AJ1904,"QC-to-GRN Wait",IF(ROUND(N(AE1904)/Assumptions!$C$11,3)=AJ1904,"GRN Processing",IF(ROUND(N(AF1904)/Assumptions!$C$12,3)=AJ1904,"GRN-to-Putaway Wait",IF(ROUND(N(AG1904)/Assumptions!$C$13,3)=AJ1904,"Putaway","Within SLA")))))))))))</f>
        <v>QC-to-GRN Wait</v>
      </c>
    </row>
    <row r="1905" customFormat="false" ht="15" hidden="false" customHeight="false" outlineLevel="0" collapsed="false">
      <c r="A1905" s="0" t="s">
        <v>5589</v>
      </c>
      <c r="B1905" s="0" t="s">
        <v>5590</v>
      </c>
      <c r="C1905" s="0" t="s">
        <v>170</v>
      </c>
      <c r="D1905" s="0" t="s">
        <v>147</v>
      </c>
      <c r="E1905" s="0" t="s">
        <v>5591</v>
      </c>
      <c r="F1905" s="0" t="s">
        <v>172</v>
      </c>
      <c r="G1905" s="0" t="s">
        <v>167</v>
      </c>
      <c r="H1905" s="17" t="n">
        <v>46251.2826388889</v>
      </c>
      <c r="I1905" s="17" t="n">
        <v>46251.3041666667</v>
      </c>
      <c r="J1905" s="17" t="n">
        <v>46251.3097222222</v>
      </c>
      <c r="K1905" s="17" t="n">
        <v>46251.325</v>
      </c>
      <c r="L1905" s="17" t="n">
        <v>46251.3409722222</v>
      </c>
      <c r="M1905" s="17" t="n">
        <v>46251.3618055556</v>
      </c>
      <c r="N1905" s="17" t="n">
        <v>46251.3902777778</v>
      </c>
      <c r="O1905" s="17" t="n">
        <v>46251.6625</v>
      </c>
      <c r="P1905" s="17" t="n">
        <v>46251.6736111111</v>
      </c>
      <c r="Q1905" s="17" t="n">
        <v>46251.6826388889</v>
      </c>
      <c r="R1905" s="0" t="n">
        <v>110</v>
      </c>
      <c r="S1905" s="0" t="n">
        <v>0</v>
      </c>
      <c r="T1905" s="0" t="n">
        <v>0</v>
      </c>
      <c r="U1905" s="18" t="s">
        <v>130</v>
      </c>
      <c r="V1905" s="18" t="s">
        <v>156</v>
      </c>
      <c r="W1905" s="0" t="str">
        <f aca="false">IF(AND(X1905&gt;=6,X1905&lt;14),"A",IF(AND(X1905&gt;=14,X1905&lt;22),"B","C"))</f>
        <v>A</v>
      </c>
      <c r="X1905" s="18" t="n">
        <f aca="false">HOUR(H1905)</f>
        <v>6</v>
      </c>
      <c r="Y1905" s="18" t="n">
        <f aca="false">ROUND((I1905-H1905)*1440,0)</f>
        <v>31</v>
      </c>
      <c r="Z1905" s="18" t="n">
        <f aca="false">ROUND((J1905-I1905)*1440,0)</f>
        <v>8</v>
      </c>
      <c r="AA1905" s="18" t="n">
        <f aca="false">ROUND((K1905-J1905)*1440,0)</f>
        <v>22</v>
      </c>
      <c r="AB1905" s="18" t="n">
        <f aca="false">ROUND((L1905-K1905)*1440,0)</f>
        <v>23</v>
      </c>
      <c r="AC1905" s="18" t="n">
        <f aca="false">ROUND((M1905-L1905)*1440,0)</f>
        <v>30</v>
      </c>
      <c r="AD1905" s="18" t="n">
        <f aca="false">IF(N1905="","",ROUND((N1905-M1905)*1440,0))</f>
        <v>41</v>
      </c>
      <c r="AE1905" s="18" t="n">
        <f aca="false">IF(O1905="","",ROUND((O1905-N1905)*1440,0))</f>
        <v>392</v>
      </c>
      <c r="AF1905" s="18" t="n">
        <f aca="false">IF(P1905="","",ROUND((P1905-O1905)*1440,0))</f>
        <v>16</v>
      </c>
      <c r="AG1905" s="18" t="n">
        <f aca="false">IF(Q1905="","",ROUND((Q1905-P1905)*1440,0))</f>
        <v>13</v>
      </c>
      <c r="AH1905" s="18" t="n">
        <f aca="false">IF(Q1905="","",ROUND((Q1905-H1905)*1440,0))</f>
        <v>576</v>
      </c>
      <c r="AI1905" s="19" t="n">
        <f aca="false">ROUND(IF(O1905="",Assumptions!$B$25-K1905,O1905-K1905)*24,1)</f>
        <v>8.1</v>
      </c>
      <c r="AJ1905" s="20" t="n">
        <f aca="false">ROUND(MAX(N(Y1905)/Assumptions!$C$5, N(Z1905)/Assumptions!$C$6, N(AA1905)/Assumptions!$C$7, N(AB1905)/Assumptions!$C$8, N(AC1905)/Assumptions!$C$9, N(AD1905)/Assumptions!$C$10, N(AE1905)/Assumptions!$C$11, N(AF1905)/Assumptions!$C$12, N(AG1905)/Assumptions!$C$13),3)</f>
        <v>8.711</v>
      </c>
      <c r="AK1905" s="0" t="str">
        <f aca="false">IF(OR(U1905="Pending",U1905="On Hold"),"Open GRN (awaiting)",IF(AJ1905&lt;=1,"Within SLA",IF(ROUND(N(Y1905)/Assumptions!$C$5,3)=AJ1905,"Gate Wait",IF(ROUND(N(Z1905)/Assumptions!$C$6,3)=AJ1905,"Dock Wait",IF(ROUND(N(AA1905)/Assumptions!$C$7,3)=AJ1905,"Unloading",IF(ROUND(N(AB1905)/Assumptions!$C$8,3)=AJ1905,"Unload-to-QC Wait",IF(ROUND(N(AC1905)/Assumptions!$C$9,3)=AJ1905,"QC",IF(ROUND(N(AD1905)/Assumptions!$C$10,3)=AJ1905,"QC-to-GRN Wait",IF(ROUND(N(AE1905)/Assumptions!$C$11,3)=AJ1905,"GRN Processing",IF(ROUND(N(AF1905)/Assumptions!$C$12,3)=AJ1905,"GRN-to-Putaway Wait",IF(ROUND(N(AG1905)/Assumptions!$C$13,3)=AJ1905,"Putaway","Within SLA")))))))))))</f>
        <v>GRN Processing</v>
      </c>
    </row>
    <row r="1906" customFormat="false" ht="15" hidden="false" customHeight="false" outlineLevel="0" collapsed="false">
      <c r="A1906" s="0" t="s">
        <v>5592</v>
      </c>
      <c r="B1906" s="0" t="s">
        <v>5593</v>
      </c>
      <c r="C1906" s="0" t="s">
        <v>153</v>
      </c>
      <c r="D1906" s="0" t="s">
        <v>147</v>
      </c>
      <c r="E1906" s="0" t="s">
        <v>5594</v>
      </c>
      <c r="F1906" s="0" t="s">
        <v>155</v>
      </c>
      <c r="G1906" s="0" t="s">
        <v>150</v>
      </c>
      <c r="H1906" s="17" t="n">
        <v>46251.2979166667</v>
      </c>
      <c r="I1906" s="17" t="n">
        <v>46251.3</v>
      </c>
      <c r="J1906" s="17" t="n">
        <v>46251.3069444444</v>
      </c>
      <c r="K1906" s="17" t="n">
        <v>46251.3138888889</v>
      </c>
      <c r="L1906" s="17" t="n">
        <v>46251.3166666667</v>
      </c>
      <c r="M1906" s="17" t="n">
        <v>46251.3430555556</v>
      </c>
      <c r="N1906" s="17" t="n">
        <v>46251.3770833333</v>
      </c>
      <c r="O1906" s="17" t="n">
        <v>46251.3881944444</v>
      </c>
      <c r="P1906" s="17" t="n">
        <v>46251.3951388889</v>
      </c>
      <c r="Q1906" s="17" t="n">
        <v>46251.4298611111</v>
      </c>
      <c r="R1906" s="0" t="n">
        <v>504</v>
      </c>
      <c r="S1906" s="0" t="n">
        <v>0</v>
      </c>
      <c r="T1906" s="0" t="n">
        <v>0</v>
      </c>
      <c r="U1906" s="18" t="s">
        <v>130</v>
      </c>
      <c r="V1906" s="18" t="s">
        <v>156</v>
      </c>
      <c r="W1906" s="0" t="str">
        <f aca="false">IF(AND(X1906&gt;=6,X1906&lt;14),"A",IF(AND(X1906&gt;=14,X1906&lt;22),"B","C"))</f>
        <v>A</v>
      </c>
      <c r="X1906" s="18" t="n">
        <f aca="false">HOUR(H1906)</f>
        <v>7</v>
      </c>
      <c r="Y1906" s="18" t="n">
        <f aca="false">ROUND((I1906-H1906)*1440,0)</f>
        <v>3</v>
      </c>
      <c r="Z1906" s="18" t="n">
        <f aca="false">ROUND((J1906-I1906)*1440,0)</f>
        <v>10</v>
      </c>
      <c r="AA1906" s="18" t="n">
        <f aca="false">ROUND((K1906-J1906)*1440,0)</f>
        <v>10</v>
      </c>
      <c r="AB1906" s="18" t="n">
        <f aca="false">ROUND((L1906-K1906)*1440,0)</f>
        <v>4</v>
      </c>
      <c r="AC1906" s="18" t="n">
        <f aca="false">ROUND((M1906-L1906)*1440,0)</f>
        <v>38</v>
      </c>
      <c r="AD1906" s="18" t="n">
        <f aca="false">IF(N1906="","",ROUND((N1906-M1906)*1440,0))</f>
        <v>49</v>
      </c>
      <c r="AE1906" s="18" t="n">
        <f aca="false">IF(O1906="","",ROUND((O1906-N1906)*1440,0))</f>
        <v>16</v>
      </c>
      <c r="AF1906" s="18" t="n">
        <f aca="false">IF(P1906="","",ROUND((P1906-O1906)*1440,0))</f>
        <v>10</v>
      </c>
      <c r="AG1906" s="18" t="n">
        <f aca="false">IF(Q1906="","",ROUND((Q1906-P1906)*1440,0))</f>
        <v>50</v>
      </c>
      <c r="AH1906" s="18" t="n">
        <f aca="false">IF(Q1906="","",ROUND((Q1906-H1906)*1440,0))</f>
        <v>190</v>
      </c>
      <c r="AI1906" s="19" t="n">
        <f aca="false">ROUND(IF(O1906="",Assumptions!$B$25-K1906,O1906-K1906)*24,1)</f>
        <v>1.8</v>
      </c>
      <c r="AJ1906" s="20" t="n">
        <f aca="false">ROUND(MAX(N(Y1906)/Assumptions!$C$5, N(Z1906)/Assumptions!$C$6, N(AA1906)/Assumptions!$C$7, N(AB1906)/Assumptions!$C$8, N(AC1906)/Assumptions!$C$9, N(AD1906)/Assumptions!$C$10, N(AE1906)/Assumptions!$C$11, N(AF1906)/Assumptions!$C$12, N(AG1906)/Assumptions!$C$13),3)</f>
        <v>1.633</v>
      </c>
      <c r="AK1906" s="0" t="str">
        <f aca="false">IF(OR(U1906="Pending",U1906="On Hold"),"Open GRN (awaiting)",IF(AJ1906&lt;=1,"Within SLA",IF(ROUND(N(Y1906)/Assumptions!$C$5,3)=AJ1906,"Gate Wait",IF(ROUND(N(Z1906)/Assumptions!$C$6,3)=AJ1906,"Dock Wait",IF(ROUND(N(AA1906)/Assumptions!$C$7,3)=AJ1906,"Unloading",IF(ROUND(N(AB1906)/Assumptions!$C$8,3)=AJ1906,"Unload-to-QC Wait",IF(ROUND(N(AC1906)/Assumptions!$C$9,3)=AJ1906,"QC",IF(ROUND(N(AD1906)/Assumptions!$C$10,3)=AJ1906,"QC-to-GRN Wait",IF(ROUND(N(AE1906)/Assumptions!$C$11,3)=AJ1906,"GRN Processing",IF(ROUND(N(AF1906)/Assumptions!$C$12,3)=AJ1906,"GRN-to-Putaway Wait",IF(ROUND(N(AG1906)/Assumptions!$C$13,3)=AJ1906,"Putaway","Within SLA")))))))))))</f>
        <v>QC-to-GRN Wait</v>
      </c>
    </row>
    <row r="1907" customFormat="false" ht="15" hidden="false" customHeight="false" outlineLevel="0" collapsed="false">
      <c r="A1907" s="0" t="s">
        <v>5595</v>
      </c>
      <c r="B1907" s="0" t="s">
        <v>5596</v>
      </c>
      <c r="C1907" s="0" t="s">
        <v>252</v>
      </c>
      <c r="D1907" s="0" t="s">
        <v>135</v>
      </c>
      <c r="E1907" s="0" t="s">
        <v>579</v>
      </c>
      <c r="F1907" s="0" t="s">
        <v>155</v>
      </c>
      <c r="G1907" s="0" t="s">
        <v>178</v>
      </c>
      <c r="H1907" s="17" t="n">
        <v>46251.3027777778</v>
      </c>
      <c r="I1907" s="17" t="n">
        <v>46251.3548611111</v>
      </c>
      <c r="J1907" s="17" t="n">
        <v>46251.3597222222</v>
      </c>
      <c r="K1907" s="17" t="n">
        <v>46251.3840277778</v>
      </c>
      <c r="L1907" s="17" t="n">
        <v>46251.3916666667</v>
      </c>
      <c r="M1907" s="17" t="n">
        <v>46251.4027777778</v>
      </c>
      <c r="N1907" s="17" t="n">
        <v>46251.4145833333</v>
      </c>
      <c r="O1907" s="17" t="n">
        <v>46251.4381944445</v>
      </c>
      <c r="P1907" s="17" t="n">
        <v>46251.4604166667</v>
      </c>
      <c r="Q1907" s="17" t="n">
        <v>46251.4770833333</v>
      </c>
      <c r="R1907" s="0" t="n">
        <v>403</v>
      </c>
      <c r="S1907" s="0" t="n">
        <v>0</v>
      </c>
      <c r="T1907" s="0" t="n">
        <v>0</v>
      </c>
      <c r="U1907" s="18" t="s">
        <v>130</v>
      </c>
      <c r="V1907" s="18" t="s">
        <v>139</v>
      </c>
      <c r="W1907" s="0" t="str">
        <f aca="false">IF(AND(X1907&gt;=6,X1907&lt;14),"A",IF(AND(X1907&gt;=14,X1907&lt;22),"B","C"))</f>
        <v>A</v>
      </c>
      <c r="X1907" s="18" t="n">
        <f aca="false">HOUR(H1907)</f>
        <v>7</v>
      </c>
      <c r="Y1907" s="18" t="n">
        <f aca="false">ROUND((I1907-H1907)*1440,0)</f>
        <v>75</v>
      </c>
      <c r="Z1907" s="18" t="n">
        <f aca="false">ROUND((J1907-I1907)*1440,0)</f>
        <v>7</v>
      </c>
      <c r="AA1907" s="18" t="n">
        <f aca="false">ROUND((K1907-J1907)*1440,0)</f>
        <v>35</v>
      </c>
      <c r="AB1907" s="18" t="n">
        <f aca="false">ROUND((L1907-K1907)*1440,0)</f>
        <v>11</v>
      </c>
      <c r="AC1907" s="18" t="n">
        <f aca="false">ROUND((M1907-L1907)*1440,0)</f>
        <v>16</v>
      </c>
      <c r="AD1907" s="18" t="n">
        <f aca="false">IF(N1907="","",ROUND((N1907-M1907)*1440,0))</f>
        <v>17</v>
      </c>
      <c r="AE1907" s="18" t="n">
        <f aca="false">IF(O1907="","",ROUND((O1907-N1907)*1440,0))</f>
        <v>34</v>
      </c>
      <c r="AF1907" s="18" t="n">
        <f aca="false">IF(P1907="","",ROUND((P1907-O1907)*1440,0))</f>
        <v>32</v>
      </c>
      <c r="AG1907" s="18" t="n">
        <f aca="false">IF(Q1907="","",ROUND((Q1907-P1907)*1440,0))</f>
        <v>24</v>
      </c>
      <c r="AH1907" s="18" t="n">
        <f aca="false">IF(Q1907="","",ROUND((Q1907-H1907)*1440,0))</f>
        <v>251</v>
      </c>
      <c r="AI1907" s="19" t="n">
        <f aca="false">ROUND(IF(O1907="",Assumptions!$B$25-K1907,O1907-K1907)*24,1)</f>
        <v>1.3</v>
      </c>
      <c r="AJ1907" s="20" t="n">
        <f aca="false">ROUND(MAX(N(Y1907)/Assumptions!$C$5, N(Z1907)/Assumptions!$C$6, N(AA1907)/Assumptions!$C$7, N(AB1907)/Assumptions!$C$8, N(AC1907)/Assumptions!$C$9, N(AD1907)/Assumptions!$C$10, N(AE1907)/Assumptions!$C$11, N(AF1907)/Assumptions!$C$12, N(AG1907)/Assumptions!$C$13),3)</f>
        <v>2.5</v>
      </c>
      <c r="AK1907" s="0" t="str">
        <f aca="false">IF(OR(U1907="Pending",U1907="On Hold"),"Open GRN (awaiting)",IF(AJ1907&lt;=1,"Within SLA",IF(ROUND(N(Y1907)/Assumptions!$C$5,3)=AJ1907,"Gate Wait",IF(ROUND(N(Z1907)/Assumptions!$C$6,3)=AJ1907,"Dock Wait",IF(ROUND(N(AA1907)/Assumptions!$C$7,3)=AJ1907,"Unloading",IF(ROUND(N(AB1907)/Assumptions!$C$8,3)=AJ1907,"Unload-to-QC Wait",IF(ROUND(N(AC1907)/Assumptions!$C$9,3)=AJ1907,"QC",IF(ROUND(N(AD1907)/Assumptions!$C$10,3)=AJ1907,"QC-to-GRN Wait",IF(ROUND(N(AE1907)/Assumptions!$C$11,3)=AJ1907,"GRN Processing",IF(ROUND(N(AF1907)/Assumptions!$C$12,3)=AJ1907,"GRN-to-Putaway Wait",IF(ROUND(N(AG1907)/Assumptions!$C$13,3)=AJ1907,"Putaway","Within SLA")))))))))))</f>
        <v>Gate Wait</v>
      </c>
    </row>
    <row r="1908" customFormat="false" ht="15" hidden="false" customHeight="false" outlineLevel="0" collapsed="false">
      <c r="A1908" s="0" t="s">
        <v>5597</v>
      </c>
      <c r="B1908" s="0" t="s">
        <v>5598</v>
      </c>
      <c r="C1908" s="0" t="s">
        <v>134</v>
      </c>
      <c r="D1908" s="0" t="s">
        <v>147</v>
      </c>
      <c r="E1908" s="0" t="s">
        <v>5599</v>
      </c>
      <c r="F1908" s="0" t="s">
        <v>149</v>
      </c>
      <c r="G1908" s="0" t="s">
        <v>150</v>
      </c>
      <c r="H1908" s="17" t="n">
        <v>46251.3111111111</v>
      </c>
      <c r="I1908" s="17" t="n">
        <v>46251.3444444445</v>
      </c>
      <c r="J1908" s="17" t="n">
        <v>46251.3513888889</v>
      </c>
      <c r="K1908" s="17" t="n">
        <v>46251.3798611111</v>
      </c>
      <c r="L1908" s="17" t="n">
        <v>46251.3826388889</v>
      </c>
      <c r="M1908" s="17" t="n">
        <v>46251.4006944444</v>
      </c>
      <c r="N1908" s="17" t="n">
        <v>46251.4111111111</v>
      </c>
      <c r="O1908" s="17" t="n">
        <v>46251.4215277778</v>
      </c>
      <c r="P1908" s="17" t="n">
        <v>46251.4319444444</v>
      </c>
      <c r="Q1908" s="17" t="n">
        <v>46251.4451388889</v>
      </c>
      <c r="R1908" s="0" t="n">
        <v>527</v>
      </c>
      <c r="S1908" s="0" t="n">
        <v>0</v>
      </c>
      <c r="T1908" s="0" t="n">
        <v>4</v>
      </c>
      <c r="U1908" s="18" t="s">
        <v>123</v>
      </c>
      <c r="V1908" s="18" t="s">
        <v>139</v>
      </c>
      <c r="W1908" s="0" t="str">
        <f aca="false">IF(AND(X1908&gt;=6,X1908&lt;14),"A",IF(AND(X1908&gt;=14,X1908&lt;22),"B","C"))</f>
        <v>A</v>
      </c>
      <c r="X1908" s="18" t="n">
        <f aca="false">HOUR(H1908)</f>
        <v>7</v>
      </c>
      <c r="Y1908" s="18" t="n">
        <f aca="false">ROUND((I1908-H1908)*1440,0)</f>
        <v>48</v>
      </c>
      <c r="Z1908" s="18" t="n">
        <f aca="false">ROUND((J1908-I1908)*1440,0)</f>
        <v>10</v>
      </c>
      <c r="AA1908" s="18" t="n">
        <f aca="false">ROUND((K1908-J1908)*1440,0)</f>
        <v>41</v>
      </c>
      <c r="AB1908" s="18" t="n">
        <f aca="false">ROUND((L1908-K1908)*1440,0)</f>
        <v>4</v>
      </c>
      <c r="AC1908" s="18" t="n">
        <f aca="false">ROUND((M1908-L1908)*1440,0)</f>
        <v>26</v>
      </c>
      <c r="AD1908" s="18" t="n">
        <f aca="false">IF(N1908="","",ROUND((N1908-M1908)*1440,0))</f>
        <v>15</v>
      </c>
      <c r="AE1908" s="18" t="n">
        <f aca="false">IF(O1908="","",ROUND((O1908-N1908)*1440,0))</f>
        <v>15</v>
      </c>
      <c r="AF1908" s="18" t="n">
        <f aca="false">IF(P1908="","",ROUND((P1908-O1908)*1440,0))</f>
        <v>15</v>
      </c>
      <c r="AG1908" s="18" t="n">
        <f aca="false">IF(Q1908="","",ROUND((Q1908-P1908)*1440,0))</f>
        <v>19</v>
      </c>
      <c r="AH1908" s="18" t="n">
        <f aca="false">IF(Q1908="","",ROUND((Q1908-H1908)*1440,0))</f>
        <v>193</v>
      </c>
      <c r="AI1908" s="19" t="n">
        <f aca="false">ROUND(IF(O1908="",Assumptions!$B$25-K1908,O1908-K1908)*24,1)</f>
        <v>1</v>
      </c>
      <c r="AJ1908" s="20" t="n">
        <f aca="false">ROUND(MAX(N(Y1908)/Assumptions!$C$5, N(Z1908)/Assumptions!$C$6, N(AA1908)/Assumptions!$C$7, N(AB1908)/Assumptions!$C$8, N(AC1908)/Assumptions!$C$9, N(AD1908)/Assumptions!$C$10, N(AE1908)/Assumptions!$C$11, N(AF1908)/Assumptions!$C$12, N(AG1908)/Assumptions!$C$13),3)</f>
        <v>1.6</v>
      </c>
      <c r="AK1908" s="0" t="str">
        <f aca="false">IF(OR(U1908="Pending",U1908="On Hold"),"Open GRN (awaiting)",IF(AJ1908&lt;=1,"Within SLA",IF(ROUND(N(Y1908)/Assumptions!$C$5,3)=AJ1908,"Gate Wait",IF(ROUND(N(Z1908)/Assumptions!$C$6,3)=AJ1908,"Dock Wait",IF(ROUND(N(AA1908)/Assumptions!$C$7,3)=AJ1908,"Unloading",IF(ROUND(N(AB1908)/Assumptions!$C$8,3)=AJ1908,"Unload-to-QC Wait",IF(ROUND(N(AC1908)/Assumptions!$C$9,3)=AJ1908,"QC",IF(ROUND(N(AD1908)/Assumptions!$C$10,3)=AJ1908,"QC-to-GRN Wait",IF(ROUND(N(AE1908)/Assumptions!$C$11,3)=AJ1908,"GRN Processing",IF(ROUND(N(AF1908)/Assumptions!$C$12,3)=AJ1908,"GRN-to-Putaway Wait",IF(ROUND(N(AG1908)/Assumptions!$C$13,3)=AJ1908,"Putaway","Within SLA")))))))))))</f>
        <v>Gate Wait</v>
      </c>
    </row>
    <row r="1909" customFormat="false" ht="15" hidden="false" customHeight="false" outlineLevel="0" collapsed="false">
      <c r="A1909" s="0" t="s">
        <v>5600</v>
      </c>
      <c r="B1909" s="0" t="s">
        <v>5601</v>
      </c>
      <c r="C1909" s="0" t="s">
        <v>126</v>
      </c>
      <c r="D1909" s="0" t="s">
        <v>135</v>
      </c>
      <c r="E1909" s="0" t="s">
        <v>4178</v>
      </c>
      <c r="F1909" s="0" t="s">
        <v>137</v>
      </c>
      <c r="G1909" s="0" t="s">
        <v>138</v>
      </c>
      <c r="H1909" s="17" t="n">
        <v>46251.3534722222</v>
      </c>
      <c r="I1909" s="17" t="n">
        <v>46251.3791666667</v>
      </c>
      <c r="J1909" s="17" t="n">
        <v>46251.3861111111</v>
      </c>
      <c r="K1909" s="17" t="n">
        <v>46251.4298611111</v>
      </c>
      <c r="L1909" s="17" t="n">
        <v>46251.4368055556</v>
      </c>
      <c r="M1909" s="17" t="n">
        <v>46251.4541666667</v>
      </c>
      <c r="N1909" s="17" t="n">
        <v>46251.4805555556</v>
      </c>
      <c r="O1909" s="17" t="n">
        <v>46251.4979166667</v>
      </c>
      <c r="P1909" s="17" t="n">
        <v>46251.5076388889</v>
      </c>
      <c r="Q1909" s="17" t="n">
        <v>46251.5166666667</v>
      </c>
      <c r="R1909" s="0" t="n">
        <v>363</v>
      </c>
      <c r="S1909" s="0" t="n">
        <v>0</v>
      </c>
      <c r="T1909" s="0" t="n">
        <v>0</v>
      </c>
      <c r="U1909" s="18" t="s">
        <v>130</v>
      </c>
      <c r="V1909" s="18" t="s">
        <v>156</v>
      </c>
      <c r="W1909" s="0" t="str">
        <f aca="false">IF(AND(X1909&gt;=6,X1909&lt;14),"A",IF(AND(X1909&gt;=14,X1909&lt;22),"B","C"))</f>
        <v>A</v>
      </c>
      <c r="X1909" s="18" t="n">
        <f aca="false">HOUR(H1909)</f>
        <v>8</v>
      </c>
      <c r="Y1909" s="18" t="n">
        <f aca="false">ROUND((I1909-H1909)*1440,0)</f>
        <v>37</v>
      </c>
      <c r="Z1909" s="18" t="n">
        <f aca="false">ROUND((J1909-I1909)*1440,0)</f>
        <v>10</v>
      </c>
      <c r="AA1909" s="18" t="n">
        <f aca="false">ROUND((K1909-J1909)*1440,0)</f>
        <v>63</v>
      </c>
      <c r="AB1909" s="18" t="n">
        <f aca="false">ROUND((L1909-K1909)*1440,0)</f>
        <v>10</v>
      </c>
      <c r="AC1909" s="18" t="n">
        <f aca="false">ROUND((M1909-L1909)*1440,0)</f>
        <v>25</v>
      </c>
      <c r="AD1909" s="18" t="n">
        <f aca="false">IF(N1909="","",ROUND((N1909-M1909)*1440,0))</f>
        <v>38</v>
      </c>
      <c r="AE1909" s="18" t="n">
        <f aca="false">IF(O1909="","",ROUND((O1909-N1909)*1440,0))</f>
        <v>25</v>
      </c>
      <c r="AF1909" s="18" t="n">
        <f aca="false">IF(P1909="","",ROUND((P1909-O1909)*1440,0))</f>
        <v>14</v>
      </c>
      <c r="AG1909" s="18" t="n">
        <f aca="false">IF(Q1909="","",ROUND((Q1909-P1909)*1440,0))</f>
        <v>13</v>
      </c>
      <c r="AH1909" s="18" t="n">
        <f aca="false">IF(Q1909="","",ROUND((Q1909-H1909)*1440,0))</f>
        <v>235</v>
      </c>
      <c r="AI1909" s="19" t="n">
        <f aca="false">ROUND(IF(O1909="",Assumptions!$B$25-K1909,O1909-K1909)*24,1)</f>
        <v>1.6</v>
      </c>
      <c r="AJ1909" s="20" t="n">
        <f aca="false">ROUND(MAX(N(Y1909)/Assumptions!$C$5, N(Z1909)/Assumptions!$C$6, N(AA1909)/Assumptions!$C$7, N(AB1909)/Assumptions!$C$8, N(AC1909)/Assumptions!$C$9, N(AD1909)/Assumptions!$C$10, N(AE1909)/Assumptions!$C$11, N(AF1909)/Assumptions!$C$12, N(AG1909)/Assumptions!$C$13),3)</f>
        <v>1.267</v>
      </c>
      <c r="AK1909" s="0" t="str">
        <f aca="false">IF(OR(U1909="Pending",U1909="On Hold"),"Open GRN (awaiting)",IF(AJ1909&lt;=1,"Within SLA",IF(ROUND(N(Y1909)/Assumptions!$C$5,3)=AJ1909,"Gate Wait",IF(ROUND(N(Z1909)/Assumptions!$C$6,3)=AJ1909,"Dock Wait",IF(ROUND(N(AA1909)/Assumptions!$C$7,3)=AJ1909,"Unloading",IF(ROUND(N(AB1909)/Assumptions!$C$8,3)=AJ1909,"Unload-to-QC Wait",IF(ROUND(N(AC1909)/Assumptions!$C$9,3)=AJ1909,"QC",IF(ROUND(N(AD1909)/Assumptions!$C$10,3)=AJ1909,"QC-to-GRN Wait",IF(ROUND(N(AE1909)/Assumptions!$C$11,3)=AJ1909,"GRN Processing",IF(ROUND(N(AF1909)/Assumptions!$C$12,3)=AJ1909,"GRN-to-Putaway Wait",IF(ROUND(N(AG1909)/Assumptions!$C$13,3)=AJ1909,"Putaway","Within SLA")))))))))))</f>
        <v>QC-to-GRN Wait</v>
      </c>
    </row>
    <row r="1910" customFormat="false" ht="15" hidden="false" customHeight="false" outlineLevel="0" collapsed="false">
      <c r="A1910" s="0" t="s">
        <v>5602</v>
      </c>
      <c r="B1910" s="0" t="s">
        <v>5603</v>
      </c>
      <c r="C1910" s="0" t="s">
        <v>286</v>
      </c>
      <c r="D1910" s="0" t="s">
        <v>119</v>
      </c>
      <c r="E1910" s="0" t="s">
        <v>5604</v>
      </c>
      <c r="F1910" s="0" t="s">
        <v>121</v>
      </c>
      <c r="G1910" s="0" t="s">
        <v>122</v>
      </c>
      <c r="H1910" s="17" t="n">
        <v>46251.3722222222</v>
      </c>
      <c r="I1910" s="17" t="n">
        <v>46251.40625</v>
      </c>
      <c r="J1910" s="17" t="n">
        <v>46251.4076388889</v>
      </c>
      <c r="K1910" s="17" t="n">
        <v>46251.4326388889</v>
      </c>
      <c r="L1910" s="17" t="n">
        <v>46251.4458333333</v>
      </c>
      <c r="M1910" s="17" t="n">
        <v>46251.4576388889</v>
      </c>
      <c r="N1910" s="17" t="n">
        <v>46251.4902777778</v>
      </c>
      <c r="O1910" s="17" t="n">
        <v>46251.525</v>
      </c>
      <c r="P1910" s="17" t="n">
        <v>46251.5298611111</v>
      </c>
      <c r="Q1910" s="17" t="n">
        <v>46251.5479166667</v>
      </c>
      <c r="R1910" s="0" t="n">
        <v>521</v>
      </c>
      <c r="S1910" s="0" t="n">
        <v>0</v>
      </c>
      <c r="T1910" s="0" t="n">
        <v>0</v>
      </c>
      <c r="U1910" s="18" t="s">
        <v>130</v>
      </c>
      <c r="V1910" s="18" t="s">
        <v>144</v>
      </c>
      <c r="W1910" s="0" t="str">
        <f aca="false">IF(AND(X1910&gt;=6,X1910&lt;14),"A",IF(AND(X1910&gt;=14,X1910&lt;22),"B","C"))</f>
        <v>A</v>
      </c>
      <c r="X1910" s="18" t="n">
        <f aca="false">HOUR(H1910)</f>
        <v>8</v>
      </c>
      <c r="Y1910" s="18" t="n">
        <f aca="false">ROUND((I1910-H1910)*1440,0)</f>
        <v>49</v>
      </c>
      <c r="Z1910" s="18" t="n">
        <f aca="false">ROUND((J1910-I1910)*1440,0)</f>
        <v>2</v>
      </c>
      <c r="AA1910" s="18" t="n">
        <f aca="false">ROUND((K1910-J1910)*1440,0)</f>
        <v>36</v>
      </c>
      <c r="AB1910" s="18" t="n">
        <f aca="false">ROUND((L1910-K1910)*1440,0)</f>
        <v>19</v>
      </c>
      <c r="AC1910" s="18" t="n">
        <f aca="false">ROUND((M1910-L1910)*1440,0)</f>
        <v>17</v>
      </c>
      <c r="AD1910" s="18" t="n">
        <f aca="false">IF(N1910="","",ROUND((N1910-M1910)*1440,0))</f>
        <v>47</v>
      </c>
      <c r="AE1910" s="18" t="n">
        <f aca="false">IF(O1910="","",ROUND((O1910-N1910)*1440,0))</f>
        <v>50</v>
      </c>
      <c r="AF1910" s="18" t="n">
        <f aca="false">IF(P1910="","",ROUND((P1910-O1910)*1440,0))</f>
        <v>7</v>
      </c>
      <c r="AG1910" s="18" t="n">
        <f aca="false">IF(Q1910="","",ROUND((Q1910-P1910)*1440,0))</f>
        <v>26</v>
      </c>
      <c r="AH1910" s="18" t="n">
        <f aca="false">IF(Q1910="","",ROUND((Q1910-H1910)*1440,0))</f>
        <v>253</v>
      </c>
      <c r="AI1910" s="19" t="n">
        <f aca="false">ROUND(IF(O1910="",Assumptions!$B$25-K1910,O1910-K1910)*24,1)</f>
        <v>2.2</v>
      </c>
      <c r="AJ1910" s="20" t="n">
        <f aca="false">ROUND(MAX(N(Y1910)/Assumptions!$C$5, N(Z1910)/Assumptions!$C$6, N(AA1910)/Assumptions!$C$7, N(AB1910)/Assumptions!$C$8, N(AC1910)/Assumptions!$C$9, N(AD1910)/Assumptions!$C$10, N(AE1910)/Assumptions!$C$11, N(AF1910)/Assumptions!$C$12, N(AG1910)/Assumptions!$C$13),3)</f>
        <v>1.633</v>
      </c>
      <c r="AK1910" s="0" t="str">
        <f aca="false">IF(OR(U1910="Pending",U1910="On Hold"),"Open GRN (awaiting)",IF(AJ1910&lt;=1,"Within SLA",IF(ROUND(N(Y1910)/Assumptions!$C$5,3)=AJ1910,"Gate Wait",IF(ROUND(N(Z1910)/Assumptions!$C$6,3)=AJ1910,"Dock Wait",IF(ROUND(N(AA1910)/Assumptions!$C$7,3)=AJ1910,"Unloading",IF(ROUND(N(AB1910)/Assumptions!$C$8,3)=AJ1910,"Unload-to-QC Wait",IF(ROUND(N(AC1910)/Assumptions!$C$9,3)=AJ1910,"QC",IF(ROUND(N(AD1910)/Assumptions!$C$10,3)=AJ1910,"QC-to-GRN Wait",IF(ROUND(N(AE1910)/Assumptions!$C$11,3)=AJ1910,"GRN Processing",IF(ROUND(N(AF1910)/Assumptions!$C$12,3)=AJ1910,"GRN-to-Putaway Wait",IF(ROUND(N(AG1910)/Assumptions!$C$13,3)=AJ1910,"Putaway","Within SLA")))))))))))</f>
        <v>Gate Wait</v>
      </c>
    </row>
    <row r="1911" customFormat="false" ht="15" hidden="false" customHeight="false" outlineLevel="0" collapsed="false">
      <c r="A1911" s="0" t="s">
        <v>5605</v>
      </c>
      <c r="B1911" s="0" t="s">
        <v>5606</v>
      </c>
      <c r="C1911" s="0" t="s">
        <v>153</v>
      </c>
      <c r="D1911" s="0" t="s">
        <v>147</v>
      </c>
      <c r="E1911" s="0" t="s">
        <v>5607</v>
      </c>
      <c r="F1911" s="0" t="s">
        <v>155</v>
      </c>
      <c r="G1911" s="0" t="s">
        <v>150</v>
      </c>
      <c r="H1911" s="17" t="n">
        <v>46251.3729166667</v>
      </c>
      <c r="I1911" s="17" t="n">
        <v>46251.4041666667</v>
      </c>
      <c r="J1911" s="17" t="n">
        <v>46251.4090277778</v>
      </c>
      <c r="K1911" s="17" t="n">
        <v>46251.4222222222</v>
      </c>
      <c r="L1911" s="17" t="n">
        <v>46251.4375</v>
      </c>
      <c r="M1911" s="17" t="n">
        <v>46251.4486111111</v>
      </c>
      <c r="N1911" s="17" t="n">
        <v>46251.6215277778</v>
      </c>
      <c r="O1911" s="17" t="n">
        <v>46251.6326388889</v>
      </c>
      <c r="P1911" s="17" t="n">
        <v>46251.6381944444</v>
      </c>
      <c r="Q1911" s="17" t="n">
        <v>46251.6555555556</v>
      </c>
      <c r="R1911" s="0" t="n">
        <v>213</v>
      </c>
      <c r="S1911" s="0" t="n">
        <v>0</v>
      </c>
      <c r="T1911" s="0" t="n">
        <v>0</v>
      </c>
      <c r="U1911" s="18" t="s">
        <v>130</v>
      </c>
      <c r="V1911" s="18" t="s">
        <v>156</v>
      </c>
      <c r="W1911" s="0" t="str">
        <f aca="false">IF(AND(X1911&gt;=6,X1911&lt;14),"A",IF(AND(X1911&gt;=14,X1911&lt;22),"B","C"))</f>
        <v>A</v>
      </c>
      <c r="X1911" s="18" t="n">
        <f aca="false">HOUR(H1911)</f>
        <v>8</v>
      </c>
      <c r="Y1911" s="18" t="n">
        <f aca="false">ROUND((I1911-H1911)*1440,0)</f>
        <v>45</v>
      </c>
      <c r="Z1911" s="18" t="n">
        <f aca="false">ROUND((J1911-I1911)*1440,0)</f>
        <v>7</v>
      </c>
      <c r="AA1911" s="18" t="n">
        <f aca="false">ROUND((K1911-J1911)*1440,0)</f>
        <v>19</v>
      </c>
      <c r="AB1911" s="18" t="n">
        <f aca="false">ROUND((L1911-K1911)*1440,0)</f>
        <v>22</v>
      </c>
      <c r="AC1911" s="18" t="n">
        <f aca="false">ROUND((M1911-L1911)*1440,0)</f>
        <v>16</v>
      </c>
      <c r="AD1911" s="18" t="n">
        <f aca="false">IF(N1911="","",ROUND((N1911-M1911)*1440,0))</f>
        <v>249</v>
      </c>
      <c r="AE1911" s="18" t="n">
        <f aca="false">IF(O1911="","",ROUND((O1911-N1911)*1440,0))</f>
        <v>16</v>
      </c>
      <c r="AF1911" s="18" t="n">
        <f aca="false">IF(P1911="","",ROUND((P1911-O1911)*1440,0))</f>
        <v>8</v>
      </c>
      <c r="AG1911" s="18" t="n">
        <f aca="false">IF(Q1911="","",ROUND((Q1911-P1911)*1440,0))</f>
        <v>25</v>
      </c>
      <c r="AH1911" s="18" t="n">
        <f aca="false">IF(Q1911="","",ROUND((Q1911-H1911)*1440,0))</f>
        <v>407</v>
      </c>
      <c r="AI1911" s="19" t="n">
        <f aca="false">ROUND(IF(O1911="",Assumptions!$B$25-K1911,O1911-K1911)*24,1)</f>
        <v>5.1</v>
      </c>
      <c r="AJ1911" s="20" t="n">
        <f aca="false">ROUND(MAX(N(Y1911)/Assumptions!$C$5, N(Z1911)/Assumptions!$C$6, N(AA1911)/Assumptions!$C$7, N(AB1911)/Assumptions!$C$8, N(AC1911)/Assumptions!$C$9, N(AD1911)/Assumptions!$C$10, N(AE1911)/Assumptions!$C$11, N(AF1911)/Assumptions!$C$12, N(AG1911)/Assumptions!$C$13),3)</f>
        <v>8.3</v>
      </c>
      <c r="AK1911" s="0" t="str">
        <f aca="false">IF(OR(U1911="Pending",U1911="On Hold"),"Open GRN (awaiting)",IF(AJ1911&lt;=1,"Within SLA",IF(ROUND(N(Y1911)/Assumptions!$C$5,3)=AJ1911,"Gate Wait",IF(ROUND(N(Z1911)/Assumptions!$C$6,3)=AJ1911,"Dock Wait",IF(ROUND(N(AA1911)/Assumptions!$C$7,3)=AJ1911,"Unloading",IF(ROUND(N(AB1911)/Assumptions!$C$8,3)=AJ1911,"Unload-to-QC Wait",IF(ROUND(N(AC1911)/Assumptions!$C$9,3)=AJ1911,"QC",IF(ROUND(N(AD1911)/Assumptions!$C$10,3)=AJ1911,"QC-to-GRN Wait",IF(ROUND(N(AE1911)/Assumptions!$C$11,3)=AJ1911,"GRN Processing",IF(ROUND(N(AF1911)/Assumptions!$C$12,3)=AJ1911,"GRN-to-Putaway Wait",IF(ROUND(N(AG1911)/Assumptions!$C$13,3)=AJ1911,"Putaway","Within SLA")))))))))))</f>
        <v>QC-to-GRN Wait</v>
      </c>
    </row>
    <row r="1912" customFormat="false" ht="15" hidden="false" customHeight="false" outlineLevel="0" collapsed="false">
      <c r="A1912" s="0" t="s">
        <v>5608</v>
      </c>
      <c r="B1912" s="0" t="s">
        <v>5609</v>
      </c>
      <c r="C1912" s="0" t="s">
        <v>252</v>
      </c>
      <c r="D1912" s="0" t="s">
        <v>135</v>
      </c>
      <c r="E1912" s="0" t="s">
        <v>5610</v>
      </c>
      <c r="F1912" s="0" t="s">
        <v>155</v>
      </c>
      <c r="G1912" s="0" t="s">
        <v>138</v>
      </c>
      <c r="H1912" s="17" t="n">
        <v>46251.39375</v>
      </c>
      <c r="I1912" s="17" t="n">
        <v>46251.4013888889</v>
      </c>
      <c r="J1912" s="17" t="n">
        <v>46251.4083333333</v>
      </c>
      <c r="K1912" s="17" t="n">
        <v>46251.43125</v>
      </c>
      <c r="L1912" s="17" t="n">
        <v>46251.4402777778</v>
      </c>
      <c r="M1912" s="17" t="n">
        <v>46251.4604166667</v>
      </c>
      <c r="N1912" s="17" t="n">
        <v>46251.4819444444</v>
      </c>
      <c r="O1912" s="17" t="n">
        <v>46251.5243055556</v>
      </c>
      <c r="P1912" s="17" t="n">
        <v>46251.5347222222</v>
      </c>
      <c r="Q1912" s="17" t="n">
        <v>46251.5472222222</v>
      </c>
      <c r="R1912" s="0" t="n">
        <v>453</v>
      </c>
      <c r="S1912" s="0" t="n">
        <v>0</v>
      </c>
      <c r="T1912" s="0" t="n">
        <v>0</v>
      </c>
      <c r="U1912" s="18" t="s">
        <v>130</v>
      </c>
      <c r="V1912" s="18" t="s">
        <v>156</v>
      </c>
      <c r="W1912" s="0" t="str">
        <f aca="false">IF(AND(X1912&gt;=6,X1912&lt;14),"A",IF(AND(X1912&gt;=14,X1912&lt;22),"B","C"))</f>
        <v>A</v>
      </c>
      <c r="X1912" s="18" t="n">
        <f aca="false">HOUR(H1912)</f>
        <v>9</v>
      </c>
      <c r="Y1912" s="18" t="n">
        <f aca="false">ROUND((I1912-H1912)*1440,0)</f>
        <v>11</v>
      </c>
      <c r="Z1912" s="18" t="n">
        <f aca="false">ROUND((J1912-I1912)*1440,0)</f>
        <v>10</v>
      </c>
      <c r="AA1912" s="18" t="n">
        <f aca="false">ROUND((K1912-J1912)*1440,0)</f>
        <v>33</v>
      </c>
      <c r="AB1912" s="18" t="n">
        <f aca="false">ROUND((L1912-K1912)*1440,0)</f>
        <v>13</v>
      </c>
      <c r="AC1912" s="18" t="n">
        <f aca="false">ROUND((M1912-L1912)*1440,0)</f>
        <v>29</v>
      </c>
      <c r="AD1912" s="18" t="n">
        <f aca="false">IF(N1912="","",ROUND((N1912-M1912)*1440,0))</f>
        <v>31</v>
      </c>
      <c r="AE1912" s="18" t="n">
        <f aca="false">IF(O1912="","",ROUND((O1912-N1912)*1440,0))</f>
        <v>61</v>
      </c>
      <c r="AF1912" s="18" t="n">
        <f aca="false">IF(P1912="","",ROUND((P1912-O1912)*1440,0))</f>
        <v>15</v>
      </c>
      <c r="AG1912" s="18" t="n">
        <f aca="false">IF(Q1912="","",ROUND((Q1912-P1912)*1440,0))</f>
        <v>18</v>
      </c>
      <c r="AH1912" s="18" t="n">
        <f aca="false">IF(Q1912="","",ROUND((Q1912-H1912)*1440,0))</f>
        <v>221</v>
      </c>
      <c r="AI1912" s="19" t="n">
        <f aca="false">ROUND(IF(O1912="",Assumptions!$B$25-K1912,O1912-K1912)*24,1)</f>
        <v>2.2</v>
      </c>
      <c r="AJ1912" s="20" t="n">
        <f aca="false">ROUND(MAX(N(Y1912)/Assumptions!$C$5, N(Z1912)/Assumptions!$C$6, N(AA1912)/Assumptions!$C$7, N(AB1912)/Assumptions!$C$8, N(AC1912)/Assumptions!$C$9, N(AD1912)/Assumptions!$C$10, N(AE1912)/Assumptions!$C$11, N(AF1912)/Assumptions!$C$12, N(AG1912)/Assumptions!$C$13),3)</f>
        <v>1.356</v>
      </c>
      <c r="AK1912" s="0" t="str">
        <f aca="false">IF(OR(U1912="Pending",U1912="On Hold"),"Open GRN (awaiting)",IF(AJ1912&lt;=1,"Within SLA",IF(ROUND(N(Y1912)/Assumptions!$C$5,3)=AJ1912,"Gate Wait",IF(ROUND(N(Z1912)/Assumptions!$C$6,3)=AJ1912,"Dock Wait",IF(ROUND(N(AA1912)/Assumptions!$C$7,3)=AJ1912,"Unloading",IF(ROUND(N(AB1912)/Assumptions!$C$8,3)=AJ1912,"Unload-to-QC Wait",IF(ROUND(N(AC1912)/Assumptions!$C$9,3)=AJ1912,"QC",IF(ROUND(N(AD1912)/Assumptions!$C$10,3)=AJ1912,"QC-to-GRN Wait",IF(ROUND(N(AE1912)/Assumptions!$C$11,3)=AJ1912,"GRN Processing",IF(ROUND(N(AF1912)/Assumptions!$C$12,3)=AJ1912,"GRN-to-Putaway Wait",IF(ROUND(N(AG1912)/Assumptions!$C$13,3)=AJ1912,"Putaway","Within SLA")))))))))))</f>
        <v>GRN Processing</v>
      </c>
    </row>
    <row r="1913" customFormat="false" ht="15" hidden="false" customHeight="false" outlineLevel="0" collapsed="false">
      <c r="A1913" s="0" t="s">
        <v>5611</v>
      </c>
      <c r="B1913" s="0" t="s">
        <v>5612</v>
      </c>
      <c r="C1913" s="0" t="s">
        <v>170</v>
      </c>
      <c r="D1913" s="0" t="s">
        <v>119</v>
      </c>
      <c r="E1913" s="0" t="s">
        <v>5613</v>
      </c>
      <c r="F1913" s="0" t="s">
        <v>172</v>
      </c>
      <c r="G1913" s="0" t="s">
        <v>122</v>
      </c>
      <c r="H1913" s="17" t="n">
        <v>46251.3972222222</v>
      </c>
      <c r="I1913" s="17" t="n">
        <v>46251.4159722222</v>
      </c>
      <c r="J1913" s="17" t="n">
        <v>46251.41875</v>
      </c>
      <c r="K1913" s="17" t="n">
        <v>46251.4416666667</v>
      </c>
      <c r="L1913" s="17" t="n">
        <v>46251.4486111111</v>
      </c>
      <c r="M1913" s="17" t="n">
        <v>46251.4743055556</v>
      </c>
      <c r="N1913" s="17" t="n">
        <v>46251.4888888889</v>
      </c>
      <c r="O1913" s="17" t="n">
        <v>46251.5270833333</v>
      </c>
      <c r="P1913" s="17" t="n">
        <v>46251.5354166667</v>
      </c>
      <c r="Q1913" s="17" t="n">
        <v>46251.5486111111</v>
      </c>
      <c r="R1913" s="0" t="n">
        <v>168</v>
      </c>
      <c r="S1913" s="0" t="n">
        <v>0</v>
      </c>
      <c r="T1913" s="0" t="n">
        <v>0</v>
      </c>
      <c r="U1913" s="18" t="s">
        <v>130</v>
      </c>
      <c r="V1913" s="18" t="s">
        <v>156</v>
      </c>
      <c r="W1913" s="0" t="str">
        <f aca="false">IF(AND(X1913&gt;=6,X1913&lt;14),"A",IF(AND(X1913&gt;=14,X1913&lt;22),"B","C"))</f>
        <v>A</v>
      </c>
      <c r="X1913" s="18" t="n">
        <f aca="false">HOUR(H1913)</f>
        <v>9</v>
      </c>
      <c r="Y1913" s="18" t="n">
        <f aca="false">ROUND((I1913-H1913)*1440,0)</f>
        <v>27</v>
      </c>
      <c r="Z1913" s="18" t="n">
        <f aca="false">ROUND((J1913-I1913)*1440,0)</f>
        <v>4</v>
      </c>
      <c r="AA1913" s="18" t="n">
        <f aca="false">ROUND((K1913-J1913)*1440,0)</f>
        <v>33</v>
      </c>
      <c r="AB1913" s="18" t="n">
        <f aca="false">ROUND((L1913-K1913)*1440,0)</f>
        <v>10</v>
      </c>
      <c r="AC1913" s="18" t="n">
        <f aca="false">ROUND((M1913-L1913)*1440,0)</f>
        <v>37</v>
      </c>
      <c r="AD1913" s="18" t="n">
        <f aca="false">IF(N1913="","",ROUND((N1913-M1913)*1440,0))</f>
        <v>21</v>
      </c>
      <c r="AE1913" s="18" t="n">
        <f aca="false">IF(O1913="","",ROUND((O1913-N1913)*1440,0))</f>
        <v>55</v>
      </c>
      <c r="AF1913" s="18" t="n">
        <f aca="false">IF(P1913="","",ROUND((P1913-O1913)*1440,0))</f>
        <v>12</v>
      </c>
      <c r="AG1913" s="18" t="n">
        <f aca="false">IF(Q1913="","",ROUND((Q1913-P1913)*1440,0))</f>
        <v>19</v>
      </c>
      <c r="AH1913" s="18" t="n">
        <f aca="false">IF(Q1913="","",ROUND((Q1913-H1913)*1440,0))</f>
        <v>218</v>
      </c>
      <c r="AI1913" s="19" t="n">
        <f aca="false">ROUND(IF(O1913="",Assumptions!$B$25-K1913,O1913-K1913)*24,1)</f>
        <v>2</v>
      </c>
      <c r="AJ1913" s="20" t="n">
        <f aca="false">ROUND(MAX(N(Y1913)/Assumptions!$C$5, N(Z1913)/Assumptions!$C$6, N(AA1913)/Assumptions!$C$7, N(AB1913)/Assumptions!$C$8, N(AC1913)/Assumptions!$C$9, N(AD1913)/Assumptions!$C$10, N(AE1913)/Assumptions!$C$11, N(AF1913)/Assumptions!$C$12, N(AG1913)/Assumptions!$C$13),3)</f>
        <v>1.222</v>
      </c>
      <c r="AK1913" s="0" t="str">
        <f aca="false">IF(OR(U1913="Pending",U1913="On Hold"),"Open GRN (awaiting)",IF(AJ1913&lt;=1,"Within SLA",IF(ROUND(N(Y1913)/Assumptions!$C$5,3)=AJ1913,"Gate Wait",IF(ROUND(N(Z1913)/Assumptions!$C$6,3)=AJ1913,"Dock Wait",IF(ROUND(N(AA1913)/Assumptions!$C$7,3)=AJ1913,"Unloading",IF(ROUND(N(AB1913)/Assumptions!$C$8,3)=AJ1913,"Unload-to-QC Wait",IF(ROUND(N(AC1913)/Assumptions!$C$9,3)=AJ1913,"QC",IF(ROUND(N(AD1913)/Assumptions!$C$10,3)=AJ1913,"QC-to-GRN Wait",IF(ROUND(N(AE1913)/Assumptions!$C$11,3)=AJ1913,"GRN Processing",IF(ROUND(N(AF1913)/Assumptions!$C$12,3)=AJ1913,"GRN-to-Putaway Wait",IF(ROUND(N(AG1913)/Assumptions!$C$13,3)=AJ1913,"Putaway","Within SLA")))))))))))</f>
        <v>GRN Processing</v>
      </c>
    </row>
    <row r="1914" customFormat="false" ht="15" hidden="false" customHeight="false" outlineLevel="0" collapsed="false">
      <c r="A1914" s="0" t="s">
        <v>5614</v>
      </c>
      <c r="B1914" s="0" t="s">
        <v>5615</v>
      </c>
      <c r="C1914" s="0" t="s">
        <v>118</v>
      </c>
      <c r="D1914" s="0" t="s">
        <v>147</v>
      </c>
      <c r="E1914" s="0" t="s">
        <v>4809</v>
      </c>
      <c r="F1914" s="0" t="s">
        <v>121</v>
      </c>
      <c r="G1914" s="0" t="s">
        <v>167</v>
      </c>
      <c r="H1914" s="17" t="n">
        <v>46251.4020833333</v>
      </c>
      <c r="I1914" s="17" t="n">
        <v>46251.4215277778</v>
      </c>
      <c r="J1914" s="17" t="n">
        <v>46251.4243055556</v>
      </c>
      <c r="K1914" s="17" t="n">
        <v>46251.45625</v>
      </c>
      <c r="L1914" s="17" t="n">
        <v>46251.4722222222</v>
      </c>
      <c r="M1914" s="17" t="n">
        <v>46251.49375</v>
      </c>
      <c r="N1914" s="17" t="n">
        <v>46251.50625</v>
      </c>
      <c r="O1914" s="17" t="n">
        <v>46251.5215277778</v>
      </c>
      <c r="P1914" s="17" t="n">
        <v>46251.5326388889</v>
      </c>
      <c r="Q1914" s="17" t="n">
        <v>46251.5430555556</v>
      </c>
      <c r="R1914" s="0" t="n">
        <v>848</v>
      </c>
      <c r="S1914" s="0" t="n">
        <v>0</v>
      </c>
      <c r="T1914" s="0" t="n">
        <v>0</v>
      </c>
      <c r="U1914" s="18" t="s">
        <v>130</v>
      </c>
      <c r="V1914" s="18" t="s">
        <v>144</v>
      </c>
      <c r="W1914" s="0" t="str">
        <f aca="false">IF(AND(X1914&gt;=6,X1914&lt;14),"A",IF(AND(X1914&gt;=14,X1914&lt;22),"B","C"))</f>
        <v>A</v>
      </c>
      <c r="X1914" s="18" t="n">
        <f aca="false">HOUR(H1914)</f>
        <v>9</v>
      </c>
      <c r="Y1914" s="18" t="n">
        <f aca="false">ROUND((I1914-H1914)*1440,0)</f>
        <v>28</v>
      </c>
      <c r="Z1914" s="18" t="n">
        <f aca="false">ROUND((J1914-I1914)*1440,0)</f>
        <v>4</v>
      </c>
      <c r="AA1914" s="18" t="n">
        <f aca="false">ROUND((K1914-J1914)*1440,0)</f>
        <v>46</v>
      </c>
      <c r="AB1914" s="18" t="n">
        <f aca="false">ROUND((L1914-K1914)*1440,0)</f>
        <v>23</v>
      </c>
      <c r="AC1914" s="18" t="n">
        <f aca="false">ROUND((M1914-L1914)*1440,0)</f>
        <v>31</v>
      </c>
      <c r="AD1914" s="18" t="n">
        <f aca="false">IF(N1914="","",ROUND((N1914-M1914)*1440,0))</f>
        <v>18</v>
      </c>
      <c r="AE1914" s="18" t="n">
        <f aca="false">IF(O1914="","",ROUND((O1914-N1914)*1440,0))</f>
        <v>22</v>
      </c>
      <c r="AF1914" s="18" t="n">
        <f aca="false">IF(P1914="","",ROUND((P1914-O1914)*1440,0))</f>
        <v>16</v>
      </c>
      <c r="AG1914" s="18" t="n">
        <f aca="false">IF(Q1914="","",ROUND((Q1914-P1914)*1440,0))</f>
        <v>15</v>
      </c>
      <c r="AH1914" s="18" t="n">
        <f aca="false">IF(Q1914="","",ROUND((Q1914-H1914)*1440,0))</f>
        <v>203</v>
      </c>
      <c r="AI1914" s="19" t="n">
        <f aca="false">ROUND(IF(O1914="",Assumptions!$B$25-K1914,O1914-K1914)*24,1)</f>
        <v>1.6</v>
      </c>
      <c r="AJ1914" s="20" t="n">
        <f aca="false">ROUND(MAX(N(Y1914)/Assumptions!$C$5, N(Z1914)/Assumptions!$C$6, N(AA1914)/Assumptions!$C$7, N(AB1914)/Assumptions!$C$8, N(AC1914)/Assumptions!$C$9, N(AD1914)/Assumptions!$C$10, N(AE1914)/Assumptions!$C$11, N(AF1914)/Assumptions!$C$12, N(AG1914)/Assumptions!$C$13),3)</f>
        <v>1.533</v>
      </c>
      <c r="AK1914" s="0" t="str">
        <f aca="false">IF(OR(U1914="Pending",U1914="On Hold"),"Open GRN (awaiting)",IF(AJ1914&lt;=1,"Within SLA",IF(ROUND(N(Y1914)/Assumptions!$C$5,3)=AJ1914,"Gate Wait",IF(ROUND(N(Z1914)/Assumptions!$C$6,3)=AJ1914,"Dock Wait",IF(ROUND(N(AA1914)/Assumptions!$C$7,3)=AJ1914,"Unloading",IF(ROUND(N(AB1914)/Assumptions!$C$8,3)=AJ1914,"Unload-to-QC Wait",IF(ROUND(N(AC1914)/Assumptions!$C$9,3)=AJ1914,"QC",IF(ROUND(N(AD1914)/Assumptions!$C$10,3)=AJ1914,"QC-to-GRN Wait",IF(ROUND(N(AE1914)/Assumptions!$C$11,3)=AJ1914,"GRN Processing",IF(ROUND(N(AF1914)/Assumptions!$C$12,3)=AJ1914,"GRN-to-Putaway Wait",IF(ROUND(N(AG1914)/Assumptions!$C$13,3)=AJ1914,"Putaway","Within SLA")))))))))))</f>
        <v>Unload-to-QC Wait</v>
      </c>
    </row>
    <row r="1915" customFormat="false" ht="15" hidden="false" customHeight="false" outlineLevel="0" collapsed="false">
      <c r="A1915" s="0" t="s">
        <v>5616</v>
      </c>
      <c r="B1915" s="0" t="s">
        <v>5617</v>
      </c>
      <c r="C1915" s="0" t="s">
        <v>159</v>
      </c>
      <c r="D1915" s="0" t="s">
        <v>147</v>
      </c>
      <c r="E1915" s="0" t="s">
        <v>5618</v>
      </c>
      <c r="F1915" s="0" t="s">
        <v>128</v>
      </c>
      <c r="G1915" s="0" t="s">
        <v>167</v>
      </c>
      <c r="H1915" s="17" t="n">
        <v>46251.4020833333</v>
      </c>
      <c r="I1915" s="17" t="n">
        <v>46251.4131944445</v>
      </c>
      <c r="J1915" s="17" t="n">
        <v>46251.4256944444</v>
      </c>
      <c r="K1915" s="17" t="n">
        <v>46251.4618055556</v>
      </c>
      <c r="L1915" s="17" t="n">
        <v>46251.4729166667</v>
      </c>
      <c r="M1915" s="17" t="n">
        <v>46251.4895833333</v>
      </c>
      <c r="N1915" s="17" t="n">
        <v>46251.5076388889</v>
      </c>
      <c r="O1915" s="17" t="n">
        <v>46251.5222222222</v>
      </c>
      <c r="P1915" s="17" t="n">
        <v>46251.5284722222</v>
      </c>
      <c r="Q1915" s="17" t="n">
        <v>46251.5375</v>
      </c>
      <c r="R1915" s="0" t="n">
        <v>217</v>
      </c>
      <c r="S1915" s="0" t="n">
        <v>0</v>
      </c>
      <c r="T1915" s="0" t="n">
        <v>0</v>
      </c>
      <c r="U1915" s="18" t="s">
        <v>130</v>
      </c>
      <c r="V1915" s="18" t="s">
        <v>139</v>
      </c>
      <c r="W1915" s="0" t="str">
        <f aca="false">IF(AND(X1915&gt;=6,X1915&lt;14),"A",IF(AND(X1915&gt;=14,X1915&lt;22),"B","C"))</f>
        <v>A</v>
      </c>
      <c r="X1915" s="18" t="n">
        <f aca="false">HOUR(H1915)</f>
        <v>9</v>
      </c>
      <c r="Y1915" s="18" t="n">
        <f aca="false">ROUND((I1915-H1915)*1440,0)</f>
        <v>16</v>
      </c>
      <c r="Z1915" s="18" t="n">
        <f aca="false">ROUND((J1915-I1915)*1440,0)</f>
        <v>18</v>
      </c>
      <c r="AA1915" s="18" t="n">
        <f aca="false">ROUND((K1915-J1915)*1440,0)</f>
        <v>52</v>
      </c>
      <c r="AB1915" s="18" t="n">
        <f aca="false">ROUND((L1915-K1915)*1440,0)</f>
        <v>16</v>
      </c>
      <c r="AC1915" s="18" t="n">
        <f aca="false">ROUND((M1915-L1915)*1440,0)</f>
        <v>24</v>
      </c>
      <c r="AD1915" s="18" t="n">
        <f aca="false">IF(N1915="","",ROUND((N1915-M1915)*1440,0))</f>
        <v>26</v>
      </c>
      <c r="AE1915" s="18" t="n">
        <f aca="false">IF(O1915="","",ROUND((O1915-N1915)*1440,0))</f>
        <v>21</v>
      </c>
      <c r="AF1915" s="18" t="n">
        <f aca="false">IF(P1915="","",ROUND((P1915-O1915)*1440,0))</f>
        <v>9</v>
      </c>
      <c r="AG1915" s="18" t="n">
        <f aca="false">IF(Q1915="","",ROUND((Q1915-P1915)*1440,0))</f>
        <v>13</v>
      </c>
      <c r="AH1915" s="18" t="n">
        <f aca="false">IF(Q1915="","",ROUND((Q1915-H1915)*1440,0))</f>
        <v>195</v>
      </c>
      <c r="AI1915" s="19" t="n">
        <f aca="false">ROUND(IF(O1915="",Assumptions!$B$25-K1915,O1915-K1915)*24,1)</f>
        <v>1.5</v>
      </c>
      <c r="AJ1915" s="20" t="n">
        <f aca="false">ROUND(MAX(N(Y1915)/Assumptions!$C$5, N(Z1915)/Assumptions!$C$6, N(AA1915)/Assumptions!$C$7, N(AB1915)/Assumptions!$C$8, N(AC1915)/Assumptions!$C$9, N(AD1915)/Assumptions!$C$10, N(AE1915)/Assumptions!$C$11, N(AF1915)/Assumptions!$C$12, N(AG1915)/Assumptions!$C$13),3)</f>
        <v>1.2</v>
      </c>
      <c r="AK1915" s="0" t="str">
        <f aca="false">IF(OR(U1915="Pending",U1915="On Hold"),"Open GRN (awaiting)",IF(AJ1915&lt;=1,"Within SLA",IF(ROUND(N(Y1915)/Assumptions!$C$5,3)=AJ1915,"Gate Wait",IF(ROUND(N(Z1915)/Assumptions!$C$6,3)=AJ1915,"Dock Wait",IF(ROUND(N(AA1915)/Assumptions!$C$7,3)=AJ1915,"Unloading",IF(ROUND(N(AB1915)/Assumptions!$C$8,3)=AJ1915,"Unload-to-QC Wait",IF(ROUND(N(AC1915)/Assumptions!$C$9,3)=AJ1915,"QC",IF(ROUND(N(AD1915)/Assumptions!$C$10,3)=AJ1915,"QC-to-GRN Wait",IF(ROUND(N(AE1915)/Assumptions!$C$11,3)=AJ1915,"GRN Processing",IF(ROUND(N(AF1915)/Assumptions!$C$12,3)=AJ1915,"GRN-to-Putaway Wait",IF(ROUND(N(AG1915)/Assumptions!$C$13,3)=AJ1915,"Putaway","Within SLA")))))))))))</f>
        <v>Dock Wait</v>
      </c>
    </row>
    <row r="1916" customFormat="false" ht="15" hidden="false" customHeight="false" outlineLevel="0" collapsed="false">
      <c r="A1916" s="0" t="s">
        <v>5619</v>
      </c>
      <c r="B1916" s="0" t="s">
        <v>5620</v>
      </c>
      <c r="C1916" s="0" t="s">
        <v>170</v>
      </c>
      <c r="D1916" s="0" t="s">
        <v>135</v>
      </c>
      <c r="E1916" s="0" t="s">
        <v>5621</v>
      </c>
      <c r="F1916" s="0" t="s">
        <v>172</v>
      </c>
      <c r="G1916" s="0" t="s">
        <v>178</v>
      </c>
      <c r="H1916" s="17" t="n">
        <v>46251.4201388889</v>
      </c>
      <c r="I1916" s="17" t="n">
        <v>46251.45</v>
      </c>
      <c r="J1916" s="17" t="n">
        <v>46251.4541666667</v>
      </c>
      <c r="K1916" s="17" t="n">
        <v>46251.4958333333</v>
      </c>
      <c r="L1916" s="17" t="n">
        <v>46251.5125</v>
      </c>
      <c r="M1916" s="17" t="n">
        <v>46251.5333333333</v>
      </c>
      <c r="N1916" s="17" t="n">
        <v>46251.5534722222</v>
      </c>
      <c r="O1916" s="17" t="n">
        <v>46251.5729166667</v>
      </c>
      <c r="P1916" s="17" t="n">
        <v>46251.5861111111</v>
      </c>
      <c r="Q1916" s="17" t="n">
        <v>46251.6034722222</v>
      </c>
      <c r="R1916" s="0" t="n">
        <v>1931</v>
      </c>
      <c r="S1916" s="0" t="n">
        <v>0</v>
      </c>
      <c r="T1916" s="0" t="n">
        <v>0</v>
      </c>
      <c r="U1916" s="18" t="s">
        <v>130</v>
      </c>
      <c r="V1916" s="18" t="s">
        <v>144</v>
      </c>
      <c r="W1916" s="0" t="str">
        <f aca="false">IF(AND(X1916&gt;=6,X1916&lt;14),"A",IF(AND(X1916&gt;=14,X1916&lt;22),"B","C"))</f>
        <v>A</v>
      </c>
      <c r="X1916" s="18" t="n">
        <f aca="false">HOUR(H1916)</f>
        <v>10</v>
      </c>
      <c r="Y1916" s="18" t="n">
        <f aca="false">ROUND((I1916-H1916)*1440,0)</f>
        <v>43</v>
      </c>
      <c r="Z1916" s="18" t="n">
        <f aca="false">ROUND((J1916-I1916)*1440,0)</f>
        <v>6</v>
      </c>
      <c r="AA1916" s="18" t="n">
        <f aca="false">ROUND((K1916-J1916)*1440,0)</f>
        <v>60</v>
      </c>
      <c r="AB1916" s="18" t="n">
        <f aca="false">ROUND((L1916-K1916)*1440,0)</f>
        <v>24</v>
      </c>
      <c r="AC1916" s="18" t="n">
        <f aca="false">ROUND((M1916-L1916)*1440,0)</f>
        <v>30</v>
      </c>
      <c r="AD1916" s="18" t="n">
        <f aca="false">IF(N1916="","",ROUND((N1916-M1916)*1440,0))</f>
        <v>29</v>
      </c>
      <c r="AE1916" s="18" t="n">
        <f aca="false">IF(O1916="","",ROUND((O1916-N1916)*1440,0))</f>
        <v>28</v>
      </c>
      <c r="AF1916" s="18" t="n">
        <f aca="false">IF(P1916="","",ROUND((P1916-O1916)*1440,0))</f>
        <v>19</v>
      </c>
      <c r="AG1916" s="18" t="n">
        <f aca="false">IF(Q1916="","",ROUND((Q1916-P1916)*1440,0))</f>
        <v>25</v>
      </c>
      <c r="AH1916" s="18" t="n">
        <f aca="false">IF(Q1916="","",ROUND((Q1916-H1916)*1440,0))</f>
        <v>264</v>
      </c>
      <c r="AI1916" s="19" t="n">
        <f aca="false">ROUND(IF(O1916="",Assumptions!$B$25-K1916,O1916-K1916)*24,1)</f>
        <v>1.9</v>
      </c>
      <c r="AJ1916" s="20" t="n">
        <f aca="false">ROUND(MAX(N(Y1916)/Assumptions!$C$5, N(Z1916)/Assumptions!$C$6, N(AA1916)/Assumptions!$C$7, N(AB1916)/Assumptions!$C$8, N(AC1916)/Assumptions!$C$9, N(AD1916)/Assumptions!$C$10, N(AE1916)/Assumptions!$C$11, N(AF1916)/Assumptions!$C$12, N(AG1916)/Assumptions!$C$13),3)</f>
        <v>1.6</v>
      </c>
      <c r="AK1916" s="0" t="str">
        <f aca="false">IF(OR(U1916="Pending",U1916="On Hold"),"Open GRN (awaiting)",IF(AJ1916&lt;=1,"Within SLA",IF(ROUND(N(Y1916)/Assumptions!$C$5,3)=AJ1916,"Gate Wait",IF(ROUND(N(Z1916)/Assumptions!$C$6,3)=AJ1916,"Dock Wait",IF(ROUND(N(AA1916)/Assumptions!$C$7,3)=AJ1916,"Unloading",IF(ROUND(N(AB1916)/Assumptions!$C$8,3)=AJ1916,"Unload-to-QC Wait",IF(ROUND(N(AC1916)/Assumptions!$C$9,3)=AJ1916,"QC",IF(ROUND(N(AD1916)/Assumptions!$C$10,3)=AJ1916,"QC-to-GRN Wait",IF(ROUND(N(AE1916)/Assumptions!$C$11,3)=AJ1916,"GRN Processing",IF(ROUND(N(AF1916)/Assumptions!$C$12,3)=AJ1916,"GRN-to-Putaway Wait",IF(ROUND(N(AG1916)/Assumptions!$C$13,3)=AJ1916,"Putaway","Within SLA")))))))))))</f>
        <v>Unload-to-QC Wait</v>
      </c>
    </row>
    <row r="1917" customFormat="false" ht="15" hidden="false" customHeight="false" outlineLevel="0" collapsed="false">
      <c r="A1917" s="0" t="s">
        <v>5622</v>
      </c>
      <c r="B1917" s="0" t="s">
        <v>5623</v>
      </c>
      <c r="C1917" s="0" t="s">
        <v>134</v>
      </c>
      <c r="D1917" s="0" t="s">
        <v>147</v>
      </c>
      <c r="E1917" s="0" t="s">
        <v>5624</v>
      </c>
      <c r="F1917" s="0" t="s">
        <v>149</v>
      </c>
      <c r="G1917" s="0" t="s">
        <v>167</v>
      </c>
      <c r="H1917" s="17" t="n">
        <v>46251.4222222222</v>
      </c>
      <c r="I1917" s="17" t="n">
        <v>46251.4534722222</v>
      </c>
      <c r="J1917" s="17" t="n">
        <v>46251.4583333333</v>
      </c>
      <c r="K1917" s="17" t="n">
        <v>46251.5131944444</v>
      </c>
      <c r="L1917" s="17" t="n">
        <v>46251.5256944444</v>
      </c>
      <c r="M1917" s="17" t="n">
        <v>46251.5569444444</v>
      </c>
      <c r="N1917" s="17" t="n">
        <v>46251.5604166667</v>
      </c>
      <c r="O1917" s="17" t="n">
        <v>46251.625</v>
      </c>
      <c r="P1917" s="17" t="n">
        <v>46251.6381944444</v>
      </c>
      <c r="Q1917" s="17" t="n">
        <v>46251.6569444445</v>
      </c>
      <c r="R1917" s="0" t="n">
        <v>2972</v>
      </c>
      <c r="S1917" s="0" t="n">
        <v>0</v>
      </c>
      <c r="T1917" s="0" t="n">
        <v>0</v>
      </c>
      <c r="U1917" s="18" t="s">
        <v>130</v>
      </c>
      <c r="V1917" s="18" t="s">
        <v>156</v>
      </c>
      <c r="W1917" s="0" t="str">
        <f aca="false">IF(AND(X1917&gt;=6,X1917&lt;14),"A",IF(AND(X1917&gt;=14,X1917&lt;22),"B","C"))</f>
        <v>A</v>
      </c>
      <c r="X1917" s="18" t="n">
        <f aca="false">HOUR(H1917)</f>
        <v>10</v>
      </c>
      <c r="Y1917" s="18" t="n">
        <f aca="false">ROUND((I1917-H1917)*1440,0)</f>
        <v>45</v>
      </c>
      <c r="Z1917" s="18" t="n">
        <f aca="false">ROUND((J1917-I1917)*1440,0)</f>
        <v>7</v>
      </c>
      <c r="AA1917" s="18" t="n">
        <f aca="false">ROUND((K1917-J1917)*1440,0)</f>
        <v>79</v>
      </c>
      <c r="AB1917" s="18" t="n">
        <f aca="false">ROUND((L1917-K1917)*1440,0)</f>
        <v>18</v>
      </c>
      <c r="AC1917" s="18" t="n">
        <f aca="false">ROUND((M1917-L1917)*1440,0)</f>
        <v>45</v>
      </c>
      <c r="AD1917" s="18" t="n">
        <f aca="false">IF(N1917="","",ROUND((N1917-M1917)*1440,0))</f>
        <v>5</v>
      </c>
      <c r="AE1917" s="18" t="n">
        <f aca="false">IF(O1917="","",ROUND((O1917-N1917)*1440,0))</f>
        <v>93</v>
      </c>
      <c r="AF1917" s="18" t="n">
        <f aca="false">IF(P1917="","",ROUND((P1917-O1917)*1440,0))</f>
        <v>19</v>
      </c>
      <c r="AG1917" s="18" t="n">
        <f aca="false">IF(Q1917="","",ROUND((Q1917-P1917)*1440,0))</f>
        <v>27</v>
      </c>
      <c r="AH1917" s="18" t="n">
        <f aca="false">IF(Q1917="","",ROUND((Q1917-H1917)*1440,0))</f>
        <v>338</v>
      </c>
      <c r="AI1917" s="19" t="n">
        <f aca="false">ROUND(IF(O1917="",Assumptions!$B$25-K1917,O1917-K1917)*24,1)</f>
        <v>2.7</v>
      </c>
      <c r="AJ1917" s="20" t="n">
        <f aca="false">ROUND(MAX(N(Y1917)/Assumptions!$C$5, N(Z1917)/Assumptions!$C$6, N(AA1917)/Assumptions!$C$7, N(AB1917)/Assumptions!$C$8, N(AC1917)/Assumptions!$C$9, N(AD1917)/Assumptions!$C$10, N(AE1917)/Assumptions!$C$11, N(AF1917)/Assumptions!$C$12, N(AG1917)/Assumptions!$C$13),3)</f>
        <v>2.067</v>
      </c>
      <c r="AK1917" s="0" t="str">
        <f aca="false">IF(OR(U1917="Pending",U1917="On Hold"),"Open GRN (awaiting)",IF(AJ1917&lt;=1,"Within SLA",IF(ROUND(N(Y1917)/Assumptions!$C$5,3)=AJ1917,"Gate Wait",IF(ROUND(N(Z1917)/Assumptions!$C$6,3)=AJ1917,"Dock Wait",IF(ROUND(N(AA1917)/Assumptions!$C$7,3)=AJ1917,"Unloading",IF(ROUND(N(AB1917)/Assumptions!$C$8,3)=AJ1917,"Unload-to-QC Wait",IF(ROUND(N(AC1917)/Assumptions!$C$9,3)=AJ1917,"QC",IF(ROUND(N(AD1917)/Assumptions!$C$10,3)=AJ1917,"QC-to-GRN Wait",IF(ROUND(N(AE1917)/Assumptions!$C$11,3)=AJ1917,"GRN Processing",IF(ROUND(N(AF1917)/Assumptions!$C$12,3)=AJ1917,"GRN-to-Putaway Wait",IF(ROUND(N(AG1917)/Assumptions!$C$13,3)=AJ1917,"Putaway","Within SLA")))))))))))</f>
        <v>GRN Processing</v>
      </c>
    </row>
    <row r="1918" customFormat="false" ht="15" hidden="false" customHeight="false" outlineLevel="0" collapsed="false">
      <c r="A1918" s="0" t="s">
        <v>5625</v>
      </c>
      <c r="B1918" s="0" t="s">
        <v>5626</v>
      </c>
      <c r="C1918" s="0" t="s">
        <v>159</v>
      </c>
      <c r="D1918" s="0" t="s">
        <v>119</v>
      </c>
      <c r="E1918" s="0" t="s">
        <v>5627</v>
      </c>
      <c r="F1918" s="0" t="s">
        <v>128</v>
      </c>
      <c r="G1918" s="0" t="s">
        <v>122</v>
      </c>
      <c r="H1918" s="17" t="n">
        <v>46251.4305555556</v>
      </c>
      <c r="I1918" s="17" t="n">
        <v>46251.4701388889</v>
      </c>
      <c r="J1918" s="17" t="n">
        <v>46251.4756944445</v>
      </c>
      <c r="K1918" s="17" t="n">
        <v>46251.5069444445</v>
      </c>
      <c r="L1918" s="17" t="n">
        <v>46251.5159722222</v>
      </c>
      <c r="M1918" s="17" t="n">
        <v>46251.5333333333</v>
      </c>
      <c r="N1918" s="17" t="n">
        <v>46251.5680555556</v>
      </c>
      <c r="O1918" s="17" t="n">
        <v>46251.60625</v>
      </c>
      <c r="P1918" s="17" t="n">
        <v>46251.6243055556</v>
      </c>
      <c r="Q1918" s="17" t="n">
        <v>46251.6493055556</v>
      </c>
      <c r="R1918" s="0" t="n">
        <v>653</v>
      </c>
      <c r="S1918" s="0" t="n">
        <v>0</v>
      </c>
      <c r="T1918" s="0" t="n">
        <v>0</v>
      </c>
      <c r="U1918" s="18" t="s">
        <v>130</v>
      </c>
      <c r="V1918" s="18" t="s">
        <v>139</v>
      </c>
      <c r="W1918" s="0" t="str">
        <f aca="false">IF(AND(X1918&gt;=6,X1918&lt;14),"A",IF(AND(X1918&gt;=14,X1918&lt;22),"B","C"))</f>
        <v>A</v>
      </c>
      <c r="X1918" s="18" t="n">
        <f aca="false">HOUR(H1918)</f>
        <v>10</v>
      </c>
      <c r="Y1918" s="18" t="n">
        <f aca="false">ROUND((I1918-H1918)*1440,0)</f>
        <v>57</v>
      </c>
      <c r="Z1918" s="18" t="n">
        <f aca="false">ROUND((J1918-I1918)*1440,0)</f>
        <v>8</v>
      </c>
      <c r="AA1918" s="18" t="n">
        <f aca="false">ROUND((K1918-J1918)*1440,0)</f>
        <v>45</v>
      </c>
      <c r="AB1918" s="18" t="n">
        <f aca="false">ROUND((L1918-K1918)*1440,0)</f>
        <v>13</v>
      </c>
      <c r="AC1918" s="18" t="n">
        <f aca="false">ROUND((M1918-L1918)*1440,0)</f>
        <v>25</v>
      </c>
      <c r="AD1918" s="18" t="n">
        <f aca="false">IF(N1918="","",ROUND((N1918-M1918)*1440,0))</f>
        <v>50</v>
      </c>
      <c r="AE1918" s="18" t="n">
        <f aca="false">IF(O1918="","",ROUND((O1918-N1918)*1440,0))</f>
        <v>55</v>
      </c>
      <c r="AF1918" s="18" t="n">
        <f aca="false">IF(P1918="","",ROUND((P1918-O1918)*1440,0))</f>
        <v>26</v>
      </c>
      <c r="AG1918" s="18" t="n">
        <f aca="false">IF(Q1918="","",ROUND((Q1918-P1918)*1440,0))</f>
        <v>36</v>
      </c>
      <c r="AH1918" s="18" t="n">
        <f aca="false">IF(Q1918="","",ROUND((Q1918-H1918)*1440,0))</f>
        <v>315</v>
      </c>
      <c r="AI1918" s="19" t="n">
        <f aca="false">ROUND(IF(O1918="",Assumptions!$B$25-K1918,O1918-K1918)*24,1)</f>
        <v>2.4</v>
      </c>
      <c r="AJ1918" s="20" t="n">
        <f aca="false">ROUND(MAX(N(Y1918)/Assumptions!$C$5, N(Z1918)/Assumptions!$C$6, N(AA1918)/Assumptions!$C$7, N(AB1918)/Assumptions!$C$8, N(AC1918)/Assumptions!$C$9, N(AD1918)/Assumptions!$C$10, N(AE1918)/Assumptions!$C$11, N(AF1918)/Assumptions!$C$12, N(AG1918)/Assumptions!$C$13),3)</f>
        <v>1.9</v>
      </c>
      <c r="AK1918" s="0" t="str">
        <f aca="false">IF(OR(U1918="Pending",U1918="On Hold"),"Open GRN (awaiting)",IF(AJ1918&lt;=1,"Within SLA",IF(ROUND(N(Y1918)/Assumptions!$C$5,3)=AJ1918,"Gate Wait",IF(ROUND(N(Z1918)/Assumptions!$C$6,3)=AJ1918,"Dock Wait",IF(ROUND(N(AA1918)/Assumptions!$C$7,3)=AJ1918,"Unloading",IF(ROUND(N(AB1918)/Assumptions!$C$8,3)=AJ1918,"Unload-to-QC Wait",IF(ROUND(N(AC1918)/Assumptions!$C$9,3)=AJ1918,"QC",IF(ROUND(N(AD1918)/Assumptions!$C$10,3)=AJ1918,"QC-to-GRN Wait",IF(ROUND(N(AE1918)/Assumptions!$C$11,3)=AJ1918,"GRN Processing",IF(ROUND(N(AF1918)/Assumptions!$C$12,3)=AJ1918,"GRN-to-Putaway Wait",IF(ROUND(N(AG1918)/Assumptions!$C$13,3)=AJ1918,"Putaway","Within SLA")))))))))))</f>
        <v>Gate Wait</v>
      </c>
    </row>
    <row r="1919" customFormat="false" ht="15" hidden="false" customHeight="false" outlineLevel="0" collapsed="false">
      <c r="A1919" s="0" t="s">
        <v>5628</v>
      </c>
      <c r="B1919" s="0" t="s">
        <v>5629</v>
      </c>
      <c r="C1919" s="0" t="s">
        <v>134</v>
      </c>
      <c r="D1919" s="0" t="s">
        <v>147</v>
      </c>
      <c r="E1919" s="0" t="s">
        <v>4202</v>
      </c>
      <c r="F1919" s="0" t="s">
        <v>149</v>
      </c>
      <c r="G1919" s="0" t="s">
        <v>167</v>
      </c>
      <c r="H1919" s="17" t="n">
        <v>46251.4368055556</v>
      </c>
      <c r="I1919" s="17" t="n">
        <v>46251.4569444444</v>
      </c>
      <c r="J1919" s="17" t="n">
        <v>46251.4659722222</v>
      </c>
      <c r="K1919" s="17" t="n">
        <v>46251.5041666667</v>
      </c>
      <c r="L1919" s="17" t="n">
        <v>46251.5131944444</v>
      </c>
      <c r="M1919" s="17" t="n">
        <v>46251.5402777778</v>
      </c>
      <c r="N1919" s="17" t="n">
        <v>46251.5534722222</v>
      </c>
      <c r="O1919" s="17" t="n">
        <v>46251.6270833333</v>
      </c>
      <c r="P1919" s="17" t="n">
        <v>46251.6381944444</v>
      </c>
      <c r="Q1919" s="17" t="n">
        <v>46251.6513888889</v>
      </c>
      <c r="R1919" s="0" t="n">
        <v>958</v>
      </c>
      <c r="S1919" s="0" t="n">
        <v>0</v>
      </c>
      <c r="T1919" s="0" t="n">
        <v>0</v>
      </c>
      <c r="U1919" s="18" t="s">
        <v>130</v>
      </c>
      <c r="V1919" s="18" t="s">
        <v>156</v>
      </c>
      <c r="W1919" s="0" t="str">
        <f aca="false">IF(AND(X1919&gt;=6,X1919&lt;14),"A",IF(AND(X1919&gt;=14,X1919&lt;22),"B","C"))</f>
        <v>A</v>
      </c>
      <c r="X1919" s="18" t="n">
        <f aca="false">HOUR(H1919)</f>
        <v>10</v>
      </c>
      <c r="Y1919" s="18" t="n">
        <f aca="false">ROUND((I1919-H1919)*1440,0)</f>
        <v>29</v>
      </c>
      <c r="Z1919" s="18" t="n">
        <f aca="false">ROUND((J1919-I1919)*1440,0)</f>
        <v>13</v>
      </c>
      <c r="AA1919" s="18" t="n">
        <f aca="false">ROUND((K1919-J1919)*1440,0)</f>
        <v>55</v>
      </c>
      <c r="AB1919" s="18" t="n">
        <f aca="false">ROUND((L1919-K1919)*1440,0)</f>
        <v>13</v>
      </c>
      <c r="AC1919" s="18" t="n">
        <f aca="false">ROUND((M1919-L1919)*1440,0)</f>
        <v>39</v>
      </c>
      <c r="AD1919" s="18" t="n">
        <f aca="false">IF(N1919="","",ROUND((N1919-M1919)*1440,0))</f>
        <v>19</v>
      </c>
      <c r="AE1919" s="18" t="n">
        <f aca="false">IF(O1919="","",ROUND((O1919-N1919)*1440,0))</f>
        <v>106</v>
      </c>
      <c r="AF1919" s="18" t="n">
        <f aca="false">IF(P1919="","",ROUND((P1919-O1919)*1440,0))</f>
        <v>16</v>
      </c>
      <c r="AG1919" s="18" t="n">
        <f aca="false">IF(Q1919="","",ROUND((Q1919-P1919)*1440,0))</f>
        <v>19</v>
      </c>
      <c r="AH1919" s="18" t="n">
        <f aca="false">IF(Q1919="","",ROUND((Q1919-H1919)*1440,0))</f>
        <v>309</v>
      </c>
      <c r="AI1919" s="19" t="n">
        <f aca="false">ROUND(IF(O1919="",Assumptions!$B$25-K1919,O1919-K1919)*24,1)</f>
        <v>3</v>
      </c>
      <c r="AJ1919" s="20" t="n">
        <f aca="false">ROUND(MAX(N(Y1919)/Assumptions!$C$5, N(Z1919)/Assumptions!$C$6, N(AA1919)/Assumptions!$C$7, N(AB1919)/Assumptions!$C$8, N(AC1919)/Assumptions!$C$9, N(AD1919)/Assumptions!$C$10, N(AE1919)/Assumptions!$C$11, N(AF1919)/Assumptions!$C$12, N(AG1919)/Assumptions!$C$13),3)</f>
        <v>2.356</v>
      </c>
      <c r="AK1919" s="0" t="str">
        <f aca="false">IF(OR(U1919="Pending",U1919="On Hold"),"Open GRN (awaiting)",IF(AJ1919&lt;=1,"Within SLA",IF(ROUND(N(Y1919)/Assumptions!$C$5,3)=AJ1919,"Gate Wait",IF(ROUND(N(Z1919)/Assumptions!$C$6,3)=AJ1919,"Dock Wait",IF(ROUND(N(AA1919)/Assumptions!$C$7,3)=AJ1919,"Unloading",IF(ROUND(N(AB1919)/Assumptions!$C$8,3)=AJ1919,"Unload-to-QC Wait",IF(ROUND(N(AC1919)/Assumptions!$C$9,3)=AJ1919,"QC",IF(ROUND(N(AD1919)/Assumptions!$C$10,3)=AJ1919,"QC-to-GRN Wait",IF(ROUND(N(AE1919)/Assumptions!$C$11,3)=AJ1919,"GRN Processing",IF(ROUND(N(AF1919)/Assumptions!$C$12,3)=AJ1919,"GRN-to-Putaway Wait",IF(ROUND(N(AG1919)/Assumptions!$C$13,3)=AJ1919,"Putaway","Within SLA")))))))))))</f>
        <v>GRN Processing</v>
      </c>
    </row>
    <row r="1920" customFormat="false" ht="15" hidden="false" customHeight="false" outlineLevel="0" collapsed="false">
      <c r="A1920" s="0" t="s">
        <v>5630</v>
      </c>
      <c r="B1920" s="0" t="s">
        <v>5631</v>
      </c>
      <c r="C1920" s="0" t="s">
        <v>252</v>
      </c>
      <c r="D1920" s="0" t="s">
        <v>135</v>
      </c>
      <c r="E1920" s="0" t="s">
        <v>1110</v>
      </c>
      <c r="F1920" s="0" t="s">
        <v>155</v>
      </c>
      <c r="G1920" s="0" t="s">
        <v>178</v>
      </c>
      <c r="H1920" s="17" t="n">
        <v>46251.4694444445</v>
      </c>
      <c r="I1920" s="17" t="n">
        <v>46251.4861111111</v>
      </c>
      <c r="J1920" s="17" t="n">
        <v>46251.4895833333</v>
      </c>
      <c r="K1920" s="17" t="n">
        <v>46251.5368055556</v>
      </c>
      <c r="L1920" s="17" t="n">
        <v>46251.5506944444</v>
      </c>
      <c r="M1920" s="17" t="n">
        <v>46251.6076388889</v>
      </c>
      <c r="N1920" s="17" t="n">
        <v>46251.6229166667</v>
      </c>
      <c r="O1920" s="17" t="n">
        <v>46251.6930555556</v>
      </c>
      <c r="P1920" s="17" t="n">
        <v>46251.7222222222</v>
      </c>
      <c r="Q1920" s="17" t="n">
        <v>46251.7479166667</v>
      </c>
      <c r="R1920" s="0" t="n">
        <v>329</v>
      </c>
      <c r="S1920" s="0" t="n">
        <v>0</v>
      </c>
      <c r="T1920" s="0" t="n">
        <v>7</v>
      </c>
      <c r="U1920" s="18" t="s">
        <v>123</v>
      </c>
      <c r="V1920" s="18" t="s">
        <v>156</v>
      </c>
      <c r="W1920" s="0" t="str">
        <f aca="false">IF(AND(X1920&gt;=6,X1920&lt;14),"A",IF(AND(X1920&gt;=14,X1920&lt;22),"B","C"))</f>
        <v>A</v>
      </c>
      <c r="X1920" s="18" t="n">
        <f aca="false">HOUR(H1920)</f>
        <v>11</v>
      </c>
      <c r="Y1920" s="18" t="n">
        <f aca="false">ROUND((I1920-H1920)*1440,0)</f>
        <v>24</v>
      </c>
      <c r="Z1920" s="18" t="n">
        <f aca="false">ROUND((J1920-I1920)*1440,0)</f>
        <v>5</v>
      </c>
      <c r="AA1920" s="18" t="n">
        <f aca="false">ROUND((K1920-J1920)*1440,0)</f>
        <v>68</v>
      </c>
      <c r="AB1920" s="18" t="n">
        <f aca="false">ROUND((L1920-K1920)*1440,0)</f>
        <v>20</v>
      </c>
      <c r="AC1920" s="18" t="n">
        <f aca="false">ROUND((M1920-L1920)*1440,0)</f>
        <v>82</v>
      </c>
      <c r="AD1920" s="18" t="n">
        <f aca="false">IF(N1920="","",ROUND((N1920-M1920)*1440,0))</f>
        <v>22</v>
      </c>
      <c r="AE1920" s="18" t="n">
        <f aca="false">IF(O1920="","",ROUND((O1920-N1920)*1440,0))</f>
        <v>101</v>
      </c>
      <c r="AF1920" s="18" t="n">
        <f aca="false">IF(P1920="","",ROUND((P1920-O1920)*1440,0))</f>
        <v>42</v>
      </c>
      <c r="AG1920" s="18" t="n">
        <f aca="false">IF(Q1920="","",ROUND((Q1920-P1920)*1440,0))</f>
        <v>37</v>
      </c>
      <c r="AH1920" s="18" t="n">
        <f aca="false">IF(Q1920="","",ROUND((Q1920-H1920)*1440,0))</f>
        <v>401</v>
      </c>
      <c r="AI1920" s="19" t="n">
        <f aca="false">ROUND(IF(O1920="",Assumptions!$B$25-K1920,O1920-K1920)*24,1)</f>
        <v>3.8</v>
      </c>
      <c r="AJ1920" s="20" t="n">
        <f aca="false">ROUND(MAX(N(Y1920)/Assumptions!$C$5, N(Z1920)/Assumptions!$C$6, N(AA1920)/Assumptions!$C$7, N(AB1920)/Assumptions!$C$8, N(AC1920)/Assumptions!$C$9, N(AD1920)/Assumptions!$C$10, N(AE1920)/Assumptions!$C$11, N(AF1920)/Assumptions!$C$12, N(AG1920)/Assumptions!$C$13),3)</f>
        <v>2.244</v>
      </c>
      <c r="AK1920" s="0" t="str">
        <f aca="false">IF(OR(U1920="Pending",U1920="On Hold"),"Open GRN (awaiting)",IF(AJ1920&lt;=1,"Within SLA",IF(ROUND(N(Y1920)/Assumptions!$C$5,3)=AJ1920,"Gate Wait",IF(ROUND(N(Z1920)/Assumptions!$C$6,3)=AJ1920,"Dock Wait",IF(ROUND(N(AA1920)/Assumptions!$C$7,3)=AJ1920,"Unloading",IF(ROUND(N(AB1920)/Assumptions!$C$8,3)=AJ1920,"Unload-to-QC Wait",IF(ROUND(N(AC1920)/Assumptions!$C$9,3)=AJ1920,"QC",IF(ROUND(N(AD1920)/Assumptions!$C$10,3)=AJ1920,"QC-to-GRN Wait",IF(ROUND(N(AE1920)/Assumptions!$C$11,3)=AJ1920,"GRN Processing",IF(ROUND(N(AF1920)/Assumptions!$C$12,3)=AJ1920,"GRN-to-Putaway Wait",IF(ROUND(N(AG1920)/Assumptions!$C$13,3)=AJ1920,"Putaway","Within SLA")))))))))))</f>
        <v>GRN Processing</v>
      </c>
    </row>
    <row r="1921" customFormat="false" ht="15" hidden="false" customHeight="false" outlineLevel="0" collapsed="false">
      <c r="A1921" s="0" t="s">
        <v>5632</v>
      </c>
      <c r="B1921" s="0" t="s">
        <v>5633</v>
      </c>
      <c r="C1921" s="0" t="s">
        <v>142</v>
      </c>
      <c r="D1921" s="0" t="s">
        <v>135</v>
      </c>
      <c r="E1921" s="0" t="s">
        <v>3374</v>
      </c>
      <c r="F1921" s="0" t="s">
        <v>137</v>
      </c>
      <c r="G1921" s="0" t="s">
        <v>138</v>
      </c>
      <c r="H1921" s="17" t="n">
        <v>46251.4756944445</v>
      </c>
      <c r="I1921" s="17" t="n">
        <v>46251.5076388889</v>
      </c>
      <c r="J1921" s="17" t="n">
        <v>46251.5159722222</v>
      </c>
      <c r="K1921" s="17" t="n">
        <v>46251.5465277778</v>
      </c>
      <c r="L1921" s="17" t="n">
        <v>46251.5520833333</v>
      </c>
      <c r="M1921" s="17" t="n">
        <v>46251.5798611111</v>
      </c>
      <c r="N1921" s="17" t="n">
        <v>46251.60625</v>
      </c>
      <c r="O1921" s="17" t="n">
        <v>46251.7104166667</v>
      </c>
      <c r="P1921" s="17" t="n">
        <v>46251.7423611111</v>
      </c>
      <c r="Q1921" s="17" t="n">
        <v>46251.7743055556</v>
      </c>
      <c r="R1921" s="0" t="n">
        <v>815</v>
      </c>
      <c r="S1921" s="0" t="n">
        <v>0</v>
      </c>
      <c r="T1921" s="0" t="n">
        <v>7</v>
      </c>
      <c r="U1921" s="18" t="s">
        <v>123</v>
      </c>
      <c r="V1921" s="18" t="s">
        <v>156</v>
      </c>
      <c r="W1921" s="0" t="str">
        <f aca="false">IF(AND(X1921&gt;=6,X1921&lt;14),"A",IF(AND(X1921&gt;=14,X1921&lt;22),"B","C"))</f>
        <v>A</v>
      </c>
      <c r="X1921" s="18" t="n">
        <f aca="false">HOUR(H1921)</f>
        <v>11</v>
      </c>
      <c r="Y1921" s="18" t="n">
        <f aca="false">ROUND((I1921-H1921)*1440,0)</f>
        <v>46</v>
      </c>
      <c r="Z1921" s="18" t="n">
        <f aca="false">ROUND((J1921-I1921)*1440,0)</f>
        <v>12</v>
      </c>
      <c r="AA1921" s="18" t="n">
        <f aca="false">ROUND((K1921-J1921)*1440,0)</f>
        <v>44</v>
      </c>
      <c r="AB1921" s="18" t="n">
        <f aca="false">ROUND((L1921-K1921)*1440,0)</f>
        <v>8</v>
      </c>
      <c r="AC1921" s="18" t="n">
        <f aca="false">ROUND((M1921-L1921)*1440,0)</f>
        <v>40</v>
      </c>
      <c r="AD1921" s="18" t="n">
        <f aca="false">IF(N1921="","",ROUND((N1921-M1921)*1440,0))</f>
        <v>38</v>
      </c>
      <c r="AE1921" s="18" t="n">
        <f aca="false">IF(O1921="","",ROUND((O1921-N1921)*1440,0))</f>
        <v>150</v>
      </c>
      <c r="AF1921" s="18" t="n">
        <f aca="false">IF(P1921="","",ROUND((P1921-O1921)*1440,0))</f>
        <v>46</v>
      </c>
      <c r="AG1921" s="18" t="n">
        <f aca="false">IF(Q1921="","",ROUND((Q1921-P1921)*1440,0))</f>
        <v>46</v>
      </c>
      <c r="AH1921" s="18" t="n">
        <f aca="false">IF(Q1921="","",ROUND((Q1921-H1921)*1440,0))</f>
        <v>430</v>
      </c>
      <c r="AI1921" s="19" t="n">
        <f aca="false">ROUND(IF(O1921="",Assumptions!$B$25-K1921,O1921-K1921)*24,1)</f>
        <v>3.9</v>
      </c>
      <c r="AJ1921" s="20" t="n">
        <f aca="false">ROUND(MAX(N(Y1921)/Assumptions!$C$5, N(Z1921)/Assumptions!$C$6, N(AA1921)/Assumptions!$C$7, N(AB1921)/Assumptions!$C$8, N(AC1921)/Assumptions!$C$9, N(AD1921)/Assumptions!$C$10, N(AE1921)/Assumptions!$C$11, N(AF1921)/Assumptions!$C$12, N(AG1921)/Assumptions!$C$13),3)</f>
        <v>3.333</v>
      </c>
      <c r="AK1921" s="0" t="str">
        <f aca="false">IF(OR(U1921="Pending",U1921="On Hold"),"Open GRN (awaiting)",IF(AJ1921&lt;=1,"Within SLA",IF(ROUND(N(Y1921)/Assumptions!$C$5,3)=AJ1921,"Gate Wait",IF(ROUND(N(Z1921)/Assumptions!$C$6,3)=AJ1921,"Dock Wait",IF(ROUND(N(AA1921)/Assumptions!$C$7,3)=AJ1921,"Unloading",IF(ROUND(N(AB1921)/Assumptions!$C$8,3)=AJ1921,"Unload-to-QC Wait",IF(ROUND(N(AC1921)/Assumptions!$C$9,3)=AJ1921,"QC",IF(ROUND(N(AD1921)/Assumptions!$C$10,3)=AJ1921,"QC-to-GRN Wait",IF(ROUND(N(AE1921)/Assumptions!$C$11,3)=AJ1921,"GRN Processing",IF(ROUND(N(AF1921)/Assumptions!$C$12,3)=AJ1921,"GRN-to-Putaway Wait",IF(ROUND(N(AG1921)/Assumptions!$C$13,3)=AJ1921,"Putaway","Within SLA")))))))))))</f>
        <v>GRN Processing</v>
      </c>
    </row>
    <row r="1922" customFormat="false" ht="15" hidden="false" customHeight="false" outlineLevel="0" collapsed="false">
      <c r="A1922" s="0" t="s">
        <v>5634</v>
      </c>
      <c r="B1922" s="0" t="s">
        <v>5635</v>
      </c>
      <c r="C1922" s="0" t="s">
        <v>175</v>
      </c>
      <c r="D1922" s="0" t="s">
        <v>135</v>
      </c>
      <c r="E1922" s="0" t="s">
        <v>5636</v>
      </c>
      <c r="F1922" s="0" t="s">
        <v>177</v>
      </c>
      <c r="G1922" s="0" t="s">
        <v>138</v>
      </c>
      <c r="H1922" s="17" t="n">
        <v>46251.4881944444</v>
      </c>
      <c r="I1922" s="17" t="n">
        <v>46251.5236111111</v>
      </c>
      <c r="J1922" s="17" t="n">
        <v>46251.5347222222</v>
      </c>
      <c r="K1922" s="17" t="n">
        <v>46251.5618055556</v>
      </c>
      <c r="L1922" s="17" t="n">
        <v>46251.5645833333</v>
      </c>
      <c r="M1922" s="17" t="n">
        <v>46251.5736111111</v>
      </c>
      <c r="N1922" s="17" t="n">
        <v>46251.5958333333</v>
      </c>
      <c r="O1922" s="17" t="n">
        <v>46251.6020833333</v>
      </c>
      <c r="P1922" s="17" t="n">
        <v>46251.6347222222</v>
      </c>
      <c r="Q1922" s="17" t="n">
        <v>46251.6583333333</v>
      </c>
      <c r="R1922" s="0" t="n">
        <v>509</v>
      </c>
      <c r="S1922" s="0" t="n">
        <v>0</v>
      </c>
      <c r="T1922" s="0" t="n">
        <v>0</v>
      </c>
      <c r="U1922" s="18" t="s">
        <v>130</v>
      </c>
      <c r="V1922" s="18" t="s">
        <v>144</v>
      </c>
      <c r="W1922" s="0" t="str">
        <f aca="false">IF(AND(X1922&gt;=6,X1922&lt;14),"A",IF(AND(X1922&gt;=14,X1922&lt;22),"B","C"))</f>
        <v>A</v>
      </c>
      <c r="X1922" s="18" t="n">
        <f aca="false">HOUR(H1922)</f>
        <v>11</v>
      </c>
      <c r="Y1922" s="18" t="n">
        <f aca="false">ROUND((I1922-H1922)*1440,0)</f>
        <v>51</v>
      </c>
      <c r="Z1922" s="18" t="n">
        <f aca="false">ROUND((J1922-I1922)*1440,0)</f>
        <v>16</v>
      </c>
      <c r="AA1922" s="18" t="n">
        <f aca="false">ROUND((K1922-J1922)*1440,0)</f>
        <v>39</v>
      </c>
      <c r="AB1922" s="18" t="n">
        <f aca="false">ROUND((L1922-K1922)*1440,0)</f>
        <v>4</v>
      </c>
      <c r="AC1922" s="18" t="n">
        <f aca="false">ROUND((M1922-L1922)*1440,0)</f>
        <v>13</v>
      </c>
      <c r="AD1922" s="18" t="n">
        <f aca="false">IF(N1922="","",ROUND((N1922-M1922)*1440,0))</f>
        <v>32</v>
      </c>
      <c r="AE1922" s="18" t="n">
        <f aca="false">IF(O1922="","",ROUND((O1922-N1922)*1440,0))</f>
        <v>9</v>
      </c>
      <c r="AF1922" s="18" t="n">
        <f aca="false">IF(P1922="","",ROUND((P1922-O1922)*1440,0))</f>
        <v>47</v>
      </c>
      <c r="AG1922" s="18" t="n">
        <f aca="false">IF(Q1922="","",ROUND((Q1922-P1922)*1440,0))</f>
        <v>34</v>
      </c>
      <c r="AH1922" s="18" t="n">
        <f aca="false">IF(Q1922="","",ROUND((Q1922-H1922)*1440,0))</f>
        <v>245</v>
      </c>
      <c r="AI1922" s="19" t="n">
        <f aca="false">ROUND(IF(O1922="",Assumptions!$B$25-K1922,O1922-K1922)*24,1)</f>
        <v>1</v>
      </c>
      <c r="AJ1922" s="20" t="n">
        <f aca="false">ROUND(MAX(N(Y1922)/Assumptions!$C$5, N(Z1922)/Assumptions!$C$6, N(AA1922)/Assumptions!$C$7, N(AB1922)/Assumptions!$C$8, N(AC1922)/Assumptions!$C$9, N(AD1922)/Assumptions!$C$10, N(AE1922)/Assumptions!$C$11, N(AF1922)/Assumptions!$C$12, N(AG1922)/Assumptions!$C$13),3)</f>
        <v>2.35</v>
      </c>
      <c r="AK1922" s="0" t="str">
        <f aca="false">IF(OR(U1922="Pending",U1922="On Hold"),"Open GRN (awaiting)",IF(AJ1922&lt;=1,"Within SLA",IF(ROUND(N(Y1922)/Assumptions!$C$5,3)=AJ1922,"Gate Wait",IF(ROUND(N(Z1922)/Assumptions!$C$6,3)=AJ1922,"Dock Wait",IF(ROUND(N(AA1922)/Assumptions!$C$7,3)=AJ1922,"Unloading",IF(ROUND(N(AB1922)/Assumptions!$C$8,3)=AJ1922,"Unload-to-QC Wait",IF(ROUND(N(AC1922)/Assumptions!$C$9,3)=AJ1922,"QC",IF(ROUND(N(AD1922)/Assumptions!$C$10,3)=AJ1922,"QC-to-GRN Wait",IF(ROUND(N(AE1922)/Assumptions!$C$11,3)=AJ1922,"GRN Processing",IF(ROUND(N(AF1922)/Assumptions!$C$12,3)=AJ1922,"GRN-to-Putaway Wait",IF(ROUND(N(AG1922)/Assumptions!$C$13,3)=AJ1922,"Putaway","Within SLA")))))))))))</f>
        <v>GRN-to-Putaway Wait</v>
      </c>
    </row>
    <row r="1923" customFormat="false" ht="15" hidden="false" customHeight="false" outlineLevel="0" collapsed="false">
      <c r="A1923" s="0" t="s">
        <v>5637</v>
      </c>
      <c r="B1923" s="0" t="s">
        <v>5638</v>
      </c>
      <c r="C1923" s="0" t="s">
        <v>153</v>
      </c>
      <c r="D1923" s="0" t="s">
        <v>147</v>
      </c>
      <c r="E1923" s="0" t="s">
        <v>2337</v>
      </c>
      <c r="F1923" s="0" t="s">
        <v>155</v>
      </c>
      <c r="G1923" s="0" t="s">
        <v>167</v>
      </c>
      <c r="H1923" s="17" t="n">
        <v>46251.5111111111</v>
      </c>
      <c r="I1923" s="17" t="n">
        <v>46251.5611111111</v>
      </c>
      <c r="J1923" s="17" t="n">
        <v>46251.5645833333</v>
      </c>
      <c r="K1923" s="17" t="n">
        <v>46251.5923611111</v>
      </c>
      <c r="L1923" s="17" t="n">
        <v>46251.5993055556</v>
      </c>
      <c r="M1923" s="17" t="n">
        <v>46251.6166666667</v>
      </c>
      <c r="N1923" s="17" t="n">
        <v>46251.8118055556</v>
      </c>
      <c r="O1923" s="17" t="n">
        <v>46251.8326388889</v>
      </c>
      <c r="P1923" s="17" t="n">
        <v>46251.8409722222</v>
      </c>
      <c r="Q1923" s="17" t="n">
        <v>46251.8493055556</v>
      </c>
      <c r="R1923" s="0" t="n">
        <v>369</v>
      </c>
      <c r="S1923" s="0" t="n">
        <v>0</v>
      </c>
      <c r="T1923" s="0" t="n">
        <v>0</v>
      </c>
      <c r="U1923" s="18" t="s">
        <v>130</v>
      </c>
      <c r="V1923" s="18" t="s">
        <v>156</v>
      </c>
      <c r="W1923" s="0" t="str">
        <f aca="false">IF(AND(X1923&gt;=6,X1923&lt;14),"A",IF(AND(X1923&gt;=14,X1923&lt;22),"B","C"))</f>
        <v>A</v>
      </c>
      <c r="X1923" s="18" t="n">
        <f aca="false">HOUR(H1923)</f>
        <v>12</v>
      </c>
      <c r="Y1923" s="18" t="n">
        <f aca="false">ROUND((I1923-H1923)*1440,0)</f>
        <v>72</v>
      </c>
      <c r="Z1923" s="18" t="n">
        <f aca="false">ROUND((J1923-I1923)*1440,0)</f>
        <v>5</v>
      </c>
      <c r="AA1923" s="18" t="n">
        <f aca="false">ROUND((K1923-J1923)*1440,0)</f>
        <v>40</v>
      </c>
      <c r="AB1923" s="18" t="n">
        <f aca="false">ROUND((L1923-K1923)*1440,0)</f>
        <v>10</v>
      </c>
      <c r="AC1923" s="18" t="n">
        <f aca="false">ROUND((M1923-L1923)*1440,0)</f>
        <v>25</v>
      </c>
      <c r="AD1923" s="18" t="n">
        <f aca="false">IF(N1923="","",ROUND((N1923-M1923)*1440,0))</f>
        <v>281</v>
      </c>
      <c r="AE1923" s="18" t="n">
        <f aca="false">IF(O1923="","",ROUND((O1923-N1923)*1440,0))</f>
        <v>30</v>
      </c>
      <c r="AF1923" s="18" t="n">
        <f aca="false">IF(P1923="","",ROUND((P1923-O1923)*1440,0))</f>
        <v>12</v>
      </c>
      <c r="AG1923" s="18" t="n">
        <f aca="false">IF(Q1923="","",ROUND((Q1923-P1923)*1440,0))</f>
        <v>12</v>
      </c>
      <c r="AH1923" s="18" t="n">
        <f aca="false">IF(Q1923="","",ROUND((Q1923-H1923)*1440,0))</f>
        <v>487</v>
      </c>
      <c r="AI1923" s="19" t="n">
        <f aca="false">ROUND(IF(O1923="",Assumptions!$B$25-K1923,O1923-K1923)*24,1)</f>
        <v>5.8</v>
      </c>
      <c r="AJ1923" s="20" t="n">
        <f aca="false">ROUND(MAX(N(Y1923)/Assumptions!$C$5, N(Z1923)/Assumptions!$C$6, N(AA1923)/Assumptions!$C$7, N(AB1923)/Assumptions!$C$8, N(AC1923)/Assumptions!$C$9, N(AD1923)/Assumptions!$C$10, N(AE1923)/Assumptions!$C$11, N(AF1923)/Assumptions!$C$12, N(AG1923)/Assumptions!$C$13),3)</f>
        <v>9.367</v>
      </c>
      <c r="AK1923" s="0" t="str">
        <f aca="false">IF(OR(U1923="Pending",U1923="On Hold"),"Open GRN (awaiting)",IF(AJ1923&lt;=1,"Within SLA",IF(ROUND(N(Y1923)/Assumptions!$C$5,3)=AJ1923,"Gate Wait",IF(ROUND(N(Z1923)/Assumptions!$C$6,3)=AJ1923,"Dock Wait",IF(ROUND(N(AA1923)/Assumptions!$C$7,3)=AJ1923,"Unloading",IF(ROUND(N(AB1923)/Assumptions!$C$8,3)=AJ1923,"Unload-to-QC Wait",IF(ROUND(N(AC1923)/Assumptions!$C$9,3)=AJ1923,"QC",IF(ROUND(N(AD1923)/Assumptions!$C$10,3)=AJ1923,"QC-to-GRN Wait",IF(ROUND(N(AE1923)/Assumptions!$C$11,3)=AJ1923,"GRN Processing",IF(ROUND(N(AF1923)/Assumptions!$C$12,3)=AJ1923,"GRN-to-Putaway Wait",IF(ROUND(N(AG1923)/Assumptions!$C$13,3)=AJ1923,"Putaway","Within SLA")))))))))))</f>
        <v>QC-to-GRN Wait</v>
      </c>
    </row>
    <row r="1924" customFormat="false" ht="15" hidden="false" customHeight="false" outlineLevel="0" collapsed="false">
      <c r="A1924" s="0" t="s">
        <v>5639</v>
      </c>
      <c r="B1924" s="0" t="s">
        <v>5640</v>
      </c>
      <c r="C1924" s="0" t="s">
        <v>184</v>
      </c>
      <c r="D1924" s="0" t="s">
        <v>119</v>
      </c>
      <c r="E1924" s="0" t="s">
        <v>5641</v>
      </c>
      <c r="F1924" s="0" t="s">
        <v>121</v>
      </c>
      <c r="G1924" s="0" t="s">
        <v>129</v>
      </c>
      <c r="H1924" s="17" t="n">
        <v>46251.5256944444</v>
      </c>
      <c r="I1924" s="17" t="n">
        <v>46251.5916666667</v>
      </c>
      <c r="J1924" s="17" t="n">
        <v>46251.6</v>
      </c>
      <c r="K1924" s="17" t="n">
        <v>46251.6388888889</v>
      </c>
      <c r="L1924" s="17" t="n">
        <v>46251.6479166667</v>
      </c>
      <c r="M1924" s="17" t="n">
        <v>46251.6666666667</v>
      </c>
      <c r="N1924" s="17" t="n">
        <v>46251.6743055556</v>
      </c>
      <c r="O1924" s="17" t="n">
        <v>46251.6875</v>
      </c>
      <c r="P1924" s="17" t="n">
        <v>46251.6972222222</v>
      </c>
      <c r="Q1924" s="17" t="n">
        <v>46251.7194444445</v>
      </c>
      <c r="R1924" s="0" t="n">
        <v>872</v>
      </c>
      <c r="S1924" s="0" t="n">
        <v>0</v>
      </c>
      <c r="T1924" s="0" t="n">
        <v>0</v>
      </c>
      <c r="U1924" s="18" t="s">
        <v>130</v>
      </c>
      <c r="V1924" s="18" t="s">
        <v>82</v>
      </c>
      <c r="W1924" s="0" t="str">
        <f aca="false">IF(AND(X1924&gt;=6,X1924&lt;14),"A",IF(AND(X1924&gt;=14,X1924&lt;22),"B","C"))</f>
        <v>A</v>
      </c>
      <c r="X1924" s="18" t="n">
        <f aca="false">HOUR(H1924)</f>
        <v>12</v>
      </c>
      <c r="Y1924" s="18" t="n">
        <f aca="false">ROUND((I1924-H1924)*1440,0)</f>
        <v>95</v>
      </c>
      <c r="Z1924" s="18" t="n">
        <f aca="false">ROUND((J1924-I1924)*1440,0)</f>
        <v>12</v>
      </c>
      <c r="AA1924" s="18" t="n">
        <f aca="false">ROUND((K1924-J1924)*1440,0)</f>
        <v>56</v>
      </c>
      <c r="AB1924" s="18" t="n">
        <f aca="false">ROUND((L1924-K1924)*1440,0)</f>
        <v>13</v>
      </c>
      <c r="AC1924" s="18" t="n">
        <f aca="false">ROUND((M1924-L1924)*1440,0)</f>
        <v>27</v>
      </c>
      <c r="AD1924" s="18" t="n">
        <f aca="false">IF(N1924="","",ROUND((N1924-M1924)*1440,0))</f>
        <v>11</v>
      </c>
      <c r="AE1924" s="18" t="n">
        <f aca="false">IF(O1924="","",ROUND((O1924-N1924)*1440,0))</f>
        <v>19</v>
      </c>
      <c r="AF1924" s="18" t="n">
        <f aca="false">IF(P1924="","",ROUND((P1924-O1924)*1440,0))</f>
        <v>14</v>
      </c>
      <c r="AG1924" s="18" t="n">
        <f aca="false">IF(Q1924="","",ROUND((Q1924-P1924)*1440,0))</f>
        <v>32</v>
      </c>
      <c r="AH1924" s="18" t="n">
        <f aca="false">IF(Q1924="","",ROUND((Q1924-H1924)*1440,0))</f>
        <v>279</v>
      </c>
      <c r="AI1924" s="19" t="n">
        <f aca="false">ROUND(IF(O1924="",Assumptions!$B$25-K1924,O1924-K1924)*24,1)</f>
        <v>1.2</v>
      </c>
      <c r="AJ1924" s="20" t="n">
        <f aca="false">ROUND(MAX(N(Y1924)/Assumptions!$C$5, N(Z1924)/Assumptions!$C$6, N(AA1924)/Assumptions!$C$7, N(AB1924)/Assumptions!$C$8, N(AC1924)/Assumptions!$C$9, N(AD1924)/Assumptions!$C$10, N(AE1924)/Assumptions!$C$11, N(AF1924)/Assumptions!$C$12, N(AG1924)/Assumptions!$C$13),3)</f>
        <v>3.167</v>
      </c>
      <c r="AK1924" s="0" t="str">
        <f aca="false">IF(OR(U1924="Pending",U1924="On Hold"),"Open GRN (awaiting)",IF(AJ1924&lt;=1,"Within SLA",IF(ROUND(N(Y1924)/Assumptions!$C$5,3)=AJ1924,"Gate Wait",IF(ROUND(N(Z1924)/Assumptions!$C$6,3)=AJ1924,"Dock Wait",IF(ROUND(N(AA1924)/Assumptions!$C$7,3)=AJ1924,"Unloading",IF(ROUND(N(AB1924)/Assumptions!$C$8,3)=AJ1924,"Unload-to-QC Wait",IF(ROUND(N(AC1924)/Assumptions!$C$9,3)=AJ1924,"QC",IF(ROUND(N(AD1924)/Assumptions!$C$10,3)=AJ1924,"QC-to-GRN Wait",IF(ROUND(N(AE1924)/Assumptions!$C$11,3)=AJ1924,"GRN Processing",IF(ROUND(N(AF1924)/Assumptions!$C$12,3)=AJ1924,"GRN-to-Putaway Wait",IF(ROUND(N(AG1924)/Assumptions!$C$13,3)=AJ1924,"Putaway","Within SLA")))))))))))</f>
        <v>Gate Wait</v>
      </c>
    </row>
    <row r="1925" customFormat="false" ht="15" hidden="false" customHeight="false" outlineLevel="0" collapsed="false">
      <c r="A1925" s="0" t="s">
        <v>5642</v>
      </c>
      <c r="B1925" s="0" t="s">
        <v>5643</v>
      </c>
      <c r="C1925" s="0" t="s">
        <v>159</v>
      </c>
      <c r="D1925" s="0" t="s">
        <v>119</v>
      </c>
      <c r="E1925" s="0" t="s">
        <v>866</v>
      </c>
      <c r="F1925" s="0" t="s">
        <v>128</v>
      </c>
      <c r="G1925" s="0" t="s">
        <v>122</v>
      </c>
      <c r="H1925" s="17" t="n">
        <v>46251.5388888889</v>
      </c>
      <c r="I1925" s="17" t="n">
        <v>46251.5548611111</v>
      </c>
      <c r="J1925" s="17" t="n">
        <v>46251.5618055556</v>
      </c>
      <c r="K1925" s="17" t="n">
        <v>46251.5847222222</v>
      </c>
      <c r="L1925" s="17" t="n">
        <v>46251.5861111111</v>
      </c>
      <c r="M1925" s="17" t="n">
        <v>46251.6027777778</v>
      </c>
      <c r="N1925" s="17" t="n">
        <v>46251.6090277778</v>
      </c>
      <c r="O1925" s="17" t="n">
        <v>46251.6208333333</v>
      </c>
      <c r="P1925" s="17" t="n">
        <v>46251.6409722222</v>
      </c>
      <c r="Q1925" s="17" t="n">
        <v>46251.6479166667</v>
      </c>
      <c r="R1925" s="0" t="n">
        <v>370</v>
      </c>
      <c r="S1925" s="0" t="n">
        <v>0</v>
      </c>
      <c r="T1925" s="0" t="n">
        <v>0</v>
      </c>
      <c r="U1925" s="18" t="s">
        <v>130</v>
      </c>
      <c r="V1925" s="18" t="s">
        <v>144</v>
      </c>
      <c r="W1925" s="0" t="str">
        <f aca="false">IF(AND(X1925&gt;=6,X1925&lt;14),"A",IF(AND(X1925&gt;=14,X1925&lt;22),"B","C"))</f>
        <v>A</v>
      </c>
      <c r="X1925" s="18" t="n">
        <f aca="false">HOUR(H1925)</f>
        <v>12</v>
      </c>
      <c r="Y1925" s="18" t="n">
        <f aca="false">ROUND((I1925-H1925)*1440,0)</f>
        <v>23</v>
      </c>
      <c r="Z1925" s="18" t="n">
        <f aca="false">ROUND((J1925-I1925)*1440,0)</f>
        <v>10</v>
      </c>
      <c r="AA1925" s="18" t="n">
        <f aca="false">ROUND((K1925-J1925)*1440,0)</f>
        <v>33</v>
      </c>
      <c r="AB1925" s="18" t="n">
        <f aca="false">ROUND((L1925-K1925)*1440,0)</f>
        <v>2</v>
      </c>
      <c r="AC1925" s="18" t="n">
        <f aca="false">ROUND((M1925-L1925)*1440,0)</f>
        <v>24</v>
      </c>
      <c r="AD1925" s="18" t="n">
        <f aca="false">IF(N1925="","",ROUND((N1925-M1925)*1440,0))</f>
        <v>9</v>
      </c>
      <c r="AE1925" s="18" t="n">
        <f aca="false">IF(O1925="","",ROUND((O1925-N1925)*1440,0))</f>
        <v>17</v>
      </c>
      <c r="AF1925" s="18" t="n">
        <f aca="false">IF(P1925="","",ROUND((P1925-O1925)*1440,0))</f>
        <v>29</v>
      </c>
      <c r="AG1925" s="18" t="n">
        <f aca="false">IF(Q1925="","",ROUND((Q1925-P1925)*1440,0))</f>
        <v>10</v>
      </c>
      <c r="AH1925" s="18" t="n">
        <f aca="false">IF(Q1925="","",ROUND((Q1925-H1925)*1440,0))</f>
        <v>157</v>
      </c>
      <c r="AI1925" s="19" t="n">
        <f aca="false">ROUND(IF(O1925="",Assumptions!$B$25-K1925,O1925-K1925)*24,1)</f>
        <v>0.9</v>
      </c>
      <c r="AJ1925" s="20" t="n">
        <f aca="false">ROUND(MAX(N(Y1925)/Assumptions!$C$5, N(Z1925)/Assumptions!$C$6, N(AA1925)/Assumptions!$C$7, N(AB1925)/Assumptions!$C$8, N(AC1925)/Assumptions!$C$9, N(AD1925)/Assumptions!$C$10, N(AE1925)/Assumptions!$C$11, N(AF1925)/Assumptions!$C$12, N(AG1925)/Assumptions!$C$13),3)</f>
        <v>1.45</v>
      </c>
      <c r="AK1925" s="0" t="str">
        <f aca="false">IF(OR(U1925="Pending",U1925="On Hold"),"Open GRN (awaiting)",IF(AJ1925&lt;=1,"Within SLA",IF(ROUND(N(Y1925)/Assumptions!$C$5,3)=AJ1925,"Gate Wait",IF(ROUND(N(Z1925)/Assumptions!$C$6,3)=AJ1925,"Dock Wait",IF(ROUND(N(AA1925)/Assumptions!$C$7,3)=AJ1925,"Unloading",IF(ROUND(N(AB1925)/Assumptions!$C$8,3)=AJ1925,"Unload-to-QC Wait",IF(ROUND(N(AC1925)/Assumptions!$C$9,3)=AJ1925,"QC",IF(ROUND(N(AD1925)/Assumptions!$C$10,3)=AJ1925,"QC-to-GRN Wait",IF(ROUND(N(AE1925)/Assumptions!$C$11,3)=AJ1925,"GRN Processing",IF(ROUND(N(AF1925)/Assumptions!$C$12,3)=AJ1925,"GRN-to-Putaway Wait",IF(ROUND(N(AG1925)/Assumptions!$C$13,3)=AJ1925,"Putaway","Within SLA")))))))))))</f>
        <v>GRN-to-Putaway Wait</v>
      </c>
    </row>
    <row r="1926" customFormat="false" ht="15" hidden="false" customHeight="false" outlineLevel="0" collapsed="false">
      <c r="A1926" s="0" t="s">
        <v>5644</v>
      </c>
      <c r="B1926" s="0" t="s">
        <v>5645</v>
      </c>
      <c r="C1926" s="0" t="s">
        <v>175</v>
      </c>
      <c r="D1926" s="0" t="s">
        <v>147</v>
      </c>
      <c r="E1926" s="0" t="s">
        <v>5646</v>
      </c>
      <c r="F1926" s="0" t="s">
        <v>177</v>
      </c>
      <c r="G1926" s="0" t="s">
        <v>167</v>
      </c>
      <c r="H1926" s="17" t="n">
        <v>46251.5708333333</v>
      </c>
      <c r="I1926" s="17" t="n">
        <v>46251.5909722222</v>
      </c>
      <c r="J1926" s="17" t="n">
        <v>46251.5930555556</v>
      </c>
      <c r="K1926" s="17" t="n">
        <v>46251.6270833333</v>
      </c>
      <c r="L1926" s="17" t="n">
        <v>46251.6333333333</v>
      </c>
      <c r="M1926" s="17" t="n">
        <v>46251.6520833333</v>
      </c>
      <c r="N1926" s="17" t="n">
        <v>46251.6826388889</v>
      </c>
      <c r="O1926" s="17" t="n">
        <v>46251.7513888889</v>
      </c>
      <c r="P1926" s="17" t="n">
        <v>46251.7583333333</v>
      </c>
      <c r="Q1926" s="17" t="n">
        <v>46251.7743055556</v>
      </c>
      <c r="R1926" s="0" t="n">
        <v>702</v>
      </c>
      <c r="S1926" s="0" t="n">
        <v>0</v>
      </c>
      <c r="T1926" s="0" t="n">
        <v>0</v>
      </c>
      <c r="U1926" s="18" t="s">
        <v>130</v>
      </c>
      <c r="V1926" s="18" t="s">
        <v>156</v>
      </c>
      <c r="W1926" s="0" t="str">
        <f aca="false">IF(AND(X1926&gt;=6,X1926&lt;14),"A",IF(AND(X1926&gt;=14,X1926&lt;22),"B","C"))</f>
        <v>A</v>
      </c>
      <c r="X1926" s="18" t="n">
        <f aca="false">HOUR(H1926)</f>
        <v>13</v>
      </c>
      <c r="Y1926" s="18" t="n">
        <f aca="false">ROUND((I1926-H1926)*1440,0)</f>
        <v>29</v>
      </c>
      <c r="Z1926" s="18" t="n">
        <f aca="false">ROUND((J1926-I1926)*1440,0)</f>
        <v>3</v>
      </c>
      <c r="AA1926" s="18" t="n">
        <f aca="false">ROUND((K1926-J1926)*1440,0)</f>
        <v>49</v>
      </c>
      <c r="AB1926" s="18" t="n">
        <f aca="false">ROUND((L1926-K1926)*1440,0)</f>
        <v>9</v>
      </c>
      <c r="AC1926" s="18" t="n">
        <f aca="false">ROUND((M1926-L1926)*1440,0)</f>
        <v>27</v>
      </c>
      <c r="AD1926" s="18" t="n">
        <f aca="false">IF(N1926="","",ROUND((N1926-M1926)*1440,0))</f>
        <v>44</v>
      </c>
      <c r="AE1926" s="18" t="n">
        <f aca="false">IF(O1926="","",ROUND((O1926-N1926)*1440,0))</f>
        <v>99</v>
      </c>
      <c r="AF1926" s="18" t="n">
        <f aca="false">IF(P1926="","",ROUND((P1926-O1926)*1440,0))</f>
        <v>10</v>
      </c>
      <c r="AG1926" s="18" t="n">
        <f aca="false">IF(Q1926="","",ROUND((Q1926-P1926)*1440,0))</f>
        <v>23</v>
      </c>
      <c r="AH1926" s="18" t="n">
        <f aca="false">IF(Q1926="","",ROUND((Q1926-H1926)*1440,0))</f>
        <v>293</v>
      </c>
      <c r="AI1926" s="19" t="n">
        <f aca="false">ROUND(IF(O1926="",Assumptions!$B$25-K1926,O1926-K1926)*24,1)</f>
        <v>3</v>
      </c>
      <c r="AJ1926" s="20" t="n">
        <f aca="false">ROUND(MAX(N(Y1926)/Assumptions!$C$5, N(Z1926)/Assumptions!$C$6, N(AA1926)/Assumptions!$C$7, N(AB1926)/Assumptions!$C$8, N(AC1926)/Assumptions!$C$9, N(AD1926)/Assumptions!$C$10, N(AE1926)/Assumptions!$C$11, N(AF1926)/Assumptions!$C$12, N(AG1926)/Assumptions!$C$13),3)</f>
        <v>2.2</v>
      </c>
      <c r="AK1926" s="0" t="str">
        <f aca="false">IF(OR(U1926="Pending",U1926="On Hold"),"Open GRN (awaiting)",IF(AJ1926&lt;=1,"Within SLA",IF(ROUND(N(Y1926)/Assumptions!$C$5,3)=AJ1926,"Gate Wait",IF(ROUND(N(Z1926)/Assumptions!$C$6,3)=AJ1926,"Dock Wait",IF(ROUND(N(AA1926)/Assumptions!$C$7,3)=AJ1926,"Unloading",IF(ROUND(N(AB1926)/Assumptions!$C$8,3)=AJ1926,"Unload-to-QC Wait",IF(ROUND(N(AC1926)/Assumptions!$C$9,3)=AJ1926,"QC",IF(ROUND(N(AD1926)/Assumptions!$C$10,3)=AJ1926,"QC-to-GRN Wait",IF(ROUND(N(AE1926)/Assumptions!$C$11,3)=AJ1926,"GRN Processing",IF(ROUND(N(AF1926)/Assumptions!$C$12,3)=AJ1926,"GRN-to-Putaway Wait",IF(ROUND(N(AG1926)/Assumptions!$C$13,3)=AJ1926,"Putaway","Within SLA")))))))))))</f>
        <v>GRN Processing</v>
      </c>
    </row>
    <row r="1927" customFormat="false" ht="15" hidden="false" customHeight="false" outlineLevel="0" collapsed="false">
      <c r="A1927" s="0" t="s">
        <v>5647</v>
      </c>
      <c r="B1927" s="0" t="s">
        <v>5648</v>
      </c>
      <c r="C1927" s="0" t="s">
        <v>252</v>
      </c>
      <c r="D1927" s="0" t="s">
        <v>135</v>
      </c>
      <c r="E1927" s="0" t="s">
        <v>5649</v>
      </c>
      <c r="F1927" s="0" t="s">
        <v>155</v>
      </c>
      <c r="G1927" s="0" t="s">
        <v>178</v>
      </c>
      <c r="H1927" s="17" t="n">
        <v>46251.5847222222</v>
      </c>
      <c r="I1927" s="17" t="n">
        <v>46251.6083333333</v>
      </c>
      <c r="J1927" s="17" t="n">
        <v>46251.6145833333</v>
      </c>
      <c r="K1927" s="17" t="n">
        <v>46251.6354166667</v>
      </c>
      <c r="L1927" s="17" t="n">
        <v>46251.6506944444</v>
      </c>
      <c r="M1927" s="17" t="n">
        <v>46251.6604166667</v>
      </c>
      <c r="N1927" s="17" t="n">
        <v>46251.7777777778</v>
      </c>
      <c r="O1927" s="17" t="n">
        <v>46251.8777777778</v>
      </c>
      <c r="P1927" s="17" t="n">
        <v>46251.8881944444</v>
      </c>
      <c r="Q1927" s="17" t="n">
        <v>46251.9</v>
      </c>
      <c r="R1927" s="0" t="n">
        <v>98</v>
      </c>
      <c r="S1927" s="0" t="n">
        <v>0</v>
      </c>
      <c r="T1927" s="0" t="n">
        <v>0</v>
      </c>
      <c r="U1927" s="18" t="s">
        <v>130</v>
      </c>
      <c r="V1927" s="18" t="s">
        <v>144</v>
      </c>
      <c r="W1927" s="0" t="str">
        <f aca="false">IF(AND(X1927&gt;=6,X1927&lt;14),"A",IF(AND(X1927&gt;=14,X1927&lt;22),"B","C"))</f>
        <v>B</v>
      </c>
      <c r="X1927" s="18" t="n">
        <f aca="false">HOUR(H1927)</f>
        <v>14</v>
      </c>
      <c r="Y1927" s="18" t="n">
        <f aca="false">ROUND((I1927-H1927)*1440,0)</f>
        <v>34</v>
      </c>
      <c r="Z1927" s="18" t="n">
        <f aca="false">ROUND((J1927-I1927)*1440,0)</f>
        <v>9</v>
      </c>
      <c r="AA1927" s="18" t="n">
        <f aca="false">ROUND((K1927-J1927)*1440,0)</f>
        <v>30</v>
      </c>
      <c r="AB1927" s="18" t="n">
        <f aca="false">ROUND((L1927-K1927)*1440,0)</f>
        <v>22</v>
      </c>
      <c r="AC1927" s="18" t="n">
        <f aca="false">ROUND((M1927-L1927)*1440,0)</f>
        <v>14</v>
      </c>
      <c r="AD1927" s="18" t="n">
        <f aca="false">IF(N1927="","",ROUND((N1927-M1927)*1440,0))</f>
        <v>169</v>
      </c>
      <c r="AE1927" s="18" t="n">
        <f aca="false">IF(O1927="","",ROUND((O1927-N1927)*1440,0))</f>
        <v>144</v>
      </c>
      <c r="AF1927" s="18" t="n">
        <f aca="false">IF(P1927="","",ROUND((P1927-O1927)*1440,0))</f>
        <v>15</v>
      </c>
      <c r="AG1927" s="18" t="n">
        <f aca="false">IF(Q1927="","",ROUND((Q1927-P1927)*1440,0))</f>
        <v>17</v>
      </c>
      <c r="AH1927" s="18" t="n">
        <f aca="false">IF(Q1927="","",ROUND((Q1927-H1927)*1440,0))</f>
        <v>454</v>
      </c>
      <c r="AI1927" s="19" t="n">
        <f aca="false">ROUND(IF(O1927="",Assumptions!$B$25-K1927,O1927-K1927)*24,1)</f>
        <v>5.8</v>
      </c>
      <c r="AJ1927" s="20" t="n">
        <f aca="false">ROUND(MAX(N(Y1927)/Assumptions!$C$5, N(Z1927)/Assumptions!$C$6, N(AA1927)/Assumptions!$C$7, N(AB1927)/Assumptions!$C$8, N(AC1927)/Assumptions!$C$9, N(AD1927)/Assumptions!$C$10, N(AE1927)/Assumptions!$C$11, N(AF1927)/Assumptions!$C$12, N(AG1927)/Assumptions!$C$13),3)</f>
        <v>5.633</v>
      </c>
      <c r="AK1927" s="0" t="str">
        <f aca="false">IF(OR(U1927="Pending",U1927="On Hold"),"Open GRN (awaiting)",IF(AJ1927&lt;=1,"Within SLA",IF(ROUND(N(Y1927)/Assumptions!$C$5,3)=AJ1927,"Gate Wait",IF(ROUND(N(Z1927)/Assumptions!$C$6,3)=AJ1927,"Dock Wait",IF(ROUND(N(AA1927)/Assumptions!$C$7,3)=AJ1927,"Unloading",IF(ROUND(N(AB1927)/Assumptions!$C$8,3)=AJ1927,"Unload-to-QC Wait",IF(ROUND(N(AC1927)/Assumptions!$C$9,3)=AJ1927,"QC",IF(ROUND(N(AD1927)/Assumptions!$C$10,3)=AJ1927,"QC-to-GRN Wait",IF(ROUND(N(AE1927)/Assumptions!$C$11,3)=AJ1927,"GRN Processing",IF(ROUND(N(AF1927)/Assumptions!$C$12,3)=AJ1927,"GRN-to-Putaway Wait",IF(ROUND(N(AG1927)/Assumptions!$C$13,3)=AJ1927,"Putaway","Within SLA")))))))))))</f>
        <v>QC-to-GRN Wait</v>
      </c>
    </row>
    <row r="1928" customFormat="false" ht="15" hidden="false" customHeight="false" outlineLevel="0" collapsed="false">
      <c r="A1928" s="0" t="s">
        <v>5650</v>
      </c>
      <c r="B1928" s="0" t="s">
        <v>5651</v>
      </c>
      <c r="C1928" s="0" t="s">
        <v>153</v>
      </c>
      <c r="D1928" s="0" t="s">
        <v>147</v>
      </c>
      <c r="E1928" s="0" t="s">
        <v>5652</v>
      </c>
      <c r="F1928" s="0" t="s">
        <v>155</v>
      </c>
      <c r="G1928" s="0" t="s">
        <v>150</v>
      </c>
      <c r="H1928" s="17" t="n">
        <v>46251.6006944445</v>
      </c>
      <c r="I1928" s="17" t="n">
        <v>46251.6625</v>
      </c>
      <c r="J1928" s="17" t="n">
        <v>46251.6666666667</v>
      </c>
      <c r="K1928" s="17" t="n">
        <v>46251.7104166667</v>
      </c>
      <c r="L1928" s="17" t="n">
        <v>46251.7145833333</v>
      </c>
      <c r="M1928" s="17" t="n">
        <v>46251.7229166667</v>
      </c>
      <c r="N1928" s="17" t="n">
        <v>46251.7388888889</v>
      </c>
      <c r="O1928" s="17" t="n">
        <v>46251.7597222222</v>
      </c>
      <c r="P1928" s="17" t="n">
        <v>46251.7743055556</v>
      </c>
      <c r="Q1928" s="17" t="n">
        <v>46251.80625</v>
      </c>
      <c r="R1928" s="0" t="n">
        <v>1981</v>
      </c>
      <c r="S1928" s="0" t="n">
        <v>0</v>
      </c>
      <c r="T1928" s="0" t="n">
        <v>0</v>
      </c>
      <c r="U1928" s="18" t="s">
        <v>130</v>
      </c>
      <c r="V1928" s="18" t="s">
        <v>139</v>
      </c>
      <c r="W1928" s="0" t="str">
        <f aca="false">IF(AND(X1928&gt;=6,X1928&lt;14),"A",IF(AND(X1928&gt;=14,X1928&lt;22),"B","C"))</f>
        <v>B</v>
      </c>
      <c r="X1928" s="18" t="n">
        <f aca="false">HOUR(H1928)</f>
        <v>14</v>
      </c>
      <c r="Y1928" s="18" t="n">
        <f aca="false">ROUND((I1928-H1928)*1440,0)</f>
        <v>89</v>
      </c>
      <c r="Z1928" s="18" t="n">
        <f aca="false">ROUND((J1928-I1928)*1440,0)</f>
        <v>6</v>
      </c>
      <c r="AA1928" s="18" t="n">
        <f aca="false">ROUND((K1928-J1928)*1440,0)</f>
        <v>63</v>
      </c>
      <c r="AB1928" s="18" t="n">
        <f aca="false">ROUND((L1928-K1928)*1440,0)</f>
        <v>6</v>
      </c>
      <c r="AC1928" s="18" t="n">
        <f aca="false">ROUND((M1928-L1928)*1440,0)</f>
        <v>12</v>
      </c>
      <c r="AD1928" s="18" t="n">
        <f aca="false">IF(N1928="","",ROUND((N1928-M1928)*1440,0))</f>
        <v>23</v>
      </c>
      <c r="AE1928" s="18" t="n">
        <f aca="false">IF(O1928="","",ROUND((O1928-N1928)*1440,0))</f>
        <v>30</v>
      </c>
      <c r="AF1928" s="18" t="n">
        <f aca="false">IF(P1928="","",ROUND((P1928-O1928)*1440,0))</f>
        <v>21</v>
      </c>
      <c r="AG1928" s="18" t="n">
        <f aca="false">IF(Q1928="","",ROUND((Q1928-P1928)*1440,0))</f>
        <v>46</v>
      </c>
      <c r="AH1928" s="18" t="n">
        <f aca="false">IF(Q1928="","",ROUND((Q1928-H1928)*1440,0))</f>
        <v>296</v>
      </c>
      <c r="AI1928" s="19" t="n">
        <f aca="false">ROUND(IF(O1928="",Assumptions!$B$25-K1928,O1928-K1928)*24,1)</f>
        <v>1.2</v>
      </c>
      <c r="AJ1928" s="20" t="n">
        <f aca="false">ROUND(MAX(N(Y1928)/Assumptions!$C$5, N(Z1928)/Assumptions!$C$6, N(AA1928)/Assumptions!$C$7, N(AB1928)/Assumptions!$C$8, N(AC1928)/Assumptions!$C$9, N(AD1928)/Assumptions!$C$10, N(AE1928)/Assumptions!$C$11, N(AF1928)/Assumptions!$C$12, N(AG1928)/Assumptions!$C$13),3)</f>
        <v>2.967</v>
      </c>
      <c r="AK1928" s="0" t="str">
        <f aca="false">IF(OR(U1928="Pending",U1928="On Hold"),"Open GRN (awaiting)",IF(AJ1928&lt;=1,"Within SLA",IF(ROUND(N(Y1928)/Assumptions!$C$5,3)=AJ1928,"Gate Wait",IF(ROUND(N(Z1928)/Assumptions!$C$6,3)=AJ1928,"Dock Wait",IF(ROUND(N(AA1928)/Assumptions!$C$7,3)=AJ1928,"Unloading",IF(ROUND(N(AB1928)/Assumptions!$C$8,3)=AJ1928,"Unload-to-QC Wait",IF(ROUND(N(AC1928)/Assumptions!$C$9,3)=AJ1928,"QC",IF(ROUND(N(AD1928)/Assumptions!$C$10,3)=AJ1928,"QC-to-GRN Wait",IF(ROUND(N(AE1928)/Assumptions!$C$11,3)=AJ1928,"GRN Processing",IF(ROUND(N(AF1928)/Assumptions!$C$12,3)=AJ1928,"GRN-to-Putaway Wait",IF(ROUND(N(AG1928)/Assumptions!$C$13,3)=AJ1928,"Putaway","Within SLA")))))))))))</f>
        <v>Gate Wait</v>
      </c>
    </row>
    <row r="1929" customFormat="false" ht="15" hidden="false" customHeight="false" outlineLevel="0" collapsed="false">
      <c r="A1929" s="0" t="s">
        <v>5653</v>
      </c>
      <c r="B1929" s="0" t="s">
        <v>5654</v>
      </c>
      <c r="C1929" s="0" t="s">
        <v>175</v>
      </c>
      <c r="D1929" s="0" t="s">
        <v>119</v>
      </c>
      <c r="E1929" s="0" t="s">
        <v>5033</v>
      </c>
      <c r="F1929" s="0" t="s">
        <v>177</v>
      </c>
      <c r="G1929" s="0" t="s">
        <v>122</v>
      </c>
      <c r="H1929" s="17" t="n">
        <v>46251.6125</v>
      </c>
      <c r="I1929" s="17" t="n">
        <v>46251.6708333333</v>
      </c>
      <c r="J1929" s="17" t="n">
        <v>46251.6756944444</v>
      </c>
      <c r="K1929" s="17" t="n">
        <v>46251.7104166667</v>
      </c>
      <c r="L1929" s="17" t="n">
        <v>46251.7159722222</v>
      </c>
      <c r="M1929" s="17" t="n">
        <v>46251.7277777778</v>
      </c>
      <c r="N1929" s="17" t="n">
        <v>46251.7604166667</v>
      </c>
      <c r="O1929" s="17" t="n">
        <v>46251.7701388889</v>
      </c>
      <c r="P1929" s="17" t="n">
        <v>46251.7805555556</v>
      </c>
      <c r="Q1929" s="17" t="n">
        <v>46251.8243055556</v>
      </c>
      <c r="R1929" s="0" t="n">
        <v>960</v>
      </c>
      <c r="S1929" s="0" t="n">
        <v>0</v>
      </c>
      <c r="T1929" s="0" t="n">
        <v>0</v>
      </c>
      <c r="U1929" s="18" t="s">
        <v>130</v>
      </c>
      <c r="V1929" s="18" t="s">
        <v>144</v>
      </c>
      <c r="W1929" s="0" t="str">
        <f aca="false">IF(AND(X1929&gt;=6,X1929&lt;14),"A",IF(AND(X1929&gt;=14,X1929&lt;22),"B","C"))</f>
        <v>B</v>
      </c>
      <c r="X1929" s="18" t="n">
        <f aca="false">HOUR(H1929)</f>
        <v>14</v>
      </c>
      <c r="Y1929" s="18" t="n">
        <f aca="false">ROUND((I1929-H1929)*1440,0)</f>
        <v>84</v>
      </c>
      <c r="Z1929" s="18" t="n">
        <f aca="false">ROUND((J1929-I1929)*1440,0)</f>
        <v>7</v>
      </c>
      <c r="AA1929" s="18" t="n">
        <f aca="false">ROUND((K1929-J1929)*1440,0)</f>
        <v>50</v>
      </c>
      <c r="AB1929" s="18" t="n">
        <f aca="false">ROUND((L1929-K1929)*1440,0)</f>
        <v>8</v>
      </c>
      <c r="AC1929" s="18" t="n">
        <f aca="false">ROUND((M1929-L1929)*1440,0)</f>
        <v>17</v>
      </c>
      <c r="AD1929" s="18" t="n">
        <f aca="false">IF(N1929="","",ROUND((N1929-M1929)*1440,0))</f>
        <v>47</v>
      </c>
      <c r="AE1929" s="18" t="n">
        <f aca="false">IF(O1929="","",ROUND((O1929-N1929)*1440,0))</f>
        <v>14</v>
      </c>
      <c r="AF1929" s="18" t="n">
        <f aca="false">IF(P1929="","",ROUND((P1929-O1929)*1440,0))</f>
        <v>15</v>
      </c>
      <c r="AG1929" s="18" t="n">
        <f aca="false">IF(Q1929="","",ROUND((Q1929-P1929)*1440,0))</f>
        <v>63</v>
      </c>
      <c r="AH1929" s="18" t="n">
        <f aca="false">IF(Q1929="","",ROUND((Q1929-H1929)*1440,0))</f>
        <v>305</v>
      </c>
      <c r="AI1929" s="19" t="n">
        <f aca="false">ROUND(IF(O1929="",Assumptions!$B$25-K1929,O1929-K1929)*24,1)</f>
        <v>1.4</v>
      </c>
      <c r="AJ1929" s="20" t="n">
        <f aca="false">ROUND(MAX(N(Y1929)/Assumptions!$C$5, N(Z1929)/Assumptions!$C$6, N(AA1929)/Assumptions!$C$7, N(AB1929)/Assumptions!$C$8, N(AC1929)/Assumptions!$C$9, N(AD1929)/Assumptions!$C$10, N(AE1929)/Assumptions!$C$11, N(AF1929)/Assumptions!$C$12, N(AG1929)/Assumptions!$C$13),3)</f>
        <v>2.8</v>
      </c>
      <c r="AK1929" s="0" t="str">
        <f aca="false">IF(OR(U1929="Pending",U1929="On Hold"),"Open GRN (awaiting)",IF(AJ1929&lt;=1,"Within SLA",IF(ROUND(N(Y1929)/Assumptions!$C$5,3)=AJ1929,"Gate Wait",IF(ROUND(N(Z1929)/Assumptions!$C$6,3)=AJ1929,"Dock Wait",IF(ROUND(N(AA1929)/Assumptions!$C$7,3)=AJ1929,"Unloading",IF(ROUND(N(AB1929)/Assumptions!$C$8,3)=AJ1929,"Unload-to-QC Wait",IF(ROUND(N(AC1929)/Assumptions!$C$9,3)=AJ1929,"QC",IF(ROUND(N(AD1929)/Assumptions!$C$10,3)=AJ1929,"QC-to-GRN Wait",IF(ROUND(N(AE1929)/Assumptions!$C$11,3)=AJ1929,"GRN Processing",IF(ROUND(N(AF1929)/Assumptions!$C$12,3)=AJ1929,"GRN-to-Putaway Wait",IF(ROUND(N(AG1929)/Assumptions!$C$13,3)=AJ1929,"Putaway","Within SLA")))))))))))</f>
        <v>Gate Wait</v>
      </c>
    </row>
    <row r="1930" customFormat="false" ht="15" hidden="false" customHeight="false" outlineLevel="0" collapsed="false">
      <c r="A1930" s="0" t="s">
        <v>5655</v>
      </c>
      <c r="B1930" s="0" t="s">
        <v>5656</v>
      </c>
      <c r="C1930" s="0" t="s">
        <v>252</v>
      </c>
      <c r="D1930" s="0" t="s">
        <v>135</v>
      </c>
      <c r="E1930" s="0" t="s">
        <v>5657</v>
      </c>
      <c r="F1930" s="0" t="s">
        <v>155</v>
      </c>
      <c r="G1930" s="0" t="s">
        <v>138</v>
      </c>
      <c r="H1930" s="17" t="n">
        <v>46251.6131944444</v>
      </c>
      <c r="I1930" s="17" t="n">
        <v>46251.6506944444</v>
      </c>
      <c r="J1930" s="17" t="n">
        <v>46251.6541666667</v>
      </c>
      <c r="K1930" s="17" t="n">
        <v>46251.6972222222</v>
      </c>
      <c r="L1930" s="17" t="n">
        <v>46251.7006944444</v>
      </c>
      <c r="M1930" s="17" t="n">
        <v>46251.75</v>
      </c>
      <c r="N1930" s="17" t="n">
        <v>46251.8763888889</v>
      </c>
      <c r="O1930" s="17" t="n">
        <v>46252.0125</v>
      </c>
      <c r="P1930" s="17" t="n">
        <v>46252.0256944444</v>
      </c>
      <c r="Q1930" s="17" t="n">
        <v>46252.0472222222</v>
      </c>
      <c r="R1930" s="0" t="n">
        <v>546</v>
      </c>
      <c r="S1930" s="0" t="n">
        <v>0</v>
      </c>
      <c r="T1930" s="0" t="n">
        <v>2</v>
      </c>
      <c r="U1930" s="18" t="s">
        <v>123</v>
      </c>
      <c r="V1930" s="18" t="s">
        <v>156</v>
      </c>
      <c r="W1930" s="0" t="str">
        <f aca="false">IF(AND(X1930&gt;=6,X1930&lt;14),"A",IF(AND(X1930&gt;=14,X1930&lt;22),"B","C"))</f>
        <v>B</v>
      </c>
      <c r="X1930" s="18" t="n">
        <f aca="false">HOUR(H1930)</f>
        <v>14</v>
      </c>
      <c r="Y1930" s="18" t="n">
        <f aca="false">ROUND((I1930-H1930)*1440,0)</f>
        <v>54</v>
      </c>
      <c r="Z1930" s="18" t="n">
        <f aca="false">ROUND((J1930-I1930)*1440,0)</f>
        <v>5</v>
      </c>
      <c r="AA1930" s="18" t="n">
        <f aca="false">ROUND((K1930-J1930)*1440,0)</f>
        <v>62</v>
      </c>
      <c r="AB1930" s="18" t="n">
        <f aca="false">ROUND((L1930-K1930)*1440,0)</f>
        <v>5</v>
      </c>
      <c r="AC1930" s="18" t="n">
        <f aca="false">ROUND((M1930-L1930)*1440,0)</f>
        <v>71</v>
      </c>
      <c r="AD1930" s="18" t="n">
        <f aca="false">IF(N1930="","",ROUND((N1930-M1930)*1440,0))</f>
        <v>182</v>
      </c>
      <c r="AE1930" s="18" t="n">
        <f aca="false">IF(O1930="","",ROUND((O1930-N1930)*1440,0))</f>
        <v>196</v>
      </c>
      <c r="AF1930" s="18" t="n">
        <f aca="false">IF(P1930="","",ROUND((P1930-O1930)*1440,0))</f>
        <v>19</v>
      </c>
      <c r="AG1930" s="18" t="n">
        <f aca="false">IF(Q1930="","",ROUND((Q1930-P1930)*1440,0))</f>
        <v>31</v>
      </c>
      <c r="AH1930" s="18" t="n">
        <f aca="false">IF(Q1930="","",ROUND((Q1930-H1930)*1440,0))</f>
        <v>625</v>
      </c>
      <c r="AI1930" s="19" t="n">
        <f aca="false">ROUND(IF(O1930="",Assumptions!$B$25-K1930,O1930-K1930)*24,1)</f>
        <v>7.6</v>
      </c>
      <c r="AJ1930" s="20" t="n">
        <f aca="false">ROUND(MAX(N(Y1930)/Assumptions!$C$5, N(Z1930)/Assumptions!$C$6, N(AA1930)/Assumptions!$C$7, N(AB1930)/Assumptions!$C$8, N(AC1930)/Assumptions!$C$9, N(AD1930)/Assumptions!$C$10, N(AE1930)/Assumptions!$C$11, N(AF1930)/Assumptions!$C$12, N(AG1930)/Assumptions!$C$13),3)</f>
        <v>6.067</v>
      </c>
      <c r="AK1930" s="0" t="str">
        <f aca="false">IF(OR(U1930="Pending",U1930="On Hold"),"Open GRN (awaiting)",IF(AJ1930&lt;=1,"Within SLA",IF(ROUND(N(Y1930)/Assumptions!$C$5,3)=AJ1930,"Gate Wait",IF(ROUND(N(Z1930)/Assumptions!$C$6,3)=AJ1930,"Dock Wait",IF(ROUND(N(AA1930)/Assumptions!$C$7,3)=AJ1930,"Unloading",IF(ROUND(N(AB1930)/Assumptions!$C$8,3)=AJ1930,"Unload-to-QC Wait",IF(ROUND(N(AC1930)/Assumptions!$C$9,3)=AJ1930,"QC",IF(ROUND(N(AD1930)/Assumptions!$C$10,3)=AJ1930,"QC-to-GRN Wait",IF(ROUND(N(AE1930)/Assumptions!$C$11,3)=AJ1930,"GRN Processing",IF(ROUND(N(AF1930)/Assumptions!$C$12,3)=AJ1930,"GRN-to-Putaway Wait",IF(ROUND(N(AG1930)/Assumptions!$C$13,3)=AJ1930,"Putaway","Within SLA")))))))))))</f>
        <v>QC-to-GRN Wait</v>
      </c>
    </row>
    <row r="1931" customFormat="false" ht="15" hidden="false" customHeight="false" outlineLevel="0" collapsed="false">
      <c r="A1931" s="0" t="s">
        <v>5658</v>
      </c>
      <c r="B1931" s="0" t="s">
        <v>5659</v>
      </c>
      <c r="C1931" s="0" t="s">
        <v>252</v>
      </c>
      <c r="D1931" s="0" t="s">
        <v>147</v>
      </c>
      <c r="E1931" s="0" t="s">
        <v>5660</v>
      </c>
      <c r="F1931" s="0" t="s">
        <v>155</v>
      </c>
      <c r="G1931" s="0" t="s">
        <v>167</v>
      </c>
      <c r="H1931" s="17" t="n">
        <v>46251.6229166667</v>
      </c>
      <c r="I1931" s="17" t="n">
        <v>46251.6673611111</v>
      </c>
      <c r="J1931" s="17" t="n">
        <v>46251.6722222222</v>
      </c>
      <c r="K1931" s="17" t="n">
        <v>46251.6965277778</v>
      </c>
      <c r="L1931" s="17" t="n">
        <v>46251.7027777778</v>
      </c>
      <c r="M1931" s="17" t="n">
        <v>46251.7166666667</v>
      </c>
      <c r="N1931" s="17" t="n">
        <v>46251.90625</v>
      </c>
      <c r="O1931" s="17" t="n">
        <v>46251.96875</v>
      </c>
      <c r="P1931" s="17" t="n">
        <v>46251.9756944445</v>
      </c>
      <c r="Q1931" s="17" t="n">
        <v>46251.9916666667</v>
      </c>
      <c r="R1931" s="0" t="n">
        <v>717</v>
      </c>
      <c r="S1931" s="0" t="n">
        <v>0</v>
      </c>
      <c r="T1931" s="0" t="n">
        <v>0</v>
      </c>
      <c r="U1931" s="18" t="s">
        <v>130</v>
      </c>
      <c r="V1931" s="18" t="s">
        <v>144</v>
      </c>
      <c r="W1931" s="0" t="str">
        <f aca="false">IF(AND(X1931&gt;=6,X1931&lt;14),"A",IF(AND(X1931&gt;=14,X1931&lt;22),"B","C"))</f>
        <v>B</v>
      </c>
      <c r="X1931" s="18" t="n">
        <f aca="false">HOUR(H1931)</f>
        <v>14</v>
      </c>
      <c r="Y1931" s="18" t="n">
        <f aca="false">ROUND((I1931-H1931)*1440,0)</f>
        <v>64</v>
      </c>
      <c r="Z1931" s="18" t="n">
        <f aca="false">ROUND((J1931-I1931)*1440,0)</f>
        <v>7</v>
      </c>
      <c r="AA1931" s="18" t="n">
        <f aca="false">ROUND((K1931-J1931)*1440,0)</f>
        <v>35</v>
      </c>
      <c r="AB1931" s="18" t="n">
        <f aca="false">ROUND((L1931-K1931)*1440,0)</f>
        <v>9</v>
      </c>
      <c r="AC1931" s="18" t="n">
        <f aca="false">ROUND((M1931-L1931)*1440,0)</f>
        <v>20</v>
      </c>
      <c r="AD1931" s="18" t="n">
        <f aca="false">IF(N1931="","",ROUND((N1931-M1931)*1440,0))</f>
        <v>273</v>
      </c>
      <c r="AE1931" s="18" t="n">
        <f aca="false">IF(O1931="","",ROUND((O1931-N1931)*1440,0))</f>
        <v>90</v>
      </c>
      <c r="AF1931" s="18" t="n">
        <f aca="false">IF(P1931="","",ROUND((P1931-O1931)*1440,0))</f>
        <v>10</v>
      </c>
      <c r="AG1931" s="18" t="n">
        <f aca="false">IF(Q1931="","",ROUND((Q1931-P1931)*1440,0))</f>
        <v>23</v>
      </c>
      <c r="AH1931" s="18" t="n">
        <f aca="false">IF(Q1931="","",ROUND((Q1931-H1931)*1440,0))</f>
        <v>531</v>
      </c>
      <c r="AI1931" s="19" t="n">
        <f aca="false">ROUND(IF(O1931="",Assumptions!$B$25-K1931,O1931-K1931)*24,1)</f>
        <v>6.5</v>
      </c>
      <c r="AJ1931" s="20" t="n">
        <f aca="false">ROUND(MAX(N(Y1931)/Assumptions!$C$5, N(Z1931)/Assumptions!$C$6, N(AA1931)/Assumptions!$C$7, N(AB1931)/Assumptions!$C$8, N(AC1931)/Assumptions!$C$9, N(AD1931)/Assumptions!$C$10, N(AE1931)/Assumptions!$C$11, N(AF1931)/Assumptions!$C$12, N(AG1931)/Assumptions!$C$13),3)</f>
        <v>9.1</v>
      </c>
      <c r="AK1931" s="0" t="str">
        <f aca="false">IF(OR(U1931="Pending",U1931="On Hold"),"Open GRN (awaiting)",IF(AJ1931&lt;=1,"Within SLA",IF(ROUND(N(Y1931)/Assumptions!$C$5,3)=AJ1931,"Gate Wait",IF(ROUND(N(Z1931)/Assumptions!$C$6,3)=AJ1931,"Dock Wait",IF(ROUND(N(AA1931)/Assumptions!$C$7,3)=AJ1931,"Unloading",IF(ROUND(N(AB1931)/Assumptions!$C$8,3)=AJ1931,"Unload-to-QC Wait",IF(ROUND(N(AC1931)/Assumptions!$C$9,3)=AJ1931,"QC",IF(ROUND(N(AD1931)/Assumptions!$C$10,3)=AJ1931,"QC-to-GRN Wait",IF(ROUND(N(AE1931)/Assumptions!$C$11,3)=AJ1931,"GRN Processing",IF(ROUND(N(AF1931)/Assumptions!$C$12,3)=AJ1931,"GRN-to-Putaway Wait",IF(ROUND(N(AG1931)/Assumptions!$C$13,3)=AJ1931,"Putaway","Within SLA")))))))))))</f>
        <v>QC-to-GRN Wait</v>
      </c>
    </row>
    <row r="1932" customFormat="false" ht="15" hidden="false" customHeight="false" outlineLevel="0" collapsed="false">
      <c r="A1932" s="0" t="s">
        <v>5661</v>
      </c>
      <c r="B1932" s="0" t="s">
        <v>5662</v>
      </c>
      <c r="C1932" s="0" t="s">
        <v>218</v>
      </c>
      <c r="D1932" s="0" t="s">
        <v>135</v>
      </c>
      <c r="E1932" s="0" t="s">
        <v>5663</v>
      </c>
      <c r="F1932" s="0" t="s">
        <v>137</v>
      </c>
      <c r="G1932" s="0" t="s">
        <v>138</v>
      </c>
      <c r="H1932" s="17" t="n">
        <v>46251.6277777778</v>
      </c>
      <c r="I1932" s="17" t="n">
        <v>46251.6458333333</v>
      </c>
      <c r="J1932" s="17" t="n">
        <v>46251.6493055556</v>
      </c>
      <c r="K1932" s="17" t="n">
        <v>46251.68125</v>
      </c>
      <c r="L1932" s="17" t="n">
        <v>46251.6916666667</v>
      </c>
      <c r="M1932" s="17" t="n">
        <v>46251.7145833333</v>
      </c>
      <c r="N1932" s="17" t="n">
        <v>46251.7541666667</v>
      </c>
      <c r="O1932" s="17" t="n">
        <v>46251.7902777778</v>
      </c>
      <c r="P1932" s="17" t="n">
        <v>46251.8006944444</v>
      </c>
      <c r="Q1932" s="17" t="n">
        <v>46251.81875</v>
      </c>
      <c r="R1932" s="0" t="n">
        <v>533</v>
      </c>
      <c r="S1932" s="0" t="n">
        <v>0</v>
      </c>
      <c r="T1932" s="0" t="n">
        <v>0</v>
      </c>
      <c r="U1932" s="18" t="s">
        <v>130</v>
      </c>
      <c r="V1932" s="18" t="s">
        <v>156</v>
      </c>
      <c r="W1932" s="0" t="str">
        <f aca="false">IF(AND(X1932&gt;=6,X1932&lt;14),"A",IF(AND(X1932&gt;=14,X1932&lt;22),"B","C"))</f>
        <v>B</v>
      </c>
      <c r="X1932" s="18" t="n">
        <f aca="false">HOUR(H1932)</f>
        <v>15</v>
      </c>
      <c r="Y1932" s="18" t="n">
        <f aca="false">ROUND((I1932-H1932)*1440,0)</f>
        <v>26</v>
      </c>
      <c r="Z1932" s="18" t="n">
        <f aca="false">ROUND((J1932-I1932)*1440,0)</f>
        <v>5</v>
      </c>
      <c r="AA1932" s="18" t="n">
        <f aca="false">ROUND((K1932-J1932)*1440,0)</f>
        <v>46</v>
      </c>
      <c r="AB1932" s="18" t="n">
        <f aca="false">ROUND((L1932-K1932)*1440,0)</f>
        <v>15</v>
      </c>
      <c r="AC1932" s="18" t="n">
        <f aca="false">ROUND((M1932-L1932)*1440,0)</f>
        <v>33</v>
      </c>
      <c r="AD1932" s="18" t="n">
        <f aca="false">IF(N1932="","",ROUND((N1932-M1932)*1440,0))</f>
        <v>57</v>
      </c>
      <c r="AE1932" s="18" t="n">
        <f aca="false">IF(O1932="","",ROUND((O1932-N1932)*1440,0))</f>
        <v>52</v>
      </c>
      <c r="AF1932" s="18" t="n">
        <f aca="false">IF(P1932="","",ROUND((P1932-O1932)*1440,0))</f>
        <v>15</v>
      </c>
      <c r="AG1932" s="18" t="n">
        <f aca="false">IF(Q1932="","",ROUND((Q1932-P1932)*1440,0))</f>
        <v>26</v>
      </c>
      <c r="AH1932" s="18" t="n">
        <f aca="false">IF(Q1932="","",ROUND((Q1932-H1932)*1440,0))</f>
        <v>275</v>
      </c>
      <c r="AI1932" s="19" t="n">
        <f aca="false">ROUND(IF(O1932="",Assumptions!$B$25-K1932,O1932-K1932)*24,1)</f>
        <v>2.6</v>
      </c>
      <c r="AJ1932" s="20" t="n">
        <f aca="false">ROUND(MAX(N(Y1932)/Assumptions!$C$5, N(Z1932)/Assumptions!$C$6, N(AA1932)/Assumptions!$C$7, N(AB1932)/Assumptions!$C$8, N(AC1932)/Assumptions!$C$9, N(AD1932)/Assumptions!$C$10, N(AE1932)/Assumptions!$C$11, N(AF1932)/Assumptions!$C$12, N(AG1932)/Assumptions!$C$13),3)</f>
        <v>1.9</v>
      </c>
      <c r="AK1932" s="0" t="str">
        <f aca="false">IF(OR(U1932="Pending",U1932="On Hold"),"Open GRN (awaiting)",IF(AJ1932&lt;=1,"Within SLA",IF(ROUND(N(Y1932)/Assumptions!$C$5,3)=AJ1932,"Gate Wait",IF(ROUND(N(Z1932)/Assumptions!$C$6,3)=AJ1932,"Dock Wait",IF(ROUND(N(AA1932)/Assumptions!$C$7,3)=AJ1932,"Unloading",IF(ROUND(N(AB1932)/Assumptions!$C$8,3)=AJ1932,"Unload-to-QC Wait",IF(ROUND(N(AC1932)/Assumptions!$C$9,3)=AJ1932,"QC",IF(ROUND(N(AD1932)/Assumptions!$C$10,3)=AJ1932,"QC-to-GRN Wait",IF(ROUND(N(AE1932)/Assumptions!$C$11,3)=AJ1932,"GRN Processing",IF(ROUND(N(AF1932)/Assumptions!$C$12,3)=AJ1932,"GRN-to-Putaway Wait",IF(ROUND(N(AG1932)/Assumptions!$C$13,3)=AJ1932,"Putaway","Within SLA")))))))))))</f>
        <v>QC-to-GRN Wait</v>
      </c>
    </row>
    <row r="1933" customFormat="false" ht="15" hidden="false" customHeight="false" outlineLevel="0" collapsed="false">
      <c r="A1933" s="0" t="s">
        <v>5664</v>
      </c>
      <c r="B1933" s="0" t="s">
        <v>5665</v>
      </c>
      <c r="C1933" s="0" t="s">
        <v>153</v>
      </c>
      <c r="D1933" s="0" t="s">
        <v>147</v>
      </c>
      <c r="E1933" s="0" t="s">
        <v>5666</v>
      </c>
      <c r="F1933" s="0" t="s">
        <v>155</v>
      </c>
      <c r="G1933" s="0" t="s">
        <v>150</v>
      </c>
      <c r="H1933" s="17" t="n">
        <v>46251.6319444445</v>
      </c>
      <c r="I1933" s="17" t="n">
        <v>46251.6486111111</v>
      </c>
      <c r="J1933" s="17" t="n">
        <v>46251.6520833333</v>
      </c>
      <c r="K1933" s="17" t="n">
        <v>46251.6777777778</v>
      </c>
      <c r="L1933" s="17" t="n">
        <v>46251.6902777778</v>
      </c>
      <c r="M1933" s="17" t="n">
        <v>46251.7048611111</v>
      </c>
      <c r="N1933" s="17" t="n">
        <v>46251.7180555556</v>
      </c>
      <c r="O1933" s="17" t="n">
        <v>46251.7319444444</v>
      </c>
      <c r="P1933" s="17" t="n">
        <v>46251.7451388889</v>
      </c>
      <c r="Q1933" s="17" t="n">
        <v>46251.7680555556</v>
      </c>
      <c r="R1933" s="0" t="n">
        <v>1790</v>
      </c>
      <c r="S1933" s="0" t="n">
        <v>0</v>
      </c>
      <c r="T1933" s="0" t="n">
        <v>0</v>
      </c>
      <c r="U1933" s="18" t="s">
        <v>130</v>
      </c>
      <c r="V1933" s="18" t="s">
        <v>144</v>
      </c>
      <c r="W1933" s="0" t="str">
        <f aca="false">IF(AND(X1933&gt;=6,X1933&lt;14),"A",IF(AND(X1933&gt;=14,X1933&lt;22),"B","C"))</f>
        <v>B</v>
      </c>
      <c r="X1933" s="18" t="n">
        <f aca="false">HOUR(H1933)</f>
        <v>15</v>
      </c>
      <c r="Y1933" s="18" t="n">
        <f aca="false">ROUND((I1933-H1933)*1440,0)</f>
        <v>24</v>
      </c>
      <c r="Z1933" s="18" t="n">
        <f aca="false">ROUND((J1933-I1933)*1440,0)</f>
        <v>5</v>
      </c>
      <c r="AA1933" s="18" t="n">
        <f aca="false">ROUND((K1933-J1933)*1440,0)</f>
        <v>37</v>
      </c>
      <c r="AB1933" s="18" t="n">
        <f aca="false">ROUND((L1933-K1933)*1440,0)</f>
        <v>18</v>
      </c>
      <c r="AC1933" s="18" t="n">
        <f aca="false">ROUND((M1933-L1933)*1440,0)</f>
        <v>21</v>
      </c>
      <c r="AD1933" s="18" t="n">
        <f aca="false">IF(N1933="","",ROUND((N1933-M1933)*1440,0))</f>
        <v>19</v>
      </c>
      <c r="AE1933" s="18" t="n">
        <f aca="false">IF(O1933="","",ROUND((O1933-N1933)*1440,0))</f>
        <v>20</v>
      </c>
      <c r="AF1933" s="18" t="n">
        <f aca="false">IF(P1933="","",ROUND((P1933-O1933)*1440,0))</f>
        <v>19</v>
      </c>
      <c r="AG1933" s="18" t="n">
        <f aca="false">IF(Q1933="","",ROUND((Q1933-P1933)*1440,0))</f>
        <v>33</v>
      </c>
      <c r="AH1933" s="18" t="n">
        <f aca="false">IF(Q1933="","",ROUND((Q1933-H1933)*1440,0))</f>
        <v>196</v>
      </c>
      <c r="AI1933" s="19" t="n">
        <f aca="false">ROUND(IF(O1933="",Assumptions!$B$25-K1933,O1933-K1933)*24,1)</f>
        <v>1.3</v>
      </c>
      <c r="AJ1933" s="20" t="n">
        <f aca="false">ROUND(MAX(N(Y1933)/Assumptions!$C$5, N(Z1933)/Assumptions!$C$6, N(AA1933)/Assumptions!$C$7, N(AB1933)/Assumptions!$C$8, N(AC1933)/Assumptions!$C$9, N(AD1933)/Assumptions!$C$10, N(AE1933)/Assumptions!$C$11, N(AF1933)/Assumptions!$C$12, N(AG1933)/Assumptions!$C$13),3)</f>
        <v>1.2</v>
      </c>
      <c r="AK1933" s="0" t="str">
        <f aca="false">IF(OR(U1933="Pending",U1933="On Hold"),"Open GRN (awaiting)",IF(AJ1933&lt;=1,"Within SLA",IF(ROUND(N(Y1933)/Assumptions!$C$5,3)=AJ1933,"Gate Wait",IF(ROUND(N(Z1933)/Assumptions!$C$6,3)=AJ1933,"Dock Wait",IF(ROUND(N(AA1933)/Assumptions!$C$7,3)=AJ1933,"Unloading",IF(ROUND(N(AB1933)/Assumptions!$C$8,3)=AJ1933,"Unload-to-QC Wait",IF(ROUND(N(AC1933)/Assumptions!$C$9,3)=AJ1933,"QC",IF(ROUND(N(AD1933)/Assumptions!$C$10,3)=AJ1933,"QC-to-GRN Wait",IF(ROUND(N(AE1933)/Assumptions!$C$11,3)=AJ1933,"GRN Processing",IF(ROUND(N(AF1933)/Assumptions!$C$12,3)=AJ1933,"GRN-to-Putaway Wait",IF(ROUND(N(AG1933)/Assumptions!$C$13,3)=AJ1933,"Putaway","Within SLA")))))))))))</f>
        <v>Unload-to-QC Wait</v>
      </c>
    </row>
    <row r="1934" customFormat="false" ht="15" hidden="false" customHeight="false" outlineLevel="0" collapsed="false">
      <c r="A1934" s="0" t="s">
        <v>5667</v>
      </c>
      <c r="B1934" s="0" t="s">
        <v>5668</v>
      </c>
      <c r="C1934" s="0" t="s">
        <v>153</v>
      </c>
      <c r="D1934" s="0" t="s">
        <v>119</v>
      </c>
      <c r="E1934" s="0" t="s">
        <v>3501</v>
      </c>
      <c r="F1934" s="0" t="s">
        <v>155</v>
      </c>
      <c r="G1934" s="0" t="s">
        <v>122</v>
      </c>
      <c r="H1934" s="17" t="n">
        <v>46251.66875</v>
      </c>
      <c r="I1934" s="17" t="n">
        <v>46251.7034722222</v>
      </c>
      <c r="J1934" s="17" t="n">
        <v>46251.7069444444</v>
      </c>
      <c r="K1934" s="17" t="n">
        <v>46251.7326388889</v>
      </c>
      <c r="L1934" s="17" t="n">
        <v>46251.7375</v>
      </c>
      <c r="M1934" s="17" t="n">
        <v>46251.7611111111</v>
      </c>
      <c r="N1934" s="17" t="n">
        <v>46251.7847222222</v>
      </c>
      <c r="O1934" s="17" t="n">
        <v>46251.8013888889</v>
      </c>
      <c r="P1934" s="17" t="n">
        <v>46251.8090277778</v>
      </c>
      <c r="Q1934" s="17" t="n">
        <v>46251.8284722222</v>
      </c>
      <c r="R1934" s="0" t="n">
        <v>564</v>
      </c>
      <c r="S1934" s="0" t="n">
        <v>0</v>
      </c>
      <c r="T1934" s="0" t="n">
        <v>0</v>
      </c>
      <c r="U1934" s="18" t="s">
        <v>130</v>
      </c>
      <c r="V1934" s="18" t="s">
        <v>139</v>
      </c>
      <c r="W1934" s="0" t="str">
        <f aca="false">IF(AND(X1934&gt;=6,X1934&lt;14),"A",IF(AND(X1934&gt;=14,X1934&lt;22),"B","C"))</f>
        <v>B</v>
      </c>
      <c r="X1934" s="18" t="n">
        <f aca="false">HOUR(H1934)</f>
        <v>16</v>
      </c>
      <c r="Y1934" s="18" t="n">
        <f aca="false">ROUND((I1934-H1934)*1440,0)</f>
        <v>50</v>
      </c>
      <c r="Z1934" s="18" t="n">
        <f aca="false">ROUND((J1934-I1934)*1440,0)</f>
        <v>5</v>
      </c>
      <c r="AA1934" s="18" t="n">
        <f aca="false">ROUND((K1934-J1934)*1440,0)</f>
        <v>37</v>
      </c>
      <c r="AB1934" s="18" t="n">
        <f aca="false">ROUND((L1934-K1934)*1440,0)</f>
        <v>7</v>
      </c>
      <c r="AC1934" s="18" t="n">
        <f aca="false">ROUND((M1934-L1934)*1440,0)</f>
        <v>34</v>
      </c>
      <c r="AD1934" s="18" t="n">
        <f aca="false">IF(N1934="","",ROUND((N1934-M1934)*1440,0))</f>
        <v>34</v>
      </c>
      <c r="AE1934" s="18" t="n">
        <f aca="false">IF(O1934="","",ROUND((O1934-N1934)*1440,0))</f>
        <v>24</v>
      </c>
      <c r="AF1934" s="18" t="n">
        <f aca="false">IF(P1934="","",ROUND((P1934-O1934)*1440,0))</f>
        <v>11</v>
      </c>
      <c r="AG1934" s="18" t="n">
        <f aca="false">IF(Q1934="","",ROUND((Q1934-P1934)*1440,0))</f>
        <v>28</v>
      </c>
      <c r="AH1934" s="18" t="n">
        <f aca="false">IF(Q1934="","",ROUND((Q1934-H1934)*1440,0))</f>
        <v>230</v>
      </c>
      <c r="AI1934" s="19" t="n">
        <f aca="false">ROUND(IF(O1934="",Assumptions!$B$25-K1934,O1934-K1934)*24,1)</f>
        <v>1.7</v>
      </c>
      <c r="AJ1934" s="20" t="n">
        <f aca="false">ROUND(MAX(N(Y1934)/Assumptions!$C$5, N(Z1934)/Assumptions!$C$6, N(AA1934)/Assumptions!$C$7, N(AB1934)/Assumptions!$C$8, N(AC1934)/Assumptions!$C$9, N(AD1934)/Assumptions!$C$10, N(AE1934)/Assumptions!$C$11, N(AF1934)/Assumptions!$C$12, N(AG1934)/Assumptions!$C$13),3)</f>
        <v>1.667</v>
      </c>
      <c r="AK1934" s="0" t="str">
        <f aca="false">IF(OR(U1934="Pending",U1934="On Hold"),"Open GRN (awaiting)",IF(AJ1934&lt;=1,"Within SLA",IF(ROUND(N(Y1934)/Assumptions!$C$5,3)=AJ1934,"Gate Wait",IF(ROUND(N(Z1934)/Assumptions!$C$6,3)=AJ1934,"Dock Wait",IF(ROUND(N(AA1934)/Assumptions!$C$7,3)=AJ1934,"Unloading",IF(ROUND(N(AB1934)/Assumptions!$C$8,3)=AJ1934,"Unload-to-QC Wait",IF(ROUND(N(AC1934)/Assumptions!$C$9,3)=AJ1934,"QC",IF(ROUND(N(AD1934)/Assumptions!$C$10,3)=AJ1934,"QC-to-GRN Wait",IF(ROUND(N(AE1934)/Assumptions!$C$11,3)=AJ1934,"GRN Processing",IF(ROUND(N(AF1934)/Assumptions!$C$12,3)=AJ1934,"GRN-to-Putaway Wait",IF(ROUND(N(AG1934)/Assumptions!$C$13,3)=AJ1934,"Putaway","Within SLA")))))))))))</f>
        <v>Gate Wait</v>
      </c>
    </row>
    <row r="1935" customFormat="false" ht="15" hidden="false" customHeight="false" outlineLevel="0" collapsed="false">
      <c r="A1935" s="0" t="s">
        <v>5669</v>
      </c>
      <c r="B1935" s="0" t="s">
        <v>5670</v>
      </c>
      <c r="C1935" s="0" t="s">
        <v>218</v>
      </c>
      <c r="D1935" s="0" t="s">
        <v>119</v>
      </c>
      <c r="E1935" s="0" t="s">
        <v>5671</v>
      </c>
      <c r="F1935" s="0" t="s">
        <v>155</v>
      </c>
      <c r="G1935" s="0" t="s">
        <v>129</v>
      </c>
      <c r="H1935" s="17" t="n">
        <v>46251.6868055556</v>
      </c>
      <c r="I1935" s="17" t="n">
        <v>46251.7222222222</v>
      </c>
      <c r="J1935" s="17" t="n">
        <v>46251.7375</v>
      </c>
      <c r="K1935" s="17" t="n">
        <v>46251.75625</v>
      </c>
      <c r="L1935" s="17" t="n">
        <v>46251.7673611111</v>
      </c>
      <c r="M1935" s="17" t="n">
        <v>46251.7902777778</v>
      </c>
      <c r="N1935" s="17" t="n">
        <v>46251.7979166667</v>
      </c>
      <c r="O1935" s="17" t="n">
        <v>46251.8583333333</v>
      </c>
      <c r="P1935" s="17" t="n">
        <v>46251.8868055556</v>
      </c>
      <c r="Q1935" s="17" t="n">
        <v>46251.9104166667</v>
      </c>
      <c r="R1935" s="0" t="n">
        <v>296</v>
      </c>
      <c r="S1935" s="0" t="n">
        <v>0</v>
      </c>
      <c r="T1935" s="0" t="n">
        <v>0</v>
      </c>
      <c r="U1935" s="18" t="s">
        <v>130</v>
      </c>
      <c r="V1935" s="18" t="s">
        <v>144</v>
      </c>
      <c r="W1935" s="0" t="str">
        <f aca="false">IF(AND(X1935&gt;=6,X1935&lt;14),"A",IF(AND(X1935&gt;=14,X1935&lt;22),"B","C"))</f>
        <v>B</v>
      </c>
      <c r="X1935" s="18" t="n">
        <f aca="false">HOUR(H1935)</f>
        <v>16</v>
      </c>
      <c r="Y1935" s="18" t="n">
        <f aca="false">ROUND((I1935-H1935)*1440,0)</f>
        <v>51</v>
      </c>
      <c r="Z1935" s="18" t="n">
        <f aca="false">ROUND((J1935-I1935)*1440,0)</f>
        <v>22</v>
      </c>
      <c r="AA1935" s="18" t="n">
        <f aca="false">ROUND((K1935-J1935)*1440,0)</f>
        <v>27</v>
      </c>
      <c r="AB1935" s="18" t="n">
        <f aca="false">ROUND((L1935-K1935)*1440,0)</f>
        <v>16</v>
      </c>
      <c r="AC1935" s="18" t="n">
        <f aca="false">ROUND((M1935-L1935)*1440,0)</f>
        <v>33</v>
      </c>
      <c r="AD1935" s="18" t="n">
        <f aca="false">IF(N1935="","",ROUND((N1935-M1935)*1440,0))</f>
        <v>11</v>
      </c>
      <c r="AE1935" s="18" t="n">
        <f aca="false">IF(O1935="","",ROUND((O1935-N1935)*1440,0))</f>
        <v>87</v>
      </c>
      <c r="AF1935" s="18" t="n">
        <f aca="false">IF(P1935="","",ROUND((P1935-O1935)*1440,0))</f>
        <v>41</v>
      </c>
      <c r="AG1935" s="18" t="n">
        <f aca="false">IF(Q1935="","",ROUND((Q1935-P1935)*1440,0))</f>
        <v>34</v>
      </c>
      <c r="AH1935" s="18" t="n">
        <f aca="false">IF(Q1935="","",ROUND((Q1935-H1935)*1440,0))</f>
        <v>322</v>
      </c>
      <c r="AI1935" s="19" t="n">
        <f aca="false">ROUND(IF(O1935="",Assumptions!$B$25-K1935,O1935-K1935)*24,1)</f>
        <v>2.5</v>
      </c>
      <c r="AJ1935" s="20" t="n">
        <f aca="false">ROUND(MAX(N(Y1935)/Assumptions!$C$5, N(Z1935)/Assumptions!$C$6, N(AA1935)/Assumptions!$C$7, N(AB1935)/Assumptions!$C$8, N(AC1935)/Assumptions!$C$9, N(AD1935)/Assumptions!$C$10, N(AE1935)/Assumptions!$C$11, N(AF1935)/Assumptions!$C$12, N(AG1935)/Assumptions!$C$13),3)</f>
        <v>2.05</v>
      </c>
      <c r="AK1935" s="0" t="str">
        <f aca="false">IF(OR(U1935="Pending",U1935="On Hold"),"Open GRN (awaiting)",IF(AJ1935&lt;=1,"Within SLA",IF(ROUND(N(Y1935)/Assumptions!$C$5,3)=AJ1935,"Gate Wait",IF(ROUND(N(Z1935)/Assumptions!$C$6,3)=AJ1935,"Dock Wait",IF(ROUND(N(AA1935)/Assumptions!$C$7,3)=AJ1935,"Unloading",IF(ROUND(N(AB1935)/Assumptions!$C$8,3)=AJ1935,"Unload-to-QC Wait",IF(ROUND(N(AC1935)/Assumptions!$C$9,3)=AJ1935,"QC",IF(ROUND(N(AD1935)/Assumptions!$C$10,3)=AJ1935,"QC-to-GRN Wait",IF(ROUND(N(AE1935)/Assumptions!$C$11,3)=AJ1935,"GRN Processing",IF(ROUND(N(AF1935)/Assumptions!$C$12,3)=AJ1935,"GRN-to-Putaway Wait",IF(ROUND(N(AG1935)/Assumptions!$C$13,3)=AJ1935,"Putaway","Within SLA")))))))))))</f>
        <v>GRN-to-Putaway Wait</v>
      </c>
    </row>
    <row r="1936" customFormat="false" ht="15" hidden="false" customHeight="false" outlineLevel="0" collapsed="false">
      <c r="A1936" s="0" t="s">
        <v>5672</v>
      </c>
      <c r="B1936" s="0" t="s">
        <v>5673</v>
      </c>
      <c r="C1936" s="0" t="s">
        <v>218</v>
      </c>
      <c r="D1936" s="0" t="s">
        <v>147</v>
      </c>
      <c r="E1936" s="0" t="s">
        <v>1810</v>
      </c>
      <c r="F1936" s="0" t="s">
        <v>137</v>
      </c>
      <c r="G1936" s="0" t="s">
        <v>150</v>
      </c>
      <c r="H1936" s="17" t="n">
        <v>46251.6958333333</v>
      </c>
      <c r="I1936" s="17" t="n">
        <v>46251.8180555556</v>
      </c>
      <c r="J1936" s="17" t="n">
        <v>46251.825</v>
      </c>
      <c r="K1936" s="17" t="n">
        <v>46251.8388888889</v>
      </c>
      <c r="L1936" s="17" t="n">
        <v>46251.85</v>
      </c>
      <c r="M1936" s="17" t="n">
        <v>46251.8597222222</v>
      </c>
      <c r="N1936" s="17" t="n">
        <v>46251.8798611111</v>
      </c>
      <c r="O1936" s="17" t="n">
        <v>46251.9111111111</v>
      </c>
      <c r="P1936" s="17" t="n">
        <v>46251.9215277778</v>
      </c>
      <c r="Q1936" s="17" t="n">
        <v>46251.9409722222</v>
      </c>
      <c r="R1936" s="0" t="n">
        <v>120</v>
      </c>
      <c r="S1936" s="0" t="n">
        <v>0</v>
      </c>
      <c r="T1936" s="0" t="n">
        <v>0</v>
      </c>
      <c r="U1936" s="18" t="s">
        <v>130</v>
      </c>
      <c r="V1936" s="18" t="s">
        <v>139</v>
      </c>
      <c r="W1936" s="0" t="str">
        <f aca="false">IF(AND(X1936&gt;=6,X1936&lt;14),"A",IF(AND(X1936&gt;=14,X1936&lt;22),"B","C"))</f>
        <v>B</v>
      </c>
      <c r="X1936" s="18" t="n">
        <f aca="false">HOUR(H1936)</f>
        <v>16</v>
      </c>
      <c r="Y1936" s="18" t="n">
        <f aca="false">ROUND((I1936-H1936)*1440,0)</f>
        <v>176</v>
      </c>
      <c r="Z1936" s="18" t="n">
        <f aca="false">ROUND((J1936-I1936)*1440,0)</f>
        <v>10</v>
      </c>
      <c r="AA1936" s="18" t="n">
        <f aca="false">ROUND((K1936-J1936)*1440,0)</f>
        <v>20</v>
      </c>
      <c r="AB1936" s="18" t="n">
        <f aca="false">ROUND((L1936-K1936)*1440,0)</f>
        <v>16</v>
      </c>
      <c r="AC1936" s="18" t="n">
        <f aca="false">ROUND((M1936-L1936)*1440,0)</f>
        <v>14</v>
      </c>
      <c r="AD1936" s="18" t="n">
        <f aca="false">IF(N1936="","",ROUND((N1936-M1936)*1440,0))</f>
        <v>29</v>
      </c>
      <c r="AE1936" s="18" t="n">
        <f aca="false">IF(O1936="","",ROUND((O1936-N1936)*1440,0))</f>
        <v>45</v>
      </c>
      <c r="AF1936" s="18" t="n">
        <f aca="false">IF(P1936="","",ROUND((P1936-O1936)*1440,0))</f>
        <v>15</v>
      </c>
      <c r="AG1936" s="18" t="n">
        <f aca="false">IF(Q1936="","",ROUND((Q1936-P1936)*1440,0))</f>
        <v>28</v>
      </c>
      <c r="AH1936" s="18" t="n">
        <f aca="false">IF(Q1936="","",ROUND((Q1936-H1936)*1440,0))</f>
        <v>353</v>
      </c>
      <c r="AI1936" s="19" t="n">
        <f aca="false">ROUND(IF(O1936="",Assumptions!$B$25-K1936,O1936-K1936)*24,1)</f>
        <v>1.7</v>
      </c>
      <c r="AJ1936" s="20" t="n">
        <f aca="false">ROUND(MAX(N(Y1936)/Assumptions!$C$5, N(Z1936)/Assumptions!$C$6, N(AA1936)/Assumptions!$C$7, N(AB1936)/Assumptions!$C$8, N(AC1936)/Assumptions!$C$9, N(AD1936)/Assumptions!$C$10, N(AE1936)/Assumptions!$C$11, N(AF1936)/Assumptions!$C$12, N(AG1936)/Assumptions!$C$13),3)</f>
        <v>5.867</v>
      </c>
      <c r="AK1936" s="0" t="str">
        <f aca="false">IF(OR(U1936="Pending",U1936="On Hold"),"Open GRN (awaiting)",IF(AJ1936&lt;=1,"Within SLA",IF(ROUND(N(Y1936)/Assumptions!$C$5,3)=AJ1936,"Gate Wait",IF(ROUND(N(Z1936)/Assumptions!$C$6,3)=AJ1936,"Dock Wait",IF(ROUND(N(AA1936)/Assumptions!$C$7,3)=AJ1936,"Unloading",IF(ROUND(N(AB1936)/Assumptions!$C$8,3)=AJ1936,"Unload-to-QC Wait",IF(ROUND(N(AC1936)/Assumptions!$C$9,3)=AJ1936,"QC",IF(ROUND(N(AD1936)/Assumptions!$C$10,3)=AJ1936,"QC-to-GRN Wait",IF(ROUND(N(AE1936)/Assumptions!$C$11,3)=AJ1936,"GRN Processing",IF(ROUND(N(AF1936)/Assumptions!$C$12,3)=AJ1936,"GRN-to-Putaway Wait",IF(ROUND(N(AG1936)/Assumptions!$C$13,3)=AJ1936,"Putaway","Within SLA")))))))))))</f>
        <v>Gate Wait</v>
      </c>
    </row>
    <row r="1937" customFormat="false" ht="15" hidden="false" customHeight="false" outlineLevel="0" collapsed="false">
      <c r="A1937" s="0" t="s">
        <v>5674</v>
      </c>
      <c r="B1937" s="0" t="s">
        <v>5675</v>
      </c>
      <c r="C1937" s="0" t="s">
        <v>286</v>
      </c>
      <c r="D1937" s="0" t="s">
        <v>135</v>
      </c>
      <c r="E1937" s="0" t="s">
        <v>384</v>
      </c>
      <c r="F1937" s="0" t="s">
        <v>121</v>
      </c>
      <c r="G1937" s="0" t="s">
        <v>178</v>
      </c>
      <c r="H1937" s="17" t="n">
        <v>46251.7055555556</v>
      </c>
      <c r="I1937" s="17" t="n">
        <v>46251.71875</v>
      </c>
      <c r="J1937" s="17" t="n">
        <v>46251.7263888889</v>
      </c>
      <c r="K1937" s="17" t="n">
        <v>46251.7590277778</v>
      </c>
      <c r="L1937" s="17" t="n">
        <v>46251.7673611111</v>
      </c>
      <c r="M1937" s="17" t="n">
        <v>46251.7944444444</v>
      </c>
      <c r="N1937" s="17" t="n">
        <v>46251.8354166667</v>
      </c>
      <c r="O1937" s="17" t="n">
        <v>46251.8847222222</v>
      </c>
      <c r="P1937" s="17" t="n">
        <v>46251.8916666667</v>
      </c>
      <c r="Q1937" s="17" t="n">
        <v>46251.9305555556</v>
      </c>
      <c r="R1937" s="0" t="n">
        <v>927</v>
      </c>
      <c r="S1937" s="0" t="n">
        <v>0</v>
      </c>
      <c r="T1937" s="0" t="n">
        <v>0</v>
      </c>
      <c r="U1937" s="18" t="s">
        <v>130</v>
      </c>
      <c r="V1937" s="18" t="s">
        <v>156</v>
      </c>
      <c r="W1937" s="0" t="str">
        <f aca="false">IF(AND(X1937&gt;=6,X1937&lt;14),"A",IF(AND(X1937&gt;=14,X1937&lt;22),"B","C"))</f>
        <v>B</v>
      </c>
      <c r="X1937" s="18" t="n">
        <f aca="false">HOUR(H1937)</f>
        <v>16</v>
      </c>
      <c r="Y1937" s="18" t="n">
        <f aca="false">ROUND((I1937-H1937)*1440,0)</f>
        <v>19</v>
      </c>
      <c r="Z1937" s="18" t="n">
        <f aca="false">ROUND((J1937-I1937)*1440,0)</f>
        <v>11</v>
      </c>
      <c r="AA1937" s="18" t="n">
        <f aca="false">ROUND((K1937-J1937)*1440,0)</f>
        <v>47</v>
      </c>
      <c r="AB1937" s="18" t="n">
        <f aca="false">ROUND((L1937-K1937)*1440,0)</f>
        <v>12</v>
      </c>
      <c r="AC1937" s="18" t="n">
        <f aca="false">ROUND((M1937-L1937)*1440,0)</f>
        <v>39</v>
      </c>
      <c r="AD1937" s="18" t="n">
        <f aca="false">IF(N1937="","",ROUND((N1937-M1937)*1440,0))</f>
        <v>59</v>
      </c>
      <c r="AE1937" s="18" t="n">
        <f aca="false">IF(O1937="","",ROUND((O1937-N1937)*1440,0))</f>
        <v>71</v>
      </c>
      <c r="AF1937" s="18" t="n">
        <f aca="false">IF(P1937="","",ROUND((P1937-O1937)*1440,0))</f>
        <v>10</v>
      </c>
      <c r="AG1937" s="18" t="n">
        <f aca="false">IF(Q1937="","",ROUND((Q1937-P1937)*1440,0))</f>
        <v>56</v>
      </c>
      <c r="AH1937" s="18" t="n">
        <f aca="false">IF(Q1937="","",ROUND((Q1937-H1937)*1440,0))</f>
        <v>324</v>
      </c>
      <c r="AI1937" s="19" t="n">
        <f aca="false">ROUND(IF(O1937="",Assumptions!$B$25-K1937,O1937-K1937)*24,1)</f>
        <v>3</v>
      </c>
      <c r="AJ1937" s="20" t="n">
        <f aca="false">ROUND(MAX(N(Y1937)/Assumptions!$C$5, N(Z1937)/Assumptions!$C$6, N(AA1937)/Assumptions!$C$7, N(AB1937)/Assumptions!$C$8, N(AC1937)/Assumptions!$C$9, N(AD1937)/Assumptions!$C$10, N(AE1937)/Assumptions!$C$11, N(AF1937)/Assumptions!$C$12, N(AG1937)/Assumptions!$C$13),3)</f>
        <v>1.967</v>
      </c>
      <c r="AK1937" s="0" t="str">
        <f aca="false">IF(OR(U1937="Pending",U1937="On Hold"),"Open GRN (awaiting)",IF(AJ1937&lt;=1,"Within SLA",IF(ROUND(N(Y1937)/Assumptions!$C$5,3)=AJ1937,"Gate Wait",IF(ROUND(N(Z1937)/Assumptions!$C$6,3)=AJ1937,"Dock Wait",IF(ROUND(N(AA1937)/Assumptions!$C$7,3)=AJ1937,"Unloading",IF(ROUND(N(AB1937)/Assumptions!$C$8,3)=AJ1937,"Unload-to-QC Wait",IF(ROUND(N(AC1937)/Assumptions!$C$9,3)=AJ1937,"QC",IF(ROUND(N(AD1937)/Assumptions!$C$10,3)=AJ1937,"QC-to-GRN Wait",IF(ROUND(N(AE1937)/Assumptions!$C$11,3)=AJ1937,"GRN Processing",IF(ROUND(N(AF1937)/Assumptions!$C$12,3)=AJ1937,"GRN-to-Putaway Wait",IF(ROUND(N(AG1937)/Assumptions!$C$13,3)=AJ1937,"Putaway","Within SLA")))))))))))</f>
        <v>QC-to-GRN Wait</v>
      </c>
    </row>
    <row r="1938" customFormat="false" ht="15" hidden="false" customHeight="false" outlineLevel="0" collapsed="false">
      <c r="A1938" s="0" t="s">
        <v>5676</v>
      </c>
      <c r="B1938" s="0" t="s">
        <v>5677</v>
      </c>
      <c r="C1938" s="0" t="s">
        <v>118</v>
      </c>
      <c r="D1938" s="0" t="s">
        <v>147</v>
      </c>
      <c r="E1938" s="0" t="s">
        <v>5678</v>
      </c>
      <c r="F1938" s="0" t="s">
        <v>155</v>
      </c>
      <c r="G1938" s="0" t="s">
        <v>167</v>
      </c>
      <c r="H1938" s="17" t="n">
        <v>46251.7125</v>
      </c>
      <c r="I1938" s="17" t="n">
        <v>46251.7354166667</v>
      </c>
      <c r="J1938" s="17" t="n">
        <v>46251.7729166667</v>
      </c>
      <c r="K1938" s="17" t="n">
        <v>46251.8048611111</v>
      </c>
      <c r="L1938" s="17" t="n">
        <v>46251.8138888889</v>
      </c>
      <c r="M1938" s="17" t="n">
        <v>46251.8229166667</v>
      </c>
      <c r="N1938" s="17" t="n">
        <v>46251.8395833333</v>
      </c>
      <c r="O1938" s="17" t="n">
        <v>46251.9083333333</v>
      </c>
      <c r="P1938" s="17" t="n">
        <v>46251.9131944445</v>
      </c>
      <c r="Q1938" s="17" t="n">
        <v>46251.9194444444</v>
      </c>
      <c r="R1938" s="0" t="n">
        <v>583</v>
      </c>
      <c r="S1938" s="0" t="n">
        <v>0</v>
      </c>
      <c r="T1938" s="0" t="n">
        <v>0</v>
      </c>
      <c r="U1938" s="18" t="s">
        <v>130</v>
      </c>
      <c r="V1938" s="18" t="s">
        <v>139</v>
      </c>
      <c r="W1938" s="0" t="str">
        <f aca="false">IF(AND(X1938&gt;=6,X1938&lt;14),"A",IF(AND(X1938&gt;=14,X1938&lt;22),"B","C"))</f>
        <v>B</v>
      </c>
      <c r="X1938" s="18" t="n">
        <f aca="false">HOUR(H1938)</f>
        <v>17</v>
      </c>
      <c r="Y1938" s="18" t="n">
        <f aca="false">ROUND((I1938-H1938)*1440,0)</f>
        <v>33</v>
      </c>
      <c r="Z1938" s="18" t="n">
        <f aca="false">ROUND((J1938-I1938)*1440,0)</f>
        <v>54</v>
      </c>
      <c r="AA1938" s="18" t="n">
        <f aca="false">ROUND((K1938-J1938)*1440,0)</f>
        <v>46</v>
      </c>
      <c r="AB1938" s="18" t="n">
        <f aca="false">ROUND((L1938-K1938)*1440,0)</f>
        <v>13</v>
      </c>
      <c r="AC1938" s="18" t="n">
        <f aca="false">ROUND((M1938-L1938)*1440,0)</f>
        <v>13</v>
      </c>
      <c r="AD1938" s="18" t="n">
        <f aca="false">IF(N1938="","",ROUND((N1938-M1938)*1440,0))</f>
        <v>24</v>
      </c>
      <c r="AE1938" s="18" t="n">
        <f aca="false">IF(O1938="","",ROUND((O1938-N1938)*1440,0))</f>
        <v>99</v>
      </c>
      <c r="AF1938" s="18" t="n">
        <f aca="false">IF(P1938="","",ROUND((P1938-O1938)*1440,0))</f>
        <v>7</v>
      </c>
      <c r="AG1938" s="18" t="n">
        <f aca="false">IF(Q1938="","",ROUND((Q1938-P1938)*1440,0))</f>
        <v>9</v>
      </c>
      <c r="AH1938" s="18" t="n">
        <f aca="false">IF(Q1938="","",ROUND((Q1938-H1938)*1440,0))</f>
        <v>298</v>
      </c>
      <c r="AI1938" s="19" t="n">
        <f aca="false">ROUND(IF(O1938="",Assumptions!$B$25-K1938,O1938-K1938)*24,1)</f>
        <v>2.5</v>
      </c>
      <c r="AJ1938" s="20" t="n">
        <f aca="false">ROUND(MAX(N(Y1938)/Assumptions!$C$5, N(Z1938)/Assumptions!$C$6, N(AA1938)/Assumptions!$C$7, N(AB1938)/Assumptions!$C$8, N(AC1938)/Assumptions!$C$9, N(AD1938)/Assumptions!$C$10, N(AE1938)/Assumptions!$C$11, N(AF1938)/Assumptions!$C$12, N(AG1938)/Assumptions!$C$13),3)</f>
        <v>3.6</v>
      </c>
      <c r="AK1938" s="0" t="str">
        <f aca="false">IF(OR(U1938="Pending",U1938="On Hold"),"Open GRN (awaiting)",IF(AJ1938&lt;=1,"Within SLA",IF(ROUND(N(Y1938)/Assumptions!$C$5,3)=AJ1938,"Gate Wait",IF(ROUND(N(Z1938)/Assumptions!$C$6,3)=AJ1938,"Dock Wait",IF(ROUND(N(AA1938)/Assumptions!$C$7,3)=AJ1938,"Unloading",IF(ROUND(N(AB1938)/Assumptions!$C$8,3)=AJ1938,"Unload-to-QC Wait",IF(ROUND(N(AC1938)/Assumptions!$C$9,3)=AJ1938,"QC",IF(ROUND(N(AD1938)/Assumptions!$C$10,3)=AJ1938,"QC-to-GRN Wait",IF(ROUND(N(AE1938)/Assumptions!$C$11,3)=AJ1938,"GRN Processing",IF(ROUND(N(AF1938)/Assumptions!$C$12,3)=AJ1938,"GRN-to-Putaway Wait",IF(ROUND(N(AG1938)/Assumptions!$C$13,3)=AJ1938,"Putaway","Within SLA")))))))))))</f>
        <v>Dock Wait</v>
      </c>
    </row>
    <row r="1939" customFormat="false" ht="15" hidden="false" customHeight="false" outlineLevel="0" collapsed="false">
      <c r="A1939" s="0" t="s">
        <v>5679</v>
      </c>
      <c r="B1939" s="0" t="s">
        <v>5680</v>
      </c>
      <c r="C1939" s="0" t="s">
        <v>286</v>
      </c>
      <c r="D1939" s="0" t="s">
        <v>147</v>
      </c>
      <c r="E1939" s="0" t="s">
        <v>5681</v>
      </c>
      <c r="F1939" s="0" t="s">
        <v>121</v>
      </c>
      <c r="G1939" s="0" t="s">
        <v>150</v>
      </c>
      <c r="H1939" s="17" t="n">
        <v>46251.7180555556</v>
      </c>
      <c r="I1939" s="17" t="n">
        <v>46251.7423611111</v>
      </c>
      <c r="J1939" s="17" t="n">
        <v>46251.7465277778</v>
      </c>
      <c r="K1939" s="17" t="n">
        <v>46251.8111111111</v>
      </c>
      <c r="L1939" s="17" t="n">
        <v>46251.8152777778</v>
      </c>
      <c r="M1939" s="17" t="n">
        <v>46251.8402777778</v>
      </c>
      <c r="N1939" s="17" t="n">
        <v>46251.9263888889</v>
      </c>
      <c r="O1939" s="17" t="n">
        <v>46251.9923611111</v>
      </c>
      <c r="P1939" s="17" t="n">
        <v>46252</v>
      </c>
      <c r="Q1939" s="17" t="n">
        <v>46252.0138888889</v>
      </c>
      <c r="R1939" s="0" t="n">
        <v>575</v>
      </c>
      <c r="S1939" s="0" t="n">
        <v>22</v>
      </c>
      <c r="T1939" s="0" t="n">
        <v>3</v>
      </c>
      <c r="U1939" s="18" t="s">
        <v>123</v>
      </c>
      <c r="V1939" s="18" t="s">
        <v>144</v>
      </c>
      <c r="W1939" s="0" t="str">
        <f aca="false">IF(AND(X1939&gt;=6,X1939&lt;14),"A",IF(AND(X1939&gt;=14,X1939&lt;22),"B","C"))</f>
        <v>B</v>
      </c>
      <c r="X1939" s="18" t="n">
        <f aca="false">HOUR(H1939)</f>
        <v>17</v>
      </c>
      <c r="Y1939" s="18" t="n">
        <f aca="false">ROUND((I1939-H1939)*1440,0)</f>
        <v>35</v>
      </c>
      <c r="Z1939" s="18" t="n">
        <f aca="false">ROUND((J1939-I1939)*1440,0)</f>
        <v>6</v>
      </c>
      <c r="AA1939" s="18" t="n">
        <f aca="false">ROUND((K1939-J1939)*1440,0)</f>
        <v>93</v>
      </c>
      <c r="AB1939" s="18" t="n">
        <f aca="false">ROUND((L1939-K1939)*1440,0)</f>
        <v>6</v>
      </c>
      <c r="AC1939" s="18" t="n">
        <f aca="false">ROUND((M1939-L1939)*1440,0)</f>
        <v>36</v>
      </c>
      <c r="AD1939" s="18" t="n">
        <f aca="false">IF(N1939="","",ROUND((N1939-M1939)*1440,0))</f>
        <v>124</v>
      </c>
      <c r="AE1939" s="18" t="n">
        <f aca="false">IF(O1939="","",ROUND((O1939-N1939)*1440,0))</f>
        <v>95</v>
      </c>
      <c r="AF1939" s="18" t="n">
        <f aca="false">IF(P1939="","",ROUND((P1939-O1939)*1440,0))</f>
        <v>11</v>
      </c>
      <c r="AG1939" s="18" t="n">
        <f aca="false">IF(Q1939="","",ROUND((Q1939-P1939)*1440,0))</f>
        <v>20</v>
      </c>
      <c r="AH1939" s="18" t="n">
        <f aca="false">IF(Q1939="","",ROUND((Q1939-H1939)*1440,0))</f>
        <v>426</v>
      </c>
      <c r="AI1939" s="19" t="n">
        <f aca="false">ROUND(IF(O1939="",Assumptions!$B$25-K1939,O1939-K1939)*24,1)</f>
        <v>4.4</v>
      </c>
      <c r="AJ1939" s="20" t="n">
        <f aca="false">ROUND(MAX(N(Y1939)/Assumptions!$C$5, N(Z1939)/Assumptions!$C$6, N(AA1939)/Assumptions!$C$7, N(AB1939)/Assumptions!$C$8, N(AC1939)/Assumptions!$C$9, N(AD1939)/Assumptions!$C$10, N(AE1939)/Assumptions!$C$11, N(AF1939)/Assumptions!$C$12, N(AG1939)/Assumptions!$C$13),3)</f>
        <v>4.133</v>
      </c>
      <c r="AK1939" s="0" t="str">
        <f aca="false">IF(OR(U1939="Pending",U1939="On Hold"),"Open GRN (awaiting)",IF(AJ1939&lt;=1,"Within SLA",IF(ROUND(N(Y1939)/Assumptions!$C$5,3)=AJ1939,"Gate Wait",IF(ROUND(N(Z1939)/Assumptions!$C$6,3)=AJ1939,"Dock Wait",IF(ROUND(N(AA1939)/Assumptions!$C$7,3)=AJ1939,"Unloading",IF(ROUND(N(AB1939)/Assumptions!$C$8,3)=AJ1939,"Unload-to-QC Wait",IF(ROUND(N(AC1939)/Assumptions!$C$9,3)=AJ1939,"QC",IF(ROUND(N(AD1939)/Assumptions!$C$10,3)=AJ1939,"QC-to-GRN Wait",IF(ROUND(N(AE1939)/Assumptions!$C$11,3)=AJ1939,"GRN Processing",IF(ROUND(N(AF1939)/Assumptions!$C$12,3)=AJ1939,"GRN-to-Putaway Wait",IF(ROUND(N(AG1939)/Assumptions!$C$13,3)=AJ1939,"Putaway","Within SLA")))))))))))</f>
        <v>QC-to-GRN Wait</v>
      </c>
    </row>
    <row r="1940" customFormat="false" ht="15" hidden="false" customHeight="false" outlineLevel="0" collapsed="false">
      <c r="A1940" s="0" t="s">
        <v>5682</v>
      </c>
      <c r="B1940" s="0" t="s">
        <v>5683</v>
      </c>
      <c r="C1940" s="0" t="s">
        <v>126</v>
      </c>
      <c r="D1940" s="0" t="s">
        <v>147</v>
      </c>
      <c r="E1940" s="0" t="s">
        <v>5684</v>
      </c>
      <c r="F1940" s="0" t="s">
        <v>177</v>
      </c>
      <c r="G1940" s="0" t="s">
        <v>167</v>
      </c>
      <c r="H1940" s="17" t="n">
        <v>46251.7868055556</v>
      </c>
      <c r="I1940" s="17" t="n">
        <v>46251.7902777778</v>
      </c>
      <c r="J1940" s="17" t="n">
        <v>46251.79375</v>
      </c>
      <c r="K1940" s="17" t="n">
        <v>46251.8180555556</v>
      </c>
      <c r="L1940" s="17" t="n">
        <v>46251.8270833333</v>
      </c>
      <c r="M1940" s="17" t="n">
        <v>46251.8631944444</v>
      </c>
      <c r="N1940" s="17" t="n">
        <v>46251.9277777778</v>
      </c>
      <c r="O1940" s="17" t="n">
        <v>46251.9444444445</v>
      </c>
      <c r="P1940" s="17" t="n">
        <v>46251.9576388889</v>
      </c>
      <c r="Q1940" s="17" t="n">
        <v>46251.9715277778</v>
      </c>
      <c r="R1940" s="0" t="n">
        <v>301</v>
      </c>
      <c r="S1940" s="0" t="n">
        <v>0</v>
      </c>
      <c r="T1940" s="0" t="n">
        <v>0</v>
      </c>
      <c r="U1940" s="18" t="s">
        <v>130</v>
      </c>
      <c r="V1940" s="18" t="s">
        <v>144</v>
      </c>
      <c r="W1940" s="0" t="str">
        <f aca="false">IF(AND(X1940&gt;=6,X1940&lt;14),"A",IF(AND(X1940&gt;=14,X1940&lt;22),"B","C"))</f>
        <v>B</v>
      </c>
      <c r="X1940" s="18" t="n">
        <f aca="false">HOUR(H1940)</f>
        <v>18</v>
      </c>
      <c r="Y1940" s="18" t="n">
        <f aca="false">ROUND((I1940-H1940)*1440,0)</f>
        <v>5</v>
      </c>
      <c r="Z1940" s="18" t="n">
        <f aca="false">ROUND((J1940-I1940)*1440,0)</f>
        <v>5</v>
      </c>
      <c r="AA1940" s="18" t="n">
        <f aca="false">ROUND((K1940-J1940)*1440,0)</f>
        <v>35</v>
      </c>
      <c r="AB1940" s="18" t="n">
        <f aca="false">ROUND((L1940-K1940)*1440,0)</f>
        <v>13</v>
      </c>
      <c r="AC1940" s="18" t="n">
        <f aca="false">ROUND((M1940-L1940)*1440,0)</f>
        <v>52</v>
      </c>
      <c r="AD1940" s="18" t="n">
        <f aca="false">IF(N1940="","",ROUND((N1940-M1940)*1440,0))</f>
        <v>93</v>
      </c>
      <c r="AE1940" s="18" t="n">
        <f aca="false">IF(O1940="","",ROUND((O1940-N1940)*1440,0))</f>
        <v>24</v>
      </c>
      <c r="AF1940" s="18" t="n">
        <f aca="false">IF(P1940="","",ROUND((P1940-O1940)*1440,0))</f>
        <v>19</v>
      </c>
      <c r="AG1940" s="18" t="n">
        <f aca="false">IF(Q1940="","",ROUND((Q1940-P1940)*1440,0))</f>
        <v>20</v>
      </c>
      <c r="AH1940" s="18" t="n">
        <f aca="false">IF(Q1940="","",ROUND((Q1940-H1940)*1440,0))</f>
        <v>266</v>
      </c>
      <c r="AI1940" s="19" t="n">
        <f aca="false">ROUND(IF(O1940="",Assumptions!$B$25-K1940,O1940-K1940)*24,1)</f>
        <v>3</v>
      </c>
      <c r="AJ1940" s="20" t="n">
        <f aca="false">ROUND(MAX(N(Y1940)/Assumptions!$C$5, N(Z1940)/Assumptions!$C$6, N(AA1940)/Assumptions!$C$7, N(AB1940)/Assumptions!$C$8, N(AC1940)/Assumptions!$C$9, N(AD1940)/Assumptions!$C$10, N(AE1940)/Assumptions!$C$11, N(AF1940)/Assumptions!$C$12, N(AG1940)/Assumptions!$C$13),3)</f>
        <v>3.1</v>
      </c>
      <c r="AK1940" s="0" t="str">
        <f aca="false">IF(OR(U1940="Pending",U1940="On Hold"),"Open GRN (awaiting)",IF(AJ1940&lt;=1,"Within SLA",IF(ROUND(N(Y1940)/Assumptions!$C$5,3)=AJ1940,"Gate Wait",IF(ROUND(N(Z1940)/Assumptions!$C$6,3)=AJ1940,"Dock Wait",IF(ROUND(N(AA1940)/Assumptions!$C$7,3)=AJ1940,"Unloading",IF(ROUND(N(AB1940)/Assumptions!$C$8,3)=AJ1940,"Unload-to-QC Wait",IF(ROUND(N(AC1940)/Assumptions!$C$9,3)=AJ1940,"QC",IF(ROUND(N(AD1940)/Assumptions!$C$10,3)=AJ1940,"QC-to-GRN Wait",IF(ROUND(N(AE1940)/Assumptions!$C$11,3)=AJ1940,"GRN Processing",IF(ROUND(N(AF1940)/Assumptions!$C$12,3)=AJ1940,"GRN-to-Putaway Wait",IF(ROUND(N(AG1940)/Assumptions!$C$13,3)=AJ1940,"Putaway","Within SLA")))))))))))</f>
        <v>QC-to-GRN Wait</v>
      </c>
    </row>
    <row r="1941" customFormat="false" ht="15" hidden="false" customHeight="false" outlineLevel="0" collapsed="false">
      <c r="A1941" s="0" t="s">
        <v>5685</v>
      </c>
      <c r="B1941" s="0" t="s">
        <v>5686</v>
      </c>
      <c r="C1941" s="0" t="s">
        <v>286</v>
      </c>
      <c r="D1941" s="0" t="s">
        <v>147</v>
      </c>
      <c r="E1941" s="0" t="s">
        <v>2898</v>
      </c>
      <c r="F1941" s="0" t="s">
        <v>121</v>
      </c>
      <c r="G1941" s="0" t="s">
        <v>150</v>
      </c>
      <c r="H1941" s="17" t="n">
        <v>46251.7958333333</v>
      </c>
      <c r="I1941" s="17" t="n">
        <v>46251.8041666667</v>
      </c>
      <c r="J1941" s="17" t="n">
        <v>46251.8111111111</v>
      </c>
      <c r="K1941" s="17" t="n">
        <v>46251.8270833333</v>
      </c>
      <c r="L1941" s="17" t="n">
        <v>46251.8479166667</v>
      </c>
      <c r="M1941" s="17" t="n">
        <v>46251.8715277778</v>
      </c>
      <c r="N1941" s="17" t="n">
        <v>46251.8763888889</v>
      </c>
      <c r="O1941" s="17" t="n">
        <v>46251.9118055556</v>
      </c>
      <c r="P1941" s="17" t="n">
        <v>46251.9180555556</v>
      </c>
      <c r="Q1941" s="17" t="n">
        <v>46251.9333333333</v>
      </c>
      <c r="R1941" s="0" t="n">
        <v>253</v>
      </c>
      <c r="S1941" s="0" t="n">
        <v>0</v>
      </c>
      <c r="T1941" s="0" t="n">
        <v>0</v>
      </c>
      <c r="U1941" s="18" t="s">
        <v>130</v>
      </c>
      <c r="V1941" s="18" t="s">
        <v>144</v>
      </c>
      <c r="W1941" s="0" t="str">
        <f aca="false">IF(AND(X1941&gt;=6,X1941&lt;14),"A",IF(AND(X1941&gt;=14,X1941&lt;22),"B","C"))</f>
        <v>B</v>
      </c>
      <c r="X1941" s="18" t="n">
        <f aca="false">HOUR(H1941)</f>
        <v>19</v>
      </c>
      <c r="Y1941" s="18" t="n">
        <f aca="false">ROUND((I1941-H1941)*1440,0)</f>
        <v>12</v>
      </c>
      <c r="Z1941" s="18" t="n">
        <f aca="false">ROUND((J1941-I1941)*1440,0)</f>
        <v>10</v>
      </c>
      <c r="AA1941" s="18" t="n">
        <f aca="false">ROUND((K1941-J1941)*1440,0)</f>
        <v>23</v>
      </c>
      <c r="AB1941" s="18" t="n">
        <f aca="false">ROUND((L1941-K1941)*1440,0)</f>
        <v>30</v>
      </c>
      <c r="AC1941" s="18" t="n">
        <f aca="false">ROUND((M1941-L1941)*1440,0)</f>
        <v>34</v>
      </c>
      <c r="AD1941" s="18" t="n">
        <f aca="false">IF(N1941="","",ROUND((N1941-M1941)*1440,0))</f>
        <v>7</v>
      </c>
      <c r="AE1941" s="18" t="n">
        <f aca="false">IF(O1941="","",ROUND((O1941-N1941)*1440,0))</f>
        <v>51</v>
      </c>
      <c r="AF1941" s="18" t="n">
        <f aca="false">IF(P1941="","",ROUND((P1941-O1941)*1440,0))</f>
        <v>9</v>
      </c>
      <c r="AG1941" s="18" t="n">
        <f aca="false">IF(Q1941="","",ROUND((Q1941-P1941)*1440,0))</f>
        <v>22</v>
      </c>
      <c r="AH1941" s="18" t="n">
        <f aca="false">IF(Q1941="","",ROUND((Q1941-H1941)*1440,0))</f>
        <v>198</v>
      </c>
      <c r="AI1941" s="19" t="n">
        <f aca="false">ROUND(IF(O1941="",Assumptions!$B$25-K1941,O1941-K1941)*24,1)</f>
        <v>2</v>
      </c>
      <c r="AJ1941" s="20" t="n">
        <f aca="false">ROUND(MAX(N(Y1941)/Assumptions!$C$5, N(Z1941)/Assumptions!$C$6, N(AA1941)/Assumptions!$C$7, N(AB1941)/Assumptions!$C$8, N(AC1941)/Assumptions!$C$9, N(AD1941)/Assumptions!$C$10, N(AE1941)/Assumptions!$C$11, N(AF1941)/Assumptions!$C$12, N(AG1941)/Assumptions!$C$13),3)</f>
        <v>2</v>
      </c>
      <c r="AK1941" s="0" t="str">
        <f aca="false">IF(OR(U1941="Pending",U1941="On Hold"),"Open GRN (awaiting)",IF(AJ1941&lt;=1,"Within SLA",IF(ROUND(N(Y1941)/Assumptions!$C$5,3)=AJ1941,"Gate Wait",IF(ROUND(N(Z1941)/Assumptions!$C$6,3)=AJ1941,"Dock Wait",IF(ROUND(N(AA1941)/Assumptions!$C$7,3)=AJ1941,"Unloading",IF(ROUND(N(AB1941)/Assumptions!$C$8,3)=AJ1941,"Unload-to-QC Wait",IF(ROUND(N(AC1941)/Assumptions!$C$9,3)=AJ1941,"QC",IF(ROUND(N(AD1941)/Assumptions!$C$10,3)=AJ1941,"QC-to-GRN Wait",IF(ROUND(N(AE1941)/Assumptions!$C$11,3)=AJ1941,"GRN Processing",IF(ROUND(N(AF1941)/Assumptions!$C$12,3)=AJ1941,"GRN-to-Putaway Wait",IF(ROUND(N(AG1941)/Assumptions!$C$13,3)=AJ1941,"Putaway","Within SLA")))))))))))</f>
        <v>Unload-to-QC Wait</v>
      </c>
    </row>
    <row r="1942" customFormat="false" ht="15" hidden="false" customHeight="false" outlineLevel="0" collapsed="false">
      <c r="A1942" s="0" t="s">
        <v>5687</v>
      </c>
      <c r="B1942" s="0" t="s">
        <v>5688</v>
      </c>
      <c r="C1942" s="0" t="s">
        <v>184</v>
      </c>
      <c r="D1942" s="0" t="s">
        <v>147</v>
      </c>
      <c r="E1942" s="0" t="s">
        <v>5689</v>
      </c>
      <c r="F1942" s="0" t="s">
        <v>177</v>
      </c>
      <c r="G1942" s="0" t="s">
        <v>150</v>
      </c>
      <c r="H1942" s="17" t="n">
        <v>46251.8034722222</v>
      </c>
      <c r="I1942" s="17" t="n">
        <v>46251.8111111111</v>
      </c>
      <c r="J1942" s="17" t="n">
        <v>46251.8159722222</v>
      </c>
      <c r="K1942" s="17" t="n">
        <v>46251.8270833333</v>
      </c>
      <c r="L1942" s="17" t="n">
        <v>46251.8326388889</v>
      </c>
      <c r="M1942" s="17" t="n">
        <v>46251.8743055556</v>
      </c>
      <c r="N1942" s="17" t="n">
        <v>46251.9930555556</v>
      </c>
      <c r="O1942" s="17" t="n">
        <v>46252.025</v>
      </c>
      <c r="P1942" s="17" t="n">
        <v>46252.0326388889</v>
      </c>
      <c r="Q1942" s="17" t="n">
        <v>46252.0375</v>
      </c>
      <c r="R1942" s="0" t="n">
        <v>167</v>
      </c>
      <c r="S1942" s="0" t="n">
        <v>12</v>
      </c>
      <c r="T1942" s="0" t="n">
        <v>0</v>
      </c>
      <c r="U1942" s="18" t="s">
        <v>123</v>
      </c>
      <c r="V1942" s="18" t="s">
        <v>156</v>
      </c>
      <c r="W1942" s="0" t="str">
        <f aca="false">IF(AND(X1942&gt;=6,X1942&lt;14),"A",IF(AND(X1942&gt;=14,X1942&lt;22),"B","C"))</f>
        <v>B</v>
      </c>
      <c r="X1942" s="18" t="n">
        <f aca="false">HOUR(H1942)</f>
        <v>19</v>
      </c>
      <c r="Y1942" s="18" t="n">
        <f aca="false">ROUND((I1942-H1942)*1440,0)</f>
        <v>11</v>
      </c>
      <c r="Z1942" s="18" t="n">
        <f aca="false">ROUND((J1942-I1942)*1440,0)</f>
        <v>7</v>
      </c>
      <c r="AA1942" s="18" t="n">
        <f aca="false">ROUND((K1942-J1942)*1440,0)</f>
        <v>16</v>
      </c>
      <c r="AB1942" s="18" t="n">
        <f aca="false">ROUND((L1942-K1942)*1440,0)</f>
        <v>8</v>
      </c>
      <c r="AC1942" s="18" t="n">
        <f aca="false">ROUND((M1942-L1942)*1440,0)</f>
        <v>60</v>
      </c>
      <c r="AD1942" s="18" t="n">
        <f aca="false">IF(N1942="","",ROUND((N1942-M1942)*1440,0))</f>
        <v>171</v>
      </c>
      <c r="AE1942" s="18" t="n">
        <f aca="false">IF(O1942="","",ROUND((O1942-N1942)*1440,0))</f>
        <v>46</v>
      </c>
      <c r="AF1942" s="18" t="n">
        <f aca="false">IF(P1942="","",ROUND((P1942-O1942)*1440,0))</f>
        <v>11</v>
      </c>
      <c r="AG1942" s="18" t="n">
        <f aca="false">IF(Q1942="","",ROUND((Q1942-P1942)*1440,0))</f>
        <v>7</v>
      </c>
      <c r="AH1942" s="18" t="n">
        <f aca="false">IF(Q1942="","",ROUND((Q1942-H1942)*1440,0))</f>
        <v>337</v>
      </c>
      <c r="AI1942" s="19" t="n">
        <f aca="false">ROUND(IF(O1942="",Assumptions!$B$25-K1942,O1942-K1942)*24,1)</f>
        <v>4.8</v>
      </c>
      <c r="AJ1942" s="20" t="n">
        <f aca="false">ROUND(MAX(N(Y1942)/Assumptions!$C$5, N(Z1942)/Assumptions!$C$6, N(AA1942)/Assumptions!$C$7, N(AB1942)/Assumptions!$C$8, N(AC1942)/Assumptions!$C$9, N(AD1942)/Assumptions!$C$10, N(AE1942)/Assumptions!$C$11, N(AF1942)/Assumptions!$C$12, N(AG1942)/Assumptions!$C$13),3)</f>
        <v>5.7</v>
      </c>
      <c r="AK1942" s="0" t="str">
        <f aca="false">IF(OR(U1942="Pending",U1942="On Hold"),"Open GRN (awaiting)",IF(AJ1942&lt;=1,"Within SLA",IF(ROUND(N(Y1942)/Assumptions!$C$5,3)=AJ1942,"Gate Wait",IF(ROUND(N(Z1942)/Assumptions!$C$6,3)=AJ1942,"Dock Wait",IF(ROUND(N(AA1942)/Assumptions!$C$7,3)=AJ1942,"Unloading",IF(ROUND(N(AB1942)/Assumptions!$C$8,3)=AJ1942,"Unload-to-QC Wait",IF(ROUND(N(AC1942)/Assumptions!$C$9,3)=AJ1942,"QC",IF(ROUND(N(AD1942)/Assumptions!$C$10,3)=AJ1942,"QC-to-GRN Wait",IF(ROUND(N(AE1942)/Assumptions!$C$11,3)=AJ1942,"GRN Processing",IF(ROUND(N(AF1942)/Assumptions!$C$12,3)=AJ1942,"GRN-to-Putaway Wait",IF(ROUND(N(AG1942)/Assumptions!$C$13,3)=AJ1942,"Putaway","Within SLA")))))))))))</f>
        <v>QC-to-GRN Wait</v>
      </c>
    </row>
    <row r="1943" customFormat="false" ht="15" hidden="false" customHeight="false" outlineLevel="0" collapsed="false">
      <c r="A1943" s="0" t="s">
        <v>5690</v>
      </c>
      <c r="B1943" s="0" t="s">
        <v>5691</v>
      </c>
      <c r="C1943" s="0" t="s">
        <v>175</v>
      </c>
      <c r="D1943" s="0" t="s">
        <v>135</v>
      </c>
      <c r="E1943" s="0" t="s">
        <v>277</v>
      </c>
      <c r="F1943" s="0" t="s">
        <v>177</v>
      </c>
      <c r="G1943" s="0" t="s">
        <v>138</v>
      </c>
      <c r="H1943" s="17" t="n">
        <v>46251.8111111111</v>
      </c>
      <c r="I1943" s="17" t="n">
        <v>46251.8256944444</v>
      </c>
      <c r="J1943" s="17" t="n">
        <v>46251.8284722222</v>
      </c>
      <c r="K1943" s="17" t="n">
        <v>46251.8479166667</v>
      </c>
      <c r="L1943" s="17" t="n">
        <v>46251.8555555556</v>
      </c>
      <c r="M1943" s="17" t="n">
        <v>46251.8666666667</v>
      </c>
      <c r="N1943" s="17" t="n">
        <v>46251.8784722222</v>
      </c>
      <c r="O1943" s="17" t="n">
        <v>46251.9069444445</v>
      </c>
      <c r="P1943" s="17" t="n">
        <v>46251.9270833333</v>
      </c>
      <c r="Q1943" s="17" t="n">
        <v>46251.95625</v>
      </c>
      <c r="R1943" s="0" t="n">
        <v>564</v>
      </c>
      <c r="S1943" s="0" t="n">
        <v>0</v>
      </c>
      <c r="T1943" s="0" t="n">
        <v>0</v>
      </c>
      <c r="U1943" s="18" t="s">
        <v>130</v>
      </c>
      <c r="V1943" s="18" t="s">
        <v>139</v>
      </c>
      <c r="W1943" s="0" t="str">
        <f aca="false">IF(AND(X1943&gt;=6,X1943&lt;14),"A",IF(AND(X1943&gt;=14,X1943&lt;22),"B","C"))</f>
        <v>B</v>
      </c>
      <c r="X1943" s="18" t="n">
        <f aca="false">HOUR(H1943)</f>
        <v>19</v>
      </c>
      <c r="Y1943" s="18" t="n">
        <f aca="false">ROUND((I1943-H1943)*1440,0)</f>
        <v>21</v>
      </c>
      <c r="Z1943" s="18" t="n">
        <f aca="false">ROUND((J1943-I1943)*1440,0)</f>
        <v>4</v>
      </c>
      <c r="AA1943" s="18" t="n">
        <f aca="false">ROUND((K1943-J1943)*1440,0)</f>
        <v>28</v>
      </c>
      <c r="AB1943" s="18" t="n">
        <f aca="false">ROUND((L1943-K1943)*1440,0)</f>
        <v>11</v>
      </c>
      <c r="AC1943" s="18" t="n">
        <f aca="false">ROUND((M1943-L1943)*1440,0)</f>
        <v>16</v>
      </c>
      <c r="AD1943" s="18" t="n">
        <f aca="false">IF(N1943="","",ROUND((N1943-M1943)*1440,0))</f>
        <v>17</v>
      </c>
      <c r="AE1943" s="18" t="n">
        <f aca="false">IF(O1943="","",ROUND((O1943-N1943)*1440,0))</f>
        <v>41</v>
      </c>
      <c r="AF1943" s="18" t="n">
        <f aca="false">IF(P1943="","",ROUND((P1943-O1943)*1440,0))</f>
        <v>29</v>
      </c>
      <c r="AG1943" s="18" t="n">
        <f aca="false">IF(Q1943="","",ROUND((Q1943-P1943)*1440,0))</f>
        <v>42</v>
      </c>
      <c r="AH1943" s="18" t="n">
        <f aca="false">IF(Q1943="","",ROUND((Q1943-H1943)*1440,0))</f>
        <v>209</v>
      </c>
      <c r="AI1943" s="19" t="n">
        <f aca="false">ROUND(IF(O1943="",Assumptions!$B$25-K1943,O1943-K1943)*24,1)</f>
        <v>1.4</v>
      </c>
      <c r="AJ1943" s="20" t="n">
        <f aca="false">ROUND(MAX(N(Y1943)/Assumptions!$C$5, N(Z1943)/Assumptions!$C$6, N(AA1943)/Assumptions!$C$7, N(AB1943)/Assumptions!$C$8, N(AC1943)/Assumptions!$C$9, N(AD1943)/Assumptions!$C$10, N(AE1943)/Assumptions!$C$11, N(AF1943)/Assumptions!$C$12, N(AG1943)/Assumptions!$C$13),3)</f>
        <v>1.45</v>
      </c>
      <c r="AK1943" s="0" t="str">
        <f aca="false">IF(OR(U1943="Pending",U1943="On Hold"),"Open GRN (awaiting)",IF(AJ1943&lt;=1,"Within SLA",IF(ROUND(N(Y1943)/Assumptions!$C$5,3)=AJ1943,"Gate Wait",IF(ROUND(N(Z1943)/Assumptions!$C$6,3)=AJ1943,"Dock Wait",IF(ROUND(N(AA1943)/Assumptions!$C$7,3)=AJ1943,"Unloading",IF(ROUND(N(AB1943)/Assumptions!$C$8,3)=AJ1943,"Unload-to-QC Wait",IF(ROUND(N(AC1943)/Assumptions!$C$9,3)=AJ1943,"QC",IF(ROUND(N(AD1943)/Assumptions!$C$10,3)=AJ1943,"QC-to-GRN Wait",IF(ROUND(N(AE1943)/Assumptions!$C$11,3)=AJ1943,"GRN Processing",IF(ROUND(N(AF1943)/Assumptions!$C$12,3)=AJ1943,"GRN-to-Putaway Wait",IF(ROUND(N(AG1943)/Assumptions!$C$13,3)=AJ1943,"Putaway","Within SLA")))))))))))</f>
        <v>GRN-to-Putaway Wait</v>
      </c>
    </row>
    <row r="1944" customFormat="false" ht="15" hidden="false" customHeight="false" outlineLevel="0" collapsed="false">
      <c r="A1944" s="0" t="s">
        <v>5692</v>
      </c>
      <c r="B1944" s="0" t="s">
        <v>5693</v>
      </c>
      <c r="C1944" s="0" t="s">
        <v>252</v>
      </c>
      <c r="D1944" s="0" t="s">
        <v>147</v>
      </c>
      <c r="E1944" s="0" t="s">
        <v>5694</v>
      </c>
      <c r="F1944" s="0" t="s">
        <v>155</v>
      </c>
      <c r="G1944" s="0" t="s">
        <v>150</v>
      </c>
      <c r="H1944" s="17" t="n">
        <v>46251.8541666667</v>
      </c>
      <c r="I1944" s="17" t="n">
        <v>46251.8638888889</v>
      </c>
      <c r="J1944" s="17" t="n">
        <v>46251.8854166667</v>
      </c>
      <c r="K1944" s="17" t="n">
        <v>46251.9027777778</v>
      </c>
      <c r="L1944" s="17" t="n">
        <v>46251.91875</v>
      </c>
      <c r="M1944" s="17" t="n">
        <v>46251.9597222222</v>
      </c>
      <c r="N1944" s="17" t="n">
        <v>46251.9736111111</v>
      </c>
      <c r="O1944" s="17" t="n">
        <v>46251.9875</v>
      </c>
      <c r="P1944" s="17" t="n">
        <v>46251.9951388889</v>
      </c>
      <c r="Q1944" s="17" t="n">
        <v>46252.0375</v>
      </c>
      <c r="R1944" s="0" t="n">
        <v>127</v>
      </c>
      <c r="S1944" s="0" t="n">
        <v>3</v>
      </c>
      <c r="T1944" s="0" t="n">
        <v>1</v>
      </c>
      <c r="U1944" s="18" t="s">
        <v>123</v>
      </c>
      <c r="V1944" s="18" t="s">
        <v>144</v>
      </c>
      <c r="W1944" s="0" t="str">
        <f aca="false">IF(AND(X1944&gt;=6,X1944&lt;14),"A",IF(AND(X1944&gt;=14,X1944&lt;22),"B","C"))</f>
        <v>B</v>
      </c>
      <c r="X1944" s="18" t="n">
        <f aca="false">HOUR(H1944)</f>
        <v>20</v>
      </c>
      <c r="Y1944" s="18" t="n">
        <f aca="false">ROUND((I1944-H1944)*1440,0)</f>
        <v>14</v>
      </c>
      <c r="Z1944" s="18" t="n">
        <f aca="false">ROUND((J1944-I1944)*1440,0)</f>
        <v>31</v>
      </c>
      <c r="AA1944" s="18" t="n">
        <f aca="false">ROUND((K1944-J1944)*1440,0)</f>
        <v>25</v>
      </c>
      <c r="AB1944" s="18" t="n">
        <f aca="false">ROUND((L1944-K1944)*1440,0)</f>
        <v>23</v>
      </c>
      <c r="AC1944" s="18" t="n">
        <f aca="false">ROUND((M1944-L1944)*1440,0)</f>
        <v>59</v>
      </c>
      <c r="AD1944" s="18" t="n">
        <f aca="false">IF(N1944="","",ROUND((N1944-M1944)*1440,0))</f>
        <v>20</v>
      </c>
      <c r="AE1944" s="18" t="n">
        <f aca="false">IF(O1944="","",ROUND((O1944-N1944)*1440,0))</f>
        <v>20</v>
      </c>
      <c r="AF1944" s="18" t="n">
        <f aca="false">IF(P1944="","",ROUND((P1944-O1944)*1440,0))</f>
        <v>11</v>
      </c>
      <c r="AG1944" s="18" t="n">
        <f aca="false">IF(Q1944="","",ROUND((Q1944-P1944)*1440,0))</f>
        <v>61</v>
      </c>
      <c r="AH1944" s="18" t="n">
        <f aca="false">IF(Q1944="","",ROUND((Q1944-H1944)*1440,0))</f>
        <v>264</v>
      </c>
      <c r="AI1944" s="19" t="n">
        <f aca="false">ROUND(IF(O1944="",Assumptions!$B$25-K1944,O1944-K1944)*24,1)</f>
        <v>2</v>
      </c>
      <c r="AJ1944" s="20" t="n">
        <f aca="false">ROUND(MAX(N(Y1944)/Assumptions!$C$5, N(Z1944)/Assumptions!$C$6, N(AA1944)/Assumptions!$C$7, N(AB1944)/Assumptions!$C$8, N(AC1944)/Assumptions!$C$9, N(AD1944)/Assumptions!$C$10, N(AE1944)/Assumptions!$C$11, N(AF1944)/Assumptions!$C$12, N(AG1944)/Assumptions!$C$13),3)</f>
        <v>2.067</v>
      </c>
      <c r="AK1944" s="0" t="str">
        <f aca="false">IF(OR(U1944="Pending",U1944="On Hold"),"Open GRN (awaiting)",IF(AJ1944&lt;=1,"Within SLA",IF(ROUND(N(Y1944)/Assumptions!$C$5,3)=AJ1944,"Gate Wait",IF(ROUND(N(Z1944)/Assumptions!$C$6,3)=AJ1944,"Dock Wait",IF(ROUND(N(AA1944)/Assumptions!$C$7,3)=AJ1944,"Unloading",IF(ROUND(N(AB1944)/Assumptions!$C$8,3)=AJ1944,"Unload-to-QC Wait",IF(ROUND(N(AC1944)/Assumptions!$C$9,3)=AJ1944,"QC",IF(ROUND(N(AD1944)/Assumptions!$C$10,3)=AJ1944,"QC-to-GRN Wait",IF(ROUND(N(AE1944)/Assumptions!$C$11,3)=AJ1944,"GRN Processing",IF(ROUND(N(AF1944)/Assumptions!$C$12,3)=AJ1944,"GRN-to-Putaway Wait",IF(ROUND(N(AG1944)/Assumptions!$C$13,3)=AJ1944,"Putaway","Within SLA")))))))))))</f>
        <v>Dock Wait</v>
      </c>
    </row>
    <row r="1945" customFormat="false" ht="15" hidden="false" customHeight="false" outlineLevel="0" collapsed="false">
      <c r="A1945" s="0" t="s">
        <v>5695</v>
      </c>
      <c r="B1945" s="0" t="s">
        <v>5696</v>
      </c>
      <c r="C1945" s="0" t="s">
        <v>142</v>
      </c>
      <c r="D1945" s="0" t="s">
        <v>119</v>
      </c>
      <c r="E1945" s="0" t="s">
        <v>5697</v>
      </c>
      <c r="F1945" s="0" t="s">
        <v>137</v>
      </c>
      <c r="G1945" s="0" t="s">
        <v>129</v>
      </c>
      <c r="H1945" s="17" t="n">
        <v>46251.8618055556</v>
      </c>
      <c r="I1945" s="17" t="n">
        <v>46251.89375</v>
      </c>
      <c r="J1945" s="17" t="n">
        <v>46251.9048611111</v>
      </c>
      <c r="K1945" s="17" t="n">
        <v>46251.9319444444</v>
      </c>
      <c r="L1945" s="17" t="n">
        <v>46251.9486111111</v>
      </c>
      <c r="M1945" s="17" t="n">
        <v>46251.9756944445</v>
      </c>
      <c r="N1945" s="17" t="n">
        <v>46252.0006944445</v>
      </c>
      <c r="O1945" s="17" t="n">
        <v>46252.0118055556</v>
      </c>
      <c r="P1945" s="17" t="n">
        <v>46252.0465277778</v>
      </c>
      <c r="Q1945" s="17" t="n">
        <v>46252.0590277778</v>
      </c>
      <c r="R1945" s="0" t="n">
        <v>316</v>
      </c>
      <c r="S1945" s="0" t="n">
        <v>0</v>
      </c>
      <c r="T1945" s="0" t="n">
        <v>0</v>
      </c>
      <c r="U1945" s="18" t="s">
        <v>130</v>
      </c>
      <c r="V1945" s="18" t="s">
        <v>139</v>
      </c>
      <c r="W1945" s="0" t="str">
        <f aca="false">IF(AND(X1945&gt;=6,X1945&lt;14),"A",IF(AND(X1945&gt;=14,X1945&lt;22),"B","C"))</f>
        <v>B</v>
      </c>
      <c r="X1945" s="18" t="n">
        <f aca="false">HOUR(H1945)</f>
        <v>20</v>
      </c>
      <c r="Y1945" s="18" t="n">
        <f aca="false">ROUND((I1945-H1945)*1440,0)</f>
        <v>46</v>
      </c>
      <c r="Z1945" s="18" t="n">
        <f aca="false">ROUND((J1945-I1945)*1440,0)</f>
        <v>16</v>
      </c>
      <c r="AA1945" s="18" t="n">
        <f aca="false">ROUND((K1945-J1945)*1440,0)</f>
        <v>39</v>
      </c>
      <c r="AB1945" s="18" t="n">
        <f aca="false">ROUND((L1945-K1945)*1440,0)</f>
        <v>24</v>
      </c>
      <c r="AC1945" s="18" t="n">
        <f aca="false">ROUND((M1945-L1945)*1440,0)</f>
        <v>39</v>
      </c>
      <c r="AD1945" s="18" t="n">
        <f aca="false">IF(N1945="","",ROUND((N1945-M1945)*1440,0))</f>
        <v>36</v>
      </c>
      <c r="AE1945" s="18" t="n">
        <f aca="false">IF(O1945="","",ROUND((O1945-N1945)*1440,0))</f>
        <v>16</v>
      </c>
      <c r="AF1945" s="18" t="n">
        <f aca="false">IF(P1945="","",ROUND((P1945-O1945)*1440,0))</f>
        <v>50</v>
      </c>
      <c r="AG1945" s="18" t="n">
        <f aca="false">IF(Q1945="","",ROUND((Q1945-P1945)*1440,0))</f>
        <v>18</v>
      </c>
      <c r="AH1945" s="18" t="n">
        <f aca="false">IF(Q1945="","",ROUND((Q1945-H1945)*1440,0))</f>
        <v>284</v>
      </c>
      <c r="AI1945" s="19" t="n">
        <f aca="false">ROUND(IF(O1945="",Assumptions!$B$25-K1945,O1945-K1945)*24,1)</f>
        <v>1.9</v>
      </c>
      <c r="AJ1945" s="20" t="n">
        <f aca="false">ROUND(MAX(N(Y1945)/Assumptions!$C$5, N(Z1945)/Assumptions!$C$6, N(AA1945)/Assumptions!$C$7, N(AB1945)/Assumptions!$C$8, N(AC1945)/Assumptions!$C$9, N(AD1945)/Assumptions!$C$10, N(AE1945)/Assumptions!$C$11, N(AF1945)/Assumptions!$C$12, N(AG1945)/Assumptions!$C$13),3)</f>
        <v>2.5</v>
      </c>
      <c r="AK1945" s="0" t="str">
        <f aca="false">IF(OR(U1945="Pending",U1945="On Hold"),"Open GRN (awaiting)",IF(AJ1945&lt;=1,"Within SLA",IF(ROUND(N(Y1945)/Assumptions!$C$5,3)=AJ1945,"Gate Wait",IF(ROUND(N(Z1945)/Assumptions!$C$6,3)=AJ1945,"Dock Wait",IF(ROUND(N(AA1945)/Assumptions!$C$7,3)=AJ1945,"Unloading",IF(ROUND(N(AB1945)/Assumptions!$C$8,3)=AJ1945,"Unload-to-QC Wait",IF(ROUND(N(AC1945)/Assumptions!$C$9,3)=AJ1945,"QC",IF(ROUND(N(AD1945)/Assumptions!$C$10,3)=AJ1945,"QC-to-GRN Wait",IF(ROUND(N(AE1945)/Assumptions!$C$11,3)=AJ1945,"GRN Processing",IF(ROUND(N(AF1945)/Assumptions!$C$12,3)=AJ1945,"GRN-to-Putaway Wait",IF(ROUND(N(AG1945)/Assumptions!$C$13,3)=AJ1945,"Putaway","Within SLA")))))))))))</f>
        <v>GRN-to-Putaway Wait</v>
      </c>
    </row>
    <row r="1946" customFormat="false" ht="15" hidden="false" customHeight="false" outlineLevel="0" collapsed="false">
      <c r="A1946" s="0" t="s">
        <v>5698</v>
      </c>
      <c r="B1946" s="0" t="s">
        <v>5699</v>
      </c>
      <c r="C1946" s="0" t="s">
        <v>286</v>
      </c>
      <c r="D1946" s="0" t="s">
        <v>147</v>
      </c>
      <c r="E1946" s="0" t="s">
        <v>5700</v>
      </c>
      <c r="F1946" s="0" t="s">
        <v>155</v>
      </c>
      <c r="G1946" s="0" t="s">
        <v>150</v>
      </c>
      <c r="H1946" s="17" t="n">
        <v>46251.8909722222</v>
      </c>
      <c r="I1946" s="17" t="n">
        <v>46251.9</v>
      </c>
      <c r="J1946" s="17" t="n">
        <v>46251.9020833333</v>
      </c>
      <c r="K1946" s="17" t="n">
        <v>46251.9430555556</v>
      </c>
      <c r="L1946" s="17" t="n">
        <v>46251.9722222222</v>
      </c>
      <c r="M1946" s="17" t="n">
        <v>46251.9902777778</v>
      </c>
      <c r="N1946" s="17" t="n">
        <v>46252.2111111111</v>
      </c>
      <c r="O1946" s="17" t="n">
        <v>46252.225</v>
      </c>
      <c r="P1946" s="17" t="n">
        <v>46252.2298611111</v>
      </c>
      <c r="Q1946" s="17" t="n">
        <v>46252.2513888889</v>
      </c>
      <c r="R1946" s="0" t="n">
        <v>670</v>
      </c>
      <c r="S1946" s="0" t="n">
        <v>0</v>
      </c>
      <c r="T1946" s="0" t="n">
        <v>8</v>
      </c>
      <c r="U1946" s="18" t="s">
        <v>123</v>
      </c>
      <c r="V1946" s="18" t="s">
        <v>82</v>
      </c>
      <c r="W1946" s="0" t="str">
        <f aca="false">IF(AND(X1946&gt;=6,X1946&lt;14),"A",IF(AND(X1946&gt;=14,X1946&lt;22),"B","C"))</f>
        <v>B</v>
      </c>
      <c r="X1946" s="18" t="n">
        <f aca="false">HOUR(H1946)</f>
        <v>21</v>
      </c>
      <c r="Y1946" s="18" t="n">
        <f aca="false">ROUND((I1946-H1946)*1440,0)</f>
        <v>13</v>
      </c>
      <c r="Z1946" s="18" t="n">
        <f aca="false">ROUND((J1946-I1946)*1440,0)</f>
        <v>3</v>
      </c>
      <c r="AA1946" s="18" t="n">
        <f aca="false">ROUND((K1946-J1946)*1440,0)</f>
        <v>59</v>
      </c>
      <c r="AB1946" s="18" t="n">
        <f aca="false">ROUND((L1946-K1946)*1440,0)</f>
        <v>42</v>
      </c>
      <c r="AC1946" s="18" t="n">
        <f aca="false">ROUND((M1946-L1946)*1440,0)</f>
        <v>26</v>
      </c>
      <c r="AD1946" s="18" t="n">
        <f aca="false">IF(N1946="","",ROUND((N1946-M1946)*1440,0))</f>
        <v>318</v>
      </c>
      <c r="AE1946" s="18" t="n">
        <f aca="false">IF(O1946="","",ROUND((O1946-N1946)*1440,0))</f>
        <v>20</v>
      </c>
      <c r="AF1946" s="18" t="n">
        <f aca="false">IF(P1946="","",ROUND((P1946-O1946)*1440,0))</f>
        <v>7</v>
      </c>
      <c r="AG1946" s="18" t="n">
        <f aca="false">IF(Q1946="","",ROUND((Q1946-P1946)*1440,0))</f>
        <v>31</v>
      </c>
      <c r="AH1946" s="18" t="n">
        <f aca="false">IF(Q1946="","",ROUND((Q1946-H1946)*1440,0))</f>
        <v>519</v>
      </c>
      <c r="AI1946" s="19" t="n">
        <f aca="false">ROUND(IF(O1946="",Assumptions!$B$25-K1946,O1946-K1946)*24,1)</f>
        <v>6.8</v>
      </c>
      <c r="AJ1946" s="20" t="n">
        <f aca="false">ROUND(MAX(N(Y1946)/Assumptions!$C$5, N(Z1946)/Assumptions!$C$6, N(AA1946)/Assumptions!$C$7, N(AB1946)/Assumptions!$C$8, N(AC1946)/Assumptions!$C$9, N(AD1946)/Assumptions!$C$10, N(AE1946)/Assumptions!$C$11, N(AF1946)/Assumptions!$C$12, N(AG1946)/Assumptions!$C$13),3)</f>
        <v>10.6</v>
      </c>
      <c r="AK1946" s="0" t="str">
        <f aca="false">IF(OR(U1946="Pending",U1946="On Hold"),"Open GRN (awaiting)",IF(AJ1946&lt;=1,"Within SLA",IF(ROUND(N(Y1946)/Assumptions!$C$5,3)=AJ1946,"Gate Wait",IF(ROUND(N(Z1946)/Assumptions!$C$6,3)=AJ1946,"Dock Wait",IF(ROUND(N(AA1946)/Assumptions!$C$7,3)=AJ1946,"Unloading",IF(ROUND(N(AB1946)/Assumptions!$C$8,3)=AJ1946,"Unload-to-QC Wait",IF(ROUND(N(AC1946)/Assumptions!$C$9,3)=AJ1946,"QC",IF(ROUND(N(AD1946)/Assumptions!$C$10,3)=AJ1946,"QC-to-GRN Wait",IF(ROUND(N(AE1946)/Assumptions!$C$11,3)=AJ1946,"GRN Processing",IF(ROUND(N(AF1946)/Assumptions!$C$12,3)=AJ1946,"GRN-to-Putaway Wait",IF(ROUND(N(AG1946)/Assumptions!$C$13,3)=AJ1946,"Putaway","Within SLA")))))))))))</f>
        <v>QC-to-GRN Wait</v>
      </c>
    </row>
    <row r="1947" customFormat="false" ht="15" hidden="false" customHeight="false" outlineLevel="0" collapsed="false">
      <c r="A1947" s="0" t="s">
        <v>5701</v>
      </c>
      <c r="B1947" s="0" t="s">
        <v>5702</v>
      </c>
      <c r="C1947" s="0" t="s">
        <v>134</v>
      </c>
      <c r="D1947" s="0" t="s">
        <v>147</v>
      </c>
      <c r="E1947" s="0" t="s">
        <v>5703</v>
      </c>
      <c r="F1947" s="0" t="s">
        <v>149</v>
      </c>
      <c r="G1947" s="0" t="s">
        <v>150</v>
      </c>
      <c r="H1947" s="17" t="n">
        <v>46251.9423611111</v>
      </c>
      <c r="I1947" s="17" t="n">
        <v>46251.9604166667</v>
      </c>
      <c r="J1947" s="17" t="n">
        <v>46251.9625</v>
      </c>
      <c r="K1947" s="17" t="n">
        <v>46252.0041666667</v>
      </c>
      <c r="L1947" s="17" t="n">
        <v>46252.0104166667</v>
      </c>
      <c r="M1947" s="17" t="n">
        <v>46252.0298611111</v>
      </c>
      <c r="N1947" s="17" t="n">
        <v>46252.0381944445</v>
      </c>
      <c r="O1947" s="17" t="n">
        <v>46252.0701388889</v>
      </c>
      <c r="P1947" s="17" t="n">
        <v>46252.08125</v>
      </c>
      <c r="Q1947" s="17" t="n">
        <v>46252.0965277778</v>
      </c>
      <c r="R1947" s="0" t="n">
        <v>329</v>
      </c>
      <c r="S1947" s="0" t="n">
        <v>0</v>
      </c>
      <c r="T1947" s="0" t="n">
        <v>0</v>
      </c>
      <c r="U1947" s="18" t="s">
        <v>130</v>
      </c>
      <c r="V1947" s="18" t="s">
        <v>156</v>
      </c>
      <c r="W1947" s="0" t="str">
        <f aca="false">IF(AND(X1947&gt;=6,X1947&lt;14),"A",IF(AND(X1947&gt;=14,X1947&lt;22),"B","C"))</f>
        <v>C</v>
      </c>
      <c r="X1947" s="18" t="n">
        <f aca="false">HOUR(H1947)</f>
        <v>22</v>
      </c>
      <c r="Y1947" s="18" t="n">
        <f aca="false">ROUND((I1947-H1947)*1440,0)</f>
        <v>26</v>
      </c>
      <c r="Z1947" s="18" t="n">
        <f aca="false">ROUND((J1947-I1947)*1440,0)</f>
        <v>3</v>
      </c>
      <c r="AA1947" s="18" t="n">
        <f aca="false">ROUND((K1947-J1947)*1440,0)</f>
        <v>60</v>
      </c>
      <c r="AB1947" s="18" t="n">
        <f aca="false">ROUND((L1947-K1947)*1440,0)</f>
        <v>9</v>
      </c>
      <c r="AC1947" s="18" t="n">
        <f aca="false">ROUND((M1947-L1947)*1440,0)</f>
        <v>28</v>
      </c>
      <c r="AD1947" s="18" t="n">
        <f aca="false">IF(N1947="","",ROUND((N1947-M1947)*1440,0))</f>
        <v>12</v>
      </c>
      <c r="AE1947" s="18" t="n">
        <f aca="false">IF(O1947="","",ROUND((O1947-N1947)*1440,0))</f>
        <v>46</v>
      </c>
      <c r="AF1947" s="18" t="n">
        <f aca="false">IF(P1947="","",ROUND((P1947-O1947)*1440,0))</f>
        <v>16</v>
      </c>
      <c r="AG1947" s="18" t="n">
        <f aca="false">IF(Q1947="","",ROUND((Q1947-P1947)*1440,0))</f>
        <v>22</v>
      </c>
      <c r="AH1947" s="18" t="n">
        <f aca="false">IF(Q1947="","",ROUND((Q1947-H1947)*1440,0))</f>
        <v>222</v>
      </c>
      <c r="AI1947" s="19" t="n">
        <f aca="false">ROUND(IF(O1947="",Assumptions!$B$25-K1947,O1947-K1947)*24,1)</f>
        <v>1.6</v>
      </c>
      <c r="AJ1947" s="20" t="n">
        <f aca="false">ROUND(MAX(N(Y1947)/Assumptions!$C$5, N(Z1947)/Assumptions!$C$6, N(AA1947)/Assumptions!$C$7, N(AB1947)/Assumptions!$C$8, N(AC1947)/Assumptions!$C$9, N(AD1947)/Assumptions!$C$10, N(AE1947)/Assumptions!$C$11, N(AF1947)/Assumptions!$C$12, N(AG1947)/Assumptions!$C$13),3)</f>
        <v>1.022</v>
      </c>
      <c r="AK1947" s="0" t="str">
        <f aca="false">IF(OR(U1947="Pending",U1947="On Hold"),"Open GRN (awaiting)",IF(AJ1947&lt;=1,"Within SLA",IF(ROUND(N(Y1947)/Assumptions!$C$5,3)=AJ1947,"Gate Wait",IF(ROUND(N(Z1947)/Assumptions!$C$6,3)=AJ1947,"Dock Wait",IF(ROUND(N(AA1947)/Assumptions!$C$7,3)=AJ1947,"Unloading",IF(ROUND(N(AB1947)/Assumptions!$C$8,3)=AJ1947,"Unload-to-QC Wait",IF(ROUND(N(AC1947)/Assumptions!$C$9,3)=AJ1947,"QC",IF(ROUND(N(AD1947)/Assumptions!$C$10,3)=AJ1947,"QC-to-GRN Wait",IF(ROUND(N(AE1947)/Assumptions!$C$11,3)=AJ1947,"GRN Processing",IF(ROUND(N(AF1947)/Assumptions!$C$12,3)=AJ1947,"GRN-to-Putaway Wait",IF(ROUND(N(AG1947)/Assumptions!$C$13,3)=AJ1947,"Putaway","Within SLA")))))))))))</f>
        <v>GRN Processing</v>
      </c>
    </row>
    <row r="1948" customFormat="false" ht="15" hidden="false" customHeight="false" outlineLevel="0" collapsed="false">
      <c r="A1948" s="0" t="s">
        <v>5704</v>
      </c>
      <c r="B1948" s="0" t="s">
        <v>5705</v>
      </c>
      <c r="C1948" s="0" t="s">
        <v>218</v>
      </c>
      <c r="D1948" s="0" t="s">
        <v>135</v>
      </c>
      <c r="E1948" s="0" t="s">
        <v>5706</v>
      </c>
      <c r="F1948" s="0" t="s">
        <v>177</v>
      </c>
      <c r="G1948" s="0" t="s">
        <v>138</v>
      </c>
      <c r="H1948" s="17" t="n">
        <v>46252.0819444444</v>
      </c>
      <c r="I1948" s="17" t="n">
        <v>46252.0881944444</v>
      </c>
      <c r="J1948" s="17" t="n">
        <v>46252.0930555556</v>
      </c>
      <c r="K1948" s="17" t="n">
        <v>46252.1111111111</v>
      </c>
      <c r="L1948" s="17" t="n">
        <v>46252.1243055556</v>
      </c>
      <c r="M1948" s="17" t="n">
        <v>46252.1347222222</v>
      </c>
      <c r="N1948" s="17" t="n">
        <v>46252.1548611111</v>
      </c>
      <c r="O1948" s="17" t="n">
        <v>46252.1756944444</v>
      </c>
      <c r="P1948" s="17" t="n">
        <v>46252.1861111111</v>
      </c>
      <c r="Q1948" s="17" t="n">
        <v>46252.2027777778</v>
      </c>
      <c r="R1948" s="0" t="n">
        <v>183</v>
      </c>
      <c r="S1948" s="0" t="n">
        <v>0</v>
      </c>
      <c r="T1948" s="0" t="n">
        <v>0</v>
      </c>
      <c r="U1948" s="18" t="s">
        <v>130</v>
      </c>
      <c r="V1948" s="18" t="s">
        <v>139</v>
      </c>
      <c r="W1948" s="0" t="str">
        <f aca="false">IF(AND(X1948&gt;=6,X1948&lt;14),"A",IF(AND(X1948&gt;=14,X1948&lt;22),"B","C"))</f>
        <v>C</v>
      </c>
      <c r="X1948" s="18" t="n">
        <f aca="false">HOUR(H1948)</f>
        <v>1</v>
      </c>
      <c r="Y1948" s="18" t="n">
        <f aca="false">ROUND((I1948-H1948)*1440,0)</f>
        <v>9</v>
      </c>
      <c r="Z1948" s="18" t="n">
        <f aca="false">ROUND((J1948-I1948)*1440,0)</f>
        <v>7</v>
      </c>
      <c r="AA1948" s="18" t="n">
        <f aca="false">ROUND((K1948-J1948)*1440,0)</f>
        <v>26</v>
      </c>
      <c r="AB1948" s="18" t="n">
        <f aca="false">ROUND((L1948-K1948)*1440,0)</f>
        <v>19</v>
      </c>
      <c r="AC1948" s="18" t="n">
        <f aca="false">ROUND((M1948-L1948)*1440,0)</f>
        <v>15</v>
      </c>
      <c r="AD1948" s="18" t="n">
        <f aca="false">IF(N1948="","",ROUND((N1948-M1948)*1440,0))</f>
        <v>29</v>
      </c>
      <c r="AE1948" s="18" t="n">
        <f aca="false">IF(O1948="","",ROUND((O1948-N1948)*1440,0))</f>
        <v>30</v>
      </c>
      <c r="AF1948" s="18" t="n">
        <f aca="false">IF(P1948="","",ROUND((P1948-O1948)*1440,0))</f>
        <v>15</v>
      </c>
      <c r="AG1948" s="18" t="n">
        <f aca="false">IF(Q1948="","",ROUND((Q1948-P1948)*1440,0))</f>
        <v>24</v>
      </c>
      <c r="AH1948" s="18" t="n">
        <f aca="false">IF(Q1948="","",ROUND((Q1948-H1948)*1440,0))</f>
        <v>174</v>
      </c>
      <c r="AI1948" s="19" t="n">
        <f aca="false">ROUND(IF(O1948="",Assumptions!$B$25-K1948,O1948-K1948)*24,1)</f>
        <v>1.6</v>
      </c>
      <c r="AJ1948" s="20" t="n">
        <f aca="false">ROUND(MAX(N(Y1948)/Assumptions!$C$5, N(Z1948)/Assumptions!$C$6, N(AA1948)/Assumptions!$C$7, N(AB1948)/Assumptions!$C$8, N(AC1948)/Assumptions!$C$9, N(AD1948)/Assumptions!$C$10, N(AE1948)/Assumptions!$C$11, N(AF1948)/Assumptions!$C$12, N(AG1948)/Assumptions!$C$13),3)</f>
        <v>1.267</v>
      </c>
      <c r="AK1948" s="0" t="str">
        <f aca="false">IF(OR(U1948="Pending",U1948="On Hold"),"Open GRN (awaiting)",IF(AJ1948&lt;=1,"Within SLA",IF(ROUND(N(Y1948)/Assumptions!$C$5,3)=AJ1948,"Gate Wait",IF(ROUND(N(Z1948)/Assumptions!$C$6,3)=AJ1948,"Dock Wait",IF(ROUND(N(AA1948)/Assumptions!$C$7,3)=AJ1948,"Unloading",IF(ROUND(N(AB1948)/Assumptions!$C$8,3)=AJ1948,"Unload-to-QC Wait",IF(ROUND(N(AC1948)/Assumptions!$C$9,3)=AJ1948,"QC",IF(ROUND(N(AD1948)/Assumptions!$C$10,3)=AJ1948,"QC-to-GRN Wait",IF(ROUND(N(AE1948)/Assumptions!$C$11,3)=AJ1948,"GRN Processing",IF(ROUND(N(AF1948)/Assumptions!$C$12,3)=AJ1948,"GRN-to-Putaway Wait",IF(ROUND(N(AG1948)/Assumptions!$C$13,3)=AJ1948,"Putaway","Within SLA")))))))))))</f>
        <v>Unload-to-QC Wait</v>
      </c>
    </row>
    <row r="1949" customFormat="false" ht="15" hidden="false" customHeight="false" outlineLevel="0" collapsed="false">
      <c r="A1949" s="0" t="s">
        <v>5707</v>
      </c>
      <c r="B1949" s="0" t="s">
        <v>5708</v>
      </c>
      <c r="C1949" s="0" t="s">
        <v>252</v>
      </c>
      <c r="D1949" s="0" t="s">
        <v>135</v>
      </c>
      <c r="E1949" s="0" t="s">
        <v>5709</v>
      </c>
      <c r="F1949" s="0" t="s">
        <v>155</v>
      </c>
      <c r="G1949" s="0" t="s">
        <v>178</v>
      </c>
      <c r="H1949" s="17" t="n">
        <v>46252.1909722222</v>
      </c>
      <c r="I1949" s="17" t="n">
        <v>46252.2041666667</v>
      </c>
      <c r="J1949" s="17" t="n">
        <v>46252.2069444444</v>
      </c>
      <c r="K1949" s="17" t="n">
        <v>46252.25625</v>
      </c>
      <c r="L1949" s="17" t="n">
        <v>46252.2631944444</v>
      </c>
      <c r="M1949" s="17" t="n">
        <v>46252.2805555556</v>
      </c>
      <c r="N1949" s="17" t="n">
        <v>46252.4534722222</v>
      </c>
      <c r="O1949" s="17" t="n">
        <v>46252.5090277778</v>
      </c>
      <c r="P1949" s="17" t="n">
        <v>46252.51875</v>
      </c>
      <c r="Q1949" s="17" t="n">
        <v>46252.5395833333</v>
      </c>
      <c r="R1949" s="0" t="n">
        <v>403</v>
      </c>
      <c r="S1949" s="0" t="n">
        <v>0</v>
      </c>
      <c r="T1949" s="0" t="n">
        <v>3</v>
      </c>
      <c r="U1949" s="18" t="s">
        <v>123</v>
      </c>
      <c r="V1949" s="18" t="s">
        <v>144</v>
      </c>
      <c r="W1949" s="0" t="str">
        <f aca="false">IF(AND(X1949&gt;=6,X1949&lt;14),"A",IF(AND(X1949&gt;=14,X1949&lt;22),"B","C"))</f>
        <v>C</v>
      </c>
      <c r="X1949" s="18" t="n">
        <f aca="false">HOUR(H1949)</f>
        <v>4</v>
      </c>
      <c r="Y1949" s="18" t="n">
        <f aca="false">ROUND((I1949-H1949)*1440,0)</f>
        <v>19</v>
      </c>
      <c r="Z1949" s="18" t="n">
        <f aca="false">ROUND((J1949-I1949)*1440,0)</f>
        <v>4</v>
      </c>
      <c r="AA1949" s="18" t="n">
        <f aca="false">ROUND((K1949-J1949)*1440,0)</f>
        <v>71</v>
      </c>
      <c r="AB1949" s="18" t="n">
        <f aca="false">ROUND((L1949-K1949)*1440,0)</f>
        <v>10</v>
      </c>
      <c r="AC1949" s="18" t="n">
        <f aca="false">ROUND((M1949-L1949)*1440,0)</f>
        <v>25</v>
      </c>
      <c r="AD1949" s="18" t="n">
        <f aca="false">IF(N1949="","",ROUND((N1949-M1949)*1440,0))</f>
        <v>249</v>
      </c>
      <c r="AE1949" s="18" t="n">
        <f aca="false">IF(O1949="","",ROUND((O1949-N1949)*1440,0))</f>
        <v>80</v>
      </c>
      <c r="AF1949" s="18" t="n">
        <f aca="false">IF(P1949="","",ROUND((P1949-O1949)*1440,0))</f>
        <v>14</v>
      </c>
      <c r="AG1949" s="18" t="n">
        <f aca="false">IF(Q1949="","",ROUND((Q1949-P1949)*1440,0))</f>
        <v>30</v>
      </c>
      <c r="AH1949" s="18" t="n">
        <f aca="false">IF(Q1949="","",ROUND((Q1949-H1949)*1440,0))</f>
        <v>502</v>
      </c>
      <c r="AI1949" s="19" t="n">
        <f aca="false">ROUND(IF(O1949="",Assumptions!$B$25-K1949,O1949-K1949)*24,1)</f>
        <v>6.1</v>
      </c>
      <c r="AJ1949" s="20" t="n">
        <f aca="false">ROUND(MAX(N(Y1949)/Assumptions!$C$5, N(Z1949)/Assumptions!$C$6, N(AA1949)/Assumptions!$C$7, N(AB1949)/Assumptions!$C$8, N(AC1949)/Assumptions!$C$9, N(AD1949)/Assumptions!$C$10, N(AE1949)/Assumptions!$C$11, N(AF1949)/Assumptions!$C$12, N(AG1949)/Assumptions!$C$13),3)</f>
        <v>8.3</v>
      </c>
      <c r="AK1949" s="0" t="str">
        <f aca="false">IF(OR(U1949="Pending",U1949="On Hold"),"Open GRN (awaiting)",IF(AJ1949&lt;=1,"Within SLA",IF(ROUND(N(Y1949)/Assumptions!$C$5,3)=AJ1949,"Gate Wait",IF(ROUND(N(Z1949)/Assumptions!$C$6,3)=AJ1949,"Dock Wait",IF(ROUND(N(AA1949)/Assumptions!$C$7,3)=AJ1949,"Unloading",IF(ROUND(N(AB1949)/Assumptions!$C$8,3)=AJ1949,"Unload-to-QC Wait",IF(ROUND(N(AC1949)/Assumptions!$C$9,3)=AJ1949,"QC",IF(ROUND(N(AD1949)/Assumptions!$C$10,3)=AJ1949,"QC-to-GRN Wait",IF(ROUND(N(AE1949)/Assumptions!$C$11,3)=AJ1949,"GRN Processing",IF(ROUND(N(AF1949)/Assumptions!$C$12,3)=AJ1949,"GRN-to-Putaway Wait",IF(ROUND(N(AG1949)/Assumptions!$C$13,3)=AJ1949,"Putaway","Within SLA")))))))))))</f>
        <v>QC-to-GRN Wait</v>
      </c>
    </row>
    <row r="1950" customFormat="false" ht="15" hidden="false" customHeight="false" outlineLevel="0" collapsed="false">
      <c r="A1950" s="0" t="s">
        <v>5710</v>
      </c>
      <c r="B1950" s="0" t="s">
        <v>5711</v>
      </c>
      <c r="C1950" s="0" t="s">
        <v>218</v>
      </c>
      <c r="D1950" s="0" t="s">
        <v>135</v>
      </c>
      <c r="E1950" s="0" t="s">
        <v>5712</v>
      </c>
      <c r="F1950" s="0" t="s">
        <v>137</v>
      </c>
      <c r="G1950" s="0" t="s">
        <v>138</v>
      </c>
      <c r="H1950" s="17" t="n">
        <v>46252.2111111111</v>
      </c>
      <c r="I1950" s="17" t="n">
        <v>46252.2354166667</v>
      </c>
      <c r="J1950" s="17" t="n">
        <v>46252.2395833333</v>
      </c>
      <c r="K1950" s="17" t="n">
        <v>46252.2583333333</v>
      </c>
      <c r="L1950" s="17" t="n">
        <v>46252.2645833333</v>
      </c>
      <c r="M1950" s="17" t="n">
        <v>46252.2833333333</v>
      </c>
      <c r="N1950" s="17" t="n">
        <v>46252.3916666667</v>
      </c>
      <c r="O1950" s="17" t="n">
        <v>46252.4423611111</v>
      </c>
      <c r="P1950" s="17" t="n">
        <v>46252.4590277778</v>
      </c>
      <c r="Q1950" s="17" t="n">
        <v>46252.4868055556</v>
      </c>
      <c r="R1950" s="0" t="n">
        <v>387</v>
      </c>
      <c r="S1950" s="0" t="n">
        <v>0</v>
      </c>
      <c r="T1950" s="0" t="n">
        <v>0</v>
      </c>
      <c r="U1950" s="18" t="s">
        <v>130</v>
      </c>
      <c r="V1950" s="18" t="s">
        <v>156</v>
      </c>
      <c r="W1950" s="0" t="str">
        <f aca="false">IF(AND(X1950&gt;=6,X1950&lt;14),"A",IF(AND(X1950&gt;=14,X1950&lt;22),"B","C"))</f>
        <v>C</v>
      </c>
      <c r="X1950" s="18" t="n">
        <f aca="false">HOUR(H1950)</f>
        <v>5</v>
      </c>
      <c r="Y1950" s="18" t="n">
        <f aca="false">ROUND((I1950-H1950)*1440,0)</f>
        <v>35</v>
      </c>
      <c r="Z1950" s="18" t="n">
        <f aca="false">ROUND((J1950-I1950)*1440,0)</f>
        <v>6</v>
      </c>
      <c r="AA1950" s="18" t="n">
        <f aca="false">ROUND((K1950-J1950)*1440,0)</f>
        <v>27</v>
      </c>
      <c r="AB1950" s="18" t="n">
        <f aca="false">ROUND((L1950-K1950)*1440,0)</f>
        <v>9</v>
      </c>
      <c r="AC1950" s="18" t="n">
        <f aca="false">ROUND((M1950-L1950)*1440,0)</f>
        <v>27</v>
      </c>
      <c r="AD1950" s="18" t="n">
        <f aca="false">IF(N1950="","",ROUND((N1950-M1950)*1440,0))</f>
        <v>156</v>
      </c>
      <c r="AE1950" s="18" t="n">
        <f aca="false">IF(O1950="","",ROUND((O1950-N1950)*1440,0))</f>
        <v>73</v>
      </c>
      <c r="AF1950" s="18" t="n">
        <f aca="false">IF(P1950="","",ROUND((P1950-O1950)*1440,0))</f>
        <v>24</v>
      </c>
      <c r="AG1950" s="18" t="n">
        <f aca="false">IF(Q1950="","",ROUND((Q1950-P1950)*1440,0))</f>
        <v>40</v>
      </c>
      <c r="AH1950" s="18" t="n">
        <f aca="false">IF(Q1950="","",ROUND((Q1950-H1950)*1440,0))</f>
        <v>397</v>
      </c>
      <c r="AI1950" s="19" t="n">
        <f aca="false">ROUND(IF(O1950="",Assumptions!$B$25-K1950,O1950-K1950)*24,1)</f>
        <v>4.4</v>
      </c>
      <c r="AJ1950" s="20" t="n">
        <f aca="false">ROUND(MAX(N(Y1950)/Assumptions!$C$5, N(Z1950)/Assumptions!$C$6, N(AA1950)/Assumptions!$C$7, N(AB1950)/Assumptions!$C$8, N(AC1950)/Assumptions!$C$9, N(AD1950)/Assumptions!$C$10, N(AE1950)/Assumptions!$C$11, N(AF1950)/Assumptions!$C$12, N(AG1950)/Assumptions!$C$13),3)</f>
        <v>5.2</v>
      </c>
      <c r="AK1950" s="0" t="str">
        <f aca="false">IF(OR(U1950="Pending",U1950="On Hold"),"Open GRN (awaiting)",IF(AJ1950&lt;=1,"Within SLA",IF(ROUND(N(Y1950)/Assumptions!$C$5,3)=AJ1950,"Gate Wait",IF(ROUND(N(Z1950)/Assumptions!$C$6,3)=AJ1950,"Dock Wait",IF(ROUND(N(AA1950)/Assumptions!$C$7,3)=AJ1950,"Unloading",IF(ROUND(N(AB1950)/Assumptions!$C$8,3)=AJ1950,"Unload-to-QC Wait",IF(ROUND(N(AC1950)/Assumptions!$C$9,3)=AJ1950,"QC",IF(ROUND(N(AD1950)/Assumptions!$C$10,3)=AJ1950,"QC-to-GRN Wait",IF(ROUND(N(AE1950)/Assumptions!$C$11,3)=AJ1950,"GRN Processing",IF(ROUND(N(AF1950)/Assumptions!$C$12,3)=AJ1950,"GRN-to-Putaway Wait",IF(ROUND(N(AG1950)/Assumptions!$C$13,3)=AJ1950,"Putaway","Within SLA")))))))))))</f>
        <v>QC-to-GRN Wait</v>
      </c>
    </row>
    <row r="1951" customFormat="false" ht="15" hidden="false" customHeight="false" outlineLevel="0" collapsed="false">
      <c r="A1951" s="0" t="s">
        <v>5713</v>
      </c>
      <c r="B1951" s="0" t="s">
        <v>5714</v>
      </c>
      <c r="C1951" s="0" t="s">
        <v>153</v>
      </c>
      <c r="D1951" s="0" t="s">
        <v>119</v>
      </c>
      <c r="E1951" s="0" t="s">
        <v>3261</v>
      </c>
      <c r="F1951" s="0" t="s">
        <v>155</v>
      </c>
      <c r="G1951" s="0" t="s">
        <v>122</v>
      </c>
      <c r="H1951" s="17" t="n">
        <v>46252.2826388889</v>
      </c>
      <c r="I1951" s="17" t="n">
        <v>46252.2986111111</v>
      </c>
      <c r="J1951" s="17" t="n">
        <v>46252.3006944444</v>
      </c>
      <c r="K1951" s="17" t="n">
        <v>46252.3270833333</v>
      </c>
      <c r="L1951" s="17" t="n">
        <v>46252.3402777778</v>
      </c>
      <c r="M1951" s="17" t="n">
        <v>46252.3722222222</v>
      </c>
      <c r="N1951" s="17" t="n">
        <v>46252.3916666667</v>
      </c>
      <c r="O1951" s="17" t="n">
        <v>46252.4736111111</v>
      </c>
      <c r="P1951" s="17" t="n">
        <v>46252.4875</v>
      </c>
      <c r="Q1951" s="17" t="n">
        <v>46252.5125</v>
      </c>
      <c r="R1951" s="0" t="n">
        <v>358</v>
      </c>
      <c r="S1951" s="0" t="n">
        <v>0</v>
      </c>
      <c r="T1951" s="0" t="n">
        <v>0</v>
      </c>
      <c r="U1951" s="18" t="s">
        <v>130</v>
      </c>
      <c r="V1951" s="18" t="s">
        <v>156</v>
      </c>
      <c r="W1951" s="0" t="str">
        <f aca="false">IF(AND(X1951&gt;=6,X1951&lt;14),"A",IF(AND(X1951&gt;=14,X1951&lt;22),"B","C"))</f>
        <v>A</v>
      </c>
      <c r="X1951" s="18" t="n">
        <f aca="false">HOUR(H1951)</f>
        <v>6</v>
      </c>
      <c r="Y1951" s="18" t="n">
        <f aca="false">ROUND((I1951-H1951)*1440,0)</f>
        <v>23</v>
      </c>
      <c r="Z1951" s="18" t="n">
        <f aca="false">ROUND((J1951-I1951)*1440,0)</f>
        <v>3</v>
      </c>
      <c r="AA1951" s="18" t="n">
        <f aca="false">ROUND((K1951-J1951)*1440,0)</f>
        <v>38</v>
      </c>
      <c r="AB1951" s="18" t="n">
        <f aca="false">ROUND((L1951-K1951)*1440,0)</f>
        <v>19</v>
      </c>
      <c r="AC1951" s="18" t="n">
        <f aca="false">ROUND((M1951-L1951)*1440,0)</f>
        <v>46</v>
      </c>
      <c r="AD1951" s="18" t="n">
        <f aca="false">IF(N1951="","",ROUND((N1951-M1951)*1440,0))</f>
        <v>28</v>
      </c>
      <c r="AE1951" s="18" t="n">
        <f aca="false">IF(O1951="","",ROUND((O1951-N1951)*1440,0))</f>
        <v>118</v>
      </c>
      <c r="AF1951" s="18" t="n">
        <f aca="false">IF(P1951="","",ROUND((P1951-O1951)*1440,0))</f>
        <v>20</v>
      </c>
      <c r="AG1951" s="18" t="n">
        <f aca="false">IF(Q1951="","",ROUND((Q1951-P1951)*1440,0))</f>
        <v>36</v>
      </c>
      <c r="AH1951" s="18" t="n">
        <f aca="false">IF(Q1951="","",ROUND((Q1951-H1951)*1440,0))</f>
        <v>331</v>
      </c>
      <c r="AI1951" s="19" t="n">
        <f aca="false">ROUND(IF(O1951="",Assumptions!$B$25-K1951,O1951-K1951)*24,1)</f>
        <v>3.5</v>
      </c>
      <c r="AJ1951" s="20" t="n">
        <f aca="false">ROUND(MAX(N(Y1951)/Assumptions!$C$5, N(Z1951)/Assumptions!$C$6, N(AA1951)/Assumptions!$C$7, N(AB1951)/Assumptions!$C$8, N(AC1951)/Assumptions!$C$9, N(AD1951)/Assumptions!$C$10, N(AE1951)/Assumptions!$C$11, N(AF1951)/Assumptions!$C$12, N(AG1951)/Assumptions!$C$13),3)</f>
        <v>2.622</v>
      </c>
      <c r="AK1951" s="0" t="str">
        <f aca="false">IF(OR(U1951="Pending",U1951="On Hold"),"Open GRN (awaiting)",IF(AJ1951&lt;=1,"Within SLA",IF(ROUND(N(Y1951)/Assumptions!$C$5,3)=AJ1951,"Gate Wait",IF(ROUND(N(Z1951)/Assumptions!$C$6,3)=AJ1951,"Dock Wait",IF(ROUND(N(AA1951)/Assumptions!$C$7,3)=AJ1951,"Unloading",IF(ROUND(N(AB1951)/Assumptions!$C$8,3)=AJ1951,"Unload-to-QC Wait",IF(ROUND(N(AC1951)/Assumptions!$C$9,3)=AJ1951,"QC",IF(ROUND(N(AD1951)/Assumptions!$C$10,3)=AJ1951,"QC-to-GRN Wait",IF(ROUND(N(AE1951)/Assumptions!$C$11,3)=AJ1951,"GRN Processing",IF(ROUND(N(AF1951)/Assumptions!$C$12,3)=AJ1951,"GRN-to-Putaway Wait",IF(ROUND(N(AG1951)/Assumptions!$C$13,3)=AJ1951,"Putaway","Within SLA")))))))))))</f>
        <v>GRN Processing</v>
      </c>
    </row>
    <row r="1952" customFormat="false" ht="15" hidden="false" customHeight="false" outlineLevel="0" collapsed="false">
      <c r="A1952" s="0" t="s">
        <v>5715</v>
      </c>
      <c r="B1952" s="0" t="s">
        <v>5716</v>
      </c>
      <c r="C1952" s="0" t="s">
        <v>218</v>
      </c>
      <c r="D1952" s="0" t="s">
        <v>119</v>
      </c>
      <c r="E1952" s="0" t="s">
        <v>5717</v>
      </c>
      <c r="F1952" s="0" t="s">
        <v>149</v>
      </c>
      <c r="G1952" s="0" t="s">
        <v>122</v>
      </c>
      <c r="H1952" s="17" t="n">
        <v>46252.3784722222</v>
      </c>
      <c r="I1952" s="17" t="n">
        <v>46252.3923611111</v>
      </c>
      <c r="J1952" s="17" t="n">
        <v>46252.3951388889</v>
      </c>
      <c r="K1952" s="17" t="n">
        <v>46252.4736111111</v>
      </c>
      <c r="L1952" s="17" t="n">
        <v>46252.4833333333</v>
      </c>
      <c r="M1952" s="17" t="n">
        <v>46252.49375</v>
      </c>
      <c r="N1952" s="17" t="n">
        <v>46252.5041666667</v>
      </c>
      <c r="O1952" s="17" t="n">
        <v>46252.5277777778</v>
      </c>
      <c r="P1952" s="17" t="n">
        <v>46252.5527777778</v>
      </c>
      <c r="Q1952" s="17" t="n">
        <v>46252.5715277778</v>
      </c>
      <c r="R1952" s="0" t="n">
        <v>1132</v>
      </c>
      <c r="S1952" s="0" t="n">
        <v>0</v>
      </c>
      <c r="T1952" s="0" t="n">
        <v>0</v>
      </c>
      <c r="U1952" s="18" t="s">
        <v>130</v>
      </c>
      <c r="V1952" s="18" t="s">
        <v>139</v>
      </c>
      <c r="W1952" s="0" t="str">
        <f aca="false">IF(AND(X1952&gt;=6,X1952&lt;14),"A",IF(AND(X1952&gt;=14,X1952&lt;22),"B","C"))</f>
        <v>A</v>
      </c>
      <c r="X1952" s="18" t="n">
        <f aca="false">HOUR(H1952)</f>
        <v>9</v>
      </c>
      <c r="Y1952" s="18" t="n">
        <f aca="false">ROUND((I1952-H1952)*1440,0)</f>
        <v>20</v>
      </c>
      <c r="Z1952" s="18" t="n">
        <f aca="false">ROUND((J1952-I1952)*1440,0)</f>
        <v>4</v>
      </c>
      <c r="AA1952" s="18" t="n">
        <f aca="false">ROUND((K1952-J1952)*1440,0)</f>
        <v>113</v>
      </c>
      <c r="AB1952" s="18" t="n">
        <f aca="false">ROUND((L1952-K1952)*1440,0)</f>
        <v>14</v>
      </c>
      <c r="AC1952" s="18" t="n">
        <f aca="false">ROUND((M1952-L1952)*1440,0)</f>
        <v>15</v>
      </c>
      <c r="AD1952" s="18" t="n">
        <f aca="false">IF(N1952="","",ROUND((N1952-M1952)*1440,0))</f>
        <v>15</v>
      </c>
      <c r="AE1952" s="18" t="n">
        <f aca="false">IF(O1952="","",ROUND((O1952-N1952)*1440,0))</f>
        <v>34</v>
      </c>
      <c r="AF1952" s="18" t="n">
        <f aca="false">IF(P1952="","",ROUND((P1952-O1952)*1440,0))</f>
        <v>36</v>
      </c>
      <c r="AG1952" s="18" t="n">
        <f aca="false">IF(Q1952="","",ROUND((Q1952-P1952)*1440,0))</f>
        <v>27</v>
      </c>
      <c r="AH1952" s="18" t="n">
        <f aca="false">IF(Q1952="","",ROUND((Q1952-H1952)*1440,0))</f>
        <v>278</v>
      </c>
      <c r="AI1952" s="19" t="n">
        <f aca="false">ROUND(IF(O1952="",Assumptions!$B$25-K1952,O1952-K1952)*24,1)</f>
        <v>1.3</v>
      </c>
      <c r="AJ1952" s="20" t="n">
        <f aca="false">ROUND(MAX(N(Y1952)/Assumptions!$C$5, N(Z1952)/Assumptions!$C$6, N(AA1952)/Assumptions!$C$7, N(AB1952)/Assumptions!$C$8, N(AC1952)/Assumptions!$C$9, N(AD1952)/Assumptions!$C$10, N(AE1952)/Assumptions!$C$11, N(AF1952)/Assumptions!$C$12, N(AG1952)/Assumptions!$C$13),3)</f>
        <v>1.883</v>
      </c>
      <c r="AK1952" s="0" t="str">
        <f aca="false">IF(OR(U1952="Pending",U1952="On Hold"),"Open GRN (awaiting)",IF(AJ1952&lt;=1,"Within SLA",IF(ROUND(N(Y1952)/Assumptions!$C$5,3)=AJ1952,"Gate Wait",IF(ROUND(N(Z1952)/Assumptions!$C$6,3)=AJ1952,"Dock Wait",IF(ROUND(N(AA1952)/Assumptions!$C$7,3)=AJ1952,"Unloading",IF(ROUND(N(AB1952)/Assumptions!$C$8,3)=AJ1952,"Unload-to-QC Wait",IF(ROUND(N(AC1952)/Assumptions!$C$9,3)=AJ1952,"QC",IF(ROUND(N(AD1952)/Assumptions!$C$10,3)=AJ1952,"QC-to-GRN Wait",IF(ROUND(N(AE1952)/Assumptions!$C$11,3)=AJ1952,"GRN Processing",IF(ROUND(N(AF1952)/Assumptions!$C$12,3)=AJ1952,"GRN-to-Putaway Wait",IF(ROUND(N(AG1952)/Assumptions!$C$13,3)=AJ1952,"Putaway","Within SLA")))))))))))</f>
        <v>Unloading</v>
      </c>
    </row>
    <row r="1953" customFormat="false" ht="15" hidden="false" customHeight="false" outlineLevel="0" collapsed="false">
      <c r="A1953" s="0" t="s">
        <v>5718</v>
      </c>
      <c r="B1953" s="0" t="s">
        <v>5719</v>
      </c>
      <c r="C1953" s="0" t="s">
        <v>126</v>
      </c>
      <c r="D1953" s="0" t="s">
        <v>119</v>
      </c>
      <c r="E1953" s="0" t="s">
        <v>4936</v>
      </c>
      <c r="F1953" s="0" t="s">
        <v>128</v>
      </c>
      <c r="G1953" s="0" t="s">
        <v>129</v>
      </c>
      <c r="H1953" s="17" t="n">
        <v>46252.3854166667</v>
      </c>
      <c r="I1953" s="17" t="n">
        <v>46252.3909722222</v>
      </c>
      <c r="J1953" s="17" t="n">
        <v>46252.4013888889</v>
      </c>
      <c r="K1953" s="17" t="n">
        <v>46252.4243055556</v>
      </c>
      <c r="L1953" s="17" t="n">
        <v>46252.4381944445</v>
      </c>
      <c r="M1953" s="17" t="n">
        <v>46252.4645833333</v>
      </c>
      <c r="N1953" s="17" t="n">
        <v>46252.5826388889</v>
      </c>
      <c r="O1953" s="17" t="n">
        <v>46252.6090277778</v>
      </c>
      <c r="P1953" s="17" t="n">
        <v>46252.6180555556</v>
      </c>
      <c r="Q1953" s="17" t="n">
        <v>46252.6305555556</v>
      </c>
      <c r="R1953" s="0" t="n">
        <v>369</v>
      </c>
      <c r="S1953" s="0" t="n">
        <v>0</v>
      </c>
      <c r="T1953" s="0" t="n">
        <v>0</v>
      </c>
      <c r="U1953" s="18" t="s">
        <v>130</v>
      </c>
      <c r="V1953" s="18" t="s">
        <v>156</v>
      </c>
      <c r="W1953" s="0" t="str">
        <f aca="false">IF(AND(X1953&gt;=6,X1953&lt;14),"A",IF(AND(X1953&gt;=14,X1953&lt;22),"B","C"))</f>
        <v>A</v>
      </c>
      <c r="X1953" s="18" t="n">
        <f aca="false">HOUR(H1953)</f>
        <v>9</v>
      </c>
      <c r="Y1953" s="18" t="n">
        <f aca="false">ROUND((I1953-H1953)*1440,0)</f>
        <v>8</v>
      </c>
      <c r="Z1953" s="18" t="n">
        <f aca="false">ROUND((J1953-I1953)*1440,0)</f>
        <v>15</v>
      </c>
      <c r="AA1953" s="18" t="n">
        <f aca="false">ROUND((K1953-J1953)*1440,0)</f>
        <v>33</v>
      </c>
      <c r="AB1953" s="18" t="n">
        <f aca="false">ROUND((L1953-K1953)*1440,0)</f>
        <v>20</v>
      </c>
      <c r="AC1953" s="18" t="n">
        <f aca="false">ROUND((M1953-L1953)*1440,0)</f>
        <v>38</v>
      </c>
      <c r="AD1953" s="18" t="n">
        <f aca="false">IF(N1953="","",ROUND((N1953-M1953)*1440,0))</f>
        <v>170</v>
      </c>
      <c r="AE1953" s="18" t="n">
        <f aca="false">IF(O1953="","",ROUND((O1953-N1953)*1440,0))</f>
        <v>38</v>
      </c>
      <c r="AF1953" s="18" t="n">
        <f aca="false">IF(P1953="","",ROUND((P1953-O1953)*1440,0))</f>
        <v>13</v>
      </c>
      <c r="AG1953" s="18" t="n">
        <f aca="false">IF(Q1953="","",ROUND((Q1953-P1953)*1440,0))</f>
        <v>18</v>
      </c>
      <c r="AH1953" s="18" t="n">
        <f aca="false">IF(Q1953="","",ROUND((Q1953-H1953)*1440,0))</f>
        <v>353</v>
      </c>
      <c r="AI1953" s="19" t="n">
        <f aca="false">ROUND(IF(O1953="",Assumptions!$B$25-K1953,O1953-K1953)*24,1)</f>
        <v>4.4</v>
      </c>
      <c r="AJ1953" s="20" t="n">
        <f aca="false">ROUND(MAX(N(Y1953)/Assumptions!$C$5, N(Z1953)/Assumptions!$C$6, N(AA1953)/Assumptions!$C$7, N(AB1953)/Assumptions!$C$8, N(AC1953)/Assumptions!$C$9, N(AD1953)/Assumptions!$C$10, N(AE1953)/Assumptions!$C$11, N(AF1953)/Assumptions!$C$12, N(AG1953)/Assumptions!$C$13),3)</f>
        <v>5.667</v>
      </c>
      <c r="AK1953" s="0" t="str">
        <f aca="false">IF(OR(U1953="Pending",U1953="On Hold"),"Open GRN (awaiting)",IF(AJ1953&lt;=1,"Within SLA",IF(ROUND(N(Y1953)/Assumptions!$C$5,3)=AJ1953,"Gate Wait",IF(ROUND(N(Z1953)/Assumptions!$C$6,3)=AJ1953,"Dock Wait",IF(ROUND(N(AA1953)/Assumptions!$C$7,3)=AJ1953,"Unloading",IF(ROUND(N(AB1953)/Assumptions!$C$8,3)=AJ1953,"Unload-to-QC Wait",IF(ROUND(N(AC1953)/Assumptions!$C$9,3)=AJ1953,"QC",IF(ROUND(N(AD1953)/Assumptions!$C$10,3)=AJ1953,"QC-to-GRN Wait",IF(ROUND(N(AE1953)/Assumptions!$C$11,3)=AJ1953,"GRN Processing",IF(ROUND(N(AF1953)/Assumptions!$C$12,3)=AJ1953,"GRN-to-Putaway Wait",IF(ROUND(N(AG1953)/Assumptions!$C$13,3)=AJ1953,"Putaway","Within SLA")))))))))))</f>
        <v>QC-to-GRN Wait</v>
      </c>
    </row>
    <row r="1954" customFormat="false" ht="15" hidden="false" customHeight="false" outlineLevel="0" collapsed="false">
      <c r="A1954" s="0" t="s">
        <v>5720</v>
      </c>
      <c r="B1954" s="0" t="s">
        <v>5721</v>
      </c>
      <c r="C1954" s="0" t="s">
        <v>126</v>
      </c>
      <c r="D1954" s="0" t="s">
        <v>119</v>
      </c>
      <c r="E1954" s="0" t="s">
        <v>5722</v>
      </c>
      <c r="F1954" s="0" t="s">
        <v>128</v>
      </c>
      <c r="G1954" s="0" t="s">
        <v>129</v>
      </c>
      <c r="H1954" s="17" t="n">
        <v>46252.3881944444</v>
      </c>
      <c r="I1954" s="17" t="n">
        <v>46252.3972222222</v>
      </c>
      <c r="J1954" s="17" t="n">
        <v>46252.4020833333</v>
      </c>
      <c r="K1954" s="17" t="n">
        <v>46252.4208333333</v>
      </c>
      <c r="L1954" s="17" t="n">
        <v>46252.4298611111</v>
      </c>
      <c r="M1954" s="17" t="n">
        <v>46252.4659722222</v>
      </c>
      <c r="N1954" s="17" t="n">
        <v>46252.4770833333</v>
      </c>
      <c r="O1954" s="17" t="n">
        <v>46252.5368055556</v>
      </c>
      <c r="P1954" s="17" t="n">
        <v>46252.5486111111</v>
      </c>
      <c r="Q1954" s="17" t="n">
        <v>46252.5979166667</v>
      </c>
      <c r="R1954" s="0" t="n">
        <v>277</v>
      </c>
      <c r="S1954" s="0" t="n">
        <v>0</v>
      </c>
      <c r="T1954" s="0" t="n">
        <v>0</v>
      </c>
      <c r="U1954" s="18" t="s">
        <v>130</v>
      </c>
      <c r="V1954" s="18" t="s">
        <v>156</v>
      </c>
      <c r="W1954" s="0" t="str">
        <f aca="false">IF(AND(X1954&gt;=6,X1954&lt;14),"A",IF(AND(X1954&gt;=14,X1954&lt;22),"B","C"))</f>
        <v>A</v>
      </c>
      <c r="X1954" s="18" t="n">
        <f aca="false">HOUR(H1954)</f>
        <v>9</v>
      </c>
      <c r="Y1954" s="18" t="n">
        <f aca="false">ROUND((I1954-H1954)*1440,0)</f>
        <v>13</v>
      </c>
      <c r="Z1954" s="18" t="n">
        <f aca="false">ROUND((J1954-I1954)*1440,0)</f>
        <v>7</v>
      </c>
      <c r="AA1954" s="18" t="n">
        <f aca="false">ROUND((K1954-J1954)*1440,0)</f>
        <v>27</v>
      </c>
      <c r="AB1954" s="18" t="n">
        <f aca="false">ROUND((L1954-K1954)*1440,0)</f>
        <v>13</v>
      </c>
      <c r="AC1954" s="18" t="n">
        <f aca="false">ROUND((M1954-L1954)*1440,0)</f>
        <v>52</v>
      </c>
      <c r="AD1954" s="18" t="n">
        <f aca="false">IF(N1954="","",ROUND((N1954-M1954)*1440,0))</f>
        <v>16</v>
      </c>
      <c r="AE1954" s="18" t="n">
        <f aca="false">IF(O1954="","",ROUND((O1954-N1954)*1440,0))</f>
        <v>86</v>
      </c>
      <c r="AF1954" s="18" t="n">
        <f aca="false">IF(P1954="","",ROUND((P1954-O1954)*1440,0))</f>
        <v>17</v>
      </c>
      <c r="AG1954" s="18" t="n">
        <f aca="false">IF(Q1954="","",ROUND((Q1954-P1954)*1440,0))</f>
        <v>71</v>
      </c>
      <c r="AH1954" s="18" t="n">
        <f aca="false">IF(Q1954="","",ROUND((Q1954-H1954)*1440,0))</f>
        <v>302</v>
      </c>
      <c r="AI1954" s="19" t="n">
        <f aca="false">ROUND(IF(O1954="",Assumptions!$B$25-K1954,O1954-K1954)*24,1)</f>
        <v>2.8</v>
      </c>
      <c r="AJ1954" s="20" t="n">
        <f aca="false">ROUND(MAX(N(Y1954)/Assumptions!$C$5, N(Z1954)/Assumptions!$C$6, N(AA1954)/Assumptions!$C$7, N(AB1954)/Assumptions!$C$8, N(AC1954)/Assumptions!$C$9, N(AD1954)/Assumptions!$C$10, N(AE1954)/Assumptions!$C$11, N(AF1954)/Assumptions!$C$12, N(AG1954)/Assumptions!$C$13),3)</f>
        <v>1.911</v>
      </c>
      <c r="AK1954" s="0" t="str">
        <f aca="false">IF(OR(U1954="Pending",U1954="On Hold"),"Open GRN (awaiting)",IF(AJ1954&lt;=1,"Within SLA",IF(ROUND(N(Y1954)/Assumptions!$C$5,3)=AJ1954,"Gate Wait",IF(ROUND(N(Z1954)/Assumptions!$C$6,3)=AJ1954,"Dock Wait",IF(ROUND(N(AA1954)/Assumptions!$C$7,3)=AJ1954,"Unloading",IF(ROUND(N(AB1954)/Assumptions!$C$8,3)=AJ1954,"Unload-to-QC Wait",IF(ROUND(N(AC1954)/Assumptions!$C$9,3)=AJ1954,"QC",IF(ROUND(N(AD1954)/Assumptions!$C$10,3)=AJ1954,"QC-to-GRN Wait",IF(ROUND(N(AE1954)/Assumptions!$C$11,3)=AJ1954,"GRN Processing",IF(ROUND(N(AF1954)/Assumptions!$C$12,3)=AJ1954,"GRN-to-Putaway Wait",IF(ROUND(N(AG1954)/Assumptions!$C$13,3)=AJ1954,"Putaway","Within SLA")))))))))))</f>
        <v>GRN Processing</v>
      </c>
    </row>
    <row r="1955" customFormat="false" ht="15" hidden="false" customHeight="false" outlineLevel="0" collapsed="false">
      <c r="A1955" s="0" t="s">
        <v>5723</v>
      </c>
      <c r="B1955" s="0" t="s">
        <v>5724</v>
      </c>
      <c r="C1955" s="0" t="s">
        <v>126</v>
      </c>
      <c r="D1955" s="0" t="s">
        <v>119</v>
      </c>
      <c r="E1955" s="0" t="s">
        <v>5725</v>
      </c>
      <c r="F1955" s="0" t="s">
        <v>128</v>
      </c>
      <c r="G1955" s="0" t="s">
        <v>129</v>
      </c>
      <c r="H1955" s="17" t="n">
        <v>46252.3923611111</v>
      </c>
      <c r="I1955" s="17" t="n">
        <v>46252.4006944444</v>
      </c>
      <c r="J1955" s="17" t="n">
        <v>46252.4111111111</v>
      </c>
      <c r="K1955" s="17" t="n">
        <v>46252.4333333333</v>
      </c>
      <c r="L1955" s="17" t="n">
        <v>46252.4402777778</v>
      </c>
      <c r="M1955" s="17" t="n">
        <v>46252.4611111111</v>
      </c>
      <c r="N1955" s="17" t="n">
        <v>46252.4756944445</v>
      </c>
      <c r="O1955" s="17" t="n">
        <v>46252.5006944445</v>
      </c>
      <c r="P1955" s="17" t="n">
        <v>46252.5076388889</v>
      </c>
      <c r="Q1955" s="17" t="n">
        <v>46252.5180555556</v>
      </c>
      <c r="R1955" s="0" t="n">
        <v>145</v>
      </c>
      <c r="S1955" s="0" t="n">
        <v>0</v>
      </c>
      <c r="T1955" s="0" t="n">
        <v>0</v>
      </c>
      <c r="U1955" s="18" t="s">
        <v>130</v>
      </c>
      <c r="V1955" s="18" t="s">
        <v>333</v>
      </c>
      <c r="W1955" s="0" t="str">
        <f aca="false">IF(AND(X1955&gt;=6,X1955&lt;14),"A",IF(AND(X1955&gt;=14,X1955&lt;22),"B","C"))</f>
        <v>A</v>
      </c>
      <c r="X1955" s="18" t="n">
        <f aca="false">HOUR(H1955)</f>
        <v>9</v>
      </c>
      <c r="Y1955" s="18" t="n">
        <f aca="false">ROUND((I1955-H1955)*1440,0)</f>
        <v>12</v>
      </c>
      <c r="Z1955" s="18" t="n">
        <f aca="false">ROUND((J1955-I1955)*1440,0)</f>
        <v>15</v>
      </c>
      <c r="AA1955" s="18" t="n">
        <f aca="false">ROUND((K1955-J1955)*1440,0)</f>
        <v>32</v>
      </c>
      <c r="AB1955" s="18" t="n">
        <f aca="false">ROUND((L1955-K1955)*1440,0)</f>
        <v>10</v>
      </c>
      <c r="AC1955" s="18" t="n">
        <f aca="false">ROUND((M1955-L1955)*1440,0)</f>
        <v>30</v>
      </c>
      <c r="AD1955" s="18" t="n">
        <f aca="false">IF(N1955="","",ROUND((N1955-M1955)*1440,0))</f>
        <v>21</v>
      </c>
      <c r="AE1955" s="18" t="n">
        <f aca="false">IF(O1955="","",ROUND((O1955-N1955)*1440,0))</f>
        <v>36</v>
      </c>
      <c r="AF1955" s="18" t="n">
        <f aca="false">IF(P1955="","",ROUND((P1955-O1955)*1440,0))</f>
        <v>10</v>
      </c>
      <c r="AG1955" s="18" t="n">
        <f aca="false">IF(Q1955="","",ROUND((Q1955-P1955)*1440,0))</f>
        <v>15</v>
      </c>
      <c r="AH1955" s="18" t="n">
        <f aca="false">IF(Q1955="","",ROUND((Q1955-H1955)*1440,0))</f>
        <v>181</v>
      </c>
      <c r="AI1955" s="19" t="n">
        <f aca="false">ROUND(IF(O1955="",Assumptions!$B$25-K1955,O1955-K1955)*24,1)</f>
        <v>1.6</v>
      </c>
      <c r="AJ1955" s="20" t="n">
        <f aca="false">ROUND(MAX(N(Y1955)/Assumptions!$C$5, N(Z1955)/Assumptions!$C$6, N(AA1955)/Assumptions!$C$7, N(AB1955)/Assumptions!$C$8, N(AC1955)/Assumptions!$C$9, N(AD1955)/Assumptions!$C$10, N(AE1955)/Assumptions!$C$11, N(AF1955)/Assumptions!$C$12, N(AG1955)/Assumptions!$C$13),3)</f>
        <v>1</v>
      </c>
      <c r="AK1955" s="0" t="str">
        <f aca="false">IF(OR(U1955="Pending",U1955="On Hold"),"Open GRN (awaiting)",IF(AJ1955&lt;=1,"Within SLA",IF(ROUND(N(Y1955)/Assumptions!$C$5,3)=AJ1955,"Gate Wait",IF(ROUND(N(Z1955)/Assumptions!$C$6,3)=AJ1955,"Dock Wait",IF(ROUND(N(AA1955)/Assumptions!$C$7,3)=AJ1955,"Unloading",IF(ROUND(N(AB1955)/Assumptions!$C$8,3)=AJ1955,"Unload-to-QC Wait",IF(ROUND(N(AC1955)/Assumptions!$C$9,3)=AJ1955,"QC",IF(ROUND(N(AD1955)/Assumptions!$C$10,3)=AJ1955,"QC-to-GRN Wait",IF(ROUND(N(AE1955)/Assumptions!$C$11,3)=AJ1955,"GRN Processing",IF(ROUND(N(AF1955)/Assumptions!$C$12,3)=AJ1955,"GRN-to-Putaway Wait",IF(ROUND(N(AG1955)/Assumptions!$C$13,3)=AJ1955,"Putaway","Within SLA")))))))))))</f>
        <v>Within SLA</v>
      </c>
    </row>
    <row r="1956" customFormat="false" ht="15" hidden="false" customHeight="false" outlineLevel="0" collapsed="false">
      <c r="A1956" s="0" t="s">
        <v>5726</v>
      </c>
      <c r="B1956" s="0" t="s">
        <v>5727</v>
      </c>
      <c r="C1956" s="0" t="s">
        <v>170</v>
      </c>
      <c r="D1956" s="0" t="s">
        <v>119</v>
      </c>
      <c r="E1956" s="0" t="s">
        <v>127</v>
      </c>
      <c r="F1956" s="0" t="s">
        <v>128</v>
      </c>
      <c r="G1956" s="0" t="s">
        <v>122</v>
      </c>
      <c r="H1956" s="17" t="n">
        <v>46252.4083333333</v>
      </c>
      <c r="I1956" s="17" t="n">
        <v>46252.4125</v>
      </c>
      <c r="J1956" s="17" t="n">
        <v>46252.4145833333</v>
      </c>
      <c r="K1956" s="17" t="n">
        <v>46252.4402777778</v>
      </c>
      <c r="L1956" s="17" t="n">
        <v>46252.4708333333</v>
      </c>
      <c r="M1956" s="17" t="n">
        <v>46252.51875</v>
      </c>
      <c r="N1956" s="17" t="n">
        <v>46252.5604166667</v>
      </c>
      <c r="O1956" s="17" t="n">
        <v>46252.5951388889</v>
      </c>
      <c r="P1956" s="17" t="n">
        <v>46252.5986111111</v>
      </c>
      <c r="Q1956" s="17" t="n">
        <v>46252.61875</v>
      </c>
      <c r="R1956" s="0" t="n">
        <v>665</v>
      </c>
      <c r="S1956" s="0" t="n">
        <v>0</v>
      </c>
      <c r="T1956" s="0" t="n">
        <v>0</v>
      </c>
      <c r="U1956" s="18" t="s">
        <v>130</v>
      </c>
      <c r="V1956" s="18" t="s">
        <v>139</v>
      </c>
      <c r="W1956" s="0" t="str">
        <f aca="false">IF(AND(X1956&gt;=6,X1956&lt;14),"A",IF(AND(X1956&gt;=14,X1956&lt;22),"B","C"))</f>
        <v>A</v>
      </c>
      <c r="X1956" s="18" t="n">
        <f aca="false">HOUR(H1956)</f>
        <v>9</v>
      </c>
      <c r="Y1956" s="18" t="n">
        <f aca="false">ROUND((I1956-H1956)*1440,0)</f>
        <v>6</v>
      </c>
      <c r="Z1956" s="18" t="n">
        <f aca="false">ROUND((J1956-I1956)*1440,0)</f>
        <v>3</v>
      </c>
      <c r="AA1956" s="18" t="n">
        <f aca="false">ROUND((K1956-J1956)*1440,0)</f>
        <v>37</v>
      </c>
      <c r="AB1956" s="18" t="n">
        <f aca="false">ROUND((L1956-K1956)*1440,0)</f>
        <v>44</v>
      </c>
      <c r="AC1956" s="18" t="n">
        <f aca="false">ROUND((M1956-L1956)*1440,0)</f>
        <v>69</v>
      </c>
      <c r="AD1956" s="18" t="n">
        <f aca="false">IF(N1956="","",ROUND((N1956-M1956)*1440,0))</f>
        <v>60</v>
      </c>
      <c r="AE1956" s="18" t="n">
        <f aca="false">IF(O1956="","",ROUND((O1956-N1956)*1440,0))</f>
        <v>50</v>
      </c>
      <c r="AF1956" s="18" t="n">
        <f aca="false">IF(P1956="","",ROUND((P1956-O1956)*1440,0))</f>
        <v>5</v>
      </c>
      <c r="AG1956" s="18" t="n">
        <f aca="false">IF(Q1956="","",ROUND((Q1956-P1956)*1440,0))</f>
        <v>29</v>
      </c>
      <c r="AH1956" s="18" t="n">
        <f aca="false">IF(Q1956="","",ROUND((Q1956-H1956)*1440,0))</f>
        <v>303</v>
      </c>
      <c r="AI1956" s="19" t="n">
        <f aca="false">ROUND(IF(O1956="",Assumptions!$B$25-K1956,O1956-K1956)*24,1)</f>
        <v>3.7</v>
      </c>
      <c r="AJ1956" s="20" t="n">
        <f aca="false">ROUND(MAX(N(Y1956)/Assumptions!$C$5, N(Z1956)/Assumptions!$C$6, N(AA1956)/Assumptions!$C$7, N(AB1956)/Assumptions!$C$8, N(AC1956)/Assumptions!$C$9, N(AD1956)/Assumptions!$C$10, N(AE1956)/Assumptions!$C$11, N(AF1956)/Assumptions!$C$12, N(AG1956)/Assumptions!$C$13),3)</f>
        <v>2.933</v>
      </c>
      <c r="AK1956" s="0" t="str">
        <f aca="false">IF(OR(U1956="Pending",U1956="On Hold"),"Open GRN (awaiting)",IF(AJ1956&lt;=1,"Within SLA",IF(ROUND(N(Y1956)/Assumptions!$C$5,3)=AJ1956,"Gate Wait",IF(ROUND(N(Z1956)/Assumptions!$C$6,3)=AJ1956,"Dock Wait",IF(ROUND(N(AA1956)/Assumptions!$C$7,3)=AJ1956,"Unloading",IF(ROUND(N(AB1956)/Assumptions!$C$8,3)=AJ1956,"Unload-to-QC Wait",IF(ROUND(N(AC1956)/Assumptions!$C$9,3)=AJ1956,"QC",IF(ROUND(N(AD1956)/Assumptions!$C$10,3)=AJ1956,"QC-to-GRN Wait",IF(ROUND(N(AE1956)/Assumptions!$C$11,3)=AJ1956,"GRN Processing",IF(ROUND(N(AF1956)/Assumptions!$C$12,3)=AJ1956,"GRN-to-Putaway Wait",IF(ROUND(N(AG1956)/Assumptions!$C$13,3)=AJ1956,"Putaway","Within SLA")))))))))))</f>
        <v>Unload-to-QC Wait</v>
      </c>
    </row>
    <row r="1957" customFormat="false" ht="15" hidden="false" customHeight="false" outlineLevel="0" collapsed="false">
      <c r="A1957" s="0" t="s">
        <v>5728</v>
      </c>
      <c r="B1957" s="0" t="s">
        <v>5729</v>
      </c>
      <c r="C1957" s="0" t="s">
        <v>184</v>
      </c>
      <c r="D1957" s="0" t="s">
        <v>119</v>
      </c>
      <c r="E1957" s="0" t="s">
        <v>5730</v>
      </c>
      <c r="F1957" s="0" t="s">
        <v>177</v>
      </c>
      <c r="G1957" s="0" t="s">
        <v>122</v>
      </c>
      <c r="H1957" s="17" t="n">
        <v>46252.4229166667</v>
      </c>
      <c r="I1957" s="17" t="n">
        <v>46252.44375</v>
      </c>
      <c r="J1957" s="17" t="n">
        <v>46252.4541666667</v>
      </c>
      <c r="K1957" s="17" t="n">
        <v>46252.4972222222</v>
      </c>
      <c r="L1957" s="17" t="n">
        <v>46252.5034722222</v>
      </c>
      <c r="M1957" s="17" t="n">
        <v>46252.5229166667</v>
      </c>
      <c r="N1957" s="17" t="n">
        <v>46252.5326388889</v>
      </c>
      <c r="O1957" s="17" t="n">
        <v>46252.6006944445</v>
      </c>
      <c r="P1957" s="17" t="n">
        <v>46252.6166666667</v>
      </c>
      <c r="Q1957" s="17" t="n">
        <v>46252.6361111111</v>
      </c>
      <c r="R1957" s="0" t="n">
        <v>323</v>
      </c>
      <c r="S1957" s="0" t="n">
        <v>0</v>
      </c>
      <c r="T1957" s="0" t="n">
        <v>8</v>
      </c>
      <c r="U1957" s="18" t="s">
        <v>123</v>
      </c>
      <c r="V1957" s="18" t="s">
        <v>131</v>
      </c>
      <c r="W1957" s="0" t="str">
        <f aca="false">IF(AND(X1957&gt;=6,X1957&lt;14),"A",IF(AND(X1957&gt;=14,X1957&lt;22),"B","C"))</f>
        <v>A</v>
      </c>
      <c r="X1957" s="18" t="n">
        <f aca="false">HOUR(H1957)</f>
        <v>10</v>
      </c>
      <c r="Y1957" s="18" t="n">
        <f aca="false">ROUND((I1957-H1957)*1440,0)</f>
        <v>30</v>
      </c>
      <c r="Z1957" s="18" t="n">
        <f aca="false">ROUND((J1957-I1957)*1440,0)</f>
        <v>15</v>
      </c>
      <c r="AA1957" s="18" t="n">
        <f aca="false">ROUND((K1957-J1957)*1440,0)</f>
        <v>62</v>
      </c>
      <c r="AB1957" s="18" t="n">
        <f aca="false">ROUND((L1957-K1957)*1440,0)</f>
        <v>9</v>
      </c>
      <c r="AC1957" s="18" t="n">
        <f aca="false">ROUND((M1957-L1957)*1440,0)</f>
        <v>28</v>
      </c>
      <c r="AD1957" s="18" t="n">
        <f aca="false">IF(N1957="","",ROUND((N1957-M1957)*1440,0))</f>
        <v>14</v>
      </c>
      <c r="AE1957" s="18" t="n">
        <f aca="false">IF(O1957="","",ROUND((O1957-N1957)*1440,0))</f>
        <v>98</v>
      </c>
      <c r="AF1957" s="18" t="n">
        <f aca="false">IF(P1957="","",ROUND((P1957-O1957)*1440,0))</f>
        <v>23</v>
      </c>
      <c r="AG1957" s="18" t="n">
        <f aca="false">IF(Q1957="","",ROUND((Q1957-P1957)*1440,0))</f>
        <v>28</v>
      </c>
      <c r="AH1957" s="18" t="n">
        <f aca="false">IF(Q1957="","",ROUND((Q1957-H1957)*1440,0))</f>
        <v>307</v>
      </c>
      <c r="AI1957" s="19" t="n">
        <f aca="false">ROUND(IF(O1957="",Assumptions!$B$25-K1957,O1957-K1957)*24,1)</f>
        <v>2.5</v>
      </c>
      <c r="AJ1957" s="20" t="n">
        <f aca="false">ROUND(MAX(N(Y1957)/Assumptions!$C$5, N(Z1957)/Assumptions!$C$6, N(AA1957)/Assumptions!$C$7, N(AB1957)/Assumptions!$C$8, N(AC1957)/Assumptions!$C$9, N(AD1957)/Assumptions!$C$10, N(AE1957)/Assumptions!$C$11, N(AF1957)/Assumptions!$C$12, N(AG1957)/Assumptions!$C$13),3)</f>
        <v>2.178</v>
      </c>
      <c r="AK1957" s="0" t="str">
        <f aca="false">IF(OR(U1957="Pending",U1957="On Hold"),"Open GRN (awaiting)",IF(AJ1957&lt;=1,"Within SLA",IF(ROUND(N(Y1957)/Assumptions!$C$5,3)=AJ1957,"Gate Wait",IF(ROUND(N(Z1957)/Assumptions!$C$6,3)=AJ1957,"Dock Wait",IF(ROUND(N(AA1957)/Assumptions!$C$7,3)=AJ1957,"Unloading",IF(ROUND(N(AB1957)/Assumptions!$C$8,3)=AJ1957,"Unload-to-QC Wait",IF(ROUND(N(AC1957)/Assumptions!$C$9,3)=AJ1957,"QC",IF(ROUND(N(AD1957)/Assumptions!$C$10,3)=AJ1957,"QC-to-GRN Wait",IF(ROUND(N(AE1957)/Assumptions!$C$11,3)=AJ1957,"GRN Processing",IF(ROUND(N(AF1957)/Assumptions!$C$12,3)=AJ1957,"GRN-to-Putaway Wait",IF(ROUND(N(AG1957)/Assumptions!$C$13,3)=AJ1957,"Putaway","Within SLA")))))))))))</f>
        <v>GRN Processing</v>
      </c>
    </row>
    <row r="1958" customFormat="false" ht="15" hidden="false" customHeight="false" outlineLevel="0" collapsed="false">
      <c r="A1958" s="0" t="s">
        <v>5731</v>
      </c>
      <c r="B1958" s="0" t="s">
        <v>5732</v>
      </c>
      <c r="C1958" s="0" t="s">
        <v>286</v>
      </c>
      <c r="D1958" s="0" t="s">
        <v>147</v>
      </c>
      <c r="E1958" s="0" t="s">
        <v>5733</v>
      </c>
      <c r="F1958" s="0" t="s">
        <v>121</v>
      </c>
      <c r="G1958" s="0" t="s">
        <v>150</v>
      </c>
      <c r="H1958" s="17" t="n">
        <v>46252.4416666667</v>
      </c>
      <c r="I1958" s="17" t="n">
        <v>46252.4590277778</v>
      </c>
      <c r="J1958" s="17" t="n">
        <v>46252.4631944444</v>
      </c>
      <c r="K1958" s="17" t="n">
        <v>46252.4902777778</v>
      </c>
      <c r="L1958" s="17" t="n">
        <v>46252.4944444444</v>
      </c>
      <c r="M1958" s="17" t="n">
        <v>46252.5076388889</v>
      </c>
      <c r="N1958" s="17" t="n">
        <v>46252.5298611111</v>
      </c>
      <c r="O1958" s="17" t="n">
        <v>46252.5569444444</v>
      </c>
      <c r="P1958" s="17" t="n">
        <v>46252.5638888889</v>
      </c>
      <c r="Q1958" s="17" t="n">
        <v>46252.5826388889</v>
      </c>
      <c r="R1958" s="0" t="n">
        <v>214</v>
      </c>
      <c r="S1958" s="0" t="n">
        <v>0</v>
      </c>
      <c r="T1958" s="0" t="n">
        <v>0</v>
      </c>
      <c r="U1958" s="18" t="s">
        <v>130</v>
      </c>
      <c r="V1958" s="18" t="s">
        <v>156</v>
      </c>
      <c r="W1958" s="0" t="str">
        <f aca="false">IF(AND(X1958&gt;=6,X1958&lt;14),"A",IF(AND(X1958&gt;=14,X1958&lt;22),"B","C"))</f>
        <v>A</v>
      </c>
      <c r="X1958" s="18" t="n">
        <f aca="false">HOUR(H1958)</f>
        <v>10</v>
      </c>
      <c r="Y1958" s="18" t="n">
        <f aca="false">ROUND((I1958-H1958)*1440,0)</f>
        <v>25</v>
      </c>
      <c r="Z1958" s="18" t="n">
        <f aca="false">ROUND((J1958-I1958)*1440,0)</f>
        <v>6</v>
      </c>
      <c r="AA1958" s="18" t="n">
        <f aca="false">ROUND((K1958-J1958)*1440,0)</f>
        <v>39</v>
      </c>
      <c r="AB1958" s="18" t="n">
        <f aca="false">ROUND((L1958-K1958)*1440,0)</f>
        <v>6</v>
      </c>
      <c r="AC1958" s="18" t="n">
        <f aca="false">ROUND((M1958-L1958)*1440,0)</f>
        <v>19</v>
      </c>
      <c r="AD1958" s="18" t="n">
        <f aca="false">IF(N1958="","",ROUND((N1958-M1958)*1440,0))</f>
        <v>32</v>
      </c>
      <c r="AE1958" s="18" t="n">
        <f aca="false">IF(O1958="","",ROUND((O1958-N1958)*1440,0))</f>
        <v>39</v>
      </c>
      <c r="AF1958" s="18" t="n">
        <f aca="false">IF(P1958="","",ROUND((P1958-O1958)*1440,0))</f>
        <v>10</v>
      </c>
      <c r="AG1958" s="18" t="n">
        <f aca="false">IF(Q1958="","",ROUND((Q1958-P1958)*1440,0))</f>
        <v>27</v>
      </c>
      <c r="AH1958" s="18" t="n">
        <f aca="false">IF(Q1958="","",ROUND((Q1958-H1958)*1440,0))</f>
        <v>203</v>
      </c>
      <c r="AI1958" s="19" t="n">
        <f aca="false">ROUND(IF(O1958="",Assumptions!$B$25-K1958,O1958-K1958)*24,1)</f>
        <v>1.6</v>
      </c>
      <c r="AJ1958" s="20" t="n">
        <f aca="false">ROUND(MAX(N(Y1958)/Assumptions!$C$5, N(Z1958)/Assumptions!$C$6, N(AA1958)/Assumptions!$C$7, N(AB1958)/Assumptions!$C$8, N(AC1958)/Assumptions!$C$9, N(AD1958)/Assumptions!$C$10, N(AE1958)/Assumptions!$C$11, N(AF1958)/Assumptions!$C$12, N(AG1958)/Assumptions!$C$13),3)</f>
        <v>1.067</v>
      </c>
      <c r="AK1958" s="0" t="str">
        <f aca="false">IF(OR(U1958="Pending",U1958="On Hold"),"Open GRN (awaiting)",IF(AJ1958&lt;=1,"Within SLA",IF(ROUND(N(Y1958)/Assumptions!$C$5,3)=AJ1958,"Gate Wait",IF(ROUND(N(Z1958)/Assumptions!$C$6,3)=AJ1958,"Dock Wait",IF(ROUND(N(AA1958)/Assumptions!$C$7,3)=AJ1958,"Unloading",IF(ROUND(N(AB1958)/Assumptions!$C$8,3)=AJ1958,"Unload-to-QC Wait",IF(ROUND(N(AC1958)/Assumptions!$C$9,3)=AJ1958,"QC",IF(ROUND(N(AD1958)/Assumptions!$C$10,3)=AJ1958,"QC-to-GRN Wait",IF(ROUND(N(AE1958)/Assumptions!$C$11,3)=AJ1958,"GRN Processing",IF(ROUND(N(AF1958)/Assumptions!$C$12,3)=AJ1958,"GRN-to-Putaway Wait",IF(ROUND(N(AG1958)/Assumptions!$C$13,3)=AJ1958,"Putaway","Within SLA")))))))))))</f>
        <v>QC-to-GRN Wait</v>
      </c>
    </row>
    <row r="1959" customFormat="false" ht="15" hidden="false" customHeight="false" outlineLevel="0" collapsed="false">
      <c r="A1959" s="0" t="s">
        <v>5734</v>
      </c>
      <c r="B1959" s="0" t="s">
        <v>5735</v>
      </c>
      <c r="C1959" s="0" t="s">
        <v>126</v>
      </c>
      <c r="D1959" s="0" t="s">
        <v>119</v>
      </c>
      <c r="E1959" s="0" t="s">
        <v>5736</v>
      </c>
      <c r="F1959" s="0" t="s">
        <v>155</v>
      </c>
      <c r="G1959" s="0" t="s">
        <v>129</v>
      </c>
      <c r="H1959" s="17" t="n">
        <v>46252.4423611111</v>
      </c>
      <c r="I1959" s="17" t="n">
        <v>46252.4493055556</v>
      </c>
      <c r="J1959" s="17" t="n">
        <v>46252.4597222222</v>
      </c>
      <c r="K1959" s="17" t="n">
        <v>46252.4930555556</v>
      </c>
      <c r="L1959" s="17" t="n">
        <v>46252.5083333333</v>
      </c>
      <c r="M1959" s="17" t="n">
        <v>46252.525</v>
      </c>
      <c r="N1959" s="17" t="n">
        <v>46252.5444444444</v>
      </c>
      <c r="O1959" s="17" t="n">
        <v>46252.5909722222</v>
      </c>
      <c r="P1959" s="17" t="n">
        <v>46252.6048611111</v>
      </c>
      <c r="Q1959" s="17" t="n">
        <v>46252.6166666667</v>
      </c>
      <c r="R1959" s="0" t="n">
        <v>202</v>
      </c>
      <c r="S1959" s="0" t="n">
        <v>0</v>
      </c>
      <c r="T1959" s="0" t="n">
        <v>0</v>
      </c>
      <c r="U1959" s="18" t="s">
        <v>130</v>
      </c>
      <c r="V1959" s="18" t="s">
        <v>131</v>
      </c>
      <c r="W1959" s="0" t="str">
        <f aca="false">IF(AND(X1959&gt;=6,X1959&lt;14),"A",IF(AND(X1959&gt;=14,X1959&lt;22),"B","C"))</f>
        <v>A</v>
      </c>
      <c r="X1959" s="18" t="n">
        <f aca="false">HOUR(H1959)</f>
        <v>10</v>
      </c>
      <c r="Y1959" s="18" t="n">
        <f aca="false">ROUND((I1959-H1959)*1440,0)</f>
        <v>10</v>
      </c>
      <c r="Z1959" s="18" t="n">
        <f aca="false">ROUND((J1959-I1959)*1440,0)</f>
        <v>15</v>
      </c>
      <c r="AA1959" s="18" t="n">
        <f aca="false">ROUND((K1959-J1959)*1440,0)</f>
        <v>48</v>
      </c>
      <c r="AB1959" s="18" t="n">
        <f aca="false">ROUND((L1959-K1959)*1440,0)</f>
        <v>22</v>
      </c>
      <c r="AC1959" s="18" t="n">
        <f aca="false">ROUND((M1959-L1959)*1440,0)</f>
        <v>24</v>
      </c>
      <c r="AD1959" s="18" t="n">
        <f aca="false">IF(N1959="","",ROUND((N1959-M1959)*1440,0))</f>
        <v>28</v>
      </c>
      <c r="AE1959" s="18" t="n">
        <f aca="false">IF(O1959="","",ROUND((O1959-N1959)*1440,0))</f>
        <v>67</v>
      </c>
      <c r="AF1959" s="18" t="n">
        <f aca="false">IF(P1959="","",ROUND((P1959-O1959)*1440,0))</f>
        <v>20</v>
      </c>
      <c r="AG1959" s="18" t="n">
        <f aca="false">IF(Q1959="","",ROUND((Q1959-P1959)*1440,0))</f>
        <v>17</v>
      </c>
      <c r="AH1959" s="18" t="n">
        <f aca="false">IF(Q1959="","",ROUND((Q1959-H1959)*1440,0))</f>
        <v>251</v>
      </c>
      <c r="AI1959" s="19" t="n">
        <f aca="false">ROUND(IF(O1959="",Assumptions!$B$25-K1959,O1959-K1959)*24,1)</f>
        <v>2.4</v>
      </c>
      <c r="AJ1959" s="20" t="n">
        <f aca="false">ROUND(MAX(N(Y1959)/Assumptions!$C$5, N(Z1959)/Assumptions!$C$6, N(AA1959)/Assumptions!$C$7, N(AB1959)/Assumptions!$C$8, N(AC1959)/Assumptions!$C$9, N(AD1959)/Assumptions!$C$10, N(AE1959)/Assumptions!$C$11, N(AF1959)/Assumptions!$C$12, N(AG1959)/Assumptions!$C$13),3)</f>
        <v>1.489</v>
      </c>
      <c r="AK1959" s="0" t="str">
        <f aca="false">IF(OR(U1959="Pending",U1959="On Hold"),"Open GRN (awaiting)",IF(AJ1959&lt;=1,"Within SLA",IF(ROUND(N(Y1959)/Assumptions!$C$5,3)=AJ1959,"Gate Wait",IF(ROUND(N(Z1959)/Assumptions!$C$6,3)=AJ1959,"Dock Wait",IF(ROUND(N(AA1959)/Assumptions!$C$7,3)=AJ1959,"Unloading",IF(ROUND(N(AB1959)/Assumptions!$C$8,3)=AJ1959,"Unload-to-QC Wait",IF(ROUND(N(AC1959)/Assumptions!$C$9,3)=AJ1959,"QC",IF(ROUND(N(AD1959)/Assumptions!$C$10,3)=AJ1959,"QC-to-GRN Wait",IF(ROUND(N(AE1959)/Assumptions!$C$11,3)=AJ1959,"GRN Processing",IF(ROUND(N(AF1959)/Assumptions!$C$12,3)=AJ1959,"GRN-to-Putaway Wait",IF(ROUND(N(AG1959)/Assumptions!$C$13,3)=AJ1959,"Putaway","Within SLA")))))))))))</f>
        <v>GRN Processing</v>
      </c>
    </row>
    <row r="1960" customFormat="false" ht="15" hidden="false" customHeight="false" outlineLevel="0" collapsed="false">
      <c r="A1960" s="0" t="s">
        <v>5737</v>
      </c>
      <c r="B1960" s="0" t="s">
        <v>5738</v>
      </c>
      <c r="C1960" s="0" t="s">
        <v>184</v>
      </c>
      <c r="D1960" s="0" t="s">
        <v>135</v>
      </c>
      <c r="E1960" s="0" t="s">
        <v>5739</v>
      </c>
      <c r="F1960" s="0" t="s">
        <v>177</v>
      </c>
      <c r="G1960" s="0" t="s">
        <v>138</v>
      </c>
      <c r="H1960" s="17" t="n">
        <v>46252.4736111111</v>
      </c>
      <c r="I1960" s="17" t="n">
        <v>46252.5215277778</v>
      </c>
      <c r="J1960" s="17" t="n">
        <v>46252.5284722222</v>
      </c>
      <c r="K1960" s="17" t="n">
        <v>46252.55</v>
      </c>
      <c r="L1960" s="17" t="n">
        <v>46252.5548611111</v>
      </c>
      <c r="M1960" s="17" t="n">
        <v>46252.5743055556</v>
      </c>
      <c r="N1960" s="17" t="n">
        <v>46252.6381944444</v>
      </c>
      <c r="O1960" s="17" t="n">
        <v>46252.6625</v>
      </c>
      <c r="P1960" s="17" t="n">
        <v>46252.6770833333</v>
      </c>
      <c r="Q1960" s="17" t="n">
        <v>46252.6861111111</v>
      </c>
      <c r="R1960" s="0" t="n">
        <v>275</v>
      </c>
      <c r="S1960" s="0" t="n">
        <v>0</v>
      </c>
      <c r="T1960" s="0" t="n">
        <v>0</v>
      </c>
      <c r="U1960" s="18" t="s">
        <v>130</v>
      </c>
      <c r="V1960" s="18" t="s">
        <v>144</v>
      </c>
      <c r="W1960" s="0" t="str">
        <f aca="false">IF(AND(X1960&gt;=6,X1960&lt;14),"A",IF(AND(X1960&gt;=14,X1960&lt;22),"B","C"))</f>
        <v>A</v>
      </c>
      <c r="X1960" s="18" t="n">
        <f aca="false">HOUR(H1960)</f>
        <v>11</v>
      </c>
      <c r="Y1960" s="18" t="n">
        <f aca="false">ROUND((I1960-H1960)*1440,0)</f>
        <v>69</v>
      </c>
      <c r="Z1960" s="18" t="n">
        <f aca="false">ROUND((J1960-I1960)*1440,0)</f>
        <v>10</v>
      </c>
      <c r="AA1960" s="18" t="n">
        <f aca="false">ROUND((K1960-J1960)*1440,0)</f>
        <v>31</v>
      </c>
      <c r="AB1960" s="18" t="n">
        <f aca="false">ROUND((L1960-K1960)*1440,0)</f>
        <v>7</v>
      </c>
      <c r="AC1960" s="18" t="n">
        <f aca="false">ROUND((M1960-L1960)*1440,0)</f>
        <v>28</v>
      </c>
      <c r="AD1960" s="18" t="n">
        <f aca="false">IF(N1960="","",ROUND((N1960-M1960)*1440,0))</f>
        <v>92</v>
      </c>
      <c r="AE1960" s="18" t="n">
        <f aca="false">IF(O1960="","",ROUND((O1960-N1960)*1440,0))</f>
        <v>35</v>
      </c>
      <c r="AF1960" s="18" t="n">
        <f aca="false">IF(P1960="","",ROUND((P1960-O1960)*1440,0))</f>
        <v>21</v>
      </c>
      <c r="AG1960" s="18" t="n">
        <f aca="false">IF(Q1960="","",ROUND((Q1960-P1960)*1440,0))</f>
        <v>13</v>
      </c>
      <c r="AH1960" s="18" t="n">
        <f aca="false">IF(Q1960="","",ROUND((Q1960-H1960)*1440,0))</f>
        <v>306</v>
      </c>
      <c r="AI1960" s="19" t="n">
        <f aca="false">ROUND(IF(O1960="",Assumptions!$B$25-K1960,O1960-K1960)*24,1)</f>
        <v>2.7</v>
      </c>
      <c r="AJ1960" s="20" t="n">
        <f aca="false">ROUND(MAX(N(Y1960)/Assumptions!$C$5, N(Z1960)/Assumptions!$C$6, N(AA1960)/Assumptions!$C$7, N(AB1960)/Assumptions!$C$8, N(AC1960)/Assumptions!$C$9, N(AD1960)/Assumptions!$C$10, N(AE1960)/Assumptions!$C$11, N(AF1960)/Assumptions!$C$12, N(AG1960)/Assumptions!$C$13),3)</f>
        <v>3.067</v>
      </c>
      <c r="AK1960" s="0" t="str">
        <f aca="false">IF(OR(U1960="Pending",U1960="On Hold"),"Open GRN (awaiting)",IF(AJ1960&lt;=1,"Within SLA",IF(ROUND(N(Y1960)/Assumptions!$C$5,3)=AJ1960,"Gate Wait",IF(ROUND(N(Z1960)/Assumptions!$C$6,3)=AJ1960,"Dock Wait",IF(ROUND(N(AA1960)/Assumptions!$C$7,3)=AJ1960,"Unloading",IF(ROUND(N(AB1960)/Assumptions!$C$8,3)=AJ1960,"Unload-to-QC Wait",IF(ROUND(N(AC1960)/Assumptions!$C$9,3)=AJ1960,"QC",IF(ROUND(N(AD1960)/Assumptions!$C$10,3)=AJ1960,"QC-to-GRN Wait",IF(ROUND(N(AE1960)/Assumptions!$C$11,3)=AJ1960,"GRN Processing",IF(ROUND(N(AF1960)/Assumptions!$C$12,3)=AJ1960,"GRN-to-Putaway Wait",IF(ROUND(N(AG1960)/Assumptions!$C$13,3)=AJ1960,"Putaway","Within SLA")))))))))))</f>
        <v>QC-to-GRN Wait</v>
      </c>
    </row>
    <row r="1961" customFormat="false" ht="15" hidden="false" customHeight="false" outlineLevel="0" collapsed="false">
      <c r="A1961" s="0" t="s">
        <v>5740</v>
      </c>
      <c r="B1961" s="0" t="s">
        <v>5741</v>
      </c>
      <c r="C1961" s="0" t="s">
        <v>252</v>
      </c>
      <c r="D1961" s="0" t="s">
        <v>147</v>
      </c>
      <c r="E1961" s="0" t="s">
        <v>5742</v>
      </c>
      <c r="F1961" s="0" t="s">
        <v>155</v>
      </c>
      <c r="G1961" s="0" t="s">
        <v>167</v>
      </c>
      <c r="H1961" s="17" t="n">
        <v>46252.4770833333</v>
      </c>
      <c r="I1961" s="17" t="n">
        <v>46252.5493055556</v>
      </c>
      <c r="J1961" s="17" t="n">
        <v>46252.5541666667</v>
      </c>
      <c r="K1961" s="17" t="n">
        <v>46252.5722222222</v>
      </c>
      <c r="L1961" s="17" t="n">
        <v>46252.5875</v>
      </c>
      <c r="M1961" s="17" t="n">
        <v>46252.6111111111</v>
      </c>
      <c r="N1961" s="17" t="n">
        <v>46252.6555555556</v>
      </c>
      <c r="O1961" s="17" t="n">
        <v>46252.7180555556</v>
      </c>
      <c r="P1961" s="17" t="n">
        <v>46252.7270833333</v>
      </c>
      <c r="Q1961" s="17" t="n">
        <v>46252.7423611111</v>
      </c>
      <c r="R1961" s="0" t="n">
        <v>228</v>
      </c>
      <c r="S1961" s="0" t="n">
        <v>0</v>
      </c>
      <c r="T1961" s="0" t="n">
        <v>0</v>
      </c>
      <c r="U1961" s="18" t="s">
        <v>130</v>
      </c>
      <c r="V1961" s="18" t="s">
        <v>139</v>
      </c>
      <c r="W1961" s="0" t="str">
        <f aca="false">IF(AND(X1961&gt;=6,X1961&lt;14),"A",IF(AND(X1961&gt;=14,X1961&lt;22),"B","C"))</f>
        <v>A</v>
      </c>
      <c r="X1961" s="18" t="n">
        <f aca="false">HOUR(H1961)</f>
        <v>11</v>
      </c>
      <c r="Y1961" s="18" t="n">
        <f aca="false">ROUND((I1961-H1961)*1440,0)</f>
        <v>104</v>
      </c>
      <c r="Z1961" s="18" t="n">
        <f aca="false">ROUND((J1961-I1961)*1440,0)</f>
        <v>7</v>
      </c>
      <c r="AA1961" s="18" t="n">
        <f aca="false">ROUND((K1961-J1961)*1440,0)</f>
        <v>26</v>
      </c>
      <c r="AB1961" s="18" t="n">
        <f aca="false">ROUND((L1961-K1961)*1440,0)</f>
        <v>22</v>
      </c>
      <c r="AC1961" s="18" t="n">
        <f aca="false">ROUND((M1961-L1961)*1440,0)</f>
        <v>34</v>
      </c>
      <c r="AD1961" s="18" t="n">
        <f aca="false">IF(N1961="","",ROUND((N1961-M1961)*1440,0))</f>
        <v>64</v>
      </c>
      <c r="AE1961" s="18" t="n">
        <f aca="false">IF(O1961="","",ROUND((O1961-N1961)*1440,0))</f>
        <v>90</v>
      </c>
      <c r="AF1961" s="18" t="n">
        <f aca="false">IF(P1961="","",ROUND((P1961-O1961)*1440,0))</f>
        <v>13</v>
      </c>
      <c r="AG1961" s="18" t="n">
        <f aca="false">IF(Q1961="","",ROUND((Q1961-P1961)*1440,0))</f>
        <v>22</v>
      </c>
      <c r="AH1961" s="18" t="n">
        <f aca="false">IF(Q1961="","",ROUND((Q1961-H1961)*1440,0))</f>
        <v>382</v>
      </c>
      <c r="AI1961" s="19" t="n">
        <f aca="false">ROUND(IF(O1961="",Assumptions!$B$25-K1961,O1961-K1961)*24,1)</f>
        <v>3.5</v>
      </c>
      <c r="AJ1961" s="20" t="n">
        <f aca="false">ROUND(MAX(N(Y1961)/Assumptions!$C$5, N(Z1961)/Assumptions!$C$6, N(AA1961)/Assumptions!$C$7, N(AB1961)/Assumptions!$C$8, N(AC1961)/Assumptions!$C$9, N(AD1961)/Assumptions!$C$10, N(AE1961)/Assumptions!$C$11, N(AF1961)/Assumptions!$C$12, N(AG1961)/Assumptions!$C$13),3)</f>
        <v>3.467</v>
      </c>
      <c r="AK1961" s="0" t="str">
        <f aca="false">IF(OR(U1961="Pending",U1961="On Hold"),"Open GRN (awaiting)",IF(AJ1961&lt;=1,"Within SLA",IF(ROUND(N(Y1961)/Assumptions!$C$5,3)=AJ1961,"Gate Wait",IF(ROUND(N(Z1961)/Assumptions!$C$6,3)=AJ1961,"Dock Wait",IF(ROUND(N(AA1961)/Assumptions!$C$7,3)=AJ1961,"Unloading",IF(ROUND(N(AB1961)/Assumptions!$C$8,3)=AJ1961,"Unload-to-QC Wait",IF(ROUND(N(AC1961)/Assumptions!$C$9,3)=AJ1961,"QC",IF(ROUND(N(AD1961)/Assumptions!$C$10,3)=AJ1961,"QC-to-GRN Wait",IF(ROUND(N(AE1961)/Assumptions!$C$11,3)=AJ1961,"GRN Processing",IF(ROUND(N(AF1961)/Assumptions!$C$12,3)=AJ1961,"GRN-to-Putaway Wait",IF(ROUND(N(AG1961)/Assumptions!$C$13,3)=AJ1961,"Putaway","Within SLA")))))))))))</f>
        <v>Gate Wait</v>
      </c>
    </row>
    <row r="1962" customFormat="false" ht="15" hidden="false" customHeight="false" outlineLevel="0" collapsed="false">
      <c r="A1962" s="0" t="s">
        <v>5743</v>
      </c>
      <c r="B1962" s="0" t="s">
        <v>5744</v>
      </c>
      <c r="C1962" s="0" t="s">
        <v>159</v>
      </c>
      <c r="D1962" s="0" t="s">
        <v>135</v>
      </c>
      <c r="E1962" s="0" t="s">
        <v>5745</v>
      </c>
      <c r="F1962" s="0" t="s">
        <v>128</v>
      </c>
      <c r="G1962" s="0" t="s">
        <v>138</v>
      </c>
      <c r="H1962" s="17" t="n">
        <v>46252.49375</v>
      </c>
      <c r="I1962" s="17" t="n">
        <v>46252.5034722222</v>
      </c>
      <c r="J1962" s="17" t="n">
        <v>46252.5104166667</v>
      </c>
      <c r="K1962" s="17" t="n">
        <v>46252.5305555556</v>
      </c>
      <c r="L1962" s="17" t="n">
        <v>46252.5347222222</v>
      </c>
      <c r="M1962" s="17" t="n">
        <v>46252.5506944444</v>
      </c>
      <c r="N1962" s="17" t="n">
        <v>46252.6</v>
      </c>
      <c r="O1962" s="17" t="n">
        <v>46252.6368055556</v>
      </c>
      <c r="P1962" s="17" t="n">
        <v>46252.64375</v>
      </c>
      <c r="Q1962" s="17" t="n">
        <v>46252.6736111111</v>
      </c>
      <c r="R1962" s="0" t="n">
        <v>830</v>
      </c>
      <c r="S1962" s="0" t="n">
        <v>0</v>
      </c>
      <c r="T1962" s="0" t="n">
        <v>0</v>
      </c>
      <c r="U1962" s="18" t="s">
        <v>130</v>
      </c>
      <c r="V1962" s="18" t="s">
        <v>131</v>
      </c>
      <c r="W1962" s="0" t="str">
        <f aca="false">IF(AND(X1962&gt;=6,X1962&lt;14),"A",IF(AND(X1962&gt;=14,X1962&lt;22),"B","C"))</f>
        <v>A</v>
      </c>
      <c r="X1962" s="18" t="n">
        <f aca="false">HOUR(H1962)</f>
        <v>11</v>
      </c>
      <c r="Y1962" s="18" t="n">
        <f aca="false">ROUND((I1962-H1962)*1440,0)</f>
        <v>14</v>
      </c>
      <c r="Z1962" s="18" t="n">
        <f aca="false">ROUND((J1962-I1962)*1440,0)</f>
        <v>10</v>
      </c>
      <c r="AA1962" s="18" t="n">
        <f aca="false">ROUND((K1962-J1962)*1440,0)</f>
        <v>29</v>
      </c>
      <c r="AB1962" s="18" t="n">
        <f aca="false">ROUND((L1962-K1962)*1440,0)</f>
        <v>6</v>
      </c>
      <c r="AC1962" s="18" t="n">
        <f aca="false">ROUND((M1962-L1962)*1440,0)</f>
        <v>23</v>
      </c>
      <c r="AD1962" s="18" t="n">
        <f aca="false">IF(N1962="","",ROUND((N1962-M1962)*1440,0))</f>
        <v>71</v>
      </c>
      <c r="AE1962" s="18" t="n">
        <f aca="false">IF(O1962="","",ROUND((O1962-N1962)*1440,0))</f>
        <v>53</v>
      </c>
      <c r="AF1962" s="18" t="n">
        <f aca="false">IF(P1962="","",ROUND((P1962-O1962)*1440,0))</f>
        <v>10</v>
      </c>
      <c r="AG1962" s="18" t="n">
        <f aca="false">IF(Q1962="","",ROUND((Q1962-P1962)*1440,0))</f>
        <v>43</v>
      </c>
      <c r="AH1962" s="18" t="n">
        <f aca="false">IF(Q1962="","",ROUND((Q1962-H1962)*1440,0))</f>
        <v>259</v>
      </c>
      <c r="AI1962" s="19" t="n">
        <f aca="false">ROUND(IF(O1962="",Assumptions!$B$25-K1962,O1962-K1962)*24,1)</f>
        <v>2.6</v>
      </c>
      <c r="AJ1962" s="20" t="n">
        <f aca="false">ROUND(MAX(N(Y1962)/Assumptions!$C$5, N(Z1962)/Assumptions!$C$6, N(AA1962)/Assumptions!$C$7, N(AB1962)/Assumptions!$C$8, N(AC1962)/Assumptions!$C$9, N(AD1962)/Assumptions!$C$10, N(AE1962)/Assumptions!$C$11, N(AF1962)/Assumptions!$C$12, N(AG1962)/Assumptions!$C$13),3)</f>
        <v>2.367</v>
      </c>
      <c r="AK1962" s="0" t="str">
        <f aca="false">IF(OR(U1962="Pending",U1962="On Hold"),"Open GRN (awaiting)",IF(AJ1962&lt;=1,"Within SLA",IF(ROUND(N(Y1962)/Assumptions!$C$5,3)=AJ1962,"Gate Wait",IF(ROUND(N(Z1962)/Assumptions!$C$6,3)=AJ1962,"Dock Wait",IF(ROUND(N(AA1962)/Assumptions!$C$7,3)=AJ1962,"Unloading",IF(ROUND(N(AB1962)/Assumptions!$C$8,3)=AJ1962,"Unload-to-QC Wait",IF(ROUND(N(AC1962)/Assumptions!$C$9,3)=AJ1962,"QC",IF(ROUND(N(AD1962)/Assumptions!$C$10,3)=AJ1962,"QC-to-GRN Wait",IF(ROUND(N(AE1962)/Assumptions!$C$11,3)=AJ1962,"GRN Processing",IF(ROUND(N(AF1962)/Assumptions!$C$12,3)=AJ1962,"GRN-to-Putaway Wait",IF(ROUND(N(AG1962)/Assumptions!$C$13,3)=AJ1962,"Putaway","Within SLA")))))))))))</f>
        <v>QC-to-GRN Wait</v>
      </c>
    </row>
    <row r="1963" customFormat="false" ht="15" hidden="false" customHeight="false" outlineLevel="0" collapsed="false">
      <c r="A1963" s="0" t="s">
        <v>5746</v>
      </c>
      <c r="B1963" s="0" t="s">
        <v>5747</v>
      </c>
      <c r="C1963" s="0" t="s">
        <v>118</v>
      </c>
      <c r="D1963" s="0" t="s">
        <v>135</v>
      </c>
      <c r="E1963" s="0" t="s">
        <v>5748</v>
      </c>
      <c r="F1963" s="0" t="s">
        <v>121</v>
      </c>
      <c r="G1963" s="0" t="s">
        <v>178</v>
      </c>
      <c r="H1963" s="17" t="n">
        <v>46252.5034722222</v>
      </c>
      <c r="I1963" s="17" t="n">
        <v>46252.5326388889</v>
      </c>
      <c r="J1963" s="17" t="n">
        <v>46252.5340277778</v>
      </c>
      <c r="K1963" s="17" t="n">
        <v>46252.5868055556</v>
      </c>
      <c r="L1963" s="17" t="n">
        <v>46252.6048611111</v>
      </c>
      <c r="M1963" s="17" t="n">
        <v>46252.6236111111</v>
      </c>
      <c r="N1963" s="17" t="n">
        <v>46252.6277777778</v>
      </c>
      <c r="O1963" s="17" t="n">
        <v>46252.6611111111</v>
      </c>
      <c r="P1963" s="17" t="n">
        <v>46252.6840277778</v>
      </c>
      <c r="Q1963" s="17" t="n">
        <v>46252.7069444444</v>
      </c>
      <c r="R1963" s="0" t="n">
        <v>570</v>
      </c>
      <c r="S1963" s="0" t="n">
        <v>0</v>
      </c>
      <c r="T1963" s="0" t="n">
        <v>0</v>
      </c>
      <c r="U1963" s="18" t="s">
        <v>130</v>
      </c>
      <c r="V1963" s="18" t="s">
        <v>144</v>
      </c>
      <c r="W1963" s="0" t="str">
        <f aca="false">IF(AND(X1963&gt;=6,X1963&lt;14),"A",IF(AND(X1963&gt;=14,X1963&lt;22),"B","C"))</f>
        <v>A</v>
      </c>
      <c r="X1963" s="18" t="n">
        <f aca="false">HOUR(H1963)</f>
        <v>12</v>
      </c>
      <c r="Y1963" s="18" t="n">
        <f aca="false">ROUND((I1963-H1963)*1440,0)</f>
        <v>42</v>
      </c>
      <c r="Z1963" s="18" t="n">
        <f aca="false">ROUND((J1963-I1963)*1440,0)</f>
        <v>2</v>
      </c>
      <c r="AA1963" s="18" t="n">
        <f aca="false">ROUND((K1963-J1963)*1440,0)</f>
        <v>76</v>
      </c>
      <c r="AB1963" s="18" t="n">
        <f aca="false">ROUND((L1963-K1963)*1440,0)</f>
        <v>26</v>
      </c>
      <c r="AC1963" s="18" t="n">
        <f aca="false">ROUND((M1963-L1963)*1440,0)</f>
        <v>27</v>
      </c>
      <c r="AD1963" s="18" t="n">
        <f aca="false">IF(N1963="","",ROUND((N1963-M1963)*1440,0))</f>
        <v>6</v>
      </c>
      <c r="AE1963" s="18" t="n">
        <f aca="false">IF(O1963="","",ROUND((O1963-N1963)*1440,0))</f>
        <v>48</v>
      </c>
      <c r="AF1963" s="18" t="n">
        <f aca="false">IF(P1963="","",ROUND((P1963-O1963)*1440,0))</f>
        <v>33</v>
      </c>
      <c r="AG1963" s="18" t="n">
        <f aca="false">IF(Q1963="","",ROUND((Q1963-P1963)*1440,0))</f>
        <v>33</v>
      </c>
      <c r="AH1963" s="18" t="n">
        <f aca="false">IF(Q1963="","",ROUND((Q1963-H1963)*1440,0))</f>
        <v>293</v>
      </c>
      <c r="AI1963" s="19" t="n">
        <f aca="false">ROUND(IF(O1963="",Assumptions!$B$25-K1963,O1963-K1963)*24,1)</f>
        <v>1.8</v>
      </c>
      <c r="AJ1963" s="20" t="n">
        <f aca="false">ROUND(MAX(N(Y1963)/Assumptions!$C$5, N(Z1963)/Assumptions!$C$6, N(AA1963)/Assumptions!$C$7, N(AB1963)/Assumptions!$C$8, N(AC1963)/Assumptions!$C$9, N(AD1963)/Assumptions!$C$10, N(AE1963)/Assumptions!$C$11, N(AF1963)/Assumptions!$C$12, N(AG1963)/Assumptions!$C$13),3)</f>
        <v>1.733</v>
      </c>
      <c r="AK1963" s="0" t="str">
        <f aca="false">IF(OR(U1963="Pending",U1963="On Hold"),"Open GRN (awaiting)",IF(AJ1963&lt;=1,"Within SLA",IF(ROUND(N(Y1963)/Assumptions!$C$5,3)=AJ1963,"Gate Wait",IF(ROUND(N(Z1963)/Assumptions!$C$6,3)=AJ1963,"Dock Wait",IF(ROUND(N(AA1963)/Assumptions!$C$7,3)=AJ1963,"Unloading",IF(ROUND(N(AB1963)/Assumptions!$C$8,3)=AJ1963,"Unload-to-QC Wait",IF(ROUND(N(AC1963)/Assumptions!$C$9,3)=AJ1963,"QC",IF(ROUND(N(AD1963)/Assumptions!$C$10,3)=AJ1963,"QC-to-GRN Wait",IF(ROUND(N(AE1963)/Assumptions!$C$11,3)=AJ1963,"GRN Processing",IF(ROUND(N(AF1963)/Assumptions!$C$12,3)=AJ1963,"GRN-to-Putaway Wait",IF(ROUND(N(AG1963)/Assumptions!$C$13,3)=AJ1963,"Putaway","Within SLA")))))))))))</f>
        <v>Unload-to-QC Wait</v>
      </c>
    </row>
    <row r="1964" customFormat="false" ht="15" hidden="false" customHeight="false" outlineLevel="0" collapsed="false">
      <c r="A1964" s="0" t="s">
        <v>5749</v>
      </c>
      <c r="B1964" s="0" t="s">
        <v>5750</v>
      </c>
      <c r="C1964" s="0" t="s">
        <v>252</v>
      </c>
      <c r="D1964" s="0" t="s">
        <v>135</v>
      </c>
      <c r="E1964" s="0" t="s">
        <v>1352</v>
      </c>
      <c r="F1964" s="0" t="s">
        <v>155</v>
      </c>
      <c r="G1964" s="0" t="s">
        <v>178</v>
      </c>
      <c r="H1964" s="17" t="n">
        <v>46252.5284722222</v>
      </c>
      <c r="I1964" s="17" t="n">
        <v>46252.6097222222</v>
      </c>
      <c r="J1964" s="17" t="n">
        <v>46252.6208333333</v>
      </c>
      <c r="K1964" s="17" t="n">
        <v>46252.6347222222</v>
      </c>
      <c r="L1964" s="17" t="n">
        <v>46252.6486111111</v>
      </c>
      <c r="M1964" s="17" t="n">
        <v>46252.6840277778</v>
      </c>
      <c r="N1964" s="17" t="n">
        <v>46252.7215277778</v>
      </c>
      <c r="O1964" s="17" t="n">
        <v>46252.8194444445</v>
      </c>
      <c r="P1964" s="17" t="n">
        <v>46252.8236111111</v>
      </c>
      <c r="Q1964" s="17" t="n">
        <v>46252.8402777778</v>
      </c>
      <c r="R1964" s="0" t="n">
        <v>418</v>
      </c>
      <c r="S1964" s="0" t="n">
        <v>0</v>
      </c>
      <c r="T1964" s="0" t="n">
        <v>7</v>
      </c>
      <c r="U1964" s="18" t="s">
        <v>123</v>
      </c>
      <c r="V1964" s="18" t="s">
        <v>139</v>
      </c>
      <c r="W1964" s="0" t="str">
        <f aca="false">IF(AND(X1964&gt;=6,X1964&lt;14),"A",IF(AND(X1964&gt;=14,X1964&lt;22),"B","C"))</f>
        <v>A</v>
      </c>
      <c r="X1964" s="18" t="n">
        <f aca="false">HOUR(H1964)</f>
        <v>12</v>
      </c>
      <c r="Y1964" s="18" t="n">
        <f aca="false">ROUND((I1964-H1964)*1440,0)</f>
        <v>117</v>
      </c>
      <c r="Z1964" s="18" t="n">
        <f aca="false">ROUND((J1964-I1964)*1440,0)</f>
        <v>16</v>
      </c>
      <c r="AA1964" s="18" t="n">
        <f aca="false">ROUND((K1964-J1964)*1440,0)</f>
        <v>20</v>
      </c>
      <c r="AB1964" s="18" t="n">
        <f aca="false">ROUND((L1964-K1964)*1440,0)</f>
        <v>20</v>
      </c>
      <c r="AC1964" s="18" t="n">
        <f aca="false">ROUND((M1964-L1964)*1440,0)</f>
        <v>51</v>
      </c>
      <c r="AD1964" s="18" t="n">
        <f aca="false">IF(N1964="","",ROUND((N1964-M1964)*1440,0))</f>
        <v>54</v>
      </c>
      <c r="AE1964" s="18" t="n">
        <f aca="false">IF(O1964="","",ROUND((O1964-N1964)*1440,0))</f>
        <v>141</v>
      </c>
      <c r="AF1964" s="18" t="n">
        <f aca="false">IF(P1964="","",ROUND((P1964-O1964)*1440,0))</f>
        <v>6</v>
      </c>
      <c r="AG1964" s="18" t="n">
        <f aca="false">IF(Q1964="","",ROUND((Q1964-P1964)*1440,0))</f>
        <v>24</v>
      </c>
      <c r="AH1964" s="18" t="n">
        <f aca="false">IF(Q1964="","",ROUND((Q1964-H1964)*1440,0))</f>
        <v>449</v>
      </c>
      <c r="AI1964" s="19" t="n">
        <f aca="false">ROUND(IF(O1964="",Assumptions!$B$25-K1964,O1964-K1964)*24,1)</f>
        <v>4.4</v>
      </c>
      <c r="AJ1964" s="20" t="n">
        <f aca="false">ROUND(MAX(N(Y1964)/Assumptions!$C$5, N(Z1964)/Assumptions!$C$6, N(AA1964)/Assumptions!$C$7, N(AB1964)/Assumptions!$C$8, N(AC1964)/Assumptions!$C$9, N(AD1964)/Assumptions!$C$10, N(AE1964)/Assumptions!$C$11, N(AF1964)/Assumptions!$C$12, N(AG1964)/Assumptions!$C$13),3)</f>
        <v>3.9</v>
      </c>
      <c r="AK1964" s="0" t="str">
        <f aca="false">IF(OR(U1964="Pending",U1964="On Hold"),"Open GRN (awaiting)",IF(AJ1964&lt;=1,"Within SLA",IF(ROUND(N(Y1964)/Assumptions!$C$5,3)=AJ1964,"Gate Wait",IF(ROUND(N(Z1964)/Assumptions!$C$6,3)=AJ1964,"Dock Wait",IF(ROUND(N(AA1964)/Assumptions!$C$7,3)=AJ1964,"Unloading",IF(ROUND(N(AB1964)/Assumptions!$C$8,3)=AJ1964,"Unload-to-QC Wait",IF(ROUND(N(AC1964)/Assumptions!$C$9,3)=AJ1964,"QC",IF(ROUND(N(AD1964)/Assumptions!$C$10,3)=AJ1964,"QC-to-GRN Wait",IF(ROUND(N(AE1964)/Assumptions!$C$11,3)=AJ1964,"GRN Processing",IF(ROUND(N(AF1964)/Assumptions!$C$12,3)=AJ1964,"GRN-to-Putaway Wait",IF(ROUND(N(AG1964)/Assumptions!$C$13,3)=AJ1964,"Putaway","Within SLA")))))))))))</f>
        <v>Gate Wait</v>
      </c>
    </row>
    <row r="1965" customFormat="false" ht="15" hidden="false" customHeight="false" outlineLevel="0" collapsed="false">
      <c r="A1965" s="0" t="s">
        <v>5751</v>
      </c>
      <c r="B1965" s="0" t="s">
        <v>5752</v>
      </c>
      <c r="C1965" s="0" t="s">
        <v>286</v>
      </c>
      <c r="D1965" s="0" t="s">
        <v>147</v>
      </c>
      <c r="E1965" s="0" t="s">
        <v>5753</v>
      </c>
      <c r="F1965" s="0" t="s">
        <v>121</v>
      </c>
      <c r="G1965" s="0" t="s">
        <v>167</v>
      </c>
      <c r="H1965" s="17" t="n">
        <v>46252.5395833333</v>
      </c>
      <c r="I1965" s="17" t="n">
        <v>46252.5659722222</v>
      </c>
      <c r="J1965" s="17" t="n">
        <v>46252.5854166667</v>
      </c>
      <c r="K1965" s="17" t="n">
        <v>46252.6138888889</v>
      </c>
      <c r="L1965" s="17" t="n">
        <v>46252.6284722222</v>
      </c>
      <c r="M1965" s="17" t="n">
        <v>46252.64375</v>
      </c>
      <c r="N1965" s="17" t="n">
        <v>46252.6604166667</v>
      </c>
      <c r="O1965" s="17" t="n">
        <v>46252.6861111111</v>
      </c>
      <c r="P1965" s="17" t="n">
        <v>46252.7</v>
      </c>
      <c r="Q1965" s="17" t="n">
        <v>46252.7125</v>
      </c>
      <c r="R1965" s="0" t="n">
        <v>564</v>
      </c>
      <c r="S1965" s="0" t="n">
        <v>0</v>
      </c>
      <c r="T1965" s="0" t="n">
        <v>0</v>
      </c>
      <c r="U1965" s="18" t="s">
        <v>130</v>
      </c>
      <c r="V1965" s="18" t="s">
        <v>139</v>
      </c>
      <c r="W1965" s="0" t="str">
        <f aca="false">IF(AND(X1965&gt;=6,X1965&lt;14),"A",IF(AND(X1965&gt;=14,X1965&lt;22),"B","C"))</f>
        <v>A</v>
      </c>
      <c r="X1965" s="18" t="n">
        <f aca="false">HOUR(H1965)</f>
        <v>12</v>
      </c>
      <c r="Y1965" s="18" t="n">
        <f aca="false">ROUND((I1965-H1965)*1440,0)</f>
        <v>38</v>
      </c>
      <c r="Z1965" s="18" t="n">
        <f aca="false">ROUND((J1965-I1965)*1440,0)</f>
        <v>28</v>
      </c>
      <c r="AA1965" s="18" t="n">
        <f aca="false">ROUND((K1965-J1965)*1440,0)</f>
        <v>41</v>
      </c>
      <c r="AB1965" s="18" t="n">
        <f aca="false">ROUND((L1965-K1965)*1440,0)</f>
        <v>21</v>
      </c>
      <c r="AC1965" s="18" t="n">
        <f aca="false">ROUND((M1965-L1965)*1440,0)</f>
        <v>22</v>
      </c>
      <c r="AD1965" s="18" t="n">
        <f aca="false">IF(N1965="","",ROUND((N1965-M1965)*1440,0))</f>
        <v>24</v>
      </c>
      <c r="AE1965" s="18" t="n">
        <f aca="false">IF(O1965="","",ROUND((O1965-N1965)*1440,0))</f>
        <v>37</v>
      </c>
      <c r="AF1965" s="18" t="n">
        <f aca="false">IF(P1965="","",ROUND((P1965-O1965)*1440,0))</f>
        <v>20</v>
      </c>
      <c r="AG1965" s="18" t="n">
        <f aca="false">IF(Q1965="","",ROUND((Q1965-P1965)*1440,0))</f>
        <v>18</v>
      </c>
      <c r="AH1965" s="18" t="n">
        <f aca="false">IF(Q1965="","",ROUND((Q1965-H1965)*1440,0))</f>
        <v>249</v>
      </c>
      <c r="AI1965" s="19" t="n">
        <f aca="false">ROUND(IF(O1965="",Assumptions!$B$25-K1965,O1965-K1965)*24,1)</f>
        <v>1.7</v>
      </c>
      <c r="AJ1965" s="20" t="n">
        <f aca="false">ROUND(MAX(N(Y1965)/Assumptions!$C$5, N(Z1965)/Assumptions!$C$6, N(AA1965)/Assumptions!$C$7, N(AB1965)/Assumptions!$C$8, N(AC1965)/Assumptions!$C$9, N(AD1965)/Assumptions!$C$10, N(AE1965)/Assumptions!$C$11, N(AF1965)/Assumptions!$C$12, N(AG1965)/Assumptions!$C$13),3)</f>
        <v>1.867</v>
      </c>
      <c r="AK1965" s="0" t="str">
        <f aca="false">IF(OR(U1965="Pending",U1965="On Hold"),"Open GRN (awaiting)",IF(AJ1965&lt;=1,"Within SLA",IF(ROUND(N(Y1965)/Assumptions!$C$5,3)=AJ1965,"Gate Wait",IF(ROUND(N(Z1965)/Assumptions!$C$6,3)=AJ1965,"Dock Wait",IF(ROUND(N(AA1965)/Assumptions!$C$7,3)=AJ1965,"Unloading",IF(ROUND(N(AB1965)/Assumptions!$C$8,3)=AJ1965,"Unload-to-QC Wait",IF(ROUND(N(AC1965)/Assumptions!$C$9,3)=AJ1965,"QC",IF(ROUND(N(AD1965)/Assumptions!$C$10,3)=AJ1965,"QC-to-GRN Wait",IF(ROUND(N(AE1965)/Assumptions!$C$11,3)=AJ1965,"GRN Processing",IF(ROUND(N(AF1965)/Assumptions!$C$12,3)=AJ1965,"GRN-to-Putaway Wait",IF(ROUND(N(AG1965)/Assumptions!$C$13,3)=AJ1965,"Putaway","Within SLA")))))))))))</f>
        <v>Dock Wait</v>
      </c>
    </row>
    <row r="1966" customFormat="false" ht="15" hidden="false" customHeight="false" outlineLevel="0" collapsed="false">
      <c r="A1966" s="0" t="s">
        <v>5754</v>
      </c>
      <c r="B1966" s="0" t="s">
        <v>5755</v>
      </c>
      <c r="C1966" s="0" t="s">
        <v>184</v>
      </c>
      <c r="D1966" s="0" t="s">
        <v>135</v>
      </c>
      <c r="E1966" s="0" t="s">
        <v>5756</v>
      </c>
      <c r="F1966" s="0" t="s">
        <v>177</v>
      </c>
      <c r="G1966" s="0" t="s">
        <v>178</v>
      </c>
      <c r="H1966" s="17" t="n">
        <v>46252.5479166667</v>
      </c>
      <c r="I1966" s="17" t="n">
        <v>46252.5798611111</v>
      </c>
      <c r="J1966" s="17" t="n">
        <v>46252.5930555556</v>
      </c>
      <c r="K1966" s="17" t="n">
        <v>46252.6118055556</v>
      </c>
      <c r="L1966" s="17" t="n">
        <v>46252.6180555556</v>
      </c>
      <c r="M1966" s="17" t="n">
        <v>46252.6375</v>
      </c>
      <c r="N1966" s="17" t="n">
        <v>46252.69375</v>
      </c>
      <c r="O1966" s="17" t="n">
        <v>46252.7305555556</v>
      </c>
      <c r="P1966" s="17" t="n">
        <v>46252.7409722222</v>
      </c>
      <c r="Q1966" s="17" t="n">
        <v>46252.7493055556</v>
      </c>
      <c r="R1966" s="0" t="n">
        <v>506</v>
      </c>
      <c r="S1966" s="0" t="n">
        <v>0</v>
      </c>
      <c r="T1966" s="0" t="n">
        <v>0</v>
      </c>
      <c r="U1966" s="18" t="s">
        <v>130</v>
      </c>
      <c r="V1966" s="18" t="s">
        <v>144</v>
      </c>
      <c r="W1966" s="0" t="str">
        <f aca="false">IF(AND(X1966&gt;=6,X1966&lt;14),"A",IF(AND(X1966&gt;=14,X1966&lt;22),"B","C"))</f>
        <v>A</v>
      </c>
      <c r="X1966" s="18" t="n">
        <f aca="false">HOUR(H1966)</f>
        <v>13</v>
      </c>
      <c r="Y1966" s="18" t="n">
        <f aca="false">ROUND((I1966-H1966)*1440,0)</f>
        <v>46</v>
      </c>
      <c r="Z1966" s="18" t="n">
        <f aca="false">ROUND((J1966-I1966)*1440,0)</f>
        <v>19</v>
      </c>
      <c r="AA1966" s="18" t="n">
        <f aca="false">ROUND((K1966-J1966)*1440,0)</f>
        <v>27</v>
      </c>
      <c r="AB1966" s="18" t="n">
        <f aca="false">ROUND((L1966-K1966)*1440,0)</f>
        <v>9</v>
      </c>
      <c r="AC1966" s="18" t="n">
        <f aca="false">ROUND((M1966-L1966)*1440,0)</f>
        <v>28</v>
      </c>
      <c r="AD1966" s="18" t="n">
        <f aca="false">IF(N1966="","",ROUND((N1966-M1966)*1440,0))</f>
        <v>81</v>
      </c>
      <c r="AE1966" s="18" t="n">
        <f aca="false">IF(O1966="","",ROUND((O1966-N1966)*1440,0))</f>
        <v>53</v>
      </c>
      <c r="AF1966" s="18" t="n">
        <f aca="false">IF(P1966="","",ROUND((P1966-O1966)*1440,0))</f>
        <v>15</v>
      </c>
      <c r="AG1966" s="18" t="n">
        <f aca="false">IF(Q1966="","",ROUND((Q1966-P1966)*1440,0))</f>
        <v>12</v>
      </c>
      <c r="AH1966" s="18" t="n">
        <f aca="false">IF(Q1966="","",ROUND((Q1966-H1966)*1440,0))</f>
        <v>290</v>
      </c>
      <c r="AI1966" s="19" t="n">
        <f aca="false">ROUND(IF(O1966="",Assumptions!$B$25-K1966,O1966-K1966)*24,1)</f>
        <v>2.9</v>
      </c>
      <c r="AJ1966" s="20" t="n">
        <f aca="false">ROUND(MAX(N(Y1966)/Assumptions!$C$5, N(Z1966)/Assumptions!$C$6, N(AA1966)/Assumptions!$C$7, N(AB1966)/Assumptions!$C$8, N(AC1966)/Assumptions!$C$9, N(AD1966)/Assumptions!$C$10, N(AE1966)/Assumptions!$C$11, N(AF1966)/Assumptions!$C$12, N(AG1966)/Assumptions!$C$13),3)</f>
        <v>2.7</v>
      </c>
      <c r="AK1966" s="0" t="str">
        <f aca="false">IF(OR(U1966="Pending",U1966="On Hold"),"Open GRN (awaiting)",IF(AJ1966&lt;=1,"Within SLA",IF(ROUND(N(Y1966)/Assumptions!$C$5,3)=AJ1966,"Gate Wait",IF(ROUND(N(Z1966)/Assumptions!$C$6,3)=AJ1966,"Dock Wait",IF(ROUND(N(AA1966)/Assumptions!$C$7,3)=AJ1966,"Unloading",IF(ROUND(N(AB1966)/Assumptions!$C$8,3)=AJ1966,"Unload-to-QC Wait",IF(ROUND(N(AC1966)/Assumptions!$C$9,3)=AJ1966,"QC",IF(ROUND(N(AD1966)/Assumptions!$C$10,3)=AJ1966,"QC-to-GRN Wait",IF(ROUND(N(AE1966)/Assumptions!$C$11,3)=AJ1966,"GRN Processing",IF(ROUND(N(AF1966)/Assumptions!$C$12,3)=AJ1966,"GRN-to-Putaway Wait",IF(ROUND(N(AG1966)/Assumptions!$C$13,3)=AJ1966,"Putaway","Within SLA")))))))))))</f>
        <v>QC-to-GRN Wait</v>
      </c>
    </row>
    <row r="1967" customFormat="false" ht="15" hidden="false" customHeight="false" outlineLevel="0" collapsed="false">
      <c r="A1967" s="0" t="s">
        <v>5757</v>
      </c>
      <c r="B1967" s="0" t="s">
        <v>5758</v>
      </c>
      <c r="C1967" s="0" t="s">
        <v>118</v>
      </c>
      <c r="D1967" s="0" t="s">
        <v>147</v>
      </c>
      <c r="E1967" s="0" t="s">
        <v>5759</v>
      </c>
      <c r="F1967" s="0" t="s">
        <v>149</v>
      </c>
      <c r="G1967" s="0" t="s">
        <v>167</v>
      </c>
      <c r="H1967" s="17" t="n">
        <v>46252.55</v>
      </c>
      <c r="I1967" s="17" t="n">
        <v>46252.6118055556</v>
      </c>
      <c r="J1967" s="17" t="n">
        <v>46252.6159722222</v>
      </c>
      <c r="K1967" s="17" t="n">
        <v>46252.6465277778</v>
      </c>
      <c r="L1967" s="17" t="n">
        <v>46252.65625</v>
      </c>
      <c r="M1967" s="17" t="n">
        <v>46252.6680555556</v>
      </c>
      <c r="N1967" s="17" t="n">
        <v>46252.6847222222</v>
      </c>
      <c r="O1967" s="17" t="n">
        <v>46252.7041666667</v>
      </c>
      <c r="P1967" s="17" t="n">
        <v>46252.7097222222</v>
      </c>
      <c r="Q1967" s="17" t="n">
        <v>46252.7256944445</v>
      </c>
      <c r="R1967" s="0" t="n">
        <v>956</v>
      </c>
      <c r="S1967" s="0" t="n">
        <v>0</v>
      </c>
      <c r="T1967" s="0" t="n">
        <v>0</v>
      </c>
      <c r="U1967" s="18" t="s">
        <v>130</v>
      </c>
      <c r="V1967" s="18" t="s">
        <v>139</v>
      </c>
      <c r="W1967" s="0" t="str">
        <f aca="false">IF(AND(X1967&gt;=6,X1967&lt;14),"A",IF(AND(X1967&gt;=14,X1967&lt;22),"B","C"))</f>
        <v>A</v>
      </c>
      <c r="X1967" s="18" t="n">
        <f aca="false">HOUR(H1967)</f>
        <v>13</v>
      </c>
      <c r="Y1967" s="18" t="n">
        <f aca="false">ROUND((I1967-H1967)*1440,0)</f>
        <v>89</v>
      </c>
      <c r="Z1967" s="18" t="n">
        <f aca="false">ROUND((J1967-I1967)*1440,0)</f>
        <v>6</v>
      </c>
      <c r="AA1967" s="18" t="n">
        <f aca="false">ROUND((K1967-J1967)*1440,0)</f>
        <v>44</v>
      </c>
      <c r="AB1967" s="18" t="n">
        <f aca="false">ROUND((L1967-K1967)*1440,0)</f>
        <v>14</v>
      </c>
      <c r="AC1967" s="18" t="n">
        <f aca="false">ROUND((M1967-L1967)*1440,0)</f>
        <v>17</v>
      </c>
      <c r="AD1967" s="18" t="n">
        <f aca="false">IF(N1967="","",ROUND((N1967-M1967)*1440,0))</f>
        <v>24</v>
      </c>
      <c r="AE1967" s="18" t="n">
        <f aca="false">IF(O1967="","",ROUND((O1967-N1967)*1440,0))</f>
        <v>28</v>
      </c>
      <c r="AF1967" s="18" t="n">
        <f aca="false">IF(P1967="","",ROUND((P1967-O1967)*1440,0))</f>
        <v>8</v>
      </c>
      <c r="AG1967" s="18" t="n">
        <f aca="false">IF(Q1967="","",ROUND((Q1967-P1967)*1440,0))</f>
        <v>23</v>
      </c>
      <c r="AH1967" s="18" t="n">
        <f aca="false">IF(Q1967="","",ROUND((Q1967-H1967)*1440,0))</f>
        <v>253</v>
      </c>
      <c r="AI1967" s="19" t="n">
        <f aca="false">ROUND(IF(O1967="",Assumptions!$B$25-K1967,O1967-K1967)*24,1)</f>
        <v>1.4</v>
      </c>
      <c r="AJ1967" s="20" t="n">
        <f aca="false">ROUND(MAX(N(Y1967)/Assumptions!$C$5, N(Z1967)/Assumptions!$C$6, N(AA1967)/Assumptions!$C$7, N(AB1967)/Assumptions!$C$8, N(AC1967)/Assumptions!$C$9, N(AD1967)/Assumptions!$C$10, N(AE1967)/Assumptions!$C$11, N(AF1967)/Assumptions!$C$12, N(AG1967)/Assumptions!$C$13),3)</f>
        <v>2.967</v>
      </c>
      <c r="AK1967" s="0" t="str">
        <f aca="false">IF(OR(U1967="Pending",U1967="On Hold"),"Open GRN (awaiting)",IF(AJ1967&lt;=1,"Within SLA",IF(ROUND(N(Y1967)/Assumptions!$C$5,3)=AJ1967,"Gate Wait",IF(ROUND(N(Z1967)/Assumptions!$C$6,3)=AJ1967,"Dock Wait",IF(ROUND(N(AA1967)/Assumptions!$C$7,3)=AJ1967,"Unloading",IF(ROUND(N(AB1967)/Assumptions!$C$8,3)=AJ1967,"Unload-to-QC Wait",IF(ROUND(N(AC1967)/Assumptions!$C$9,3)=AJ1967,"QC",IF(ROUND(N(AD1967)/Assumptions!$C$10,3)=AJ1967,"QC-to-GRN Wait",IF(ROUND(N(AE1967)/Assumptions!$C$11,3)=AJ1967,"GRN Processing",IF(ROUND(N(AF1967)/Assumptions!$C$12,3)=AJ1967,"GRN-to-Putaway Wait",IF(ROUND(N(AG1967)/Assumptions!$C$13,3)=AJ1967,"Putaway","Within SLA")))))))))))</f>
        <v>Gate Wait</v>
      </c>
    </row>
    <row r="1968" customFormat="false" ht="15" hidden="false" customHeight="false" outlineLevel="0" collapsed="false">
      <c r="A1968" s="0" t="s">
        <v>5760</v>
      </c>
      <c r="B1968" s="0" t="s">
        <v>5761</v>
      </c>
      <c r="C1968" s="0" t="s">
        <v>170</v>
      </c>
      <c r="D1968" s="0" t="s">
        <v>147</v>
      </c>
      <c r="E1968" s="0" t="s">
        <v>5762</v>
      </c>
      <c r="F1968" s="0" t="s">
        <v>172</v>
      </c>
      <c r="G1968" s="0" t="s">
        <v>150</v>
      </c>
      <c r="H1968" s="17" t="n">
        <v>46252.5611111111</v>
      </c>
      <c r="I1968" s="17" t="n">
        <v>46252.5784722222</v>
      </c>
      <c r="J1968" s="17" t="n">
        <v>46252.5854166667</v>
      </c>
      <c r="K1968" s="17" t="n">
        <v>46252.6506944444</v>
      </c>
      <c r="L1968" s="17" t="n">
        <v>46252.6583333333</v>
      </c>
      <c r="M1968" s="17" t="n">
        <v>46252.6791666667</v>
      </c>
      <c r="N1968" s="17" t="n">
        <v>46252.6951388889</v>
      </c>
      <c r="O1968" s="17" t="n">
        <v>46252.7361111111</v>
      </c>
      <c r="P1968" s="17" t="n">
        <v>46252.7548611111</v>
      </c>
      <c r="Q1968" s="17" t="n">
        <v>46252.7791666667</v>
      </c>
      <c r="R1968" s="0" t="n">
        <v>1133</v>
      </c>
      <c r="S1968" s="0" t="n">
        <v>0</v>
      </c>
      <c r="T1968" s="0" t="n">
        <v>0</v>
      </c>
      <c r="U1968" s="18" t="s">
        <v>130</v>
      </c>
      <c r="V1968" s="18" t="s">
        <v>82</v>
      </c>
      <c r="W1968" s="0" t="str">
        <f aca="false">IF(AND(X1968&gt;=6,X1968&lt;14),"A",IF(AND(X1968&gt;=14,X1968&lt;22),"B","C"))</f>
        <v>A</v>
      </c>
      <c r="X1968" s="18" t="n">
        <f aca="false">HOUR(H1968)</f>
        <v>13</v>
      </c>
      <c r="Y1968" s="18" t="n">
        <f aca="false">ROUND((I1968-H1968)*1440,0)</f>
        <v>25</v>
      </c>
      <c r="Z1968" s="18" t="n">
        <f aca="false">ROUND((J1968-I1968)*1440,0)</f>
        <v>10</v>
      </c>
      <c r="AA1968" s="18" t="n">
        <f aca="false">ROUND((K1968-J1968)*1440,0)</f>
        <v>94</v>
      </c>
      <c r="AB1968" s="18" t="n">
        <f aca="false">ROUND((L1968-K1968)*1440,0)</f>
        <v>11</v>
      </c>
      <c r="AC1968" s="18" t="n">
        <f aca="false">ROUND((M1968-L1968)*1440,0)</f>
        <v>30</v>
      </c>
      <c r="AD1968" s="18" t="n">
        <f aca="false">IF(N1968="","",ROUND((N1968-M1968)*1440,0))</f>
        <v>23</v>
      </c>
      <c r="AE1968" s="18" t="n">
        <f aca="false">IF(O1968="","",ROUND((O1968-N1968)*1440,0))</f>
        <v>59</v>
      </c>
      <c r="AF1968" s="18" t="n">
        <f aca="false">IF(P1968="","",ROUND((P1968-O1968)*1440,0))</f>
        <v>27</v>
      </c>
      <c r="AG1968" s="18" t="n">
        <f aca="false">IF(Q1968="","",ROUND((Q1968-P1968)*1440,0))</f>
        <v>35</v>
      </c>
      <c r="AH1968" s="18" t="n">
        <f aca="false">IF(Q1968="","",ROUND((Q1968-H1968)*1440,0))</f>
        <v>314</v>
      </c>
      <c r="AI1968" s="19" t="n">
        <f aca="false">ROUND(IF(O1968="",Assumptions!$B$25-K1968,O1968-K1968)*24,1)</f>
        <v>2.1</v>
      </c>
      <c r="AJ1968" s="20" t="n">
        <f aca="false">ROUND(MAX(N(Y1968)/Assumptions!$C$5, N(Z1968)/Assumptions!$C$6, N(AA1968)/Assumptions!$C$7, N(AB1968)/Assumptions!$C$8, N(AC1968)/Assumptions!$C$9, N(AD1968)/Assumptions!$C$10, N(AE1968)/Assumptions!$C$11, N(AF1968)/Assumptions!$C$12, N(AG1968)/Assumptions!$C$13),3)</f>
        <v>1.567</v>
      </c>
      <c r="AK1968" s="0" t="str">
        <f aca="false">IF(OR(U1968="Pending",U1968="On Hold"),"Open GRN (awaiting)",IF(AJ1968&lt;=1,"Within SLA",IF(ROUND(N(Y1968)/Assumptions!$C$5,3)=AJ1968,"Gate Wait",IF(ROUND(N(Z1968)/Assumptions!$C$6,3)=AJ1968,"Dock Wait",IF(ROUND(N(AA1968)/Assumptions!$C$7,3)=AJ1968,"Unloading",IF(ROUND(N(AB1968)/Assumptions!$C$8,3)=AJ1968,"Unload-to-QC Wait",IF(ROUND(N(AC1968)/Assumptions!$C$9,3)=AJ1968,"QC",IF(ROUND(N(AD1968)/Assumptions!$C$10,3)=AJ1968,"QC-to-GRN Wait",IF(ROUND(N(AE1968)/Assumptions!$C$11,3)=AJ1968,"GRN Processing",IF(ROUND(N(AF1968)/Assumptions!$C$12,3)=AJ1968,"GRN-to-Putaway Wait",IF(ROUND(N(AG1968)/Assumptions!$C$13,3)=AJ1968,"Putaway","Within SLA")))))))))))</f>
        <v>Unloading</v>
      </c>
    </row>
    <row r="1969" customFormat="false" ht="15" hidden="false" customHeight="false" outlineLevel="0" collapsed="false">
      <c r="A1969" s="0" t="s">
        <v>5763</v>
      </c>
      <c r="B1969" s="0" t="s">
        <v>5764</v>
      </c>
      <c r="C1969" s="0" t="s">
        <v>175</v>
      </c>
      <c r="D1969" s="0" t="s">
        <v>119</v>
      </c>
      <c r="E1969" s="0" t="s">
        <v>5765</v>
      </c>
      <c r="F1969" s="0" t="s">
        <v>137</v>
      </c>
      <c r="G1969" s="0" t="s">
        <v>122</v>
      </c>
      <c r="H1969" s="17" t="n">
        <v>46252.5708333333</v>
      </c>
      <c r="I1969" s="17" t="n">
        <v>46252.5763888889</v>
      </c>
      <c r="J1969" s="17" t="n">
        <v>46252.5833333333</v>
      </c>
      <c r="K1969" s="17" t="n">
        <v>46252.6048611111</v>
      </c>
      <c r="L1969" s="17" t="n">
        <v>46252.6201388889</v>
      </c>
      <c r="M1969" s="17" t="n">
        <v>46252.6354166667</v>
      </c>
      <c r="N1969" s="17" t="n">
        <v>46252.6618055556</v>
      </c>
      <c r="O1969" s="17" t="n">
        <v>46252.6819444444</v>
      </c>
      <c r="P1969" s="17" t="n">
        <v>46252.6958333333</v>
      </c>
      <c r="Q1969" s="17" t="n">
        <v>46252.7104166667</v>
      </c>
      <c r="R1969" s="0" t="n">
        <v>353</v>
      </c>
      <c r="S1969" s="0" t="n">
        <v>0</v>
      </c>
      <c r="T1969" s="0" t="n">
        <v>0</v>
      </c>
      <c r="U1969" s="18" t="s">
        <v>130</v>
      </c>
      <c r="V1969" s="18" t="s">
        <v>144</v>
      </c>
      <c r="W1969" s="0" t="str">
        <f aca="false">IF(AND(X1969&gt;=6,X1969&lt;14),"A",IF(AND(X1969&gt;=14,X1969&lt;22),"B","C"))</f>
        <v>A</v>
      </c>
      <c r="X1969" s="18" t="n">
        <f aca="false">HOUR(H1969)</f>
        <v>13</v>
      </c>
      <c r="Y1969" s="18" t="n">
        <f aca="false">ROUND((I1969-H1969)*1440,0)</f>
        <v>8</v>
      </c>
      <c r="Z1969" s="18" t="n">
        <f aca="false">ROUND((J1969-I1969)*1440,0)</f>
        <v>10</v>
      </c>
      <c r="AA1969" s="18" t="n">
        <f aca="false">ROUND((K1969-J1969)*1440,0)</f>
        <v>31</v>
      </c>
      <c r="AB1969" s="18" t="n">
        <f aca="false">ROUND((L1969-K1969)*1440,0)</f>
        <v>22</v>
      </c>
      <c r="AC1969" s="18" t="n">
        <f aca="false">ROUND((M1969-L1969)*1440,0)</f>
        <v>22</v>
      </c>
      <c r="AD1969" s="18" t="n">
        <f aca="false">IF(N1969="","",ROUND((N1969-M1969)*1440,0))</f>
        <v>38</v>
      </c>
      <c r="AE1969" s="18" t="n">
        <f aca="false">IF(O1969="","",ROUND((O1969-N1969)*1440,0))</f>
        <v>29</v>
      </c>
      <c r="AF1969" s="18" t="n">
        <f aca="false">IF(P1969="","",ROUND((P1969-O1969)*1440,0))</f>
        <v>20</v>
      </c>
      <c r="AG1969" s="18" t="n">
        <f aca="false">IF(Q1969="","",ROUND((Q1969-P1969)*1440,0))</f>
        <v>21</v>
      </c>
      <c r="AH1969" s="18" t="n">
        <f aca="false">IF(Q1969="","",ROUND((Q1969-H1969)*1440,0))</f>
        <v>201</v>
      </c>
      <c r="AI1969" s="19" t="n">
        <f aca="false">ROUND(IF(O1969="",Assumptions!$B$25-K1969,O1969-K1969)*24,1)</f>
        <v>1.9</v>
      </c>
      <c r="AJ1969" s="20" t="n">
        <f aca="false">ROUND(MAX(N(Y1969)/Assumptions!$C$5, N(Z1969)/Assumptions!$C$6, N(AA1969)/Assumptions!$C$7, N(AB1969)/Assumptions!$C$8, N(AC1969)/Assumptions!$C$9, N(AD1969)/Assumptions!$C$10, N(AE1969)/Assumptions!$C$11, N(AF1969)/Assumptions!$C$12, N(AG1969)/Assumptions!$C$13),3)</f>
        <v>1.467</v>
      </c>
      <c r="AK1969" s="0" t="str">
        <f aca="false">IF(OR(U1969="Pending",U1969="On Hold"),"Open GRN (awaiting)",IF(AJ1969&lt;=1,"Within SLA",IF(ROUND(N(Y1969)/Assumptions!$C$5,3)=AJ1969,"Gate Wait",IF(ROUND(N(Z1969)/Assumptions!$C$6,3)=AJ1969,"Dock Wait",IF(ROUND(N(AA1969)/Assumptions!$C$7,3)=AJ1969,"Unloading",IF(ROUND(N(AB1969)/Assumptions!$C$8,3)=AJ1969,"Unload-to-QC Wait",IF(ROUND(N(AC1969)/Assumptions!$C$9,3)=AJ1969,"QC",IF(ROUND(N(AD1969)/Assumptions!$C$10,3)=AJ1969,"QC-to-GRN Wait",IF(ROUND(N(AE1969)/Assumptions!$C$11,3)=AJ1969,"GRN Processing",IF(ROUND(N(AF1969)/Assumptions!$C$12,3)=AJ1969,"GRN-to-Putaway Wait",IF(ROUND(N(AG1969)/Assumptions!$C$13,3)=AJ1969,"Putaway","Within SLA")))))))))))</f>
        <v>Unload-to-QC Wait</v>
      </c>
    </row>
    <row r="1970" customFormat="false" ht="15" hidden="false" customHeight="false" outlineLevel="0" collapsed="false">
      <c r="A1970" s="0" t="s">
        <v>5766</v>
      </c>
      <c r="B1970" s="0" t="s">
        <v>5767</v>
      </c>
      <c r="C1970" s="0" t="s">
        <v>184</v>
      </c>
      <c r="D1970" s="0" t="s">
        <v>135</v>
      </c>
      <c r="E1970" s="0" t="s">
        <v>5684</v>
      </c>
      <c r="F1970" s="0" t="s">
        <v>177</v>
      </c>
      <c r="G1970" s="0" t="s">
        <v>138</v>
      </c>
      <c r="H1970" s="17" t="n">
        <v>46252.5965277778</v>
      </c>
      <c r="I1970" s="17" t="n">
        <v>46252.6104166667</v>
      </c>
      <c r="J1970" s="17" t="n">
        <v>46252.6145833333</v>
      </c>
      <c r="K1970" s="17" t="n">
        <v>46252.65625</v>
      </c>
      <c r="L1970" s="17" t="n">
        <v>46252.6680555556</v>
      </c>
      <c r="M1970" s="17" t="n">
        <v>46252.69375</v>
      </c>
      <c r="N1970" s="17" t="n">
        <v>46252.70625</v>
      </c>
      <c r="O1970" s="17" t="n">
        <v>46253.0694444445</v>
      </c>
      <c r="P1970" s="17" t="n">
        <v>46253.0888888889</v>
      </c>
      <c r="Q1970" s="17" t="n">
        <v>46253.1097222222</v>
      </c>
      <c r="R1970" s="0" t="n">
        <v>829</v>
      </c>
      <c r="S1970" s="0" t="n">
        <v>0</v>
      </c>
      <c r="T1970" s="0" t="n">
        <v>16</v>
      </c>
      <c r="U1970" s="18" t="s">
        <v>123</v>
      </c>
      <c r="V1970" s="18" t="s">
        <v>131</v>
      </c>
      <c r="W1970" s="0" t="str">
        <f aca="false">IF(AND(X1970&gt;=6,X1970&lt;14),"A",IF(AND(X1970&gt;=14,X1970&lt;22),"B","C"))</f>
        <v>B</v>
      </c>
      <c r="X1970" s="18" t="n">
        <f aca="false">HOUR(H1970)</f>
        <v>14</v>
      </c>
      <c r="Y1970" s="18" t="n">
        <f aca="false">ROUND((I1970-H1970)*1440,0)</f>
        <v>20</v>
      </c>
      <c r="Z1970" s="18" t="n">
        <f aca="false">ROUND((J1970-I1970)*1440,0)</f>
        <v>6</v>
      </c>
      <c r="AA1970" s="18" t="n">
        <f aca="false">ROUND((K1970-J1970)*1440,0)</f>
        <v>60</v>
      </c>
      <c r="AB1970" s="18" t="n">
        <f aca="false">ROUND((L1970-K1970)*1440,0)</f>
        <v>17</v>
      </c>
      <c r="AC1970" s="18" t="n">
        <f aca="false">ROUND((M1970-L1970)*1440,0)</f>
        <v>37</v>
      </c>
      <c r="AD1970" s="18" t="n">
        <f aca="false">IF(N1970="","",ROUND((N1970-M1970)*1440,0))</f>
        <v>18</v>
      </c>
      <c r="AE1970" s="18" t="n">
        <f aca="false">IF(O1970="","",ROUND((O1970-N1970)*1440,0))</f>
        <v>523</v>
      </c>
      <c r="AF1970" s="18" t="n">
        <f aca="false">IF(P1970="","",ROUND((P1970-O1970)*1440,0))</f>
        <v>28</v>
      </c>
      <c r="AG1970" s="18" t="n">
        <f aca="false">IF(Q1970="","",ROUND((Q1970-P1970)*1440,0))</f>
        <v>30</v>
      </c>
      <c r="AH1970" s="18" t="n">
        <f aca="false">IF(Q1970="","",ROUND((Q1970-H1970)*1440,0))</f>
        <v>739</v>
      </c>
      <c r="AI1970" s="19" t="n">
        <f aca="false">ROUND(IF(O1970="",Assumptions!$B$25-K1970,O1970-K1970)*24,1)</f>
        <v>9.9</v>
      </c>
      <c r="AJ1970" s="20" t="n">
        <f aca="false">ROUND(MAX(N(Y1970)/Assumptions!$C$5, N(Z1970)/Assumptions!$C$6, N(AA1970)/Assumptions!$C$7, N(AB1970)/Assumptions!$C$8, N(AC1970)/Assumptions!$C$9, N(AD1970)/Assumptions!$C$10, N(AE1970)/Assumptions!$C$11, N(AF1970)/Assumptions!$C$12, N(AG1970)/Assumptions!$C$13),3)</f>
        <v>11.622</v>
      </c>
      <c r="AK1970" s="0" t="str">
        <f aca="false">IF(OR(U1970="Pending",U1970="On Hold"),"Open GRN (awaiting)",IF(AJ1970&lt;=1,"Within SLA",IF(ROUND(N(Y1970)/Assumptions!$C$5,3)=AJ1970,"Gate Wait",IF(ROUND(N(Z1970)/Assumptions!$C$6,3)=AJ1970,"Dock Wait",IF(ROUND(N(AA1970)/Assumptions!$C$7,3)=AJ1970,"Unloading",IF(ROUND(N(AB1970)/Assumptions!$C$8,3)=AJ1970,"Unload-to-QC Wait",IF(ROUND(N(AC1970)/Assumptions!$C$9,3)=AJ1970,"QC",IF(ROUND(N(AD1970)/Assumptions!$C$10,3)=AJ1970,"QC-to-GRN Wait",IF(ROUND(N(AE1970)/Assumptions!$C$11,3)=AJ1970,"GRN Processing",IF(ROUND(N(AF1970)/Assumptions!$C$12,3)=AJ1970,"GRN-to-Putaway Wait",IF(ROUND(N(AG1970)/Assumptions!$C$13,3)=AJ1970,"Putaway","Within SLA")))))))))))</f>
        <v>GRN Processing</v>
      </c>
    </row>
    <row r="1971" customFormat="false" ht="15" hidden="false" customHeight="false" outlineLevel="0" collapsed="false">
      <c r="A1971" s="0" t="s">
        <v>5768</v>
      </c>
      <c r="B1971" s="0" t="s">
        <v>5769</v>
      </c>
      <c r="C1971" s="0" t="s">
        <v>118</v>
      </c>
      <c r="D1971" s="0" t="s">
        <v>147</v>
      </c>
      <c r="E1971" s="0" t="s">
        <v>5770</v>
      </c>
      <c r="F1971" s="0" t="s">
        <v>121</v>
      </c>
      <c r="G1971" s="0" t="s">
        <v>150</v>
      </c>
      <c r="H1971" s="17" t="n">
        <v>46252.5986111111</v>
      </c>
      <c r="I1971" s="17" t="n">
        <v>46252.6125</v>
      </c>
      <c r="J1971" s="17" t="n">
        <v>46252.6305555556</v>
      </c>
      <c r="K1971" s="17" t="n">
        <v>46252.65625</v>
      </c>
      <c r="L1971" s="17" t="n">
        <v>46252.6583333333</v>
      </c>
      <c r="M1971" s="17" t="n">
        <v>46252.6930555556</v>
      </c>
      <c r="N1971" s="17" t="n">
        <v>46252.7958333333</v>
      </c>
      <c r="O1971" s="17" t="n">
        <v>46252.8965277778</v>
      </c>
      <c r="P1971" s="17" t="n">
        <v>46252.9173611111</v>
      </c>
      <c r="Q1971" s="17" t="n">
        <v>46252.9520833333</v>
      </c>
      <c r="R1971" s="0" t="n">
        <v>790</v>
      </c>
      <c r="S1971" s="0" t="n">
        <v>0</v>
      </c>
      <c r="T1971" s="0" t="n">
        <v>0</v>
      </c>
      <c r="U1971" s="18" t="s">
        <v>130</v>
      </c>
      <c r="V1971" s="18" t="s">
        <v>156</v>
      </c>
      <c r="W1971" s="0" t="str">
        <f aca="false">IF(AND(X1971&gt;=6,X1971&lt;14),"A",IF(AND(X1971&gt;=14,X1971&lt;22),"B","C"))</f>
        <v>B</v>
      </c>
      <c r="X1971" s="18" t="n">
        <f aca="false">HOUR(H1971)</f>
        <v>14</v>
      </c>
      <c r="Y1971" s="18" t="n">
        <f aca="false">ROUND((I1971-H1971)*1440,0)</f>
        <v>20</v>
      </c>
      <c r="Z1971" s="18" t="n">
        <f aca="false">ROUND((J1971-I1971)*1440,0)</f>
        <v>26</v>
      </c>
      <c r="AA1971" s="18" t="n">
        <f aca="false">ROUND((K1971-J1971)*1440,0)</f>
        <v>37</v>
      </c>
      <c r="AB1971" s="18" t="n">
        <f aca="false">ROUND((L1971-K1971)*1440,0)</f>
        <v>3</v>
      </c>
      <c r="AC1971" s="18" t="n">
        <f aca="false">ROUND((M1971-L1971)*1440,0)</f>
        <v>50</v>
      </c>
      <c r="AD1971" s="18" t="n">
        <f aca="false">IF(N1971="","",ROUND((N1971-M1971)*1440,0))</f>
        <v>148</v>
      </c>
      <c r="AE1971" s="18" t="n">
        <f aca="false">IF(O1971="","",ROUND((O1971-N1971)*1440,0))</f>
        <v>145</v>
      </c>
      <c r="AF1971" s="18" t="n">
        <f aca="false">IF(P1971="","",ROUND((P1971-O1971)*1440,0))</f>
        <v>30</v>
      </c>
      <c r="AG1971" s="18" t="n">
        <f aca="false">IF(Q1971="","",ROUND((Q1971-P1971)*1440,0))</f>
        <v>50</v>
      </c>
      <c r="AH1971" s="18" t="n">
        <f aca="false">IF(Q1971="","",ROUND((Q1971-H1971)*1440,0))</f>
        <v>509</v>
      </c>
      <c r="AI1971" s="19" t="n">
        <f aca="false">ROUND(IF(O1971="",Assumptions!$B$25-K1971,O1971-K1971)*24,1)</f>
        <v>5.8</v>
      </c>
      <c r="AJ1971" s="20" t="n">
        <f aca="false">ROUND(MAX(N(Y1971)/Assumptions!$C$5, N(Z1971)/Assumptions!$C$6, N(AA1971)/Assumptions!$C$7, N(AB1971)/Assumptions!$C$8, N(AC1971)/Assumptions!$C$9, N(AD1971)/Assumptions!$C$10, N(AE1971)/Assumptions!$C$11, N(AF1971)/Assumptions!$C$12, N(AG1971)/Assumptions!$C$13),3)</f>
        <v>4.933</v>
      </c>
      <c r="AK1971" s="0" t="str">
        <f aca="false">IF(OR(U1971="Pending",U1971="On Hold"),"Open GRN (awaiting)",IF(AJ1971&lt;=1,"Within SLA",IF(ROUND(N(Y1971)/Assumptions!$C$5,3)=AJ1971,"Gate Wait",IF(ROUND(N(Z1971)/Assumptions!$C$6,3)=AJ1971,"Dock Wait",IF(ROUND(N(AA1971)/Assumptions!$C$7,3)=AJ1971,"Unloading",IF(ROUND(N(AB1971)/Assumptions!$C$8,3)=AJ1971,"Unload-to-QC Wait",IF(ROUND(N(AC1971)/Assumptions!$C$9,3)=AJ1971,"QC",IF(ROUND(N(AD1971)/Assumptions!$C$10,3)=AJ1971,"QC-to-GRN Wait",IF(ROUND(N(AE1971)/Assumptions!$C$11,3)=AJ1971,"GRN Processing",IF(ROUND(N(AF1971)/Assumptions!$C$12,3)=AJ1971,"GRN-to-Putaway Wait",IF(ROUND(N(AG1971)/Assumptions!$C$13,3)=AJ1971,"Putaway","Within SLA")))))))))))</f>
        <v>QC-to-GRN Wait</v>
      </c>
    </row>
    <row r="1972" customFormat="false" ht="15" hidden="false" customHeight="false" outlineLevel="0" collapsed="false">
      <c r="A1972" s="0" t="s">
        <v>5771</v>
      </c>
      <c r="B1972" s="0" t="s">
        <v>5772</v>
      </c>
      <c r="C1972" s="0" t="s">
        <v>134</v>
      </c>
      <c r="D1972" s="0" t="s">
        <v>135</v>
      </c>
      <c r="E1972" s="0" t="s">
        <v>5773</v>
      </c>
      <c r="F1972" s="0" t="s">
        <v>149</v>
      </c>
      <c r="G1972" s="0" t="s">
        <v>138</v>
      </c>
      <c r="H1972" s="17" t="n">
        <v>46252.6006944445</v>
      </c>
      <c r="I1972" s="17" t="n">
        <v>46252.6034722222</v>
      </c>
      <c r="J1972" s="17" t="n">
        <v>46252.6083333333</v>
      </c>
      <c r="K1972" s="17" t="n">
        <v>46252.66875</v>
      </c>
      <c r="L1972" s="17" t="n">
        <v>46252.6826388889</v>
      </c>
      <c r="M1972" s="17" t="n">
        <v>46252.6979166667</v>
      </c>
      <c r="N1972" s="17" t="n">
        <v>46252.7326388889</v>
      </c>
      <c r="O1972" s="17" t="n">
        <v>46252.7979166667</v>
      </c>
      <c r="P1972" s="17" t="n">
        <v>46252.8020833333</v>
      </c>
      <c r="Q1972" s="17" t="n">
        <v>46252.8118055556</v>
      </c>
      <c r="R1972" s="0" t="n">
        <v>272</v>
      </c>
      <c r="S1972" s="0" t="n">
        <v>0</v>
      </c>
      <c r="T1972" s="0" t="n">
        <v>0</v>
      </c>
      <c r="U1972" s="18" t="s">
        <v>130</v>
      </c>
      <c r="V1972" s="18" t="s">
        <v>131</v>
      </c>
      <c r="W1972" s="0" t="str">
        <f aca="false">IF(AND(X1972&gt;=6,X1972&lt;14),"A",IF(AND(X1972&gt;=14,X1972&lt;22),"B","C"))</f>
        <v>B</v>
      </c>
      <c r="X1972" s="18" t="n">
        <f aca="false">HOUR(H1972)</f>
        <v>14</v>
      </c>
      <c r="Y1972" s="18" t="n">
        <f aca="false">ROUND((I1972-H1972)*1440,0)</f>
        <v>4</v>
      </c>
      <c r="Z1972" s="18" t="n">
        <f aca="false">ROUND((J1972-I1972)*1440,0)</f>
        <v>7</v>
      </c>
      <c r="AA1972" s="18" t="n">
        <f aca="false">ROUND((K1972-J1972)*1440,0)</f>
        <v>87</v>
      </c>
      <c r="AB1972" s="18" t="n">
        <f aca="false">ROUND((L1972-K1972)*1440,0)</f>
        <v>20</v>
      </c>
      <c r="AC1972" s="18" t="n">
        <f aca="false">ROUND((M1972-L1972)*1440,0)</f>
        <v>22</v>
      </c>
      <c r="AD1972" s="18" t="n">
        <f aca="false">IF(N1972="","",ROUND((N1972-M1972)*1440,0))</f>
        <v>50</v>
      </c>
      <c r="AE1972" s="18" t="n">
        <f aca="false">IF(O1972="","",ROUND((O1972-N1972)*1440,0))</f>
        <v>94</v>
      </c>
      <c r="AF1972" s="18" t="n">
        <f aca="false">IF(P1972="","",ROUND((P1972-O1972)*1440,0))</f>
        <v>6</v>
      </c>
      <c r="AG1972" s="18" t="n">
        <f aca="false">IF(Q1972="","",ROUND((Q1972-P1972)*1440,0))</f>
        <v>14</v>
      </c>
      <c r="AH1972" s="18" t="n">
        <f aca="false">IF(Q1972="","",ROUND((Q1972-H1972)*1440,0))</f>
        <v>304</v>
      </c>
      <c r="AI1972" s="19" t="n">
        <f aca="false">ROUND(IF(O1972="",Assumptions!$B$25-K1972,O1972-K1972)*24,1)</f>
        <v>3.1</v>
      </c>
      <c r="AJ1972" s="20" t="n">
        <f aca="false">ROUND(MAX(N(Y1972)/Assumptions!$C$5, N(Z1972)/Assumptions!$C$6, N(AA1972)/Assumptions!$C$7, N(AB1972)/Assumptions!$C$8, N(AC1972)/Assumptions!$C$9, N(AD1972)/Assumptions!$C$10, N(AE1972)/Assumptions!$C$11, N(AF1972)/Assumptions!$C$12, N(AG1972)/Assumptions!$C$13),3)</f>
        <v>2.089</v>
      </c>
      <c r="AK1972" s="0" t="str">
        <f aca="false">IF(OR(U1972="Pending",U1972="On Hold"),"Open GRN (awaiting)",IF(AJ1972&lt;=1,"Within SLA",IF(ROUND(N(Y1972)/Assumptions!$C$5,3)=AJ1972,"Gate Wait",IF(ROUND(N(Z1972)/Assumptions!$C$6,3)=AJ1972,"Dock Wait",IF(ROUND(N(AA1972)/Assumptions!$C$7,3)=AJ1972,"Unloading",IF(ROUND(N(AB1972)/Assumptions!$C$8,3)=AJ1972,"Unload-to-QC Wait",IF(ROUND(N(AC1972)/Assumptions!$C$9,3)=AJ1972,"QC",IF(ROUND(N(AD1972)/Assumptions!$C$10,3)=AJ1972,"QC-to-GRN Wait",IF(ROUND(N(AE1972)/Assumptions!$C$11,3)=AJ1972,"GRN Processing",IF(ROUND(N(AF1972)/Assumptions!$C$12,3)=AJ1972,"GRN-to-Putaway Wait",IF(ROUND(N(AG1972)/Assumptions!$C$13,3)=AJ1972,"Putaway","Within SLA")))))))))))</f>
        <v>GRN Processing</v>
      </c>
    </row>
    <row r="1973" customFormat="false" ht="15" hidden="false" customHeight="false" outlineLevel="0" collapsed="false">
      <c r="A1973" s="0" t="s">
        <v>5774</v>
      </c>
      <c r="B1973" s="0" t="s">
        <v>5775</v>
      </c>
      <c r="C1973" s="0" t="s">
        <v>252</v>
      </c>
      <c r="D1973" s="0" t="s">
        <v>135</v>
      </c>
      <c r="E1973" s="0" t="s">
        <v>5776</v>
      </c>
      <c r="F1973" s="0" t="s">
        <v>155</v>
      </c>
      <c r="G1973" s="0" t="s">
        <v>178</v>
      </c>
      <c r="H1973" s="17" t="n">
        <v>46252.6076388889</v>
      </c>
      <c r="I1973" s="17" t="n">
        <v>46252.6347222222</v>
      </c>
      <c r="J1973" s="17" t="n">
        <v>46252.6423611111</v>
      </c>
      <c r="K1973" s="17" t="n">
        <v>46252.6631944445</v>
      </c>
      <c r="L1973" s="17" t="n">
        <v>46252.6694444444</v>
      </c>
      <c r="M1973" s="17" t="n">
        <v>46252.7118055556</v>
      </c>
      <c r="N1973" s="17" t="n">
        <v>46252.7694444444</v>
      </c>
      <c r="O1973" s="17" t="n">
        <v>46252.8180555556</v>
      </c>
      <c r="P1973" s="17" t="n">
        <v>46252.8298611111</v>
      </c>
      <c r="Q1973" s="17" t="n">
        <v>46252.8409722222</v>
      </c>
      <c r="R1973" s="0" t="n">
        <v>260</v>
      </c>
      <c r="S1973" s="0" t="n">
        <v>16</v>
      </c>
      <c r="T1973" s="0" t="n">
        <v>3</v>
      </c>
      <c r="U1973" s="18" t="s">
        <v>123</v>
      </c>
      <c r="V1973" s="18" t="s">
        <v>82</v>
      </c>
      <c r="W1973" s="0" t="str">
        <f aca="false">IF(AND(X1973&gt;=6,X1973&lt;14),"A",IF(AND(X1973&gt;=14,X1973&lt;22),"B","C"))</f>
        <v>B</v>
      </c>
      <c r="X1973" s="18" t="n">
        <f aca="false">HOUR(H1973)</f>
        <v>14</v>
      </c>
      <c r="Y1973" s="18" t="n">
        <f aca="false">ROUND((I1973-H1973)*1440,0)</f>
        <v>39</v>
      </c>
      <c r="Z1973" s="18" t="n">
        <f aca="false">ROUND((J1973-I1973)*1440,0)</f>
        <v>11</v>
      </c>
      <c r="AA1973" s="18" t="n">
        <f aca="false">ROUND((K1973-J1973)*1440,0)</f>
        <v>30</v>
      </c>
      <c r="AB1973" s="18" t="n">
        <f aca="false">ROUND((L1973-K1973)*1440,0)</f>
        <v>9</v>
      </c>
      <c r="AC1973" s="18" t="n">
        <f aca="false">ROUND((M1973-L1973)*1440,0)</f>
        <v>61</v>
      </c>
      <c r="AD1973" s="18" t="n">
        <f aca="false">IF(N1973="","",ROUND((N1973-M1973)*1440,0))</f>
        <v>83</v>
      </c>
      <c r="AE1973" s="18" t="n">
        <f aca="false">IF(O1973="","",ROUND((O1973-N1973)*1440,0))</f>
        <v>70</v>
      </c>
      <c r="AF1973" s="18" t="n">
        <f aca="false">IF(P1973="","",ROUND((P1973-O1973)*1440,0))</f>
        <v>17</v>
      </c>
      <c r="AG1973" s="18" t="n">
        <f aca="false">IF(Q1973="","",ROUND((Q1973-P1973)*1440,0))</f>
        <v>16</v>
      </c>
      <c r="AH1973" s="18" t="n">
        <f aca="false">IF(Q1973="","",ROUND((Q1973-H1973)*1440,0))</f>
        <v>336</v>
      </c>
      <c r="AI1973" s="19" t="n">
        <f aca="false">ROUND(IF(O1973="",Assumptions!$B$25-K1973,O1973-K1973)*24,1)</f>
        <v>3.7</v>
      </c>
      <c r="AJ1973" s="20" t="n">
        <f aca="false">ROUND(MAX(N(Y1973)/Assumptions!$C$5, N(Z1973)/Assumptions!$C$6, N(AA1973)/Assumptions!$C$7, N(AB1973)/Assumptions!$C$8, N(AC1973)/Assumptions!$C$9, N(AD1973)/Assumptions!$C$10, N(AE1973)/Assumptions!$C$11, N(AF1973)/Assumptions!$C$12, N(AG1973)/Assumptions!$C$13),3)</f>
        <v>2.767</v>
      </c>
      <c r="AK1973" s="0" t="str">
        <f aca="false">IF(OR(U1973="Pending",U1973="On Hold"),"Open GRN (awaiting)",IF(AJ1973&lt;=1,"Within SLA",IF(ROUND(N(Y1973)/Assumptions!$C$5,3)=AJ1973,"Gate Wait",IF(ROUND(N(Z1973)/Assumptions!$C$6,3)=AJ1973,"Dock Wait",IF(ROUND(N(AA1973)/Assumptions!$C$7,3)=AJ1973,"Unloading",IF(ROUND(N(AB1973)/Assumptions!$C$8,3)=AJ1973,"Unload-to-QC Wait",IF(ROUND(N(AC1973)/Assumptions!$C$9,3)=AJ1973,"QC",IF(ROUND(N(AD1973)/Assumptions!$C$10,3)=AJ1973,"QC-to-GRN Wait",IF(ROUND(N(AE1973)/Assumptions!$C$11,3)=AJ1973,"GRN Processing",IF(ROUND(N(AF1973)/Assumptions!$C$12,3)=AJ1973,"GRN-to-Putaway Wait",IF(ROUND(N(AG1973)/Assumptions!$C$13,3)=AJ1973,"Putaway","Within SLA")))))))))))</f>
        <v>QC-to-GRN Wait</v>
      </c>
    </row>
    <row r="1974" customFormat="false" ht="15" hidden="false" customHeight="false" outlineLevel="0" collapsed="false">
      <c r="A1974" s="0" t="s">
        <v>5777</v>
      </c>
      <c r="B1974" s="0" t="s">
        <v>5778</v>
      </c>
      <c r="C1974" s="0" t="s">
        <v>159</v>
      </c>
      <c r="D1974" s="0" t="s">
        <v>135</v>
      </c>
      <c r="E1974" s="0" t="s">
        <v>5779</v>
      </c>
      <c r="F1974" s="0" t="s">
        <v>128</v>
      </c>
      <c r="G1974" s="0" t="s">
        <v>178</v>
      </c>
      <c r="H1974" s="17" t="n">
        <v>46252.6125</v>
      </c>
      <c r="I1974" s="17" t="n">
        <v>46252.6486111111</v>
      </c>
      <c r="J1974" s="17" t="n">
        <v>46252.6555555556</v>
      </c>
      <c r="K1974" s="17" t="n">
        <v>46252.6791666667</v>
      </c>
      <c r="L1974" s="17" t="n">
        <v>46252.6902777778</v>
      </c>
      <c r="M1974" s="17" t="n">
        <v>46252.7152777778</v>
      </c>
      <c r="N1974" s="17" t="n">
        <v>46252.7486111111</v>
      </c>
      <c r="O1974" s="17" t="n">
        <v>46252.8006944444</v>
      </c>
      <c r="P1974" s="17" t="n">
        <v>46252.8166666667</v>
      </c>
      <c r="Q1974" s="17" t="n">
        <v>46252.8465277778</v>
      </c>
      <c r="R1974" s="0" t="n">
        <v>789</v>
      </c>
      <c r="S1974" s="0" t="n">
        <v>0</v>
      </c>
      <c r="T1974" s="0" t="n">
        <v>0</v>
      </c>
      <c r="U1974" s="18" t="s">
        <v>130</v>
      </c>
      <c r="V1974" s="18" t="s">
        <v>82</v>
      </c>
      <c r="W1974" s="0" t="str">
        <f aca="false">IF(AND(X1974&gt;=6,X1974&lt;14),"A",IF(AND(X1974&gt;=14,X1974&lt;22),"B","C"))</f>
        <v>B</v>
      </c>
      <c r="X1974" s="18" t="n">
        <f aca="false">HOUR(H1974)</f>
        <v>14</v>
      </c>
      <c r="Y1974" s="18" t="n">
        <f aca="false">ROUND((I1974-H1974)*1440,0)</f>
        <v>52</v>
      </c>
      <c r="Z1974" s="18" t="n">
        <f aca="false">ROUND((J1974-I1974)*1440,0)</f>
        <v>10</v>
      </c>
      <c r="AA1974" s="18" t="n">
        <f aca="false">ROUND((K1974-J1974)*1440,0)</f>
        <v>34</v>
      </c>
      <c r="AB1974" s="18" t="n">
        <f aca="false">ROUND((L1974-K1974)*1440,0)</f>
        <v>16</v>
      </c>
      <c r="AC1974" s="18" t="n">
        <f aca="false">ROUND((M1974-L1974)*1440,0)</f>
        <v>36</v>
      </c>
      <c r="AD1974" s="18" t="n">
        <f aca="false">IF(N1974="","",ROUND((N1974-M1974)*1440,0))</f>
        <v>48</v>
      </c>
      <c r="AE1974" s="18" t="n">
        <f aca="false">IF(O1974="","",ROUND((O1974-N1974)*1440,0))</f>
        <v>75</v>
      </c>
      <c r="AF1974" s="18" t="n">
        <f aca="false">IF(P1974="","",ROUND((P1974-O1974)*1440,0))</f>
        <v>23</v>
      </c>
      <c r="AG1974" s="18" t="n">
        <f aca="false">IF(Q1974="","",ROUND((Q1974-P1974)*1440,0))</f>
        <v>43</v>
      </c>
      <c r="AH1974" s="18" t="n">
        <f aca="false">IF(Q1974="","",ROUND((Q1974-H1974)*1440,0))</f>
        <v>337</v>
      </c>
      <c r="AI1974" s="19" t="n">
        <f aca="false">ROUND(IF(O1974="",Assumptions!$B$25-K1974,O1974-K1974)*24,1)</f>
        <v>2.9</v>
      </c>
      <c r="AJ1974" s="20" t="n">
        <f aca="false">ROUND(MAX(N(Y1974)/Assumptions!$C$5, N(Z1974)/Assumptions!$C$6, N(AA1974)/Assumptions!$C$7, N(AB1974)/Assumptions!$C$8, N(AC1974)/Assumptions!$C$9, N(AD1974)/Assumptions!$C$10, N(AE1974)/Assumptions!$C$11, N(AF1974)/Assumptions!$C$12, N(AG1974)/Assumptions!$C$13),3)</f>
        <v>1.733</v>
      </c>
      <c r="AK1974" s="0" t="str">
        <f aca="false">IF(OR(U1974="Pending",U1974="On Hold"),"Open GRN (awaiting)",IF(AJ1974&lt;=1,"Within SLA",IF(ROUND(N(Y1974)/Assumptions!$C$5,3)=AJ1974,"Gate Wait",IF(ROUND(N(Z1974)/Assumptions!$C$6,3)=AJ1974,"Dock Wait",IF(ROUND(N(AA1974)/Assumptions!$C$7,3)=AJ1974,"Unloading",IF(ROUND(N(AB1974)/Assumptions!$C$8,3)=AJ1974,"Unload-to-QC Wait",IF(ROUND(N(AC1974)/Assumptions!$C$9,3)=AJ1974,"QC",IF(ROUND(N(AD1974)/Assumptions!$C$10,3)=AJ1974,"QC-to-GRN Wait",IF(ROUND(N(AE1974)/Assumptions!$C$11,3)=AJ1974,"GRN Processing",IF(ROUND(N(AF1974)/Assumptions!$C$12,3)=AJ1974,"GRN-to-Putaway Wait",IF(ROUND(N(AG1974)/Assumptions!$C$13,3)=AJ1974,"Putaway","Within SLA")))))))))))</f>
        <v>Gate Wait</v>
      </c>
    </row>
    <row r="1975" customFormat="false" ht="15" hidden="false" customHeight="false" outlineLevel="0" collapsed="false">
      <c r="A1975" s="0" t="s">
        <v>5780</v>
      </c>
      <c r="B1975" s="0" t="s">
        <v>5781</v>
      </c>
      <c r="C1975" s="0" t="s">
        <v>175</v>
      </c>
      <c r="D1975" s="0" t="s">
        <v>147</v>
      </c>
      <c r="E1975" s="0" t="s">
        <v>5782</v>
      </c>
      <c r="F1975" s="0" t="s">
        <v>177</v>
      </c>
      <c r="G1975" s="0" t="s">
        <v>167</v>
      </c>
      <c r="H1975" s="17" t="n">
        <v>46252.6159722222</v>
      </c>
      <c r="I1975" s="17" t="n">
        <v>46252.6479166667</v>
      </c>
      <c r="J1975" s="17" t="n">
        <v>46252.6541666667</v>
      </c>
      <c r="K1975" s="17" t="n">
        <v>46252.66875</v>
      </c>
      <c r="L1975" s="17" t="n">
        <v>46252.6923611111</v>
      </c>
      <c r="M1975" s="17" t="n">
        <v>46252.7055555556</v>
      </c>
      <c r="N1975" s="17" t="n">
        <v>46252.7361111111</v>
      </c>
      <c r="O1975" s="17" t="n">
        <v>46252.7784722222</v>
      </c>
      <c r="P1975" s="17" t="n">
        <v>46252.7833333333</v>
      </c>
      <c r="Q1975" s="17" t="n">
        <v>46252.7923611111</v>
      </c>
      <c r="R1975" s="0" t="n">
        <v>146</v>
      </c>
      <c r="S1975" s="0" t="n">
        <v>0</v>
      </c>
      <c r="T1975" s="0" t="n">
        <v>0</v>
      </c>
      <c r="U1975" s="18" t="s">
        <v>130</v>
      </c>
      <c r="V1975" s="18" t="s">
        <v>144</v>
      </c>
      <c r="W1975" s="0" t="str">
        <f aca="false">IF(AND(X1975&gt;=6,X1975&lt;14),"A",IF(AND(X1975&gt;=14,X1975&lt;22),"B","C"))</f>
        <v>B</v>
      </c>
      <c r="X1975" s="18" t="n">
        <f aca="false">HOUR(H1975)</f>
        <v>14</v>
      </c>
      <c r="Y1975" s="18" t="n">
        <f aca="false">ROUND((I1975-H1975)*1440,0)</f>
        <v>46</v>
      </c>
      <c r="Z1975" s="18" t="n">
        <f aca="false">ROUND((J1975-I1975)*1440,0)</f>
        <v>9</v>
      </c>
      <c r="AA1975" s="18" t="n">
        <f aca="false">ROUND((K1975-J1975)*1440,0)</f>
        <v>21</v>
      </c>
      <c r="AB1975" s="18" t="n">
        <f aca="false">ROUND((L1975-K1975)*1440,0)</f>
        <v>34</v>
      </c>
      <c r="AC1975" s="18" t="n">
        <f aca="false">ROUND((M1975-L1975)*1440,0)</f>
        <v>19</v>
      </c>
      <c r="AD1975" s="18" t="n">
        <f aca="false">IF(N1975="","",ROUND((N1975-M1975)*1440,0))</f>
        <v>44</v>
      </c>
      <c r="AE1975" s="18" t="n">
        <f aca="false">IF(O1975="","",ROUND((O1975-N1975)*1440,0))</f>
        <v>61</v>
      </c>
      <c r="AF1975" s="18" t="n">
        <f aca="false">IF(P1975="","",ROUND((P1975-O1975)*1440,0))</f>
        <v>7</v>
      </c>
      <c r="AG1975" s="18" t="n">
        <f aca="false">IF(Q1975="","",ROUND((Q1975-P1975)*1440,0))</f>
        <v>13</v>
      </c>
      <c r="AH1975" s="18" t="n">
        <f aca="false">IF(Q1975="","",ROUND((Q1975-H1975)*1440,0))</f>
        <v>254</v>
      </c>
      <c r="AI1975" s="19" t="n">
        <f aca="false">ROUND(IF(O1975="",Assumptions!$B$25-K1975,O1975-K1975)*24,1)</f>
        <v>2.6</v>
      </c>
      <c r="AJ1975" s="20" t="n">
        <f aca="false">ROUND(MAX(N(Y1975)/Assumptions!$C$5, N(Z1975)/Assumptions!$C$6, N(AA1975)/Assumptions!$C$7, N(AB1975)/Assumptions!$C$8, N(AC1975)/Assumptions!$C$9, N(AD1975)/Assumptions!$C$10, N(AE1975)/Assumptions!$C$11, N(AF1975)/Assumptions!$C$12, N(AG1975)/Assumptions!$C$13),3)</f>
        <v>2.267</v>
      </c>
      <c r="AK1975" s="0" t="str">
        <f aca="false">IF(OR(U1975="Pending",U1975="On Hold"),"Open GRN (awaiting)",IF(AJ1975&lt;=1,"Within SLA",IF(ROUND(N(Y1975)/Assumptions!$C$5,3)=AJ1975,"Gate Wait",IF(ROUND(N(Z1975)/Assumptions!$C$6,3)=AJ1975,"Dock Wait",IF(ROUND(N(AA1975)/Assumptions!$C$7,3)=AJ1975,"Unloading",IF(ROUND(N(AB1975)/Assumptions!$C$8,3)=AJ1975,"Unload-to-QC Wait",IF(ROUND(N(AC1975)/Assumptions!$C$9,3)=AJ1975,"QC",IF(ROUND(N(AD1975)/Assumptions!$C$10,3)=AJ1975,"QC-to-GRN Wait",IF(ROUND(N(AE1975)/Assumptions!$C$11,3)=AJ1975,"GRN Processing",IF(ROUND(N(AF1975)/Assumptions!$C$12,3)=AJ1975,"GRN-to-Putaway Wait",IF(ROUND(N(AG1975)/Assumptions!$C$13,3)=AJ1975,"Putaway","Within SLA")))))))))))</f>
        <v>Unload-to-QC Wait</v>
      </c>
    </row>
    <row r="1976" customFormat="false" ht="15" hidden="false" customHeight="false" outlineLevel="0" collapsed="false">
      <c r="A1976" s="0" t="s">
        <v>5783</v>
      </c>
      <c r="B1976" s="0" t="s">
        <v>5784</v>
      </c>
      <c r="C1976" s="0" t="s">
        <v>170</v>
      </c>
      <c r="D1976" s="0" t="s">
        <v>119</v>
      </c>
      <c r="E1976" s="0" t="s">
        <v>5785</v>
      </c>
      <c r="F1976" s="0" t="s">
        <v>172</v>
      </c>
      <c r="G1976" s="0" t="s">
        <v>122</v>
      </c>
      <c r="H1976" s="17" t="n">
        <v>46252.6208333333</v>
      </c>
      <c r="I1976" s="17" t="n">
        <v>46252.6659722222</v>
      </c>
      <c r="J1976" s="17" t="n">
        <v>46252.6784722222</v>
      </c>
      <c r="K1976" s="17" t="n">
        <v>46252.7</v>
      </c>
      <c r="L1976" s="17" t="n">
        <v>46252.7055555556</v>
      </c>
      <c r="M1976" s="17" t="n">
        <v>46252.7201388889</v>
      </c>
      <c r="N1976" s="17" t="n">
        <v>46252.7298611111</v>
      </c>
      <c r="O1976" s="17" t="n">
        <v>46252.7444444444</v>
      </c>
      <c r="P1976" s="17" t="n">
        <v>46252.7541666667</v>
      </c>
      <c r="Q1976" s="17" t="n">
        <v>46252.7652777778</v>
      </c>
      <c r="R1976" s="0" t="n">
        <v>227</v>
      </c>
      <c r="S1976" s="0" t="n">
        <v>0</v>
      </c>
      <c r="T1976" s="0" t="n">
        <v>0</v>
      </c>
      <c r="U1976" s="18" t="s">
        <v>130</v>
      </c>
      <c r="V1976" s="18" t="s">
        <v>139</v>
      </c>
      <c r="W1976" s="0" t="str">
        <f aca="false">IF(AND(X1976&gt;=6,X1976&lt;14),"A",IF(AND(X1976&gt;=14,X1976&lt;22),"B","C"))</f>
        <v>B</v>
      </c>
      <c r="X1976" s="18" t="n">
        <f aca="false">HOUR(H1976)</f>
        <v>14</v>
      </c>
      <c r="Y1976" s="18" t="n">
        <f aca="false">ROUND((I1976-H1976)*1440,0)</f>
        <v>65</v>
      </c>
      <c r="Z1976" s="18" t="n">
        <f aca="false">ROUND((J1976-I1976)*1440,0)</f>
        <v>18</v>
      </c>
      <c r="AA1976" s="18" t="n">
        <f aca="false">ROUND((K1976-J1976)*1440,0)</f>
        <v>31</v>
      </c>
      <c r="AB1976" s="18" t="n">
        <f aca="false">ROUND((L1976-K1976)*1440,0)</f>
        <v>8</v>
      </c>
      <c r="AC1976" s="18" t="n">
        <f aca="false">ROUND((M1976-L1976)*1440,0)</f>
        <v>21</v>
      </c>
      <c r="AD1976" s="18" t="n">
        <f aca="false">IF(N1976="","",ROUND((N1976-M1976)*1440,0))</f>
        <v>14</v>
      </c>
      <c r="AE1976" s="18" t="n">
        <f aca="false">IF(O1976="","",ROUND((O1976-N1976)*1440,0))</f>
        <v>21</v>
      </c>
      <c r="AF1976" s="18" t="n">
        <f aca="false">IF(P1976="","",ROUND((P1976-O1976)*1440,0))</f>
        <v>14</v>
      </c>
      <c r="AG1976" s="18" t="n">
        <f aca="false">IF(Q1976="","",ROUND((Q1976-P1976)*1440,0))</f>
        <v>16</v>
      </c>
      <c r="AH1976" s="18" t="n">
        <f aca="false">IF(Q1976="","",ROUND((Q1976-H1976)*1440,0))</f>
        <v>208</v>
      </c>
      <c r="AI1976" s="19" t="n">
        <f aca="false">ROUND(IF(O1976="",Assumptions!$B$25-K1976,O1976-K1976)*24,1)</f>
        <v>1.1</v>
      </c>
      <c r="AJ1976" s="20" t="n">
        <f aca="false">ROUND(MAX(N(Y1976)/Assumptions!$C$5, N(Z1976)/Assumptions!$C$6, N(AA1976)/Assumptions!$C$7, N(AB1976)/Assumptions!$C$8, N(AC1976)/Assumptions!$C$9, N(AD1976)/Assumptions!$C$10, N(AE1976)/Assumptions!$C$11, N(AF1976)/Assumptions!$C$12, N(AG1976)/Assumptions!$C$13),3)</f>
        <v>2.167</v>
      </c>
      <c r="AK1976" s="0" t="str">
        <f aca="false">IF(OR(U1976="Pending",U1976="On Hold"),"Open GRN (awaiting)",IF(AJ1976&lt;=1,"Within SLA",IF(ROUND(N(Y1976)/Assumptions!$C$5,3)=AJ1976,"Gate Wait",IF(ROUND(N(Z1976)/Assumptions!$C$6,3)=AJ1976,"Dock Wait",IF(ROUND(N(AA1976)/Assumptions!$C$7,3)=AJ1976,"Unloading",IF(ROUND(N(AB1976)/Assumptions!$C$8,3)=AJ1976,"Unload-to-QC Wait",IF(ROUND(N(AC1976)/Assumptions!$C$9,3)=AJ1976,"QC",IF(ROUND(N(AD1976)/Assumptions!$C$10,3)=AJ1976,"QC-to-GRN Wait",IF(ROUND(N(AE1976)/Assumptions!$C$11,3)=AJ1976,"GRN Processing",IF(ROUND(N(AF1976)/Assumptions!$C$12,3)=AJ1976,"GRN-to-Putaway Wait",IF(ROUND(N(AG1976)/Assumptions!$C$13,3)=AJ1976,"Putaway","Within SLA")))))))))))</f>
        <v>Gate Wait</v>
      </c>
    </row>
    <row r="1977" customFormat="false" ht="15" hidden="false" customHeight="false" outlineLevel="0" collapsed="false">
      <c r="A1977" s="0" t="s">
        <v>5786</v>
      </c>
      <c r="B1977" s="0" t="s">
        <v>5787</v>
      </c>
      <c r="C1977" s="0" t="s">
        <v>126</v>
      </c>
      <c r="D1977" s="0" t="s">
        <v>147</v>
      </c>
      <c r="E1977" s="0" t="s">
        <v>5788</v>
      </c>
      <c r="F1977" s="0" t="s">
        <v>128</v>
      </c>
      <c r="G1977" s="0" t="s">
        <v>167</v>
      </c>
      <c r="H1977" s="17" t="n">
        <v>46252.6270833333</v>
      </c>
      <c r="I1977" s="17" t="n">
        <v>46252.6472222222</v>
      </c>
      <c r="J1977" s="17" t="n">
        <v>46252.6520833333</v>
      </c>
      <c r="K1977" s="17" t="n">
        <v>46252.6881944445</v>
      </c>
      <c r="L1977" s="17" t="n">
        <v>46252.6958333333</v>
      </c>
      <c r="M1977" s="17" t="n">
        <v>46252.7180555556</v>
      </c>
      <c r="N1977" s="17" t="n">
        <v>46252.7319444444</v>
      </c>
      <c r="O1977" s="17" t="n">
        <v>46252.7451388889</v>
      </c>
      <c r="P1977" s="17" t="n">
        <v>46252.7513888889</v>
      </c>
      <c r="Q1977" s="17" t="n">
        <v>46252.7743055556</v>
      </c>
      <c r="R1977" s="0" t="n">
        <v>643</v>
      </c>
      <c r="S1977" s="0" t="n">
        <v>0</v>
      </c>
      <c r="T1977" s="0" t="n">
        <v>0</v>
      </c>
      <c r="U1977" s="18" t="s">
        <v>130</v>
      </c>
      <c r="V1977" s="18" t="s">
        <v>333</v>
      </c>
      <c r="W1977" s="0" t="str">
        <f aca="false">IF(AND(X1977&gt;=6,X1977&lt;14),"A",IF(AND(X1977&gt;=14,X1977&lt;22),"B","C"))</f>
        <v>B</v>
      </c>
      <c r="X1977" s="18" t="n">
        <f aca="false">HOUR(H1977)</f>
        <v>15</v>
      </c>
      <c r="Y1977" s="18" t="n">
        <f aca="false">ROUND((I1977-H1977)*1440,0)</f>
        <v>29</v>
      </c>
      <c r="Z1977" s="18" t="n">
        <f aca="false">ROUND((J1977-I1977)*1440,0)</f>
        <v>7</v>
      </c>
      <c r="AA1977" s="18" t="n">
        <f aca="false">ROUND((K1977-J1977)*1440,0)</f>
        <v>52</v>
      </c>
      <c r="AB1977" s="18" t="n">
        <f aca="false">ROUND((L1977-K1977)*1440,0)</f>
        <v>11</v>
      </c>
      <c r="AC1977" s="18" t="n">
        <f aca="false">ROUND((M1977-L1977)*1440,0)</f>
        <v>32</v>
      </c>
      <c r="AD1977" s="18" t="n">
        <f aca="false">IF(N1977="","",ROUND((N1977-M1977)*1440,0))</f>
        <v>20</v>
      </c>
      <c r="AE1977" s="18" t="n">
        <f aca="false">IF(O1977="","",ROUND((O1977-N1977)*1440,0))</f>
        <v>19</v>
      </c>
      <c r="AF1977" s="18" t="n">
        <f aca="false">IF(P1977="","",ROUND((P1977-O1977)*1440,0))</f>
        <v>9</v>
      </c>
      <c r="AG1977" s="18" t="n">
        <f aca="false">IF(Q1977="","",ROUND((Q1977-P1977)*1440,0))</f>
        <v>33</v>
      </c>
      <c r="AH1977" s="18" t="n">
        <f aca="false">IF(Q1977="","",ROUND((Q1977-H1977)*1440,0))</f>
        <v>212</v>
      </c>
      <c r="AI1977" s="19" t="n">
        <f aca="false">ROUND(IF(O1977="",Assumptions!$B$25-K1977,O1977-K1977)*24,1)</f>
        <v>1.4</v>
      </c>
      <c r="AJ1977" s="20" t="n">
        <f aca="false">ROUND(MAX(N(Y1977)/Assumptions!$C$5, N(Z1977)/Assumptions!$C$6, N(AA1977)/Assumptions!$C$7, N(AB1977)/Assumptions!$C$8, N(AC1977)/Assumptions!$C$9, N(AD1977)/Assumptions!$C$10, N(AE1977)/Assumptions!$C$11, N(AF1977)/Assumptions!$C$12, N(AG1977)/Assumptions!$C$13),3)</f>
        <v>0.967</v>
      </c>
      <c r="AK1977" s="0" t="str">
        <f aca="false">IF(OR(U1977="Pending",U1977="On Hold"),"Open GRN (awaiting)",IF(AJ1977&lt;=1,"Within SLA",IF(ROUND(N(Y1977)/Assumptions!$C$5,3)=AJ1977,"Gate Wait",IF(ROUND(N(Z1977)/Assumptions!$C$6,3)=AJ1977,"Dock Wait",IF(ROUND(N(AA1977)/Assumptions!$C$7,3)=AJ1977,"Unloading",IF(ROUND(N(AB1977)/Assumptions!$C$8,3)=AJ1977,"Unload-to-QC Wait",IF(ROUND(N(AC1977)/Assumptions!$C$9,3)=AJ1977,"QC",IF(ROUND(N(AD1977)/Assumptions!$C$10,3)=AJ1977,"QC-to-GRN Wait",IF(ROUND(N(AE1977)/Assumptions!$C$11,3)=AJ1977,"GRN Processing",IF(ROUND(N(AF1977)/Assumptions!$C$12,3)=AJ1977,"GRN-to-Putaway Wait",IF(ROUND(N(AG1977)/Assumptions!$C$13,3)=AJ1977,"Putaway","Within SLA")))))))))))</f>
        <v>Within SLA</v>
      </c>
    </row>
    <row r="1978" customFormat="false" ht="15" hidden="false" customHeight="false" outlineLevel="0" collapsed="false">
      <c r="A1978" s="0" t="s">
        <v>5789</v>
      </c>
      <c r="B1978" s="0" t="s">
        <v>5790</v>
      </c>
      <c r="C1978" s="0" t="s">
        <v>134</v>
      </c>
      <c r="D1978" s="0" t="s">
        <v>147</v>
      </c>
      <c r="E1978" s="0" t="s">
        <v>5791</v>
      </c>
      <c r="F1978" s="0" t="s">
        <v>149</v>
      </c>
      <c r="G1978" s="0" t="s">
        <v>167</v>
      </c>
      <c r="H1978" s="17" t="n">
        <v>46252.6284722222</v>
      </c>
      <c r="I1978" s="17" t="n">
        <v>46252.6527777778</v>
      </c>
      <c r="J1978" s="17" t="n">
        <v>46252.6583333333</v>
      </c>
      <c r="K1978" s="17" t="n">
        <v>46252.6763888889</v>
      </c>
      <c r="L1978" s="17" t="n">
        <v>46252.6875</v>
      </c>
      <c r="M1978" s="17" t="n">
        <v>46252.6972222222</v>
      </c>
      <c r="N1978" s="17" t="n">
        <v>46252.7256944445</v>
      </c>
      <c r="O1978" s="17" t="n">
        <v>46252.7583333333</v>
      </c>
      <c r="P1978" s="17" t="n">
        <v>46252.7701388889</v>
      </c>
      <c r="Q1978" s="17" t="n">
        <v>46252.7958333333</v>
      </c>
      <c r="R1978" s="0" t="n">
        <v>435</v>
      </c>
      <c r="S1978" s="0" t="n">
        <v>0</v>
      </c>
      <c r="T1978" s="0" t="n">
        <v>0</v>
      </c>
      <c r="U1978" s="18" t="s">
        <v>130</v>
      </c>
      <c r="V1978" s="18" t="s">
        <v>156</v>
      </c>
      <c r="W1978" s="0" t="str">
        <f aca="false">IF(AND(X1978&gt;=6,X1978&lt;14),"A",IF(AND(X1978&gt;=14,X1978&lt;22),"B","C"))</f>
        <v>B</v>
      </c>
      <c r="X1978" s="18" t="n">
        <f aca="false">HOUR(H1978)</f>
        <v>15</v>
      </c>
      <c r="Y1978" s="18" t="n">
        <f aca="false">ROUND((I1978-H1978)*1440,0)</f>
        <v>35</v>
      </c>
      <c r="Z1978" s="18" t="n">
        <f aca="false">ROUND((J1978-I1978)*1440,0)</f>
        <v>8</v>
      </c>
      <c r="AA1978" s="18" t="n">
        <f aca="false">ROUND((K1978-J1978)*1440,0)</f>
        <v>26</v>
      </c>
      <c r="AB1978" s="18" t="n">
        <f aca="false">ROUND((L1978-K1978)*1440,0)</f>
        <v>16</v>
      </c>
      <c r="AC1978" s="18" t="n">
        <f aca="false">ROUND((M1978-L1978)*1440,0)</f>
        <v>14</v>
      </c>
      <c r="AD1978" s="18" t="n">
        <f aca="false">IF(N1978="","",ROUND((N1978-M1978)*1440,0))</f>
        <v>41</v>
      </c>
      <c r="AE1978" s="18" t="n">
        <f aca="false">IF(O1978="","",ROUND((O1978-N1978)*1440,0))</f>
        <v>47</v>
      </c>
      <c r="AF1978" s="18" t="n">
        <f aca="false">IF(P1978="","",ROUND((P1978-O1978)*1440,0))</f>
        <v>17</v>
      </c>
      <c r="AG1978" s="18" t="n">
        <f aca="false">IF(Q1978="","",ROUND((Q1978-P1978)*1440,0))</f>
        <v>37</v>
      </c>
      <c r="AH1978" s="18" t="n">
        <f aca="false">IF(Q1978="","",ROUND((Q1978-H1978)*1440,0))</f>
        <v>241</v>
      </c>
      <c r="AI1978" s="19" t="n">
        <f aca="false">ROUND(IF(O1978="",Assumptions!$B$25-K1978,O1978-K1978)*24,1)</f>
        <v>2</v>
      </c>
      <c r="AJ1978" s="20" t="n">
        <f aca="false">ROUND(MAX(N(Y1978)/Assumptions!$C$5, N(Z1978)/Assumptions!$C$6, N(AA1978)/Assumptions!$C$7, N(AB1978)/Assumptions!$C$8, N(AC1978)/Assumptions!$C$9, N(AD1978)/Assumptions!$C$10, N(AE1978)/Assumptions!$C$11, N(AF1978)/Assumptions!$C$12, N(AG1978)/Assumptions!$C$13),3)</f>
        <v>1.367</v>
      </c>
      <c r="AK1978" s="0" t="str">
        <f aca="false">IF(OR(U1978="Pending",U1978="On Hold"),"Open GRN (awaiting)",IF(AJ1978&lt;=1,"Within SLA",IF(ROUND(N(Y1978)/Assumptions!$C$5,3)=AJ1978,"Gate Wait",IF(ROUND(N(Z1978)/Assumptions!$C$6,3)=AJ1978,"Dock Wait",IF(ROUND(N(AA1978)/Assumptions!$C$7,3)=AJ1978,"Unloading",IF(ROUND(N(AB1978)/Assumptions!$C$8,3)=AJ1978,"Unload-to-QC Wait",IF(ROUND(N(AC1978)/Assumptions!$C$9,3)=AJ1978,"QC",IF(ROUND(N(AD1978)/Assumptions!$C$10,3)=AJ1978,"QC-to-GRN Wait",IF(ROUND(N(AE1978)/Assumptions!$C$11,3)=AJ1978,"GRN Processing",IF(ROUND(N(AF1978)/Assumptions!$C$12,3)=AJ1978,"GRN-to-Putaway Wait",IF(ROUND(N(AG1978)/Assumptions!$C$13,3)=AJ1978,"Putaway","Within SLA")))))))))))</f>
        <v>QC-to-GRN Wait</v>
      </c>
    </row>
    <row r="1979" customFormat="false" ht="15" hidden="false" customHeight="false" outlineLevel="0" collapsed="false">
      <c r="A1979" s="0" t="s">
        <v>5792</v>
      </c>
      <c r="B1979" s="0" t="s">
        <v>5793</v>
      </c>
      <c r="C1979" s="0" t="s">
        <v>252</v>
      </c>
      <c r="D1979" s="0" t="s">
        <v>135</v>
      </c>
      <c r="E1979" s="0" t="s">
        <v>5794</v>
      </c>
      <c r="F1979" s="0" t="s">
        <v>155</v>
      </c>
      <c r="G1979" s="0" t="s">
        <v>178</v>
      </c>
      <c r="H1979" s="17" t="n">
        <v>46252.6465277778</v>
      </c>
      <c r="I1979" s="17" t="n">
        <v>46252.6916666667</v>
      </c>
      <c r="J1979" s="17" t="n">
        <v>46252.7013888889</v>
      </c>
      <c r="K1979" s="17" t="n">
        <v>46252.7236111111</v>
      </c>
      <c r="L1979" s="17" t="n">
        <v>46252.73125</v>
      </c>
      <c r="M1979" s="17" t="n">
        <v>46252.7555555556</v>
      </c>
      <c r="N1979" s="17" t="n">
        <v>46252.8090277778</v>
      </c>
      <c r="O1979" s="17" t="n">
        <v>46252.8520833333</v>
      </c>
      <c r="P1979" s="17" t="n">
        <v>46252.8784722222</v>
      </c>
      <c r="Q1979" s="17" t="n">
        <v>46252.8888888889</v>
      </c>
      <c r="R1979" s="0" t="n">
        <v>946</v>
      </c>
      <c r="S1979" s="0" t="n">
        <v>0</v>
      </c>
      <c r="T1979" s="0" t="n">
        <v>0</v>
      </c>
      <c r="U1979" s="18" t="s">
        <v>130</v>
      </c>
      <c r="V1979" s="18" t="s">
        <v>156</v>
      </c>
      <c r="W1979" s="0" t="str">
        <f aca="false">IF(AND(X1979&gt;=6,X1979&lt;14),"A",IF(AND(X1979&gt;=14,X1979&lt;22),"B","C"))</f>
        <v>B</v>
      </c>
      <c r="X1979" s="18" t="n">
        <f aca="false">HOUR(H1979)</f>
        <v>15</v>
      </c>
      <c r="Y1979" s="18" t="n">
        <f aca="false">ROUND((I1979-H1979)*1440,0)</f>
        <v>65</v>
      </c>
      <c r="Z1979" s="18" t="n">
        <f aca="false">ROUND((J1979-I1979)*1440,0)</f>
        <v>14</v>
      </c>
      <c r="AA1979" s="18" t="n">
        <f aca="false">ROUND((K1979-J1979)*1440,0)</f>
        <v>32</v>
      </c>
      <c r="AB1979" s="18" t="n">
        <f aca="false">ROUND((L1979-K1979)*1440,0)</f>
        <v>11</v>
      </c>
      <c r="AC1979" s="18" t="n">
        <f aca="false">ROUND((M1979-L1979)*1440,0)</f>
        <v>35</v>
      </c>
      <c r="AD1979" s="18" t="n">
        <f aca="false">IF(N1979="","",ROUND((N1979-M1979)*1440,0))</f>
        <v>77</v>
      </c>
      <c r="AE1979" s="18" t="n">
        <f aca="false">IF(O1979="","",ROUND((O1979-N1979)*1440,0))</f>
        <v>62</v>
      </c>
      <c r="AF1979" s="18" t="n">
        <f aca="false">IF(P1979="","",ROUND((P1979-O1979)*1440,0))</f>
        <v>38</v>
      </c>
      <c r="AG1979" s="18" t="n">
        <f aca="false">IF(Q1979="","",ROUND((Q1979-P1979)*1440,0))</f>
        <v>15</v>
      </c>
      <c r="AH1979" s="18" t="n">
        <f aca="false">IF(Q1979="","",ROUND((Q1979-H1979)*1440,0))</f>
        <v>349</v>
      </c>
      <c r="AI1979" s="19" t="n">
        <f aca="false">ROUND(IF(O1979="",Assumptions!$B$25-K1979,O1979-K1979)*24,1)</f>
        <v>3.1</v>
      </c>
      <c r="AJ1979" s="20" t="n">
        <f aca="false">ROUND(MAX(N(Y1979)/Assumptions!$C$5, N(Z1979)/Assumptions!$C$6, N(AA1979)/Assumptions!$C$7, N(AB1979)/Assumptions!$C$8, N(AC1979)/Assumptions!$C$9, N(AD1979)/Assumptions!$C$10, N(AE1979)/Assumptions!$C$11, N(AF1979)/Assumptions!$C$12, N(AG1979)/Assumptions!$C$13),3)</f>
        <v>2.567</v>
      </c>
      <c r="AK1979" s="0" t="str">
        <f aca="false">IF(OR(U1979="Pending",U1979="On Hold"),"Open GRN (awaiting)",IF(AJ1979&lt;=1,"Within SLA",IF(ROUND(N(Y1979)/Assumptions!$C$5,3)=AJ1979,"Gate Wait",IF(ROUND(N(Z1979)/Assumptions!$C$6,3)=AJ1979,"Dock Wait",IF(ROUND(N(AA1979)/Assumptions!$C$7,3)=AJ1979,"Unloading",IF(ROUND(N(AB1979)/Assumptions!$C$8,3)=AJ1979,"Unload-to-QC Wait",IF(ROUND(N(AC1979)/Assumptions!$C$9,3)=AJ1979,"QC",IF(ROUND(N(AD1979)/Assumptions!$C$10,3)=AJ1979,"QC-to-GRN Wait",IF(ROUND(N(AE1979)/Assumptions!$C$11,3)=AJ1979,"GRN Processing",IF(ROUND(N(AF1979)/Assumptions!$C$12,3)=AJ1979,"GRN-to-Putaway Wait",IF(ROUND(N(AG1979)/Assumptions!$C$13,3)=AJ1979,"Putaway","Within SLA")))))))))))</f>
        <v>QC-to-GRN Wait</v>
      </c>
    </row>
    <row r="1980" customFormat="false" ht="15" hidden="false" customHeight="false" outlineLevel="0" collapsed="false">
      <c r="A1980" s="0" t="s">
        <v>5795</v>
      </c>
      <c r="B1980" s="0" t="s">
        <v>5796</v>
      </c>
      <c r="C1980" s="0" t="s">
        <v>118</v>
      </c>
      <c r="D1980" s="0" t="s">
        <v>147</v>
      </c>
      <c r="E1980" s="0" t="s">
        <v>623</v>
      </c>
      <c r="F1980" s="0" t="s">
        <v>121</v>
      </c>
      <c r="G1980" s="0" t="s">
        <v>150</v>
      </c>
      <c r="H1980" s="17" t="n">
        <v>46252.6493055556</v>
      </c>
      <c r="I1980" s="17" t="n">
        <v>46252.6986111111</v>
      </c>
      <c r="J1980" s="17" t="n">
        <v>46252.7041666667</v>
      </c>
      <c r="K1980" s="17" t="n">
        <v>46252.7611111111</v>
      </c>
      <c r="L1980" s="17" t="n">
        <v>46252.7631944444</v>
      </c>
      <c r="M1980" s="17" t="n">
        <v>46252.7784722222</v>
      </c>
      <c r="N1980" s="17" t="n">
        <v>46252.7895833333</v>
      </c>
      <c r="O1980" s="17" t="n">
        <v>46252.88125</v>
      </c>
      <c r="P1980" s="17" t="n">
        <v>46252.8986111111</v>
      </c>
      <c r="Q1980" s="17" t="n">
        <v>46252.9104166667</v>
      </c>
      <c r="R1980" s="0" t="n">
        <v>1135</v>
      </c>
      <c r="S1980" s="0" t="n">
        <v>0</v>
      </c>
      <c r="T1980" s="0" t="n">
        <v>0</v>
      </c>
      <c r="U1980" s="18" t="s">
        <v>130</v>
      </c>
      <c r="V1980" s="18" t="s">
        <v>131</v>
      </c>
      <c r="W1980" s="0" t="str">
        <f aca="false">IF(AND(X1980&gt;=6,X1980&lt;14),"A",IF(AND(X1980&gt;=14,X1980&lt;22),"B","C"))</f>
        <v>B</v>
      </c>
      <c r="X1980" s="18" t="n">
        <f aca="false">HOUR(H1980)</f>
        <v>15</v>
      </c>
      <c r="Y1980" s="18" t="n">
        <f aca="false">ROUND((I1980-H1980)*1440,0)</f>
        <v>71</v>
      </c>
      <c r="Z1980" s="18" t="n">
        <f aca="false">ROUND((J1980-I1980)*1440,0)</f>
        <v>8</v>
      </c>
      <c r="AA1980" s="18" t="n">
        <f aca="false">ROUND((K1980-J1980)*1440,0)</f>
        <v>82</v>
      </c>
      <c r="AB1980" s="18" t="n">
        <f aca="false">ROUND((L1980-K1980)*1440,0)</f>
        <v>3</v>
      </c>
      <c r="AC1980" s="18" t="n">
        <f aca="false">ROUND((M1980-L1980)*1440,0)</f>
        <v>22</v>
      </c>
      <c r="AD1980" s="18" t="n">
        <f aca="false">IF(N1980="","",ROUND((N1980-M1980)*1440,0))</f>
        <v>16</v>
      </c>
      <c r="AE1980" s="18" t="n">
        <f aca="false">IF(O1980="","",ROUND((O1980-N1980)*1440,0))</f>
        <v>132</v>
      </c>
      <c r="AF1980" s="18" t="n">
        <f aca="false">IF(P1980="","",ROUND((P1980-O1980)*1440,0))</f>
        <v>25</v>
      </c>
      <c r="AG1980" s="18" t="n">
        <f aca="false">IF(Q1980="","",ROUND((Q1980-P1980)*1440,0))</f>
        <v>17</v>
      </c>
      <c r="AH1980" s="18" t="n">
        <f aca="false">IF(Q1980="","",ROUND((Q1980-H1980)*1440,0))</f>
        <v>376</v>
      </c>
      <c r="AI1980" s="19" t="n">
        <f aca="false">ROUND(IF(O1980="",Assumptions!$B$25-K1980,O1980-K1980)*24,1)</f>
        <v>2.9</v>
      </c>
      <c r="AJ1980" s="20" t="n">
        <f aca="false">ROUND(MAX(N(Y1980)/Assumptions!$C$5, N(Z1980)/Assumptions!$C$6, N(AA1980)/Assumptions!$C$7, N(AB1980)/Assumptions!$C$8, N(AC1980)/Assumptions!$C$9, N(AD1980)/Assumptions!$C$10, N(AE1980)/Assumptions!$C$11, N(AF1980)/Assumptions!$C$12, N(AG1980)/Assumptions!$C$13),3)</f>
        <v>2.933</v>
      </c>
      <c r="AK1980" s="0" t="str">
        <f aca="false">IF(OR(U1980="Pending",U1980="On Hold"),"Open GRN (awaiting)",IF(AJ1980&lt;=1,"Within SLA",IF(ROUND(N(Y1980)/Assumptions!$C$5,3)=AJ1980,"Gate Wait",IF(ROUND(N(Z1980)/Assumptions!$C$6,3)=AJ1980,"Dock Wait",IF(ROUND(N(AA1980)/Assumptions!$C$7,3)=AJ1980,"Unloading",IF(ROUND(N(AB1980)/Assumptions!$C$8,3)=AJ1980,"Unload-to-QC Wait",IF(ROUND(N(AC1980)/Assumptions!$C$9,3)=AJ1980,"QC",IF(ROUND(N(AD1980)/Assumptions!$C$10,3)=AJ1980,"QC-to-GRN Wait",IF(ROUND(N(AE1980)/Assumptions!$C$11,3)=AJ1980,"GRN Processing",IF(ROUND(N(AF1980)/Assumptions!$C$12,3)=AJ1980,"GRN-to-Putaway Wait",IF(ROUND(N(AG1980)/Assumptions!$C$13,3)=AJ1980,"Putaway","Within SLA")))))))))))</f>
        <v>GRN Processing</v>
      </c>
    </row>
    <row r="1981" customFormat="false" ht="15" hidden="false" customHeight="false" outlineLevel="0" collapsed="false">
      <c r="A1981" s="0" t="s">
        <v>5797</v>
      </c>
      <c r="B1981" s="0" t="s">
        <v>5798</v>
      </c>
      <c r="C1981" s="0" t="s">
        <v>170</v>
      </c>
      <c r="D1981" s="0" t="s">
        <v>147</v>
      </c>
      <c r="E1981" s="0" t="s">
        <v>3695</v>
      </c>
      <c r="F1981" s="0" t="s">
        <v>172</v>
      </c>
      <c r="G1981" s="0" t="s">
        <v>167</v>
      </c>
      <c r="H1981" s="17" t="n">
        <v>46252.6534722222</v>
      </c>
      <c r="I1981" s="17" t="n">
        <v>46252.6701388889</v>
      </c>
      <c r="J1981" s="17" t="n">
        <v>46252.6805555556</v>
      </c>
      <c r="K1981" s="17" t="n">
        <v>46252.7048611111</v>
      </c>
      <c r="L1981" s="17" t="n">
        <v>46252.70625</v>
      </c>
      <c r="M1981" s="17" t="n">
        <v>46252.7493055556</v>
      </c>
      <c r="N1981" s="17" t="n">
        <v>46252.7895833333</v>
      </c>
      <c r="O1981" s="17" t="n">
        <v>46252.8229166667</v>
      </c>
      <c r="P1981" s="17" t="n">
        <v>46252.8340277778</v>
      </c>
      <c r="Q1981" s="17" t="n">
        <v>46252.8541666667</v>
      </c>
      <c r="R1981" s="0" t="n">
        <v>454</v>
      </c>
      <c r="S1981" s="0" t="n">
        <v>0</v>
      </c>
      <c r="T1981" s="0" t="n">
        <v>0</v>
      </c>
      <c r="U1981" s="18" t="s">
        <v>130</v>
      </c>
      <c r="V1981" s="18" t="s">
        <v>156</v>
      </c>
      <c r="W1981" s="0" t="str">
        <f aca="false">IF(AND(X1981&gt;=6,X1981&lt;14),"A",IF(AND(X1981&gt;=14,X1981&lt;22),"B","C"))</f>
        <v>B</v>
      </c>
      <c r="X1981" s="18" t="n">
        <f aca="false">HOUR(H1981)</f>
        <v>15</v>
      </c>
      <c r="Y1981" s="18" t="n">
        <f aca="false">ROUND((I1981-H1981)*1440,0)</f>
        <v>24</v>
      </c>
      <c r="Z1981" s="18" t="n">
        <f aca="false">ROUND((J1981-I1981)*1440,0)</f>
        <v>15</v>
      </c>
      <c r="AA1981" s="18" t="n">
        <f aca="false">ROUND((K1981-J1981)*1440,0)</f>
        <v>35</v>
      </c>
      <c r="AB1981" s="18" t="n">
        <f aca="false">ROUND((L1981-K1981)*1440,0)</f>
        <v>2</v>
      </c>
      <c r="AC1981" s="18" t="n">
        <f aca="false">ROUND((M1981-L1981)*1440,0)</f>
        <v>62</v>
      </c>
      <c r="AD1981" s="18" t="n">
        <f aca="false">IF(N1981="","",ROUND((N1981-M1981)*1440,0))</f>
        <v>58</v>
      </c>
      <c r="AE1981" s="18" t="n">
        <f aca="false">IF(O1981="","",ROUND((O1981-N1981)*1440,0))</f>
        <v>48</v>
      </c>
      <c r="AF1981" s="18" t="n">
        <f aca="false">IF(P1981="","",ROUND((P1981-O1981)*1440,0))</f>
        <v>16</v>
      </c>
      <c r="AG1981" s="18" t="n">
        <f aca="false">IF(Q1981="","",ROUND((Q1981-P1981)*1440,0))</f>
        <v>29</v>
      </c>
      <c r="AH1981" s="18" t="n">
        <f aca="false">IF(Q1981="","",ROUND((Q1981-H1981)*1440,0))</f>
        <v>289</v>
      </c>
      <c r="AI1981" s="19" t="n">
        <f aca="false">ROUND(IF(O1981="",Assumptions!$B$25-K1981,O1981-K1981)*24,1)</f>
        <v>2.8</v>
      </c>
      <c r="AJ1981" s="20" t="n">
        <f aca="false">ROUND(MAX(N(Y1981)/Assumptions!$C$5, N(Z1981)/Assumptions!$C$6, N(AA1981)/Assumptions!$C$7, N(AB1981)/Assumptions!$C$8, N(AC1981)/Assumptions!$C$9, N(AD1981)/Assumptions!$C$10, N(AE1981)/Assumptions!$C$11, N(AF1981)/Assumptions!$C$12, N(AG1981)/Assumptions!$C$13),3)</f>
        <v>1.933</v>
      </c>
      <c r="AK1981" s="0" t="str">
        <f aca="false">IF(OR(U1981="Pending",U1981="On Hold"),"Open GRN (awaiting)",IF(AJ1981&lt;=1,"Within SLA",IF(ROUND(N(Y1981)/Assumptions!$C$5,3)=AJ1981,"Gate Wait",IF(ROUND(N(Z1981)/Assumptions!$C$6,3)=AJ1981,"Dock Wait",IF(ROUND(N(AA1981)/Assumptions!$C$7,3)=AJ1981,"Unloading",IF(ROUND(N(AB1981)/Assumptions!$C$8,3)=AJ1981,"Unload-to-QC Wait",IF(ROUND(N(AC1981)/Assumptions!$C$9,3)=AJ1981,"QC",IF(ROUND(N(AD1981)/Assumptions!$C$10,3)=AJ1981,"QC-to-GRN Wait",IF(ROUND(N(AE1981)/Assumptions!$C$11,3)=AJ1981,"GRN Processing",IF(ROUND(N(AF1981)/Assumptions!$C$12,3)=AJ1981,"GRN-to-Putaway Wait",IF(ROUND(N(AG1981)/Assumptions!$C$13,3)=AJ1981,"Putaway","Within SLA")))))))))))</f>
        <v>QC-to-GRN Wait</v>
      </c>
    </row>
    <row r="1982" customFormat="false" ht="15" hidden="false" customHeight="false" outlineLevel="0" collapsed="false">
      <c r="A1982" s="0" t="s">
        <v>5799</v>
      </c>
      <c r="B1982" s="0" t="s">
        <v>5800</v>
      </c>
      <c r="C1982" s="0" t="s">
        <v>153</v>
      </c>
      <c r="D1982" s="0" t="s">
        <v>119</v>
      </c>
      <c r="E1982" s="0" t="s">
        <v>5801</v>
      </c>
      <c r="F1982" s="0" t="s">
        <v>155</v>
      </c>
      <c r="G1982" s="0" t="s">
        <v>129</v>
      </c>
      <c r="H1982" s="17" t="n">
        <v>46252.6708333333</v>
      </c>
      <c r="I1982" s="17" t="n">
        <v>46252.6805555556</v>
      </c>
      <c r="J1982" s="17" t="n">
        <v>46252.6833333333</v>
      </c>
      <c r="K1982" s="17" t="n">
        <v>46252.7</v>
      </c>
      <c r="L1982" s="17" t="n">
        <v>46252.7076388889</v>
      </c>
      <c r="M1982" s="17" t="n">
        <v>46252.7402777778</v>
      </c>
      <c r="N1982" s="17" t="n">
        <v>46252.7854166667</v>
      </c>
      <c r="O1982" s="17" t="n">
        <v>46252.81875</v>
      </c>
      <c r="P1982" s="17" t="n">
        <v>46252.8340277778</v>
      </c>
      <c r="Q1982" s="17" t="n">
        <v>46252.8451388889</v>
      </c>
      <c r="R1982" s="0" t="n">
        <v>329</v>
      </c>
      <c r="S1982" s="0" t="n">
        <v>0</v>
      </c>
      <c r="T1982" s="0" t="n">
        <v>0</v>
      </c>
      <c r="U1982" s="18" t="s">
        <v>130</v>
      </c>
      <c r="V1982" s="18" t="s">
        <v>156</v>
      </c>
      <c r="W1982" s="0" t="str">
        <f aca="false">IF(AND(X1982&gt;=6,X1982&lt;14),"A",IF(AND(X1982&gt;=14,X1982&lt;22),"B","C"))</f>
        <v>B</v>
      </c>
      <c r="X1982" s="18" t="n">
        <f aca="false">HOUR(H1982)</f>
        <v>16</v>
      </c>
      <c r="Y1982" s="18" t="n">
        <f aca="false">ROUND((I1982-H1982)*1440,0)</f>
        <v>14</v>
      </c>
      <c r="Z1982" s="18" t="n">
        <f aca="false">ROUND((J1982-I1982)*1440,0)</f>
        <v>4</v>
      </c>
      <c r="AA1982" s="18" t="n">
        <f aca="false">ROUND((K1982-J1982)*1440,0)</f>
        <v>24</v>
      </c>
      <c r="AB1982" s="18" t="n">
        <f aca="false">ROUND((L1982-K1982)*1440,0)</f>
        <v>11</v>
      </c>
      <c r="AC1982" s="18" t="n">
        <f aca="false">ROUND((M1982-L1982)*1440,0)</f>
        <v>47</v>
      </c>
      <c r="AD1982" s="18" t="n">
        <f aca="false">IF(N1982="","",ROUND((N1982-M1982)*1440,0))</f>
        <v>65</v>
      </c>
      <c r="AE1982" s="18" t="n">
        <f aca="false">IF(O1982="","",ROUND((O1982-N1982)*1440,0))</f>
        <v>48</v>
      </c>
      <c r="AF1982" s="18" t="n">
        <f aca="false">IF(P1982="","",ROUND((P1982-O1982)*1440,0))</f>
        <v>22</v>
      </c>
      <c r="AG1982" s="18" t="n">
        <f aca="false">IF(Q1982="","",ROUND((Q1982-P1982)*1440,0))</f>
        <v>16</v>
      </c>
      <c r="AH1982" s="18" t="n">
        <f aca="false">IF(Q1982="","",ROUND((Q1982-H1982)*1440,0))</f>
        <v>251</v>
      </c>
      <c r="AI1982" s="19" t="n">
        <f aca="false">ROUND(IF(O1982="",Assumptions!$B$25-K1982,O1982-K1982)*24,1)</f>
        <v>2.9</v>
      </c>
      <c r="AJ1982" s="20" t="n">
        <f aca="false">ROUND(MAX(N(Y1982)/Assumptions!$C$5, N(Z1982)/Assumptions!$C$6, N(AA1982)/Assumptions!$C$7, N(AB1982)/Assumptions!$C$8, N(AC1982)/Assumptions!$C$9, N(AD1982)/Assumptions!$C$10, N(AE1982)/Assumptions!$C$11, N(AF1982)/Assumptions!$C$12, N(AG1982)/Assumptions!$C$13),3)</f>
        <v>2.167</v>
      </c>
      <c r="AK1982" s="0" t="str">
        <f aca="false">IF(OR(U1982="Pending",U1982="On Hold"),"Open GRN (awaiting)",IF(AJ1982&lt;=1,"Within SLA",IF(ROUND(N(Y1982)/Assumptions!$C$5,3)=AJ1982,"Gate Wait",IF(ROUND(N(Z1982)/Assumptions!$C$6,3)=AJ1982,"Dock Wait",IF(ROUND(N(AA1982)/Assumptions!$C$7,3)=AJ1982,"Unloading",IF(ROUND(N(AB1982)/Assumptions!$C$8,3)=AJ1982,"Unload-to-QC Wait",IF(ROUND(N(AC1982)/Assumptions!$C$9,3)=AJ1982,"QC",IF(ROUND(N(AD1982)/Assumptions!$C$10,3)=AJ1982,"QC-to-GRN Wait",IF(ROUND(N(AE1982)/Assumptions!$C$11,3)=AJ1982,"GRN Processing",IF(ROUND(N(AF1982)/Assumptions!$C$12,3)=AJ1982,"GRN-to-Putaway Wait",IF(ROUND(N(AG1982)/Assumptions!$C$13,3)=AJ1982,"Putaway","Within SLA")))))))))))</f>
        <v>QC-to-GRN Wait</v>
      </c>
    </row>
    <row r="1983" customFormat="false" ht="15" hidden="false" customHeight="false" outlineLevel="0" collapsed="false">
      <c r="A1983" s="0" t="s">
        <v>5802</v>
      </c>
      <c r="B1983" s="0" t="s">
        <v>5803</v>
      </c>
      <c r="C1983" s="0" t="s">
        <v>118</v>
      </c>
      <c r="D1983" s="0" t="s">
        <v>119</v>
      </c>
      <c r="E1983" s="0" t="s">
        <v>5804</v>
      </c>
      <c r="F1983" s="0" t="s">
        <v>121</v>
      </c>
      <c r="G1983" s="0" t="s">
        <v>129</v>
      </c>
      <c r="H1983" s="17" t="n">
        <v>46252.7180555556</v>
      </c>
      <c r="I1983" s="17" t="n">
        <v>46252.7340277778</v>
      </c>
      <c r="J1983" s="17" t="n">
        <v>46252.7368055556</v>
      </c>
      <c r="K1983" s="17" t="n">
        <v>46252.7652777778</v>
      </c>
      <c r="L1983" s="17" t="n">
        <v>46252.7694444444</v>
      </c>
      <c r="M1983" s="17" t="n">
        <v>46252.7895833333</v>
      </c>
      <c r="N1983" s="17" t="n">
        <v>46252.8069444444</v>
      </c>
      <c r="O1983" s="17" t="n">
        <v>46252.85</v>
      </c>
      <c r="P1983" s="17" t="n">
        <v>46252.8576388889</v>
      </c>
      <c r="Q1983" s="17" t="n">
        <v>46252.86875</v>
      </c>
      <c r="R1983" s="0" t="n">
        <v>279</v>
      </c>
      <c r="S1983" s="0" t="n">
        <v>0</v>
      </c>
      <c r="T1983" s="0" t="n">
        <v>0</v>
      </c>
      <c r="U1983" s="18" t="s">
        <v>130</v>
      </c>
      <c r="V1983" s="18" t="s">
        <v>131</v>
      </c>
      <c r="W1983" s="0" t="str">
        <f aca="false">IF(AND(X1983&gt;=6,X1983&lt;14),"A",IF(AND(X1983&gt;=14,X1983&lt;22),"B","C"))</f>
        <v>B</v>
      </c>
      <c r="X1983" s="18" t="n">
        <f aca="false">HOUR(H1983)</f>
        <v>17</v>
      </c>
      <c r="Y1983" s="18" t="n">
        <f aca="false">ROUND((I1983-H1983)*1440,0)</f>
        <v>23</v>
      </c>
      <c r="Z1983" s="18" t="n">
        <f aca="false">ROUND((J1983-I1983)*1440,0)</f>
        <v>4</v>
      </c>
      <c r="AA1983" s="18" t="n">
        <f aca="false">ROUND((K1983-J1983)*1440,0)</f>
        <v>41</v>
      </c>
      <c r="AB1983" s="18" t="n">
        <f aca="false">ROUND((L1983-K1983)*1440,0)</f>
        <v>6</v>
      </c>
      <c r="AC1983" s="18" t="n">
        <f aca="false">ROUND((M1983-L1983)*1440,0)</f>
        <v>29</v>
      </c>
      <c r="AD1983" s="18" t="n">
        <f aca="false">IF(N1983="","",ROUND((N1983-M1983)*1440,0))</f>
        <v>25</v>
      </c>
      <c r="AE1983" s="18" t="n">
        <f aca="false">IF(O1983="","",ROUND((O1983-N1983)*1440,0))</f>
        <v>62</v>
      </c>
      <c r="AF1983" s="18" t="n">
        <f aca="false">IF(P1983="","",ROUND((P1983-O1983)*1440,0))</f>
        <v>11</v>
      </c>
      <c r="AG1983" s="18" t="n">
        <f aca="false">IF(Q1983="","",ROUND((Q1983-P1983)*1440,0))</f>
        <v>16</v>
      </c>
      <c r="AH1983" s="18" t="n">
        <f aca="false">IF(Q1983="","",ROUND((Q1983-H1983)*1440,0))</f>
        <v>217</v>
      </c>
      <c r="AI1983" s="19" t="n">
        <f aca="false">ROUND(IF(O1983="",Assumptions!$B$25-K1983,O1983-K1983)*24,1)</f>
        <v>2</v>
      </c>
      <c r="AJ1983" s="20" t="n">
        <f aca="false">ROUND(MAX(N(Y1983)/Assumptions!$C$5, N(Z1983)/Assumptions!$C$6, N(AA1983)/Assumptions!$C$7, N(AB1983)/Assumptions!$C$8, N(AC1983)/Assumptions!$C$9, N(AD1983)/Assumptions!$C$10, N(AE1983)/Assumptions!$C$11, N(AF1983)/Assumptions!$C$12, N(AG1983)/Assumptions!$C$13),3)</f>
        <v>1.378</v>
      </c>
      <c r="AK1983" s="0" t="str">
        <f aca="false">IF(OR(U1983="Pending",U1983="On Hold"),"Open GRN (awaiting)",IF(AJ1983&lt;=1,"Within SLA",IF(ROUND(N(Y1983)/Assumptions!$C$5,3)=AJ1983,"Gate Wait",IF(ROUND(N(Z1983)/Assumptions!$C$6,3)=AJ1983,"Dock Wait",IF(ROUND(N(AA1983)/Assumptions!$C$7,3)=AJ1983,"Unloading",IF(ROUND(N(AB1983)/Assumptions!$C$8,3)=AJ1983,"Unload-to-QC Wait",IF(ROUND(N(AC1983)/Assumptions!$C$9,3)=AJ1983,"QC",IF(ROUND(N(AD1983)/Assumptions!$C$10,3)=AJ1983,"QC-to-GRN Wait",IF(ROUND(N(AE1983)/Assumptions!$C$11,3)=AJ1983,"GRN Processing",IF(ROUND(N(AF1983)/Assumptions!$C$12,3)=AJ1983,"GRN-to-Putaway Wait",IF(ROUND(N(AG1983)/Assumptions!$C$13,3)=AJ1983,"Putaway","Within SLA")))))))))))</f>
        <v>GRN Processing</v>
      </c>
    </row>
    <row r="1984" customFormat="false" ht="15" hidden="false" customHeight="false" outlineLevel="0" collapsed="false">
      <c r="A1984" s="0" t="s">
        <v>5805</v>
      </c>
      <c r="B1984" s="0" t="s">
        <v>5806</v>
      </c>
      <c r="C1984" s="0" t="s">
        <v>153</v>
      </c>
      <c r="D1984" s="0" t="s">
        <v>119</v>
      </c>
      <c r="E1984" s="0" t="s">
        <v>5807</v>
      </c>
      <c r="F1984" s="0" t="s">
        <v>155</v>
      </c>
      <c r="G1984" s="0" t="s">
        <v>122</v>
      </c>
      <c r="H1984" s="17" t="n">
        <v>46252.7402777778</v>
      </c>
      <c r="I1984" s="17" t="n">
        <v>46252.75625</v>
      </c>
      <c r="J1984" s="17" t="n">
        <v>46252.7597222222</v>
      </c>
      <c r="K1984" s="17" t="n">
        <v>46252.7791666667</v>
      </c>
      <c r="L1984" s="17" t="n">
        <v>46252.7895833333</v>
      </c>
      <c r="M1984" s="17" t="n">
        <v>46252.8111111111</v>
      </c>
      <c r="N1984" s="17" t="n">
        <v>46252.8243055556</v>
      </c>
      <c r="O1984" s="17" t="n">
        <v>46252.88125</v>
      </c>
      <c r="P1984" s="17" t="n">
        <v>46252.8986111111</v>
      </c>
      <c r="Q1984" s="17" t="n">
        <v>46252.9118055556</v>
      </c>
      <c r="R1984" s="0" t="n">
        <v>175</v>
      </c>
      <c r="S1984" s="0" t="n">
        <v>0</v>
      </c>
      <c r="T1984" s="0" t="n">
        <v>0</v>
      </c>
      <c r="U1984" s="18" t="s">
        <v>130</v>
      </c>
      <c r="V1984" s="18" t="s">
        <v>144</v>
      </c>
      <c r="W1984" s="0" t="str">
        <f aca="false">IF(AND(X1984&gt;=6,X1984&lt;14),"A",IF(AND(X1984&gt;=14,X1984&lt;22),"B","C"))</f>
        <v>B</v>
      </c>
      <c r="X1984" s="18" t="n">
        <f aca="false">HOUR(H1984)</f>
        <v>17</v>
      </c>
      <c r="Y1984" s="18" t="n">
        <f aca="false">ROUND((I1984-H1984)*1440,0)</f>
        <v>23</v>
      </c>
      <c r="Z1984" s="18" t="n">
        <f aca="false">ROUND((J1984-I1984)*1440,0)</f>
        <v>5</v>
      </c>
      <c r="AA1984" s="18" t="n">
        <f aca="false">ROUND((K1984-J1984)*1440,0)</f>
        <v>28</v>
      </c>
      <c r="AB1984" s="18" t="n">
        <f aca="false">ROUND((L1984-K1984)*1440,0)</f>
        <v>15</v>
      </c>
      <c r="AC1984" s="18" t="n">
        <f aca="false">ROUND((M1984-L1984)*1440,0)</f>
        <v>31</v>
      </c>
      <c r="AD1984" s="18" t="n">
        <f aca="false">IF(N1984="","",ROUND((N1984-M1984)*1440,0))</f>
        <v>19</v>
      </c>
      <c r="AE1984" s="18" t="n">
        <f aca="false">IF(O1984="","",ROUND((O1984-N1984)*1440,0))</f>
        <v>82</v>
      </c>
      <c r="AF1984" s="18" t="n">
        <f aca="false">IF(P1984="","",ROUND((P1984-O1984)*1440,0))</f>
        <v>25</v>
      </c>
      <c r="AG1984" s="18" t="n">
        <f aca="false">IF(Q1984="","",ROUND((Q1984-P1984)*1440,0))</f>
        <v>19</v>
      </c>
      <c r="AH1984" s="18" t="n">
        <f aca="false">IF(Q1984="","",ROUND((Q1984-H1984)*1440,0))</f>
        <v>247</v>
      </c>
      <c r="AI1984" s="19" t="n">
        <f aca="false">ROUND(IF(O1984="",Assumptions!$B$25-K1984,O1984-K1984)*24,1)</f>
        <v>2.5</v>
      </c>
      <c r="AJ1984" s="20" t="n">
        <f aca="false">ROUND(MAX(N(Y1984)/Assumptions!$C$5, N(Z1984)/Assumptions!$C$6, N(AA1984)/Assumptions!$C$7, N(AB1984)/Assumptions!$C$8, N(AC1984)/Assumptions!$C$9, N(AD1984)/Assumptions!$C$10, N(AE1984)/Assumptions!$C$11, N(AF1984)/Assumptions!$C$12, N(AG1984)/Assumptions!$C$13),3)</f>
        <v>1.822</v>
      </c>
      <c r="AK1984" s="0" t="str">
        <f aca="false">IF(OR(U1984="Pending",U1984="On Hold"),"Open GRN (awaiting)",IF(AJ1984&lt;=1,"Within SLA",IF(ROUND(N(Y1984)/Assumptions!$C$5,3)=AJ1984,"Gate Wait",IF(ROUND(N(Z1984)/Assumptions!$C$6,3)=AJ1984,"Dock Wait",IF(ROUND(N(AA1984)/Assumptions!$C$7,3)=AJ1984,"Unloading",IF(ROUND(N(AB1984)/Assumptions!$C$8,3)=AJ1984,"Unload-to-QC Wait",IF(ROUND(N(AC1984)/Assumptions!$C$9,3)=AJ1984,"QC",IF(ROUND(N(AD1984)/Assumptions!$C$10,3)=AJ1984,"QC-to-GRN Wait",IF(ROUND(N(AE1984)/Assumptions!$C$11,3)=AJ1984,"GRN Processing",IF(ROUND(N(AF1984)/Assumptions!$C$12,3)=AJ1984,"GRN-to-Putaway Wait",IF(ROUND(N(AG1984)/Assumptions!$C$13,3)=AJ1984,"Putaway","Within SLA")))))))))))</f>
        <v>GRN Processing</v>
      </c>
    </row>
    <row r="1985" customFormat="false" ht="15" hidden="false" customHeight="false" outlineLevel="0" collapsed="false">
      <c r="A1985" s="0" t="s">
        <v>5808</v>
      </c>
      <c r="B1985" s="0" t="s">
        <v>5809</v>
      </c>
      <c r="C1985" s="0" t="s">
        <v>218</v>
      </c>
      <c r="D1985" s="0" t="s">
        <v>147</v>
      </c>
      <c r="E1985" s="0" t="s">
        <v>5810</v>
      </c>
      <c r="F1985" s="0" t="s">
        <v>137</v>
      </c>
      <c r="G1985" s="0" t="s">
        <v>150</v>
      </c>
      <c r="H1985" s="17" t="n">
        <v>46252.7423611111</v>
      </c>
      <c r="I1985" s="17" t="n">
        <v>46252.7583333333</v>
      </c>
      <c r="J1985" s="17" t="n">
        <v>46252.7604166667</v>
      </c>
      <c r="K1985" s="17" t="n">
        <v>46252.7756944444</v>
      </c>
      <c r="L1985" s="17" t="n">
        <v>46252.7895833333</v>
      </c>
      <c r="M1985" s="17" t="n">
        <v>46252.8041666667</v>
      </c>
      <c r="N1985" s="17" t="n">
        <v>46252.8513888889</v>
      </c>
      <c r="O1985" s="17" t="n">
        <v>46252.8625</v>
      </c>
      <c r="P1985" s="17" t="n">
        <v>46252.86875</v>
      </c>
      <c r="Q1985" s="17" t="n">
        <v>46252.8784722222</v>
      </c>
      <c r="R1985" s="0" t="n">
        <v>292</v>
      </c>
      <c r="S1985" s="0" t="n">
        <v>0</v>
      </c>
      <c r="T1985" s="0" t="n">
        <v>0</v>
      </c>
      <c r="U1985" s="18" t="s">
        <v>130</v>
      </c>
      <c r="V1985" s="18" t="s">
        <v>156</v>
      </c>
      <c r="W1985" s="0" t="str">
        <f aca="false">IF(AND(X1985&gt;=6,X1985&lt;14),"A",IF(AND(X1985&gt;=14,X1985&lt;22),"B","C"))</f>
        <v>B</v>
      </c>
      <c r="X1985" s="18" t="n">
        <f aca="false">HOUR(H1985)</f>
        <v>17</v>
      </c>
      <c r="Y1985" s="18" t="n">
        <f aca="false">ROUND((I1985-H1985)*1440,0)</f>
        <v>23</v>
      </c>
      <c r="Z1985" s="18" t="n">
        <f aca="false">ROUND((J1985-I1985)*1440,0)</f>
        <v>3</v>
      </c>
      <c r="AA1985" s="18" t="n">
        <f aca="false">ROUND((K1985-J1985)*1440,0)</f>
        <v>22</v>
      </c>
      <c r="AB1985" s="18" t="n">
        <f aca="false">ROUND((L1985-K1985)*1440,0)</f>
        <v>20</v>
      </c>
      <c r="AC1985" s="18" t="n">
        <f aca="false">ROUND((M1985-L1985)*1440,0)</f>
        <v>21</v>
      </c>
      <c r="AD1985" s="18" t="n">
        <f aca="false">IF(N1985="","",ROUND((N1985-M1985)*1440,0))</f>
        <v>68</v>
      </c>
      <c r="AE1985" s="18" t="n">
        <f aca="false">IF(O1985="","",ROUND((O1985-N1985)*1440,0))</f>
        <v>16</v>
      </c>
      <c r="AF1985" s="18" t="n">
        <f aca="false">IF(P1985="","",ROUND((P1985-O1985)*1440,0))</f>
        <v>9</v>
      </c>
      <c r="AG1985" s="18" t="n">
        <f aca="false">IF(Q1985="","",ROUND((Q1985-P1985)*1440,0))</f>
        <v>14</v>
      </c>
      <c r="AH1985" s="18" t="n">
        <f aca="false">IF(Q1985="","",ROUND((Q1985-H1985)*1440,0))</f>
        <v>196</v>
      </c>
      <c r="AI1985" s="19" t="n">
        <f aca="false">ROUND(IF(O1985="",Assumptions!$B$25-K1985,O1985-K1985)*24,1)</f>
        <v>2.1</v>
      </c>
      <c r="AJ1985" s="20" t="n">
        <f aca="false">ROUND(MAX(N(Y1985)/Assumptions!$C$5, N(Z1985)/Assumptions!$C$6, N(AA1985)/Assumptions!$C$7, N(AB1985)/Assumptions!$C$8, N(AC1985)/Assumptions!$C$9, N(AD1985)/Assumptions!$C$10, N(AE1985)/Assumptions!$C$11, N(AF1985)/Assumptions!$C$12, N(AG1985)/Assumptions!$C$13),3)</f>
        <v>2.267</v>
      </c>
      <c r="AK1985" s="0" t="str">
        <f aca="false">IF(OR(U1985="Pending",U1985="On Hold"),"Open GRN (awaiting)",IF(AJ1985&lt;=1,"Within SLA",IF(ROUND(N(Y1985)/Assumptions!$C$5,3)=AJ1985,"Gate Wait",IF(ROUND(N(Z1985)/Assumptions!$C$6,3)=AJ1985,"Dock Wait",IF(ROUND(N(AA1985)/Assumptions!$C$7,3)=AJ1985,"Unloading",IF(ROUND(N(AB1985)/Assumptions!$C$8,3)=AJ1985,"Unload-to-QC Wait",IF(ROUND(N(AC1985)/Assumptions!$C$9,3)=AJ1985,"QC",IF(ROUND(N(AD1985)/Assumptions!$C$10,3)=AJ1985,"QC-to-GRN Wait",IF(ROUND(N(AE1985)/Assumptions!$C$11,3)=AJ1985,"GRN Processing",IF(ROUND(N(AF1985)/Assumptions!$C$12,3)=AJ1985,"GRN-to-Putaway Wait",IF(ROUND(N(AG1985)/Assumptions!$C$13,3)=AJ1985,"Putaway","Within SLA")))))))))))</f>
        <v>QC-to-GRN Wait</v>
      </c>
    </row>
    <row r="1986" customFormat="false" ht="15" hidden="false" customHeight="false" outlineLevel="0" collapsed="false">
      <c r="A1986" s="0" t="s">
        <v>5811</v>
      </c>
      <c r="B1986" s="0" t="s">
        <v>5812</v>
      </c>
      <c r="C1986" s="0" t="s">
        <v>252</v>
      </c>
      <c r="D1986" s="0" t="s">
        <v>119</v>
      </c>
      <c r="E1986" s="0" t="s">
        <v>4896</v>
      </c>
      <c r="F1986" s="0" t="s">
        <v>155</v>
      </c>
      <c r="G1986" s="0" t="s">
        <v>129</v>
      </c>
      <c r="H1986" s="17" t="n">
        <v>46252.7701388889</v>
      </c>
      <c r="I1986" s="17" t="n">
        <v>46252.7798611111</v>
      </c>
      <c r="J1986" s="17" t="n">
        <v>46252.7881944445</v>
      </c>
      <c r="K1986" s="17" t="n">
        <v>46252.8083333333</v>
      </c>
      <c r="L1986" s="17" t="n">
        <v>46252.8180555556</v>
      </c>
      <c r="M1986" s="17" t="n">
        <v>46252.83125</v>
      </c>
      <c r="N1986" s="17" t="n">
        <v>46252.8458333333</v>
      </c>
      <c r="O1986" s="17" t="n">
        <v>46252.8569444444</v>
      </c>
      <c r="P1986" s="17" t="n">
        <v>46252.8729166667</v>
      </c>
      <c r="Q1986" s="17" t="n">
        <v>46252.8854166667</v>
      </c>
      <c r="R1986" s="0" t="n">
        <v>203</v>
      </c>
      <c r="S1986" s="0" t="n">
        <v>0</v>
      </c>
      <c r="T1986" s="0" t="n">
        <v>0</v>
      </c>
      <c r="U1986" s="18" t="s">
        <v>130</v>
      </c>
      <c r="V1986" s="18" t="s">
        <v>139</v>
      </c>
      <c r="W1986" s="0" t="str">
        <f aca="false">IF(AND(X1986&gt;=6,X1986&lt;14),"A",IF(AND(X1986&gt;=14,X1986&lt;22),"B","C"))</f>
        <v>B</v>
      </c>
      <c r="X1986" s="18" t="n">
        <f aca="false">HOUR(H1986)</f>
        <v>18</v>
      </c>
      <c r="Y1986" s="18" t="n">
        <f aca="false">ROUND((I1986-H1986)*1440,0)</f>
        <v>14</v>
      </c>
      <c r="Z1986" s="18" t="n">
        <f aca="false">ROUND((J1986-I1986)*1440,0)</f>
        <v>12</v>
      </c>
      <c r="AA1986" s="18" t="n">
        <f aca="false">ROUND((K1986-J1986)*1440,0)</f>
        <v>29</v>
      </c>
      <c r="AB1986" s="18" t="n">
        <f aca="false">ROUND((L1986-K1986)*1440,0)</f>
        <v>14</v>
      </c>
      <c r="AC1986" s="18" t="n">
        <f aca="false">ROUND((M1986-L1986)*1440,0)</f>
        <v>19</v>
      </c>
      <c r="AD1986" s="18" t="n">
        <f aca="false">IF(N1986="","",ROUND((N1986-M1986)*1440,0))</f>
        <v>21</v>
      </c>
      <c r="AE1986" s="18" t="n">
        <f aca="false">IF(O1986="","",ROUND((O1986-N1986)*1440,0))</f>
        <v>16</v>
      </c>
      <c r="AF1986" s="18" t="n">
        <f aca="false">IF(P1986="","",ROUND((P1986-O1986)*1440,0))</f>
        <v>23</v>
      </c>
      <c r="AG1986" s="18" t="n">
        <f aca="false">IF(Q1986="","",ROUND((Q1986-P1986)*1440,0))</f>
        <v>18</v>
      </c>
      <c r="AH1986" s="18" t="n">
        <f aca="false">IF(Q1986="","",ROUND((Q1986-H1986)*1440,0))</f>
        <v>166</v>
      </c>
      <c r="AI1986" s="19" t="n">
        <f aca="false">ROUND(IF(O1986="",Assumptions!$B$25-K1986,O1986-K1986)*24,1)</f>
        <v>1.2</v>
      </c>
      <c r="AJ1986" s="20" t="n">
        <f aca="false">ROUND(MAX(N(Y1986)/Assumptions!$C$5, N(Z1986)/Assumptions!$C$6, N(AA1986)/Assumptions!$C$7, N(AB1986)/Assumptions!$C$8, N(AC1986)/Assumptions!$C$9, N(AD1986)/Assumptions!$C$10, N(AE1986)/Assumptions!$C$11, N(AF1986)/Assumptions!$C$12, N(AG1986)/Assumptions!$C$13),3)</f>
        <v>1.15</v>
      </c>
      <c r="AK1986" s="0" t="str">
        <f aca="false">IF(OR(U1986="Pending",U1986="On Hold"),"Open GRN (awaiting)",IF(AJ1986&lt;=1,"Within SLA",IF(ROUND(N(Y1986)/Assumptions!$C$5,3)=AJ1986,"Gate Wait",IF(ROUND(N(Z1986)/Assumptions!$C$6,3)=AJ1986,"Dock Wait",IF(ROUND(N(AA1986)/Assumptions!$C$7,3)=AJ1986,"Unloading",IF(ROUND(N(AB1986)/Assumptions!$C$8,3)=AJ1986,"Unload-to-QC Wait",IF(ROUND(N(AC1986)/Assumptions!$C$9,3)=AJ1986,"QC",IF(ROUND(N(AD1986)/Assumptions!$C$10,3)=AJ1986,"QC-to-GRN Wait",IF(ROUND(N(AE1986)/Assumptions!$C$11,3)=AJ1986,"GRN Processing",IF(ROUND(N(AF1986)/Assumptions!$C$12,3)=AJ1986,"GRN-to-Putaway Wait",IF(ROUND(N(AG1986)/Assumptions!$C$13,3)=AJ1986,"Putaway","Within SLA")))))))))))</f>
        <v>GRN-to-Putaway Wait</v>
      </c>
    </row>
    <row r="1987" customFormat="false" ht="15" hidden="false" customHeight="false" outlineLevel="0" collapsed="false">
      <c r="A1987" s="0" t="s">
        <v>5813</v>
      </c>
      <c r="B1987" s="0" t="s">
        <v>5814</v>
      </c>
      <c r="C1987" s="0" t="s">
        <v>218</v>
      </c>
      <c r="D1987" s="0" t="s">
        <v>147</v>
      </c>
      <c r="E1987" s="0" t="s">
        <v>5815</v>
      </c>
      <c r="F1987" s="0" t="s">
        <v>137</v>
      </c>
      <c r="G1987" s="0" t="s">
        <v>167</v>
      </c>
      <c r="H1987" s="17" t="n">
        <v>46252.8152777778</v>
      </c>
      <c r="I1987" s="17" t="n">
        <v>46252.8194444445</v>
      </c>
      <c r="J1987" s="17" t="n">
        <v>46252.8236111111</v>
      </c>
      <c r="K1987" s="17" t="n">
        <v>46252.8375</v>
      </c>
      <c r="L1987" s="17" t="n">
        <v>46252.8423611111</v>
      </c>
      <c r="M1987" s="17" t="n">
        <v>46252.8729166667</v>
      </c>
      <c r="N1987" s="17" t="n">
        <v>46252.9368055556</v>
      </c>
      <c r="O1987" s="17" t="n">
        <v>46252.94375</v>
      </c>
      <c r="P1987" s="17" t="n">
        <v>46252.9520833333</v>
      </c>
      <c r="Q1987" s="17" t="n">
        <v>46252.9625</v>
      </c>
      <c r="R1987" s="0" t="n">
        <v>115</v>
      </c>
      <c r="S1987" s="0" t="n">
        <v>0</v>
      </c>
      <c r="T1987" s="0" t="n">
        <v>0</v>
      </c>
      <c r="U1987" s="18" t="s">
        <v>130</v>
      </c>
      <c r="V1987" s="18" t="s">
        <v>156</v>
      </c>
      <c r="W1987" s="0" t="str">
        <f aca="false">IF(AND(X1987&gt;=6,X1987&lt;14),"A",IF(AND(X1987&gt;=14,X1987&lt;22),"B","C"))</f>
        <v>B</v>
      </c>
      <c r="X1987" s="18" t="n">
        <f aca="false">HOUR(H1987)</f>
        <v>19</v>
      </c>
      <c r="Y1987" s="18" t="n">
        <f aca="false">ROUND((I1987-H1987)*1440,0)</f>
        <v>6</v>
      </c>
      <c r="Z1987" s="18" t="n">
        <f aca="false">ROUND((J1987-I1987)*1440,0)</f>
        <v>6</v>
      </c>
      <c r="AA1987" s="18" t="n">
        <f aca="false">ROUND((K1987-J1987)*1440,0)</f>
        <v>20</v>
      </c>
      <c r="AB1987" s="18" t="n">
        <f aca="false">ROUND((L1987-K1987)*1440,0)</f>
        <v>7</v>
      </c>
      <c r="AC1987" s="18" t="n">
        <f aca="false">ROUND((M1987-L1987)*1440,0)</f>
        <v>44</v>
      </c>
      <c r="AD1987" s="18" t="n">
        <f aca="false">IF(N1987="","",ROUND((N1987-M1987)*1440,0))</f>
        <v>92</v>
      </c>
      <c r="AE1987" s="18" t="n">
        <f aca="false">IF(O1987="","",ROUND((O1987-N1987)*1440,0))</f>
        <v>10</v>
      </c>
      <c r="AF1987" s="18" t="n">
        <f aca="false">IF(P1987="","",ROUND((P1987-O1987)*1440,0))</f>
        <v>12</v>
      </c>
      <c r="AG1987" s="18" t="n">
        <f aca="false">IF(Q1987="","",ROUND((Q1987-P1987)*1440,0))</f>
        <v>15</v>
      </c>
      <c r="AH1987" s="18" t="n">
        <f aca="false">IF(Q1987="","",ROUND((Q1987-H1987)*1440,0))</f>
        <v>212</v>
      </c>
      <c r="AI1987" s="19" t="n">
        <f aca="false">ROUND(IF(O1987="",Assumptions!$B$25-K1987,O1987-K1987)*24,1)</f>
        <v>2.6</v>
      </c>
      <c r="AJ1987" s="20" t="n">
        <f aca="false">ROUND(MAX(N(Y1987)/Assumptions!$C$5, N(Z1987)/Assumptions!$C$6, N(AA1987)/Assumptions!$C$7, N(AB1987)/Assumptions!$C$8, N(AC1987)/Assumptions!$C$9, N(AD1987)/Assumptions!$C$10, N(AE1987)/Assumptions!$C$11, N(AF1987)/Assumptions!$C$12, N(AG1987)/Assumptions!$C$13),3)</f>
        <v>3.067</v>
      </c>
      <c r="AK1987" s="0" t="str">
        <f aca="false">IF(OR(U1987="Pending",U1987="On Hold"),"Open GRN (awaiting)",IF(AJ1987&lt;=1,"Within SLA",IF(ROUND(N(Y1987)/Assumptions!$C$5,3)=AJ1987,"Gate Wait",IF(ROUND(N(Z1987)/Assumptions!$C$6,3)=AJ1987,"Dock Wait",IF(ROUND(N(AA1987)/Assumptions!$C$7,3)=AJ1987,"Unloading",IF(ROUND(N(AB1987)/Assumptions!$C$8,3)=AJ1987,"Unload-to-QC Wait",IF(ROUND(N(AC1987)/Assumptions!$C$9,3)=AJ1987,"QC",IF(ROUND(N(AD1987)/Assumptions!$C$10,3)=AJ1987,"QC-to-GRN Wait",IF(ROUND(N(AE1987)/Assumptions!$C$11,3)=AJ1987,"GRN Processing",IF(ROUND(N(AF1987)/Assumptions!$C$12,3)=AJ1987,"GRN-to-Putaway Wait",IF(ROUND(N(AG1987)/Assumptions!$C$13,3)=AJ1987,"Putaway","Within SLA")))))))))))</f>
        <v>QC-to-GRN Wait</v>
      </c>
    </row>
    <row r="1988" customFormat="false" ht="15" hidden="false" customHeight="false" outlineLevel="0" collapsed="false">
      <c r="A1988" s="0" t="s">
        <v>5816</v>
      </c>
      <c r="B1988" s="0" t="s">
        <v>5817</v>
      </c>
      <c r="C1988" s="0" t="s">
        <v>134</v>
      </c>
      <c r="D1988" s="0" t="s">
        <v>119</v>
      </c>
      <c r="E1988" s="0" t="s">
        <v>5818</v>
      </c>
      <c r="F1988" s="0" t="s">
        <v>149</v>
      </c>
      <c r="G1988" s="0" t="s">
        <v>122</v>
      </c>
      <c r="H1988" s="17" t="n">
        <v>46252.81875</v>
      </c>
      <c r="I1988" s="17" t="n">
        <v>46252.8291666667</v>
      </c>
      <c r="J1988" s="17" t="n">
        <v>46252.8368055556</v>
      </c>
      <c r="K1988" s="17" t="n">
        <v>46252.8631944444</v>
      </c>
      <c r="L1988" s="17" t="n">
        <v>46252.8694444444</v>
      </c>
      <c r="M1988" s="17" t="n">
        <v>46252.8798611111</v>
      </c>
      <c r="N1988" s="17" t="n">
        <v>46252.9326388889</v>
      </c>
      <c r="O1988" s="17" t="n">
        <v>46252.9798611111</v>
      </c>
      <c r="P1988" s="17" t="n">
        <v>46253</v>
      </c>
      <c r="Q1988" s="17" t="n">
        <v>46253.0097222222</v>
      </c>
      <c r="R1988" s="0" t="n">
        <v>447</v>
      </c>
      <c r="S1988" s="0" t="n">
        <v>0</v>
      </c>
      <c r="T1988" s="0" t="n">
        <v>0</v>
      </c>
      <c r="U1988" s="18" t="s">
        <v>130</v>
      </c>
      <c r="V1988" s="18" t="s">
        <v>144</v>
      </c>
      <c r="W1988" s="0" t="str">
        <f aca="false">IF(AND(X1988&gt;=6,X1988&lt;14),"A",IF(AND(X1988&gt;=14,X1988&lt;22),"B","C"))</f>
        <v>B</v>
      </c>
      <c r="X1988" s="18" t="n">
        <f aca="false">HOUR(H1988)</f>
        <v>19</v>
      </c>
      <c r="Y1988" s="18" t="n">
        <f aca="false">ROUND((I1988-H1988)*1440,0)</f>
        <v>15</v>
      </c>
      <c r="Z1988" s="18" t="n">
        <f aca="false">ROUND((J1988-I1988)*1440,0)</f>
        <v>11</v>
      </c>
      <c r="AA1988" s="18" t="n">
        <f aca="false">ROUND((K1988-J1988)*1440,0)</f>
        <v>38</v>
      </c>
      <c r="AB1988" s="18" t="n">
        <f aca="false">ROUND((L1988-K1988)*1440,0)</f>
        <v>9</v>
      </c>
      <c r="AC1988" s="18" t="n">
        <f aca="false">ROUND((M1988-L1988)*1440,0)</f>
        <v>15</v>
      </c>
      <c r="AD1988" s="18" t="n">
        <f aca="false">IF(N1988="","",ROUND((N1988-M1988)*1440,0))</f>
        <v>76</v>
      </c>
      <c r="AE1988" s="18" t="n">
        <f aca="false">IF(O1988="","",ROUND((O1988-N1988)*1440,0))</f>
        <v>68</v>
      </c>
      <c r="AF1988" s="18" t="n">
        <f aca="false">IF(P1988="","",ROUND((P1988-O1988)*1440,0))</f>
        <v>29</v>
      </c>
      <c r="AG1988" s="18" t="n">
        <f aca="false">IF(Q1988="","",ROUND((Q1988-P1988)*1440,0))</f>
        <v>14</v>
      </c>
      <c r="AH1988" s="18" t="n">
        <f aca="false">IF(Q1988="","",ROUND((Q1988-H1988)*1440,0))</f>
        <v>275</v>
      </c>
      <c r="AI1988" s="19" t="n">
        <f aca="false">ROUND(IF(O1988="",Assumptions!$B$25-K1988,O1988-K1988)*24,1)</f>
        <v>2.8</v>
      </c>
      <c r="AJ1988" s="20" t="n">
        <f aca="false">ROUND(MAX(N(Y1988)/Assumptions!$C$5, N(Z1988)/Assumptions!$C$6, N(AA1988)/Assumptions!$C$7, N(AB1988)/Assumptions!$C$8, N(AC1988)/Assumptions!$C$9, N(AD1988)/Assumptions!$C$10, N(AE1988)/Assumptions!$C$11, N(AF1988)/Assumptions!$C$12, N(AG1988)/Assumptions!$C$13),3)</f>
        <v>2.533</v>
      </c>
      <c r="AK1988" s="0" t="str">
        <f aca="false">IF(OR(U1988="Pending",U1988="On Hold"),"Open GRN (awaiting)",IF(AJ1988&lt;=1,"Within SLA",IF(ROUND(N(Y1988)/Assumptions!$C$5,3)=AJ1988,"Gate Wait",IF(ROUND(N(Z1988)/Assumptions!$C$6,3)=AJ1988,"Dock Wait",IF(ROUND(N(AA1988)/Assumptions!$C$7,3)=AJ1988,"Unloading",IF(ROUND(N(AB1988)/Assumptions!$C$8,3)=AJ1988,"Unload-to-QC Wait",IF(ROUND(N(AC1988)/Assumptions!$C$9,3)=AJ1988,"QC",IF(ROUND(N(AD1988)/Assumptions!$C$10,3)=AJ1988,"QC-to-GRN Wait",IF(ROUND(N(AE1988)/Assumptions!$C$11,3)=AJ1988,"GRN Processing",IF(ROUND(N(AF1988)/Assumptions!$C$12,3)=AJ1988,"GRN-to-Putaway Wait",IF(ROUND(N(AG1988)/Assumptions!$C$13,3)=AJ1988,"Putaway","Within SLA")))))))))))</f>
        <v>QC-to-GRN Wait</v>
      </c>
    </row>
    <row r="1989" customFormat="false" ht="15" hidden="false" customHeight="false" outlineLevel="0" collapsed="false">
      <c r="A1989" s="0" t="s">
        <v>5819</v>
      </c>
      <c r="B1989" s="0" t="s">
        <v>5820</v>
      </c>
      <c r="C1989" s="0" t="s">
        <v>218</v>
      </c>
      <c r="D1989" s="0" t="s">
        <v>135</v>
      </c>
      <c r="E1989" s="0" t="s">
        <v>5821</v>
      </c>
      <c r="F1989" s="0" t="s">
        <v>137</v>
      </c>
      <c r="G1989" s="0" t="s">
        <v>138</v>
      </c>
      <c r="H1989" s="17" t="n">
        <v>46252.8305555556</v>
      </c>
      <c r="I1989" s="17" t="n">
        <v>46252.8465277778</v>
      </c>
      <c r="J1989" s="17" t="n">
        <v>46252.8625</v>
      </c>
      <c r="K1989" s="17" t="n">
        <v>46252.9222222222</v>
      </c>
      <c r="L1989" s="17" t="n">
        <v>46252.9305555556</v>
      </c>
      <c r="M1989" s="17" t="n">
        <v>46252.9423611111</v>
      </c>
      <c r="N1989" s="17" t="n">
        <v>46252.9645833333</v>
      </c>
      <c r="O1989" s="17" t="n">
        <v>46253.025</v>
      </c>
      <c r="P1989" s="17" t="n">
        <v>46253.0513888889</v>
      </c>
      <c r="Q1989" s="17" t="n">
        <v>46253.0604166667</v>
      </c>
      <c r="R1989" s="0" t="n">
        <v>308</v>
      </c>
      <c r="S1989" s="0" t="n">
        <v>0</v>
      </c>
      <c r="T1989" s="0" t="n">
        <v>0</v>
      </c>
      <c r="U1989" s="18" t="s">
        <v>130</v>
      </c>
      <c r="V1989" s="18" t="s">
        <v>131</v>
      </c>
      <c r="W1989" s="0" t="str">
        <f aca="false">IF(AND(X1989&gt;=6,X1989&lt;14),"A",IF(AND(X1989&gt;=14,X1989&lt;22),"B","C"))</f>
        <v>B</v>
      </c>
      <c r="X1989" s="18" t="n">
        <f aca="false">HOUR(H1989)</f>
        <v>19</v>
      </c>
      <c r="Y1989" s="18" t="n">
        <f aca="false">ROUND((I1989-H1989)*1440,0)</f>
        <v>23</v>
      </c>
      <c r="Z1989" s="18" t="n">
        <f aca="false">ROUND((J1989-I1989)*1440,0)</f>
        <v>23</v>
      </c>
      <c r="AA1989" s="18" t="n">
        <f aca="false">ROUND((K1989-J1989)*1440,0)</f>
        <v>86</v>
      </c>
      <c r="AB1989" s="18" t="n">
        <f aca="false">ROUND((L1989-K1989)*1440,0)</f>
        <v>12</v>
      </c>
      <c r="AC1989" s="18" t="n">
        <f aca="false">ROUND((M1989-L1989)*1440,0)</f>
        <v>17</v>
      </c>
      <c r="AD1989" s="18" t="n">
        <f aca="false">IF(N1989="","",ROUND((N1989-M1989)*1440,0))</f>
        <v>32</v>
      </c>
      <c r="AE1989" s="18" t="n">
        <f aca="false">IF(O1989="","",ROUND((O1989-N1989)*1440,0))</f>
        <v>87</v>
      </c>
      <c r="AF1989" s="18" t="n">
        <f aca="false">IF(P1989="","",ROUND((P1989-O1989)*1440,0))</f>
        <v>38</v>
      </c>
      <c r="AG1989" s="18" t="n">
        <f aca="false">IF(Q1989="","",ROUND((Q1989-P1989)*1440,0))</f>
        <v>13</v>
      </c>
      <c r="AH1989" s="18" t="n">
        <f aca="false">IF(Q1989="","",ROUND((Q1989-H1989)*1440,0))</f>
        <v>331</v>
      </c>
      <c r="AI1989" s="19" t="n">
        <f aca="false">ROUND(IF(O1989="",Assumptions!$B$25-K1989,O1989-K1989)*24,1)</f>
        <v>2.5</v>
      </c>
      <c r="AJ1989" s="20" t="n">
        <f aca="false">ROUND(MAX(N(Y1989)/Assumptions!$C$5, N(Z1989)/Assumptions!$C$6, N(AA1989)/Assumptions!$C$7, N(AB1989)/Assumptions!$C$8, N(AC1989)/Assumptions!$C$9, N(AD1989)/Assumptions!$C$10, N(AE1989)/Assumptions!$C$11, N(AF1989)/Assumptions!$C$12, N(AG1989)/Assumptions!$C$13),3)</f>
        <v>1.933</v>
      </c>
      <c r="AK1989" s="0" t="str">
        <f aca="false">IF(OR(U1989="Pending",U1989="On Hold"),"Open GRN (awaiting)",IF(AJ1989&lt;=1,"Within SLA",IF(ROUND(N(Y1989)/Assumptions!$C$5,3)=AJ1989,"Gate Wait",IF(ROUND(N(Z1989)/Assumptions!$C$6,3)=AJ1989,"Dock Wait",IF(ROUND(N(AA1989)/Assumptions!$C$7,3)=AJ1989,"Unloading",IF(ROUND(N(AB1989)/Assumptions!$C$8,3)=AJ1989,"Unload-to-QC Wait",IF(ROUND(N(AC1989)/Assumptions!$C$9,3)=AJ1989,"QC",IF(ROUND(N(AD1989)/Assumptions!$C$10,3)=AJ1989,"QC-to-GRN Wait",IF(ROUND(N(AE1989)/Assumptions!$C$11,3)=AJ1989,"GRN Processing",IF(ROUND(N(AF1989)/Assumptions!$C$12,3)=AJ1989,"GRN-to-Putaway Wait",IF(ROUND(N(AG1989)/Assumptions!$C$13,3)=AJ1989,"Putaway","Within SLA")))))))))))</f>
        <v>GRN Processing</v>
      </c>
    </row>
    <row r="1990" customFormat="false" ht="15" hidden="false" customHeight="false" outlineLevel="0" collapsed="false">
      <c r="A1990" s="0" t="s">
        <v>5822</v>
      </c>
      <c r="B1990" s="0" t="s">
        <v>5823</v>
      </c>
      <c r="C1990" s="0" t="s">
        <v>175</v>
      </c>
      <c r="D1990" s="0" t="s">
        <v>119</v>
      </c>
      <c r="E1990" s="0" t="s">
        <v>5824</v>
      </c>
      <c r="F1990" s="0" t="s">
        <v>177</v>
      </c>
      <c r="G1990" s="0" t="s">
        <v>122</v>
      </c>
      <c r="H1990" s="17" t="n">
        <v>46252.88125</v>
      </c>
      <c r="I1990" s="17" t="n">
        <v>46252.9069444445</v>
      </c>
      <c r="J1990" s="17" t="n">
        <v>46252.9180555556</v>
      </c>
      <c r="K1990" s="17" t="n">
        <v>46252.9555555556</v>
      </c>
      <c r="L1990" s="17" t="n">
        <v>46252.9756944445</v>
      </c>
      <c r="M1990" s="17" t="n">
        <v>46252.9840277778</v>
      </c>
      <c r="N1990" s="17" t="n">
        <v>46253.0090277778</v>
      </c>
      <c r="O1990" s="17" t="n">
        <v>46253.04375</v>
      </c>
      <c r="P1990" s="17" t="n">
        <v>46253.0527777778</v>
      </c>
      <c r="Q1990" s="17" t="n">
        <v>46253.0590277778</v>
      </c>
      <c r="R1990" s="0" t="n">
        <v>351</v>
      </c>
      <c r="S1990" s="0" t="n">
        <v>0</v>
      </c>
      <c r="T1990" s="0" t="n">
        <v>0</v>
      </c>
      <c r="U1990" s="18" t="s">
        <v>130</v>
      </c>
      <c r="V1990" s="18" t="s">
        <v>139</v>
      </c>
      <c r="W1990" s="0" t="str">
        <f aca="false">IF(AND(X1990&gt;=6,X1990&lt;14),"A",IF(AND(X1990&gt;=14,X1990&lt;22),"B","C"))</f>
        <v>B</v>
      </c>
      <c r="X1990" s="18" t="n">
        <f aca="false">HOUR(H1990)</f>
        <v>21</v>
      </c>
      <c r="Y1990" s="18" t="n">
        <f aca="false">ROUND((I1990-H1990)*1440,0)</f>
        <v>37</v>
      </c>
      <c r="Z1990" s="18" t="n">
        <f aca="false">ROUND((J1990-I1990)*1440,0)</f>
        <v>16</v>
      </c>
      <c r="AA1990" s="18" t="n">
        <f aca="false">ROUND((K1990-J1990)*1440,0)</f>
        <v>54</v>
      </c>
      <c r="AB1990" s="18" t="n">
        <f aca="false">ROUND((L1990-K1990)*1440,0)</f>
        <v>29</v>
      </c>
      <c r="AC1990" s="18" t="n">
        <f aca="false">ROUND((M1990-L1990)*1440,0)</f>
        <v>12</v>
      </c>
      <c r="AD1990" s="18" t="n">
        <f aca="false">IF(N1990="","",ROUND((N1990-M1990)*1440,0))</f>
        <v>36</v>
      </c>
      <c r="AE1990" s="18" t="n">
        <f aca="false">IF(O1990="","",ROUND((O1990-N1990)*1440,0))</f>
        <v>50</v>
      </c>
      <c r="AF1990" s="18" t="n">
        <f aca="false">IF(P1990="","",ROUND((P1990-O1990)*1440,0))</f>
        <v>13</v>
      </c>
      <c r="AG1990" s="18" t="n">
        <f aca="false">IF(Q1990="","",ROUND((Q1990-P1990)*1440,0))</f>
        <v>9</v>
      </c>
      <c r="AH1990" s="18" t="n">
        <f aca="false">IF(Q1990="","",ROUND((Q1990-H1990)*1440,0))</f>
        <v>256</v>
      </c>
      <c r="AI1990" s="19" t="n">
        <f aca="false">ROUND(IF(O1990="",Assumptions!$B$25-K1990,O1990-K1990)*24,1)</f>
        <v>2.1</v>
      </c>
      <c r="AJ1990" s="20" t="n">
        <f aca="false">ROUND(MAX(N(Y1990)/Assumptions!$C$5, N(Z1990)/Assumptions!$C$6, N(AA1990)/Assumptions!$C$7, N(AB1990)/Assumptions!$C$8, N(AC1990)/Assumptions!$C$9, N(AD1990)/Assumptions!$C$10, N(AE1990)/Assumptions!$C$11, N(AF1990)/Assumptions!$C$12, N(AG1990)/Assumptions!$C$13),3)</f>
        <v>1.933</v>
      </c>
      <c r="AK1990" s="0" t="str">
        <f aca="false">IF(OR(U1990="Pending",U1990="On Hold"),"Open GRN (awaiting)",IF(AJ1990&lt;=1,"Within SLA",IF(ROUND(N(Y1990)/Assumptions!$C$5,3)=AJ1990,"Gate Wait",IF(ROUND(N(Z1990)/Assumptions!$C$6,3)=AJ1990,"Dock Wait",IF(ROUND(N(AA1990)/Assumptions!$C$7,3)=AJ1990,"Unloading",IF(ROUND(N(AB1990)/Assumptions!$C$8,3)=AJ1990,"Unload-to-QC Wait",IF(ROUND(N(AC1990)/Assumptions!$C$9,3)=AJ1990,"QC",IF(ROUND(N(AD1990)/Assumptions!$C$10,3)=AJ1990,"QC-to-GRN Wait",IF(ROUND(N(AE1990)/Assumptions!$C$11,3)=AJ1990,"GRN Processing",IF(ROUND(N(AF1990)/Assumptions!$C$12,3)=AJ1990,"GRN-to-Putaway Wait",IF(ROUND(N(AG1990)/Assumptions!$C$13,3)=AJ1990,"Putaway","Within SLA")))))))))))</f>
        <v>Unload-to-QC Wait</v>
      </c>
    </row>
    <row r="1991" customFormat="false" ht="15" hidden="false" customHeight="false" outlineLevel="0" collapsed="false">
      <c r="A1991" s="0" t="s">
        <v>5825</v>
      </c>
      <c r="B1991" s="0" t="s">
        <v>5826</v>
      </c>
      <c r="C1991" s="0" t="s">
        <v>118</v>
      </c>
      <c r="D1991" s="0" t="s">
        <v>135</v>
      </c>
      <c r="E1991" s="0" t="s">
        <v>5827</v>
      </c>
      <c r="F1991" s="0" t="s">
        <v>121</v>
      </c>
      <c r="G1991" s="0" t="s">
        <v>138</v>
      </c>
      <c r="H1991" s="17" t="n">
        <v>46252.9145833333</v>
      </c>
      <c r="I1991" s="17" t="n">
        <v>46252.9381944445</v>
      </c>
      <c r="J1991" s="17" t="n">
        <v>46252.9486111111</v>
      </c>
      <c r="K1991" s="17" t="n">
        <v>46252.95625</v>
      </c>
      <c r="L1991" s="17" t="n">
        <v>46252.9666666667</v>
      </c>
      <c r="M1991" s="17" t="n">
        <v>46253</v>
      </c>
      <c r="N1991" s="17" t="n">
        <v>46253.0229166667</v>
      </c>
      <c r="O1991" s="17" t="n">
        <v>46253.0555555556</v>
      </c>
      <c r="P1991" s="17" t="n">
        <v>46253.0694444445</v>
      </c>
      <c r="Q1991" s="17" t="n">
        <v>46253.0854166667</v>
      </c>
      <c r="R1991" s="0" t="n">
        <v>105</v>
      </c>
      <c r="S1991" s="0" t="n">
        <v>0</v>
      </c>
      <c r="T1991" s="0" t="n">
        <v>0</v>
      </c>
      <c r="U1991" s="18" t="s">
        <v>130</v>
      </c>
      <c r="V1991" s="18" t="s">
        <v>139</v>
      </c>
      <c r="W1991" s="0" t="str">
        <f aca="false">IF(AND(X1991&gt;=6,X1991&lt;14),"A",IF(AND(X1991&gt;=14,X1991&lt;22),"B","C"))</f>
        <v>B</v>
      </c>
      <c r="X1991" s="18" t="n">
        <f aca="false">HOUR(H1991)</f>
        <v>21</v>
      </c>
      <c r="Y1991" s="18" t="n">
        <f aca="false">ROUND((I1991-H1991)*1440,0)</f>
        <v>34</v>
      </c>
      <c r="Z1991" s="18" t="n">
        <f aca="false">ROUND((J1991-I1991)*1440,0)</f>
        <v>15</v>
      </c>
      <c r="AA1991" s="18" t="n">
        <f aca="false">ROUND((K1991-J1991)*1440,0)</f>
        <v>11</v>
      </c>
      <c r="AB1991" s="18" t="n">
        <f aca="false">ROUND((L1991-K1991)*1440,0)</f>
        <v>15</v>
      </c>
      <c r="AC1991" s="18" t="n">
        <f aca="false">ROUND((M1991-L1991)*1440,0)</f>
        <v>48</v>
      </c>
      <c r="AD1991" s="18" t="n">
        <f aca="false">IF(N1991="","",ROUND((N1991-M1991)*1440,0))</f>
        <v>33</v>
      </c>
      <c r="AE1991" s="18" t="n">
        <f aca="false">IF(O1991="","",ROUND((O1991-N1991)*1440,0))</f>
        <v>47</v>
      </c>
      <c r="AF1991" s="18" t="n">
        <f aca="false">IF(P1991="","",ROUND((P1991-O1991)*1440,0))</f>
        <v>20</v>
      </c>
      <c r="AG1991" s="18" t="n">
        <f aca="false">IF(Q1991="","",ROUND((Q1991-P1991)*1440,0))</f>
        <v>23</v>
      </c>
      <c r="AH1991" s="18" t="n">
        <f aca="false">IF(Q1991="","",ROUND((Q1991-H1991)*1440,0))</f>
        <v>246</v>
      </c>
      <c r="AI1991" s="19" t="n">
        <f aca="false">ROUND(IF(O1991="",Assumptions!$B$25-K1991,O1991-K1991)*24,1)</f>
        <v>2.4</v>
      </c>
      <c r="AJ1991" s="20" t="n">
        <f aca="false">ROUND(MAX(N(Y1991)/Assumptions!$C$5, N(Z1991)/Assumptions!$C$6, N(AA1991)/Assumptions!$C$7, N(AB1991)/Assumptions!$C$8, N(AC1991)/Assumptions!$C$9, N(AD1991)/Assumptions!$C$10, N(AE1991)/Assumptions!$C$11, N(AF1991)/Assumptions!$C$12, N(AG1991)/Assumptions!$C$13),3)</f>
        <v>1.133</v>
      </c>
      <c r="AK1991" s="0" t="str">
        <f aca="false">IF(OR(U1991="Pending",U1991="On Hold"),"Open GRN (awaiting)",IF(AJ1991&lt;=1,"Within SLA",IF(ROUND(N(Y1991)/Assumptions!$C$5,3)=AJ1991,"Gate Wait",IF(ROUND(N(Z1991)/Assumptions!$C$6,3)=AJ1991,"Dock Wait",IF(ROUND(N(AA1991)/Assumptions!$C$7,3)=AJ1991,"Unloading",IF(ROUND(N(AB1991)/Assumptions!$C$8,3)=AJ1991,"Unload-to-QC Wait",IF(ROUND(N(AC1991)/Assumptions!$C$9,3)=AJ1991,"QC",IF(ROUND(N(AD1991)/Assumptions!$C$10,3)=AJ1991,"QC-to-GRN Wait",IF(ROUND(N(AE1991)/Assumptions!$C$11,3)=AJ1991,"GRN Processing",IF(ROUND(N(AF1991)/Assumptions!$C$12,3)=AJ1991,"GRN-to-Putaway Wait",IF(ROUND(N(AG1991)/Assumptions!$C$13,3)=AJ1991,"Putaway","Within SLA")))))))))))</f>
        <v>Gate Wait</v>
      </c>
    </row>
    <row r="1992" customFormat="false" ht="15" hidden="false" customHeight="false" outlineLevel="0" collapsed="false">
      <c r="A1992" s="0" t="s">
        <v>5828</v>
      </c>
      <c r="B1992" s="0" t="s">
        <v>5829</v>
      </c>
      <c r="C1992" s="0" t="s">
        <v>170</v>
      </c>
      <c r="D1992" s="0" t="s">
        <v>135</v>
      </c>
      <c r="E1992" s="0" t="s">
        <v>5830</v>
      </c>
      <c r="F1992" s="0" t="s">
        <v>177</v>
      </c>
      <c r="G1992" s="0" t="s">
        <v>178</v>
      </c>
      <c r="H1992" s="17" t="n">
        <v>46252.9243055556</v>
      </c>
      <c r="I1992" s="17" t="n">
        <v>46252.9423611111</v>
      </c>
      <c r="J1992" s="17" t="n">
        <v>46252.9493055556</v>
      </c>
      <c r="K1992" s="17" t="n">
        <v>46252.9722222222</v>
      </c>
      <c r="L1992" s="17" t="n">
        <v>46252.9888888889</v>
      </c>
      <c r="M1992" s="17" t="n">
        <v>46253.0111111111</v>
      </c>
      <c r="N1992" s="17" t="n">
        <v>46253.0833333333</v>
      </c>
      <c r="O1992" s="17" t="n">
        <v>46253.1048611111</v>
      </c>
      <c r="P1992" s="17" t="n">
        <v>46253.1090277778</v>
      </c>
      <c r="Q1992" s="17" t="n">
        <v>46253.1173611111</v>
      </c>
      <c r="R1992" s="0" t="n">
        <v>549</v>
      </c>
      <c r="S1992" s="0" t="n">
        <v>0</v>
      </c>
      <c r="T1992" s="0" t="n">
        <v>0</v>
      </c>
      <c r="U1992" s="18" t="s">
        <v>130</v>
      </c>
      <c r="V1992" s="18" t="s">
        <v>144</v>
      </c>
      <c r="W1992" s="0" t="str">
        <f aca="false">IF(AND(X1992&gt;=6,X1992&lt;14),"A",IF(AND(X1992&gt;=14,X1992&lt;22),"B","C"))</f>
        <v>C</v>
      </c>
      <c r="X1992" s="18" t="n">
        <f aca="false">HOUR(H1992)</f>
        <v>22</v>
      </c>
      <c r="Y1992" s="18" t="n">
        <f aca="false">ROUND((I1992-H1992)*1440,0)</f>
        <v>26</v>
      </c>
      <c r="Z1992" s="18" t="n">
        <f aca="false">ROUND((J1992-I1992)*1440,0)</f>
        <v>10</v>
      </c>
      <c r="AA1992" s="18" t="n">
        <f aca="false">ROUND((K1992-J1992)*1440,0)</f>
        <v>33</v>
      </c>
      <c r="AB1992" s="18" t="n">
        <f aca="false">ROUND((L1992-K1992)*1440,0)</f>
        <v>24</v>
      </c>
      <c r="AC1992" s="18" t="n">
        <f aca="false">ROUND((M1992-L1992)*1440,0)</f>
        <v>32</v>
      </c>
      <c r="AD1992" s="18" t="n">
        <f aca="false">IF(N1992="","",ROUND((N1992-M1992)*1440,0))</f>
        <v>104</v>
      </c>
      <c r="AE1992" s="18" t="n">
        <f aca="false">IF(O1992="","",ROUND((O1992-N1992)*1440,0))</f>
        <v>31</v>
      </c>
      <c r="AF1992" s="18" t="n">
        <f aca="false">IF(P1992="","",ROUND((P1992-O1992)*1440,0))</f>
        <v>6</v>
      </c>
      <c r="AG1992" s="18" t="n">
        <f aca="false">IF(Q1992="","",ROUND((Q1992-P1992)*1440,0))</f>
        <v>12</v>
      </c>
      <c r="AH1992" s="18" t="n">
        <f aca="false">IF(Q1992="","",ROUND((Q1992-H1992)*1440,0))</f>
        <v>278</v>
      </c>
      <c r="AI1992" s="19" t="n">
        <f aca="false">ROUND(IF(O1992="",Assumptions!$B$25-K1992,O1992-K1992)*24,1)</f>
        <v>3.2</v>
      </c>
      <c r="AJ1992" s="20" t="n">
        <f aca="false">ROUND(MAX(N(Y1992)/Assumptions!$C$5, N(Z1992)/Assumptions!$C$6, N(AA1992)/Assumptions!$C$7, N(AB1992)/Assumptions!$C$8, N(AC1992)/Assumptions!$C$9, N(AD1992)/Assumptions!$C$10, N(AE1992)/Assumptions!$C$11, N(AF1992)/Assumptions!$C$12, N(AG1992)/Assumptions!$C$13),3)</f>
        <v>3.467</v>
      </c>
      <c r="AK1992" s="0" t="str">
        <f aca="false">IF(OR(U1992="Pending",U1992="On Hold"),"Open GRN (awaiting)",IF(AJ1992&lt;=1,"Within SLA",IF(ROUND(N(Y1992)/Assumptions!$C$5,3)=AJ1992,"Gate Wait",IF(ROUND(N(Z1992)/Assumptions!$C$6,3)=AJ1992,"Dock Wait",IF(ROUND(N(AA1992)/Assumptions!$C$7,3)=AJ1992,"Unloading",IF(ROUND(N(AB1992)/Assumptions!$C$8,3)=AJ1992,"Unload-to-QC Wait",IF(ROUND(N(AC1992)/Assumptions!$C$9,3)=AJ1992,"QC",IF(ROUND(N(AD1992)/Assumptions!$C$10,3)=AJ1992,"QC-to-GRN Wait",IF(ROUND(N(AE1992)/Assumptions!$C$11,3)=AJ1992,"GRN Processing",IF(ROUND(N(AF1992)/Assumptions!$C$12,3)=AJ1992,"GRN-to-Putaway Wait",IF(ROUND(N(AG1992)/Assumptions!$C$13,3)=AJ1992,"Putaway","Within SLA")))))))))))</f>
        <v>QC-to-GRN Wait</v>
      </c>
    </row>
    <row r="1993" customFormat="false" ht="15" hidden="false" customHeight="false" outlineLevel="0" collapsed="false">
      <c r="A1993" s="0" t="s">
        <v>5831</v>
      </c>
      <c r="B1993" s="0" t="s">
        <v>5832</v>
      </c>
      <c r="C1993" s="0" t="s">
        <v>218</v>
      </c>
      <c r="D1993" s="0" t="s">
        <v>147</v>
      </c>
      <c r="E1993" s="0" t="s">
        <v>5833</v>
      </c>
      <c r="F1993" s="0" t="s">
        <v>177</v>
      </c>
      <c r="G1993" s="0" t="s">
        <v>167</v>
      </c>
      <c r="H1993" s="17" t="n">
        <v>46253.0138888889</v>
      </c>
      <c r="I1993" s="17" t="n">
        <v>46253.0229166667</v>
      </c>
      <c r="J1993" s="17" t="n">
        <v>46253.0319444445</v>
      </c>
      <c r="K1993" s="17" t="n">
        <v>46253.0645833333</v>
      </c>
      <c r="L1993" s="17" t="n">
        <v>46253.0729166667</v>
      </c>
      <c r="M1993" s="17" t="n">
        <v>46253.0916666667</v>
      </c>
      <c r="N1993" s="17" t="n">
        <v>46253.1375</v>
      </c>
      <c r="O1993" s="17" t="n">
        <v>46253.1590277778</v>
      </c>
      <c r="P1993" s="17" t="n">
        <v>46253.1652777778</v>
      </c>
      <c r="Q1993" s="17" t="n">
        <v>46253.175</v>
      </c>
      <c r="R1993" s="0" t="n">
        <v>380</v>
      </c>
      <c r="S1993" s="0" t="n">
        <v>0</v>
      </c>
      <c r="T1993" s="0" t="n">
        <v>0</v>
      </c>
      <c r="U1993" s="18" t="s">
        <v>130</v>
      </c>
      <c r="V1993" s="18" t="s">
        <v>156</v>
      </c>
      <c r="W1993" s="0" t="str">
        <f aca="false">IF(AND(X1993&gt;=6,X1993&lt;14),"A",IF(AND(X1993&gt;=14,X1993&lt;22),"B","C"))</f>
        <v>C</v>
      </c>
      <c r="X1993" s="18" t="n">
        <f aca="false">HOUR(H1993)</f>
        <v>0</v>
      </c>
      <c r="Y1993" s="18" t="n">
        <f aca="false">ROUND((I1993-H1993)*1440,0)</f>
        <v>13</v>
      </c>
      <c r="Z1993" s="18" t="n">
        <f aca="false">ROUND((J1993-I1993)*1440,0)</f>
        <v>13</v>
      </c>
      <c r="AA1993" s="18" t="n">
        <f aca="false">ROUND((K1993-J1993)*1440,0)</f>
        <v>47</v>
      </c>
      <c r="AB1993" s="18" t="n">
        <f aca="false">ROUND((L1993-K1993)*1440,0)</f>
        <v>12</v>
      </c>
      <c r="AC1993" s="18" t="n">
        <f aca="false">ROUND((M1993-L1993)*1440,0)</f>
        <v>27</v>
      </c>
      <c r="AD1993" s="18" t="n">
        <f aca="false">IF(N1993="","",ROUND((N1993-M1993)*1440,0))</f>
        <v>66</v>
      </c>
      <c r="AE1993" s="18" t="n">
        <f aca="false">IF(O1993="","",ROUND((O1993-N1993)*1440,0))</f>
        <v>31</v>
      </c>
      <c r="AF1993" s="18" t="n">
        <f aca="false">IF(P1993="","",ROUND((P1993-O1993)*1440,0))</f>
        <v>9</v>
      </c>
      <c r="AG1993" s="18" t="n">
        <f aca="false">IF(Q1993="","",ROUND((Q1993-P1993)*1440,0))</f>
        <v>14</v>
      </c>
      <c r="AH1993" s="18" t="n">
        <f aca="false">IF(Q1993="","",ROUND((Q1993-H1993)*1440,0))</f>
        <v>232</v>
      </c>
      <c r="AI1993" s="19" t="n">
        <f aca="false">ROUND(IF(O1993="",Assumptions!$B$25-K1993,O1993-K1993)*24,1)</f>
        <v>2.3</v>
      </c>
      <c r="AJ1993" s="20" t="n">
        <f aca="false">ROUND(MAX(N(Y1993)/Assumptions!$C$5, N(Z1993)/Assumptions!$C$6, N(AA1993)/Assumptions!$C$7, N(AB1993)/Assumptions!$C$8, N(AC1993)/Assumptions!$C$9, N(AD1993)/Assumptions!$C$10, N(AE1993)/Assumptions!$C$11, N(AF1993)/Assumptions!$C$12, N(AG1993)/Assumptions!$C$13),3)</f>
        <v>2.2</v>
      </c>
      <c r="AK1993" s="0" t="str">
        <f aca="false">IF(OR(U1993="Pending",U1993="On Hold"),"Open GRN (awaiting)",IF(AJ1993&lt;=1,"Within SLA",IF(ROUND(N(Y1993)/Assumptions!$C$5,3)=AJ1993,"Gate Wait",IF(ROUND(N(Z1993)/Assumptions!$C$6,3)=AJ1993,"Dock Wait",IF(ROUND(N(AA1993)/Assumptions!$C$7,3)=AJ1993,"Unloading",IF(ROUND(N(AB1993)/Assumptions!$C$8,3)=AJ1993,"Unload-to-QC Wait",IF(ROUND(N(AC1993)/Assumptions!$C$9,3)=AJ1993,"QC",IF(ROUND(N(AD1993)/Assumptions!$C$10,3)=AJ1993,"QC-to-GRN Wait",IF(ROUND(N(AE1993)/Assumptions!$C$11,3)=AJ1993,"GRN Processing",IF(ROUND(N(AF1993)/Assumptions!$C$12,3)=AJ1993,"GRN-to-Putaway Wait",IF(ROUND(N(AG1993)/Assumptions!$C$13,3)=AJ1993,"Putaway","Within SLA")))))))))))</f>
        <v>QC-to-GRN Wait</v>
      </c>
    </row>
    <row r="1994" customFormat="false" ht="15" hidden="false" customHeight="false" outlineLevel="0" collapsed="false">
      <c r="A1994" s="0" t="s">
        <v>5834</v>
      </c>
      <c r="B1994" s="0" t="s">
        <v>5835</v>
      </c>
      <c r="C1994" s="0" t="s">
        <v>159</v>
      </c>
      <c r="D1994" s="0" t="s">
        <v>119</v>
      </c>
      <c r="E1994" s="0" t="s">
        <v>5836</v>
      </c>
      <c r="F1994" s="0" t="s">
        <v>177</v>
      </c>
      <c r="G1994" s="0" t="s">
        <v>129</v>
      </c>
      <c r="H1994" s="17" t="n">
        <v>46253.0340277778</v>
      </c>
      <c r="I1994" s="17" t="n">
        <v>46253.0513888889</v>
      </c>
      <c r="J1994" s="17" t="n">
        <v>46253.0652777778</v>
      </c>
      <c r="K1994" s="17" t="n">
        <v>46253.0833333333</v>
      </c>
      <c r="L1994" s="17" t="n">
        <v>46253.0923611111</v>
      </c>
      <c r="M1994" s="17" t="n">
        <v>46253.1083333333</v>
      </c>
      <c r="N1994" s="17" t="n">
        <v>46253.1333333333</v>
      </c>
      <c r="O1994" s="17" t="n">
        <v>46253.2125</v>
      </c>
      <c r="P1994" s="17" t="n">
        <v>46253.2208333333</v>
      </c>
      <c r="Q1994" s="17" t="n">
        <v>46253.2277777778</v>
      </c>
      <c r="R1994" s="0" t="n">
        <v>485</v>
      </c>
      <c r="S1994" s="0" t="n">
        <v>30</v>
      </c>
      <c r="T1994" s="0" t="n">
        <v>0</v>
      </c>
      <c r="U1994" s="18" t="s">
        <v>123</v>
      </c>
      <c r="V1994" s="18" t="s">
        <v>82</v>
      </c>
      <c r="W1994" s="0" t="str">
        <f aca="false">IF(AND(X1994&gt;=6,X1994&lt;14),"A",IF(AND(X1994&gt;=14,X1994&lt;22),"B","C"))</f>
        <v>C</v>
      </c>
      <c r="X1994" s="18" t="n">
        <f aca="false">HOUR(H1994)</f>
        <v>0</v>
      </c>
      <c r="Y1994" s="18" t="n">
        <f aca="false">ROUND((I1994-H1994)*1440,0)</f>
        <v>25</v>
      </c>
      <c r="Z1994" s="18" t="n">
        <f aca="false">ROUND((J1994-I1994)*1440,0)</f>
        <v>20</v>
      </c>
      <c r="AA1994" s="18" t="n">
        <f aca="false">ROUND((K1994-J1994)*1440,0)</f>
        <v>26</v>
      </c>
      <c r="AB1994" s="18" t="n">
        <f aca="false">ROUND((L1994-K1994)*1440,0)</f>
        <v>13</v>
      </c>
      <c r="AC1994" s="18" t="n">
        <f aca="false">ROUND((M1994-L1994)*1440,0)</f>
        <v>23</v>
      </c>
      <c r="AD1994" s="18" t="n">
        <f aca="false">IF(N1994="","",ROUND((N1994-M1994)*1440,0))</f>
        <v>36</v>
      </c>
      <c r="AE1994" s="18" t="n">
        <f aca="false">IF(O1994="","",ROUND((O1994-N1994)*1440,0))</f>
        <v>114</v>
      </c>
      <c r="AF1994" s="18" t="n">
        <f aca="false">IF(P1994="","",ROUND((P1994-O1994)*1440,0))</f>
        <v>12</v>
      </c>
      <c r="AG1994" s="18" t="n">
        <f aca="false">IF(Q1994="","",ROUND((Q1994-P1994)*1440,0))</f>
        <v>10</v>
      </c>
      <c r="AH1994" s="18" t="n">
        <f aca="false">IF(Q1994="","",ROUND((Q1994-H1994)*1440,0))</f>
        <v>279</v>
      </c>
      <c r="AI1994" s="19" t="n">
        <f aca="false">ROUND(IF(O1994="",Assumptions!$B$25-K1994,O1994-K1994)*24,1)</f>
        <v>3.1</v>
      </c>
      <c r="AJ1994" s="20" t="n">
        <f aca="false">ROUND(MAX(N(Y1994)/Assumptions!$C$5, N(Z1994)/Assumptions!$C$6, N(AA1994)/Assumptions!$C$7, N(AB1994)/Assumptions!$C$8, N(AC1994)/Assumptions!$C$9, N(AD1994)/Assumptions!$C$10, N(AE1994)/Assumptions!$C$11, N(AF1994)/Assumptions!$C$12, N(AG1994)/Assumptions!$C$13),3)</f>
        <v>2.533</v>
      </c>
      <c r="AK1994" s="0" t="str">
        <f aca="false">IF(OR(U1994="Pending",U1994="On Hold"),"Open GRN (awaiting)",IF(AJ1994&lt;=1,"Within SLA",IF(ROUND(N(Y1994)/Assumptions!$C$5,3)=AJ1994,"Gate Wait",IF(ROUND(N(Z1994)/Assumptions!$C$6,3)=AJ1994,"Dock Wait",IF(ROUND(N(AA1994)/Assumptions!$C$7,3)=AJ1994,"Unloading",IF(ROUND(N(AB1994)/Assumptions!$C$8,3)=AJ1994,"Unload-to-QC Wait",IF(ROUND(N(AC1994)/Assumptions!$C$9,3)=AJ1994,"QC",IF(ROUND(N(AD1994)/Assumptions!$C$10,3)=AJ1994,"QC-to-GRN Wait",IF(ROUND(N(AE1994)/Assumptions!$C$11,3)=AJ1994,"GRN Processing",IF(ROUND(N(AF1994)/Assumptions!$C$12,3)=AJ1994,"GRN-to-Putaway Wait",IF(ROUND(N(AG1994)/Assumptions!$C$13,3)=AJ1994,"Putaway","Within SLA")))))))))))</f>
        <v>GRN Processing</v>
      </c>
    </row>
    <row r="1995" customFormat="false" ht="15" hidden="false" customHeight="false" outlineLevel="0" collapsed="false">
      <c r="A1995" s="0" t="s">
        <v>5837</v>
      </c>
      <c r="B1995" s="0" t="s">
        <v>5838</v>
      </c>
      <c r="C1995" s="0" t="s">
        <v>153</v>
      </c>
      <c r="D1995" s="0" t="s">
        <v>147</v>
      </c>
      <c r="E1995" s="0" t="s">
        <v>5839</v>
      </c>
      <c r="F1995" s="0" t="s">
        <v>155</v>
      </c>
      <c r="G1995" s="0" t="s">
        <v>150</v>
      </c>
      <c r="H1995" s="17" t="n">
        <v>46253.2340277778</v>
      </c>
      <c r="I1995" s="17" t="n">
        <v>46253.25</v>
      </c>
      <c r="J1995" s="17" t="n">
        <v>46253.2555555556</v>
      </c>
      <c r="K1995" s="17" t="n">
        <v>46253.2826388889</v>
      </c>
      <c r="L1995" s="17" t="n">
        <v>46253.2916666667</v>
      </c>
      <c r="M1995" s="17" t="n">
        <v>46253.3194444445</v>
      </c>
      <c r="N1995" s="17" t="n">
        <v>46253.4472222222</v>
      </c>
      <c r="O1995" s="17" t="n">
        <v>46253.5909722222</v>
      </c>
      <c r="P1995" s="17" t="n">
        <v>46253.6027777778</v>
      </c>
      <c r="Q1995" s="17" t="n">
        <v>46253.6305555556</v>
      </c>
      <c r="R1995" s="0" t="n">
        <v>175</v>
      </c>
      <c r="S1995" s="0" t="n">
        <v>0</v>
      </c>
      <c r="T1995" s="0" t="n">
        <v>4</v>
      </c>
      <c r="U1995" s="18" t="s">
        <v>123</v>
      </c>
      <c r="V1995" s="18" t="s">
        <v>156</v>
      </c>
      <c r="W1995" s="0" t="str">
        <f aca="false">IF(AND(X1995&gt;=6,X1995&lt;14),"A",IF(AND(X1995&gt;=14,X1995&lt;22),"B","C"))</f>
        <v>C</v>
      </c>
      <c r="X1995" s="18" t="n">
        <f aca="false">HOUR(H1995)</f>
        <v>5</v>
      </c>
      <c r="Y1995" s="18" t="n">
        <f aca="false">ROUND((I1995-H1995)*1440,0)</f>
        <v>23</v>
      </c>
      <c r="Z1995" s="18" t="n">
        <f aca="false">ROUND((J1995-I1995)*1440,0)</f>
        <v>8</v>
      </c>
      <c r="AA1995" s="18" t="n">
        <f aca="false">ROUND((K1995-J1995)*1440,0)</f>
        <v>39</v>
      </c>
      <c r="AB1995" s="18" t="n">
        <f aca="false">ROUND((L1995-K1995)*1440,0)</f>
        <v>13</v>
      </c>
      <c r="AC1995" s="18" t="n">
        <f aca="false">ROUND((M1995-L1995)*1440,0)</f>
        <v>40</v>
      </c>
      <c r="AD1995" s="18" t="n">
        <f aca="false">IF(N1995="","",ROUND((N1995-M1995)*1440,0))</f>
        <v>184</v>
      </c>
      <c r="AE1995" s="18" t="n">
        <f aca="false">IF(O1995="","",ROUND((O1995-N1995)*1440,0))</f>
        <v>207</v>
      </c>
      <c r="AF1995" s="18" t="n">
        <f aca="false">IF(P1995="","",ROUND((P1995-O1995)*1440,0))</f>
        <v>17</v>
      </c>
      <c r="AG1995" s="18" t="n">
        <f aca="false">IF(Q1995="","",ROUND((Q1995-P1995)*1440,0))</f>
        <v>40</v>
      </c>
      <c r="AH1995" s="18" t="n">
        <f aca="false">IF(Q1995="","",ROUND((Q1995-H1995)*1440,0))</f>
        <v>571</v>
      </c>
      <c r="AI1995" s="19" t="n">
        <f aca="false">ROUND(IF(O1995="",Assumptions!$B$25-K1995,O1995-K1995)*24,1)</f>
        <v>7.4</v>
      </c>
      <c r="AJ1995" s="20" t="n">
        <f aca="false">ROUND(MAX(N(Y1995)/Assumptions!$C$5, N(Z1995)/Assumptions!$C$6, N(AA1995)/Assumptions!$C$7, N(AB1995)/Assumptions!$C$8, N(AC1995)/Assumptions!$C$9, N(AD1995)/Assumptions!$C$10, N(AE1995)/Assumptions!$C$11, N(AF1995)/Assumptions!$C$12, N(AG1995)/Assumptions!$C$13),3)</f>
        <v>6.133</v>
      </c>
      <c r="AK1995" s="0" t="str">
        <f aca="false">IF(OR(U1995="Pending",U1995="On Hold"),"Open GRN (awaiting)",IF(AJ1995&lt;=1,"Within SLA",IF(ROUND(N(Y1995)/Assumptions!$C$5,3)=AJ1995,"Gate Wait",IF(ROUND(N(Z1995)/Assumptions!$C$6,3)=AJ1995,"Dock Wait",IF(ROUND(N(AA1995)/Assumptions!$C$7,3)=AJ1995,"Unloading",IF(ROUND(N(AB1995)/Assumptions!$C$8,3)=AJ1995,"Unload-to-QC Wait",IF(ROUND(N(AC1995)/Assumptions!$C$9,3)=AJ1995,"QC",IF(ROUND(N(AD1995)/Assumptions!$C$10,3)=AJ1995,"QC-to-GRN Wait",IF(ROUND(N(AE1995)/Assumptions!$C$11,3)=AJ1995,"GRN Processing",IF(ROUND(N(AF1995)/Assumptions!$C$12,3)=AJ1995,"GRN-to-Putaway Wait",IF(ROUND(N(AG1995)/Assumptions!$C$13,3)=AJ1995,"Putaway","Within SLA")))))))))))</f>
        <v>QC-to-GRN Wait</v>
      </c>
    </row>
    <row r="1996" customFormat="false" ht="15" hidden="false" customHeight="false" outlineLevel="0" collapsed="false">
      <c r="A1996" s="0" t="s">
        <v>5840</v>
      </c>
      <c r="B1996" s="0" t="s">
        <v>5841</v>
      </c>
      <c r="C1996" s="0" t="s">
        <v>252</v>
      </c>
      <c r="D1996" s="0" t="s">
        <v>119</v>
      </c>
      <c r="E1996" s="0" t="s">
        <v>4768</v>
      </c>
      <c r="F1996" s="0" t="s">
        <v>155</v>
      </c>
      <c r="G1996" s="0" t="s">
        <v>129</v>
      </c>
      <c r="H1996" s="17" t="n">
        <v>46253.2375</v>
      </c>
      <c r="I1996" s="17" t="n">
        <v>46253.2506944445</v>
      </c>
      <c r="J1996" s="17" t="n">
        <v>46253.2555555556</v>
      </c>
      <c r="K1996" s="17" t="n">
        <v>46253.2847222222</v>
      </c>
      <c r="L1996" s="17" t="n">
        <v>46253.2944444444</v>
      </c>
      <c r="M1996" s="17" t="n">
        <v>46253.3375</v>
      </c>
      <c r="N1996" s="17" t="n">
        <v>46253.4826388889</v>
      </c>
      <c r="O1996" s="17" t="n">
        <v>46253.58125</v>
      </c>
      <c r="P1996" s="17" t="n">
        <v>46253.5923611111</v>
      </c>
      <c r="Q1996" s="17" t="n">
        <v>46253.5979166667</v>
      </c>
      <c r="R1996" s="0" t="n">
        <v>232</v>
      </c>
      <c r="S1996" s="0" t="n">
        <v>0</v>
      </c>
      <c r="T1996" s="0" t="n">
        <v>5</v>
      </c>
      <c r="U1996" s="18" t="s">
        <v>123</v>
      </c>
      <c r="V1996" s="18" t="s">
        <v>82</v>
      </c>
      <c r="W1996" s="0" t="str">
        <f aca="false">IF(AND(X1996&gt;=6,X1996&lt;14),"A",IF(AND(X1996&gt;=14,X1996&lt;22),"B","C"))</f>
        <v>C</v>
      </c>
      <c r="X1996" s="18" t="n">
        <f aca="false">HOUR(H1996)</f>
        <v>5</v>
      </c>
      <c r="Y1996" s="18" t="n">
        <f aca="false">ROUND((I1996-H1996)*1440,0)</f>
        <v>19</v>
      </c>
      <c r="Z1996" s="18" t="n">
        <f aca="false">ROUND((J1996-I1996)*1440,0)</f>
        <v>7</v>
      </c>
      <c r="AA1996" s="18" t="n">
        <f aca="false">ROUND((K1996-J1996)*1440,0)</f>
        <v>42</v>
      </c>
      <c r="AB1996" s="18" t="n">
        <f aca="false">ROUND((L1996-K1996)*1440,0)</f>
        <v>14</v>
      </c>
      <c r="AC1996" s="18" t="n">
        <f aca="false">ROUND((M1996-L1996)*1440,0)</f>
        <v>62</v>
      </c>
      <c r="AD1996" s="18" t="n">
        <f aca="false">IF(N1996="","",ROUND((N1996-M1996)*1440,0))</f>
        <v>209</v>
      </c>
      <c r="AE1996" s="18" t="n">
        <f aca="false">IF(O1996="","",ROUND((O1996-N1996)*1440,0))</f>
        <v>142</v>
      </c>
      <c r="AF1996" s="18" t="n">
        <f aca="false">IF(P1996="","",ROUND((P1996-O1996)*1440,0))</f>
        <v>16</v>
      </c>
      <c r="AG1996" s="18" t="n">
        <f aca="false">IF(Q1996="","",ROUND((Q1996-P1996)*1440,0))</f>
        <v>8</v>
      </c>
      <c r="AH1996" s="18" t="n">
        <f aca="false">IF(Q1996="","",ROUND((Q1996-H1996)*1440,0))</f>
        <v>519</v>
      </c>
      <c r="AI1996" s="19" t="n">
        <f aca="false">ROUND(IF(O1996="",Assumptions!$B$25-K1996,O1996-K1996)*24,1)</f>
        <v>7.1</v>
      </c>
      <c r="AJ1996" s="20" t="n">
        <f aca="false">ROUND(MAX(N(Y1996)/Assumptions!$C$5, N(Z1996)/Assumptions!$C$6, N(AA1996)/Assumptions!$C$7, N(AB1996)/Assumptions!$C$8, N(AC1996)/Assumptions!$C$9, N(AD1996)/Assumptions!$C$10, N(AE1996)/Assumptions!$C$11, N(AF1996)/Assumptions!$C$12, N(AG1996)/Assumptions!$C$13),3)</f>
        <v>6.967</v>
      </c>
      <c r="AK1996" s="0" t="str">
        <f aca="false">IF(OR(U1996="Pending",U1996="On Hold"),"Open GRN (awaiting)",IF(AJ1996&lt;=1,"Within SLA",IF(ROUND(N(Y1996)/Assumptions!$C$5,3)=AJ1996,"Gate Wait",IF(ROUND(N(Z1996)/Assumptions!$C$6,3)=AJ1996,"Dock Wait",IF(ROUND(N(AA1996)/Assumptions!$C$7,3)=AJ1996,"Unloading",IF(ROUND(N(AB1996)/Assumptions!$C$8,3)=AJ1996,"Unload-to-QC Wait",IF(ROUND(N(AC1996)/Assumptions!$C$9,3)=AJ1996,"QC",IF(ROUND(N(AD1996)/Assumptions!$C$10,3)=AJ1996,"QC-to-GRN Wait",IF(ROUND(N(AE1996)/Assumptions!$C$11,3)=AJ1996,"GRN Processing",IF(ROUND(N(AF1996)/Assumptions!$C$12,3)=AJ1996,"GRN-to-Putaway Wait",IF(ROUND(N(AG1996)/Assumptions!$C$13,3)=AJ1996,"Putaway","Within SLA")))))))))))</f>
        <v>QC-to-GRN Wait</v>
      </c>
    </row>
    <row r="1997" customFormat="false" ht="15" hidden="false" customHeight="false" outlineLevel="0" collapsed="false">
      <c r="A1997" s="0" t="s">
        <v>5842</v>
      </c>
      <c r="B1997" s="0" t="s">
        <v>5843</v>
      </c>
      <c r="C1997" s="0" t="s">
        <v>184</v>
      </c>
      <c r="D1997" s="0" t="s">
        <v>147</v>
      </c>
      <c r="E1997" s="0" t="s">
        <v>5844</v>
      </c>
      <c r="F1997" s="0" t="s">
        <v>177</v>
      </c>
      <c r="G1997" s="0" t="s">
        <v>167</v>
      </c>
      <c r="H1997" s="17" t="n">
        <v>46253.2666666667</v>
      </c>
      <c r="I1997" s="17" t="n">
        <v>46253.2944444444</v>
      </c>
      <c r="J1997" s="17" t="n">
        <v>46253.3048611111</v>
      </c>
      <c r="K1997" s="17" t="n">
        <v>46253.3263888889</v>
      </c>
      <c r="L1997" s="17" t="n">
        <v>46253.3340277778</v>
      </c>
      <c r="M1997" s="17" t="n">
        <v>46253.3513888889</v>
      </c>
      <c r="N1997" s="17" t="n">
        <v>46253.3736111111</v>
      </c>
      <c r="O1997" s="17" t="n">
        <v>46253.4256944444</v>
      </c>
      <c r="P1997" s="17" t="n">
        <v>46253.4354166667</v>
      </c>
      <c r="Q1997" s="17" t="n">
        <v>46253.5111111111</v>
      </c>
      <c r="R1997" s="0" t="n">
        <v>317</v>
      </c>
      <c r="S1997" s="0" t="n">
        <v>0</v>
      </c>
      <c r="T1997" s="0" t="n">
        <v>0</v>
      </c>
      <c r="U1997" s="18" t="s">
        <v>130</v>
      </c>
      <c r="V1997" s="18" t="s">
        <v>144</v>
      </c>
      <c r="W1997" s="0" t="str">
        <f aca="false">IF(AND(X1997&gt;=6,X1997&lt;14),"A",IF(AND(X1997&gt;=14,X1997&lt;22),"B","C"))</f>
        <v>A</v>
      </c>
      <c r="X1997" s="18" t="n">
        <f aca="false">HOUR(H1997)</f>
        <v>6</v>
      </c>
      <c r="Y1997" s="18" t="n">
        <f aca="false">ROUND((I1997-H1997)*1440,0)</f>
        <v>40</v>
      </c>
      <c r="Z1997" s="18" t="n">
        <f aca="false">ROUND((J1997-I1997)*1440,0)</f>
        <v>15</v>
      </c>
      <c r="AA1997" s="18" t="n">
        <f aca="false">ROUND((K1997-J1997)*1440,0)</f>
        <v>31</v>
      </c>
      <c r="AB1997" s="18" t="n">
        <f aca="false">ROUND((L1997-K1997)*1440,0)</f>
        <v>11</v>
      </c>
      <c r="AC1997" s="18" t="n">
        <f aca="false">ROUND((M1997-L1997)*1440,0)</f>
        <v>25</v>
      </c>
      <c r="AD1997" s="18" t="n">
        <f aca="false">IF(N1997="","",ROUND((N1997-M1997)*1440,0))</f>
        <v>32</v>
      </c>
      <c r="AE1997" s="18" t="n">
        <f aca="false">IF(O1997="","",ROUND((O1997-N1997)*1440,0))</f>
        <v>75</v>
      </c>
      <c r="AF1997" s="18" t="n">
        <f aca="false">IF(P1997="","",ROUND((P1997-O1997)*1440,0))</f>
        <v>14</v>
      </c>
      <c r="AG1997" s="18" t="n">
        <f aca="false">IF(Q1997="","",ROUND((Q1997-P1997)*1440,0))</f>
        <v>109</v>
      </c>
      <c r="AH1997" s="18" t="n">
        <f aca="false">IF(Q1997="","",ROUND((Q1997-H1997)*1440,0))</f>
        <v>352</v>
      </c>
      <c r="AI1997" s="19" t="n">
        <f aca="false">ROUND(IF(O1997="",Assumptions!$B$25-K1997,O1997-K1997)*24,1)</f>
        <v>2.4</v>
      </c>
      <c r="AJ1997" s="20" t="n">
        <f aca="false">ROUND(MAX(N(Y1997)/Assumptions!$C$5, N(Z1997)/Assumptions!$C$6, N(AA1997)/Assumptions!$C$7, N(AB1997)/Assumptions!$C$8, N(AC1997)/Assumptions!$C$9, N(AD1997)/Assumptions!$C$10, N(AE1997)/Assumptions!$C$11, N(AF1997)/Assumptions!$C$12, N(AG1997)/Assumptions!$C$13),3)</f>
        <v>2.725</v>
      </c>
      <c r="AK1997" s="0" t="str">
        <f aca="false">IF(OR(U1997="Pending",U1997="On Hold"),"Open GRN (awaiting)",IF(AJ1997&lt;=1,"Within SLA",IF(ROUND(N(Y1997)/Assumptions!$C$5,3)=AJ1997,"Gate Wait",IF(ROUND(N(Z1997)/Assumptions!$C$6,3)=AJ1997,"Dock Wait",IF(ROUND(N(AA1997)/Assumptions!$C$7,3)=AJ1997,"Unloading",IF(ROUND(N(AB1997)/Assumptions!$C$8,3)=AJ1997,"Unload-to-QC Wait",IF(ROUND(N(AC1997)/Assumptions!$C$9,3)=AJ1997,"QC",IF(ROUND(N(AD1997)/Assumptions!$C$10,3)=AJ1997,"QC-to-GRN Wait",IF(ROUND(N(AE1997)/Assumptions!$C$11,3)=AJ1997,"GRN Processing",IF(ROUND(N(AF1997)/Assumptions!$C$12,3)=AJ1997,"GRN-to-Putaway Wait",IF(ROUND(N(AG1997)/Assumptions!$C$13,3)=AJ1997,"Putaway","Within SLA")))))))))))</f>
        <v>Putaway</v>
      </c>
    </row>
    <row r="1998" customFormat="false" ht="15" hidden="false" customHeight="false" outlineLevel="0" collapsed="false">
      <c r="A1998" s="0" t="s">
        <v>5845</v>
      </c>
      <c r="B1998" s="0" t="s">
        <v>5846</v>
      </c>
      <c r="C1998" s="0" t="s">
        <v>286</v>
      </c>
      <c r="D1998" s="0" t="s">
        <v>147</v>
      </c>
      <c r="E1998" s="0" t="s">
        <v>5847</v>
      </c>
      <c r="F1998" s="0" t="s">
        <v>121</v>
      </c>
      <c r="G1998" s="0" t="s">
        <v>167</v>
      </c>
      <c r="H1998" s="17" t="n">
        <v>46253.2715277778</v>
      </c>
      <c r="I1998" s="17" t="n">
        <v>46253.2819444445</v>
      </c>
      <c r="J1998" s="17" t="n">
        <v>46253.2944444444</v>
      </c>
      <c r="K1998" s="17" t="n">
        <v>46253.3236111111</v>
      </c>
      <c r="L1998" s="17" t="n">
        <v>46253.3305555556</v>
      </c>
      <c r="M1998" s="17" t="n">
        <v>46253.3576388889</v>
      </c>
      <c r="N1998" s="17" t="n">
        <v>46253.3743055556</v>
      </c>
      <c r="O1998" s="17" t="n">
        <v>46253.3965277778</v>
      </c>
      <c r="P1998" s="17" t="n">
        <v>46253.4055555556</v>
      </c>
      <c r="Q1998" s="17" t="n">
        <v>46253.4229166667</v>
      </c>
      <c r="R1998" s="0" t="n">
        <v>709</v>
      </c>
      <c r="S1998" s="0" t="n">
        <v>0</v>
      </c>
      <c r="T1998" s="0" t="n">
        <v>0</v>
      </c>
      <c r="U1998" s="18" t="s">
        <v>130</v>
      </c>
      <c r="V1998" s="18" t="s">
        <v>144</v>
      </c>
      <c r="W1998" s="0" t="str">
        <f aca="false">IF(AND(X1998&gt;=6,X1998&lt;14),"A",IF(AND(X1998&gt;=14,X1998&lt;22),"B","C"))</f>
        <v>A</v>
      </c>
      <c r="X1998" s="18" t="n">
        <f aca="false">HOUR(H1998)</f>
        <v>6</v>
      </c>
      <c r="Y1998" s="18" t="n">
        <f aca="false">ROUND((I1998-H1998)*1440,0)</f>
        <v>15</v>
      </c>
      <c r="Z1998" s="18" t="n">
        <f aca="false">ROUND((J1998-I1998)*1440,0)</f>
        <v>18</v>
      </c>
      <c r="AA1998" s="18" t="n">
        <f aca="false">ROUND((K1998-J1998)*1440,0)</f>
        <v>42</v>
      </c>
      <c r="AB1998" s="18" t="n">
        <f aca="false">ROUND((L1998-K1998)*1440,0)</f>
        <v>10</v>
      </c>
      <c r="AC1998" s="18" t="n">
        <f aca="false">ROUND((M1998-L1998)*1440,0)</f>
        <v>39</v>
      </c>
      <c r="AD1998" s="18" t="n">
        <f aca="false">IF(N1998="","",ROUND((N1998-M1998)*1440,0))</f>
        <v>24</v>
      </c>
      <c r="AE1998" s="18" t="n">
        <f aca="false">IF(O1998="","",ROUND((O1998-N1998)*1440,0))</f>
        <v>32</v>
      </c>
      <c r="AF1998" s="18" t="n">
        <f aca="false">IF(P1998="","",ROUND((P1998-O1998)*1440,0))</f>
        <v>13</v>
      </c>
      <c r="AG1998" s="18" t="n">
        <f aca="false">IF(Q1998="","",ROUND((Q1998-P1998)*1440,0))</f>
        <v>25</v>
      </c>
      <c r="AH1998" s="18" t="n">
        <f aca="false">IF(Q1998="","",ROUND((Q1998-H1998)*1440,0))</f>
        <v>218</v>
      </c>
      <c r="AI1998" s="19" t="n">
        <f aca="false">ROUND(IF(O1998="",Assumptions!$B$25-K1998,O1998-K1998)*24,1)</f>
        <v>1.8</v>
      </c>
      <c r="AJ1998" s="20" t="n">
        <f aca="false">ROUND(MAX(N(Y1998)/Assumptions!$C$5, N(Z1998)/Assumptions!$C$6, N(AA1998)/Assumptions!$C$7, N(AB1998)/Assumptions!$C$8, N(AC1998)/Assumptions!$C$9, N(AD1998)/Assumptions!$C$10, N(AE1998)/Assumptions!$C$11, N(AF1998)/Assumptions!$C$12, N(AG1998)/Assumptions!$C$13),3)</f>
        <v>1.2</v>
      </c>
      <c r="AK1998" s="0" t="str">
        <f aca="false">IF(OR(U1998="Pending",U1998="On Hold"),"Open GRN (awaiting)",IF(AJ1998&lt;=1,"Within SLA",IF(ROUND(N(Y1998)/Assumptions!$C$5,3)=AJ1998,"Gate Wait",IF(ROUND(N(Z1998)/Assumptions!$C$6,3)=AJ1998,"Dock Wait",IF(ROUND(N(AA1998)/Assumptions!$C$7,3)=AJ1998,"Unloading",IF(ROUND(N(AB1998)/Assumptions!$C$8,3)=AJ1998,"Unload-to-QC Wait",IF(ROUND(N(AC1998)/Assumptions!$C$9,3)=AJ1998,"QC",IF(ROUND(N(AD1998)/Assumptions!$C$10,3)=AJ1998,"QC-to-GRN Wait",IF(ROUND(N(AE1998)/Assumptions!$C$11,3)=AJ1998,"GRN Processing",IF(ROUND(N(AF1998)/Assumptions!$C$12,3)=AJ1998,"GRN-to-Putaway Wait",IF(ROUND(N(AG1998)/Assumptions!$C$13,3)=AJ1998,"Putaway","Within SLA")))))))))))</f>
        <v>Dock Wait</v>
      </c>
    </row>
    <row r="1999" customFormat="false" ht="15" hidden="false" customHeight="false" outlineLevel="0" collapsed="false">
      <c r="A1999" s="0" t="s">
        <v>5848</v>
      </c>
      <c r="B1999" s="0" t="s">
        <v>5849</v>
      </c>
      <c r="C1999" s="0" t="s">
        <v>252</v>
      </c>
      <c r="D1999" s="0" t="s">
        <v>135</v>
      </c>
      <c r="E1999" s="0" t="s">
        <v>5850</v>
      </c>
      <c r="F1999" s="0" t="s">
        <v>155</v>
      </c>
      <c r="G1999" s="0" t="s">
        <v>178</v>
      </c>
      <c r="H1999" s="17" t="n">
        <v>46253.2847222222</v>
      </c>
      <c r="I1999" s="17" t="n">
        <v>46253.3083333333</v>
      </c>
      <c r="J1999" s="17" t="n">
        <v>46253.3173611111</v>
      </c>
      <c r="K1999" s="17" t="n">
        <v>46253.3361111111</v>
      </c>
      <c r="L1999" s="17" t="n">
        <v>46253.3513888889</v>
      </c>
      <c r="M1999" s="17" t="n">
        <v>46253.3666666667</v>
      </c>
      <c r="N1999" s="17" t="n">
        <v>46253.4194444444</v>
      </c>
      <c r="O1999" s="17" t="n">
        <v>46253.4277777778</v>
      </c>
      <c r="P1999" s="17" t="n">
        <v>46253.4347222222</v>
      </c>
      <c r="Q1999" s="17" t="n">
        <v>46253.4805555556</v>
      </c>
      <c r="R1999" s="0" t="n">
        <v>197</v>
      </c>
      <c r="S1999" s="0" t="n">
        <v>0</v>
      </c>
      <c r="T1999" s="0" t="n">
        <v>0</v>
      </c>
      <c r="U1999" s="18" t="s">
        <v>130</v>
      </c>
      <c r="V1999" s="18" t="s">
        <v>144</v>
      </c>
      <c r="W1999" s="0" t="str">
        <f aca="false">IF(AND(X1999&gt;=6,X1999&lt;14),"A",IF(AND(X1999&gt;=14,X1999&lt;22),"B","C"))</f>
        <v>A</v>
      </c>
      <c r="X1999" s="18" t="n">
        <f aca="false">HOUR(H1999)</f>
        <v>6</v>
      </c>
      <c r="Y1999" s="18" t="n">
        <f aca="false">ROUND((I1999-H1999)*1440,0)</f>
        <v>34</v>
      </c>
      <c r="Z1999" s="18" t="n">
        <f aca="false">ROUND((J1999-I1999)*1440,0)</f>
        <v>13</v>
      </c>
      <c r="AA1999" s="18" t="n">
        <f aca="false">ROUND((K1999-J1999)*1440,0)</f>
        <v>27</v>
      </c>
      <c r="AB1999" s="18" t="n">
        <f aca="false">ROUND((L1999-K1999)*1440,0)</f>
        <v>22</v>
      </c>
      <c r="AC1999" s="18" t="n">
        <f aca="false">ROUND((M1999-L1999)*1440,0)</f>
        <v>22</v>
      </c>
      <c r="AD1999" s="18" t="n">
        <f aca="false">IF(N1999="","",ROUND((N1999-M1999)*1440,0))</f>
        <v>76</v>
      </c>
      <c r="AE1999" s="18" t="n">
        <f aca="false">IF(O1999="","",ROUND((O1999-N1999)*1440,0))</f>
        <v>12</v>
      </c>
      <c r="AF1999" s="18" t="n">
        <f aca="false">IF(P1999="","",ROUND((P1999-O1999)*1440,0))</f>
        <v>10</v>
      </c>
      <c r="AG1999" s="18" t="n">
        <f aca="false">IF(Q1999="","",ROUND((Q1999-P1999)*1440,0))</f>
        <v>66</v>
      </c>
      <c r="AH1999" s="18" t="n">
        <f aca="false">IF(Q1999="","",ROUND((Q1999-H1999)*1440,0))</f>
        <v>282</v>
      </c>
      <c r="AI1999" s="19" t="n">
        <f aca="false">ROUND(IF(O1999="",Assumptions!$B$25-K1999,O1999-K1999)*24,1)</f>
        <v>2.2</v>
      </c>
      <c r="AJ1999" s="20" t="n">
        <f aca="false">ROUND(MAX(N(Y1999)/Assumptions!$C$5, N(Z1999)/Assumptions!$C$6, N(AA1999)/Assumptions!$C$7, N(AB1999)/Assumptions!$C$8, N(AC1999)/Assumptions!$C$9, N(AD1999)/Assumptions!$C$10, N(AE1999)/Assumptions!$C$11, N(AF1999)/Assumptions!$C$12, N(AG1999)/Assumptions!$C$13),3)</f>
        <v>2.533</v>
      </c>
      <c r="AK1999" s="0" t="str">
        <f aca="false">IF(OR(U1999="Pending",U1999="On Hold"),"Open GRN (awaiting)",IF(AJ1999&lt;=1,"Within SLA",IF(ROUND(N(Y1999)/Assumptions!$C$5,3)=AJ1999,"Gate Wait",IF(ROUND(N(Z1999)/Assumptions!$C$6,3)=AJ1999,"Dock Wait",IF(ROUND(N(AA1999)/Assumptions!$C$7,3)=AJ1999,"Unloading",IF(ROUND(N(AB1999)/Assumptions!$C$8,3)=AJ1999,"Unload-to-QC Wait",IF(ROUND(N(AC1999)/Assumptions!$C$9,3)=AJ1999,"QC",IF(ROUND(N(AD1999)/Assumptions!$C$10,3)=AJ1999,"QC-to-GRN Wait",IF(ROUND(N(AE1999)/Assumptions!$C$11,3)=AJ1999,"GRN Processing",IF(ROUND(N(AF1999)/Assumptions!$C$12,3)=AJ1999,"GRN-to-Putaway Wait",IF(ROUND(N(AG1999)/Assumptions!$C$13,3)=AJ1999,"Putaway","Within SLA")))))))))))</f>
        <v>QC-to-GRN Wait</v>
      </c>
    </row>
    <row r="2000" customFormat="false" ht="15" hidden="false" customHeight="false" outlineLevel="0" collapsed="false">
      <c r="A2000" s="0" t="s">
        <v>5851</v>
      </c>
      <c r="B2000" s="0" t="s">
        <v>5852</v>
      </c>
      <c r="C2000" s="0" t="s">
        <v>252</v>
      </c>
      <c r="D2000" s="0" t="s">
        <v>147</v>
      </c>
      <c r="E2000" s="0" t="s">
        <v>2734</v>
      </c>
      <c r="F2000" s="0" t="s">
        <v>155</v>
      </c>
      <c r="G2000" s="0" t="s">
        <v>167</v>
      </c>
      <c r="H2000" s="17" t="n">
        <v>46253.2986111111</v>
      </c>
      <c r="I2000" s="17" t="n">
        <v>46253.3444444445</v>
      </c>
      <c r="J2000" s="17" t="n">
        <v>46253.3493055556</v>
      </c>
      <c r="K2000" s="17" t="n">
        <v>46253.3673611111</v>
      </c>
      <c r="L2000" s="17" t="n">
        <v>46253.3708333333</v>
      </c>
      <c r="M2000" s="17" t="n">
        <v>46253.4013888889</v>
      </c>
      <c r="N2000" s="17" t="n">
        <v>46253.4194444444</v>
      </c>
      <c r="O2000" s="17" t="n">
        <v>46253.6625</v>
      </c>
      <c r="P2000" s="17" t="n">
        <v>46253.6701388889</v>
      </c>
      <c r="Q2000" s="17" t="n">
        <v>46253.6923611111</v>
      </c>
      <c r="R2000" s="0" t="n">
        <v>89</v>
      </c>
      <c r="S2000" s="0" t="n">
        <v>4</v>
      </c>
      <c r="T2000" s="0" t="n">
        <v>0</v>
      </c>
      <c r="U2000" s="18" t="s">
        <v>123</v>
      </c>
      <c r="V2000" s="18" t="s">
        <v>156</v>
      </c>
      <c r="W2000" s="0" t="str">
        <f aca="false">IF(AND(X2000&gt;=6,X2000&lt;14),"A",IF(AND(X2000&gt;=14,X2000&lt;22),"B","C"))</f>
        <v>A</v>
      </c>
      <c r="X2000" s="18" t="n">
        <f aca="false">HOUR(H2000)</f>
        <v>7</v>
      </c>
      <c r="Y2000" s="18" t="n">
        <f aca="false">ROUND((I2000-H2000)*1440,0)</f>
        <v>66</v>
      </c>
      <c r="Z2000" s="18" t="n">
        <f aca="false">ROUND((J2000-I2000)*1440,0)</f>
        <v>7</v>
      </c>
      <c r="AA2000" s="18" t="n">
        <f aca="false">ROUND((K2000-J2000)*1440,0)</f>
        <v>26</v>
      </c>
      <c r="AB2000" s="18" t="n">
        <f aca="false">ROUND((L2000-K2000)*1440,0)</f>
        <v>5</v>
      </c>
      <c r="AC2000" s="18" t="n">
        <f aca="false">ROUND((M2000-L2000)*1440,0)</f>
        <v>44</v>
      </c>
      <c r="AD2000" s="18" t="n">
        <f aca="false">IF(N2000="","",ROUND((N2000-M2000)*1440,0))</f>
        <v>26</v>
      </c>
      <c r="AE2000" s="18" t="n">
        <f aca="false">IF(O2000="","",ROUND((O2000-N2000)*1440,0))</f>
        <v>350</v>
      </c>
      <c r="AF2000" s="18" t="n">
        <f aca="false">IF(P2000="","",ROUND((P2000-O2000)*1440,0))</f>
        <v>11</v>
      </c>
      <c r="AG2000" s="18" t="n">
        <f aca="false">IF(Q2000="","",ROUND((Q2000-P2000)*1440,0))</f>
        <v>32</v>
      </c>
      <c r="AH2000" s="18" t="n">
        <f aca="false">IF(Q2000="","",ROUND((Q2000-H2000)*1440,0))</f>
        <v>567</v>
      </c>
      <c r="AI2000" s="19" t="n">
        <f aca="false">ROUND(IF(O2000="",Assumptions!$B$25-K2000,O2000-K2000)*24,1)</f>
        <v>7.1</v>
      </c>
      <c r="AJ2000" s="20" t="n">
        <f aca="false">ROUND(MAX(N(Y2000)/Assumptions!$C$5, N(Z2000)/Assumptions!$C$6, N(AA2000)/Assumptions!$C$7, N(AB2000)/Assumptions!$C$8, N(AC2000)/Assumptions!$C$9, N(AD2000)/Assumptions!$C$10, N(AE2000)/Assumptions!$C$11, N(AF2000)/Assumptions!$C$12, N(AG2000)/Assumptions!$C$13),3)</f>
        <v>7.778</v>
      </c>
      <c r="AK2000" s="0" t="str">
        <f aca="false">IF(OR(U2000="Pending",U2000="On Hold"),"Open GRN (awaiting)",IF(AJ2000&lt;=1,"Within SLA",IF(ROUND(N(Y2000)/Assumptions!$C$5,3)=AJ2000,"Gate Wait",IF(ROUND(N(Z2000)/Assumptions!$C$6,3)=AJ2000,"Dock Wait",IF(ROUND(N(AA2000)/Assumptions!$C$7,3)=AJ2000,"Unloading",IF(ROUND(N(AB2000)/Assumptions!$C$8,3)=AJ2000,"Unload-to-QC Wait",IF(ROUND(N(AC2000)/Assumptions!$C$9,3)=AJ2000,"QC",IF(ROUND(N(AD2000)/Assumptions!$C$10,3)=AJ2000,"QC-to-GRN Wait",IF(ROUND(N(AE2000)/Assumptions!$C$11,3)=AJ2000,"GRN Processing",IF(ROUND(N(AF2000)/Assumptions!$C$12,3)=AJ2000,"GRN-to-Putaway Wait",IF(ROUND(N(AG2000)/Assumptions!$C$13,3)=AJ2000,"Putaway","Within SLA")))))))))))</f>
        <v>GRN Processing</v>
      </c>
    </row>
    <row r="2001" customFormat="false" ht="15" hidden="false" customHeight="false" outlineLevel="0" collapsed="false">
      <c r="A2001" s="0" t="s">
        <v>5853</v>
      </c>
      <c r="B2001" s="0" t="s">
        <v>5854</v>
      </c>
      <c r="C2001" s="0" t="s">
        <v>126</v>
      </c>
      <c r="D2001" s="0" t="s">
        <v>147</v>
      </c>
      <c r="E2001" s="0" t="s">
        <v>5855</v>
      </c>
      <c r="F2001" s="0" t="s">
        <v>128</v>
      </c>
      <c r="G2001" s="0" t="s">
        <v>150</v>
      </c>
      <c r="H2001" s="17" t="n">
        <v>46253.3020833333</v>
      </c>
      <c r="I2001" s="17" t="n">
        <v>46253.3118055556</v>
      </c>
      <c r="J2001" s="17" t="n">
        <v>46253.3173611111</v>
      </c>
      <c r="K2001" s="17" t="n">
        <v>46253.3652777778</v>
      </c>
      <c r="L2001" s="17" t="n">
        <v>46253.3708333333</v>
      </c>
      <c r="M2001" s="17" t="n">
        <v>46253.4138888889</v>
      </c>
      <c r="N2001" s="17" t="n">
        <v>46253.425</v>
      </c>
      <c r="O2001" s="17" t="n">
        <v>46253.4631944444</v>
      </c>
      <c r="P2001" s="17" t="n">
        <v>46253.4743055556</v>
      </c>
      <c r="Q2001" s="17" t="n">
        <v>46253.5152777778</v>
      </c>
      <c r="R2001" s="0" t="n">
        <v>1558</v>
      </c>
      <c r="S2001" s="0" t="n">
        <v>0</v>
      </c>
      <c r="T2001" s="0" t="n">
        <v>0</v>
      </c>
      <c r="U2001" s="18" t="s">
        <v>130</v>
      </c>
      <c r="V2001" s="18" t="s">
        <v>144</v>
      </c>
      <c r="W2001" s="0" t="str">
        <f aca="false">IF(AND(X2001&gt;=6,X2001&lt;14),"A",IF(AND(X2001&gt;=14,X2001&lt;22),"B","C"))</f>
        <v>A</v>
      </c>
      <c r="X2001" s="18" t="n">
        <f aca="false">HOUR(H2001)</f>
        <v>7</v>
      </c>
      <c r="Y2001" s="18" t="n">
        <f aca="false">ROUND((I2001-H2001)*1440,0)</f>
        <v>14</v>
      </c>
      <c r="Z2001" s="18" t="n">
        <f aca="false">ROUND((J2001-I2001)*1440,0)</f>
        <v>8</v>
      </c>
      <c r="AA2001" s="18" t="n">
        <f aca="false">ROUND((K2001-J2001)*1440,0)</f>
        <v>69</v>
      </c>
      <c r="AB2001" s="18" t="n">
        <f aca="false">ROUND((L2001-K2001)*1440,0)</f>
        <v>8</v>
      </c>
      <c r="AC2001" s="18" t="n">
        <f aca="false">ROUND((M2001-L2001)*1440,0)</f>
        <v>62</v>
      </c>
      <c r="AD2001" s="18" t="n">
        <f aca="false">IF(N2001="","",ROUND((N2001-M2001)*1440,0))</f>
        <v>16</v>
      </c>
      <c r="AE2001" s="18" t="n">
        <f aca="false">IF(O2001="","",ROUND((O2001-N2001)*1440,0))</f>
        <v>55</v>
      </c>
      <c r="AF2001" s="18" t="n">
        <f aca="false">IF(P2001="","",ROUND((P2001-O2001)*1440,0))</f>
        <v>16</v>
      </c>
      <c r="AG2001" s="18" t="n">
        <f aca="false">IF(Q2001="","",ROUND((Q2001-P2001)*1440,0))</f>
        <v>59</v>
      </c>
      <c r="AH2001" s="18" t="n">
        <f aca="false">IF(Q2001="","",ROUND((Q2001-H2001)*1440,0))</f>
        <v>307</v>
      </c>
      <c r="AI2001" s="19" t="n">
        <f aca="false">ROUND(IF(O2001="",Assumptions!$B$25-K2001,O2001-K2001)*24,1)</f>
        <v>2.4</v>
      </c>
      <c r="AJ2001" s="20" t="n">
        <f aca="false">ROUND(MAX(N(Y2001)/Assumptions!$C$5, N(Z2001)/Assumptions!$C$6, N(AA2001)/Assumptions!$C$7, N(AB2001)/Assumptions!$C$8, N(AC2001)/Assumptions!$C$9, N(AD2001)/Assumptions!$C$10, N(AE2001)/Assumptions!$C$11, N(AF2001)/Assumptions!$C$12, N(AG2001)/Assumptions!$C$13),3)</f>
        <v>1.475</v>
      </c>
      <c r="AK2001" s="0" t="str">
        <f aca="false">IF(OR(U2001="Pending",U2001="On Hold"),"Open GRN (awaiting)",IF(AJ2001&lt;=1,"Within SLA",IF(ROUND(N(Y2001)/Assumptions!$C$5,3)=AJ2001,"Gate Wait",IF(ROUND(N(Z2001)/Assumptions!$C$6,3)=AJ2001,"Dock Wait",IF(ROUND(N(AA2001)/Assumptions!$C$7,3)=AJ2001,"Unloading",IF(ROUND(N(AB2001)/Assumptions!$C$8,3)=AJ2001,"Unload-to-QC Wait",IF(ROUND(N(AC2001)/Assumptions!$C$9,3)=AJ2001,"QC",IF(ROUND(N(AD2001)/Assumptions!$C$10,3)=AJ2001,"QC-to-GRN Wait",IF(ROUND(N(AE2001)/Assumptions!$C$11,3)=AJ2001,"GRN Processing",IF(ROUND(N(AF2001)/Assumptions!$C$12,3)=AJ2001,"GRN-to-Putaway Wait",IF(ROUND(N(AG2001)/Assumptions!$C$13,3)=AJ2001,"Putaway","Within SLA")))))))))))</f>
        <v>Putaway</v>
      </c>
    </row>
    <row r="2002" customFormat="false" ht="15" hidden="false" customHeight="false" outlineLevel="0" collapsed="false">
      <c r="A2002" s="0" t="s">
        <v>5856</v>
      </c>
      <c r="B2002" s="0" t="s">
        <v>5857</v>
      </c>
      <c r="C2002" s="0" t="s">
        <v>118</v>
      </c>
      <c r="D2002" s="0" t="s">
        <v>119</v>
      </c>
      <c r="E2002" s="0" t="s">
        <v>5111</v>
      </c>
      <c r="F2002" s="0" t="s">
        <v>172</v>
      </c>
      <c r="G2002" s="0" t="s">
        <v>129</v>
      </c>
      <c r="H2002" s="17" t="n">
        <v>46253.3020833333</v>
      </c>
      <c r="I2002" s="17" t="n">
        <v>46253.3166666667</v>
      </c>
      <c r="J2002" s="17" t="n">
        <v>46253.3256944444</v>
      </c>
      <c r="K2002" s="17" t="n">
        <v>46253.3451388889</v>
      </c>
      <c r="L2002" s="17" t="n">
        <v>46253.3569444444</v>
      </c>
      <c r="M2002" s="17" t="n">
        <v>46253.3840277778</v>
      </c>
      <c r="N2002" s="17" t="n">
        <v>46253.3909722222</v>
      </c>
      <c r="O2002" s="17" t="n">
        <v>46253.4034722222</v>
      </c>
      <c r="P2002" s="17" t="n">
        <v>46253.4194444444</v>
      </c>
      <c r="Q2002" s="17" t="n">
        <v>46253.4375</v>
      </c>
      <c r="R2002" s="0" t="n">
        <v>1266</v>
      </c>
      <c r="S2002" s="0" t="n">
        <v>0</v>
      </c>
      <c r="T2002" s="0" t="n">
        <v>5</v>
      </c>
      <c r="U2002" s="18" t="s">
        <v>123</v>
      </c>
      <c r="V2002" s="18" t="s">
        <v>139</v>
      </c>
      <c r="W2002" s="0" t="str">
        <f aca="false">IF(AND(X2002&gt;=6,X2002&lt;14),"A",IF(AND(X2002&gt;=14,X2002&lt;22),"B","C"))</f>
        <v>A</v>
      </c>
      <c r="X2002" s="18" t="n">
        <f aca="false">HOUR(H2002)</f>
        <v>7</v>
      </c>
      <c r="Y2002" s="18" t="n">
        <f aca="false">ROUND((I2002-H2002)*1440,0)</f>
        <v>21</v>
      </c>
      <c r="Z2002" s="18" t="n">
        <f aca="false">ROUND((J2002-I2002)*1440,0)</f>
        <v>13</v>
      </c>
      <c r="AA2002" s="18" t="n">
        <f aca="false">ROUND((K2002-J2002)*1440,0)</f>
        <v>28</v>
      </c>
      <c r="AB2002" s="18" t="n">
        <f aca="false">ROUND((L2002-K2002)*1440,0)</f>
        <v>17</v>
      </c>
      <c r="AC2002" s="18" t="n">
        <f aca="false">ROUND((M2002-L2002)*1440,0)</f>
        <v>39</v>
      </c>
      <c r="AD2002" s="18" t="n">
        <f aca="false">IF(N2002="","",ROUND((N2002-M2002)*1440,0))</f>
        <v>10</v>
      </c>
      <c r="AE2002" s="18" t="n">
        <f aca="false">IF(O2002="","",ROUND((O2002-N2002)*1440,0))</f>
        <v>18</v>
      </c>
      <c r="AF2002" s="18" t="n">
        <f aca="false">IF(P2002="","",ROUND((P2002-O2002)*1440,0))</f>
        <v>23</v>
      </c>
      <c r="AG2002" s="18" t="n">
        <f aca="false">IF(Q2002="","",ROUND((Q2002-P2002)*1440,0))</f>
        <v>26</v>
      </c>
      <c r="AH2002" s="18" t="n">
        <f aca="false">IF(Q2002="","",ROUND((Q2002-H2002)*1440,0))</f>
        <v>195</v>
      </c>
      <c r="AI2002" s="19" t="n">
        <f aca="false">ROUND(IF(O2002="",Assumptions!$B$25-K2002,O2002-K2002)*24,1)</f>
        <v>1.4</v>
      </c>
      <c r="AJ2002" s="20" t="n">
        <f aca="false">ROUND(MAX(N(Y2002)/Assumptions!$C$5, N(Z2002)/Assumptions!$C$6, N(AA2002)/Assumptions!$C$7, N(AB2002)/Assumptions!$C$8, N(AC2002)/Assumptions!$C$9, N(AD2002)/Assumptions!$C$10, N(AE2002)/Assumptions!$C$11, N(AF2002)/Assumptions!$C$12, N(AG2002)/Assumptions!$C$13),3)</f>
        <v>1.15</v>
      </c>
      <c r="AK2002" s="0" t="str">
        <f aca="false">IF(OR(U2002="Pending",U2002="On Hold"),"Open GRN (awaiting)",IF(AJ2002&lt;=1,"Within SLA",IF(ROUND(N(Y2002)/Assumptions!$C$5,3)=AJ2002,"Gate Wait",IF(ROUND(N(Z2002)/Assumptions!$C$6,3)=AJ2002,"Dock Wait",IF(ROUND(N(AA2002)/Assumptions!$C$7,3)=AJ2002,"Unloading",IF(ROUND(N(AB2002)/Assumptions!$C$8,3)=AJ2002,"Unload-to-QC Wait",IF(ROUND(N(AC2002)/Assumptions!$C$9,3)=AJ2002,"QC",IF(ROUND(N(AD2002)/Assumptions!$C$10,3)=AJ2002,"QC-to-GRN Wait",IF(ROUND(N(AE2002)/Assumptions!$C$11,3)=AJ2002,"GRN Processing",IF(ROUND(N(AF2002)/Assumptions!$C$12,3)=AJ2002,"GRN-to-Putaway Wait",IF(ROUND(N(AG2002)/Assumptions!$C$13,3)=AJ2002,"Putaway","Within SLA")))))))))))</f>
        <v>GRN-to-Putaway Wait</v>
      </c>
    </row>
    <row r="2003" customFormat="false" ht="15" hidden="false" customHeight="false" outlineLevel="0" collapsed="false">
      <c r="A2003" s="0" t="s">
        <v>5858</v>
      </c>
      <c r="B2003" s="0" t="s">
        <v>5859</v>
      </c>
      <c r="C2003" s="0" t="s">
        <v>218</v>
      </c>
      <c r="D2003" s="0" t="s">
        <v>147</v>
      </c>
      <c r="E2003" s="0" t="s">
        <v>5860</v>
      </c>
      <c r="F2003" s="0" t="s">
        <v>137</v>
      </c>
      <c r="G2003" s="0" t="s">
        <v>167</v>
      </c>
      <c r="H2003" s="17" t="n">
        <v>46253.325</v>
      </c>
      <c r="I2003" s="17" t="n">
        <v>46253.3388888889</v>
      </c>
      <c r="J2003" s="17" t="n">
        <v>46253.3416666667</v>
      </c>
      <c r="K2003" s="17" t="n">
        <v>46253.3833333333</v>
      </c>
      <c r="L2003" s="17" t="n">
        <v>46253.4097222222</v>
      </c>
      <c r="M2003" s="17" t="n">
        <v>46253.4243055556</v>
      </c>
      <c r="N2003" s="17" t="n">
        <v>46253.4694444445</v>
      </c>
      <c r="O2003" s="17" t="n">
        <v>46253.5479166667</v>
      </c>
      <c r="P2003" s="17" t="n">
        <v>46253.5541666667</v>
      </c>
      <c r="Q2003" s="17" t="n">
        <v>46253.5597222222</v>
      </c>
      <c r="R2003" s="0" t="n">
        <v>299</v>
      </c>
      <c r="S2003" s="0" t="n">
        <v>0</v>
      </c>
      <c r="T2003" s="0" t="n">
        <v>0</v>
      </c>
      <c r="U2003" s="18" t="s">
        <v>130</v>
      </c>
      <c r="V2003" s="18" t="s">
        <v>144</v>
      </c>
      <c r="W2003" s="0" t="str">
        <f aca="false">IF(AND(X2003&gt;=6,X2003&lt;14),"A",IF(AND(X2003&gt;=14,X2003&lt;22),"B","C"))</f>
        <v>A</v>
      </c>
      <c r="X2003" s="18" t="n">
        <f aca="false">HOUR(H2003)</f>
        <v>7</v>
      </c>
      <c r="Y2003" s="18" t="n">
        <f aca="false">ROUND((I2003-H2003)*1440,0)</f>
        <v>20</v>
      </c>
      <c r="Z2003" s="18" t="n">
        <f aca="false">ROUND((J2003-I2003)*1440,0)</f>
        <v>4</v>
      </c>
      <c r="AA2003" s="18" t="n">
        <f aca="false">ROUND((K2003-J2003)*1440,0)</f>
        <v>60</v>
      </c>
      <c r="AB2003" s="18" t="n">
        <f aca="false">ROUND((L2003-K2003)*1440,0)</f>
        <v>38</v>
      </c>
      <c r="AC2003" s="18" t="n">
        <f aca="false">ROUND((M2003-L2003)*1440,0)</f>
        <v>21</v>
      </c>
      <c r="AD2003" s="18" t="n">
        <f aca="false">IF(N2003="","",ROUND((N2003-M2003)*1440,0))</f>
        <v>65</v>
      </c>
      <c r="AE2003" s="18" t="n">
        <f aca="false">IF(O2003="","",ROUND((O2003-N2003)*1440,0))</f>
        <v>113</v>
      </c>
      <c r="AF2003" s="18" t="n">
        <f aca="false">IF(P2003="","",ROUND((P2003-O2003)*1440,0))</f>
        <v>9</v>
      </c>
      <c r="AG2003" s="18" t="n">
        <f aca="false">IF(Q2003="","",ROUND((Q2003-P2003)*1440,0))</f>
        <v>8</v>
      </c>
      <c r="AH2003" s="18" t="n">
        <f aca="false">IF(Q2003="","",ROUND((Q2003-H2003)*1440,0))</f>
        <v>338</v>
      </c>
      <c r="AI2003" s="19" t="n">
        <f aca="false">ROUND(IF(O2003="",Assumptions!$B$25-K2003,O2003-K2003)*24,1)</f>
        <v>4</v>
      </c>
      <c r="AJ2003" s="20" t="n">
        <f aca="false">ROUND(MAX(N(Y2003)/Assumptions!$C$5, N(Z2003)/Assumptions!$C$6, N(AA2003)/Assumptions!$C$7, N(AB2003)/Assumptions!$C$8, N(AC2003)/Assumptions!$C$9, N(AD2003)/Assumptions!$C$10, N(AE2003)/Assumptions!$C$11, N(AF2003)/Assumptions!$C$12, N(AG2003)/Assumptions!$C$13),3)</f>
        <v>2.533</v>
      </c>
      <c r="AK2003" s="0" t="str">
        <f aca="false">IF(OR(U2003="Pending",U2003="On Hold"),"Open GRN (awaiting)",IF(AJ2003&lt;=1,"Within SLA",IF(ROUND(N(Y2003)/Assumptions!$C$5,3)=AJ2003,"Gate Wait",IF(ROUND(N(Z2003)/Assumptions!$C$6,3)=AJ2003,"Dock Wait",IF(ROUND(N(AA2003)/Assumptions!$C$7,3)=AJ2003,"Unloading",IF(ROUND(N(AB2003)/Assumptions!$C$8,3)=AJ2003,"Unload-to-QC Wait",IF(ROUND(N(AC2003)/Assumptions!$C$9,3)=AJ2003,"QC",IF(ROUND(N(AD2003)/Assumptions!$C$10,3)=AJ2003,"QC-to-GRN Wait",IF(ROUND(N(AE2003)/Assumptions!$C$11,3)=AJ2003,"GRN Processing",IF(ROUND(N(AF2003)/Assumptions!$C$12,3)=AJ2003,"GRN-to-Putaway Wait",IF(ROUND(N(AG2003)/Assumptions!$C$13,3)=AJ2003,"Putaway","Within SLA")))))))))))</f>
        <v>Unload-to-QC Wait</v>
      </c>
    </row>
    <row r="2004" customFormat="false" ht="15" hidden="false" customHeight="false" outlineLevel="0" collapsed="false">
      <c r="A2004" s="0" t="s">
        <v>5861</v>
      </c>
      <c r="B2004" s="0" t="s">
        <v>5862</v>
      </c>
      <c r="C2004" s="0" t="s">
        <v>175</v>
      </c>
      <c r="D2004" s="0" t="s">
        <v>119</v>
      </c>
      <c r="E2004" s="0" t="s">
        <v>5863</v>
      </c>
      <c r="F2004" s="0" t="s">
        <v>177</v>
      </c>
      <c r="G2004" s="0" t="s">
        <v>129</v>
      </c>
      <c r="H2004" s="17" t="n">
        <v>46253.325</v>
      </c>
      <c r="I2004" s="17" t="n">
        <v>46253.3284722222</v>
      </c>
      <c r="J2004" s="17" t="n">
        <v>46253.3305555556</v>
      </c>
      <c r="K2004" s="17" t="n">
        <v>46253.3583333333</v>
      </c>
      <c r="L2004" s="17" t="n">
        <v>46253.3638888889</v>
      </c>
      <c r="M2004" s="17" t="n">
        <v>46253.3833333333</v>
      </c>
      <c r="N2004" s="17" t="n">
        <v>46253.4263888889</v>
      </c>
      <c r="O2004" s="17" t="n">
        <v>46253.46875</v>
      </c>
      <c r="P2004" s="17" t="n">
        <v>46253.4715277778</v>
      </c>
      <c r="Q2004" s="17" t="n">
        <v>46253.5381944445</v>
      </c>
      <c r="R2004" s="0" t="n">
        <v>661</v>
      </c>
      <c r="S2004" s="0" t="n">
        <v>0</v>
      </c>
      <c r="T2004" s="0" t="n">
        <v>0</v>
      </c>
      <c r="U2004" s="18" t="s">
        <v>130</v>
      </c>
      <c r="V2004" s="18" t="s">
        <v>144</v>
      </c>
      <c r="W2004" s="0" t="str">
        <f aca="false">IF(AND(X2004&gt;=6,X2004&lt;14),"A",IF(AND(X2004&gt;=14,X2004&lt;22),"B","C"))</f>
        <v>A</v>
      </c>
      <c r="X2004" s="18" t="n">
        <f aca="false">HOUR(H2004)</f>
        <v>7</v>
      </c>
      <c r="Y2004" s="18" t="n">
        <f aca="false">ROUND((I2004-H2004)*1440,0)</f>
        <v>5</v>
      </c>
      <c r="Z2004" s="18" t="n">
        <f aca="false">ROUND((J2004-I2004)*1440,0)</f>
        <v>3</v>
      </c>
      <c r="AA2004" s="18" t="n">
        <f aca="false">ROUND((K2004-J2004)*1440,0)</f>
        <v>40</v>
      </c>
      <c r="AB2004" s="18" t="n">
        <f aca="false">ROUND((L2004-K2004)*1440,0)</f>
        <v>8</v>
      </c>
      <c r="AC2004" s="18" t="n">
        <f aca="false">ROUND((M2004-L2004)*1440,0)</f>
        <v>28</v>
      </c>
      <c r="AD2004" s="18" t="n">
        <f aca="false">IF(N2004="","",ROUND((N2004-M2004)*1440,0))</f>
        <v>62</v>
      </c>
      <c r="AE2004" s="18" t="n">
        <f aca="false">IF(O2004="","",ROUND((O2004-N2004)*1440,0))</f>
        <v>61</v>
      </c>
      <c r="AF2004" s="18" t="n">
        <f aca="false">IF(P2004="","",ROUND((P2004-O2004)*1440,0))</f>
        <v>4</v>
      </c>
      <c r="AG2004" s="18" t="n">
        <f aca="false">IF(Q2004="","",ROUND((Q2004-P2004)*1440,0))</f>
        <v>96</v>
      </c>
      <c r="AH2004" s="18" t="n">
        <f aca="false">IF(Q2004="","",ROUND((Q2004-H2004)*1440,0))</f>
        <v>307</v>
      </c>
      <c r="AI2004" s="19" t="n">
        <f aca="false">ROUND(IF(O2004="",Assumptions!$B$25-K2004,O2004-K2004)*24,1)</f>
        <v>2.7</v>
      </c>
      <c r="AJ2004" s="20" t="n">
        <f aca="false">ROUND(MAX(N(Y2004)/Assumptions!$C$5, N(Z2004)/Assumptions!$C$6, N(AA2004)/Assumptions!$C$7, N(AB2004)/Assumptions!$C$8, N(AC2004)/Assumptions!$C$9, N(AD2004)/Assumptions!$C$10, N(AE2004)/Assumptions!$C$11, N(AF2004)/Assumptions!$C$12, N(AG2004)/Assumptions!$C$13),3)</f>
        <v>2.4</v>
      </c>
      <c r="AK2004" s="0" t="str">
        <f aca="false">IF(OR(U2004="Pending",U2004="On Hold"),"Open GRN (awaiting)",IF(AJ2004&lt;=1,"Within SLA",IF(ROUND(N(Y2004)/Assumptions!$C$5,3)=AJ2004,"Gate Wait",IF(ROUND(N(Z2004)/Assumptions!$C$6,3)=AJ2004,"Dock Wait",IF(ROUND(N(AA2004)/Assumptions!$C$7,3)=AJ2004,"Unloading",IF(ROUND(N(AB2004)/Assumptions!$C$8,3)=AJ2004,"Unload-to-QC Wait",IF(ROUND(N(AC2004)/Assumptions!$C$9,3)=AJ2004,"QC",IF(ROUND(N(AD2004)/Assumptions!$C$10,3)=AJ2004,"QC-to-GRN Wait",IF(ROUND(N(AE2004)/Assumptions!$C$11,3)=AJ2004,"GRN Processing",IF(ROUND(N(AF2004)/Assumptions!$C$12,3)=AJ2004,"GRN-to-Putaway Wait",IF(ROUND(N(AG2004)/Assumptions!$C$13,3)=AJ2004,"Putaway","Within SLA")))))))))))</f>
        <v>Putaway</v>
      </c>
    </row>
    <row r="2005" customFormat="false" ht="15" hidden="false" customHeight="false" outlineLevel="0" collapsed="false">
      <c r="A2005" s="0" t="s">
        <v>5864</v>
      </c>
      <c r="B2005" s="0" t="s">
        <v>5865</v>
      </c>
      <c r="C2005" s="0" t="s">
        <v>159</v>
      </c>
      <c r="D2005" s="0" t="s">
        <v>147</v>
      </c>
      <c r="E2005" s="0" t="s">
        <v>5075</v>
      </c>
      <c r="F2005" s="0" t="s">
        <v>128</v>
      </c>
      <c r="G2005" s="0" t="s">
        <v>167</v>
      </c>
      <c r="H2005" s="17" t="n">
        <v>46253.3284722222</v>
      </c>
      <c r="I2005" s="17" t="n">
        <v>46253.3361111111</v>
      </c>
      <c r="J2005" s="17" t="n">
        <v>46253.3409722222</v>
      </c>
      <c r="K2005" s="17" t="n">
        <v>46253.3729166667</v>
      </c>
      <c r="L2005" s="17" t="n">
        <v>46253.3840277778</v>
      </c>
      <c r="M2005" s="17" t="n">
        <v>46253.3944444444</v>
      </c>
      <c r="N2005" s="17" t="n">
        <v>46253.4402777778</v>
      </c>
      <c r="O2005" s="17" t="n">
        <v>46253.4659722222</v>
      </c>
      <c r="P2005" s="17" t="n">
        <v>46253.4895833333</v>
      </c>
      <c r="Q2005" s="17" t="n">
        <v>46253.5243055556</v>
      </c>
      <c r="R2005" s="0" t="n">
        <v>411</v>
      </c>
      <c r="S2005" s="0" t="n">
        <v>0</v>
      </c>
      <c r="T2005" s="0" t="n">
        <v>0</v>
      </c>
      <c r="U2005" s="18" t="s">
        <v>130</v>
      </c>
      <c r="V2005" s="18" t="s">
        <v>131</v>
      </c>
      <c r="W2005" s="0" t="str">
        <f aca="false">IF(AND(X2005&gt;=6,X2005&lt;14),"A",IF(AND(X2005&gt;=14,X2005&lt;22),"B","C"))</f>
        <v>A</v>
      </c>
      <c r="X2005" s="18" t="n">
        <f aca="false">HOUR(H2005)</f>
        <v>7</v>
      </c>
      <c r="Y2005" s="18" t="n">
        <f aca="false">ROUND((I2005-H2005)*1440,0)</f>
        <v>11</v>
      </c>
      <c r="Z2005" s="18" t="n">
        <f aca="false">ROUND((J2005-I2005)*1440,0)</f>
        <v>7</v>
      </c>
      <c r="AA2005" s="18" t="n">
        <f aca="false">ROUND((K2005-J2005)*1440,0)</f>
        <v>46</v>
      </c>
      <c r="AB2005" s="18" t="n">
        <f aca="false">ROUND((L2005-K2005)*1440,0)</f>
        <v>16</v>
      </c>
      <c r="AC2005" s="18" t="n">
        <f aca="false">ROUND((M2005-L2005)*1440,0)</f>
        <v>15</v>
      </c>
      <c r="AD2005" s="18" t="n">
        <f aca="false">IF(N2005="","",ROUND((N2005-M2005)*1440,0))</f>
        <v>66</v>
      </c>
      <c r="AE2005" s="18" t="n">
        <f aca="false">IF(O2005="","",ROUND((O2005-N2005)*1440,0))</f>
        <v>37</v>
      </c>
      <c r="AF2005" s="18" t="n">
        <f aca="false">IF(P2005="","",ROUND((P2005-O2005)*1440,0))</f>
        <v>34</v>
      </c>
      <c r="AG2005" s="18" t="n">
        <f aca="false">IF(Q2005="","",ROUND((Q2005-P2005)*1440,0))</f>
        <v>50</v>
      </c>
      <c r="AH2005" s="18" t="n">
        <f aca="false">IF(Q2005="","",ROUND((Q2005-H2005)*1440,0))</f>
        <v>282</v>
      </c>
      <c r="AI2005" s="19" t="n">
        <f aca="false">ROUND(IF(O2005="",Assumptions!$B$25-K2005,O2005-K2005)*24,1)</f>
        <v>2.2</v>
      </c>
      <c r="AJ2005" s="20" t="n">
        <f aca="false">ROUND(MAX(N(Y2005)/Assumptions!$C$5, N(Z2005)/Assumptions!$C$6, N(AA2005)/Assumptions!$C$7, N(AB2005)/Assumptions!$C$8, N(AC2005)/Assumptions!$C$9, N(AD2005)/Assumptions!$C$10, N(AE2005)/Assumptions!$C$11, N(AF2005)/Assumptions!$C$12, N(AG2005)/Assumptions!$C$13),3)</f>
        <v>2.2</v>
      </c>
      <c r="AK2005" s="0" t="str">
        <f aca="false">IF(OR(U2005="Pending",U2005="On Hold"),"Open GRN (awaiting)",IF(AJ2005&lt;=1,"Within SLA",IF(ROUND(N(Y2005)/Assumptions!$C$5,3)=AJ2005,"Gate Wait",IF(ROUND(N(Z2005)/Assumptions!$C$6,3)=AJ2005,"Dock Wait",IF(ROUND(N(AA2005)/Assumptions!$C$7,3)=AJ2005,"Unloading",IF(ROUND(N(AB2005)/Assumptions!$C$8,3)=AJ2005,"Unload-to-QC Wait",IF(ROUND(N(AC2005)/Assumptions!$C$9,3)=AJ2005,"QC",IF(ROUND(N(AD2005)/Assumptions!$C$10,3)=AJ2005,"QC-to-GRN Wait",IF(ROUND(N(AE2005)/Assumptions!$C$11,3)=AJ2005,"GRN Processing",IF(ROUND(N(AF2005)/Assumptions!$C$12,3)=AJ2005,"GRN-to-Putaway Wait",IF(ROUND(N(AG2005)/Assumptions!$C$13,3)=AJ2005,"Putaway","Within SLA")))))))))))</f>
        <v>QC-to-GRN Wait</v>
      </c>
    </row>
    <row r="2006" customFormat="false" ht="15" hidden="false" customHeight="false" outlineLevel="0" collapsed="false">
      <c r="A2006" s="0" t="s">
        <v>5866</v>
      </c>
      <c r="B2006" s="0" t="s">
        <v>5867</v>
      </c>
      <c r="C2006" s="0" t="s">
        <v>118</v>
      </c>
      <c r="D2006" s="0" t="s">
        <v>135</v>
      </c>
      <c r="E2006" s="0" t="s">
        <v>5868</v>
      </c>
      <c r="F2006" s="0" t="s">
        <v>121</v>
      </c>
      <c r="G2006" s="0" t="s">
        <v>178</v>
      </c>
      <c r="H2006" s="17" t="n">
        <v>46253.3381944444</v>
      </c>
      <c r="I2006" s="17" t="n">
        <v>46253.3583333333</v>
      </c>
      <c r="J2006" s="17" t="n">
        <v>46253.3659722222</v>
      </c>
      <c r="K2006" s="17" t="n">
        <v>46253.4027777778</v>
      </c>
      <c r="L2006" s="17" t="n">
        <v>46253.4131944445</v>
      </c>
      <c r="M2006" s="17" t="n">
        <v>46253.4263888889</v>
      </c>
      <c r="N2006" s="17" t="n">
        <v>46253.4368055556</v>
      </c>
      <c r="O2006" s="17" t="n">
        <v>46253.4701388889</v>
      </c>
      <c r="P2006" s="17" t="n">
        <v>46253.4777777778</v>
      </c>
      <c r="Q2006" s="17" t="n">
        <v>46253.51875</v>
      </c>
      <c r="R2006" s="0" t="n">
        <v>1021</v>
      </c>
      <c r="S2006" s="0" t="n">
        <v>0</v>
      </c>
      <c r="T2006" s="0" t="n">
        <v>0</v>
      </c>
      <c r="U2006" s="18" t="s">
        <v>130</v>
      </c>
      <c r="V2006" s="18" t="s">
        <v>139</v>
      </c>
      <c r="W2006" s="0" t="str">
        <f aca="false">IF(AND(X2006&gt;=6,X2006&lt;14),"A",IF(AND(X2006&gt;=14,X2006&lt;22),"B","C"))</f>
        <v>A</v>
      </c>
      <c r="X2006" s="18" t="n">
        <f aca="false">HOUR(H2006)</f>
        <v>8</v>
      </c>
      <c r="Y2006" s="18" t="n">
        <f aca="false">ROUND((I2006-H2006)*1440,0)</f>
        <v>29</v>
      </c>
      <c r="Z2006" s="18" t="n">
        <f aca="false">ROUND((J2006-I2006)*1440,0)</f>
        <v>11</v>
      </c>
      <c r="AA2006" s="18" t="n">
        <f aca="false">ROUND((K2006-J2006)*1440,0)</f>
        <v>53</v>
      </c>
      <c r="AB2006" s="18" t="n">
        <f aca="false">ROUND((L2006-K2006)*1440,0)</f>
        <v>15</v>
      </c>
      <c r="AC2006" s="18" t="n">
        <f aca="false">ROUND((M2006-L2006)*1440,0)</f>
        <v>19</v>
      </c>
      <c r="AD2006" s="18" t="n">
        <f aca="false">IF(N2006="","",ROUND((N2006-M2006)*1440,0))</f>
        <v>15</v>
      </c>
      <c r="AE2006" s="18" t="n">
        <f aca="false">IF(O2006="","",ROUND((O2006-N2006)*1440,0))</f>
        <v>48</v>
      </c>
      <c r="AF2006" s="18" t="n">
        <f aca="false">IF(P2006="","",ROUND((P2006-O2006)*1440,0))</f>
        <v>11</v>
      </c>
      <c r="AG2006" s="18" t="n">
        <f aca="false">IF(Q2006="","",ROUND((Q2006-P2006)*1440,0))</f>
        <v>59</v>
      </c>
      <c r="AH2006" s="18" t="n">
        <f aca="false">IF(Q2006="","",ROUND((Q2006-H2006)*1440,0))</f>
        <v>260</v>
      </c>
      <c r="AI2006" s="19" t="n">
        <f aca="false">ROUND(IF(O2006="",Assumptions!$B$25-K2006,O2006-K2006)*24,1)</f>
        <v>1.6</v>
      </c>
      <c r="AJ2006" s="20" t="n">
        <f aca="false">ROUND(MAX(N(Y2006)/Assumptions!$C$5, N(Z2006)/Assumptions!$C$6, N(AA2006)/Assumptions!$C$7, N(AB2006)/Assumptions!$C$8, N(AC2006)/Assumptions!$C$9, N(AD2006)/Assumptions!$C$10, N(AE2006)/Assumptions!$C$11, N(AF2006)/Assumptions!$C$12, N(AG2006)/Assumptions!$C$13),3)</f>
        <v>1.475</v>
      </c>
      <c r="AK2006" s="0" t="str">
        <f aca="false">IF(OR(U2006="Pending",U2006="On Hold"),"Open GRN (awaiting)",IF(AJ2006&lt;=1,"Within SLA",IF(ROUND(N(Y2006)/Assumptions!$C$5,3)=AJ2006,"Gate Wait",IF(ROUND(N(Z2006)/Assumptions!$C$6,3)=AJ2006,"Dock Wait",IF(ROUND(N(AA2006)/Assumptions!$C$7,3)=AJ2006,"Unloading",IF(ROUND(N(AB2006)/Assumptions!$C$8,3)=AJ2006,"Unload-to-QC Wait",IF(ROUND(N(AC2006)/Assumptions!$C$9,3)=AJ2006,"QC",IF(ROUND(N(AD2006)/Assumptions!$C$10,3)=AJ2006,"QC-to-GRN Wait",IF(ROUND(N(AE2006)/Assumptions!$C$11,3)=AJ2006,"GRN Processing",IF(ROUND(N(AF2006)/Assumptions!$C$12,3)=AJ2006,"GRN-to-Putaway Wait",IF(ROUND(N(AG2006)/Assumptions!$C$13,3)=AJ2006,"Putaway","Within SLA")))))))))))</f>
        <v>Putaway</v>
      </c>
    </row>
    <row r="2007" customFormat="false" ht="15" hidden="false" customHeight="false" outlineLevel="0" collapsed="false">
      <c r="A2007" s="0" t="s">
        <v>5869</v>
      </c>
      <c r="B2007" s="0" t="s">
        <v>5870</v>
      </c>
      <c r="C2007" s="0" t="s">
        <v>252</v>
      </c>
      <c r="D2007" s="0" t="s">
        <v>147</v>
      </c>
      <c r="E2007" s="0" t="s">
        <v>5871</v>
      </c>
      <c r="F2007" s="0" t="s">
        <v>155</v>
      </c>
      <c r="G2007" s="0" t="s">
        <v>150</v>
      </c>
      <c r="H2007" s="17" t="n">
        <v>46253.3395833333</v>
      </c>
      <c r="I2007" s="17" t="n">
        <v>46253.35625</v>
      </c>
      <c r="J2007" s="17" t="n">
        <v>46253.3645833333</v>
      </c>
      <c r="K2007" s="17" t="n">
        <v>46253.3916666667</v>
      </c>
      <c r="L2007" s="17" t="n">
        <v>46253.4118055556</v>
      </c>
      <c r="M2007" s="17" t="n">
        <v>46253.4236111111</v>
      </c>
      <c r="N2007" s="17" t="n">
        <v>46253.4881944444</v>
      </c>
      <c r="O2007" s="17" t="n">
        <v>46253.5055555556</v>
      </c>
      <c r="P2007" s="17" t="n">
        <v>46253.5159722222</v>
      </c>
      <c r="Q2007" s="17" t="n">
        <v>46253.5375</v>
      </c>
      <c r="R2007" s="0" t="n">
        <v>499</v>
      </c>
      <c r="S2007" s="0" t="n">
        <v>0</v>
      </c>
      <c r="T2007" s="0" t="n">
        <v>1</v>
      </c>
      <c r="U2007" s="18" t="s">
        <v>123</v>
      </c>
      <c r="V2007" s="18" t="s">
        <v>144</v>
      </c>
      <c r="W2007" s="0" t="str">
        <f aca="false">IF(AND(X2007&gt;=6,X2007&lt;14),"A",IF(AND(X2007&gt;=14,X2007&lt;22),"B","C"))</f>
        <v>A</v>
      </c>
      <c r="X2007" s="18" t="n">
        <f aca="false">HOUR(H2007)</f>
        <v>8</v>
      </c>
      <c r="Y2007" s="18" t="n">
        <f aca="false">ROUND((I2007-H2007)*1440,0)</f>
        <v>24</v>
      </c>
      <c r="Z2007" s="18" t="n">
        <f aca="false">ROUND((J2007-I2007)*1440,0)</f>
        <v>12</v>
      </c>
      <c r="AA2007" s="18" t="n">
        <f aca="false">ROUND((K2007-J2007)*1440,0)</f>
        <v>39</v>
      </c>
      <c r="AB2007" s="18" t="n">
        <f aca="false">ROUND((L2007-K2007)*1440,0)</f>
        <v>29</v>
      </c>
      <c r="AC2007" s="18" t="n">
        <f aca="false">ROUND((M2007-L2007)*1440,0)</f>
        <v>17</v>
      </c>
      <c r="AD2007" s="18" t="n">
        <f aca="false">IF(N2007="","",ROUND((N2007-M2007)*1440,0))</f>
        <v>93</v>
      </c>
      <c r="AE2007" s="18" t="n">
        <f aca="false">IF(O2007="","",ROUND((O2007-N2007)*1440,0))</f>
        <v>25</v>
      </c>
      <c r="AF2007" s="18" t="n">
        <f aca="false">IF(P2007="","",ROUND((P2007-O2007)*1440,0))</f>
        <v>15</v>
      </c>
      <c r="AG2007" s="18" t="n">
        <f aca="false">IF(Q2007="","",ROUND((Q2007-P2007)*1440,0))</f>
        <v>31</v>
      </c>
      <c r="AH2007" s="18" t="n">
        <f aca="false">IF(Q2007="","",ROUND((Q2007-H2007)*1440,0))</f>
        <v>285</v>
      </c>
      <c r="AI2007" s="19" t="n">
        <f aca="false">ROUND(IF(O2007="",Assumptions!$B$25-K2007,O2007-K2007)*24,1)</f>
        <v>2.7</v>
      </c>
      <c r="AJ2007" s="20" t="n">
        <f aca="false">ROUND(MAX(N(Y2007)/Assumptions!$C$5, N(Z2007)/Assumptions!$C$6, N(AA2007)/Assumptions!$C$7, N(AB2007)/Assumptions!$C$8, N(AC2007)/Assumptions!$C$9, N(AD2007)/Assumptions!$C$10, N(AE2007)/Assumptions!$C$11, N(AF2007)/Assumptions!$C$12, N(AG2007)/Assumptions!$C$13),3)</f>
        <v>3.1</v>
      </c>
      <c r="AK2007" s="0" t="str">
        <f aca="false">IF(OR(U2007="Pending",U2007="On Hold"),"Open GRN (awaiting)",IF(AJ2007&lt;=1,"Within SLA",IF(ROUND(N(Y2007)/Assumptions!$C$5,3)=AJ2007,"Gate Wait",IF(ROUND(N(Z2007)/Assumptions!$C$6,3)=AJ2007,"Dock Wait",IF(ROUND(N(AA2007)/Assumptions!$C$7,3)=AJ2007,"Unloading",IF(ROUND(N(AB2007)/Assumptions!$C$8,3)=AJ2007,"Unload-to-QC Wait",IF(ROUND(N(AC2007)/Assumptions!$C$9,3)=AJ2007,"QC",IF(ROUND(N(AD2007)/Assumptions!$C$10,3)=AJ2007,"QC-to-GRN Wait",IF(ROUND(N(AE2007)/Assumptions!$C$11,3)=AJ2007,"GRN Processing",IF(ROUND(N(AF2007)/Assumptions!$C$12,3)=AJ2007,"GRN-to-Putaway Wait",IF(ROUND(N(AG2007)/Assumptions!$C$13,3)=AJ2007,"Putaway","Within SLA")))))))))))</f>
        <v>QC-to-GRN Wait</v>
      </c>
    </row>
    <row r="2008" customFormat="false" ht="15" hidden="false" customHeight="false" outlineLevel="0" collapsed="false">
      <c r="A2008" s="0" t="s">
        <v>5872</v>
      </c>
      <c r="B2008" s="0" t="s">
        <v>5873</v>
      </c>
      <c r="C2008" s="0" t="s">
        <v>175</v>
      </c>
      <c r="D2008" s="0" t="s">
        <v>147</v>
      </c>
      <c r="E2008" s="0" t="s">
        <v>932</v>
      </c>
      <c r="F2008" s="0" t="s">
        <v>177</v>
      </c>
      <c r="G2008" s="0" t="s">
        <v>167</v>
      </c>
      <c r="H2008" s="17" t="n">
        <v>46253.3423611111</v>
      </c>
      <c r="I2008" s="17" t="n">
        <v>46253.3506944445</v>
      </c>
      <c r="J2008" s="17" t="n">
        <v>46253.3583333333</v>
      </c>
      <c r="K2008" s="17" t="n">
        <v>46253.3791666667</v>
      </c>
      <c r="L2008" s="17" t="n">
        <v>46253.3826388889</v>
      </c>
      <c r="M2008" s="17" t="n">
        <v>46253.4125</v>
      </c>
      <c r="N2008" s="17" t="n">
        <v>46253.4201388889</v>
      </c>
      <c r="O2008" s="17" t="n">
        <v>46253.4402777778</v>
      </c>
      <c r="P2008" s="17" t="n">
        <v>46253.4534722222</v>
      </c>
      <c r="Q2008" s="17" t="n">
        <v>46253.4694444445</v>
      </c>
      <c r="R2008" s="0" t="n">
        <v>365</v>
      </c>
      <c r="S2008" s="0" t="n">
        <v>0</v>
      </c>
      <c r="T2008" s="0" t="n">
        <v>0</v>
      </c>
      <c r="U2008" s="18" t="s">
        <v>130</v>
      </c>
      <c r="V2008" s="18" t="s">
        <v>333</v>
      </c>
      <c r="W2008" s="0" t="str">
        <f aca="false">IF(AND(X2008&gt;=6,X2008&lt;14),"A",IF(AND(X2008&gt;=14,X2008&lt;22),"B","C"))</f>
        <v>A</v>
      </c>
      <c r="X2008" s="18" t="n">
        <f aca="false">HOUR(H2008)</f>
        <v>8</v>
      </c>
      <c r="Y2008" s="18" t="n">
        <f aca="false">ROUND((I2008-H2008)*1440,0)</f>
        <v>12</v>
      </c>
      <c r="Z2008" s="18" t="n">
        <f aca="false">ROUND((J2008-I2008)*1440,0)</f>
        <v>11</v>
      </c>
      <c r="AA2008" s="18" t="n">
        <f aca="false">ROUND((K2008-J2008)*1440,0)</f>
        <v>30</v>
      </c>
      <c r="AB2008" s="18" t="n">
        <f aca="false">ROUND((L2008-K2008)*1440,0)</f>
        <v>5</v>
      </c>
      <c r="AC2008" s="18" t="n">
        <f aca="false">ROUND((M2008-L2008)*1440,0)</f>
        <v>43</v>
      </c>
      <c r="AD2008" s="18" t="n">
        <f aca="false">IF(N2008="","",ROUND((N2008-M2008)*1440,0))</f>
        <v>11</v>
      </c>
      <c r="AE2008" s="18" t="n">
        <f aca="false">IF(O2008="","",ROUND((O2008-N2008)*1440,0))</f>
        <v>29</v>
      </c>
      <c r="AF2008" s="18" t="n">
        <f aca="false">IF(P2008="","",ROUND((P2008-O2008)*1440,0))</f>
        <v>19</v>
      </c>
      <c r="AG2008" s="18" t="n">
        <f aca="false">IF(Q2008="","",ROUND((Q2008-P2008)*1440,0))</f>
        <v>23</v>
      </c>
      <c r="AH2008" s="18" t="n">
        <f aca="false">IF(Q2008="","",ROUND((Q2008-H2008)*1440,0))</f>
        <v>183</v>
      </c>
      <c r="AI2008" s="19" t="n">
        <f aca="false">ROUND(IF(O2008="",Assumptions!$B$25-K2008,O2008-K2008)*24,1)</f>
        <v>1.5</v>
      </c>
      <c r="AJ2008" s="20" t="n">
        <f aca="false">ROUND(MAX(N(Y2008)/Assumptions!$C$5, N(Z2008)/Assumptions!$C$6, N(AA2008)/Assumptions!$C$7, N(AB2008)/Assumptions!$C$8, N(AC2008)/Assumptions!$C$9, N(AD2008)/Assumptions!$C$10, N(AE2008)/Assumptions!$C$11, N(AF2008)/Assumptions!$C$12, N(AG2008)/Assumptions!$C$13),3)</f>
        <v>0.956</v>
      </c>
      <c r="AK2008" s="0" t="str">
        <f aca="false">IF(OR(U2008="Pending",U2008="On Hold"),"Open GRN (awaiting)",IF(AJ2008&lt;=1,"Within SLA",IF(ROUND(N(Y2008)/Assumptions!$C$5,3)=AJ2008,"Gate Wait",IF(ROUND(N(Z2008)/Assumptions!$C$6,3)=AJ2008,"Dock Wait",IF(ROUND(N(AA2008)/Assumptions!$C$7,3)=AJ2008,"Unloading",IF(ROUND(N(AB2008)/Assumptions!$C$8,3)=AJ2008,"Unload-to-QC Wait",IF(ROUND(N(AC2008)/Assumptions!$C$9,3)=AJ2008,"QC",IF(ROUND(N(AD2008)/Assumptions!$C$10,3)=AJ2008,"QC-to-GRN Wait",IF(ROUND(N(AE2008)/Assumptions!$C$11,3)=AJ2008,"GRN Processing",IF(ROUND(N(AF2008)/Assumptions!$C$12,3)=AJ2008,"GRN-to-Putaway Wait",IF(ROUND(N(AG2008)/Assumptions!$C$13,3)=AJ2008,"Putaway","Within SLA")))))))))))</f>
        <v>Within SLA</v>
      </c>
    </row>
    <row r="2009" customFormat="false" ht="15" hidden="false" customHeight="false" outlineLevel="0" collapsed="false">
      <c r="A2009" s="0" t="s">
        <v>5874</v>
      </c>
      <c r="B2009" s="0" t="s">
        <v>5875</v>
      </c>
      <c r="C2009" s="0" t="s">
        <v>252</v>
      </c>
      <c r="D2009" s="0" t="s">
        <v>147</v>
      </c>
      <c r="E2009" s="0" t="s">
        <v>5876</v>
      </c>
      <c r="F2009" s="0" t="s">
        <v>155</v>
      </c>
      <c r="G2009" s="0" t="s">
        <v>167</v>
      </c>
      <c r="H2009" s="17" t="n">
        <v>46253.3548611111</v>
      </c>
      <c r="I2009" s="17" t="n">
        <v>46253.375</v>
      </c>
      <c r="J2009" s="17" t="n">
        <v>46253.3763888889</v>
      </c>
      <c r="K2009" s="17" t="n">
        <v>46253.4125</v>
      </c>
      <c r="L2009" s="17" t="n">
        <v>46253.4152777778</v>
      </c>
      <c r="M2009" s="17" t="n">
        <v>46253.4423611111</v>
      </c>
      <c r="N2009" s="17" t="n">
        <v>46253.4513888889</v>
      </c>
      <c r="O2009" s="17" t="n">
        <v>46253.5208333333</v>
      </c>
      <c r="P2009" s="17" t="n">
        <v>46253.5277777778</v>
      </c>
      <c r="Q2009" s="17" t="n">
        <v>46253.5361111111</v>
      </c>
      <c r="R2009" s="0" t="n">
        <v>1114</v>
      </c>
      <c r="S2009" s="0" t="n">
        <v>57</v>
      </c>
      <c r="T2009" s="0" t="n">
        <v>0</v>
      </c>
      <c r="U2009" s="18" t="s">
        <v>123</v>
      </c>
      <c r="V2009" s="18" t="s">
        <v>156</v>
      </c>
      <c r="W2009" s="0" t="str">
        <f aca="false">IF(AND(X2009&gt;=6,X2009&lt;14),"A",IF(AND(X2009&gt;=14,X2009&lt;22),"B","C"))</f>
        <v>A</v>
      </c>
      <c r="X2009" s="18" t="n">
        <f aca="false">HOUR(H2009)</f>
        <v>8</v>
      </c>
      <c r="Y2009" s="18" t="n">
        <f aca="false">ROUND((I2009-H2009)*1440,0)</f>
        <v>29</v>
      </c>
      <c r="Z2009" s="18" t="n">
        <f aca="false">ROUND((J2009-I2009)*1440,0)</f>
        <v>2</v>
      </c>
      <c r="AA2009" s="18" t="n">
        <f aca="false">ROUND((K2009-J2009)*1440,0)</f>
        <v>52</v>
      </c>
      <c r="AB2009" s="18" t="n">
        <f aca="false">ROUND((L2009-K2009)*1440,0)</f>
        <v>4</v>
      </c>
      <c r="AC2009" s="18" t="n">
        <f aca="false">ROUND((M2009-L2009)*1440,0)</f>
        <v>39</v>
      </c>
      <c r="AD2009" s="18" t="n">
        <f aca="false">IF(N2009="","",ROUND((N2009-M2009)*1440,0))</f>
        <v>13</v>
      </c>
      <c r="AE2009" s="18" t="n">
        <f aca="false">IF(O2009="","",ROUND((O2009-N2009)*1440,0))</f>
        <v>100</v>
      </c>
      <c r="AF2009" s="18" t="n">
        <f aca="false">IF(P2009="","",ROUND((P2009-O2009)*1440,0))</f>
        <v>10</v>
      </c>
      <c r="AG2009" s="18" t="n">
        <f aca="false">IF(Q2009="","",ROUND((Q2009-P2009)*1440,0))</f>
        <v>12</v>
      </c>
      <c r="AH2009" s="18" t="n">
        <f aca="false">IF(Q2009="","",ROUND((Q2009-H2009)*1440,0))</f>
        <v>261</v>
      </c>
      <c r="AI2009" s="19" t="n">
        <f aca="false">ROUND(IF(O2009="",Assumptions!$B$25-K2009,O2009-K2009)*24,1)</f>
        <v>2.6</v>
      </c>
      <c r="AJ2009" s="20" t="n">
        <f aca="false">ROUND(MAX(N(Y2009)/Assumptions!$C$5, N(Z2009)/Assumptions!$C$6, N(AA2009)/Assumptions!$C$7, N(AB2009)/Assumptions!$C$8, N(AC2009)/Assumptions!$C$9, N(AD2009)/Assumptions!$C$10, N(AE2009)/Assumptions!$C$11, N(AF2009)/Assumptions!$C$12, N(AG2009)/Assumptions!$C$13),3)</f>
        <v>2.222</v>
      </c>
      <c r="AK2009" s="0" t="str">
        <f aca="false">IF(OR(U2009="Pending",U2009="On Hold"),"Open GRN (awaiting)",IF(AJ2009&lt;=1,"Within SLA",IF(ROUND(N(Y2009)/Assumptions!$C$5,3)=AJ2009,"Gate Wait",IF(ROUND(N(Z2009)/Assumptions!$C$6,3)=AJ2009,"Dock Wait",IF(ROUND(N(AA2009)/Assumptions!$C$7,3)=AJ2009,"Unloading",IF(ROUND(N(AB2009)/Assumptions!$C$8,3)=AJ2009,"Unload-to-QC Wait",IF(ROUND(N(AC2009)/Assumptions!$C$9,3)=AJ2009,"QC",IF(ROUND(N(AD2009)/Assumptions!$C$10,3)=AJ2009,"QC-to-GRN Wait",IF(ROUND(N(AE2009)/Assumptions!$C$11,3)=AJ2009,"GRN Processing",IF(ROUND(N(AF2009)/Assumptions!$C$12,3)=AJ2009,"GRN-to-Putaway Wait",IF(ROUND(N(AG2009)/Assumptions!$C$13,3)=AJ2009,"Putaway","Within SLA")))))))))))</f>
        <v>GRN Processing</v>
      </c>
    </row>
    <row r="2010" customFormat="false" ht="15" hidden="false" customHeight="false" outlineLevel="0" collapsed="false">
      <c r="A2010" s="0" t="s">
        <v>5877</v>
      </c>
      <c r="B2010" s="0" t="s">
        <v>5878</v>
      </c>
      <c r="C2010" s="0" t="s">
        <v>184</v>
      </c>
      <c r="D2010" s="0" t="s">
        <v>119</v>
      </c>
      <c r="E2010" s="0" t="s">
        <v>5879</v>
      </c>
      <c r="F2010" s="0" t="s">
        <v>177</v>
      </c>
      <c r="G2010" s="0" t="s">
        <v>129</v>
      </c>
      <c r="H2010" s="17" t="n">
        <v>46253.3611111111</v>
      </c>
      <c r="I2010" s="17" t="n">
        <v>46253.3965277778</v>
      </c>
      <c r="J2010" s="17" t="n">
        <v>46253.4020833333</v>
      </c>
      <c r="K2010" s="17" t="n">
        <v>46253.4166666667</v>
      </c>
      <c r="L2010" s="17" t="n">
        <v>46253.4243055556</v>
      </c>
      <c r="M2010" s="17" t="n">
        <v>46253.4930555556</v>
      </c>
      <c r="N2010" s="17" t="n">
        <v>46253.50625</v>
      </c>
      <c r="O2010" s="17" t="n">
        <v>46253.5229166667</v>
      </c>
      <c r="P2010" s="17" t="n">
        <v>46253.5368055556</v>
      </c>
      <c r="Q2010" s="17" t="n">
        <v>46253.54375</v>
      </c>
      <c r="R2010" s="0" t="n">
        <v>272</v>
      </c>
      <c r="S2010" s="0" t="n">
        <v>13</v>
      </c>
      <c r="T2010" s="0" t="n">
        <v>0</v>
      </c>
      <c r="U2010" s="18" t="s">
        <v>123</v>
      </c>
      <c r="V2010" s="18" t="s">
        <v>82</v>
      </c>
      <c r="W2010" s="0" t="str">
        <f aca="false">IF(AND(X2010&gt;=6,X2010&lt;14),"A",IF(AND(X2010&gt;=14,X2010&lt;22),"B","C"))</f>
        <v>A</v>
      </c>
      <c r="X2010" s="18" t="n">
        <f aca="false">HOUR(H2010)</f>
        <v>8</v>
      </c>
      <c r="Y2010" s="18" t="n">
        <f aca="false">ROUND((I2010-H2010)*1440,0)</f>
        <v>51</v>
      </c>
      <c r="Z2010" s="18" t="n">
        <f aca="false">ROUND((J2010-I2010)*1440,0)</f>
        <v>8</v>
      </c>
      <c r="AA2010" s="18" t="n">
        <f aca="false">ROUND((K2010-J2010)*1440,0)</f>
        <v>21</v>
      </c>
      <c r="AB2010" s="18" t="n">
        <f aca="false">ROUND((L2010-K2010)*1440,0)</f>
        <v>11</v>
      </c>
      <c r="AC2010" s="18" t="n">
        <f aca="false">ROUND((M2010-L2010)*1440,0)</f>
        <v>99</v>
      </c>
      <c r="AD2010" s="18" t="n">
        <f aca="false">IF(N2010="","",ROUND((N2010-M2010)*1440,0))</f>
        <v>19</v>
      </c>
      <c r="AE2010" s="18" t="n">
        <f aca="false">IF(O2010="","",ROUND((O2010-N2010)*1440,0))</f>
        <v>24</v>
      </c>
      <c r="AF2010" s="18" t="n">
        <f aca="false">IF(P2010="","",ROUND((P2010-O2010)*1440,0))</f>
        <v>20</v>
      </c>
      <c r="AG2010" s="18" t="n">
        <f aca="false">IF(Q2010="","",ROUND((Q2010-P2010)*1440,0))</f>
        <v>10</v>
      </c>
      <c r="AH2010" s="18" t="n">
        <f aca="false">IF(Q2010="","",ROUND((Q2010-H2010)*1440,0))</f>
        <v>263</v>
      </c>
      <c r="AI2010" s="19" t="n">
        <f aca="false">ROUND(IF(O2010="",Assumptions!$B$25-K2010,O2010-K2010)*24,1)</f>
        <v>2.6</v>
      </c>
      <c r="AJ2010" s="20" t="n">
        <f aca="false">ROUND(MAX(N(Y2010)/Assumptions!$C$5, N(Z2010)/Assumptions!$C$6, N(AA2010)/Assumptions!$C$7, N(AB2010)/Assumptions!$C$8, N(AC2010)/Assumptions!$C$9, N(AD2010)/Assumptions!$C$10, N(AE2010)/Assumptions!$C$11, N(AF2010)/Assumptions!$C$12, N(AG2010)/Assumptions!$C$13),3)</f>
        <v>2.2</v>
      </c>
      <c r="AK2010" s="0" t="str">
        <f aca="false">IF(OR(U2010="Pending",U2010="On Hold"),"Open GRN (awaiting)",IF(AJ2010&lt;=1,"Within SLA",IF(ROUND(N(Y2010)/Assumptions!$C$5,3)=AJ2010,"Gate Wait",IF(ROUND(N(Z2010)/Assumptions!$C$6,3)=AJ2010,"Dock Wait",IF(ROUND(N(AA2010)/Assumptions!$C$7,3)=AJ2010,"Unloading",IF(ROUND(N(AB2010)/Assumptions!$C$8,3)=AJ2010,"Unload-to-QC Wait",IF(ROUND(N(AC2010)/Assumptions!$C$9,3)=AJ2010,"QC",IF(ROUND(N(AD2010)/Assumptions!$C$10,3)=AJ2010,"QC-to-GRN Wait",IF(ROUND(N(AE2010)/Assumptions!$C$11,3)=AJ2010,"GRN Processing",IF(ROUND(N(AF2010)/Assumptions!$C$12,3)=AJ2010,"GRN-to-Putaway Wait",IF(ROUND(N(AG2010)/Assumptions!$C$13,3)=AJ2010,"Putaway","Within SLA")))))))))))</f>
        <v>QC</v>
      </c>
    </row>
    <row r="2011" customFormat="false" ht="15" hidden="false" customHeight="false" outlineLevel="0" collapsed="false">
      <c r="A2011" s="0" t="s">
        <v>5880</v>
      </c>
      <c r="B2011" s="0" t="s">
        <v>5881</v>
      </c>
      <c r="C2011" s="0" t="s">
        <v>252</v>
      </c>
      <c r="D2011" s="0" t="s">
        <v>135</v>
      </c>
      <c r="E2011" s="0" t="s">
        <v>5882</v>
      </c>
      <c r="F2011" s="0" t="s">
        <v>155</v>
      </c>
      <c r="G2011" s="0" t="s">
        <v>178</v>
      </c>
      <c r="H2011" s="17" t="n">
        <v>46253.3680555556</v>
      </c>
      <c r="I2011" s="17" t="n">
        <v>46253.3902777778</v>
      </c>
      <c r="J2011" s="17" t="n">
        <v>46253.3916666667</v>
      </c>
      <c r="K2011" s="17" t="n">
        <v>46253.4284722222</v>
      </c>
      <c r="L2011" s="17" t="n">
        <v>46253.4368055556</v>
      </c>
      <c r="M2011" s="17" t="n">
        <v>46253.4881944444</v>
      </c>
      <c r="N2011" s="17" t="n">
        <v>46253.54375</v>
      </c>
      <c r="O2011" s="17" t="n">
        <v>46253.6923611111</v>
      </c>
      <c r="P2011" s="17" t="n">
        <v>46253.7145833333</v>
      </c>
      <c r="Q2011" s="17" t="n">
        <v>46253.7333333333</v>
      </c>
      <c r="R2011" s="0" t="n">
        <v>438</v>
      </c>
      <c r="S2011" s="0" t="n">
        <v>0</v>
      </c>
      <c r="T2011" s="0" t="n">
        <v>10</v>
      </c>
      <c r="U2011" s="18" t="s">
        <v>123</v>
      </c>
      <c r="V2011" s="18" t="s">
        <v>131</v>
      </c>
      <c r="W2011" s="0" t="str">
        <f aca="false">IF(AND(X2011&gt;=6,X2011&lt;14),"A",IF(AND(X2011&gt;=14,X2011&lt;22),"B","C"))</f>
        <v>A</v>
      </c>
      <c r="X2011" s="18" t="n">
        <f aca="false">HOUR(H2011)</f>
        <v>8</v>
      </c>
      <c r="Y2011" s="18" t="n">
        <f aca="false">ROUND((I2011-H2011)*1440,0)</f>
        <v>32</v>
      </c>
      <c r="Z2011" s="18" t="n">
        <f aca="false">ROUND((J2011-I2011)*1440,0)</f>
        <v>2</v>
      </c>
      <c r="AA2011" s="18" t="n">
        <f aca="false">ROUND((K2011-J2011)*1440,0)</f>
        <v>53</v>
      </c>
      <c r="AB2011" s="18" t="n">
        <f aca="false">ROUND((L2011-K2011)*1440,0)</f>
        <v>12</v>
      </c>
      <c r="AC2011" s="18" t="n">
        <f aca="false">ROUND((M2011-L2011)*1440,0)</f>
        <v>74</v>
      </c>
      <c r="AD2011" s="18" t="n">
        <f aca="false">IF(N2011="","",ROUND((N2011-M2011)*1440,0))</f>
        <v>80</v>
      </c>
      <c r="AE2011" s="18" t="n">
        <f aca="false">IF(O2011="","",ROUND((O2011-N2011)*1440,0))</f>
        <v>214</v>
      </c>
      <c r="AF2011" s="18" t="n">
        <f aca="false">IF(P2011="","",ROUND((P2011-O2011)*1440,0))</f>
        <v>32</v>
      </c>
      <c r="AG2011" s="18" t="n">
        <f aca="false">IF(Q2011="","",ROUND((Q2011-P2011)*1440,0))</f>
        <v>27</v>
      </c>
      <c r="AH2011" s="18" t="n">
        <f aca="false">IF(Q2011="","",ROUND((Q2011-H2011)*1440,0))</f>
        <v>526</v>
      </c>
      <c r="AI2011" s="19" t="n">
        <f aca="false">ROUND(IF(O2011="",Assumptions!$B$25-K2011,O2011-K2011)*24,1)</f>
        <v>6.3</v>
      </c>
      <c r="AJ2011" s="20" t="n">
        <f aca="false">ROUND(MAX(N(Y2011)/Assumptions!$C$5, N(Z2011)/Assumptions!$C$6, N(AA2011)/Assumptions!$C$7, N(AB2011)/Assumptions!$C$8, N(AC2011)/Assumptions!$C$9, N(AD2011)/Assumptions!$C$10, N(AE2011)/Assumptions!$C$11, N(AF2011)/Assumptions!$C$12, N(AG2011)/Assumptions!$C$13),3)</f>
        <v>4.756</v>
      </c>
      <c r="AK2011" s="0" t="str">
        <f aca="false">IF(OR(U2011="Pending",U2011="On Hold"),"Open GRN (awaiting)",IF(AJ2011&lt;=1,"Within SLA",IF(ROUND(N(Y2011)/Assumptions!$C$5,3)=AJ2011,"Gate Wait",IF(ROUND(N(Z2011)/Assumptions!$C$6,3)=AJ2011,"Dock Wait",IF(ROUND(N(AA2011)/Assumptions!$C$7,3)=AJ2011,"Unloading",IF(ROUND(N(AB2011)/Assumptions!$C$8,3)=AJ2011,"Unload-to-QC Wait",IF(ROUND(N(AC2011)/Assumptions!$C$9,3)=AJ2011,"QC",IF(ROUND(N(AD2011)/Assumptions!$C$10,3)=AJ2011,"QC-to-GRN Wait",IF(ROUND(N(AE2011)/Assumptions!$C$11,3)=AJ2011,"GRN Processing",IF(ROUND(N(AF2011)/Assumptions!$C$12,3)=AJ2011,"GRN-to-Putaway Wait",IF(ROUND(N(AG2011)/Assumptions!$C$13,3)=AJ2011,"Putaway","Within SLA")))))))))))</f>
        <v>GRN Processing</v>
      </c>
    </row>
    <row r="2012" customFormat="false" ht="15" hidden="false" customHeight="false" outlineLevel="0" collapsed="false">
      <c r="A2012" s="0" t="s">
        <v>5883</v>
      </c>
      <c r="B2012" s="0" t="s">
        <v>5884</v>
      </c>
      <c r="C2012" s="0" t="s">
        <v>170</v>
      </c>
      <c r="D2012" s="0" t="s">
        <v>135</v>
      </c>
      <c r="E2012" s="0" t="s">
        <v>5885</v>
      </c>
      <c r="F2012" s="0" t="s">
        <v>177</v>
      </c>
      <c r="G2012" s="0" t="s">
        <v>178</v>
      </c>
      <c r="H2012" s="17" t="n">
        <v>46253.375</v>
      </c>
      <c r="I2012" s="17" t="n">
        <v>46253.3930555556</v>
      </c>
      <c r="J2012" s="17" t="n">
        <v>46253.3979166667</v>
      </c>
      <c r="K2012" s="17" t="n">
        <v>46253.4180555556</v>
      </c>
      <c r="L2012" s="17" t="n">
        <v>46253.4229166667</v>
      </c>
      <c r="M2012" s="17" t="n">
        <v>46253.4756944445</v>
      </c>
      <c r="N2012" s="17" t="n">
        <v>46253.6479166667</v>
      </c>
      <c r="O2012" s="17" t="n">
        <v>46253.6923611111</v>
      </c>
      <c r="P2012" s="17" t="n">
        <v>46253.7076388889</v>
      </c>
      <c r="Q2012" s="17" t="n">
        <v>46253.7263888889</v>
      </c>
      <c r="R2012" s="0" t="n">
        <v>235</v>
      </c>
      <c r="S2012" s="0" t="n">
        <v>17</v>
      </c>
      <c r="T2012" s="0" t="n">
        <v>1</v>
      </c>
      <c r="U2012" s="18" t="s">
        <v>123</v>
      </c>
      <c r="V2012" s="18" t="s">
        <v>156</v>
      </c>
      <c r="W2012" s="0" t="str">
        <f aca="false">IF(AND(X2012&gt;=6,X2012&lt;14),"A",IF(AND(X2012&gt;=14,X2012&lt;22),"B","C"))</f>
        <v>A</v>
      </c>
      <c r="X2012" s="18" t="n">
        <f aca="false">HOUR(H2012)</f>
        <v>9</v>
      </c>
      <c r="Y2012" s="18" t="n">
        <f aca="false">ROUND((I2012-H2012)*1440,0)</f>
        <v>26</v>
      </c>
      <c r="Z2012" s="18" t="n">
        <f aca="false">ROUND((J2012-I2012)*1440,0)</f>
        <v>7</v>
      </c>
      <c r="AA2012" s="18" t="n">
        <f aca="false">ROUND((K2012-J2012)*1440,0)</f>
        <v>29</v>
      </c>
      <c r="AB2012" s="18" t="n">
        <f aca="false">ROUND((L2012-K2012)*1440,0)</f>
        <v>7</v>
      </c>
      <c r="AC2012" s="18" t="n">
        <f aca="false">ROUND((M2012-L2012)*1440,0)</f>
        <v>76</v>
      </c>
      <c r="AD2012" s="18" t="n">
        <f aca="false">IF(N2012="","",ROUND((N2012-M2012)*1440,0))</f>
        <v>248</v>
      </c>
      <c r="AE2012" s="18" t="n">
        <f aca="false">IF(O2012="","",ROUND((O2012-N2012)*1440,0))</f>
        <v>64</v>
      </c>
      <c r="AF2012" s="18" t="n">
        <f aca="false">IF(P2012="","",ROUND((P2012-O2012)*1440,0))</f>
        <v>22</v>
      </c>
      <c r="AG2012" s="18" t="n">
        <f aca="false">IF(Q2012="","",ROUND((Q2012-P2012)*1440,0))</f>
        <v>27</v>
      </c>
      <c r="AH2012" s="18" t="n">
        <f aca="false">IF(Q2012="","",ROUND((Q2012-H2012)*1440,0))</f>
        <v>506</v>
      </c>
      <c r="AI2012" s="19" t="n">
        <f aca="false">ROUND(IF(O2012="",Assumptions!$B$25-K2012,O2012-K2012)*24,1)</f>
        <v>6.6</v>
      </c>
      <c r="AJ2012" s="20" t="n">
        <f aca="false">ROUND(MAX(N(Y2012)/Assumptions!$C$5, N(Z2012)/Assumptions!$C$6, N(AA2012)/Assumptions!$C$7, N(AB2012)/Assumptions!$C$8, N(AC2012)/Assumptions!$C$9, N(AD2012)/Assumptions!$C$10, N(AE2012)/Assumptions!$C$11, N(AF2012)/Assumptions!$C$12, N(AG2012)/Assumptions!$C$13),3)</f>
        <v>8.267</v>
      </c>
      <c r="AK2012" s="0" t="str">
        <f aca="false">IF(OR(U2012="Pending",U2012="On Hold"),"Open GRN (awaiting)",IF(AJ2012&lt;=1,"Within SLA",IF(ROUND(N(Y2012)/Assumptions!$C$5,3)=AJ2012,"Gate Wait",IF(ROUND(N(Z2012)/Assumptions!$C$6,3)=AJ2012,"Dock Wait",IF(ROUND(N(AA2012)/Assumptions!$C$7,3)=AJ2012,"Unloading",IF(ROUND(N(AB2012)/Assumptions!$C$8,3)=AJ2012,"Unload-to-QC Wait",IF(ROUND(N(AC2012)/Assumptions!$C$9,3)=AJ2012,"QC",IF(ROUND(N(AD2012)/Assumptions!$C$10,3)=AJ2012,"QC-to-GRN Wait",IF(ROUND(N(AE2012)/Assumptions!$C$11,3)=AJ2012,"GRN Processing",IF(ROUND(N(AF2012)/Assumptions!$C$12,3)=AJ2012,"GRN-to-Putaway Wait",IF(ROUND(N(AG2012)/Assumptions!$C$13,3)=AJ2012,"Putaway","Within SLA")))))))))))</f>
        <v>QC-to-GRN Wait</v>
      </c>
    </row>
    <row r="2013" customFormat="false" ht="15" hidden="false" customHeight="false" outlineLevel="0" collapsed="false">
      <c r="A2013" s="0" t="s">
        <v>5886</v>
      </c>
      <c r="B2013" s="0" t="s">
        <v>5887</v>
      </c>
      <c r="C2013" s="0" t="s">
        <v>286</v>
      </c>
      <c r="D2013" s="0" t="s">
        <v>119</v>
      </c>
      <c r="E2013" s="0" t="s">
        <v>5888</v>
      </c>
      <c r="F2013" s="0" t="s">
        <v>121</v>
      </c>
      <c r="G2013" s="0" t="s">
        <v>129</v>
      </c>
      <c r="H2013" s="17" t="n">
        <v>46253.3833333333</v>
      </c>
      <c r="I2013" s="17" t="n">
        <v>46253.3944444444</v>
      </c>
      <c r="J2013" s="17" t="n">
        <v>46253.3986111111</v>
      </c>
      <c r="K2013" s="17" t="n">
        <v>46253.4131944445</v>
      </c>
      <c r="L2013" s="17" t="n">
        <v>46253.41875</v>
      </c>
      <c r="M2013" s="17" t="n">
        <v>46253.4625</v>
      </c>
      <c r="N2013" s="17" t="n">
        <v>46253.48125</v>
      </c>
      <c r="O2013" s="17" t="n">
        <v>46253.5256944444</v>
      </c>
      <c r="P2013" s="17" t="n">
        <v>46253.5284722222</v>
      </c>
      <c r="Q2013" s="17" t="n">
        <v>46253.5506944444</v>
      </c>
      <c r="R2013" s="0" t="n">
        <v>384</v>
      </c>
      <c r="S2013" s="0" t="n">
        <v>0</v>
      </c>
      <c r="T2013" s="0" t="n">
        <v>1</v>
      </c>
      <c r="U2013" s="18" t="s">
        <v>123</v>
      </c>
      <c r="V2013" s="18" t="s">
        <v>131</v>
      </c>
      <c r="W2013" s="0" t="str">
        <f aca="false">IF(AND(X2013&gt;=6,X2013&lt;14),"A",IF(AND(X2013&gt;=14,X2013&lt;22),"B","C"))</f>
        <v>A</v>
      </c>
      <c r="X2013" s="18" t="n">
        <f aca="false">HOUR(H2013)</f>
        <v>9</v>
      </c>
      <c r="Y2013" s="18" t="n">
        <f aca="false">ROUND((I2013-H2013)*1440,0)</f>
        <v>16</v>
      </c>
      <c r="Z2013" s="18" t="n">
        <f aca="false">ROUND((J2013-I2013)*1440,0)</f>
        <v>6</v>
      </c>
      <c r="AA2013" s="18" t="n">
        <f aca="false">ROUND((K2013-J2013)*1440,0)</f>
        <v>21</v>
      </c>
      <c r="AB2013" s="18" t="n">
        <f aca="false">ROUND((L2013-K2013)*1440,0)</f>
        <v>8</v>
      </c>
      <c r="AC2013" s="18" t="n">
        <f aca="false">ROUND((M2013-L2013)*1440,0)</f>
        <v>63</v>
      </c>
      <c r="AD2013" s="18" t="n">
        <f aca="false">IF(N2013="","",ROUND((N2013-M2013)*1440,0))</f>
        <v>27</v>
      </c>
      <c r="AE2013" s="18" t="n">
        <f aca="false">IF(O2013="","",ROUND((O2013-N2013)*1440,0))</f>
        <v>64</v>
      </c>
      <c r="AF2013" s="18" t="n">
        <f aca="false">IF(P2013="","",ROUND((P2013-O2013)*1440,0))</f>
        <v>4</v>
      </c>
      <c r="AG2013" s="18" t="n">
        <f aca="false">IF(Q2013="","",ROUND((Q2013-P2013)*1440,0))</f>
        <v>32</v>
      </c>
      <c r="AH2013" s="18" t="n">
        <f aca="false">IF(Q2013="","",ROUND((Q2013-H2013)*1440,0))</f>
        <v>241</v>
      </c>
      <c r="AI2013" s="19" t="n">
        <f aca="false">ROUND(IF(O2013="",Assumptions!$B$25-K2013,O2013-K2013)*24,1)</f>
        <v>2.7</v>
      </c>
      <c r="AJ2013" s="20" t="n">
        <f aca="false">ROUND(MAX(N(Y2013)/Assumptions!$C$5, N(Z2013)/Assumptions!$C$6, N(AA2013)/Assumptions!$C$7, N(AB2013)/Assumptions!$C$8, N(AC2013)/Assumptions!$C$9, N(AD2013)/Assumptions!$C$10, N(AE2013)/Assumptions!$C$11, N(AF2013)/Assumptions!$C$12, N(AG2013)/Assumptions!$C$13),3)</f>
        <v>1.422</v>
      </c>
      <c r="AK2013" s="0" t="str">
        <f aca="false">IF(OR(U2013="Pending",U2013="On Hold"),"Open GRN (awaiting)",IF(AJ2013&lt;=1,"Within SLA",IF(ROUND(N(Y2013)/Assumptions!$C$5,3)=AJ2013,"Gate Wait",IF(ROUND(N(Z2013)/Assumptions!$C$6,3)=AJ2013,"Dock Wait",IF(ROUND(N(AA2013)/Assumptions!$C$7,3)=AJ2013,"Unloading",IF(ROUND(N(AB2013)/Assumptions!$C$8,3)=AJ2013,"Unload-to-QC Wait",IF(ROUND(N(AC2013)/Assumptions!$C$9,3)=AJ2013,"QC",IF(ROUND(N(AD2013)/Assumptions!$C$10,3)=AJ2013,"QC-to-GRN Wait",IF(ROUND(N(AE2013)/Assumptions!$C$11,3)=AJ2013,"GRN Processing",IF(ROUND(N(AF2013)/Assumptions!$C$12,3)=AJ2013,"GRN-to-Putaway Wait",IF(ROUND(N(AG2013)/Assumptions!$C$13,3)=AJ2013,"Putaway","Within SLA")))))))))))</f>
        <v>GRN Processing</v>
      </c>
    </row>
    <row r="2014" customFormat="false" ht="15" hidden="false" customHeight="false" outlineLevel="0" collapsed="false">
      <c r="A2014" s="0" t="s">
        <v>5889</v>
      </c>
      <c r="B2014" s="0" t="s">
        <v>5890</v>
      </c>
      <c r="C2014" s="0" t="s">
        <v>126</v>
      </c>
      <c r="D2014" s="0" t="s">
        <v>147</v>
      </c>
      <c r="E2014" s="0" t="s">
        <v>4533</v>
      </c>
      <c r="F2014" s="0" t="s">
        <v>128</v>
      </c>
      <c r="G2014" s="0" t="s">
        <v>150</v>
      </c>
      <c r="H2014" s="17" t="n">
        <v>46253.3930555556</v>
      </c>
      <c r="I2014" s="17" t="n">
        <v>46253.4027777778</v>
      </c>
      <c r="J2014" s="17" t="n">
        <v>46253.4041666667</v>
      </c>
      <c r="K2014" s="17" t="n">
        <v>46253.4173611111</v>
      </c>
      <c r="L2014" s="17" t="n">
        <v>46253.4361111111</v>
      </c>
      <c r="M2014" s="17" t="n">
        <v>46253.4888888889</v>
      </c>
      <c r="N2014" s="17" t="n">
        <v>46253.5326388889</v>
      </c>
      <c r="O2014" s="17" t="n">
        <v>46253.5576388889</v>
      </c>
      <c r="P2014" s="17" t="n">
        <v>46253.5625</v>
      </c>
      <c r="Q2014" s="17" t="n">
        <v>46253.5770833333</v>
      </c>
      <c r="R2014" s="0" t="n">
        <v>319</v>
      </c>
      <c r="S2014" s="0" t="n">
        <v>0</v>
      </c>
      <c r="T2014" s="0" t="n">
        <v>0</v>
      </c>
      <c r="U2014" s="18" t="s">
        <v>130</v>
      </c>
      <c r="V2014" s="18" t="s">
        <v>144</v>
      </c>
      <c r="W2014" s="0" t="str">
        <f aca="false">IF(AND(X2014&gt;=6,X2014&lt;14),"A",IF(AND(X2014&gt;=14,X2014&lt;22),"B","C"))</f>
        <v>A</v>
      </c>
      <c r="X2014" s="18" t="n">
        <f aca="false">HOUR(H2014)</f>
        <v>9</v>
      </c>
      <c r="Y2014" s="18" t="n">
        <f aca="false">ROUND((I2014-H2014)*1440,0)</f>
        <v>14</v>
      </c>
      <c r="Z2014" s="18" t="n">
        <f aca="false">ROUND((J2014-I2014)*1440,0)</f>
        <v>2</v>
      </c>
      <c r="AA2014" s="18" t="n">
        <f aca="false">ROUND((K2014-J2014)*1440,0)</f>
        <v>19</v>
      </c>
      <c r="AB2014" s="18" t="n">
        <f aca="false">ROUND((L2014-K2014)*1440,0)</f>
        <v>27</v>
      </c>
      <c r="AC2014" s="18" t="n">
        <f aca="false">ROUND((M2014-L2014)*1440,0)</f>
        <v>76</v>
      </c>
      <c r="AD2014" s="18" t="n">
        <f aca="false">IF(N2014="","",ROUND((N2014-M2014)*1440,0))</f>
        <v>63</v>
      </c>
      <c r="AE2014" s="18" t="n">
        <f aca="false">IF(O2014="","",ROUND((O2014-N2014)*1440,0))</f>
        <v>36</v>
      </c>
      <c r="AF2014" s="18" t="n">
        <f aca="false">IF(P2014="","",ROUND((P2014-O2014)*1440,0))</f>
        <v>7</v>
      </c>
      <c r="AG2014" s="18" t="n">
        <f aca="false">IF(Q2014="","",ROUND((Q2014-P2014)*1440,0))</f>
        <v>21</v>
      </c>
      <c r="AH2014" s="18" t="n">
        <f aca="false">IF(Q2014="","",ROUND((Q2014-H2014)*1440,0))</f>
        <v>265</v>
      </c>
      <c r="AI2014" s="19" t="n">
        <f aca="false">ROUND(IF(O2014="",Assumptions!$B$25-K2014,O2014-K2014)*24,1)</f>
        <v>3.4</v>
      </c>
      <c r="AJ2014" s="20" t="n">
        <f aca="false">ROUND(MAX(N(Y2014)/Assumptions!$C$5, N(Z2014)/Assumptions!$C$6, N(AA2014)/Assumptions!$C$7, N(AB2014)/Assumptions!$C$8, N(AC2014)/Assumptions!$C$9, N(AD2014)/Assumptions!$C$10, N(AE2014)/Assumptions!$C$11, N(AF2014)/Assumptions!$C$12, N(AG2014)/Assumptions!$C$13),3)</f>
        <v>2.1</v>
      </c>
      <c r="AK2014" s="0" t="str">
        <f aca="false">IF(OR(U2014="Pending",U2014="On Hold"),"Open GRN (awaiting)",IF(AJ2014&lt;=1,"Within SLA",IF(ROUND(N(Y2014)/Assumptions!$C$5,3)=AJ2014,"Gate Wait",IF(ROUND(N(Z2014)/Assumptions!$C$6,3)=AJ2014,"Dock Wait",IF(ROUND(N(AA2014)/Assumptions!$C$7,3)=AJ2014,"Unloading",IF(ROUND(N(AB2014)/Assumptions!$C$8,3)=AJ2014,"Unload-to-QC Wait",IF(ROUND(N(AC2014)/Assumptions!$C$9,3)=AJ2014,"QC",IF(ROUND(N(AD2014)/Assumptions!$C$10,3)=AJ2014,"QC-to-GRN Wait",IF(ROUND(N(AE2014)/Assumptions!$C$11,3)=AJ2014,"GRN Processing",IF(ROUND(N(AF2014)/Assumptions!$C$12,3)=AJ2014,"GRN-to-Putaway Wait",IF(ROUND(N(AG2014)/Assumptions!$C$13,3)=AJ2014,"Putaway","Within SLA")))))))))))</f>
        <v>QC-to-GRN Wait</v>
      </c>
    </row>
    <row r="2015" customFormat="false" ht="15" hidden="false" customHeight="false" outlineLevel="0" collapsed="false">
      <c r="A2015" s="0" t="s">
        <v>5891</v>
      </c>
      <c r="B2015" s="0" t="s">
        <v>5892</v>
      </c>
      <c r="C2015" s="0" t="s">
        <v>126</v>
      </c>
      <c r="D2015" s="0" t="s">
        <v>119</v>
      </c>
      <c r="E2015" s="0" t="s">
        <v>5893</v>
      </c>
      <c r="F2015" s="0" t="s">
        <v>149</v>
      </c>
      <c r="G2015" s="0" t="s">
        <v>129</v>
      </c>
      <c r="H2015" s="17" t="n">
        <v>46253.4034722222</v>
      </c>
      <c r="I2015" s="17" t="n">
        <v>46253.41875</v>
      </c>
      <c r="J2015" s="17" t="n">
        <v>46253.4236111111</v>
      </c>
      <c r="K2015" s="17" t="n">
        <v>46253.4597222222</v>
      </c>
      <c r="L2015" s="17" t="n">
        <v>46253.4666666667</v>
      </c>
      <c r="M2015" s="17" t="n">
        <v>46253.4736111111</v>
      </c>
      <c r="N2015" s="17" t="n">
        <v>46253.54375</v>
      </c>
      <c r="O2015" s="17" t="n">
        <v>46253.6055555556</v>
      </c>
      <c r="P2015" s="17" t="n">
        <v>46253.6131944444</v>
      </c>
      <c r="Q2015" s="17" t="n">
        <v>46253.63125</v>
      </c>
      <c r="R2015" s="0" t="n">
        <v>481</v>
      </c>
      <c r="S2015" s="0" t="n">
        <v>0</v>
      </c>
      <c r="T2015" s="0" t="n">
        <v>0</v>
      </c>
      <c r="U2015" s="18" t="s">
        <v>130</v>
      </c>
      <c r="V2015" s="18" t="s">
        <v>156</v>
      </c>
      <c r="W2015" s="0" t="str">
        <f aca="false">IF(AND(X2015&gt;=6,X2015&lt;14),"A",IF(AND(X2015&gt;=14,X2015&lt;22),"B","C"))</f>
        <v>A</v>
      </c>
      <c r="X2015" s="18" t="n">
        <f aca="false">HOUR(H2015)</f>
        <v>9</v>
      </c>
      <c r="Y2015" s="18" t="n">
        <f aca="false">ROUND((I2015-H2015)*1440,0)</f>
        <v>22</v>
      </c>
      <c r="Z2015" s="18" t="n">
        <f aca="false">ROUND((J2015-I2015)*1440,0)</f>
        <v>7</v>
      </c>
      <c r="AA2015" s="18" t="n">
        <f aca="false">ROUND((K2015-J2015)*1440,0)</f>
        <v>52</v>
      </c>
      <c r="AB2015" s="18" t="n">
        <f aca="false">ROUND((L2015-K2015)*1440,0)</f>
        <v>10</v>
      </c>
      <c r="AC2015" s="18" t="n">
        <f aca="false">ROUND((M2015-L2015)*1440,0)</f>
        <v>10</v>
      </c>
      <c r="AD2015" s="18" t="n">
        <f aca="false">IF(N2015="","",ROUND((N2015-M2015)*1440,0))</f>
        <v>101</v>
      </c>
      <c r="AE2015" s="18" t="n">
        <f aca="false">IF(O2015="","",ROUND((O2015-N2015)*1440,0))</f>
        <v>89</v>
      </c>
      <c r="AF2015" s="18" t="n">
        <f aca="false">IF(P2015="","",ROUND((P2015-O2015)*1440,0))</f>
        <v>11</v>
      </c>
      <c r="AG2015" s="18" t="n">
        <f aca="false">IF(Q2015="","",ROUND((Q2015-P2015)*1440,0))</f>
        <v>26</v>
      </c>
      <c r="AH2015" s="18" t="n">
        <f aca="false">IF(Q2015="","",ROUND((Q2015-H2015)*1440,0))</f>
        <v>328</v>
      </c>
      <c r="AI2015" s="19" t="n">
        <f aca="false">ROUND(IF(O2015="",Assumptions!$B$25-K2015,O2015-K2015)*24,1)</f>
        <v>3.5</v>
      </c>
      <c r="AJ2015" s="20" t="n">
        <f aca="false">ROUND(MAX(N(Y2015)/Assumptions!$C$5, N(Z2015)/Assumptions!$C$6, N(AA2015)/Assumptions!$C$7, N(AB2015)/Assumptions!$C$8, N(AC2015)/Assumptions!$C$9, N(AD2015)/Assumptions!$C$10, N(AE2015)/Assumptions!$C$11, N(AF2015)/Assumptions!$C$12, N(AG2015)/Assumptions!$C$13),3)</f>
        <v>3.367</v>
      </c>
      <c r="AK2015" s="0" t="str">
        <f aca="false">IF(OR(U2015="Pending",U2015="On Hold"),"Open GRN (awaiting)",IF(AJ2015&lt;=1,"Within SLA",IF(ROUND(N(Y2015)/Assumptions!$C$5,3)=AJ2015,"Gate Wait",IF(ROUND(N(Z2015)/Assumptions!$C$6,3)=AJ2015,"Dock Wait",IF(ROUND(N(AA2015)/Assumptions!$C$7,3)=AJ2015,"Unloading",IF(ROUND(N(AB2015)/Assumptions!$C$8,3)=AJ2015,"Unload-to-QC Wait",IF(ROUND(N(AC2015)/Assumptions!$C$9,3)=AJ2015,"QC",IF(ROUND(N(AD2015)/Assumptions!$C$10,3)=AJ2015,"QC-to-GRN Wait",IF(ROUND(N(AE2015)/Assumptions!$C$11,3)=AJ2015,"GRN Processing",IF(ROUND(N(AF2015)/Assumptions!$C$12,3)=AJ2015,"GRN-to-Putaway Wait",IF(ROUND(N(AG2015)/Assumptions!$C$13,3)=AJ2015,"Putaway","Within SLA")))))))))))</f>
        <v>QC-to-GRN Wait</v>
      </c>
    </row>
    <row r="2016" customFormat="false" ht="15" hidden="false" customHeight="false" outlineLevel="0" collapsed="false">
      <c r="A2016" s="0" t="s">
        <v>5894</v>
      </c>
      <c r="B2016" s="0" t="s">
        <v>5895</v>
      </c>
      <c r="C2016" s="0" t="s">
        <v>153</v>
      </c>
      <c r="D2016" s="0" t="s">
        <v>135</v>
      </c>
      <c r="E2016" s="0" t="s">
        <v>5896</v>
      </c>
      <c r="F2016" s="0" t="s">
        <v>155</v>
      </c>
      <c r="G2016" s="0" t="s">
        <v>178</v>
      </c>
      <c r="H2016" s="17" t="n">
        <v>46253.4166666667</v>
      </c>
      <c r="I2016" s="17" t="n">
        <v>46253.4472222222</v>
      </c>
      <c r="J2016" s="17" t="n">
        <v>46253.4506944444</v>
      </c>
      <c r="K2016" s="17" t="n">
        <v>46253.4680555556</v>
      </c>
      <c r="L2016" s="17" t="n">
        <v>46253.4722222222</v>
      </c>
      <c r="M2016" s="17" t="n">
        <v>46253.5166666667</v>
      </c>
      <c r="N2016" s="17" t="n">
        <v>46253.5270833333</v>
      </c>
      <c r="O2016" s="17" t="n">
        <v>46253.5638888889</v>
      </c>
      <c r="P2016" s="17" t="n">
        <v>46253.5743055556</v>
      </c>
      <c r="Q2016" s="17" t="n">
        <v>46253.5916666667</v>
      </c>
      <c r="R2016" s="0" t="n">
        <v>787</v>
      </c>
      <c r="S2016" s="0" t="n">
        <v>0</v>
      </c>
      <c r="T2016" s="0" t="n">
        <v>0</v>
      </c>
      <c r="U2016" s="18" t="s">
        <v>130</v>
      </c>
      <c r="V2016" s="18" t="s">
        <v>144</v>
      </c>
      <c r="W2016" s="0" t="str">
        <f aca="false">IF(AND(X2016&gt;=6,X2016&lt;14),"A",IF(AND(X2016&gt;=14,X2016&lt;22),"B","C"))</f>
        <v>A</v>
      </c>
      <c r="X2016" s="18" t="n">
        <f aca="false">HOUR(H2016)</f>
        <v>10</v>
      </c>
      <c r="Y2016" s="18" t="n">
        <f aca="false">ROUND((I2016-H2016)*1440,0)</f>
        <v>44</v>
      </c>
      <c r="Z2016" s="18" t="n">
        <f aca="false">ROUND((J2016-I2016)*1440,0)</f>
        <v>5</v>
      </c>
      <c r="AA2016" s="18" t="n">
        <f aca="false">ROUND((K2016-J2016)*1440,0)</f>
        <v>25</v>
      </c>
      <c r="AB2016" s="18" t="n">
        <f aca="false">ROUND((L2016-K2016)*1440,0)</f>
        <v>6</v>
      </c>
      <c r="AC2016" s="18" t="n">
        <f aca="false">ROUND((M2016-L2016)*1440,0)</f>
        <v>64</v>
      </c>
      <c r="AD2016" s="18" t="n">
        <f aca="false">IF(N2016="","",ROUND((N2016-M2016)*1440,0))</f>
        <v>15</v>
      </c>
      <c r="AE2016" s="18" t="n">
        <f aca="false">IF(O2016="","",ROUND((O2016-N2016)*1440,0))</f>
        <v>53</v>
      </c>
      <c r="AF2016" s="18" t="n">
        <f aca="false">IF(P2016="","",ROUND((P2016-O2016)*1440,0))</f>
        <v>15</v>
      </c>
      <c r="AG2016" s="18" t="n">
        <f aca="false">IF(Q2016="","",ROUND((Q2016-P2016)*1440,0))</f>
        <v>25</v>
      </c>
      <c r="AH2016" s="18" t="n">
        <f aca="false">IF(Q2016="","",ROUND((Q2016-H2016)*1440,0))</f>
        <v>252</v>
      </c>
      <c r="AI2016" s="19" t="n">
        <f aca="false">ROUND(IF(O2016="",Assumptions!$B$25-K2016,O2016-K2016)*24,1)</f>
        <v>2.3</v>
      </c>
      <c r="AJ2016" s="20" t="n">
        <f aca="false">ROUND(MAX(N(Y2016)/Assumptions!$C$5, N(Z2016)/Assumptions!$C$6, N(AA2016)/Assumptions!$C$7, N(AB2016)/Assumptions!$C$8, N(AC2016)/Assumptions!$C$9, N(AD2016)/Assumptions!$C$10, N(AE2016)/Assumptions!$C$11, N(AF2016)/Assumptions!$C$12, N(AG2016)/Assumptions!$C$13),3)</f>
        <v>1.467</v>
      </c>
      <c r="AK2016" s="0" t="str">
        <f aca="false">IF(OR(U2016="Pending",U2016="On Hold"),"Open GRN (awaiting)",IF(AJ2016&lt;=1,"Within SLA",IF(ROUND(N(Y2016)/Assumptions!$C$5,3)=AJ2016,"Gate Wait",IF(ROUND(N(Z2016)/Assumptions!$C$6,3)=AJ2016,"Dock Wait",IF(ROUND(N(AA2016)/Assumptions!$C$7,3)=AJ2016,"Unloading",IF(ROUND(N(AB2016)/Assumptions!$C$8,3)=AJ2016,"Unload-to-QC Wait",IF(ROUND(N(AC2016)/Assumptions!$C$9,3)=AJ2016,"QC",IF(ROUND(N(AD2016)/Assumptions!$C$10,3)=AJ2016,"QC-to-GRN Wait",IF(ROUND(N(AE2016)/Assumptions!$C$11,3)=AJ2016,"GRN Processing",IF(ROUND(N(AF2016)/Assumptions!$C$12,3)=AJ2016,"GRN-to-Putaway Wait",IF(ROUND(N(AG2016)/Assumptions!$C$13,3)=AJ2016,"Putaway","Within SLA")))))))))))</f>
        <v>Gate Wait</v>
      </c>
    </row>
    <row r="2017" customFormat="false" ht="15" hidden="false" customHeight="false" outlineLevel="0" collapsed="false">
      <c r="A2017" s="0" t="s">
        <v>5897</v>
      </c>
      <c r="B2017" s="0" t="s">
        <v>5898</v>
      </c>
      <c r="C2017" s="0" t="s">
        <v>159</v>
      </c>
      <c r="D2017" s="0" t="s">
        <v>135</v>
      </c>
      <c r="E2017" s="0" t="s">
        <v>3539</v>
      </c>
      <c r="F2017" s="0" t="s">
        <v>149</v>
      </c>
      <c r="G2017" s="0" t="s">
        <v>138</v>
      </c>
      <c r="H2017" s="17" t="n">
        <v>46253.425</v>
      </c>
      <c r="I2017" s="17" t="n">
        <v>46253.4395833333</v>
      </c>
      <c r="J2017" s="17" t="n">
        <v>46253.4465277778</v>
      </c>
      <c r="K2017" s="17" t="n">
        <v>46253.4756944445</v>
      </c>
      <c r="L2017" s="17" t="n">
        <v>46253.4854166667</v>
      </c>
      <c r="M2017" s="17" t="n">
        <v>46253.4979166667</v>
      </c>
      <c r="N2017" s="17" t="n">
        <v>46253.6034722222</v>
      </c>
      <c r="O2017" s="17" t="n">
        <v>46253.6243055556</v>
      </c>
      <c r="P2017" s="17" t="n">
        <v>46253.6270833333</v>
      </c>
      <c r="Q2017" s="17" t="n">
        <v>46253.6520833333</v>
      </c>
      <c r="R2017" s="0" t="n">
        <v>349</v>
      </c>
      <c r="S2017" s="0" t="n">
        <v>0</v>
      </c>
      <c r="T2017" s="0" t="n">
        <v>0</v>
      </c>
      <c r="U2017" s="18" t="s">
        <v>130</v>
      </c>
      <c r="V2017" s="18" t="s">
        <v>131</v>
      </c>
      <c r="W2017" s="0" t="str">
        <f aca="false">IF(AND(X2017&gt;=6,X2017&lt;14),"A",IF(AND(X2017&gt;=14,X2017&lt;22),"B","C"))</f>
        <v>A</v>
      </c>
      <c r="X2017" s="18" t="n">
        <f aca="false">HOUR(H2017)</f>
        <v>10</v>
      </c>
      <c r="Y2017" s="18" t="n">
        <f aca="false">ROUND((I2017-H2017)*1440,0)</f>
        <v>21</v>
      </c>
      <c r="Z2017" s="18" t="n">
        <f aca="false">ROUND((J2017-I2017)*1440,0)</f>
        <v>10</v>
      </c>
      <c r="AA2017" s="18" t="n">
        <f aca="false">ROUND((K2017-J2017)*1440,0)</f>
        <v>42</v>
      </c>
      <c r="AB2017" s="18" t="n">
        <f aca="false">ROUND((L2017-K2017)*1440,0)</f>
        <v>14</v>
      </c>
      <c r="AC2017" s="18" t="n">
        <f aca="false">ROUND((M2017-L2017)*1440,0)</f>
        <v>18</v>
      </c>
      <c r="AD2017" s="18" t="n">
        <f aca="false">IF(N2017="","",ROUND((N2017-M2017)*1440,0))</f>
        <v>152</v>
      </c>
      <c r="AE2017" s="18" t="n">
        <f aca="false">IF(O2017="","",ROUND((O2017-N2017)*1440,0))</f>
        <v>30</v>
      </c>
      <c r="AF2017" s="18" t="n">
        <f aca="false">IF(P2017="","",ROUND((P2017-O2017)*1440,0))</f>
        <v>4</v>
      </c>
      <c r="AG2017" s="18" t="n">
        <f aca="false">IF(Q2017="","",ROUND((Q2017-P2017)*1440,0))</f>
        <v>36</v>
      </c>
      <c r="AH2017" s="18" t="n">
        <f aca="false">IF(Q2017="","",ROUND((Q2017-H2017)*1440,0))</f>
        <v>327</v>
      </c>
      <c r="AI2017" s="19" t="n">
        <f aca="false">ROUND(IF(O2017="",Assumptions!$B$25-K2017,O2017-K2017)*24,1)</f>
        <v>3.6</v>
      </c>
      <c r="AJ2017" s="20" t="n">
        <f aca="false">ROUND(MAX(N(Y2017)/Assumptions!$C$5, N(Z2017)/Assumptions!$C$6, N(AA2017)/Assumptions!$C$7, N(AB2017)/Assumptions!$C$8, N(AC2017)/Assumptions!$C$9, N(AD2017)/Assumptions!$C$10, N(AE2017)/Assumptions!$C$11, N(AF2017)/Assumptions!$C$12, N(AG2017)/Assumptions!$C$13),3)</f>
        <v>5.067</v>
      </c>
      <c r="AK2017" s="0" t="str">
        <f aca="false">IF(OR(U2017="Pending",U2017="On Hold"),"Open GRN (awaiting)",IF(AJ2017&lt;=1,"Within SLA",IF(ROUND(N(Y2017)/Assumptions!$C$5,3)=AJ2017,"Gate Wait",IF(ROUND(N(Z2017)/Assumptions!$C$6,3)=AJ2017,"Dock Wait",IF(ROUND(N(AA2017)/Assumptions!$C$7,3)=AJ2017,"Unloading",IF(ROUND(N(AB2017)/Assumptions!$C$8,3)=AJ2017,"Unload-to-QC Wait",IF(ROUND(N(AC2017)/Assumptions!$C$9,3)=AJ2017,"QC",IF(ROUND(N(AD2017)/Assumptions!$C$10,3)=AJ2017,"QC-to-GRN Wait",IF(ROUND(N(AE2017)/Assumptions!$C$11,3)=AJ2017,"GRN Processing",IF(ROUND(N(AF2017)/Assumptions!$C$12,3)=AJ2017,"GRN-to-Putaway Wait",IF(ROUND(N(AG2017)/Assumptions!$C$13,3)=AJ2017,"Putaway","Within SLA")))))))))))</f>
        <v>QC-to-GRN Wait</v>
      </c>
    </row>
    <row r="2018" customFormat="false" ht="15" hidden="false" customHeight="false" outlineLevel="0" collapsed="false">
      <c r="A2018" s="0" t="s">
        <v>5899</v>
      </c>
      <c r="B2018" s="0" t="s">
        <v>5900</v>
      </c>
      <c r="C2018" s="0" t="s">
        <v>170</v>
      </c>
      <c r="D2018" s="0" t="s">
        <v>135</v>
      </c>
      <c r="E2018" s="0" t="s">
        <v>5901</v>
      </c>
      <c r="F2018" s="0" t="s">
        <v>121</v>
      </c>
      <c r="G2018" s="0" t="s">
        <v>138</v>
      </c>
      <c r="H2018" s="17" t="n">
        <v>46253.4263888889</v>
      </c>
      <c r="I2018" s="17" t="n">
        <v>46253.4458333333</v>
      </c>
      <c r="J2018" s="17" t="n">
        <v>46253.4597222222</v>
      </c>
      <c r="K2018" s="17" t="n">
        <v>46253.49375</v>
      </c>
      <c r="L2018" s="17" t="n">
        <v>46253.5027777778</v>
      </c>
      <c r="M2018" s="17" t="n">
        <v>46253.5083333333</v>
      </c>
      <c r="N2018" s="17" t="n">
        <v>46253.525</v>
      </c>
      <c r="O2018" s="17" t="n">
        <v>46253.5631944445</v>
      </c>
      <c r="P2018" s="17" t="n">
        <v>46253.5729166667</v>
      </c>
      <c r="Q2018" s="17" t="n">
        <v>46253.5881944444</v>
      </c>
      <c r="R2018" s="0" t="n">
        <v>243</v>
      </c>
      <c r="S2018" s="0" t="n">
        <v>0</v>
      </c>
      <c r="T2018" s="0" t="n">
        <v>0</v>
      </c>
      <c r="U2018" s="18" t="s">
        <v>130</v>
      </c>
      <c r="V2018" s="18" t="s">
        <v>139</v>
      </c>
      <c r="W2018" s="0" t="str">
        <f aca="false">IF(AND(X2018&gt;=6,X2018&lt;14),"A",IF(AND(X2018&gt;=14,X2018&lt;22),"B","C"))</f>
        <v>A</v>
      </c>
      <c r="X2018" s="18" t="n">
        <f aca="false">HOUR(H2018)</f>
        <v>10</v>
      </c>
      <c r="Y2018" s="18" t="n">
        <f aca="false">ROUND((I2018-H2018)*1440,0)</f>
        <v>28</v>
      </c>
      <c r="Z2018" s="18" t="n">
        <f aca="false">ROUND((J2018-I2018)*1440,0)</f>
        <v>20</v>
      </c>
      <c r="AA2018" s="18" t="n">
        <f aca="false">ROUND((K2018-J2018)*1440,0)</f>
        <v>49</v>
      </c>
      <c r="AB2018" s="18" t="n">
        <f aca="false">ROUND((L2018-K2018)*1440,0)</f>
        <v>13</v>
      </c>
      <c r="AC2018" s="18" t="n">
        <f aca="false">ROUND((M2018-L2018)*1440,0)</f>
        <v>8</v>
      </c>
      <c r="AD2018" s="18" t="n">
        <f aca="false">IF(N2018="","",ROUND((N2018-M2018)*1440,0))</f>
        <v>24</v>
      </c>
      <c r="AE2018" s="18" t="n">
        <f aca="false">IF(O2018="","",ROUND((O2018-N2018)*1440,0))</f>
        <v>55</v>
      </c>
      <c r="AF2018" s="18" t="n">
        <f aca="false">IF(P2018="","",ROUND((P2018-O2018)*1440,0))</f>
        <v>14</v>
      </c>
      <c r="AG2018" s="18" t="n">
        <f aca="false">IF(Q2018="","",ROUND((Q2018-P2018)*1440,0))</f>
        <v>22</v>
      </c>
      <c r="AH2018" s="18" t="n">
        <f aca="false">IF(Q2018="","",ROUND((Q2018-H2018)*1440,0))</f>
        <v>233</v>
      </c>
      <c r="AI2018" s="19" t="n">
        <f aca="false">ROUND(IF(O2018="",Assumptions!$B$25-K2018,O2018-K2018)*24,1)</f>
        <v>1.7</v>
      </c>
      <c r="AJ2018" s="20" t="n">
        <f aca="false">ROUND(MAX(N(Y2018)/Assumptions!$C$5, N(Z2018)/Assumptions!$C$6, N(AA2018)/Assumptions!$C$7, N(AB2018)/Assumptions!$C$8, N(AC2018)/Assumptions!$C$9, N(AD2018)/Assumptions!$C$10, N(AE2018)/Assumptions!$C$11, N(AF2018)/Assumptions!$C$12, N(AG2018)/Assumptions!$C$13),3)</f>
        <v>1.333</v>
      </c>
      <c r="AK2018" s="0" t="str">
        <f aca="false">IF(OR(U2018="Pending",U2018="On Hold"),"Open GRN (awaiting)",IF(AJ2018&lt;=1,"Within SLA",IF(ROUND(N(Y2018)/Assumptions!$C$5,3)=AJ2018,"Gate Wait",IF(ROUND(N(Z2018)/Assumptions!$C$6,3)=AJ2018,"Dock Wait",IF(ROUND(N(AA2018)/Assumptions!$C$7,3)=AJ2018,"Unloading",IF(ROUND(N(AB2018)/Assumptions!$C$8,3)=AJ2018,"Unload-to-QC Wait",IF(ROUND(N(AC2018)/Assumptions!$C$9,3)=AJ2018,"QC",IF(ROUND(N(AD2018)/Assumptions!$C$10,3)=AJ2018,"QC-to-GRN Wait",IF(ROUND(N(AE2018)/Assumptions!$C$11,3)=AJ2018,"GRN Processing",IF(ROUND(N(AF2018)/Assumptions!$C$12,3)=AJ2018,"GRN-to-Putaway Wait",IF(ROUND(N(AG2018)/Assumptions!$C$13,3)=AJ2018,"Putaway","Within SLA")))))))))))</f>
        <v>Dock Wait</v>
      </c>
    </row>
    <row r="2019" customFormat="false" ht="15" hidden="false" customHeight="false" outlineLevel="0" collapsed="false">
      <c r="A2019" s="0" t="s">
        <v>5902</v>
      </c>
      <c r="B2019" s="0" t="s">
        <v>5903</v>
      </c>
      <c r="C2019" s="0" t="s">
        <v>218</v>
      </c>
      <c r="D2019" s="0" t="s">
        <v>147</v>
      </c>
      <c r="E2019" s="0" t="s">
        <v>5904</v>
      </c>
      <c r="F2019" s="0" t="s">
        <v>137</v>
      </c>
      <c r="G2019" s="0" t="s">
        <v>167</v>
      </c>
      <c r="H2019" s="17" t="n">
        <v>46253.45625</v>
      </c>
      <c r="I2019" s="17" t="n">
        <v>46253.5333333333</v>
      </c>
      <c r="J2019" s="17" t="n">
        <v>46253.5402777778</v>
      </c>
      <c r="K2019" s="17" t="n">
        <v>46253.5673611111</v>
      </c>
      <c r="L2019" s="17" t="n">
        <v>46253.5729166667</v>
      </c>
      <c r="M2019" s="17" t="n">
        <v>46253.6208333333</v>
      </c>
      <c r="N2019" s="17" t="n">
        <v>46253.6402777778</v>
      </c>
      <c r="O2019" s="17" t="n">
        <v>46253.6972222222</v>
      </c>
      <c r="P2019" s="17" t="n">
        <v>46253.7048611111</v>
      </c>
      <c r="Q2019" s="17" t="n">
        <v>46253.7208333333</v>
      </c>
      <c r="R2019" s="0" t="n">
        <v>196</v>
      </c>
      <c r="S2019" s="0" t="n">
        <v>0</v>
      </c>
      <c r="T2019" s="0" t="n">
        <v>1</v>
      </c>
      <c r="U2019" s="18" t="s">
        <v>123</v>
      </c>
      <c r="V2019" s="18" t="s">
        <v>139</v>
      </c>
      <c r="W2019" s="0" t="str">
        <f aca="false">IF(AND(X2019&gt;=6,X2019&lt;14),"A",IF(AND(X2019&gt;=14,X2019&lt;22),"B","C"))</f>
        <v>A</v>
      </c>
      <c r="X2019" s="18" t="n">
        <f aca="false">HOUR(H2019)</f>
        <v>10</v>
      </c>
      <c r="Y2019" s="18" t="n">
        <f aca="false">ROUND((I2019-H2019)*1440,0)</f>
        <v>111</v>
      </c>
      <c r="Z2019" s="18" t="n">
        <f aca="false">ROUND((J2019-I2019)*1440,0)</f>
        <v>10</v>
      </c>
      <c r="AA2019" s="18" t="n">
        <f aca="false">ROUND((K2019-J2019)*1440,0)</f>
        <v>39</v>
      </c>
      <c r="AB2019" s="18" t="n">
        <f aca="false">ROUND((L2019-K2019)*1440,0)</f>
        <v>8</v>
      </c>
      <c r="AC2019" s="18" t="n">
        <f aca="false">ROUND((M2019-L2019)*1440,0)</f>
        <v>69</v>
      </c>
      <c r="AD2019" s="18" t="n">
        <f aca="false">IF(N2019="","",ROUND((N2019-M2019)*1440,0))</f>
        <v>28</v>
      </c>
      <c r="AE2019" s="18" t="n">
        <f aca="false">IF(O2019="","",ROUND((O2019-N2019)*1440,0))</f>
        <v>82</v>
      </c>
      <c r="AF2019" s="18" t="n">
        <f aca="false">IF(P2019="","",ROUND((P2019-O2019)*1440,0))</f>
        <v>11</v>
      </c>
      <c r="AG2019" s="18" t="n">
        <f aca="false">IF(Q2019="","",ROUND((Q2019-P2019)*1440,0))</f>
        <v>23</v>
      </c>
      <c r="AH2019" s="18" t="n">
        <f aca="false">IF(Q2019="","",ROUND((Q2019-H2019)*1440,0))</f>
        <v>381</v>
      </c>
      <c r="AI2019" s="19" t="n">
        <f aca="false">ROUND(IF(O2019="",Assumptions!$B$25-K2019,O2019-K2019)*24,1)</f>
        <v>3.1</v>
      </c>
      <c r="AJ2019" s="20" t="n">
        <f aca="false">ROUND(MAX(N(Y2019)/Assumptions!$C$5, N(Z2019)/Assumptions!$C$6, N(AA2019)/Assumptions!$C$7, N(AB2019)/Assumptions!$C$8, N(AC2019)/Assumptions!$C$9, N(AD2019)/Assumptions!$C$10, N(AE2019)/Assumptions!$C$11, N(AF2019)/Assumptions!$C$12, N(AG2019)/Assumptions!$C$13),3)</f>
        <v>3.7</v>
      </c>
      <c r="AK2019" s="0" t="str">
        <f aca="false">IF(OR(U2019="Pending",U2019="On Hold"),"Open GRN (awaiting)",IF(AJ2019&lt;=1,"Within SLA",IF(ROUND(N(Y2019)/Assumptions!$C$5,3)=AJ2019,"Gate Wait",IF(ROUND(N(Z2019)/Assumptions!$C$6,3)=AJ2019,"Dock Wait",IF(ROUND(N(AA2019)/Assumptions!$C$7,3)=AJ2019,"Unloading",IF(ROUND(N(AB2019)/Assumptions!$C$8,3)=AJ2019,"Unload-to-QC Wait",IF(ROUND(N(AC2019)/Assumptions!$C$9,3)=AJ2019,"QC",IF(ROUND(N(AD2019)/Assumptions!$C$10,3)=AJ2019,"QC-to-GRN Wait",IF(ROUND(N(AE2019)/Assumptions!$C$11,3)=AJ2019,"GRN Processing",IF(ROUND(N(AF2019)/Assumptions!$C$12,3)=AJ2019,"GRN-to-Putaway Wait",IF(ROUND(N(AG2019)/Assumptions!$C$13,3)=AJ2019,"Putaway","Within SLA")))))))))))</f>
        <v>Gate Wait</v>
      </c>
    </row>
    <row r="2020" customFormat="false" ht="15" hidden="false" customHeight="false" outlineLevel="0" collapsed="false">
      <c r="A2020" s="0" t="s">
        <v>5905</v>
      </c>
      <c r="B2020" s="0" t="s">
        <v>5906</v>
      </c>
      <c r="C2020" s="0" t="s">
        <v>218</v>
      </c>
      <c r="D2020" s="0" t="s">
        <v>135</v>
      </c>
      <c r="E2020" s="0" t="s">
        <v>1222</v>
      </c>
      <c r="F2020" s="0" t="s">
        <v>149</v>
      </c>
      <c r="G2020" s="0" t="s">
        <v>178</v>
      </c>
      <c r="H2020" s="17" t="n">
        <v>46253.4673611111</v>
      </c>
      <c r="I2020" s="17" t="n">
        <v>46253.5034722222</v>
      </c>
      <c r="J2020" s="17" t="n">
        <v>46253.5090277778</v>
      </c>
      <c r="K2020" s="17" t="n">
        <v>46253.5479166667</v>
      </c>
      <c r="L2020" s="17" t="n">
        <v>46253.5555555556</v>
      </c>
      <c r="M2020" s="17" t="n">
        <v>46253.5777777778</v>
      </c>
      <c r="N2020" s="17" t="n">
        <v>46253.6388888889</v>
      </c>
      <c r="O2020" s="17" t="n">
        <v>46253.6736111111</v>
      </c>
      <c r="P2020" s="17" t="n">
        <v>46253.6875</v>
      </c>
      <c r="Q2020" s="17" t="n">
        <v>46253.7159722222</v>
      </c>
      <c r="R2020" s="0" t="n">
        <v>551</v>
      </c>
      <c r="S2020" s="0" t="n">
        <v>0</v>
      </c>
      <c r="T2020" s="0" t="n">
        <v>0</v>
      </c>
      <c r="U2020" s="18" t="s">
        <v>130</v>
      </c>
      <c r="V2020" s="18" t="s">
        <v>131</v>
      </c>
      <c r="W2020" s="0" t="str">
        <f aca="false">IF(AND(X2020&gt;=6,X2020&lt;14),"A",IF(AND(X2020&gt;=14,X2020&lt;22),"B","C"))</f>
        <v>A</v>
      </c>
      <c r="X2020" s="18" t="n">
        <f aca="false">HOUR(H2020)</f>
        <v>11</v>
      </c>
      <c r="Y2020" s="18" t="n">
        <f aca="false">ROUND((I2020-H2020)*1440,0)</f>
        <v>52</v>
      </c>
      <c r="Z2020" s="18" t="n">
        <f aca="false">ROUND((J2020-I2020)*1440,0)</f>
        <v>8</v>
      </c>
      <c r="AA2020" s="18" t="n">
        <f aca="false">ROUND((K2020-J2020)*1440,0)</f>
        <v>56</v>
      </c>
      <c r="AB2020" s="18" t="n">
        <f aca="false">ROUND((L2020-K2020)*1440,0)</f>
        <v>11</v>
      </c>
      <c r="AC2020" s="18" t="n">
        <f aca="false">ROUND((M2020-L2020)*1440,0)</f>
        <v>32</v>
      </c>
      <c r="AD2020" s="18" t="n">
        <f aca="false">IF(N2020="","",ROUND((N2020-M2020)*1440,0))</f>
        <v>88</v>
      </c>
      <c r="AE2020" s="18" t="n">
        <f aca="false">IF(O2020="","",ROUND((O2020-N2020)*1440,0))</f>
        <v>50</v>
      </c>
      <c r="AF2020" s="18" t="n">
        <f aca="false">IF(P2020="","",ROUND((P2020-O2020)*1440,0))</f>
        <v>20</v>
      </c>
      <c r="AG2020" s="18" t="n">
        <f aca="false">IF(Q2020="","",ROUND((Q2020-P2020)*1440,0))</f>
        <v>41</v>
      </c>
      <c r="AH2020" s="18" t="n">
        <f aca="false">IF(Q2020="","",ROUND((Q2020-H2020)*1440,0))</f>
        <v>358</v>
      </c>
      <c r="AI2020" s="19" t="n">
        <f aca="false">ROUND(IF(O2020="",Assumptions!$B$25-K2020,O2020-K2020)*24,1)</f>
        <v>3</v>
      </c>
      <c r="AJ2020" s="20" t="n">
        <f aca="false">ROUND(MAX(N(Y2020)/Assumptions!$C$5, N(Z2020)/Assumptions!$C$6, N(AA2020)/Assumptions!$C$7, N(AB2020)/Assumptions!$C$8, N(AC2020)/Assumptions!$C$9, N(AD2020)/Assumptions!$C$10, N(AE2020)/Assumptions!$C$11, N(AF2020)/Assumptions!$C$12, N(AG2020)/Assumptions!$C$13),3)</f>
        <v>2.933</v>
      </c>
      <c r="AK2020" s="0" t="str">
        <f aca="false">IF(OR(U2020="Pending",U2020="On Hold"),"Open GRN (awaiting)",IF(AJ2020&lt;=1,"Within SLA",IF(ROUND(N(Y2020)/Assumptions!$C$5,3)=AJ2020,"Gate Wait",IF(ROUND(N(Z2020)/Assumptions!$C$6,3)=AJ2020,"Dock Wait",IF(ROUND(N(AA2020)/Assumptions!$C$7,3)=AJ2020,"Unloading",IF(ROUND(N(AB2020)/Assumptions!$C$8,3)=AJ2020,"Unload-to-QC Wait",IF(ROUND(N(AC2020)/Assumptions!$C$9,3)=AJ2020,"QC",IF(ROUND(N(AD2020)/Assumptions!$C$10,3)=AJ2020,"QC-to-GRN Wait",IF(ROUND(N(AE2020)/Assumptions!$C$11,3)=AJ2020,"GRN Processing",IF(ROUND(N(AF2020)/Assumptions!$C$12,3)=AJ2020,"GRN-to-Putaway Wait",IF(ROUND(N(AG2020)/Assumptions!$C$13,3)=AJ2020,"Putaway","Within SLA")))))))))))</f>
        <v>QC-to-GRN Wait</v>
      </c>
    </row>
    <row r="2021" customFormat="false" ht="15" hidden="false" customHeight="false" outlineLevel="0" collapsed="false">
      <c r="A2021" s="0" t="s">
        <v>5907</v>
      </c>
      <c r="B2021" s="0" t="s">
        <v>5908</v>
      </c>
      <c r="C2021" s="0" t="s">
        <v>170</v>
      </c>
      <c r="D2021" s="0" t="s">
        <v>119</v>
      </c>
      <c r="E2021" s="0" t="s">
        <v>626</v>
      </c>
      <c r="F2021" s="0" t="s">
        <v>172</v>
      </c>
      <c r="G2021" s="0" t="s">
        <v>129</v>
      </c>
      <c r="H2021" s="17" t="n">
        <v>46253.4958333333</v>
      </c>
      <c r="I2021" s="17" t="n">
        <v>46253.5611111111</v>
      </c>
      <c r="J2021" s="17" t="n">
        <v>46253.5659722222</v>
      </c>
      <c r="K2021" s="17" t="n">
        <v>46253.6138888889</v>
      </c>
      <c r="L2021" s="17" t="n">
        <v>46253.6270833333</v>
      </c>
      <c r="M2021" s="17" t="n">
        <v>46253.6388888889</v>
      </c>
      <c r="N2021" s="17" t="n">
        <v>46253.6472222222</v>
      </c>
      <c r="O2021" s="17" t="n">
        <v>46253.6569444445</v>
      </c>
      <c r="P2021" s="17" t="n">
        <v>46253.6673611111</v>
      </c>
      <c r="Q2021" s="17" t="n">
        <v>46253.6854166667</v>
      </c>
      <c r="R2021" s="0" t="n">
        <v>1384</v>
      </c>
      <c r="S2021" s="0" t="n">
        <v>0</v>
      </c>
      <c r="T2021" s="0" t="n">
        <v>0</v>
      </c>
      <c r="U2021" s="18" t="s">
        <v>130</v>
      </c>
      <c r="V2021" s="18" t="s">
        <v>139</v>
      </c>
      <c r="W2021" s="0" t="str">
        <f aca="false">IF(AND(X2021&gt;=6,X2021&lt;14),"A",IF(AND(X2021&gt;=14,X2021&lt;22),"B","C"))</f>
        <v>A</v>
      </c>
      <c r="X2021" s="18" t="n">
        <f aca="false">HOUR(H2021)</f>
        <v>11</v>
      </c>
      <c r="Y2021" s="18" t="n">
        <f aca="false">ROUND((I2021-H2021)*1440,0)</f>
        <v>94</v>
      </c>
      <c r="Z2021" s="18" t="n">
        <f aca="false">ROUND((J2021-I2021)*1440,0)</f>
        <v>7</v>
      </c>
      <c r="AA2021" s="18" t="n">
        <f aca="false">ROUND((K2021-J2021)*1440,0)</f>
        <v>69</v>
      </c>
      <c r="AB2021" s="18" t="n">
        <f aca="false">ROUND((L2021-K2021)*1440,0)</f>
        <v>19</v>
      </c>
      <c r="AC2021" s="18" t="n">
        <f aca="false">ROUND((M2021-L2021)*1440,0)</f>
        <v>17</v>
      </c>
      <c r="AD2021" s="18" t="n">
        <f aca="false">IF(N2021="","",ROUND((N2021-M2021)*1440,0))</f>
        <v>12</v>
      </c>
      <c r="AE2021" s="18" t="n">
        <f aca="false">IF(O2021="","",ROUND((O2021-N2021)*1440,0))</f>
        <v>14</v>
      </c>
      <c r="AF2021" s="18" t="n">
        <f aca="false">IF(P2021="","",ROUND((P2021-O2021)*1440,0))</f>
        <v>15</v>
      </c>
      <c r="AG2021" s="18" t="n">
        <f aca="false">IF(Q2021="","",ROUND((Q2021-P2021)*1440,0))</f>
        <v>26</v>
      </c>
      <c r="AH2021" s="18" t="n">
        <f aca="false">IF(Q2021="","",ROUND((Q2021-H2021)*1440,0))</f>
        <v>273</v>
      </c>
      <c r="AI2021" s="19" t="n">
        <f aca="false">ROUND(IF(O2021="",Assumptions!$B$25-K2021,O2021-K2021)*24,1)</f>
        <v>1</v>
      </c>
      <c r="AJ2021" s="20" t="n">
        <f aca="false">ROUND(MAX(N(Y2021)/Assumptions!$C$5, N(Z2021)/Assumptions!$C$6, N(AA2021)/Assumptions!$C$7, N(AB2021)/Assumptions!$C$8, N(AC2021)/Assumptions!$C$9, N(AD2021)/Assumptions!$C$10, N(AE2021)/Assumptions!$C$11, N(AF2021)/Assumptions!$C$12, N(AG2021)/Assumptions!$C$13),3)</f>
        <v>3.133</v>
      </c>
      <c r="AK2021" s="0" t="str">
        <f aca="false">IF(OR(U2021="Pending",U2021="On Hold"),"Open GRN (awaiting)",IF(AJ2021&lt;=1,"Within SLA",IF(ROUND(N(Y2021)/Assumptions!$C$5,3)=AJ2021,"Gate Wait",IF(ROUND(N(Z2021)/Assumptions!$C$6,3)=AJ2021,"Dock Wait",IF(ROUND(N(AA2021)/Assumptions!$C$7,3)=AJ2021,"Unloading",IF(ROUND(N(AB2021)/Assumptions!$C$8,3)=AJ2021,"Unload-to-QC Wait",IF(ROUND(N(AC2021)/Assumptions!$C$9,3)=AJ2021,"QC",IF(ROUND(N(AD2021)/Assumptions!$C$10,3)=AJ2021,"QC-to-GRN Wait",IF(ROUND(N(AE2021)/Assumptions!$C$11,3)=AJ2021,"GRN Processing",IF(ROUND(N(AF2021)/Assumptions!$C$12,3)=AJ2021,"GRN-to-Putaway Wait",IF(ROUND(N(AG2021)/Assumptions!$C$13,3)=AJ2021,"Putaway","Within SLA")))))))))))</f>
        <v>Gate Wait</v>
      </c>
    </row>
    <row r="2022" customFormat="false" ht="15" hidden="false" customHeight="false" outlineLevel="0" collapsed="false">
      <c r="A2022" s="0" t="s">
        <v>5909</v>
      </c>
      <c r="B2022" s="0" t="s">
        <v>5910</v>
      </c>
      <c r="C2022" s="0" t="s">
        <v>175</v>
      </c>
      <c r="D2022" s="0" t="s">
        <v>135</v>
      </c>
      <c r="E2022" s="0" t="s">
        <v>5706</v>
      </c>
      <c r="F2022" s="0" t="s">
        <v>177</v>
      </c>
      <c r="G2022" s="0" t="s">
        <v>138</v>
      </c>
      <c r="H2022" s="17" t="n">
        <v>46253.5145833333</v>
      </c>
      <c r="I2022" s="17" t="n">
        <v>46253.5326388889</v>
      </c>
      <c r="J2022" s="17" t="n">
        <v>46253.5513888889</v>
      </c>
      <c r="K2022" s="17" t="n">
        <v>46253.5986111111</v>
      </c>
      <c r="L2022" s="17" t="n">
        <v>46253.6131944444</v>
      </c>
      <c r="M2022" s="17" t="n">
        <v>46253.6506944444</v>
      </c>
      <c r="N2022" s="17" t="n">
        <v>46253.6972222222</v>
      </c>
      <c r="O2022" s="17" t="n">
        <v>46253.7229166667</v>
      </c>
      <c r="P2022" s="17" t="n">
        <v>46253.7527777778</v>
      </c>
      <c r="Q2022" s="17" t="n">
        <v>46253.7625</v>
      </c>
      <c r="R2022" s="0" t="n">
        <v>263</v>
      </c>
      <c r="S2022" s="0" t="n">
        <v>0</v>
      </c>
      <c r="T2022" s="0" t="n">
        <v>0</v>
      </c>
      <c r="U2022" s="18" t="s">
        <v>130</v>
      </c>
      <c r="V2022" s="18" t="s">
        <v>131</v>
      </c>
      <c r="W2022" s="0" t="str">
        <f aca="false">IF(AND(X2022&gt;=6,X2022&lt;14),"A",IF(AND(X2022&gt;=14,X2022&lt;22),"B","C"))</f>
        <v>A</v>
      </c>
      <c r="X2022" s="18" t="n">
        <f aca="false">HOUR(H2022)</f>
        <v>12</v>
      </c>
      <c r="Y2022" s="18" t="n">
        <f aca="false">ROUND((I2022-H2022)*1440,0)</f>
        <v>26</v>
      </c>
      <c r="Z2022" s="18" t="n">
        <f aca="false">ROUND((J2022-I2022)*1440,0)</f>
        <v>27</v>
      </c>
      <c r="AA2022" s="18" t="n">
        <f aca="false">ROUND((K2022-J2022)*1440,0)</f>
        <v>68</v>
      </c>
      <c r="AB2022" s="18" t="n">
        <f aca="false">ROUND((L2022-K2022)*1440,0)</f>
        <v>21</v>
      </c>
      <c r="AC2022" s="18" t="n">
        <f aca="false">ROUND((M2022-L2022)*1440,0)</f>
        <v>54</v>
      </c>
      <c r="AD2022" s="18" t="n">
        <f aca="false">IF(N2022="","",ROUND((N2022-M2022)*1440,0))</f>
        <v>67</v>
      </c>
      <c r="AE2022" s="18" t="n">
        <f aca="false">IF(O2022="","",ROUND((O2022-N2022)*1440,0))</f>
        <v>37</v>
      </c>
      <c r="AF2022" s="18" t="n">
        <f aca="false">IF(P2022="","",ROUND((P2022-O2022)*1440,0))</f>
        <v>43</v>
      </c>
      <c r="AG2022" s="18" t="n">
        <f aca="false">IF(Q2022="","",ROUND((Q2022-P2022)*1440,0))</f>
        <v>14</v>
      </c>
      <c r="AH2022" s="18" t="n">
        <f aca="false">IF(Q2022="","",ROUND((Q2022-H2022)*1440,0))</f>
        <v>357</v>
      </c>
      <c r="AI2022" s="19" t="n">
        <f aca="false">ROUND(IF(O2022="",Assumptions!$B$25-K2022,O2022-K2022)*24,1)</f>
        <v>3</v>
      </c>
      <c r="AJ2022" s="20" t="n">
        <f aca="false">ROUND(MAX(N(Y2022)/Assumptions!$C$5, N(Z2022)/Assumptions!$C$6, N(AA2022)/Assumptions!$C$7, N(AB2022)/Assumptions!$C$8, N(AC2022)/Assumptions!$C$9, N(AD2022)/Assumptions!$C$10, N(AE2022)/Assumptions!$C$11, N(AF2022)/Assumptions!$C$12, N(AG2022)/Assumptions!$C$13),3)</f>
        <v>2.233</v>
      </c>
      <c r="AK2022" s="0" t="str">
        <f aca="false">IF(OR(U2022="Pending",U2022="On Hold"),"Open GRN (awaiting)",IF(AJ2022&lt;=1,"Within SLA",IF(ROUND(N(Y2022)/Assumptions!$C$5,3)=AJ2022,"Gate Wait",IF(ROUND(N(Z2022)/Assumptions!$C$6,3)=AJ2022,"Dock Wait",IF(ROUND(N(AA2022)/Assumptions!$C$7,3)=AJ2022,"Unloading",IF(ROUND(N(AB2022)/Assumptions!$C$8,3)=AJ2022,"Unload-to-QC Wait",IF(ROUND(N(AC2022)/Assumptions!$C$9,3)=AJ2022,"QC",IF(ROUND(N(AD2022)/Assumptions!$C$10,3)=AJ2022,"QC-to-GRN Wait",IF(ROUND(N(AE2022)/Assumptions!$C$11,3)=AJ2022,"GRN Processing",IF(ROUND(N(AF2022)/Assumptions!$C$12,3)=AJ2022,"GRN-to-Putaway Wait",IF(ROUND(N(AG2022)/Assumptions!$C$13,3)=AJ2022,"Putaway","Within SLA")))))))))))</f>
        <v>QC-to-GRN Wait</v>
      </c>
    </row>
    <row r="2023" customFormat="false" ht="15" hidden="false" customHeight="false" outlineLevel="0" collapsed="false">
      <c r="A2023" s="0" t="s">
        <v>5911</v>
      </c>
      <c r="B2023" s="0" t="s">
        <v>5912</v>
      </c>
      <c r="C2023" s="0" t="s">
        <v>184</v>
      </c>
      <c r="D2023" s="0" t="s">
        <v>119</v>
      </c>
      <c r="E2023" s="0" t="s">
        <v>5913</v>
      </c>
      <c r="F2023" s="0" t="s">
        <v>177</v>
      </c>
      <c r="G2023" s="0" t="s">
        <v>122</v>
      </c>
      <c r="H2023" s="17" t="n">
        <v>46253.5305555556</v>
      </c>
      <c r="I2023" s="17" t="n">
        <v>46253.5673611111</v>
      </c>
      <c r="J2023" s="17" t="n">
        <v>46253.58125</v>
      </c>
      <c r="K2023" s="17" t="n">
        <v>46253.59375</v>
      </c>
      <c r="L2023" s="17" t="n">
        <v>46253.6006944445</v>
      </c>
      <c r="M2023" s="17" t="n">
        <v>46253.6180555556</v>
      </c>
      <c r="N2023" s="17" t="n">
        <v>46253.7430555556</v>
      </c>
      <c r="O2023" s="17" t="n">
        <v>46253.8868055556</v>
      </c>
      <c r="P2023" s="17" t="n">
        <v>46253.9013888889</v>
      </c>
      <c r="Q2023" s="17" t="n">
        <v>46253.925</v>
      </c>
      <c r="R2023" s="0" t="n">
        <v>225</v>
      </c>
      <c r="S2023" s="0" t="n">
        <v>0</v>
      </c>
      <c r="T2023" s="0" t="n">
        <v>0</v>
      </c>
      <c r="U2023" s="18" t="s">
        <v>130</v>
      </c>
      <c r="V2023" s="18" t="s">
        <v>144</v>
      </c>
      <c r="W2023" s="0" t="str">
        <f aca="false">IF(AND(X2023&gt;=6,X2023&lt;14),"A",IF(AND(X2023&gt;=14,X2023&lt;22),"B","C"))</f>
        <v>A</v>
      </c>
      <c r="X2023" s="18" t="n">
        <f aca="false">HOUR(H2023)</f>
        <v>12</v>
      </c>
      <c r="Y2023" s="18" t="n">
        <f aca="false">ROUND((I2023-H2023)*1440,0)</f>
        <v>53</v>
      </c>
      <c r="Z2023" s="18" t="n">
        <f aca="false">ROUND((J2023-I2023)*1440,0)</f>
        <v>20</v>
      </c>
      <c r="AA2023" s="18" t="n">
        <f aca="false">ROUND((K2023-J2023)*1440,0)</f>
        <v>18</v>
      </c>
      <c r="AB2023" s="18" t="n">
        <f aca="false">ROUND((L2023-K2023)*1440,0)</f>
        <v>10</v>
      </c>
      <c r="AC2023" s="18" t="n">
        <f aca="false">ROUND((M2023-L2023)*1440,0)</f>
        <v>25</v>
      </c>
      <c r="AD2023" s="18" t="n">
        <f aca="false">IF(N2023="","",ROUND((N2023-M2023)*1440,0))</f>
        <v>180</v>
      </c>
      <c r="AE2023" s="18" t="n">
        <f aca="false">IF(O2023="","",ROUND((O2023-N2023)*1440,0))</f>
        <v>207</v>
      </c>
      <c r="AF2023" s="18" t="n">
        <f aca="false">IF(P2023="","",ROUND((P2023-O2023)*1440,0))</f>
        <v>21</v>
      </c>
      <c r="AG2023" s="18" t="n">
        <f aca="false">IF(Q2023="","",ROUND((Q2023-P2023)*1440,0))</f>
        <v>34</v>
      </c>
      <c r="AH2023" s="18" t="n">
        <f aca="false">IF(Q2023="","",ROUND((Q2023-H2023)*1440,0))</f>
        <v>568</v>
      </c>
      <c r="AI2023" s="19" t="n">
        <f aca="false">ROUND(IF(O2023="",Assumptions!$B$25-K2023,O2023-K2023)*24,1)</f>
        <v>7</v>
      </c>
      <c r="AJ2023" s="20" t="n">
        <f aca="false">ROUND(MAX(N(Y2023)/Assumptions!$C$5, N(Z2023)/Assumptions!$C$6, N(AA2023)/Assumptions!$C$7, N(AB2023)/Assumptions!$C$8, N(AC2023)/Assumptions!$C$9, N(AD2023)/Assumptions!$C$10, N(AE2023)/Assumptions!$C$11, N(AF2023)/Assumptions!$C$12, N(AG2023)/Assumptions!$C$13),3)</f>
        <v>6</v>
      </c>
      <c r="AK2023" s="0" t="str">
        <f aca="false">IF(OR(U2023="Pending",U2023="On Hold"),"Open GRN (awaiting)",IF(AJ2023&lt;=1,"Within SLA",IF(ROUND(N(Y2023)/Assumptions!$C$5,3)=AJ2023,"Gate Wait",IF(ROUND(N(Z2023)/Assumptions!$C$6,3)=AJ2023,"Dock Wait",IF(ROUND(N(AA2023)/Assumptions!$C$7,3)=AJ2023,"Unloading",IF(ROUND(N(AB2023)/Assumptions!$C$8,3)=AJ2023,"Unload-to-QC Wait",IF(ROUND(N(AC2023)/Assumptions!$C$9,3)=AJ2023,"QC",IF(ROUND(N(AD2023)/Assumptions!$C$10,3)=AJ2023,"QC-to-GRN Wait",IF(ROUND(N(AE2023)/Assumptions!$C$11,3)=AJ2023,"GRN Processing",IF(ROUND(N(AF2023)/Assumptions!$C$12,3)=AJ2023,"GRN-to-Putaway Wait",IF(ROUND(N(AG2023)/Assumptions!$C$13,3)=AJ2023,"Putaway","Within SLA")))))))))))</f>
        <v>QC-to-GRN Wait</v>
      </c>
    </row>
    <row r="2024" customFormat="false" ht="15" hidden="false" customHeight="false" outlineLevel="0" collapsed="false">
      <c r="A2024" s="0" t="s">
        <v>5914</v>
      </c>
      <c r="B2024" s="0" t="s">
        <v>5915</v>
      </c>
      <c r="C2024" s="0" t="s">
        <v>184</v>
      </c>
      <c r="D2024" s="0" t="s">
        <v>147</v>
      </c>
      <c r="E2024" s="0" t="s">
        <v>5916</v>
      </c>
      <c r="F2024" s="0" t="s">
        <v>121</v>
      </c>
      <c r="G2024" s="0" t="s">
        <v>167</v>
      </c>
      <c r="H2024" s="17" t="n">
        <v>46253.55</v>
      </c>
      <c r="I2024" s="17" t="n">
        <v>46253.5597222222</v>
      </c>
      <c r="J2024" s="17" t="n">
        <v>46253.5652777778</v>
      </c>
      <c r="K2024" s="17" t="n">
        <v>46253.5951388889</v>
      </c>
      <c r="L2024" s="17" t="n">
        <v>46253.6097222222</v>
      </c>
      <c r="M2024" s="17" t="n">
        <v>46253.6368055556</v>
      </c>
      <c r="N2024" s="17" t="n">
        <v>46253.6583333333</v>
      </c>
      <c r="O2024" s="17" t="n">
        <v>46253.675</v>
      </c>
      <c r="P2024" s="17" t="n">
        <v>46253.6854166667</v>
      </c>
      <c r="Q2024" s="17" t="n">
        <v>46253.7194444445</v>
      </c>
      <c r="R2024" s="0" t="n">
        <v>221</v>
      </c>
      <c r="S2024" s="0" t="n">
        <v>0</v>
      </c>
      <c r="T2024" s="0" t="n">
        <v>0</v>
      </c>
      <c r="U2024" s="18" t="s">
        <v>130</v>
      </c>
      <c r="V2024" s="18" t="s">
        <v>139</v>
      </c>
      <c r="W2024" s="0" t="str">
        <f aca="false">IF(AND(X2024&gt;=6,X2024&lt;14),"A",IF(AND(X2024&gt;=14,X2024&lt;22),"B","C"))</f>
        <v>A</v>
      </c>
      <c r="X2024" s="18" t="n">
        <f aca="false">HOUR(H2024)</f>
        <v>13</v>
      </c>
      <c r="Y2024" s="18" t="n">
        <f aca="false">ROUND((I2024-H2024)*1440,0)</f>
        <v>14</v>
      </c>
      <c r="Z2024" s="18" t="n">
        <f aca="false">ROUND((J2024-I2024)*1440,0)</f>
        <v>8</v>
      </c>
      <c r="AA2024" s="18" t="n">
        <f aca="false">ROUND((K2024-J2024)*1440,0)</f>
        <v>43</v>
      </c>
      <c r="AB2024" s="18" t="n">
        <f aca="false">ROUND((L2024-K2024)*1440,0)</f>
        <v>21</v>
      </c>
      <c r="AC2024" s="18" t="n">
        <f aca="false">ROUND((M2024-L2024)*1440,0)</f>
        <v>39</v>
      </c>
      <c r="AD2024" s="18" t="n">
        <f aca="false">IF(N2024="","",ROUND((N2024-M2024)*1440,0))</f>
        <v>31</v>
      </c>
      <c r="AE2024" s="18" t="n">
        <f aca="false">IF(O2024="","",ROUND((O2024-N2024)*1440,0))</f>
        <v>24</v>
      </c>
      <c r="AF2024" s="18" t="n">
        <f aca="false">IF(P2024="","",ROUND((P2024-O2024)*1440,0))</f>
        <v>15</v>
      </c>
      <c r="AG2024" s="18" t="n">
        <f aca="false">IF(Q2024="","",ROUND((Q2024-P2024)*1440,0))</f>
        <v>49</v>
      </c>
      <c r="AH2024" s="18" t="n">
        <f aca="false">IF(Q2024="","",ROUND((Q2024-H2024)*1440,0))</f>
        <v>244</v>
      </c>
      <c r="AI2024" s="19" t="n">
        <f aca="false">ROUND(IF(O2024="",Assumptions!$B$25-K2024,O2024-K2024)*24,1)</f>
        <v>1.9</v>
      </c>
      <c r="AJ2024" s="20" t="n">
        <f aca="false">ROUND(MAX(N(Y2024)/Assumptions!$C$5, N(Z2024)/Assumptions!$C$6, N(AA2024)/Assumptions!$C$7, N(AB2024)/Assumptions!$C$8, N(AC2024)/Assumptions!$C$9, N(AD2024)/Assumptions!$C$10, N(AE2024)/Assumptions!$C$11, N(AF2024)/Assumptions!$C$12, N(AG2024)/Assumptions!$C$13),3)</f>
        <v>1.4</v>
      </c>
      <c r="AK2024" s="0" t="str">
        <f aca="false">IF(OR(U2024="Pending",U2024="On Hold"),"Open GRN (awaiting)",IF(AJ2024&lt;=1,"Within SLA",IF(ROUND(N(Y2024)/Assumptions!$C$5,3)=AJ2024,"Gate Wait",IF(ROUND(N(Z2024)/Assumptions!$C$6,3)=AJ2024,"Dock Wait",IF(ROUND(N(AA2024)/Assumptions!$C$7,3)=AJ2024,"Unloading",IF(ROUND(N(AB2024)/Assumptions!$C$8,3)=AJ2024,"Unload-to-QC Wait",IF(ROUND(N(AC2024)/Assumptions!$C$9,3)=AJ2024,"QC",IF(ROUND(N(AD2024)/Assumptions!$C$10,3)=AJ2024,"QC-to-GRN Wait",IF(ROUND(N(AE2024)/Assumptions!$C$11,3)=AJ2024,"GRN Processing",IF(ROUND(N(AF2024)/Assumptions!$C$12,3)=AJ2024,"GRN-to-Putaway Wait",IF(ROUND(N(AG2024)/Assumptions!$C$13,3)=AJ2024,"Putaway","Within SLA")))))))))))</f>
        <v>Unload-to-QC Wait</v>
      </c>
    </row>
    <row r="2025" customFormat="false" ht="15" hidden="false" customHeight="false" outlineLevel="0" collapsed="false">
      <c r="A2025" s="0" t="s">
        <v>5917</v>
      </c>
      <c r="B2025" s="0" t="s">
        <v>5918</v>
      </c>
      <c r="C2025" s="0" t="s">
        <v>153</v>
      </c>
      <c r="D2025" s="0" t="s">
        <v>147</v>
      </c>
      <c r="E2025" s="0" t="s">
        <v>5919</v>
      </c>
      <c r="F2025" s="0" t="s">
        <v>177</v>
      </c>
      <c r="G2025" s="0" t="s">
        <v>150</v>
      </c>
      <c r="H2025" s="17" t="n">
        <v>46253.5576388889</v>
      </c>
      <c r="I2025" s="17" t="n">
        <v>46253.59375</v>
      </c>
      <c r="J2025" s="17" t="n">
        <v>46253.6006944445</v>
      </c>
      <c r="K2025" s="17" t="n">
        <v>46253.6215277778</v>
      </c>
      <c r="L2025" s="17" t="n">
        <v>46253.63125</v>
      </c>
      <c r="M2025" s="17" t="n">
        <v>46253.6958333333</v>
      </c>
      <c r="N2025" s="17" t="n">
        <v>46253.7277777778</v>
      </c>
      <c r="O2025" s="17" t="n">
        <v>46253.8027777778</v>
      </c>
      <c r="P2025" s="17" t="n">
        <v>46253.8138888889</v>
      </c>
      <c r="Q2025" s="17" t="n">
        <v>46253.8305555556</v>
      </c>
      <c r="R2025" s="0" t="n">
        <v>313</v>
      </c>
      <c r="S2025" s="0" t="n">
        <v>0</v>
      </c>
      <c r="T2025" s="0" t="n">
        <v>5</v>
      </c>
      <c r="U2025" s="18" t="s">
        <v>123</v>
      </c>
      <c r="V2025" s="18" t="s">
        <v>82</v>
      </c>
      <c r="W2025" s="0" t="str">
        <f aca="false">IF(AND(X2025&gt;=6,X2025&lt;14),"A",IF(AND(X2025&gt;=14,X2025&lt;22),"B","C"))</f>
        <v>A</v>
      </c>
      <c r="X2025" s="18" t="n">
        <f aca="false">HOUR(H2025)</f>
        <v>13</v>
      </c>
      <c r="Y2025" s="18" t="n">
        <f aca="false">ROUND((I2025-H2025)*1440,0)</f>
        <v>52</v>
      </c>
      <c r="Z2025" s="18" t="n">
        <f aca="false">ROUND((J2025-I2025)*1440,0)</f>
        <v>10</v>
      </c>
      <c r="AA2025" s="18" t="n">
        <f aca="false">ROUND((K2025-J2025)*1440,0)</f>
        <v>30</v>
      </c>
      <c r="AB2025" s="18" t="n">
        <f aca="false">ROUND((L2025-K2025)*1440,0)</f>
        <v>14</v>
      </c>
      <c r="AC2025" s="18" t="n">
        <f aca="false">ROUND((M2025-L2025)*1440,0)</f>
        <v>93</v>
      </c>
      <c r="AD2025" s="18" t="n">
        <f aca="false">IF(N2025="","",ROUND((N2025-M2025)*1440,0))</f>
        <v>46</v>
      </c>
      <c r="AE2025" s="18" t="n">
        <f aca="false">IF(O2025="","",ROUND((O2025-N2025)*1440,0))</f>
        <v>108</v>
      </c>
      <c r="AF2025" s="18" t="n">
        <f aca="false">IF(P2025="","",ROUND((P2025-O2025)*1440,0))</f>
        <v>16</v>
      </c>
      <c r="AG2025" s="18" t="n">
        <f aca="false">IF(Q2025="","",ROUND((Q2025-P2025)*1440,0))</f>
        <v>24</v>
      </c>
      <c r="AH2025" s="18" t="n">
        <f aca="false">IF(Q2025="","",ROUND((Q2025-H2025)*1440,0))</f>
        <v>393</v>
      </c>
      <c r="AI2025" s="19" t="n">
        <f aca="false">ROUND(IF(O2025="",Assumptions!$B$25-K2025,O2025-K2025)*24,1)</f>
        <v>4.4</v>
      </c>
      <c r="AJ2025" s="20" t="n">
        <f aca="false">ROUND(MAX(N(Y2025)/Assumptions!$C$5, N(Z2025)/Assumptions!$C$6, N(AA2025)/Assumptions!$C$7, N(AB2025)/Assumptions!$C$8, N(AC2025)/Assumptions!$C$9, N(AD2025)/Assumptions!$C$10, N(AE2025)/Assumptions!$C$11, N(AF2025)/Assumptions!$C$12, N(AG2025)/Assumptions!$C$13),3)</f>
        <v>2.4</v>
      </c>
      <c r="AK2025" s="0" t="str">
        <f aca="false">IF(OR(U2025="Pending",U2025="On Hold"),"Open GRN (awaiting)",IF(AJ2025&lt;=1,"Within SLA",IF(ROUND(N(Y2025)/Assumptions!$C$5,3)=AJ2025,"Gate Wait",IF(ROUND(N(Z2025)/Assumptions!$C$6,3)=AJ2025,"Dock Wait",IF(ROUND(N(AA2025)/Assumptions!$C$7,3)=AJ2025,"Unloading",IF(ROUND(N(AB2025)/Assumptions!$C$8,3)=AJ2025,"Unload-to-QC Wait",IF(ROUND(N(AC2025)/Assumptions!$C$9,3)=AJ2025,"QC",IF(ROUND(N(AD2025)/Assumptions!$C$10,3)=AJ2025,"QC-to-GRN Wait",IF(ROUND(N(AE2025)/Assumptions!$C$11,3)=AJ2025,"GRN Processing",IF(ROUND(N(AF2025)/Assumptions!$C$12,3)=AJ2025,"GRN-to-Putaway Wait",IF(ROUND(N(AG2025)/Assumptions!$C$13,3)=AJ2025,"Putaway","Within SLA")))))))))))</f>
        <v>GRN Processing</v>
      </c>
    </row>
    <row r="2026" customFormat="false" ht="15" hidden="false" customHeight="false" outlineLevel="0" collapsed="false">
      <c r="A2026" s="0" t="s">
        <v>5920</v>
      </c>
      <c r="B2026" s="0" t="s">
        <v>5921</v>
      </c>
      <c r="C2026" s="0" t="s">
        <v>159</v>
      </c>
      <c r="D2026" s="0" t="s">
        <v>119</v>
      </c>
      <c r="E2026" s="0" t="s">
        <v>5922</v>
      </c>
      <c r="F2026" s="0" t="s">
        <v>128</v>
      </c>
      <c r="G2026" s="0" t="s">
        <v>122</v>
      </c>
      <c r="H2026" s="17" t="n">
        <v>46253.5715277778</v>
      </c>
      <c r="I2026" s="17" t="n">
        <v>46253.61875</v>
      </c>
      <c r="J2026" s="17" t="n">
        <v>46253.6305555556</v>
      </c>
      <c r="K2026" s="17" t="n">
        <v>46253.6597222222</v>
      </c>
      <c r="L2026" s="17" t="n">
        <v>46253.6666666667</v>
      </c>
      <c r="M2026" s="17" t="n">
        <v>46253.69375</v>
      </c>
      <c r="N2026" s="17" t="n">
        <v>46253.7041666667</v>
      </c>
      <c r="O2026" s="17" t="n">
        <v>46253.7673611111</v>
      </c>
      <c r="P2026" s="17" t="n">
        <v>46253.7868055556</v>
      </c>
      <c r="Q2026" s="17" t="n">
        <v>46253.8291666667</v>
      </c>
      <c r="R2026" s="0" t="n">
        <v>338</v>
      </c>
      <c r="S2026" s="0" t="n">
        <v>0</v>
      </c>
      <c r="T2026" s="0" t="n">
        <v>0</v>
      </c>
      <c r="U2026" s="18" t="s">
        <v>130</v>
      </c>
      <c r="V2026" s="18" t="s">
        <v>82</v>
      </c>
      <c r="W2026" s="0" t="str">
        <f aca="false">IF(AND(X2026&gt;=6,X2026&lt;14),"A",IF(AND(X2026&gt;=14,X2026&lt;22),"B","C"))</f>
        <v>A</v>
      </c>
      <c r="X2026" s="18" t="n">
        <f aca="false">HOUR(H2026)</f>
        <v>13</v>
      </c>
      <c r="Y2026" s="18" t="n">
        <f aca="false">ROUND((I2026-H2026)*1440,0)</f>
        <v>68</v>
      </c>
      <c r="Z2026" s="18" t="n">
        <f aca="false">ROUND((J2026-I2026)*1440,0)</f>
        <v>17</v>
      </c>
      <c r="AA2026" s="18" t="n">
        <f aca="false">ROUND((K2026-J2026)*1440,0)</f>
        <v>42</v>
      </c>
      <c r="AB2026" s="18" t="n">
        <f aca="false">ROUND((L2026-K2026)*1440,0)</f>
        <v>10</v>
      </c>
      <c r="AC2026" s="18" t="n">
        <f aca="false">ROUND((M2026-L2026)*1440,0)</f>
        <v>39</v>
      </c>
      <c r="AD2026" s="18" t="n">
        <f aca="false">IF(N2026="","",ROUND((N2026-M2026)*1440,0))</f>
        <v>15</v>
      </c>
      <c r="AE2026" s="18" t="n">
        <f aca="false">IF(O2026="","",ROUND((O2026-N2026)*1440,0))</f>
        <v>91</v>
      </c>
      <c r="AF2026" s="18" t="n">
        <f aca="false">IF(P2026="","",ROUND((P2026-O2026)*1440,0))</f>
        <v>28</v>
      </c>
      <c r="AG2026" s="18" t="n">
        <f aca="false">IF(Q2026="","",ROUND((Q2026-P2026)*1440,0))</f>
        <v>61</v>
      </c>
      <c r="AH2026" s="18" t="n">
        <f aca="false">IF(Q2026="","",ROUND((Q2026-H2026)*1440,0))</f>
        <v>371</v>
      </c>
      <c r="AI2026" s="19" t="n">
        <f aca="false">ROUND(IF(O2026="",Assumptions!$B$25-K2026,O2026-K2026)*24,1)</f>
        <v>2.6</v>
      </c>
      <c r="AJ2026" s="20" t="n">
        <f aca="false">ROUND(MAX(N(Y2026)/Assumptions!$C$5, N(Z2026)/Assumptions!$C$6, N(AA2026)/Assumptions!$C$7, N(AB2026)/Assumptions!$C$8, N(AC2026)/Assumptions!$C$9, N(AD2026)/Assumptions!$C$10, N(AE2026)/Assumptions!$C$11, N(AF2026)/Assumptions!$C$12, N(AG2026)/Assumptions!$C$13),3)</f>
        <v>2.267</v>
      </c>
      <c r="AK2026" s="0" t="str">
        <f aca="false">IF(OR(U2026="Pending",U2026="On Hold"),"Open GRN (awaiting)",IF(AJ2026&lt;=1,"Within SLA",IF(ROUND(N(Y2026)/Assumptions!$C$5,3)=AJ2026,"Gate Wait",IF(ROUND(N(Z2026)/Assumptions!$C$6,3)=AJ2026,"Dock Wait",IF(ROUND(N(AA2026)/Assumptions!$C$7,3)=AJ2026,"Unloading",IF(ROUND(N(AB2026)/Assumptions!$C$8,3)=AJ2026,"Unload-to-QC Wait",IF(ROUND(N(AC2026)/Assumptions!$C$9,3)=AJ2026,"QC",IF(ROUND(N(AD2026)/Assumptions!$C$10,3)=AJ2026,"QC-to-GRN Wait",IF(ROUND(N(AE2026)/Assumptions!$C$11,3)=AJ2026,"GRN Processing",IF(ROUND(N(AF2026)/Assumptions!$C$12,3)=AJ2026,"GRN-to-Putaway Wait",IF(ROUND(N(AG2026)/Assumptions!$C$13,3)=AJ2026,"Putaway","Within SLA")))))))))))</f>
        <v>Gate Wait</v>
      </c>
    </row>
    <row r="2027" customFormat="false" ht="15" hidden="false" customHeight="false" outlineLevel="0" collapsed="false">
      <c r="A2027" s="0" t="s">
        <v>5923</v>
      </c>
      <c r="B2027" s="0" t="s">
        <v>5924</v>
      </c>
      <c r="C2027" s="0" t="s">
        <v>118</v>
      </c>
      <c r="D2027" s="0" t="s">
        <v>135</v>
      </c>
      <c r="E2027" s="0" t="s">
        <v>5925</v>
      </c>
      <c r="F2027" s="0" t="s">
        <v>121</v>
      </c>
      <c r="G2027" s="0" t="s">
        <v>138</v>
      </c>
      <c r="H2027" s="17" t="n">
        <v>46253.5736111111</v>
      </c>
      <c r="I2027" s="17" t="n">
        <v>46253.6486111111</v>
      </c>
      <c r="J2027" s="17" t="n">
        <v>46253.6527777778</v>
      </c>
      <c r="K2027" s="17" t="n">
        <v>46253.6791666667</v>
      </c>
      <c r="L2027" s="17" t="n">
        <v>46253.6895833333</v>
      </c>
      <c r="M2027" s="17" t="n">
        <v>46253.7034722222</v>
      </c>
      <c r="N2027" s="17" t="n">
        <v>46253.7208333333</v>
      </c>
      <c r="O2027" s="17" t="n">
        <v>46253.7541666667</v>
      </c>
      <c r="P2027" s="17" t="n">
        <v>46253.7666666667</v>
      </c>
      <c r="Q2027" s="17" t="n">
        <v>46253.7777777778</v>
      </c>
      <c r="R2027" s="0" t="n">
        <v>494</v>
      </c>
      <c r="S2027" s="0" t="n">
        <v>0</v>
      </c>
      <c r="T2027" s="0" t="n">
        <v>0</v>
      </c>
      <c r="U2027" s="18" t="s">
        <v>130</v>
      </c>
      <c r="V2027" s="18" t="s">
        <v>139</v>
      </c>
      <c r="W2027" s="0" t="str">
        <f aca="false">IF(AND(X2027&gt;=6,X2027&lt;14),"A",IF(AND(X2027&gt;=14,X2027&lt;22),"B","C"))</f>
        <v>A</v>
      </c>
      <c r="X2027" s="18" t="n">
        <f aca="false">HOUR(H2027)</f>
        <v>13</v>
      </c>
      <c r="Y2027" s="18" t="n">
        <f aca="false">ROUND((I2027-H2027)*1440,0)</f>
        <v>108</v>
      </c>
      <c r="Z2027" s="18" t="n">
        <f aca="false">ROUND((J2027-I2027)*1440,0)</f>
        <v>6</v>
      </c>
      <c r="AA2027" s="18" t="n">
        <f aca="false">ROUND((K2027-J2027)*1440,0)</f>
        <v>38</v>
      </c>
      <c r="AB2027" s="18" t="n">
        <f aca="false">ROUND((L2027-K2027)*1440,0)</f>
        <v>15</v>
      </c>
      <c r="AC2027" s="18" t="n">
        <f aca="false">ROUND((M2027-L2027)*1440,0)</f>
        <v>20</v>
      </c>
      <c r="AD2027" s="18" t="n">
        <f aca="false">IF(N2027="","",ROUND((N2027-M2027)*1440,0))</f>
        <v>25</v>
      </c>
      <c r="AE2027" s="18" t="n">
        <f aca="false">IF(O2027="","",ROUND((O2027-N2027)*1440,0))</f>
        <v>48</v>
      </c>
      <c r="AF2027" s="18" t="n">
        <f aca="false">IF(P2027="","",ROUND((P2027-O2027)*1440,0))</f>
        <v>18</v>
      </c>
      <c r="AG2027" s="18" t="n">
        <f aca="false">IF(Q2027="","",ROUND((Q2027-P2027)*1440,0))</f>
        <v>16</v>
      </c>
      <c r="AH2027" s="18" t="n">
        <f aca="false">IF(Q2027="","",ROUND((Q2027-H2027)*1440,0))</f>
        <v>294</v>
      </c>
      <c r="AI2027" s="19" t="n">
        <f aca="false">ROUND(IF(O2027="",Assumptions!$B$25-K2027,O2027-K2027)*24,1)</f>
        <v>1.8</v>
      </c>
      <c r="AJ2027" s="20" t="n">
        <f aca="false">ROUND(MAX(N(Y2027)/Assumptions!$C$5, N(Z2027)/Assumptions!$C$6, N(AA2027)/Assumptions!$C$7, N(AB2027)/Assumptions!$C$8, N(AC2027)/Assumptions!$C$9, N(AD2027)/Assumptions!$C$10, N(AE2027)/Assumptions!$C$11, N(AF2027)/Assumptions!$C$12, N(AG2027)/Assumptions!$C$13),3)</f>
        <v>3.6</v>
      </c>
      <c r="AK2027" s="0" t="str">
        <f aca="false">IF(OR(U2027="Pending",U2027="On Hold"),"Open GRN (awaiting)",IF(AJ2027&lt;=1,"Within SLA",IF(ROUND(N(Y2027)/Assumptions!$C$5,3)=AJ2027,"Gate Wait",IF(ROUND(N(Z2027)/Assumptions!$C$6,3)=AJ2027,"Dock Wait",IF(ROUND(N(AA2027)/Assumptions!$C$7,3)=AJ2027,"Unloading",IF(ROUND(N(AB2027)/Assumptions!$C$8,3)=AJ2027,"Unload-to-QC Wait",IF(ROUND(N(AC2027)/Assumptions!$C$9,3)=AJ2027,"QC",IF(ROUND(N(AD2027)/Assumptions!$C$10,3)=AJ2027,"QC-to-GRN Wait",IF(ROUND(N(AE2027)/Assumptions!$C$11,3)=AJ2027,"GRN Processing",IF(ROUND(N(AF2027)/Assumptions!$C$12,3)=AJ2027,"GRN-to-Putaway Wait",IF(ROUND(N(AG2027)/Assumptions!$C$13,3)=AJ2027,"Putaway","Within SLA")))))))))))</f>
        <v>Gate Wait</v>
      </c>
    </row>
    <row r="2028" customFormat="false" ht="15" hidden="false" customHeight="false" outlineLevel="0" collapsed="false">
      <c r="A2028" s="0" t="s">
        <v>5926</v>
      </c>
      <c r="B2028" s="0" t="s">
        <v>5927</v>
      </c>
      <c r="C2028" s="0" t="s">
        <v>184</v>
      </c>
      <c r="D2028" s="0" t="s">
        <v>135</v>
      </c>
      <c r="E2028" s="0" t="s">
        <v>4084</v>
      </c>
      <c r="F2028" s="0" t="s">
        <v>177</v>
      </c>
      <c r="G2028" s="0" t="s">
        <v>178</v>
      </c>
      <c r="H2028" s="17" t="n">
        <v>46253.575</v>
      </c>
      <c r="I2028" s="17" t="n">
        <v>46253.6048611111</v>
      </c>
      <c r="J2028" s="17" t="n">
        <v>46253.6222222222</v>
      </c>
      <c r="K2028" s="17" t="n">
        <v>46253.64375</v>
      </c>
      <c r="L2028" s="17" t="n">
        <v>46253.65</v>
      </c>
      <c r="M2028" s="17" t="n">
        <v>46253.6604166667</v>
      </c>
      <c r="N2028" s="17" t="n">
        <v>46253.6666666667</v>
      </c>
      <c r="O2028" s="17" t="n">
        <v>46253.6972222222</v>
      </c>
      <c r="P2028" s="17" t="n">
        <v>46253.7152777778</v>
      </c>
      <c r="Q2028" s="17" t="n">
        <v>46253.7548611111</v>
      </c>
      <c r="R2028" s="0" t="n">
        <v>1477</v>
      </c>
      <c r="S2028" s="0" t="n">
        <v>0</v>
      </c>
      <c r="T2028" s="0" t="n">
        <v>0</v>
      </c>
      <c r="U2028" s="18" t="s">
        <v>130</v>
      </c>
      <c r="V2028" s="18" t="s">
        <v>144</v>
      </c>
      <c r="W2028" s="0" t="str">
        <f aca="false">IF(AND(X2028&gt;=6,X2028&lt;14),"A",IF(AND(X2028&gt;=14,X2028&lt;22),"B","C"))</f>
        <v>A</v>
      </c>
      <c r="X2028" s="18" t="n">
        <f aca="false">HOUR(H2028)</f>
        <v>13</v>
      </c>
      <c r="Y2028" s="18" t="n">
        <f aca="false">ROUND((I2028-H2028)*1440,0)</f>
        <v>43</v>
      </c>
      <c r="Z2028" s="18" t="n">
        <f aca="false">ROUND((J2028-I2028)*1440,0)</f>
        <v>25</v>
      </c>
      <c r="AA2028" s="18" t="n">
        <f aca="false">ROUND((K2028-J2028)*1440,0)</f>
        <v>31</v>
      </c>
      <c r="AB2028" s="18" t="n">
        <f aca="false">ROUND((L2028-K2028)*1440,0)</f>
        <v>9</v>
      </c>
      <c r="AC2028" s="18" t="n">
        <f aca="false">ROUND((M2028-L2028)*1440,0)</f>
        <v>15</v>
      </c>
      <c r="AD2028" s="18" t="n">
        <f aca="false">IF(N2028="","",ROUND((N2028-M2028)*1440,0))</f>
        <v>9</v>
      </c>
      <c r="AE2028" s="18" t="n">
        <f aca="false">IF(O2028="","",ROUND((O2028-N2028)*1440,0))</f>
        <v>44</v>
      </c>
      <c r="AF2028" s="18" t="n">
        <f aca="false">IF(P2028="","",ROUND((P2028-O2028)*1440,0))</f>
        <v>26</v>
      </c>
      <c r="AG2028" s="18" t="n">
        <f aca="false">IF(Q2028="","",ROUND((Q2028-P2028)*1440,0))</f>
        <v>57</v>
      </c>
      <c r="AH2028" s="18" t="n">
        <f aca="false">IF(Q2028="","",ROUND((Q2028-H2028)*1440,0))</f>
        <v>259</v>
      </c>
      <c r="AI2028" s="19" t="n">
        <f aca="false">ROUND(IF(O2028="",Assumptions!$B$25-K2028,O2028-K2028)*24,1)</f>
        <v>1.3</v>
      </c>
      <c r="AJ2028" s="20" t="n">
        <f aca="false">ROUND(MAX(N(Y2028)/Assumptions!$C$5, N(Z2028)/Assumptions!$C$6, N(AA2028)/Assumptions!$C$7, N(AB2028)/Assumptions!$C$8, N(AC2028)/Assumptions!$C$9, N(AD2028)/Assumptions!$C$10, N(AE2028)/Assumptions!$C$11, N(AF2028)/Assumptions!$C$12, N(AG2028)/Assumptions!$C$13),3)</f>
        <v>1.667</v>
      </c>
      <c r="AK2028" s="0" t="str">
        <f aca="false">IF(OR(U2028="Pending",U2028="On Hold"),"Open GRN (awaiting)",IF(AJ2028&lt;=1,"Within SLA",IF(ROUND(N(Y2028)/Assumptions!$C$5,3)=AJ2028,"Gate Wait",IF(ROUND(N(Z2028)/Assumptions!$C$6,3)=AJ2028,"Dock Wait",IF(ROUND(N(AA2028)/Assumptions!$C$7,3)=AJ2028,"Unloading",IF(ROUND(N(AB2028)/Assumptions!$C$8,3)=AJ2028,"Unload-to-QC Wait",IF(ROUND(N(AC2028)/Assumptions!$C$9,3)=AJ2028,"QC",IF(ROUND(N(AD2028)/Assumptions!$C$10,3)=AJ2028,"QC-to-GRN Wait",IF(ROUND(N(AE2028)/Assumptions!$C$11,3)=AJ2028,"GRN Processing",IF(ROUND(N(AF2028)/Assumptions!$C$12,3)=AJ2028,"GRN-to-Putaway Wait",IF(ROUND(N(AG2028)/Assumptions!$C$13,3)=AJ2028,"Putaway","Within SLA")))))))))))</f>
        <v>Dock Wait</v>
      </c>
    </row>
    <row r="2029" customFormat="false" ht="15" hidden="false" customHeight="false" outlineLevel="0" collapsed="false">
      <c r="A2029" s="0" t="s">
        <v>5928</v>
      </c>
      <c r="B2029" s="0" t="s">
        <v>5929</v>
      </c>
      <c r="C2029" s="0" t="s">
        <v>153</v>
      </c>
      <c r="D2029" s="0" t="s">
        <v>135</v>
      </c>
      <c r="E2029" s="0" t="s">
        <v>2937</v>
      </c>
      <c r="F2029" s="0" t="s">
        <v>155</v>
      </c>
      <c r="G2029" s="0" t="s">
        <v>138</v>
      </c>
      <c r="H2029" s="17" t="n">
        <v>46253.5826388889</v>
      </c>
      <c r="I2029" s="17" t="n">
        <v>46253.5944444445</v>
      </c>
      <c r="J2029" s="17" t="n">
        <v>46253.5986111111</v>
      </c>
      <c r="K2029" s="17" t="n">
        <v>46253.6284722222</v>
      </c>
      <c r="L2029" s="17" t="n">
        <v>46253.6333333333</v>
      </c>
      <c r="M2029" s="17" t="n">
        <v>46253.6652777778</v>
      </c>
      <c r="N2029" s="17" t="n">
        <v>46253.6881944445</v>
      </c>
      <c r="O2029" s="17" t="n">
        <v>46253.7465277778</v>
      </c>
      <c r="P2029" s="17" t="n">
        <v>46253.7645833333</v>
      </c>
      <c r="Q2029" s="17" t="n">
        <v>46253.7701388889</v>
      </c>
      <c r="R2029" s="0" t="n">
        <v>261</v>
      </c>
      <c r="S2029" s="0" t="n">
        <v>0</v>
      </c>
      <c r="T2029" s="0" t="n">
        <v>0</v>
      </c>
      <c r="U2029" s="18" t="s">
        <v>130</v>
      </c>
      <c r="V2029" s="18" t="s">
        <v>131</v>
      </c>
      <c r="W2029" s="0" t="str">
        <f aca="false">IF(AND(X2029&gt;=6,X2029&lt;14),"A",IF(AND(X2029&gt;=14,X2029&lt;22),"B","C"))</f>
        <v>A</v>
      </c>
      <c r="X2029" s="18" t="n">
        <f aca="false">HOUR(H2029)</f>
        <v>13</v>
      </c>
      <c r="Y2029" s="18" t="n">
        <f aca="false">ROUND((I2029-H2029)*1440,0)</f>
        <v>17</v>
      </c>
      <c r="Z2029" s="18" t="n">
        <f aca="false">ROUND((J2029-I2029)*1440,0)</f>
        <v>6</v>
      </c>
      <c r="AA2029" s="18" t="n">
        <f aca="false">ROUND((K2029-J2029)*1440,0)</f>
        <v>43</v>
      </c>
      <c r="AB2029" s="18" t="n">
        <f aca="false">ROUND((L2029-K2029)*1440,0)</f>
        <v>7</v>
      </c>
      <c r="AC2029" s="18" t="n">
        <f aca="false">ROUND((M2029-L2029)*1440,0)</f>
        <v>46</v>
      </c>
      <c r="AD2029" s="18" t="n">
        <f aca="false">IF(N2029="","",ROUND((N2029-M2029)*1440,0))</f>
        <v>33</v>
      </c>
      <c r="AE2029" s="18" t="n">
        <f aca="false">IF(O2029="","",ROUND((O2029-N2029)*1440,0))</f>
        <v>84</v>
      </c>
      <c r="AF2029" s="18" t="n">
        <f aca="false">IF(P2029="","",ROUND((P2029-O2029)*1440,0))</f>
        <v>26</v>
      </c>
      <c r="AG2029" s="18" t="n">
        <f aca="false">IF(Q2029="","",ROUND((Q2029-P2029)*1440,0))</f>
        <v>8</v>
      </c>
      <c r="AH2029" s="18" t="n">
        <f aca="false">IF(Q2029="","",ROUND((Q2029-H2029)*1440,0))</f>
        <v>270</v>
      </c>
      <c r="AI2029" s="19" t="n">
        <f aca="false">ROUND(IF(O2029="",Assumptions!$B$25-K2029,O2029-K2029)*24,1)</f>
        <v>2.8</v>
      </c>
      <c r="AJ2029" s="20" t="n">
        <f aca="false">ROUND(MAX(N(Y2029)/Assumptions!$C$5, N(Z2029)/Assumptions!$C$6, N(AA2029)/Assumptions!$C$7, N(AB2029)/Assumptions!$C$8, N(AC2029)/Assumptions!$C$9, N(AD2029)/Assumptions!$C$10, N(AE2029)/Assumptions!$C$11, N(AF2029)/Assumptions!$C$12, N(AG2029)/Assumptions!$C$13),3)</f>
        <v>1.867</v>
      </c>
      <c r="AK2029" s="0" t="str">
        <f aca="false">IF(OR(U2029="Pending",U2029="On Hold"),"Open GRN (awaiting)",IF(AJ2029&lt;=1,"Within SLA",IF(ROUND(N(Y2029)/Assumptions!$C$5,3)=AJ2029,"Gate Wait",IF(ROUND(N(Z2029)/Assumptions!$C$6,3)=AJ2029,"Dock Wait",IF(ROUND(N(AA2029)/Assumptions!$C$7,3)=AJ2029,"Unloading",IF(ROUND(N(AB2029)/Assumptions!$C$8,3)=AJ2029,"Unload-to-QC Wait",IF(ROUND(N(AC2029)/Assumptions!$C$9,3)=AJ2029,"QC",IF(ROUND(N(AD2029)/Assumptions!$C$10,3)=AJ2029,"QC-to-GRN Wait",IF(ROUND(N(AE2029)/Assumptions!$C$11,3)=AJ2029,"GRN Processing",IF(ROUND(N(AF2029)/Assumptions!$C$12,3)=AJ2029,"GRN-to-Putaway Wait",IF(ROUND(N(AG2029)/Assumptions!$C$13,3)=AJ2029,"Putaway","Within SLA")))))))))))</f>
        <v>GRN Processing</v>
      </c>
    </row>
    <row r="2030" customFormat="false" ht="15" hidden="false" customHeight="false" outlineLevel="0" collapsed="false">
      <c r="A2030" s="0" t="s">
        <v>5930</v>
      </c>
      <c r="B2030" s="0" t="s">
        <v>5931</v>
      </c>
      <c r="C2030" s="0" t="s">
        <v>286</v>
      </c>
      <c r="D2030" s="0" t="s">
        <v>147</v>
      </c>
      <c r="E2030" s="0" t="s">
        <v>2360</v>
      </c>
      <c r="F2030" s="0" t="s">
        <v>121</v>
      </c>
      <c r="G2030" s="0" t="s">
        <v>150</v>
      </c>
      <c r="H2030" s="17" t="n">
        <v>46253.6020833333</v>
      </c>
      <c r="I2030" s="17" t="n">
        <v>46253.6534722222</v>
      </c>
      <c r="J2030" s="17" t="n">
        <v>46253.6597222222</v>
      </c>
      <c r="K2030" s="17" t="n">
        <v>46253.6930555556</v>
      </c>
      <c r="L2030" s="17" t="n">
        <v>46253.6965277778</v>
      </c>
      <c r="M2030" s="17" t="n">
        <v>46253.7215277778</v>
      </c>
      <c r="N2030" s="17" t="n">
        <v>46253.7965277778</v>
      </c>
      <c r="O2030" s="17" t="n">
        <v>46253.8020833333</v>
      </c>
      <c r="P2030" s="17" t="n">
        <v>46253.8201388889</v>
      </c>
      <c r="Q2030" s="17" t="n">
        <v>46253.8256944444</v>
      </c>
      <c r="R2030" s="0" t="n">
        <v>596</v>
      </c>
      <c r="S2030" s="0" t="n">
        <v>0</v>
      </c>
      <c r="T2030" s="0" t="n">
        <v>0</v>
      </c>
      <c r="U2030" s="18" t="s">
        <v>130</v>
      </c>
      <c r="V2030" s="18" t="s">
        <v>144</v>
      </c>
      <c r="W2030" s="0" t="str">
        <f aca="false">IF(AND(X2030&gt;=6,X2030&lt;14),"A",IF(AND(X2030&gt;=14,X2030&lt;22),"B","C"))</f>
        <v>B</v>
      </c>
      <c r="X2030" s="18" t="n">
        <f aca="false">HOUR(H2030)</f>
        <v>14</v>
      </c>
      <c r="Y2030" s="18" t="n">
        <f aca="false">ROUND((I2030-H2030)*1440,0)</f>
        <v>74</v>
      </c>
      <c r="Z2030" s="18" t="n">
        <f aca="false">ROUND((J2030-I2030)*1440,0)</f>
        <v>9</v>
      </c>
      <c r="AA2030" s="18" t="n">
        <f aca="false">ROUND((K2030-J2030)*1440,0)</f>
        <v>48</v>
      </c>
      <c r="AB2030" s="18" t="n">
        <f aca="false">ROUND((L2030-K2030)*1440,0)</f>
        <v>5</v>
      </c>
      <c r="AC2030" s="18" t="n">
        <f aca="false">ROUND((M2030-L2030)*1440,0)</f>
        <v>36</v>
      </c>
      <c r="AD2030" s="18" t="n">
        <f aca="false">IF(N2030="","",ROUND((N2030-M2030)*1440,0))</f>
        <v>108</v>
      </c>
      <c r="AE2030" s="18" t="n">
        <f aca="false">IF(O2030="","",ROUND((O2030-N2030)*1440,0))</f>
        <v>8</v>
      </c>
      <c r="AF2030" s="18" t="n">
        <f aca="false">IF(P2030="","",ROUND((P2030-O2030)*1440,0))</f>
        <v>26</v>
      </c>
      <c r="AG2030" s="18" t="n">
        <f aca="false">IF(Q2030="","",ROUND((Q2030-P2030)*1440,0))</f>
        <v>8</v>
      </c>
      <c r="AH2030" s="18" t="n">
        <f aca="false">IF(Q2030="","",ROUND((Q2030-H2030)*1440,0))</f>
        <v>322</v>
      </c>
      <c r="AI2030" s="19" t="n">
        <f aca="false">ROUND(IF(O2030="",Assumptions!$B$25-K2030,O2030-K2030)*24,1)</f>
        <v>2.6</v>
      </c>
      <c r="AJ2030" s="20" t="n">
        <f aca="false">ROUND(MAX(N(Y2030)/Assumptions!$C$5, N(Z2030)/Assumptions!$C$6, N(AA2030)/Assumptions!$C$7, N(AB2030)/Assumptions!$C$8, N(AC2030)/Assumptions!$C$9, N(AD2030)/Assumptions!$C$10, N(AE2030)/Assumptions!$C$11, N(AF2030)/Assumptions!$C$12, N(AG2030)/Assumptions!$C$13),3)</f>
        <v>3.6</v>
      </c>
      <c r="AK2030" s="0" t="str">
        <f aca="false">IF(OR(U2030="Pending",U2030="On Hold"),"Open GRN (awaiting)",IF(AJ2030&lt;=1,"Within SLA",IF(ROUND(N(Y2030)/Assumptions!$C$5,3)=AJ2030,"Gate Wait",IF(ROUND(N(Z2030)/Assumptions!$C$6,3)=AJ2030,"Dock Wait",IF(ROUND(N(AA2030)/Assumptions!$C$7,3)=AJ2030,"Unloading",IF(ROUND(N(AB2030)/Assumptions!$C$8,3)=AJ2030,"Unload-to-QC Wait",IF(ROUND(N(AC2030)/Assumptions!$C$9,3)=AJ2030,"QC",IF(ROUND(N(AD2030)/Assumptions!$C$10,3)=AJ2030,"QC-to-GRN Wait",IF(ROUND(N(AE2030)/Assumptions!$C$11,3)=AJ2030,"GRN Processing",IF(ROUND(N(AF2030)/Assumptions!$C$12,3)=AJ2030,"GRN-to-Putaway Wait",IF(ROUND(N(AG2030)/Assumptions!$C$13,3)=AJ2030,"Putaway","Within SLA")))))))))))</f>
        <v>QC-to-GRN Wait</v>
      </c>
    </row>
    <row r="2031" customFormat="false" ht="15" hidden="false" customHeight="false" outlineLevel="0" collapsed="false">
      <c r="A2031" s="0" t="s">
        <v>5932</v>
      </c>
      <c r="B2031" s="0" t="s">
        <v>5933</v>
      </c>
      <c r="C2031" s="0" t="s">
        <v>153</v>
      </c>
      <c r="D2031" s="0" t="s">
        <v>119</v>
      </c>
      <c r="E2031" s="0" t="s">
        <v>5934</v>
      </c>
      <c r="F2031" s="0" t="s">
        <v>155</v>
      </c>
      <c r="G2031" s="0" t="s">
        <v>122</v>
      </c>
      <c r="H2031" s="17" t="n">
        <v>46253.6104166667</v>
      </c>
      <c r="I2031" s="17" t="n">
        <v>46253.6263888889</v>
      </c>
      <c r="J2031" s="17" t="n">
        <v>46253.6375</v>
      </c>
      <c r="K2031" s="17" t="n">
        <v>46253.6631944445</v>
      </c>
      <c r="L2031" s="17" t="n">
        <v>46253.6756944444</v>
      </c>
      <c r="M2031" s="17" t="n">
        <v>46253.6986111111</v>
      </c>
      <c r="N2031" s="17" t="n">
        <v>46253.7506944445</v>
      </c>
      <c r="O2031" s="17" t="n">
        <v>46253.7819444445</v>
      </c>
      <c r="P2031" s="17" t="n">
        <v>46253.7861111111</v>
      </c>
      <c r="Q2031" s="17" t="n">
        <v>46253.8159722222</v>
      </c>
      <c r="R2031" s="0" t="n">
        <v>596</v>
      </c>
      <c r="S2031" s="0" t="n">
        <v>0</v>
      </c>
      <c r="T2031" s="0" t="n">
        <v>0</v>
      </c>
      <c r="U2031" s="18" t="s">
        <v>130</v>
      </c>
      <c r="V2031" s="18" t="s">
        <v>156</v>
      </c>
      <c r="W2031" s="0" t="str">
        <f aca="false">IF(AND(X2031&gt;=6,X2031&lt;14),"A",IF(AND(X2031&gt;=14,X2031&lt;22),"B","C"))</f>
        <v>B</v>
      </c>
      <c r="X2031" s="18" t="n">
        <f aca="false">HOUR(H2031)</f>
        <v>14</v>
      </c>
      <c r="Y2031" s="18" t="n">
        <f aca="false">ROUND((I2031-H2031)*1440,0)</f>
        <v>23</v>
      </c>
      <c r="Z2031" s="18" t="n">
        <f aca="false">ROUND((J2031-I2031)*1440,0)</f>
        <v>16</v>
      </c>
      <c r="AA2031" s="18" t="n">
        <f aca="false">ROUND((K2031-J2031)*1440,0)</f>
        <v>37</v>
      </c>
      <c r="AB2031" s="18" t="n">
        <f aca="false">ROUND((L2031-K2031)*1440,0)</f>
        <v>18</v>
      </c>
      <c r="AC2031" s="18" t="n">
        <f aca="false">ROUND((M2031-L2031)*1440,0)</f>
        <v>33</v>
      </c>
      <c r="AD2031" s="18" t="n">
        <f aca="false">IF(N2031="","",ROUND((N2031-M2031)*1440,0))</f>
        <v>75</v>
      </c>
      <c r="AE2031" s="18" t="n">
        <f aca="false">IF(O2031="","",ROUND((O2031-N2031)*1440,0))</f>
        <v>45</v>
      </c>
      <c r="AF2031" s="18" t="n">
        <f aca="false">IF(P2031="","",ROUND((P2031-O2031)*1440,0))</f>
        <v>6</v>
      </c>
      <c r="AG2031" s="18" t="n">
        <f aca="false">IF(Q2031="","",ROUND((Q2031-P2031)*1440,0))</f>
        <v>43</v>
      </c>
      <c r="AH2031" s="18" t="n">
        <f aca="false">IF(Q2031="","",ROUND((Q2031-H2031)*1440,0))</f>
        <v>296</v>
      </c>
      <c r="AI2031" s="19" t="n">
        <f aca="false">ROUND(IF(O2031="",Assumptions!$B$25-K2031,O2031-K2031)*24,1)</f>
        <v>2.9</v>
      </c>
      <c r="AJ2031" s="20" t="n">
        <f aca="false">ROUND(MAX(N(Y2031)/Assumptions!$C$5, N(Z2031)/Assumptions!$C$6, N(AA2031)/Assumptions!$C$7, N(AB2031)/Assumptions!$C$8, N(AC2031)/Assumptions!$C$9, N(AD2031)/Assumptions!$C$10, N(AE2031)/Assumptions!$C$11, N(AF2031)/Assumptions!$C$12, N(AG2031)/Assumptions!$C$13),3)</f>
        <v>2.5</v>
      </c>
      <c r="AK2031" s="0" t="str">
        <f aca="false">IF(OR(U2031="Pending",U2031="On Hold"),"Open GRN (awaiting)",IF(AJ2031&lt;=1,"Within SLA",IF(ROUND(N(Y2031)/Assumptions!$C$5,3)=AJ2031,"Gate Wait",IF(ROUND(N(Z2031)/Assumptions!$C$6,3)=AJ2031,"Dock Wait",IF(ROUND(N(AA2031)/Assumptions!$C$7,3)=AJ2031,"Unloading",IF(ROUND(N(AB2031)/Assumptions!$C$8,3)=AJ2031,"Unload-to-QC Wait",IF(ROUND(N(AC2031)/Assumptions!$C$9,3)=AJ2031,"QC",IF(ROUND(N(AD2031)/Assumptions!$C$10,3)=AJ2031,"QC-to-GRN Wait",IF(ROUND(N(AE2031)/Assumptions!$C$11,3)=AJ2031,"GRN Processing",IF(ROUND(N(AF2031)/Assumptions!$C$12,3)=AJ2031,"GRN-to-Putaway Wait",IF(ROUND(N(AG2031)/Assumptions!$C$13,3)=AJ2031,"Putaway","Within SLA")))))))))))</f>
        <v>QC-to-GRN Wait</v>
      </c>
    </row>
    <row r="2032" customFormat="false" ht="15" hidden="false" customHeight="false" outlineLevel="0" collapsed="false">
      <c r="A2032" s="0" t="s">
        <v>5935</v>
      </c>
      <c r="B2032" s="0" t="s">
        <v>5936</v>
      </c>
      <c r="C2032" s="0" t="s">
        <v>218</v>
      </c>
      <c r="D2032" s="0" t="s">
        <v>147</v>
      </c>
      <c r="E2032" s="0" t="s">
        <v>5937</v>
      </c>
      <c r="F2032" s="0" t="s">
        <v>137</v>
      </c>
      <c r="G2032" s="0" t="s">
        <v>167</v>
      </c>
      <c r="H2032" s="17" t="n">
        <v>46253.6173611111</v>
      </c>
      <c r="I2032" s="17" t="n">
        <v>46253.64375</v>
      </c>
      <c r="J2032" s="17" t="n">
        <v>46253.6465277778</v>
      </c>
      <c r="K2032" s="17" t="n">
        <v>46253.6618055556</v>
      </c>
      <c r="L2032" s="17" t="n">
        <v>46253.6673611111</v>
      </c>
      <c r="M2032" s="17" t="n">
        <v>46253.7</v>
      </c>
      <c r="N2032" s="17" t="n">
        <v>46253.7548611111</v>
      </c>
      <c r="O2032" s="17" t="n">
        <v>46253.7902777778</v>
      </c>
      <c r="P2032" s="17" t="n">
        <v>46253.7951388889</v>
      </c>
      <c r="Q2032" s="17" t="n">
        <v>46253.8069444444</v>
      </c>
      <c r="R2032" s="0" t="n">
        <v>176</v>
      </c>
      <c r="S2032" s="0" t="n">
        <v>0</v>
      </c>
      <c r="T2032" s="0" t="n">
        <v>0</v>
      </c>
      <c r="U2032" s="18" t="s">
        <v>130</v>
      </c>
      <c r="V2032" s="18" t="s">
        <v>144</v>
      </c>
      <c r="W2032" s="0" t="str">
        <f aca="false">IF(AND(X2032&gt;=6,X2032&lt;14),"A",IF(AND(X2032&gt;=14,X2032&lt;22),"B","C"))</f>
        <v>B</v>
      </c>
      <c r="X2032" s="18" t="n">
        <f aca="false">HOUR(H2032)</f>
        <v>14</v>
      </c>
      <c r="Y2032" s="18" t="n">
        <f aca="false">ROUND((I2032-H2032)*1440,0)</f>
        <v>38</v>
      </c>
      <c r="Z2032" s="18" t="n">
        <f aca="false">ROUND((J2032-I2032)*1440,0)</f>
        <v>4</v>
      </c>
      <c r="AA2032" s="18" t="n">
        <f aca="false">ROUND((K2032-J2032)*1440,0)</f>
        <v>22</v>
      </c>
      <c r="AB2032" s="18" t="n">
        <f aca="false">ROUND((L2032-K2032)*1440,0)</f>
        <v>8</v>
      </c>
      <c r="AC2032" s="18" t="n">
        <f aca="false">ROUND((M2032-L2032)*1440,0)</f>
        <v>47</v>
      </c>
      <c r="AD2032" s="18" t="n">
        <f aca="false">IF(N2032="","",ROUND((N2032-M2032)*1440,0))</f>
        <v>79</v>
      </c>
      <c r="AE2032" s="18" t="n">
        <f aca="false">IF(O2032="","",ROUND((O2032-N2032)*1440,0))</f>
        <v>51</v>
      </c>
      <c r="AF2032" s="18" t="n">
        <f aca="false">IF(P2032="","",ROUND((P2032-O2032)*1440,0))</f>
        <v>7</v>
      </c>
      <c r="AG2032" s="18" t="n">
        <f aca="false">IF(Q2032="","",ROUND((Q2032-P2032)*1440,0))</f>
        <v>17</v>
      </c>
      <c r="AH2032" s="18" t="n">
        <f aca="false">IF(Q2032="","",ROUND((Q2032-H2032)*1440,0))</f>
        <v>273</v>
      </c>
      <c r="AI2032" s="19" t="n">
        <f aca="false">ROUND(IF(O2032="",Assumptions!$B$25-K2032,O2032-K2032)*24,1)</f>
        <v>3.1</v>
      </c>
      <c r="AJ2032" s="20" t="n">
        <f aca="false">ROUND(MAX(N(Y2032)/Assumptions!$C$5, N(Z2032)/Assumptions!$C$6, N(AA2032)/Assumptions!$C$7, N(AB2032)/Assumptions!$C$8, N(AC2032)/Assumptions!$C$9, N(AD2032)/Assumptions!$C$10, N(AE2032)/Assumptions!$C$11, N(AF2032)/Assumptions!$C$12, N(AG2032)/Assumptions!$C$13),3)</f>
        <v>2.633</v>
      </c>
      <c r="AK2032" s="0" t="str">
        <f aca="false">IF(OR(U2032="Pending",U2032="On Hold"),"Open GRN (awaiting)",IF(AJ2032&lt;=1,"Within SLA",IF(ROUND(N(Y2032)/Assumptions!$C$5,3)=AJ2032,"Gate Wait",IF(ROUND(N(Z2032)/Assumptions!$C$6,3)=AJ2032,"Dock Wait",IF(ROUND(N(AA2032)/Assumptions!$C$7,3)=AJ2032,"Unloading",IF(ROUND(N(AB2032)/Assumptions!$C$8,3)=AJ2032,"Unload-to-QC Wait",IF(ROUND(N(AC2032)/Assumptions!$C$9,3)=AJ2032,"QC",IF(ROUND(N(AD2032)/Assumptions!$C$10,3)=AJ2032,"QC-to-GRN Wait",IF(ROUND(N(AE2032)/Assumptions!$C$11,3)=AJ2032,"GRN Processing",IF(ROUND(N(AF2032)/Assumptions!$C$12,3)=AJ2032,"GRN-to-Putaway Wait",IF(ROUND(N(AG2032)/Assumptions!$C$13,3)=AJ2032,"Putaway","Within SLA")))))))))))</f>
        <v>QC-to-GRN Wait</v>
      </c>
    </row>
    <row r="2033" customFormat="false" ht="15" hidden="false" customHeight="false" outlineLevel="0" collapsed="false">
      <c r="A2033" s="0" t="s">
        <v>5938</v>
      </c>
      <c r="B2033" s="0" t="s">
        <v>5939</v>
      </c>
      <c r="C2033" s="0" t="s">
        <v>286</v>
      </c>
      <c r="D2033" s="0" t="s">
        <v>119</v>
      </c>
      <c r="E2033" s="0" t="s">
        <v>5940</v>
      </c>
      <c r="F2033" s="0" t="s">
        <v>149</v>
      </c>
      <c r="G2033" s="0" t="s">
        <v>122</v>
      </c>
      <c r="H2033" s="17" t="n">
        <v>46253.6270833333</v>
      </c>
      <c r="I2033" s="17" t="n">
        <v>46253.6368055556</v>
      </c>
      <c r="J2033" s="17" t="n">
        <v>46253.6430555556</v>
      </c>
      <c r="K2033" s="17" t="n">
        <v>46253.6715277778</v>
      </c>
      <c r="L2033" s="17" t="n">
        <v>46253.6784722222</v>
      </c>
      <c r="M2033" s="17" t="n">
        <v>46253.7194444445</v>
      </c>
      <c r="N2033" s="17" t="n">
        <v>46253.7375</v>
      </c>
      <c r="O2033" s="17" t="n">
        <v>46253.7638888889</v>
      </c>
      <c r="P2033" s="17" t="n">
        <v>46253.7701388889</v>
      </c>
      <c r="Q2033" s="17" t="n">
        <v>46253.7854166667</v>
      </c>
      <c r="R2033" s="0" t="n">
        <v>181</v>
      </c>
      <c r="S2033" s="0" t="n">
        <v>0</v>
      </c>
      <c r="T2033" s="0" t="n">
        <v>0</v>
      </c>
      <c r="U2033" s="18" t="s">
        <v>130</v>
      </c>
      <c r="V2033" s="18" t="s">
        <v>82</v>
      </c>
      <c r="W2033" s="0" t="str">
        <f aca="false">IF(AND(X2033&gt;=6,X2033&lt;14),"A",IF(AND(X2033&gt;=14,X2033&lt;22),"B","C"))</f>
        <v>B</v>
      </c>
      <c r="X2033" s="18" t="n">
        <f aca="false">HOUR(H2033)</f>
        <v>15</v>
      </c>
      <c r="Y2033" s="18" t="n">
        <f aca="false">ROUND((I2033-H2033)*1440,0)</f>
        <v>14</v>
      </c>
      <c r="Z2033" s="18" t="n">
        <f aca="false">ROUND((J2033-I2033)*1440,0)</f>
        <v>9</v>
      </c>
      <c r="AA2033" s="18" t="n">
        <f aca="false">ROUND((K2033-J2033)*1440,0)</f>
        <v>41</v>
      </c>
      <c r="AB2033" s="18" t="n">
        <f aca="false">ROUND((L2033-K2033)*1440,0)</f>
        <v>10</v>
      </c>
      <c r="AC2033" s="18" t="n">
        <f aca="false">ROUND((M2033-L2033)*1440,0)</f>
        <v>59</v>
      </c>
      <c r="AD2033" s="18" t="n">
        <f aca="false">IF(N2033="","",ROUND((N2033-M2033)*1440,0))</f>
        <v>26</v>
      </c>
      <c r="AE2033" s="18" t="n">
        <f aca="false">IF(O2033="","",ROUND((O2033-N2033)*1440,0))</f>
        <v>38</v>
      </c>
      <c r="AF2033" s="18" t="n">
        <f aca="false">IF(P2033="","",ROUND((P2033-O2033)*1440,0))</f>
        <v>9</v>
      </c>
      <c r="AG2033" s="18" t="n">
        <f aca="false">IF(Q2033="","",ROUND((Q2033-P2033)*1440,0))</f>
        <v>22</v>
      </c>
      <c r="AH2033" s="18" t="n">
        <f aca="false">IF(Q2033="","",ROUND((Q2033-H2033)*1440,0))</f>
        <v>228</v>
      </c>
      <c r="AI2033" s="19" t="n">
        <f aca="false">ROUND(IF(O2033="",Assumptions!$B$25-K2033,O2033-K2033)*24,1)</f>
        <v>2.2</v>
      </c>
      <c r="AJ2033" s="20" t="n">
        <f aca="false">ROUND(MAX(N(Y2033)/Assumptions!$C$5, N(Z2033)/Assumptions!$C$6, N(AA2033)/Assumptions!$C$7, N(AB2033)/Assumptions!$C$8, N(AC2033)/Assumptions!$C$9, N(AD2033)/Assumptions!$C$10, N(AE2033)/Assumptions!$C$11, N(AF2033)/Assumptions!$C$12, N(AG2033)/Assumptions!$C$13),3)</f>
        <v>1.311</v>
      </c>
      <c r="AK2033" s="0" t="str">
        <f aca="false">IF(OR(U2033="Pending",U2033="On Hold"),"Open GRN (awaiting)",IF(AJ2033&lt;=1,"Within SLA",IF(ROUND(N(Y2033)/Assumptions!$C$5,3)=AJ2033,"Gate Wait",IF(ROUND(N(Z2033)/Assumptions!$C$6,3)=AJ2033,"Dock Wait",IF(ROUND(N(AA2033)/Assumptions!$C$7,3)=AJ2033,"Unloading",IF(ROUND(N(AB2033)/Assumptions!$C$8,3)=AJ2033,"Unload-to-QC Wait",IF(ROUND(N(AC2033)/Assumptions!$C$9,3)=AJ2033,"QC",IF(ROUND(N(AD2033)/Assumptions!$C$10,3)=AJ2033,"QC-to-GRN Wait",IF(ROUND(N(AE2033)/Assumptions!$C$11,3)=AJ2033,"GRN Processing",IF(ROUND(N(AF2033)/Assumptions!$C$12,3)=AJ2033,"GRN-to-Putaway Wait",IF(ROUND(N(AG2033)/Assumptions!$C$13,3)=AJ2033,"Putaway","Within SLA")))))))))))</f>
        <v>QC</v>
      </c>
    </row>
    <row r="2034" customFormat="false" ht="15" hidden="false" customHeight="false" outlineLevel="0" collapsed="false">
      <c r="A2034" s="0" t="s">
        <v>5941</v>
      </c>
      <c r="B2034" s="0" t="s">
        <v>5942</v>
      </c>
      <c r="C2034" s="0" t="s">
        <v>118</v>
      </c>
      <c r="D2034" s="0" t="s">
        <v>119</v>
      </c>
      <c r="E2034" s="0" t="s">
        <v>5943</v>
      </c>
      <c r="F2034" s="0" t="s">
        <v>121</v>
      </c>
      <c r="G2034" s="0" t="s">
        <v>129</v>
      </c>
      <c r="H2034" s="17" t="n">
        <v>46253.6368055556</v>
      </c>
      <c r="I2034" s="17" t="n">
        <v>46253.6604166667</v>
      </c>
      <c r="J2034" s="17" t="n">
        <v>46253.6666666667</v>
      </c>
      <c r="K2034" s="17" t="n">
        <v>46253.70625</v>
      </c>
      <c r="L2034" s="17" t="n">
        <v>46253.7201388889</v>
      </c>
      <c r="M2034" s="17" t="n">
        <v>46253.7340277778</v>
      </c>
      <c r="N2034" s="17" t="n">
        <v>46253.7548611111</v>
      </c>
      <c r="O2034" s="17" t="n">
        <v>46253.85625</v>
      </c>
      <c r="P2034" s="17" t="n">
        <v>46253.8722222222</v>
      </c>
      <c r="Q2034" s="17" t="n">
        <v>46253.9055555556</v>
      </c>
      <c r="R2034" s="0" t="n">
        <v>1239</v>
      </c>
      <c r="S2034" s="0" t="n">
        <v>0</v>
      </c>
      <c r="T2034" s="0" t="n">
        <v>0</v>
      </c>
      <c r="U2034" s="18" t="s">
        <v>130</v>
      </c>
      <c r="V2034" s="18" t="s">
        <v>156</v>
      </c>
      <c r="W2034" s="0" t="str">
        <f aca="false">IF(AND(X2034&gt;=6,X2034&lt;14),"A",IF(AND(X2034&gt;=14,X2034&lt;22),"B","C"))</f>
        <v>B</v>
      </c>
      <c r="X2034" s="18" t="n">
        <f aca="false">HOUR(H2034)</f>
        <v>15</v>
      </c>
      <c r="Y2034" s="18" t="n">
        <f aca="false">ROUND((I2034-H2034)*1440,0)</f>
        <v>34</v>
      </c>
      <c r="Z2034" s="18" t="n">
        <f aca="false">ROUND((J2034-I2034)*1440,0)</f>
        <v>9</v>
      </c>
      <c r="AA2034" s="18" t="n">
        <f aca="false">ROUND((K2034-J2034)*1440,0)</f>
        <v>57</v>
      </c>
      <c r="AB2034" s="18" t="n">
        <f aca="false">ROUND((L2034-K2034)*1440,0)</f>
        <v>20</v>
      </c>
      <c r="AC2034" s="18" t="n">
        <f aca="false">ROUND((M2034-L2034)*1440,0)</f>
        <v>20</v>
      </c>
      <c r="AD2034" s="18" t="n">
        <f aca="false">IF(N2034="","",ROUND((N2034-M2034)*1440,0))</f>
        <v>30</v>
      </c>
      <c r="AE2034" s="18" t="n">
        <f aca="false">IF(O2034="","",ROUND((O2034-N2034)*1440,0))</f>
        <v>146</v>
      </c>
      <c r="AF2034" s="18" t="n">
        <f aca="false">IF(P2034="","",ROUND((P2034-O2034)*1440,0))</f>
        <v>23</v>
      </c>
      <c r="AG2034" s="18" t="n">
        <f aca="false">IF(Q2034="","",ROUND((Q2034-P2034)*1440,0))</f>
        <v>48</v>
      </c>
      <c r="AH2034" s="18" t="n">
        <f aca="false">IF(Q2034="","",ROUND((Q2034-H2034)*1440,0))</f>
        <v>387</v>
      </c>
      <c r="AI2034" s="19" t="n">
        <f aca="false">ROUND(IF(O2034="",Assumptions!$B$25-K2034,O2034-K2034)*24,1)</f>
        <v>3.6</v>
      </c>
      <c r="AJ2034" s="20" t="n">
        <f aca="false">ROUND(MAX(N(Y2034)/Assumptions!$C$5, N(Z2034)/Assumptions!$C$6, N(AA2034)/Assumptions!$C$7, N(AB2034)/Assumptions!$C$8, N(AC2034)/Assumptions!$C$9, N(AD2034)/Assumptions!$C$10, N(AE2034)/Assumptions!$C$11, N(AF2034)/Assumptions!$C$12, N(AG2034)/Assumptions!$C$13),3)</f>
        <v>3.244</v>
      </c>
      <c r="AK2034" s="0" t="str">
        <f aca="false">IF(OR(U2034="Pending",U2034="On Hold"),"Open GRN (awaiting)",IF(AJ2034&lt;=1,"Within SLA",IF(ROUND(N(Y2034)/Assumptions!$C$5,3)=AJ2034,"Gate Wait",IF(ROUND(N(Z2034)/Assumptions!$C$6,3)=AJ2034,"Dock Wait",IF(ROUND(N(AA2034)/Assumptions!$C$7,3)=AJ2034,"Unloading",IF(ROUND(N(AB2034)/Assumptions!$C$8,3)=AJ2034,"Unload-to-QC Wait",IF(ROUND(N(AC2034)/Assumptions!$C$9,3)=AJ2034,"QC",IF(ROUND(N(AD2034)/Assumptions!$C$10,3)=AJ2034,"QC-to-GRN Wait",IF(ROUND(N(AE2034)/Assumptions!$C$11,3)=AJ2034,"GRN Processing",IF(ROUND(N(AF2034)/Assumptions!$C$12,3)=AJ2034,"GRN-to-Putaway Wait",IF(ROUND(N(AG2034)/Assumptions!$C$13,3)=AJ2034,"Putaway","Within SLA")))))))))))</f>
        <v>GRN Processing</v>
      </c>
    </row>
    <row r="2035" customFormat="false" ht="15" hidden="false" customHeight="false" outlineLevel="0" collapsed="false">
      <c r="A2035" s="0" t="s">
        <v>5944</v>
      </c>
      <c r="B2035" s="0" t="s">
        <v>5945</v>
      </c>
      <c r="C2035" s="0" t="s">
        <v>175</v>
      </c>
      <c r="D2035" s="0" t="s">
        <v>147</v>
      </c>
      <c r="E2035" s="0" t="s">
        <v>225</v>
      </c>
      <c r="F2035" s="0" t="s">
        <v>172</v>
      </c>
      <c r="G2035" s="0" t="s">
        <v>167</v>
      </c>
      <c r="H2035" s="17" t="n">
        <v>46253.6402777778</v>
      </c>
      <c r="I2035" s="17" t="n">
        <v>46253.6513888889</v>
      </c>
      <c r="J2035" s="17" t="n">
        <v>46253.6527777778</v>
      </c>
      <c r="K2035" s="17" t="n">
        <v>46253.6666666667</v>
      </c>
      <c r="L2035" s="17" t="n">
        <v>46253.6763888889</v>
      </c>
      <c r="M2035" s="17" t="n">
        <v>46253.7027777778</v>
      </c>
      <c r="N2035" s="17" t="n">
        <v>46253.7444444444</v>
      </c>
      <c r="O2035" s="17" t="n">
        <v>46253.7902777778</v>
      </c>
      <c r="P2035" s="17" t="n">
        <v>46253.7979166667</v>
      </c>
      <c r="Q2035" s="17" t="n">
        <v>46253.8076388889</v>
      </c>
      <c r="R2035" s="0" t="n">
        <v>200</v>
      </c>
      <c r="S2035" s="0" t="n">
        <v>0</v>
      </c>
      <c r="T2035" s="0" t="n">
        <v>0</v>
      </c>
      <c r="U2035" s="18" t="s">
        <v>130</v>
      </c>
      <c r="V2035" s="18" t="s">
        <v>144</v>
      </c>
      <c r="W2035" s="0" t="str">
        <f aca="false">IF(AND(X2035&gt;=6,X2035&lt;14),"A",IF(AND(X2035&gt;=14,X2035&lt;22),"B","C"))</f>
        <v>B</v>
      </c>
      <c r="X2035" s="18" t="n">
        <f aca="false">HOUR(H2035)</f>
        <v>15</v>
      </c>
      <c r="Y2035" s="18" t="n">
        <f aca="false">ROUND((I2035-H2035)*1440,0)</f>
        <v>16</v>
      </c>
      <c r="Z2035" s="18" t="n">
        <f aca="false">ROUND((J2035-I2035)*1440,0)</f>
        <v>2</v>
      </c>
      <c r="AA2035" s="18" t="n">
        <f aca="false">ROUND((K2035-J2035)*1440,0)</f>
        <v>20</v>
      </c>
      <c r="AB2035" s="18" t="n">
        <f aca="false">ROUND((L2035-K2035)*1440,0)</f>
        <v>14</v>
      </c>
      <c r="AC2035" s="18" t="n">
        <f aca="false">ROUND((M2035-L2035)*1440,0)</f>
        <v>38</v>
      </c>
      <c r="AD2035" s="18" t="n">
        <f aca="false">IF(N2035="","",ROUND((N2035-M2035)*1440,0))</f>
        <v>60</v>
      </c>
      <c r="AE2035" s="18" t="n">
        <f aca="false">IF(O2035="","",ROUND((O2035-N2035)*1440,0))</f>
        <v>66</v>
      </c>
      <c r="AF2035" s="18" t="n">
        <f aca="false">IF(P2035="","",ROUND((P2035-O2035)*1440,0))</f>
        <v>11</v>
      </c>
      <c r="AG2035" s="18" t="n">
        <f aca="false">IF(Q2035="","",ROUND((Q2035-P2035)*1440,0))</f>
        <v>14</v>
      </c>
      <c r="AH2035" s="18" t="n">
        <f aca="false">IF(Q2035="","",ROUND((Q2035-H2035)*1440,0))</f>
        <v>241</v>
      </c>
      <c r="AI2035" s="19" t="n">
        <f aca="false">ROUND(IF(O2035="",Assumptions!$B$25-K2035,O2035-K2035)*24,1)</f>
        <v>3</v>
      </c>
      <c r="AJ2035" s="20" t="n">
        <f aca="false">ROUND(MAX(N(Y2035)/Assumptions!$C$5, N(Z2035)/Assumptions!$C$6, N(AA2035)/Assumptions!$C$7, N(AB2035)/Assumptions!$C$8, N(AC2035)/Assumptions!$C$9, N(AD2035)/Assumptions!$C$10, N(AE2035)/Assumptions!$C$11, N(AF2035)/Assumptions!$C$12, N(AG2035)/Assumptions!$C$13),3)</f>
        <v>2</v>
      </c>
      <c r="AK2035" s="0" t="str">
        <f aca="false">IF(OR(U2035="Pending",U2035="On Hold"),"Open GRN (awaiting)",IF(AJ2035&lt;=1,"Within SLA",IF(ROUND(N(Y2035)/Assumptions!$C$5,3)=AJ2035,"Gate Wait",IF(ROUND(N(Z2035)/Assumptions!$C$6,3)=AJ2035,"Dock Wait",IF(ROUND(N(AA2035)/Assumptions!$C$7,3)=AJ2035,"Unloading",IF(ROUND(N(AB2035)/Assumptions!$C$8,3)=AJ2035,"Unload-to-QC Wait",IF(ROUND(N(AC2035)/Assumptions!$C$9,3)=AJ2035,"QC",IF(ROUND(N(AD2035)/Assumptions!$C$10,3)=AJ2035,"QC-to-GRN Wait",IF(ROUND(N(AE2035)/Assumptions!$C$11,3)=AJ2035,"GRN Processing",IF(ROUND(N(AF2035)/Assumptions!$C$12,3)=AJ2035,"GRN-to-Putaway Wait",IF(ROUND(N(AG2035)/Assumptions!$C$13,3)=AJ2035,"Putaway","Within SLA")))))))))))</f>
        <v>QC-to-GRN Wait</v>
      </c>
    </row>
    <row r="2036" customFormat="false" ht="15" hidden="false" customHeight="false" outlineLevel="0" collapsed="false">
      <c r="A2036" s="0" t="s">
        <v>5946</v>
      </c>
      <c r="B2036" s="0" t="s">
        <v>5947</v>
      </c>
      <c r="C2036" s="0" t="s">
        <v>159</v>
      </c>
      <c r="D2036" s="0" t="s">
        <v>135</v>
      </c>
      <c r="E2036" s="0" t="s">
        <v>5948</v>
      </c>
      <c r="F2036" s="0" t="s">
        <v>128</v>
      </c>
      <c r="G2036" s="0" t="s">
        <v>178</v>
      </c>
      <c r="H2036" s="17" t="n">
        <v>46253.6486111111</v>
      </c>
      <c r="I2036" s="17" t="n">
        <v>46253.6715277778</v>
      </c>
      <c r="J2036" s="17" t="n">
        <v>46253.6791666667</v>
      </c>
      <c r="K2036" s="17" t="n">
        <v>46253.7208333333</v>
      </c>
      <c r="L2036" s="17" t="n">
        <v>46253.725</v>
      </c>
      <c r="M2036" s="17" t="n">
        <v>46253.775</v>
      </c>
      <c r="N2036" s="17" t="n">
        <v>46253.7888888889</v>
      </c>
      <c r="O2036" s="17" t="n">
        <v>46253.8534722222</v>
      </c>
      <c r="P2036" s="17" t="n">
        <v>46253.8659722222</v>
      </c>
      <c r="Q2036" s="17" t="n">
        <v>46253.8958333333</v>
      </c>
      <c r="R2036" s="0" t="n">
        <v>1738</v>
      </c>
      <c r="S2036" s="0" t="n">
        <v>0</v>
      </c>
      <c r="T2036" s="0" t="n">
        <v>0</v>
      </c>
      <c r="U2036" s="18" t="s">
        <v>130</v>
      </c>
      <c r="V2036" s="18" t="s">
        <v>156</v>
      </c>
      <c r="W2036" s="0" t="str">
        <f aca="false">IF(AND(X2036&gt;=6,X2036&lt;14),"A",IF(AND(X2036&gt;=14,X2036&lt;22),"B","C"))</f>
        <v>B</v>
      </c>
      <c r="X2036" s="18" t="n">
        <f aca="false">HOUR(H2036)</f>
        <v>15</v>
      </c>
      <c r="Y2036" s="18" t="n">
        <f aca="false">ROUND((I2036-H2036)*1440,0)</f>
        <v>33</v>
      </c>
      <c r="Z2036" s="18" t="n">
        <f aca="false">ROUND((J2036-I2036)*1440,0)</f>
        <v>11</v>
      </c>
      <c r="AA2036" s="18" t="n">
        <f aca="false">ROUND((K2036-J2036)*1440,0)</f>
        <v>60</v>
      </c>
      <c r="AB2036" s="18" t="n">
        <f aca="false">ROUND((L2036-K2036)*1440,0)</f>
        <v>6</v>
      </c>
      <c r="AC2036" s="18" t="n">
        <f aca="false">ROUND((M2036-L2036)*1440,0)</f>
        <v>72</v>
      </c>
      <c r="AD2036" s="18" t="n">
        <f aca="false">IF(N2036="","",ROUND((N2036-M2036)*1440,0))</f>
        <v>20</v>
      </c>
      <c r="AE2036" s="18" t="n">
        <f aca="false">IF(O2036="","",ROUND((O2036-N2036)*1440,0))</f>
        <v>93</v>
      </c>
      <c r="AF2036" s="18" t="n">
        <f aca="false">IF(P2036="","",ROUND((P2036-O2036)*1440,0))</f>
        <v>18</v>
      </c>
      <c r="AG2036" s="18" t="n">
        <f aca="false">IF(Q2036="","",ROUND((Q2036-P2036)*1440,0))</f>
        <v>43</v>
      </c>
      <c r="AH2036" s="18" t="n">
        <f aca="false">IF(Q2036="","",ROUND((Q2036-H2036)*1440,0))</f>
        <v>356</v>
      </c>
      <c r="AI2036" s="19" t="n">
        <f aca="false">ROUND(IF(O2036="",Assumptions!$B$25-K2036,O2036-K2036)*24,1)</f>
        <v>3.2</v>
      </c>
      <c r="AJ2036" s="20" t="n">
        <f aca="false">ROUND(MAX(N(Y2036)/Assumptions!$C$5, N(Z2036)/Assumptions!$C$6, N(AA2036)/Assumptions!$C$7, N(AB2036)/Assumptions!$C$8, N(AC2036)/Assumptions!$C$9, N(AD2036)/Assumptions!$C$10, N(AE2036)/Assumptions!$C$11, N(AF2036)/Assumptions!$C$12, N(AG2036)/Assumptions!$C$13),3)</f>
        <v>2.067</v>
      </c>
      <c r="AK2036" s="0" t="str">
        <f aca="false">IF(OR(U2036="Pending",U2036="On Hold"),"Open GRN (awaiting)",IF(AJ2036&lt;=1,"Within SLA",IF(ROUND(N(Y2036)/Assumptions!$C$5,3)=AJ2036,"Gate Wait",IF(ROUND(N(Z2036)/Assumptions!$C$6,3)=AJ2036,"Dock Wait",IF(ROUND(N(AA2036)/Assumptions!$C$7,3)=AJ2036,"Unloading",IF(ROUND(N(AB2036)/Assumptions!$C$8,3)=AJ2036,"Unload-to-QC Wait",IF(ROUND(N(AC2036)/Assumptions!$C$9,3)=AJ2036,"QC",IF(ROUND(N(AD2036)/Assumptions!$C$10,3)=AJ2036,"QC-to-GRN Wait",IF(ROUND(N(AE2036)/Assumptions!$C$11,3)=AJ2036,"GRN Processing",IF(ROUND(N(AF2036)/Assumptions!$C$12,3)=AJ2036,"GRN-to-Putaway Wait",IF(ROUND(N(AG2036)/Assumptions!$C$13,3)=AJ2036,"Putaway","Within SLA")))))))))))</f>
        <v>GRN Processing</v>
      </c>
    </row>
    <row r="2037" customFormat="false" ht="15" hidden="false" customHeight="false" outlineLevel="0" collapsed="false">
      <c r="A2037" s="0" t="s">
        <v>5949</v>
      </c>
      <c r="B2037" s="0" t="s">
        <v>5950</v>
      </c>
      <c r="C2037" s="0" t="s">
        <v>170</v>
      </c>
      <c r="D2037" s="0" t="s">
        <v>147</v>
      </c>
      <c r="E2037" s="0" t="s">
        <v>5951</v>
      </c>
      <c r="F2037" s="0" t="s">
        <v>172</v>
      </c>
      <c r="G2037" s="0" t="s">
        <v>150</v>
      </c>
      <c r="H2037" s="17" t="n">
        <v>46253.6694444444</v>
      </c>
      <c r="I2037" s="17" t="n">
        <v>46253.6986111111</v>
      </c>
      <c r="J2037" s="17" t="n">
        <v>46253.7027777778</v>
      </c>
      <c r="K2037" s="17" t="n">
        <v>46253.7277777778</v>
      </c>
      <c r="L2037" s="17" t="n">
        <v>46253.7298611111</v>
      </c>
      <c r="M2037" s="17" t="n">
        <v>46253.7666666667</v>
      </c>
      <c r="N2037" s="17" t="n">
        <v>46253.7840277778</v>
      </c>
      <c r="O2037" s="17" t="n">
        <v>46253.7951388889</v>
      </c>
      <c r="P2037" s="17" t="n">
        <v>46253.8006944444</v>
      </c>
      <c r="Q2037" s="17" t="n">
        <v>46253.8131944445</v>
      </c>
      <c r="R2037" s="0" t="n">
        <v>197</v>
      </c>
      <c r="S2037" s="0" t="n">
        <v>0</v>
      </c>
      <c r="T2037" s="0" t="n">
        <v>0</v>
      </c>
      <c r="U2037" s="18" t="s">
        <v>130</v>
      </c>
      <c r="V2037" s="18" t="s">
        <v>139</v>
      </c>
      <c r="W2037" s="0" t="str">
        <f aca="false">IF(AND(X2037&gt;=6,X2037&lt;14),"A",IF(AND(X2037&gt;=14,X2037&lt;22),"B","C"))</f>
        <v>B</v>
      </c>
      <c r="X2037" s="18" t="n">
        <f aca="false">HOUR(H2037)</f>
        <v>16</v>
      </c>
      <c r="Y2037" s="18" t="n">
        <f aca="false">ROUND((I2037-H2037)*1440,0)</f>
        <v>42</v>
      </c>
      <c r="Z2037" s="18" t="n">
        <f aca="false">ROUND((J2037-I2037)*1440,0)</f>
        <v>6</v>
      </c>
      <c r="AA2037" s="18" t="n">
        <f aca="false">ROUND((K2037-J2037)*1440,0)</f>
        <v>36</v>
      </c>
      <c r="AB2037" s="18" t="n">
        <f aca="false">ROUND((L2037-K2037)*1440,0)</f>
        <v>3</v>
      </c>
      <c r="AC2037" s="18" t="n">
        <f aca="false">ROUND((M2037-L2037)*1440,0)</f>
        <v>53</v>
      </c>
      <c r="AD2037" s="18" t="n">
        <f aca="false">IF(N2037="","",ROUND((N2037-M2037)*1440,0))</f>
        <v>25</v>
      </c>
      <c r="AE2037" s="18" t="n">
        <f aca="false">IF(O2037="","",ROUND((O2037-N2037)*1440,0))</f>
        <v>16</v>
      </c>
      <c r="AF2037" s="18" t="n">
        <f aca="false">IF(P2037="","",ROUND((P2037-O2037)*1440,0))</f>
        <v>8</v>
      </c>
      <c r="AG2037" s="18" t="n">
        <f aca="false">IF(Q2037="","",ROUND((Q2037-P2037)*1440,0))</f>
        <v>18</v>
      </c>
      <c r="AH2037" s="18" t="n">
        <f aca="false">IF(Q2037="","",ROUND((Q2037-H2037)*1440,0))</f>
        <v>207</v>
      </c>
      <c r="AI2037" s="19" t="n">
        <f aca="false">ROUND(IF(O2037="",Assumptions!$B$25-K2037,O2037-K2037)*24,1)</f>
        <v>1.6</v>
      </c>
      <c r="AJ2037" s="20" t="n">
        <f aca="false">ROUND(MAX(N(Y2037)/Assumptions!$C$5, N(Z2037)/Assumptions!$C$6, N(AA2037)/Assumptions!$C$7, N(AB2037)/Assumptions!$C$8, N(AC2037)/Assumptions!$C$9, N(AD2037)/Assumptions!$C$10, N(AE2037)/Assumptions!$C$11, N(AF2037)/Assumptions!$C$12, N(AG2037)/Assumptions!$C$13),3)</f>
        <v>1.4</v>
      </c>
      <c r="AK2037" s="0" t="str">
        <f aca="false">IF(OR(U2037="Pending",U2037="On Hold"),"Open GRN (awaiting)",IF(AJ2037&lt;=1,"Within SLA",IF(ROUND(N(Y2037)/Assumptions!$C$5,3)=AJ2037,"Gate Wait",IF(ROUND(N(Z2037)/Assumptions!$C$6,3)=AJ2037,"Dock Wait",IF(ROUND(N(AA2037)/Assumptions!$C$7,3)=AJ2037,"Unloading",IF(ROUND(N(AB2037)/Assumptions!$C$8,3)=AJ2037,"Unload-to-QC Wait",IF(ROUND(N(AC2037)/Assumptions!$C$9,3)=AJ2037,"QC",IF(ROUND(N(AD2037)/Assumptions!$C$10,3)=AJ2037,"QC-to-GRN Wait",IF(ROUND(N(AE2037)/Assumptions!$C$11,3)=AJ2037,"GRN Processing",IF(ROUND(N(AF2037)/Assumptions!$C$12,3)=AJ2037,"GRN-to-Putaway Wait",IF(ROUND(N(AG2037)/Assumptions!$C$13,3)=AJ2037,"Putaway","Within SLA")))))))))))</f>
        <v>Gate Wait</v>
      </c>
    </row>
    <row r="2038" customFormat="false" ht="15" hidden="false" customHeight="false" outlineLevel="0" collapsed="false">
      <c r="A2038" s="0" t="s">
        <v>5952</v>
      </c>
      <c r="B2038" s="0" t="s">
        <v>5953</v>
      </c>
      <c r="C2038" s="0" t="s">
        <v>126</v>
      </c>
      <c r="D2038" s="0" t="s">
        <v>147</v>
      </c>
      <c r="E2038" s="0" t="s">
        <v>2830</v>
      </c>
      <c r="F2038" s="0" t="s">
        <v>128</v>
      </c>
      <c r="G2038" s="0" t="s">
        <v>167</v>
      </c>
      <c r="H2038" s="17" t="n">
        <v>46253.6736111111</v>
      </c>
      <c r="I2038" s="17" t="n">
        <v>46253.7291666667</v>
      </c>
      <c r="J2038" s="17" t="n">
        <v>46253.73125</v>
      </c>
      <c r="K2038" s="17" t="n">
        <v>46253.7479166667</v>
      </c>
      <c r="L2038" s="17" t="n">
        <v>46253.7520833333</v>
      </c>
      <c r="M2038" s="17" t="n">
        <v>46253.7722222222</v>
      </c>
      <c r="N2038" s="17" t="n">
        <v>46253.7916666667</v>
      </c>
      <c r="O2038" s="17" t="n">
        <v>46253.8743055556</v>
      </c>
      <c r="P2038" s="17" t="n">
        <v>46253.89375</v>
      </c>
      <c r="Q2038" s="17" t="n">
        <v>46253.9152777778</v>
      </c>
      <c r="R2038" s="0" t="n">
        <v>447</v>
      </c>
      <c r="S2038" s="0" t="n">
        <v>0</v>
      </c>
      <c r="T2038" s="0" t="n">
        <v>0</v>
      </c>
      <c r="U2038" s="18" t="s">
        <v>130</v>
      </c>
      <c r="V2038" s="18" t="s">
        <v>139</v>
      </c>
      <c r="W2038" s="0" t="str">
        <f aca="false">IF(AND(X2038&gt;=6,X2038&lt;14),"A",IF(AND(X2038&gt;=14,X2038&lt;22),"B","C"))</f>
        <v>B</v>
      </c>
      <c r="X2038" s="18" t="n">
        <f aca="false">HOUR(H2038)</f>
        <v>16</v>
      </c>
      <c r="Y2038" s="18" t="n">
        <f aca="false">ROUND((I2038-H2038)*1440,0)</f>
        <v>80</v>
      </c>
      <c r="Z2038" s="18" t="n">
        <f aca="false">ROUND((J2038-I2038)*1440,0)</f>
        <v>3</v>
      </c>
      <c r="AA2038" s="18" t="n">
        <f aca="false">ROUND((K2038-J2038)*1440,0)</f>
        <v>24</v>
      </c>
      <c r="AB2038" s="18" t="n">
        <f aca="false">ROUND((L2038-K2038)*1440,0)</f>
        <v>6</v>
      </c>
      <c r="AC2038" s="18" t="n">
        <f aca="false">ROUND((M2038-L2038)*1440,0)</f>
        <v>29</v>
      </c>
      <c r="AD2038" s="18" t="n">
        <f aca="false">IF(N2038="","",ROUND((N2038-M2038)*1440,0))</f>
        <v>28</v>
      </c>
      <c r="AE2038" s="18" t="n">
        <f aca="false">IF(O2038="","",ROUND((O2038-N2038)*1440,0))</f>
        <v>119</v>
      </c>
      <c r="AF2038" s="18" t="n">
        <f aca="false">IF(P2038="","",ROUND((P2038-O2038)*1440,0))</f>
        <v>28</v>
      </c>
      <c r="AG2038" s="18" t="n">
        <f aca="false">IF(Q2038="","",ROUND((Q2038-P2038)*1440,0))</f>
        <v>31</v>
      </c>
      <c r="AH2038" s="18" t="n">
        <f aca="false">IF(Q2038="","",ROUND((Q2038-H2038)*1440,0))</f>
        <v>348</v>
      </c>
      <c r="AI2038" s="19" t="n">
        <f aca="false">ROUND(IF(O2038="",Assumptions!$B$25-K2038,O2038-K2038)*24,1)</f>
        <v>3</v>
      </c>
      <c r="AJ2038" s="20" t="n">
        <f aca="false">ROUND(MAX(N(Y2038)/Assumptions!$C$5, N(Z2038)/Assumptions!$C$6, N(AA2038)/Assumptions!$C$7, N(AB2038)/Assumptions!$C$8, N(AC2038)/Assumptions!$C$9, N(AD2038)/Assumptions!$C$10, N(AE2038)/Assumptions!$C$11, N(AF2038)/Assumptions!$C$12, N(AG2038)/Assumptions!$C$13),3)</f>
        <v>2.667</v>
      </c>
      <c r="AK2038" s="0" t="str">
        <f aca="false">IF(OR(U2038="Pending",U2038="On Hold"),"Open GRN (awaiting)",IF(AJ2038&lt;=1,"Within SLA",IF(ROUND(N(Y2038)/Assumptions!$C$5,3)=AJ2038,"Gate Wait",IF(ROUND(N(Z2038)/Assumptions!$C$6,3)=AJ2038,"Dock Wait",IF(ROUND(N(AA2038)/Assumptions!$C$7,3)=AJ2038,"Unloading",IF(ROUND(N(AB2038)/Assumptions!$C$8,3)=AJ2038,"Unload-to-QC Wait",IF(ROUND(N(AC2038)/Assumptions!$C$9,3)=AJ2038,"QC",IF(ROUND(N(AD2038)/Assumptions!$C$10,3)=AJ2038,"QC-to-GRN Wait",IF(ROUND(N(AE2038)/Assumptions!$C$11,3)=AJ2038,"GRN Processing",IF(ROUND(N(AF2038)/Assumptions!$C$12,3)=AJ2038,"GRN-to-Putaway Wait",IF(ROUND(N(AG2038)/Assumptions!$C$13,3)=AJ2038,"Putaway","Within SLA")))))))))))</f>
        <v>Gate Wait</v>
      </c>
    </row>
    <row r="2039" customFormat="false" ht="15" hidden="false" customHeight="false" outlineLevel="0" collapsed="false">
      <c r="A2039" s="0" t="s">
        <v>5954</v>
      </c>
      <c r="B2039" s="0" t="s">
        <v>5955</v>
      </c>
      <c r="C2039" s="0" t="s">
        <v>175</v>
      </c>
      <c r="D2039" s="0" t="s">
        <v>135</v>
      </c>
      <c r="E2039" s="0" t="s">
        <v>5956</v>
      </c>
      <c r="F2039" s="0" t="s">
        <v>177</v>
      </c>
      <c r="G2039" s="0" t="s">
        <v>138</v>
      </c>
      <c r="H2039" s="17" t="n">
        <v>46253.6854166667</v>
      </c>
      <c r="I2039" s="17" t="n">
        <v>46253.71875</v>
      </c>
      <c r="J2039" s="17" t="n">
        <v>46253.7215277778</v>
      </c>
      <c r="K2039" s="17" t="n">
        <v>46253.7569444445</v>
      </c>
      <c r="L2039" s="17" t="n">
        <v>46253.7597222222</v>
      </c>
      <c r="M2039" s="17" t="n">
        <v>46253.7694444444</v>
      </c>
      <c r="N2039" s="17" t="n">
        <v>46253.8319444444</v>
      </c>
      <c r="O2039" s="17" t="n">
        <v>46253.9291666667</v>
      </c>
      <c r="P2039" s="17" t="n">
        <v>46253.9402777778</v>
      </c>
      <c r="Q2039" s="17" t="n">
        <v>46253.9958333333</v>
      </c>
      <c r="R2039" s="0" t="n">
        <v>412</v>
      </c>
      <c r="S2039" s="0" t="n">
        <v>0</v>
      </c>
      <c r="T2039" s="0" t="n">
        <v>0</v>
      </c>
      <c r="U2039" s="18" t="s">
        <v>130</v>
      </c>
      <c r="V2039" s="18" t="s">
        <v>156</v>
      </c>
      <c r="W2039" s="0" t="str">
        <f aca="false">IF(AND(X2039&gt;=6,X2039&lt;14),"A",IF(AND(X2039&gt;=14,X2039&lt;22),"B","C"))</f>
        <v>B</v>
      </c>
      <c r="X2039" s="18" t="n">
        <f aca="false">HOUR(H2039)</f>
        <v>16</v>
      </c>
      <c r="Y2039" s="18" t="n">
        <f aca="false">ROUND((I2039-H2039)*1440,0)</f>
        <v>48</v>
      </c>
      <c r="Z2039" s="18" t="n">
        <f aca="false">ROUND((J2039-I2039)*1440,0)</f>
        <v>4</v>
      </c>
      <c r="AA2039" s="18" t="n">
        <f aca="false">ROUND((K2039-J2039)*1440,0)</f>
        <v>51</v>
      </c>
      <c r="AB2039" s="18" t="n">
        <f aca="false">ROUND((L2039-K2039)*1440,0)</f>
        <v>4</v>
      </c>
      <c r="AC2039" s="18" t="n">
        <f aca="false">ROUND((M2039-L2039)*1440,0)</f>
        <v>14</v>
      </c>
      <c r="AD2039" s="18" t="n">
        <f aca="false">IF(N2039="","",ROUND((N2039-M2039)*1440,0))</f>
        <v>90</v>
      </c>
      <c r="AE2039" s="18" t="n">
        <f aca="false">IF(O2039="","",ROUND((O2039-N2039)*1440,0))</f>
        <v>140</v>
      </c>
      <c r="AF2039" s="18" t="n">
        <f aca="false">IF(P2039="","",ROUND((P2039-O2039)*1440,0))</f>
        <v>16</v>
      </c>
      <c r="AG2039" s="18" t="n">
        <f aca="false">IF(Q2039="","",ROUND((Q2039-P2039)*1440,0))</f>
        <v>80</v>
      </c>
      <c r="AH2039" s="18" t="n">
        <f aca="false">IF(Q2039="","",ROUND((Q2039-H2039)*1440,0))</f>
        <v>447</v>
      </c>
      <c r="AI2039" s="19" t="n">
        <f aca="false">ROUND(IF(O2039="",Assumptions!$B$25-K2039,O2039-K2039)*24,1)</f>
        <v>4.1</v>
      </c>
      <c r="AJ2039" s="20" t="n">
        <f aca="false">ROUND(MAX(N(Y2039)/Assumptions!$C$5, N(Z2039)/Assumptions!$C$6, N(AA2039)/Assumptions!$C$7, N(AB2039)/Assumptions!$C$8, N(AC2039)/Assumptions!$C$9, N(AD2039)/Assumptions!$C$10, N(AE2039)/Assumptions!$C$11, N(AF2039)/Assumptions!$C$12, N(AG2039)/Assumptions!$C$13),3)</f>
        <v>3.111</v>
      </c>
      <c r="AK2039" s="0" t="str">
        <f aca="false">IF(OR(U2039="Pending",U2039="On Hold"),"Open GRN (awaiting)",IF(AJ2039&lt;=1,"Within SLA",IF(ROUND(N(Y2039)/Assumptions!$C$5,3)=AJ2039,"Gate Wait",IF(ROUND(N(Z2039)/Assumptions!$C$6,3)=AJ2039,"Dock Wait",IF(ROUND(N(AA2039)/Assumptions!$C$7,3)=AJ2039,"Unloading",IF(ROUND(N(AB2039)/Assumptions!$C$8,3)=AJ2039,"Unload-to-QC Wait",IF(ROUND(N(AC2039)/Assumptions!$C$9,3)=AJ2039,"QC",IF(ROUND(N(AD2039)/Assumptions!$C$10,3)=AJ2039,"QC-to-GRN Wait",IF(ROUND(N(AE2039)/Assumptions!$C$11,3)=AJ2039,"GRN Processing",IF(ROUND(N(AF2039)/Assumptions!$C$12,3)=AJ2039,"GRN-to-Putaway Wait",IF(ROUND(N(AG2039)/Assumptions!$C$13,3)=AJ2039,"Putaway","Within SLA")))))))))))</f>
        <v>GRN Processing</v>
      </c>
    </row>
    <row r="2040" customFormat="false" ht="15" hidden="false" customHeight="false" outlineLevel="0" collapsed="false">
      <c r="A2040" s="0" t="s">
        <v>5957</v>
      </c>
      <c r="B2040" s="0" t="s">
        <v>5958</v>
      </c>
      <c r="C2040" s="0" t="s">
        <v>159</v>
      </c>
      <c r="D2040" s="0" t="s">
        <v>119</v>
      </c>
      <c r="E2040" s="0" t="s">
        <v>5959</v>
      </c>
      <c r="F2040" s="0" t="s">
        <v>128</v>
      </c>
      <c r="G2040" s="0" t="s">
        <v>129</v>
      </c>
      <c r="H2040" s="17" t="n">
        <v>46253.6902777778</v>
      </c>
      <c r="I2040" s="17" t="n">
        <v>46253.7034722222</v>
      </c>
      <c r="J2040" s="17" t="n">
        <v>46253.7125</v>
      </c>
      <c r="K2040" s="17" t="n">
        <v>46253.7388888889</v>
      </c>
      <c r="L2040" s="17" t="n">
        <v>46253.7444444444</v>
      </c>
      <c r="M2040" s="17" t="n">
        <v>46253.7569444445</v>
      </c>
      <c r="N2040" s="17" t="n">
        <v>46253.7673611111</v>
      </c>
      <c r="O2040" s="17" t="n">
        <v>46253.8319444444</v>
      </c>
      <c r="P2040" s="17" t="n">
        <v>46253.8409722222</v>
      </c>
      <c r="Q2040" s="17" t="n">
        <v>46253.8527777778</v>
      </c>
      <c r="R2040" s="0" t="n">
        <v>834</v>
      </c>
      <c r="S2040" s="0" t="n">
        <v>0</v>
      </c>
      <c r="T2040" s="0" t="n">
        <v>0</v>
      </c>
      <c r="U2040" s="18" t="s">
        <v>130</v>
      </c>
      <c r="V2040" s="18" t="s">
        <v>156</v>
      </c>
      <c r="W2040" s="0" t="str">
        <f aca="false">IF(AND(X2040&gt;=6,X2040&lt;14),"A",IF(AND(X2040&gt;=14,X2040&lt;22),"B","C"))</f>
        <v>B</v>
      </c>
      <c r="X2040" s="18" t="n">
        <f aca="false">HOUR(H2040)</f>
        <v>16</v>
      </c>
      <c r="Y2040" s="18" t="n">
        <f aca="false">ROUND((I2040-H2040)*1440,0)</f>
        <v>19</v>
      </c>
      <c r="Z2040" s="18" t="n">
        <f aca="false">ROUND((J2040-I2040)*1440,0)</f>
        <v>13</v>
      </c>
      <c r="AA2040" s="18" t="n">
        <f aca="false">ROUND((K2040-J2040)*1440,0)</f>
        <v>38</v>
      </c>
      <c r="AB2040" s="18" t="n">
        <f aca="false">ROUND((L2040-K2040)*1440,0)</f>
        <v>8</v>
      </c>
      <c r="AC2040" s="18" t="n">
        <f aca="false">ROUND((M2040-L2040)*1440,0)</f>
        <v>18</v>
      </c>
      <c r="AD2040" s="18" t="n">
        <f aca="false">IF(N2040="","",ROUND((N2040-M2040)*1440,0))</f>
        <v>15</v>
      </c>
      <c r="AE2040" s="18" t="n">
        <f aca="false">IF(O2040="","",ROUND((O2040-N2040)*1440,0))</f>
        <v>93</v>
      </c>
      <c r="AF2040" s="18" t="n">
        <f aca="false">IF(P2040="","",ROUND((P2040-O2040)*1440,0))</f>
        <v>13</v>
      </c>
      <c r="AG2040" s="18" t="n">
        <f aca="false">IF(Q2040="","",ROUND((Q2040-P2040)*1440,0))</f>
        <v>17</v>
      </c>
      <c r="AH2040" s="18" t="n">
        <f aca="false">IF(Q2040="","",ROUND((Q2040-H2040)*1440,0))</f>
        <v>234</v>
      </c>
      <c r="AI2040" s="19" t="n">
        <f aca="false">ROUND(IF(O2040="",Assumptions!$B$25-K2040,O2040-K2040)*24,1)</f>
        <v>2.2</v>
      </c>
      <c r="AJ2040" s="20" t="n">
        <f aca="false">ROUND(MAX(N(Y2040)/Assumptions!$C$5, N(Z2040)/Assumptions!$C$6, N(AA2040)/Assumptions!$C$7, N(AB2040)/Assumptions!$C$8, N(AC2040)/Assumptions!$C$9, N(AD2040)/Assumptions!$C$10, N(AE2040)/Assumptions!$C$11, N(AF2040)/Assumptions!$C$12, N(AG2040)/Assumptions!$C$13),3)</f>
        <v>2.067</v>
      </c>
      <c r="AK2040" s="0" t="str">
        <f aca="false">IF(OR(U2040="Pending",U2040="On Hold"),"Open GRN (awaiting)",IF(AJ2040&lt;=1,"Within SLA",IF(ROUND(N(Y2040)/Assumptions!$C$5,3)=AJ2040,"Gate Wait",IF(ROUND(N(Z2040)/Assumptions!$C$6,3)=AJ2040,"Dock Wait",IF(ROUND(N(AA2040)/Assumptions!$C$7,3)=AJ2040,"Unloading",IF(ROUND(N(AB2040)/Assumptions!$C$8,3)=AJ2040,"Unload-to-QC Wait",IF(ROUND(N(AC2040)/Assumptions!$C$9,3)=AJ2040,"QC",IF(ROUND(N(AD2040)/Assumptions!$C$10,3)=AJ2040,"QC-to-GRN Wait",IF(ROUND(N(AE2040)/Assumptions!$C$11,3)=AJ2040,"GRN Processing",IF(ROUND(N(AF2040)/Assumptions!$C$12,3)=AJ2040,"GRN-to-Putaway Wait",IF(ROUND(N(AG2040)/Assumptions!$C$13,3)=AJ2040,"Putaway","Within SLA")))))))))))</f>
        <v>GRN Processing</v>
      </c>
    </row>
    <row r="2041" customFormat="false" ht="15" hidden="false" customHeight="false" outlineLevel="0" collapsed="false">
      <c r="A2041" s="0" t="s">
        <v>5960</v>
      </c>
      <c r="B2041" s="0" t="s">
        <v>5961</v>
      </c>
      <c r="C2041" s="0" t="s">
        <v>252</v>
      </c>
      <c r="D2041" s="0" t="s">
        <v>147</v>
      </c>
      <c r="E2041" s="0" t="s">
        <v>3400</v>
      </c>
      <c r="F2041" s="0" t="s">
        <v>155</v>
      </c>
      <c r="G2041" s="0" t="s">
        <v>167</v>
      </c>
      <c r="H2041" s="17" t="n">
        <v>46253.70625</v>
      </c>
      <c r="I2041" s="17" t="n">
        <v>46253.7229166667</v>
      </c>
      <c r="J2041" s="17" t="n">
        <v>46253.7270833333</v>
      </c>
      <c r="K2041" s="17" t="n">
        <v>46253.7701388889</v>
      </c>
      <c r="L2041" s="17" t="n">
        <v>46253.7756944444</v>
      </c>
      <c r="M2041" s="17" t="n">
        <v>46253.7888888889</v>
      </c>
      <c r="N2041" s="17" t="n">
        <v>46253.8236111111</v>
      </c>
      <c r="O2041" s="17" t="n">
        <v>46253.8347222222</v>
      </c>
      <c r="P2041" s="17" t="n">
        <v>46253.8444444445</v>
      </c>
      <c r="Q2041" s="17" t="n">
        <v>46253.8756944445</v>
      </c>
      <c r="R2041" s="0" t="n">
        <v>955</v>
      </c>
      <c r="S2041" s="0" t="n">
        <v>0</v>
      </c>
      <c r="T2041" s="0" t="n">
        <v>0</v>
      </c>
      <c r="U2041" s="18" t="s">
        <v>130</v>
      </c>
      <c r="V2041" s="18" t="s">
        <v>131</v>
      </c>
      <c r="W2041" s="0" t="str">
        <f aca="false">IF(AND(X2041&gt;=6,X2041&lt;14),"A",IF(AND(X2041&gt;=14,X2041&lt;22),"B","C"))</f>
        <v>B</v>
      </c>
      <c r="X2041" s="18" t="n">
        <f aca="false">HOUR(H2041)</f>
        <v>16</v>
      </c>
      <c r="Y2041" s="18" t="n">
        <f aca="false">ROUND((I2041-H2041)*1440,0)</f>
        <v>24</v>
      </c>
      <c r="Z2041" s="18" t="n">
        <f aca="false">ROUND((J2041-I2041)*1440,0)</f>
        <v>6</v>
      </c>
      <c r="AA2041" s="18" t="n">
        <f aca="false">ROUND((K2041-J2041)*1440,0)</f>
        <v>62</v>
      </c>
      <c r="AB2041" s="18" t="n">
        <f aca="false">ROUND((L2041-K2041)*1440,0)</f>
        <v>8</v>
      </c>
      <c r="AC2041" s="18" t="n">
        <f aca="false">ROUND((M2041-L2041)*1440,0)</f>
        <v>19</v>
      </c>
      <c r="AD2041" s="18" t="n">
        <f aca="false">IF(N2041="","",ROUND((N2041-M2041)*1440,0))</f>
        <v>50</v>
      </c>
      <c r="AE2041" s="18" t="n">
        <f aca="false">IF(O2041="","",ROUND((O2041-N2041)*1440,0))</f>
        <v>16</v>
      </c>
      <c r="AF2041" s="18" t="n">
        <f aca="false">IF(P2041="","",ROUND((P2041-O2041)*1440,0))</f>
        <v>14</v>
      </c>
      <c r="AG2041" s="18" t="n">
        <f aca="false">IF(Q2041="","",ROUND((Q2041-P2041)*1440,0))</f>
        <v>45</v>
      </c>
      <c r="AH2041" s="18" t="n">
        <f aca="false">IF(Q2041="","",ROUND((Q2041-H2041)*1440,0))</f>
        <v>244</v>
      </c>
      <c r="AI2041" s="19" t="n">
        <f aca="false">ROUND(IF(O2041="",Assumptions!$B$25-K2041,O2041-K2041)*24,1)</f>
        <v>1.6</v>
      </c>
      <c r="AJ2041" s="20" t="n">
        <f aca="false">ROUND(MAX(N(Y2041)/Assumptions!$C$5, N(Z2041)/Assumptions!$C$6, N(AA2041)/Assumptions!$C$7, N(AB2041)/Assumptions!$C$8, N(AC2041)/Assumptions!$C$9, N(AD2041)/Assumptions!$C$10, N(AE2041)/Assumptions!$C$11, N(AF2041)/Assumptions!$C$12, N(AG2041)/Assumptions!$C$13),3)</f>
        <v>1.667</v>
      </c>
      <c r="AK2041" s="0" t="str">
        <f aca="false">IF(OR(U2041="Pending",U2041="On Hold"),"Open GRN (awaiting)",IF(AJ2041&lt;=1,"Within SLA",IF(ROUND(N(Y2041)/Assumptions!$C$5,3)=AJ2041,"Gate Wait",IF(ROUND(N(Z2041)/Assumptions!$C$6,3)=AJ2041,"Dock Wait",IF(ROUND(N(AA2041)/Assumptions!$C$7,3)=AJ2041,"Unloading",IF(ROUND(N(AB2041)/Assumptions!$C$8,3)=AJ2041,"Unload-to-QC Wait",IF(ROUND(N(AC2041)/Assumptions!$C$9,3)=AJ2041,"QC",IF(ROUND(N(AD2041)/Assumptions!$C$10,3)=AJ2041,"QC-to-GRN Wait",IF(ROUND(N(AE2041)/Assumptions!$C$11,3)=AJ2041,"GRN Processing",IF(ROUND(N(AF2041)/Assumptions!$C$12,3)=AJ2041,"GRN-to-Putaway Wait",IF(ROUND(N(AG2041)/Assumptions!$C$13,3)=AJ2041,"Putaway","Within SLA")))))))))))</f>
        <v>QC-to-GRN Wait</v>
      </c>
    </row>
    <row r="2042" customFormat="false" ht="15" hidden="false" customHeight="false" outlineLevel="0" collapsed="false">
      <c r="A2042" s="0" t="s">
        <v>5962</v>
      </c>
      <c r="B2042" s="0" t="s">
        <v>5963</v>
      </c>
      <c r="C2042" s="0" t="s">
        <v>184</v>
      </c>
      <c r="D2042" s="0" t="s">
        <v>135</v>
      </c>
      <c r="E2042" s="0" t="s">
        <v>5964</v>
      </c>
      <c r="F2042" s="0" t="s">
        <v>177</v>
      </c>
      <c r="G2042" s="0" t="s">
        <v>138</v>
      </c>
      <c r="H2042" s="17" t="n">
        <v>46253.7159722222</v>
      </c>
      <c r="I2042" s="17" t="n">
        <v>46253.7666666667</v>
      </c>
      <c r="J2042" s="17" t="n">
        <v>46253.7701388889</v>
      </c>
      <c r="K2042" s="17" t="n">
        <v>46253.8055555556</v>
      </c>
      <c r="L2042" s="17" t="n">
        <v>46253.8131944445</v>
      </c>
      <c r="M2042" s="17" t="n">
        <v>46253.8243055556</v>
      </c>
      <c r="N2042" s="17" t="n">
        <v>46253.8527777778</v>
      </c>
      <c r="O2042" s="17" t="n">
        <v>46253.9597222222</v>
      </c>
      <c r="P2042" s="17" t="n">
        <v>46253.9722222222</v>
      </c>
      <c r="Q2042" s="17" t="n">
        <v>46253.9826388889</v>
      </c>
      <c r="R2042" s="0" t="n">
        <v>1067</v>
      </c>
      <c r="S2042" s="0" t="n">
        <v>0</v>
      </c>
      <c r="T2042" s="0" t="n">
        <v>0</v>
      </c>
      <c r="U2042" s="18" t="s">
        <v>130</v>
      </c>
      <c r="V2042" s="18" t="s">
        <v>156</v>
      </c>
      <c r="W2042" s="0" t="str">
        <f aca="false">IF(AND(X2042&gt;=6,X2042&lt;14),"A",IF(AND(X2042&gt;=14,X2042&lt;22),"B","C"))</f>
        <v>B</v>
      </c>
      <c r="X2042" s="18" t="n">
        <f aca="false">HOUR(H2042)</f>
        <v>17</v>
      </c>
      <c r="Y2042" s="18" t="n">
        <f aca="false">ROUND((I2042-H2042)*1440,0)</f>
        <v>73</v>
      </c>
      <c r="Z2042" s="18" t="n">
        <f aca="false">ROUND((J2042-I2042)*1440,0)</f>
        <v>5</v>
      </c>
      <c r="AA2042" s="18" t="n">
        <f aca="false">ROUND((K2042-J2042)*1440,0)</f>
        <v>51</v>
      </c>
      <c r="AB2042" s="18" t="n">
        <f aca="false">ROUND((L2042-K2042)*1440,0)</f>
        <v>11</v>
      </c>
      <c r="AC2042" s="18" t="n">
        <f aca="false">ROUND((M2042-L2042)*1440,0)</f>
        <v>16</v>
      </c>
      <c r="AD2042" s="18" t="n">
        <f aca="false">IF(N2042="","",ROUND((N2042-M2042)*1440,0))</f>
        <v>41</v>
      </c>
      <c r="AE2042" s="18" t="n">
        <f aca="false">IF(O2042="","",ROUND((O2042-N2042)*1440,0))</f>
        <v>154</v>
      </c>
      <c r="AF2042" s="18" t="n">
        <f aca="false">IF(P2042="","",ROUND((P2042-O2042)*1440,0))</f>
        <v>18</v>
      </c>
      <c r="AG2042" s="18" t="n">
        <f aca="false">IF(Q2042="","",ROUND((Q2042-P2042)*1440,0))</f>
        <v>15</v>
      </c>
      <c r="AH2042" s="18" t="n">
        <f aca="false">IF(Q2042="","",ROUND((Q2042-H2042)*1440,0))</f>
        <v>384</v>
      </c>
      <c r="AI2042" s="19" t="n">
        <f aca="false">ROUND(IF(O2042="",Assumptions!$B$25-K2042,O2042-K2042)*24,1)</f>
        <v>3.7</v>
      </c>
      <c r="AJ2042" s="20" t="n">
        <f aca="false">ROUND(MAX(N(Y2042)/Assumptions!$C$5, N(Z2042)/Assumptions!$C$6, N(AA2042)/Assumptions!$C$7, N(AB2042)/Assumptions!$C$8, N(AC2042)/Assumptions!$C$9, N(AD2042)/Assumptions!$C$10, N(AE2042)/Assumptions!$C$11, N(AF2042)/Assumptions!$C$12, N(AG2042)/Assumptions!$C$13),3)</f>
        <v>3.422</v>
      </c>
      <c r="AK2042" s="0" t="str">
        <f aca="false">IF(OR(U2042="Pending",U2042="On Hold"),"Open GRN (awaiting)",IF(AJ2042&lt;=1,"Within SLA",IF(ROUND(N(Y2042)/Assumptions!$C$5,3)=AJ2042,"Gate Wait",IF(ROUND(N(Z2042)/Assumptions!$C$6,3)=AJ2042,"Dock Wait",IF(ROUND(N(AA2042)/Assumptions!$C$7,3)=AJ2042,"Unloading",IF(ROUND(N(AB2042)/Assumptions!$C$8,3)=AJ2042,"Unload-to-QC Wait",IF(ROUND(N(AC2042)/Assumptions!$C$9,3)=AJ2042,"QC",IF(ROUND(N(AD2042)/Assumptions!$C$10,3)=AJ2042,"QC-to-GRN Wait",IF(ROUND(N(AE2042)/Assumptions!$C$11,3)=AJ2042,"GRN Processing",IF(ROUND(N(AF2042)/Assumptions!$C$12,3)=AJ2042,"GRN-to-Putaway Wait",IF(ROUND(N(AG2042)/Assumptions!$C$13,3)=AJ2042,"Putaway","Within SLA")))))))))))</f>
        <v>GRN Processing</v>
      </c>
    </row>
    <row r="2043" customFormat="false" ht="15" hidden="false" customHeight="false" outlineLevel="0" collapsed="false">
      <c r="A2043" s="0" t="s">
        <v>5965</v>
      </c>
      <c r="B2043" s="0" t="s">
        <v>5966</v>
      </c>
      <c r="C2043" s="0" t="s">
        <v>286</v>
      </c>
      <c r="D2043" s="0" t="s">
        <v>119</v>
      </c>
      <c r="E2043" s="0" t="s">
        <v>5967</v>
      </c>
      <c r="F2043" s="0" t="s">
        <v>121</v>
      </c>
      <c r="G2043" s="0" t="s">
        <v>129</v>
      </c>
      <c r="H2043" s="17" t="n">
        <v>46253.7347222222</v>
      </c>
      <c r="I2043" s="17" t="n">
        <v>46253.7430555556</v>
      </c>
      <c r="J2043" s="17" t="n">
        <v>46253.7465277778</v>
      </c>
      <c r="K2043" s="17" t="n">
        <v>46253.7631944444</v>
      </c>
      <c r="L2043" s="17" t="n">
        <v>46253.7756944444</v>
      </c>
      <c r="M2043" s="17" t="n">
        <v>46253.7923611111</v>
      </c>
      <c r="N2043" s="17" t="n">
        <v>46253.8486111111</v>
      </c>
      <c r="O2043" s="17" t="n">
        <v>46253.85625</v>
      </c>
      <c r="P2043" s="17" t="n">
        <v>46253.8625</v>
      </c>
      <c r="Q2043" s="17" t="n">
        <v>46253.8666666667</v>
      </c>
      <c r="R2043" s="0" t="n">
        <v>82</v>
      </c>
      <c r="S2043" s="0" t="n">
        <v>0</v>
      </c>
      <c r="T2043" s="0" t="n">
        <v>0</v>
      </c>
      <c r="U2043" s="18" t="s">
        <v>130</v>
      </c>
      <c r="V2043" s="18" t="s">
        <v>144</v>
      </c>
      <c r="W2043" s="0" t="str">
        <f aca="false">IF(AND(X2043&gt;=6,X2043&lt;14),"A",IF(AND(X2043&gt;=14,X2043&lt;22),"B","C"))</f>
        <v>B</v>
      </c>
      <c r="X2043" s="18" t="n">
        <f aca="false">HOUR(H2043)</f>
        <v>17</v>
      </c>
      <c r="Y2043" s="18" t="n">
        <f aca="false">ROUND((I2043-H2043)*1440,0)</f>
        <v>12</v>
      </c>
      <c r="Z2043" s="18" t="n">
        <f aca="false">ROUND((J2043-I2043)*1440,0)</f>
        <v>5</v>
      </c>
      <c r="AA2043" s="18" t="n">
        <f aca="false">ROUND((K2043-J2043)*1440,0)</f>
        <v>24</v>
      </c>
      <c r="AB2043" s="18" t="n">
        <f aca="false">ROUND((L2043-K2043)*1440,0)</f>
        <v>18</v>
      </c>
      <c r="AC2043" s="18" t="n">
        <f aca="false">ROUND((M2043-L2043)*1440,0)</f>
        <v>24</v>
      </c>
      <c r="AD2043" s="18" t="n">
        <f aca="false">IF(N2043="","",ROUND((N2043-M2043)*1440,0))</f>
        <v>81</v>
      </c>
      <c r="AE2043" s="18" t="n">
        <f aca="false">IF(O2043="","",ROUND((O2043-N2043)*1440,0))</f>
        <v>11</v>
      </c>
      <c r="AF2043" s="18" t="n">
        <f aca="false">IF(P2043="","",ROUND((P2043-O2043)*1440,0))</f>
        <v>9</v>
      </c>
      <c r="AG2043" s="18" t="n">
        <f aca="false">IF(Q2043="","",ROUND((Q2043-P2043)*1440,0))</f>
        <v>6</v>
      </c>
      <c r="AH2043" s="18" t="n">
        <f aca="false">IF(Q2043="","",ROUND((Q2043-H2043)*1440,0))</f>
        <v>190</v>
      </c>
      <c r="AI2043" s="19" t="n">
        <f aca="false">ROUND(IF(O2043="",Assumptions!$B$25-K2043,O2043-K2043)*24,1)</f>
        <v>2.2</v>
      </c>
      <c r="AJ2043" s="20" t="n">
        <f aca="false">ROUND(MAX(N(Y2043)/Assumptions!$C$5, N(Z2043)/Assumptions!$C$6, N(AA2043)/Assumptions!$C$7, N(AB2043)/Assumptions!$C$8, N(AC2043)/Assumptions!$C$9, N(AD2043)/Assumptions!$C$10, N(AE2043)/Assumptions!$C$11, N(AF2043)/Assumptions!$C$12, N(AG2043)/Assumptions!$C$13),3)</f>
        <v>2.7</v>
      </c>
      <c r="AK2043" s="0" t="str">
        <f aca="false">IF(OR(U2043="Pending",U2043="On Hold"),"Open GRN (awaiting)",IF(AJ2043&lt;=1,"Within SLA",IF(ROUND(N(Y2043)/Assumptions!$C$5,3)=AJ2043,"Gate Wait",IF(ROUND(N(Z2043)/Assumptions!$C$6,3)=AJ2043,"Dock Wait",IF(ROUND(N(AA2043)/Assumptions!$C$7,3)=AJ2043,"Unloading",IF(ROUND(N(AB2043)/Assumptions!$C$8,3)=AJ2043,"Unload-to-QC Wait",IF(ROUND(N(AC2043)/Assumptions!$C$9,3)=AJ2043,"QC",IF(ROUND(N(AD2043)/Assumptions!$C$10,3)=AJ2043,"QC-to-GRN Wait",IF(ROUND(N(AE2043)/Assumptions!$C$11,3)=AJ2043,"GRN Processing",IF(ROUND(N(AF2043)/Assumptions!$C$12,3)=AJ2043,"GRN-to-Putaway Wait",IF(ROUND(N(AG2043)/Assumptions!$C$13,3)=AJ2043,"Putaway","Within SLA")))))))))))</f>
        <v>QC-to-GRN Wait</v>
      </c>
    </row>
    <row r="2044" customFormat="false" ht="15" hidden="false" customHeight="false" outlineLevel="0" collapsed="false">
      <c r="A2044" s="0" t="s">
        <v>5968</v>
      </c>
      <c r="B2044" s="0" t="s">
        <v>5969</v>
      </c>
      <c r="C2044" s="0" t="s">
        <v>153</v>
      </c>
      <c r="D2044" s="0" t="s">
        <v>119</v>
      </c>
      <c r="E2044" s="0" t="s">
        <v>5272</v>
      </c>
      <c r="F2044" s="0" t="s">
        <v>155</v>
      </c>
      <c r="G2044" s="0" t="s">
        <v>122</v>
      </c>
      <c r="H2044" s="17" t="n">
        <v>46253.7423611111</v>
      </c>
      <c r="I2044" s="17" t="n">
        <v>46253.7583333333</v>
      </c>
      <c r="J2044" s="17" t="n">
        <v>46253.7618055556</v>
      </c>
      <c r="K2044" s="17" t="n">
        <v>46253.7770833333</v>
      </c>
      <c r="L2044" s="17" t="n">
        <v>46253.7819444445</v>
      </c>
      <c r="M2044" s="17" t="n">
        <v>46253.8138888889</v>
      </c>
      <c r="N2044" s="17" t="n">
        <v>46253.825</v>
      </c>
      <c r="O2044" s="17" t="n">
        <v>46253.8583333333</v>
      </c>
      <c r="P2044" s="17" t="n">
        <v>46253.8673611111</v>
      </c>
      <c r="Q2044" s="17" t="n">
        <v>46253.8770833333</v>
      </c>
      <c r="R2044" s="0" t="n">
        <v>162</v>
      </c>
      <c r="S2044" s="0" t="n">
        <v>0</v>
      </c>
      <c r="T2044" s="0" t="n">
        <v>0</v>
      </c>
      <c r="U2044" s="18" t="s">
        <v>130</v>
      </c>
      <c r="V2044" s="18" t="s">
        <v>156</v>
      </c>
      <c r="W2044" s="0" t="str">
        <f aca="false">IF(AND(X2044&gt;=6,X2044&lt;14),"A",IF(AND(X2044&gt;=14,X2044&lt;22),"B","C"))</f>
        <v>B</v>
      </c>
      <c r="X2044" s="18" t="n">
        <f aca="false">HOUR(H2044)</f>
        <v>17</v>
      </c>
      <c r="Y2044" s="18" t="n">
        <f aca="false">ROUND((I2044-H2044)*1440,0)</f>
        <v>23</v>
      </c>
      <c r="Z2044" s="18" t="n">
        <f aca="false">ROUND((J2044-I2044)*1440,0)</f>
        <v>5</v>
      </c>
      <c r="AA2044" s="18" t="n">
        <f aca="false">ROUND((K2044-J2044)*1440,0)</f>
        <v>22</v>
      </c>
      <c r="AB2044" s="18" t="n">
        <f aca="false">ROUND((L2044-K2044)*1440,0)</f>
        <v>7</v>
      </c>
      <c r="AC2044" s="18" t="n">
        <f aca="false">ROUND((M2044-L2044)*1440,0)</f>
        <v>46</v>
      </c>
      <c r="AD2044" s="18" t="n">
        <f aca="false">IF(N2044="","",ROUND((N2044-M2044)*1440,0))</f>
        <v>16</v>
      </c>
      <c r="AE2044" s="18" t="n">
        <f aca="false">IF(O2044="","",ROUND((O2044-N2044)*1440,0))</f>
        <v>48</v>
      </c>
      <c r="AF2044" s="18" t="n">
        <f aca="false">IF(P2044="","",ROUND((P2044-O2044)*1440,0))</f>
        <v>13</v>
      </c>
      <c r="AG2044" s="18" t="n">
        <f aca="false">IF(Q2044="","",ROUND((Q2044-P2044)*1440,0))</f>
        <v>14</v>
      </c>
      <c r="AH2044" s="18" t="n">
        <f aca="false">IF(Q2044="","",ROUND((Q2044-H2044)*1440,0))</f>
        <v>194</v>
      </c>
      <c r="AI2044" s="19" t="n">
        <f aca="false">ROUND(IF(O2044="",Assumptions!$B$25-K2044,O2044-K2044)*24,1)</f>
        <v>2</v>
      </c>
      <c r="AJ2044" s="20" t="n">
        <f aca="false">ROUND(MAX(N(Y2044)/Assumptions!$C$5, N(Z2044)/Assumptions!$C$6, N(AA2044)/Assumptions!$C$7, N(AB2044)/Assumptions!$C$8, N(AC2044)/Assumptions!$C$9, N(AD2044)/Assumptions!$C$10, N(AE2044)/Assumptions!$C$11, N(AF2044)/Assumptions!$C$12, N(AG2044)/Assumptions!$C$13),3)</f>
        <v>1.067</v>
      </c>
      <c r="AK2044" s="0" t="str">
        <f aca="false">IF(OR(U2044="Pending",U2044="On Hold"),"Open GRN (awaiting)",IF(AJ2044&lt;=1,"Within SLA",IF(ROUND(N(Y2044)/Assumptions!$C$5,3)=AJ2044,"Gate Wait",IF(ROUND(N(Z2044)/Assumptions!$C$6,3)=AJ2044,"Dock Wait",IF(ROUND(N(AA2044)/Assumptions!$C$7,3)=AJ2044,"Unloading",IF(ROUND(N(AB2044)/Assumptions!$C$8,3)=AJ2044,"Unload-to-QC Wait",IF(ROUND(N(AC2044)/Assumptions!$C$9,3)=AJ2044,"QC",IF(ROUND(N(AD2044)/Assumptions!$C$10,3)=AJ2044,"QC-to-GRN Wait",IF(ROUND(N(AE2044)/Assumptions!$C$11,3)=AJ2044,"GRN Processing",IF(ROUND(N(AF2044)/Assumptions!$C$12,3)=AJ2044,"GRN-to-Putaway Wait",IF(ROUND(N(AG2044)/Assumptions!$C$13,3)=AJ2044,"Putaway","Within SLA")))))))))))</f>
        <v>GRN Processing</v>
      </c>
    </row>
    <row r="2045" customFormat="false" ht="15" hidden="false" customHeight="false" outlineLevel="0" collapsed="false">
      <c r="A2045" s="0" t="s">
        <v>5970</v>
      </c>
      <c r="B2045" s="0" t="s">
        <v>5971</v>
      </c>
      <c r="C2045" s="0" t="s">
        <v>286</v>
      </c>
      <c r="D2045" s="0" t="s">
        <v>135</v>
      </c>
      <c r="E2045" s="0" t="s">
        <v>3729</v>
      </c>
      <c r="F2045" s="0" t="s">
        <v>121</v>
      </c>
      <c r="G2045" s="0" t="s">
        <v>138</v>
      </c>
      <c r="H2045" s="17" t="n">
        <v>46253.7590277778</v>
      </c>
      <c r="I2045" s="17" t="n">
        <v>46253.7631944444</v>
      </c>
      <c r="J2045" s="17" t="n">
        <v>46253.76875</v>
      </c>
      <c r="K2045" s="17" t="n">
        <v>46253.7923611111</v>
      </c>
      <c r="L2045" s="17" t="n">
        <v>46253.8055555556</v>
      </c>
      <c r="M2045" s="17" t="n">
        <v>46253.8340277778</v>
      </c>
      <c r="N2045" s="17" t="n">
        <v>46253.95</v>
      </c>
      <c r="O2045" s="17" t="n">
        <v>46253.9916666667</v>
      </c>
      <c r="P2045" s="17" t="n">
        <v>46253.99375</v>
      </c>
      <c r="Q2045" s="17" t="n">
        <v>46254.0083333333</v>
      </c>
      <c r="R2045" s="0" t="n">
        <v>565</v>
      </c>
      <c r="S2045" s="0" t="n">
        <v>0</v>
      </c>
      <c r="T2045" s="0" t="n">
        <v>0</v>
      </c>
      <c r="U2045" s="18" t="s">
        <v>130</v>
      </c>
      <c r="V2045" s="18" t="s">
        <v>131</v>
      </c>
      <c r="W2045" s="0" t="str">
        <f aca="false">IF(AND(X2045&gt;=6,X2045&lt;14),"A",IF(AND(X2045&gt;=14,X2045&lt;22),"B","C"))</f>
        <v>B</v>
      </c>
      <c r="X2045" s="18" t="n">
        <f aca="false">HOUR(H2045)</f>
        <v>18</v>
      </c>
      <c r="Y2045" s="18" t="n">
        <f aca="false">ROUND((I2045-H2045)*1440,0)</f>
        <v>6</v>
      </c>
      <c r="Z2045" s="18" t="n">
        <f aca="false">ROUND((J2045-I2045)*1440,0)</f>
        <v>8</v>
      </c>
      <c r="AA2045" s="18" t="n">
        <f aca="false">ROUND((K2045-J2045)*1440,0)</f>
        <v>34</v>
      </c>
      <c r="AB2045" s="18" t="n">
        <f aca="false">ROUND((L2045-K2045)*1440,0)</f>
        <v>19</v>
      </c>
      <c r="AC2045" s="18" t="n">
        <f aca="false">ROUND((M2045-L2045)*1440,0)</f>
        <v>41</v>
      </c>
      <c r="AD2045" s="18" t="n">
        <f aca="false">IF(N2045="","",ROUND((N2045-M2045)*1440,0))</f>
        <v>167</v>
      </c>
      <c r="AE2045" s="18" t="n">
        <f aca="false">IF(O2045="","",ROUND((O2045-N2045)*1440,0))</f>
        <v>60</v>
      </c>
      <c r="AF2045" s="18" t="n">
        <f aca="false">IF(P2045="","",ROUND((P2045-O2045)*1440,0))</f>
        <v>3</v>
      </c>
      <c r="AG2045" s="18" t="n">
        <f aca="false">IF(Q2045="","",ROUND((Q2045-P2045)*1440,0))</f>
        <v>21</v>
      </c>
      <c r="AH2045" s="18" t="n">
        <f aca="false">IF(Q2045="","",ROUND((Q2045-H2045)*1440,0))</f>
        <v>359</v>
      </c>
      <c r="AI2045" s="19" t="n">
        <f aca="false">ROUND(IF(O2045="",Assumptions!$B$25-K2045,O2045-K2045)*24,1)</f>
        <v>4.8</v>
      </c>
      <c r="AJ2045" s="20" t="n">
        <f aca="false">ROUND(MAX(N(Y2045)/Assumptions!$C$5, N(Z2045)/Assumptions!$C$6, N(AA2045)/Assumptions!$C$7, N(AB2045)/Assumptions!$C$8, N(AC2045)/Assumptions!$C$9, N(AD2045)/Assumptions!$C$10, N(AE2045)/Assumptions!$C$11, N(AF2045)/Assumptions!$C$12, N(AG2045)/Assumptions!$C$13),3)</f>
        <v>5.567</v>
      </c>
      <c r="AK2045" s="0" t="str">
        <f aca="false">IF(OR(U2045="Pending",U2045="On Hold"),"Open GRN (awaiting)",IF(AJ2045&lt;=1,"Within SLA",IF(ROUND(N(Y2045)/Assumptions!$C$5,3)=AJ2045,"Gate Wait",IF(ROUND(N(Z2045)/Assumptions!$C$6,3)=AJ2045,"Dock Wait",IF(ROUND(N(AA2045)/Assumptions!$C$7,3)=AJ2045,"Unloading",IF(ROUND(N(AB2045)/Assumptions!$C$8,3)=AJ2045,"Unload-to-QC Wait",IF(ROUND(N(AC2045)/Assumptions!$C$9,3)=AJ2045,"QC",IF(ROUND(N(AD2045)/Assumptions!$C$10,3)=AJ2045,"QC-to-GRN Wait",IF(ROUND(N(AE2045)/Assumptions!$C$11,3)=AJ2045,"GRN Processing",IF(ROUND(N(AF2045)/Assumptions!$C$12,3)=AJ2045,"GRN-to-Putaway Wait",IF(ROUND(N(AG2045)/Assumptions!$C$13,3)=AJ2045,"Putaway","Within SLA")))))))))))</f>
        <v>QC-to-GRN Wait</v>
      </c>
    </row>
    <row r="2046" customFormat="false" ht="15" hidden="false" customHeight="false" outlineLevel="0" collapsed="false">
      <c r="A2046" s="0" t="s">
        <v>5972</v>
      </c>
      <c r="B2046" s="0" t="s">
        <v>5973</v>
      </c>
      <c r="C2046" s="0" t="s">
        <v>170</v>
      </c>
      <c r="D2046" s="0" t="s">
        <v>135</v>
      </c>
      <c r="E2046" s="0" t="s">
        <v>5974</v>
      </c>
      <c r="F2046" s="0" t="s">
        <v>172</v>
      </c>
      <c r="G2046" s="0" t="s">
        <v>138</v>
      </c>
      <c r="H2046" s="17" t="n">
        <v>46253.7701388889</v>
      </c>
      <c r="I2046" s="17" t="n">
        <v>46253.7784722222</v>
      </c>
      <c r="J2046" s="17" t="n">
        <v>46253.7833333333</v>
      </c>
      <c r="K2046" s="17" t="n">
        <v>46253.8097222222</v>
      </c>
      <c r="L2046" s="17" t="n">
        <v>46253.8131944445</v>
      </c>
      <c r="M2046" s="17" t="n">
        <v>46253.8333333333</v>
      </c>
      <c r="N2046" s="17" t="n">
        <v>46253.9784722222</v>
      </c>
      <c r="O2046" s="17" t="n">
        <v>46253.9993055556</v>
      </c>
      <c r="P2046" s="17" t="n">
        <v>46254.0180555556</v>
      </c>
      <c r="Q2046" s="17" t="n">
        <v>46254.0208333333</v>
      </c>
      <c r="R2046" s="0" t="n">
        <v>518</v>
      </c>
      <c r="S2046" s="0" t="n">
        <v>0</v>
      </c>
      <c r="T2046" s="0" t="n">
        <v>0</v>
      </c>
      <c r="U2046" s="18" t="s">
        <v>130</v>
      </c>
      <c r="V2046" s="18" t="s">
        <v>156</v>
      </c>
      <c r="W2046" s="0" t="str">
        <f aca="false">IF(AND(X2046&gt;=6,X2046&lt;14),"A",IF(AND(X2046&gt;=14,X2046&lt;22),"B","C"))</f>
        <v>B</v>
      </c>
      <c r="X2046" s="18" t="n">
        <f aca="false">HOUR(H2046)</f>
        <v>18</v>
      </c>
      <c r="Y2046" s="18" t="n">
        <f aca="false">ROUND((I2046-H2046)*1440,0)</f>
        <v>12</v>
      </c>
      <c r="Z2046" s="18" t="n">
        <f aca="false">ROUND((J2046-I2046)*1440,0)</f>
        <v>7</v>
      </c>
      <c r="AA2046" s="18" t="n">
        <f aca="false">ROUND((K2046-J2046)*1440,0)</f>
        <v>38</v>
      </c>
      <c r="AB2046" s="18" t="n">
        <f aca="false">ROUND((L2046-K2046)*1440,0)</f>
        <v>5</v>
      </c>
      <c r="AC2046" s="18" t="n">
        <f aca="false">ROUND((M2046-L2046)*1440,0)</f>
        <v>29</v>
      </c>
      <c r="AD2046" s="18" t="n">
        <f aca="false">IF(N2046="","",ROUND((N2046-M2046)*1440,0))</f>
        <v>209</v>
      </c>
      <c r="AE2046" s="18" t="n">
        <f aca="false">IF(O2046="","",ROUND((O2046-N2046)*1440,0))</f>
        <v>30</v>
      </c>
      <c r="AF2046" s="18" t="n">
        <f aca="false">IF(P2046="","",ROUND((P2046-O2046)*1440,0))</f>
        <v>27</v>
      </c>
      <c r="AG2046" s="18" t="n">
        <f aca="false">IF(Q2046="","",ROUND((Q2046-P2046)*1440,0))</f>
        <v>4</v>
      </c>
      <c r="AH2046" s="18" t="n">
        <f aca="false">IF(Q2046="","",ROUND((Q2046-H2046)*1440,0))</f>
        <v>361</v>
      </c>
      <c r="AI2046" s="19" t="n">
        <f aca="false">ROUND(IF(O2046="",Assumptions!$B$25-K2046,O2046-K2046)*24,1)</f>
        <v>4.6</v>
      </c>
      <c r="AJ2046" s="20" t="n">
        <f aca="false">ROUND(MAX(N(Y2046)/Assumptions!$C$5, N(Z2046)/Assumptions!$C$6, N(AA2046)/Assumptions!$C$7, N(AB2046)/Assumptions!$C$8, N(AC2046)/Assumptions!$C$9, N(AD2046)/Assumptions!$C$10, N(AE2046)/Assumptions!$C$11, N(AF2046)/Assumptions!$C$12, N(AG2046)/Assumptions!$C$13),3)</f>
        <v>6.967</v>
      </c>
      <c r="AK2046" s="0" t="str">
        <f aca="false">IF(OR(U2046="Pending",U2046="On Hold"),"Open GRN (awaiting)",IF(AJ2046&lt;=1,"Within SLA",IF(ROUND(N(Y2046)/Assumptions!$C$5,3)=AJ2046,"Gate Wait",IF(ROUND(N(Z2046)/Assumptions!$C$6,3)=AJ2046,"Dock Wait",IF(ROUND(N(AA2046)/Assumptions!$C$7,3)=AJ2046,"Unloading",IF(ROUND(N(AB2046)/Assumptions!$C$8,3)=AJ2046,"Unload-to-QC Wait",IF(ROUND(N(AC2046)/Assumptions!$C$9,3)=AJ2046,"QC",IF(ROUND(N(AD2046)/Assumptions!$C$10,3)=AJ2046,"QC-to-GRN Wait",IF(ROUND(N(AE2046)/Assumptions!$C$11,3)=AJ2046,"GRN Processing",IF(ROUND(N(AF2046)/Assumptions!$C$12,3)=AJ2046,"GRN-to-Putaway Wait",IF(ROUND(N(AG2046)/Assumptions!$C$13,3)=AJ2046,"Putaway","Within SLA")))))))))))</f>
        <v>QC-to-GRN Wait</v>
      </c>
    </row>
    <row r="2047" customFormat="false" ht="15" hidden="false" customHeight="false" outlineLevel="0" collapsed="false">
      <c r="A2047" s="0" t="s">
        <v>5975</v>
      </c>
      <c r="B2047" s="0" t="s">
        <v>5976</v>
      </c>
      <c r="C2047" s="0" t="s">
        <v>286</v>
      </c>
      <c r="D2047" s="0" t="s">
        <v>119</v>
      </c>
      <c r="E2047" s="0" t="s">
        <v>5977</v>
      </c>
      <c r="F2047" s="0" t="s">
        <v>177</v>
      </c>
      <c r="G2047" s="0" t="s">
        <v>122</v>
      </c>
      <c r="H2047" s="17" t="n">
        <v>46253.7777777778</v>
      </c>
      <c r="I2047" s="17" t="n">
        <v>46253.7847222222</v>
      </c>
      <c r="J2047" s="17" t="n">
        <v>46253.7902777778</v>
      </c>
      <c r="K2047" s="17" t="n">
        <v>46253.8180555556</v>
      </c>
      <c r="L2047" s="17" t="n">
        <v>46253.8284722222</v>
      </c>
      <c r="M2047" s="17" t="n">
        <v>46253.8388888889</v>
      </c>
      <c r="N2047" s="17" t="n">
        <v>46253.8458333333</v>
      </c>
      <c r="O2047" s="17" t="n">
        <v>46253.8604166667</v>
      </c>
      <c r="P2047" s="17" t="n">
        <v>46253.8666666667</v>
      </c>
      <c r="Q2047" s="17" t="n">
        <v>46253.8784722222</v>
      </c>
      <c r="R2047" s="0" t="n">
        <v>365</v>
      </c>
      <c r="S2047" s="0" t="n">
        <v>0</v>
      </c>
      <c r="T2047" s="0" t="n">
        <v>0</v>
      </c>
      <c r="U2047" s="18" t="s">
        <v>130</v>
      </c>
      <c r="V2047" s="18" t="s">
        <v>333</v>
      </c>
      <c r="W2047" s="0" t="str">
        <f aca="false">IF(AND(X2047&gt;=6,X2047&lt;14),"A",IF(AND(X2047&gt;=14,X2047&lt;22),"B","C"))</f>
        <v>B</v>
      </c>
      <c r="X2047" s="18" t="n">
        <f aca="false">HOUR(H2047)</f>
        <v>18</v>
      </c>
      <c r="Y2047" s="18" t="n">
        <f aca="false">ROUND((I2047-H2047)*1440,0)</f>
        <v>10</v>
      </c>
      <c r="Z2047" s="18" t="n">
        <f aca="false">ROUND((J2047-I2047)*1440,0)</f>
        <v>8</v>
      </c>
      <c r="AA2047" s="18" t="n">
        <f aca="false">ROUND((K2047-J2047)*1440,0)</f>
        <v>40</v>
      </c>
      <c r="AB2047" s="18" t="n">
        <f aca="false">ROUND((L2047-K2047)*1440,0)</f>
        <v>15</v>
      </c>
      <c r="AC2047" s="18" t="n">
        <f aca="false">ROUND((M2047-L2047)*1440,0)</f>
        <v>15</v>
      </c>
      <c r="AD2047" s="18" t="n">
        <f aca="false">IF(N2047="","",ROUND((N2047-M2047)*1440,0))</f>
        <v>10</v>
      </c>
      <c r="AE2047" s="18" t="n">
        <f aca="false">IF(O2047="","",ROUND((O2047-N2047)*1440,0))</f>
        <v>21</v>
      </c>
      <c r="AF2047" s="18" t="n">
        <f aca="false">IF(P2047="","",ROUND((P2047-O2047)*1440,0))</f>
        <v>9</v>
      </c>
      <c r="AG2047" s="18" t="n">
        <f aca="false">IF(Q2047="","",ROUND((Q2047-P2047)*1440,0))</f>
        <v>17</v>
      </c>
      <c r="AH2047" s="18" t="n">
        <f aca="false">IF(Q2047="","",ROUND((Q2047-H2047)*1440,0))</f>
        <v>145</v>
      </c>
      <c r="AI2047" s="19" t="n">
        <f aca="false">ROUND(IF(O2047="",Assumptions!$B$25-K2047,O2047-K2047)*24,1)</f>
        <v>1</v>
      </c>
      <c r="AJ2047" s="20" t="n">
        <f aca="false">ROUND(MAX(N(Y2047)/Assumptions!$C$5, N(Z2047)/Assumptions!$C$6, N(AA2047)/Assumptions!$C$7, N(AB2047)/Assumptions!$C$8, N(AC2047)/Assumptions!$C$9, N(AD2047)/Assumptions!$C$10, N(AE2047)/Assumptions!$C$11, N(AF2047)/Assumptions!$C$12, N(AG2047)/Assumptions!$C$13),3)</f>
        <v>1</v>
      </c>
      <c r="AK2047" s="0" t="str">
        <f aca="false">IF(OR(U2047="Pending",U2047="On Hold"),"Open GRN (awaiting)",IF(AJ2047&lt;=1,"Within SLA",IF(ROUND(N(Y2047)/Assumptions!$C$5,3)=AJ2047,"Gate Wait",IF(ROUND(N(Z2047)/Assumptions!$C$6,3)=AJ2047,"Dock Wait",IF(ROUND(N(AA2047)/Assumptions!$C$7,3)=AJ2047,"Unloading",IF(ROUND(N(AB2047)/Assumptions!$C$8,3)=AJ2047,"Unload-to-QC Wait",IF(ROUND(N(AC2047)/Assumptions!$C$9,3)=AJ2047,"QC",IF(ROUND(N(AD2047)/Assumptions!$C$10,3)=AJ2047,"QC-to-GRN Wait",IF(ROUND(N(AE2047)/Assumptions!$C$11,3)=AJ2047,"GRN Processing",IF(ROUND(N(AF2047)/Assumptions!$C$12,3)=AJ2047,"GRN-to-Putaway Wait",IF(ROUND(N(AG2047)/Assumptions!$C$13,3)=AJ2047,"Putaway","Within SLA")))))))))))</f>
        <v>Within SLA</v>
      </c>
    </row>
    <row r="2048" customFormat="false" ht="15" hidden="false" customHeight="false" outlineLevel="0" collapsed="false">
      <c r="A2048" s="0" t="s">
        <v>5978</v>
      </c>
      <c r="B2048" s="0" t="s">
        <v>5979</v>
      </c>
      <c r="C2048" s="0" t="s">
        <v>184</v>
      </c>
      <c r="D2048" s="0" t="s">
        <v>147</v>
      </c>
      <c r="E2048" s="0" t="s">
        <v>5980</v>
      </c>
      <c r="F2048" s="0" t="s">
        <v>177</v>
      </c>
      <c r="G2048" s="0" t="s">
        <v>150</v>
      </c>
      <c r="H2048" s="17" t="n">
        <v>46253.7930555556</v>
      </c>
      <c r="I2048" s="17" t="n">
        <v>46253.7986111111</v>
      </c>
      <c r="J2048" s="17" t="n">
        <v>46253.8131944445</v>
      </c>
      <c r="K2048" s="17" t="n">
        <v>46253.8402777778</v>
      </c>
      <c r="L2048" s="17" t="n">
        <v>46253.8479166667</v>
      </c>
      <c r="M2048" s="17" t="n">
        <v>46253.8770833333</v>
      </c>
      <c r="N2048" s="17" t="n">
        <v>46253.9381944445</v>
      </c>
      <c r="O2048" s="17" t="n">
        <v>46253.9548611111</v>
      </c>
      <c r="P2048" s="17" t="n">
        <v>46253.9729166667</v>
      </c>
      <c r="Q2048" s="17" t="n">
        <v>46253.9847222222</v>
      </c>
      <c r="R2048" s="0" t="n">
        <v>191</v>
      </c>
      <c r="S2048" s="0" t="n">
        <v>0</v>
      </c>
      <c r="T2048" s="0" t="n">
        <v>0</v>
      </c>
      <c r="U2048" s="18" t="s">
        <v>130</v>
      </c>
      <c r="V2048" s="18" t="s">
        <v>131</v>
      </c>
      <c r="W2048" s="0" t="str">
        <f aca="false">IF(AND(X2048&gt;=6,X2048&lt;14),"A",IF(AND(X2048&gt;=14,X2048&lt;22),"B","C"))</f>
        <v>B</v>
      </c>
      <c r="X2048" s="18" t="n">
        <f aca="false">HOUR(H2048)</f>
        <v>19</v>
      </c>
      <c r="Y2048" s="18" t="n">
        <f aca="false">ROUND((I2048-H2048)*1440,0)</f>
        <v>8</v>
      </c>
      <c r="Z2048" s="18" t="n">
        <f aca="false">ROUND((J2048-I2048)*1440,0)</f>
        <v>21</v>
      </c>
      <c r="AA2048" s="18" t="n">
        <f aca="false">ROUND((K2048-J2048)*1440,0)</f>
        <v>39</v>
      </c>
      <c r="AB2048" s="18" t="n">
        <f aca="false">ROUND((L2048-K2048)*1440,0)</f>
        <v>11</v>
      </c>
      <c r="AC2048" s="18" t="n">
        <f aca="false">ROUND((M2048-L2048)*1440,0)</f>
        <v>42</v>
      </c>
      <c r="AD2048" s="18" t="n">
        <f aca="false">IF(N2048="","",ROUND((N2048-M2048)*1440,0))</f>
        <v>88</v>
      </c>
      <c r="AE2048" s="18" t="n">
        <f aca="false">IF(O2048="","",ROUND((O2048-N2048)*1440,0))</f>
        <v>24</v>
      </c>
      <c r="AF2048" s="18" t="n">
        <f aca="false">IF(P2048="","",ROUND((P2048-O2048)*1440,0))</f>
        <v>26</v>
      </c>
      <c r="AG2048" s="18" t="n">
        <f aca="false">IF(Q2048="","",ROUND((Q2048-P2048)*1440,0))</f>
        <v>17</v>
      </c>
      <c r="AH2048" s="18" t="n">
        <f aca="false">IF(Q2048="","",ROUND((Q2048-H2048)*1440,0))</f>
        <v>276</v>
      </c>
      <c r="AI2048" s="19" t="n">
        <f aca="false">ROUND(IF(O2048="",Assumptions!$B$25-K2048,O2048-K2048)*24,1)</f>
        <v>2.8</v>
      </c>
      <c r="AJ2048" s="20" t="n">
        <f aca="false">ROUND(MAX(N(Y2048)/Assumptions!$C$5, N(Z2048)/Assumptions!$C$6, N(AA2048)/Assumptions!$C$7, N(AB2048)/Assumptions!$C$8, N(AC2048)/Assumptions!$C$9, N(AD2048)/Assumptions!$C$10, N(AE2048)/Assumptions!$C$11, N(AF2048)/Assumptions!$C$12, N(AG2048)/Assumptions!$C$13),3)</f>
        <v>2.933</v>
      </c>
      <c r="AK2048" s="0" t="str">
        <f aca="false">IF(OR(U2048="Pending",U2048="On Hold"),"Open GRN (awaiting)",IF(AJ2048&lt;=1,"Within SLA",IF(ROUND(N(Y2048)/Assumptions!$C$5,3)=AJ2048,"Gate Wait",IF(ROUND(N(Z2048)/Assumptions!$C$6,3)=AJ2048,"Dock Wait",IF(ROUND(N(AA2048)/Assumptions!$C$7,3)=AJ2048,"Unloading",IF(ROUND(N(AB2048)/Assumptions!$C$8,3)=AJ2048,"Unload-to-QC Wait",IF(ROUND(N(AC2048)/Assumptions!$C$9,3)=AJ2048,"QC",IF(ROUND(N(AD2048)/Assumptions!$C$10,3)=AJ2048,"QC-to-GRN Wait",IF(ROUND(N(AE2048)/Assumptions!$C$11,3)=AJ2048,"GRN Processing",IF(ROUND(N(AF2048)/Assumptions!$C$12,3)=AJ2048,"GRN-to-Putaway Wait",IF(ROUND(N(AG2048)/Assumptions!$C$13,3)=AJ2048,"Putaway","Within SLA")))))))))))</f>
        <v>QC-to-GRN Wait</v>
      </c>
    </row>
    <row r="2049" customFormat="false" ht="15" hidden="false" customHeight="false" outlineLevel="0" collapsed="false">
      <c r="A2049" s="0" t="s">
        <v>5981</v>
      </c>
      <c r="B2049" s="0" t="s">
        <v>5982</v>
      </c>
      <c r="C2049" s="0" t="s">
        <v>126</v>
      </c>
      <c r="D2049" s="0" t="s">
        <v>147</v>
      </c>
      <c r="E2049" s="0" t="s">
        <v>5983</v>
      </c>
      <c r="F2049" s="0" t="s">
        <v>128</v>
      </c>
      <c r="G2049" s="0" t="s">
        <v>167</v>
      </c>
      <c r="H2049" s="17" t="n">
        <v>46253.8416666667</v>
      </c>
      <c r="I2049" s="17" t="n">
        <v>46253.8479166667</v>
      </c>
      <c r="J2049" s="17" t="n">
        <v>46253.8541666667</v>
      </c>
      <c r="K2049" s="17" t="n">
        <v>46253.8854166667</v>
      </c>
      <c r="L2049" s="17" t="n">
        <v>46253.9041666667</v>
      </c>
      <c r="M2049" s="17" t="n">
        <v>46253.9319444444</v>
      </c>
      <c r="N2049" s="17" t="n">
        <v>46253.9652777778</v>
      </c>
      <c r="O2049" s="17" t="n">
        <v>46253.975</v>
      </c>
      <c r="P2049" s="17" t="n">
        <v>46253.9833333333</v>
      </c>
      <c r="Q2049" s="17" t="n">
        <v>46253.9951388889</v>
      </c>
      <c r="R2049" s="0" t="n">
        <v>570</v>
      </c>
      <c r="S2049" s="0" t="n">
        <v>0</v>
      </c>
      <c r="T2049" s="0" t="n">
        <v>0</v>
      </c>
      <c r="U2049" s="18" t="s">
        <v>130</v>
      </c>
      <c r="V2049" s="18" t="s">
        <v>139</v>
      </c>
      <c r="W2049" s="0" t="str">
        <f aca="false">IF(AND(X2049&gt;=6,X2049&lt;14),"A",IF(AND(X2049&gt;=14,X2049&lt;22),"B","C"))</f>
        <v>B</v>
      </c>
      <c r="X2049" s="18" t="n">
        <f aca="false">HOUR(H2049)</f>
        <v>20</v>
      </c>
      <c r="Y2049" s="18" t="n">
        <f aca="false">ROUND((I2049-H2049)*1440,0)</f>
        <v>9</v>
      </c>
      <c r="Z2049" s="18" t="n">
        <f aca="false">ROUND((J2049-I2049)*1440,0)</f>
        <v>9</v>
      </c>
      <c r="AA2049" s="18" t="n">
        <f aca="false">ROUND((K2049-J2049)*1440,0)</f>
        <v>45</v>
      </c>
      <c r="AB2049" s="18" t="n">
        <f aca="false">ROUND((L2049-K2049)*1440,0)</f>
        <v>27</v>
      </c>
      <c r="AC2049" s="18" t="n">
        <f aca="false">ROUND((M2049-L2049)*1440,0)</f>
        <v>40</v>
      </c>
      <c r="AD2049" s="18" t="n">
        <f aca="false">IF(N2049="","",ROUND((N2049-M2049)*1440,0))</f>
        <v>48</v>
      </c>
      <c r="AE2049" s="18" t="n">
        <f aca="false">IF(O2049="","",ROUND((O2049-N2049)*1440,0))</f>
        <v>14</v>
      </c>
      <c r="AF2049" s="18" t="n">
        <f aca="false">IF(P2049="","",ROUND((P2049-O2049)*1440,0))</f>
        <v>12</v>
      </c>
      <c r="AG2049" s="18" t="n">
        <f aca="false">IF(Q2049="","",ROUND((Q2049-P2049)*1440,0))</f>
        <v>17</v>
      </c>
      <c r="AH2049" s="18" t="n">
        <f aca="false">IF(Q2049="","",ROUND((Q2049-H2049)*1440,0))</f>
        <v>221</v>
      </c>
      <c r="AI2049" s="19" t="n">
        <f aca="false">ROUND(IF(O2049="",Assumptions!$B$25-K2049,O2049-K2049)*24,1)</f>
        <v>2.2</v>
      </c>
      <c r="AJ2049" s="20" t="n">
        <f aca="false">ROUND(MAX(N(Y2049)/Assumptions!$C$5, N(Z2049)/Assumptions!$C$6, N(AA2049)/Assumptions!$C$7, N(AB2049)/Assumptions!$C$8, N(AC2049)/Assumptions!$C$9, N(AD2049)/Assumptions!$C$10, N(AE2049)/Assumptions!$C$11, N(AF2049)/Assumptions!$C$12, N(AG2049)/Assumptions!$C$13),3)</f>
        <v>1.8</v>
      </c>
      <c r="AK2049" s="0" t="str">
        <f aca="false">IF(OR(U2049="Pending",U2049="On Hold"),"Open GRN (awaiting)",IF(AJ2049&lt;=1,"Within SLA",IF(ROUND(N(Y2049)/Assumptions!$C$5,3)=AJ2049,"Gate Wait",IF(ROUND(N(Z2049)/Assumptions!$C$6,3)=AJ2049,"Dock Wait",IF(ROUND(N(AA2049)/Assumptions!$C$7,3)=AJ2049,"Unloading",IF(ROUND(N(AB2049)/Assumptions!$C$8,3)=AJ2049,"Unload-to-QC Wait",IF(ROUND(N(AC2049)/Assumptions!$C$9,3)=AJ2049,"QC",IF(ROUND(N(AD2049)/Assumptions!$C$10,3)=AJ2049,"QC-to-GRN Wait",IF(ROUND(N(AE2049)/Assumptions!$C$11,3)=AJ2049,"GRN Processing",IF(ROUND(N(AF2049)/Assumptions!$C$12,3)=AJ2049,"GRN-to-Putaway Wait",IF(ROUND(N(AG2049)/Assumptions!$C$13,3)=AJ2049,"Putaway","Within SLA")))))))))))</f>
        <v>Unload-to-QC Wait</v>
      </c>
    </row>
    <row r="2050" customFormat="false" ht="15" hidden="false" customHeight="false" outlineLevel="0" collapsed="false">
      <c r="A2050" s="0" t="s">
        <v>5984</v>
      </c>
      <c r="B2050" s="0" t="s">
        <v>5985</v>
      </c>
      <c r="C2050" s="0" t="s">
        <v>184</v>
      </c>
      <c r="D2050" s="0" t="s">
        <v>119</v>
      </c>
      <c r="E2050" s="0" t="s">
        <v>4183</v>
      </c>
      <c r="F2050" s="0" t="s">
        <v>177</v>
      </c>
      <c r="G2050" s="0" t="s">
        <v>122</v>
      </c>
      <c r="H2050" s="17" t="n">
        <v>46253.9027777778</v>
      </c>
      <c r="I2050" s="17" t="n">
        <v>46253.9083333333</v>
      </c>
      <c r="J2050" s="17" t="n">
        <v>46253.9131944445</v>
      </c>
      <c r="K2050" s="17" t="n">
        <v>46253.9513888889</v>
      </c>
      <c r="L2050" s="17" t="n">
        <v>46253.9729166667</v>
      </c>
      <c r="M2050" s="17" t="n">
        <v>46254.0027777778</v>
      </c>
      <c r="N2050" s="17" t="n">
        <v>46254.0069444445</v>
      </c>
      <c r="O2050" s="17" t="n">
        <v>46254.0875</v>
      </c>
      <c r="P2050" s="17" t="n">
        <v>46254.0951388889</v>
      </c>
      <c r="Q2050" s="17" t="n">
        <v>46254.1166666667</v>
      </c>
      <c r="R2050" s="0" t="n">
        <v>1307</v>
      </c>
      <c r="S2050" s="0" t="n">
        <v>19</v>
      </c>
      <c r="T2050" s="0" t="n">
        <v>0</v>
      </c>
      <c r="U2050" s="18" t="s">
        <v>123</v>
      </c>
      <c r="V2050" s="18" t="s">
        <v>131</v>
      </c>
      <c r="W2050" s="0" t="str">
        <f aca="false">IF(AND(X2050&gt;=6,X2050&lt;14),"A",IF(AND(X2050&gt;=14,X2050&lt;22),"B","C"))</f>
        <v>B</v>
      </c>
      <c r="X2050" s="18" t="n">
        <f aca="false">HOUR(H2050)</f>
        <v>21</v>
      </c>
      <c r="Y2050" s="18" t="n">
        <f aca="false">ROUND((I2050-H2050)*1440,0)</f>
        <v>8</v>
      </c>
      <c r="Z2050" s="18" t="n">
        <f aca="false">ROUND((J2050-I2050)*1440,0)</f>
        <v>7</v>
      </c>
      <c r="AA2050" s="18" t="n">
        <f aca="false">ROUND((K2050-J2050)*1440,0)</f>
        <v>55</v>
      </c>
      <c r="AB2050" s="18" t="n">
        <f aca="false">ROUND((L2050-K2050)*1440,0)</f>
        <v>31</v>
      </c>
      <c r="AC2050" s="18" t="n">
        <f aca="false">ROUND((M2050-L2050)*1440,0)</f>
        <v>43</v>
      </c>
      <c r="AD2050" s="18" t="n">
        <f aca="false">IF(N2050="","",ROUND((N2050-M2050)*1440,0))</f>
        <v>6</v>
      </c>
      <c r="AE2050" s="18" t="n">
        <f aca="false">IF(O2050="","",ROUND((O2050-N2050)*1440,0))</f>
        <v>116</v>
      </c>
      <c r="AF2050" s="18" t="n">
        <f aca="false">IF(P2050="","",ROUND((P2050-O2050)*1440,0))</f>
        <v>11</v>
      </c>
      <c r="AG2050" s="18" t="n">
        <f aca="false">IF(Q2050="","",ROUND((Q2050-P2050)*1440,0))</f>
        <v>31</v>
      </c>
      <c r="AH2050" s="18" t="n">
        <f aca="false">IF(Q2050="","",ROUND((Q2050-H2050)*1440,0))</f>
        <v>308</v>
      </c>
      <c r="AI2050" s="19" t="n">
        <f aca="false">ROUND(IF(O2050="",Assumptions!$B$25-K2050,O2050-K2050)*24,1)</f>
        <v>3.3</v>
      </c>
      <c r="AJ2050" s="20" t="n">
        <f aca="false">ROUND(MAX(N(Y2050)/Assumptions!$C$5, N(Z2050)/Assumptions!$C$6, N(AA2050)/Assumptions!$C$7, N(AB2050)/Assumptions!$C$8, N(AC2050)/Assumptions!$C$9, N(AD2050)/Assumptions!$C$10, N(AE2050)/Assumptions!$C$11, N(AF2050)/Assumptions!$C$12, N(AG2050)/Assumptions!$C$13),3)</f>
        <v>2.578</v>
      </c>
      <c r="AK2050" s="0" t="str">
        <f aca="false">IF(OR(U2050="Pending",U2050="On Hold"),"Open GRN (awaiting)",IF(AJ2050&lt;=1,"Within SLA",IF(ROUND(N(Y2050)/Assumptions!$C$5,3)=AJ2050,"Gate Wait",IF(ROUND(N(Z2050)/Assumptions!$C$6,3)=AJ2050,"Dock Wait",IF(ROUND(N(AA2050)/Assumptions!$C$7,3)=AJ2050,"Unloading",IF(ROUND(N(AB2050)/Assumptions!$C$8,3)=AJ2050,"Unload-to-QC Wait",IF(ROUND(N(AC2050)/Assumptions!$C$9,3)=AJ2050,"QC",IF(ROUND(N(AD2050)/Assumptions!$C$10,3)=AJ2050,"QC-to-GRN Wait",IF(ROUND(N(AE2050)/Assumptions!$C$11,3)=AJ2050,"GRN Processing",IF(ROUND(N(AF2050)/Assumptions!$C$12,3)=AJ2050,"GRN-to-Putaway Wait",IF(ROUND(N(AG2050)/Assumptions!$C$13,3)=AJ2050,"Putaway","Within SLA")))))))))))</f>
        <v>GRN Processing</v>
      </c>
    </row>
    <row r="2051" customFormat="false" ht="15" hidden="false" customHeight="false" outlineLevel="0" collapsed="false">
      <c r="A2051" s="0" t="s">
        <v>5986</v>
      </c>
      <c r="B2051" s="0" t="s">
        <v>5987</v>
      </c>
      <c r="C2051" s="0" t="s">
        <v>126</v>
      </c>
      <c r="D2051" s="0" t="s">
        <v>135</v>
      </c>
      <c r="E2051" s="0" t="s">
        <v>290</v>
      </c>
      <c r="F2051" s="0" t="s">
        <v>128</v>
      </c>
      <c r="G2051" s="0" t="s">
        <v>138</v>
      </c>
      <c r="H2051" s="17" t="n">
        <v>46253.9520833333</v>
      </c>
      <c r="I2051" s="17" t="n">
        <v>46253.9652777778</v>
      </c>
      <c r="J2051" s="17" t="n">
        <v>46253.9673611111</v>
      </c>
      <c r="K2051" s="17" t="n">
        <v>46254.0083333333</v>
      </c>
      <c r="L2051" s="17" t="n">
        <v>46254.0166666667</v>
      </c>
      <c r="M2051" s="17" t="n">
        <v>46254.0423611111</v>
      </c>
      <c r="N2051" s="17" t="n">
        <v>46254.1152777778</v>
      </c>
      <c r="O2051" s="17" t="n">
        <v>46254.2875</v>
      </c>
      <c r="P2051" s="17" t="n">
        <v>46254.3069444444</v>
      </c>
      <c r="Q2051" s="17" t="n">
        <v>46254.3402777778</v>
      </c>
      <c r="R2051" s="0" t="n">
        <v>2544</v>
      </c>
      <c r="S2051" s="0" t="n">
        <v>0</v>
      </c>
      <c r="T2051" s="0" t="n">
        <v>0</v>
      </c>
      <c r="U2051" s="18" t="s">
        <v>130</v>
      </c>
      <c r="V2051" s="18" t="s">
        <v>144</v>
      </c>
      <c r="W2051" s="0" t="str">
        <f aca="false">IF(AND(X2051&gt;=6,X2051&lt;14),"A",IF(AND(X2051&gt;=14,X2051&lt;22),"B","C"))</f>
        <v>C</v>
      </c>
      <c r="X2051" s="18" t="n">
        <f aca="false">HOUR(H2051)</f>
        <v>22</v>
      </c>
      <c r="Y2051" s="18" t="n">
        <f aca="false">ROUND((I2051-H2051)*1440,0)</f>
        <v>19</v>
      </c>
      <c r="Z2051" s="18" t="n">
        <f aca="false">ROUND((J2051-I2051)*1440,0)</f>
        <v>3</v>
      </c>
      <c r="AA2051" s="18" t="n">
        <f aca="false">ROUND((K2051-J2051)*1440,0)</f>
        <v>59</v>
      </c>
      <c r="AB2051" s="18" t="n">
        <f aca="false">ROUND((L2051-K2051)*1440,0)</f>
        <v>12</v>
      </c>
      <c r="AC2051" s="18" t="n">
        <f aca="false">ROUND((M2051-L2051)*1440,0)</f>
        <v>37</v>
      </c>
      <c r="AD2051" s="18" t="n">
        <f aca="false">IF(N2051="","",ROUND((N2051-M2051)*1440,0))</f>
        <v>105</v>
      </c>
      <c r="AE2051" s="18" t="n">
        <f aca="false">IF(O2051="","",ROUND((O2051-N2051)*1440,0))</f>
        <v>248</v>
      </c>
      <c r="AF2051" s="18" t="n">
        <f aca="false">IF(P2051="","",ROUND((P2051-O2051)*1440,0))</f>
        <v>28</v>
      </c>
      <c r="AG2051" s="18" t="n">
        <f aca="false">IF(Q2051="","",ROUND((Q2051-P2051)*1440,0))</f>
        <v>48</v>
      </c>
      <c r="AH2051" s="18" t="n">
        <f aca="false">IF(Q2051="","",ROUND((Q2051-H2051)*1440,0))</f>
        <v>559</v>
      </c>
      <c r="AI2051" s="19" t="n">
        <f aca="false">ROUND(IF(O2051="",Assumptions!$B$25-K2051,O2051-K2051)*24,1)</f>
        <v>6.7</v>
      </c>
      <c r="AJ2051" s="20" t="n">
        <f aca="false">ROUND(MAX(N(Y2051)/Assumptions!$C$5, N(Z2051)/Assumptions!$C$6, N(AA2051)/Assumptions!$C$7, N(AB2051)/Assumptions!$C$8, N(AC2051)/Assumptions!$C$9, N(AD2051)/Assumptions!$C$10, N(AE2051)/Assumptions!$C$11, N(AF2051)/Assumptions!$C$12, N(AG2051)/Assumptions!$C$13),3)</f>
        <v>5.511</v>
      </c>
      <c r="AK2051" s="0" t="str">
        <f aca="false">IF(OR(U2051="Pending",U2051="On Hold"),"Open GRN (awaiting)",IF(AJ2051&lt;=1,"Within SLA",IF(ROUND(N(Y2051)/Assumptions!$C$5,3)=AJ2051,"Gate Wait",IF(ROUND(N(Z2051)/Assumptions!$C$6,3)=AJ2051,"Dock Wait",IF(ROUND(N(AA2051)/Assumptions!$C$7,3)=AJ2051,"Unloading",IF(ROUND(N(AB2051)/Assumptions!$C$8,3)=AJ2051,"Unload-to-QC Wait",IF(ROUND(N(AC2051)/Assumptions!$C$9,3)=AJ2051,"QC",IF(ROUND(N(AD2051)/Assumptions!$C$10,3)=AJ2051,"QC-to-GRN Wait",IF(ROUND(N(AE2051)/Assumptions!$C$11,3)=AJ2051,"GRN Processing",IF(ROUND(N(AF2051)/Assumptions!$C$12,3)=AJ2051,"GRN-to-Putaway Wait",IF(ROUND(N(AG2051)/Assumptions!$C$13,3)=AJ2051,"Putaway","Within SLA")))))))))))</f>
        <v>GRN Processing</v>
      </c>
    </row>
    <row r="2052" customFormat="false" ht="15" hidden="false" customHeight="false" outlineLevel="0" collapsed="false">
      <c r="A2052" s="0" t="s">
        <v>5988</v>
      </c>
      <c r="B2052" s="0" t="s">
        <v>5989</v>
      </c>
      <c r="C2052" s="0" t="s">
        <v>252</v>
      </c>
      <c r="D2052" s="0" t="s">
        <v>119</v>
      </c>
      <c r="E2052" s="0" t="s">
        <v>2477</v>
      </c>
      <c r="F2052" s="0" t="s">
        <v>155</v>
      </c>
      <c r="G2052" s="0" t="s">
        <v>122</v>
      </c>
      <c r="H2052" s="17" t="n">
        <v>46253.9854166667</v>
      </c>
      <c r="I2052" s="17" t="n">
        <v>46253.9923611111</v>
      </c>
      <c r="J2052" s="17" t="n">
        <v>46254.0055555556</v>
      </c>
      <c r="K2052" s="17" t="n">
        <v>46254.0722222222</v>
      </c>
      <c r="L2052" s="17" t="n">
        <v>46254.0805555556</v>
      </c>
      <c r="M2052" s="17" t="n">
        <v>46254.0902777778</v>
      </c>
      <c r="N2052" s="17" t="n">
        <v>46254.10625</v>
      </c>
      <c r="O2052" s="17" t="n">
        <v>46254.1125</v>
      </c>
      <c r="P2052" s="17" t="n">
        <v>46254.1284722222</v>
      </c>
      <c r="Q2052" s="17" t="n">
        <v>46254.1555555556</v>
      </c>
      <c r="R2052" s="0" t="n">
        <v>1401</v>
      </c>
      <c r="S2052" s="0" t="n">
        <v>0</v>
      </c>
      <c r="T2052" s="0" t="n">
        <v>0</v>
      </c>
      <c r="U2052" s="18" t="s">
        <v>130</v>
      </c>
      <c r="V2052" s="18" t="s">
        <v>82</v>
      </c>
      <c r="W2052" s="0" t="str">
        <f aca="false">IF(AND(X2052&gt;=6,X2052&lt;14),"A",IF(AND(X2052&gt;=14,X2052&lt;22),"B","C"))</f>
        <v>C</v>
      </c>
      <c r="X2052" s="18" t="n">
        <f aca="false">HOUR(H2052)</f>
        <v>23</v>
      </c>
      <c r="Y2052" s="18" t="n">
        <f aca="false">ROUND((I2052-H2052)*1440,0)</f>
        <v>10</v>
      </c>
      <c r="Z2052" s="18" t="n">
        <f aca="false">ROUND((J2052-I2052)*1440,0)</f>
        <v>19</v>
      </c>
      <c r="AA2052" s="18" t="n">
        <f aca="false">ROUND((K2052-J2052)*1440,0)</f>
        <v>96</v>
      </c>
      <c r="AB2052" s="18" t="n">
        <f aca="false">ROUND((L2052-K2052)*1440,0)</f>
        <v>12</v>
      </c>
      <c r="AC2052" s="18" t="n">
        <f aca="false">ROUND((M2052-L2052)*1440,0)</f>
        <v>14</v>
      </c>
      <c r="AD2052" s="18" t="n">
        <f aca="false">IF(N2052="","",ROUND((N2052-M2052)*1440,0))</f>
        <v>23</v>
      </c>
      <c r="AE2052" s="18" t="n">
        <f aca="false">IF(O2052="","",ROUND((O2052-N2052)*1440,0))</f>
        <v>9</v>
      </c>
      <c r="AF2052" s="18" t="n">
        <f aca="false">IF(P2052="","",ROUND((P2052-O2052)*1440,0))</f>
        <v>23</v>
      </c>
      <c r="AG2052" s="18" t="n">
        <f aca="false">IF(Q2052="","",ROUND((Q2052-P2052)*1440,0))</f>
        <v>39</v>
      </c>
      <c r="AH2052" s="18" t="n">
        <f aca="false">IF(Q2052="","",ROUND((Q2052-H2052)*1440,0))</f>
        <v>245</v>
      </c>
      <c r="AI2052" s="19" t="n">
        <f aca="false">ROUND(IF(O2052="",Assumptions!$B$25-K2052,O2052-K2052)*24,1)</f>
        <v>1</v>
      </c>
      <c r="AJ2052" s="20" t="n">
        <f aca="false">ROUND(MAX(N(Y2052)/Assumptions!$C$5, N(Z2052)/Assumptions!$C$6, N(AA2052)/Assumptions!$C$7, N(AB2052)/Assumptions!$C$8, N(AC2052)/Assumptions!$C$9, N(AD2052)/Assumptions!$C$10, N(AE2052)/Assumptions!$C$11, N(AF2052)/Assumptions!$C$12, N(AG2052)/Assumptions!$C$13),3)</f>
        <v>1.6</v>
      </c>
      <c r="AK2052" s="0" t="str">
        <f aca="false">IF(OR(U2052="Pending",U2052="On Hold"),"Open GRN (awaiting)",IF(AJ2052&lt;=1,"Within SLA",IF(ROUND(N(Y2052)/Assumptions!$C$5,3)=AJ2052,"Gate Wait",IF(ROUND(N(Z2052)/Assumptions!$C$6,3)=AJ2052,"Dock Wait",IF(ROUND(N(AA2052)/Assumptions!$C$7,3)=AJ2052,"Unloading",IF(ROUND(N(AB2052)/Assumptions!$C$8,3)=AJ2052,"Unload-to-QC Wait",IF(ROUND(N(AC2052)/Assumptions!$C$9,3)=AJ2052,"QC",IF(ROUND(N(AD2052)/Assumptions!$C$10,3)=AJ2052,"QC-to-GRN Wait",IF(ROUND(N(AE2052)/Assumptions!$C$11,3)=AJ2052,"GRN Processing",IF(ROUND(N(AF2052)/Assumptions!$C$12,3)=AJ2052,"GRN-to-Putaway Wait",IF(ROUND(N(AG2052)/Assumptions!$C$13,3)=AJ2052,"Putaway","Within SLA")))))))))))</f>
        <v>Unloading</v>
      </c>
    </row>
    <row r="2053" customFormat="false" ht="15" hidden="false" customHeight="false" outlineLevel="0" collapsed="false">
      <c r="A2053" s="0" t="s">
        <v>5990</v>
      </c>
      <c r="B2053" s="0" t="s">
        <v>5991</v>
      </c>
      <c r="C2053" s="0" t="s">
        <v>175</v>
      </c>
      <c r="D2053" s="0" t="s">
        <v>119</v>
      </c>
      <c r="E2053" s="0" t="s">
        <v>2777</v>
      </c>
      <c r="F2053" s="0" t="s">
        <v>177</v>
      </c>
      <c r="G2053" s="0" t="s">
        <v>129</v>
      </c>
      <c r="H2053" s="17" t="n">
        <v>46253.9902777778</v>
      </c>
      <c r="I2053" s="17" t="n">
        <v>46253.9979166667</v>
      </c>
      <c r="J2053" s="17" t="n">
        <v>46254.0006944445</v>
      </c>
      <c r="K2053" s="17" t="n">
        <v>46254.0416666667</v>
      </c>
      <c r="L2053" s="17" t="n">
        <v>46254.0597222222</v>
      </c>
      <c r="M2053" s="17" t="n">
        <v>46254.0993055556</v>
      </c>
      <c r="N2053" s="17" t="n">
        <v>46254.1604166667</v>
      </c>
      <c r="O2053" s="17" t="n">
        <v>46254.3138888889</v>
      </c>
      <c r="P2053" s="17" t="n">
        <v>46254.3236111111</v>
      </c>
      <c r="Q2053" s="17" t="n">
        <v>46254.3631944444</v>
      </c>
      <c r="R2053" s="0" t="n">
        <v>542</v>
      </c>
      <c r="S2053" s="0" t="n">
        <v>0</v>
      </c>
      <c r="T2053" s="0" t="n">
        <v>0</v>
      </c>
      <c r="U2053" s="18" t="s">
        <v>130</v>
      </c>
      <c r="V2053" s="18" t="s">
        <v>156</v>
      </c>
      <c r="W2053" s="0" t="str">
        <f aca="false">IF(AND(X2053&gt;=6,X2053&lt;14),"A",IF(AND(X2053&gt;=14,X2053&lt;22),"B","C"))</f>
        <v>C</v>
      </c>
      <c r="X2053" s="18" t="n">
        <f aca="false">HOUR(H2053)</f>
        <v>23</v>
      </c>
      <c r="Y2053" s="18" t="n">
        <f aca="false">ROUND((I2053-H2053)*1440,0)</f>
        <v>11</v>
      </c>
      <c r="Z2053" s="18" t="n">
        <f aca="false">ROUND((J2053-I2053)*1440,0)</f>
        <v>4</v>
      </c>
      <c r="AA2053" s="18" t="n">
        <f aca="false">ROUND((K2053-J2053)*1440,0)</f>
        <v>59</v>
      </c>
      <c r="AB2053" s="18" t="n">
        <f aca="false">ROUND((L2053-K2053)*1440,0)</f>
        <v>26</v>
      </c>
      <c r="AC2053" s="18" t="n">
        <f aca="false">ROUND((M2053-L2053)*1440,0)</f>
        <v>57</v>
      </c>
      <c r="AD2053" s="18" t="n">
        <f aca="false">IF(N2053="","",ROUND((N2053-M2053)*1440,0))</f>
        <v>88</v>
      </c>
      <c r="AE2053" s="18" t="n">
        <f aca="false">IF(O2053="","",ROUND((O2053-N2053)*1440,0))</f>
        <v>221</v>
      </c>
      <c r="AF2053" s="18" t="n">
        <f aca="false">IF(P2053="","",ROUND((P2053-O2053)*1440,0))</f>
        <v>14</v>
      </c>
      <c r="AG2053" s="18" t="n">
        <f aca="false">IF(Q2053="","",ROUND((Q2053-P2053)*1440,0))</f>
        <v>57</v>
      </c>
      <c r="AH2053" s="18" t="n">
        <f aca="false">IF(Q2053="","",ROUND((Q2053-H2053)*1440,0))</f>
        <v>537</v>
      </c>
      <c r="AI2053" s="19" t="n">
        <f aca="false">ROUND(IF(O2053="",Assumptions!$B$25-K2053,O2053-K2053)*24,1)</f>
        <v>6.5</v>
      </c>
      <c r="AJ2053" s="20" t="n">
        <f aca="false">ROUND(MAX(N(Y2053)/Assumptions!$C$5, N(Z2053)/Assumptions!$C$6, N(AA2053)/Assumptions!$C$7, N(AB2053)/Assumptions!$C$8, N(AC2053)/Assumptions!$C$9, N(AD2053)/Assumptions!$C$10, N(AE2053)/Assumptions!$C$11, N(AF2053)/Assumptions!$C$12, N(AG2053)/Assumptions!$C$13),3)</f>
        <v>4.911</v>
      </c>
      <c r="AK2053" s="0" t="str">
        <f aca="false">IF(OR(U2053="Pending",U2053="On Hold"),"Open GRN (awaiting)",IF(AJ2053&lt;=1,"Within SLA",IF(ROUND(N(Y2053)/Assumptions!$C$5,3)=AJ2053,"Gate Wait",IF(ROUND(N(Z2053)/Assumptions!$C$6,3)=AJ2053,"Dock Wait",IF(ROUND(N(AA2053)/Assumptions!$C$7,3)=AJ2053,"Unloading",IF(ROUND(N(AB2053)/Assumptions!$C$8,3)=AJ2053,"Unload-to-QC Wait",IF(ROUND(N(AC2053)/Assumptions!$C$9,3)=AJ2053,"QC",IF(ROUND(N(AD2053)/Assumptions!$C$10,3)=AJ2053,"QC-to-GRN Wait",IF(ROUND(N(AE2053)/Assumptions!$C$11,3)=AJ2053,"GRN Processing",IF(ROUND(N(AF2053)/Assumptions!$C$12,3)=AJ2053,"GRN-to-Putaway Wait",IF(ROUND(N(AG2053)/Assumptions!$C$13,3)=AJ2053,"Putaway","Within SLA")))))))))))</f>
        <v>GRN Processing</v>
      </c>
    </row>
    <row r="2054" customFormat="false" ht="15" hidden="false" customHeight="false" outlineLevel="0" collapsed="false">
      <c r="A2054" s="0" t="s">
        <v>5992</v>
      </c>
      <c r="B2054" s="0" t="s">
        <v>5993</v>
      </c>
      <c r="C2054" s="0" t="s">
        <v>118</v>
      </c>
      <c r="D2054" s="0" t="s">
        <v>119</v>
      </c>
      <c r="E2054" s="0" t="s">
        <v>5994</v>
      </c>
      <c r="F2054" s="0" t="s">
        <v>121</v>
      </c>
      <c r="G2054" s="0" t="s">
        <v>122</v>
      </c>
      <c r="H2054" s="17" t="n">
        <v>46254.0944444445</v>
      </c>
      <c r="I2054" s="17" t="n">
        <v>46254.1111111111</v>
      </c>
      <c r="J2054" s="17" t="n">
        <v>46254.1208333333</v>
      </c>
      <c r="K2054" s="17" t="n">
        <v>46254.1729166667</v>
      </c>
      <c r="L2054" s="17" t="n">
        <v>46254.1784722222</v>
      </c>
      <c r="M2054" s="17" t="n">
        <v>46254.1909722222</v>
      </c>
      <c r="N2054" s="17" t="n">
        <v>46254.2555555556</v>
      </c>
      <c r="O2054" s="17" t="n">
        <v>46254.2729166667</v>
      </c>
      <c r="P2054" s="17" t="n">
        <v>46254.2819444445</v>
      </c>
      <c r="Q2054" s="17" t="n">
        <v>46254.3729166667</v>
      </c>
      <c r="R2054" s="0" t="n">
        <v>1338</v>
      </c>
      <c r="S2054" s="0" t="n">
        <v>0</v>
      </c>
      <c r="T2054" s="0" t="n">
        <v>0</v>
      </c>
      <c r="U2054" s="18" t="s">
        <v>130</v>
      </c>
      <c r="V2054" s="18" t="s">
        <v>144</v>
      </c>
      <c r="W2054" s="0" t="str">
        <f aca="false">IF(AND(X2054&gt;=6,X2054&lt;14),"A",IF(AND(X2054&gt;=14,X2054&lt;22),"B","C"))</f>
        <v>C</v>
      </c>
      <c r="X2054" s="18" t="n">
        <f aca="false">HOUR(H2054)</f>
        <v>2</v>
      </c>
      <c r="Y2054" s="18" t="n">
        <f aca="false">ROUND((I2054-H2054)*1440,0)</f>
        <v>24</v>
      </c>
      <c r="Z2054" s="18" t="n">
        <f aca="false">ROUND((J2054-I2054)*1440,0)</f>
        <v>14</v>
      </c>
      <c r="AA2054" s="18" t="n">
        <f aca="false">ROUND((K2054-J2054)*1440,0)</f>
        <v>75</v>
      </c>
      <c r="AB2054" s="18" t="n">
        <f aca="false">ROUND((L2054-K2054)*1440,0)</f>
        <v>8</v>
      </c>
      <c r="AC2054" s="18" t="n">
        <f aca="false">ROUND((M2054-L2054)*1440,0)</f>
        <v>18</v>
      </c>
      <c r="AD2054" s="18" t="n">
        <f aca="false">IF(N2054="","",ROUND((N2054-M2054)*1440,0))</f>
        <v>93</v>
      </c>
      <c r="AE2054" s="18" t="n">
        <f aca="false">IF(O2054="","",ROUND((O2054-N2054)*1440,0))</f>
        <v>25</v>
      </c>
      <c r="AF2054" s="18" t="n">
        <f aca="false">IF(P2054="","",ROUND((P2054-O2054)*1440,0))</f>
        <v>13</v>
      </c>
      <c r="AG2054" s="18" t="n">
        <f aca="false">IF(Q2054="","",ROUND((Q2054-P2054)*1440,0))</f>
        <v>131</v>
      </c>
      <c r="AH2054" s="18" t="n">
        <f aca="false">IF(Q2054="","",ROUND((Q2054-H2054)*1440,0))</f>
        <v>401</v>
      </c>
      <c r="AI2054" s="19" t="n">
        <f aca="false">ROUND(IF(O2054="",Assumptions!$B$25-K2054,O2054-K2054)*24,1)</f>
        <v>2.4</v>
      </c>
      <c r="AJ2054" s="20" t="n">
        <f aca="false">ROUND(MAX(N(Y2054)/Assumptions!$C$5, N(Z2054)/Assumptions!$C$6, N(AA2054)/Assumptions!$C$7, N(AB2054)/Assumptions!$C$8, N(AC2054)/Assumptions!$C$9, N(AD2054)/Assumptions!$C$10, N(AE2054)/Assumptions!$C$11, N(AF2054)/Assumptions!$C$12, N(AG2054)/Assumptions!$C$13),3)</f>
        <v>3.275</v>
      </c>
      <c r="AK2054" s="0" t="str">
        <f aca="false">IF(OR(U2054="Pending",U2054="On Hold"),"Open GRN (awaiting)",IF(AJ2054&lt;=1,"Within SLA",IF(ROUND(N(Y2054)/Assumptions!$C$5,3)=AJ2054,"Gate Wait",IF(ROUND(N(Z2054)/Assumptions!$C$6,3)=AJ2054,"Dock Wait",IF(ROUND(N(AA2054)/Assumptions!$C$7,3)=AJ2054,"Unloading",IF(ROUND(N(AB2054)/Assumptions!$C$8,3)=AJ2054,"Unload-to-QC Wait",IF(ROUND(N(AC2054)/Assumptions!$C$9,3)=AJ2054,"QC",IF(ROUND(N(AD2054)/Assumptions!$C$10,3)=AJ2054,"QC-to-GRN Wait",IF(ROUND(N(AE2054)/Assumptions!$C$11,3)=AJ2054,"GRN Processing",IF(ROUND(N(AF2054)/Assumptions!$C$12,3)=AJ2054,"GRN-to-Putaway Wait",IF(ROUND(N(AG2054)/Assumptions!$C$13,3)=AJ2054,"Putaway","Within SLA")))))))))))</f>
        <v>Putaway</v>
      </c>
    </row>
    <row r="2055" customFormat="false" ht="15" hidden="false" customHeight="false" outlineLevel="0" collapsed="false">
      <c r="A2055" s="0" t="s">
        <v>5995</v>
      </c>
      <c r="B2055" s="0" t="s">
        <v>5996</v>
      </c>
      <c r="C2055" s="0" t="s">
        <v>252</v>
      </c>
      <c r="D2055" s="0" t="s">
        <v>147</v>
      </c>
      <c r="E2055" s="0" t="s">
        <v>5997</v>
      </c>
      <c r="F2055" s="0" t="s">
        <v>155</v>
      </c>
      <c r="G2055" s="0" t="s">
        <v>167</v>
      </c>
      <c r="H2055" s="17" t="n">
        <v>46254.2479166667</v>
      </c>
      <c r="I2055" s="17" t="n">
        <v>46254.2597222222</v>
      </c>
      <c r="J2055" s="17" t="n">
        <v>46254.2659722222</v>
      </c>
      <c r="K2055" s="17" t="n">
        <v>46254.2784722222</v>
      </c>
      <c r="L2055" s="17" t="n">
        <v>46254.2861111111</v>
      </c>
      <c r="M2055" s="17" t="n">
        <v>46254.3208333333</v>
      </c>
      <c r="N2055" s="17" t="n">
        <v>46254.4604166667</v>
      </c>
      <c r="O2055" s="17" t="n">
        <v>46254.4736111111</v>
      </c>
      <c r="P2055" s="17" t="n">
        <v>46254.4819444444</v>
      </c>
      <c r="Q2055" s="17" t="n">
        <v>46254.4875</v>
      </c>
      <c r="R2055" s="0" t="n">
        <v>87</v>
      </c>
      <c r="S2055" s="0" t="n">
        <v>0</v>
      </c>
      <c r="T2055" s="0" t="n">
        <v>0</v>
      </c>
      <c r="U2055" s="18" t="s">
        <v>130</v>
      </c>
      <c r="V2055" s="18" t="s">
        <v>144</v>
      </c>
      <c r="W2055" s="0" t="str">
        <f aca="false">IF(AND(X2055&gt;=6,X2055&lt;14),"A",IF(AND(X2055&gt;=14,X2055&lt;22),"B","C"))</f>
        <v>C</v>
      </c>
      <c r="X2055" s="18" t="n">
        <f aca="false">HOUR(H2055)</f>
        <v>5</v>
      </c>
      <c r="Y2055" s="18" t="n">
        <f aca="false">ROUND((I2055-H2055)*1440,0)</f>
        <v>17</v>
      </c>
      <c r="Z2055" s="18" t="n">
        <f aca="false">ROUND((J2055-I2055)*1440,0)</f>
        <v>9</v>
      </c>
      <c r="AA2055" s="18" t="n">
        <f aca="false">ROUND((K2055-J2055)*1440,0)</f>
        <v>18</v>
      </c>
      <c r="AB2055" s="18" t="n">
        <f aca="false">ROUND((L2055-K2055)*1440,0)</f>
        <v>11</v>
      </c>
      <c r="AC2055" s="18" t="n">
        <f aca="false">ROUND((M2055-L2055)*1440,0)</f>
        <v>50</v>
      </c>
      <c r="AD2055" s="18" t="n">
        <f aca="false">IF(N2055="","",ROUND((N2055-M2055)*1440,0))</f>
        <v>201</v>
      </c>
      <c r="AE2055" s="18" t="n">
        <f aca="false">IF(O2055="","",ROUND((O2055-N2055)*1440,0))</f>
        <v>19</v>
      </c>
      <c r="AF2055" s="18" t="n">
        <f aca="false">IF(P2055="","",ROUND((P2055-O2055)*1440,0))</f>
        <v>12</v>
      </c>
      <c r="AG2055" s="18" t="n">
        <f aca="false">IF(Q2055="","",ROUND((Q2055-P2055)*1440,0))</f>
        <v>8</v>
      </c>
      <c r="AH2055" s="18" t="n">
        <f aca="false">IF(Q2055="","",ROUND((Q2055-H2055)*1440,0))</f>
        <v>345</v>
      </c>
      <c r="AI2055" s="19" t="n">
        <f aca="false">ROUND(IF(O2055="",Assumptions!$B$25-K2055,O2055-K2055)*24,1)</f>
        <v>4.7</v>
      </c>
      <c r="AJ2055" s="20" t="n">
        <f aca="false">ROUND(MAX(N(Y2055)/Assumptions!$C$5, N(Z2055)/Assumptions!$C$6, N(AA2055)/Assumptions!$C$7, N(AB2055)/Assumptions!$C$8, N(AC2055)/Assumptions!$C$9, N(AD2055)/Assumptions!$C$10, N(AE2055)/Assumptions!$C$11, N(AF2055)/Assumptions!$C$12, N(AG2055)/Assumptions!$C$13),3)</f>
        <v>6.7</v>
      </c>
      <c r="AK2055" s="0" t="str">
        <f aca="false">IF(OR(U2055="Pending",U2055="On Hold"),"Open GRN (awaiting)",IF(AJ2055&lt;=1,"Within SLA",IF(ROUND(N(Y2055)/Assumptions!$C$5,3)=AJ2055,"Gate Wait",IF(ROUND(N(Z2055)/Assumptions!$C$6,3)=AJ2055,"Dock Wait",IF(ROUND(N(AA2055)/Assumptions!$C$7,3)=AJ2055,"Unloading",IF(ROUND(N(AB2055)/Assumptions!$C$8,3)=AJ2055,"Unload-to-QC Wait",IF(ROUND(N(AC2055)/Assumptions!$C$9,3)=AJ2055,"QC",IF(ROUND(N(AD2055)/Assumptions!$C$10,3)=AJ2055,"QC-to-GRN Wait",IF(ROUND(N(AE2055)/Assumptions!$C$11,3)=AJ2055,"GRN Processing",IF(ROUND(N(AF2055)/Assumptions!$C$12,3)=AJ2055,"GRN-to-Putaway Wait",IF(ROUND(N(AG2055)/Assumptions!$C$13,3)=AJ2055,"Putaway","Within SLA")))))))))))</f>
        <v>QC-to-GRN Wait</v>
      </c>
    </row>
    <row r="2056" customFormat="false" ht="15" hidden="false" customHeight="false" outlineLevel="0" collapsed="false">
      <c r="A2056" s="0" t="s">
        <v>5998</v>
      </c>
      <c r="B2056" s="0" t="s">
        <v>5999</v>
      </c>
      <c r="C2056" s="0" t="s">
        <v>126</v>
      </c>
      <c r="D2056" s="0" t="s">
        <v>147</v>
      </c>
      <c r="E2056" s="0" t="s">
        <v>6000</v>
      </c>
      <c r="F2056" s="0" t="s">
        <v>128</v>
      </c>
      <c r="G2056" s="0" t="s">
        <v>150</v>
      </c>
      <c r="H2056" s="17" t="n">
        <v>46254.2965277778</v>
      </c>
      <c r="I2056" s="17" t="n">
        <v>46254.3402777778</v>
      </c>
      <c r="J2056" s="17" t="n">
        <v>46254.35625</v>
      </c>
      <c r="K2056" s="17" t="n">
        <v>46254.3743055556</v>
      </c>
      <c r="L2056" s="17" t="n">
        <v>46254.3798611111</v>
      </c>
      <c r="M2056" s="17" t="n">
        <v>46254.4291666667</v>
      </c>
      <c r="N2056" s="17" t="n">
        <v>46254.4409722222</v>
      </c>
      <c r="O2056" s="17" t="n">
        <v>46254.45</v>
      </c>
      <c r="P2056" s="17" t="n">
        <v>46254.4534722222</v>
      </c>
      <c r="Q2056" s="17" t="n">
        <v>46254.4659722222</v>
      </c>
      <c r="R2056" s="0" t="n">
        <v>81</v>
      </c>
      <c r="S2056" s="0" t="n">
        <v>0</v>
      </c>
      <c r="T2056" s="0" t="n">
        <v>0</v>
      </c>
      <c r="U2056" s="18" t="s">
        <v>130</v>
      </c>
      <c r="V2056" s="18" t="s">
        <v>139</v>
      </c>
      <c r="W2056" s="0" t="str">
        <f aca="false">IF(AND(X2056&gt;=6,X2056&lt;14),"A",IF(AND(X2056&gt;=14,X2056&lt;22),"B","C"))</f>
        <v>A</v>
      </c>
      <c r="X2056" s="18" t="n">
        <f aca="false">HOUR(H2056)</f>
        <v>7</v>
      </c>
      <c r="Y2056" s="18" t="n">
        <f aca="false">ROUND((I2056-H2056)*1440,0)</f>
        <v>63</v>
      </c>
      <c r="Z2056" s="18" t="n">
        <f aca="false">ROUND((J2056-I2056)*1440,0)</f>
        <v>23</v>
      </c>
      <c r="AA2056" s="18" t="n">
        <f aca="false">ROUND((K2056-J2056)*1440,0)</f>
        <v>26</v>
      </c>
      <c r="AB2056" s="18" t="n">
        <f aca="false">ROUND((L2056-K2056)*1440,0)</f>
        <v>8</v>
      </c>
      <c r="AC2056" s="18" t="n">
        <f aca="false">ROUND((M2056-L2056)*1440,0)</f>
        <v>71</v>
      </c>
      <c r="AD2056" s="18" t="n">
        <f aca="false">IF(N2056="","",ROUND((N2056-M2056)*1440,0))</f>
        <v>17</v>
      </c>
      <c r="AE2056" s="18" t="n">
        <f aca="false">IF(O2056="","",ROUND((O2056-N2056)*1440,0))</f>
        <v>13</v>
      </c>
      <c r="AF2056" s="18" t="n">
        <f aca="false">IF(P2056="","",ROUND((P2056-O2056)*1440,0))</f>
        <v>5</v>
      </c>
      <c r="AG2056" s="18" t="n">
        <f aca="false">IF(Q2056="","",ROUND((Q2056-P2056)*1440,0))</f>
        <v>18</v>
      </c>
      <c r="AH2056" s="18" t="n">
        <f aca="false">IF(Q2056="","",ROUND((Q2056-H2056)*1440,0))</f>
        <v>244</v>
      </c>
      <c r="AI2056" s="19" t="n">
        <f aca="false">ROUND(IF(O2056="",Assumptions!$B$25-K2056,O2056-K2056)*24,1)</f>
        <v>1.8</v>
      </c>
      <c r="AJ2056" s="20" t="n">
        <f aca="false">ROUND(MAX(N(Y2056)/Assumptions!$C$5, N(Z2056)/Assumptions!$C$6, N(AA2056)/Assumptions!$C$7, N(AB2056)/Assumptions!$C$8, N(AC2056)/Assumptions!$C$9, N(AD2056)/Assumptions!$C$10, N(AE2056)/Assumptions!$C$11, N(AF2056)/Assumptions!$C$12, N(AG2056)/Assumptions!$C$13),3)</f>
        <v>2.1</v>
      </c>
      <c r="AK2056" s="0" t="str">
        <f aca="false">IF(OR(U2056="Pending",U2056="On Hold"),"Open GRN (awaiting)",IF(AJ2056&lt;=1,"Within SLA",IF(ROUND(N(Y2056)/Assumptions!$C$5,3)=AJ2056,"Gate Wait",IF(ROUND(N(Z2056)/Assumptions!$C$6,3)=AJ2056,"Dock Wait",IF(ROUND(N(AA2056)/Assumptions!$C$7,3)=AJ2056,"Unloading",IF(ROUND(N(AB2056)/Assumptions!$C$8,3)=AJ2056,"Unload-to-QC Wait",IF(ROUND(N(AC2056)/Assumptions!$C$9,3)=AJ2056,"QC",IF(ROUND(N(AD2056)/Assumptions!$C$10,3)=AJ2056,"QC-to-GRN Wait",IF(ROUND(N(AE2056)/Assumptions!$C$11,3)=AJ2056,"GRN Processing",IF(ROUND(N(AF2056)/Assumptions!$C$12,3)=AJ2056,"GRN-to-Putaway Wait",IF(ROUND(N(AG2056)/Assumptions!$C$13,3)=AJ2056,"Putaway","Within SLA")))))))))))</f>
        <v>Gate Wait</v>
      </c>
    </row>
    <row r="2057" customFormat="false" ht="15" hidden="false" customHeight="false" outlineLevel="0" collapsed="false">
      <c r="A2057" s="0" t="s">
        <v>6001</v>
      </c>
      <c r="B2057" s="0" t="s">
        <v>6002</v>
      </c>
      <c r="C2057" s="0" t="s">
        <v>286</v>
      </c>
      <c r="D2057" s="0" t="s">
        <v>119</v>
      </c>
      <c r="E2057" s="0" t="s">
        <v>6003</v>
      </c>
      <c r="F2057" s="0" t="s">
        <v>121</v>
      </c>
      <c r="G2057" s="0" t="s">
        <v>129</v>
      </c>
      <c r="H2057" s="17" t="n">
        <v>46254.3041666667</v>
      </c>
      <c r="I2057" s="17" t="n">
        <v>46254.3104166667</v>
      </c>
      <c r="J2057" s="17" t="n">
        <v>46254.3145833333</v>
      </c>
      <c r="K2057" s="17" t="n">
        <v>46254.3423611111</v>
      </c>
      <c r="L2057" s="17" t="n">
        <v>46254.3493055556</v>
      </c>
      <c r="M2057" s="17" t="n">
        <v>46254.3729166667</v>
      </c>
      <c r="N2057" s="17" t="n">
        <v>46254.4277777778</v>
      </c>
      <c r="O2057" s="17" t="n">
        <v>46254.4368055556</v>
      </c>
      <c r="P2057" s="17" t="n">
        <v>46254.4479166667</v>
      </c>
      <c r="Q2057" s="17" t="n">
        <v>46254.4770833333</v>
      </c>
      <c r="R2057" s="0" t="n">
        <v>1065</v>
      </c>
      <c r="S2057" s="0" t="n">
        <v>0</v>
      </c>
      <c r="T2057" s="0" t="n">
        <v>0</v>
      </c>
      <c r="U2057" s="18" t="s">
        <v>130</v>
      </c>
      <c r="V2057" s="18" t="s">
        <v>144</v>
      </c>
      <c r="W2057" s="0" t="str">
        <f aca="false">IF(AND(X2057&gt;=6,X2057&lt;14),"A",IF(AND(X2057&gt;=14,X2057&lt;22),"B","C"))</f>
        <v>A</v>
      </c>
      <c r="X2057" s="18" t="n">
        <f aca="false">HOUR(H2057)</f>
        <v>7</v>
      </c>
      <c r="Y2057" s="18" t="n">
        <f aca="false">ROUND((I2057-H2057)*1440,0)</f>
        <v>9</v>
      </c>
      <c r="Z2057" s="18" t="n">
        <f aca="false">ROUND((J2057-I2057)*1440,0)</f>
        <v>6</v>
      </c>
      <c r="AA2057" s="18" t="n">
        <f aca="false">ROUND((K2057-J2057)*1440,0)</f>
        <v>40</v>
      </c>
      <c r="AB2057" s="18" t="n">
        <f aca="false">ROUND((L2057-K2057)*1440,0)</f>
        <v>10</v>
      </c>
      <c r="AC2057" s="18" t="n">
        <f aca="false">ROUND((M2057-L2057)*1440,0)</f>
        <v>34</v>
      </c>
      <c r="AD2057" s="18" t="n">
        <f aca="false">IF(N2057="","",ROUND((N2057-M2057)*1440,0))</f>
        <v>79</v>
      </c>
      <c r="AE2057" s="18" t="n">
        <f aca="false">IF(O2057="","",ROUND((O2057-N2057)*1440,0))</f>
        <v>13</v>
      </c>
      <c r="AF2057" s="18" t="n">
        <f aca="false">IF(P2057="","",ROUND((P2057-O2057)*1440,0))</f>
        <v>16</v>
      </c>
      <c r="AG2057" s="18" t="n">
        <f aca="false">IF(Q2057="","",ROUND((Q2057-P2057)*1440,0))</f>
        <v>42</v>
      </c>
      <c r="AH2057" s="18" t="n">
        <f aca="false">IF(Q2057="","",ROUND((Q2057-H2057)*1440,0))</f>
        <v>249</v>
      </c>
      <c r="AI2057" s="19" t="n">
        <f aca="false">ROUND(IF(O2057="",Assumptions!$B$25-K2057,O2057-K2057)*24,1)</f>
        <v>2.3</v>
      </c>
      <c r="AJ2057" s="20" t="n">
        <f aca="false">ROUND(MAX(N(Y2057)/Assumptions!$C$5, N(Z2057)/Assumptions!$C$6, N(AA2057)/Assumptions!$C$7, N(AB2057)/Assumptions!$C$8, N(AC2057)/Assumptions!$C$9, N(AD2057)/Assumptions!$C$10, N(AE2057)/Assumptions!$C$11, N(AF2057)/Assumptions!$C$12, N(AG2057)/Assumptions!$C$13),3)</f>
        <v>2.633</v>
      </c>
      <c r="AK2057" s="0" t="str">
        <f aca="false">IF(OR(U2057="Pending",U2057="On Hold"),"Open GRN (awaiting)",IF(AJ2057&lt;=1,"Within SLA",IF(ROUND(N(Y2057)/Assumptions!$C$5,3)=AJ2057,"Gate Wait",IF(ROUND(N(Z2057)/Assumptions!$C$6,3)=AJ2057,"Dock Wait",IF(ROUND(N(AA2057)/Assumptions!$C$7,3)=AJ2057,"Unloading",IF(ROUND(N(AB2057)/Assumptions!$C$8,3)=AJ2057,"Unload-to-QC Wait",IF(ROUND(N(AC2057)/Assumptions!$C$9,3)=AJ2057,"QC",IF(ROUND(N(AD2057)/Assumptions!$C$10,3)=AJ2057,"QC-to-GRN Wait",IF(ROUND(N(AE2057)/Assumptions!$C$11,3)=AJ2057,"GRN Processing",IF(ROUND(N(AF2057)/Assumptions!$C$12,3)=AJ2057,"GRN-to-Putaway Wait",IF(ROUND(N(AG2057)/Assumptions!$C$13,3)=AJ2057,"Putaway","Within SLA")))))))))))</f>
        <v>QC-to-GRN Wait</v>
      </c>
    </row>
    <row r="2058" customFormat="false" ht="15" hidden="false" customHeight="false" outlineLevel="0" collapsed="false">
      <c r="A2058" s="0" t="s">
        <v>6004</v>
      </c>
      <c r="B2058" s="0" t="s">
        <v>6005</v>
      </c>
      <c r="C2058" s="0" t="s">
        <v>142</v>
      </c>
      <c r="D2058" s="0" t="s">
        <v>135</v>
      </c>
      <c r="E2058" s="0" t="s">
        <v>6006</v>
      </c>
      <c r="F2058" s="0" t="s">
        <v>172</v>
      </c>
      <c r="G2058" s="0" t="s">
        <v>138</v>
      </c>
      <c r="H2058" s="17" t="n">
        <v>46254.3104166667</v>
      </c>
      <c r="I2058" s="17" t="n">
        <v>46254.3208333333</v>
      </c>
      <c r="J2058" s="17" t="n">
        <v>46254.3236111111</v>
      </c>
      <c r="K2058" s="17" t="n">
        <v>46254.35</v>
      </c>
      <c r="L2058" s="17" t="n">
        <v>46254.3611111111</v>
      </c>
      <c r="M2058" s="17" t="n">
        <v>46254.3708333333</v>
      </c>
      <c r="N2058" s="17" t="n">
        <v>46254.3951388889</v>
      </c>
      <c r="O2058" s="17" t="n">
        <v>46254.7666666667</v>
      </c>
      <c r="P2058" s="17" t="n">
        <v>46254.7777777778</v>
      </c>
      <c r="Q2058" s="17" t="n">
        <v>46254.7868055556</v>
      </c>
      <c r="R2058" s="0" t="n">
        <v>123</v>
      </c>
      <c r="S2058" s="0" t="n">
        <v>0</v>
      </c>
      <c r="T2058" s="0" t="n">
        <v>0</v>
      </c>
      <c r="U2058" s="18" t="s">
        <v>130</v>
      </c>
      <c r="V2058" s="18" t="s">
        <v>156</v>
      </c>
      <c r="W2058" s="0" t="str">
        <f aca="false">IF(AND(X2058&gt;=6,X2058&lt;14),"A",IF(AND(X2058&gt;=14,X2058&lt;22),"B","C"))</f>
        <v>A</v>
      </c>
      <c r="X2058" s="18" t="n">
        <f aca="false">HOUR(H2058)</f>
        <v>7</v>
      </c>
      <c r="Y2058" s="18" t="n">
        <f aca="false">ROUND((I2058-H2058)*1440,0)</f>
        <v>15</v>
      </c>
      <c r="Z2058" s="18" t="n">
        <f aca="false">ROUND((J2058-I2058)*1440,0)</f>
        <v>4</v>
      </c>
      <c r="AA2058" s="18" t="n">
        <f aca="false">ROUND((K2058-J2058)*1440,0)</f>
        <v>38</v>
      </c>
      <c r="AB2058" s="18" t="n">
        <f aca="false">ROUND((L2058-K2058)*1440,0)</f>
        <v>16</v>
      </c>
      <c r="AC2058" s="18" t="n">
        <f aca="false">ROUND((M2058-L2058)*1440,0)</f>
        <v>14</v>
      </c>
      <c r="AD2058" s="18" t="n">
        <f aca="false">IF(N2058="","",ROUND((N2058-M2058)*1440,0))</f>
        <v>35</v>
      </c>
      <c r="AE2058" s="18" t="n">
        <f aca="false">IF(O2058="","",ROUND((O2058-N2058)*1440,0))</f>
        <v>535</v>
      </c>
      <c r="AF2058" s="18" t="n">
        <f aca="false">IF(P2058="","",ROUND((P2058-O2058)*1440,0))</f>
        <v>16</v>
      </c>
      <c r="AG2058" s="18" t="n">
        <f aca="false">IF(Q2058="","",ROUND((Q2058-P2058)*1440,0))</f>
        <v>13</v>
      </c>
      <c r="AH2058" s="18" t="n">
        <f aca="false">IF(Q2058="","",ROUND((Q2058-H2058)*1440,0))</f>
        <v>686</v>
      </c>
      <c r="AI2058" s="19" t="n">
        <f aca="false">ROUND(IF(O2058="",Assumptions!$B$25-K2058,O2058-K2058)*24,1)</f>
        <v>10</v>
      </c>
      <c r="AJ2058" s="20" t="n">
        <f aca="false">ROUND(MAX(N(Y2058)/Assumptions!$C$5, N(Z2058)/Assumptions!$C$6, N(AA2058)/Assumptions!$C$7, N(AB2058)/Assumptions!$C$8, N(AC2058)/Assumptions!$C$9, N(AD2058)/Assumptions!$C$10, N(AE2058)/Assumptions!$C$11, N(AF2058)/Assumptions!$C$12, N(AG2058)/Assumptions!$C$13),3)</f>
        <v>11.889</v>
      </c>
      <c r="AK2058" s="0" t="str">
        <f aca="false">IF(OR(U2058="Pending",U2058="On Hold"),"Open GRN (awaiting)",IF(AJ2058&lt;=1,"Within SLA",IF(ROUND(N(Y2058)/Assumptions!$C$5,3)=AJ2058,"Gate Wait",IF(ROUND(N(Z2058)/Assumptions!$C$6,3)=AJ2058,"Dock Wait",IF(ROUND(N(AA2058)/Assumptions!$C$7,3)=AJ2058,"Unloading",IF(ROUND(N(AB2058)/Assumptions!$C$8,3)=AJ2058,"Unload-to-QC Wait",IF(ROUND(N(AC2058)/Assumptions!$C$9,3)=AJ2058,"QC",IF(ROUND(N(AD2058)/Assumptions!$C$10,3)=AJ2058,"QC-to-GRN Wait",IF(ROUND(N(AE2058)/Assumptions!$C$11,3)=AJ2058,"GRN Processing",IF(ROUND(N(AF2058)/Assumptions!$C$12,3)=AJ2058,"GRN-to-Putaway Wait",IF(ROUND(N(AG2058)/Assumptions!$C$13,3)=AJ2058,"Putaway","Within SLA")))))))))))</f>
        <v>GRN Processing</v>
      </c>
    </row>
    <row r="2059" customFormat="false" ht="15" hidden="false" customHeight="false" outlineLevel="0" collapsed="false">
      <c r="A2059" s="0" t="s">
        <v>6007</v>
      </c>
      <c r="B2059" s="0" t="s">
        <v>6008</v>
      </c>
      <c r="C2059" s="0" t="s">
        <v>184</v>
      </c>
      <c r="D2059" s="0" t="s">
        <v>147</v>
      </c>
      <c r="E2059" s="0" t="s">
        <v>4148</v>
      </c>
      <c r="F2059" s="0" t="s">
        <v>177</v>
      </c>
      <c r="G2059" s="0" t="s">
        <v>150</v>
      </c>
      <c r="H2059" s="17" t="n">
        <v>46254.3201388889</v>
      </c>
      <c r="I2059" s="17" t="n">
        <v>46254.3340277778</v>
      </c>
      <c r="J2059" s="17" t="n">
        <v>46254.3444444445</v>
      </c>
      <c r="K2059" s="17" t="n">
        <v>46254.3770833333</v>
      </c>
      <c r="L2059" s="17" t="n">
        <v>46254.3826388889</v>
      </c>
      <c r="M2059" s="17" t="n">
        <v>46254.3979166667</v>
      </c>
      <c r="N2059" s="17" t="n">
        <v>46254.4375</v>
      </c>
      <c r="O2059" s="17" t="n">
        <v>46254.5354166667</v>
      </c>
      <c r="P2059" s="17" t="n">
        <v>46254.5381944445</v>
      </c>
      <c r="Q2059" s="17" t="n">
        <v>46254.61875</v>
      </c>
      <c r="R2059" s="0" t="n">
        <v>960</v>
      </c>
      <c r="S2059" s="0" t="n">
        <v>0</v>
      </c>
      <c r="T2059" s="0" t="n">
        <v>0</v>
      </c>
      <c r="U2059" s="18" t="s">
        <v>130</v>
      </c>
      <c r="V2059" s="18" t="s">
        <v>156</v>
      </c>
      <c r="W2059" s="0" t="str">
        <f aca="false">IF(AND(X2059&gt;=6,X2059&lt;14),"A",IF(AND(X2059&gt;=14,X2059&lt;22),"B","C"))</f>
        <v>A</v>
      </c>
      <c r="X2059" s="18" t="n">
        <f aca="false">HOUR(H2059)</f>
        <v>7</v>
      </c>
      <c r="Y2059" s="18" t="n">
        <f aca="false">ROUND((I2059-H2059)*1440,0)</f>
        <v>20</v>
      </c>
      <c r="Z2059" s="18" t="n">
        <f aca="false">ROUND((J2059-I2059)*1440,0)</f>
        <v>15</v>
      </c>
      <c r="AA2059" s="18" t="n">
        <f aca="false">ROUND((K2059-J2059)*1440,0)</f>
        <v>47</v>
      </c>
      <c r="AB2059" s="18" t="n">
        <f aca="false">ROUND((L2059-K2059)*1440,0)</f>
        <v>8</v>
      </c>
      <c r="AC2059" s="18" t="n">
        <f aca="false">ROUND((M2059-L2059)*1440,0)</f>
        <v>22</v>
      </c>
      <c r="AD2059" s="18" t="n">
        <f aca="false">IF(N2059="","",ROUND((N2059-M2059)*1440,0))</f>
        <v>57</v>
      </c>
      <c r="AE2059" s="18" t="n">
        <f aca="false">IF(O2059="","",ROUND((O2059-N2059)*1440,0))</f>
        <v>141</v>
      </c>
      <c r="AF2059" s="18" t="n">
        <f aca="false">IF(P2059="","",ROUND((P2059-O2059)*1440,0))</f>
        <v>4</v>
      </c>
      <c r="AG2059" s="18" t="n">
        <f aca="false">IF(Q2059="","",ROUND((Q2059-P2059)*1440,0))</f>
        <v>116</v>
      </c>
      <c r="AH2059" s="18" t="n">
        <f aca="false">IF(Q2059="","",ROUND((Q2059-H2059)*1440,0))</f>
        <v>430</v>
      </c>
      <c r="AI2059" s="19" t="n">
        <f aca="false">ROUND(IF(O2059="",Assumptions!$B$25-K2059,O2059-K2059)*24,1)</f>
        <v>3.8</v>
      </c>
      <c r="AJ2059" s="20" t="n">
        <f aca="false">ROUND(MAX(N(Y2059)/Assumptions!$C$5, N(Z2059)/Assumptions!$C$6, N(AA2059)/Assumptions!$C$7, N(AB2059)/Assumptions!$C$8, N(AC2059)/Assumptions!$C$9, N(AD2059)/Assumptions!$C$10, N(AE2059)/Assumptions!$C$11, N(AF2059)/Assumptions!$C$12, N(AG2059)/Assumptions!$C$13),3)</f>
        <v>3.133</v>
      </c>
      <c r="AK2059" s="0" t="str">
        <f aca="false">IF(OR(U2059="Pending",U2059="On Hold"),"Open GRN (awaiting)",IF(AJ2059&lt;=1,"Within SLA",IF(ROUND(N(Y2059)/Assumptions!$C$5,3)=AJ2059,"Gate Wait",IF(ROUND(N(Z2059)/Assumptions!$C$6,3)=AJ2059,"Dock Wait",IF(ROUND(N(AA2059)/Assumptions!$C$7,3)=AJ2059,"Unloading",IF(ROUND(N(AB2059)/Assumptions!$C$8,3)=AJ2059,"Unload-to-QC Wait",IF(ROUND(N(AC2059)/Assumptions!$C$9,3)=AJ2059,"QC",IF(ROUND(N(AD2059)/Assumptions!$C$10,3)=AJ2059,"QC-to-GRN Wait",IF(ROUND(N(AE2059)/Assumptions!$C$11,3)=AJ2059,"GRN Processing",IF(ROUND(N(AF2059)/Assumptions!$C$12,3)=AJ2059,"GRN-to-Putaway Wait",IF(ROUND(N(AG2059)/Assumptions!$C$13,3)=AJ2059,"Putaway","Within SLA")))))))))))</f>
        <v>GRN Processing</v>
      </c>
    </row>
    <row r="2060" customFormat="false" ht="15" hidden="false" customHeight="false" outlineLevel="0" collapsed="false">
      <c r="A2060" s="0" t="s">
        <v>6009</v>
      </c>
      <c r="B2060" s="0" t="s">
        <v>6010</v>
      </c>
      <c r="C2060" s="0" t="s">
        <v>153</v>
      </c>
      <c r="D2060" s="0" t="s">
        <v>147</v>
      </c>
      <c r="E2060" s="0" t="s">
        <v>6011</v>
      </c>
      <c r="F2060" s="0" t="s">
        <v>155</v>
      </c>
      <c r="G2060" s="0" t="s">
        <v>167</v>
      </c>
      <c r="H2060" s="17" t="n">
        <v>46254.3375</v>
      </c>
      <c r="I2060" s="17" t="n">
        <v>46254.3541666667</v>
      </c>
      <c r="J2060" s="17" t="n">
        <v>46254.3618055556</v>
      </c>
      <c r="K2060" s="17" t="n">
        <v>46254.3826388889</v>
      </c>
      <c r="L2060" s="17" t="n">
        <v>46254.3923611111</v>
      </c>
      <c r="M2060" s="17" t="n">
        <v>46254.4006944444</v>
      </c>
      <c r="N2060" s="17" t="n">
        <v>46254.5013888889</v>
      </c>
      <c r="O2060" s="17" t="n">
        <v>46254.5208333333</v>
      </c>
      <c r="P2060" s="17" t="n">
        <v>46254.5395833333</v>
      </c>
      <c r="Q2060" s="17" t="n">
        <v>46254.5576388889</v>
      </c>
      <c r="R2060" s="0" t="n">
        <v>397</v>
      </c>
      <c r="S2060" s="0" t="n">
        <v>0</v>
      </c>
      <c r="T2060" s="0" t="n">
        <v>0</v>
      </c>
      <c r="U2060" s="18" t="s">
        <v>130</v>
      </c>
      <c r="V2060" s="18" t="s">
        <v>131</v>
      </c>
      <c r="W2060" s="0" t="str">
        <f aca="false">IF(AND(X2060&gt;=6,X2060&lt;14),"A",IF(AND(X2060&gt;=14,X2060&lt;22),"B","C"))</f>
        <v>A</v>
      </c>
      <c r="X2060" s="18" t="n">
        <f aca="false">HOUR(H2060)</f>
        <v>8</v>
      </c>
      <c r="Y2060" s="18" t="n">
        <f aca="false">ROUND((I2060-H2060)*1440,0)</f>
        <v>24</v>
      </c>
      <c r="Z2060" s="18" t="n">
        <f aca="false">ROUND((J2060-I2060)*1440,0)</f>
        <v>11</v>
      </c>
      <c r="AA2060" s="18" t="n">
        <f aca="false">ROUND((K2060-J2060)*1440,0)</f>
        <v>30</v>
      </c>
      <c r="AB2060" s="18" t="n">
        <f aca="false">ROUND((L2060-K2060)*1440,0)</f>
        <v>14</v>
      </c>
      <c r="AC2060" s="18" t="n">
        <f aca="false">ROUND((M2060-L2060)*1440,0)</f>
        <v>12</v>
      </c>
      <c r="AD2060" s="18" t="n">
        <f aca="false">IF(N2060="","",ROUND((N2060-M2060)*1440,0))</f>
        <v>145</v>
      </c>
      <c r="AE2060" s="18" t="n">
        <f aca="false">IF(O2060="","",ROUND((O2060-N2060)*1440,0))</f>
        <v>28</v>
      </c>
      <c r="AF2060" s="18" t="n">
        <f aca="false">IF(P2060="","",ROUND((P2060-O2060)*1440,0))</f>
        <v>27</v>
      </c>
      <c r="AG2060" s="18" t="n">
        <f aca="false">IF(Q2060="","",ROUND((Q2060-P2060)*1440,0))</f>
        <v>26</v>
      </c>
      <c r="AH2060" s="18" t="n">
        <f aca="false">IF(Q2060="","",ROUND((Q2060-H2060)*1440,0))</f>
        <v>317</v>
      </c>
      <c r="AI2060" s="19" t="n">
        <f aca="false">ROUND(IF(O2060="",Assumptions!$B$25-K2060,O2060-K2060)*24,1)</f>
        <v>3.3</v>
      </c>
      <c r="AJ2060" s="20" t="n">
        <f aca="false">ROUND(MAX(N(Y2060)/Assumptions!$C$5, N(Z2060)/Assumptions!$C$6, N(AA2060)/Assumptions!$C$7, N(AB2060)/Assumptions!$C$8, N(AC2060)/Assumptions!$C$9, N(AD2060)/Assumptions!$C$10, N(AE2060)/Assumptions!$C$11, N(AF2060)/Assumptions!$C$12, N(AG2060)/Assumptions!$C$13),3)</f>
        <v>4.833</v>
      </c>
      <c r="AK2060" s="0" t="str">
        <f aca="false">IF(OR(U2060="Pending",U2060="On Hold"),"Open GRN (awaiting)",IF(AJ2060&lt;=1,"Within SLA",IF(ROUND(N(Y2060)/Assumptions!$C$5,3)=AJ2060,"Gate Wait",IF(ROUND(N(Z2060)/Assumptions!$C$6,3)=AJ2060,"Dock Wait",IF(ROUND(N(AA2060)/Assumptions!$C$7,3)=AJ2060,"Unloading",IF(ROUND(N(AB2060)/Assumptions!$C$8,3)=AJ2060,"Unload-to-QC Wait",IF(ROUND(N(AC2060)/Assumptions!$C$9,3)=AJ2060,"QC",IF(ROUND(N(AD2060)/Assumptions!$C$10,3)=AJ2060,"QC-to-GRN Wait",IF(ROUND(N(AE2060)/Assumptions!$C$11,3)=AJ2060,"GRN Processing",IF(ROUND(N(AF2060)/Assumptions!$C$12,3)=AJ2060,"GRN-to-Putaway Wait",IF(ROUND(N(AG2060)/Assumptions!$C$13,3)=AJ2060,"Putaway","Within SLA")))))))))))</f>
        <v>QC-to-GRN Wait</v>
      </c>
    </row>
    <row r="2061" customFormat="false" ht="15" hidden="false" customHeight="false" outlineLevel="0" collapsed="false">
      <c r="A2061" s="0" t="s">
        <v>6012</v>
      </c>
      <c r="B2061" s="0" t="s">
        <v>6013</v>
      </c>
      <c r="C2061" s="0" t="s">
        <v>153</v>
      </c>
      <c r="D2061" s="0" t="s">
        <v>147</v>
      </c>
      <c r="E2061" s="0" t="s">
        <v>6014</v>
      </c>
      <c r="F2061" s="0" t="s">
        <v>172</v>
      </c>
      <c r="G2061" s="0" t="s">
        <v>150</v>
      </c>
      <c r="H2061" s="17" t="n">
        <v>46254.3597222222</v>
      </c>
      <c r="I2061" s="17" t="n">
        <v>46254.3763888889</v>
      </c>
      <c r="J2061" s="17" t="n">
        <v>46254.3798611111</v>
      </c>
      <c r="K2061" s="17" t="n">
        <v>46254.3972222222</v>
      </c>
      <c r="L2061" s="17" t="n">
        <v>46254.4013888889</v>
      </c>
      <c r="M2061" s="17" t="n">
        <v>46254.4423611111</v>
      </c>
      <c r="N2061" s="17" t="n">
        <v>46254.4659722222</v>
      </c>
      <c r="O2061" s="17" t="n">
        <v>46254.6090277778</v>
      </c>
      <c r="P2061" s="17" t="n">
        <v>46254.6229166667</v>
      </c>
      <c r="Q2061" s="17" t="n">
        <v>46254.64375</v>
      </c>
      <c r="R2061" s="0" t="n">
        <v>261</v>
      </c>
      <c r="S2061" s="0" t="n">
        <v>0</v>
      </c>
      <c r="T2061" s="0" t="n">
        <v>0</v>
      </c>
      <c r="U2061" s="18" t="s">
        <v>130</v>
      </c>
      <c r="V2061" s="18" t="s">
        <v>131</v>
      </c>
      <c r="W2061" s="0" t="str">
        <f aca="false">IF(AND(X2061&gt;=6,X2061&lt;14),"A",IF(AND(X2061&gt;=14,X2061&lt;22),"B","C"))</f>
        <v>A</v>
      </c>
      <c r="X2061" s="18" t="n">
        <f aca="false">HOUR(H2061)</f>
        <v>8</v>
      </c>
      <c r="Y2061" s="18" t="n">
        <f aca="false">ROUND((I2061-H2061)*1440,0)</f>
        <v>24</v>
      </c>
      <c r="Z2061" s="18" t="n">
        <f aca="false">ROUND((J2061-I2061)*1440,0)</f>
        <v>5</v>
      </c>
      <c r="AA2061" s="18" t="n">
        <f aca="false">ROUND((K2061-J2061)*1440,0)</f>
        <v>25</v>
      </c>
      <c r="AB2061" s="18" t="n">
        <f aca="false">ROUND((L2061-K2061)*1440,0)</f>
        <v>6</v>
      </c>
      <c r="AC2061" s="18" t="n">
        <f aca="false">ROUND((M2061-L2061)*1440,0)</f>
        <v>59</v>
      </c>
      <c r="AD2061" s="18" t="n">
        <f aca="false">IF(N2061="","",ROUND((N2061-M2061)*1440,0))</f>
        <v>34</v>
      </c>
      <c r="AE2061" s="18" t="n">
        <f aca="false">IF(O2061="","",ROUND((O2061-N2061)*1440,0))</f>
        <v>206</v>
      </c>
      <c r="AF2061" s="18" t="n">
        <f aca="false">IF(P2061="","",ROUND((P2061-O2061)*1440,0))</f>
        <v>20</v>
      </c>
      <c r="AG2061" s="18" t="n">
        <f aca="false">IF(Q2061="","",ROUND((Q2061-P2061)*1440,0))</f>
        <v>30</v>
      </c>
      <c r="AH2061" s="18" t="n">
        <f aca="false">IF(Q2061="","",ROUND((Q2061-H2061)*1440,0))</f>
        <v>409</v>
      </c>
      <c r="AI2061" s="19" t="n">
        <f aca="false">ROUND(IF(O2061="",Assumptions!$B$25-K2061,O2061-K2061)*24,1)</f>
        <v>5.1</v>
      </c>
      <c r="AJ2061" s="20" t="n">
        <f aca="false">ROUND(MAX(N(Y2061)/Assumptions!$C$5, N(Z2061)/Assumptions!$C$6, N(AA2061)/Assumptions!$C$7, N(AB2061)/Assumptions!$C$8, N(AC2061)/Assumptions!$C$9, N(AD2061)/Assumptions!$C$10, N(AE2061)/Assumptions!$C$11, N(AF2061)/Assumptions!$C$12, N(AG2061)/Assumptions!$C$13),3)</f>
        <v>4.578</v>
      </c>
      <c r="AK2061" s="0" t="str">
        <f aca="false">IF(OR(U2061="Pending",U2061="On Hold"),"Open GRN (awaiting)",IF(AJ2061&lt;=1,"Within SLA",IF(ROUND(N(Y2061)/Assumptions!$C$5,3)=AJ2061,"Gate Wait",IF(ROUND(N(Z2061)/Assumptions!$C$6,3)=AJ2061,"Dock Wait",IF(ROUND(N(AA2061)/Assumptions!$C$7,3)=AJ2061,"Unloading",IF(ROUND(N(AB2061)/Assumptions!$C$8,3)=AJ2061,"Unload-to-QC Wait",IF(ROUND(N(AC2061)/Assumptions!$C$9,3)=AJ2061,"QC",IF(ROUND(N(AD2061)/Assumptions!$C$10,3)=AJ2061,"QC-to-GRN Wait",IF(ROUND(N(AE2061)/Assumptions!$C$11,3)=AJ2061,"GRN Processing",IF(ROUND(N(AF2061)/Assumptions!$C$12,3)=AJ2061,"GRN-to-Putaway Wait",IF(ROUND(N(AG2061)/Assumptions!$C$13,3)=AJ2061,"Putaway","Within SLA")))))))))))</f>
        <v>GRN Processing</v>
      </c>
    </row>
    <row r="2062" customFormat="false" ht="15" hidden="false" customHeight="false" outlineLevel="0" collapsed="false">
      <c r="A2062" s="0" t="s">
        <v>6015</v>
      </c>
      <c r="B2062" s="0" t="s">
        <v>6016</v>
      </c>
      <c r="C2062" s="0" t="s">
        <v>159</v>
      </c>
      <c r="D2062" s="0" t="s">
        <v>119</v>
      </c>
      <c r="E2062" s="0" t="s">
        <v>4022</v>
      </c>
      <c r="F2062" s="0" t="s">
        <v>128</v>
      </c>
      <c r="G2062" s="0" t="s">
        <v>129</v>
      </c>
      <c r="H2062" s="17" t="n">
        <v>46254.3701388889</v>
      </c>
      <c r="I2062" s="17" t="n">
        <v>46254.3777777778</v>
      </c>
      <c r="J2062" s="17" t="n">
        <v>46254.3847222222</v>
      </c>
      <c r="K2062" s="17" t="n">
        <v>46254.4138888889</v>
      </c>
      <c r="L2062" s="17" t="n">
        <v>46254.41875</v>
      </c>
      <c r="M2062" s="17" t="n">
        <v>46254.4451388889</v>
      </c>
      <c r="N2062" s="17" t="n">
        <v>46254.4555555556</v>
      </c>
      <c r="O2062" s="17" t="n">
        <v>46254.4631944444</v>
      </c>
      <c r="P2062" s="17" t="n">
        <v>46254.4680555556</v>
      </c>
      <c r="Q2062" s="17" t="n">
        <v>46254.4861111111</v>
      </c>
      <c r="R2062" s="0" t="n">
        <v>585</v>
      </c>
      <c r="S2062" s="0" t="n">
        <v>0</v>
      </c>
      <c r="T2062" s="0" t="n">
        <v>0</v>
      </c>
      <c r="U2062" s="18" t="s">
        <v>130</v>
      </c>
      <c r="V2062" s="18" t="s">
        <v>333</v>
      </c>
      <c r="W2062" s="0" t="str">
        <f aca="false">IF(AND(X2062&gt;=6,X2062&lt;14),"A",IF(AND(X2062&gt;=14,X2062&lt;22),"B","C"))</f>
        <v>A</v>
      </c>
      <c r="X2062" s="18" t="n">
        <f aca="false">HOUR(H2062)</f>
        <v>8</v>
      </c>
      <c r="Y2062" s="18" t="n">
        <f aca="false">ROUND((I2062-H2062)*1440,0)</f>
        <v>11</v>
      </c>
      <c r="Z2062" s="18" t="n">
        <f aca="false">ROUND((J2062-I2062)*1440,0)</f>
        <v>10</v>
      </c>
      <c r="AA2062" s="18" t="n">
        <f aca="false">ROUND((K2062-J2062)*1440,0)</f>
        <v>42</v>
      </c>
      <c r="AB2062" s="18" t="n">
        <f aca="false">ROUND((L2062-K2062)*1440,0)</f>
        <v>7</v>
      </c>
      <c r="AC2062" s="18" t="n">
        <f aca="false">ROUND((M2062-L2062)*1440,0)</f>
        <v>38</v>
      </c>
      <c r="AD2062" s="18" t="n">
        <f aca="false">IF(N2062="","",ROUND((N2062-M2062)*1440,0))</f>
        <v>15</v>
      </c>
      <c r="AE2062" s="18" t="n">
        <f aca="false">IF(O2062="","",ROUND((O2062-N2062)*1440,0))</f>
        <v>11</v>
      </c>
      <c r="AF2062" s="18" t="n">
        <f aca="false">IF(P2062="","",ROUND((P2062-O2062)*1440,0))</f>
        <v>7</v>
      </c>
      <c r="AG2062" s="18" t="n">
        <f aca="false">IF(Q2062="","",ROUND((Q2062-P2062)*1440,0))</f>
        <v>26</v>
      </c>
      <c r="AH2062" s="18" t="n">
        <f aca="false">IF(Q2062="","",ROUND((Q2062-H2062)*1440,0))</f>
        <v>167</v>
      </c>
      <c r="AI2062" s="19" t="n">
        <f aca="false">ROUND(IF(O2062="",Assumptions!$B$25-K2062,O2062-K2062)*24,1)</f>
        <v>1.2</v>
      </c>
      <c r="AJ2062" s="20" t="n">
        <f aca="false">ROUND(MAX(N(Y2062)/Assumptions!$C$5, N(Z2062)/Assumptions!$C$6, N(AA2062)/Assumptions!$C$7, N(AB2062)/Assumptions!$C$8, N(AC2062)/Assumptions!$C$9, N(AD2062)/Assumptions!$C$10, N(AE2062)/Assumptions!$C$11, N(AF2062)/Assumptions!$C$12, N(AG2062)/Assumptions!$C$13),3)</f>
        <v>0.844</v>
      </c>
      <c r="AK2062" s="0" t="str">
        <f aca="false">IF(OR(U2062="Pending",U2062="On Hold"),"Open GRN (awaiting)",IF(AJ2062&lt;=1,"Within SLA",IF(ROUND(N(Y2062)/Assumptions!$C$5,3)=AJ2062,"Gate Wait",IF(ROUND(N(Z2062)/Assumptions!$C$6,3)=AJ2062,"Dock Wait",IF(ROUND(N(AA2062)/Assumptions!$C$7,3)=AJ2062,"Unloading",IF(ROUND(N(AB2062)/Assumptions!$C$8,3)=AJ2062,"Unload-to-QC Wait",IF(ROUND(N(AC2062)/Assumptions!$C$9,3)=AJ2062,"QC",IF(ROUND(N(AD2062)/Assumptions!$C$10,3)=AJ2062,"QC-to-GRN Wait",IF(ROUND(N(AE2062)/Assumptions!$C$11,3)=AJ2062,"GRN Processing",IF(ROUND(N(AF2062)/Assumptions!$C$12,3)=AJ2062,"GRN-to-Putaway Wait",IF(ROUND(N(AG2062)/Assumptions!$C$13,3)=AJ2062,"Putaway","Within SLA")))))))))))</f>
        <v>Within SLA</v>
      </c>
    </row>
    <row r="2063" customFormat="false" ht="15" hidden="false" customHeight="false" outlineLevel="0" collapsed="false">
      <c r="A2063" s="0" t="s">
        <v>6017</v>
      </c>
      <c r="B2063" s="0" t="s">
        <v>6018</v>
      </c>
      <c r="C2063" s="0" t="s">
        <v>153</v>
      </c>
      <c r="D2063" s="0" t="s">
        <v>119</v>
      </c>
      <c r="E2063" s="0" t="s">
        <v>5181</v>
      </c>
      <c r="F2063" s="0" t="s">
        <v>155</v>
      </c>
      <c r="G2063" s="0" t="s">
        <v>129</v>
      </c>
      <c r="H2063" s="17" t="n">
        <v>46254.3881944444</v>
      </c>
      <c r="I2063" s="17" t="n">
        <v>46254.3916666667</v>
      </c>
      <c r="J2063" s="17" t="n">
        <v>46254.4</v>
      </c>
      <c r="K2063" s="17" t="n">
        <v>46254.43125</v>
      </c>
      <c r="L2063" s="17" t="n">
        <v>46254.4430555556</v>
      </c>
      <c r="M2063" s="17" t="n">
        <v>46254.4618055556</v>
      </c>
      <c r="N2063" s="17" t="n">
        <v>46254.4868055556</v>
      </c>
      <c r="O2063" s="17" t="n">
        <v>46254.5090277778</v>
      </c>
      <c r="P2063" s="17" t="n">
        <v>46254.5263888889</v>
      </c>
      <c r="Q2063" s="17" t="n">
        <v>46254.5354166667</v>
      </c>
      <c r="R2063" s="0" t="n">
        <v>545</v>
      </c>
      <c r="S2063" s="0" t="n">
        <v>10</v>
      </c>
      <c r="T2063" s="0" t="n">
        <v>0</v>
      </c>
      <c r="U2063" s="18" t="s">
        <v>123</v>
      </c>
      <c r="V2063" s="18" t="s">
        <v>144</v>
      </c>
      <c r="W2063" s="0" t="str">
        <f aca="false">IF(AND(X2063&gt;=6,X2063&lt;14),"A",IF(AND(X2063&gt;=14,X2063&lt;22),"B","C"))</f>
        <v>A</v>
      </c>
      <c r="X2063" s="18" t="n">
        <f aca="false">HOUR(H2063)</f>
        <v>9</v>
      </c>
      <c r="Y2063" s="18" t="n">
        <f aca="false">ROUND((I2063-H2063)*1440,0)</f>
        <v>5</v>
      </c>
      <c r="Z2063" s="18" t="n">
        <f aca="false">ROUND((J2063-I2063)*1440,0)</f>
        <v>12</v>
      </c>
      <c r="AA2063" s="18" t="n">
        <f aca="false">ROUND((K2063-J2063)*1440,0)</f>
        <v>45</v>
      </c>
      <c r="AB2063" s="18" t="n">
        <f aca="false">ROUND((L2063-K2063)*1440,0)</f>
        <v>17</v>
      </c>
      <c r="AC2063" s="18" t="n">
        <f aca="false">ROUND((M2063-L2063)*1440,0)</f>
        <v>27</v>
      </c>
      <c r="AD2063" s="18" t="n">
        <f aca="false">IF(N2063="","",ROUND((N2063-M2063)*1440,0))</f>
        <v>36</v>
      </c>
      <c r="AE2063" s="18" t="n">
        <f aca="false">IF(O2063="","",ROUND((O2063-N2063)*1440,0))</f>
        <v>32</v>
      </c>
      <c r="AF2063" s="18" t="n">
        <f aca="false">IF(P2063="","",ROUND((P2063-O2063)*1440,0))</f>
        <v>25</v>
      </c>
      <c r="AG2063" s="18" t="n">
        <f aca="false">IF(Q2063="","",ROUND((Q2063-P2063)*1440,0))</f>
        <v>13</v>
      </c>
      <c r="AH2063" s="18" t="n">
        <f aca="false">IF(Q2063="","",ROUND((Q2063-H2063)*1440,0))</f>
        <v>212</v>
      </c>
      <c r="AI2063" s="19" t="n">
        <f aca="false">ROUND(IF(O2063="",Assumptions!$B$25-K2063,O2063-K2063)*24,1)</f>
        <v>1.9</v>
      </c>
      <c r="AJ2063" s="20" t="n">
        <f aca="false">ROUND(MAX(N(Y2063)/Assumptions!$C$5, N(Z2063)/Assumptions!$C$6, N(AA2063)/Assumptions!$C$7, N(AB2063)/Assumptions!$C$8, N(AC2063)/Assumptions!$C$9, N(AD2063)/Assumptions!$C$10, N(AE2063)/Assumptions!$C$11, N(AF2063)/Assumptions!$C$12, N(AG2063)/Assumptions!$C$13),3)</f>
        <v>1.25</v>
      </c>
      <c r="AK2063" s="0" t="str">
        <f aca="false">IF(OR(U2063="Pending",U2063="On Hold"),"Open GRN (awaiting)",IF(AJ2063&lt;=1,"Within SLA",IF(ROUND(N(Y2063)/Assumptions!$C$5,3)=AJ2063,"Gate Wait",IF(ROUND(N(Z2063)/Assumptions!$C$6,3)=AJ2063,"Dock Wait",IF(ROUND(N(AA2063)/Assumptions!$C$7,3)=AJ2063,"Unloading",IF(ROUND(N(AB2063)/Assumptions!$C$8,3)=AJ2063,"Unload-to-QC Wait",IF(ROUND(N(AC2063)/Assumptions!$C$9,3)=AJ2063,"QC",IF(ROUND(N(AD2063)/Assumptions!$C$10,3)=AJ2063,"QC-to-GRN Wait",IF(ROUND(N(AE2063)/Assumptions!$C$11,3)=AJ2063,"GRN Processing",IF(ROUND(N(AF2063)/Assumptions!$C$12,3)=AJ2063,"GRN-to-Putaway Wait",IF(ROUND(N(AG2063)/Assumptions!$C$13,3)=AJ2063,"Putaway","Within SLA")))))))))))</f>
        <v>GRN-to-Putaway Wait</v>
      </c>
    </row>
    <row r="2064" customFormat="false" ht="15" hidden="false" customHeight="false" outlineLevel="0" collapsed="false">
      <c r="A2064" s="0" t="s">
        <v>6019</v>
      </c>
      <c r="B2064" s="0" t="s">
        <v>6020</v>
      </c>
      <c r="C2064" s="0" t="s">
        <v>153</v>
      </c>
      <c r="D2064" s="0" t="s">
        <v>147</v>
      </c>
      <c r="E2064" s="0" t="s">
        <v>6021</v>
      </c>
      <c r="F2064" s="0" t="s">
        <v>155</v>
      </c>
      <c r="G2064" s="0" t="s">
        <v>167</v>
      </c>
      <c r="H2064" s="17" t="n">
        <v>46254.3909722222</v>
      </c>
      <c r="I2064" s="17" t="n">
        <v>46254.4381944445</v>
      </c>
      <c r="J2064" s="17" t="n">
        <v>46254.4486111111</v>
      </c>
      <c r="K2064" s="17" t="n">
        <v>46254.4930555556</v>
      </c>
      <c r="L2064" s="17" t="n">
        <v>46254.5055555556</v>
      </c>
      <c r="M2064" s="17" t="n">
        <v>46254.5611111111</v>
      </c>
      <c r="N2064" s="17" t="n">
        <v>46254.575</v>
      </c>
      <c r="O2064" s="17" t="n">
        <v>46254.5986111111</v>
      </c>
      <c r="P2064" s="17" t="n">
        <v>46254.6083333333</v>
      </c>
      <c r="Q2064" s="17" t="n">
        <v>46254.6236111111</v>
      </c>
      <c r="R2064" s="0" t="n">
        <v>612</v>
      </c>
      <c r="S2064" s="0" t="n">
        <v>0</v>
      </c>
      <c r="T2064" s="0" t="n">
        <v>4</v>
      </c>
      <c r="U2064" s="18" t="s">
        <v>123</v>
      </c>
      <c r="V2064" s="18" t="s">
        <v>139</v>
      </c>
      <c r="W2064" s="0" t="str">
        <f aca="false">IF(AND(X2064&gt;=6,X2064&lt;14),"A",IF(AND(X2064&gt;=14,X2064&lt;22),"B","C"))</f>
        <v>A</v>
      </c>
      <c r="X2064" s="18" t="n">
        <f aca="false">HOUR(H2064)</f>
        <v>9</v>
      </c>
      <c r="Y2064" s="18" t="n">
        <f aca="false">ROUND((I2064-H2064)*1440,0)</f>
        <v>68</v>
      </c>
      <c r="Z2064" s="18" t="n">
        <f aca="false">ROUND((J2064-I2064)*1440,0)</f>
        <v>15</v>
      </c>
      <c r="AA2064" s="18" t="n">
        <f aca="false">ROUND((K2064-J2064)*1440,0)</f>
        <v>64</v>
      </c>
      <c r="AB2064" s="18" t="n">
        <f aca="false">ROUND((L2064-K2064)*1440,0)</f>
        <v>18</v>
      </c>
      <c r="AC2064" s="18" t="n">
        <f aca="false">ROUND((M2064-L2064)*1440,0)</f>
        <v>80</v>
      </c>
      <c r="AD2064" s="18" t="n">
        <f aca="false">IF(N2064="","",ROUND((N2064-M2064)*1440,0))</f>
        <v>20</v>
      </c>
      <c r="AE2064" s="18" t="n">
        <f aca="false">IF(O2064="","",ROUND((O2064-N2064)*1440,0))</f>
        <v>34</v>
      </c>
      <c r="AF2064" s="18" t="n">
        <f aca="false">IF(P2064="","",ROUND((P2064-O2064)*1440,0))</f>
        <v>14</v>
      </c>
      <c r="AG2064" s="18" t="n">
        <f aca="false">IF(Q2064="","",ROUND((Q2064-P2064)*1440,0))</f>
        <v>22</v>
      </c>
      <c r="AH2064" s="18" t="n">
        <f aca="false">IF(Q2064="","",ROUND((Q2064-H2064)*1440,0))</f>
        <v>335</v>
      </c>
      <c r="AI2064" s="19" t="n">
        <f aca="false">ROUND(IF(O2064="",Assumptions!$B$25-K2064,O2064-K2064)*24,1)</f>
        <v>2.5</v>
      </c>
      <c r="AJ2064" s="20" t="n">
        <f aca="false">ROUND(MAX(N(Y2064)/Assumptions!$C$5, N(Z2064)/Assumptions!$C$6, N(AA2064)/Assumptions!$C$7, N(AB2064)/Assumptions!$C$8, N(AC2064)/Assumptions!$C$9, N(AD2064)/Assumptions!$C$10, N(AE2064)/Assumptions!$C$11, N(AF2064)/Assumptions!$C$12, N(AG2064)/Assumptions!$C$13),3)</f>
        <v>2.267</v>
      </c>
      <c r="AK2064" s="0" t="str">
        <f aca="false">IF(OR(U2064="Pending",U2064="On Hold"),"Open GRN (awaiting)",IF(AJ2064&lt;=1,"Within SLA",IF(ROUND(N(Y2064)/Assumptions!$C$5,3)=AJ2064,"Gate Wait",IF(ROUND(N(Z2064)/Assumptions!$C$6,3)=AJ2064,"Dock Wait",IF(ROUND(N(AA2064)/Assumptions!$C$7,3)=AJ2064,"Unloading",IF(ROUND(N(AB2064)/Assumptions!$C$8,3)=AJ2064,"Unload-to-QC Wait",IF(ROUND(N(AC2064)/Assumptions!$C$9,3)=AJ2064,"QC",IF(ROUND(N(AD2064)/Assumptions!$C$10,3)=AJ2064,"QC-to-GRN Wait",IF(ROUND(N(AE2064)/Assumptions!$C$11,3)=AJ2064,"GRN Processing",IF(ROUND(N(AF2064)/Assumptions!$C$12,3)=AJ2064,"GRN-to-Putaway Wait",IF(ROUND(N(AG2064)/Assumptions!$C$13,3)=AJ2064,"Putaway","Within SLA")))))))))))</f>
        <v>Gate Wait</v>
      </c>
    </row>
    <row r="2065" customFormat="false" ht="15" hidden="false" customHeight="false" outlineLevel="0" collapsed="false">
      <c r="A2065" s="0" t="s">
        <v>6022</v>
      </c>
      <c r="B2065" s="0" t="s">
        <v>6023</v>
      </c>
      <c r="C2065" s="0" t="s">
        <v>118</v>
      </c>
      <c r="D2065" s="0" t="s">
        <v>147</v>
      </c>
      <c r="E2065" s="0" t="s">
        <v>6024</v>
      </c>
      <c r="F2065" s="0" t="s">
        <v>121</v>
      </c>
      <c r="G2065" s="0" t="s">
        <v>150</v>
      </c>
      <c r="H2065" s="17" t="n">
        <v>46254.3944444444</v>
      </c>
      <c r="I2065" s="17" t="n">
        <v>46254.4131944445</v>
      </c>
      <c r="J2065" s="17" t="n">
        <v>46254.4201388889</v>
      </c>
      <c r="K2065" s="17" t="n">
        <v>46254.4333333333</v>
      </c>
      <c r="L2065" s="17" t="n">
        <v>46254.4423611111</v>
      </c>
      <c r="M2065" s="17" t="n">
        <v>46254.4541666667</v>
      </c>
      <c r="N2065" s="17" t="n">
        <v>46254.5291666667</v>
      </c>
      <c r="O2065" s="17" t="n">
        <v>46254.5416666667</v>
      </c>
      <c r="P2065" s="17" t="n">
        <v>46254.55625</v>
      </c>
      <c r="Q2065" s="17" t="n">
        <v>46254.5645833333</v>
      </c>
      <c r="R2065" s="0" t="n">
        <v>135</v>
      </c>
      <c r="S2065" s="0" t="n">
        <v>0</v>
      </c>
      <c r="T2065" s="0" t="n">
        <v>0</v>
      </c>
      <c r="U2065" s="18" t="s">
        <v>130</v>
      </c>
      <c r="V2065" s="18" t="s">
        <v>131</v>
      </c>
      <c r="W2065" s="0" t="str">
        <f aca="false">IF(AND(X2065&gt;=6,X2065&lt;14),"A",IF(AND(X2065&gt;=14,X2065&lt;22),"B","C"))</f>
        <v>A</v>
      </c>
      <c r="X2065" s="18" t="n">
        <f aca="false">HOUR(H2065)</f>
        <v>9</v>
      </c>
      <c r="Y2065" s="18" t="n">
        <f aca="false">ROUND((I2065-H2065)*1440,0)</f>
        <v>27</v>
      </c>
      <c r="Z2065" s="18" t="n">
        <f aca="false">ROUND((J2065-I2065)*1440,0)</f>
        <v>10</v>
      </c>
      <c r="AA2065" s="18" t="n">
        <f aca="false">ROUND((K2065-J2065)*1440,0)</f>
        <v>19</v>
      </c>
      <c r="AB2065" s="18" t="n">
        <f aca="false">ROUND((L2065-K2065)*1440,0)</f>
        <v>13</v>
      </c>
      <c r="AC2065" s="18" t="n">
        <f aca="false">ROUND((M2065-L2065)*1440,0)</f>
        <v>17</v>
      </c>
      <c r="AD2065" s="18" t="n">
        <f aca="false">IF(N2065="","",ROUND((N2065-M2065)*1440,0))</f>
        <v>108</v>
      </c>
      <c r="AE2065" s="18" t="n">
        <f aca="false">IF(O2065="","",ROUND((O2065-N2065)*1440,0))</f>
        <v>18</v>
      </c>
      <c r="AF2065" s="18" t="n">
        <f aca="false">IF(P2065="","",ROUND((P2065-O2065)*1440,0))</f>
        <v>21</v>
      </c>
      <c r="AG2065" s="18" t="n">
        <f aca="false">IF(Q2065="","",ROUND((Q2065-P2065)*1440,0))</f>
        <v>12</v>
      </c>
      <c r="AH2065" s="18" t="n">
        <f aca="false">IF(Q2065="","",ROUND((Q2065-H2065)*1440,0))</f>
        <v>245</v>
      </c>
      <c r="AI2065" s="19" t="n">
        <f aca="false">ROUND(IF(O2065="",Assumptions!$B$25-K2065,O2065-K2065)*24,1)</f>
        <v>2.6</v>
      </c>
      <c r="AJ2065" s="20" t="n">
        <f aca="false">ROUND(MAX(N(Y2065)/Assumptions!$C$5, N(Z2065)/Assumptions!$C$6, N(AA2065)/Assumptions!$C$7, N(AB2065)/Assumptions!$C$8, N(AC2065)/Assumptions!$C$9, N(AD2065)/Assumptions!$C$10, N(AE2065)/Assumptions!$C$11, N(AF2065)/Assumptions!$C$12, N(AG2065)/Assumptions!$C$13),3)</f>
        <v>3.6</v>
      </c>
      <c r="AK2065" s="0" t="str">
        <f aca="false">IF(OR(U2065="Pending",U2065="On Hold"),"Open GRN (awaiting)",IF(AJ2065&lt;=1,"Within SLA",IF(ROUND(N(Y2065)/Assumptions!$C$5,3)=AJ2065,"Gate Wait",IF(ROUND(N(Z2065)/Assumptions!$C$6,3)=AJ2065,"Dock Wait",IF(ROUND(N(AA2065)/Assumptions!$C$7,3)=AJ2065,"Unloading",IF(ROUND(N(AB2065)/Assumptions!$C$8,3)=AJ2065,"Unload-to-QC Wait",IF(ROUND(N(AC2065)/Assumptions!$C$9,3)=AJ2065,"QC",IF(ROUND(N(AD2065)/Assumptions!$C$10,3)=AJ2065,"QC-to-GRN Wait",IF(ROUND(N(AE2065)/Assumptions!$C$11,3)=AJ2065,"GRN Processing",IF(ROUND(N(AF2065)/Assumptions!$C$12,3)=AJ2065,"GRN-to-Putaway Wait",IF(ROUND(N(AG2065)/Assumptions!$C$13,3)=AJ2065,"Putaway","Within SLA")))))))))))</f>
        <v>QC-to-GRN Wait</v>
      </c>
    </row>
    <row r="2066" customFormat="false" ht="15" hidden="false" customHeight="false" outlineLevel="0" collapsed="false">
      <c r="A2066" s="0" t="s">
        <v>6025</v>
      </c>
      <c r="B2066" s="0" t="s">
        <v>6026</v>
      </c>
      <c r="C2066" s="0" t="s">
        <v>184</v>
      </c>
      <c r="D2066" s="0" t="s">
        <v>119</v>
      </c>
      <c r="E2066" s="0" t="s">
        <v>6027</v>
      </c>
      <c r="F2066" s="0" t="s">
        <v>177</v>
      </c>
      <c r="G2066" s="0" t="s">
        <v>129</v>
      </c>
      <c r="H2066" s="17" t="n">
        <v>46254.3944444444</v>
      </c>
      <c r="I2066" s="17" t="n">
        <v>46254.4166666667</v>
      </c>
      <c r="J2066" s="17" t="n">
        <v>46254.4215277778</v>
      </c>
      <c r="K2066" s="17" t="n">
        <v>46254.4430555556</v>
      </c>
      <c r="L2066" s="17" t="n">
        <v>46254.4708333333</v>
      </c>
      <c r="M2066" s="17" t="n">
        <v>46254.5388888889</v>
      </c>
      <c r="N2066" s="17" t="n">
        <v>46254.6583333333</v>
      </c>
      <c r="O2066" s="17" t="n">
        <v>46254.6875</v>
      </c>
      <c r="P2066" s="17" t="n">
        <v>46254.7013888889</v>
      </c>
      <c r="Q2066" s="17" t="n">
        <v>46254.7402777778</v>
      </c>
      <c r="R2066" s="0" t="n">
        <v>637</v>
      </c>
      <c r="S2066" s="0" t="n">
        <v>0</v>
      </c>
      <c r="T2066" s="0" t="n">
        <v>0</v>
      </c>
      <c r="U2066" s="18" t="s">
        <v>130</v>
      </c>
      <c r="V2066" s="18" t="s">
        <v>144</v>
      </c>
      <c r="W2066" s="0" t="str">
        <f aca="false">IF(AND(X2066&gt;=6,X2066&lt;14),"A",IF(AND(X2066&gt;=14,X2066&lt;22),"B","C"))</f>
        <v>A</v>
      </c>
      <c r="X2066" s="18" t="n">
        <f aca="false">HOUR(H2066)</f>
        <v>9</v>
      </c>
      <c r="Y2066" s="18" t="n">
        <f aca="false">ROUND((I2066-H2066)*1440,0)</f>
        <v>32</v>
      </c>
      <c r="Z2066" s="18" t="n">
        <f aca="false">ROUND((J2066-I2066)*1440,0)</f>
        <v>7</v>
      </c>
      <c r="AA2066" s="18" t="n">
        <f aca="false">ROUND((K2066-J2066)*1440,0)</f>
        <v>31</v>
      </c>
      <c r="AB2066" s="18" t="n">
        <f aca="false">ROUND((L2066-K2066)*1440,0)</f>
        <v>40</v>
      </c>
      <c r="AC2066" s="18" t="n">
        <f aca="false">ROUND((M2066-L2066)*1440,0)</f>
        <v>98</v>
      </c>
      <c r="AD2066" s="18" t="n">
        <f aca="false">IF(N2066="","",ROUND((N2066-M2066)*1440,0))</f>
        <v>172</v>
      </c>
      <c r="AE2066" s="18" t="n">
        <f aca="false">IF(O2066="","",ROUND((O2066-N2066)*1440,0))</f>
        <v>42</v>
      </c>
      <c r="AF2066" s="18" t="n">
        <f aca="false">IF(P2066="","",ROUND((P2066-O2066)*1440,0))</f>
        <v>20</v>
      </c>
      <c r="AG2066" s="18" t="n">
        <f aca="false">IF(Q2066="","",ROUND((Q2066-P2066)*1440,0))</f>
        <v>56</v>
      </c>
      <c r="AH2066" s="18" t="n">
        <f aca="false">IF(Q2066="","",ROUND((Q2066-H2066)*1440,0))</f>
        <v>498</v>
      </c>
      <c r="AI2066" s="19" t="n">
        <f aca="false">ROUND(IF(O2066="",Assumptions!$B$25-K2066,O2066-K2066)*24,1)</f>
        <v>5.9</v>
      </c>
      <c r="AJ2066" s="20" t="n">
        <f aca="false">ROUND(MAX(N(Y2066)/Assumptions!$C$5, N(Z2066)/Assumptions!$C$6, N(AA2066)/Assumptions!$C$7, N(AB2066)/Assumptions!$C$8, N(AC2066)/Assumptions!$C$9, N(AD2066)/Assumptions!$C$10, N(AE2066)/Assumptions!$C$11, N(AF2066)/Assumptions!$C$12, N(AG2066)/Assumptions!$C$13),3)</f>
        <v>5.733</v>
      </c>
      <c r="AK2066" s="0" t="str">
        <f aca="false">IF(OR(U2066="Pending",U2066="On Hold"),"Open GRN (awaiting)",IF(AJ2066&lt;=1,"Within SLA",IF(ROUND(N(Y2066)/Assumptions!$C$5,3)=AJ2066,"Gate Wait",IF(ROUND(N(Z2066)/Assumptions!$C$6,3)=AJ2066,"Dock Wait",IF(ROUND(N(AA2066)/Assumptions!$C$7,3)=AJ2066,"Unloading",IF(ROUND(N(AB2066)/Assumptions!$C$8,3)=AJ2066,"Unload-to-QC Wait",IF(ROUND(N(AC2066)/Assumptions!$C$9,3)=AJ2066,"QC",IF(ROUND(N(AD2066)/Assumptions!$C$10,3)=AJ2066,"QC-to-GRN Wait",IF(ROUND(N(AE2066)/Assumptions!$C$11,3)=AJ2066,"GRN Processing",IF(ROUND(N(AF2066)/Assumptions!$C$12,3)=AJ2066,"GRN-to-Putaway Wait",IF(ROUND(N(AG2066)/Assumptions!$C$13,3)=AJ2066,"Putaway","Within SLA")))))))))))</f>
        <v>QC-to-GRN Wait</v>
      </c>
    </row>
    <row r="2067" customFormat="false" ht="15" hidden="false" customHeight="false" outlineLevel="0" collapsed="false">
      <c r="A2067" s="0" t="s">
        <v>6028</v>
      </c>
      <c r="B2067" s="0" t="s">
        <v>6029</v>
      </c>
      <c r="C2067" s="0" t="s">
        <v>126</v>
      </c>
      <c r="D2067" s="0" t="s">
        <v>147</v>
      </c>
      <c r="E2067" s="0" t="s">
        <v>6030</v>
      </c>
      <c r="F2067" s="0" t="s">
        <v>128</v>
      </c>
      <c r="G2067" s="0" t="s">
        <v>167</v>
      </c>
      <c r="H2067" s="17" t="n">
        <v>46254.3958333333</v>
      </c>
      <c r="I2067" s="17" t="n">
        <v>46254.4083333333</v>
      </c>
      <c r="J2067" s="17" t="n">
        <v>46254.4208333333</v>
      </c>
      <c r="K2067" s="17" t="n">
        <v>46254.4694444445</v>
      </c>
      <c r="L2067" s="17" t="n">
        <v>46254.4819444444</v>
      </c>
      <c r="M2067" s="17" t="n">
        <v>46254.4930555556</v>
      </c>
      <c r="N2067" s="17" t="n">
        <v>46254.5069444445</v>
      </c>
      <c r="O2067" s="17" t="n">
        <v>46254.5284722222</v>
      </c>
      <c r="P2067" s="17" t="n">
        <v>46254.5347222222</v>
      </c>
      <c r="Q2067" s="17" t="n">
        <v>46254.5486111111</v>
      </c>
      <c r="R2067" s="0" t="n">
        <v>407</v>
      </c>
      <c r="S2067" s="0" t="n">
        <v>0</v>
      </c>
      <c r="T2067" s="0" t="n">
        <v>0</v>
      </c>
      <c r="U2067" s="18" t="s">
        <v>130</v>
      </c>
      <c r="V2067" s="18" t="s">
        <v>144</v>
      </c>
      <c r="W2067" s="0" t="str">
        <f aca="false">IF(AND(X2067&gt;=6,X2067&lt;14),"A",IF(AND(X2067&gt;=14,X2067&lt;22),"B","C"))</f>
        <v>A</v>
      </c>
      <c r="X2067" s="18" t="n">
        <f aca="false">HOUR(H2067)</f>
        <v>9</v>
      </c>
      <c r="Y2067" s="18" t="n">
        <f aca="false">ROUND((I2067-H2067)*1440,0)</f>
        <v>18</v>
      </c>
      <c r="Z2067" s="18" t="n">
        <f aca="false">ROUND((J2067-I2067)*1440,0)</f>
        <v>18</v>
      </c>
      <c r="AA2067" s="18" t="n">
        <f aca="false">ROUND((K2067-J2067)*1440,0)</f>
        <v>70</v>
      </c>
      <c r="AB2067" s="18" t="n">
        <f aca="false">ROUND((L2067-K2067)*1440,0)</f>
        <v>18</v>
      </c>
      <c r="AC2067" s="18" t="n">
        <f aca="false">ROUND((M2067-L2067)*1440,0)</f>
        <v>16</v>
      </c>
      <c r="AD2067" s="18" t="n">
        <f aca="false">IF(N2067="","",ROUND((N2067-M2067)*1440,0))</f>
        <v>20</v>
      </c>
      <c r="AE2067" s="18" t="n">
        <f aca="false">IF(O2067="","",ROUND((O2067-N2067)*1440,0))</f>
        <v>31</v>
      </c>
      <c r="AF2067" s="18" t="n">
        <f aca="false">IF(P2067="","",ROUND((P2067-O2067)*1440,0))</f>
        <v>9</v>
      </c>
      <c r="AG2067" s="18" t="n">
        <f aca="false">IF(Q2067="","",ROUND((Q2067-P2067)*1440,0))</f>
        <v>20</v>
      </c>
      <c r="AH2067" s="18" t="n">
        <f aca="false">IF(Q2067="","",ROUND((Q2067-H2067)*1440,0))</f>
        <v>220</v>
      </c>
      <c r="AI2067" s="19" t="n">
        <f aca="false">ROUND(IF(O2067="",Assumptions!$B$25-K2067,O2067-K2067)*24,1)</f>
        <v>1.4</v>
      </c>
      <c r="AJ2067" s="20" t="n">
        <f aca="false">ROUND(MAX(N(Y2067)/Assumptions!$C$5, N(Z2067)/Assumptions!$C$6, N(AA2067)/Assumptions!$C$7, N(AB2067)/Assumptions!$C$8, N(AC2067)/Assumptions!$C$9, N(AD2067)/Assumptions!$C$10, N(AE2067)/Assumptions!$C$11, N(AF2067)/Assumptions!$C$12, N(AG2067)/Assumptions!$C$13),3)</f>
        <v>1.2</v>
      </c>
      <c r="AK2067" s="0" t="str">
        <f aca="false">IF(OR(U2067="Pending",U2067="On Hold"),"Open GRN (awaiting)",IF(AJ2067&lt;=1,"Within SLA",IF(ROUND(N(Y2067)/Assumptions!$C$5,3)=AJ2067,"Gate Wait",IF(ROUND(N(Z2067)/Assumptions!$C$6,3)=AJ2067,"Dock Wait",IF(ROUND(N(AA2067)/Assumptions!$C$7,3)=AJ2067,"Unloading",IF(ROUND(N(AB2067)/Assumptions!$C$8,3)=AJ2067,"Unload-to-QC Wait",IF(ROUND(N(AC2067)/Assumptions!$C$9,3)=AJ2067,"QC",IF(ROUND(N(AD2067)/Assumptions!$C$10,3)=AJ2067,"QC-to-GRN Wait",IF(ROUND(N(AE2067)/Assumptions!$C$11,3)=AJ2067,"GRN Processing",IF(ROUND(N(AF2067)/Assumptions!$C$12,3)=AJ2067,"GRN-to-Putaway Wait",IF(ROUND(N(AG2067)/Assumptions!$C$13,3)=AJ2067,"Putaway","Within SLA")))))))))))</f>
        <v>Dock Wait</v>
      </c>
    </row>
    <row r="2068" customFormat="false" ht="15" hidden="false" customHeight="false" outlineLevel="0" collapsed="false">
      <c r="A2068" s="0" t="s">
        <v>6031</v>
      </c>
      <c r="B2068" s="0" t="s">
        <v>6032</v>
      </c>
      <c r="C2068" s="0" t="s">
        <v>170</v>
      </c>
      <c r="D2068" s="0" t="s">
        <v>135</v>
      </c>
      <c r="E2068" s="0" t="s">
        <v>6033</v>
      </c>
      <c r="F2068" s="0" t="s">
        <v>172</v>
      </c>
      <c r="G2068" s="0" t="s">
        <v>138</v>
      </c>
      <c r="H2068" s="17" t="n">
        <v>46254.4076388889</v>
      </c>
      <c r="I2068" s="17" t="n">
        <v>46254.41875</v>
      </c>
      <c r="J2068" s="17" t="n">
        <v>46254.4222222222</v>
      </c>
      <c r="K2068" s="17" t="n">
        <v>46254.4465277778</v>
      </c>
      <c r="L2068" s="17" t="n">
        <v>46254.4611111111</v>
      </c>
      <c r="M2068" s="17" t="n">
        <v>46254.4784722222</v>
      </c>
      <c r="N2068" s="17" t="n">
        <v>46254.5166666667</v>
      </c>
      <c r="O2068" s="17" t="n">
        <v>46254.56875</v>
      </c>
      <c r="P2068" s="17" t="n">
        <v>46254.6090277778</v>
      </c>
      <c r="Q2068" s="17" t="n">
        <v>46254.6347222222</v>
      </c>
      <c r="R2068" s="0" t="n">
        <v>336</v>
      </c>
      <c r="S2068" s="0" t="n">
        <v>0</v>
      </c>
      <c r="T2068" s="0" t="n">
        <v>0</v>
      </c>
      <c r="U2068" s="18" t="s">
        <v>130</v>
      </c>
      <c r="V2068" s="18" t="s">
        <v>139</v>
      </c>
      <c r="W2068" s="0" t="str">
        <f aca="false">IF(AND(X2068&gt;=6,X2068&lt;14),"A",IF(AND(X2068&gt;=14,X2068&lt;22),"B","C"))</f>
        <v>A</v>
      </c>
      <c r="X2068" s="18" t="n">
        <f aca="false">HOUR(H2068)</f>
        <v>9</v>
      </c>
      <c r="Y2068" s="18" t="n">
        <f aca="false">ROUND((I2068-H2068)*1440,0)</f>
        <v>16</v>
      </c>
      <c r="Z2068" s="18" t="n">
        <f aca="false">ROUND((J2068-I2068)*1440,0)</f>
        <v>5</v>
      </c>
      <c r="AA2068" s="18" t="n">
        <f aca="false">ROUND((K2068-J2068)*1440,0)</f>
        <v>35</v>
      </c>
      <c r="AB2068" s="18" t="n">
        <f aca="false">ROUND((L2068-K2068)*1440,0)</f>
        <v>21</v>
      </c>
      <c r="AC2068" s="18" t="n">
        <f aca="false">ROUND((M2068-L2068)*1440,0)</f>
        <v>25</v>
      </c>
      <c r="AD2068" s="18" t="n">
        <f aca="false">IF(N2068="","",ROUND((N2068-M2068)*1440,0))</f>
        <v>55</v>
      </c>
      <c r="AE2068" s="18" t="n">
        <f aca="false">IF(O2068="","",ROUND((O2068-N2068)*1440,0))</f>
        <v>75</v>
      </c>
      <c r="AF2068" s="18" t="n">
        <f aca="false">IF(P2068="","",ROUND((P2068-O2068)*1440,0))</f>
        <v>58</v>
      </c>
      <c r="AG2068" s="18" t="n">
        <f aca="false">IF(Q2068="","",ROUND((Q2068-P2068)*1440,0))</f>
        <v>37</v>
      </c>
      <c r="AH2068" s="18" t="n">
        <f aca="false">IF(Q2068="","",ROUND((Q2068-H2068)*1440,0))</f>
        <v>327</v>
      </c>
      <c r="AI2068" s="19" t="n">
        <f aca="false">ROUND(IF(O2068="",Assumptions!$B$25-K2068,O2068-K2068)*24,1)</f>
        <v>2.9</v>
      </c>
      <c r="AJ2068" s="20" t="n">
        <f aca="false">ROUND(MAX(N(Y2068)/Assumptions!$C$5, N(Z2068)/Assumptions!$C$6, N(AA2068)/Assumptions!$C$7, N(AB2068)/Assumptions!$C$8, N(AC2068)/Assumptions!$C$9, N(AD2068)/Assumptions!$C$10, N(AE2068)/Assumptions!$C$11, N(AF2068)/Assumptions!$C$12, N(AG2068)/Assumptions!$C$13),3)</f>
        <v>2.9</v>
      </c>
      <c r="AK2068" s="0" t="str">
        <f aca="false">IF(OR(U2068="Pending",U2068="On Hold"),"Open GRN (awaiting)",IF(AJ2068&lt;=1,"Within SLA",IF(ROUND(N(Y2068)/Assumptions!$C$5,3)=AJ2068,"Gate Wait",IF(ROUND(N(Z2068)/Assumptions!$C$6,3)=AJ2068,"Dock Wait",IF(ROUND(N(AA2068)/Assumptions!$C$7,3)=AJ2068,"Unloading",IF(ROUND(N(AB2068)/Assumptions!$C$8,3)=AJ2068,"Unload-to-QC Wait",IF(ROUND(N(AC2068)/Assumptions!$C$9,3)=AJ2068,"QC",IF(ROUND(N(AD2068)/Assumptions!$C$10,3)=AJ2068,"QC-to-GRN Wait",IF(ROUND(N(AE2068)/Assumptions!$C$11,3)=AJ2068,"GRN Processing",IF(ROUND(N(AF2068)/Assumptions!$C$12,3)=AJ2068,"GRN-to-Putaway Wait",IF(ROUND(N(AG2068)/Assumptions!$C$13,3)=AJ2068,"Putaway","Within SLA")))))))))))</f>
        <v>GRN-to-Putaway Wait</v>
      </c>
    </row>
    <row r="2069" customFormat="false" ht="15" hidden="false" customHeight="false" outlineLevel="0" collapsed="false">
      <c r="A2069" s="0" t="s">
        <v>6034</v>
      </c>
      <c r="B2069" s="0" t="s">
        <v>6035</v>
      </c>
      <c r="C2069" s="0" t="s">
        <v>252</v>
      </c>
      <c r="D2069" s="0" t="s">
        <v>135</v>
      </c>
      <c r="E2069" s="0" t="s">
        <v>5948</v>
      </c>
      <c r="F2069" s="0" t="s">
        <v>128</v>
      </c>
      <c r="G2069" s="0" t="s">
        <v>138</v>
      </c>
      <c r="H2069" s="17" t="n">
        <v>46254.4090277778</v>
      </c>
      <c r="I2069" s="17" t="n">
        <v>46254.4340277778</v>
      </c>
      <c r="J2069" s="17" t="n">
        <v>46254.4423611111</v>
      </c>
      <c r="K2069" s="17" t="n">
        <v>46254.4590277778</v>
      </c>
      <c r="L2069" s="17" t="n">
        <v>46254.4819444444</v>
      </c>
      <c r="M2069" s="17" t="n">
        <v>46254.5465277778</v>
      </c>
      <c r="N2069" s="17" t="n">
        <v>46254.6166666667</v>
      </c>
      <c r="O2069" s="17" t="n">
        <v>46254.6819444444</v>
      </c>
      <c r="P2069" s="17" t="n">
        <v>46254.6979166667</v>
      </c>
      <c r="Q2069" s="17" t="n">
        <v>46254.7138888889</v>
      </c>
      <c r="R2069" s="0" t="n">
        <v>665</v>
      </c>
      <c r="S2069" s="0" t="n">
        <v>0</v>
      </c>
      <c r="T2069" s="0" t="n">
        <v>0</v>
      </c>
      <c r="U2069" s="18" t="s">
        <v>130</v>
      </c>
      <c r="V2069" s="18" t="s">
        <v>131</v>
      </c>
      <c r="W2069" s="0" t="str">
        <f aca="false">IF(AND(X2069&gt;=6,X2069&lt;14),"A",IF(AND(X2069&gt;=14,X2069&lt;22),"B","C"))</f>
        <v>A</v>
      </c>
      <c r="X2069" s="18" t="n">
        <f aca="false">HOUR(H2069)</f>
        <v>9</v>
      </c>
      <c r="Y2069" s="18" t="n">
        <f aca="false">ROUND((I2069-H2069)*1440,0)</f>
        <v>36</v>
      </c>
      <c r="Z2069" s="18" t="n">
        <f aca="false">ROUND((J2069-I2069)*1440,0)</f>
        <v>12</v>
      </c>
      <c r="AA2069" s="18" t="n">
        <f aca="false">ROUND((K2069-J2069)*1440,0)</f>
        <v>24</v>
      </c>
      <c r="AB2069" s="18" t="n">
        <f aca="false">ROUND((L2069-K2069)*1440,0)</f>
        <v>33</v>
      </c>
      <c r="AC2069" s="18" t="n">
        <f aca="false">ROUND((M2069-L2069)*1440,0)</f>
        <v>93</v>
      </c>
      <c r="AD2069" s="18" t="n">
        <f aca="false">IF(N2069="","",ROUND((N2069-M2069)*1440,0))</f>
        <v>101</v>
      </c>
      <c r="AE2069" s="18" t="n">
        <f aca="false">IF(O2069="","",ROUND((O2069-N2069)*1440,0))</f>
        <v>94</v>
      </c>
      <c r="AF2069" s="18" t="n">
        <f aca="false">IF(P2069="","",ROUND((P2069-O2069)*1440,0))</f>
        <v>23</v>
      </c>
      <c r="AG2069" s="18" t="n">
        <f aca="false">IF(Q2069="","",ROUND((Q2069-P2069)*1440,0))</f>
        <v>23</v>
      </c>
      <c r="AH2069" s="18" t="n">
        <f aca="false">IF(Q2069="","",ROUND((Q2069-H2069)*1440,0))</f>
        <v>439</v>
      </c>
      <c r="AI2069" s="19" t="n">
        <f aca="false">ROUND(IF(O2069="",Assumptions!$B$25-K2069,O2069-K2069)*24,1)</f>
        <v>5.4</v>
      </c>
      <c r="AJ2069" s="20" t="n">
        <f aca="false">ROUND(MAX(N(Y2069)/Assumptions!$C$5, N(Z2069)/Assumptions!$C$6, N(AA2069)/Assumptions!$C$7, N(AB2069)/Assumptions!$C$8, N(AC2069)/Assumptions!$C$9, N(AD2069)/Assumptions!$C$10, N(AE2069)/Assumptions!$C$11, N(AF2069)/Assumptions!$C$12, N(AG2069)/Assumptions!$C$13),3)</f>
        <v>3.367</v>
      </c>
      <c r="AK2069" s="0" t="str">
        <f aca="false">IF(OR(U2069="Pending",U2069="On Hold"),"Open GRN (awaiting)",IF(AJ2069&lt;=1,"Within SLA",IF(ROUND(N(Y2069)/Assumptions!$C$5,3)=AJ2069,"Gate Wait",IF(ROUND(N(Z2069)/Assumptions!$C$6,3)=AJ2069,"Dock Wait",IF(ROUND(N(AA2069)/Assumptions!$C$7,3)=AJ2069,"Unloading",IF(ROUND(N(AB2069)/Assumptions!$C$8,3)=AJ2069,"Unload-to-QC Wait",IF(ROUND(N(AC2069)/Assumptions!$C$9,3)=AJ2069,"QC",IF(ROUND(N(AD2069)/Assumptions!$C$10,3)=AJ2069,"QC-to-GRN Wait",IF(ROUND(N(AE2069)/Assumptions!$C$11,3)=AJ2069,"GRN Processing",IF(ROUND(N(AF2069)/Assumptions!$C$12,3)=AJ2069,"GRN-to-Putaway Wait",IF(ROUND(N(AG2069)/Assumptions!$C$13,3)=AJ2069,"Putaway","Within SLA")))))))))))</f>
        <v>QC-to-GRN Wait</v>
      </c>
    </row>
    <row r="2070" customFormat="false" ht="15" hidden="false" customHeight="false" outlineLevel="0" collapsed="false">
      <c r="A2070" s="0" t="s">
        <v>6036</v>
      </c>
      <c r="B2070" s="0" t="s">
        <v>6037</v>
      </c>
      <c r="C2070" s="0" t="s">
        <v>170</v>
      </c>
      <c r="D2070" s="0" t="s">
        <v>119</v>
      </c>
      <c r="E2070" s="0" t="s">
        <v>6038</v>
      </c>
      <c r="F2070" s="0" t="s">
        <v>172</v>
      </c>
      <c r="G2070" s="0" t="s">
        <v>129</v>
      </c>
      <c r="H2070" s="17" t="n">
        <v>46254.4111111111</v>
      </c>
      <c r="I2070" s="17" t="n">
        <v>46254.4361111111</v>
      </c>
      <c r="J2070" s="17" t="n">
        <v>46254.4375</v>
      </c>
      <c r="K2070" s="17" t="n">
        <v>46254.4979166667</v>
      </c>
      <c r="L2070" s="17" t="n">
        <v>46254.5006944445</v>
      </c>
      <c r="M2070" s="17" t="n">
        <v>46254.5194444444</v>
      </c>
      <c r="N2070" s="17" t="n">
        <v>46254.5277777778</v>
      </c>
      <c r="O2070" s="17" t="n">
        <v>46254.5430555556</v>
      </c>
      <c r="P2070" s="17" t="n">
        <v>46254.55625</v>
      </c>
      <c r="Q2070" s="17" t="n">
        <v>46254.5611111111</v>
      </c>
      <c r="R2070" s="0" t="n">
        <v>206</v>
      </c>
      <c r="S2070" s="0" t="n">
        <v>0</v>
      </c>
      <c r="T2070" s="0" t="n">
        <v>0</v>
      </c>
      <c r="U2070" s="18" t="s">
        <v>130</v>
      </c>
      <c r="V2070" s="18" t="s">
        <v>144</v>
      </c>
      <c r="W2070" s="0" t="str">
        <f aca="false">IF(AND(X2070&gt;=6,X2070&lt;14),"A",IF(AND(X2070&gt;=14,X2070&lt;22),"B","C"))</f>
        <v>A</v>
      </c>
      <c r="X2070" s="18" t="n">
        <f aca="false">HOUR(H2070)</f>
        <v>9</v>
      </c>
      <c r="Y2070" s="18" t="n">
        <f aca="false">ROUND((I2070-H2070)*1440,0)</f>
        <v>36</v>
      </c>
      <c r="Z2070" s="18" t="n">
        <f aca="false">ROUND((J2070-I2070)*1440,0)</f>
        <v>2</v>
      </c>
      <c r="AA2070" s="18" t="n">
        <f aca="false">ROUND((K2070-J2070)*1440,0)</f>
        <v>87</v>
      </c>
      <c r="AB2070" s="18" t="n">
        <f aca="false">ROUND((L2070-K2070)*1440,0)</f>
        <v>4</v>
      </c>
      <c r="AC2070" s="18" t="n">
        <f aca="false">ROUND((M2070-L2070)*1440,0)</f>
        <v>27</v>
      </c>
      <c r="AD2070" s="18" t="n">
        <f aca="false">IF(N2070="","",ROUND((N2070-M2070)*1440,0))</f>
        <v>12</v>
      </c>
      <c r="AE2070" s="18" t="n">
        <f aca="false">IF(O2070="","",ROUND((O2070-N2070)*1440,0))</f>
        <v>22</v>
      </c>
      <c r="AF2070" s="18" t="n">
        <f aca="false">IF(P2070="","",ROUND((P2070-O2070)*1440,0))</f>
        <v>19</v>
      </c>
      <c r="AG2070" s="18" t="n">
        <f aca="false">IF(Q2070="","",ROUND((Q2070-P2070)*1440,0))</f>
        <v>7</v>
      </c>
      <c r="AH2070" s="18" t="n">
        <f aca="false">IF(Q2070="","",ROUND((Q2070-H2070)*1440,0))</f>
        <v>216</v>
      </c>
      <c r="AI2070" s="19" t="n">
        <f aca="false">ROUND(IF(O2070="",Assumptions!$B$25-K2070,O2070-K2070)*24,1)</f>
        <v>1.1</v>
      </c>
      <c r="AJ2070" s="20" t="n">
        <f aca="false">ROUND(MAX(N(Y2070)/Assumptions!$C$5, N(Z2070)/Assumptions!$C$6, N(AA2070)/Assumptions!$C$7, N(AB2070)/Assumptions!$C$8, N(AC2070)/Assumptions!$C$9, N(AD2070)/Assumptions!$C$10, N(AE2070)/Assumptions!$C$11, N(AF2070)/Assumptions!$C$12, N(AG2070)/Assumptions!$C$13),3)</f>
        <v>1.45</v>
      </c>
      <c r="AK2070" s="0" t="str">
        <f aca="false">IF(OR(U2070="Pending",U2070="On Hold"),"Open GRN (awaiting)",IF(AJ2070&lt;=1,"Within SLA",IF(ROUND(N(Y2070)/Assumptions!$C$5,3)=AJ2070,"Gate Wait",IF(ROUND(N(Z2070)/Assumptions!$C$6,3)=AJ2070,"Dock Wait",IF(ROUND(N(AA2070)/Assumptions!$C$7,3)=AJ2070,"Unloading",IF(ROUND(N(AB2070)/Assumptions!$C$8,3)=AJ2070,"Unload-to-QC Wait",IF(ROUND(N(AC2070)/Assumptions!$C$9,3)=AJ2070,"QC",IF(ROUND(N(AD2070)/Assumptions!$C$10,3)=AJ2070,"QC-to-GRN Wait",IF(ROUND(N(AE2070)/Assumptions!$C$11,3)=AJ2070,"GRN Processing",IF(ROUND(N(AF2070)/Assumptions!$C$12,3)=AJ2070,"GRN-to-Putaway Wait",IF(ROUND(N(AG2070)/Assumptions!$C$13,3)=AJ2070,"Putaway","Within SLA")))))))))))</f>
        <v>Unloading</v>
      </c>
    </row>
    <row r="2071" customFormat="false" ht="15" hidden="false" customHeight="false" outlineLevel="0" collapsed="false">
      <c r="A2071" s="0" t="s">
        <v>6039</v>
      </c>
      <c r="B2071" s="0" t="s">
        <v>6040</v>
      </c>
      <c r="C2071" s="0" t="s">
        <v>184</v>
      </c>
      <c r="D2071" s="0" t="s">
        <v>135</v>
      </c>
      <c r="E2071" s="0" t="s">
        <v>6041</v>
      </c>
      <c r="F2071" s="0" t="s">
        <v>177</v>
      </c>
      <c r="G2071" s="0" t="s">
        <v>178</v>
      </c>
      <c r="H2071" s="17" t="n">
        <v>46254.4159722222</v>
      </c>
      <c r="I2071" s="17" t="n">
        <v>46254.4215277778</v>
      </c>
      <c r="J2071" s="17" t="n">
        <v>46254.4236111111</v>
      </c>
      <c r="K2071" s="17" t="n">
        <v>46254.4694444445</v>
      </c>
      <c r="L2071" s="17" t="n">
        <v>46254.4791666667</v>
      </c>
      <c r="M2071" s="17" t="n">
        <v>46254.4923611111</v>
      </c>
      <c r="N2071" s="17" t="n">
        <v>46254.5520833333</v>
      </c>
      <c r="O2071" s="17" t="n">
        <v>46254.5729166667</v>
      </c>
      <c r="P2071" s="17" t="n">
        <v>46254.5972222222</v>
      </c>
      <c r="Q2071" s="17" t="n">
        <v>46254.6236111111</v>
      </c>
      <c r="R2071" s="0" t="n">
        <v>404</v>
      </c>
      <c r="S2071" s="0" t="n">
        <v>12</v>
      </c>
      <c r="T2071" s="0" t="n">
        <v>0</v>
      </c>
      <c r="U2071" s="18" t="s">
        <v>123</v>
      </c>
      <c r="V2071" s="18" t="s">
        <v>131</v>
      </c>
      <c r="W2071" s="0" t="str">
        <f aca="false">IF(AND(X2071&gt;=6,X2071&lt;14),"A",IF(AND(X2071&gt;=14,X2071&lt;22),"B","C"))</f>
        <v>A</v>
      </c>
      <c r="X2071" s="18" t="n">
        <f aca="false">HOUR(H2071)</f>
        <v>9</v>
      </c>
      <c r="Y2071" s="18" t="n">
        <f aca="false">ROUND((I2071-H2071)*1440,0)</f>
        <v>8</v>
      </c>
      <c r="Z2071" s="18" t="n">
        <f aca="false">ROUND((J2071-I2071)*1440,0)</f>
        <v>3</v>
      </c>
      <c r="AA2071" s="18" t="n">
        <f aca="false">ROUND((K2071-J2071)*1440,0)</f>
        <v>66</v>
      </c>
      <c r="AB2071" s="18" t="n">
        <f aca="false">ROUND((L2071-K2071)*1440,0)</f>
        <v>14</v>
      </c>
      <c r="AC2071" s="18" t="n">
        <f aca="false">ROUND((M2071-L2071)*1440,0)</f>
        <v>19</v>
      </c>
      <c r="AD2071" s="18" t="n">
        <f aca="false">IF(N2071="","",ROUND((N2071-M2071)*1440,0))</f>
        <v>86</v>
      </c>
      <c r="AE2071" s="18" t="n">
        <f aca="false">IF(O2071="","",ROUND((O2071-N2071)*1440,0))</f>
        <v>30</v>
      </c>
      <c r="AF2071" s="18" t="n">
        <f aca="false">IF(P2071="","",ROUND((P2071-O2071)*1440,0))</f>
        <v>35</v>
      </c>
      <c r="AG2071" s="18" t="n">
        <f aca="false">IF(Q2071="","",ROUND((Q2071-P2071)*1440,0))</f>
        <v>38</v>
      </c>
      <c r="AH2071" s="18" t="n">
        <f aca="false">IF(Q2071="","",ROUND((Q2071-H2071)*1440,0))</f>
        <v>299</v>
      </c>
      <c r="AI2071" s="19" t="n">
        <f aca="false">ROUND(IF(O2071="",Assumptions!$B$25-K2071,O2071-K2071)*24,1)</f>
        <v>2.5</v>
      </c>
      <c r="AJ2071" s="20" t="n">
        <f aca="false">ROUND(MAX(N(Y2071)/Assumptions!$C$5, N(Z2071)/Assumptions!$C$6, N(AA2071)/Assumptions!$C$7, N(AB2071)/Assumptions!$C$8, N(AC2071)/Assumptions!$C$9, N(AD2071)/Assumptions!$C$10, N(AE2071)/Assumptions!$C$11, N(AF2071)/Assumptions!$C$12, N(AG2071)/Assumptions!$C$13),3)</f>
        <v>2.867</v>
      </c>
      <c r="AK2071" s="0" t="str">
        <f aca="false">IF(OR(U2071="Pending",U2071="On Hold"),"Open GRN (awaiting)",IF(AJ2071&lt;=1,"Within SLA",IF(ROUND(N(Y2071)/Assumptions!$C$5,3)=AJ2071,"Gate Wait",IF(ROUND(N(Z2071)/Assumptions!$C$6,3)=AJ2071,"Dock Wait",IF(ROUND(N(AA2071)/Assumptions!$C$7,3)=AJ2071,"Unloading",IF(ROUND(N(AB2071)/Assumptions!$C$8,3)=AJ2071,"Unload-to-QC Wait",IF(ROUND(N(AC2071)/Assumptions!$C$9,3)=AJ2071,"QC",IF(ROUND(N(AD2071)/Assumptions!$C$10,3)=AJ2071,"QC-to-GRN Wait",IF(ROUND(N(AE2071)/Assumptions!$C$11,3)=AJ2071,"GRN Processing",IF(ROUND(N(AF2071)/Assumptions!$C$12,3)=AJ2071,"GRN-to-Putaway Wait",IF(ROUND(N(AG2071)/Assumptions!$C$13,3)=AJ2071,"Putaway","Within SLA")))))))))))</f>
        <v>QC-to-GRN Wait</v>
      </c>
    </row>
    <row r="2072" customFormat="false" ht="15" hidden="false" customHeight="false" outlineLevel="0" collapsed="false">
      <c r="A2072" s="0" t="s">
        <v>6042</v>
      </c>
      <c r="B2072" s="0" t="s">
        <v>6043</v>
      </c>
      <c r="C2072" s="0" t="s">
        <v>153</v>
      </c>
      <c r="D2072" s="0" t="s">
        <v>119</v>
      </c>
      <c r="E2072" s="0" t="s">
        <v>6044</v>
      </c>
      <c r="F2072" s="0" t="s">
        <v>155</v>
      </c>
      <c r="G2072" s="0" t="s">
        <v>129</v>
      </c>
      <c r="H2072" s="17" t="n">
        <v>46254.4180555556</v>
      </c>
      <c r="I2072" s="17" t="n">
        <v>46254.4354166667</v>
      </c>
      <c r="J2072" s="17" t="n">
        <v>46254.4402777778</v>
      </c>
      <c r="K2072" s="17" t="n">
        <v>46254.4513888889</v>
      </c>
      <c r="L2072" s="17" t="n">
        <v>46254.4576388889</v>
      </c>
      <c r="M2072" s="17" t="n">
        <v>46254.4923611111</v>
      </c>
      <c r="N2072" s="17" t="n">
        <v>46254.54375</v>
      </c>
      <c r="O2072" s="17" t="n">
        <v>46254.5708333333</v>
      </c>
      <c r="P2072" s="17" t="n">
        <v>46254.5784722222</v>
      </c>
      <c r="Q2072" s="17" t="n">
        <v>46254.59375</v>
      </c>
      <c r="R2072" s="0" t="n">
        <v>261</v>
      </c>
      <c r="S2072" s="0" t="n">
        <v>0</v>
      </c>
      <c r="T2072" s="0" t="n">
        <v>0</v>
      </c>
      <c r="U2072" s="18" t="s">
        <v>130</v>
      </c>
      <c r="V2072" s="18" t="s">
        <v>144</v>
      </c>
      <c r="W2072" s="0" t="str">
        <f aca="false">IF(AND(X2072&gt;=6,X2072&lt;14),"A",IF(AND(X2072&gt;=14,X2072&lt;22),"B","C"))</f>
        <v>A</v>
      </c>
      <c r="X2072" s="18" t="n">
        <f aca="false">HOUR(H2072)</f>
        <v>10</v>
      </c>
      <c r="Y2072" s="18" t="n">
        <f aca="false">ROUND((I2072-H2072)*1440,0)</f>
        <v>25</v>
      </c>
      <c r="Z2072" s="18" t="n">
        <f aca="false">ROUND((J2072-I2072)*1440,0)</f>
        <v>7</v>
      </c>
      <c r="AA2072" s="18" t="n">
        <f aca="false">ROUND((K2072-J2072)*1440,0)</f>
        <v>16</v>
      </c>
      <c r="AB2072" s="18" t="n">
        <f aca="false">ROUND((L2072-K2072)*1440,0)</f>
        <v>9</v>
      </c>
      <c r="AC2072" s="18" t="n">
        <f aca="false">ROUND((M2072-L2072)*1440,0)</f>
        <v>50</v>
      </c>
      <c r="AD2072" s="18" t="n">
        <f aca="false">IF(N2072="","",ROUND((N2072-M2072)*1440,0))</f>
        <v>74</v>
      </c>
      <c r="AE2072" s="18" t="n">
        <f aca="false">IF(O2072="","",ROUND((O2072-N2072)*1440,0))</f>
        <v>39</v>
      </c>
      <c r="AF2072" s="18" t="n">
        <f aca="false">IF(P2072="","",ROUND((P2072-O2072)*1440,0))</f>
        <v>11</v>
      </c>
      <c r="AG2072" s="18" t="n">
        <f aca="false">IF(Q2072="","",ROUND((Q2072-P2072)*1440,0))</f>
        <v>22</v>
      </c>
      <c r="AH2072" s="18" t="n">
        <f aca="false">IF(Q2072="","",ROUND((Q2072-H2072)*1440,0))</f>
        <v>253</v>
      </c>
      <c r="AI2072" s="19" t="n">
        <f aca="false">ROUND(IF(O2072="",Assumptions!$B$25-K2072,O2072-K2072)*24,1)</f>
        <v>2.9</v>
      </c>
      <c r="AJ2072" s="20" t="n">
        <f aca="false">ROUND(MAX(N(Y2072)/Assumptions!$C$5, N(Z2072)/Assumptions!$C$6, N(AA2072)/Assumptions!$C$7, N(AB2072)/Assumptions!$C$8, N(AC2072)/Assumptions!$C$9, N(AD2072)/Assumptions!$C$10, N(AE2072)/Assumptions!$C$11, N(AF2072)/Assumptions!$C$12, N(AG2072)/Assumptions!$C$13),3)</f>
        <v>2.467</v>
      </c>
      <c r="AK2072" s="0" t="str">
        <f aca="false">IF(OR(U2072="Pending",U2072="On Hold"),"Open GRN (awaiting)",IF(AJ2072&lt;=1,"Within SLA",IF(ROUND(N(Y2072)/Assumptions!$C$5,3)=AJ2072,"Gate Wait",IF(ROUND(N(Z2072)/Assumptions!$C$6,3)=AJ2072,"Dock Wait",IF(ROUND(N(AA2072)/Assumptions!$C$7,3)=AJ2072,"Unloading",IF(ROUND(N(AB2072)/Assumptions!$C$8,3)=AJ2072,"Unload-to-QC Wait",IF(ROUND(N(AC2072)/Assumptions!$C$9,3)=AJ2072,"QC",IF(ROUND(N(AD2072)/Assumptions!$C$10,3)=AJ2072,"QC-to-GRN Wait",IF(ROUND(N(AE2072)/Assumptions!$C$11,3)=AJ2072,"GRN Processing",IF(ROUND(N(AF2072)/Assumptions!$C$12,3)=AJ2072,"GRN-to-Putaway Wait",IF(ROUND(N(AG2072)/Assumptions!$C$13,3)=AJ2072,"Putaway","Within SLA")))))))))))</f>
        <v>QC-to-GRN Wait</v>
      </c>
    </row>
    <row r="2073" customFormat="false" ht="15" hidden="false" customHeight="false" outlineLevel="0" collapsed="false">
      <c r="A2073" s="0" t="s">
        <v>6045</v>
      </c>
      <c r="B2073" s="0" t="s">
        <v>6046</v>
      </c>
      <c r="C2073" s="0" t="s">
        <v>218</v>
      </c>
      <c r="D2073" s="0" t="s">
        <v>147</v>
      </c>
      <c r="E2073" s="0" t="s">
        <v>4273</v>
      </c>
      <c r="F2073" s="0" t="s">
        <v>137</v>
      </c>
      <c r="G2073" s="0" t="s">
        <v>150</v>
      </c>
      <c r="H2073" s="17" t="n">
        <v>46254.4180555556</v>
      </c>
      <c r="I2073" s="17" t="n">
        <v>46254.4423611111</v>
      </c>
      <c r="J2073" s="17" t="n">
        <v>46254.4465277778</v>
      </c>
      <c r="K2073" s="17" t="n">
        <v>46254.475</v>
      </c>
      <c r="L2073" s="17" t="n">
        <v>46254.4833333333</v>
      </c>
      <c r="M2073" s="17" t="n">
        <v>46254.5131944444</v>
      </c>
      <c r="N2073" s="17" t="n">
        <v>46254.5305555556</v>
      </c>
      <c r="O2073" s="17" t="n">
        <v>46254.55</v>
      </c>
      <c r="P2073" s="17" t="n">
        <v>46254.5680555556</v>
      </c>
      <c r="Q2073" s="17" t="n">
        <v>46254.5875</v>
      </c>
      <c r="R2073" s="0" t="n">
        <v>149</v>
      </c>
      <c r="S2073" s="0" t="n">
        <v>0</v>
      </c>
      <c r="T2073" s="0" t="n">
        <v>0</v>
      </c>
      <c r="U2073" s="18" t="s">
        <v>130</v>
      </c>
      <c r="V2073" s="18" t="s">
        <v>144</v>
      </c>
      <c r="W2073" s="0" t="str">
        <f aca="false">IF(AND(X2073&gt;=6,X2073&lt;14),"A",IF(AND(X2073&gt;=14,X2073&lt;22),"B","C"))</f>
        <v>A</v>
      </c>
      <c r="X2073" s="18" t="n">
        <f aca="false">HOUR(H2073)</f>
        <v>10</v>
      </c>
      <c r="Y2073" s="18" t="n">
        <f aca="false">ROUND((I2073-H2073)*1440,0)</f>
        <v>35</v>
      </c>
      <c r="Z2073" s="18" t="n">
        <f aca="false">ROUND((J2073-I2073)*1440,0)</f>
        <v>6</v>
      </c>
      <c r="AA2073" s="18" t="n">
        <f aca="false">ROUND((K2073-J2073)*1440,0)</f>
        <v>41</v>
      </c>
      <c r="AB2073" s="18" t="n">
        <f aca="false">ROUND((L2073-K2073)*1440,0)</f>
        <v>12</v>
      </c>
      <c r="AC2073" s="18" t="n">
        <f aca="false">ROUND((M2073-L2073)*1440,0)</f>
        <v>43</v>
      </c>
      <c r="AD2073" s="18" t="n">
        <f aca="false">IF(N2073="","",ROUND((N2073-M2073)*1440,0))</f>
        <v>25</v>
      </c>
      <c r="AE2073" s="18" t="n">
        <f aca="false">IF(O2073="","",ROUND((O2073-N2073)*1440,0))</f>
        <v>28</v>
      </c>
      <c r="AF2073" s="18" t="n">
        <f aca="false">IF(P2073="","",ROUND((P2073-O2073)*1440,0))</f>
        <v>26</v>
      </c>
      <c r="AG2073" s="18" t="n">
        <f aca="false">IF(Q2073="","",ROUND((Q2073-P2073)*1440,0))</f>
        <v>28</v>
      </c>
      <c r="AH2073" s="18" t="n">
        <f aca="false">IF(Q2073="","",ROUND((Q2073-H2073)*1440,0))</f>
        <v>244</v>
      </c>
      <c r="AI2073" s="19" t="n">
        <f aca="false">ROUND(IF(O2073="",Assumptions!$B$25-K2073,O2073-K2073)*24,1)</f>
        <v>1.8</v>
      </c>
      <c r="AJ2073" s="20" t="n">
        <f aca="false">ROUND(MAX(N(Y2073)/Assumptions!$C$5, N(Z2073)/Assumptions!$C$6, N(AA2073)/Assumptions!$C$7, N(AB2073)/Assumptions!$C$8, N(AC2073)/Assumptions!$C$9, N(AD2073)/Assumptions!$C$10, N(AE2073)/Assumptions!$C$11, N(AF2073)/Assumptions!$C$12, N(AG2073)/Assumptions!$C$13),3)</f>
        <v>1.3</v>
      </c>
      <c r="AK2073" s="0" t="str">
        <f aca="false">IF(OR(U2073="Pending",U2073="On Hold"),"Open GRN (awaiting)",IF(AJ2073&lt;=1,"Within SLA",IF(ROUND(N(Y2073)/Assumptions!$C$5,3)=AJ2073,"Gate Wait",IF(ROUND(N(Z2073)/Assumptions!$C$6,3)=AJ2073,"Dock Wait",IF(ROUND(N(AA2073)/Assumptions!$C$7,3)=AJ2073,"Unloading",IF(ROUND(N(AB2073)/Assumptions!$C$8,3)=AJ2073,"Unload-to-QC Wait",IF(ROUND(N(AC2073)/Assumptions!$C$9,3)=AJ2073,"QC",IF(ROUND(N(AD2073)/Assumptions!$C$10,3)=AJ2073,"QC-to-GRN Wait",IF(ROUND(N(AE2073)/Assumptions!$C$11,3)=AJ2073,"GRN Processing",IF(ROUND(N(AF2073)/Assumptions!$C$12,3)=AJ2073,"GRN-to-Putaway Wait",IF(ROUND(N(AG2073)/Assumptions!$C$13,3)=AJ2073,"Putaway","Within SLA")))))))))))</f>
        <v>GRN-to-Putaway Wait</v>
      </c>
    </row>
    <row r="2074" customFormat="false" ht="15" hidden="false" customHeight="false" outlineLevel="0" collapsed="false">
      <c r="A2074" s="0" t="s">
        <v>6047</v>
      </c>
      <c r="B2074" s="0" t="s">
        <v>6048</v>
      </c>
      <c r="C2074" s="0" t="s">
        <v>218</v>
      </c>
      <c r="D2074" s="0" t="s">
        <v>119</v>
      </c>
      <c r="E2074" s="0" t="s">
        <v>283</v>
      </c>
      <c r="F2074" s="0" t="s">
        <v>137</v>
      </c>
      <c r="G2074" s="0" t="s">
        <v>129</v>
      </c>
      <c r="H2074" s="17" t="n">
        <v>46254.43125</v>
      </c>
      <c r="I2074" s="17" t="n">
        <v>46254.4409722222</v>
      </c>
      <c r="J2074" s="17" t="n">
        <v>46254.44375</v>
      </c>
      <c r="K2074" s="17" t="n">
        <v>46254.4611111111</v>
      </c>
      <c r="L2074" s="17" t="n">
        <v>46254.4743055556</v>
      </c>
      <c r="M2074" s="17" t="n">
        <v>46254.5020833333</v>
      </c>
      <c r="N2074" s="17" t="n">
        <v>46254.5159722222</v>
      </c>
      <c r="O2074" s="17" t="n">
        <v>46254.5534722222</v>
      </c>
      <c r="P2074" s="17" t="n">
        <v>46254.5638888889</v>
      </c>
      <c r="Q2074" s="17" t="n">
        <v>46254.5736111111</v>
      </c>
      <c r="R2074" s="0" t="n">
        <v>149</v>
      </c>
      <c r="S2074" s="0" t="n">
        <v>0</v>
      </c>
      <c r="T2074" s="0" t="n">
        <v>0</v>
      </c>
      <c r="U2074" s="18" t="s">
        <v>130</v>
      </c>
      <c r="V2074" s="18" t="s">
        <v>139</v>
      </c>
      <c r="W2074" s="0" t="str">
        <f aca="false">IF(AND(X2074&gt;=6,X2074&lt;14),"A",IF(AND(X2074&gt;=14,X2074&lt;22),"B","C"))</f>
        <v>A</v>
      </c>
      <c r="X2074" s="18" t="n">
        <f aca="false">HOUR(H2074)</f>
        <v>10</v>
      </c>
      <c r="Y2074" s="18" t="n">
        <f aca="false">ROUND((I2074-H2074)*1440,0)</f>
        <v>14</v>
      </c>
      <c r="Z2074" s="18" t="n">
        <f aca="false">ROUND((J2074-I2074)*1440,0)</f>
        <v>4</v>
      </c>
      <c r="AA2074" s="18" t="n">
        <f aca="false">ROUND((K2074-J2074)*1440,0)</f>
        <v>25</v>
      </c>
      <c r="AB2074" s="18" t="n">
        <f aca="false">ROUND((L2074-K2074)*1440,0)</f>
        <v>19</v>
      </c>
      <c r="AC2074" s="18" t="n">
        <f aca="false">ROUND((M2074-L2074)*1440,0)</f>
        <v>40</v>
      </c>
      <c r="AD2074" s="18" t="n">
        <f aca="false">IF(N2074="","",ROUND((N2074-M2074)*1440,0))</f>
        <v>20</v>
      </c>
      <c r="AE2074" s="18" t="n">
        <f aca="false">IF(O2074="","",ROUND((O2074-N2074)*1440,0))</f>
        <v>54</v>
      </c>
      <c r="AF2074" s="18" t="n">
        <f aca="false">IF(P2074="","",ROUND((P2074-O2074)*1440,0))</f>
        <v>15</v>
      </c>
      <c r="AG2074" s="18" t="n">
        <f aca="false">IF(Q2074="","",ROUND((Q2074-P2074)*1440,0))</f>
        <v>14</v>
      </c>
      <c r="AH2074" s="18" t="n">
        <f aca="false">IF(Q2074="","",ROUND((Q2074-H2074)*1440,0))</f>
        <v>205</v>
      </c>
      <c r="AI2074" s="19" t="n">
        <f aca="false">ROUND(IF(O2074="",Assumptions!$B$25-K2074,O2074-K2074)*24,1)</f>
        <v>2.2</v>
      </c>
      <c r="AJ2074" s="20" t="n">
        <f aca="false">ROUND(MAX(N(Y2074)/Assumptions!$C$5, N(Z2074)/Assumptions!$C$6, N(AA2074)/Assumptions!$C$7, N(AB2074)/Assumptions!$C$8, N(AC2074)/Assumptions!$C$9, N(AD2074)/Assumptions!$C$10, N(AE2074)/Assumptions!$C$11, N(AF2074)/Assumptions!$C$12, N(AG2074)/Assumptions!$C$13),3)</f>
        <v>1.267</v>
      </c>
      <c r="AK2074" s="0" t="str">
        <f aca="false">IF(OR(U2074="Pending",U2074="On Hold"),"Open GRN (awaiting)",IF(AJ2074&lt;=1,"Within SLA",IF(ROUND(N(Y2074)/Assumptions!$C$5,3)=AJ2074,"Gate Wait",IF(ROUND(N(Z2074)/Assumptions!$C$6,3)=AJ2074,"Dock Wait",IF(ROUND(N(AA2074)/Assumptions!$C$7,3)=AJ2074,"Unloading",IF(ROUND(N(AB2074)/Assumptions!$C$8,3)=AJ2074,"Unload-to-QC Wait",IF(ROUND(N(AC2074)/Assumptions!$C$9,3)=AJ2074,"QC",IF(ROUND(N(AD2074)/Assumptions!$C$10,3)=AJ2074,"QC-to-GRN Wait",IF(ROUND(N(AE2074)/Assumptions!$C$11,3)=AJ2074,"GRN Processing",IF(ROUND(N(AF2074)/Assumptions!$C$12,3)=AJ2074,"GRN-to-Putaway Wait",IF(ROUND(N(AG2074)/Assumptions!$C$13,3)=AJ2074,"Putaway","Within SLA")))))))))))</f>
        <v>Unload-to-QC Wait</v>
      </c>
    </row>
    <row r="2075" customFormat="false" ht="15" hidden="false" customHeight="false" outlineLevel="0" collapsed="false">
      <c r="A2075" s="0" t="s">
        <v>6049</v>
      </c>
      <c r="B2075" s="0" t="s">
        <v>6050</v>
      </c>
      <c r="C2075" s="0" t="s">
        <v>184</v>
      </c>
      <c r="D2075" s="0" t="s">
        <v>119</v>
      </c>
      <c r="E2075" s="0" t="s">
        <v>2418</v>
      </c>
      <c r="F2075" s="0" t="s">
        <v>177</v>
      </c>
      <c r="G2075" s="0" t="s">
        <v>129</v>
      </c>
      <c r="H2075" s="17" t="n">
        <v>46254.4326388889</v>
      </c>
      <c r="I2075" s="17" t="n">
        <v>46254.4597222222</v>
      </c>
      <c r="J2075" s="17" t="n">
        <v>46254.4631944444</v>
      </c>
      <c r="K2075" s="17" t="n">
        <v>46254.5131944444</v>
      </c>
      <c r="L2075" s="17" t="n">
        <v>46254.5229166667</v>
      </c>
      <c r="M2075" s="17" t="n">
        <v>46254.5701388889</v>
      </c>
      <c r="N2075" s="17" t="n">
        <v>46254.5993055556</v>
      </c>
      <c r="O2075" s="17" t="n">
        <v>46254.6388888889</v>
      </c>
      <c r="P2075" s="17" t="n">
        <v>46254.6486111111</v>
      </c>
      <c r="Q2075" s="17" t="n">
        <v>46254.6569444445</v>
      </c>
      <c r="R2075" s="0" t="n">
        <v>482</v>
      </c>
      <c r="S2075" s="0" t="n">
        <v>0</v>
      </c>
      <c r="T2075" s="0" t="n">
        <v>8</v>
      </c>
      <c r="U2075" s="18" t="s">
        <v>123</v>
      </c>
      <c r="V2075" s="18" t="s">
        <v>82</v>
      </c>
      <c r="W2075" s="0" t="str">
        <f aca="false">IF(AND(X2075&gt;=6,X2075&lt;14),"A",IF(AND(X2075&gt;=14,X2075&lt;22),"B","C"))</f>
        <v>A</v>
      </c>
      <c r="X2075" s="18" t="n">
        <f aca="false">HOUR(H2075)</f>
        <v>10</v>
      </c>
      <c r="Y2075" s="18" t="n">
        <f aca="false">ROUND((I2075-H2075)*1440,0)</f>
        <v>39</v>
      </c>
      <c r="Z2075" s="18" t="n">
        <f aca="false">ROUND((J2075-I2075)*1440,0)</f>
        <v>5</v>
      </c>
      <c r="AA2075" s="18" t="n">
        <f aca="false">ROUND((K2075-J2075)*1440,0)</f>
        <v>72</v>
      </c>
      <c r="AB2075" s="18" t="n">
        <f aca="false">ROUND((L2075-K2075)*1440,0)</f>
        <v>14</v>
      </c>
      <c r="AC2075" s="18" t="n">
        <f aca="false">ROUND((M2075-L2075)*1440,0)</f>
        <v>68</v>
      </c>
      <c r="AD2075" s="18" t="n">
        <f aca="false">IF(N2075="","",ROUND((N2075-M2075)*1440,0))</f>
        <v>42</v>
      </c>
      <c r="AE2075" s="18" t="n">
        <f aca="false">IF(O2075="","",ROUND((O2075-N2075)*1440,0))</f>
        <v>57</v>
      </c>
      <c r="AF2075" s="18" t="n">
        <f aca="false">IF(P2075="","",ROUND((P2075-O2075)*1440,0))</f>
        <v>14</v>
      </c>
      <c r="AG2075" s="18" t="n">
        <f aca="false">IF(Q2075="","",ROUND((Q2075-P2075)*1440,0))</f>
        <v>12</v>
      </c>
      <c r="AH2075" s="18" t="n">
        <f aca="false">IF(Q2075="","",ROUND((Q2075-H2075)*1440,0))</f>
        <v>323</v>
      </c>
      <c r="AI2075" s="19" t="n">
        <f aca="false">ROUND(IF(O2075="",Assumptions!$B$25-K2075,O2075-K2075)*24,1)</f>
        <v>3</v>
      </c>
      <c r="AJ2075" s="20" t="n">
        <f aca="false">ROUND(MAX(N(Y2075)/Assumptions!$C$5, N(Z2075)/Assumptions!$C$6, N(AA2075)/Assumptions!$C$7, N(AB2075)/Assumptions!$C$8, N(AC2075)/Assumptions!$C$9, N(AD2075)/Assumptions!$C$10, N(AE2075)/Assumptions!$C$11, N(AF2075)/Assumptions!$C$12, N(AG2075)/Assumptions!$C$13),3)</f>
        <v>1.511</v>
      </c>
      <c r="AK2075" s="0" t="str">
        <f aca="false">IF(OR(U2075="Pending",U2075="On Hold"),"Open GRN (awaiting)",IF(AJ2075&lt;=1,"Within SLA",IF(ROUND(N(Y2075)/Assumptions!$C$5,3)=AJ2075,"Gate Wait",IF(ROUND(N(Z2075)/Assumptions!$C$6,3)=AJ2075,"Dock Wait",IF(ROUND(N(AA2075)/Assumptions!$C$7,3)=AJ2075,"Unloading",IF(ROUND(N(AB2075)/Assumptions!$C$8,3)=AJ2075,"Unload-to-QC Wait",IF(ROUND(N(AC2075)/Assumptions!$C$9,3)=AJ2075,"QC",IF(ROUND(N(AD2075)/Assumptions!$C$10,3)=AJ2075,"QC-to-GRN Wait",IF(ROUND(N(AE2075)/Assumptions!$C$11,3)=AJ2075,"GRN Processing",IF(ROUND(N(AF2075)/Assumptions!$C$12,3)=AJ2075,"GRN-to-Putaway Wait",IF(ROUND(N(AG2075)/Assumptions!$C$13,3)=AJ2075,"Putaway","Within SLA")))))))))))</f>
        <v>QC</v>
      </c>
    </row>
    <row r="2076" customFormat="false" ht="15" hidden="false" customHeight="false" outlineLevel="0" collapsed="false">
      <c r="A2076" s="0" t="s">
        <v>6051</v>
      </c>
      <c r="B2076" s="0" t="s">
        <v>6052</v>
      </c>
      <c r="C2076" s="0" t="s">
        <v>175</v>
      </c>
      <c r="D2076" s="0" t="s">
        <v>119</v>
      </c>
      <c r="E2076" s="0" t="s">
        <v>6053</v>
      </c>
      <c r="F2076" s="0" t="s">
        <v>177</v>
      </c>
      <c r="G2076" s="0" t="s">
        <v>129</v>
      </c>
      <c r="H2076" s="17" t="n">
        <v>46254.4395833333</v>
      </c>
      <c r="I2076" s="17" t="n">
        <v>46254.4611111111</v>
      </c>
      <c r="J2076" s="17" t="n">
        <v>46254.4638888889</v>
      </c>
      <c r="K2076" s="17" t="n">
        <v>46254.4833333333</v>
      </c>
      <c r="L2076" s="17" t="n">
        <v>46254.4916666667</v>
      </c>
      <c r="M2076" s="17" t="n">
        <v>46254.53125</v>
      </c>
      <c r="N2076" s="17" t="n">
        <v>46254.5534722222</v>
      </c>
      <c r="O2076" s="17" t="n">
        <v>46254.5631944445</v>
      </c>
      <c r="P2076" s="17" t="n">
        <v>46254.5666666667</v>
      </c>
      <c r="Q2076" s="17" t="n">
        <v>46254.5847222222</v>
      </c>
      <c r="R2076" s="0" t="n">
        <v>435</v>
      </c>
      <c r="S2076" s="0" t="n">
        <v>0</v>
      </c>
      <c r="T2076" s="0" t="n">
        <v>0</v>
      </c>
      <c r="U2076" s="18" t="s">
        <v>130</v>
      </c>
      <c r="V2076" s="18" t="s">
        <v>82</v>
      </c>
      <c r="W2076" s="0" t="str">
        <f aca="false">IF(AND(X2076&gt;=6,X2076&lt;14),"A",IF(AND(X2076&gt;=14,X2076&lt;22),"B","C"))</f>
        <v>A</v>
      </c>
      <c r="X2076" s="18" t="n">
        <f aca="false">HOUR(H2076)</f>
        <v>10</v>
      </c>
      <c r="Y2076" s="18" t="n">
        <f aca="false">ROUND((I2076-H2076)*1440,0)</f>
        <v>31</v>
      </c>
      <c r="Z2076" s="18" t="n">
        <f aca="false">ROUND((J2076-I2076)*1440,0)</f>
        <v>4</v>
      </c>
      <c r="AA2076" s="18" t="n">
        <f aca="false">ROUND((K2076-J2076)*1440,0)</f>
        <v>28</v>
      </c>
      <c r="AB2076" s="18" t="n">
        <f aca="false">ROUND((L2076-K2076)*1440,0)</f>
        <v>12</v>
      </c>
      <c r="AC2076" s="18" t="n">
        <f aca="false">ROUND((M2076-L2076)*1440,0)</f>
        <v>57</v>
      </c>
      <c r="AD2076" s="18" t="n">
        <f aca="false">IF(N2076="","",ROUND((N2076-M2076)*1440,0))</f>
        <v>32</v>
      </c>
      <c r="AE2076" s="18" t="n">
        <f aca="false">IF(O2076="","",ROUND((O2076-N2076)*1440,0))</f>
        <v>14</v>
      </c>
      <c r="AF2076" s="18" t="n">
        <f aca="false">IF(P2076="","",ROUND((P2076-O2076)*1440,0))</f>
        <v>5</v>
      </c>
      <c r="AG2076" s="18" t="n">
        <f aca="false">IF(Q2076="","",ROUND((Q2076-P2076)*1440,0))</f>
        <v>26</v>
      </c>
      <c r="AH2076" s="18" t="n">
        <f aca="false">IF(Q2076="","",ROUND((Q2076-H2076)*1440,0))</f>
        <v>209</v>
      </c>
      <c r="AI2076" s="19" t="n">
        <f aca="false">ROUND(IF(O2076="",Assumptions!$B$25-K2076,O2076-K2076)*24,1)</f>
        <v>1.9</v>
      </c>
      <c r="AJ2076" s="20" t="n">
        <f aca="false">ROUND(MAX(N(Y2076)/Assumptions!$C$5, N(Z2076)/Assumptions!$C$6, N(AA2076)/Assumptions!$C$7, N(AB2076)/Assumptions!$C$8, N(AC2076)/Assumptions!$C$9, N(AD2076)/Assumptions!$C$10, N(AE2076)/Assumptions!$C$11, N(AF2076)/Assumptions!$C$12, N(AG2076)/Assumptions!$C$13),3)</f>
        <v>1.267</v>
      </c>
      <c r="AK2076" s="0" t="str">
        <f aca="false">IF(OR(U2076="Pending",U2076="On Hold"),"Open GRN (awaiting)",IF(AJ2076&lt;=1,"Within SLA",IF(ROUND(N(Y2076)/Assumptions!$C$5,3)=AJ2076,"Gate Wait",IF(ROUND(N(Z2076)/Assumptions!$C$6,3)=AJ2076,"Dock Wait",IF(ROUND(N(AA2076)/Assumptions!$C$7,3)=AJ2076,"Unloading",IF(ROUND(N(AB2076)/Assumptions!$C$8,3)=AJ2076,"Unload-to-QC Wait",IF(ROUND(N(AC2076)/Assumptions!$C$9,3)=AJ2076,"QC",IF(ROUND(N(AD2076)/Assumptions!$C$10,3)=AJ2076,"QC-to-GRN Wait",IF(ROUND(N(AE2076)/Assumptions!$C$11,3)=AJ2076,"GRN Processing",IF(ROUND(N(AF2076)/Assumptions!$C$12,3)=AJ2076,"GRN-to-Putaway Wait",IF(ROUND(N(AG2076)/Assumptions!$C$13,3)=AJ2076,"Putaway","Within SLA")))))))))))</f>
        <v>QC</v>
      </c>
    </row>
    <row r="2077" customFormat="false" ht="15" hidden="false" customHeight="false" outlineLevel="0" collapsed="false">
      <c r="A2077" s="0" t="s">
        <v>6054</v>
      </c>
      <c r="B2077" s="0" t="s">
        <v>6055</v>
      </c>
      <c r="C2077" s="0" t="s">
        <v>184</v>
      </c>
      <c r="D2077" s="0" t="s">
        <v>147</v>
      </c>
      <c r="E2077" s="0" t="s">
        <v>6056</v>
      </c>
      <c r="F2077" s="0" t="s">
        <v>137</v>
      </c>
      <c r="G2077" s="0" t="s">
        <v>150</v>
      </c>
      <c r="H2077" s="17" t="n">
        <v>46254.4513888889</v>
      </c>
      <c r="I2077" s="17" t="n">
        <v>46254.4625</v>
      </c>
      <c r="J2077" s="17" t="n">
        <v>46254.4694444445</v>
      </c>
      <c r="K2077" s="17" t="n">
        <v>46254.48125</v>
      </c>
      <c r="L2077" s="17" t="n">
        <v>46254.4881944444</v>
      </c>
      <c r="M2077" s="17" t="n">
        <v>46254.5256944444</v>
      </c>
      <c r="N2077" s="17" t="n">
        <v>46254.5631944445</v>
      </c>
      <c r="O2077" s="17" t="n">
        <v>46254.6208333333</v>
      </c>
      <c r="P2077" s="17" t="n">
        <v>46254.6368055556</v>
      </c>
      <c r="Q2077" s="17" t="n">
        <v>46254.6923611111</v>
      </c>
      <c r="R2077" s="0" t="n">
        <v>407</v>
      </c>
      <c r="S2077" s="0" t="n">
        <v>0</v>
      </c>
      <c r="T2077" s="0" t="n">
        <v>0</v>
      </c>
      <c r="U2077" s="18" t="s">
        <v>130</v>
      </c>
      <c r="V2077" s="18" t="s">
        <v>144</v>
      </c>
      <c r="W2077" s="0" t="str">
        <f aca="false">IF(AND(X2077&gt;=6,X2077&lt;14),"A",IF(AND(X2077&gt;=14,X2077&lt;22),"B","C"))</f>
        <v>A</v>
      </c>
      <c r="X2077" s="18" t="n">
        <f aca="false">HOUR(H2077)</f>
        <v>10</v>
      </c>
      <c r="Y2077" s="18" t="n">
        <f aca="false">ROUND((I2077-H2077)*1440,0)</f>
        <v>16</v>
      </c>
      <c r="Z2077" s="18" t="n">
        <f aca="false">ROUND((J2077-I2077)*1440,0)</f>
        <v>10</v>
      </c>
      <c r="AA2077" s="18" t="n">
        <f aca="false">ROUND((K2077-J2077)*1440,0)</f>
        <v>17</v>
      </c>
      <c r="AB2077" s="18" t="n">
        <f aca="false">ROUND((L2077-K2077)*1440,0)</f>
        <v>10</v>
      </c>
      <c r="AC2077" s="18" t="n">
        <f aca="false">ROUND((M2077-L2077)*1440,0)</f>
        <v>54</v>
      </c>
      <c r="AD2077" s="18" t="n">
        <f aca="false">IF(N2077="","",ROUND((N2077-M2077)*1440,0))</f>
        <v>54</v>
      </c>
      <c r="AE2077" s="18" t="n">
        <f aca="false">IF(O2077="","",ROUND((O2077-N2077)*1440,0))</f>
        <v>83</v>
      </c>
      <c r="AF2077" s="18" t="n">
        <f aca="false">IF(P2077="","",ROUND((P2077-O2077)*1440,0))</f>
        <v>23</v>
      </c>
      <c r="AG2077" s="18" t="n">
        <f aca="false">IF(Q2077="","",ROUND((Q2077-P2077)*1440,0))</f>
        <v>80</v>
      </c>
      <c r="AH2077" s="18" t="n">
        <f aca="false">IF(Q2077="","",ROUND((Q2077-H2077)*1440,0))</f>
        <v>347</v>
      </c>
      <c r="AI2077" s="19" t="n">
        <f aca="false">ROUND(IF(O2077="",Assumptions!$B$25-K2077,O2077-K2077)*24,1)</f>
        <v>3.4</v>
      </c>
      <c r="AJ2077" s="20" t="n">
        <f aca="false">ROUND(MAX(N(Y2077)/Assumptions!$C$5, N(Z2077)/Assumptions!$C$6, N(AA2077)/Assumptions!$C$7, N(AB2077)/Assumptions!$C$8, N(AC2077)/Assumptions!$C$9, N(AD2077)/Assumptions!$C$10, N(AE2077)/Assumptions!$C$11, N(AF2077)/Assumptions!$C$12, N(AG2077)/Assumptions!$C$13),3)</f>
        <v>2</v>
      </c>
      <c r="AK2077" s="0" t="str">
        <f aca="false">IF(OR(U2077="Pending",U2077="On Hold"),"Open GRN (awaiting)",IF(AJ2077&lt;=1,"Within SLA",IF(ROUND(N(Y2077)/Assumptions!$C$5,3)=AJ2077,"Gate Wait",IF(ROUND(N(Z2077)/Assumptions!$C$6,3)=AJ2077,"Dock Wait",IF(ROUND(N(AA2077)/Assumptions!$C$7,3)=AJ2077,"Unloading",IF(ROUND(N(AB2077)/Assumptions!$C$8,3)=AJ2077,"Unload-to-QC Wait",IF(ROUND(N(AC2077)/Assumptions!$C$9,3)=AJ2077,"QC",IF(ROUND(N(AD2077)/Assumptions!$C$10,3)=AJ2077,"QC-to-GRN Wait",IF(ROUND(N(AE2077)/Assumptions!$C$11,3)=AJ2077,"GRN Processing",IF(ROUND(N(AF2077)/Assumptions!$C$12,3)=AJ2077,"GRN-to-Putaway Wait",IF(ROUND(N(AG2077)/Assumptions!$C$13,3)=AJ2077,"Putaway","Within SLA")))))))))))</f>
        <v>Putaway</v>
      </c>
    </row>
    <row r="2078" customFormat="false" ht="15" hidden="false" customHeight="false" outlineLevel="0" collapsed="false">
      <c r="A2078" s="0" t="s">
        <v>6057</v>
      </c>
      <c r="B2078" s="0" t="s">
        <v>6058</v>
      </c>
      <c r="C2078" s="0" t="s">
        <v>134</v>
      </c>
      <c r="D2078" s="0" t="s">
        <v>147</v>
      </c>
      <c r="E2078" s="0" t="s">
        <v>6059</v>
      </c>
      <c r="F2078" s="0" t="s">
        <v>149</v>
      </c>
      <c r="G2078" s="0" t="s">
        <v>150</v>
      </c>
      <c r="H2078" s="17" t="n">
        <v>46254.4527777778</v>
      </c>
      <c r="I2078" s="17" t="n">
        <v>46254.4736111111</v>
      </c>
      <c r="J2078" s="17" t="n">
        <v>46254.4791666667</v>
      </c>
      <c r="K2078" s="17" t="n">
        <v>46254.5402777778</v>
      </c>
      <c r="L2078" s="17" t="n">
        <v>46254.5590277778</v>
      </c>
      <c r="M2078" s="17" t="n">
        <v>46254.5868055556</v>
      </c>
      <c r="N2078" s="17" t="n">
        <v>46254.6222222222</v>
      </c>
      <c r="O2078" s="17" t="n">
        <v>46254.6430555556</v>
      </c>
      <c r="P2078" s="17" t="n">
        <v>46254.6604166667</v>
      </c>
      <c r="Q2078" s="17" t="n">
        <v>46254.6715277778</v>
      </c>
      <c r="R2078" s="0" t="n">
        <v>585</v>
      </c>
      <c r="S2078" s="0" t="n">
        <v>0</v>
      </c>
      <c r="T2078" s="0" t="n">
        <v>0</v>
      </c>
      <c r="U2078" s="18" t="s">
        <v>130</v>
      </c>
      <c r="V2078" s="18" t="s">
        <v>139</v>
      </c>
      <c r="W2078" s="0" t="str">
        <f aca="false">IF(AND(X2078&gt;=6,X2078&lt;14),"A",IF(AND(X2078&gt;=14,X2078&lt;22),"B","C"))</f>
        <v>A</v>
      </c>
      <c r="X2078" s="18" t="n">
        <f aca="false">HOUR(H2078)</f>
        <v>10</v>
      </c>
      <c r="Y2078" s="18" t="n">
        <f aca="false">ROUND((I2078-H2078)*1440,0)</f>
        <v>30</v>
      </c>
      <c r="Z2078" s="18" t="n">
        <f aca="false">ROUND((J2078-I2078)*1440,0)</f>
        <v>8</v>
      </c>
      <c r="AA2078" s="18" t="n">
        <f aca="false">ROUND((K2078-J2078)*1440,0)</f>
        <v>88</v>
      </c>
      <c r="AB2078" s="18" t="n">
        <f aca="false">ROUND((L2078-K2078)*1440,0)</f>
        <v>27</v>
      </c>
      <c r="AC2078" s="18" t="n">
        <f aca="false">ROUND((M2078-L2078)*1440,0)</f>
        <v>40</v>
      </c>
      <c r="AD2078" s="18" t="n">
        <f aca="false">IF(N2078="","",ROUND((N2078-M2078)*1440,0))</f>
        <v>51</v>
      </c>
      <c r="AE2078" s="18" t="n">
        <f aca="false">IF(O2078="","",ROUND((O2078-N2078)*1440,0))</f>
        <v>30</v>
      </c>
      <c r="AF2078" s="18" t="n">
        <f aca="false">IF(P2078="","",ROUND((P2078-O2078)*1440,0))</f>
        <v>25</v>
      </c>
      <c r="AG2078" s="18" t="n">
        <f aca="false">IF(Q2078="","",ROUND((Q2078-P2078)*1440,0))</f>
        <v>16</v>
      </c>
      <c r="AH2078" s="18" t="n">
        <f aca="false">IF(Q2078="","",ROUND((Q2078-H2078)*1440,0))</f>
        <v>315</v>
      </c>
      <c r="AI2078" s="19" t="n">
        <f aca="false">ROUND(IF(O2078="",Assumptions!$B$25-K2078,O2078-K2078)*24,1)</f>
        <v>2.5</v>
      </c>
      <c r="AJ2078" s="20" t="n">
        <f aca="false">ROUND(MAX(N(Y2078)/Assumptions!$C$5, N(Z2078)/Assumptions!$C$6, N(AA2078)/Assumptions!$C$7, N(AB2078)/Assumptions!$C$8, N(AC2078)/Assumptions!$C$9, N(AD2078)/Assumptions!$C$10, N(AE2078)/Assumptions!$C$11, N(AF2078)/Assumptions!$C$12, N(AG2078)/Assumptions!$C$13),3)</f>
        <v>1.8</v>
      </c>
      <c r="AK2078" s="0" t="str">
        <f aca="false">IF(OR(U2078="Pending",U2078="On Hold"),"Open GRN (awaiting)",IF(AJ2078&lt;=1,"Within SLA",IF(ROUND(N(Y2078)/Assumptions!$C$5,3)=AJ2078,"Gate Wait",IF(ROUND(N(Z2078)/Assumptions!$C$6,3)=AJ2078,"Dock Wait",IF(ROUND(N(AA2078)/Assumptions!$C$7,3)=AJ2078,"Unloading",IF(ROUND(N(AB2078)/Assumptions!$C$8,3)=AJ2078,"Unload-to-QC Wait",IF(ROUND(N(AC2078)/Assumptions!$C$9,3)=AJ2078,"QC",IF(ROUND(N(AD2078)/Assumptions!$C$10,3)=AJ2078,"QC-to-GRN Wait",IF(ROUND(N(AE2078)/Assumptions!$C$11,3)=AJ2078,"GRN Processing",IF(ROUND(N(AF2078)/Assumptions!$C$12,3)=AJ2078,"GRN-to-Putaway Wait",IF(ROUND(N(AG2078)/Assumptions!$C$13,3)=AJ2078,"Putaway","Within SLA")))))))))))</f>
        <v>Unload-to-QC Wait</v>
      </c>
    </row>
    <row r="2079" customFormat="false" ht="15" hidden="false" customHeight="false" outlineLevel="0" collapsed="false">
      <c r="A2079" s="0" t="s">
        <v>6060</v>
      </c>
      <c r="B2079" s="0" t="s">
        <v>6061</v>
      </c>
      <c r="C2079" s="0" t="s">
        <v>134</v>
      </c>
      <c r="D2079" s="0" t="s">
        <v>119</v>
      </c>
      <c r="E2079" s="0" t="s">
        <v>6062</v>
      </c>
      <c r="F2079" s="0" t="s">
        <v>149</v>
      </c>
      <c r="G2079" s="0" t="s">
        <v>129</v>
      </c>
      <c r="H2079" s="17" t="n">
        <v>46254.4583333333</v>
      </c>
      <c r="I2079" s="17" t="n">
        <v>46254.49375</v>
      </c>
      <c r="J2079" s="17" t="n">
        <v>46254.4951388889</v>
      </c>
      <c r="K2079" s="17" t="n">
        <v>46254.5229166667</v>
      </c>
      <c r="L2079" s="17" t="n">
        <v>46254.5291666667</v>
      </c>
      <c r="M2079" s="17" t="n">
        <v>46254.5694444445</v>
      </c>
      <c r="N2079" s="17" t="n">
        <v>46254.5840277778</v>
      </c>
      <c r="O2079" s="17" t="n">
        <v>46254.6270833333</v>
      </c>
      <c r="P2079" s="17" t="n">
        <v>46254.6361111111</v>
      </c>
      <c r="Q2079" s="17" t="n">
        <v>46254.6534722222</v>
      </c>
      <c r="R2079" s="0" t="n">
        <v>378</v>
      </c>
      <c r="S2079" s="0" t="n">
        <v>0</v>
      </c>
      <c r="T2079" s="0" t="n">
        <v>0</v>
      </c>
      <c r="U2079" s="18" t="s">
        <v>130</v>
      </c>
      <c r="V2079" s="18" t="s">
        <v>139</v>
      </c>
      <c r="W2079" s="0" t="str">
        <f aca="false">IF(AND(X2079&gt;=6,X2079&lt;14),"A",IF(AND(X2079&gt;=14,X2079&lt;22),"B","C"))</f>
        <v>A</v>
      </c>
      <c r="X2079" s="18" t="n">
        <f aca="false">HOUR(H2079)</f>
        <v>11</v>
      </c>
      <c r="Y2079" s="18" t="n">
        <f aca="false">ROUND((I2079-H2079)*1440,0)</f>
        <v>51</v>
      </c>
      <c r="Z2079" s="18" t="n">
        <f aca="false">ROUND((J2079-I2079)*1440,0)</f>
        <v>2</v>
      </c>
      <c r="AA2079" s="18" t="n">
        <f aca="false">ROUND((K2079-J2079)*1440,0)</f>
        <v>40</v>
      </c>
      <c r="AB2079" s="18" t="n">
        <f aca="false">ROUND((L2079-K2079)*1440,0)</f>
        <v>9</v>
      </c>
      <c r="AC2079" s="18" t="n">
        <f aca="false">ROUND((M2079-L2079)*1440,0)</f>
        <v>58</v>
      </c>
      <c r="AD2079" s="18" t="n">
        <f aca="false">IF(N2079="","",ROUND((N2079-M2079)*1440,0))</f>
        <v>21</v>
      </c>
      <c r="AE2079" s="18" t="n">
        <f aca="false">IF(O2079="","",ROUND((O2079-N2079)*1440,0))</f>
        <v>62</v>
      </c>
      <c r="AF2079" s="18" t="n">
        <f aca="false">IF(P2079="","",ROUND((P2079-O2079)*1440,0))</f>
        <v>13</v>
      </c>
      <c r="AG2079" s="18" t="n">
        <f aca="false">IF(Q2079="","",ROUND((Q2079-P2079)*1440,0))</f>
        <v>25</v>
      </c>
      <c r="AH2079" s="18" t="n">
        <f aca="false">IF(Q2079="","",ROUND((Q2079-H2079)*1440,0))</f>
        <v>281</v>
      </c>
      <c r="AI2079" s="19" t="n">
        <f aca="false">ROUND(IF(O2079="",Assumptions!$B$25-K2079,O2079-K2079)*24,1)</f>
        <v>2.5</v>
      </c>
      <c r="AJ2079" s="20" t="n">
        <f aca="false">ROUND(MAX(N(Y2079)/Assumptions!$C$5, N(Z2079)/Assumptions!$C$6, N(AA2079)/Assumptions!$C$7, N(AB2079)/Assumptions!$C$8, N(AC2079)/Assumptions!$C$9, N(AD2079)/Assumptions!$C$10, N(AE2079)/Assumptions!$C$11, N(AF2079)/Assumptions!$C$12, N(AG2079)/Assumptions!$C$13),3)</f>
        <v>1.7</v>
      </c>
      <c r="AK2079" s="0" t="str">
        <f aca="false">IF(OR(U2079="Pending",U2079="On Hold"),"Open GRN (awaiting)",IF(AJ2079&lt;=1,"Within SLA",IF(ROUND(N(Y2079)/Assumptions!$C$5,3)=AJ2079,"Gate Wait",IF(ROUND(N(Z2079)/Assumptions!$C$6,3)=AJ2079,"Dock Wait",IF(ROUND(N(AA2079)/Assumptions!$C$7,3)=AJ2079,"Unloading",IF(ROUND(N(AB2079)/Assumptions!$C$8,3)=AJ2079,"Unload-to-QC Wait",IF(ROUND(N(AC2079)/Assumptions!$C$9,3)=AJ2079,"QC",IF(ROUND(N(AD2079)/Assumptions!$C$10,3)=AJ2079,"QC-to-GRN Wait",IF(ROUND(N(AE2079)/Assumptions!$C$11,3)=AJ2079,"GRN Processing",IF(ROUND(N(AF2079)/Assumptions!$C$12,3)=AJ2079,"GRN-to-Putaway Wait",IF(ROUND(N(AG2079)/Assumptions!$C$13,3)=AJ2079,"Putaway","Within SLA")))))))))))</f>
        <v>Gate Wait</v>
      </c>
    </row>
    <row r="2080" customFormat="false" ht="15" hidden="false" customHeight="false" outlineLevel="0" collapsed="false">
      <c r="A2080" s="0" t="s">
        <v>6063</v>
      </c>
      <c r="B2080" s="0" t="s">
        <v>6064</v>
      </c>
      <c r="C2080" s="0" t="s">
        <v>170</v>
      </c>
      <c r="D2080" s="0" t="s">
        <v>135</v>
      </c>
      <c r="E2080" s="0" t="s">
        <v>6065</v>
      </c>
      <c r="F2080" s="0" t="s">
        <v>172</v>
      </c>
      <c r="G2080" s="0" t="s">
        <v>138</v>
      </c>
      <c r="H2080" s="17" t="n">
        <v>46254.4590277778</v>
      </c>
      <c r="I2080" s="17" t="n">
        <v>46254.5013888889</v>
      </c>
      <c r="J2080" s="17" t="n">
        <v>46254.5097222222</v>
      </c>
      <c r="K2080" s="17" t="n">
        <v>46254.5444444444</v>
      </c>
      <c r="L2080" s="17" t="n">
        <v>46254.55</v>
      </c>
      <c r="M2080" s="17" t="n">
        <v>46254.5638888889</v>
      </c>
      <c r="N2080" s="17" t="n">
        <v>46254.5826388889</v>
      </c>
      <c r="O2080" s="17" t="n">
        <v>46254.6361111111</v>
      </c>
      <c r="P2080" s="17" t="n">
        <v>46254.6423611111</v>
      </c>
      <c r="Q2080" s="17" t="n">
        <v>46254.6659722222</v>
      </c>
      <c r="R2080" s="0" t="n">
        <v>762</v>
      </c>
      <c r="S2080" s="0" t="n">
        <v>0</v>
      </c>
      <c r="T2080" s="0" t="n">
        <v>0</v>
      </c>
      <c r="U2080" s="18" t="s">
        <v>130</v>
      </c>
      <c r="V2080" s="18" t="s">
        <v>82</v>
      </c>
      <c r="W2080" s="0" t="str">
        <f aca="false">IF(AND(X2080&gt;=6,X2080&lt;14),"A",IF(AND(X2080&gt;=14,X2080&lt;22),"B","C"))</f>
        <v>A</v>
      </c>
      <c r="X2080" s="18" t="n">
        <f aca="false">HOUR(H2080)</f>
        <v>11</v>
      </c>
      <c r="Y2080" s="18" t="n">
        <f aca="false">ROUND((I2080-H2080)*1440,0)</f>
        <v>61</v>
      </c>
      <c r="Z2080" s="18" t="n">
        <f aca="false">ROUND((J2080-I2080)*1440,0)</f>
        <v>12</v>
      </c>
      <c r="AA2080" s="18" t="n">
        <f aca="false">ROUND((K2080-J2080)*1440,0)</f>
        <v>50</v>
      </c>
      <c r="AB2080" s="18" t="n">
        <f aca="false">ROUND((L2080-K2080)*1440,0)</f>
        <v>8</v>
      </c>
      <c r="AC2080" s="18" t="n">
        <f aca="false">ROUND((M2080-L2080)*1440,0)</f>
        <v>20</v>
      </c>
      <c r="AD2080" s="18" t="n">
        <f aca="false">IF(N2080="","",ROUND((N2080-M2080)*1440,0))</f>
        <v>27</v>
      </c>
      <c r="AE2080" s="18" t="n">
        <f aca="false">IF(O2080="","",ROUND((O2080-N2080)*1440,0))</f>
        <v>77</v>
      </c>
      <c r="AF2080" s="18" t="n">
        <f aca="false">IF(P2080="","",ROUND((P2080-O2080)*1440,0))</f>
        <v>9</v>
      </c>
      <c r="AG2080" s="18" t="n">
        <f aca="false">IF(Q2080="","",ROUND((Q2080-P2080)*1440,0))</f>
        <v>34</v>
      </c>
      <c r="AH2080" s="18" t="n">
        <f aca="false">IF(Q2080="","",ROUND((Q2080-H2080)*1440,0))</f>
        <v>298</v>
      </c>
      <c r="AI2080" s="19" t="n">
        <f aca="false">ROUND(IF(O2080="",Assumptions!$B$25-K2080,O2080-K2080)*24,1)</f>
        <v>2.2</v>
      </c>
      <c r="AJ2080" s="20" t="n">
        <f aca="false">ROUND(MAX(N(Y2080)/Assumptions!$C$5, N(Z2080)/Assumptions!$C$6, N(AA2080)/Assumptions!$C$7, N(AB2080)/Assumptions!$C$8, N(AC2080)/Assumptions!$C$9, N(AD2080)/Assumptions!$C$10, N(AE2080)/Assumptions!$C$11, N(AF2080)/Assumptions!$C$12, N(AG2080)/Assumptions!$C$13),3)</f>
        <v>2.033</v>
      </c>
      <c r="AK2080" s="0" t="str">
        <f aca="false">IF(OR(U2080="Pending",U2080="On Hold"),"Open GRN (awaiting)",IF(AJ2080&lt;=1,"Within SLA",IF(ROUND(N(Y2080)/Assumptions!$C$5,3)=AJ2080,"Gate Wait",IF(ROUND(N(Z2080)/Assumptions!$C$6,3)=AJ2080,"Dock Wait",IF(ROUND(N(AA2080)/Assumptions!$C$7,3)=AJ2080,"Unloading",IF(ROUND(N(AB2080)/Assumptions!$C$8,3)=AJ2080,"Unload-to-QC Wait",IF(ROUND(N(AC2080)/Assumptions!$C$9,3)=AJ2080,"QC",IF(ROUND(N(AD2080)/Assumptions!$C$10,3)=AJ2080,"QC-to-GRN Wait",IF(ROUND(N(AE2080)/Assumptions!$C$11,3)=AJ2080,"GRN Processing",IF(ROUND(N(AF2080)/Assumptions!$C$12,3)=AJ2080,"GRN-to-Putaway Wait",IF(ROUND(N(AG2080)/Assumptions!$C$13,3)=AJ2080,"Putaway","Within SLA")))))))))))</f>
        <v>Gate Wait</v>
      </c>
    </row>
    <row r="2081" customFormat="false" ht="15" hidden="false" customHeight="false" outlineLevel="0" collapsed="false">
      <c r="A2081" s="0" t="s">
        <v>6066</v>
      </c>
      <c r="B2081" s="0" t="s">
        <v>6067</v>
      </c>
      <c r="C2081" s="0" t="s">
        <v>184</v>
      </c>
      <c r="D2081" s="0" t="s">
        <v>147</v>
      </c>
      <c r="E2081" s="0" t="s">
        <v>6068</v>
      </c>
      <c r="F2081" s="0" t="s">
        <v>121</v>
      </c>
      <c r="G2081" s="0" t="s">
        <v>150</v>
      </c>
      <c r="H2081" s="17" t="n">
        <v>46254.4604166667</v>
      </c>
      <c r="I2081" s="17" t="n">
        <v>46254.5666666667</v>
      </c>
      <c r="J2081" s="17" t="n">
        <v>46254.5715277778</v>
      </c>
      <c r="K2081" s="17" t="n">
        <v>46254.5916666667</v>
      </c>
      <c r="L2081" s="17" t="n">
        <v>46254.5979166667</v>
      </c>
      <c r="M2081" s="17" t="n">
        <v>46254.60625</v>
      </c>
      <c r="N2081" s="17" t="n">
        <v>46254.6576388889</v>
      </c>
      <c r="O2081" s="17" t="n">
        <v>46254.6625</v>
      </c>
      <c r="P2081" s="17" t="n">
        <v>46254.6701388889</v>
      </c>
      <c r="Q2081" s="17" t="n">
        <v>46254.6833333333</v>
      </c>
      <c r="R2081" s="0" t="n">
        <v>145</v>
      </c>
      <c r="S2081" s="0" t="n">
        <v>0</v>
      </c>
      <c r="T2081" s="0" t="n">
        <v>0</v>
      </c>
      <c r="U2081" s="18" t="s">
        <v>130</v>
      </c>
      <c r="V2081" s="18" t="s">
        <v>139</v>
      </c>
      <c r="W2081" s="0" t="str">
        <f aca="false">IF(AND(X2081&gt;=6,X2081&lt;14),"A",IF(AND(X2081&gt;=14,X2081&lt;22),"B","C"))</f>
        <v>A</v>
      </c>
      <c r="X2081" s="18" t="n">
        <f aca="false">HOUR(H2081)</f>
        <v>11</v>
      </c>
      <c r="Y2081" s="18" t="n">
        <f aca="false">ROUND((I2081-H2081)*1440,0)</f>
        <v>153</v>
      </c>
      <c r="Z2081" s="18" t="n">
        <f aca="false">ROUND((J2081-I2081)*1440,0)</f>
        <v>7</v>
      </c>
      <c r="AA2081" s="18" t="n">
        <f aca="false">ROUND((K2081-J2081)*1440,0)</f>
        <v>29</v>
      </c>
      <c r="AB2081" s="18" t="n">
        <f aca="false">ROUND((L2081-K2081)*1440,0)</f>
        <v>9</v>
      </c>
      <c r="AC2081" s="18" t="n">
        <f aca="false">ROUND((M2081-L2081)*1440,0)</f>
        <v>12</v>
      </c>
      <c r="AD2081" s="18" t="n">
        <f aca="false">IF(N2081="","",ROUND((N2081-M2081)*1440,0))</f>
        <v>74</v>
      </c>
      <c r="AE2081" s="18" t="n">
        <f aca="false">IF(O2081="","",ROUND((O2081-N2081)*1440,0))</f>
        <v>7</v>
      </c>
      <c r="AF2081" s="18" t="n">
        <f aca="false">IF(P2081="","",ROUND((P2081-O2081)*1440,0))</f>
        <v>11</v>
      </c>
      <c r="AG2081" s="18" t="n">
        <f aca="false">IF(Q2081="","",ROUND((Q2081-P2081)*1440,0))</f>
        <v>19</v>
      </c>
      <c r="AH2081" s="18" t="n">
        <f aca="false">IF(Q2081="","",ROUND((Q2081-H2081)*1440,0))</f>
        <v>321</v>
      </c>
      <c r="AI2081" s="19" t="n">
        <f aca="false">ROUND(IF(O2081="",Assumptions!$B$25-K2081,O2081-K2081)*24,1)</f>
        <v>1.7</v>
      </c>
      <c r="AJ2081" s="20" t="n">
        <f aca="false">ROUND(MAX(N(Y2081)/Assumptions!$C$5, N(Z2081)/Assumptions!$C$6, N(AA2081)/Assumptions!$C$7, N(AB2081)/Assumptions!$C$8, N(AC2081)/Assumptions!$C$9, N(AD2081)/Assumptions!$C$10, N(AE2081)/Assumptions!$C$11, N(AF2081)/Assumptions!$C$12, N(AG2081)/Assumptions!$C$13),3)</f>
        <v>5.1</v>
      </c>
      <c r="AK2081" s="0" t="str">
        <f aca="false">IF(OR(U2081="Pending",U2081="On Hold"),"Open GRN (awaiting)",IF(AJ2081&lt;=1,"Within SLA",IF(ROUND(N(Y2081)/Assumptions!$C$5,3)=AJ2081,"Gate Wait",IF(ROUND(N(Z2081)/Assumptions!$C$6,3)=AJ2081,"Dock Wait",IF(ROUND(N(AA2081)/Assumptions!$C$7,3)=AJ2081,"Unloading",IF(ROUND(N(AB2081)/Assumptions!$C$8,3)=AJ2081,"Unload-to-QC Wait",IF(ROUND(N(AC2081)/Assumptions!$C$9,3)=AJ2081,"QC",IF(ROUND(N(AD2081)/Assumptions!$C$10,3)=AJ2081,"QC-to-GRN Wait",IF(ROUND(N(AE2081)/Assumptions!$C$11,3)=AJ2081,"GRN Processing",IF(ROUND(N(AF2081)/Assumptions!$C$12,3)=AJ2081,"GRN-to-Putaway Wait",IF(ROUND(N(AG2081)/Assumptions!$C$13,3)=AJ2081,"Putaway","Within SLA")))))))))))</f>
        <v>Gate Wait</v>
      </c>
    </row>
    <row r="2082" customFormat="false" ht="15" hidden="false" customHeight="false" outlineLevel="0" collapsed="false">
      <c r="A2082" s="0" t="s">
        <v>6069</v>
      </c>
      <c r="B2082" s="0" t="s">
        <v>6070</v>
      </c>
      <c r="C2082" s="0" t="s">
        <v>218</v>
      </c>
      <c r="D2082" s="0" t="s">
        <v>119</v>
      </c>
      <c r="E2082" s="0" t="s">
        <v>6071</v>
      </c>
      <c r="F2082" s="0" t="s">
        <v>177</v>
      </c>
      <c r="G2082" s="0" t="s">
        <v>129</v>
      </c>
      <c r="H2082" s="17" t="n">
        <v>46254.4604166667</v>
      </c>
      <c r="I2082" s="17" t="n">
        <v>46254.5208333333</v>
      </c>
      <c r="J2082" s="17" t="n">
        <v>46254.5347222222</v>
      </c>
      <c r="K2082" s="17" t="n">
        <v>46254.5583333333</v>
      </c>
      <c r="L2082" s="17" t="n">
        <v>46254.5618055556</v>
      </c>
      <c r="M2082" s="17" t="n">
        <v>46254.5868055556</v>
      </c>
      <c r="N2082" s="17" t="n">
        <v>46254.7055555556</v>
      </c>
      <c r="O2082" s="17" t="n">
        <v>46254.7430555556</v>
      </c>
      <c r="P2082" s="17" t="n">
        <v>46254.7659722222</v>
      </c>
      <c r="Q2082" s="17" t="n">
        <v>46254.7777777778</v>
      </c>
      <c r="R2082" s="0" t="n">
        <v>253</v>
      </c>
      <c r="S2082" s="0" t="n">
        <v>0</v>
      </c>
      <c r="T2082" s="0" t="n">
        <v>1</v>
      </c>
      <c r="U2082" s="18" t="s">
        <v>123</v>
      </c>
      <c r="V2082" s="18" t="s">
        <v>144</v>
      </c>
      <c r="W2082" s="0" t="str">
        <f aca="false">IF(AND(X2082&gt;=6,X2082&lt;14),"A",IF(AND(X2082&gt;=14,X2082&lt;22),"B","C"))</f>
        <v>A</v>
      </c>
      <c r="X2082" s="18" t="n">
        <f aca="false">HOUR(H2082)</f>
        <v>11</v>
      </c>
      <c r="Y2082" s="18" t="n">
        <f aca="false">ROUND((I2082-H2082)*1440,0)</f>
        <v>87</v>
      </c>
      <c r="Z2082" s="18" t="n">
        <f aca="false">ROUND((J2082-I2082)*1440,0)</f>
        <v>20</v>
      </c>
      <c r="AA2082" s="18" t="n">
        <f aca="false">ROUND((K2082-J2082)*1440,0)</f>
        <v>34</v>
      </c>
      <c r="AB2082" s="18" t="n">
        <f aca="false">ROUND((L2082-K2082)*1440,0)</f>
        <v>5</v>
      </c>
      <c r="AC2082" s="18" t="n">
        <f aca="false">ROUND((M2082-L2082)*1440,0)</f>
        <v>36</v>
      </c>
      <c r="AD2082" s="18" t="n">
        <f aca="false">IF(N2082="","",ROUND((N2082-M2082)*1440,0))</f>
        <v>171</v>
      </c>
      <c r="AE2082" s="18" t="n">
        <f aca="false">IF(O2082="","",ROUND((O2082-N2082)*1440,0))</f>
        <v>54</v>
      </c>
      <c r="AF2082" s="18" t="n">
        <f aca="false">IF(P2082="","",ROUND((P2082-O2082)*1440,0))</f>
        <v>33</v>
      </c>
      <c r="AG2082" s="18" t="n">
        <f aca="false">IF(Q2082="","",ROUND((Q2082-P2082)*1440,0))</f>
        <v>17</v>
      </c>
      <c r="AH2082" s="18" t="n">
        <f aca="false">IF(Q2082="","",ROUND((Q2082-H2082)*1440,0))</f>
        <v>457</v>
      </c>
      <c r="AI2082" s="19" t="n">
        <f aca="false">ROUND(IF(O2082="",Assumptions!$B$25-K2082,O2082-K2082)*24,1)</f>
        <v>4.4</v>
      </c>
      <c r="AJ2082" s="20" t="n">
        <f aca="false">ROUND(MAX(N(Y2082)/Assumptions!$C$5, N(Z2082)/Assumptions!$C$6, N(AA2082)/Assumptions!$C$7, N(AB2082)/Assumptions!$C$8, N(AC2082)/Assumptions!$C$9, N(AD2082)/Assumptions!$C$10, N(AE2082)/Assumptions!$C$11, N(AF2082)/Assumptions!$C$12, N(AG2082)/Assumptions!$C$13),3)</f>
        <v>5.7</v>
      </c>
      <c r="AK2082" s="0" t="str">
        <f aca="false">IF(OR(U2082="Pending",U2082="On Hold"),"Open GRN (awaiting)",IF(AJ2082&lt;=1,"Within SLA",IF(ROUND(N(Y2082)/Assumptions!$C$5,3)=AJ2082,"Gate Wait",IF(ROUND(N(Z2082)/Assumptions!$C$6,3)=AJ2082,"Dock Wait",IF(ROUND(N(AA2082)/Assumptions!$C$7,3)=AJ2082,"Unloading",IF(ROUND(N(AB2082)/Assumptions!$C$8,3)=AJ2082,"Unload-to-QC Wait",IF(ROUND(N(AC2082)/Assumptions!$C$9,3)=AJ2082,"QC",IF(ROUND(N(AD2082)/Assumptions!$C$10,3)=AJ2082,"QC-to-GRN Wait",IF(ROUND(N(AE2082)/Assumptions!$C$11,3)=AJ2082,"GRN Processing",IF(ROUND(N(AF2082)/Assumptions!$C$12,3)=AJ2082,"GRN-to-Putaway Wait",IF(ROUND(N(AG2082)/Assumptions!$C$13,3)=AJ2082,"Putaway","Within SLA")))))))))))</f>
        <v>QC-to-GRN Wait</v>
      </c>
    </row>
    <row r="2083" customFormat="false" ht="15" hidden="false" customHeight="false" outlineLevel="0" collapsed="false">
      <c r="A2083" s="0" t="s">
        <v>6072</v>
      </c>
      <c r="B2083" s="0" t="s">
        <v>6073</v>
      </c>
      <c r="C2083" s="0" t="s">
        <v>170</v>
      </c>
      <c r="D2083" s="0" t="s">
        <v>119</v>
      </c>
      <c r="E2083" s="0" t="s">
        <v>6074</v>
      </c>
      <c r="F2083" s="0" t="s">
        <v>172</v>
      </c>
      <c r="G2083" s="0" t="s">
        <v>122</v>
      </c>
      <c r="H2083" s="17" t="n">
        <v>46254.4666666667</v>
      </c>
      <c r="I2083" s="17" t="n">
        <v>46254.4875</v>
      </c>
      <c r="J2083" s="17" t="n">
        <v>46254.4958333333</v>
      </c>
      <c r="K2083" s="17" t="n">
        <v>46254.5388888889</v>
      </c>
      <c r="L2083" s="17" t="n">
        <v>46254.55625</v>
      </c>
      <c r="M2083" s="17" t="n">
        <v>46254.5743055556</v>
      </c>
      <c r="N2083" s="17" t="n">
        <v>46254.5951388889</v>
      </c>
      <c r="O2083" s="17" t="n">
        <v>46254.6020833333</v>
      </c>
      <c r="P2083" s="17" t="n">
        <v>46254.6194444444</v>
      </c>
      <c r="Q2083" s="17" t="n">
        <v>46254.6451388889</v>
      </c>
      <c r="R2083" s="0" t="n">
        <v>158</v>
      </c>
      <c r="S2083" s="0" t="n">
        <v>0</v>
      </c>
      <c r="T2083" s="0" t="n">
        <v>0</v>
      </c>
      <c r="U2083" s="18" t="s">
        <v>130</v>
      </c>
      <c r="V2083" s="18" t="s">
        <v>144</v>
      </c>
      <c r="W2083" s="0" t="str">
        <f aca="false">IF(AND(X2083&gt;=6,X2083&lt;14),"A",IF(AND(X2083&gt;=14,X2083&lt;22),"B","C"))</f>
        <v>A</v>
      </c>
      <c r="X2083" s="18" t="n">
        <f aca="false">HOUR(H2083)</f>
        <v>11</v>
      </c>
      <c r="Y2083" s="18" t="n">
        <f aca="false">ROUND((I2083-H2083)*1440,0)</f>
        <v>30</v>
      </c>
      <c r="Z2083" s="18" t="n">
        <f aca="false">ROUND((J2083-I2083)*1440,0)</f>
        <v>12</v>
      </c>
      <c r="AA2083" s="18" t="n">
        <f aca="false">ROUND((K2083-J2083)*1440,0)</f>
        <v>62</v>
      </c>
      <c r="AB2083" s="18" t="n">
        <f aca="false">ROUND((L2083-K2083)*1440,0)</f>
        <v>25</v>
      </c>
      <c r="AC2083" s="18" t="n">
        <f aca="false">ROUND((M2083-L2083)*1440,0)</f>
        <v>26</v>
      </c>
      <c r="AD2083" s="18" t="n">
        <f aca="false">IF(N2083="","",ROUND((N2083-M2083)*1440,0))</f>
        <v>30</v>
      </c>
      <c r="AE2083" s="18" t="n">
        <f aca="false">IF(O2083="","",ROUND((O2083-N2083)*1440,0))</f>
        <v>10</v>
      </c>
      <c r="AF2083" s="18" t="n">
        <f aca="false">IF(P2083="","",ROUND((P2083-O2083)*1440,0))</f>
        <v>25</v>
      </c>
      <c r="AG2083" s="18" t="n">
        <f aca="false">IF(Q2083="","",ROUND((Q2083-P2083)*1440,0))</f>
        <v>37</v>
      </c>
      <c r="AH2083" s="18" t="n">
        <f aca="false">IF(Q2083="","",ROUND((Q2083-H2083)*1440,0))</f>
        <v>257</v>
      </c>
      <c r="AI2083" s="19" t="n">
        <f aca="false">ROUND(IF(O2083="",Assumptions!$B$25-K2083,O2083-K2083)*24,1)</f>
        <v>1.5</v>
      </c>
      <c r="AJ2083" s="20" t="n">
        <f aca="false">ROUND(MAX(N(Y2083)/Assumptions!$C$5, N(Z2083)/Assumptions!$C$6, N(AA2083)/Assumptions!$C$7, N(AB2083)/Assumptions!$C$8, N(AC2083)/Assumptions!$C$9, N(AD2083)/Assumptions!$C$10, N(AE2083)/Assumptions!$C$11, N(AF2083)/Assumptions!$C$12, N(AG2083)/Assumptions!$C$13),3)</f>
        <v>1.667</v>
      </c>
      <c r="AK2083" s="0" t="str">
        <f aca="false">IF(OR(U2083="Pending",U2083="On Hold"),"Open GRN (awaiting)",IF(AJ2083&lt;=1,"Within SLA",IF(ROUND(N(Y2083)/Assumptions!$C$5,3)=AJ2083,"Gate Wait",IF(ROUND(N(Z2083)/Assumptions!$C$6,3)=AJ2083,"Dock Wait",IF(ROUND(N(AA2083)/Assumptions!$C$7,3)=AJ2083,"Unloading",IF(ROUND(N(AB2083)/Assumptions!$C$8,3)=AJ2083,"Unload-to-QC Wait",IF(ROUND(N(AC2083)/Assumptions!$C$9,3)=AJ2083,"QC",IF(ROUND(N(AD2083)/Assumptions!$C$10,3)=AJ2083,"QC-to-GRN Wait",IF(ROUND(N(AE2083)/Assumptions!$C$11,3)=AJ2083,"GRN Processing",IF(ROUND(N(AF2083)/Assumptions!$C$12,3)=AJ2083,"GRN-to-Putaway Wait",IF(ROUND(N(AG2083)/Assumptions!$C$13,3)=AJ2083,"Putaway","Within SLA")))))))))))</f>
        <v>Unload-to-QC Wait</v>
      </c>
    </row>
    <row r="2084" customFormat="false" ht="15" hidden="false" customHeight="false" outlineLevel="0" collapsed="false">
      <c r="A2084" s="0" t="s">
        <v>6075</v>
      </c>
      <c r="B2084" s="0" t="s">
        <v>6076</v>
      </c>
      <c r="C2084" s="0" t="s">
        <v>153</v>
      </c>
      <c r="D2084" s="0" t="s">
        <v>135</v>
      </c>
      <c r="E2084" s="0" t="s">
        <v>6077</v>
      </c>
      <c r="F2084" s="0" t="s">
        <v>155</v>
      </c>
      <c r="G2084" s="0" t="s">
        <v>178</v>
      </c>
      <c r="H2084" s="17" t="n">
        <v>46254.4833333333</v>
      </c>
      <c r="I2084" s="17" t="n">
        <v>46254.6680555556</v>
      </c>
      <c r="J2084" s="17" t="n">
        <v>46254.6743055556</v>
      </c>
      <c r="K2084" s="17" t="n">
        <v>46254.6930555556</v>
      </c>
      <c r="L2084" s="17" t="n">
        <v>46254.7027777778</v>
      </c>
      <c r="M2084" s="17" t="n">
        <v>46254.7284722222</v>
      </c>
      <c r="N2084" s="17" t="n">
        <v>46254.8020833333</v>
      </c>
      <c r="O2084" s="17" t="n">
        <v>46254.8736111111</v>
      </c>
      <c r="P2084" s="17" t="n">
        <v>46254.8833333333</v>
      </c>
      <c r="Q2084" s="17" t="n">
        <v>46254.8909722222</v>
      </c>
      <c r="R2084" s="0" t="n">
        <v>693</v>
      </c>
      <c r="S2084" s="0" t="n">
        <v>0</v>
      </c>
      <c r="T2084" s="0" t="n">
        <v>0</v>
      </c>
      <c r="U2084" s="18" t="s">
        <v>130</v>
      </c>
      <c r="V2084" s="18" t="s">
        <v>139</v>
      </c>
      <c r="W2084" s="0" t="str">
        <f aca="false">IF(AND(X2084&gt;=6,X2084&lt;14),"A",IF(AND(X2084&gt;=14,X2084&lt;22),"B","C"))</f>
        <v>A</v>
      </c>
      <c r="X2084" s="18" t="n">
        <f aca="false">HOUR(H2084)</f>
        <v>11</v>
      </c>
      <c r="Y2084" s="18" t="n">
        <f aca="false">ROUND((I2084-H2084)*1440,0)</f>
        <v>266</v>
      </c>
      <c r="Z2084" s="18" t="n">
        <f aca="false">ROUND((J2084-I2084)*1440,0)</f>
        <v>9</v>
      </c>
      <c r="AA2084" s="18" t="n">
        <f aca="false">ROUND((K2084-J2084)*1440,0)</f>
        <v>27</v>
      </c>
      <c r="AB2084" s="18" t="n">
        <f aca="false">ROUND((L2084-K2084)*1440,0)</f>
        <v>14</v>
      </c>
      <c r="AC2084" s="18" t="n">
        <f aca="false">ROUND((M2084-L2084)*1440,0)</f>
        <v>37</v>
      </c>
      <c r="AD2084" s="18" t="n">
        <f aca="false">IF(N2084="","",ROUND((N2084-M2084)*1440,0))</f>
        <v>106</v>
      </c>
      <c r="AE2084" s="18" t="n">
        <f aca="false">IF(O2084="","",ROUND((O2084-N2084)*1440,0))</f>
        <v>103</v>
      </c>
      <c r="AF2084" s="18" t="n">
        <f aca="false">IF(P2084="","",ROUND((P2084-O2084)*1440,0))</f>
        <v>14</v>
      </c>
      <c r="AG2084" s="18" t="n">
        <f aca="false">IF(Q2084="","",ROUND((Q2084-P2084)*1440,0))</f>
        <v>11</v>
      </c>
      <c r="AH2084" s="18" t="n">
        <f aca="false">IF(Q2084="","",ROUND((Q2084-H2084)*1440,0))</f>
        <v>587</v>
      </c>
      <c r="AI2084" s="19" t="n">
        <f aca="false">ROUND(IF(O2084="",Assumptions!$B$25-K2084,O2084-K2084)*24,1)</f>
        <v>4.3</v>
      </c>
      <c r="AJ2084" s="20" t="n">
        <f aca="false">ROUND(MAX(N(Y2084)/Assumptions!$C$5, N(Z2084)/Assumptions!$C$6, N(AA2084)/Assumptions!$C$7, N(AB2084)/Assumptions!$C$8, N(AC2084)/Assumptions!$C$9, N(AD2084)/Assumptions!$C$10, N(AE2084)/Assumptions!$C$11, N(AF2084)/Assumptions!$C$12, N(AG2084)/Assumptions!$C$13),3)</f>
        <v>8.867</v>
      </c>
      <c r="AK2084" s="0" t="str">
        <f aca="false">IF(OR(U2084="Pending",U2084="On Hold"),"Open GRN (awaiting)",IF(AJ2084&lt;=1,"Within SLA",IF(ROUND(N(Y2084)/Assumptions!$C$5,3)=AJ2084,"Gate Wait",IF(ROUND(N(Z2084)/Assumptions!$C$6,3)=AJ2084,"Dock Wait",IF(ROUND(N(AA2084)/Assumptions!$C$7,3)=AJ2084,"Unloading",IF(ROUND(N(AB2084)/Assumptions!$C$8,3)=AJ2084,"Unload-to-QC Wait",IF(ROUND(N(AC2084)/Assumptions!$C$9,3)=AJ2084,"QC",IF(ROUND(N(AD2084)/Assumptions!$C$10,3)=AJ2084,"QC-to-GRN Wait",IF(ROUND(N(AE2084)/Assumptions!$C$11,3)=AJ2084,"GRN Processing",IF(ROUND(N(AF2084)/Assumptions!$C$12,3)=AJ2084,"GRN-to-Putaway Wait",IF(ROUND(N(AG2084)/Assumptions!$C$13,3)=AJ2084,"Putaway","Within SLA")))))))))))</f>
        <v>Gate Wait</v>
      </c>
    </row>
    <row r="2085" customFormat="false" ht="15" hidden="false" customHeight="false" outlineLevel="0" collapsed="false">
      <c r="A2085" s="0" t="s">
        <v>6078</v>
      </c>
      <c r="B2085" s="0" t="s">
        <v>6079</v>
      </c>
      <c r="C2085" s="0" t="s">
        <v>142</v>
      </c>
      <c r="D2085" s="0" t="s">
        <v>147</v>
      </c>
      <c r="E2085" s="0" t="s">
        <v>6080</v>
      </c>
      <c r="F2085" s="0" t="s">
        <v>137</v>
      </c>
      <c r="G2085" s="0" t="s">
        <v>167</v>
      </c>
      <c r="H2085" s="17" t="n">
        <v>46254.49375</v>
      </c>
      <c r="I2085" s="17" t="n">
        <v>46254.5145833333</v>
      </c>
      <c r="J2085" s="17" t="n">
        <v>46254.5277777778</v>
      </c>
      <c r="K2085" s="17" t="n">
        <v>46254.5444444444</v>
      </c>
      <c r="L2085" s="17" t="n">
        <v>46254.5638888889</v>
      </c>
      <c r="M2085" s="17" t="n">
        <v>46254.6076388889</v>
      </c>
      <c r="N2085" s="17" t="n">
        <v>46254.6173611111</v>
      </c>
      <c r="O2085" s="17" t="n">
        <v>46254.6583333333</v>
      </c>
      <c r="P2085" s="17" t="n">
        <v>46254.6763888889</v>
      </c>
      <c r="Q2085" s="17" t="n">
        <v>46254.7298611111</v>
      </c>
      <c r="R2085" s="0" t="n">
        <v>199</v>
      </c>
      <c r="S2085" s="0" t="n">
        <v>0</v>
      </c>
      <c r="T2085" s="0" t="n">
        <v>0</v>
      </c>
      <c r="U2085" s="18" t="s">
        <v>130</v>
      </c>
      <c r="V2085" s="18" t="s">
        <v>144</v>
      </c>
      <c r="W2085" s="0" t="str">
        <f aca="false">IF(AND(X2085&gt;=6,X2085&lt;14),"A",IF(AND(X2085&gt;=14,X2085&lt;22),"B","C"))</f>
        <v>A</v>
      </c>
      <c r="X2085" s="18" t="n">
        <f aca="false">HOUR(H2085)</f>
        <v>11</v>
      </c>
      <c r="Y2085" s="18" t="n">
        <f aca="false">ROUND((I2085-H2085)*1440,0)</f>
        <v>30</v>
      </c>
      <c r="Z2085" s="18" t="n">
        <f aca="false">ROUND((J2085-I2085)*1440,0)</f>
        <v>19</v>
      </c>
      <c r="AA2085" s="18" t="n">
        <f aca="false">ROUND((K2085-J2085)*1440,0)</f>
        <v>24</v>
      </c>
      <c r="AB2085" s="18" t="n">
        <f aca="false">ROUND((L2085-K2085)*1440,0)</f>
        <v>28</v>
      </c>
      <c r="AC2085" s="18" t="n">
        <f aca="false">ROUND((M2085-L2085)*1440,0)</f>
        <v>63</v>
      </c>
      <c r="AD2085" s="18" t="n">
        <f aca="false">IF(N2085="","",ROUND((N2085-M2085)*1440,0))</f>
        <v>14</v>
      </c>
      <c r="AE2085" s="18" t="n">
        <f aca="false">IF(O2085="","",ROUND((O2085-N2085)*1440,0))</f>
        <v>59</v>
      </c>
      <c r="AF2085" s="18" t="n">
        <f aca="false">IF(P2085="","",ROUND((P2085-O2085)*1440,0))</f>
        <v>26</v>
      </c>
      <c r="AG2085" s="18" t="n">
        <f aca="false">IF(Q2085="","",ROUND((Q2085-P2085)*1440,0))</f>
        <v>77</v>
      </c>
      <c r="AH2085" s="18" t="n">
        <f aca="false">IF(Q2085="","",ROUND((Q2085-H2085)*1440,0))</f>
        <v>340</v>
      </c>
      <c r="AI2085" s="19" t="n">
        <f aca="false">ROUND(IF(O2085="",Assumptions!$B$25-K2085,O2085-K2085)*24,1)</f>
        <v>2.7</v>
      </c>
      <c r="AJ2085" s="20" t="n">
        <f aca="false">ROUND(MAX(N(Y2085)/Assumptions!$C$5, N(Z2085)/Assumptions!$C$6, N(AA2085)/Assumptions!$C$7, N(AB2085)/Assumptions!$C$8, N(AC2085)/Assumptions!$C$9, N(AD2085)/Assumptions!$C$10, N(AE2085)/Assumptions!$C$11, N(AF2085)/Assumptions!$C$12, N(AG2085)/Assumptions!$C$13),3)</f>
        <v>1.925</v>
      </c>
      <c r="AK2085" s="0" t="str">
        <f aca="false">IF(OR(U2085="Pending",U2085="On Hold"),"Open GRN (awaiting)",IF(AJ2085&lt;=1,"Within SLA",IF(ROUND(N(Y2085)/Assumptions!$C$5,3)=AJ2085,"Gate Wait",IF(ROUND(N(Z2085)/Assumptions!$C$6,3)=AJ2085,"Dock Wait",IF(ROUND(N(AA2085)/Assumptions!$C$7,3)=AJ2085,"Unloading",IF(ROUND(N(AB2085)/Assumptions!$C$8,3)=AJ2085,"Unload-to-QC Wait",IF(ROUND(N(AC2085)/Assumptions!$C$9,3)=AJ2085,"QC",IF(ROUND(N(AD2085)/Assumptions!$C$10,3)=AJ2085,"QC-to-GRN Wait",IF(ROUND(N(AE2085)/Assumptions!$C$11,3)=AJ2085,"GRN Processing",IF(ROUND(N(AF2085)/Assumptions!$C$12,3)=AJ2085,"GRN-to-Putaway Wait",IF(ROUND(N(AG2085)/Assumptions!$C$13,3)=AJ2085,"Putaway","Within SLA")))))))))))</f>
        <v>Putaway</v>
      </c>
    </row>
    <row r="2086" customFormat="false" ht="15" hidden="false" customHeight="false" outlineLevel="0" collapsed="false">
      <c r="A2086" s="0" t="s">
        <v>6081</v>
      </c>
      <c r="B2086" s="0" t="s">
        <v>6082</v>
      </c>
      <c r="C2086" s="0" t="s">
        <v>286</v>
      </c>
      <c r="D2086" s="0" t="s">
        <v>135</v>
      </c>
      <c r="E2086" s="0" t="s">
        <v>3577</v>
      </c>
      <c r="F2086" s="0" t="s">
        <v>121</v>
      </c>
      <c r="G2086" s="0" t="s">
        <v>178</v>
      </c>
      <c r="H2086" s="17" t="n">
        <v>46254.5048611111</v>
      </c>
      <c r="I2086" s="17" t="n">
        <v>46254.5395833333</v>
      </c>
      <c r="J2086" s="17" t="n">
        <v>46254.5430555556</v>
      </c>
      <c r="K2086" s="17" t="n">
        <v>46254.5590277778</v>
      </c>
      <c r="L2086" s="17" t="n">
        <v>46254.5659722222</v>
      </c>
      <c r="M2086" s="17" t="n">
        <v>46254.5756944444</v>
      </c>
      <c r="N2086" s="17" t="n">
        <v>46254.6625</v>
      </c>
      <c r="O2086" s="17" t="n">
        <v>46254.69375</v>
      </c>
      <c r="P2086" s="17" t="n">
        <v>46254.7034722222</v>
      </c>
      <c r="Q2086" s="17" t="n">
        <v>46254.7194444445</v>
      </c>
      <c r="R2086" s="0" t="n">
        <v>122</v>
      </c>
      <c r="S2086" s="0" t="n">
        <v>0</v>
      </c>
      <c r="T2086" s="0" t="n">
        <v>0</v>
      </c>
      <c r="U2086" s="18" t="s">
        <v>130</v>
      </c>
      <c r="V2086" s="18" t="s">
        <v>144</v>
      </c>
      <c r="W2086" s="0" t="str">
        <f aca="false">IF(AND(X2086&gt;=6,X2086&lt;14),"A",IF(AND(X2086&gt;=14,X2086&lt;22),"B","C"))</f>
        <v>A</v>
      </c>
      <c r="X2086" s="18" t="n">
        <f aca="false">HOUR(H2086)</f>
        <v>12</v>
      </c>
      <c r="Y2086" s="18" t="n">
        <f aca="false">ROUND((I2086-H2086)*1440,0)</f>
        <v>50</v>
      </c>
      <c r="Z2086" s="18" t="n">
        <f aca="false">ROUND((J2086-I2086)*1440,0)</f>
        <v>5</v>
      </c>
      <c r="AA2086" s="18" t="n">
        <f aca="false">ROUND((K2086-J2086)*1440,0)</f>
        <v>23</v>
      </c>
      <c r="AB2086" s="18" t="n">
        <f aca="false">ROUND((L2086-K2086)*1440,0)</f>
        <v>10</v>
      </c>
      <c r="AC2086" s="18" t="n">
        <f aca="false">ROUND((M2086-L2086)*1440,0)</f>
        <v>14</v>
      </c>
      <c r="AD2086" s="18" t="n">
        <f aca="false">IF(N2086="","",ROUND((N2086-M2086)*1440,0))</f>
        <v>125</v>
      </c>
      <c r="AE2086" s="18" t="n">
        <f aca="false">IF(O2086="","",ROUND((O2086-N2086)*1440,0))</f>
        <v>45</v>
      </c>
      <c r="AF2086" s="18" t="n">
        <f aca="false">IF(P2086="","",ROUND((P2086-O2086)*1440,0))</f>
        <v>14</v>
      </c>
      <c r="AG2086" s="18" t="n">
        <f aca="false">IF(Q2086="","",ROUND((Q2086-P2086)*1440,0))</f>
        <v>23</v>
      </c>
      <c r="AH2086" s="18" t="n">
        <f aca="false">IF(Q2086="","",ROUND((Q2086-H2086)*1440,0))</f>
        <v>309</v>
      </c>
      <c r="AI2086" s="19" t="n">
        <f aca="false">ROUND(IF(O2086="",Assumptions!$B$25-K2086,O2086-K2086)*24,1)</f>
        <v>3.2</v>
      </c>
      <c r="AJ2086" s="20" t="n">
        <f aca="false">ROUND(MAX(N(Y2086)/Assumptions!$C$5, N(Z2086)/Assumptions!$C$6, N(AA2086)/Assumptions!$C$7, N(AB2086)/Assumptions!$C$8, N(AC2086)/Assumptions!$C$9, N(AD2086)/Assumptions!$C$10, N(AE2086)/Assumptions!$C$11, N(AF2086)/Assumptions!$C$12, N(AG2086)/Assumptions!$C$13),3)</f>
        <v>4.167</v>
      </c>
      <c r="AK2086" s="0" t="str">
        <f aca="false">IF(OR(U2086="Pending",U2086="On Hold"),"Open GRN (awaiting)",IF(AJ2086&lt;=1,"Within SLA",IF(ROUND(N(Y2086)/Assumptions!$C$5,3)=AJ2086,"Gate Wait",IF(ROUND(N(Z2086)/Assumptions!$C$6,3)=AJ2086,"Dock Wait",IF(ROUND(N(AA2086)/Assumptions!$C$7,3)=AJ2086,"Unloading",IF(ROUND(N(AB2086)/Assumptions!$C$8,3)=AJ2086,"Unload-to-QC Wait",IF(ROUND(N(AC2086)/Assumptions!$C$9,3)=AJ2086,"QC",IF(ROUND(N(AD2086)/Assumptions!$C$10,3)=AJ2086,"QC-to-GRN Wait",IF(ROUND(N(AE2086)/Assumptions!$C$11,3)=AJ2086,"GRN Processing",IF(ROUND(N(AF2086)/Assumptions!$C$12,3)=AJ2086,"GRN-to-Putaway Wait",IF(ROUND(N(AG2086)/Assumptions!$C$13,3)=AJ2086,"Putaway","Within SLA")))))))))))</f>
        <v>QC-to-GRN Wait</v>
      </c>
    </row>
    <row r="2087" customFormat="false" ht="15" hidden="false" customHeight="false" outlineLevel="0" collapsed="false">
      <c r="A2087" s="0" t="s">
        <v>6083</v>
      </c>
      <c r="B2087" s="0" t="s">
        <v>6084</v>
      </c>
      <c r="C2087" s="0" t="s">
        <v>252</v>
      </c>
      <c r="D2087" s="0" t="s">
        <v>147</v>
      </c>
      <c r="E2087" s="0" t="s">
        <v>6085</v>
      </c>
      <c r="F2087" s="0" t="s">
        <v>155</v>
      </c>
      <c r="G2087" s="0" t="s">
        <v>150</v>
      </c>
      <c r="H2087" s="17" t="n">
        <v>46254.5493055556</v>
      </c>
      <c r="I2087" s="17" t="n">
        <v>46254.6055555556</v>
      </c>
      <c r="J2087" s="17" t="n">
        <v>46254.6097222222</v>
      </c>
      <c r="K2087" s="17" t="n">
        <v>46254.6361111111</v>
      </c>
      <c r="L2087" s="17" t="n">
        <v>46254.6395833333</v>
      </c>
      <c r="M2087" s="17" t="n">
        <v>46254.6743055556</v>
      </c>
      <c r="N2087" s="17" t="n">
        <v>46254.7194444445</v>
      </c>
      <c r="O2087" s="17" t="n">
        <v>46254.7305555556</v>
      </c>
      <c r="P2087" s="17" t="n">
        <v>46254.7361111111</v>
      </c>
      <c r="Q2087" s="17" t="n">
        <v>46254.7451388889</v>
      </c>
      <c r="R2087" s="0" t="n">
        <v>610</v>
      </c>
      <c r="S2087" s="0" t="n">
        <v>0</v>
      </c>
      <c r="T2087" s="0" t="n">
        <v>14</v>
      </c>
      <c r="U2087" s="18" t="s">
        <v>123</v>
      </c>
      <c r="V2087" s="18" t="s">
        <v>139</v>
      </c>
      <c r="W2087" s="0" t="str">
        <f aca="false">IF(AND(X2087&gt;=6,X2087&lt;14),"A",IF(AND(X2087&gt;=14,X2087&lt;22),"B","C"))</f>
        <v>A</v>
      </c>
      <c r="X2087" s="18" t="n">
        <f aca="false">HOUR(H2087)</f>
        <v>13</v>
      </c>
      <c r="Y2087" s="18" t="n">
        <f aca="false">ROUND((I2087-H2087)*1440,0)</f>
        <v>81</v>
      </c>
      <c r="Z2087" s="18" t="n">
        <f aca="false">ROUND((J2087-I2087)*1440,0)</f>
        <v>6</v>
      </c>
      <c r="AA2087" s="18" t="n">
        <f aca="false">ROUND((K2087-J2087)*1440,0)</f>
        <v>38</v>
      </c>
      <c r="AB2087" s="18" t="n">
        <f aca="false">ROUND((L2087-K2087)*1440,0)</f>
        <v>5</v>
      </c>
      <c r="AC2087" s="18" t="n">
        <f aca="false">ROUND((M2087-L2087)*1440,0)</f>
        <v>50</v>
      </c>
      <c r="AD2087" s="18" t="n">
        <f aca="false">IF(N2087="","",ROUND((N2087-M2087)*1440,0))</f>
        <v>65</v>
      </c>
      <c r="AE2087" s="18" t="n">
        <f aca="false">IF(O2087="","",ROUND((O2087-N2087)*1440,0))</f>
        <v>16</v>
      </c>
      <c r="AF2087" s="18" t="n">
        <f aca="false">IF(P2087="","",ROUND((P2087-O2087)*1440,0))</f>
        <v>8</v>
      </c>
      <c r="AG2087" s="18" t="n">
        <f aca="false">IF(Q2087="","",ROUND((Q2087-P2087)*1440,0))</f>
        <v>13</v>
      </c>
      <c r="AH2087" s="18" t="n">
        <f aca="false">IF(Q2087="","",ROUND((Q2087-H2087)*1440,0))</f>
        <v>282</v>
      </c>
      <c r="AI2087" s="19" t="n">
        <f aca="false">ROUND(IF(O2087="",Assumptions!$B$25-K2087,O2087-K2087)*24,1)</f>
        <v>2.3</v>
      </c>
      <c r="AJ2087" s="20" t="n">
        <f aca="false">ROUND(MAX(N(Y2087)/Assumptions!$C$5, N(Z2087)/Assumptions!$C$6, N(AA2087)/Assumptions!$C$7, N(AB2087)/Assumptions!$C$8, N(AC2087)/Assumptions!$C$9, N(AD2087)/Assumptions!$C$10, N(AE2087)/Assumptions!$C$11, N(AF2087)/Assumptions!$C$12, N(AG2087)/Assumptions!$C$13),3)</f>
        <v>2.7</v>
      </c>
      <c r="AK2087" s="0" t="str">
        <f aca="false">IF(OR(U2087="Pending",U2087="On Hold"),"Open GRN (awaiting)",IF(AJ2087&lt;=1,"Within SLA",IF(ROUND(N(Y2087)/Assumptions!$C$5,3)=AJ2087,"Gate Wait",IF(ROUND(N(Z2087)/Assumptions!$C$6,3)=AJ2087,"Dock Wait",IF(ROUND(N(AA2087)/Assumptions!$C$7,3)=AJ2087,"Unloading",IF(ROUND(N(AB2087)/Assumptions!$C$8,3)=AJ2087,"Unload-to-QC Wait",IF(ROUND(N(AC2087)/Assumptions!$C$9,3)=AJ2087,"QC",IF(ROUND(N(AD2087)/Assumptions!$C$10,3)=AJ2087,"QC-to-GRN Wait",IF(ROUND(N(AE2087)/Assumptions!$C$11,3)=AJ2087,"GRN Processing",IF(ROUND(N(AF2087)/Assumptions!$C$12,3)=AJ2087,"GRN-to-Putaway Wait",IF(ROUND(N(AG2087)/Assumptions!$C$13,3)=AJ2087,"Putaway","Within SLA")))))))))))</f>
        <v>Gate Wait</v>
      </c>
    </row>
    <row r="2088" customFormat="false" ht="15" hidden="false" customHeight="false" outlineLevel="0" collapsed="false">
      <c r="A2088" s="0" t="s">
        <v>6086</v>
      </c>
      <c r="B2088" s="0" t="s">
        <v>6087</v>
      </c>
      <c r="C2088" s="0" t="s">
        <v>142</v>
      </c>
      <c r="D2088" s="0" t="s">
        <v>147</v>
      </c>
      <c r="E2088" s="0" t="s">
        <v>6088</v>
      </c>
      <c r="F2088" s="0" t="s">
        <v>137</v>
      </c>
      <c r="G2088" s="0" t="s">
        <v>167</v>
      </c>
      <c r="H2088" s="17" t="n">
        <v>46254.5576388889</v>
      </c>
      <c r="I2088" s="17" t="n">
        <v>46254.5902777778</v>
      </c>
      <c r="J2088" s="17" t="n">
        <v>46254.5993055556</v>
      </c>
      <c r="K2088" s="17" t="n">
        <v>46254.6354166667</v>
      </c>
      <c r="L2088" s="17" t="n">
        <v>46254.6493055556</v>
      </c>
      <c r="M2088" s="17" t="n">
        <v>46254.6590277778</v>
      </c>
      <c r="N2088" s="17" t="n">
        <v>46254.6819444444</v>
      </c>
      <c r="O2088" s="17" t="n">
        <v>46254.7270833333</v>
      </c>
      <c r="P2088" s="17" t="n">
        <v>46254.7402777778</v>
      </c>
      <c r="Q2088" s="17" t="n">
        <v>46254.7743055556</v>
      </c>
      <c r="R2088" s="0" t="n">
        <v>939</v>
      </c>
      <c r="S2088" s="0" t="n">
        <v>0</v>
      </c>
      <c r="T2088" s="0" t="n">
        <v>0</v>
      </c>
      <c r="U2088" s="18" t="s">
        <v>130</v>
      </c>
      <c r="V2088" s="18" t="s">
        <v>139</v>
      </c>
      <c r="W2088" s="0" t="str">
        <f aca="false">IF(AND(X2088&gt;=6,X2088&lt;14),"A",IF(AND(X2088&gt;=14,X2088&lt;22),"B","C"))</f>
        <v>A</v>
      </c>
      <c r="X2088" s="18" t="n">
        <f aca="false">HOUR(H2088)</f>
        <v>13</v>
      </c>
      <c r="Y2088" s="18" t="n">
        <f aca="false">ROUND((I2088-H2088)*1440,0)</f>
        <v>47</v>
      </c>
      <c r="Z2088" s="18" t="n">
        <f aca="false">ROUND((J2088-I2088)*1440,0)</f>
        <v>13</v>
      </c>
      <c r="AA2088" s="18" t="n">
        <f aca="false">ROUND((K2088-J2088)*1440,0)</f>
        <v>52</v>
      </c>
      <c r="AB2088" s="18" t="n">
        <f aca="false">ROUND((L2088-K2088)*1440,0)</f>
        <v>20</v>
      </c>
      <c r="AC2088" s="18" t="n">
        <f aca="false">ROUND((M2088-L2088)*1440,0)</f>
        <v>14</v>
      </c>
      <c r="AD2088" s="18" t="n">
        <f aca="false">IF(N2088="","",ROUND((N2088-M2088)*1440,0))</f>
        <v>33</v>
      </c>
      <c r="AE2088" s="18" t="n">
        <f aca="false">IF(O2088="","",ROUND((O2088-N2088)*1440,0))</f>
        <v>65</v>
      </c>
      <c r="AF2088" s="18" t="n">
        <f aca="false">IF(P2088="","",ROUND((P2088-O2088)*1440,0))</f>
        <v>19</v>
      </c>
      <c r="AG2088" s="18" t="n">
        <f aca="false">IF(Q2088="","",ROUND((Q2088-P2088)*1440,0))</f>
        <v>49</v>
      </c>
      <c r="AH2088" s="18" t="n">
        <f aca="false">IF(Q2088="","",ROUND((Q2088-H2088)*1440,0))</f>
        <v>312</v>
      </c>
      <c r="AI2088" s="19" t="n">
        <f aca="false">ROUND(IF(O2088="",Assumptions!$B$25-K2088,O2088-K2088)*24,1)</f>
        <v>2.2</v>
      </c>
      <c r="AJ2088" s="20" t="n">
        <f aca="false">ROUND(MAX(N(Y2088)/Assumptions!$C$5, N(Z2088)/Assumptions!$C$6, N(AA2088)/Assumptions!$C$7, N(AB2088)/Assumptions!$C$8, N(AC2088)/Assumptions!$C$9, N(AD2088)/Assumptions!$C$10, N(AE2088)/Assumptions!$C$11, N(AF2088)/Assumptions!$C$12, N(AG2088)/Assumptions!$C$13),3)</f>
        <v>1.567</v>
      </c>
      <c r="AK2088" s="0" t="str">
        <f aca="false">IF(OR(U2088="Pending",U2088="On Hold"),"Open GRN (awaiting)",IF(AJ2088&lt;=1,"Within SLA",IF(ROUND(N(Y2088)/Assumptions!$C$5,3)=AJ2088,"Gate Wait",IF(ROUND(N(Z2088)/Assumptions!$C$6,3)=AJ2088,"Dock Wait",IF(ROUND(N(AA2088)/Assumptions!$C$7,3)=AJ2088,"Unloading",IF(ROUND(N(AB2088)/Assumptions!$C$8,3)=AJ2088,"Unload-to-QC Wait",IF(ROUND(N(AC2088)/Assumptions!$C$9,3)=AJ2088,"QC",IF(ROUND(N(AD2088)/Assumptions!$C$10,3)=AJ2088,"QC-to-GRN Wait",IF(ROUND(N(AE2088)/Assumptions!$C$11,3)=AJ2088,"GRN Processing",IF(ROUND(N(AF2088)/Assumptions!$C$12,3)=AJ2088,"GRN-to-Putaway Wait",IF(ROUND(N(AG2088)/Assumptions!$C$13,3)=AJ2088,"Putaway","Within SLA")))))))))))</f>
        <v>Gate Wait</v>
      </c>
    </row>
    <row r="2089" customFormat="false" ht="15" hidden="false" customHeight="false" outlineLevel="0" collapsed="false">
      <c r="A2089" s="0" t="s">
        <v>6089</v>
      </c>
      <c r="B2089" s="0" t="s">
        <v>6090</v>
      </c>
      <c r="C2089" s="0" t="s">
        <v>286</v>
      </c>
      <c r="D2089" s="0" t="s">
        <v>119</v>
      </c>
      <c r="E2089" s="0" t="s">
        <v>456</v>
      </c>
      <c r="F2089" s="0" t="s">
        <v>177</v>
      </c>
      <c r="G2089" s="0" t="s">
        <v>129</v>
      </c>
      <c r="H2089" s="17" t="n">
        <v>46254.5645833333</v>
      </c>
      <c r="I2089" s="17" t="n">
        <v>46254.5847222222</v>
      </c>
      <c r="J2089" s="17" t="n">
        <v>46254.5895833333</v>
      </c>
      <c r="K2089" s="17" t="n">
        <v>46254.6055555556</v>
      </c>
      <c r="L2089" s="17" t="n">
        <v>46254.6194444444</v>
      </c>
      <c r="M2089" s="17" t="n">
        <v>46254.6631944445</v>
      </c>
      <c r="N2089" s="17" t="n">
        <v>46254.6847222222</v>
      </c>
      <c r="O2089" s="17" t="n">
        <v>46254.71875</v>
      </c>
      <c r="P2089" s="17" t="n">
        <v>46254.7375</v>
      </c>
      <c r="Q2089" s="17" t="n">
        <v>46254.7527777778</v>
      </c>
      <c r="R2089" s="0" t="n">
        <v>393</v>
      </c>
      <c r="S2089" s="0" t="n">
        <v>0</v>
      </c>
      <c r="T2089" s="0" t="n">
        <v>0</v>
      </c>
      <c r="U2089" s="18" t="s">
        <v>130</v>
      </c>
      <c r="V2089" s="18" t="s">
        <v>82</v>
      </c>
      <c r="W2089" s="0" t="str">
        <f aca="false">IF(AND(X2089&gt;=6,X2089&lt;14),"A",IF(AND(X2089&gt;=14,X2089&lt;22),"B","C"))</f>
        <v>A</v>
      </c>
      <c r="X2089" s="18" t="n">
        <f aca="false">HOUR(H2089)</f>
        <v>13</v>
      </c>
      <c r="Y2089" s="18" t="n">
        <f aca="false">ROUND((I2089-H2089)*1440,0)</f>
        <v>29</v>
      </c>
      <c r="Z2089" s="18" t="n">
        <f aca="false">ROUND((J2089-I2089)*1440,0)</f>
        <v>7</v>
      </c>
      <c r="AA2089" s="18" t="n">
        <f aca="false">ROUND((K2089-J2089)*1440,0)</f>
        <v>23</v>
      </c>
      <c r="AB2089" s="18" t="n">
        <f aca="false">ROUND((L2089-K2089)*1440,0)</f>
        <v>20</v>
      </c>
      <c r="AC2089" s="18" t="n">
        <f aca="false">ROUND((M2089-L2089)*1440,0)</f>
        <v>63</v>
      </c>
      <c r="AD2089" s="18" t="n">
        <f aca="false">IF(N2089="","",ROUND((N2089-M2089)*1440,0))</f>
        <v>31</v>
      </c>
      <c r="AE2089" s="18" t="n">
        <f aca="false">IF(O2089="","",ROUND((O2089-N2089)*1440,0))</f>
        <v>49</v>
      </c>
      <c r="AF2089" s="18" t="n">
        <f aca="false">IF(P2089="","",ROUND((P2089-O2089)*1440,0))</f>
        <v>27</v>
      </c>
      <c r="AG2089" s="18" t="n">
        <f aca="false">IF(Q2089="","",ROUND((Q2089-P2089)*1440,0))</f>
        <v>22</v>
      </c>
      <c r="AH2089" s="18" t="n">
        <f aca="false">IF(Q2089="","",ROUND((Q2089-H2089)*1440,0))</f>
        <v>271</v>
      </c>
      <c r="AI2089" s="19" t="n">
        <f aca="false">ROUND(IF(O2089="",Assumptions!$B$25-K2089,O2089-K2089)*24,1)</f>
        <v>2.7</v>
      </c>
      <c r="AJ2089" s="20" t="n">
        <f aca="false">ROUND(MAX(N(Y2089)/Assumptions!$C$5, N(Z2089)/Assumptions!$C$6, N(AA2089)/Assumptions!$C$7, N(AB2089)/Assumptions!$C$8, N(AC2089)/Assumptions!$C$9, N(AD2089)/Assumptions!$C$10, N(AE2089)/Assumptions!$C$11, N(AF2089)/Assumptions!$C$12, N(AG2089)/Assumptions!$C$13),3)</f>
        <v>1.4</v>
      </c>
      <c r="AK2089" s="0" t="str">
        <f aca="false">IF(OR(U2089="Pending",U2089="On Hold"),"Open GRN (awaiting)",IF(AJ2089&lt;=1,"Within SLA",IF(ROUND(N(Y2089)/Assumptions!$C$5,3)=AJ2089,"Gate Wait",IF(ROUND(N(Z2089)/Assumptions!$C$6,3)=AJ2089,"Dock Wait",IF(ROUND(N(AA2089)/Assumptions!$C$7,3)=AJ2089,"Unloading",IF(ROUND(N(AB2089)/Assumptions!$C$8,3)=AJ2089,"Unload-to-QC Wait",IF(ROUND(N(AC2089)/Assumptions!$C$9,3)=AJ2089,"QC",IF(ROUND(N(AD2089)/Assumptions!$C$10,3)=AJ2089,"QC-to-GRN Wait",IF(ROUND(N(AE2089)/Assumptions!$C$11,3)=AJ2089,"GRN Processing",IF(ROUND(N(AF2089)/Assumptions!$C$12,3)=AJ2089,"GRN-to-Putaway Wait",IF(ROUND(N(AG2089)/Assumptions!$C$13,3)=AJ2089,"Putaway","Within SLA")))))))))))</f>
        <v>QC</v>
      </c>
    </row>
    <row r="2090" customFormat="false" ht="15" hidden="false" customHeight="false" outlineLevel="0" collapsed="false">
      <c r="A2090" s="0" t="s">
        <v>6091</v>
      </c>
      <c r="B2090" s="0" t="s">
        <v>6092</v>
      </c>
      <c r="C2090" s="0" t="s">
        <v>184</v>
      </c>
      <c r="D2090" s="0" t="s">
        <v>147</v>
      </c>
      <c r="E2090" s="0" t="s">
        <v>6093</v>
      </c>
      <c r="F2090" s="0" t="s">
        <v>177</v>
      </c>
      <c r="G2090" s="0" t="s">
        <v>167</v>
      </c>
      <c r="H2090" s="17" t="n">
        <v>46254.5805555556</v>
      </c>
      <c r="I2090" s="17" t="n">
        <v>46254.6145833333</v>
      </c>
      <c r="J2090" s="17" t="n">
        <v>46254.6173611111</v>
      </c>
      <c r="K2090" s="17" t="n">
        <v>46254.6395833333</v>
      </c>
      <c r="L2090" s="17" t="n">
        <v>46254.6430555556</v>
      </c>
      <c r="M2090" s="17" t="n">
        <v>46254.6652777778</v>
      </c>
      <c r="N2090" s="17" t="n">
        <v>46254.6951388889</v>
      </c>
      <c r="O2090" s="17" t="n">
        <v>46254.7465277778</v>
      </c>
      <c r="P2090" s="17" t="n">
        <v>46254.7597222222</v>
      </c>
      <c r="Q2090" s="17" t="n">
        <v>46254.7895833333</v>
      </c>
      <c r="R2090" s="0" t="n">
        <v>551</v>
      </c>
      <c r="S2090" s="0" t="n">
        <v>0</v>
      </c>
      <c r="T2090" s="0" t="n">
        <v>0</v>
      </c>
      <c r="U2090" s="18" t="s">
        <v>130</v>
      </c>
      <c r="V2090" s="18" t="s">
        <v>131</v>
      </c>
      <c r="W2090" s="0" t="str">
        <f aca="false">IF(AND(X2090&gt;=6,X2090&lt;14),"A",IF(AND(X2090&gt;=14,X2090&lt;22),"B","C"))</f>
        <v>A</v>
      </c>
      <c r="X2090" s="18" t="n">
        <f aca="false">HOUR(H2090)</f>
        <v>13</v>
      </c>
      <c r="Y2090" s="18" t="n">
        <f aca="false">ROUND((I2090-H2090)*1440,0)</f>
        <v>49</v>
      </c>
      <c r="Z2090" s="18" t="n">
        <f aca="false">ROUND((J2090-I2090)*1440,0)</f>
        <v>4</v>
      </c>
      <c r="AA2090" s="18" t="n">
        <f aca="false">ROUND((K2090-J2090)*1440,0)</f>
        <v>32</v>
      </c>
      <c r="AB2090" s="18" t="n">
        <f aca="false">ROUND((L2090-K2090)*1440,0)</f>
        <v>5</v>
      </c>
      <c r="AC2090" s="18" t="n">
        <f aca="false">ROUND((M2090-L2090)*1440,0)</f>
        <v>32</v>
      </c>
      <c r="AD2090" s="18" t="n">
        <f aca="false">IF(N2090="","",ROUND((N2090-M2090)*1440,0))</f>
        <v>43</v>
      </c>
      <c r="AE2090" s="18" t="n">
        <f aca="false">IF(O2090="","",ROUND((O2090-N2090)*1440,0))</f>
        <v>74</v>
      </c>
      <c r="AF2090" s="18" t="n">
        <f aca="false">IF(P2090="","",ROUND((P2090-O2090)*1440,0))</f>
        <v>19</v>
      </c>
      <c r="AG2090" s="18" t="n">
        <f aca="false">IF(Q2090="","",ROUND((Q2090-P2090)*1440,0))</f>
        <v>43</v>
      </c>
      <c r="AH2090" s="18" t="n">
        <f aca="false">IF(Q2090="","",ROUND((Q2090-H2090)*1440,0))</f>
        <v>301</v>
      </c>
      <c r="AI2090" s="19" t="n">
        <f aca="false">ROUND(IF(O2090="",Assumptions!$B$25-K2090,O2090-K2090)*24,1)</f>
        <v>2.6</v>
      </c>
      <c r="AJ2090" s="20" t="n">
        <f aca="false">ROUND(MAX(N(Y2090)/Assumptions!$C$5, N(Z2090)/Assumptions!$C$6, N(AA2090)/Assumptions!$C$7, N(AB2090)/Assumptions!$C$8, N(AC2090)/Assumptions!$C$9, N(AD2090)/Assumptions!$C$10, N(AE2090)/Assumptions!$C$11, N(AF2090)/Assumptions!$C$12, N(AG2090)/Assumptions!$C$13),3)</f>
        <v>1.644</v>
      </c>
      <c r="AK2090" s="0" t="str">
        <f aca="false">IF(OR(U2090="Pending",U2090="On Hold"),"Open GRN (awaiting)",IF(AJ2090&lt;=1,"Within SLA",IF(ROUND(N(Y2090)/Assumptions!$C$5,3)=AJ2090,"Gate Wait",IF(ROUND(N(Z2090)/Assumptions!$C$6,3)=AJ2090,"Dock Wait",IF(ROUND(N(AA2090)/Assumptions!$C$7,3)=AJ2090,"Unloading",IF(ROUND(N(AB2090)/Assumptions!$C$8,3)=AJ2090,"Unload-to-QC Wait",IF(ROUND(N(AC2090)/Assumptions!$C$9,3)=AJ2090,"QC",IF(ROUND(N(AD2090)/Assumptions!$C$10,3)=AJ2090,"QC-to-GRN Wait",IF(ROUND(N(AE2090)/Assumptions!$C$11,3)=AJ2090,"GRN Processing",IF(ROUND(N(AF2090)/Assumptions!$C$12,3)=AJ2090,"GRN-to-Putaway Wait",IF(ROUND(N(AG2090)/Assumptions!$C$13,3)=AJ2090,"Putaway","Within SLA")))))))))))</f>
        <v>GRN Processing</v>
      </c>
    </row>
    <row r="2091" customFormat="false" ht="15" hidden="false" customHeight="false" outlineLevel="0" collapsed="false">
      <c r="A2091" s="0" t="s">
        <v>6094</v>
      </c>
      <c r="B2091" s="0" t="s">
        <v>6095</v>
      </c>
      <c r="C2091" s="0" t="s">
        <v>252</v>
      </c>
      <c r="D2091" s="0" t="s">
        <v>147</v>
      </c>
      <c r="E2091" s="0" t="s">
        <v>6096</v>
      </c>
      <c r="F2091" s="0" t="s">
        <v>155</v>
      </c>
      <c r="G2091" s="0" t="s">
        <v>150</v>
      </c>
      <c r="H2091" s="17" t="n">
        <v>46254.5895833333</v>
      </c>
      <c r="I2091" s="17" t="n">
        <v>46254.6409722222</v>
      </c>
      <c r="J2091" s="17" t="n">
        <v>46254.6465277778</v>
      </c>
      <c r="K2091" s="17" t="n">
        <v>46254.6673611111</v>
      </c>
      <c r="L2091" s="17" t="n">
        <v>46254.6729166667</v>
      </c>
      <c r="M2091" s="17" t="n">
        <v>46254.7138888889</v>
      </c>
      <c r="N2091" s="17" t="n">
        <v>46254.7541666667</v>
      </c>
      <c r="O2091" s="17" t="n">
        <v>46254.8</v>
      </c>
      <c r="P2091" s="17" t="n">
        <v>46254.81875</v>
      </c>
      <c r="Q2091" s="17" t="n">
        <v>46254.8381944444</v>
      </c>
      <c r="R2091" s="0" t="n">
        <v>345</v>
      </c>
      <c r="S2091" s="0" t="n">
        <v>0</v>
      </c>
      <c r="T2091" s="0" t="n">
        <v>0</v>
      </c>
      <c r="U2091" s="18" t="s">
        <v>130</v>
      </c>
      <c r="V2091" s="18" t="s">
        <v>82</v>
      </c>
      <c r="W2091" s="0" t="str">
        <f aca="false">IF(AND(X2091&gt;=6,X2091&lt;14),"A",IF(AND(X2091&gt;=14,X2091&lt;22),"B","C"))</f>
        <v>B</v>
      </c>
      <c r="X2091" s="18" t="n">
        <f aca="false">HOUR(H2091)</f>
        <v>14</v>
      </c>
      <c r="Y2091" s="18" t="n">
        <f aca="false">ROUND((I2091-H2091)*1440,0)</f>
        <v>74</v>
      </c>
      <c r="Z2091" s="18" t="n">
        <f aca="false">ROUND((J2091-I2091)*1440,0)</f>
        <v>8</v>
      </c>
      <c r="AA2091" s="18" t="n">
        <f aca="false">ROUND((K2091-J2091)*1440,0)</f>
        <v>30</v>
      </c>
      <c r="AB2091" s="18" t="n">
        <f aca="false">ROUND((L2091-K2091)*1440,0)</f>
        <v>8</v>
      </c>
      <c r="AC2091" s="18" t="n">
        <f aca="false">ROUND((M2091-L2091)*1440,0)</f>
        <v>59</v>
      </c>
      <c r="AD2091" s="18" t="n">
        <f aca="false">IF(N2091="","",ROUND((N2091-M2091)*1440,0))</f>
        <v>58</v>
      </c>
      <c r="AE2091" s="18" t="n">
        <f aca="false">IF(O2091="","",ROUND((O2091-N2091)*1440,0))</f>
        <v>66</v>
      </c>
      <c r="AF2091" s="18" t="n">
        <f aca="false">IF(P2091="","",ROUND((P2091-O2091)*1440,0))</f>
        <v>27</v>
      </c>
      <c r="AG2091" s="18" t="n">
        <f aca="false">IF(Q2091="","",ROUND((Q2091-P2091)*1440,0))</f>
        <v>28</v>
      </c>
      <c r="AH2091" s="18" t="n">
        <f aca="false">IF(Q2091="","",ROUND((Q2091-H2091)*1440,0))</f>
        <v>358</v>
      </c>
      <c r="AI2091" s="19" t="n">
        <f aca="false">ROUND(IF(O2091="",Assumptions!$B$25-K2091,O2091-K2091)*24,1)</f>
        <v>3.2</v>
      </c>
      <c r="AJ2091" s="20" t="n">
        <f aca="false">ROUND(MAX(N(Y2091)/Assumptions!$C$5, N(Z2091)/Assumptions!$C$6, N(AA2091)/Assumptions!$C$7, N(AB2091)/Assumptions!$C$8, N(AC2091)/Assumptions!$C$9, N(AD2091)/Assumptions!$C$10, N(AE2091)/Assumptions!$C$11, N(AF2091)/Assumptions!$C$12, N(AG2091)/Assumptions!$C$13),3)</f>
        <v>2.467</v>
      </c>
      <c r="AK2091" s="0" t="str">
        <f aca="false">IF(OR(U2091="Pending",U2091="On Hold"),"Open GRN (awaiting)",IF(AJ2091&lt;=1,"Within SLA",IF(ROUND(N(Y2091)/Assumptions!$C$5,3)=AJ2091,"Gate Wait",IF(ROUND(N(Z2091)/Assumptions!$C$6,3)=AJ2091,"Dock Wait",IF(ROUND(N(AA2091)/Assumptions!$C$7,3)=AJ2091,"Unloading",IF(ROUND(N(AB2091)/Assumptions!$C$8,3)=AJ2091,"Unload-to-QC Wait",IF(ROUND(N(AC2091)/Assumptions!$C$9,3)=AJ2091,"QC",IF(ROUND(N(AD2091)/Assumptions!$C$10,3)=AJ2091,"QC-to-GRN Wait",IF(ROUND(N(AE2091)/Assumptions!$C$11,3)=AJ2091,"GRN Processing",IF(ROUND(N(AF2091)/Assumptions!$C$12,3)=AJ2091,"GRN-to-Putaway Wait",IF(ROUND(N(AG2091)/Assumptions!$C$13,3)=AJ2091,"Putaway","Within SLA")))))))))))</f>
        <v>Gate Wait</v>
      </c>
    </row>
    <row r="2092" customFormat="false" ht="15" hidden="false" customHeight="false" outlineLevel="0" collapsed="false">
      <c r="A2092" s="0" t="s">
        <v>6097</v>
      </c>
      <c r="B2092" s="0" t="s">
        <v>6098</v>
      </c>
      <c r="C2092" s="0" t="s">
        <v>218</v>
      </c>
      <c r="D2092" s="0" t="s">
        <v>147</v>
      </c>
      <c r="E2092" s="0" t="s">
        <v>6099</v>
      </c>
      <c r="F2092" s="0" t="s">
        <v>137</v>
      </c>
      <c r="G2092" s="0" t="s">
        <v>167</v>
      </c>
      <c r="H2092" s="17" t="n">
        <v>46254.6048611111</v>
      </c>
      <c r="I2092" s="17" t="n">
        <v>46254.65625</v>
      </c>
      <c r="J2092" s="17" t="n">
        <v>46254.6652777778</v>
      </c>
      <c r="K2092" s="17" t="n">
        <v>46254.7333333333</v>
      </c>
      <c r="L2092" s="17" t="n">
        <v>46254.7465277778</v>
      </c>
      <c r="M2092" s="17" t="n">
        <v>46254.75625</v>
      </c>
      <c r="N2092" s="17" t="n">
        <v>46254.78125</v>
      </c>
      <c r="O2092" s="17" t="n">
        <v>46254.7930555556</v>
      </c>
      <c r="P2092" s="17" t="n">
        <v>46254.8013888889</v>
      </c>
      <c r="Q2092" s="17" t="n">
        <v>46254.8416666667</v>
      </c>
      <c r="R2092" s="0" t="n">
        <v>747</v>
      </c>
      <c r="S2092" s="0" t="n">
        <v>0</v>
      </c>
      <c r="T2092" s="0" t="n">
        <v>0</v>
      </c>
      <c r="U2092" s="18" t="s">
        <v>130</v>
      </c>
      <c r="V2092" s="18" t="s">
        <v>82</v>
      </c>
      <c r="W2092" s="0" t="str">
        <f aca="false">IF(AND(X2092&gt;=6,X2092&lt;14),"A",IF(AND(X2092&gt;=14,X2092&lt;22),"B","C"))</f>
        <v>B</v>
      </c>
      <c r="X2092" s="18" t="n">
        <f aca="false">HOUR(H2092)</f>
        <v>14</v>
      </c>
      <c r="Y2092" s="18" t="n">
        <f aca="false">ROUND((I2092-H2092)*1440,0)</f>
        <v>74</v>
      </c>
      <c r="Z2092" s="18" t="n">
        <f aca="false">ROUND((J2092-I2092)*1440,0)</f>
        <v>13</v>
      </c>
      <c r="AA2092" s="18" t="n">
        <f aca="false">ROUND((K2092-J2092)*1440,0)</f>
        <v>98</v>
      </c>
      <c r="AB2092" s="18" t="n">
        <f aca="false">ROUND((L2092-K2092)*1440,0)</f>
        <v>19</v>
      </c>
      <c r="AC2092" s="18" t="n">
        <f aca="false">ROUND((M2092-L2092)*1440,0)</f>
        <v>14</v>
      </c>
      <c r="AD2092" s="18" t="n">
        <f aca="false">IF(N2092="","",ROUND((N2092-M2092)*1440,0))</f>
        <v>36</v>
      </c>
      <c r="AE2092" s="18" t="n">
        <f aca="false">IF(O2092="","",ROUND((O2092-N2092)*1440,0))</f>
        <v>17</v>
      </c>
      <c r="AF2092" s="18" t="n">
        <f aca="false">IF(P2092="","",ROUND((P2092-O2092)*1440,0))</f>
        <v>12</v>
      </c>
      <c r="AG2092" s="18" t="n">
        <f aca="false">IF(Q2092="","",ROUND((Q2092-P2092)*1440,0))</f>
        <v>58</v>
      </c>
      <c r="AH2092" s="18" t="n">
        <f aca="false">IF(Q2092="","",ROUND((Q2092-H2092)*1440,0))</f>
        <v>341</v>
      </c>
      <c r="AI2092" s="19" t="n">
        <f aca="false">ROUND(IF(O2092="",Assumptions!$B$25-K2092,O2092-K2092)*24,1)</f>
        <v>1.4</v>
      </c>
      <c r="AJ2092" s="20" t="n">
        <f aca="false">ROUND(MAX(N(Y2092)/Assumptions!$C$5, N(Z2092)/Assumptions!$C$6, N(AA2092)/Assumptions!$C$7, N(AB2092)/Assumptions!$C$8, N(AC2092)/Assumptions!$C$9, N(AD2092)/Assumptions!$C$10, N(AE2092)/Assumptions!$C$11, N(AF2092)/Assumptions!$C$12, N(AG2092)/Assumptions!$C$13),3)</f>
        <v>2.467</v>
      </c>
      <c r="AK2092" s="0" t="str">
        <f aca="false">IF(OR(U2092="Pending",U2092="On Hold"),"Open GRN (awaiting)",IF(AJ2092&lt;=1,"Within SLA",IF(ROUND(N(Y2092)/Assumptions!$C$5,3)=AJ2092,"Gate Wait",IF(ROUND(N(Z2092)/Assumptions!$C$6,3)=AJ2092,"Dock Wait",IF(ROUND(N(AA2092)/Assumptions!$C$7,3)=AJ2092,"Unloading",IF(ROUND(N(AB2092)/Assumptions!$C$8,3)=AJ2092,"Unload-to-QC Wait",IF(ROUND(N(AC2092)/Assumptions!$C$9,3)=AJ2092,"QC",IF(ROUND(N(AD2092)/Assumptions!$C$10,3)=AJ2092,"QC-to-GRN Wait",IF(ROUND(N(AE2092)/Assumptions!$C$11,3)=AJ2092,"GRN Processing",IF(ROUND(N(AF2092)/Assumptions!$C$12,3)=AJ2092,"GRN-to-Putaway Wait",IF(ROUND(N(AG2092)/Assumptions!$C$13,3)=AJ2092,"Putaway","Within SLA")))))))))))</f>
        <v>Gate Wait</v>
      </c>
    </row>
    <row r="2093" customFormat="false" ht="15" hidden="false" customHeight="false" outlineLevel="0" collapsed="false">
      <c r="A2093" s="0" t="s">
        <v>6100</v>
      </c>
      <c r="B2093" s="0" t="s">
        <v>6101</v>
      </c>
      <c r="C2093" s="0" t="s">
        <v>175</v>
      </c>
      <c r="D2093" s="0" t="s">
        <v>119</v>
      </c>
      <c r="E2093" s="0" t="s">
        <v>6102</v>
      </c>
      <c r="F2093" s="0" t="s">
        <v>177</v>
      </c>
      <c r="G2093" s="0" t="s">
        <v>122</v>
      </c>
      <c r="H2093" s="17" t="n">
        <v>46254.6055555556</v>
      </c>
      <c r="I2093" s="17" t="n">
        <v>46254.6298611111</v>
      </c>
      <c r="J2093" s="17" t="n">
        <v>46254.6409722222</v>
      </c>
      <c r="K2093" s="17" t="n">
        <v>46254.6534722222</v>
      </c>
      <c r="L2093" s="17" t="n">
        <v>46254.7138888889</v>
      </c>
      <c r="M2093" s="17" t="n">
        <v>46254.7291666667</v>
      </c>
      <c r="N2093" s="17" t="n">
        <v>46254.7659722222</v>
      </c>
      <c r="O2093" s="17" t="n">
        <v>46254.7951388889</v>
      </c>
      <c r="P2093" s="17" t="n">
        <v>46254.80625</v>
      </c>
      <c r="Q2093" s="17" t="n">
        <v>46254.8152777778</v>
      </c>
      <c r="R2093" s="0" t="n">
        <v>142</v>
      </c>
      <c r="S2093" s="0" t="n">
        <v>0</v>
      </c>
      <c r="T2093" s="0" t="n">
        <v>0</v>
      </c>
      <c r="U2093" s="18" t="s">
        <v>130</v>
      </c>
      <c r="V2093" s="18" t="s">
        <v>144</v>
      </c>
      <c r="W2093" s="0" t="str">
        <f aca="false">IF(AND(X2093&gt;=6,X2093&lt;14),"A",IF(AND(X2093&gt;=14,X2093&lt;22),"B","C"))</f>
        <v>B</v>
      </c>
      <c r="X2093" s="18" t="n">
        <f aca="false">HOUR(H2093)</f>
        <v>14</v>
      </c>
      <c r="Y2093" s="18" t="n">
        <f aca="false">ROUND((I2093-H2093)*1440,0)</f>
        <v>35</v>
      </c>
      <c r="Z2093" s="18" t="n">
        <f aca="false">ROUND((J2093-I2093)*1440,0)</f>
        <v>16</v>
      </c>
      <c r="AA2093" s="18" t="n">
        <f aca="false">ROUND((K2093-J2093)*1440,0)</f>
        <v>18</v>
      </c>
      <c r="AB2093" s="18" t="n">
        <f aca="false">ROUND((L2093-K2093)*1440,0)</f>
        <v>87</v>
      </c>
      <c r="AC2093" s="18" t="n">
        <f aca="false">ROUND((M2093-L2093)*1440,0)</f>
        <v>22</v>
      </c>
      <c r="AD2093" s="18" t="n">
        <f aca="false">IF(N2093="","",ROUND((N2093-M2093)*1440,0))</f>
        <v>53</v>
      </c>
      <c r="AE2093" s="18" t="n">
        <f aca="false">IF(O2093="","",ROUND((O2093-N2093)*1440,0))</f>
        <v>42</v>
      </c>
      <c r="AF2093" s="18" t="n">
        <f aca="false">IF(P2093="","",ROUND((P2093-O2093)*1440,0))</f>
        <v>16</v>
      </c>
      <c r="AG2093" s="18" t="n">
        <f aca="false">IF(Q2093="","",ROUND((Q2093-P2093)*1440,0))</f>
        <v>13</v>
      </c>
      <c r="AH2093" s="18" t="n">
        <f aca="false">IF(Q2093="","",ROUND((Q2093-H2093)*1440,0))</f>
        <v>302</v>
      </c>
      <c r="AI2093" s="19" t="n">
        <f aca="false">ROUND(IF(O2093="",Assumptions!$B$25-K2093,O2093-K2093)*24,1)</f>
        <v>3.4</v>
      </c>
      <c r="AJ2093" s="20" t="n">
        <f aca="false">ROUND(MAX(N(Y2093)/Assumptions!$C$5, N(Z2093)/Assumptions!$C$6, N(AA2093)/Assumptions!$C$7, N(AB2093)/Assumptions!$C$8, N(AC2093)/Assumptions!$C$9, N(AD2093)/Assumptions!$C$10, N(AE2093)/Assumptions!$C$11, N(AF2093)/Assumptions!$C$12, N(AG2093)/Assumptions!$C$13),3)</f>
        <v>5.8</v>
      </c>
      <c r="AK2093" s="0" t="str">
        <f aca="false">IF(OR(U2093="Pending",U2093="On Hold"),"Open GRN (awaiting)",IF(AJ2093&lt;=1,"Within SLA",IF(ROUND(N(Y2093)/Assumptions!$C$5,3)=AJ2093,"Gate Wait",IF(ROUND(N(Z2093)/Assumptions!$C$6,3)=AJ2093,"Dock Wait",IF(ROUND(N(AA2093)/Assumptions!$C$7,3)=AJ2093,"Unloading",IF(ROUND(N(AB2093)/Assumptions!$C$8,3)=AJ2093,"Unload-to-QC Wait",IF(ROUND(N(AC2093)/Assumptions!$C$9,3)=AJ2093,"QC",IF(ROUND(N(AD2093)/Assumptions!$C$10,3)=AJ2093,"QC-to-GRN Wait",IF(ROUND(N(AE2093)/Assumptions!$C$11,3)=AJ2093,"GRN Processing",IF(ROUND(N(AF2093)/Assumptions!$C$12,3)=AJ2093,"GRN-to-Putaway Wait",IF(ROUND(N(AG2093)/Assumptions!$C$13,3)=AJ2093,"Putaway","Within SLA")))))))))))</f>
        <v>Unload-to-QC Wait</v>
      </c>
    </row>
    <row r="2094" customFormat="false" ht="15" hidden="false" customHeight="false" outlineLevel="0" collapsed="false">
      <c r="A2094" s="0" t="s">
        <v>6103</v>
      </c>
      <c r="B2094" s="0" t="s">
        <v>6104</v>
      </c>
      <c r="C2094" s="0" t="s">
        <v>159</v>
      </c>
      <c r="D2094" s="0" t="s">
        <v>147</v>
      </c>
      <c r="E2094" s="0" t="s">
        <v>160</v>
      </c>
      <c r="F2094" s="0" t="s">
        <v>128</v>
      </c>
      <c r="G2094" s="0" t="s">
        <v>167</v>
      </c>
      <c r="H2094" s="17" t="n">
        <v>46254.6180555556</v>
      </c>
      <c r="I2094" s="17" t="n">
        <v>46254.6513888889</v>
      </c>
      <c r="J2094" s="17" t="n">
        <v>46254.6548611111</v>
      </c>
      <c r="K2094" s="17" t="n">
        <v>46254.6847222222</v>
      </c>
      <c r="L2094" s="17" t="n">
        <v>46254.6986111111</v>
      </c>
      <c r="M2094" s="17" t="n">
        <v>46254.7131944444</v>
      </c>
      <c r="N2094" s="17" t="n">
        <v>46254.7326388889</v>
      </c>
      <c r="O2094" s="17" t="n">
        <v>46254.7597222222</v>
      </c>
      <c r="P2094" s="17" t="n">
        <v>46254.7847222222</v>
      </c>
      <c r="Q2094" s="17" t="n">
        <v>46254.79375</v>
      </c>
      <c r="R2094" s="0" t="n">
        <v>184</v>
      </c>
      <c r="S2094" s="0" t="n">
        <v>0</v>
      </c>
      <c r="T2094" s="0" t="n">
        <v>0</v>
      </c>
      <c r="U2094" s="18" t="s">
        <v>130</v>
      </c>
      <c r="V2094" s="18" t="s">
        <v>139</v>
      </c>
      <c r="W2094" s="0" t="str">
        <f aca="false">IF(AND(X2094&gt;=6,X2094&lt;14),"A",IF(AND(X2094&gt;=14,X2094&lt;22),"B","C"))</f>
        <v>B</v>
      </c>
      <c r="X2094" s="18" t="n">
        <f aca="false">HOUR(H2094)</f>
        <v>14</v>
      </c>
      <c r="Y2094" s="18" t="n">
        <f aca="false">ROUND((I2094-H2094)*1440,0)</f>
        <v>48</v>
      </c>
      <c r="Z2094" s="18" t="n">
        <f aca="false">ROUND((J2094-I2094)*1440,0)</f>
        <v>5</v>
      </c>
      <c r="AA2094" s="18" t="n">
        <f aca="false">ROUND((K2094-J2094)*1440,0)</f>
        <v>43</v>
      </c>
      <c r="AB2094" s="18" t="n">
        <f aca="false">ROUND((L2094-K2094)*1440,0)</f>
        <v>20</v>
      </c>
      <c r="AC2094" s="18" t="n">
        <f aca="false">ROUND((M2094-L2094)*1440,0)</f>
        <v>21</v>
      </c>
      <c r="AD2094" s="18" t="n">
        <f aca="false">IF(N2094="","",ROUND((N2094-M2094)*1440,0))</f>
        <v>28</v>
      </c>
      <c r="AE2094" s="18" t="n">
        <f aca="false">IF(O2094="","",ROUND((O2094-N2094)*1440,0))</f>
        <v>39</v>
      </c>
      <c r="AF2094" s="18" t="n">
        <f aca="false">IF(P2094="","",ROUND((P2094-O2094)*1440,0))</f>
        <v>36</v>
      </c>
      <c r="AG2094" s="18" t="n">
        <f aca="false">IF(Q2094="","",ROUND((Q2094-P2094)*1440,0))</f>
        <v>13</v>
      </c>
      <c r="AH2094" s="18" t="n">
        <f aca="false">IF(Q2094="","",ROUND((Q2094-H2094)*1440,0))</f>
        <v>253</v>
      </c>
      <c r="AI2094" s="19" t="n">
        <f aca="false">ROUND(IF(O2094="",Assumptions!$B$25-K2094,O2094-K2094)*24,1)</f>
        <v>1.8</v>
      </c>
      <c r="AJ2094" s="20" t="n">
        <f aca="false">ROUND(MAX(N(Y2094)/Assumptions!$C$5, N(Z2094)/Assumptions!$C$6, N(AA2094)/Assumptions!$C$7, N(AB2094)/Assumptions!$C$8, N(AC2094)/Assumptions!$C$9, N(AD2094)/Assumptions!$C$10, N(AE2094)/Assumptions!$C$11, N(AF2094)/Assumptions!$C$12, N(AG2094)/Assumptions!$C$13),3)</f>
        <v>1.8</v>
      </c>
      <c r="AK2094" s="0" t="str">
        <f aca="false">IF(OR(U2094="Pending",U2094="On Hold"),"Open GRN (awaiting)",IF(AJ2094&lt;=1,"Within SLA",IF(ROUND(N(Y2094)/Assumptions!$C$5,3)=AJ2094,"Gate Wait",IF(ROUND(N(Z2094)/Assumptions!$C$6,3)=AJ2094,"Dock Wait",IF(ROUND(N(AA2094)/Assumptions!$C$7,3)=AJ2094,"Unloading",IF(ROUND(N(AB2094)/Assumptions!$C$8,3)=AJ2094,"Unload-to-QC Wait",IF(ROUND(N(AC2094)/Assumptions!$C$9,3)=AJ2094,"QC",IF(ROUND(N(AD2094)/Assumptions!$C$10,3)=AJ2094,"QC-to-GRN Wait",IF(ROUND(N(AE2094)/Assumptions!$C$11,3)=AJ2094,"GRN Processing",IF(ROUND(N(AF2094)/Assumptions!$C$12,3)=AJ2094,"GRN-to-Putaway Wait",IF(ROUND(N(AG2094)/Assumptions!$C$13,3)=AJ2094,"Putaway","Within SLA")))))))))))</f>
        <v>GRN-to-Putaway Wait</v>
      </c>
    </row>
    <row r="2095" customFormat="false" ht="15" hidden="false" customHeight="false" outlineLevel="0" collapsed="false">
      <c r="A2095" s="0" t="s">
        <v>6105</v>
      </c>
      <c r="B2095" s="0" t="s">
        <v>6106</v>
      </c>
      <c r="C2095" s="0" t="s">
        <v>252</v>
      </c>
      <c r="D2095" s="0" t="s">
        <v>135</v>
      </c>
      <c r="E2095" s="0" t="s">
        <v>6107</v>
      </c>
      <c r="F2095" s="0" t="s">
        <v>155</v>
      </c>
      <c r="G2095" s="0" t="s">
        <v>138</v>
      </c>
      <c r="H2095" s="17" t="n">
        <v>46254.6194444444</v>
      </c>
      <c r="I2095" s="17" t="n">
        <v>46254.6326388889</v>
      </c>
      <c r="J2095" s="17" t="n">
        <v>46254.6361111111</v>
      </c>
      <c r="K2095" s="17" t="n">
        <v>46254.6729166667</v>
      </c>
      <c r="L2095" s="17" t="n">
        <v>46254.6798611111</v>
      </c>
      <c r="M2095" s="17" t="n">
        <v>46254.6951388889</v>
      </c>
      <c r="N2095" s="17" t="n">
        <v>46254.7125</v>
      </c>
      <c r="O2095" s="17" t="n">
        <v>46254.7291666667</v>
      </c>
      <c r="P2095" s="17" t="n">
        <v>46254.7472222222</v>
      </c>
      <c r="Q2095" s="17" t="n">
        <v>46254.7895833333</v>
      </c>
      <c r="R2095" s="0" t="n">
        <v>2138</v>
      </c>
      <c r="S2095" s="0" t="n">
        <v>0</v>
      </c>
      <c r="T2095" s="0" t="n">
        <v>0</v>
      </c>
      <c r="U2095" s="18" t="s">
        <v>130</v>
      </c>
      <c r="V2095" s="18" t="s">
        <v>139</v>
      </c>
      <c r="W2095" s="0" t="str">
        <f aca="false">IF(AND(X2095&gt;=6,X2095&lt;14),"A",IF(AND(X2095&gt;=14,X2095&lt;22),"B","C"))</f>
        <v>B</v>
      </c>
      <c r="X2095" s="18" t="n">
        <f aca="false">HOUR(H2095)</f>
        <v>14</v>
      </c>
      <c r="Y2095" s="18" t="n">
        <f aca="false">ROUND((I2095-H2095)*1440,0)</f>
        <v>19</v>
      </c>
      <c r="Z2095" s="18" t="n">
        <f aca="false">ROUND((J2095-I2095)*1440,0)</f>
        <v>5</v>
      </c>
      <c r="AA2095" s="18" t="n">
        <f aca="false">ROUND((K2095-J2095)*1440,0)</f>
        <v>53</v>
      </c>
      <c r="AB2095" s="18" t="n">
        <f aca="false">ROUND((L2095-K2095)*1440,0)</f>
        <v>10</v>
      </c>
      <c r="AC2095" s="18" t="n">
        <f aca="false">ROUND((M2095-L2095)*1440,0)</f>
        <v>22</v>
      </c>
      <c r="AD2095" s="18" t="n">
        <f aca="false">IF(N2095="","",ROUND((N2095-M2095)*1440,0))</f>
        <v>25</v>
      </c>
      <c r="AE2095" s="18" t="n">
        <f aca="false">IF(O2095="","",ROUND((O2095-N2095)*1440,0))</f>
        <v>24</v>
      </c>
      <c r="AF2095" s="18" t="n">
        <f aca="false">IF(P2095="","",ROUND((P2095-O2095)*1440,0))</f>
        <v>26</v>
      </c>
      <c r="AG2095" s="18" t="n">
        <f aca="false">IF(Q2095="","",ROUND((Q2095-P2095)*1440,0))</f>
        <v>61</v>
      </c>
      <c r="AH2095" s="18" t="n">
        <f aca="false">IF(Q2095="","",ROUND((Q2095-H2095)*1440,0))</f>
        <v>245</v>
      </c>
      <c r="AI2095" s="19" t="n">
        <f aca="false">ROUND(IF(O2095="",Assumptions!$B$25-K2095,O2095-K2095)*24,1)</f>
        <v>1.3</v>
      </c>
      <c r="AJ2095" s="20" t="n">
        <f aca="false">ROUND(MAX(N(Y2095)/Assumptions!$C$5, N(Z2095)/Assumptions!$C$6, N(AA2095)/Assumptions!$C$7, N(AB2095)/Assumptions!$C$8, N(AC2095)/Assumptions!$C$9, N(AD2095)/Assumptions!$C$10, N(AE2095)/Assumptions!$C$11, N(AF2095)/Assumptions!$C$12, N(AG2095)/Assumptions!$C$13),3)</f>
        <v>1.525</v>
      </c>
      <c r="AK2095" s="0" t="str">
        <f aca="false">IF(OR(U2095="Pending",U2095="On Hold"),"Open GRN (awaiting)",IF(AJ2095&lt;=1,"Within SLA",IF(ROUND(N(Y2095)/Assumptions!$C$5,3)=AJ2095,"Gate Wait",IF(ROUND(N(Z2095)/Assumptions!$C$6,3)=AJ2095,"Dock Wait",IF(ROUND(N(AA2095)/Assumptions!$C$7,3)=AJ2095,"Unloading",IF(ROUND(N(AB2095)/Assumptions!$C$8,3)=AJ2095,"Unload-to-QC Wait",IF(ROUND(N(AC2095)/Assumptions!$C$9,3)=AJ2095,"QC",IF(ROUND(N(AD2095)/Assumptions!$C$10,3)=AJ2095,"QC-to-GRN Wait",IF(ROUND(N(AE2095)/Assumptions!$C$11,3)=AJ2095,"GRN Processing",IF(ROUND(N(AF2095)/Assumptions!$C$12,3)=AJ2095,"GRN-to-Putaway Wait",IF(ROUND(N(AG2095)/Assumptions!$C$13,3)=AJ2095,"Putaway","Within SLA")))))))))))</f>
        <v>Putaway</v>
      </c>
    </row>
    <row r="2096" customFormat="false" ht="15" hidden="false" customHeight="false" outlineLevel="0" collapsed="false">
      <c r="A2096" s="0" t="s">
        <v>6108</v>
      </c>
      <c r="B2096" s="0" t="s">
        <v>6109</v>
      </c>
      <c r="C2096" s="0" t="s">
        <v>252</v>
      </c>
      <c r="D2096" s="0" t="s">
        <v>135</v>
      </c>
      <c r="E2096" s="0" t="s">
        <v>2118</v>
      </c>
      <c r="F2096" s="0" t="s">
        <v>155</v>
      </c>
      <c r="G2096" s="0" t="s">
        <v>178</v>
      </c>
      <c r="H2096" s="17" t="n">
        <v>46254.6215277778</v>
      </c>
      <c r="I2096" s="17" t="n">
        <v>46254.6347222222</v>
      </c>
      <c r="J2096" s="17" t="n">
        <v>46254.6395833333</v>
      </c>
      <c r="K2096" s="17" t="n">
        <v>46254.6555555556</v>
      </c>
      <c r="L2096" s="17" t="n">
        <v>46254.6673611111</v>
      </c>
      <c r="M2096" s="17" t="n">
        <v>46254.6916666667</v>
      </c>
      <c r="N2096" s="17" t="n">
        <v>46254.75</v>
      </c>
      <c r="O2096" s="17" t="n">
        <v>46254.7756944444</v>
      </c>
      <c r="P2096" s="17" t="n">
        <v>46254.7868055556</v>
      </c>
      <c r="Q2096" s="17" t="n">
        <v>46254.8048611111</v>
      </c>
      <c r="R2096" s="0" t="n">
        <v>215</v>
      </c>
      <c r="S2096" s="0" t="n">
        <v>0</v>
      </c>
      <c r="T2096" s="0" t="n">
        <v>0</v>
      </c>
      <c r="U2096" s="18" t="s">
        <v>130</v>
      </c>
      <c r="V2096" s="18" t="s">
        <v>156</v>
      </c>
      <c r="W2096" s="0" t="str">
        <f aca="false">IF(AND(X2096&gt;=6,X2096&lt;14),"A",IF(AND(X2096&gt;=14,X2096&lt;22),"B","C"))</f>
        <v>B</v>
      </c>
      <c r="X2096" s="18" t="n">
        <f aca="false">HOUR(H2096)</f>
        <v>14</v>
      </c>
      <c r="Y2096" s="18" t="n">
        <f aca="false">ROUND((I2096-H2096)*1440,0)</f>
        <v>19</v>
      </c>
      <c r="Z2096" s="18" t="n">
        <f aca="false">ROUND((J2096-I2096)*1440,0)</f>
        <v>7</v>
      </c>
      <c r="AA2096" s="18" t="n">
        <f aca="false">ROUND((K2096-J2096)*1440,0)</f>
        <v>23</v>
      </c>
      <c r="AB2096" s="18" t="n">
        <f aca="false">ROUND((L2096-K2096)*1440,0)</f>
        <v>17</v>
      </c>
      <c r="AC2096" s="18" t="n">
        <f aca="false">ROUND((M2096-L2096)*1440,0)</f>
        <v>35</v>
      </c>
      <c r="AD2096" s="18" t="n">
        <f aca="false">IF(N2096="","",ROUND((N2096-M2096)*1440,0))</f>
        <v>84</v>
      </c>
      <c r="AE2096" s="18" t="n">
        <f aca="false">IF(O2096="","",ROUND((O2096-N2096)*1440,0))</f>
        <v>37</v>
      </c>
      <c r="AF2096" s="18" t="n">
        <f aca="false">IF(P2096="","",ROUND((P2096-O2096)*1440,0))</f>
        <v>16</v>
      </c>
      <c r="AG2096" s="18" t="n">
        <f aca="false">IF(Q2096="","",ROUND((Q2096-P2096)*1440,0))</f>
        <v>26</v>
      </c>
      <c r="AH2096" s="18" t="n">
        <f aca="false">IF(Q2096="","",ROUND((Q2096-H2096)*1440,0))</f>
        <v>264</v>
      </c>
      <c r="AI2096" s="19" t="n">
        <f aca="false">ROUND(IF(O2096="",Assumptions!$B$25-K2096,O2096-K2096)*24,1)</f>
        <v>2.9</v>
      </c>
      <c r="AJ2096" s="20" t="n">
        <f aca="false">ROUND(MAX(N(Y2096)/Assumptions!$C$5, N(Z2096)/Assumptions!$C$6, N(AA2096)/Assumptions!$C$7, N(AB2096)/Assumptions!$C$8, N(AC2096)/Assumptions!$C$9, N(AD2096)/Assumptions!$C$10, N(AE2096)/Assumptions!$C$11, N(AF2096)/Assumptions!$C$12, N(AG2096)/Assumptions!$C$13),3)</f>
        <v>2.8</v>
      </c>
      <c r="AK2096" s="0" t="str">
        <f aca="false">IF(OR(U2096="Pending",U2096="On Hold"),"Open GRN (awaiting)",IF(AJ2096&lt;=1,"Within SLA",IF(ROUND(N(Y2096)/Assumptions!$C$5,3)=AJ2096,"Gate Wait",IF(ROUND(N(Z2096)/Assumptions!$C$6,3)=AJ2096,"Dock Wait",IF(ROUND(N(AA2096)/Assumptions!$C$7,3)=AJ2096,"Unloading",IF(ROUND(N(AB2096)/Assumptions!$C$8,3)=AJ2096,"Unload-to-QC Wait",IF(ROUND(N(AC2096)/Assumptions!$C$9,3)=AJ2096,"QC",IF(ROUND(N(AD2096)/Assumptions!$C$10,3)=AJ2096,"QC-to-GRN Wait",IF(ROUND(N(AE2096)/Assumptions!$C$11,3)=AJ2096,"GRN Processing",IF(ROUND(N(AF2096)/Assumptions!$C$12,3)=AJ2096,"GRN-to-Putaway Wait",IF(ROUND(N(AG2096)/Assumptions!$C$13,3)=AJ2096,"Putaway","Within SLA")))))))))))</f>
        <v>QC-to-GRN Wait</v>
      </c>
    </row>
    <row r="2097" customFormat="false" ht="15" hidden="false" customHeight="false" outlineLevel="0" collapsed="false">
      <c r="A2097" s="0" t="s">
        <v>6110</v>
      </c>
      <c r="B2097" s="0" t="s">
        <v>6111</v>
      </c>
      <c r="C2097" s="0" t="s">
        <v>126</v>
      </c>
      <c r="D2097" s="0" t="s">
        <v>119</v>
      </c>
      <c r="E2097" s="0" t="s">
        <v>989</v>
      </c>
      <c r="F2097" s="0" t="s">
        <v>128</v>
      </c>
      <c r="G2097" s="0" t="s">
        <v>122</v>
      </c>
      <c r="H2097" s="17" t="n">
        <v>46254.6333333333</v>
      </c>
      <c r="I2097" s="17" t="n">
        <v>46254.6527777778</v>
      </c>
      <c r="J2097" s="17" t="n">
        <v>46254.6611111111</v>
      </c>
      <c r="K2097" s="17" t="n">
        <v>46254.6840277778</v>
      </c>
      <c r="L2097" s="17" t="n">
        <v>46254.7131944444</v>
      </c>
      <c r="M2097" s="17" t="n">
        <v>46254.7388888889</v>
      </c>
      <c r="N2097" s="17" t="n">
        <v>46254.7930555556</v>
      </c>
      <c r="O2097" s="17" t="n">
        <v>46254.8215277778</v>
      </c>
      <c r="P2097" s="17" t="n">
        <v>46254.8416666667</v>
      </c>
      <c r="Q2097" s="17" t="n">
        <v>46254.8555555556</v>
      </c>
      <c r="R2097" s="0" t="n">
        <v>277</v>
      </c>
      <c r="S2097" s="0" t="n">
        <v>0</v>
      </c>
      <c r="T2097" s="0" t="n">
        <v>0</v>
      </c>
      <c r="U2097" s="18" t="s">
        <v>130</v>
      </c>
      <c r="V2097" s="18" t="s">
        <v>144</v>
      </c>
      <c r="W2097" s="0" t="str">
        <f aca="false">IF(AND(X2097&gt;=6,X2097&lt;14),"A",IF(AND(X2097&gt;=14,X2097&lt;22),"B","C"))</f>
        <v>B</v>
      </c>
      <c r="X2097" s="18" t="n">
        <f aca="false">HOUR(H2097)</f>
        <v>15</v>
      </c>
      <c r="Y2097" s="18" t="n">
        <f aca="false">ROUND((I2097-H2097)*1440,0)</f>
        <v>28</v>
      </c>
      <c r="Z2097" s="18" t="n">
        <f aca="false">ROUND((J2097-I2097)*1440,0)</f>
        <v>12</v>
      </c>
      <c r="AA2097" s="18" t="n">
        <f aca="false">ROUND((K2097-J2097)*1440,0)</f>
        <v>33</v>
      </c>
      <c r="AB2097" s="18" t="n">
        <f aca="false">ROUND((L2097-K2097)*1440,0)</f>
        <v>42</v>
      </c>
      <c r="AC2097" s="18" t="n">
        <f aca="false">ROUND((M2097-L2097)*1440,0)</f>
        <v>37</v>
      </c>
      <c r="AD2097" s="18" t="n">
        <f aca="false">IF(N2097="","",ROUND((N2097-M2097)*1440,0))</f>
        <v>78</v>
      </c>
      <c r="AE2097" s="18" t="n">
        <f aca="false">IF(O2097="","",ROUND((O2097-N2097)*1440,0))</f>
        <v>41</v>
      </c>
      <c r="AF2097" s="18" t="n">
        <f aca="false">IF(P2097="","",ROUND((P2097-O2097)*1440,0))</f>
        <v>29</v>
      </c>
      <c r="AG2097" s="18" t="n">
        <f aca="false">IF(Q2097="","",ROUND((Q2097-P2097)*1440,0))</f>
        <v>20</v>
      </c>
      <c r="AH2097" s="18" t="n">
        <f aca="false">IF(Q2097="","",ROUND((Q2097-H2097)*1440,0))</f>
        <v>320</v>
      </c>
      <c r="AI2097" s="19" t="n">
        <f aca="false">ROUND(IF(O2097="",Assumptions!$B$25-K2097,O2097-K2097)*24,1)</f>
        <v>3.3</v>
      </c>
      <c r="AJ2097" s="20" t="n">
        <f aca="false">ROUND(MAX(N(Y2097)/Assumptions!$C$5, N(Z2097)/Assumptions!$C$6, N(AA2097)/Assumptions!$C$7, N(AB2097)/Assumptions!$C$8, N(AC2097)/Assumptions!$C$9, N(AD2097)/Assumptions!$C$10, N(AE2097)/Assumptions!$C$11, N(AF2097)/Assumptions!$C$12, N(AG2097)/Assumptions!$C$13),3)</f>
        <v>2.8</v>
      </c>
      <c r="AK2097" s="0" t="str">
        <f aca="false">IF(OR(U2097="Pending",U2097="On Hold"),"Open GRN (awaiting)",IF(AJ2097&lt;=1,"Within SLA",IF(ROUND(N(Y2097)/Assumptions!$C$5,3)=AJ2097,"Gate Wait",IF(ROUND(N(Z2097)/Assumptions!$C$6,3)=AJ2097,"Dock Wait",IF(ROUND(N(AA2097)/Assumptions!$C$7,3)=AJ2097,"Unloading",IF(ROUND(N(AB2097)/Assumptions!$C$8,3)=AJ2097,"Unload-to-QC Wait",IF(ROUND(N(AC2097)/Assumptions!$C$9,3)=AJ2097,"QC",IF(ROUND(N(AD2097)/Assumptions!$C$10,3)=AJ2097,"QC-to-GRN Wait",IF(ROUND(N(AE2097)/Assumptions!$C$11,3)=AJ2097,"GRN Processing",IF(ROUND(N(AF2097)/Assumptions!$C$12,3)=AJ2097,"GRN-to-Putaway Wait",IF(ROUND(N(AG2097)/Assumptions!$C$13,3)=AJ2097,"Putaway","Within SLA")))))))))))</f>
        <v>Unload-to-QC Wait</v>
      </c>
    </row>
    <row r="2098" customFormat="false" ht="15" hidden="false" customHeight="false" outlineLevel="0" collapsed="false">
      <c r="A2098" s="0" t="s">
        <v>6112</v>
      </c>
      <c r="B2098" s="0" t="s">
        <v>6113</v>
      </c>
      <c r="C2098" s="0" t="s">
        <v>175</v>
      </c>
      <c r="D2098" s="0" t="s">
        <v>147</v>
      </c>
      <c r="E2098" s="0" t="s">
        <v>2288</v>
      </c>
      <c r="F2098" s="0" t="s">
        <v>177</v>
      </c>
      <c r="G2098" s="0" t="s">
        <v>167</v>
      </c>
      <c r="H2098" s="17" t="n">
        <v>46254.6375</v>
      </c>
      <c r="I2098" s="17" t="n">
        <v>46254.6548611111</v>
      </c>
      <c r="J2098" s="17" t="n">
        <v>46254.6666666667</v>
      </c>
      <c r="K2098" s="17" t="n">
        <v>46254.7125</v>
      </c>
      <c r="L2098" s="17" t="n">
        <v>46254.7270833333</v>
      </c>
      <c r="M2098" s="17" t="n">
        <v>46254.7506944445</v>
      </c>
      <c r="N2098" s="17" t="n">
        <v>46254.7965277778</v>
      </c>
      <c r="O2098" s="17" t="n">
        <v>46254.8277777778</v>
      </c>
      <c r="P2098" s="17" t="n">
        <v>46254.8333333333</v>
      </c>
      <c r="Q2098" s="17" t="n">
        <v>46254.8444444445</v>
      </c>
      <c r="R2098" s="0" t="n">
        <v>490</v>
      </c>
      <c r="S2098" s="0" t="n">
        <v>0</v>
      </c>
      <c r="T2098" s="0" t="n">
        <v>0</v>
      </c>
      <c r="U2098" s="18" t="s">
        <v>130</v>
      </c>
      <c r="V2098" s="18" t="s">
        <v>144</v>
      </c>
      <c r="W2098" s="0" t="str">
        <f aca="false">IF(AND(X2098&gt;=6,X2098&lt;14),"A",IF(AND(X2098&gt;=14,X2098&lt;22),"B","C"))</f>
        <v>B</v>
      </c>
      <c r="X2098" s="18" t="n">
        <f aca="false">HOUR(H2098)</f>
        <v>15</v>
      </c>
      <c r="Y2098" s="18" t="n">
        <f aca="false">ROUND((I2098-H2098)*1440,0)</f>
        <v>25</v>
      </c>
      <c r="Z2098" s="18" t="n">
        <f aca="false">ROUND((J2098-I2098)*1440,0)</f>
        <v>17</v>
      </c>
      <c r="AA2098" s="18" t="n">
        <f aca="false">ROUND((K2098-J2098)*1440,0)</f>
        <v>66</v>
      </c>
      <c r="AB2098" s="18" t="n">
        <f aca="false">ROUND((L2098-K2098)*1440,0)</f>
        <v>21</v>
      </c>
      <c r="AC2098" s="18" t="n">
        <f aca="false">ROUND((M2098-L2098)*1440,0)</f>
        <v>34</v>
      </c>
      <c r="AD2098" s="18" t="n">
        <f aca="false">IF(N2098="","",ROUND((N2098-M2098)*1440,0))</f>
        <v>66</v>
      </c>
      <c r="AE2098" s="18" t="n">
        <f aca="false">IF(O2098="","",ROUND((O2098-N2098)*1440,0))</f>
        <v>45</v>
      </c>
      <c r="AF2098" s="18" t="n">
        <f aca="false">IF(P2098="","",ROUND((P2098-O2098)*1440,0))</f>
        <v>8</v>
      </c>
      <c r="AG2098" s="18" t="n">
        <f aca="false">IF(Q2098="","",ROUND((Q2098-P2098)*1440,0))</f>
        <v>16</v>
      </c>
      <c r="AH2098" s="18" t="n">
        <f aca="false">IF(Q2098="","",ROUND((Q2098-H2098)*1440,0))</f>
        <v>298</v>
      </c>
      <c r="AI2098" s="19" t="n">
        <f aca="false">ROUND(IF(O2098="",Assumptions!$B$25-K2098,O2098-K2098)*24,1)</f>
        <v>2.8</v>
      </c>
      <c r="AJ2098" s="20" t="n">
        <f aca="false">ROUND(MAX(N(Y2098)/Assumptions!$C$5, N(Z2098)/Assumptions!$C$6, N(AA2098)/Assumptions!$C$7, N(AB2098)/Assumptions!$C$8, N(AC2098)/Assumptions!$C$9, N(AD2098)/Assumptions!$C$10, N(AE2098)/Assumptions!$C$11, N(AF2098)/Assumptions!$C$12, N(AG2098)/Assumptions!$C$13),3)</f>
        <v>2.2</v>
      </c>
      <c r="AK2098" s="0" t="str">
        <f aca="false">IF(OR(U2098="Pending",U2098="On Hold"),"Open GRN (awaiting)",IF(AJ2098&lt;=1,"Within SLA",IF(ROUND(N(Y2098)/Assumptions!$C$5,3)=AJ2098,"Gate Wait",IF(ROUND(N(Z2098)/Assumptions!$C$6,3)=AJ2098,"Dock Wait",IF(ROUND(N(AA2098)/Assumptions!$C$7,3)=AJ2098,"Unloading",IF(ROUND(N(AB2098)/Assumptions!$C$8,3)=AJ2098,"Unload-to-QC Wait",IF(ROUND(N(AC2098)/Assumptions!$C$9,3)=AJ2098,"QC",IF(ROUND(N(AD2098)/Assumptions!$C$10,3)=AJ2098,"QC-to-GRN Wait",IF(ROUND(N(AE2098)/Assumptions!$C$11,3)=AJ2098,"GRN Processing",IF(ROUND(N(AF2098)/Assumptions!$C$12,3)=AJ2098,"GRN-to-Putaway Wait",IF(ROUND(N(AG2098)/Assumptions!$C$13,3)=AJ2098,"Putaway","Within SLA")))))))))))</f>
        <v>QC-to-GRN Wait</v>
      </c>
    </row>
    <row r="2099" customFormat="false" ht="15" hidden="false" customHeight="false" outlineLevel="0" collapsed="false">
      <c r="A2099" s="0" t="s">
        <v>6114</v>
      </c>
      <c r="B2099" s="0" t="s">
        <v>6115</v>
      </c>
      <c r="C2099" s="0" t="s">
        <v>175</v>
      </c>
      <c r="D2099" s="0" t="s">
        <v>147</v>
      </c>
      <c r="E2099" s="0" t="s">
        <v>6116</v>
      </c>
      <c r="F2099" s="0" t="s">
        <v>177</v>
      </c>
      <c r="G2099" s="0" t="s">
        <v>167</v>
      </c>
      <c r="H2099" s="17" t="n">
        <v>46254.6402777778</v>
      </c>
      <c r="I2099" s="17" t="n">
        <v>46254.6833333333</v>
      </c>
      <c r="J2099" s="17" t="n">
        <v>46254.6854166667</v>
      </c>
      <c r="K2099" s="17" t="n">
        <v>46254.7291666667</v>
      </c>
      <c r="L2099" s="17" t="n">
        <v>46254.7347222222</v>
      </c>
      <c r="M2099" s="17" t="n">
        <v>46254.775</v>
      </c>
      <c r="N2099" s="17" t="n">
        <v>46254.7888888889</v>
      </c>
      <c r="O2099" s="17" t="n">
        <v>46254.8305555556</v>
      </c>
      <c r="P2099" s="17" t="n">
        <v>46254.8381944444</v>
      </c>
      <c r="Q2099" s="17" t="n">
        <v>46254.8520833333</v>
      </c>
      <c r="R2099" s="0" t="n">
        <v>366</v>
      </c>
      <c r="S2099" s="0" t="n">
        <v>0</v>
      </c>
      <c r="T2099" s="0" t="n">
        <v>0</v>
      </c>
      <c r="U2099" s="18" t="s">
        <v>130</v>
      </c>
      <c r="V2099" s="18" t="s">
        <v>139</v>
      </c>
      <c r="W2099" s="0" t="str">
        <f aca="false">IF(AND(X2099&gt;=6,X2099&lt;14),"A",IF(AND(X2099&gt;=14,X2099&lt;22),"B","C"))</f>
        <v>B</v>
      </c>
      <c r="X2099" s="18" t="n">
        <f aca="false">HOUR(H2099)</f>
        <v>15</v>
      </c>
      <c r="Y2099" s="18" t="n">
        <f aca="false">ROUND((I2099-H2099)*1440,0)</f>
        <v>62</v>
      </c>
      <c r="Z2099" s="18" t="n">
        <f aca="false">ROUND((J2099-I2099)*1440,0)</f>
        <v>3</v>
      </c>
      <c r="AA2099" s="18" t="n">
        <f aca="false">ROUND((K2099-J2099)*1440,0)</f>
        <v>63</v>
      </c>
      <c r="AB2099" s="18" t="n">
        <f aca="false">ROUND((L2099-K2099)*1440,0)</f>
        <v>8</v>
      </c>
      <c r="AC2099" s="18" t="n">
        <f aca="false">ROUND((M2099-L2099)*1440,0)</f>
        <v>58</v>
      </c>
      <c r="AD2099" s="18" t="n">
        <f aca="false">IF(N2099="","",ROUND((N2099-M2099)*1440,0))</f>
        <v>20</v>
      </c>
      <c r="AE2099" s="18" t="n">
        <f aca="false">IF(O2099="","",ROUND((O2099-N2099)*1440,0))</f>
        <v>60</v>
      </c>
      <c r="AF2099" s="18" t="n">
        <f aca="false">IF(P2099="","",ROUND((P2099-O2099)*1440,0))</f>
        <v>11</v>
      </c>
      <c r="AG2099" s="18" t="n">
        <f aca="false">IF(Q2099="","",ROUND((Q2099-P2099)*1440,0))</f>
        <v>20</v>
      </c>
      <c r="AH2099" s="18" t="n">
        <f aca="false">IF(Q2099="","",ROUND((Q2099-H2099)*1440,0))</f>
        <v>305</v>
      </c>
      <c r="AI2099" s="19" t="n">
        <f aca="false">ROUND(IF(O2099="",Assumptions!$B$25-K2099,O2099-K2099)*24,1)</f>
        <v>2.4</v>
      </c>
      <c r="AJ2099" s="20" t="n">
        <f aca="false">ROUND(MAX(N(Y2099)/Assumptions!$C$5, N(Z2099)/Assumptions!$C$6, N(AA2099)/Assumptions!$C$7, N(AB2099)/Assumptions!$C$8, N(AC2099)/Assumptions!$C$9, N(AD2099)/Assumptions!$C$10, N(AE2099)/Assumptions!$C$11, N(AF2099)/Assumptions!$C$12, N(AG2099)/Assumptions!$C$13),3)</f>
        <v>2.067</v>
      </c>
      <c r="AK2099" s="0" t="str">
        <f aca="false">IF(OR(U2099="Pending",U2099="On Hold"),"Open GRN (awaiting)",IF(AJ2099&lt;=1,"Within SLA",IF(ROUND(N(Y2099)/Assumptions!$C$5,3)=AJ2099,"Gate Wait",IF(ROUND(N(Z2099)/Assumptions!$C$6,3)=AJ2099,"Dock Wait",IF(ROUND(N(AA2099)/Assumptions!$C$7,3)=AJ2099,"Unloading",IF(ROUND(N(AB2099)/Assumptions!$C$8,3)=AJ2099,"Unload-to-QC Wait",IF(ROUND(N(AC2099)/Assumptions!$C$9,3)=AJ2099,"QC",IF(ROUND(N(AD2099)/Assumptions!$C$10,3)=AJ2099,"QC-to-GRN Wait",IF(ROUND(N(AE2099)/Assumptions!$C$11,3)=AJ2099,"GRN Processing",IF(ROUND(N(AF2099)/Assumptions!$C$12,3)=AJ2099,"GRN-to-Putaway Wait",IF(ROUND(N(AG2099)/Assumptions!$C$13,3)=AJ2099,"Putaway","Within SLA")))))))))))</f>
        <v>Gate Wait</v>
      </c>
    </row>
    <row r="2100" customFormat="false" ht="15" hidden="false" customHeight="false" outlineLevel="0" collapsed="false">
      <c r="A2100" s="0" t="s">
        <v>6117</v>
      </c>
      <c r="B2100" s="0" t="s">
        <v>6118</v>
      </c>
      <c r="C2100" s="0" t="s">
        <v>218</v>
      </c>
      <c r="D2100" s="0" t="s">
        <v>119</v>
      </c>
      <c r="E2100" s="0" t="s">
        <v>6119</v>
      </c>
      <c r="F2100" s="0" t="s">
        <v>137</v>
      </c>
      <c r="G2100" s="0" t="s">
        <v>122</v>
      </c>
      <c r="H2100" s="17" t="n">
        <v>46254.6534722222</v>
      </c>
      <c r="I2100" s="17" t="n">
        <v>46254.6743055556</v>
      </c>
      <c r="J2100" s="17" t="n">
        <v>46254.6784722222</v>
      </c>
      <c r="K2100" s="17" t="n">
        <v>46254.6951388889</v>
      </c>
      <c r="L2100" s="17" t="n">
        <v>46254.7034722222</v>
      </c>
      <c r="M2100" s="17" t="n">
        <v>46254.7256944445</v>
      </c>
      <c r="N2100" s="17" t="n">
        <v>46254.7881944445</v>
      </c>
      <c r="O2100" s="17" t="n">
        <v>46254.8201388889</v>
      </c>
      <c r="P2100" s="17" t="n">
        <v>46254.8430555556</v>
      </c>
      <c r="Q2100" s="17" t="n">
        <v>46254.8597222222</v>
      </c>
      <c r="R2100" s="0" t="n">
        <v>387</v>
      </c>
      <c r="S2100" s="0" t="n">
        <v>0</v>
      </c>
      <c r="T2100" s="0" t="n">
        <v>0</v>
      </c>
      <c r="U2100" s="18" t="s">
        <v>130</v>
      </c>
      <c r="V2100" s="18" t="s">
        <v>156</v>
      </c>
      <c r="W2100" s="0" t="str">
        <f aca="false">IF(AND(X2100&gt;=6,X2100&lt;14),"A",IF(AND(X2100&gt;=14,X2100&lt;22),"B","C"))</f>
        <v>B</v>
      </c>
      <c r="X2100" s="18" t="n">
        <f aca="false">HOUR(H2100)</f>
        <v>15</v>
      </c>
      <c r="Y2100" s="18" t="n">
        <f aca="false">ROUND((I2100-H2100)*1440,0)</f>
        <v>30</v>
      </c>
      <c r="Z2100" s="18" t="n">
        <f aca="false">ROUND((J2100-I2100)*1440,0)</f>
        <v>6</v>
      </c>
      <c r="AA2100" s="18" t="n">
        <f aca="false">ROUND((K2100-J2100)*1440,0)</f>
        <v>24</v>
      </c>
      <c r="AB2100" s="18" t="n">
        <f aca="false">ROUND((L2100-K2100)*1440,0)</f>
        <v>12</v>
      </c>
      <c r="AC2100" s="18" t="n">
        <f aca="false">ROUND((M2100-L2100)*1440,0)</f>
        <v>32</v>
      </c>
      <c r="AD2100" s="18" t="n">
        <f aca="false">IF(N2100="","",ROUND((N2100-M2100)*1440,0))</f>
        <v>90</v>
      </c>
      <c r="AE2100" s="18" t="n">
        <f aca="false">IF(O2100="","",ROUND((O2100-N2100)*1440,0))</f>
        <v>46</v>
      </c>
      <c r="AF2100" s="18" t="n">
        <f aca="false">IF(P2100="","",ROUND((P2100-O2100)*1440,0))</f>
        <v>33</v>
      </c>
      <c r="AG2100" s="18" t="n">
        <f aca="false">IF(Q2100="","",ROUND((Q2100-P2100)*1440,0))</f>
        <v>24</v>
      </c>
      <c r="AH2100" s="18" t="n">
        <f aca="false">IF(Q2100="","",ROUND((Q2100-H2100)*1440,0))</f>
        <v>297</v>
      </c>
      <c r="AI2100" s="19" t="n">
        <f aca="false">ROUND(IF(O2100="",Assumptions!$B$25-K2100,O2100-K2100)*24,1)</f>
        <v>3</v>
      </c>
      <c r="AJ2100" s="20" t="n">
        <f aca="false">ROUND(MAX(N(Y2100)/Assumptions!$C$5, N(Z2100)/Assumptions!$C$6, N(AA2100)/Assumptions!$C$7, N(AB2100)/Assumptions!$C$8, N(AC2100)/Assumptions!$C$9, N(AD2100)/Assumptions!$C$10, N(AE2100)/Assumptions!$C$11, N(AF2100)/Assumptions!$C$12, N(AG2100)/Assumptions!$C$13),3)</f>
        <v>3</v>
      </c>
      <c r="AK2100" s="0" t="str">
        <f aca="false">IF(OR(U2100="Pending",U2100="On Hold"),"Open GRN (awaiting)",IF(AJ2100&lt;=1,"Within SLA",IF(ROUND(N(Y2100)/Assumptions!$C$5,3)=AJ2100,"Gate Wait",IF(ROUND(N(Z2100)/Assumptions!$C$6,3)=AJ2100,"Dock Wait",IF(ROUND(N(AA2100)/Assumptions!$C$7,3)=AJ2100,"Unloading",IF(ROUND(N(AB2100)/Assumptions!$C$8,3)=AJ2100,"Unload-to-QC Wait",IF(ROUND(N(AC2100)/Assumptions!$C$9,3)=AJ2100,"QC",IF(ROUND(N(AD2100)/Assumptions!$C$10,3)=AJ2100,"QC-to-GRN Wait",IF(ROUND(N(AE2100)/Assumptions!$C$11,3)=AJ2100,"GRN Processing",IF(ROUND(N(AF2100)/Assumptions!$C$12,3)=AJ2100,"GRN-to-Putaway Wait",IF(ROUND(N(AG2100)/Assumptions!$C$13,3)=AJ2100,"Putaway","Within SLA")))))))))))</f>
        <v>QC-to-GRN Wait</v>
      </c>
    </row>
    <row r="2101" customFormat="false" ht="15" hidden="false" customHeight="false" outlineLevel="0" collapsed="false">
      <c r="A2101" s="0" t="s">
        <v>6120</v>
      </c>
      <c r="B2101" s="0" t="s">
        <v>6121</v>
      </c>
      <c r="C2101" s="0" t="s">
        <v>252</v>
      </c>
      <c r="D2101" s="0" t="s">
        <v>135</v>
      </c>
      <c r="E2101" s="0" t="s">
        <v>6122</v>
      </c>
      <c r="F2101" s="0" t="s">
        <v>155</v>
      </c>
      <c r="G2101" s="0" t="s">
        <v>138</v>
      </c>
      <c r="H2101" s="17" t="n">
        <v>46254.6618055556</v>
      </c>
      <c r="I2101" s="17" t="n">
        <v>46254.6875</v>
      </c>
      <c r="J2101" s="17" t="n">
        <v>46254.6909722222</v>
      </c>
      <c r="K2101" s="17" t="n">
        <v>46254.7284722222</v>
      </c>
      <c r="L2101" s="17" t="n">
        <v>46254.74375</v>
      </c>
      <c r="M2101" s="17" t="n">
        <v>46254.7652777778</v>
      </c>
      <c r="N2101" s="17" t="n">
        <v>46254.9708333333</v>
      </c>
      <c r="O2101" s="17" t="n">
        <v>46255.0548611111</v>
      </c>
      <c r="P2101" s="17" t="n">
        <v>46255.0604166667</v>
      </c>
      <c r="Q2101" s="17" t="n">
        <v>46255.0756944444</v>
      </c>
      <c r="R2101" s="0" t="n">
        <v>898</v>
      </c>
      <c r="S2101" s="0" t="n">
        <v>0</v>
      </c>
      <c r="T2101" s="0" t="n">
        <v>0</v>
      </c>
      <c r="U2101" s="18" t="s">
        <v>130</v>
      </c>
      <c r="V2101" s="18" t="s">
        <v>144</v>
      </c>
      <c r="W2101" s="0" t="str">
        <f aca="false">IF(AND(X2101&gt;=6,X2101&lt;14),"A",IF(AND(X2101&gt;=14,X2101&lt;22),"B","C"))</f>
        <v>B</v>
      </c>
      <c r="X2101" s="18" t="n">
        <f aca="false">HOUR(H2101)</f>
        <v>15</v>
      </c>
      <c r="Y2101" s="18" t="n">
        <f aca="false">ROUND((I2101-H2101)*1440,0)</f>
        <v>37</v>
      </c>
      <c r="Z2101" s="18" t="n">
        <f aca="false">ROUND((J2101-I2101)*1440,0)</f>
        <v>5</v>
      </c>
      <c r="AA2101" s="18" t="n">
        <f aca="false">ROUND((K2101-J2101)*1440,0)</f>
        <v>54</v>
      </c>
      <c r="AB2101" s="18" t="n">
        <f aca="false">ROUND((L2101-K2101)*1440,0)</f>
        <v>22</v>
      </c>
      <c r="AC2101" s="18" t="n">
        <f aca="false">ROUND((M2101-L2101)*1440,0)</f>
        <v>31</v>
      </c>
      <c r="AD2101" s="18" t="n">
        <f aca="false">IF(N2101="","",ROUND((N2101-M2101)*1440,0))</f>
        <v>296</v>
      </c>
      <c r="AE2101" s="18" t="n">
        <f aca="false">IF(O2101="","",ROUND((O2101-N2101)*1440,0))</f>
        <v>121</v>
      </c>
      <c r="AF2101" s="18" t="n">
        <f aca="false">IF(P2101="","",ROUND((P2101-O2101)*1440,0))</f>
        <v>8</v>
      </c>
      <c r="AG2101" s="18" t="n">
        <f aca="false">IF(Q2101="","",ROUND((Q2101-P2101)*1440,0))</f>
        <v>22</v>
      </c>
      <c r="AH2101" s="18" t="n">
        <f aca="false">IF(Q2101="","",ROUND((Q2101-H2101)*1440,0))</f>
        <v>596</v>
      </c>
      <c r="AI2101" s="19" t="n">
        <f aca="false">ROUND(IF(O2101="",Assumptions!$B$25-K2101,O2101-K2101)*24,1)</f>
        <v>7.8</v>
      </c>
      <c r="AJ2101" s="20" t="n">
        <f aca="false">ROUND(MAX(N(Y2101)/Assumptions!$C$5, N(Z2101)/Assumptions!$C$6, N(AA2101)/Assumptions!$C$7, N(AB2101)/Assumptions!$C$8, N(AC2101)/Assumptions!$C$9, N(AD2101)/Assumptions!$C$10, N(AE2101)/Assumptions!$C$11, N(AF2101)/Assumptions!$C$12, N(AG2101)/Assumptions!$C$13),3)</f>
        <v>9.867</v>
      </c>
      <c r="AK2101" s="0" t="str">
        <f aca="false">IF(OR(U2101="Pending",U2101="On Hold"),"Open GRN (awaiting)",IF(AJ2101&lt;=1,"Within SLA",IF(ROUND(N(Y2101)/Assumptions!$C$5,3)=AJ2101,"Gate Wait",IF(ROUND(N(Z2101)/Assumptions!$C$6,3)=AJ2101,"Dock Wait",IF(ROUND(N(AA2101)/Assumptions!$C$7,3)=AJ2101,"Unloading",IF(ROUND(N(AB2101)/Assumptions!$C$8,3)=AJ2101,"Unload-to-QC Wait",IF(ROUND(N(AC2101)/Assumptions!$C$9,3)=AJ2101,"QC",IF(ROUND(N(AD2101)/Assumptions!$C$10,3)=AJ2101,"QC-to-GRN Wait",IF(ROUND(N(AE2101)/Assumptions!$C$11,3)=AJ2101,"GRN Processing",IF(ROUND(N(AF2101)/Assumptions!$C$12,3)=AJ2101,"GRN-to-Putaway Wait",IF(ROUND(N(AG2101)/Assumptions!$C$13,3)=AJ2101,"Putaway","Within SLA")))))))))))</f>
        <v>QC-to-GRN Wait</v>
      </c>
    </row>
    <row r="2102" customFormat="false" ht="15" hidden="false" customHeight="false" outlineLevel="0" collapsed="false">
      <c r="A2102" s="0" t="s">
        <v>6123</v>
      </c>
      <c r="B2102" s="0" t="s">
        <v>6124</v>
      </c>
      <c r="C2102" s="0" t="s">
        <v>118</v>
      </c>
      <c r="D2102" s="0" t="s">
        <v>135</v>
      </c>
      <c r="E2102" s="0" t="s">
        <v>6125</v>
      </c>
      <c r="F2102" s="0" t="s">
        <v>128</v>
      </c>
      <c r="G2102" s="0" t="s">
        <v>138</v>
      </c>
      <c r="H2102" s="17" t="n">
        <v>46254.6631944445</v>
      </c>
      <c r="I2102" s="17" t="n">
        <v>46254.6944444445</v>
      </c>
      <c r="J2102" s="17" t="n">
        <v>46254.7020833333</v>
      </c>
      <c r="K2102" s="17" t="n">
        <v>46254.7513888889</v>
      </c>
      <c r="L2102" s="17" t="n">
        <v>46254.7583333333</v>
      </c>
      <c r="M2102" s="17" t="n">
        <v>46254.7770833333</v>
      </c>
      <c r="N2102" s="17" t="n">
        <v>46254.7861111111</v>
      </c>
      <c r="O2102" s="17" t="n">
        <v>46254.8041666667</v>
      </c>
      <c r="P2102" s="17" t="n">
        <v>46254.8236111111</v>
      </c>
      <c r="Q2102" s="17" t="n">
        <v>46254.8465277778</v>
      </c>
      <c r="R2102" s="0" t="n">
        <v>766</v>
      </c>
      <c r="S2102" s="0" t="n">
        <v>0</v>
      </c>
      <c r="T2102" s="0" t="n">
        <v>2</v>
      </c>
      <c r="U2102" s="18" t="s">
        <v>123</v>
      </c>
      <c r="V2102" s="18" t="s">
        <v>139</v>
      </c>
      <c r="W2102" s="0" t="str">
        <f aca="false">IF(AND(X2102&gt;=6,X2102&lt;14),"A",IF(AND(X2102&gt;=14,X2102&lt;22),"B","C"))</f>
        <v>B</v>
      </c>
      <c r="X2102" s="18" t="n">
        <f aca="false">HOUR(H2102)</f>
        <v>15</v>
      </c>
      <c r="Y2102" s="18" t="n">
        <f aca="false">ROUND((I2102-H2102)*1440,0)</f>
        <v>45</v>
      </c>
      <c r="Z2102" s="18" t="n">
        <f aca="false">ROUND((J2102-I2102)*1440,0)</f>
        <v>11</v>
      </c>
      <c r="AA2102" s="18" t="n">
        <f aca="false">ROUND((K2102-J2102)*1440,0)</f>
        <v>71</v>
      </c>
      <c r="AB2102" s="18" t="n">
        <f aca="false">ROUND((L2102-K2102)*1440,0)</f>
        <v>10</v>
      </c>
      <c r="AC2102" s="18" t="n">
        <f aca="false">ROUND((M2102-L2102)*1440,0)</f>
        <v>27</v>
      </c>
      <c r="AD2102" s="18" t="n">
        <f aca="false">IF(N2102="","",ROUND((N2102-M2102)*1440,0))</f>
        <v>13</v>
      </c>
      <c r="AE2102" s="18" t="n">
        <f aca="false">IF(O2102="","",ROUND((O2102-N2102)*1440,0))</f>
        <v>26</v>
      </c>
      <c r="AF2102" s="18" t="n">
        <f aca="false">IF(P2102="","",ROUND((P2102-O2102)*1440,0))</f>
        <v>28</v>
      </c>
      <c r="AG2102" s="18" t="n">
        <f aca="false">IF(Q2102="","",ROUND((Q2102-P2102)*1440,0))</f>
        <v>33</v>
      </c>
      <c r="AH2102" s="18" t="n">
        <f aca="false">IF(Q2102="","",ROUND((Q2102-H2102)*1440,0))</f>
        <v>264</v>
      </c>
      <c r="AI2102" s="19" t="n">
        <f aca="false">ROUND(IF(O2102="",Assumptions!$B$25-K2102,O2102-K2102)*24,1)</f>
        <v>1.3</v>
      </c>
      <c r="AJ2102" s="20" t="n">
        <f aca="false">ROUND(MAX(N(Y2102)/Assumptions!$C$5, N(Z2102)/Assumptions!$C$6, N(AA2102)/Assumptions!$C$7, N(AB2102)/Assumptions!$C$8, N(AC2102)/Assumptions!$C$9, N(AD2102)/Assumptions!$C$10, N(AE2102)/Assumptions!$C$11, N(AF2102)/Assumptions!$C$12, N(AG2102)/Assumptions!$C$13),3)</f>
        <v>1.5</v>
      </c>
      <c r="AK2102" s="0" t="str">
        <f aca="false">IF(OR(U2102="Pending",U2102="On Hold"),"Open GRN (awaiting)",IF(AJ2102&lt;=1,"Within SLA",IF(ROUND(N(Y2102)/Assumptions!$C$5,3)=AJ2102,"Gate Wait",IF(ROUND(N(Z2102)/Assumptions!$C$6,3)=AJ2102,"Dock Wait",IF(ROUND(N(AA2102)/Assumptions!$C$7,3)=AJ2102,"Unloading",IF(ROUND(N(AB2102)/Assumptions!$C$8,3)=AJ2102,"Unload-to-QC Wait",IF(ROUND(N(AC2102)/Assumptions!$C$9,3)=AJ2102,"QC",IF(ROUND(N(AD2102)/Assumptions!$C$10,3)=AJ2102,"QC-to-GRN Wait",IF(ROUND(N(AE2102)/Assumptions!$C$11,3)=AJ2102,"GRN Processing",IF(ROUND(N(AF2102)/Assumptions!$C$12,3)=AJ2102,"GRN-to-Putaway Wait",IF(ROUND(N(AG2102)/Assumptions!$C$13,3)=AJ2102,"Putaway","Within SLA")))))))))))</f>
        <v>Gate Wait</v>
      </c>
    </row>
    <row r="2103" customFormat="false" ht="15" hidden="false" customHeight="false" outlineLevel="0" collapsed="false">
      <c r="A2103" s="0" t="s">
        <v>6126</v>
      </c>
      <c r="B2103" s="0" t="s">
        <v>6127</v>
      </c>
      <c r="C2103" s="0" t="s">
        <v>118</v>
      </c>
      <c r="D2103" s="0" t="s">
        <v>147</v>
      </c>
      <c r="E2103" s="0" t="s">
        <v>6128</v>
      </c>
      <c r="F2103" s="0" t="s">
        <v>155</v>
      </c>
      <c r="G2103" s="0" t="s">
        <v>167</v>
      </c>
      <c r="H2103" s="17" t="n">
        <v>46254.6645833333</v>
      </c>
      <c r="I2103" s="17" t="n">
        <v>46254.7416666667</v>
      </c>
      <c r="J2103" s="17" t="n">
        <v>46254.7472222222</v>
      </c>
      <c r="K2103" s="17" t="n">
        <v>46254.7756944444</v>
      </c>
      <c r="L2103" s="17" t="n">
        <v>46254.7826388889</v>
      </c>
      <c r="M2103" s="17" t="n">
        <v>46254.7986111111</v>
      </c>
      <c r="N2103" s="17" t="n">
        <v>46254.8465277778</v>
      </c>
      <c r="O2103" s="17" t="n">
        <v>46254.8736111111</v>
      </c>
      <c r="P2103" s="17" t="n">
        <v>46254.8875</v>
      </c>
      <c r="Q2103" s="17" t="n">
        <v>46254.9076388889</v>
      </c>
      <c r="R2103" s="0" t="n">
        <v>294</v>
      </c>
      <c r="S2103" s="0" t="n">
        <v>0</v>
      </c>
      <c r="T2103" s="0" t="n">
        <v>0</v>
      </c>
      <c r="U2103" s="18" t="s">
        <v>130</v>
      </c>
      <c r="V2103" s="18" t="s">
        <v>139</v>
      </c>
      <c r="W2103" s="0" t="str">
        <f aca="false">IF(AND(X2103&gt;=6,X2103&lt;14),"A",IF(AND(X2103&gt;=14,X2103&lt;22),"B","C"))</f>
        <v>B</v>
      </c>
      <c r="X2103" s="18" t="n">
        <f aca="false">HOUR(H2103)</f>
        <v>15</v>
      </c>
      <c r="Y2103" s="18" t="n">
        <f aca="false">ROUND((I2103-H2103)*1440,0)</f>
        <v>111</v>
      </c>
      <c r="Z2103" s="18" t="n">
        <f aca="false">ROUND((J2103-I2103)*1440,0)</f>
        <v>8</v>
      </c>
      <c r="AA2103" s="18" t="n">
        <f aca="false">ROUND((K2103-J2103)*1440,0)</f>
        <v>41</v>
      </c>
      <c r="AB2103" s="18" t="n">
        <f aca="false">ROUND((L2103-K2103)*1440,0)</f>
        <v>10</v>
      </c>
      <c r="AC2103" s="18" t="n">
        <f aca="false">ROUND((M2103-L2103)*1440,0)</f>
        <v>23</v>
      </c>
      <c r="AD2103" s="18" t="n">
        <f aca="false">IF(N2103="","",ROUND((N2103-M2103)*1440,0))</f>
        <v>69</v>
      </c>
      <c r="AE2103" s="18" t="n">
        <f aca="false">IF(O2103="","",ROUND((O2103-N2103)*1440,0))</f>
        <v>39</v>
      </c>
      <c r="AF2103" s="18" t="n">
        <f aca="false">IF(P2103="","",ROUND((P2103-O2103)*1440,0))</f>
        <v>20</v>
      </c>
      <c r="AG2103" s="18" t="n">
        <f aca="false">IF(Q2103="","",ROUND((Q2103-P2103)*1440,0))</f>
        <v>29</v>
      </c>
      <c r="AH2103" s="18" t="n">
        <f aca="false">IF(Q2103="","",ROUND((Q2103-H2103)*1440,0))</f>
        <v>350</v>
      </c>
      <c r="AI2103" s="19" t="n">
        <f aca="false">ROUND(IF(O2103="",Assumptions!$B$25-K2103,O2103-K2103)*24,1)</f>
        <v>2.4</v>
      </c>
      <c r="AJ2103" s="20" t="n">
        <f aca="false">ROUND(MAX(N(Y2103)/Assumptions!$C$5, N(Z2103)/Assumptions!$C$6, N(AA2103)/Assumptions!$C$7, N(AB2103)/Assumptions!$C$8, N(AC2103)/Assumptions!$C$9, N(AD2103)/Assumptions!$C$10, N(AE2103)/Assumptions!$C$11, N(AF2103)/Assumptions!$C$12, N(AG2103)/Assumptions!$C$13),3)</f>
        <v>3.7</v>
      </c>
      <c r="AK2103" s="0" t="str">
        <f aca="false">IF(OR(U2103="Pending",U2103="On Hold"),"Open GRN (awaiting)",IF(AJ2103&lt;=1,"Within SLA",IF(ROUND(N(Y2103)/Assumptions!$C$5,3)=AJ2103,"Gate Wait",IF(ROUND(N(Z2103)/Assumptions!$C$6,3)=AJ2103,"Dock Wait",IF(ROUND(N(AA2103)/Assumptions!$C$7,3)=AJ2103,"Unloading",IF(ROUND(N(AB2103)/Assumptions!$C$8,3)=AJ2103,"Unload-to-QC Wait",IF(ROUND(N(AC2103)/Assumptions!$C$9,3)=AJ2103,"QC",IF(ROUND(N(AD2103)/Assumptions!$C$10,3)=AJ2103,"QC-to-GRN Wait",IF(ROUND(N(AE2103)/Assumptions!$C$11,3)=AJ2103,"GRN Processing",IF(ROUND(N(AF2103)/Assumptions!$C$12,3)=AJ2103,"GRN-to-Putaway Wait",IF(ROUND(N(AG2103)/Assumptions!$C$13,3)=AJ2103,"Putaway","Within SLA")))))))))))</f>
        <v>Gate Wait</v>
      </c>
    </row>
    <row r="2104" customFormat="false" ht="15" hidden="false" customHeight="false" outlineLevel="0" collapsed="false">
      <c r="A2104" s="0" t="s">
        <v>6129</v>
      </c>
      <c r="B2104" s="0" t="s">
        <v>6130</v>
      </c>
      <c r="C2104" s="0" t="s">
        <v>134</v>
      </c>
      <c r="D2104" s="0" t="s">
        <v>147</v>
      </c>
      <c r="E2104" s="0" t="s">
        <v>6131</v>
      </c>
      <c r="F2104" s="0" t="s">
        <v>149</v>
      </c>
      <c r="G2104" s="0" t="s">
        <v>167</v>
      </c>
      <c r="H2104" s="17" t="n">
        <v>46254.6847222222</v>
      </c>
      <c r="I2104" s="17" t="n">
        <v>46254.6979166667</v>
      </c>
      <c r="J2104" s="17" t="n">
        <v>46254.7034722222</v>
      </c>
      <c r="K2104" s="17" t="n">
        <v>46254.71875</v>
      </c>
      <c r="L2104" s="17" t="n">
        <v>46254.7347222222</v>
      </c>
      <c r="M2104" s="17" t="n">
        <v>46254.75</v>
      </c>
      <c r="N2104" s="17" t="n">
        <v>46254.7715277778</v>
      </c>
      <c r="O2104" s="17" t="n">
        <v>46254.7868055556</v>
      </c>
      <c r="P2104" s="17" t="n">
        <v>46254.8076388889</v>
      </c>
      <c r="Q2104" s="17" t="n">
        <v>46254.8180555556</v>
      </c>
      <c r="R2104" s="0" t="n">
        <v>216</v>
      </c>
      <c r="S2104" s="0" t="n">
        <v>0</v>
      </c>
      <c r="T2104" s="0" t="n">
        <v>0</v>
      </c>
      <c r="U2104" s="18" t="s">
        <v>130</v>
      </c>
      <c r="V2104" s="18" t="s">
        <v>139</v>
      </c>
      <c r="W2104" s="0" t="str">
        <f aca="false">IF(AND(X2104&gt;=6,X2104&lt;14),"A",IF(AND(X2104&gt;=14,X2104&lt;22),"B","C"))</f>
        <v>B</v>
      </c>
      <c r="X2104" s="18" t="n">
        <f aca="false">HOUR(H2104)</f>
        <v>16</v>
      </c>
      <c r="Y2104" s="18" t="n">
        <f aca="false">ROUND((I2104-H2104)*1440,0)</f>
        <v>19</v>
      </c>
      <c r="Z2104" s="18" t="n">
        <f aca="false">ROUND((J2104-I2104)*1440,0)</f>
        <v>8</v>
      </c>
      <c r="AA2104" s="18" t="n">
        <f aca="false">ROUND((K2104-J2104)*1440,0)</f>
        <v>22</v>
      </c>
      <c r="AB2104" s="18" t="n">
        <f aca="false">ROUND((L2104-K2104)*1440,0)</f>
        <v>23</v>
      </c>
      <c r="AC2104" s="18" t="n">
        <f aca="false">ROUND((M2104-L2104)*1440,0)</f>
        <v>22</v>
      </c>
      <c r="AD2104" s="18" t="n">
        <f aca="false">IF(N2104="","",ROUND((N2104-M2104)*1440,0))</f>
        <v>31</v>
      </c>
      <c r="AE2104" s="18" t="n">
        <f aca="false">IF(O2104="","",ROUND((O2104-N2104)*1440,0))</f>
        <v>22</v>
      </c>
      <c r="AF2104" s="18" t="n">
        <f aca="false">IF(P2104="","",ROUND((P2104-O2104)*1440,0))</f>
        <v>30</v>
      </c>
      <c r="AG2104" s="18" t="n">
        <f aca="false">IF(Q2104="","",ROUND((Q2104-P2104)*1440,0))</f>
        <v>15</v>
      </c>
      <c r="AH2104" s="18" t="n">
        <f aca="false">IF(Q2104="","",ROUND((Q2104-H2104)*1440,0))</f>
        <v>192</v>
      </c>
      <c r="AI2104" s="19" t="n">
        <f aca="false">ROUND(IF(O2104="",Assumptions!$B$25-K2104,O2104-K2104)*24,1)</f>
        <v>1.6</v>
      </c>
      <c r="AJ2104" s="20" t="n">
        <f aca="false">ROUND(MAX(N(Y2104)/Assumptions!$C$5, N(Z2104)/Assumptions!$C$6, N(AA2104)/Assumptions!$C$7, N(AB2104)/Assumptions!$C$8, N(AC2104)/Assumptions!$C$9, N(AD2104)/Assumptions!$C$10, N(AE2104)/Assumptions!$C$11, N(AF2104)/Assumptions!$C$12, N(AG2104)/Assumptions!$C$13),3)</f>
        <v>1.533</v>
      </c>
      <c r="AK2104" s="0" t="str">
        <f aca="false">IF(OR(U2104="Pending",U2104="On Hold"),"Open GRN (awaiting)",IF(AJ2104&lt;=1,"Within SLA",IF(ROUND(N(Y2104)/Assumptions!$C$5,3)=AJ2104,"Gate Wait",IF(ROUND(N(Z2104)/Assumptions!$C$6,3)=AJ2104,"Dock Wait",IF(ROUND(N(AA2104)/Assumptions!$C$7,3)=AJ2104,"Unloading",IF(ROUND(N(AB2104)/Assumptions!$C$8,3)=AJ2104,"Unload-to-QC Wait",IF(ROUND(N(AC2104)/Assumptions!$C$9,3)=AJ2104,"QC",IF(ROUND(N(AD2104)/Assumptions!$C$10,3)=AJ2104,"QC-to-GRN Wait",IF(ROUND(N(AE2104)/Assumptions!$C$11,3)=AJ2104,"GRN Processing",IF(ROUND(N(AF2104)/Assumptions!$C$12,3)=AJ2104,"GRN-to-Putaway Wait",IF(ROUND(N(AG2104)/Assumptions!$C$13,3)=AJ2104,"Putaway","Within SLA")))))))))))</f>
        <v>Unload-to-QC Wait</v>
      </c>
    </row>
    <row r="2105" customFormat="false" ht="15" hidden="false" customHeight="false" outlineLevel="0" collapsed="false">
      <c r="A2105" s="0" t="s">
        <v>6132</v>
      </c>
      <c r="B2105" s="0" t="s">
        <v>6133</v>
      </c>
      <c r="C2105" s="0" t="s">
        <v>286</v>
      </c>
      <c r="D2105" s="0" t="s">
        <v>119</v>
      </c>
      <c r="E2105" s="0" t="s">
        <v>6134</v>
      </c>
      <c r="F2105" s="0" t="s">
        <v>121</v>
      </c>
      <c r="G2105" s="0" t="s">
        <v>129</v>
      </c>
      <c r="H2105" s="17" t="n">
        <v>46254.6979166667</v>
      </c>
      <c r="I2105" s="17" t="n">
        <v>46254.725</v>
      </c>
      <c r="J2105" s="17" t="n">
        <v>46254.73125</v>
      </c>
      <c r="K2105" s="17" t="n">
        <v>46254.7493055556</v>
      </c>
      <c r="L2105" s="17" t="n">
        <v>46254.7638888889</v>
      </c>
      <c r="M2105" s="17" t="n">
        <v>46254.7819444445</v>
      </c>
      <c r="N2105" s="17" t="n">
        <v>46254.8076388889</v>
      </c>
      <c r="O2105" s="17" t="n">
        <v>46254.8354166667</v>
      </c>
      <c r="P2105" s="17" t="n">
        <v>46254.85</v>
      </c>
      <c r="Q2105" s="17" t="n">
        <v>46254.8590277778</v>
      </c>
      <c r="R2105" s="0" t="n">
        <v>310</v>
      </c>
      <c r="S2105" s="0" t="n">
        <v>0</v>
      </c>
      <c r="T2105" s="0" t="n">
        <v>0</v>
      </c>
      <c r="U2105" s="18" t="s">
        <v>130</v>
      </c>
      <c r="V2105" s="18" t="s">
        <v>144</v>
      </c>
      <c r="W2105" s="0" t="str">
        <f aca="false">IF(AND(X2105&gt;=6,X2105&lt;14),"A",IF(AND(X2105&gt;=14,X2105&lt;22),"B","C"))</f>
        <v>B</v>
      </c>
      <c r="X2105" s="18" t="n">
        <f aca="false">HOUR(H2105)</f>
        <v>16</v>
      </c>
      <c r="Y2105" s="18" t="n">
        <f aca="false">ROUND((I2105-H2105)*1440,0)</f>
        <v>39</v>
      </c>
      <c r="Z2105" s="18" t="n">
        <f aca="false">ROUND((J2105-I2105)*1440,0)</f>
        <v>9</v>
      </c>
      <c r="AA2105" s="18" t="n">
        <f aca="false">ROUND((K2105-J2105)*1440,0)</f>
        <v>26</v>
      </c>
      <c r="AB2105" s="18" t="n">
        <f aca="false">ROUND((L2105-K2105)*1440,0)</f>
        <v>21</v>
      </c>
      <c r="AC2105" s="18" t="n">
        <f aca="false">ROUND((M2105-L2105)*1440,0)</f>
        <v>26</v>
      </c>
      <c r="AD2105" s="18" t="n">
        <f aca="false">IF(N2105="","",ROUND((N2105-M2105)*1440,0))</f>
        <v>37</v>
      </c>
      <c r="AE2105" s="18" t="n">
        <f aca="false">IF(O2105="","",ROUND((O2105-N2105)*1440,0))</f>
        <v>40</v>
      </c>
      <c r="AF2105" s="18" t="n">
        <f aca="false">IF(P2105="","",ROUND((P2105-O2105)*1440,0))</f>
        <v>21</v>
      </c>
      <c r="AG2105" s="18" t="n">
        <f aca="false">IF(Q2105="","",ROUND((Q2105-P2105)*1440,0))</f>
        <v>13</v>
      </c>
      <c r="AH2105" s="18" t="n">
        <f aca="false">IF(Q2105="","",ROUND((Q2105-H2105)*1440,0))</f>
        <v>232</v>
      </c>
      <c r="AI2105" s="19" t="n">
        <f aca="false">ROUND(IF(O2105="",Assumptions!$B$25-K2105,O2105-K2105)*24,1)</f>
        <v>2.1</v>
      </c>
      <c r="AJ2105" s="20" t="n">
        <f aca="false">ROUND(MAX(N(Y2105)/Assumptions!$C$5, N(Z2105)/Assumptions!$C$6, N(AA2105)/Assumptions!$C$7, N(AB2105)/Assumptions!$C$8, N(AC2105)/Assumptions!$C$9, N(AD2105)/Assumptions!$C$10, N(AE2105)/Assumptions!$C$11, N(AF2105)/Assumptions!$C$12, N(AG2105)/Assumptions!$C$13),3)</f>
        <v>1.4</v>
      </c>
      <c r="AK2105" s="0" t="str">
        <f aca="false">IF(OR(U2105="Pending",U2105="On Hold"),"Open GRN (awaiting)",IF(AJ2105&lt;=1,"Within SLA",IF(ROUND(N(Y2105)/Assumptions!$C$5,3)=AJ2105,"Gate Wait",IF(ROUND(N(Z2105)/Assumptions!$C$6,3)=AJ2105,"Dock Wait",IF(ROUND(N(AA2105)/Assumptions!$C$7,3)=AJ2105,"Unloading",IF(ROUND(N(AB2105)/Assumptions!$C$8,3)=AJ2105,"Unload-to-QC Wait",IF(ROUND(N(AC2105)/Assumptions!$C$9,3)=AJ2105,"QC",IF(ROUND(N(AD2105)/Assumptions!$C$10,3)=AJ2105,"QC-to-GRN Wait",IF(ROUND(N(AE2105)/Assumptions!$C$11,3)=AJ2105,"GRN Processing",IF(ROUND(N(AF2105)/Assumptions!$C$12,3)=AJ2105,"GRN-to-Putaway Wait",IF(ROUND(N(AG2105)/Assumptions!$C$13,3)=AJ2105,"Putaway","Within SLA")))))))))))</f>
        <v>Unload-to-QC Wait</v>
      </c>
    </row>
    <row r="2106" customFormat="false" ht="15" hidden="false" customHeight="false" outlineLevel="0" collapsed="false">
      <c r="A2106" s="0" t="s">
        <v>6135</v>
      </c>
      <c r="B2106" s="0" t="s">
        <v>6136</v>
      </c>
      <c r="C2106" s="0" t="s">
        <v>175</v>
      </c>
      <c r="D2106" s="0" t="s">
        <v>147</v>
      </c>
      <c r="E2106" s="0" t="s">
        <v>6137</v>
      </c>
      <c r="F2106" s="0" t="s">
        <v>177</v>
      </c>
      <c r="G2106" s="0" t="s">
        <v>167</v>
      </c>
      <c r="H2106" s="17" t="n">
        <v>46254.7041666667</v>
      </c>
      <c r="I2106" s="17" t="n">
        <v>46254.7284722222</v>
      </c>
      <c r="J2106" s="17" t="n">
        <v>46254.7368055556</v>
      </c>
      <c r="K2106" s="17" t="n">
        <v>46254.7756944444</v>
      </c>
      <c r="L2106" s="17" t="n">
        <v>46254.7888888889</v>
      </c>
      <c r="M2106" s="17" t="n">
        <v>46254.8027777778</v>
      </c>
      <c r="N2106" s="17" t="n">
        <v>46254.8090277778</v>
      </c>
      <c r="O2106" s="17" t="n">
        <v>46254.8701388889</v>
      </c>
      <c r="P2106" s="17" t="n">
        <v>46254.8951388889</v>
      </c>
      <c r="Q2106" s="17" t="n">
        <v>46254.9138888889</v>
      </c>
      <c r="R2106" s="0" t="n">
        <v>880</v>
      </c>
      <c r="S2106" s="0" t="n">
        <v>0</v>
      </c>
      <c r="T2106" s="0" t="n">
        <v>0</v>
      </c>
      <c r="U2106" s="18" t="s">
        <v>130</v>
      </c>
      <c r="V2106" s="18" t="s">
        <v>144</v>
      </c>
      <c r="W2106" s="0" t="str">
        <f aca="false">IF(AND(X2106&gt;=6,X2106&lt;14),"A",IF(AND(X2106&gt;=14,X2106&lt;22),"B","C"))</f>
        <v>B</v>
      </c>
      <c r="X2106" s="18" t="n">
        <f aca="false">HOUR(H2106)</f>
        <v>16</v>
      </c>
      <c r="Y2106" s="18" t="n">
        <f aca="false">ROUND((I2106-H2106)*1440,0)</f>
        <v>35</v>
      </c>
      <c r="Z2106" s="18" t="n">
        <f aca="false">ROUND((J2106-I2106)*1440,0)</f>
        <v>12</v>
      </c>
      <c r="AA2106" s="18" t="n">
        <f aca="false">ROUND((K2106-J2106)*1440,0)</f>
        <v>56</v>
      </c>
      <c r="AB2106" s="18" t="n">
        <f aca="false">ROUND((L2106-K2106)*1440,0)</f>
        <v>19</v>
      </c>
      <c r="AC2106" s="18" t="n">
        <f aca="false">ROUND((M2106-L2106)*1440,0)</f>
        <v>20</v>
      </c>
      <c r="AD2106" s="18" t="n">
        <f aca="false">IF(N2106="","",ROUND((N2106-M2106)*1440,0))</f>
        <v>9</v>
      </c>
      <c r="AE2106" s="18" t="n">
        <f aca="false">IF(O2106="","",ROUND((O2106-N2106)*1440,0))</f>
        <v>88</v>
      </c>
      <c r="AF2106" s="18" t="n">
        <f aca="false">IF(P2106="","",ROUND((P2106-O2106)*1440,0))</f>
        <v>36</v>
      </c>
      <c r="AG2106" s="18" t="n">
        <f aca="false">IF(Q2106="","",ROUND((Q2106-P2106)*1440,0))</f>
        <v>27</v>
      </c>
      <c r="AH2106" s="18" t="n">
        <f aca="false">IF(Q2106="","",ROUND((Q2106-H2106)*1440,0))</f>
        <v>302</v>
      </c>
      <c r="AI2106" s="19" t="n">
        <f aca="false">ROUND(IF(O2106="",Assumptions!$B$25-K2106,O2106-K2106)*24,1)</f>
        <v>2.3</v>
      </c>
      <c r="AJ2106" s="20" t="n">
        <f aca="false">ROUND(MAX(N(Y2106)/Assumptions!$C$5, N(Z2106)/Assumptions!$C$6, N(AA2106)/Assumptions!$C$7, N(AB2106)/Assumptions!$C$8, N(AC2106)/Assumptions!$C$9, N(AD2106)/Assumptions!$C$10, N(AE2106)/Assumptions!$C$11, N(AF2106)/Assumptions!$C$12, N(AG2106)/Assumptions!$C$13),3)</f>
        <v>1.956</v>
      </c>
      <c r="AK2106" s="0" t="str">
        <f aca="false">IF(OR(U2106="Pending",U2106="On Hold"),"Open GRN (awaiting)",IF(AJ2106&lt;=1,"Within SLA",IF(ROUND(N(Y2106)/Assumptions!$C$5,3)=AJ2106,"Gate Wait",IF(ROUND(N(Z2106)/Assumptions!$C$6,3)=AJ2106,"Dock Wait",IF(ROUND(N(AA2106)/Assumptions!$C$7,3)=AJ2106,"Unloading",IF(ROUND(N(AB2106)/Assumptions!$C$8,3)=AJ2106,"Unload-to-QC Wait",IF(ROUND(N(AC2106)/Assumptions!$C$9,3)=AJ2106,"QC",IF(ROUND(N(AD2106)/Assumptions!$C$10,3)=AJ2106,"QC-to-GRN Wait",IF(ROUND(N(AE2106)/Assumptions!$C$11,3)=AJ2106,"GRN Processing",IF(ROUND(N(AF2106)/Assumptions!$C$12,3)=AJ2106,"GRN-to-Putaway Wait",IF(ROUND(N(AG2106)/Assumptions!$C$13,3)=AJ2106,"Putaway","Within SLA")))))))))))</f>
        <v>GRN Processing</v>
      </c>
    </row>
    <row r="2107" customFormat="false" ht="15" hidden="false" customHeight="false" outlineLevel="0" collapsed="false">
      <c r="A2107" s="0" t="s">
        <v>6138</v>
      </c>
      <c r="B2107" s="0" t="s">
        <v>6139</v>
      </c>
      <c r="C2107" s="0" t="s">
        <v>175</v>
      </c>
      <c r="D2107" s="0" t="s">
        <v>135</v>
      </c>
      <c r="E2107" s="0" t="s">
        <v>6140</v>
      </c>
      <c r="F2107" s="0" t="s">
        <v>155</v>
      </c>
      <c r="G2107" s="0" t="s">
        <v>178</v>
      </c>
      <c r="H2107" s="17" t="n">
        <v>46254.7305555556</v>
      </c>
      <c r="I2107" s="17" t="n">
        <v>46254.7784722222</v>
      </c>
      <c r="J2107" s="17" t="n">
        <v>46254.78125</v>
      </c>
      <c r="K2107" s="17" t="n">
        <v>46254.7965277778</v>
      </c>
      <c r="L2107" s="17" t="n">
        <v>46254.8041666667</v>
      </c>
      <c r="M2107" s="17" t="n">
        <v>46254.8319444444</v>
      </c>
      <c r="N2107" s="17" t="n">
        <v>46254.8395833333</v>
      </c>
      <c r="O2107" s="17" t="n">
        <v>46254.8513888889</v>
      </c>
      <c r="P2107" s="17" t="n">
        <v>46254.8659722222</v>
      </c>
      <c r="Q2107" s="17" t="n">
        <v>46254.8708333333</v>
      </c>
      <c r="R2107" s="0" t="n">
        <v>148</v>
      </c>
      <c r="S2107" s="0" t="n">
        <v>0</v>
      </c>
      <c r="T2107" s="0" t="n">
        <v>0</v>
      </c>
      <c r="U2107" s="18" t="s">
        <v>130</v>
      </c>
      <c r="V2107" s="18" t="s">
        <v>82</v>
      </c>
      <c r="W2107" s="0" t="str">
        <f aca="false">IF(AND(X2107&gt;=6,X2107&lt;14),"A",IF(AND(X2107&gt;=14,X2107&lt;22),"B","C"))</f>
        <v>B</v>
      </c>
      <c r="X2107" s="18" t="n">
        <f aca="false">HOUR(H2107)</f>
        <v>17</v>
      </c>
      <c r="Y2107" s="18" t="n">
        <f aca="false">ROUND((I2107-H2107)*1440,0)</f>
        <v>69</v>
      </c>
      <c r="Z2107" s="18" t="n">
        <f aca="false">ROUND((J2107-I2107)*1440,0)</f>
        <v>4</v>
      </c>
      <c r="AA2107" s="18" t="n">
        <f aca="false">ROUND((K2107-J2107)*1440,0)</f>
        <v>22</v>
      </c>
      <c r="AB2107" s="18" t="n">
        <f aca="false">ROUND((L2107-K2107)*1440,0)</f>
        <v>11</v>
      </c>
      <c r="AC2107" s="18" t="n">
        <f aca="false">ROUND((M2107-L2107)*1440,0)</f>
        <v>40</v>
      </c>
      <c r="AD2107" s="18" t="n">
        <f aca="false">IF(N2107="","",ROUND((N2107-M2107)*1440,0))</f>
        <v>11</v>
      </c>
      <c r="AE2107" s="18" t="n">
        <f aca="false">IF(O2107="","",ROUND((O2107-N2107)*1440,0))</f>
        <v>17</v>
      </c>
      <c r="AF2107" s="18" t="n">
        <f aca="false">IF(P2107="","",ROUND((P2107-O2107)*1440,0))</f>
        <v>21</v>
      </c>
      <c r="AG2107" s="18" t="n">
        <f aca="false">IF(Q2107="","",ROUND((Q2107-P2107)*1440,0))</f>
        <v>7</v>
      </c>
      <c r="AH2107" s="18" t="n">
        <f aca="false">IF(Q2107="","",ROUND((Q2107-H2107)*1440,0))</f>
        <v>202</v>
      </c>
      <c r="AI2107" s="19" t="n">
        <f aca="false">ROUND(IF(O2107="",Assumptions!$B$25-K2107,O2107-K2107)*24,1)</f>
        <v>1.3</v>
      </c>
      <c r="AJ2107" s="20" t="n">
        <f aca="false">ROUND(MAX(N(Y2107)/Assumptions!$C$5, N(Z2107)/Assumptions!$C$6, N(AA2107)/Assumptions!$C$7, N(AB2107)/Assumptions!$C$8, N(AC2107)/Assumptions!$C$9, N(AD2107)/Assumptions!$C$10, N(AE2107)/Assumptions!$C$11, N(AF2107)/Assumptions!$C$12, N(AG2107)/Assumptions!$C$13),3)</f>
        <v>2.3</v>
      </c>
      <c r="AK2107" s="0" t="str">
        <f aca="false">IF(OR(U2107="Pending",U2107="On Hold"),"Open GRN (awaiting)",IF(AJ2107&lt;=1,"Within SLA",IF(ROUND(N(Y2107)/Assumptions!$C$5,3)=AJ2107,"Gate Wait",IF(ROUND(N(Z2107)/Assumptions!$C$6,3)=AJ2107,"Dock Wait",IF(ROUND(N(AA2107)/Assumptions!$C$7,3)=AJ2107,"Unloading",IF(ROUND(N(AB2107)/Assumptions!$C$8,3)=AJ2107,"Unload-to-QC Wait",IF(ROUND(N(AC2107)/Assumptions!$C$9,3)=AJ2107,"QC",IF(ROUND(N(AD2107)/Assumptions!$C$10,3)=AJ2107,"QC-to-GRN Wait",IF(ROUND(N(AE2107)/Assumptions!$C$11,3)=AJ2107,"GRN Processing",IF(ROUND(N(AF2107)/Assumptions!$C$12,3)=AJ2107,"GRN-to-Putaway Wait",IF(ROUND(N(AG2107)/Assumptions!$C$13,3)=AJ2107,"Putaway","Within SLA")))))))))))</f>
        <v>Gate Wait</v>
      </c>
    </row>
    <row r="2108" customFormat="false" ht="15" hidden="false" customHeight="false" outlineLevel="0" collapsed="false">
      <c r="A2108" s="0" t="s">
        <v>6141</v>
      </c>
      <c r="B2108" s="0" t="s">
        <v>6142</v>
      </c>
      <c r="C2108" s="0" t="s">
        <v>175</v>
      </c>
      <c r="D2108" s="0" t="s">
        <v>147</v>
      </c>
      <c r="E2108" s="0" t="s">
        <v>6143</v>
      </c>
      <c r="F2108" s="0" t="s">
        <v>177</v>
      </c>
      <c r="G2108" s="0" t="s">
        <v>150</v>
      </c>
      <c r="H2108" s="17" t="n">
        <v>46254.7375</v>
      </c>
      <c r="I2108" s="17" t="n">
        <v>46254.7513888889</v>
      </c>
      <c r="J2108" s="17" t="n">
        <v>46254.7597222222</v>
      </c>
      <c r="K2108" s="17" t="n">
        <v>46254.7770833333</v>
      </c>
      <c r="L2108" s="17" t="n">
        <v>46254.78125</v>
      </c>
      <c r="M2108" s="17" t="n">
        <v>46254.8006944444</v>
      </c>
      <c r="N2108" s="17" t="n">
        <v>46254.8479166667</v>
      </c>
      <c r="O2108" s="17" t="n">
        <v>46254.9618055556</v>
      </c>
      <c r="P2108" s="17" t="n">
        <v>46254.9993055556</v>
      </c>
      <c r="Q2108" s="17" t="n">
        <v>46255.0055555556</v>
      </c>
      <c r="R2108" s="0" t="n">
        <v>263</v>
      </c>
      <c r="S2108" s="0" t="n">
        <v>0</v>
      </c>
      <c r="T2108" s="0" t="n">
        <v>0</v>
      </c>
      <c r="U2108" s="18" t="s">
        <v>130</v>
      </c>
      <c r="V2108" s="18" t="s">
        <v>156</v>
      </c>
      <c r="W2108" s="0" t="str">
        <f aca="false">IF(AND(X2108&gt;=6,X2108&lt;14),"A",IF(AND(X2108&gt;=14,X2108&lt;22),"B","C"))</f>
        <v>B</v>
      </c>
      <c r="X2108" s="18" t="n">
        <f aca="false">HOUR(H2108)</f>
        <v>17</v>
      </c>
      <c r="Y2108" s="18" t="n">
        <f aca="false">ROUND((I2108-H2108)*1440,0)</f>
        <v>20</v>
      </c>
      <c r="Z2108" s="18" t="n">
        <f aca="false">ROUND((J2108-I2108)*1440,0)</f>
        <v>12</v>
      </c>
      <c r="AA2108" s="18" t="n">
        <f aca="false">ROUND((K2108-J2108)*1440,0)</f>
        <v>25</v>
      </c>
      <c r="AB2108" s="18" t="n">
        <f aca="false">ROUND((L2108-K2108)*1440,0)</f>
        <v>6</v>
      </c>
      <c r="AC2108" s="18" t="n">
        <f aca="false">ROUND((M2108-L2108)*1440,0)</f>
        <v>28</v>
      </c>
      <c r="AD2108" s="18" t="n">
        <f aca="false">IF(N2108="","",ROUND((N2108-M2108)*1440,0))</f>
        <v>68</v>
      </c>
      <c r="AE2108" s="18" t="n">
        <f aca="false">IF(O2108="","",ROUND((O2108-N2108)*1440,0))</f>
        <v>164</v>
      </c>
      <c r="AF2108" s="18" t="n">
        <f aca="false">IF(P2108="","",ROUND((P2108-O2108)*1440,0))</f>
        <v>54</v>
      </c>
      <c r="AG2108" s="18" t="n">
        <f aca="false">IF(Q2108="","",ROUND((Q2108-P2108)*1440,0))</f>
        <v>9</v>
      </c>
      <c r="AH2108" s="18" t="n">
        <f aca="false">IF(Q2108="","",ROUND((Q2108-H2108)*1440,0))</f>
        <v>386</v>
      </c>
      <c r="AI2108" s="19" t="n">
        <f aca="false">ROUND(IF(O2108="",Assumptions!$B$25-K2108,O2108-K2108)*24,1)</f>
        <v>4.4</v>
      </c>
      <c r="AJ2108" s="20" t="n">
        <f aca="false">ROUND(MAX(N(Y2108)/Assumptions!$C$5, N(Z2108)/Assumptions!$C$6, N(AA2108)/Assumptions!$C$7, N(AB2108)/Assumptions!$C$8, N(AC2108)/Assumptions!$C$9, N(AD2108)/Assumptions!$C$10, N(AE2108)/Assumptions!$C$11, N(AF2108)/Assumptions!$C$12, N(AG2108)/Assumptions!$C$13),3)</f>
        <v>3.644</v>
      </c>
      <c r="AK2108" s="0" t="str">
        <f aca="false">IF(OR(U2108="Pending",U2108="On Hold"),"Open GRN (awaiting)",IF(AJ2108&lt;=1,"Within SLA",IF(ROUND(N(Y2108)/Assumptions!$C$5,3)=AJ2108,"Gate Wait",IF(ROUND(N(Z2108)/Assumptions!$C$6,3)=AJ2108,"Dock Wait",IF(ROUND(N(AA2108)/Assumptions!$C$7,3)=AJ2108,"Unloading",IF(ROUND(N(AB2108)/Assumptions!$C$8,3)=AJ2108,"Unload-to-QC Wait",IF(ROUND(N(AC2108)/Assumptions!$C$9,3)=AJ2108,"QC",IF(ROUND(N(AD2108)/Assumptions!$C$10,3)=AJ2108,"QC-to-GRN Wait",IF(ROUND(N(AE2108)/Assumptions!$C$11,3)=AJ2108,"GRN Processing",IF(ROUND(N(AF2108)/Assumptions!$C$12,3)=AJ2108,"GRN-to-Putaway Wait",IF(ROUND(N(AG2108)/Assumptions!$C$13,3)=AJ2108,"Putaway","Within SLA")))))))))))</f>
        <v>GRN Processing</v>
      </c>
    </row>
    <row r="2109" customFormat="false" ht="15" hidden="false" customHeight="false" outlineLevel="0" collapsed="false">
      <c r="A2109" s="0" t="s">
        <v>6144</v>
      </c>
      <c r="B2109" s="0" t="s">
        <v>6145</v>
      </c>
      <c r="C2109" s="0" t="s">
        <v>170</v>
      </c>
      <c r="D2109" s="0" t="s">
        <v>147</v>
      </c>
      <c r="E2109" s="0" t="s">
        <v>6146</v>
      </c>
      <c r="F2109" s="0" t="s">
        <v>172</v>
      </c>
      <c r="G2109" s="0" t="s">
        <v>150</v>
      </c>
      <c r="H2109" s="17" t="n">
        <v>46254.7472222222</v>
      </c>
      <c r="I2109" s="17" t="n">
        <v>46254.7618055556</v>
      </c>
      <c r="J2109" s="17" t="n">
        <v>46254.7694444444</v>
      </c>
      <c r="K2109" s="17" t="n">
        <v>46254.7763888889</v>
      </c>
      <c r="L2109" s="17" t="n">
        <v>46254.7847222222</v>
      </c>
      <c r="M2109" s="17" t="n">
        <v>46254.8131944445</v>
      </c>
      <c r="N2109" s="17" t="n">
        <v>46254.84375</v>
      </c>
      <c r="O2109" s="17" t="n">
        <v>46254.8708333333</v>
      </c>
      <c r="P2109" s="17" t="n">
        <v>46254.8805555556</v>
      </c>
      <c r="Q2109" s="17" t="n">
        <v>46254.9041666667</v>
      </c>
      <c r="R2109" s="0" t="n">
        <v>259</v>
      </c>
      <c r="S2109" s="0" t="n">
        <v>0</v>
      </c>
      <c r="T2109" s="0" t="n">
        <v>0</v>
      </c>
      <c r="U2109" s="18" t="s">
        <v>130</v>
      </c>
      <c r="V2109" s="18" t="s">
        <v>156</v>
      </c>
      <c r="W2109" s="0" t="str">
        <f aca="false">IF(AND(X2109&gt;=6,X2109&lt;14),"A",IF(AND(X2109&gt;=14,X2109&lt;22),"B","C"))</f>
        <v>B</v>
      </c>
      <c r="X2109" s="18" t="n">
        <f aca="false">HOUR(H2109)</f>
        <v>17</v>
      </c>
      <c r="Y2109" s="18" t="n">
        <f aca="false">ROUND((I2109-H2109)*1440,0)</f>
        <v>21</v>
      </c>
      <c r="Z2109" s="18" t="n">
        <f aca="false">ROUND((J2109-I2109)*1440,0)</f>
        <v>11</v>
      </c>
      <c r="AA2109" s="18" t="n">
        <f aca="false">ROUND((K2109-J2109)*1440,0)</f>
        <v>10</v>
      </c>
      <c r="AB2109" s="18" t="n">
        <f aca="false">ROUND((L2109-K2109)*1440,0)</f>
        <v>12</v>
      </c>
      <c r="AC2109" s="18" t="n">
        <f aca="false">ROUND((M2109-L2109)*1440,0)</f>
        <v>41</v>
      </c>
      <c r="AD2109" s="18" t="n">
        <f aca="false">IF(N2109="","",ROUND((N2109-M2109)*1440,0))</f>
        <v>44</v>
      </c>
      <c r="AE2109" s="18" t="n">
        <f aca="false">IF(O2109="","",ROUND((O2109-N2109)*1440,0))</f>
        <v>39</v>
      </c>
      <c r="AF2109" s="18" t="n">
        <f aca="false">IF(P2109="","",ROUND((P2109-O2109)*1440,0))</f>
        <v>14</v>
      </c>
      <c r="AG2109" s="18" t="n">
        <f aca="false">IF(Q2109="","",ROUND((Q2109-P2109)*1440,0))</f>
        <v>34</v>
      </c>
      <c r="AH2109" s="18" t="n">
        <f aca="false">IF(Q2109="","",ROUND((Q2109-H2109)*1440,0))</f>
        <v>226</v>
      </c>
      <c r="AI2109" s="19" t="n">
        <f aca="false">ROUND(IF(O2109="",Assumptions!$B$25-K2109,O2109-K2109)*24,1)</f>
        <v>2.3</v>
      </c>
      <c r="AJ2109" s="20" t="n">
        <f aca="false">ROUND(MAX(N(Y2109)/Assumptions!$C$5, N(Z2109)/Assumptions!$C$6, N(AA2109)/Assumptions!$C$7, N(AB2109)/Assumptions!$C$8, N(AC2109)/Assumptions!$C$9, N(AD2109)/Assumptions!$C$10, N(AE2109)/Assumptions!$C$11, N(AF2109)/Assumptions!$C$12, N(AG2109)/Assumptions!$C$13),3)</f>
        <v>1.467</v>
      </c>
      <c r="AK2109" s="0" t="str">
        <f aca="false">IF(OR(U2109="Pending",U2109="On Hold"),"Open GRN (awaiting)",IF(AJ2109&lt;=1,"Within SLA",IF(ROUND(N(Y2109)/Assumptions!$C$5,3)=AJ2109,"Gate Wait",IF(ROUND(N(Z2109)/Assumptions!$C$6,3)=AJ2109,"Dock Wait",IF(ROUND(N(AA2109)/Assumptions!$C$7,3)=AJ2109,"Unloading",IF(ROUND(N(AB2109)/Assumptions!$C$8,3)=AJ2109,"Unload-to-QC Wait",IF(ROUND(N(AC2109)/Assumptions!$C$9,3)=AJ2109,"QC",IF(ROUND(N(AD2109)/Assumptions!$C$10,3)=AJ2109,"QC-to-GRN Wait",IF(ROUND(N(AE2109)/Assumptions!$C$11,3)=AJ2109,"GRN Processing",IF(ROUND(N(AF2109)/Assumptions!$C$12,3)=AJ2109,"GRN-to-Putaway Wait",IF(ROUND(N(AG2109)/Assumptions!$C$13,3)=AJ2109,"Putaway","Within SLA")))))))))))</f>
        <v>QC-to-GRN Wait</v>
      </c>
    </row>
    <row r="2110" customFormat="false" ht="15" hidden="false" customHeight="false" outlineLevel="0" collapsed="false">
      <c r="A2110" s="0" t="s">
        <v>6147</v>
      </c>
      <c r="B2110" s="0" t="s">
        <v>6148</v>
      </c>
      <c r="C2110" s="0" t="s">
        <v>218</v>
      </c>
      <c r="D2110" s="0" t="s">
        <v>135</v>
      </c>
      <c r="E2110" s="0" t="s">
        <v>6149</v>
      </c>
      <c r="F2110" s="0" t="s">
        <v>128</v>
      </c>
      <c r="G2110" s="0" t="s">
        <v>138</v>
      </c>
      <c r="H2110" s="17" t="n">
        <v>46254.7715277778</v>
      </c>
      <c r="I2110" s="17" t="n">
        <v>46254.7868055556</v>
      </c>
      <c r="J2110" s="17" t="n">
        <v>46254.7902777778</v>
      </c>
      <c r="K2110" s="17" t="n">
        <v>46254.7979166667</v>
      </c>
      <c r="L2110" s="17" t="n">
        <v>46254.8020833333</v>
      </c>
      <c r="M2110" s="17" t="n">
        <v>46254.8284722222</v>
      </c>
      <c r="N2110" s="17" t="n">
        <v>46255.0444444444</v>
      </c>
      <c r="O2110" s="17" t="n">
        <v>46255.1125</v>
      </c>
      <c r="P2110" s="17" t="n">
        <v>46255.11875</v>
      </c>
      <c r="Q2110" s="17" t="n">
        <v>46255.1326388889</v>
      </c>
      <c r="R2110" s="0" t="n">
        <v>122</v>
      </c>
      <c r="S2110" s="0" t="n">
        <v>6</v>
      </c>
      <c r="T2110" s="0" t="n">
        <v>0</v>
      </c>
      <c r="U2110" s="18" t="s">
        <v>123</v>
      </c>
      <c r="V2110" s="18" t="s">
        <v>156</v>
      </c>
      <c r="W2110" s="0" t="str">
        <f aca="false">IF(AND(X2110&gt;=6,X2110&lt;14),"A",IF(AND(X2110&gt;=14,X2110&lt;22),"B","C"))</f>
        <v>B</v>
      </c>
      <c r="X2110" s="18" t="n">
        <f aca="false">HOUR(H2110)</f>
        <v>18</v>
      </c>
      <c r="Y2110" s="18" t="n">
        <f aca="false">ROUND((I2110-H2110)*1440,0)</f>
        <v>22</v>
      </c>
      <c r="Z2110" s="18" t="n">
        <f aca="false">ROUND((J2110-I2110)*1440,0)</f>
        <v>5</v>
      </c>
      <c r="AA2110" s="18" t="n">
        <f aca="false">ROUND((K2110-J2110)*1440,0)</f>
        <v>11</v>
      </c>
      <c r="AB2110" s="18" t="n">
        <f aca="false">ROUND((L2110-K2110)*1440,0)</f>
        <v>6</v>
      </c>
      <c r="AC2110" s="18" t="n">
        <f aca="false">ROUND((M2110-L2110)*1440,0)</f>
        <v>38</v>
      </c>
      <c r="AD2110" s="18" t="n">
        <f aca="false">IF(N2110="","",ROUND((N2110-M2110)*1440,0))</f>
        <v>311</v>
      </c>
      <c r="AE2110" s="18" t="n">
        <f aca="false">IF(O2110="","",ROUND((O2110-N2110)*1440,0))</f>
        <v>98</v>
      </c>
      <c r="AF2110" s="18" t="n">
        <f aca="false">IF(P2110="","",ROUND((P2110-O2110)*1440,0))</f>
        <v>9</v>
      </c>
      <c r="AG2110" s="18" t="n">
        <f aca="false">IF(Q2110="","",ROUND((Q2110-P2110)*1440,0))</f>
        <v>20</v>
      </c>
      <c r="AH2110" s="18" t="n">
        <f aca="false">IF(Q2110="","",ROUND((Q2110-H2110)*1440,0))</f>
        <v>520</v>
      </c>
      <c r="AI2110" s="19" t="n">
        <f aca="false">ROUND(IF(O2110="",Assumptions!$B$25-K2110,O2110-K2110)*24,1)</f>
        <v>7.6</v>
      </c>
      <c r="AJ2110" s="20" t="n">
        <f aca="false">ROUND(MAX(N(Y2110)/Assumptions!$C$5, N(Z2110)/Assumptions!$C$6, N(AA2110)/Assumptions!$C$7, N(AB2110)/Assumptions!$C$8, N(AC2110)/Assumptions!$C$9, N(AD2110)/Assumptions!$C$10, N(AE2110)/Assumptions!$C$11, N(AF2110)/Assumptions!$C$12, N(AG2110)/Assumptions!$C$13),3)</f>
        <v>10.367</v>
      </c>
      <c r="AK2110" s="0" t="str">
        <f aca="false">IF(OR(U2110="Pending",U2110="On Hold"),"Open GRN (awaiting)",IF(AJ2110&lt;=1,"Within SLA",IF(ROUND(N(Y2110)/Assumptions!$C$5,3)=AJ2110,"Gate Wait",IF(ROUND(N(Z2110)/Assumptions!$C$6,3)=AJ2110,"Dock Wait",IF(ROUND(N(AA2110)/Assumptions!$C$7,3)=AJ2110,"Unloading",IF(ROUND(N(AB2110)/Assumptions!$C$8,3)=AJ2110,"Unload-to-QC Wait",IF(ROUND(N(AC2110)/Assumptions!$C$9,3)=AJ2110,"QC",IF(ROUND(N(AD2110)/Assumptions!$C$10,3)=AJ2110,"QC-to-GRN Wait",IF(ROUND(N(AE2110)/Assumptions!$C$11,3)=AJ2110,"GRN Processing",IF(ROUND(N(AF2110)/Assumptions!$C$12,3)=AJ2110,"GRN-to-Putaway Wait",IF(ROUND(N(AG2110)/Assumptions!$C$13,3)=AJ2110,"Putaway","Within SLA")))))))))))</f>
        <v>QC-to-GRN Wait</v>
      </c>
    </row>
    <row r="2111" customFormat="false" ht="15" hidden="false" customHeight="false" outlineLevel="0" collapsed="false">
      <c r="A2111" s="0" t="s">
        <v>6150</v>
      </c>
      <c r="B2111" s="0" t="s">
        <v>6151</v>
      </c>
      <c r="C2111" s="0" t="s">
        <v>142</v>
      </c>
      <c r="D2111" s="0" t="s">
        <v>147</v>
      </c>
      <c r="E2111" s="0" t="s">
        <v>6152</v>
      </c>
      <c r="F2111" s="0" t="s">
        <v>137</v>
      </c>
      <c r="G2111" s="0" t="s">
        <v>150</v>
      </c>
      <c r="H2111" s="17" t="n">
        <v>46254.7729166667</v>
      </c>
      <c r="I2111" s="17" t="n">
        <v>46254.7993055556</v>
      </c>
      <c r="J2111" s="17" t="n">
        <v>46254.8097222222</v>
      </c>
      <c r="K2111" s="17" t="n">
        <v>46254.8486111111</v>
      </c>
      <c r="L2111" s="17" t="n">
        <v>46254.8520833333</v>
      </c>
      <c r="M2111" s="17" t="n">
        <v>46254.8645833333</v>
      </c>
      <c r="N2111" s="17" t="n">
        <v>46254.9006944444</v>
      </c>
      <c r="O2111" s="17" t="n">
        <v>46254.95</v>
      </c>
      <c r="P2111" s="17" t="n">
        <v>46254.9569444444</v>
      </c>
      <c r="Q2111" s="17" t="n">
        <v>46254.96875</v>
      </c>
      <c r="R2111" s="0" t="n">
        <v>328</v>
      </c>
      <c r="S2111" s="0" t="n">
        <v>0</v>
      </c>
      <c r="T2111" s="0" t="n">
        <v>0</v>
      </c>
      <c r="U2111" s="18" t="s">
        <v>130</v>
      </c>
      <c r="V2111" s="18" t="s">
        <v>144</v>
      </c>
      <c r="W2111" s="0" t="str">
        <f aca="false">IF(AND(X2111&gt;=6,X2111&lt;14),"A",IF(AND(X2111&gt;=14,X2111&lt;22),"B","C"))</f>
        <v>B</v>
      </c>
      <c r="X2111" s="18" t="n">
        <f aca="false">HOUR(H2111)</f>
        <v>18</v>
      </c>
      <c r="Y2111" s="18" t="n">
        <f aca="false">ROUND((I2111-H2111)*1440,0)</f>
        <v>38</v>
      </c>
      <c r="Z2111" s="18" t="n">
        <f aca="false">ROUND((J2111-I2111)*1440,0)</f>
        <v>15</v>
      </c>
      <c r="AA2111" s="18" t="n">
        <f aca="false">ROUND((K2111-J2111)*1440,0)</f>
        <v>56</v>
      </c>
      <c r="AB2111" s="18" t="n">
        <f aca="false">ROUND((L2111-K2111)*1440,0)</f>
        <v>5</v>
      </c>
      <c r="AC2111" s="18" t="n">
        <f aca="false">ROUND((M2111-L2111)*1440,0)</f>
        <v>18</v>
      </c>
      <c r="AD2111" s="18" t="n">
        <f aca="false">IF(N2111="","",ROUND((N2111-M2111)*1440,0))</f>
        <v>52</v>
      </c>
      <c r="AE2111" s="18" t="n">
        <f aca="false">IF(O2111="","",ROUND((O2111-N2111)*1440,0))</f>
        <v>71</v>
      </c>
      <c r="AF2111" s="18" t="n">
        <f aca="false">IF(P2111="","",ROUND((P2111-O2111)*1440,0))</f>
        <v>10</v>
      </c>
      <c r="AG2111" s="18" t="n">
        <f aca="false">IF(Q2111="","",ROUND((Q2111-P2111)*1440,0))</f>
        <v>17</v>
      </c>
      <c r="AH2111" s="18" t="n">
        <f aca="false">IF(Q2111="","",ROUND((Q2111-H2111)*1440,0))</f>
        <v>282</v>
      </c>
      <c r="AI2111" s="19" t="n">
        <f aca="false">ROUND(IF(O2111="",Assumptions!$B$25-K2111,O2111-K2111)*24,1)</f>
        <v>2.4</v>
      </c>
      <c r="AJ2111" s="20" t="n">
        <f aca="false">ROUND(MAX(N(Y2111)/Assumptions!$C$5, N(Z2111)/Assumptions!$C$6, N(AA2111)/Assumptions!$C$7, N(AB2111)/Assumptions!$C$8, N(AC2111)/Assumptions!$C$9, N(AD2111)/Assumptions!$C$10, N(AE2111)/Assumptions!$C$11, N(AF2111)/Assumptions!$C$12, N(AG2111)/Assumptions!$C$13),3)</f>
        <v>1.733</v>
      </c>
      <c r="AK2111" s="0" t="str">
        <f aca="false">IF(OR(U2111="Pending",U2111="On Hold"),"Open GRN (awaiting)",IF(AJ2111&lt;=1,"Within SLA",IF(ROUND(N(Y2111)/Assumptions!$C$5,3)=AJ2111,"Gate Wait",IF(ROUND(N(Z2111)/Assumptions!$C$6,3)=AJ2111,"Dock Wait",IF(ROUND(N(AA2111)/Assumptions!$C$7,3)=AJ2111,"Unloading",IF(ROUND(N(AB2111)/Assumptions!$C$8,3)=AJ2111,"Unload-to-QC Wait",IF(ROUND(N(AC2111)/Assumptions!$C$9,3)=AJ2111,"QC",IF(ROUND(N(AD2111)/Assumptions!$C$10,3)=AJ2111,"QC-to-GRN Wait",IF(ROUND(N(AE2111)/Assumptions!$C$11,3)=AJ2111,"GRN Processing",IF(ROUND(N(AF2111)/Assumptions!$C$12,3)=AJ2111,"GRN-to-Putaway Wait",IF(ROUND(N(AG2111)/Assumptions!$C$13,3)=AJ2111,"Putaway","Within SLA")))))))))))</f>
        <v>QC-to-GRN Wait</v>
      </c>
    </row>
    <row r="2112" customFormat="false" ht="15" hidden="false" customHeight="false" outlineLevel="0" collapsed="false">
      <c r="A2112" s="0" t="s">
        <v>6153</v>
      </c>
      <c r="B2112" s="0" t="s">
        <v>6154</v>
      </c>
      <c r="C2112" s="0" t="s">
        <v>142</v>
      </c>
      <c r="D2112" s="0" t="s">
        <v>119</v>
      </c>
      <c r="E2112" s="0" t="s">
        <v>6155</v>
      </c>
      <c r="F2112" s="0" t="s">
        <v>137</v>
      </c>
      <c r="G2112" s="0" t="s">
        <v>122</v>
      </c>
      <c r="H2112" s="17" t="n">
        <v>46254.78125</v>
      </c>
      <c r="I2112" s="17" t="n">
        <v>46254.7840277778</v>
      </c>
      <c r="J2112" s="17" t="n">
        <v>46254.7875</v>
      </c>
      <c r="K2112" s="17" t="n">
        <v>46254.8034722222</v>
      </c>
      <c r="L2112" s="17" t="n">
        <v>46254.8097222222</v>
      </c>
      <c r="M2112" s="17" t="n">
        <v>46254.8305555556</v>
      </c>
      <c r="N2112" s="17" t="n">
        <v>46254.8548611111</v>
      </c>
      <c r="O2112" s="17" t="n">
        <v>46254.8944444444</v>
      </c>
      <c r="P2112" s="17" t="n">
        <v>46254.9006944444</v>
      </c>
      <c r="Q2112" s="17" t="n">
        <v>46254.9145833333</v>
      </c>
      <c r="R2112" s="0" t="n">
        <v>92</v>
      </c>
      <c r="S2112" s="0" t="n">
        <v>0</v>
      </c>
      <c r="T2112" s="0" t="n">
        <v>0</v>
      </c>
      <c r="U2112" s="18" t="s">
        <v>130</v>
      </c>
      <c r="V2112" s="18" t="s">
        <v>156</v>
      </c>
      <c r="W2112" s="0" t="str">
        <f aca="false">IF(AND(X2112&gt;=6,X2112&lt;14),"A",IF(AND(X2112&gt;=14,X2112&lt;22),"B","C"))</f>
        <v>B</v>
      </c>
      <c r="X2112" s="18" t="n">
        <f aca="false">HOUR(H2112)</f>
        <v>18</v>
      </c>
      <c r="Y2112" s="18" t="n">
        <f aca="false">ROUND((I2112-H2112)*1440,0)</f>
        <v>4</v>
      </c>
      <c r="Z2112" s="18" t="n">
        <f aca="false">ROUND((J2112-I2112)*1440,0)</f>
        <v>5</v>
      </c>
      <c r="AA2112" s="18" t="n">
        <f aca="false">ROUND((K2112-J2112)*1440,0)</f>
        <v>23</v>
      </c>
      <c r="AB2112" s="18" t="n">
        <f aca="false">ROUND((L2112-K2112)*1440,0)</f>
        <v>9</v>
      </c>
      <c r="AC2112" s="18" t="n">
        <f aca="false">ROUND((M2112-L2112)*1440,0)</f>
        <v>30</v>
      </c>
      <c r="AD2112" s="18" t="n">
        <f aca="false">IF(N2112="","",ROUND((N2112-M2112)*1440,0))</f>
        <v>35</v>
      </c>
      <c r="AE2112" s="18" t="n">
        <f aca="false">IF(O2112="","",ROUND((O2112-N2112)*1440,0))</f>
        <v>57</v>
      </c>
      <c r="AF2112" s="18" t="n">
        <f aca="false">IF(P2112="","",ROUND((P2112-O2112)*1440,0))</f>
        <v>9</v>
      </c>
      <c r="AG2112" s="18" t="n">
        <f aca="false">IF(Q2112="","",ROUND((Q2112-P2112)*1440,0))</f>
        <v>20</v>
      </c>
      <c r="AH2112" s="18" t="n">
        <f aca="false">IF(Q2112="","",ROUND((Q2112-H2112)*1440,0))</f>
        <v>192</v>
      </c>
      <c r="AI2112" s="19" t="n">
        <f aca="false">ROUND(IF(O2112="",Assumptions!$B$25-K2112,O2112-K2112)*24,1)</f>
        <v>2.2</v>
      </c>
      <c r="AJ2112" s="20" t="n">
        <f aca="false">ROUND(MAX(N(Y2112)/Assumptions!$C$5, N(Z2112)/Assumptions!$C$6, N(AA2112)/Assumptions!$C$7, N(AB2112)/Assumptions!$C$8, N(AC2112)/Assumptions!$C$9, N(AD2112)/Assumptions!$C$10, N(AE2112)/Assumptions!$C$11, N(AF2112)/Assumptions!$C$12, N(AG2112)/Assumptions!$C$13),3)</f>
        <v>1.267</v>
      </c>
      <c r="AK2112" s="0" t="str">
        <f aca="false">IF(OR(U2112="Pending",U2112="On Hold"),"Open GRN (awaiting)",IF(AJ2112&lt;=1,"Within SLA",IF(ROUND(N(Y2112)/Assumptions!$C$5,3)=AJ2112,"Gate Wait",IF(ROUND(N(Z2112)/Assumptions!$C$6,3)=AJ2112,"Dock Wait",IF(ROUND(N(AA2112)/Assumptions!$C$7,3)=AJ2112,"Unloading",IF(ROUND(N(AB2112)/Assumptions!$C$8,3)=AJ2112,"Unload-to-QC Wait",IF(ROUND(N(AC2112)/Assumptions!$C$9,3)=AJ2112,"QC",IF(ROUND(N(AD2112)/Assumptions!$C$10,3)=AJ2112,"QC-to-GRN Wait",IF(ROUND(N(AE2112)/Assumptions!$C$11,3)=AJ2112,"GRN Processing",IF(ROUND(N(AF2112)/Assumptions!$C$12,3)=AJ2112,"GRN-to-Putaway Wait",IF(ROUND(N(AG2112)/Assumptions!$C$13,3)=AJ2112,"Putaway","Within SLA")))))))))))</f>
        <v>GRN Processing</v>
      </c>
    </row>
    <row r="2113" customFormat="false" ht="15" hidden="false" customHeight="false" outlineLevel="0" collapsed="false">
      <c r="A2113" s="0" t="s">
        <v>6156</v>
      </c>
      <c r="B2113" s="0" t="s">
        <v>6157</v>
      </c>
      <c r="C2113" s="0" t="s">
        <v>134</v>
      </c>
      <c r="D2113" s="0" t="s">
        <v>147</v>
      </c>
      <c r="E2113" s="0" t="s">
        <v>6158</v>
      </c>
      <c r="F2113" s="0" t="s">
        <v>149</v>
      </c>
      <c r="G2113" s="0" t="s">
        <v>167</v>
      </c>
      <c r="H2113" s="17" t="n">
        <v>46254.7826388889</v>
      </c>
      <c r="I2113" s="17" t="n">
        <v>46254.7944444444</v>
      </c>
      <c r="J2113" s="17" t="n">
        <v>46254.8152777778</v>
      </c>
      <c r="K2113" s="17" t="n">
        <v>46254.8458333333</v>
      </c>
      <c r="L2113" s="17" t="n">
        <v>46254.8513888889</v>
      </c>
      <c r="M2113" s="17" t="n">
        <v>46254.8708333333</v>
      </c>
      <c r="N2113" s="17" t="n">
        <v>46254.9</v>
      </c>
      <c r="O2113" s="17" t="n">
        <v>46254.9256944444</v>
      </c>
      <c r="P2113" s="17" t="n">
        <v>46254.9368055556</v>
      </c>
      <c r="Q2113" s="17" t="n">
        <v>46254.9458333333</v>
      </c>
      <c r="R2113" s="0" t="n">
        <v>639</v>
      </c>
      <c r="S2113" s="0" t="n">
        <v>0</v>
      </c>
      <c r="T2113" s="0" t="n">
        <v>0</v>
      </c>
      <c r="U2113" s="18" t="s">
        <v>130</v>
      </c>
      <c r="V2113" s="18" t="s">
        <v>144</v>
      </c>
      <c r="W2113" s="0" t="str">
        <f aca="false">IF(AND(X2113&gt;=6,X2113&lt;14),"A",IF(AND(X2113&gt;=14,X2113&lt;22),"B","C"))</f>
        <v>B</v>
      </c>
      <c r="X2113" s="18" t="n">
        <f aca="false">HOUR(H2113)</f>
        <v>18</v>
      </c>
      <c r="Y2113" s="18" t="n">
        <f aca="false">ROUND((I2113-H2113)*1440,0)</f>
        <v>17</v>
      </c>
      <c r="Z2113" s="18" t="n">
        <f aca="false">ROUND((J2113-I2113)*1440,0)</f>
        <v>30</v>
      </c>
      <c r="AA2113" s="18" t="n">
        <f aca="false">ROUND((K2113-J2113)*1440,0)</f>
        <v>44</v>
      </c>
      <c r="AB2113" s="18" t="n">
        <f aca="false">ROUND((L2113-K2113)*1440,0)</f>
        <v>8</v>
      </c>
      <c r="AC2113" s="18" t="n">
        <f aca="false">ROUND((M2113-L2113)*1440,0)</f>
        <v>28</v>
      </c>
      <c r="AD2113" s="18" t="n">
        <f aca="false">IF(N2113="","",ROUND((N2113-M2113)*1440,0))</f>
        <v>42</v>
      </c>
      <c r="AE2113" s="18" t="n">
        <f aca="false">IF(O2113="","",ROUND((O2113-N2113)*1440,0))</f>
        <v>37</v>
      </c>
      <c r="AF2113" s="18" t="n">
        <f aca="false">IF(P2113="","",ROUND((P2113-O2113)*1440,0))</f>
        <v>16</v>
      </c>
      <c r="AG2113" s="18" t="n">
        <f aca="false">IF(Q2113="","",ROUND((Q2113-P2113)*1440,0))</f>
        <v>13</v>
      </c>
      <c r="AH2113" s="18" t="n">
        <f aca="false">IF(Q2113="","",ROUND((Q2113-H2113)*1440,0))</f>
        <v>235</v>
      </c>
      <c r="AI2113" s="19" t="n">
        <f aca="false">ROUND(IF(O2113="",Assumptions!$B$25-K2113,O2113-K2113)*24,1)</f>
        <v>1.9</v>
      </c>
      <c r="AJ2113" s="20" t="n">
        <f aca="false">ROUND(MAX(N(Y2113)/Assumptions!$C$5, N(Z2113)/Assumptions!$C$6, N(AA2113)/Assumptions!$C$7, N(AB2113)/Assumptions!$C$8, N(AC2113)/Assumptions!$C$9, N(AD2113)/Assumptions!$C$10, N(AE2113)/Assumptions!$C$11, N(AF2113)/Assumptions!$C$12, N(AG2113)/Assumptions!$C$13),3)</f>
        <v>2</v>
      </c>
      <c r="AK2113" s="0" t="str">
        <f aca="false">IF(OR(U2113="Pending",U2113="On Hold"),"Open GRN (awaiting)",IF(AJ2113&lt;=1,"Within SLA",IF(ROUND(N(Y2113)/Assumptions!$C$5,3)=AJ2113,"Gate Wait",IF(ROUND(N(Z2113)/Assumptions!$C$6,3)=AJ2113,"Dock Wait",IF(ROUND(N(AA2113)/Assumptions!$C$7,3)=AJ2113,"Unloading",IF(ROUND(N(AB2113)/Assumptions!$C$8,3)=AJ2113,"Unload-to-QC Wait",IF(ROUND(N(AC2113)/Assumptions!$C$9,3)=AJ2113,"QC",IF(ROUND(N(AD2113)/Assumptions!$C$10,3)=AJ2113,"QC-to-GRN Wait",IF(ROUND(N(AE2113)/Assumptions!$C$11,3)=AJ2113,"GRN Processing",IF(ROUND(N(AF2113)/Assumptions!$C$12,3)=AJ2113,"GRN-to-Putaway Wait",IF(ROUND(N(AG2113)/Assumptions!$C$13,3)=AJ2113,"Putaway","Within SLA")))))))))))</f>
        <v>Dock Wait</v>
      </c>
    </row>
    <row r="2114" customFormat="false" ht="15" hidden="false" customHeight="false" outlineLevel="0" collapsed="false">
      <c r="A2114" s="0" t="s">
        <v>6159</v>
      </c>
      <c r="B2114" s="0" t="s">
        <v>6160</v>
      </c>
      <c r="C2114" s="0" t="s">
        <v>218</v>
      </c>
      <c r="D2114" s="0" t="s">
        <v>135</v>
      </c>
      <c r="E2114" s="0" t="s">
        <v>6161</v>
      </c>
      <c r="F2114" s="0" t="s">
        <v>137</v>
      </c>
      <c r="G2114" s="0" t="s">
        <v>178</v>
      </c>
      <c r="H2114" s="17" t="n">
        <v>46254.7993055556</v>
      </c>
      <c r="I2114" s="17" t="n">
        <v>46254.8145833333</v>
      </c>
      <c r="J2114" s="17" t="n">
        <v>46254.8229166667</v>
      </c>
      <c r="K2114" s="17" t="n">
        <v>46254.8548611111</v>
      </c>
      <c r="L2114" s="17" t="n">
        <v>46254.8590277778</v>
      </c>
      <c r="M2114" s="17" t="n">
        <v>46254.8861111111</v>
      </c>
      <c r="N2114" s="17" t="n">
        <v>46254.9229166667</v>
      </c>
      <c r="O2114" s="17" t="n">
        <v>46254.9291666667</v>
      </c>
      <c r="P2114" s="17" t="n">
        <v>46254.94375</v>
      </c>
      <c r="Q2114" s="17" t="n">
        <v>46254.9708333333</v>
      </c>
      <c r="R2114" s="0" t="n">
        <v>169</v>
      </c>
      <c r="S2114" s="0" t="n">
        <v>0</v>
      </c>
      <c r="T2114" s="0" t="n">
        <v>0</v>
      </c>
      <c r="U2114" s="18" t="s">
        <v>130</v>
      </c>
      <c r="V2114" s="18" t="s">
        <v>144</v>
      </c>
      <c r="W2114" s="0" t="str">
        <f aca="false">IF(AND(X2114&gt;=6,X2114&lt;14),"A",IF(AND(X2114&gt;=14,X2114&lt;22),"B","C"))</f>
        <v>B</v>
      </c>
      <c r="X2114" s="18" t="n">
        <f aca="false">HOUR(H2114)</f>
        <v>19</v>
      </c>
      <c r="Y2114" s="18" t="n">
        <f aca="false">ROUND((I2114-H2114)*1440,0)</f>
        <v>22</v>
      </c>
      <c r="Z2114" s="18" t="n">
        <f aca="false">ROUND((J2114-I2114)*1440,0)</f>
        <v>12</v>
      </c>
      <c r="AA2114" s="18" t="n">
        <f aca="false">ROUND((K2114-J2114)*1440,0)</f>
        <v>46</v>
      </c>
      <c r="AB2114" s="18" t="n">
        <f aca="false">ROUND((L2114-K2114)*1440,0)</f>
        <v>6</v>
      </c>
      <c r="AC2114" s="18" t="n">
        <f aca="false">ROUND((M2114-L2114)*1440,0)</f>
        <v>39</v>
      </c>
      <c r="AD2114" s="18" t="n">
        <f aca="false">IF(N2114="","",ROUND((N2114-M2114)*1440,0))</f>
        <v>53</v>
      </c>
      <c r="AE2114" s="18" t="n">
        <f aca="false">IF(O2114="","",ROUND((O2114-N2114)*1440,0))</f>
        <v>9</v>
      </c>
      <c r="AF2114" s="18" t="n">
        <f aca="false">IF(P2114="","",ROUND((P2114-O2114)*1440,0))</f>
        <v>21</v>
      </c>
      <c r="AG2114" s="18" t="n">
        <f aca="false">IF(Q2114="","",ROUND((Q2114-P2114)*1440,0))</f>
        <v>39</v>
      </c>
      <c r="AH2114" s="18" t="n">
        <f aca="false">IF(Q2114="","",ROUND((Q2114-H2114)*1440,0))</f>
        <v>247</v>
      </c>
      <c r="AI2114" s="19" t="n">
        <f aca="false">ROUND(IF(O2114="",Assumptions!$B$25-K2114,O2114-K2114)*24,1)</f>
        <v>1.8</v>
      </c>
      <c r="AJ2114" s="20" t="n">
        <f aca="false">ROUND(MAX(N(Y2114)/Assumptions!$C$5, N(Z2114)/Assumptions!$C$6, N(AA2114)/Assumptions!$C$7, N(AB2114)/Assumptions!$C$8, N(AC2114)/Assumptions!$C$9, N(AD2114)/Assumptions!$C$10, N(AE2114)/Assumptions!$C$11, N(AF2114)/Assumptions!$C$12, N(AG2114)/Assumptions!$C$13),3)</f>
        <v>1.767</v>
      </c>
      <c r="AK2114" s="0" t="str">
        <f aca="false">IF(OR(U2114="Pending",U2114="On Hold"),"Open GRN (awaiting)",IF(AJ2114&lt;=1,"Within SLA",IF(ROUND(N(Y2114)/Assumptions!$C$5,3)=AJ2114,"Gate Wait",IF(ROUND(N(Z2114)/Assumptions!$C$6,3)=AJ2114,"Dock Wait",IF(ROUND(N(AA2114)/Assumptions!$C$7,3)=AJ2114,"Unloading",IF(ROUND(N(AB2114)/Assumptions!$C$8,3)=AJ2114,"Unload-to-QC Wait",IF(ROUND(N(AC2114)/Assumptions!$C$9,3)=AJ2114,"QC",IF(ROUND(N(AD2114)/Assumptions!$C$10,3)=AJ2114,"QC-to-GRN Wait",IF(ROUND(N(AE2114)/Assumptions!$C$11,3)=AJ2114,"GRN Processing",IF(ROUND(N(AF2114)/Assumptions!$C$12,3)=AJ2114,"GRN-to-Putaway Wait",IF(ROUND(N(AG2114)/Assumptions!$C$13,3)=AJ2114,"Putaway","Within SLA")))))))))))</f>
        <v>QC-to-GRN Wait</v>
      </c>
    </row>
    <row r="2115" customFormat="false" ht="15" hidden="false" customHeight="false" outlineLevel="0" collapsed="false">
      <c r="A2115" s="0" t="s">
        <v>6162</v>
      </c>
      <c r="B2115" s="0" t="s">
        <v>6163</v>
      </c>
      <c r="C2115" s="0" t="s">
        <v>252</v>
      </c>
      <c r="D2115" s="0" t="s">
        <v>119</v>
      </c>
      <c r="E2115" s="0" t="s">
        <v>274</v>
      </c>
      <c r="F2115" s="0" t="s">
        <v>155</v>
      </c>
      <c r="G2115" s="0" t="s">
        <v>122</v>
      </c>
      <c r="H2115" s="17" t="n">
        <v>46254.8006944444</v>
      </c>
      <c r="I2115" s="17" t="n">
        <v>46254.8076388889</v>
      </c>
      <c r="J2115" s="17" t="n">
        <v>46254.8118055556</v>
      </c>
      <c r="K2115" s="17" t="n">
        <v>46254.8527777778</v>
      </c>
      <c r="L2115" s="17" t="n">
        <v>46254.8631944444</v>
      </c>
      <c r="M2115" s="17" t="n">
        <v>46254.8965277778</v>
      </c>
      <c r="N2115" s="17" t="n">
        <v>46254.9347222222</v>
      </c>
      <c r="O2115" s="17" t="n">
        <v>46254.9868055556</v>
      </c>
      <c r="P2115" s="17" t="n">
        <v>46255.0243055556</v>
      </c>
      <c r="Q2115" s="17" t="n">
        <v>46255.0333333333</v>
      </c>
      <c r="R2115" s="0" t="n">
        <v>539</v>
      </c>
      <c r="S2115" s="0" t="n">
        <v>0</v>
      </c>
      <c r="T2115" s="0" t="n">
        <v>0</v>
      </c>
      <c r="U2115" s="18" t="s">
        <v>130</v>
      </c>
      <c r="V2115" s="18" t="s">
        <v>139</v>
      </c>
      <c r="W2115" s="0" t="str">
        <f aca="false">IF(AND(X2115&gt;=6,X2115&lt;14),"A",IF(AND(X2115&gt;=14,X2115&lt;22),"B","C"))</f>
        <v>B</v>
      </c>
      <c r="X2115" s="18" t="n">
        <f aca="false">HOUR(H2115)</f>
        <v>19</v>
      </c>
      <c r="Y2115" s="18" t="n">
        <f aca="false">ROUND((I2115-H2115)*1440,0)</f>
        <v>10</v>
      </c>
      <c r="Z2115" s="18" t="n">
        <f aca="false">ROUND((J2115-I2115)*1440,0)</f>
        <v>6</v>
      </c>
      <c r="AA2115" s="18" t="n">
        <f aca="false">ROUND((K2115-J2115)*1440,0)</f>
        <v>59</v>
      </c>
      <c r="AB2115" s="18" t="n">
        <f aca="false">ROUND((L2115-K2115)*1440,0)</f>
        <v>15</v>
      </c>
      <c r="AC2115" s="18" t="n">
        <f aca="false">ROUND((M2115-L2115)*1440,0)</f>
        <v>48</v>
      </c>
      <c r="AD2115" s="18" t="n">
        <f aca="false">IF(N2115="","",ROUND((N2115-M2115)*1440,0))</f>
        <v>55</v>
      </c>
      <c r="AE2115" s="18" t="n">
        <f aca="false">IF(O2115="","",ROUND((O2115-N2115)*1440,0))</f>
        <v>75</v>
      </c>
      <c r="AF2115" s="18" t="n">
        <f aca="false">IF(P2115="","",ROUND((P2115-O2115)*1440,0))</f>
        <v>54</v>
      </c>
      <c r="AG2115" s="18" t="n">
        <f aca="false">IF(Q2115="","",ROUND((Q2115-P2115)*1440,0))</f>
        <v>13</v>
      </c>
      <c r="AH2115" s="18" t="n">
        <f aca="false">IF(Q2115="","",ROUND((Q2115-H2115)*1440,0))</f>
        <v>335</v>
      </c>
      <c r="AI2115" s="19" t="n">
        <f aca="false">ROUND(IF(O2115="",Assumptions!$B$25-K2115,O2115-K2115)*24,1)</f>
        <v>3.2</v>
      </c>
      <c r="AJ2115" s="20" t="n">
        <f aca="false">ROUND(MAX(N(Y2115)/Assumptions!$C$5, N(Z2115)/Assumptions!$C$6, N(AA2115)/Assumptions!$C$7, N(AB2115)/Assumptions!$C$8, N(AC2115)/Assumptions!$C$9, N(AD2115)/Assumptions!$C$10, N(AE2115)/Assumptions!$C$11, N(AF2115)/Assumptions!$C$12, N(AG2115)/Assumptions!$C$13),3)</f>
        <v>2.7</v>
      </c>
      <c r="AK2115" s="0" t="str">
        <f aca="false">IF(OR(U2115="Pending",U2115="On Hold"),"Open GRN (awaiting)",IF(AJ2115&lt;=1,"Within SLA",IF(ROUND(N(Y2115)/Assumptions!$C$5,3)=AJ2115,"Gate Wait",IF(ROUND(N(Z2115)/Assumptions!$C$6,3)=AJ2115,"Dock Wait",IF(ROUND(N(AA2115)/Assumptions!$C$7,3)=AJ2115,"Unloading",IF(ROUND(N(AB2115)/Assumptions!$C$8,3)=AJ2115,"Unload-to-QC Wait",IF(ROUND(N(AC2115)/Assumptions!$C$9,3)=AJ2115,"QC",IF(ROUND(N(AD2115)/Assumptions!$C$10,3)=AJ2115,"QC-to-GRN Wait",IF(ROUND(N(AE2115)/Assumptions!$C$11,3)=AJ2115,"GRN Processing",IF(ROUND(N(AF2115)/Assumptions!$C$12,3)=AJ2115,"GRN-to-Putaway Wait",IF(ROUND(N(AG2115)/Assumptions!$C$13,3)=AJ2115,"Putaway","Within SLA")))))))))))</f>
        <v>GRN-to-Putaway Wait</v>
      </c>
    </row>
    <row r="2116" customFormat="false" ht="15" hidden="false" customHeight="false" outlineLevel="0" collapsed="false">
      <c r="A2116" s="0" t="s">
        <v>6164</v>
      </c>
      <c r="B2116" s="0" t="s">
        <v>6165</v>
      </c>
      <c r="C2116" s="0" t="s">
        <v>175</v>
      </c>
      <c r="D2116" s="0" t="s">
        <v>119</v>
      </c>
      <c r="E2116" s="0" t="s">
        <v>6166</v>
      </c>
      <c r="F2116" s="0" t="s">
        <v>128</v>
      </c>
      <c r="G2116" s="0" t="s">
        <v>122</v>
      </c>
      <c r="H2116" s="17" t="n">
        <v>46254.8847222222</v>
      </c>
      <c r="I2116" s="17" t="n">
        <v>46254.8965277778</v>
      </c>
      <c r="J2116" s="17" t="n">
        <v>46254.9034722222</v>
      </c>
      <c r="K2116" s="17" t="n">
        <v>46254.9493055556</v>
      </c>
      <c r="L2116" s="17" t="n">
        <v>46254.9534722222</v>
      </c>
      <c r="M2116" s="17" t="n">
        <v>46254.9666666667</v>
      </c>
      <c r="N2116" s="17" t="n">
        <v>46254.9881944444</v>
      </c>
      <c r="O2116" s="17" t="n">
        <v>46255.0493055556</v>
      </c>
      <c r="P2116" s="17" t="n">
        <v>46255.0541666667</v>
      </c>
      <c r="Q2116" s="17" t="n">
        <v>46255.0715277778</v>
      </c>
      <c r="R2116" s="0" t="n">
        <v>639</v>
      </c>
      <c r="S2116" s="0" t="n">
        <v>0</v>
      </c>
      <c r="T2116" s="0" t="n">
        <v>0</v>
      </c>
      <c r="U2116" s="18" t="s">
        <v>130</v>
      </c>
      <c r="V2116" s="18" t="s">
        <v>156</v>
      </c>
      <c r="W2116" s="0" t="str">
        <f aca="false">IF(AND(X2116&gt;=6,X2116&lt;14),"A",IF(AND(X2116&gt;=14,X2116&lt;22),"B","C"))</f>
        <v>B</v>
      </c>
      <c r="X2116" s="18" t="n">
        <f aca="false">HOUR(H2116)</f>
        <v>21</v>
      </c>
      <c r="Y2116" s="18" t="n">
        <f aca="false">ROUND((I2116-H2116)*1440,0)</f>
        <v>17</v>
      </c>
      <c r="Z2116" s="18" t="n">
        <f aca="false">ROUND((J2116-I2116)*1440,0)</f>
        <v>10</v>
      </c>
      <c r="AA2116" s="18" t="n">
        <f aca="false">ROUND((K2116-J2116)*1440,0)</f>
        <v>66</v>
      </c>
      <c r="AB2116" s="18" t="n">
        <f aca="false">ROUND((L2116-K2116)*1440,0)</f>
        <v>6</v>
      </c>
      <c r="AC2116" s="18" t="n">
        <f aca="false">ROUND((M2116-L2116)*1440,0)</f>
        <v>19</v>
      </c>
      <c r="AD2116" s="18" t="n">
        <f aca="false">IF(N2116="","",ROUND((N2116-M2116)*1440,0))</f>
        <v>31</v>
      </c>
      <c r="AE2116" s="18" t="n">
        <f aca="false">IF(O2116="","",ROUND((O2116-N2116)*1440,0))</f>
        <v>88</v>
      </c>
      <c r="AF2116" s="18" t="n">
        <f aca="false">IF(P2116="","",ROUND((P2116-O2116)*1440,0))</f>
        <v>7</v>
      </c>
      <c r="AG2116" s="18" t="n">
        <f aca="false">IF(Q2116="","",ROUND((Q2116-P2116)*1440,0))</f>
        <v>25</v>
      </c>
      <c r="AH2116" s="18" t="n">
        <f aca="false">IF(Q2116="","",ROUND((Q2116-H2116)*1440,0))</f>
        <v>269</v>
      </c>
      <c r="AI2116" s="19" t="n">
        <f aca="false">ROUND(IF(O2116="",Assumptions!$B$25-K2116,O2116-K2116)*24,1)</f>
        <v>2.4</v>
      </c>
      <c r="AJ2116" s="20" t="n">
        <f aca="false">ROUND(MAX(N(Y2116)/Assumptions!$C$5, N(Z2116)/Assumptions!$C$6, N(AA2116)/Assumptions!$C$7, N(AB2116)/Assumptions!$C$8, N(AC2116)/Assumptions!$C$9, N(AD2116)/Assumptions!$C$10, N(AE2116)/Assumptions!$C$11, N(AF2116)/Assumptions!$C$12, N(AG2116)/Assumptions!$C$13),3)</f>
        <v>1.956</v>
      </c>
      <c r="AK2116" s="0" t="str">
        <f aca="false">IF(OR(U2116="Pending",U2116="On Hold"),"Open GRN (awaiting)",IF(AJ2116&lt;=1,"Within SLA",IF(ROUND(N(Y2116)/Assumptions!$C$5,3)=AJ2116,"Gate Wait",IF(ROUND(N(Z2116)/Assumptions!$C$6,3)=AJ2116,"Dock Wait",IF(ROUND(N(AA2116)/Assumptions!$C$7,3)=AJ2116,"Unloading",IF(ROUND(N(AB2116)/Assumptions!$C$8,3)=AJ2116,"Unload-to-QC Wait",IF(ROUND(N(AC2116)/Assumptions!$C$9,3)=AJ2116,"QC",IF(ROUND(N(AD2116)/Assumptions!$C$10,3)=AJ2116,"QC-to-GRN Wait",IF(ROUND(N(AE2116)/Assumptions!$C$11,3)=AJ2116,"GRN Processing",IF(ROUND(N(AF2116)/Assumptions!$C$12,3)=AJ2116,"GRN-to-Putaway Wait",IF(ROUND(N(AG2116)/Assumptions!$C$13,3)=AJ2116,"Putaway","Within SLA")))))))))))</f>
        <v>GRN Processing</v>
      </c>
    </row>
    <row r="2117" customFormat="false" ht="15" hidden="false" customHeight="false" outlineLevel="0" collapsed="false">
      <c r="A2117" s="0" t="s">
        <v>6167</v>
      </c>
      <c r="B2117" s="0" t="s">
        <v>6168</v>
      </c>
      <c r="C2117" s="0" t="s">
        <v>159</v>
      </c>
      <c r="D2117" s="0" t="s">
        <v>119</v>
      </c>
      <c r="E2117" s="0" t="s">
        <v>6169</v>
      </c>
      <c r="F2117" s="0" t="s">
        <v>177</v>
      </c>
      <c r="G2117" s="0" t="s">
        <v>129</v>
      </c>
      <c r="H2117" s="17" t="n">
        <v>46254.9041666667</v>
      </c>
      <c r="I2117" s="17" t="n">
        <v>46254.9104166667</v>
      </c>
      <c r="J2117" s="17" t="n">
        <v>46254.9173611111</v>
      </c>
      <c r="K2117" s="17" t="n">
        <v>46254.9388888889</v>
      </c>
      <c r="L2117" s="17" t="n">
        <v>46254.9569444444</v>
      </c>
      <c r="M2117" s="17" t="n">
        <v>46254.96875</v>
      </c>
      <c r="N2117" s="17" t="n">
        <v>46255.01875</v>
      </c>
      <c r="O2117" s="17" t="n">
        <v>46255.0868055556</v>
      </c>
      <c r="P2117" s="17" t="n">
        <v>46255.0951388889</v>
      </c>
      <c r="Q2117" s="17" t="n">
        <v>46255.1083333333</v>
      </c>
      <c r="R2117" s="0" t="n">
        <v>686</v>
      </c>
      <c r="S2117" s="0" t="n">
        <v>0</v>
      </c>
      <c r="T2117" s="0" t="n">
        <v>0</v>
      </c>
      <c r="U2117" s="18" t="s">
        <v>130</v>
      </c>
      <c r="V2117" s="18" t="s">
        <v>144</v>
      </c>
      <c r="W2117" s="0" t="str">
        <f aca="false">IF(AND(X2117&gt;=6,X2117&lt;14),"A",IF(AND(X2117&gt;=14,X2117&lt;22),"B","C"))</f>
        <v>B</v>
      </c>
      <c r="X2117" s="18" t="n">
        <f aca="false">HOUR(H2117)</f>
        <v>21</v>
      </c>
      <c r="Y2117" s="18" t="n">
        <f aca="false">ROUND((I2117-H2117)*1440,0)</f>
        <v>9</v>
      </c>
      <c r="Z2117" s="18" t="n">
        <f aca="false">ROUND((J2117-I2117)*1440,0)</f>
        <v>10</v>
      </c>
      <c r="AA2117" s="18" t="n">
        <f aca="false">ROUND((K2117-J2117)*1440,0)</f>
        <v>31</v>
      </c>
      <c r="AB2117" s="18" t="n">
        <f aca="false">ROUND((L2117-K2117)*1440,0)</f>
        <v>26</v>
      </c>
      <c r="AC2117" s="18" t="n">
        <f aca="false">ROUND((M2117-L2117)*1440,0)</f>
        <v>17</v>
      </c>
      <c r="AD2117" s="18" t="n">
        <f aca="false">IF(N2117="","",ROUND((N2117-M2117)*1440,0))</f>
        <v>72</v>
      </c>
      <c r="AE2117" s="18" t="n">
        <f aca="false">IF(O2117="","",ROUND((O2117-N2117)*1440,0))</f>
        <v>98</v>
      </c>
      <c r="AF2117" s="18" t="n">
        <f aca="false">IF(P2117="","",ROUND((P2117-O2117)*1440,0))</f>
        <v>12</v>
      </c>
      <c r="AG2117" s="18" t="n">
        <f aca="false">IF(Q2117="","",ROUND((Q2117-P2117)*1440,0))</f>
        <v>19</v>
      </c>
      <c r="AH2117" s="18" t="n">
        <f aca="false">IF(Q2117="","",ROUND((Q2117-H2117)*1440,0))</f>
        <v>294</v>
      </c>
      <c r="AI2117" s="19" t="n">
        <f aca="false">ROUND(IF(O2117="",Assumptions!$B$25-K2117,O2117-K2117)*24,1)</f>
        <v>3.5</v>
      </c>
      <c r="AJ2117" s="20" t="n">
        <f aca="false">ROUND(MAX(N(Y2117)/Assumptions!$C$5, N(Z2117)/Assumptions!$C$6, N(AA2117)/Assumptions!$C$7, N(AB2117)/Assumptions!$C$8, N(AC2117)/Assumptions!$C$9, N(AD2117)/Assumptions!$C$10, N(AE2117)/Assumptions!$C$11, N(AF2117)/Assumptions!$C$12, N(AG2117)/Assumptions!$C$13),3)</f>
        <v>2.4</v>
      </c>
      <c r="AK2117" s="0" t="str">
        <f aca="false">IF(OR(U2117="Pending",U2117="On Hold"),"Open GRN (awaiting)",IF(AJ2117&lt;=1,"Within SLA",IF(ROUND(N(Y2117)/Assumptions!$C$5,3)=AJ2117,"Gate Wait",IF(ROUND(N(Z2117)/Assumptions!$C$6,3)=AJ2117,"Dock Wait",IF(ROUND(N(AA2117)/Assumptions!$C$7,3)=AJ2117,"Unloading",IF(ROUND(N(AB2117)/Assumptions!$C$8,3)=AJ2117,"Unload-to-QC Wait",IF(ROUND(N(AC2117)/Assumptions!$C$9,3)=AJ2117,"QC",IF(ROUND(N(AD2117)/Assumptions!$C$10,3)=AJ2117,"QC-to-GRN Wait",IF(ROUND(N(AE2117)/Assumptions!$C$11,3)=AJ2117,"GRN Processing",IF(ROUND(N(AF2117)/Assumptions!$C$12,3)=AJ2117,"GRN-to-Putaway Wait",IF(ROUND(N(AG2117)/Assumptions!$C$13,3)=AJ2117,"Putaway","Within SLA")))))))))))</f>
        <v>QC-to-GRN Wait</v>
      </c>
    </row>
    <row r="2118" customFormat="false" ht="15" hidden="false" customHeight="false" outlineLevel="0" collapsed="false">
      <c r="A2118" s="0" t="s">
        <v>6170</v>
      </c>
      <c r="B2118" s="0" t="s">
        <v>6171</v>
      </c>
      <c r="C2118" s="0" t="s">
        <v>252</v>
      </c>
      <c r="D2118" s="0" t="s">
        <v>135</v>
      </c>
      <c r="E2118" s="0" t="s">
        <v>1998</v>
      </c>
      <c r="F2118" s="0" t="s">
        <v>155</v>
      </c>
      <c r="G2118" s="0" t="s">
        <v>178</v>
      </c>
      <c r="H2118" s="17" t="n">
        <v>46255.0430555556</v>
      </c>
      <c r="I2118" s="17" t="n">
        <v>46255.0472222222</v>
      </c>
      <c r="J2118" s="17" t="n">
        <v>46255.0541666667</v>
      </c>
      <c r="K2118" s="17" t="n">
        <v>46255.1333333333</v>
      </c>
      <c r="L2118" s="17" t="n">
        <v>46255.1416666667</v>
      </c>
      <c r="M2118" s="17" t="n">
        <v>46255.1993055556</v>
      </c>
      <c r="N2118" s="17" t="n">
        <v>46255.2548611111</v>
      </c>
      <c r="O2118" s="17" t="n">
        <v>46255.2736111111</v>
      </c>
      <c r="P2118" s="17" t="n">
        <v>46255.2895833333</v>
      </c>
      <c r="Q2118" s="17" t="n">
        <v>46255.3145833333</v>
      </c>
      <c r="R2118" s="0" t="n">
        <v>3000</v>
      </c>
      <c r="S2118" s="0" t="n">
        <v>79</v>
      </c>
      <c r="T2118" s="0" t="n">
        <v>0</v>
      </c>
      <c r="U2118" s="18" t="s">
        <v>123</v>
      </c>
      <c r="V2118" s="18" t="s">
        <v>82</v>
      </c>
      <c r="W2118" s="0" t="str">
        <f aca="false">IF(AND(X2118&gt;=6,X2118&lt;14),"A",IF(AND(X2118&gt;=14,X2118&lt;22),"B","C"))</f>
        <v>C</v>
      </c>
      <c r="X2118" s="18" t="n">
        <f aca="false">HOUR(H2118)</f>
        <v>1</v>
      </c>
      <c r="Y2118" s="18" t="n">
        <f aca="false">ROUND((I2118-H2118)*1440,0)</f>
        <v>6</v>
      </c>
      <c r="Z2118" s="18" t="n">
        <f aca="false">ROUND((J2118-I2118)*1440,0)</f>
        <v>10</v>
      </c>
      <c r="AA2118" s="18" t="n">
        <f aca="false">ROUND((K2118-J2118)*1440,0)</f>
        <v>114</v>
      </c>
      <c r="AB2118" s="18" t="n">
        <f aca="false">ROUND((L2118-K2118)*1440,0)</f>
        <v>12</v>
      </c>
      <c r="AC2118" s="18" t="n">
        <f aca="false">ROUND((M2118-L2118)*1440,0)</f>
        <v>83</v>
      </c>
      <c r="AD2118" s="18" t="n">
        <f aca="false">IF(N2118="","",ROUND((N2118-M2118)*1440,0))</f>
        <v>80</v>
      </c>
      <c r="AE2118" s="18" t="n">
        <f aca="false">IF(O2118="","",ROUND((O2118-N2118)*1440,0))</f>
        <v>27</v>
      </c>
      <c r="AF2118" s="18" t="n">
        <f aca="false">IF(P2118="","",ROUND((P2118-O2118)*1440,0))</f>
        <v>23</v>
      </c>
      <c r="AG2118" s="18" t="n">
        <f aca="false">IF(Q2118="","",ROUND((Q2118-P2118)*1440,0))</f>
        <v>36</v>
      </c>
      <c r="AH2118" s="18" t="n">
        <f aca="false">IF(Q2118="","",ROUND((Q2118-H2118)*1440,0))</f>
        <v>391</v>
      </c>
      <c r="AI2118" s="19" t="n">
        <f aca="false">ROUND(IF(O2118="",Assumptions!$B$25-K2118,O2118-K2118)*24,1)</f>
        <v>3.4</v>
      </c>
      <c r="AJ2118" s="20" t="n">
        <f aca="false">ROUND(MAX(N(Y2118)/Assumptions!$C$5, N(Z2118)/Assumptions!$C$6, N(AA2118)/Assumptions!$C$7, N(AB2118)/Assumptions!$C$8, N(AC2118)/Assumptions!$C$9, N(AD2118)/Assumptions!$C$10, N(AE2118)/Assumptions!$C$11, N(AF2118)/Assumptions!$C$12, N(AG2118)/Assumptions!$C$13),3)</f>
        <v>2.667</v>
      </c>
      <c r="AK2118" s="0" t="str">
        <f aca="false">IF(OR(U2118="Pending",U2118="On Hold"),"Open GRN (awaiting)",IF(AJ2118&lt;=1,"Within SLA",IF(ROUND(N(Y2118)/Assumptions!$C$5,3)=AJ2118,"Gate Wait",IF(ROUND(N(Z2118)/Assumptions!$C$6,3)=AJ2118,"Dock Wait",IF(ROUND(N(AA2118)/Assumptions!$C$7,3)=AJ2118,"Unloading",IF(ROUND(N(AB2118)/Assumptions!$C$8,3)=AJ2118,"Unload-to-QC Wait",IF(ROUND(N(AC2118)/Assumptions!$C$9,3)=AJ2118,"QC",IF(ROUND(N(AD2118)/Assumptions!$C$10,3)=AJ2118,"QC-to-GRN Wait",IF(ROUND(N(AE2118)/Assumptions!$C$11,3)=AJ2118,"GRN Processing",IF(ROUND(N(AF2118)/Assumptions!$C$12,3)=AJ2118,"GRN-to-Putaway Wait",IF(ROUND(N(AG2118)/Assumptions!$C$13,3)=AJ2118,"Putaway","Within SLA")))))))))))</f>
        <v>QC-to-GRN Wait</v>
      </c>
    </row>
    <row r="2119" customFormat="false" ht="15" hidden="false" customHeight="false" outlineLevel="0" collapsed="false">
      <c r="A2119" s="0" t="s">
        <v>6172</v>
      </c>
      <c r="B2119" s="0" t="s">
        <v>6173</v>
      </c>
      <c r="C2119" s="0" t="s">
        <v>286</v>
      </c>
      <c r="D2119" s="0" t="s">
        <v>147</v>
      </c>
      <c r="E2119" s="0" t="s">
        <v>6174</v>
      </c>
      <c r="F2119" s="0" t="s">
        <v>121</v>
      </c>
      <c r="G2119" s="0" t="s">
        <v>167</v>
      </c>
      <c r="H2119" s="17" t="n">
        <v>46255.3833333333</v>
      </c>
      <c r="I2119" s="17" t="n">
        <v>46255.3951388889</v>
      </c>
      <c r="J2119" s="17" t="n">
        <v>46255.3979166667</v>
      </c>
      <c r="K2119" s="17" t="n">
        <v>46255.4284722222</v>
      </c>
      <c r="L2119" s="17" t="n">
        <v>46255.4347222222</v>
      </c>
      <c r="M2119" s="17" t="n">
        <v>46255.4666666667</v>
      </c>
      <c r="N2119" s="17" t="n">
        <v>46255.4784722222</v>
      </c>
      <c r="O2119" s="17" t="n">
        <v>46255.5368055556</v>
      </c>
      <c r="P2119" s="17" t="n">
        <v>46255.5618055556</v>
      </c>
      <c r="Q2119" s="17" t="n">
        <v>46255.5881944444</v>
      </c>
      <c r="R2119" s="0" t="n">
        <v>1880</v>
      </c>
      <c r="S2119" s="0" t="n">
        <v>0</v>
      </c>
      <c r="T2119" s="0" t="n">
        <v>0</v>
      </c>
      <c r="U2119" s="18" t="s">
        <v>130</v>
      </c>
      <c r="V2119" s="18" t="s">
        <v>156</v>
      </c>
      <c r="W2119" s="0" t="str">
        <f aca="false">IF(AND(X2119&gt;=6,X2119&lt;14),"A",IF(AND(X2119&gt;=14,X2119&lt;22),"B","C"))</f>
        <v>A</v>
      </c>
      <c r="X2119" s="18" t="n">
        <f aca="false">HOUR(H2119)</f>
        <v>9</v>
      </c>
      <c r="Y2119" s="18" t="n">
        <f aca="false">ROUND((I2119-H2119)*1440,0)</f>
        <v>17</v>
      </c>
      <c r="Z2119" s="18" t="n">
        <f aca="false">ROUND((J2119-I2119)*1440,0)</f>
        <v>4</v>
      </c>
      <c r="AA2119" s="18" t="n">
        <f aca="false">ROUND((K2119-J2119)*1440,0)</f>
        <v>44</v>
      </c>
      <c r="AB2119" s="18" t="n">
        <f aca="false">ROUND((L2119-K2119)*1440,0)</f>
        <v>9</v>
      </c>
      <c r="AC2119" s="18" t="n">
        <f aca="false">ROUND((M2119-L2119)*1440,0)</f>
        <v>46</v>
      </c>
      <c r="AD2119" s="18" t="n">
        <f aca="false">IF(N2119="","",ROUND((N2119-M2119)*1440,0))</f>
        <v>17</v>
      </c>
      <c r="AE2119" s="18" t="n">
        <f aca="false">IF(O2119="","",ROUND((O2119-N2119)*1440,0))</f>
        <v>84</v>
      </c>
      <c r="AF2119" s="18" t="n">
        <f aca="false">IF(P2119="","",ROUND((P2119-O2119)*1440,0))</f>
        <v>36</v>
      </c>
      <c r="AG2119" s="18" t="n">
        <f aca="false">IF(Q2119="","",ROUND((Q2119-P2119)*1440,0))</f>
        <v>38</v>
      </c>
      <c r="AH2119" s="18" t="n">
        <f aca="false">IF(Q2119="","",ROUND((Q2119-H2119)*1440,0))</f>
        <v>295</v>
      </c>
      <c r="AI2119" s="19" t="n">
        <f aca="false">ROUND(IF(O2119="",Assumptions!$B$25-K2119,O2119-K2119)*24,1)</f>
        <v>2.6</v>
      </c>
      <c r="AJ2119" s="20" t="n">
        <f aca="false">ROUND(MAX(N(Y2119)/Assumptions!$C$5, N(Z2119)/Assumptions!$C$6, N(AA2119)/Assumptions!$C$7, N(AB2119)/Assumptions!$C$8, N(AC2119)/Assumptions!$C$9, N(AD2119)/Assumptions!$C$10, N(AE2119)/Assumptions!$C$11, N(AF2119)/Assumptions!$C$12, N(AG2119)/Assumptions!$C$13),3)</f>
        <v>1.867</v>
      </c>
      <c r="AK2119" s="0" t="str">
        <f aca="false">IF(OR(U2119="Pending",U2119="On Hold"),"Open GRN (awaiting)",IF(AJ2119&lt;=1,"Within SLA",IF(ROUND(N(Y2119)/Assumptions!$C$5,3)=AJ2119,"Gate Wait",IF(ROUND(N(Z2119)/Assumptions!$C$6,3)=AJ2119,"Dock Wait",IF(ROUND(N(AA2119)/Assumptions!$C$7,3)=AJ2119,"Unloading",IF(ROUND(N(AB2119)/Assumptions!$C$8,3)=AJ2119,"Unload-to-QC Wait",IF(ROUND(N(AC2119)/Assumptions!$C$9,3)=AJ2119,"QC",IF(ROUND(N(AD2119)/Assumptions!$C$10,3)=AJ2119,"QC-to-GRN Wait",IF(ROUND(N(AE2119)/Assumptions!$C$11,3)=AJ2119,"GRN Processing",IF(ROUND(N(AF2119)/Assumptions!$C$12,3)=AJ2119,"GRN-to-Putaway Wait",IF(ROUND(N(AG2119)/Assumptions!$C$13,3)=AJ2119,"Putaway","Within SLA")))))))))))</f>
        <v>GRN Processing</v>
      </c>
    </row>
    <row r="2120" customFormat="false" ht="15" hidden="false" customHeight="false" outlineLevel="0" collapsed="false">
      <c r="A2120" s="0" t="s">
        <v>6175</v>
      </c>
      <c r="B2120" s="0" t="s">
        <v>6176</v>
      </c>
      <c r="C2120" s="0" t="s">
        <v>175</v>
      </c>
      <c r="D2120" s="0" t="s">
        <v>119</v>
      </c>
      <c r="E2120" s="0" t="s">
        <v>5830</v>
      </c>
      <c r="F2120" s="0" t="s">
        <v>177</v>
      </c>
      <c r="G2120" s="0" t="s">
        <v>129</v>
      </c>
      <c r="H2120" s="17" t="n">
        <v>46255.3868055556</v>
      </c>
      <c r="I2120" s="17" t="n">
        <v>46255.4881944444</v>
      </c>
      <c r="J2120" s="17" t="n">
        <v>46255.5027777778</v>
      </c>
      <c r="K2120" s="17" t="n">
        <v>46255.5076388889</v>
      </c>
      <c r="L2120" s="17" t="n">
        <v>46255.5159722222</v>
      </c>
      <c r="M2120" s="17" t="n">
        <v>46255.5493055556</v>
      </c>
      <c r="N2120" s="17" t="n">
        <v>46255.5680555556</v>
      </c>
      <c r="O2120" s="17" t="n">
        <v>46255.5868055556</v>
      </c>
      <c r="P2120" s="17" t="n">
        <v>46255.5965277778</v>
      </c>
      <c r="Q2120" s="17" t="n">
        <v>46255.6131944444</v>
      </c>
      <c r="R2120" s="0" t="n">
        <v>91</v>
      </c>
      <c r="S2120" s="0" t="n">
        <v>0</v>
      </c>
      <c r="T2120" s="0" t="n">
        <v>0</v>
      </c>
      <c r="U2120" s="18" t="s">
        <v>130</v>
      </c>
      <c r="V2120" s="18" t="s">
        <v>139</v>
      </c>
      <c r="W2120" s="0" t="str">
        <f aca="false">IF(AND(X2120&gt;=6,X2120&lt;14),"A",IF(AND(X2120&gt;=14,X2120&lt;22),"B","C"))</f>
        <v>A</v>
      </c>
      <c r="X2120" s="18" t="n">
        <f aca="false">HOUR(H2120)</f>
        <v>9</v>
      </c>
      <c r="Y2120" s="18" t="n">
        <f aca="false">ROUND((I2120-H2120)*1440,0)</f>
        <v>146</v>
      </c>
      <c r="Z2120" s="18" t="n">
        <f aca="false">ROUND((J2120-I2120)*1440,0)</f>
        <v>21</v>
      </c>
      <c r="AA2120" s="18" t="n">
        <f aca="false">ROUND((K2120-J2120)*1440,0)</f>
        <v>7</v>
      </c>
      <c r="AB2120" s="18" t="n">
        <f aca="false">ROUND((L2120-K2120)*1440,0)</f>
        <v>12</v>
      </c>
      <c r="AC2120" s="18" t="n">
        <f aca="false">ROUND((M2120-L2120)*1440,0)</f>
        <v>48</v>
      </c>
      <c r="AD2120" s="18" t="n">
        <f aca="false">IF(N2120="","",ROUND((N2120-M2120)*1440,0))</f>
        <v>27</v>
      </c>
      <c r="AE2120" s="18" t="n">
        <f aca="false">IF(O2120="","",ROUND((O2120-N2120)*1440,0))</f>
        <v>27</v>
      </c>
      <c r="AF2120" s="18" t="n">
        <f aca="false">IF(P2120="","",ROUND((P2120-O2120)*1440,0))</f>
        <v>14</v>
      </c>
      <c r="AG2120" s="18" t="n">
        <f aca="false">IF(Q2120="","",ROUND((Q2120-P2120)*1440,0))</f>
        <v>24</v>
      </c>
      <c r="AH2120" s="18" t="n">
        <f aca="false">IF(Q2120="","",ROUND((Q2120-H2120)*1440,0))</f>
        <v>326</v>
      </c>
      <c r="AI2120" s="19" t="n">
        <f aca="false">ROUND(IF(O2120="",Assumptions!$B$25-K2120,O2120-K2120)*24,1)</f>
        <v>1.9</v>
      </c>
      <c r="AJ2120" s="20" t="n">
        <f aca="false">ROUND(MAX(N(Y2120)/Assumptions!$C$5, N(Z2120)/Assumptions!$C$6, N(AA2120)/Assumptions!$C$7, N(AB2120)/Assumptions!$C$8, N(AC2120)/Assumptions!$C$9, N(AD2120)/Assumptions!$C$10, N(AE2120)/Assumptions!$C$11, N(AF2120)/Assumptions!$C$12, N(AG2120)/Assumptions!$C$13),3)</f>
        <v>4.867</v>
      </c>
      <c r="AK2120" s="0" t="str">
        <f aca="false">IF(OR(U2120="Pending",U2120="On Hold"),"Open GRN (awaiting)",IF(AJ2120&lt;=1,"Within SLA",IF(ROUND(N(Y2120)/Assumptions!$C$5,3)=AJ2120,"Gate Wait",IF(ROUND(N(Z2120)/Assumptions!$C$6,3)=AJ2120,"Dock Wait",IF(ROUND(N(AA2120)/Assumptions!$C$7,3)=AJ2120,"Unloading",IF(ROUND(N(AB2120)/Assumptions!$C$8,3)=AJ2120,"Unload-to-QC Wait",IF(ROUND(N(AC2120)/Assumptions!$C$9,3)=AJ2120,"QC",IF(ROUND(N(AD2120)/Assumptions!$C$10,3)=AJ2120,"QC-to-GRN Wait",IF(ROUND(N(AE2120)/Assumptions!$C$11,3)=AJ2120,"GRN Processing",IF(ROUND(N(AF2120)/Assumptions!$C$12,3)=AJ2120,"GRN-to-Putaway Wait",IF(ROUND(N(AG2120)/Assumptions!$C$13,3)=AJ2120,"Putaway","Within SLA")))))))))))</f>
        <v>Gate Wait</v>
      </c>
    </row>
    <row r="2121" customFormat="false" ht="15" hidden="false" customHeight="false" outlineLevel="0" collapsed="false">
      <c r="A2121" s="0" t="s">
        <v>6177</v>
      </c>
      <c r="B2121" s="0" t="s">
        <v>6178</v>
      </c>
      <c r="C2121" s="0" t="s">
        <v>252</v>
      </c>
      <c r="D2121" s="0" t="s">
        <v>119</v>
      </c>
      <c r="E2121" s="0" t="s">
        <v>6179</v>
      </c>
      <c r="F2121" s="0" t="s">
        <v>137</v>
      </c>
      <c r="G2121" s="0" t="s">
        <v>129</v>
      </c>
      <c r="H2121" s="17" t="n">
        <v>46255.4055555556</v>
      </c>
      <c r="I2121" s="17" t="n">
        <v>46255.4319444444</v>
      </c>
      <c r="J2121" s="17" t="n">
        <v>46255.4354166667</v>
      </c>
      <c r="K2121" s="17" t="n">
        <v>46255.4569444444</v>
      </c>
      <c r="L2121" s="17" t="n">
        <v>46255.4597222222</v>
      </c>
      <c r="M2121" s="17" t="n">
        <v>46255.4659722222</v>
      </c>
      <c r="N2121" s="17" t="n">
        <v>46255.5131944444</v>
      </c>
      <c r="O2121" s="17" t="n">
        <v>46255.5333333333</v>
      </c>
      <c r="P2121" s="17" t="n">
        <v>46255.5430555556</v>
      </c>
      <c r="Q2121" s="17" t="n">
        <v>46255.5652777778</v>
      </c>
      <c r="R2121" s="0" t="n">
        <v>202</v>
      </c>
      <c r="S2121" s="0" t="n">
        <v>0</v>
      </c>
      <c r="T2121" s="0" t="n">
        <v>1</v>
      </c>
      <c r="U2121" s="18" t="s">
        <v>123</v>
      </c>
      <c r="V2121" s="18" t="s">
        <v>131</v>
      </c>
      <c r="W2121" s="0" t="str">
        <f aca="false">IF(AND(X2121&gt;=6,X2121&lt;14),"A",IF(AND(X2121&gt;=14,X2121&lt;22),"B","C"))</f>
        <v>A</v>
      </c>
      <c r="X2121" s="18" t="n">
        <f aca="false">HOUR(H2121)</f>
        <v>9</v>
      </c>
      <c r="Y2121" s="18" t="n">
        <f aca="false">ROUND((I2121-H2121)*1440,0)</f>
        <v>38</v>
      </c>
      <c r="Z2121" s="18" t="n">
        <f aca="false">ROUND((J2121-I2121)*1440,0)</f>
        <v>5</v>
      </c>
      <c r="AA2121" s="18" t="n">
        <f aca="false">ROUND((K2121-J2121)*1440,0)</f>
        <v>31</v>
      </c>
      <c r="AB2121" s="18" t="n">
        <f aca="false">ROUND((L2121-K2121)*1440,0)</f>
        <v>4</v>
      </c>
      <c r="AC2121" s="18" t="n">
        <f aca="false">ROUND((M2121-L2121)*1440,0)</f>
        <v>9</v>
      </c>
      <c r="AD2121" s="18" t="n">
        <f aca="false">IF(N2121="","",ROUND((N2121-M2121)*1440,0))</f>
        <v>68</v>
      </c>
      <c r="AE2121" s="18" t="n">
        <f aca="false">IF(O2121="","",ROUND((O2121-N2121)*1440,0))</f>
        <v>29</v>
      </c>
      <c r="AF2121" s="18" t="n">
        <f aca="false">IF(P2121="","",ROUND((P2121-O2121)*1440,0))</f>
        <v>14</v>
      </c>
      <c r="AG2121" s="18" t="n">
        <f aca="false">IF(Q2121="","",ROUND((Q2121-P2121)*1440,0))</f>
        <v>32</v>
      </c>
      <c r="AH2121" s="18" t="n">
        <f aca="false">IF(Q2121="","",ROUND((Q2121-H2121)*1440,0))</f>
        <v>230</v>
      </c>
      <c r="AI2121" s="19" t="n">
        <f aca="false">ROUND(IF(O2121="",Assumptions!$B$25-K2121,O2121-K2121)*24,1)</f>
        <v>1.8</v>
      </c>
      <c r="AJ2121" s="20" t="n">
        <f aca="false">ROUND(MAX(N(Y2121)/Assumptions!$C$5, N(Z2121)/Assumptions!$C$6, N(AA2121)/Assumptions!$C$7, N(AB2121)/Assumptions!$C$8, N(AC2121)/Assumptions!$C$9, N(AD2121)/Assumptions!$C$10, N(AE2121)/Assumptions!$C$11, N(AF2121)/Assumptions!$C$12, N(AG2121)/Assumptions!$C$13),3)</f>
        <v>2.267</v>
      </c>
      <c r="AK2121" s="0" t="str">
        <f aca="false">IF(OR(U2121="Pending",U2121="On Hold"),"Open GRN (awaiting)",IF(AJ2121&lt;=1,"Within SLA",IF(ROUND(N(Y2121)/Assumptions!$C$5,3)=AJ2121,"Gate Wait",IF(ROUND(N(Z2121)/Assumptions!$C$6,3)=AJ2121,"Dock Wait",IF(ROUND(N(AA2121)/Assumptions!$C$7,3)=AJ2121,"Unloading",IF(ROUND(N(AB2121)/Assumptions!$C$8,3)=AJ2121,"Unload-to-QC Wait",IF(ROUND(N(AC2121)/Assumptions!$C$9,3)=AJ2121,"QC",IF(ROUND(N(AD2121)/Assumptions!$C$10,3)=AJ2121,"QC-to-GRN Wait",IF(ROUND(N(AE2121)/Assumptions!$C$11,3)=AJ2121,"GRN Processing",IF(ROUND(N(AF2121)/Assumptions!$C$12,3)=AJ2121,"GRN-to-Putaway Wait",IF(ROUND(N(AG2121)/Assumptions!$C$13,3)=AJ2121,"Putaway","Within SLA")))))))))))</f>
        <v>QC-to-GRN Wait</v>
      </c>
    </row>
    <row r="2122" customFormat="false" ht="15" hidden="false" customHeight="false" outlineLevel="0" collapsed="false">
      <c r="A2122" s="0" t="s">
        <v>6180</v>
      </c>
      <c r="B2122" s="0" t="s">
        <v>6181</v>
      </c>
      <c r="C2122" s="0" t="s">
        <v>184</v>
      </c>
      <c r="D2122" s="0" t="s">
        <v>147</v>
      </c>
      <c r="E2122" s="0" t="s">
        <v>6182</v>
      </c>
      <c r="F2122" s="0" t="s">
        <v>177</v>
      </c>
      <c r="G2122" s="0" t="s">
        <v>167</v>
      </c>
      <c r="H2122" s="17" t="n">
        <v>46255.4131944445</v>
      </c>
      <c r="I2122" s="17" t="n">
        <v>46255.425</v>
      </c>
      <c r="J2122" s="17" t="n">
        <v>46255.4298611111</v>
      </c>
      <c r="K2122" s="17" t="n">
        <v>46255.4819444444</v>
      </c>
      <c r="L2122" s="17" t="n">
        <v>46255.4888888889</v>
      </c>
      <c r="M2122" s="17" t="n">
        <v>46255.50625</v>
      </c>
      <c r="N2122" s="17" t="n">
        <v>46255.5381944445</v>
      </c>
      <c r="O2122" s="17" t="n">
        <v>46255.5652777778</v>
      </c>
      <c r="P2122" s="17" t="n">
        <v>46255.5736111111</v>
      </c>
      <c r="Q2122" s="17" t="n">
        <v>46255.5861111111</v>
      </c>
      <c r="R2122" s="0" t="n">
        <v>1171</v>
      </c>
      <c r="S2122" s="0" t="n">
        <v>0</v>
      </c>
      <c r="T2122" s="0" t="n">
        <v>0</v>
      </c>
      <c r="U2122" s="18" t="s">
        <v>130</v>
      </c>
      <c r="V2122" s="18" t="s">
        <v>144</v>
      </c>
      <c r="W2122" s="0" t="str">
        <f aca="false">IF(AND(X2122&gt;=6,X2122&lt;14),"A",IF(AND(X2122&gt;=14,X2122&lt;22),"B","C"))</f>
        <v>A</v>
      </c>
      <c r="X2122" s="18" t="n">
        <f aca="false">HOUR(H2122)</f>
        <v>9</v>
      </c>
      <c r="Y2122" s="18" t="n">
        <f aca="false">ROUND((I2122-H2122)*1440,0)</f>
        <v>17</v>
      </c>
      <c r="Z2122" s="18" t="n">
        <f aca="false">ROUND((J2122-I2122)*1440,0)</f>
        <v>7</v>
      </c>
      <c r="AA2122" s="18" t="n">
        <f aca="false">ROUND((K2122-J2122)*1440,0)</f>
        <v>75</v>
      </c>
      <c r="AB2122" s="18" t="n">
        <f aca="false">ROUND((L2122-K2122)*1440,0)</f>
        <v>10</v>
      </c>
      <c r="AC2122" s="18" t="n">
        <f aca="false">ROUND((M2122-L2122)*1440,0)</f>
        <v>25</v>
      </c>
      <c r="AD2122" s="18" t="n">
        <f aca="false">IF(N2122="","",ROUND((N2122-M2122)*1440,0))</f>
        <v>46</v>
      </c>
      <c r="AE2122" s="18" t="n">
        <f aca="false">IF(O2122="","",ROUND((O2122-N2122)*1440,0))</f>
        <v>39</v>
      </c>
      <c r="AF2122" s="18" t="n">
        <f aca="false">IF(P2122="","",ROUND((P2122-O2122)*1440,0))</f>
        <v>12</v>
      </c>
      <c r="AG2122" s="18" t="n">
        <f aca="false">IF(Q2122="","",ROUND((Q2122-P2122)*1440,0))</f>
        <v>18</v>
      </c>
      <c r="AH2122" s="18" t="n">
        <f aca="false">IF(Q2122="","",ROUND((Q2122-H2122)*1440,0))</f>
        <v>249</v>
      </c>
      <c r="AI2122" s="19" t="n">
        <f aca="false">ROUND(IF(O2122="",Assumptions!$B$25-K2122,O2122-K2122)*24,1)</f>
        <v>2</v>
      </c>
      <c r="AJ2122" s="20" t="n">
        <f aca="false">ROUND(MAX(N(Y2122)/Assumptions!$C$5, N(Z2122)/Assumptions!$C$6, N(AA2122)/Assumptions!$C$7, N(AB2122)/Assumptions!$C$8, N(AC2122)/Assumptions!$C$9, N(AD2122)/Assumptions!$C$10, N(AE2122)/Assumptions!$C$11, N(AF2122)/Assumptions!$C$12, N(AG2122)/Assumptions!$C$13),3)</f>
        <v>1.533</v>
      </c>
      <c r="AK2122" s="0" t="str">
        <f aca="false">IF(OR(U2122="Pending",U2122="On Hold"),"Open GRN (awaiting)",IF(AJ2122&lt;=1,"Within SLA",IF(ROUND(N(Y2122)/Assumptions!$C$5,3)=AJ2122,"Gate Wait",IF(ROUND(N(Z2122)/Assumptions!$C$6,3)=AJ2122,"Dock Wait",IF(ROUND(N(AA2122)/Assumptions!$C$7,3)=AJ2122,"Unloading",IF(ROUND(N(AB2122)/Assumptions!$C$8,3)=AJ2122,"Unload-to-QC Wait",IF(ROUND(N(AC2122)/Assumptions!$C$9,3)=AJ2122,"QC",IF(ROUND(N(AD2122)/Assumptions!$C$10,3)=AJ2122,"QC-to-GRN Wait",IF(ROUND(N(AE2122)/Assumptions!$C$11,3)=AJ2122,"GRN Processing",IF(ROUND(N(AF2122)/Assumptions!$C$12,3)=AJ2122,"GRN-to-Putaway Wait",IF(ROUND(N(AG2122)/Assumptions!$C$13,3)=AJ2122,"Putaway","Within SLA")))))))))))</f>
        <v>QC-to-GRN Wait</v>
      </c>
    </row>
    <row r="2123" customFormat="false" ht="15" hidden="false" customHeight="false" outlineLevel="0" collapsed="false">
      <c r="A2123" s="0" t="s">
        <v>6183</v>
      </c>
      <c r="B2123" s="0" t="s">
        <v>6184</v>
      </c>
      <c r="C2123" s="0" t="s">
        <v>252</v>
      </c>
      <c r="D2123" s="0" t="s">
        <v>119</v>
      </c>
      <c r="E2123" s="0" t="s">
        <v>6185</v>
      </c>
      <c r="F2123" s="0" t="s">
        <v>155</v>
      </c>
      <c r="G2123" s="0" t="s">
        <v>122</v>
      </c>
      <c r="H2123" s="17" t="n">
        <v>46255.4145833333</v>
      </c>
      <c r="I2123" s="17" t="n">
        <v>46255.4263888889</v>
      </c>
      <c r="J2123" s="17" t="n">
        <v>46255.4430555556</v>
      </c>
      <c r="K2123" s="17" t="n">
        <v>46255.5048611111</v>
      </c>
      <c r="L2123" s="17" t="n">
        <v>46255.5118055556</v>
      </c>
      <c r="M2123" s="17" t="n">
        <v>46255.5340277778</v>
      </c>
      <c r="N2123" s="17" t="n">
        <v>46255.5770833333</v>
      </c>
      <c r="O2123" s="17" t="n">
        <v>46255.6465277778</v>
      </c>
      <c r="P2123" s="17" t="n">
        <v>46255.6625</v>
      </c>
      <c r="Q2123" s="17" t="n">
        <v>46255.6673611111</v>
      </c>
      <c r="R2123" s="0" t="n">
        <v>553</v>
      </c>
      <c r="S2123" s="0" t="n">
        <v>0</v>
      </c>
      <c r="T2123" s="0" t="n">
        <v>6</v>
      </c>
      <c r="U2123" s="18" t="s">
        <v>123</v>
      </c>
      <c r="V2123" s="18" t="s">
        <v>156</v>
      </c>
      <c r="W2123" s="0" t="str">
        <f aca="false">IF(AND(X2123&gt;=6,X2123&lt;14),"A",IF(AND(X2123&gt;=14,X2123&lt;22),"B","C"))</f>
        <v>A</v>
      </c>
      <c r="X2123" s="18" t="n">
        <f aca="false">HOUR(H2123)</f>
        <v>9</v>
      </c>
      <c r="Y2123" s="18" t="n">
        <f aca="false">ROUND((I2123-H2123)*1440,0)</f>
        <v>17</v>
      </c>
      <c r="Z2123" s="18" t="n">
        <f aca="false">ROUND((J2123-I2123)*1440,0)</f>
        <v>24</v>
      </c>
      <c r="AA2123" s="18" t="n">
        <f aca="false">ROUND((K2123-J2123)*1440,0)</f>
        <v>89</v>
      </c>
      <c r="AB2123" s="18" t="n">
        <f aca="false">ROUND((L2123-K2123)*1440,0)</f>
        <v>10</v>
      </c>
      <c r="AC2123" s="18" t="n">
        <f aca="false">ROUND((M2123-L2123)*1440,0)</f>
        <v>32</v>
      </c>
      <c r="AD2123" s="18" t="n">
        <f aca="false">IF(N2123="","",ROUND((N2123-M2123)*1440,0))</f>
        <v>62</v>
      </c>
      <c r="AE2123" s="18" t="n">
        <f aca="false">IF(O2123="","",ROUND((O2123-N2123)*1440,0))</f>
        <v>100</v>
      </c>
      <c r="AF2123" s="18" t="n">
        <f aca="false">IF(P2123="","",ROUND((P2123-O2123)*1440,0))</f>
        <v>23</v>
      </c>
      <c r="AG2123" s="18" t="n">
        <f aca="false">IF(Q2123="","",ROUND((Q2123-P2123)*1440,0))</f>
        <v>7</v>
      </c>
      <c r="AH2123" s="18" t="n">
        <f aca="false">IF(Q2123="","",ROUND((Q2123-H2123)*1440,0))</f>
        <v>364</v>
      </c>
      <c r="AI2123" s="19" t="n">
        <f aca="false">ROUND(IF(O2123="",Assumptions!$B$25-K2123,O2123-K2123)*24,1)</f>
        <v>3.4</v>
      </c>
      <c r="AJ2123" s="20" t="n">
        <f aca="false">ROUND(MAX(N(Y2123)/Assumptions!$C$5, N(Z2123)/Assumptions!$C$6, N(AA2123)/Assumptions!$C$7, N(AB2123)/Assumptions!$C$8, N(AC2123)/Assumptions!$C$9, N(AD2123)/Assumptions!$C$10, N(AE2123)/Assumptions!$C$11, N(AF2123)/Assumptions!$C$12, N(AG2123)/Assumptions!$C$13),3)</f>
        <v>2.222</v>
      </c>
      <c r="AK2123" s="0" t="str">
        <f aca="false">IF(OR(U2123="Pending",U2123="On Hold"),"Open GRN (awaiting)",IF(AJ2123&lt;=1,"Within SLA",IF(ROUND(N(Y2123)/Assumptions!$C$5,3)=AJ2123,"Gate Wait",IF(ROUND(N(Z2123)/Assumptions!$C$6,3)=AJ2123,"Dock Wait",IF(ROUND(N(AA2123)/Assumptions!$C$7,3)=AJ2123,"Unloading",IF(ROUND(N(AB2123)/Assumptions!$C$8,3)=AJ2123,"Unload-to-QC Wait",IF(ROUND(N(AC2123)/Assumptions!$C$9,3)=AJ2123,"QC",IF(ROUND(N(AD2123)/Assumptions!$C$10,3)=AJ2123,"QC-to-GRN Wait",IF(ROUND(N(AE2123)/Assumptions!$C$11,3)=AJ2123,"GRN Processing",IF(ROUND(N(AF2123)/Assumptions!$C$12,3)=AJ2123,"GRN-to-Putaway Wait",IF(ROUND(N(AG2123)/Assumptions!$C$13,3)=AJ2123,"Putaway","Within SLA")))))))))))</f>
        <v>GRN Processing</v>
      </c>
    </row>
    <row r="2124" customFormat="false" ht="15" hidden="false" customHeight="false" outlineLevel="0" collapsed="false">
      <c r="A2124" s="0" t="s">
        <v>6186</v>
      </c>
      <c r="B2124" s="0" t="s">
        <v>6187</v>
      </c>
      <c r="C2124" s="0" t="s">
        <v>286</v>
      </c>
      <c r="D2124" s="0" t="s">
        <v>119</v>
      </c>
      <c r="E2124" s="0" t="s">
        <v>6188</v>
      </c>
      <c r="F2124" s="0" t="s">
        <v>121</v>
      </c>
      <c r="G2124" s="0" t="s">
        <v>122</v>
      </c>
      <c r="H2124" s="17" t="n">
        <v>46255.4243055556</v>
      </c>
      <c r="I2124" s="17" t="n">
        <v>46255.4430555556</v>
      </c>
      <c r="J2124" s="17" t="n">
        <v>46255.4604166667</v>
      </c>
      <c r="K2124" s="17" t="n">
        <v>46255.5027777778</v>
      </c>
      <c r="L2124" s="17" t="n">
        <v>46255.5118055556</v>
      </c>
      <c r="M2124" s="17" t="n">
        <v>46255.5256944444</v>
      </c>
      <c r="N2124" s="17" t="n">
        <v>46255.5458333333</v>
      </c>
      <c r="O2124" s="17" t="n">
        <v>46255.5909722222</v>
      </c>
      <c r="P2124" s="17" t="n">
        <v>46255.6020833333</v>
      </c>
      <c r="Q2124" s="17" t="n">
        <v>46255.6180555556</v>
      </c>
      <c r="R2124" s="0" t="n">
        <v>1099</v>
      </c>
      <c r="S2124" s="0" t="n">
        <v>0</v>
      </c>
      <c r="T2124" s="0" t="n">
        <v>0</v>
      </c>
      <c r="U2124" s="18" t="s">
        <v>130</v>
      </c>
      <c r="V2124" s="18" t="s">
        <v>144</v>
      </c>
      <c r="W2124" s="0" t="str">
        <f aca="false">IF(AND(X2124&gt;=6,X2124&lt;14),"A",IF(AND(X2124&gt;=14,X2124&lt;22),"B","C"))</f>
        <v>A</v>
      </c>
      <c r="X2124" s="18" t="n">
        <f aca="false">HOUR(H2124)</f>
        <v>10</v>
      </c>
      <c r="Y2124" s="18" t="n">
        <f aca="false">ROUND((I2124-H2124)*1440,0)</f>
        <v>27</v>
      </c>
      <c r="Z2124" s="18" t="n">
        <f aca="false">ROUND((J2124-I2124)*1440,0)</f>
        <v>25</v>
      </c>
      <c r="AA2124" s="18" t="n">
        <f aca="false">ROUND((K2124-J2124)*1440,0)</f>
        <v>61</v>
      </c>
      <c r="AB2124" s="18" t="n">
        <f aca="false">ROUND((L2124-K2124)*1440,0)</f>
        <v>13</v>
      </c>
      <c r="AC2124" s="18" t="n">
        <f aca="false">ROUND((M2124-L2124)*1440,0)</f>
        <v>20</v>
      </c>
      <c r="AD2124" s="18" t="n">
        <f aca="false">IF(N2124="","",ROUND((N2124-M2124)*1440,0))</f>
        <v>29</v>
      </c>
      <c r="AE2124" s="18" t="n">
        <f aca="false">IF(O2124="","",ROUND((O2124-N2124)*1440,0))</f>
        <v>65</v>
      </c>
      <c r="AF2124" s="18" t="n">
        <f aca="false">IF(P2124="","",ROUND((P2124-O2124)*1440,0))</f>
        <v>16</v>
      </c>
      <c r="AG2124" s="18" t="n">
        <f aca="false">IF(Q2124="","",ROUND((Q2124-P2124)*1440,0))</f>
        <v>23</v>
      </c>
      <c r="AH2124" s="18" t="n">
        <f aca="false">IF(Q2124="","",ROUND((Q2124-H2124)*1440,0))</f>
        <v>279</v>
      </c>
      <c r="AI2124" s="19" t="n">
        <f aca="false">ROUND(IF(O2124="",Assumptions!$B$25-K2124,O2124-K2124)*24,1)</f>
        <v>2.1</v>
      </c>
      <c r="AJ2124" s="20" t="n">
        <f aca="false">ROUND(MAX(N(Y2124)/Assumptions!$C$5, N(Z2124)/Assumptions!$C$6, N(AA2124)/Assumptions!$C$7, N(AB2124)/Assumptions!$C$8, N(AC2124)/Assumptions!$C$9, N(AD2124)/Assumptions!$C$10, N(AE2124)/Assumptions!$C$11, N(AF2124)/Assumptions!$C$12, N(AG2124)/Assumptions!$C$13),3)</f>
        <v>1.667</v>
      </c>
      <c r="AK2124" s="0" t="str">
        <f aca="false">IF(OR(U2124="Pending",U2124="On Hold"),"Open GRN (awaiting)",IF(AJ2124&lt;=1,"Within SLA",IF(ROUND(N(Y2124)/Assumptions!$C$5,3)=AJ2124,"Gate Wait",IF(ROUND(N(Z2124)/Assumptions!$C$6,3)=AJ2124,"Dock Wait",IF(ROUND(N(AA2124)/Assumptions!$C$7,3)=AJ2124,"Unloading",IF(ROUND(N(AB2124)/Assumptions!$C$8,3)=AJ2124,"Unload-to-QC Wait",IF(ROUND(N(AC2124)/Assumptions!$C$9,3)=AJ2124,"QC",IF(ROUND(N(AD2124)/Assumptions!$C$10,3)=AJ2124,"QC-to-GRN Wait",IF(ROUND(N(AE2124)/Assumptions!$C$11,3)=AJ2124,"GRN Processing",IF(ROUND(N(AF2124)/Assumptions!$C$12,3)=AJ2124,"GRN-to-Putaway Wait",IF(ROUND(N(AG2124)/Assumptions!$C$13,3)=AJ2124,"Putaway","Within SLA")))))))))))</f>
        <v>Dock Wait</v>
      </c>
    </row>
    <row r="2125" customFormat="false" ht="15" hidden="false" customHeight="false" outlineLevel="0" collapsed="false">
      <c r="A2125" s="0" t="s">
        <v>6189</v>
      </c>
      <c r="B2125" s="0" t="s">
        <v>6190</v>
      </c>
      <c r="C2125" s="0" t="s">
        <v>118</v>
      </c>
      <c r="D2125" s="0" t="s">
        <v>119</v>
      </c>
      <c r="E2125" s="0" t="s">
        <v>6191</v>
      </c>
      <c r="F2125" s="0" t="s">
        <v>121</v>
      </c>
      <c r="G2125" s="0" t="s">
        <v>129</v>
      </c>
      <c r="H2125" s="17" t="n">
        <v>46255.4270833333</v>
      </c>
      <c r="I2125" s="17" t="n">
        <v>46255.4409722222</v>
      </c>
      <c r="J2125" s="17" t="n">
        <v>46255.44375</v>
      </c>
      <c r="K2125" s="17" t="n">
        <v>46255.4534722222</v>
      </c>
      <c r="L2125" s="17" t="n">
        <v>46255.4597222222</v>
      </c>
      <c r="M2125" s="17" t="n">
        <v>46255.4694444445</v>
      </c>
      <c r="N2125" s="17" t="n">
        <v>46255.4854166667</v>
      </c>
      <c r="O2125" s="17" t="n">
        <v>46255.5034722222</v>
      </c>
      <c r="P2125" s="17" t="n">
        <v>46255.5180555556</v>
      </c>
      <c r="Q2125" s="17" t="n">
        <v>46255.5326388889</v>
      </c>
      <c r="R2125" s="0" t="n">
        <v>386</v>
      </c>
      <c r="S2125" s="0" t="n">
        <v>0</v>
      </c>
      <c r="T2125" s="0" t="n">
        <v>0</v>
      </c>
      <c r="U2125" s="18" t="s">
        <v>130</v>
      </c>
      <c r="V2125" s="18" t="s">
        <v>144</v>
      </c>
      <c r="W2125" s="0" t="str">
        <f aca="false">IF(AND(X2125&gt;=6,X2125&lt;14),"A",IF(AND(X2125&gt;=14,X2125&lt;22),"B","C"))</f>
        <v>A</v>
      </c>
      <c r="X2125" s="18" t="n">
        <f aca="false">HOUR(H2125)</f>
        <v>10</v>
      </c>
      <c r="Y2125" s="18" t="n">
        <f aca="false">ROUND((I2125-H2125)*1440,0)</f>
        <v>20</v>
      </c>
      <c r="Z2125" s="18" t="n">
        <f aca="false">ROUND((J2125-I2125)*1440,0)</f>
        <v>4</v>
      </c>
      <c r="AA2125" s="18" t="n">
        <f aca="false">ROUND((K2125-J2125)*1440,0)</f>
        <v>14</v>
      </c>
      <c r="AB2125" s="18" t="n">
        <f aca="false">ROUND((L2125-K2125)*1440,0)</f>
        <v>9</v>
      </c>
      <c r="AC2125" s="18" t="n">
        <f aca="false">ROUND((M2125-L2125)*1440,0)</f>
        <v>14</v>
      </c>
      <c r="AD2125" s="18" t="n">
        <f aca="false">IF(N2125="","",ROUND((N2125-M2125)*1440,0))</f>
        <v>23</v>
      </c>
      <c r="AE2125" s="18" t="n">
        <f aca="false">IF(O2125="","",ROUND((O2125-N2125)*1440,0))</f>
        <v>26</v>
      </c>
      <c r="AF2125" s="18" t="n">
        <f aca="false">IF(P2125="","",ROUND((P2125-O2125)*1440,0))</f>
        <v>21</v>
      </c>
      <c r="AG2125" s="18" t="n">
        <f aca="false">IF(Q2125="","",ROUND((Q2125-P2125)*1440,0))</f>
        <v>21</v>
      </c>
      <c r="AH2125" s="18" t="n">
        <f aca="false">IF(Q2125="","",ROUND((Q2125-H2125)*1440,0))</f>
        <v>152</v>
      </c>
      <c r="AI2125" s="19" t="n">
        <f aca="false">ROUND(IF(O2125="",Assumptions!$B$25-K2125,O2125-K2125)*24,1)</f>
        <v>1.2</v>
      </c>
      <c r="AJ2125" s="20" t="n">
        <f aca="false">ROUND(MAX(N(Y2125)/Assumptions!$C$5, N(Z2125)/Assumptions!$C$6, N(AA2125)/Assumptions!$C$7, N(AB2125)/Assumptions!$C$8, N(AC2125)/Assumptions!$C$9, N(AD2125)/Assumptions!$C$10, N(AE2125)/Assumptions!$C$11, N(AF2125)/Assumptions!$C$12, N(AG2125)/Assumptions!$C$13),3)</f>
        <v>1.05</v>
      </c>
      <c r="AK2125" s="0" t="str">
        <f aca="false">IF(OR(U2125="Pending",U2125="On Hold"),"Open GRN (awaiting)",IF(AJ2125&lt;=1,"Within SLA",IF(ROUND(N(Y2125)/Assumptions!$C$5,3)=AJ2125,"Gate Wait",IF(ROUND(N(Z2125)/Assumptions!$C$6,3)=AJ2125,"Dock Wait",IF(ROUND(N(AA2125)/Assumptions!$C$7,3)=AJ2125,"Unloading",IF(ROUND(N(AB2125)/Assumptions!$C$8,3)=AJ2125,"Unload-to-QC Wait",IF(ROUND(N(AC2125)/Assumptions!$C$9,3)=AJ2125,"QC",IF(ROUND(N(AD2125)/Assumptions!$C$10,3)=AJ2125,"QC-to-GRN Wait",IF(ROUND(N(AE2125)/Assumptions!$C$11,3)=AJ2125,"GRN Processing",IF(ROUND(N(AF2125)/Assumptions!$C$12,3)=AJ2125,"GRN-to-Putaway Wait",IF(ROUND(N(AG2125)/Assumptions!$C$13,3)=AJ2125,"Putaway","Within SLA")))))))))))</f>
        <v>GRN-to-Putaway Wait</v>
      </c>
    </row>
    <row r="2126" customFormat="false" ht="15" hidden="false" customHeight="false" outlineLevel="0" collapsed="false">
      <c r="A2126" s="0" t="s">
        <v>6192</v>
      </c>
      <c r="B2126" s="0" t="s">
        <v>6193</v>
      </c>
      <c r="C2126" s="0" t="s">
        <v>159</v>
      </c>
      <c r="D2126" s="0" t="s">
        <v>135</v>
      </c>
      <c r="E2126" s="0" t="s">
        <v>3920</v>
      </c>
      <c r="F2126" s="0" t="s">
        <v>128</v>
      </c>
      <c r="G2126" s="0" t="s">
        <v>138</v>
      </c>
      <c r="H2126" s="17" t="n">
        <v>46255.4340277778</v>
      </c>
      <c r="I2126" s="17" t="n">
        <v>46255.4597222222</v>
      </c>
      <c r="J2126" s="17" t="n">
        <v>46255.4631944444</v>
      </c>
      <c r="K2126" s="17" t="n">
        <v>46255.4798611111</v>
      </c>
      <c r="L2126" s="17" t="n">
        <v>46255.4868055556</v>
      </c>
      <c r="M2126" s="17" t="n">
        <v>46255.5104166667</v>
      </c>
      <c r="N2126" s="17" t="n">
        <v>46255.5534722222</v>
      </c>
      <c r="O2126" s="17" t="n">
        <v>46255.5958333333</v>
      </c>
      <c r="P2126" s="17" t="n">
        <v>46255.6097222222</v>
      </c>
      <c r="Q2126" s="17" t="n">
        <v>46255.6222222222</v>
      </c>
      <c r="R2126" s="0" t="n">
        <v>147</v>
      </c>
      <c r="S2126" s="0" t="n">
        <v>0</v>
      </c>
      <c r="T2126" s="0" t="n">
        <v>0</v>
      </c>
      <c r="U2126" s="18" t="s">
        <v>130</v>
      </c>
      <c r="V2126" s="18" t="s">
        <v>131</v>
      </c>
      <c r="W2126" s="0" t="str">
        <f aca="false">IF(AND(X2126&gt;=6,X2126&lt;14),"A",IF(AND(X2126&gt;=14,X2126&lt;22),"B","C"))</f>
        <v>A</v>
      </c>
      <c r="X2126" s="18" t="n">
        <f aca="false">HOUR(H2126)</f>
        <v>10</v>
      </c>
      <c r="Y2126" s="18" t="n">
        <f aca="false">ROUND((I2126-H2126)*1440,0)</f>
        <v>37</v>
      </c>
      <c r="Z2126" s="18" t="n">
        <f aca="false">ROUND((J2126-I2126)*1440,0)</f>
        <v>5</v>
      </c>
      <c r="AA2126" s="18" t="n">
        <f aca="false">ROUND((K2126-J2126)*1440,0)</f>
        <v>24</v>
      </c>
      <c r="AB2126" s="18" t="n">
        <f aca="false">ROUND((L2126-K2126)*1440,0)</f>
        <v>10</v>
      </c>
      <c r="AC2126" s="18" t="n">
        <f aca="false">ROUND((M2126-L2126)*1440,0)</f>
        <v>34</v>
      </c>
      <c r="AD2126" s="18" t="n">
        <f aca="false">IF(N2126="","",ROUND((N2126-M2126)*1440,0))</f>
        <v>62</v>
      </c>
      <c r="AE2126" s="18" t="n">
        <f aca="false">IF(O2126="","",ROUND((O2126-N2126)*1440,0))</f>
        <v>61</v>
      </c>
      <c r="AF2126" s="18" t="n">
        <f aca="false">IF(P2126="","",ROUND((P2126-O2126)*1440,0))</f>
        <v>20</v>
      </c>
      <c r="AG2126" s="18" t="n">
        <f aca="false">IF(Q2126="","",ROUND((Q2126-P2126)*1440,0))</f>
        <v>18</v>
      </c>
      <c r="AH2126" s="18" t="n">
        <f aca="false">IF(Q2126="","",ROUND((Q2126-H2126)*1440,0))</f>
        <v>271</v>
      </c>
      <c r="AI2126" s="19" t="n">
        <f aca="false">ROUND(IF(O2126="",Assumptions!$B$25-K2126,O2126-K2126)*24,1)</f>
        <v>2.8</v>
      </c>
      <c r="AJ2126" s="20" t="n">
        <f aca="false">ROUND(MAX(N(Y2126)/Assumptions!$C$5, N(Z2126)/Assumptions!$C$6, N(AA2126)/Assumptions!$C$7, N(AB2126)/Assumptions!$C$8, N(AC2126)/Assumptions!$C$9, N(AD2126)/Assumptions!$C$10, N(AE2126)/Assumptions!$C$11, N(AF2126)/Assumptions!$C$12, N(AG2126)/Assumptions!$C$13),3)</f>
        <v>2.067</v>
      </c>
      <c r="AK2126" s="0" t="str">
        <f aca="false">IF(OR(U2126="Pending",U2126="On Hold"),"Open GRN (awaiting)",IF(AJ2126&lt;=1,"Within SLA",IF(ROUND(N(Y2126)/Assumptions!$C$5,3)=AJ2126,"Gate Wait",IF(ROUND(N(Z2126)/Assumptions!$C$6,3)=AJ2126,"Dock Wait",IF(ROUND(N(AA2126)/Assumptions!$C$7,3)=AJ2126,"Unloading",IF(ROUND(N(AB2126)/Assumptions!$C$8,3)=AJ2126,"Unload-to-QC Wait",IF(ROUND(N(AC2126)/Assumptions!$C$9,3)=AJ2126,"QC",IF(ROUND(N(AD2126)/Assumptions!$C$10,3)=AJ2126,"QC-to-GRN Wait",IF(ROUND(N(AE2126)/Assumptions!$C$11,3)=AJ2126,"GRN Processing",IF(ROUND(N(AF2126)/Assumptions!$C$12,3)=AJ2126,"GRN-to-Putaway Wait",IF(ROUND(N(AG2126)/Assumptions!$C$13,3)=AJ2126,"Putaway","Within SLA")))))))))))</f>
        <v>QC-to-GRN Wait</v>
      </c>
    </row>
    <row r="2127" customFormat="false" ht="15" hidden="false" customHeight="false" outlineLevel="0" collapsed="false">
      <c r="A2127" s="0" t="s">
        <v>6194</v>
      </c>
      <c r="B2127" s="0" t="s">
        <v>6195</v>
      </c>
      <c r="C2127" s="0" t="s">
        <v>170</v>
      </c>
      <c r="D2127" s="0" t="s">
        <v>147</v>
      </c>
      <c r="E2127" s="0" t="s">
        <v>6196</v>
      </c>
      <c r="F2127" s="0" t="s">
        <v>172</v>
      </c>
      <c r="G2127" s="0" t="s">
        <v>167</v>
      </c>
      <c r="H2127" s="17" t="n">
        <v>46255.4368055556</v>
      </c>
      <c r="I2127" s="17" t="n">
        <v>46255.5</v>
      </c>
      <c r="J2127" s="17" t="n">
        <v>46255.5027777778</v>
      </c>
      <c r="K2127" s="17" t="n">
        <v>46255.5333333333</v>
      </c>
      <c r="L2127" s="17" t="n">
        <v>46255.5402777778</v>
      </c>
      <c r="M2127" s="17" t="n">
        <v>46255.5534722222</v>
      </c>
      <c r="N2127" s="17" t="n">
        <v>46255.5763888889</v>
      </c>
      <c r="O2127" s="17" t="n">
        <v>46255.5833333333</v>
      </c>
      <c r="P2127" s="17" t="n">
        <v>46255.6027777778</v>
      </c>
      <c r="Q2127" s="17" t="n">
        <v>46255.6166666667</v>
      </c>
      <c r="R2127" s="0" t="n">
        <v>338</v>
      </c>
      <c r="S2127" s="0" t="n">
        <v>0</v>
      </c>
      <c r="T2127" s="0" t="n">
        <v>0</v>
      </c>
      <c r="U2127" s="18" t="s">
        <v>130</v>
      </c>
      <c r="V2127" s="18" t="s">
        <v>82</v>
      </c>
      <c r="W2127" s="0" t="str">
        <f aca="false">IF(AND(X2127&gt;=6,X2127&lt;14),"A",IF(AND(X2127&gt;=14,X2127&lt;22),"B","C"))</f>
        <v>A</v>
      </c>
      <c r="X2127" s="18" t="n">
        <f aca="false">HOUR(H2127)</f>
        <v>10</v>
      </c>
      <c r="Y2127" s="18" t="n">
        <f aca="false">ROUND((I2127-H2127)*1440,0)</f>
        <v>91</v>
      </c>
      <c r="Z2127" s="18" t="n">
        <f aca="false">ROUND((J2127-I2127)*1440,0)</f>
        <v>4</v>
      </c>
      <c r="AA2127" s="18" t="n">
        <f aca="false">ROUND((K2127-J2127)*1440,0)</f>
        <v>44</v>
      </c>
      <c r="AB2127" s="18" t="n">
        <f aca="false">ROUND((L2127-K2127)*1440,0)</f>
        <v>10</v>
      </c>
      <c r="AC2127" s="18" t="n">
        <f aca="false">ROUND((M2127-L2127)*1440,0)</f>
        <v>19</v>
      </c>
      <c r="AD2127" s="18" t="n">
        <f aca="false">IF(N2127="","",ROUND((N2127-M2127)*1440,0))</f>
        <v>33</v>
      </c>
      <c r="AE2127" s="18" t="n">
        <f aca="false">IF(O2127="","",ROUND((O2127-N2127)*1440,0))</f>
        <v>10</v>
      </c>
      <c r="AF2127" s="18" t="n">
        <f aca="false">IF(P2127="","",ROUND((P2127-O2127)*1440,0))</f>
        <v>28</v>
      </c>
      <c r="AG2127" s="18" t="n">
        <f aca="false">IF(Q2127="","",ROUND((Q2127-P2127)*1440,0))</f>
        <v>20</v>
      </c>
      <c r="AH2127" s="18" t="n">
        <f aca="false">IF(Q2127="","",ROUND((Q2127-H2127)*1440,0))</f>
        <v>259</v>
      </c>
      <c r="AI2127" s="19" t="n">
        <f aca="false">ROUND(IF(O2127="",Assumptions!$B$25-K2127,O2127-K2127)*24,1)</f>
        <v>1.2</v>
      </c>
      <c r="AJ2127" s="20" t="n">
        <f aca="false">ROUND(MAX(N(Y2127)/Assumptions!$C$5, N(Z2127)/Assumptions!$C$6, N(AA2127)/Assumptions!$C$7, N(AB2127)/Assumptions!$C$8, N(AC2127)/Assumptions!$C$9, N(AD2127)/Assumptions!$C$10, N(AE2127)/Assumptions!$C$11, N(AF2127)/Assumptions!$C$12, N(AG2127)/Assumptions!$C$13),3)</f>
        <v>3.033</v>
      </c>
      <c r="AK2127" s="0" t="str">
        <f aca="false">IF(OR(U2127="Pending",U2127="On Hold"),"Open GRN (awaiting)",IF(AJ2127&lt;=1,"Within SLA",IF(ROUND(N(Y2127)/Assumptions!$C$5,3)=AJ2127,"Gate Wait",IF(ROUND(N(Z2127)/Assumptions!$C$6,3)=AJ2127,"Dock Wait",IF(ROUND(N(AA2127)/Assumptions!$C$7,3)=AJ2127,"Unloading",IF(ROUND(N(AB2127)/Assumptions!$C$8,3)=AJ2127,"Unload-to-QC Wait",IF(ROUND(N(AC2127)/Assumptions!$C$9,3)=AJ2127,"QC",IF(ROUND(N(AD2127)/Assumptions!$C$10,3)=AJ2127,"QC-to-GRN Wait",IF(ROUND(N(AE2127)/Assumptions!$C$11,3)=AJ2127,"GRN Processing",IF(ROUND(N(AF2127)/Assumptions!$C$12,3)=AJ2127,"GRN-to-Putaway Wait",IF(ROUND(N(AG2127)/Assumptions!$C$13,3)=AJ2127,"Putaway","Within SLA")))))))))))</f>
        <v>Gate Wait</v>
      </c>
    </row>
    <row r="2128" customFormat="false" ht="15" hidden="false" customHeight="false" outlineLevel="0" collapsed="false">
      <c r="A2128" s="0" t="s">
        <v>6197</v>
      </c>
      <c r="B2128" s="0" t="s">
        <v>6198</v>
      </c>
      <c r="C2128" s="0" t="s">
        <v>159</v>
      </c>
      <c r="D2128" s="0" t="s">
        <v>119</v>
      </c>
      <c r="E2128" s="0" t="s">
        <v>6199</v>
      </c>
      <c r="F2128" s="0" t="s">
        <v>128</v>
      </c>
      <c r="G2128" s="0" t="s">
        <v>122</v>
      </c>
      <c r="H2128" s="17" t="n">
        <v>46255.4388888889</v>
      </c>
      <c r="I2128" s="17" t="n">
        <v>46255.4611111111</v>
      </c>
      <c r="J2128" s="17" t="n">
        <v>46255.4715277778</v>
      </c>
      <c r="K2128" s="17" t="n">
        <v>46255.5069444445</v>
      </c>
      <c r="L2128" s="17" t="n">
        <v>46255.5173611111</v>
      </c>
      <c r="M2128" s="17" t="n">
        <v>46255.5409722222</v>
      </c>
      <c r="N2128" s="17" t="n">
        <v>46255.5708333333</v>
      </c>
      <c r="O2128" s="17" t="n">
        <v>46255.6638888889</v>
      </c>
      <c r="P2128" s="17" t="n">
        <v>46255.6680555556</v>
      </c>
      <c r="Q2128" s="17" t="n">
        <v>46255.6875</v>
      </c>
      <c r="R2128" s="0" t="n">
        <v>1051</v>
      </c>
      <c r="S2128" s="0" t="n">
        <v>0</v>
      </c>
      <c r="T2128" s="0" t="n">
        <v>0</v>
      </c>
      <c r="U2128" s="18" t="s">
        <v>130</v>
      </c>
      <c r="V2128" s="18" t="s">
        <v>131</v>
      </c>
      <c r="W2128" s="0" t="str">
        <f aca="false">IF(AND(X2128&gt;=6,X2128&lt;14),"A",IF(AND(X2128&gt;=14,X2128&lt;22),"B","C"))</f>
        <v>A</v>
      </c>
      <c r="X2128" s="18" t="n">
        <f aca="false">HOUR(H2128)</f>
        <v>10</v>
      </c>
      <c r="Y2128" s="18" t="n">
        <f aca="false">ROUND((I2128-H2128)*1440,0)</f>
        <v>32</v>
      </c>
      <c r="Z2128" s="18" t="n">
        <f aca="false">ROUND((J2128-I2128)*1440,0)</f>
        <v>15</v>
      </c>
      <c r="AA2128" s="18" t="n">
        <f aca="false">ROUND((K2128-J2128)*1440,0)</f>
        <v>51</v>
      </c>
      <c r="AB2128" s="18" t="n">
        <f aca="false">ROUND((L2128-K2128)*1440,0)</f>
        <v>15</v>
      </c>
      <c r="AC2128" s="18" t="n">
        <f aca="false">ROUND((M2128-L2128)*1440,0)</f>
        <v>34</v>
      </c>
      <c r="AD2128" s="18" t="n">
        <f aca="false">IF(N2128="","",ROUND((N2128-M2128)*1440,0))</f>
        <v>43</v>
      </c>
      <c r="AE2128" s="18" t="n">
        <f aca="false">IF(O2128="","",ROUND((O2128-N2128)*1440,0))</f>
        <v>134</v>
      </c>
      <c r="AF2128" s="18" t="n">
        <f aca="false">IF(P2128="","",ROUND((P2128-O2128)*1440,0))</f>
        <v>6</v>
      </c>
      <c r="AG2128" s="18" t="n">
        <f aca="false">IF(Q2128="","",ROUND((Q2128-P2128)*1440,0))</f>
        <v>28</v>
      </c>
      <c r="AH2128" s="18" t="n">
        <f aca="false">IF(Q2128="","",ROUND((Q2128-H2128)*1440,0))</f>
        <v>358</v>
      </c>
      <c r="AI2128" s="19" t="n">
        <f aca="false">ROUND(IF(O2128="",Assumptions!$B$25-K2128,O2128-K2128)*24,1)</f>
        <v>3.8</v>
      </c>
      <c r="AJ2128" s="20" t="n">
        <f aca="false">ROUND(MAX(N(Y2128)/Assumptions!$C$5, N(Z2128)/Assumptions!$C$6, N(AA2128)/Assumptions!$C$7, N(AB2128)/Assumptions!$C$8, N(AC2128)/Assumptions!$C$9, N(AD2128)/Assumptions!$C$10, N(AE2128)/Assumptions!$C$11, N(AF2128)/Assumptions!$C$12, N(AG2128)/Assumptions!$C$13),3)</f>
        <v>2.978</v>
      </c>
      <c r="AK2128" s="0" t="str">
        <f aca="false">IF(OR(U2128="Pending",U2128="On Hold"),"Open GRN (awaiting)",IF(AJ2128&lt;=1,"Within SLA",IF(ROUND(N(Y2128)/Assumptions!$C$5,3)=AJ2128,"Gate Wait",IF(ROUND(N(Z2128)/Assumptions!$C$6,3)=AJ2128,"Dock Wait",IF(ROUND(N(AA2128)/Assumptions!$C$7,3)=AJ2128,"Unloading",IF(ROUND(N(AB2128)/Assumptions!$C$8,3)=AJ2128,"Unload-to-QC Wait",IF(ROUND(N(AC2128)/Assumptions!$C$9,3)=AJ2128,"QC",IF(ROUND(N(AD2128)/Assumptions!$C$10,3)=AJ2128,"QC-to-GRN Wait",IF(ROUND(N(AE2128)/Assumptions!$C$11,3)=AJ2128,"GRN Processing",IF(ROUND(N(AF2128)/Assumptions!$C$12,3)=AJ2128,"GRN-to-Putaway Wait",IF(ROUND(N(AG2128)/Assumptions!$C$13,3)=AJ2128,"Putaway","Within SLA")))))))))))</f>
        <v>GRN Processing</v>
      </c>
    </row>
    <row r="2129" customFormat="false" ht="15" hidden="false" customHeight="false" outlineLevel="0" collapsed="false">
      <c r="A2129" s="0" t="s">
        <v>6200</v>
      </c>
      <c r="B2129" s="0" t="s">
        <v>6201</v>
      </c>
      <c r="C2129" s="0" t="s">
        <v>153</v>
      </c>
      <c r="D2129" s="0" t="s">
        <v>147</v>
      </c>
      <c r="E2129" s="0" t="s">
        <v>6202</v>
      </c>
      <c r="F2129" s="0" t="s">
        <v>155</v>
      </c>
      <c r="G2129" s="0" t="s">
        <v>150</v>
      </c>
      <c r="H2129" s="17" t="n">
        <v>46255.4416666667</v>
      </c>
      <c r="I2129" s="17" t="n">
        <v>46255.4673611111</v>
      </c>
      <c r="J2129" s="17" t="n">
        <v>46255.4743055556</v>
      </c>
      <c r="K2129" s="17" t="n">
        <v>46255.5152777778</v>
      </c>
      <c r="L2129" s="17" t="n">
        <v>46255.5291666667</v>
      </c>
      <c r="M2129" s="17" t="n">
        <v>46255.5618055556</v>
      </c>
      <c r="N2129" s="17" t="n">
        <v>46255.5861111111</v>
      </c>
      <c r="O2129" s="17" t="n">
        <v>46255.6104166667</v>
      </c>
      <c r="P2129" s="17" t="n">
        <v>46255.6236111111</v>
      </c>
      <c r="Q2129" s="17" t="n">
        <v>46255.6347222222</v>
      </c>
      <c r="R2129" s="0" t="n">
        <v>410</v>
      </c>
      <c r="S2129" s="0" t="n">
        <v>0</v>
      </c>
      <c r="T2129" s="0" t="n">
        <v>0</v>
      </c>
      <c r="U2129" s="18" t="s">
        <v>130</v>
      </c>
      <c r="V2129" s="18" t="s">
        <v>144</v>
      </c>
      <c r="W2129" s="0" t="str">
        <f aca="false">IF(AND(X2129&gt;=6,X2129&lt;14),"A",IF(AND(X2129&gt;=14,X2129&lt;22),"B","C"))</f>
        <v>A</v>
      </c>
      <c r="X2129" s="18" t="n">
        <f aca="false">HOUR(H2129)</f>
        <v>10</v>
      </c>
      <c r="Y2129" s="18" t="n">
        <f aca="false">ROUND((I2129-H2129)*1440,0)</f>
        <v>37</v>
      </c>
      <c r="Z2129" s="18" t="n">
        <f aca="false">ROUND((J2129-I2129)*1440,0)</f>
        <v>10</v>
      </c>
      <c r="AA2129" s="18" t="n">
        <f aca="false">ROUND((K2129-J2129)*1440,0)</f>
        <v>59</v>
      </c>
      <c r="AB2129" s="18" t="n">
        <f aca="false">ROUND((L2129-K2129)*1440,0)</f>
        <v>20</v>
      </c>
      <c r="AC2129" s="18" t="n">
        <f aca="false">ROUND((M2129-L2129)*1440,0)</f>
        <v>47</v>
      </c>
      <c r="AD2129" s="18" t="n">
        <f aca="false">IF(N2129="","",ROUND((N2129-M2129)*1440,0))</f>
        <v>35</v>
      </c>
      <c r="AE2129" s="18" t="n">
        <f aca="false">IF(O2129="","",ROUND((O2129-N2129)*1440,0))</f>
        <v>35</v>
      </c>
      <c r="AF2129" s="18" t="n">
        <f aca="false">IF(P2129="","",ROUND((P2129-O2129)*1440,0))</f>
        <v>19</v>
      </c>
      <c r="AG2129" s="18" t="n">
        <f aca="false">IF(Q2129="","",ROUND((Q2129-P2129)*1440,0))</f>
        <v>16</v>
      </c>
      <c r="AH2129" s="18" t="n">
        <f aca="false">IF(Q2129="","",ROUND((Q2129-H2129)*1440,0))</f>
        <v>278</v>
      </c>
      <c r="AI2129" s="19" t="n">
        <f aca="false">ROUND(IF(O2129="",Assumptions!$B$25-K2129,O2129-K2129)*24,1)</f>
        <v>2.3</v>
      </c>
      <c r="AJ2129" s="20" t="n">
        <f aca="false">ROUND(MAX(N(Y2129)/Assumptions!$C$5, N(Z2129)/Assumptions!$C$6, N(AA2129)/Assumptions!$C$7, N(AB2129)/Assumptions!$C$8, N(AC2129)/Assumptions!$C$9, N(AD2129)/Assumptions!$C$10, N(AE2129)/Assumptions!$C$11, N(AF2129)/Assumptions!$C$12, N(AG2129)/Assumptions!$C$13),3)</f>
        <v>1.333</v>
      </c>
      <c r="AK2129" s="0" t="str">
        <f aca="false">IF(OR(U2129="Pending",U2129="On Hold"),"Open GRN (awaiting)",IF(AJ2129&lt;=1,"Within SLA",IF(ROUND(N(Y2129)/Assumptions!$C$5,3)=AJ2129,"Gate Wait",IF(ROUND(N(Z2129)/Assumptions!$C$6,3)=AJ2129,"Dock Wait",IF(ROUND(N(AA2129)/Assumptions!$C$7,3)=AJ2129,"Unloading",IF(ROUND(N(AB2129)/Assumptions!$C$8,3)=AJ2129,"Unload-to-QC Wait",IF(ROUND(N(AC2129)/Assumptions!$C$9,3)=AJ2129,"QC",IF(ROUND(N(AD2129)/Assumptions!$C$10,3)=AJ2129,"QC-to-GRN Wait",IF(ROUND(N(AE2129)/Assumptions!$C$11,3)=AJ2129,"GRN Processing",IF(ROUND(N(AF2129)/Assumptions!$C$12,3)=AJ2129,"GRN-to-Putaway Wait",IF(ROUND(N(AG2129)/Assumptions!$C$13,3)=AJ2129,"Putaway","Within SLA")))))))))))</f>
        <v>Unload-to-QC Wait</v>
      </c>
    </row>
    <row r="2130" customFormat="false" ht="15" hidden="false" customHeight="false" outlineLevel="0" collapsed="false">
      <c r="A2130" s="0" t="s">
        <v>6203</v>
      </c>
      <c r="B2130" s="0" t="s">
        <v>6204</v>
      </c>
      <c r="C2130" s="0" t="s">
        <v>126</v>
      </c>
      <c r="D2130" s="0" t="s">
        <v>135</v>
      </c>
      <c r="E2130" s="0" t="s">
        <v>6205</v>
      </c>
      <c r="F2130" s="0" t="s">
        <v>177</v>
      </c>
      <c r="G2130" s="0" t="s">
        <v>138</v>
      </c>
      <c r="H2130" s="17" t="n">
        <v>46255.4569444444</v>
      </c>
      <c r="I2130" s="17" t="n">
        <v>46255.4736111111</v>
      </c>
      <c r="J2130" s="17" t="n">
        <v>46255.4881944444</v>
      </c>
      <c r="K2130" s="17" t="n">
        <v>46255.5208333333</v>
      </c>
      <c r="L2130" s="17" t="n">
        <v>46255.5361111111</v>
      </c>
      <c r="M2130" s="17" t="n">
        <v>46255.6256944445</v>
      </c>
      <c r="N2130" s="17" t="n">
        <v>46255.7131944444</v>
      </c>
      <c r="O2130" s="17" t="n">
        <v>46255.7736111111</v>
      </c>
      <c r="P2130" s="17" t="n">
        <v>46255.7756944444</v>
      </c>
      <c r="Q2130" s="17" t="n">
        <v>46255.7930555556</v>
      </c>
      <c r="R2130" s="0" t="n">
        <v>279</v>
      </c>
      <c r="S2130" s="0" t="n">
        <v>12</v>
      </c>
      <c r="T2130" s="0" t="n">
        <v>2</v>
      </c>
      <c r="U2130" s="18" t="s">
        <v>123</v>
      </c>
      <c r="V2130" s="18" t="s">
        <v>82</v>
      </c>
      <c r="W2130" s="0" t="str">
        <f aca="false">IF(AND(X2130&gt;=6,X2130&lt;14),"A",IF(AND(X2130&gt;=14,X2130&lt;22),"B","C"))</f>
        <v>A</v>
      </c>
      <c r="X2130" s="18" t="n">
        <f aca="false">HOUR(H2130)</f>
        <v>10</v>
      </c>
      <c r="Y2130" s="18" t="n">
        <f aca="false">ROUND((I2130-H2130)*1440,0)</f>
        <v>24</v>
      </c>
      <c r="Z2130" s="18" t="n">
        <f aca="false">ROUND((J2130-I2130)*1440,0)</f>
        <v>21</v>
      </c>
      <c r="AA2130" s="18" t="n">
        <f aca="false">ROUND((K2130-J2130)*1440,0)</f>
        <v>47</v>
      </c>
      <c r="AB2130" s="18" t="n">
        <f aca="false">ROUND((L2130-K2130)*1440,0)</f>
        <v>22</v>
      </c>
      <c r="AC2130" s="18" t="n">
        <f aca="false">ROUND((M2130-L2130)*1440,0)</f>
        <v>129</v>
      </c>
      <c r="AD2130" s="18" t="n">
        <f aca="false">IF(N2130="","",ROUND((N2130-M2130)*1440,0))</f>
        <v>126</v>
      </c>
      <c r="AE2130" s="18" t="n">
        <f aca="false">IF(O2130="","",ROUND((O2130-N2130)*1440,0))</f>
        <v>87</v>
      </c>
      <c r="AF2130" s="18" t="n">
        <f aca="false">IF(P2130="","",ROUND((P2130-O2130)*1440,0))</f>
        <v>3</v>
      </c>
      <c r="AG2130" s="18" t="n">
        <f aca="false">IF(Q2130="","",ROUND((Q2130-P2130)*1440,0))</f>
        <v>25</v>
      </c>
      <c r="AH2130" s="18" t="n">
        <f aca="false">IF(Q2130="","",ROUND((Q2130-H2130)*1440,0))</f>
        <v>484</v>
      </c>
      <c r="AI2130" s="19" t="n">
        <f aca="false">ROUND(IF(O2130="",Assumptions!$B$25-K2130,O2130-K2130)*24,1)</f>
        <v>6.1</v>
      </c>
      <c r="AJ2130" s="20" t="n">
        <f aca="false">ROUND(MAX(N(Y2130)/Assumptions!$C$5, N(Z2130)/Assumptions!$C$6, N(AA2130)/Assumptions!$C$7, N(AB2130)/Assumptions!$C$8, N(AC2130)/Assumptions!$C$9, N(AD2130)/Assumptions!$C$10, N(AE2130)/Assumptions!$C$11, N(AF2130)/Assumptions!$C$12, N(AG2130)/Assumptions!$C$13),3)</f>
        <v>4.2</v>
      </c>
      <c r="AK2130" s="0" t="str">
        <f aca="false">IF(OR(U2130="Pending",U2130="On Hold"),"Open GRN (awaiting)",IF(AJ2130&lt;=1,"Within SLA",IF(ROUND(N(Y2130)/Assumptions!$C$5,3)=AJ2130,"Gate Wait",IF(ROUND(N(Z2130)/Assumptions!$C$6,3)=AJ2130,"Dock Wait",IF(ROUND(N(AA2130)/Assumptions!$C$7,3)=AJ2130,"Unloading",IF(ROUND(N(AB2130)/Assumptions!$C$8,3)=AJ2130,"Unload-to-QC Wait",IF(ROUND(N(AC2130)/Assumptions!$C$9,3)=AJ2130,"QC",IF(ROUND(N(AD2130)/Assumptions!$C$10,3)=AJ2130,"QC-to-GRN Wait",IF(ROUND(N(AE2130)/Assumptions!$C$11,3)=AJ2130,"GRN Processing",IF(ROUND(N(AF2130)/Assumptions!$C$12,3)=AJ2130,"GRN-to-Putaway Wait",IF(ROUND(N(AG2130)/Assumptions!$C$13,3)=AJ2130,"Putaway","Within SLA")))))))))))</f>
        <v>QC-to-GRN Wait</v>
      </c>
    </row>
    <row r="2131" customFormat="false" ht="15" hidden="false" customHeight="false" outlineLevel="0" collapsed="false">
      <c r="A2131" s="0" t="s">
        <v>6206</v>
      </c>
      <c r="B2131" s="0" t="s">
        <v>6207</v>
      </c>
      <c r="C2131" s="0" t="s">
        <v>134</v>
      </c>
      <c r="D2131" s="0" t="s">
        <v>147</v>
      </c>
      <c r="E2131" s="0" t="s">
        <v>6208</v>
      </c>
      <c r="F2131" s="0" t="s">
        <v>149</v>
      </c>
      <c r="G2131" s="0" t="s">
        <v>150</v>
      </c>
      <c r="H2131" s="17" t="n">
        <v>46255.4590277778</v>
      </c>
      <c r="I2131" s="17" t="n">
        <v>46255.5006944445</v>
      </c>
      <c r="J2131" s="17" t="n">
        <v>46255.5069444445</v>
      </c>
      <c r="K2131" s="17" t="n">
        <v>46255.5451388889</v>
      </c>
      <c r="L2131" s="17" t="n">
        <v>46255.5527777778</v>
      </c>
      <c r="M2131" s="17" t="n">
        <v>46255.5826388889</v>
      </c>
      <c r="N2131" s="17" t="n">
        <v>46255.5895833333</v>
      </c>
      <c r="O2131" s="17" t="n">
        <v>46255.5986111111</v>
      </c>
      <c r="P2131" s="17" t="n">
        <v>46255.6104166667</v>
      </c>
      <c r="Q2131" s="17" t="n">
        <v>46255.6347222222</v>
      </c>
      <c r="R2131" s="0" t="n">
        <v>474</v>
      </c>
      <c r="S2131" s="0" t="n">
        <v>0</v>
      </c>
      <c r="T2131" s="0" t="n">
        <v>0</v>
      </c>
      <c r="U2131" s="18" t="s">
        <v>130</v>
      </c>
      <c r="V2131" s="18" t="s">
        <v>139</v>
      </c>
      <c r="W2131" s="0" t="str">
        <f aca="false">IF(AND(X2131&gt;=6,X2131&lt;14),"A",IF(AND(X2131&gt;=14,X2131&lt;22),"B","C"))</f>
        <v>A</v>
      </c>
      <c r="X2131" s="18" t="n">
        <f aca="false">HOUR(H2131)</f>
        <v>11</v>
      </c>
      <c r="Y2131" s="18" t="n">
        <f aca="false">ROUND((I2131-H2131)*1440,0)</f>
        <v>60</v>
      </c>
      <c r="Z2131" s="18" t="n">
        <f aca="false">ROUND((J2131-I2131)*1440,0)</f>
        <v>9</v>
      </c>
      <c r="AA2131" s="18" t="n">
        <f aca="false">ROUND((K2131-J2131)*1440,0)</f>
        <v>55</v>
      </c>
      <c r="AB2131" s="18" t="n">
        <f aca="false">ROUND((L2131-K2131)*1440,0)</f>
        <v>11</v>
      </c>
      <c r="AC2131" s="18" t="n">
        <f aca="false">ROUND((M2131-L2131)*1440,0)</f>
        <v>43</v>
      </c>
      <c r="AD2131" s="18" t="n">
        <f aca="false">IF(N2131="","",ROUND((N2131-M2131)*1440,0))</f>
        <v>10</v>
      </c>
      <c r="AE2131" s="18" t="n">
        <f aca="false">IF(O2131="","",ROUND((O2131-N2131)*1440,0))</f>
        <v>13</v>
      </c>
      <c r="AF2131" s="18" t="n">
        <f aca="false">IF(P2131="","",ROUND((P2131-O2131)*1440,0))</f>
        <v>17</v>
      </c>
      <c r="AG2131" s="18" t="n">
        <f aca="false">IF(Q2131="","",ROUND((Q2131-P2131)*1440,0))</f>
        <v>35</v>
      </c>
      <c r="AH2131" s="18" t="n">
        <f aca="false">IF(Q2131="","",ROUND((Q2131-H2131)*1440,0))</f>
        <v>253</v>
      </c>
      <c r="AI2131" s="19" t="n">
        <f aca="false">ROUND(IF(O2131="",Assumptions!$B$25-K2131,O2131-K2131)*24,1)</f>
        <v>1.3</v>
      </c>
      <c r="AJ2131" s="20" t="n">
        <f aca="false">ROUND(MAX(N(Y2131)/Assumptions!$C$5, N(Z2131)/Assumptions!$C$6, N(AA2131)/Assumptions!$C$7, N(AB2131)/Assumptions!$C$8, N(AC2131)/Assumptions!$C$9, N(AD2131)/Assumptions!$C$10, N(AE2131)/Assumptions!$C$11, N(AF2131)/Assumptions!$C$12, N(AG2131)/Assumptions!$C$13),3)</f>
        <v>2</v>
      </c>
      <c r="AK2131" s="0" t="str">
        <f aca="false">IF(OR(U2131="Pending",U2131="On Hold"),"Open GRN (awaiting)",IF(AJ2131&lt;=1,"Within SLA",IF(ROUND(N(Y2131)/Assumptions!$C$5,3)=AJ2131,"Gate Wait",IF(ROUND(N(Z2131)/Assumptions!$C$6,3)=AJ2131,"Dock Wait",IF(ROUND(N(AA2131)/Assumptions!$C$7,3)=AJ2131,"Unloading",IF(ROUND(N(AB2131)/Assumptions!$C$8,3)=AJ2131,"Unload-to-QC Wait",IF(ROUND(N(AC2131)/Assumptions!$C$9,3)=AJ2131,"QC",IF(ROUND(N(AD2131)/Assumptions!$C$10,3)=AJ2131,"QC-to-GRN Wait",IF(ROUND(N(AE2131)/Assumptions!$C$11,3)=AJ2131,"GRN Processing",IF(ROUND(N(AF2131)/Assumptions!$C$12,3)=AJ2131,"GRN-to-Putaway Wait",IF(ROUND(N(AG2131)/Assumptions!$C$13,3)=AJ2131,"Putaway","Within SLA")))))))))))</f>
        <v>Gate Wait</v>
      </c>
    </row>
    <row r="2132" customFormat="false" ht="15" hidden="false" customHeight="false" outlineLevel="0" collapsed="false">
      <c r="A2132" s="0" t="s">
        <v>6209</v>
      </c>
      <c r="B2132" s="0" t="s">
        <v>6210</v>
      </c>
      <c r="C2132" s="0" t="s">
        <v>142</v>
      </c>
      <c r="D2132" s="0" t="s">
        <v>135</v>
      </c>
      <c r="E2132" s="0" t="s">
        <v>6211</v>
      </c>
      <c r="F2132" s="0" t="s">
        <v>128</v>
      </c>
      <c r="G2132" s="0" t="s">
        <v>138</v>
      </c>
      <c r="H2132" s="17" t="n">
        <v>46255.4597222222</v>
      </c>
      <c r="I2132" s="17" t="n">
        <v>46255.4791666667</v>
      </c>
      <c r="J2132" s="17" t="n">
        <v>46255.4847222222</v>
      </c>
      <c r="K2132" s="17" t="n">
        <v>46255.5166666667</v>
      </c>
      <c r="L2132" s="17" t="n">
        <v>46255.525</v>
      </c>
      <c r="M2132" s="17" t="n">
        <v>46255.55</v>
      </c>
      <c r="N2132" s="17" t="n">
        <v>46255.5770833333</v>
      </c>
      <c r="O2132" s="17" t="n">
        <v>46255.8305555556</v>
      </c>
      <c r="P2132" s="17" t="n">
        <v>46255.8395833333</v>
      </c>
      <c r="Q2132" s="17" t="n">
        <v>46255.8493055556</v>
      </c>
      <c r="R2132" s="0" t="n">
        <v>661</v>
      </c>
      <c r="S2132" s="0" t="n">
        <v>0</v>
      </c>
      <c r="T2132" s="0" t="n">
        <v>0</v>
      </c>
      <c r="U2132" s="18" t="s">
        <v>130</v>
      </c>
      <c r="V2132" s="18" t="s">
        <v>131</v>
      </c>
      <c r="W2132" s="0" t="str">
        <f aca="false">IF(AND(X2132&gt;=6,X2132&lt;14),"A",IF(AND(X2132&gt;=14,X2132&lt;22),"B","C"))</f>
        <v>A</v>
      </c>
      <c r="X2132" s="18" t="n">
        <f aca="false">HOUR(H2132)</f>
        <v>11</v>
      </c>
      <c r="Y2132" s="18" t="n">
        <f aca="false">ROUND((I2132-H2132)*1440,0)</f>
        <v>28</v>
      </c>
      <c r="Z2132" s="18" t="n">
        <f aca="false">ROUND((J2132-I2132)*1440,0)</f>
        <v>8</v>
      </c>
      <c r="AA2132" s="18" t="n">
        <f aca="false">ROUND((K2132-J2132)*1440,0)</f>
        <v>46</v>
      </c>
      <c r="AB2132" s="18" t="n">
        <f aca="false">ROUND((L2132-K2132)*1440,0)</f>
        <v>12</v>
      </c>
      <c r="AC2132" s="18" t="n">
        <f aca="false">ROUND((M2132-L2132)*1440,0)</f>
        <v>36</v>
      </c>
      <c r="AD2132" s="18" t="n">
        <f aca="false">IF(N2132="","",ROUND((N2132-M2132)*1440,0))</f>
        <v>39</v>
      </c>
      <c r="AE2132" s="18" t="n">
        <f aca="false">IF(O2132="","",ROUND((O2132-N2132)*1440,0))</f>
        <v>365</v>
      </c>
      <c r="AF2132" s="18" t="n">
        <f aca="false">IF(P2132="","",ROUND((P2132-O2132)*1440,0))</f>
        <v>13</v>
      </c>
      <c r="AG2132" s="18" t="n">
        <f aca="false">IF(Q2132="","",ROUND((Q2132-P2132)*1440,0))</f>
        <v>14</v>
      </c>
      <c r="AH2132" s="18" t="n">
        <f aca="false">IF(Q2132="","",ROUND((Q2132-H2132)*1440,0))</f>
        <v>561</v>
      </c>
      <c r="AI2132" s="19" t="n">
        <f aca="false">ROUND(IF(O2132="",Assumptions!$B$25-K2132,O2132-K2132)*24,1)</f>
        <v>7.5</v>
      </c>
      <c r="AJ2132" s="20" t="n">
        <f aca="false">ROUND(MAX(N(Y2132)/Assumptions!$C$5, N(Z2132)/Assumptions!$C$6, N(AA2132)/Assumptions!$C$7, N(AB2132)/Assumptions!$C$8, N(AC2132)/Assumptions!$C$9, N(AD2132)/Assumptions!$C$10, N(AE2132)/Assumptions!$C$11, N(AF2132)/Assumptions!$C$12, N(AG2132)/Assumptions!$C$13),3)</f>
        <v>8.111</v>
      </c>
      <c r="AK2132" s="0" t="str">
        <f aca="false">IF(OR(U2132="Pending",U2132="On Hold"),"Open GRN (awaiting)",IF(AJ2132&lt;=1,"Within SLA",IF(ROUND(N(Y2132)/Assumptions!$C$5,3)=AJ2132,"Gate Wait",IF(ROUND(N(Z2132)/Assumptions!$C$6,3)=AJ2132,"Dock Wait",IF(ROUND(N(AA2132)/Assumptions!$C$7,3)=AJ2132,"Unloading",IF(ROUND(N(AB2132)/Assumptions!$C$8,3)=AJ2132,"Unload-to-QC Wait",IF(ROUND(N(AC2132)/Assumptions!$C$9,3)=AJ2132,"QC",IF(ROUND(N(AD2132)/Assumptions!$C$10,3)=AJ2132,"QC-to-GRN Wait",IF(ROUND(N(AE2132)/Assumptions!$C$11,3)=AJ2132,"GRN Processing",IF(ROUND(N(AF2132)/Assumptions!$C$12,3)=AJ2132,"GRN-to-Putaway Wait",IF(ROUND(N(AG2132)/Assumptions!$C$13,3)=AJ2132,"Putaway","Within SLA")))))))))))</f>
        <v>GRN Processing</v>
      </c>
    </row>
    <row r="2133" customFormat="false" ht="15" hidden="false" customHeight="false" outlineLevel="0" collapsed="false">
      <c r="A2133" s="0" t="s">
        <v>6212</v>
      </c>
      <c r="B2133" s="0" t="s">
        <v>6213</v>
      </c>
      <c r="C2133" s="0" t="s">
        <v>170</v>
      </c>
      <c r="D2133" s="0" t="s">
        <v>147</v>
      </c>
      <c r="E2133" s="0" t="s">
        <v>6214</v>
      </c>
      <c r="F2133" s="0" t="s">
        <v>172</v>
      </c>
      <c r="G2133" s="0" t="s">
        <v>167</v>
      </c>
      <c r="H2133" s="17" t="n">
        <v>46255.4638888889</v>
      </c>
      <c r="I2133" s="17" t="n">
        <v>46255.5097222222</v>
      </c>
      <c r="J2133" s="17" t="n">
        <v>46255.5229166667</v>
      </c>
      <c r="K2133" s="17" t="n">
        <v>46255.5513888889</v>
      </c>
      <c r="L2133" s="17" t="n">
        <v>46255.5631944445</v>
      </c>
      <c r="M2133" s="17" t="n">
        <v>46255.60625</v>
      </c>
      <c r="N2133" s="17" t="n">
        <v>46255.6201388889</v>
      </c>
      <c r="O2133" s="17" t="n">
        <v>46255.6333333333</v>
      </c>
      <c r="P2133" s="17" t="n">
        <v>46255.65</v>
      </c>
      <c r="Q2133" s="17" t="n">
        <v>46255.6590277778</v>
      </c>
      <c r="R2133" s="0" t="n">
        <v>358</v>
      </c>
      <c r="S2133" s="0" t="n">
        <v>0</v>
      </c>
      <c r="T2133" s="0" t="n">
        <v>0</v>
      </c>
      <c r="U2133" s="18" t="s">
        <v>130</v>
      </c>
      <c r="V2133" s="18" t="s">
        <v>139</v>
      </c>
      <c r="W2133" s="0" t="str">
        <f aca="false">IF(AND(X2133&gt;=6,X2133&lt;14),"A",IF(AND(X2133&gt;=14,X2133&lt;22),"B","C"))</f>
        <v>A</v>
      </c>
      <c r="X2133" s="18" t="n">
        <f aca="false">HOUR(H2133)</f>
        <v>11</v>
      </c>
      <c r="Y2133" s="18" t="n">
        <f aca="false">ROUND((I2133-H2133)*1440,0)</f>
        <v>66</v>
      </c>
      <c r="Z2133" s="18" t="n">
        <f aca="false">ROUND((J2133-I2133)*1440,0)</f>
        <v>19</v>
      </c>
      <c r="AA2133" s="18" t="n">
        <f aca="false">ROUND((K2133-J2133)*1440,0)</f>
        <v>41</v>
      </c>
      <c r="AB2133" s="18" t="n">
        <f aca="false">ROUND((L2133-K2133)*1440,0)</f>
        <v>17</v>
      </c>
      <c r="AC2133" s="18" t="n">
        <f aca="false">ROUND((M2133-L2133)*1440,0)</f>
        <v>62</v>
      </c>
      <c r="AD2133" s="18" t="n">
        <f aca="false">IF(N2133="","",ROUND((N2133-M2133)*1440,0))</f>
        <v>20</v>
      </c>
      <c r="AE2133" s="18" t="n">
        <f aca="false">IF(O2133="","",ROUND((O2133-N2133)*1440,0))</f>
        <v>19</v>
      </c>
      <c r="AF2133" s="18" t="n">
        <f aca="false">IF(P2133="","",ROUND((P2133-O2133)*1440,0))</f>
        <v>24</v>
      </c>
      <c r="AG2133" s="18" t="n">
        <f aca="false">IF(Q2133="","",ROUND((Q2133-P2133)*1440,0))</f>
        <v>13</v>
      </c>
      <c r="AH2133" s="18" t="n">
        <f aca="false">IF(Q2133="","",ROUND((Q2133-H2133)*1440,0))</f>
        <v>281</v>
      </c>
      <c r="AI2133" s="19" t="n">
        <f aca="false">ROUND(IF(O2133="",Assumptions!$B$25-K2133,O2133-K2133)*24,1)</f>
        <v>2</v>
      </c>
      <c r="AJ2133" s="20" t="n">
        <f aca="false">ROUND(MAX(N(Y2133)/Assumptions!$C$5, N(Z2133)/Assumptions!$C$6, N(AA2133)/Assumptions!$C$7, N(AB2133)/Assumptions!$C$8, N(AC2133)/Assumptions!$C$9, N(AD2133)/Assumptions!$C$10, N(AE2133)/Assumptions!$C$11, N(AF2133)/Assumptions!$C$12, N(AG2133)/Assumptions!$C$13),3)</f>
        <v>2.2</v>
      </c>
      <c r="AK2133" s="0" t="str">
        <f aca="false">IF(OR(U2133="Pending",U2133="On Hold"),"Open GRN (awaiting)",IF(AJ2133&lt;=1,"Within SLA",IF(ROUND(N(Y2133)/Assumptions!$C$5,3)=AJ2133,"Gate Wait",IF(ROUND(N(Z2133)/Assumptions!$C$6,3)=AJ2133,"Dock Wait",IF(ROUND(N(AA2133)/Assumptions!$C$7,3)=AJ2133,"Unloading",IF(ROUND(N(AB2133)/Assumptions!$C$8,3)=AJ2133,"Unload-to-QC Wait",IF(ROUND(N(AC2133)/Assumptions!$C$9,3)=AJ2133,"QC",IF(ROUND(N(AD2133)/Assumptions!$C$10,3)=AJ2133,"QC-to-GRN Wait",IF(ROUND(N(AE2133)/Assumptions!$C$11,3)=AJ2133,"GRN Processing",IF(ROUND(N(AF2133)/Assumptions!$C$12,3)=AJ2133,"GRN-to-Putaway Wait",IF(ROUND(N(AG2133)/Assumptions!$C$13,3)=AJ2133,"Putaway","Within SLA")))))))))))</f>
        <v>Gate Wait</v>
      </c>
    </row>
    <row r="2134" customFormat="false" ht="15" hidden="false" customHeight="false" outlineLevel="0" collapsed="false">
      <c r="A2134" s="0" t="s">
        <v>6215</v>
      </c>
      <c r="B2134" s="0" t="s">
        <v>6216</v>
      </c>
      <c r="C2134" s="0" t="s">
        <v>170</v>
      </c>
      <c r="D2134" s="0" t="s">
        <v>147</v>
      </c>
      <c r="E2134" s="0" t="s">
        <v>6217</v>
      </c>
      <c r="F2134" s="0" t="s">
        <v>172</v>
      </c>
      <c r="G2134" s="0" t="s">
        <v>150</v>
      </c>
      <c r="H2134" s="17" t="n">
        <v>46255.4729166667</v>
      </c>
      <c r="I2134" s="17" t="n">
        <v>46255.4902777778</v>
      </c>
      <c r="J2134" s="17" t="n">
        <v>46255.4944444444</v>
      </c>
      <c r="K2134" s="17" t="n">
        <v>46255.5569444444</v>
      </c>
      <c r="L2134" s="17" t="n">
        <v>46255.5618055556</v>
      </c>
      <c r="M2134" s="17" t="n">
        <v>46255.5743055556</v>
      </c>
      <c r="N2134" s="17" t="n">
        <v>46255.6569444445</v>
      </c>
      <c r="O2134" s="17" t="n">
        <v>46255.6819444444</v>
      </c>
      <c r="P2134" s="17" t="n">
        <v>46255.6875</v>
      </c>
      <c r="Q2134" s="17" t="n">
        <v>46255.7277777778</v>
      </c>
      <c r="R2134" s="0" t="n">
        <v>2980</v>
      </c>
      <c r="S2134" s="0" t="n">
        <v>0</v>
      </c>
      <c r="T2134" s="0" t="n">
        <v>0</v>
      </c>
      <c r="U2134" s="18" t="s">
        <v>130</v>
      </c>
      <c r="V2134" s="18" t="s">
        <v>156</v>
      </c>
      <c r="W2134" s="0" t="str">
        <f aca="false">IF(AND(X2134&gt;=6,X2134&lt;14),"A",IF(AND(X2134&gt;=14,X2134&lt;22),"B","C"))</f>
        <v>A</v>
      </c>
      <c r="X2134" s="18" t="n">
        <f aca="false">HOUR(H2134)</f>
        <v>11</v>
      </c>
      <c r="Y2134" s="18" t="n">
        <f aca="false">ROUND((I2134-H2134)*1440,0)</f>
        <v>25</v>
      </c>
      <c r="Z2134" s="18" t="n">
        <f aca="false">ROUND((J2134-I2134)*1440,0)</f>
        <v>6</v>
      </c>
      <c r="AA2134" s="18" t="n">
        <f aca="false">ROUND((K2134-J2134)*1440,0)</f>
        <v>90</v>
      </c>
      <c r="AB2134" s="18" t="n">
        <f aca="false">ROUND((L2134-K2134)*1440,0)</f>
        <v>7</v>
      </c>
      <c r="AC2134" s="18" t="n">
        <f aca="false">ROUND((M2134-L2134)*1440,0)</f>
        <v>18</v>
      </c>
      <c r="AD2134" s="18" t="n">
        <f aca="false">IF(N2134="","",ROUND((N2134-M2134)*1440,0))</f>
        <v>119</v>
      </c>
      <c r="AE2134" s="18" t="n">
        <f aca="false">IF(O2134="","",ROUND((O2134-N2134)*1440,0))</f>
        <v>36</v>
      </c>
      <c r="AF2134" s="18" t="n">
        <f aca="false">IF(P2134="","",ROUND((P2134-O2134)*1440,0))</f>
        <v>8</v>
      </c>
      <c r="AG2134" s="18" t="n">
        <f aca="false">IF(Q2134="","",ROUND((Q2134-P2134)*1440,0))</f>
        <v>58</v>
      </c>
      <c r="AH2134" s="18" t="n">
        <f aca="false">IF(Q2134="","",ROUND((Q2134-H2134)*1440,0))</f>
        <v>367</v>
      </c>
      <c r="AI2134" s="19" t="n">
        <f aca="false">ROUND(IF(O2134="",Assumptions!$B$25-K2134,O2134-K2134)*24,1)</f>
        <v>3</v>
      </c>
      <c r="AJ2134" s="20" t="n">
        <f aca="false">ROUND(MAX(N(Y2134)/Assumptions!$C$5, N(Z2134)/Assumptions!$C$6, N(AA2134)/Assumptions!$C$7, N(AB2134)/Assumptions!$C$8, N(AC2134)/Assumptions!$C$9, N(AD2134)/Assumptions!$C$10, N(AE2134)/Assumptions!$C$11, N(AF2134)/Assumptions!$C$12, N(AG2134)/Assumptions!$C$13),3)</f>
        <v>3.967</v>
      </c>
      <c r="AK2134" s="0" t="str">
        <f aca="false">IF(OR(U2134="Pending",U2134="On Hold"),"Open GRN (awaiting)",IF(AJ2134&lt;=1,"Within SLA",IF(ROUND(N(Y2134)/Assumptions!$C$5,3)=AJ2134,"Gate Wait",IF(ROUND(N(Z2134)/Assumptions!$C$6,3)=AJ2134,"Dock Wait",IF(ROUND(N(AA2134)/Assumptions!$C$7,3)=AJ2134,"Unloading",IF(ROUND(N(AB2134)/Assumptions!$C$8,3)=AJ2134,"Unload-to-QC Wait",IF(ROUND(N(AC2134)/Assumptions!$C$9,3)=AJ2134,"QC",IF(ROUND(N(AD2134)/Assumptions!$C$10,3)=AJ2134,"QC-to-GRN Wait",IF(ROUND(N(AE2134)/Assumptions!$C$11,3)=AJ2134,"GRN Processing",IF(ROUND(N(AF2134)/Assumptions!$C$12,3)=AJ2134,"GRN-to-Putaway Wait",IF(ROUND(N(AG2134)/Assumptions!$C$13,3)=AJ2134,"Putaway","Within SLA")))))))))))</f>
        <v>QC-to-GRN Wait</v>
      </c>
    </row>
    <row r="2135" customFormat="false" ht="15" hidden="false" customHeight="false" outlineLevel="0" collapsed="false">
      <c r="A2135" s="0" t="s">
        <v>6218</v>
      </c>
      <c r="B2135" s="0" t="s">
        <v>6219</v>
      </c>
      <c r="C2135" s="0" t="s">
        <v>286</v>
      </c>
      <c r="D2135" s="0" t="s">
        <v>135</v>
      </c>
      <c r="E2135" s="0" t="s">
        <v>5770</v>
      </c>
      <c r="F2135" s="0" t="s">
        <v>121</v>
      </c>
      <c r="G2135" s="0" t="s">
        <v>138</v>
      </c>
      <c r="H2135" s="17" t="n">
        <v>46255.4756944445</v>
      </c>
      <c r="I2135" s="17" t="n">
        <v>46255.4868055556</v>
      </c>
      <c r="J2135" s="17" t="n">
        <v>46255.4881944444</v>
      </c>
      <c r="K2135" s="17" t="n">
        <v>46255.5381944445</v>
      </c>
      <c r="L2135" s="17" t="n">
        <v>46255.5465277778</v>
      </c>
      <c r="M2135" s="17" t="n">
        <v>46255.5743055556</v>
      </c>
      <c r="N2135" s="17" t="n">
        <v>46255.5902777778</v>
      </c>
      <c r="O2135" s="17" t="n">
        <v>46255.6201388889</v>
      </c>
      <c r="P2135" s="17" t="n">
        <v>46255.6479166667</v>
      </c>
      <c r="Q2135" s="17" t="n">
        <v>46255.66875</v>
      </c>
      <c r="R2135" s="0" t="n">
        <v>530</v>
      </c>
      <c r="S2135" s="0" t="n">
        <v>0</v>
      </c>
      <c r="T2135" s="0" t="n">
        <v>0</v>
      </c>
      <c r="U2135" s="18" t="s">
        <v>130</v>
      </c>
      <c r="V2135" s="18" t="s">
        <v>144</v>
      </c>
      <c r="W2135" s="0" t="str">
        <f aca="false">IF(AND(X2135&gt;=6,X2135&lt;14),"A",IF(AND(X2135&gt;=14,X2135&lt;22),"B","C"))</f>
        <v>A</v>
      </c>
      <c r="X2135" s="18" t="n">
        <f aca="false">HOUR(H2135)</f>
        <v>11</v>
      </c>
      <c r="Y2135" s="18" t="n">
        <f aca="false">ROUND((I2135-H2135)*1440,0)</f>
        <v>16</v>
      </c>
      <c r="Z2135" s="18" t="n">
        <f aca="false">ROUND((J2135-I2135)*1440,0)</f>
        <v>2</v>
      </c>
      <c r="AA2135" s="18" t="n">
        <f aca="false">ROUND((K2135-J2135)*1440,0)</f>
        <v>72</v>
      </c>
      <c r="AB2135" s="18" t="n">
        <f aca="false">ROUND((L2135-K2135)*1440,0)</f>
        <v>12</v>
      </c>
      <c r="AC2135" s="18" t="n">
        <f aca="false">ROUND((M2135-L2135)*1440,0)</f>
        <v>40</v>
      </c>
      <c r="AD2135" s="18" t="n">
        <f aca="false">IF(N2135="","",ROUND((N2135-M2135)*1440,0))</f>
        <v>23</v>
      </c>
      <c r="AE2135" s="18" t="n">
        <f aca="false">IF(O2135="","",ROUND((O2135-N2135)*1440,0))</f>
        <v>43</v>
      </c>
      <c r="AF2135" s="18" t="n">
        <f aca="false">IF(P2135="","",ROUND((P2135-O2135)*1440,0))</f>
        <v>40</v>
      </c>
      <c r="AG2135" s="18" t="n">
        <f aca="false">IF(Q2135="","",ROUND((Q2135-P2135)*1440,0))</f>
        <v>30</v>
      </c>
      <c r="AH2135" s="18" t="n">
        <f aca="false">IF(Q2135="","",ROUND((Q2135-H2135)*1440,0))</f>
        <v>278</v>
      </c>
      <c r="AI2135" s="19" t="n">
        <f aca="false">ROUND(IF(O2135="",Assumptions!$B$25-K2135,O2135-K2135)*24,1)</f>
        <v>2</v>
      </c>
      <c r="AJ2135" s="20" t="n">
        <f aca="false">ROUND(MAX(N(Y2135)/Assumptions!$C$5, N(Z2135)/Assumptions!$C$6, N(AA2135)/Assumptions!$C$7, N(AB2135)/Assumptions!$C$8, N(AC2135)/Assumptions!$C$9, N(AD2135)/Assumptions!$C$10, N(AE2135)/Assumptions!$C$11, N(AF2135)/Assumptions!$C$12, N(AG2135)/Assumptions!$C$13),3)</f>
        <v>2</v>
      </c>
      <c r="AK2135" s="0" t="str">
        <f aca="false">IF(OR(U2135="Pending",U2135="On Hold"),"Open GRN (awaiting)",IF(AJ2135&lt;=1,"Within SLA",IF(ROUND(N(Y2135)/Assumptions!$C$5,3)=AJ2135,"Gate Wait",IF(ROUND(N(Z2135)/Assumptions!$C$6,3)=AJ2135,"Dock Wait",IF(ROUND(N(AA2135)/Assumptions!$C$7,3)=AJ2135,"Unloading",IF(ROUND(N(AB2135)/Assumptions!$C$8,3)=AJ2135,"Unload-to-QC Wait",IF(ROUND(N(AC2135)/Assumptions!$C$9,3)=AJ2135,"QC",IF(ROUND(N(AD2135)/Assumptions!$C$10,3)=AJ2135,"QC-to-GRN Wait",IF(ROUND(N(AE2135)/Assumptions!$C$11,3)=AJ2135,"GRN Processing",IF(ROUND(N(AF2135)/Assumptions!$C$12,3)=AJ2135,"GRN-to-Putaway Wait",IF(ROUND(N(AG2135)/Assumptions!$C$13,3)=AJ2135,"Putaway","Within SLA")))))))))))</f>
        <v>GRN-to-Putaway Wait</v>
      </c>
    </row>
    <row r="2136" customFormat="false" ht="15" hidden="false" customHeight="false" outlineLevel="0" collapsed="false">
      <c r="A2136" s="0" t="s">
        <v>6220</v>
      </c>
      <c r="B2136" s="0" t="s">
        <v>6221</v>
      </c>
      <c r="C2136" s="0" t="s">
        <v>142</v>
      </c>
      <c r="D2136" s="0" t="s">
        <v>135</v>
      </c>
      <c r="E2136" s="0" t="s">
        <v>2863</v>
      </c>
      <c r="F2136" s="0" t="s">
        <v>137</v>
      </c>
      <c r="G2136" s="0" t="s">
        <v>138</v>
      </c>
      <c r="H2136" s="17" t="n">
        <v>46255.4777777778</v>
      </c>
      <c r="I2136" s="17" t="n">
        <v>46255.4840277778</v>
      </c>
      <c r="J2136" s="17" t="n">
        <v>46255.4888888889</v>
      </c>
      <c r="K2136" s="17" t="n">
        <v>46255.5201388889</v>
      </c>
      <c r="L2136" s="17" t="n">
        <v>46255.5291666667</v>
      </c>
      <c r="M2136" s="17" t="n">
        <v>46255.5590277778</v>
      </c>
      <c r="N2136" s="17" t="n">
        <v>46255.5833333333</v>
      </c>
      <c r="O2136" s="17" t="n">
        <v>46255.6333333333</v>
      </c>
      <c r="P2136" s="17" t="n">
        <v>46255.64375</v>
      </c>
      <c r="Q2136" s="17" t="n">
        <v>46255.6694444444</v>
      </c>
      <c r="R2136" s="0" t="n">
        <v>539</v>
      </c>
      <c r="S2136" s="0" t="n">
        <v>0</v>
      </c>
      <c r="T2136" s="0" t="n">
        <v>0</v>
      </c>
      <c r="U2136" s="18" t="s">
        <v>130</v>
      </c>
      <c r="V2136" s="18" t="s">
        <v>131</v>
      </c>
      <c r="W2136" s="0" t="str">
        <f aca="false">IF(AND(X2136&gt;=6,X2136&lt;14),"A",IF(AND(X2136&gt;=14,X2136&lt;22),"B","C"))</f>
        <v>A</v>
      </c>
      <c r="X2136" s="18" t="n">
        <f aca="false">HOUR(H2136)</f>
        <v>11</v>
      </c>
      <c r="Y2136" s="18" t="n">
        <f aca="false">ROUND((I2136-H2136)*1440,0)</f>
        <v>9</v>
      </c>
      <c r="Z2136" s="18" t="n">
        <f aca="false">ROUND((J2136-I2136)*1440,0)</f>
        <v>7</v>
      </c>
      <c r="AA2136" s="18" t="n">
        <f aca="false">ROUND((K2136-J2136)*1440,0)</f>
        <v>45</v>
      </c>
      <c r="AB2136" s="18" t="n">
        <f aca="false">ROUND((L2136-K2136)*1440,0)</f>
        <v>13</v>
      </c>
      <c r="AC2136" s="18" t="n">
        <f aca="false">ROUND((M2136-L2136)*1440,0)</f>
        <v>43</v>
      </c>
      <c r="AD2136" s="18" t="n">
        <f aca="false">IF(N2136="","",ROUND((N2136-M2136)*1440,0))</f>
        <v>35</v>
      </c>
      <c r="AE2136" s="18" t="n">
        <f aca="false">IF(O2136="","",ROUND((O2136-N2136)*1440,0))</f>
        <v>72</v>
      </c>
      <c r="AF2136" s="18" t="n">
        <f aca="false">IF(P2136="","",ROUND((P2136-O2136)*1440,0))</f>
        <v>15</v>
      </c>
      <c r="AG2136" s="18" t="n">
        <f aca="false">IF(Q2136="","",ROUND((Q2136-P2136)*1440,0))</f>
        <v>37</v>
      </c>
      <c r="AH2136" s="18" t="n">
        <f aca="false">IF(Q2136="","",ROUND((Q2136-H2136)*1440,0))</f>
        <v>276</v>
      </c>
      <c r="AI2136" s="19" t="n">
        <f aca="false">ROUND(IF(O2136="",Assumptions!$B$25-K2136,O2136-K2136)*24,1)</f>
        <v>2.7</v>
      </c>
      <c r="AJ2136" s="20" t="n">
        <f aca="false">ROUND(MAX(N(Y2136)/Assumptions!$C$5, N(Z2136)/Assumptions!$C$6, N(AA2136)/Assumptions!$C$7, N(AB2136)/Assumptions!$C$8, N(AC2136)/Assumptions!$C$9, N(AD2136)/Assumptions!$C$10, N(AE2136)/Assumptions!$C$11, N(AF2136)/Assumptions!$C$12, N(AG2136)/Assumptions!$C$13),3)</f>
        <v>1.6</v>
      </c>
      <c r="AK2136" s="0" t="str">
        <f aca="false">IF(OR(U2136="Pending",U2136="On Hold"),"Open GRN (awaiting)",IF(AJ2136&lt;=1,"Within SLA",IF(ROUND(N(Y2136)/Assumptions!$C$5,3)=AJ2136,"Gate Wait",IF(ROUND(N(Z2136)/Assumptions!$C$6,3)=AJ2136,"Dock Wait",IF(ROUND(N(AA2136)/Assumptions!$C$7,3)=AJ2136,"Unloading",IF(ROUND(N(AB2136)/Assumptions!$C$8,3)=AJ2136,"Unload-to-QC Wait",IF(ROUND(N(AC2136)/Assumptions!$C$9,3)=AJ2136,"QC",IF(ROUND(N(AD2136)/Assumptions!$C$10,3)=AJ2136,"QC-to-GRN Wait",IF(ROUND(N(AE2136)/Assumptions!$C$11,3)=AJ2136,"GRN Processing",IF(ROUND(N(AF2136)/Assumptions!$C$12,3)=AJ2136,"GRN-to-Putaway Wait",IF(ROUND(N(AG2136)/Assumptions!$C$13,3)=AJ2136,"Putaway","Within SLA")))))))))))</f>
        <v>GRN Processing</v>
      </c>
    </row>
    <row r="2137" customFormat="false" ht="15" hidden="false" customHeight="false" outlineLevel="0" collapsed="false">
      <c r="A2137" s="0" t="s">
        <v>6222</v>
      </c>
      <c r="B2137" s="0" t="s">
        <v>6223</v>
      </c>
      <c r="C2137" s="0" t="s">
        <v>159</v>
      </c>
      <c r="D2137" s="0" t="s">
        <v>147</v>
      </c>
      <c r="E2137" s="0" t="s">
        <v>2384</v>
      </c>
      <c r="F2137" s="0" t="s">
        <v>137</v>
      </c>
      <c r="G2137" s="0" t="s">
        <v>167</v>
      </c>
      <c r="H2137" s="17" t="n">
        <v>46255.4819444444</v>
      </c>
      <c r="I2137" s="17" t="n">
        <v>46255.5291666667</v>
      </c>
      <c r="J2137" s="17" t="n">
        <v>46255.5326388889</v>
      </c>
      <c r="K2137" s="17" t="n">
        <v>46255.5631944445</v>
      </c>
      <c r="L2137" s="17" t="n">
        <v>46255.5701388889</v>
      </c>
      <c r="M2137" s="17" t="n">
        <v>46255.6076388889</v>
      </c>
      <c r="N2137" s="17" t="n">
        <v>46255.6513888889</v>
      </c>
      <c r="O2137" s="17" t="n">
        <v>46255.7027777778</v>
      </c>
      <c r="P2137" s="17" t="n">
        <v>46255.7145833333</v>
      </c>
      <c r="Q2137" s="17" t="n">
        <v>46255.7430555556</v>
      </c>
      <c r="R2137" s="0" t="n">
        <v>1415</v>
      </c>
      <c r="S2137" s="0" t="n">
        <v>0</v>
      </c>
      <c r="T2137" s="0" t="n">
        <v>0</v>
      </c>
      <c r="U2137" s="18" t="s">
        <v>130</v>
      </c>
      <c r="V2137" s="18" t="s">
        <v>82</v>
      </c>
      <c r="W2137" s="0" t="str">
        <f aca="false">IF(AND(X2137&gt;=6,X2137&lt;14),"A",IF(AND(X2137&gt;=14,X2137&lt;22),"B","C"))</f>
        <v>A</v>
      </c>
      <c r="X2137" s="18" t="n">
        <f aca="false">HOUR(H2137)</f>
        <v>11</v>
      </c>
      <c r="Y2137" s="18" t="n">
        <f aca="false">ROUND((I2137-H2137)*1440,0)</f>
        <v>68</v>
      </c>
      <c r="Z2137" s="18" t="n">
        <f aca="false">ROUND((J2137-I2137)*1440,0)</f>
        <v>5</v>
      </c>
      <c r="AA2137" s="18" t="n">
        <f aca="false">ROUND((K2137-J2137)*1440,0)</f>
        <v>44</v>
      </c>
      <c r="AB2137" s="18" t="n">
        <f aca="false">ROUND((L2137-K2137)*1440,0)</f>
        <v>10</v>
      </c>
      <c r="AC2137" s="18" t="n">
        <f aca="false">ROUND((M2137-L2137)*1440,0)</f>
        <v>54</v>
      </c>
      <c r="AD2137" s="18" t="n">
        <f aca="false">IF(N2137="","",ROUND((N2137-M2137)*1440,0))</f>
        <v>63</v>
      </c>
      <c r="AE2137" s="18" t="n">
        <f aca="false">IF(O2137="","",ROUND((O2137-N2137)*1440,0))</f>
        <v>74</v>
      </c>
      <c r="AF2137" s="18" t="n">
        <f aca="false">IF(P2137="","",ROUND((P2137-O2137)*1440,0))</f>
        <v>17</v>
      </c>
      <c r="AG2137" s="18" t="n">
        <f aca="false">IF(Q2137="","",ROUND((Q2137-P2137)*1440,0))</f>
        <v>41</v>
      </c>
      <c r="AH2137" s="18" t="n">
        <f aca="false">IF(Q2137="","",ROUND((Q2137-H2137)*1440,0))</f>
        <v>376</v>
      </c>
      <c r="AI2137" s="19" t="n">
        <f aca="false">ROUND(IF(O2137="",Assumptions!$B$25-K2137,O2137-K2137)*24,1)</f>
        <v>3.4</v>
      </c>
      <c r="AJ2137" s="20" t="n">
        <f aca="false">ROUND(MAX(N(Y2137)/Assumptions!$C$5, N(Z2137)/Assumptions!$C$6, N(AA2137)/Assumptions!$C$7, N(AB2137)/Assumptions!$C$8, N(AC2137)/Assumptions!$C$9, N(AD2137)/Assumptions!$C$10, N(AE2137)/Assumptions!$C$11, N(AF2137)/Assumptions!$C$12, N(AG2137)/Assumptions!$C$13),3)</f>
        <v>2.267</v>
      </c>
      <c r="AK2137" s="0" t="str">
        <f aca="false">IF(OR(U2137="Pending",U2137="On Hold"),"Open GRN (awaiting)",IF(AJ2137&lt;=1,"Within SLA",IF(ROUND(N(Y2137)/Assumptions!$C$5,3)=AJ2137,"Gate Wait",IF(ROUND(N(Z2137)/Assumptions!$C$6,3)=AJ2137,"Dock Wait",IF(ROUND(N(AA2137)/Assumptions!$C$7,3)=AJ2137,"Unloading",IF(ROUND(N(AB2137)/Assumptions!$C$8,3)=AJ2137,"Unload-to-QC Wait",IF(ROUND(N(AC2137)/Assumptions!$C$9,3)=AJ2137,"QC",IF(ROUND(N(AD2137)/Assumptions!$C$10,3)=AJ2137,"QC-to-GRN Wait",IF(ROUND(N(AE2137)/Assumptions!$C$11,3)=AJ2137,"GRN Processing",IF(ROUND(N(AF2137)/Assumptions!$C$12,3)=AJ2137,"GRN-to-Putaway Wait",IF(ROUND(N(AG2137)/Assumptions!$C$13,3)=AJ2137,"Putaway","Within SLA")))))))))))</f>
        <v>Gate Wait</v>
      </c>
    </row>
    <row r="2138" customFormat="false" ht="15" hidden="false" customHeight="false" outlineLevel="0" collapsed="false">
      <c r="A2138" s="0" t="s">
        <v>6224</v>
      </c>
      <c r="B2138" s="0" t="s">
        <v>6225</v>
      </c>
      <c r="C2138" s="0" t="s">
        <v>252</v>
      </c>
      <c r="D2138" s="0" t="s">
        <v>135</v>
      </c>
      <c r="E2138" s="0" t="s">
        <v>6226</v>
      </c>
      <c r="F2138" s="0" t="s">
        <v>155</v>
      </c>
      <c r="G2138" s="0" t="s">
        <v>178</v>
      </c>
      <c r="H2138" s="17" t="n">
        <v>46255.4875</v>
      </c>
      <c r="I2138" s="17" t="n">
        <v>46255.4951388889</v>
      </c>
      <c r="J2138" s="17" t="n">
        <v>46255.5069444445</v>
      </c>
      <c r="K2138" s="17" t="n">
        <v>46255.5277777778</v>
      </c>
      <c r="L2138" s="17" t="n">
        <v>46255.5361111111</v>
      </c>
      <c r="M2138" s="17" t="n">
        <v>46255.5513888889</v>
      </c>
      <c r="N2138" s="17" t="n">
        <v>46255.5895833333</v>
      </c>
      <c r="O2138" s="17" t="n">
        <v>46255.6069444444</v>
      </c>
      <c r="P2138" s="17" t="n">
        <v>46255.6166666667</v>
      </c>
      <c r="Q2138" s="17" t="n">
        <v>46255.6381944444</v>
      </c>
      <c r="R2138" s="0" t="n">
        <v>504</v>
      </c>
      <c r="S2138" s="0" t="n">
        <v>0</v>
      </c>
      <c r="T2138" s="0" t="n">
        <v>0</v>
      </c>
      <c r="U2138" s="18" t="s">
        <v>130</v>
      </c>
      <c r="V2138" s="18" t="s">
        <v>144</v>
      </c>
      <c r="W2138" s="0" t="str">
        <f aca="false">IF(AND(X2138&gt;=6,X2138&lt;14),"A",IF(AND(X2138&gt;=14,X2138&lt;22),"B","C"))</f>
        <v>A</v>
      </c>
      <c r="X2138" s="18" t="n">
        <f aca="false">HOUR(H2138)</f>
        <v>11</v>
      </c>
      <c r="Y2138" s="18" t="n">
        <f aca="false">ROUND((I2138-H2138)*1440,0)</f>
        <v>11</v>
      </c>
      <c r="Z2138" s="18" t="n">
        <f aca="false">ROUND((J2138-I2138)*1440,0)</f>
        <v>17</v>
      </c>
      <c r="AA2138" s="18" t="n">
        <f aca="false">ROUND((K2138-J2138)*1440,0)</f>
        <v>30</v>
      </c>
      <c r="AB2138" s="18" t="n">
        <f aca="false">ROUND((L2138-K2138)*1440,0)</f>
        <v>12</v>
      </c>
      <c r="AC2138" s="18" t="n">
        <f aca="false">ROUND((M2138-L2138)*1440,0)</f>
        <v>22</v>
      </c>
      <c r="AD2138" s="18" t="n">
        <f aca="false">IF(N2138="","",ROUND((N2138-M2138)*1440,0))</f>
        <v>55</v>
      </c>
      <c r="AE2138" s="18" t="n">
        <f aca="false">IF(O2138="","",ROUND((O2138-N2138)*1440,0))</f>
        <v>25</v>
      </c>
      <c r="AF2138" s="18" t="n">
        <f aca="false">IF(P2138="","",ROUND((P2138-O2138)*1440,0))</f>
        <v>14</v>
      </c>
      <c r="AG2138" s="18" t="n">
        <f aca="false">IF(Q2138="","",ROUND((Q2138-P2138)*1440,0))</f>
        <v>31</v>
      </c>
      <c r="AH2138" s="18" t="n">
        <f aca="false">IF(Q2138="","",ROUND((Q2138-H2138)*1440,0))</f>
        <v>217</v>
      </c>
      <c r="AI2138" s="19" t="n">
        <f aca="false">ROUND(IF(O2138="",Assumptions!$B$25-K2138,O2138-K2138)*24,1)</f>
        <v>1.9</v>
      </c>
      <c r="AJ2138" s="20" t="n">
        <f aca="false">ROUND(MAX(N(Y2138)/Assumptions!$C$5, N(Z2138)/Assumptions!$C$6, N(AA2138)/Assumptions!$C$7, N(AB2138)/Assumptions!$C$8, N(AC2138)/Assumptions!$C$9, N(AD2138)/Assumptions!$C$10, N(AE2138)/Assumptions!$C$11, N(AF2138)/Assumptions!$C$12, N(AG2138)/Assumptions!$C$13),3)</f>
        <v>1.833</v>
      </c>
      <c r="AK2138" s="0" t="str">
        <f aca="false">IF(OR(U2138="Pending",U2138="On Hold"),"Open GRN (awaiting)",IF(AJ2138&lt;=1,"Within SLA",IF(ROUND(N(Y2138)/Assumptions!$C$5,3)=AJ2138,"Gate Wait",IF(ROUND(N(Z2138)/Assumptions!$C$6,3)=AJ2138,"Dock Wait",IF(ROUND(N(AA2138)/Assumptions!$C$7,3)=AJ2138,"Unloading",IF(ROUND(N(AB2138)/Assumptions!$C$8,3)=AJ2138,"Unload-to-QC Wait",IF(ROUND(N(AC2138)/Assumptions!$C$9,3)=AJ2138,"QC",IF(ROUND(N(AD2138)/Assumptions!$C$10,3)=AJ2138,"QC-to-GRN Wait",IF(ROUND(N(AE2138)/Assumptions!$C$11,3)=AJ2138,"GRN Processing",IF(ROUND(N(AF2138)/Assumptions!$C$12,3)=AJ2138,"GRN-to-Putaway Wait",IF(ROUND(N(AG2138)/Assumptions!$C$13,3)=AJ2138,"Putaway","Within SLA")))))))))))</f>
        <v>QC-to-GRN Wait</v>
      </c>
    </row>
    <row r="2139" customFormat="false" ht="15" hidden="false" customHeight="false" outlineLevel="0" collapsed="false">
      <c r="A2139" s="0" t="s">
        <v>6227</v>
      </c>
      <c r="B2139" s="0" t="s">
        <v>6228</v>
      </c>
      <c r="C2139" s="0" t="s">
        <v>175</v>
      </c>
      <c r="D2139" s="0" t="s">
        <v>135</v>
      </c>
      <c r="E2139" s="0" t="s">
        <v>6229</v>
      </c>
      <c r="F2139" s="0" t="s">
        <v>155</v>
      </c>
      <c r="G2139" s="0" t="s">
        <v>178</v>
      </c>
      <c r="H2139" s="17" t="n">
        <v>46255.4902777778</v>
      </c>
      <c r="I2139" s="17" t="n">
        <v>46255.6</v>
      </c>
      <c r="J2139" s="17" t="n">
        <v>46255.6111111111</v>
      </c>
      <c r="K2139" s="17" t="n">
        <v>46255.6361111111</v>
      </c>
      <c r="L2139" s="17" t="n">
        <v>46255.6388888889</v>
      </c>
      <c r="M2139" s="17" t="n">
        <v>46255.7180555556</v>
      </c>
      <c r="N2139" s="17" t="n">
        <v>46255.7604166667</v>
      </c>
      <c r="O2139" s="17" t="n">
        <v>46255.7756944444</v>
      </c>
      <c r="P2139" s="17" t="n">
        <v>46255.83125</v>
      </c>
      <c r="Q2139" s="17" t="n">
        <v>46255.8444444445</v>
      </c>
      <c r="R2139" s="0" t="n">
        <v>163</v>
      </c>
      <c r="S2139" s="0" t="n">
        <v>0</v>
      </c>
      <c r="T2139" s="0" t="n">
        <v>0</v>
      </c>
      <c r="U2139" s="18" t="s">
        <v>130</v>
      </c>
      <c r="V2139" s="18" t="s">
        <v>139</v>
      </c>
      <c r="W2139" s="0" t="str">
        <f aca="false">IF(AND(X2139&gt;=6,X2139&lt;14),"A",IF(AND(X2139&gt;=14,X2139&lt;22),"B","C"))</f>
        <v>A</v>
      </c>
      <c r="X2139" s="18" t="n">
        <f aca="false">HOUR(H2139)</f>
        <v>11</v>
      </c>
      <c r="Y2139" s="18" t="n">
        <f aca="false">ROUND((I2139-H2139)*1440,0)</f>
        <v>158</v>
      </c>
      <c r="Z2139" s="18" t="n">
        <f aca="false">ROUND((J2139-I2139)*1440,0)</f>
        <v>16</v>
      </c>
      <c r="AA2139" s="18" t="n">
        <f aca="false">ROUND((K2139-J2139)*1440,0)</f>
        <v>36</v>
      </c>
      <c r="AB2139" s="18" t="n">
        <f aca="false">ROUND((L2139-K2139)*1440,0)</f>
        <v>4</v>
      </c>
      <c r="AC2139" s="18" t="n">
        <f aca="false">ROUND((M2139-L2139)*1440,0)</f>
        <v>114</v>
      </c>
      <c r="AD2139" s="18" t="n">
        <f aca="false">IF(N2139="","",ROUND((N2139-M2139)*1440,0))</f>
        <v>61</v>
      </c>
      <c r="AE2139" s="18" t="n">
        <f aca="false">IF(O2139="","",ROUND((O2139-N2139)*1440,0))</f>
        <v>22</v>
      </c>
      <c r="AF2139" s="18" t="n">
        <f aca="false">IF(P2139="","",ROUND((P2139-O2139)*1440,0))</f>
        <v>80</v>
      </c>
      <c r="AG2139" s="18" t="n">
        <f aca="false">IF(Q2139="","",ROUND((Q2139-P2139)*1440,0))</f>
        <v>19</v>
      </c>
      <c r="AH2139" s="18" t="n">
        <f aca="false">IF(Q2139="","",ROUND((Q2139-H2139)*1440,0))</f>
        <v>510</v>
      </c>
      <c r="AI2139" s="19" t="n">
        <f aca="false">ROUND(IF(O2139="",Assumptions!$B$25-K2139,O2139-K2139)*24,1)</f>
        <v>3.4</v>
      </c>
      <c r="AJ2139" s="20" t="n">
        <f aca="false">ROUND(MAX(N(Y2139)/Assumptions!$C$5, N(Z2139)/Assumptions!$C$6, N(AA2139)/Assumptions!$C$7, N(AB2139)/Assumptions!$C$8, N(AC2139)/Assumptions!$C$9, N(AD2139)/Assumptions!$C$10, N(AE2139)/Assumptions!$C$11, N(AF2139)/Assumptions!$C$12, N(AG2139)/Assumptions!$C$13),3)</f>
        <v>5.267</v>
      </c>
      <c r="AK2139" s="0" t="str">
        <f aca="false">IF(OR(U2139="Pending",U2139="On Hold"),"Open GRN (awaiting)",IF(AJ2139&lt;=1,"Within SLA",IF(ROUND(N(Y2139)/Assumptions!$C$5,3)=AJ2139,"Gate Wait",IF(ROUND(N(Z2139)/Assumptions!$C$6,3)=AJ2139,"Dock Wait",IF(ROUND(N(AA2139)/Assumptions!$C$7,3)=AJ2139,"Unloading",IF(ROUND(N(AB2139)/Assumptions!$C$8,3)=AJ2139,"Unload-to-QC Wait",IF(ROUND(N(AC2139)/Assumptions!$C$9,3)=AJ2139,"QC",IF(ROUND(N(AD2139)/Assumptions!$C$10,3)=AJ2139,"QC-to-GRN Wait",IF(ROUND(N(AE2139)/Assumptions!$C$11,3)=AJ2139,"GRN Processing",IF(ROUND(N(AF2139)/Assumptions!$C$12,3)=AJ2139,"GRN-to-Putaway Wait",IF(ROUND(N(AG2139)/Assumptions!$C$13,3)=AJ2139,"Putaway","Within SLA")))))))))))</f>
        <v>Gate Wait</v>
      </c>
    </row>
    <row r="2140" customFormat="false" ht="15" hidden="false" customHeight="false" outlineLevel="0" collapsed="false">
      <c r="A2140" s="0" t="s">
        <v>6230</v>
      </c>
      <c r="B2140" s="0" t="s">
        <v>6231</v>
      </c>
      <c r="C2140" s="0" t="s">
        <v>286</v>
      </c>
      <c r="D2140" s="0" t="s">
        <v>147</v>
      </c>
      <c r="E2140" s="0" t="s">
        <v>4500</v>
      </c>
      <c r="F2140" s="0" t="s">
        <v>121</v>
      </c>
      <c r="G2140" s="0" t="s">
        <v>167</v>
      </c>
      <c r="H2140" s="17" t="n">
        <v>46255.5013888889</v>
      </c>
      <c r="I2140" s="17" t="n">
        <v>46255.5215277778</v>
      </c>
      <c r="J2140" s="17" t="n">
        <v>46255.53125</v>
      </c>
      <c r="K2140" s="17" t="n">
        <v>46255.5694444445</v>
      </c>
      <c r="L2140" s="17" t="n">
        <v>46255.5756944444</v>
      </c>
      <c r="M2140" s="17" t="n">
        <v>46255.5854166667</v>
      </c>
      <c r="N2140" s="17" t="n">
        <v>46255.6458333333</v>
      </c>
      <c r="O2140" s="17" t="n">
        <v>46255.6611111111</v>
      </c>
      <c r="P2140" s="17" t="n">
        <v>46255.6729166667</v>
      </c>
      <c r="Q2140" s="17" t="n">
        <v>46255.7354166667</v>
      </c>
      <c r="R2140" s="0" t="n">
        <v>820</v>
      </c>
      <c r="S2140" s="0" t="n">
        <v>0</v>
      </c>
      <c r="T2140" s="0" t="n">
        <v>0</v>
      </c>
      <c r="U2140" s="18" t="s">
        <v>130</v>
      </c>
      <c r="V2140" s="18" t="s">
        <v>156</v>
      </c>
      <c r="W2140" s="0" t="str">
        <f aca="false">IF(AND(X2140&gt;=6,X2140&lt;14),"A",IF(AND(X2140&gt;=14,X2140&lt;22),"B","C"))</f>
        <v>A</v>
      </c>
      <c r="X2140" s="18" t="n">
        <f aca="false">HOUR(H2140)</f>
        <v>12</v>
      </c>
      <c r="Y2140" s="18" t="n">
        <f aca="false">ROUND((I2140-H2140)*1440,0)</f>
        <v>29</v>
      </c>
      <c r="Z2140" s="18" t="n">
        <f aca="false">ROUND((J2140-I2140)*1440,0)</f>
        <v>14</v>
      </c>
      <c r="AA2140" s="18" t="n">
        <f aca="false">ROUND((K2140-J2140)*1440,0)</f>
        <v>55</v>
      </c>
      <c r="AB2140" s="18" t="n">
        <f aca="false">ROUND((L2140-K2140)*1440,0)</f>
        <v>9</v>
      </c>
      <c r="AC2140" s="18" t="n">
        <f aca="false">ROUND((M2140-L2140)*1440,0)</f>
        <v>14</v>
      </c>
      <c r="AD2140" s="18" t="n">
        <f aca="false">IF(N2140="","",ROUND((N2140-M2140)*1440,0))</f>
        <v>87</v>
      </c>
      <c r="AE2140" s="18" t="n">
        <f aca="false">IF(O2140="","",ROUND((O2140-N2140)*1440,0))</f>
        <v>22</v>
      </c>
      <c r="AF2140" s="18" t="n">
        <f aca="false">IF(P2140="","",ROUND((P2140-O2140)*1440,0))</f>
        <v>17</v>
      </c>
      <c r="AG2140" s="18" t="n">
        <f aca="false">IF(Q2140="","",ROUND((Q2140-P2140)*1440,0))</f>
        <v>90</v>
      </c>
      <c r="AH2140" s="18" t="n">
        <f aca="false">IF(Q2140="","",ROUND((Q2140-H2140)*1440,0))</f>
        <v>337</v>
      </c>
      <c r="AI2140" s="19" t="n">
        <f aca="false">ROUND(IF(O2140="",Assumptions!$B$25-K2140,O2140-K2140)*24,1)</f>
        <v>2.2</v>
      </c>
      <c r="AJ2140" s="20" t="n">
        <f aca="false">ROUND(MAX(N(Y2140)/Assumptions!$C$5, N(Z2140)/Assumptions!$C$6, N(AA2140)/Assumptions!$C$7, N(AB2140)/Assumptions!$C$8, N(AC2140)/Assumptions!$C$9, N(AD2140)/Assumptions!$C$10, N(AE2140)/Assumptions!$C$11, N(AF2140)/Assumptions!$C$12, N(AG2140)/Assumptions!$C$13),3)</f>
        <v>2.9</v>
      </c>
      <c r="AK2140" s="0" t="str">
        <f aca="false">IF(OR(U2140="Pending",U2140="On Hold"),"Open GRN (awaiting)",IF(AJ2140&lt;=1,"Within SLA",IF(ROUND(N(Y2140)/Assumptions!$C$5,3)=AJ2140,"Gate Wait",IF(ROUND(N(Z2140)/Assumptions!$C$6,3)=AJ2140,"Dock Wait",IF(ROUND(N(AA2140)/Assumptions!$C$7,3)=AJ2140,"Unloading",IF(ROUND(N(AB2140)/Assumptions!$C$8,3)=AJ2140,"Unload-to-QC Wait",IF(ROUND(N(AC2140)/Assumptions!$C$9,3)=AJ2140,"QC",IF(ROUND(N(AD2140)/Assumptions!$C$10,3)=AJ2140,"QC-to-GRN Wait",IF(ROUND(N(AE2140)/Assumptions!$C$11,3)=AJ2140,"GRN Processing",IF(ROUND(N(AF2140)/Assumptions!$C$12,3)=AJ2140,"GRN-to-Putaway Wait",IF(ROUND(N(AG2140)/Assumptions!$C$13,3)=AJ2140,"Putaway","Within SLA")))))))))))</f>
        <v>QC-to-GRN Wait</v>
      </c>
    </row>
    <row r="2141" customFormat="false" ht="15" hidden="false" customHeight="false" outlineLevel="0" collapsed="false">
      <c r="A2141" s="0" t="s">
        <v>6232</v>
      </c>
      <c r="B2141" s="0" t="s">
        <v>6233</v>
      </c>
      <c r="C2141" s="0" t="s">
        <v>286</v>
      </c>
      <c r="D2141" s="0" t="s">
        <v>147</v>
      </c>
      <c r="E2141" s="0" t="s">
        <v>6234</v>
      </c>
      <c r="F2141" s="0" t="s">
        <v>177</v>
      </c>
      <c r="G2141" s="0" t="s">
        <v>167</v>
      </c>
      <c r="H2141" s="17" t="n">
        <v>46255.5027777778</v>
      </c>
      <c r="I2141" s="17" t="n">
        <v>46255.6784722222</v>
      </c>
      <c r="J2141" s="17" t="n">
        <v>46255.6958333333</v>
      </c>
      <c r="K2141" s="17" t="n">
        <v>46255.7430555556</v>
      </c>
      <c r="L2141" s="17" t="n">
        <v>46255.7638888889</v>
      </c>
      <c r="M2141" s="17" t="n">
        <v>46255.7791666667</v>
      </c>
      <c r="N2141" s="17" t="n">
        <v>46255.8006944444</v>
      </c>
      <c r="O2141" s="17" t="n">
        <v>46255.8333333333</v>
      </c>
      <c r="P2141" s="17" t="n">
        <v>46255.8472222222</v>
      </c>
      <c r="Q2141" s="17" t="n">
        <v>46255.8555555556</v>
      </c>
      <c r="R2141" s="0" t="n">
        <v>175</v>
      </c>
      <c r="S2141" s="0" t="n">
        <v>0</v>
      </c>
      <c r="T2141" s="0" t="n">
        <v>0</v>
      </c>
      <c r="U2141" s="18" t="s">
        <v>130</v>
      </c>
      <c r="V2141" s="18" t="s">
        <v>139</v>
      </c>
      <c r="W2141" s="0" t="str">
        <f aca="false">IF(AND(X2141&gt;=6,X2141&lt;14),"A",IF(AND(X2141&gt;=14,X2141&lt;22),"B","C"))</f>
        <v>A</v>
      </c>
      <c r="X2141" s="18" t="n">
        <f aca="false">HOUR(H2141)</f>
        <v>12</v>
      </c>
      <c r="Y2141" s="18" t="n">
        <f aca="false">ROUND((I2141-H2141)*1440,0)</f>
        <v>253</v>
      </c>
      <c r="Z2141" s="18" t="n">
        <f aca="false">ROUND((J2141-I2141)*1440,0)</f>
        <v>25</v>
      </c>
      <c r="AA2141" s="18" t="n">
        <f aca="false">ROUND((K2141-J2141)*1440,0)</f>
        <v>68</v>
      </c>
      <c r="AB2141" s="18" t="n">
        <f aca="false">ROUND((L2141-K2141)*1440,0)</f>
        <v>30</v>
      </c>
      <c r="AC2141" s="18" t="n">
        <f aca="false">ROUND((M2141-L2141)*1440,0)</f>
        <v>22</v>
      </c>
      <c r="AD2141" s="18" t="n">
        <f aca="false">IF(N2141="","",ROUND((N2141-M2141)*1440,0))</f>
        <v>31</v>
      </c>
      <c r="AE2141" s="18" t="n">
        <f aca="false">IF(O2141="","",ROUND((O2141-N2141)*1440,0))</f>
        <v>47</v>
      </c>
      <c r="AF2141" s="18" t="n">
        <f aca="false">IF(P2141="","",ROUND((P2141-O2141)*1440,0))</f>
        <v>20</v>
      </c>
      <c r="AG2141" s="18" t="n">
        <f aca="false">IF(Q2141="","",ROUND((Q2141-P2141)*1440,0))</f>
        <v>12</v>
      </c>
      <c r="AH2141" s="18" t="n">
        <f aca="false">IF(Q2141="","",ROUND((Q2141-H2141)*1440,0))</f>
        <v>508</v>
      </c>
      <c r="AI2141" s="19" t="n">
        <f aca="false">ROUND(IF(O2141="",Assumptions!$B$25-K2141,O2141-K2141)*24,1)</f>
        <v>2.2</v>
      </c>
      <c r="AJ2141" s="20" t="n">
        <f aca="false">ROUND(MAX(N(Y2141)/Assumptions!$C$5, N(Z2141)/Assumptions!$C$6, N(AA2141)/Assumptions!$C$7, N(AB2141)/Assumptions!$C$8, N(AC2141)/Assumptions!$C$9, N(AD2141)/Assumptions!$C$10, N(AE2141)/Assumptions!$C$11, N(AF2141)/Assumptions!$C$12, N(AG2141)/Assumptions!$C$13),3)</f>
        <v>8.433</v>
      </c>
      <c r="AK2141" s="0" t="str">
        <f aca="false">IF(OR(U2141="Pending",U2141="On Hold"),"Open GRN (awaiting)",IF(AJ2141&lt;=1,"Within SLA",IF(ROUND(N(Y2141)/Assumptions!$C$5,3)=AJ2141,"Gate Wait",IF(ROUND(N(Z2141)/Assumptions!$C$6,3)=AJ2141,"Dock Wait",IF(ROUND(N(AA2141)/Assumptions!$C$7,3)=AJ2141,"Unloading",IF(ROUND(N(AB2141)/Assumptions!$C$8,3)=AJ2141,"Unload-to-QC Wait",IF(ROUND(N(AC2141)/Assumptions!$C$9,3)=AJ2141,"QC",IF(ROUND(N(AD2141)/Assumptions!$C$10,3)=AJ2141,"QC-to-GRN Wait",IF(ROUND(N(AE2141)/Assumptions!$C$11,3)=AJ2141,"GRN Processing",IF(ROUND(N(AF2141)/Assumptions!$C$12,3)=AJ2141,"GRN-to-Putaway Wait",IF(ROUND(N(AG2141)/Assumptions!$C$13,3)=AJ2141,"Putaway","Within SLA")))))))))))</f>
        <v>Gate Wait</v>
      </c>
    </row>
    <row r="2142" customFormat="false" ht="15" hidden="false" customHeight="false" outlineLevel="0" collapsed="false">
      <c r="A2142" s="0" t="s">
        <v>6235</v>
      </c>
      <c r="B2142" s="0" t="s">
        <v>6236</v>
      </c>
      <c r="C2142" s="0" t="s">
        <v>286</v>
      </c>
      <c r="D2142" s="0" t="s">
        <v>119</v>
      </c>
      <c r="E2142" s="0" t="s">
        <v>6237</v>
      </c>
      <c r="F2142" s="0" t="s">
        <v>121</v>
      </c>
      <c r="G2142" s="0" t="s">
        <v>122</v>
      </c>
      <c r="H2142" s="17" t="n">
        <v>46255.5173611111</v>
      </c>
      <c r="I2142" s="17" t="n">
        <v>46255.5326388889</v>
      </c>
      <c r="J2142" s="17" t="n">
        <v>46255.5347222222</v>
      </c>
      <c r="K2142" s="17" t="n">
        <v>46255.5548611111</v>
      </c>
      <c r="L2142" s="17" t="n">
        <v>46255.5694444445</v>
      </c>
      <c r="M2142" s="17" t="n">
        <v>46255.6090277778</v>
      </c>
      <c r="N2142" s="17" t="n">
        <v>46255.6173611111</v>
      </c>
      <c r="O2142" s="17" t="n">
        <v>46255.6361111111</v>
      </c>
      <c r="P2142" s="17" t="n">
        <v>46255.6430555556</v>
      </c>
      <c r="Q2142" s="17" t="n">
        <v>46255.6520833333</v>
      </c>
      <c r="R2142" s="0" t="n">
        <v>168</v>
      </c>
      <c r="S2142" s="0" t="n">
        <v>0</v>
      </c>
      <c r="T2142" s="0" t="n">
        <v>0</v>
      </c>
      <c r="U2142" s="18" t="s">
        <v>130</v>
      </c>
      <c r="V2142" s="18" t="s">
        <v>144</v>
      </c>
      <c r="W2142" s="0" t="str">
        <f aca="false">IF(AND(X2142&gt;=6,X2142&lt;14),"A",IF(AND(X2142&gt;=14,X2142&lt;22),"B","C"))</f>
        <v>A</v>
      </c>
      <c r="X2142" s="18" t="n">
        <f aca="false">HOUR(H2142)</f>
        <v>12</v>
      </c>
      <c r="Y2142" s="18" t="n">
        <f aca="false">ROUND((I2142-H2142)*1440,0)</f>
        <v>22</v>
      </c>
      <c r="Z2142" s="18" t="n">
        <f aca="false">ROUND((J2142-I2142)*1440,0)</f>
        <v>3</v>
      </c>
      <c r="AA2142" s="18" t="n">
        <f aca="false">ROUND((K2142-J2142)*1440,0)</f>
        <v>29</v>
      </c>
      <c r="AB2142" s="18" t="n">
        <f aca="false">ROUND((L2142-K2142)*1440,0)</f>
        <v>21</v>
      </c>
      <c r="AC2142" s="18" t="n">
        <f aca="false">ROUND((M2142-L2142)*1440,0)</f>
        <v>57</v>
      </c>
      <c r="AD2142" s="18" t="n">
        <f aca="false">IF(N2142="","",ROUND((N2142-M2142)*1440,0))</f>
        <v>12</v>
      </c>
      <c r="AE2142" s="18" t="n">
        <f aca="false">IF(O2142="","",ROUND((O2142-N2142)*1440,0))</f>
        <v>27</v>
      </c>
      <c r="AF2142" s="18" t="n">
        <f aca="false">IF(P2142="","",ROUND((P2142-O2142)*1440,0))</f>
        <v>10</v>
      </c>
      <c r="AG2142" s="18" t="n">
        <f aca="false">IF(Q2142="","",ROUND((Q2142-P2142)*1440,0))</f>
        <v>13</v>
      </c>
      <c r="AH2142" s="18" t="n">
        <f aca="false">IF(Q2142="","",ROUND((Q2142-H2142)*1440,0))</f>
        <v>194</v>
      </c>
      <c r="AI2142" s="19" t="n">
        <f aca="false">ROUND(IF(O2142="",Assumptions!$B$25-K2142,O2142-K2142)*24,1)</f>
        <v>2</v>
      </c>
      <c r="AJ2142" s="20" t="n">
        <f aca="false">ROUND(MAX(N(Y2142)/Assumptions!$C$5, N(Z2142)/Assumptions!$C$6, N(AA2142)/Assumptions!$C$7, N(AB2142)/Assumptions!$C$8, N(AC2142)/Assumptions!$C$9, N(AD2142)/Assumptions!$C$10, N(AE2142)/Assumptions!$C$11, N(AF2142)/Assumptions!$C$12, N(AG2142)/Assumptions!$C$13),3)</f>
        <v>1.4</v>
      </c>
      <c r="AK2142" s="0" t="str">
        <f aca="false">IF(OR(U2142="Pending",U2142="On Hold"),"Open GRN (awaiting)",IF(AJ2142&lt;=1,"Within SLA",IF(ROUND(N(Y2142)/Assumptions!$C$5,3)=AJ2142,"Gate Wait",IF(ROUND(N(Z2142)/Assumptions!$C$6,3)=AJ2142,"Dock Wait",IF(ROUND(N(AA2142)/Assumptions!$C$7,3)=AJ2142,"Unloading",IF(ROUND(N(AB2142)/Assumptions!$C$8,3)=AJ2142,"Unload-to-QC Wait",IF(ROUND(N(AC2142)/Assumptions!$C$9,3)=AJ2142,"QC",IF(ROUND(N(AD2142)/Assumptions!$C$10,3)=AJ2142,"QC-to-GRN Wait",IF(ROUND(N(AE2142)/Assumptions!$C$11,3)=AJ2142,"GRN Processing",IF(ROUND(N(AF2142)/Assumptions!$C$12,3)=AJ2142,"GRN-to-Putaway Wait",IF(ROUND(N(AG2142)/Assumptions!$C$13,3)=AJ2142,"Putaway","Within SLA")))))))))))</f>
        <v>Unload-to-QC Wait</v>
      </c>
    </row>
    <row r="2143" customFormat="false" ht="15" hidden="false" customHeight="false" outlineLevel="0" collapsed="false">
      <c r="A2143" s="0" t="s">
        <v>6238</v>
      </c>
      <c r="B2143" s="0" t="s">
        <v>6239</v>
      </c>
      <c r="C2143" s="0" t="s">
        <v>159</v>
      </c>
      <c r="D2143" s="0" t="s">
        <v>119</v>
      </c>
      <c r="E2143" s="0" t="s">
        <v>6240</v>
      </c>
      <c r="F2143" s="0" t="s">
        <v>128</v>
      </c>
      <c r="G2143" s="0" t="s">
        <v>122</v>
      </c>
      <c r="H2143" s="17" t="n">
        <v>46255.5298611111</v>
      </c>
      <c r="I2143" s="17" t="n">
        <v>46255.5659722222</v>
      </c>
      <c r="J2143" s="17" t="n">
        <v>46255.5701388889</v>
      </c>
      <c r="K2143" s="17" t="n">
        <v>46255.6125</v>
      </c>
      <c r="L2143" s="17" t="n">
        <v>46255.6215277778</v>
      </c>
      <c r="M2143" s="17" t="n">
        <v>46255.6388888889</v>
      </c>
      <c r="N2143" s="17" t="n">
        <v>46255.6541666667</v>
      </c>
      <c r="O2143" s="17" t="n">
        <v>46255.6881944445</v>
      </c>
      <c r="P2143" s="17" t="n">
        <v>46255.6944444445</v>
      </c>
      <c r="Q2143" s="17" t="n">
        <v>46255.7076388889</v>
      </c>
      <c r="R2143" s="0" t="n">
        <v>1105</v>
      </c>
      <c r="S2143" s="0" t="n">
        <v>0</v>
      </c>
      <c r="T2143" s="0" t="n">
        <v>0</v>
      </c>
      <c r="U2143" s="18" t="s">
        <v>130</v>
      </c>
      <c r="V2143" s="18" t="s">
        <v>82</v>
      </c>
      <c r="W2143" s="0" t="str">
        <f aca="false">IF(AND(X2143&gt;=6,X2143&lt;14),"A",IF(AND(X2143&gt;=14,X2143&lt;22),"B","C"))</f>
        <v>A</v>
      </c>
      <c r="X2143" s="18" t="n">
        <f aca="false">HOUR(H2143)</f>
        <v>12</v>
      </c>
      <c r="Y2143" s="18" t="n">
        <f aca="false">ROUND((I2143-H2143)*1440,0)</f>
        <v>52</v>
      </c>
      <c r="Z2143" s="18" t="n">
        <f aca="false">ROUND((J2143-I2143)*1440,0)</f>
        <v>6</v>
      </c>
      <c r="AA2143" s="18" t="n">
        <f aca="false">ROUND((K2143-J2143)*1440,0)</f>
        <v>61</v>
      </c>
      <c r="AB2143" s="18" t="n">
        <f aca="false">ROUND((L2143-K2143)*1440,0)</f>
        <v>13</v>
      </c>
      <c r="AC2143" s="18" t="n">
        <f aca="false">ROUND((M2143-L2143)*1440,0)</f>
        <v>25</v>
      </c>
      <c r="AD2143" s="18" t="n">
        <f aca="false">IF(N2143="","",ROUND((N2143-M2143)*1440,0))</f>
        <v>22</v>
      </c>
      <c r="AE2143" s="18" t="n">
        <f aca="false">IF(O2143="","",ROUND((O2143-N2143)*1440,0))</f>
        <v>49</v>
      </c>
      <c r="AF2143" s="18" t="n">
        <f aca="false">IF(P2143="","",ROUND((P2143-O2143)*1440,0))</f>
        <v>9</v>
      </c>
      <c r="AG2143" s="18" t="n">
        <f aca="false">IF(Q2143="","",ROUND((Q2143-P2143)*1440,0))</f>
        <v>19</v>
      </c>
      <c r="AH2143" s="18" t="n">
        <f aca="false">IF(Q2143="","",ROUND((Q2143-H2143)*1440,0))</f>
        <v>256</v>
      </c>
      <c r="AI2143" s="19" t="n">
        <f aca="false">ROUND(IF(O2143="",Assumptions!$B$25-K2143,O2143-K2143)*24,1)</f>
        <v>1.8</v>
      </c>
      <c r="AJ2143" s="20" t="n">
        <f aca="false">ROUND(MAX(N(Y2143)/Assumptions!$C$5, N(Z2143)/Assumptions!$C$6, N(AA2143)/Assumptions!$C$7, N(AB2143)/Assumptions!$C$8, N(AC2143)/Assumptions!$C$9, N(AD2143)/Assumptions!$C$10, N(AE2143)/Assumptions!$C$11, N(AF2143)/Assumptions!$C$12, N(AG2143)/Assumptions!$C$13),3)</f>
        <v>1.733</v>
      </c>
      <c r="AK2143" s="0" t="str">
        <f aca="false">IF(OR(U2143="Pending",U2143="On Hold"),"Open GRN (awaiting)",IF(AJ2143&lt;=1,"Within SLA",IF(ROUND(N(Y2143)/Assumptions!$C$5,3)=AJ2143,"Gate Wait",IF(ROUND(N(Z2143)/Assumptions!$C$6,3)=AJ2143,"Dock Wait",IF(ROUND(N(AA2143)/Assumptions!$C$7,3)=AJ2143,"Unloading",IF(ROUND(N(AB2143)/Assumptions!$C$8,3)=AJ2143,"Unload-to-QC Wait",IF(ROUND(N(AC2143)/Assumptions!$C$9,3)=AJ2143,"QC",IF(ROUND(N(AD2143)/Assumptions!$C$10,3)=AJ2143,"QC-to-GRN Wait",IF(ROUND(N(AE2143)/Assumptions!$C$11,3)=AJ2143,"GRN Processing",IF(ROUND(N(AF2143)/Assumptions!$C$12,3)=AJ2143,"GRN-to-Putaway Wait",IF(ROUND(N(AG2143)/Assumptions!$C$13,3)=AJ2143,"Putaway","Within SLA")))))))))))</f>
        <v>Gate Wait</v>
      </c>
    </row>
    <row r="2144" customFormat="false" ht="15" hidden="false" customHeight="false" outlineLevel="0" collapsed="false">
      <c r="A2144" s="0" t="s">
        <v>6241</v>
      </c>
      <c r="B2144" s="0" t="s">
        <v>6242</v>
      </c>
      <c r="C2144" s="0" t="s">
        <v>184</v>
      </c>
      <c r="D2144" s="0" t="s">
        <v>147</v>
      </c>
      <c r="E2144" s="0" t="s">
        <v>2172</v>
      </c>
      <c r="F2144" s="0" t="s">
        <v>177</v>
      </c>
      <c r="G2144" s="0" t="s">
        <v>167</v>
      </c>
      <c r="H2144" s="17" t="n">
        <v>46255.5361111111</v>
      </c>
      <c r="I2144" s="17" t="n">
        <v>46255.8013888889</v>
      </c>
      <c r="J2144" s="17" t="n">
        <v>46255.8166666667</v>
      </c>
      <c r="K2144" s="17" t="n">
        <v>46255.83125</v>
      </c>
      <c r="L2144" s="17" t="n">
        <v>46255.8388888889</v>
      </c>
      <c r="M2144" s="17" t="n">
        <v>46255.8680555556</v>
      </c>
      <c r="N2144" s="17" t="n">
        <v>46255.9736111111</v>
      </c>
      <c r="O2144" s="17" t="n">
        <v>46256.0131944444</v>
      </c>
      <c r="P2144" s="17" t="n">
        <v>46256.0277777778</v>
      </c>
      <c r="Q2144" s="17" t="n">
        <v>46256.0333333333</v>
      </c>
      <c r="R2144" s="0" t="n">
        <v>581</v>
      </c>
      <c r="S2144" s="0" t="n">
        <v>36</v>
      </c>
      <c r="T2144" s="0" t="n">
        <v>7</v>
      </c>
      <c r="U2144" s="18" t="s">
        <v>123</v>
      </c>
      <c r="V2144" s="18" t="s">
        <v>82</v>
      </c>
      <c r="W2144" s="0" t="str">
        <f aca="false">IF(AND(X2144&gt;=6,X2144&lt;14),"A",IF(AND(X2144&gt;=14,X2144&lt;22),"B","C"))</f>
        <v>A</v>
      </c>
      <c r="X2144" s="18" t="n">
        <f aca="false">HOUR(H2144)</f>
        <v>12</v>
      </c>
      <c r="Y2144" s="18" t="n">
        <f aca="false">ROUND((I2144-H2144)*1440,0)</f>
        <v>382</v>
      </c>
      <c r="Z2144" s="18" t="n">
        <f aca="false">ROUND((J2144-I2144)*1440,0)</f>
        <v>22</v>
      </c>
      <c r="AA2144" s="18" t="n">
        <f aca="false">ROUND((K2144-J2144)*1440,0)</f>
        <v>21</v>
      </c>
      <c r="AB2144" s="18" t="n">
        <f aca="false">ROUND((L2144-K2144)*1440,0)</f>
        <v>11</v>
      </c>
      <c r="AC2144" s="18" t="n">
        <f aca="false">ROUND((M2144-L2144)*1440,0)</f>
        <v>42</v>
      </c>
      <c r="AD2144" s="18" t="n">
        <f aca="false">IF(N2144="","",ROUND((N2144-M2144)*1440,0))</f>
        <v>152</v>
      </c>
      <c r="AE2144" s="18" t="n">
        <f aca="false">IF(O2144="","",ROUND((O2144-N2144)*1440,0))</f>
        <v>57</v>
      </c>
      <c r="AF2144" s="18" t="n">
        <f aca="false">IF(P2144="","",ROUND((P2144-O2144)*1440,0))</f>
        <v>21</v>
      </c>
      <c r="AG2144" s="18" t="n">
        <f aca="false">IF(Q2144="","",ROUND((Q2144-P2144)*1440,0))</f>
        <v>8</v>
      </c>
      <c r="AH2144" s="18" t="n">
        <f aca="false">IF(Q2144="","",ROUND((Q2144-H2144)*1440,0))</f>
        <v>716</v>
      </c>
      <c r="AI2144" s="19" t="n">
        <f aca="false">ROUND(IF(O2144="",Assumptions!$B$25-K2144,O2144-K2144)*24,1)</f>
        <v>4.4</v>
      </c>
      <c r="AJ2144" s="20" t="n">
        <f aca="false">ROUND(MAX(N(Y2144)/Assumptions!$C$5, N(Z2144)/Assumptions!$C$6, N(AA2144)/Assumptions!$C$7, N(AB2144)/Assumptions!$C$8, N(AC2144)/Assumptions!$C$9, N(AD2144)/Assumptions!$C$10, N(AE2144)/Assumptions!$C$11, N(AF2144)/Assumptions!$C$12, N(AG2144)/Assumptions!$C$13),3)</f>
        <v>12.733</v>
      </c>
      <c r="AK2144" s="0" t="str">
        <f aca="false">IF(OR(U2144="Pending",U2144="On Hold"),"Open GRN (awaiting)",IF(AJ2144&lt;=1,"Within SLA",IF(ROUND(N(Y2144)/Assumptions!$C$5,3)=AJ2144,"Gate Wait",IF(ROUND(N(Z2144)/Assumptions!$C$6,3)=AJ2144,"Dock Wait",IF(ROUND(N(AA2144)/Assumptions!$C$7,3)=AJ2144,"Unloading",IF(ROUND(N(AB2144)/Assumptions!$C$8,3)=AJ2144,"Unload-to-QC Wait",IF(ROUND(N(AC2144)/Assumptions!$C$9,3)=AJ2144,"QC",IF(ROUND(N(AD2144)/Assumptions!$C$10,3)=AJ2144,"QC-to-GRN Wait",IF(ROUND(N(AE2144)/Assumptions!$C$11,3)=AJ2144,"GRN Processing",IF(ROUND(N(AF2144)/Assumptions!$C$12,3)=AJ2144,"GRN-to-Putaway Wait",IF(ROUND(N(AG2144)/Assumptions!$C$13,3)=AJ2144,"Putaway","Within SLA")))))))))))</f>
        <v>Gate Wait</v>
      </c>
    </row>
    <row r="2145" customFormat="false" ht="15" hidden="false" customHeight="false" outlineLevel="0" collapsed="false">
      <c r="A2145" s="0" t="s">
        <v>6243</v>
      </c>
      <c r="B2145" s="0" t="s">
        <v>6244</v>
      </c>
      <c r="C2145" s="0" t="s">
        <v>153</v>
      </c>
      <c r="D2145" s="0" t="s">
        <v>147</v>
      </c>
      <c r="E2145" s="0" t="s">
        <v>6245</v>
      </c>
      <c r="F2145" s="0" t="s">
        <v>155</v>
      </c>
      <c r="G2145" s="0" t="s">
        <v>167</v>
      </c>
      <c r="H2145" s="17" t="n">
        <v>46255.5395833333</v>
      </c>
      <c r="I2145" s="17" t="n">
        <v>46255.5847222222</v>
      </c>
      <c r="J2145" s="17" t="n">
        <v>46255.5861111111</v>
      </c>
      <c r="K2145" s="17" t="n">
        <v>46255.6090277778</v>
      </c>
      <c r="L2145" s="17" t="n">
        <v>46255.6201388889</v>
      </c>
      <c r="M2145" s="17" t="n">
        <v>46255.6326388889</v>
      </c>
      <c r="N2145" s="17" t="n">
        <v>46255.6645833333</v>
      </c>
      <c r="O2145" s="17" t="n">
        <v>46255.6819444444</v>
      </c>
      <c r="P2145" s="17" t="n">
        <v>46255.6930555556</v>
      </c>
      <c r="Q2145" s="17" t="n">
        <v>46255.7173611111</v>
      </c>
      <c r="R2145" s="0" t="n">
        <v>556</v>
      </c>
      <c r="S2145" s="0" t="n">
        <v>0</v>
      </c>
      <c r="T2145" s="0" t="n">
        <v>0</v>
      </c>
      <c r="U2145" s="18" t="s">
        <v>130</v>
      </c>
      <c r="V2145" s="18" t="s">
        <v>139</v>
      </c>
      <c r="W2145" s="0" t="str">
        <f aca="false">IF(AND(X2145&gt;=6,X2145&lt;14),"A",IF(AND(X2145&gt;=14,X2145&lt;22),"B","C"))</f>
        <v>A</v>
      </c>
      <c r="X2145" s="18" t="n">
        <f aca="false">HOUR(H2145)</f>
        <v>12</v>
      </c>
      <c r="Y2145" s="18" t="n">
        <f aca="false">ROUND((I2145-H2145)*1440,0)</f>
        <v>65</v>
      </c>
      <c r="Z2145" s="18" t="n">
        <f aca="false">ROUND((J2145-I2145)*1440,0)</f>
        <v>2</v>
      </c>
      <c r="AA2145" s="18" t="n">
        <f aca="false">ROUND((K2145-J2145)*1440,0)</f>
        <v>33</v>
      </c>
      <c r="AB2145" s="18" t="n">
        <f aca="false">ROUND((L2145-K2145)*1440,0)</f>
        <v>16</v>
      </c>
      <c r="AC2145" s="18" t="n">
        <f aca="false">ROUND((M2145-L2145)*1440,0)</f>
        <v>18</v>
      </c>
      <c r="AD2145" s="18" t="n">
        <f aca="false">IF(N2145="","",ROUND((N2145-M2145)*1440,0))</f>
        <v>46</v>
      </c>
      <c r="AE2145" s="18" t="n">
        <f aca="false">IF(O2145="","",ROUND((O2145-N2145)*1440,0))</f>
        <v>25</v>
      </c>
      <c r="AF2145" s="18" t="n">
        <f aca="false">IF(P2145="","",ROUND((P2145-O2145)*1440,0))</f>
        <v>16</v>
      </c>
      <c r="AG2145" s="18" t="n">
        <f aca="false">IF(Q2145="","",ROUND((Q2145-P2145)*1440,0))</f>
        <v>35</v>
      </c>
      <c r="AH2145" s="18" t="n">
        <f aca="false">IF(Q2145="","",ROUND((Q2145-H2145)*1440,0))</f>
        <v>256</v>
      </c>
      <c r="AI2145" s="19" t="n">
        <f aca="false">ROUND(IF(O2145="",Assumptions!$B$25-K2145,O2145-K2145)*24,1)</f>
        <v>1.8</v>
      </c>
      <c r="AJ2145" s="20" t="n">
        <f aca="false">ROUND(MAX(N(Y2145)/Assumptions!$C$5, N(Z2145)/Assumptions!$C$6, N(AA2145)/Assumptions!$C$7, N(AB2145)/Assumptions!$C$8, N(AC2145)/Assumptions!$C$9, N(AD2145)/Assumptions!$C$10, N(AE2145)/Assumptions!$C$11, N(AF2145)/Assumptions!$C$12, N(AG2145)/Assumptions!$C$13),3)</f>
        <v>2.167</v>
      </c>
      <c r="AK2145" s="0" t="str">
        <f aca="false">IF(OR(U2145="Pending",U2145="On Hold"),"Open GRN (awaiting)",IF(AJ2145&lt;=1,"Within SLA",IF(ROUND(N(Y2145)/Assumptions!$C$5,3)=AJ2145,"Gate Wait",IF(ROUND(N(Z2145)/Assumptions!$C$6,3)=AJ2145,"Dock Wait",IF(ROUND(N(AA2145)/Assumptions!$C$7,3)=AJ2145,"Unloading",IF(ROUND(N(AB2145)/Assumptions!$C$8,3)=AJ2145,"Unload-to-QC Wait",IF(ROUND(N(AC2145)/Assumptions!$C$9,3)=AJ2145,"QC",IF(ROUND(N(AD2145)/Assumptions!$C$10,3)=AJ2145,"QC-to-GRN Wait",IF(ROUND(N(AE2145)/Assumptions!$C$11,3)=AJ2145,"GRN Processing",IF(ROUND(N(AF2145)/Assumptions!$C$12,3)=AJ2145,"GRN-to-Putaway Wait",IF(ROUND(N(AG2145)/Assumptions!$C$13,3)=AJ2145,"Putaway","Within SLA")))))))))))</f>
        <v>Gate Wait</v>
      </c>
    </row>
    <row r="2146" customFormat="false" ht="15" hidden="false" customHeight="false" outlineLevel="0" collapsed="false">
      <c r="A2146" s="0" t="s">
        <v>6246</v>
      </c>
      <c r="B2146" s="0" t="s">
        <v>6247</v>
      </c>
      <c r="C2146" s="0" t="s">
        <v>218</v>
      </c>
      <c r="D2146" s="0" t="s">
        <v>135</v>
      </c>
      <c r="E2146" s="0" t="s">
        <v>6248</v>
      </c>
      <c r="F2146" s="0" t="s">
        <v>137</v>
      </c>
      <c r="G2146" s="0" t="s">
        <v>138</v>
      </c>
      <c r="H2146" s="17" t="n">
        <v>46255.55</v>
      </c>
      <c r="I2146" s="17" t="n">
        <v>46255.5583333333</v>
      </c>
      <c r="J2146" s="17" t="n">
        <v>46255.5638888889</v>
      </c>
      <c r="K2146" s="17" t="n">
        <v>46255.5840277778</v>
      </c>
      <c r="L2146" s="17" t="n">
        <v>46255.6006944445</v>
      </c>
      <c r="M2146" s="17" t="n">
        <v>46255.6402777778</v>
      </c>
      <c r="N2146" s="17" t="n">
        <v>46255.6513888889</v>
      </c>
      <c r="O2146" s="17" t="n">
        <v>46255.6888888889</v>
      </c>
      <c r="P2146" s="17" t="n">
        <v>46255.7173611111</v>
      </c>
      <c r="Q2146" s="17" t="n">
        <v>46255.7326388889</v>
      </c>
      <c r="R2146" s="0" t="n">
        <v>385</v>
      </c>
      <c r="S2146" s="0" t="n">
        <v>0</v>
      </c>
      <c r="T2146" s="0" t="n">
        <v>0</v>
      </c>
      <c r="U2146" s="18" t="s">
        <v>130</v>
      </c>
      <c r="V2146" s="18" t="s">
        <v>144</v>
      </c>
      <c r="W2146" s="0" t="str">
        <f aca="false">IF(AND(X2146&gt;=6,X2146&lt;14),"A",IF(AND(X2146&gt;=14,X2146&lt;22),"B","C"))</f>
        <v>A</v>
      </c>
      <c r="X2146" s="18" t="n">
        <f aca="false">HOUR(H2146)</f>
        <v>13</v>
      </c>
      <c r="Y2146" s="18" t="n">
        <f aca="false">ROUND((I2146-H2146)*1440,0)</f>
        <v>12</v>
      </c>
      <c r="Z2146" s="18" t="n">
        <f aca="false">ROUND((J2146-I2146)*1440,0)</f>
        <v>8</v>
      </c>
      <c r="AA2146" s="18" t="n">
        <f aca="false">ROUND((K2146-J2146)*1440,0)</f>
        <v>29</v>
      </c>
      <c r="AB2146" s="18" t="n">
        <f aca="false">ROUND((L2146-K2146)*1440,0)</f>
        <v>24</v>
      </c>
      <c r="AC2146" s="18" t="n">
        <f aca="false">ROUND((M2146-L2146)*1440,0)</f>
        <v>57</v>
      </c>
      <c r="AD2146" s="18" t="n">
        <f aca="false">IF(N2146="","",ROUND((N2146-M2146)*1440,0))</f>
        <v>16</v>
      </c>
      <c r="AE2146" s="18" t="n">
        <f aca="false">IF(O2146="","",ROUND((O2146-N2146)*1440,0))</f>
        <v>54</v>
      </c>
      <c r="AF2146" s="18" t="n">
        <f aca="false">IF(P2146="","",ROUND((P2146-O2146)*1440,0))</f>
        <v>41</v>
      </c>
      <c r="AG2146" s="18" t="n">
        <f aca="false">IF(Q2146="","",ROUND((Q2146-P2146)*1440,0))</f>
        <v>22</v>
      </c>
      <c r="AH2146" s="18" t="n">
        <f aca="false">IF(Q2146="","",ROUND((Q2146-H2146)*1440,0))</f>
        <v>263</v>
      </c>
      <c r="AI2146" s="19" t="n">
        <f aca="false">ROUND(IF(O2146="",Assumptions!$B$25-K2146,O2146-K2146)*24,1)</f>
        <v>2.5</v>
      </c>
      <c r="AJ2146" s="20" t="n">
        <f aca="false">ROUND(MAX(N(Y2146)/Assumptions!$C$5, N(Z2146)/Assumptions!$C$6, N(AA2146)/Assumptions!$C$7, N(AB2146)/Assumptions!$C$8, N(AC2146)/Assumptions!$C$9, N(AD2146)/Assumptions!$C$10, N(AE2146)/Assumptions!$C$11, N(AF2146)/Assumptions!$C$12, N(AG2146)/Assumptions!$C$13),3)</f>
        <v>2.05</v>
      </c>
      <c r="AK2146" s="0" t="str">
        <f aca="false">IF(OR(U2146="Pending",U2146="On Hold"),"Open GRN (awaiting)",IF(AJ2146&lt;=1,"Within SLA",IF(ROUND(N(Y2146)/Assumptions!$C$5,3)=AJ2146,"Gate Wait",IF(ROUND(N(Z2146)/Assumptions!$C$6,3)=AJ2146,"Dock Wait",IF(ROUND(N(AA2146)/Assumptions!$C$7,3)=AJ2146,"Unloading",IF(ROUND(N(AB2146)/Assumptions!$C$8,3)=AJ2146,"Unload-to-QC Wait",IF(ROUND(N(AC2146)/Assumptions!$C$9,3)=AJ2146,"QC",IF(ROUND(N(AD2146)/Assumptions!$C$10,3)=AJ2146,"QC-to-GRN Wait",IF(ROUND(N(AE2146)/Assumptions!$C$11,3)=AJ2146,"GRN Processing",IF(ROUND(N(AF2146)/Assumptions!$C$12,3)=AJ2146,"GRN-to-Putaway Wait",IF(ROUND(N(AG2146)/Assumptions!$C$13,3)=AJ2146,"Putaway","Within SLA")))))))))))</f>
        <v>GRN-to-Putaway Wait</v>
      </c>
    </row>
    <row r="2147" customFormat="false" ht="15" hidden="false" customHeight="false" outlineLevel="0" collapsed="false">
      <c r="A2147" s="0" t="s">
        <v>6249</v>
      </c>
      <c r="B2147" s="0" t="s">
        <v>6250</v>
      </c>
      <c r="C2147" s="0" t="s">
        <v>153</v>
      </c>
      <c r="D2147" s="0" t="s">
        <v>119</v>
      </c>
      <c r="E2147" s="0" t="s">
        <v>6251</v>
      </c>
      <c r="F2147" s="0" t="s">
        <v>155</v>
      </c>
      <c r="G2147" s="0" t="s">
        <v>129</v>
      </c>
      <c r="H2147" s="17" t="n">
        <v>46255.5625</v>
      </c>
      <c r="I2147" s="17" t="n">
        <v>46255.5756944444</v>
      </c>
      <c r="J2147" s="17" t="n">
        <v>46255.5909722222</v>
      </c>
      <c r="K2147" s="17" t="n">
        <v>46255.6319444445</v>
      </c>
      <c r="L2147" s="17" t="n">
        <v>46255.6381944444</v>
      </c>
      <c r="M2147" s="17" t="n">
        <v>46255.6548611111</v>
      </c>
      <c r="N2147" s="17" t="n">
        <v>46255.6618055556</v>
      </c>
      <c r="O2147" s="17" t="n">
        <v>46255.6930555556</v>
      </c>
      <c r="P2147" s="17" t="n">
        <v>46255.7048611111</v>
      </c>
      <c r="Q2147" s="17" t="n">
        <v>46255.7236111111</v>
      </c>
      <c r="R2147" s="0" t="n">
        <v>518</v>
      </c>
      <c r="S2147" s="0" t="n">
        <v>19</v>
      </c>
      <c r="T2147" s="0" t="n">
        <v>3</v>
      </c>
      <c r="U2147" s="18" t="s">
        <v>123</v>
      </c>
      <c r="V2147" s="18" t="s">
        <v>139</v>
      </c>
      <c r="W2147" s="0" t="str">
        <f aca="false">IF(AND(X2147&gt;=6,X2147&lt;14),"A",IF(AND(X2147&gt;=14,X2147&lt;22),"B","C"))</f>
        <v>A</v>
      </c>
      <c r="X2147" s="18" t="n">
        <f aca="false">HOUR(H2147)</f>
        <v>13</v>
      </c>
      <c r="Y2147" s="18" t="n">
        <f aca="false">ROUND((I2147-H2147)*1440,0)</f>
        <v>19</v>
      </c>
      <c r="Z2147" s="18" t="n">
        <f aca="false">ROUND((J2147-I2147)*1440,0)</f>
        <v>22</v>
      </c>
      <c r="AA2147" s="18" t="n">
        <f aca="false">ROUND((K2147-J2147)*1440,0)</f>
        <v>59</v>
      </c>
      <c r="AB2147" s="18" t="n">
        <f aca="false">ROUND((L2147-K2147)*1440,0)</f>
        <v>9</v>
      </c>
      <c r="AC2147" s="18" t="n">
        <f aca="false">ROUND((M2147-L2147)*1440,0)</f>
        <v>24</v>
      </c>
      <c r="AD2147" s="18" t="n">
        <f aca="false">IF(N2147="","",ROUND((N2147-M2147)*1440,0))</f>
        <v>10</v>
      </c>
      <c r="AE2147" s="18" t="n">
        <f aca="false">IF(O2147="","",ROUND((O2147-N2147)*1440,0))</f>
        <v>45</v>
      </c>
      <c r="AF2147" s="18" t="n">
        <f aca="false">IF(P2147="","",ROUND((P2147-O2147)*1440,0))</f>
        <v>17</v>
      </c>
      <c r="AG2147" s="18" t="n">
        <f aca="false">IF(Q2147="","",ROUND((Q2147-P2147)*1440,0))</f>
        <v>27</v>
      </c>
      <c r="AH2147" s="18" t="n">
        <f aca="false">IF(Q2147="","",ROUND((Q2147-H2147)*1440,0))</f>
        <v>232</v>
      </c>
      <c r="AI2147" s="19" t="n">
        <f aca="false">ROUND(IF(O2147="",Assumptions!$B$25-K2147,O2147-K2147)*24,1)</f>
        <v>1.5</v>
      </c>
      <c r="AJ2147" s="20" t="n">
        <f aca="false">ROUND(MAX(N(Y2147)/Assumptions!$C$5, N(Z2147)/Assumptions!$C$6, N(AA2147)/Assumptions!$C$7, N(AB2147)/Assumptions!$C$8, N(AC2147)/Assumptions!$C$9, N(AD2147)/Assumptions!$C$10, N(AE2147)/Assumptions!$C$11, N(AF2147)/Assumptions!$C$12, N(AG2147)/Assumptions!$C$13),3)</f>
        <v>1.467</v>
      </c>
      <c r="AK2147" s="0" t="str">
        <f aca="false">IF(OR(U2147="Pending",U2147="On Hold"),"Open GRN (awaiting)",IF(AJ2147&lt;=1,"Within SLA",IF(ROUND(N(Y2147)/Assumptions!$C$5,3)=AJ2147,"Gate Wait",IF(ROUND(N(Z2147)/Assumptions!$C$6,3)=AJ2147,"Dock Wait",IF(ROUND(N(AA2147)/Assumptions!$C$7,3)=AJ2147,"Unloading",IF(ROUND(N(AB2147)/Assumptions!$C$8,3)=AJ2147,"Unload-to-QC Wait",IF(ROUND(N(AC2147)/Assumptions!$C$9,3)=AJ2147,"QC",IF(ROUND(N(AD2147)/Assumptions!$C$10,3)=AJ2147,"QC-to-GRN Wait",IF(ROUND(N(AE2147)/Assumptions!$C$11,3)=AJ2147,"GRN Processing",IF(ROUND(N(AF2147)/Assumptions!$C$12,3)=AJ2147,"GRN-to-Putaway Wait",IF(ROUND(N(AG2147)/Assumptions!$C$13,3)=AJ2147,"Putaway","Within SLA")))))))))))</f>
        <v>Dock Wait</v>
      </c>
    </row>
    <row r="2148" customFormat="false" ht="15" hidden="false" customHeight="false" outlineLevel="0" collapsed="false">
      <c r="A2148" s="0" t="s">
        <v>6252</v>
      </c>
      <c r="B2148" s="0" t="s">
        <v>6253</v>
      </c>
      <c r="C2148" s="0" t="s">
        <v>134</v>
      </c>
      <c r="D2148" s="0" t="s">
        <v>147</v>
      </c>
      <c r="E2148" s="0" t="s">
        <v>6254</v>
      </c>
      <c r="F2148" s="0" t="s">
        <v>149</v>
      </c>
      <c r="G2148" s="0" t="s">
        <v>167</v>
      </c>
      <c r="H2148" s="17" t="n">
        <v>46255.5965277778</v>
      </c>
      <c r="I2148" s="17" t="n">
        <v>46255.6423611111</v>
      </c>
      <c r="J2148" s="17" t="n">
        <v>46255.6458333333</v>
      </c>
      <c r="K2148" s="17" t="n">
        <v>46255.6590277778</v>
      </c>
      <c r="L2148" s="17" t="n">
        <v>46255.6645833333</v>
      </c>
      <c r="M2148" s="17" t="n">
        <v>46255.6847222222</v>
      </c>
      <c r="N2148" s="17" t="n">
        <v>46255.7201388889</v>
      </c>
      <c r="O2148" s="17" t="n">
        <v>46255.7618055556</v>
      </c>
      <c r="P2148" s="17" t="n">
        <v>46255.7729166667</v>
      </c>
      <c r="Q2148" s="17" t="n">
        <v>46255.7798611111</v>
      </c>
      <c r="R2148" s="0" t="n">
        <v>119</v>
      </c>
      <c r="S2148" s="0" t="n">
        <v>0</v>
      </c>
      <c r="T2148" s="0" t="n">
        <v>0</v>
      </c>
      <c r="U2148" s="18" t="s">
        <v>130</v>
      </c>
      <c r="V2148" s="18" t="s">
        <v>139</v>
      </c>
      <c r="W2148" s="0" t="str">
        <f aca="false">IF(AND(X2148&gt;=6,X2148&lt;14),"A",IF(AND(X2148&gt;=14,X2148&lt;22),"B","C"))</f>
        <v>B</v>
      </c>
      <c r="X2148" s="18" t="n">
        <f aca="false">HOUR(H2148)</f>
        <v>14</v>
      </c>
      <c r="Y2148" s="18" t="n">
        <f aca="false">ROUND((I2148-H2148)*1440,0)</f>
        <v>66</v>
      </c>
      <c r="Z2148" s="18" t="n">
        <f aca="false">ROUND((J2148-I2148)*1440,0)</f>
        <v>5</v>
      </c>
      <c r="AA2148" s="18" t="n">
        <f aca="false">ROUND((K2148-J2148)*1440,0)</f>
        <v>19</v>
      </c>
      <c r="AB2148" s="18" t="n">
        <f aca="false">ROUND((L2148-K2148)*1440,0)</f>
        <v>8</v>
      </c>
      <c r="AC2148" s="18" t="n">
        <f aca="false">ROUND((M2148-L2148)*1440,0)</f>
        <v>29</v>
      </c>
      <c r="AD2148" s="18" t="n">
        <f aca="false">IF(N2148="","",ROUND((N2148-M2148)*1440,0))</f>
        <v>51</v>
      </c>
      <c r="AE2148" s="18" t="n">
        <f aca="false">IF(O2148="","",ROUND((O2148-N2148)*1440,0))</f>
        <v>60</v>
      </c>
      <c r="AF2148" s="18" t="n">
        <f aca="false">IF(P2148="","",ROUND((P2148-O2148)*1440,0))</f>
        <v>16</v>
      </c>
      <c r="AG2148" s="18" t="n">
        <f aca="false">IF(Q2148="","",ROUND((Q2148-P2148)*1440,0))</f>
        <v>10</v>
      </c>
      <c r="AH2148" s="18" t="n">
        <f aca="false">IF(Q2148="","",ROUND((Q2148-H2148)*1440,0))</f>
        <v>264</v>
      </c>
      <c r="AI2148" s="19" t="n">
        <f aca="false">ROUND(IF(O2148="",Assumptions!$B$25-K2148,O2148-K2148)*24,1)</f>
        <v>2.5</v>
      </c>
      <c r="AJ2148" s="20" t="n">
        <f aca="false">ROUND(MAX(N(Y2148)/Assumptions!$C$5, N(Z2148)/Assumptions!$C$6, N(AA2148)/Assumptions!$C$7, N(AB2148)/Assumptions!$C$8, N(AC2148)/Assumptions!$C$9, N(AD2148)/Assumptions!$C$10, N(AE2148)/Assumptions!$C$11, N(AF2148)/Assumptions!$C$12, N(AG2148)/Assumptions!$C$13),3)</f>
        <v>2.2</v>
      </c>
      <c r="AK2148" s="0" t="str">
        <f aca="false">IF(OR(U2148="Pending",U2148="On Hold"),"Open GRN (awaiting)",IF(AJ2148&lt;=1,"Within SLA",IF(ROUND(N(Y2148)/Assumptions!$C$5,3)=AJ2148,"Gate Wait",IF(ROUND(N(Z2148)/Assumptions!$C$6,3)=AJ2148,"Dock Wait",IF(ROUND(N(AA2148)/Assumptions!$C$7,3)=AJ2148,"Unloading",IF(ROUND(N(AB2148)/Assumptions!$C$8,3)=AJ2148,"Unload-to-QC Wait",IF(ROUND(N(AC2148)/Assumptions!$C$9,3)=AJ2148,"QC",IF(ROUND(N(AD2148)/Assumptions!$C$10,3)=AJ2148,"QC-to-GRN Wait",IF(ROUND(N(AE2148)/Assumptions!$C$11,3)=AJ2148,"GRN Processing",IF(ROUND(N(AF2148)/Assumptions!$C$12,3)=AJ2148,"GRN-to-Putaway Wait",IF(ROUND(N(AG2148)/Assumptions!$C$13,3)=AJ2148,"Putaway","Within SLA")))))))))))</f>
        <v>Gate Wait</v>
      </c>
    </row>
    <row r="2149" customFormat="false" ht="15" hidden="false" customHeight="false" outlineLevel="0" collapsed="false">
      <c r="A2149" s="0" t="s">
        <v>6255</v>
      </c>
      <c r="B2149" s="0" t="s">
        <v>6256</v>
      </c>
      <c r="C2149" s="0" t="s">
        <v>252</v>
      </c>
      <c r="D2149" s="0" t="s">
        <v>119</v>
      </c>
      <c r="E2149" s="0" t="s">
        <v>6257</v>
      </c>
      <c r="F2149" s="0" t="s">
        <v>155</v>
      </c>
      <c r="G2149" s="0" t="s">
        <v>129</v>
      </c>
      <c r="H2149" s="17" t="n">
        <v>46255.5986111111</v>
      </c>
      <c r="I2149" s="17" t="n">
        <v>46255.6125</v>
      </c>
      <c r="J2149" s="17" t="n">
        <v>46255.6194444444</v>
      </c>
      <c r="K2149" s="17" t="n">
        <v>46255.7270833333</v>
      </c>
      <c r="L2149" s="17" t="n">
        <v>46255.7395833333</v>
      </c>
      <c r="M2149" s="17" t="n">
        <v>46255.7611111111</v>
      </c>
      <c r="N2149" s="17" t="n">
        <v>46255.8201388889</v>
      </c>
      <c r="O2149" s="17" t="n">
        <v>46255.8722222222</v>
      </c>
      <c r="P2149" s="17" t="n">
        <v>46255.8798611111</v>
      </c>
      <c r="Q2149" s="17" t="n">
        <v>46255.8854166667</v>
      </c>
      <c r="R2149" s="0" t="n">
        <v>157</v>
      </c>
      <c r="S2149" s="0" t="n">
        <v>0</v>
      </c>
      <c r="T2149" s="0" t="n">
        <v>0</v>
      </c>
      <c r="U2149" s="18" t="s">
        <v>130</v>
      </c>
      <c r="V2149" s="18" t="s">
        <v>144</v>
      </c>
      <c r="W2149" s="0" t="str">
        <f aca="false">IF(AND(X2149&gt;=6,X2149&lt;14),"A",IF(AND(X2149&gt;=14,X2149&lt;22),"B","C"))</f>
        <v>B</v>
      </c>
      <c r="X2149" s="18" t="n">
        <f aca="false">HOUR(H2149)</f>
        <v>14</v>
      </c>
      <c r="Y2149" s="18" t="n">
        <f aca="false">ROUND((I2149-H2149)*1440,0)</f>
        <v>20</v>
      </c>
      <c r="Z2149" s="18" t="n">
        <f aca="false">ROUND((J2149-I2149)*1440,0)</f>
        <v>10</v>
      </c>
      <c r="AA2149" s="18" t="n">
        <f aca="false">ROUND((K2149-J2149)*1440,0)</f>
        <v>155</v>
      </c>
      <c r="AB2149" s="18" t="n">
        <f aca="false">ROUND((L2149-K2149)*1440,0)</f>
        <v>18</v>
      </c>
      <c r="AC2149" s="18" t="n">
        <f aca="false">ROUND((M2149-L2149)*1440,0)</f>
        <v>31</v>
      </c>
      <c r="AD2149" s="18" t="n">
        <f aca="false">IF(N2149="","",ROUND((N2149-M2149)*1440,0))</f>
        <v>85</v>
      </c>
      <c r="AE2149" s="18" t="n">
        <f aca="false">IF(O2149="","",ROUND((O2149-N2149)*1440,0))</f>
        <v>75</v>
      </c>
      <c r="AF2149" s="18" t="n">
        <f aca="false">IF(P2149="","",ROUND((P2149-O2149)*1440,0))</f>
        <v>11</v>
      </c>
      <c r="AG2149" s="18" t="n">
        <f aca="false">IF(Q2149="","",ROUND((Q2149-P2149)*1440,0))</f>
        <v>8</v>
      </c>
      <c r="AH2149" s="18" t="n">
        <f aca="false">IF(Q2149="","",ROUND((Q2149-H2149)*1440,0))</f>
        <v>413</v>
      </c>
      <c r="AI2149" s="19" t="n">
        <f aca="false">ROUND(IF(O2149="",Assumptions!$B$25-K2149,O2149-K2149)*24,1)</f>
        <v>3.5</v>
      </c>
      <c r="AJ2149" s="20" t="n">
        <f aca="false">ROUND(MAX(N(Y2149)/Assumptions!$C$5, N(Z2149)/Assumptions!$C$6, N(AA2149)/Assumptions!$C$7, N(AB2149)/Assumptions!$C$8, N(AC2149)/Assumptions!$C$9, N(AD2149)/Assumptions!$C$10, N(AE2149)/Assumptions!$C$11, N(AF2149)/Assumptions!$C$12, N(AG2149)/Assumptions!$C$13),3)</f>
        <v>2.833</v>
      </c>
      <c r="AK2149" s="0" t="str">
        <f aca="false">IF(OR(U2149="Pending",U2149="On Hold"),"Open GRN (awaiting)",IF(AJ2149&lt;=1,"Within SLA",IF(ROUND(N(Y2149)/Assumptions!$C$5,3)=AJ2149,"Gate Wait",IF(ROUND(N(Z2149)/Assumptions!$C$6,3)=AJ2149,"Dock Wait",IF(ROUND(N(AA2149)/Assumptions!$C$7,3)=AJ2149,"Unloading",IF(ROUND(N(AB2149)/Assumptions!$C$8,3)=AJ2149,"Unload-to-QC Wait",IF(ROUND(N(AC2149)/Assumptions!$C$9,3)=AJ2149,"QC",IF(ROUND(N(AD2149)/Assumptions!$C$10,3)=AJ2149,"QC-to-GRN Wait",IF(ROUND(N(AE2149)/Assumptions!$C$11,3)=AJ2149,"GRN Processing",IF(ROUND(N(AF2149)/Assumptions!$C$12,3)=AJ2149,"GRN-to-Putaway Wait",IF(ROUND(N(AG2149)/Assumptions!$C$13,3)=AJ2149,"Putaway","Within SLA")))))))))))</f>
        <v>QC-to-GRN Wait</v>
      </c>
    </row>
    <row r="2150" customFormat="false" ht="15" hidden="false" customHeight="false" outlineLevel="0" collapsed="false">
      <c r="A2150" s="0" t="s">
        <v>6258</v>
      </c>
      <c r="B2150" s="0" t="s">
        <v>6259</v>
      </c>
      <c r="C2150" s="0" t="s">
        <v>126</v>
      </c>
      <c r="D2150" s="0" t="s">
        <v>147</v>
      </c>
      <c r="E2150" s="0" t="s">
        <v>6260</v>
      </c>
      <c r="F2150" s="0" t="s">
        <v>128</v>
      </c>
      <c r="G2150" s="0" t="s">
        <v>167</v>
      </c>
      <c r="H2150" s="17" t="n">
        <v>46255.5993055556</v>
      </c>
      <c r="I2150" s="17" t="n">
        <v>46255.6111111111</v>
      </c>
      <c r="J2150" s="17" t="n">
        <v>46255.6159722222</v>
      </c>
      <c r="K2150" s="17" t="n">
        <v>46255.625</v>
      </c>
      <c r="L2150" s="17" t="n">
        <v>46255.63125</v>
      </c>
      <c r="M2150" s="17" t="n">
        <v>46255.6569444445</v>
      </c>
      <c r="N2150" s="17" t="n">
        <v>46255.7131944444</v>
      </c>
      <c r="O2150" s="17" t="n">
        <v>46255.7298611111</v>
      </c>
      <c r="P2150" s="17" t="n">
        <v>46255.7506944445</v>
      </c>
      <c r="Q2150" s="17" t="n">
        <v>46255.7576388889</v>
      </c>
      <c r="R2150" s="0" t="n">
        <v>173</v>
      </c>
      <c r="S2150" s="0" t="n">
        <v>0</v>
      </c>
      <c r="T2150" s="0" t="n">
        <v>0</v>
      </c>
      <c r="U2150" s="18" t="s">
        <v>130</v>
      </c>
      <c r="V2150" s="18" t="s">
        <v>156</v>
      </c>
      <c r="W2150" s="0" t="str">
        <f aca="false">IF(AND(X2150&gt;=6,X2150&lt;14),"A",IF(AND(X2150&gt;=14,X2150&lt;22),"B","C"))</f>
        <v>B</v>
      </c>
      <c r="X2150" s="18" t="n">
        <f aca="false">HOUR(H2150)</f>
        <v>14</v>
      </c>
      <c r="Y2150" s="18" t="n">
        <f aca="false">ROUND((I2150-H2150)*1440,0)</f>
        <v>17</v>
      </c>
      <c r="Z2150" s="18" t="n">
        <f aca="false">ROUND((J2150-I2150)*1440,0)</f>
        <v>7</v>
      </c>
      <c r="AA2150" s="18" t="n">
        <f aca="false">ROUND((K2150-J2150)*1440,0)</f>
        <v>13</v>
      </c>
      <c r="AB2150" s="18" t="n">
        <f aca="false">ROUND((L2150-K2150)*1440,0)</f>
        <v>9</v>
      </c>
      <c r="AC2150" s="18" t="n">
        <f aca="false">ROUND((M2150-L2150)*1440,0)</f>
        <v>37</v>
      </c>
      <c r="AD2150" s="18" t="n">
        <f aca="false">IF(N2150="","",ROUND((N2150-M2150)*1440,0))</f>
        <v>81</v>
      </c>
      <c r="AE2150" s="18" t="n">
        <f aca="false">IF(O2150="","",ROUND((O2150-N2150)*1440,0))</f>
        <v>24</v>
      </c>
      <c r="AF2150" s="18" t="n">
        <f aca="false">IF(P2150="","",ROUND((P2150-O2150)*1440,0))</f>
        <v>30</v>
      </c>
      <c r="AG2150" s="18" t="n">
        <f aca="false">IF(Q2150="","",ROUND((Q2150-P2150)*1440,0))</f>
        <v>10</v>
      </c>
      <c r="AH2150" s="18" t="n">
        <f aca="false">IF(Q2150="","",ROUND((Q2150-H2150)*1440,0))</f>
        <v>228</v>
      </c>
      <c r="AI2150" s="19" t="n">
        <f aca="false">ROUND(IF(O2150="",Assumptions!$B$25-K2150,O2150-K2150)*24,1)</f>
        <v>2.5</v>
      </c>
      <c r="AJ2150" s="20" t="n">
        <f aca="false">ROUND(MAX(N(Y2150)/Assumptions!$C$5, N(Z2150)/Assumptions!$C$6, N(AA2150)/Assumptions!$C$7, N(AB2150)/Assumptions!$C$8, N(AC2150)/Assumptions!$C$9, N(AD2150)/Assumptions!$C$10, N(AE2150)/Assumptions!$C$11, N(AF2150)/Assumptions!$C$12, N(AG2150)/Assumptions!$C$13),3)</f>
        <v>2.7</v>
      </c>
      <c r="AK2150" s="0" t="str">
        <f aca="false">IF(OR(U2150="Pending",U2150="On Hold"),"Open GRN (awaiting)",IF(AJ2150&lt;=1,"Within SLA",IF(ROUND(N(Y2150)/Assumptions!$C$5,3)=AJ2150,"Gate Wait",IF(ROUND(N(Z2150)/Assumptions!$C$6,3)=AJ2150,"Dock Wait",IF(ROUND(N(AA2150)/Assumptions!$C$7,3)=AJ2150,"Unloading",IF(ROUND(N(AB2150)/Assumptions!$C$8,3)=AJ2150,"Unload-to-QC Wait",IF(ROUND(N(AC2150)/Assumptions!$C$9,3)=AJ2150,"QC",IF(ROUND(N(AD2150)/Assumptions!$C$10,3)=AJ2150,"QC-to-GRN Wait",IF(ROUND(N(AE2150)/Assumptions!$C$11,3)=AJ2150,"GRN Processing",IF(ROUND(N(AF2150)/Assumptions!$C$12,3)=AJ2150,"GRN-to-Putaway Wait",IF(ROUND(N(AG2150)/Assumptions!$C$13,3)=AJ2150,"Putaway","Within SLA")))))))))))</f>
        <v>QC-to-GRN Wait</v>
      </c>
    </row>
    <row r="2151" customFormat="false" ht="15" hidden="false" customHeight="false" outlineLevel="0" collapsed="false">
      <c r="A2151" s="0" t="s">
        <v>6261</v>
      </c>
      <c r="B2151" s="0" t="s">
        <v>6262</v>
      </c>
      <c r="C2151" s="0" t="s">
        <v>184</v>
      </c>
      <c r="D2151" s="0" t="s">
        <v>135</v>
      </c>
      <c r="E2151" s="0" t="s">
        <v>1781</v>
      </c>
      <c r="F2151" s="0" t="s">
        <v>177</v>
      </c>
      <c r="G2151" s="0" t="s">
        <v>178</v>
      </c>
      <c r="H2151" s="17" t="n">
        <v>46255.6027777778</v>
      </c>
      <c r="I2151" s="17" t="n">
        <v>46255.6229166667</v>
      </c>
      <c r="J2151" s="17" t="n">
        <v>46255.6277777778</v>
      </c>
      <c r="K2151" s="17" t="n">
        <v>46255.6465277778</v>
      </c>
      <c r="L2151" s="17" t="n">
        <v>46255.65</v>
      </c>
      <c r="M2151" s="17" t="n">
        <v>46255.7111111111</v>
      </c>
      <c r="N2151" s="17" t="n">
        <v>46255.7590277778</v>
      </c>
      <c r="O2151" s="17" t="n">
        <v>46255.7930555556</v>
      </c>
      <c r="P2151" s="17" t="n">
        <v>46255.8326388889</v>
      </c>
      <c r="Q2151" s="17" t="n">
        <v>46255.8430555556</v>
      </c>
      <c r="R2151" s="0" t="n">
        <v>348</v>
      </c>
      <c r="S2151" s="0" t="n">
        <v>0</v>
      </c>
      <c r="T2151" s="0" t="n">
        <v>0</v>
      </c>
      <c r="U2151" s="18" t="s">
        <v>130</v>
      </c>
      <c r="V2151" s="18" t="s">
        <v>144</v>
      </c>
      <c r="W2151" s="0" t="str">
        <f aca="false">IF(AND(X2151&gt;=6,X2151&lt;14),"A",IF(AND(X2151&gt;=14,X2151&lt;22),"B","C"))</f>
        <v>B</v>
      </c>
      <c r="X2151" s="18" t="n">
        <f aca="false">HOUR(H2151)</f>
        <v>14</v>
      </c>
      <c r="Y2151" s="18" t="n">
        <f aca="false">ROUND((I2151-H2151)*1440,0)</f>
        <v>29</v>
      </c>
      <c r="Z2151" s="18" t="n">
        <f aca="false">ROUND((J2151-I2151)*1440,0)</f>
        <v>7</v>
      </c>
      <c r="AA2151" s="18" t="n">
        <f aca="false">ROUND((K2151-J2151)*1440,0)</f>
        <v>27</v>
      </c>
      <c r="AB2151" s="18" t="n">
        <f aca="false">ROUND((L2151-K2151)*1440,0)</f>
        <v>5</v>
      </c>
      <c r="AC2151" s="18" t="n">
        <f aca="false">ROUND((M2151-L2151)*1440,0)</f>
        <v>88</v>
      </c>
      <c r="AD2151" s="18" t="n">
        <f aca="false">IF(N2151="","",ROUND((N2151-M2151)*1440,0))</f>
        <v>69</v>
      </c>
      <c r="AE2151" s="18" t="n">
        <f aca="false">IF(O2151="","",ROUND((O2151-N2151)*1440,0))</f>
        <v>49</v>
      </c>
      <c r="AF2151" s="18" t="n">
        <f aca="false">IF(P2151="","",ROUND((P2151-O2151)*1440,0))</f>
        <v>57</v>
      </c>
      <c r="AG2151" s="18" t="n">
        <f aca="false">IF(Q2151="","",ROUND((Q2151-P2151)*1440,0))</f>
        <v>15</v>
      </c>
      <c r="AH2151" s="18" t="n">
        <f aca="false">IF(Q2151="","",ROUND((Q2151-H2151)*1440,0))</f>
        <v>346</v>
      </c>
      <c r="AI2151" s="19" t="n">
        <f aca="false">ROUND(IF(O2151="",Assumptions!$B$25-K2151,O2151-K2151)*24,1)</f>
        <v>3.5</v>
      </c>
      <c r="AJ2151" s="20" t="n">
        <f aca="false">ROUND(MAX(N(Y2151)/Assumptions!$C$5, N(Z2151)/Assumptions!$C$6, N(AA2151)/Assumptions!$C$7, N(AB2151)/Assumptions!$C$8, N(AC2151)/Assumptions!$C$9, N(AD2151)/Assumptions!$C$10, N(AE2151)/Assumptions!$C$11, N(AF2151)/Assumptions!$C$12, N(AG2151)/Assumptions!$C$13),3)</f>
        <v>2.85</v>
      </c>
      <c r="AK2151" s="0" t="str">
        <f aca="false">IF(OR(U2151="Pending",U2151="On Hold"),"Open GRN (awaiting)",IF(AJ2151&lt;=1,"Within SLA",IF(ROUND(N(Y2151)/Assumptions!$C$5,3)=AJ2151,"Gate Wait",IF(ROUND(N(Z2151)/Assumptions!$C$6,3)=AJ2151,"Dock Wait",IF(ROUND(N(AA2151)/Assumptions!$C$7,3)=AJ2151,"Unloading",IF(ROUND(N(AB2151)/Assumptions!$C$8,3)=AJ2151,"Unload-to-QC Wait",IF(ROUND(N(AC2151)/Assumptions!$C$9,3)=AJ2151,"QC",IF(ROUND(N(AD2151)/Assumptions!$C$10,3)=AJ2151,"QC-to-GRN Wait",IF(ROUND(N(AE2151)/Assumptions!$C$11,3)=AJ2151,"GRN Processing",IF(ROUND(N(AF2151)/Assumptions!$C$12,3)=AJ2151,"GRN-to-Putaway Wait",IF(ROUND(N(AG2151)/Assumptions!$C$13,3)=AJ2151,"Putaway","Within SLA")))))))))))</f>
        <v>GRN-to-Putaway Wait</v>
      </c>
    </row>
    <row r="2152" customFormat="false" ht="15" hidden="false" customHeight="false" outlineLevel="0" collapsed="false">
      <c r="A2152" s="0" t="s">
        <v>6263</v>
      </c>
      <c r="B2152" s="0" t="s">
        <v>6264</v>
      </c>
      <c r="C2152" s="0" t="s">
        <v>118</v>
      </c>
      <c r="D2152" s="0" t="s">
        <v>147</v>
      </c>
      <c r="E2152" s="0" t="s">
        <v>6265</v>
      </c>
      <c r="F2152" s="0" t="s">
        <v>121</v>
      </c>
      <c r="G2152" s="0" t="s">
        <v>150</v>
      </c>
      <c r="H2152" s="17" t="n">
        <v>46255.6090277778</v>
      </c>
      <c r="I2152" s="17" t="n">
        <v>46255.6326388889</v>
      </c>
      <c r="J2152" s="17" t="n">
        <v>46255.6423611111</v>
      </c>
      <c r="K2152" s="17" t="n">
        <v>46255.6645833333</v>
      </c>
      <c r="L2152" s="17" t="n">
        <v>46255.6784722222</v>
      </c>
      <c r="M2152" s="17" t="n">
        <v>46255.6861111111</v>
      </c>
      <c r="N2152" s="17" t="n">
        <v>46255.6951388889</v>
      </c>
      <c r="O2152" s="17" t="n">
        <v>46255.7173611111</v>
      </c>
      <c r="P2152" s="17" t="n">
        <v>46255.7388888889</v>
      </c>
      <c r="Q2152" s="17" t="n">
        <v>46255.7743055556</v>
      </c>
      <c r="R2152" s="0" t="n">
        <v>158</v>
      </c>
      <c r="S2152" s="0" t="n">
        <v>0</v>
      </c>
      <c r="T2152" s="0" t="n">
        <v>1</v>
      </c>
      <c r="U2152" s="18" t="s">
        <v>123</v>
      </c>
      <c r="V2152" s="18" t="s">
        <v>144</v>
      </c>
      <c r="W2152" s="0" t="str">
        <f aca="false">IF(AND(X2152&gt;=6,X2152&lt;14),"A",IF(AND(X2152&gt;=14,X2152&lt;22),"B","C"))</f>
        <v>B</v>
      </c>
      <c r="X2152" s="18" t="n">
        <f aca="false">HOUR(H2152)</f>
        <v>14</v>
      </c>
      <c r="Y2152" s="18" t="n">
        <f aca="false">ROUND((I2152-H2152)*1440,0)</f>
        <v>34</v>
      </c>
      <c r="Z2152" s="18" t="n">
        <f aca="false">ROUND((J2152-I2152)*1440,0)</f>
        <v>14</v>
      </c>
      <c r="AA2152" s="18" t="n">
        <f aca="false">ROUND((K2152-J2152)*1440,0)</f>
        <v>32</v>
      </c>
      <c r="AB2152" s="18" t="n">
        <f aca="false">ROUND((L2152-K2152)*1440,0)</f>
        <v>20</v>
      </c>
      <c r="AC2152" s="18" t="n">
        <f aca="false">ROUND((M2152-L2152)*1440,0)</f>
        <v>11</v>
      </c>
      <c r="AD2152" s="18" t="n">
        <f aca="false">IF(N2152="","",ROUND((N2152-M2152)*1440,0))</f>
        <v>13</v>
      </c>
      <c r="AE2152" s="18" t="n">
        <f aca="false">IF(O2152="","",ROUND((O2152-N2152)*1440,0))</f>
        <v>32</v>
      </c>
      <c r="AF2152" s="18" t="n">
        <f aca="false">IF(P2152="","",ROUND((P2152-O2152)*1440,0))</f>
        <v>31</v>
      </c>
      <c r="AG2152" s="18" t="n">
        <f aca="false">IF(Q2152="","",ROUND((Q2152-P2152)*1440,0))</f>
        <v>51</v>
      </c>
      <c r="AH2152" s="18" t="n">
        <f aca="false">IF(Q2152="","",ROUND((Q2152-H2152)*1440,0))</f>
        <v>238</v>
      </c>
      <c r="AI2152" s="19" t="n">
        <f aca="false">ROUND(IF(O2152="",Assumptions!$B$25-K2152,O2152-K2152)*24,1)</f>
        <v>1.3</v>
      </c>
      <c r="AJ2152" s="20" t="n">
        <f aca="false">ROUND(MAX(N(Y2152)/Assumptions!$C$5, N(Z2152)/Assumptions!$C$6, N(AA2152)/Assumptions!$C$7, N(AB2152)/Assumptions!$C$8, N(AC2152)/Assumptions!$C$9, N(AD2152)/Assumptions!$C$10, N(AE2152)/Assumptions!$C$11, N(AF2152)/Assumptions!$C$12, N(AG2152)/Assumptions!$C$13),3)</f>
        <v>1.55</v>
      </c>
      <c r="AK2152" s="0" t="str">
        <f aca="false">IF(OR(U2152="Pending",U2152="On Hold"),"Open GRN (awaiting)",IF(AJ2152&lt;=1,"Within SLA",IF(ROUND(N(Y2152)/Assumptions!$C$5,3)=AJ2152,"Gate Wait",IF(ROUND(N(Z2152)/Assumptions!$C$6,3)=AJ2152,"Dock Wait",IF(ROUND(N(AA2152)/Assumptions!$C$7,3)=AJ2152,"Unloading",IF(ROUND(N(AB2152)/Assumptions!$C$8,3)=AJ2152,"Unload-to-QC Wait",IF(ROUND(N(AC2152)/Assumptions!$C$9,3)=AJ2152,"QC",IF(ROUND(N(AD2152)/Assumptions!$C$10,3)=AJ2152,"QC-to-GRN Wait",IF(ROUND(N(AE2152)/Assumptions!$C$11,3)=AJ2152,"GRN Processing",IF(ROUND(N(AF2152)/Assumptions!$C$12,3)=AJ2152,"GRN-to-Putaway Wait",IF(ROUND(N(AG2152)/Assumptions!$C$13,3)=AJ2152,"Putaway","Within SLA")))))))))))</f>
        <v>GRN-to-Putaway Wait</v>
      </c>
    </row>
    <row r="2153" customFormat="false" ht="15" hidden="false" customHeight="false" outlineLevel="0" collapsed="false">
      <c r="A2153" s="0" t="s">
        <v>6266</v>
      </c>
      <c r="B2153" s="0" t="s">
        <v>6267</v>
      </c>
      <c r="C2153" s="0" t="s">
        <v>175</v>
      </c>
      <c r="D2153" s="0" t="s">
        <v>147</v>
      </c>
      <c r="E2153" s="0" t="s">
        <v>6268</v>
      </c>
      <c r="F2153" s="0" t="s">
        <v>149</v>
      </c>
      <c r="G2153" s="0" t="s">
        <v>150</v>
      </c>
      <c r="H2153" s="17" t="n">
        <v>46255.6097222222</v>
      </c>
      <c r="I2153" s="17" t="n">
        <v>46255.6659722222</v>
      </c>
      <c r="J2153" s="17" t="n">
        <v>46255.6701388889</v>
      </c>
      <c r="K2153" s="17" t="n">
        <v>46255.6958333333</v>
      </c>
      <c r="L2153" s="17" t="n">
        <v>46255.6993055556</v>
      </c>
      <c r="M2153" s="17" t="n">
        <v>46255.7111111111</v>
      </c>
      <c r="N2153" s="17" t="n">
        <v>46255.7277777778</v>
      </c>
      <c r="O2153" s="17" t="n">
        <v>46255.7555555556</v>
      </c>
      <c r="P2153" s="17" t="n">
        <v>46255.7875</v>
      </c>
      <c r="Q2153" s="17" t="n">
        <v>46255.8104166667</v>
      </c>
      <c r="R2153" s="0" t="n">
        <v>515</v>
      </c>
      <c r="S2153" s="0" t="n">
        <v>0</v>
      </c>
      <c r="T2153" s="0" t="n">
        <v>0</v>
      </c>
      <c r="U2153" s="18" t="s">
        <v>130</v>
      </c>
      <c r="V2153" s="18" t="s">
        <v>139</v>
      </c>
      <c r="W2153" s="0" t="str">
        <f aca="false">IF(AND(X2153&gt;=6,X2153&lt;14),"A",IF(AND(X2153&gt;=14,X2153&lt;22),"B","C"))</f>
        <v>B</v>
      </c>
      <c r="X2153" s="18" t="n">
        <f aca="false">HOUR(H2153)</f>
        <v>14</v>
      </c>
      <c r="Y2153" s="18" t="n">
        <f aca="false">ROUND((I2153-H2153)*1440,0)</f>
        <v>81</v>
      </c>
      <c r="Z2153" s="18" t="n">
        <f aca="false">ROUND((J2153-I2153)*1440,0)</f>
        <v>6</v>
      </c>
      <c r="AA2153" s="18" t="n">
        <f aca="false">ROUND((K2153-J2153)*1440,0)</f>
        <v>37</v>
      </c>
      <c r="AB2153" s="18" t="n">
        <f aca="false">ROUND((L2153-K2153)*1440,0)</f>
        <v>5</v>
      </c>
      <c r="AC2153" s="18" t="n">
        <f aca="false">ROUND((M2153-L2153)*1440,0)</f>
        <v>17</v>
      </c>
      <c r="AD2153" s="18" t="n">
        <f aca="false">IF(N2153="","",ROUND((N2153-M2153)*1440,0))</f>
        <v>24</v>
      </c>
      <c r="AE2153" s="18" t="n">
        <f aca="false">IF(O2153="","",ROUND((O2153-N2153)*1440,0))</f>
        <v>40</v>
      </c>
      <c r="AF2153" s="18" t="n">
        <f aca="false">IF(P2153="","",ROUND((P2153-O2153)*1440,0))</f>
        <v>46</v>
      </c>
      <c r="AG2153" s="18" t="n">
        <f aca="false">IF(Q2153="","",ROUND((Q2153-P2153)*1440,0))</f>
        <v>33</v>
      </c>
      <c r="AH2153" s="18" t="n">
        <f aca="false">IF(Q2153="","",ROUND((Q2153-H2153)*1440,0))</f>
        <v>289</v>
      </c>
      <c r="AI2153" s="19" t="n">
        <f aca="false">ROUND(IF(O2153="",Assumptions!$B$25-K2153,O2153-K2153)*24,1)</f>
        <v>1.4</v>
      </c>
      <c r="AJ2153" s="20" t="n">
        <f aca="false">ROUND(MAX(N(Y2153)/Assumptions!$C$5, N(Z2153)/Assumptions!$C$6, N(AA2153)/Assumptions!$C$7, N(AB2153)/Assumptions!$C$8, N(AC2153)/Assumptions!$C$9, N(AD2153)/Assumptions!$C$10, N(AE2153)/Assumptions!$C$11, N(AF2153)/Assumptions!$C$12, N(AG2153)/Assumptions!$C$13),3)</f>
        <v>2.7</v>
      </c>
      <c r="AK2153" s="0" t="str">
        <f aca="false">IF(OR(U2153="Pending",U2153="On Hold"),"Open GRN (awaiting)",IF(AJ2153&lt;=1,"Within SLA",IF(ROUND(N(Y2153)/Assumptions!$C$5,3)=AJ2153,"Gate Wait",IF(ROUND(N(Z2153)/Assumptions!$C$6,3)=AJ2153,"Dock Wait",IF(ROUND(N(AA2153)/Assumptions!$C$7,3)=AJ2153,"Unloading",IF(ROUND(N(AB2153)/Assumptions!$C$8,3)=AJ2153,"Unload-to-QC Wait",IF(ROUND(N(AC2153)/Assumptions!$C$9,3)=AJ2153,"QC",IF(ROUND(N(AD2153)/Assumptions!$C$10,3)=AJ2153,"QC-to-GRN Wait",IF(ROUND(N(AE2153)/Assumptions!$C$11,3)=AJ2153,"GRN Processing",IF(ROUND(N(AF2153)/Assumptions!$C$12,3)=AJ2153,"GRN-to-Putaway Wait",IF(ROUND(N(AG2153)/Assumptions!$C$13,3)=AJ2153,"Putaway","Within SLA")))))))))))</f>
        <v>Gate Wait</v>
      </c>
    </row>
    <row r="2154" customFormat="false" ht="15" hidden="false" customHeight="false" outlineLevel="0" collapsed="false">
      <c r="A2154" s="0" t="s">
        <v>6269</v>
      </c>
      <c r="B2154" s="0" t="s">
        <v>6270</v>
      </c>
      <c r="C2154" s="0" t="s">
        <v>252</v>
      </c>
      <c r="D2154" s="0" t="s">
        <v>119</v>
      </c>
      <c r="E2154" s="0" t="s">
        <v>6271</v>
      </c>
      <c r="F2154" s="0" t="s">
        <v>155</v>
      </c>
      <c r="G2154" s="0" t="s">
        <v>122</v>
      </c>
      <c r="H2154" s="17" t="n">
        <v>46255.6298611111</v>
      </c>
      <c r="I2154" s="17" t="n">
        <v>46255.6451388889</v>
      </c>
      <c r="J2154" s="17" t="n">
        <v>46255.6513888889</v>
      </c>
      <c r="K2154" s="17" t="n">
        <v>46255.6784722222</v>
      </c>
      <c r="L2154" s="17" t="n">
        <v>46255.6847222222</v>
      </c>
      <c r="M2154" s="17" t="n">
        <v>46255.7125</v>
      </c>
      <c r="N2154" s="17" t="n">
        <v>46255.7902777778</v>
      </c>
      <c r="O2154" s="17" t="n">
        <v>46255.8291666667</v>
      </c>
      <c r="P2154" s="17" t="n">
        <v>46255.8618055556</v>
      </c>
      <c r="Q2154" s="17" t="n">
        <v>46255.875</v>
      </c>
      <c r="R2154" s="0" t="n">
        <v>788</v>
      </c>
      <c r="S2154" s="0" t="n">
        <v>0</v>
      </c>
      <c r="T2154" s="0" t="n">
        <v>0</v>
      </c>
      <c r="U2154" s="18" t="s">
        <v>130</v>
      </c>
      <c r="V2154" s="18" t="s">
        <v>131</v>
      </c>
      <c r="W2154" s="0" t="str">
        <f aca="false">IF(AND(X2154&gt;=6,X2154&lt;14),"A",IF(AND(X2154&gt;=14,X2154&lt;22),"B","C"))</f>
        <v>B</v>
      </c>
      <c r="X2154" s="18" t="n">
        <f aca="false">HOUR(H2154)</f>
        <v>15</v>
      </c>
      <c r="Y2154" s="18" t="n">
        <f aca="false">ROUND((I2154-H2154)*1440,0)</f>
        <v>22</v>
      </c>
      <c r="Z2154" s="18" t="n">
        <f aca="false">ROUND((J2154-I2154)*1440,0)</f>
        <v>9</v>
      </c>
      <c r="AA2154" s="18" t="n">
        <f aca="false">ROUND((K2154-J2154)*1440,0)</f>
        <v>39</v>
      </c>
      <c r="AB2154" s="18" t="n">
        <f aca="false">ROUND((L2154-K2154)*1440,0)</f>
        <v>9</v>
      </c>
      <c r="AC2154" s="18" t="n">
        <f aca="false">ROUND((M2154-L2154)*1440,0)</f>
        <v>40</v>
      </c>
      <c r="AD2154" s="18" t="n">
        <f aca="false">IF(N2154="","",ROUND((N2154-M2154)*1440,0))</f>
        <v>112</v>
      </c>
      <c r="AE2154" s="18" t="n">
        <f aca="false">IF(O2154="","",ROUND((O2154-N2154)*1440,0))</f>
        <v>56</v>
      </c>
      <c r="AF2154" s="18" t="n">
        <f aca="false">IF(P2154="","",ROUND((P2154-O2154)*1440,0))</f>
        <v>47</v>
      </c>
      <c r="AG2154" s="18" t="n">
        <f aca="false">IF(Q2154="","",ROUND((Q2154-P2154)*1440,0))</f>
        <v>19</v>
      </c>
      <c r="AH2154" s="18" t="n">
        <f aca="false">IF(Q2154="","",ROUND((Q2154-H2154)*1440,0))</f>
        <v>353</v>
      </c>
      <c r="AI2154" s="19" t="n">
        <f aca="false">ROUND(IF(O2154="",Assumptions!$B$25-K2154,O2154-K2154)*24,1)</f>
        <v>3.6</v>
      </c>
      <c r="AJ2154" s="20" t="n">
        <f aca="false">ROUND(MAX(N(Y2154)/Assumptions!$C$5, N(Z2154)/Assumptions!$C$6, N(AA2154)/Assumptions!$C$7, N(AB2154)/Assumptions!$C$8, N(AC2154)/Assumptions!$C$9, N(AD2154)/Assumptions!$C$10, N(AE2154)/Assumptions!$C$11, N(AF2154)/Assumptions!$C$12, N(AG2154)/Assumptions!$C$13),3)</f>
        <v>3.733</v>
      </c>
      <c r="AK2154" s="0" t="str">
        <f aca="false">IF(OR(U2154="Pending",U2154="On Hold"),"Open GRN (awaiting)",IF(AJ2154&lt;=1,"Within SLA",IF(ROUND(N(Y2154)/Assumptions!$C$5,3)=AJ2154,"Gate Wait",IF(ROUND(N(Z2154)/Assumptions!$C$6,3)=AJ2154,"Dock Wait",IF(ROUND(N(AA2154)/Assumptions!$C$7,3)=AJ2154,"Unloading",IF(ROUND(N(AB2154)/Assumptions!$C$8,3)=AJ2154,"Unload-to-QC Wait",IF(ROUND(N(AC2154)/Assumptions!$C$9,3)=AJ2154,"QC",IF(ROUND(N(AD2154)/Assumptions!$C$10,3)=AJ2154,"QC-to-GRN Wait",IF(ROUND(N(AE2154)/Assumptions!$C$11,3)=AJ2154,"GRN Processing",IF(ROUND(N(AF2154)/Assumptions!$C$12,3)=AJ2154,"GRN-to-Putaway Wait",IF(ROUND(N(AG2154)/Assumptions!$C$13,3)=AJ2154,"Putaway","Within SLA")))))))))))</f>
        <v>QC-to-GRN Wait</v>
      </c>
    </row>
    <row r="2155" customFormat="false" ht="15" hidden="false" customHeight="false" outlineLevel="0" collapsed="false">
      <c r="A2155" s="0" t="s">
        <v>6272</v>
      </c>
      <c r="B2155" s="0" t="s">
        <v>6273</v>
      </c>
      <c r="C2155" s="0" t="s">
        <v>159</v>
      </c>
      <c r="D2155" s="0" t="s">
        <v>147</v>
      </c>
      <c r="E2155" s="0" t="s">
        <v>6274</v>
      </c>
      <c r="F2155" s="0" t="s">
        <v>128</v>
      </c>
      <c r="G2155" s="0" t="s">
        <v>167</v>
      </c>
      <c r="H2155" s="17" t="n">
        <v>46255.6513888889</v>
      </c>
      <c r="I2155" s="17" t="n">
        <v>46255.6763888889</v>
      </c>
      <c r="J2155" s="17" t="n">
        <v>46255.6826388889</v>
      </c>
      <c r="K2155" s="17" t="n">
        <v>46255.7173611111</v>
      </c>
      <c r="L2155" s="17" t="n">
        <v>46255.7263888889</v>
      </c>
      <c r="M2155" s="17" t="n">
        <v>46255.73125</v>
      </c>
      <c r="N2155" s="17" t="n">
        <v>46255.8131944445</v>
      </c>
      <c r="O2155" s="17" t="n">
        <v>46255.8236111111</v>
      </c>
      <c r="P2155" s="17" t="n">
        <v>46255.8555555556</v>
      </c>
      <c r="Q2155" s="17" t="n">
        <v>46255.8680555556</v>
      </c>
      <c r="R2155" s="0" t="n">
        <v>1127</v>
      </c>
      <c r="S2155" s="0" t="n">
        <v>0</v>
      </c>
      <c r="T2155" s="0" t="n">
        <v>0</v>
      </c>
      <c r="U2155" s="18" t="s">
        <v>130</v>
      </c>
      <c r="V2155" s="18" t="s">
        <v>144</v>
      </c>
      <c r="W2155" s="0" t="str">
        <f aca="false">IF(AND(X2155&gt;=6,X2155&lt;14),"A",IF(AND(X2155&gt;=14,X2155&lt;22),"B","C"))</f>
        <v>B</v>
      </c>
      <c r="X2155" s="18" t="n">
        <f aca="false">HOUR(H2155)</f>
        <v>15</v>
      </c>
      <c r="Y2155" s="18" t="n">
        <f aca="false">ROUND((I2155-H2155)*1440,0)</f>
        <v>36</v>
      </c>
      <c r="Z2155" s="18" t="n">
        <f aca="false">ROUND((J2155-I2155)*1440,0)</f>
        <v>9</v>
      </c>
      <c r="AA2155" s="18" t="n">
        <f aca="false">ROUND((K2155-J2155)*1440,0)</f>
        <v>50</v>
      </c>
      <c r="AB2155" s="18" t="n">
        <f aca="false">ROUND((L2155-K2155)*1440,0)</f>
        <v>13</v>
      </c>
      <c r="AC2155" s="18" t="n">
        <f aca="false">ROUND((M2155-L2155)*1440,0)</f>
        <v>7</v>
      </c>
      <c r="AD2155" s="18" t="n">
        <f aca="false">IF(N2155="","",ROUND((N2155-M2155)*1440,0))</f>
        <v>118</v>
      </c>
      <c r="AE2155" s="18" t="n">
        <f aca="false">IF(O2155="","",ROUND((O2155-N2155)*1440,0))</f>
        <v>15</v>
      </c>
      <c r="AF2155" s="18" t="n">
        <f aca="false">IF(P2155="","",ROUND((P2155-O2155)*1440,0))</f>
        <v>46</v>
      </c>
      <c r="AG2155" s="18" t="n">
        <f aca="false">IF(Q2155="","",ROUND((Q2155-P2155)*1440,0))</f>
        <v>18</v>
      </c>
      <c r="AH2155" s="18" t="n">
        <f aca="false">IF(Q2155="","",ROUND((Q2155-H2155)*1440,0))</f>
        <v>312</v>
      </c>
      <c r="AI2155" s="19" t="n">
        <f aca="false">ROUND(IF(O2155="",Assumptions!$B$25-K2155,O2155-K2155)*24,1)</f>
        <v>2.6</v>
      </c>
      <c r="AJ2155" s="20" t="n">
        <f aca="false">ROUND(MAX(N(Y2155)/Assumptions!$C$5, N(Z2155)/Assumptions!$C$6, N(AA2155)/Assumptions!$C$7, N(AB2155)/Assumptions!$C$8, N(AC2155)/Assumptions!$C$9, N(AD2155)/Assumptions!$C$10, N(AE2155)/Assumptions!$C$11, N(AF2155)/Assumptions!$C$12, N(AG2155)/Assumptions!$C$13),3)</f>
        <v>3.933</v>
      </c>
      <c r="AK2155" s="0" t="str">
        <f aca="false">IF(OR(U2155="Pending",U2155="On Hold"),"Open GRN (awaiting)",IF(AJ2155&lt;=1,"Within SLA",IF(ROUND(N(Y2155)/Assumptions!$C$5,3)=AJ2155,"Gate Wait",IF(ROUND(N(Z2155)/Assumptions!$C$6,3)=AJ2155,"Dock Wait",IF(ROUND(N(AA2155)/Assumptions!$C$7,3)=AJ2155,"Unloading",IF(ROUND(N(AB2155)/Assumptions!$C$8,3)=AJ2155,"Unload-to-QC Wait",IF(ROUND(N(AC2155)/Assumptions!$C$9,3)=AJ2155,"QC",IF(ROUND(N(AD2155)/Assumptions!$C$10,3)=AJ2155,"QC-to-GRN Wait",IF(ROUND(N(AE2155)/Assumptions!$C$11,3)=AJ2155,"GRN Processing",IF(ROUND(N(AF2155)/Assumptions!$C$12,3)=AJ2155,"GRN-to-Putaway Wait",IF(ROUND(N(AG2155)/Assumptions!$C$13,3)=AJ2155,"Putaway","Within SLA")))))))))))</f>
        <v>QC-to-GRN Wait</v>
      </c>
    </row>
    <row r="2156" customFormat="false" ht="15" hidden="false" customHeight="false" outlineLevel="0" collapsed="false">
      <c r="A2156" s="0" t="s">
        <v>6275</v>
      </c>
      <c r="B2156" s="0" t="s">
        <v>6276</v>
      </c>
      <c r="C2156" s="0" t="s">
        <v>153</v>
      </c>
      <c r="D2156" s="0" t="s">
        <v>135</v>
      </c>
      <c r="E2156" s="0" t="s">
        <v>6277</v>
      </c>
      <c r="F2156" s="0" t="s">
        <v>155</v>
      </c>
      <c r="G2156" s="0" t="s">
        <v>178</v>
      </c>
      <c r="H2156" s="17" t="n">
        <v>46255.6541666667</v>
      </c>
      <c r="I2156" s="17" t="n">
        <v>46255.7090277778</v>
      </c>
      <c r="J2156" s="17" t="n">
        <v>46255.7152777778</v>
      </c>
      <c r="K2156" s="17" t="n">
        <v>46255.7708333333</v>
      </c>
      <c r="L2156" s="17" t="n">
        <v>46255.7833333333</v>
      </c>
      <c r="M2156" s="17" t="n">
        <v>46255.8319444444</v>
      </c>
      <c r="N2156" s="17" t="n">
        <v>46255.9055555556</v>
      </c>
      <c r="O2156" s="17" t="n">
        <v>46255.9680555556</v>
      </c>
      <c r="P2156" s="17" t="n">
        <v>46256.0027777778</v>
      </c>
      <c r="Q2156" s="17" t="n">
        <v>46256.0159722222</v>
      </c>
      <c r="R2156" s="0" t="n">
        <v>1248</v>
      </c>
      <c r="S2156" s="0" t="n">
        <v>0</v>
      </c>
      <c r="T2156" s="0" t="n">
        <v>17</v>
      </c>
      <c r="U2156" s="18" t="s">
        <v>123</v>
      </c>
      <c r="V2156" s="18" t="s">
        <v>144</v>
      </c>
      <c r="W2156" s="0" t="str">
        <f aca="false">IF(AND(X2156&gt;=6,X2156&lt;14),"A",IF(AND(X2156&gt;=14,X2156&lt;22),"B","C"))</f>
        <v>B</v>
      </c>
      <c r="X2156" s="18" t="n">
        <f aca="false">HOUR(H2156)</f>
        <v>15</v>
      </c>
      <c r="Y2156" s="18" t="n">
        <f aca="false">ROUND((I2156-H2156)*1440,0)</f>
        <v>79</v>
      </c>
      <c r="Z2156" s="18" t="n">
        <f aca="false">ROUND((J2156-I2156)*1440,0)</f>
        <v>9</v>
      </c>
      <c r="AA2156" s="18" t="n">
        <f aca="false">ROUND((K2156-J2156)*1440,0)</f>
        <v>80</v>
      </c>
      <c r="AB2156" s="18" t="n">
        <f aca="false">ROUND((L2156-K2156)*1440,0)</f>
        <v>18</v>
      </c>
      <c r="AC2156" s="18" t="n">
        <f aca="false">ROUND((M2156-L2156)*1440,0)</f>
        <v>70</v>
      </c>
      <c r="AD2156" s="18" t="n">
        <f aca="false">IF(N2156="","",ROUND((N2156-M2156)*1440,0))</f>
        <v>106</v>
      </c>
      <c r="AE2156" s="18" t="n">
        <f aca="false">IF(O2156="","",ROUND((O2156-N2156)*1440,0))</f>
        <v>90</v>
      </c>
      <c r="AF2156" s="18" t="n">
        <f aca="false">IF(P2156="","",ROUND((P2156-O2156)*1440,0))</f>
        <v>50</v>
      </c>
      <c r="AG2156" s="18" t="n">
        <f aca="false">IF(Q2156="","",ROUND((Q2156-P2156)*1440,0))</f>
        <v>19</v>
      </c>
      <c r="AH2156" s="18" t="n">
        <f aca="false">IF(Q2156="","",ROUND((Q2156-H2156)*1440,0))</f>
        <v>521</v>
      </c>
      <c r="AI2156" s="19" t="n">
        <f aca="false">ROUND(IF(O2156="",Assumptions!$B$25-K2156,O2156-K2156)*24,1)</f>
        <v>4.7</v>
      </c>
      <c r="AJ2156" s="20" t="n">
        <f aca="false">ROUND(MAX(N(Y2156)/Assumptions!$C$5, N(Z2156)/Assumptions!$C$6, N(AA2156)/Assumptions!$C$7, N(AB2156)/Assumptions!$C$8, N(AC2156)/Assumptions!$C$9, N(AD2156)/Assumptions!$C$10, N(AE2156)/Assumptions!$C$11, N(AF2156)/Assumptions!$C$12, N(AG2156)/Assumptions!$C$13),3)</f>
        <v>3.533</v>
      </c>
      <c r="AK2156" s="0" t="str">
        <f aca="false">IF(OR(U2156="Pending",U2156="On Hold"),"Open GRN (awaiting)",IF(AJ2156&lt;=1,"Within SLA",IF(ROUND(N(Y2156)/Assumptions!$C$5,3)=AJ2156,"Gate Wait",IF(ROUND(N(Z2156)/Assumptions!$C$6,3)=AJ2156,"Dock Wait",IF(ROUND(N(AA2156)/Assumptions!$C$7,3)=AJ2156,"Unloading",IF(ROUND(N(AB2156)/Assumptions!$C$8,3)=AJ2156,"Unload-to-QC Wait",IF(ROUND(N(AC2156)/Assumptions!$C$9,3)=AJ2156,"QC",IF(ROUND(N(AD2156)/Assumptions!$C$10,3)=AJ2156,"QC-to-GRN Wait",IF(ROUND(N(AE2156)/Assumptions!$C$11,3)=AJ2156,"GRN Processing",IF(ROUND(N(AF2156)/Assumptions!$C$12,3)=AJ2156,"GRN-to-Putaway Wait",IF(ROUND(N(AG2156)/Assumptions!$C$13,3)=AJ2156,"Putaway","Within SLA")))))))))))</f>
        <v>QC-to-GRN Wait</v>
      </c>
    </row>
    <row r="2157" customFormat="false" ht="15" hidden="false" customHeight="false" outlineLevel="0" collapsed="false">
      <c r="A2157" s="0" t="s">
        <v>6278</v>
      </c>
      <c r="B2157" s="0" t="s">
        <v>6279</v>
      </c>
      <c r="C2157" s="0" t="s">
        <v>153</v>
      </c>
      <c r="D2157" s="0" t="s">
        <v>135</v>
      </c>
      <c r="E2157" s="0" t="s">
        <v>6280</v>
      </c>
      <c r="F2157" s="0" t="s">
        <v>155</v>
      </c>
      <c r="G2157" s="0" t="s">
        <v>178</v>
      </c>
      <c r="H2157" s="17" t="n">
        <v>46255.6611111111</v>
      </c>
      <c r="I2157" s="17" t="n">
        <v>46255.6895833333</v>
      </c>
      <c r="J2157" s="17" t="n">
        <v>46255.6930555556</v>
      </c>
      <c r="K2157" s="17" t="n">
        <v>46255.7125</v>
      </c>
      <c r="L2157" s="17" t="n">
        <v>46255.7291666667</v>
      </c>
      <c r="M2157" s="17" t="n">
        <v>46255.7361111111</v>
      </c>
      <c r="N2157" s="17" t="n">
        <v>46255.7840277778</v>
      </c>
      <c r="O2157" s="17" t="n">
        <v>46255.8340277778</v>
      </c>
      <c r="P2157" s="17" t="n">
        <v>46255.8409722222</v>
      </c>
      <c r="Q2157" s="17" t="n">
        <v>46255.8541666667</v>
      </c>
      <c r="R2157" s="0" t="n">
        <v>345</v>
      </c>
      <c r="S2157" s="0" t="n">
        <v>0</v>
      </c>
      <c r="T2157" s="0" t="n">
        <v>0</v>
      </c>
      <c r="U2157" s="18" t="s">
        <v>130</v>
      </c>
      <c r="V2157" s="18" t="s">
        <v>131</v>
      </c>
      <c r="W2157" s="0" t="str">
        <f aca="false">IF(AND(X2157&gt;=6,X2157&lt;14),"A",IF(AND(X2157&gt;=14,X2157&lt;22),"B","C"))</f>
        <v>B</v>
      </c>
      <c r="X2157" s="18" t="n">
        <f aca="false">HOUR(H2157)</f>
        <v>15</v>
      </c>
      <c r="Y2157" s="18" t="n">
        <f aca="false">ROUND((I2157-H2157)*1440,0)</f>
        <v>41</v>
      </c>
      <c r="Z2157" s="18" t="n">
        <f aca="false">ROUND((J2157-I2157)*1440,0)</f>
        <v>5</v>
      </c>
      <c r="AA2157" s="18" t="n">
        <f aca="false">ROUND((K2157-J2157)*1440,0)</f>
        <v>28</v>
      </c>
      <c r="AB2157" s="18" t="n">
        <f aca="false">ROUND((L2157-K2157)*1440,0)</f>
        <v>24</v>
      </c>
      <c r="AC2157" s="18" t="n">
        <f aca="false">ROUND((M2157-L2157)*1440,0)</f>
        <v>10</v>
      </c>
      <c r="AD2157" s="18" t="n">
        <f aca="false">IF(N2157="","",ROUND((N2157-M2157)*1440,0))</f>
        <v>69</v>
      </c>
      <c r="AE2157" s="18" t="n">
        <f aca="false">IF(O2157="","",ROUND((O2157-N2157)*1440,0))</f>
        <v>72</v>
      </c>
      <c r="AF2157" s="18" t="n">
        <f aca="false">IF(P2157="","",ROUND((P2157-O2157)*1440,0))</f>
        <v>10</v>
      </c>
      <c r="AG2157" s="18" t="n">
        <f aca="false">IF(Q2157="","",ROUND((Q2157-P2157)*1440,0))</f>
        <v>19</v>
      </c>
      <c r="AH2157" s="18" t="n">
        <f aca="false">IF(Q2157="","",ROUND((Q2157-H2157)*1440,0))</f>
        <v>278</v>
      </c>
      <c r="AI2157" s="19" t="n">
        <f aca="false">ROUND(IF(O2157="",Assumptions!$B$25-K2157,O2157-K2157)*24,1)</f>
        <v>2.9</v>
      </c>
      <c r="AJ2157" s="20" t="n">
        <f aca="false">ROUND(MAX(N(Y2157)/Assumptions!$C$5, N(Z2157)/Assumptions!$C$6, N(AA2157)/Assumptions!$C$7, N(AB2157)/Assumptions!$C$8, N(AC2157)/Assumptions!$C$9, N(AD2157)/Assumptions!$C$10, N(AE2157)/Assumptions!$C$11, N(AF2157)/Assumptions!$C$12, N(AG2157)/Assumptions!$C$13),3)</f>
        <v>2.3</v>
      </c>
      <c r="AK2157" s="0" t="str">
        <f aca="false">IF(OR(U2157="Pending",U2157="On Hold"),"Open GRN (awaiting)",IF(AJ2157&lt;=1,"Within SLA",IF(ROUND(N(Y2157)/Assumptions!$C$5,3)=AJ2157,"Gate Wait",IF(ROUND(N(Z2157)/Assumptions!$C$6,3)=AJ2157,"Dock Wait",IF(ROUND(N(AA2157)/Assumptions!$C$7,3)=AJ2157,"Unloading",IF(ROUND(N(AB2157)/Assumptions!$C$8,3)=AJ2157,"Unload-to-QC Wait",IF(ROUND(N(AC2157)/Assumptions!$C$9,3)=AJ2157,"QC",IF(ROUND(N(AD2157)/Assumptions!$C$10,3)=AJ2157,"QC-to-GRN Wait",IF(ROUND(N(AE2157)/Assumptions!$C$11,3)=AJ2157,"GRN Processing",IF(ROUND(N(AF2157)/Assumptions!$C$12,3)=AJ2157,"GRN-to-Putaway Wait",IF(ROUND(N(AG2157)/Assumptions!$C$13,3)=AJ2157,"Putaway","Within SLA")))))))))))</f>
        <v>QC-to-GRN Wait</v>
      </c>
    </row>
    <row r="2158" customFormat="false" ht="15" hidden="false" customHeight="false" outlineLevel="0" collapsed="false">
      <c r="A2158" s="0" t="s">
        <v>6281</v>
      </c>
      <c r="B2158" s="0" t="s">
        <v>6282</v>
      </c>
      <c r="C2158" s="0" t="s">
        <v>159</v>
      </c>
      <c r="D2158" s="0" t="s">
        <v>135</v>
      </c>
      <c r="E2158" s="0" t="s">
        <v>6283</v>
      </c>
      <c r="F2158" s="0" t="s">
        <v>128</v>
      </c>
      <c r="G2158" s="0" t="s">
        <v>178</v>
      </c>
      <c r="H2158" s="17" t="n">
        <v>46255.6694444444</v>
      </c>
      <c r="I2158" s="17" t="n">
        <v>46255.6826388889</v>
      </c>
      <c r="J2158" s="17" t="n">
        <v>46255.6916666667</v>
      </c>
      <c r="K2158" s="17" t="n">
        <v>46255.7423611111</v>
      </c>
      <c r="L2158" s="17" t="n">
        <v>46255.7583333333</v>
      </c>
      <c r="M2158" s="17" t="n">
        <v>46255.7701388889</v>
      </c>
      <c r="N2158" s="17" t="n">
        <v>46255.8868055556</v>
      </c>
      <c r="O2158" s="17" t="n">
        <v>46255.9166666667</v>
      </c>
      <c r="P2158" s="17" t="n">
        <v>46255.9236111111</v>
      </c>
      <c r="Q2158" s="17" t="n">
        <v>46255.9409722222</v>
      </c>
      <c r="R2158" s="0" t="n">
        <v>683</v>
      </c>
      <c r="S2158" s="0" t="n">
        <v>0</v>
      </c>
      <c r="T2158" s="0" t="n">
        <v>0</v>
      </c>
      <c r="U2158" s="18" t="s">
        <v>130</v>
      </c>
      <c r="V2158" s="18" t="s">
        <v>131</v>
      </c>
      <c r="W2158" s="0" t="str">
        <f aca="false">IF(AND(X2158&gt;=6,X2158&lt;14),"A",IF(AND(X2158&gt;=14,X2158&lt;22),"B","C"))</f>
        <v>B</v>
      </c>
      <c r="X2158" s="18" t="n">
        <f aca="false">HOUR(H2158)</f>
        <v>16</v>
      </c>
      <c r="Y2158" s="18" t="n">
        <f aca="false">ROUND((I2158-H2158)*1440,0)</f>
        <v>19</v>
      </c>
      <c r="Z2158" s="18" t="n">
        <f aca="false">ROUND((J2158-I2158)*1440,0)</f>
        <v>13</v>
      </c>
      <c r="AA2158" s="18" t="n">
        <f aca="false">ROUND((K2158-J2158)*1440,0)</f>
        <v>73</v>
      </c>
      <c r="AB2158" s="18" t="n">
        <f aca="false">ROUND((L2158-K2158)*1440,0)</f>
        <v>23</v>
      </c>
      <c r="AC2158" s="18" t="n">
        <f aca="false">ROUND((M2158-L2158)*1440,0)</f>
        <v>17</v>
      </c>
      <c r="AD2158" s="18" t="n">
        <f aca="false">IF(N2158="","",ROUND((N2158-M2158)*1440,0))</f>
        <v>168</v>
      </c>
      <c r="AE2158" s="18" t="n">
        <f aca="false">IF(O2158="","",ROUND((O2158-N2158)*1440,0))</f>
        <v>43</v>
      </c>
      <c r="AF2158" s="18" t="n">
        <f aca="false">IF(P2158="","",ROUND((P2158-O2158)*1440,0))</f>
        <v>10</v>
      </c>
      <c r="AG2158" s="18" t="n">
        <f aca="false">IF(Q2158="","",ROUND((Q2158-P2158)*1440,0))</f>
        <v>25</v>
      </c>
      <c r="AH2158" s="18" t="n">
        <f aca="false">IF(Q2158="","",ROUND((Q2158-H2158)*1440,0))</f>
        <v>391</v>
      </c>
      <c r="AI2158" s="19" t="n">
        <f aca="false">ROUND(IF(O2158="",Assumptions!$B$25-K2158,O2158-K2158)*24,1)</f>
        <v>4.2</v>
      </c>
      <c r="AJ2158" s="20" t="n">
        <f aca="false">ROUND(MAX(N(Y2158)/Assumptions!$C$5, N(Z2158)/Assumptions!$C$6, N(AA2158)/Assumptions!$C$7, N(AB2158)/Assumptions!$C$8, N(AC2158)/Assumptions!$C$9, N(AD2158)/Assumptions!$C$10, N(AE2158)/Assumptions!$C$11, N(AF2158)/Assumptions!$C$12, N(AG2158)/Assumptions!$C$13),3)</f>
        <v>5.6</v>
      </c>
      <c r="AK2158" s="0" t="str">
        <f aca="false">IF(OR(U2158="Pending",U2158="On Hold"),"Open GRN (awaiting)",IF(AJ2158&lt;=1,"Within SLA",IF(ROUND(N(Y2158)/Assumptions!$C$5,3)=AJ2158,"Gate Wait",IF(ROUND(N(Z2158)/Assumptions!$C$6,3)=AJ2158,"Dock Wait",IF(ROUND(N(AA2158)/Assumptions!$C$7,3)=AJ2158,"Unloading",IF(ROUND(N(AB2158)/Assumptions!$C$8,3)=AJ2158,"Unload-to-QC Wait",IF(ROUND(N(AC2158)/Assumptions!$C$9,3)=AJ2158,"QC",IF(ROUND(N(AD2158)/Assumptions!$C$10,3)=AJ2158,"QC-to-GRN Wait",IF(ROUND(N(AE2158)/Assumptions!$C$11,3)=AJ2158,"GRN Processing",IF(ROUND(N(AF2158)/Assumptions!$C$12,3)=AJ2158,"GRN-to-Putaway Wait",IF(ROUND(N(AG2158)/Assumptions!$C$13,3)=AJ2158,"Putaway","Within SLA")))))))))))</f>
        <v>QC-to-GRN Wait</v>
      </c>
    </row>
    <row r="2159" customFormat="false" ht="15" hidden="false" customHeight="false" outlineLevel="0" collapsed="false">
      <c r="A2159" s="0" t="s">
        <v>6284</v>
      </c>
      <c r="B2159" s="0" t="s">
        <v>6285</v>
      </c>
      <c r="C2159" s="0" t="s">
        <v>134</v>
      </c>
      <c r="D2159" s="0" t="s">
        <v>147</v>
      </c>
      <c r="E2159" s="0" t="s">
        <v>6286</v>
      </c>
      <c r="F2159" s="0" t="s">
        <v>149</v>
      </c>
      <c r="G2159" s="0" t="s">
        <v>150</v>
      </c>
      <c r="H2159" s="17" t="n">
        <v>46255.6729166667</v>
      </c>
      <c r="I2159" s="17" t="n">
        <v>46255.6888888889</v>
      </c>
      <c r="J2159" s="17" t="n">
        <v>46255.6902777778</v>
      </c>
      <c r="K2159" s="17" t="n">
        <v>46255.7326388889</v>
      </c>
      <c r="L2159" s="17" t="n">
        <v>46255.7409722222</v>
      </c>
      <c r="M2159" s="17" t="n">
        <v>46255.7569444445</v>
      </c>
      <c r="N2159" s="17" t="n">
        <v>46255.76875</v>
      </c>
      <c r="O2159" s="17" t="n">
        <v>46255.7895833333</v>
      </c>
      <c r="P2159" s="17" t="n">
        <v>46255.8048611111</v>
      </c>
      <c r="Q2159" s="17" t="n">
        <v>46255.825</v>
      </c>
      <c r="R2159" s="0" t="n">
        <v>605</v>
      </c>
      <c r="S2159" s="0" t="n">
        <v>0</v>
      </c>
      <c r="T2159" s="0" t="n">
        <v>0</v>
      </c>
      <c r="U2159" s="18" t="s">
        <v>130</v>
      </c>
      <c r="V2159" s="18" t="s">
        <v>139</v>
      </c>
      <c r="W2159" s="0" t="str">
        <f aca="false">IF(AND(X2159&gt;=6,X2159&lt;14),"A",IF(AND(X2159&gt;=14,X2159&lt;22),"B","C"))</f>
        <v>B</v>
      </c>
      <c r="X2159" s="18" t="n">
        <f aca="false">HOUR(H2159)</f>
        <v>16</v>
      </c>
      <c r="Y2159" s="18" t="n">
        <f aca="false">ROUND((I2159-H2159)*1440,0)</f>
        <v>23</v>
      </c>
      <c r="Z2159" s="18" t="n">
        <f aca="false">ROUND((J2159-I2159)*1440,0)</f>
        <v>2</v>
      </c>
      <c r="AA2159" s="18" t="n">
        <f aca="false">ROUND((K2159-J2159)*1440,0)</f>
        <v>61</v>
      </c>
      <c r="AB2159" s="18" t="n">
        <f aca="false">ROUND((L2159-K2159)*1440,0)</f>
        <v>12</v>
      </c>
      <c r="AC2159" s="18" t="n">
        <f aca="false">ROUND((M2159-L2159)*1440,0)</f>
        <v>23</v>
      </c>
      <c r="AD2159" s="18" t="n">
        <f aca="false">IF(N2159="","",ROUND((N2159-M2159)*1440,0))</f>
        <v>17</v>
      </c>
      <c r="AE2159" s="18" t="n">
        <f aca="false">IF(O2159="","",ROUND((O2159-N2159)*1440,0))</f>
        <v>30</v>
      </c>
      <c r="AF2159" s="18" t="n">
        <f aca="false">IF(P2159="","",ROUND((P2159-O2159)*1440,0))</f>
        <v>22</v>
      </c>
      <c r="AG2159" s="18" t="n">
        <f aca="false">IF(Q2159="","",ROUND((Q2159-P2159)*1440,0))</f>
        <v>29</v>
      </c>
      <c r="AH2159" s="18" t="n">
        <f aca="false">IF(Q2159="","",ROUND((Q2159-H2159)*1440,0))</f>
        <v>219</v>
      </c>
      <c r="AI2159" s="19" t="n">
        <f aca="false">ROUND(IF(O2159="",Assumptions!$B$25-K2159,O2159-K2159)*24,1)</f>
        <v>1.4</v>
      </c>
      <c r="AJ2159" s="20" t="n">
        <f aca="false">ROUND(MAX(N(Y2159)/Assumptions!$C$5, N(Z2159)/Assumptions!$C$6, N(AA2159)/Assumptions!$C$7, N(AB2159)/Assumptions!$C$8, N(AC2159)/Assumptions!$C$9, N(AD2159)/Assumptions!$C$10, N(AE2159)/Assumptions!$C$11, N(AF2159)/Assumptions!$C$12, N(AG2159)/Assumptions!$C$13),3)</f>
        <v>1.1</v>
      </c>
      <c r="AK2159" s="0" t="str">
        <f aca="false">IF(OR(U2159="Pending",U2159="On Hold"),"Open GRN (awaiting)",IF(AJ2159&lt;=1,"Within SLA",IF(ROUND(N(Y2159)/Assumptions!$C$5,3)=AJ2159,"Gate Wait",IF(ROUND(N(Z2159)/Assumptions!$C$6,3)=AJ2159,"Dock Wait",IF(ROUND(N(AA2159)/Assumptions!$C$7,3)=AJ2159,"Unloading",IF(ROUND(N(AB2159)/Assumptions!$C$8,3)=AJ2159,"Unload-to-QC Wait",IF(ROUND(N(AC2159)/Assumptions!$C$9,3)=AJ2159,"QC",IF(ROUND(N(AD2159)/Assumptions!$C$10,3)=AJ2159,"QC-to-GRN Wait",IF(ROUND(N(AE2159)/Assumptions!$C$11,3)=AJ2159,"GRN Processing",IF(ROUND(N(AF2159)/Assumptions!$C$12,3)=AJ2159,"GRN-to-Putaway Wait",IF(ROUND(N(AG2159)/Assumptions!$C$13,3)=AJ2159,"Putaway","Within SLA")))))))))))</f>
        <v>GRN-to-Putaway Wait</v>
      </c>
    </row>
    <row r="2160" customFormat="false" ht="15" hidden="false" customHeight="false" outlineLevel="0" collapsed="false">
      <c r="A2160" s="0" t="s">
        <v>6287</v>
      </c>
      <c r="B2160" s="0" t="s">
        <v>6288</v>
      </c>
      <c r="C2160" s="0" t="s">
        <v>126</v>
      </c>
      <c r="D2160" s="0" t="s">
        <v>119</v>
      </c>
      <c r="E2160" s="0" t="s">
        <v>6289</v>
      </c>
      <c r="F2160" s="0" t="s">
        <v>128</v>
      </c>
      <c r="G2160" s="0" t="s">
        <v>129</v>
      </c>
      <c r="H2160" s="17" t="n">
        <v>46255.6743055556</v>
      </c>
      <c r="I2160" s="17" t="n">
        <v>46255.6868055556</v>
      </c>
      <c r="J2160" s="17" t="n">
        <v>46255.6965277778</v>
      </c>
      <c r="K2160" s="17" t="n">
        <v>46255.725</v>
      </c>
      <c r="L2160" s="17" t="n">
        <v>46255.7423611111</v>
      </c>
      <c r="M2160" s="17" t="n">
        <v>46255.7826388889</v>
      </c>
      <c r="N2160" s="17" t="n">
        <v>46255.80625</v>
      </c>
      <c r="O2160" s="17" t="n">
        <v>46255.825</v>
      </c>
      <c r="P2160" s="17" t="n">
        <v>46255.83125</v>
      </c>
      <c r="Q2160" s="17" t="n">
        <v>46255.8569444444</v>
      </c>
      <c r="R2160" s="0" t="n">
        <v>588</v>
      </c>
      <c r="S2160" s="0" t="n">
        <v>0</v>
      </c>
      <c r="T2160" s="0" t="n">
        <v>0</v>
      </c>
      <c r="U2160" s="18" t="s">
        <v>130</v>
      </c>
      <c r="V2160" s="18" t="s">
        <v>144</v>
      </c>
      <c r="W2160" s="0" t="str">
        <f aca="false">IF(AND(X2160&gt;=6,X2160&lt;14),"A",IF(AND(X2160&gt;=14,X2160&lt;22),"B","C"))</f>
        <v>B</v>
      </c>
      <c r="X2160" s="18" t="n">
        <f aca="false">HOUR(H2160)</f>
        <v>16</v>
      </c>
      <c r="Y2160" s="18" t="n">
        <f aca="false">ROUND((I2160-H2160)*1440,0)</f>
        <v>18</v>
      </c>
      <c r="Z2160" s="18" t="n">
        <f aca="false">ROUND((J2160-I2160)*1440,0)</f>
        <v>14</v>
      </c>
      <c r="AA2160" s="18" t="n">
        <f aca="false">ROUND((K2160-J2160)*1440,0)</f>
        <v>41</v>
      </c>
      <c r="AB2160" s="18" t="n">
        <f aca="false">ROUND((L2160-K2160)*1440,0)</f>
        <v>25</v>
      </c>
      <c r="AC2160" s="18" t="n">
        <f aca="false">ROUND((M2160-L2160)*1440,0)</f>
        <v>58</v>
      </c>
      <c r="AD2160" s="18" t="n">
        <f aca="false">IF(N2160="","",ROUND((N2160-M2160)*1440,0))</f>
        <v>34</v>
      </c>
      <c r="AE2160" s="18" t="n">
        <f aca="false">IF(O2160="","",ROUND((O2160-N2160)*1440,0))</f>
        <v>27</v>
      </c>
      <c r="AF2160" s="18" t="n">
        <f aca="false">IF(P2160="","",ROUND((P2160-O2160)*1440,0))</f>
        <v>9</v>
      </c>
      <c r="AG2160" s="18" t="n">
        <f aca="false">IF(Q2160="","",ROUND((Q2160-P2160)*1440,0))</f>
        <v>37</v>
      </c>
      <c r="AH2160" s="18" t="n">
        <f aca="false">IF(Q2160="","",ROUND((Q2160-H2160)*1440,0))</f>
        <v>263</v>
      </c>
      <c r="AI2160" s="19" t="n">
        <f aca="false">ROUND(IF(O2160="",Assumptions!$B$25-K2160,O2160-K2160)*24,1)</f>
        <v>2.4</v>
      </c>
      <c r="AJ2160" s="20" t="n">
        <f aca="false">ROUND(MAX(N(Y2160)/Assumptions!$C$5, N(Z2160)/Assumptions!$C$6, N(AA2160)/Assumptions!$C$7, N(AB2160)/Assumptions!$C$8, N(AC2160)/Assumptions!$C$9, N(AD2160)/Assumptions!$C$10, N(AE2160)/Assumptions!$C$11, N(AF2160)/Assumptions!$C$12, N(AG2160)/Assumptions!$C$13),3)</f>
        <v>1.667</v>
      </c>
      <c r="AK2160" s="0" t="str">
        <f aca="false">IF(OR(U2160="Pending",U2160="On Hold"),"Open GRN (awaiting)",IF(AJ2160&lt;=1,"Within SLA",IF(ROUND(N(Y2160)/Assumptions!$C$5,3)=AJ2160,"Gate Wait",IF(ROUND(N(Z2160)/Assumptions!$C$6,3)=AJ2160,"Dock Wait",IF(ROUND(N(AA2160)/Assumptions!$C$7,3)=AJ2160,"Unloading",IF(ROUND(N(AB2160)/Assumptions!$C$8,3)=AJ2160,"Unload-to-QC Wait",IF(ROUND(N(AC2160)/Assumptions!$C$9,3)=AJ2160,"QC",IF(ROUND(N(AD2160)/Assumptions!$C$10,3)=AJ2160,"QC-to-GRN Wait",IF(ROUND(N(AE2160)/Assumptions!$C$11,3)=AJ2160,"GRN Processing",IF(ROUND(N(AF2160)/Assumptions!$C$12,3)=AJ2160,"GRN-to-Putaway Wait",IF(ROUND(N(AG2160)/Assumptions!$C$13,3)=AJ2160,"Putaway","Within SLA")))))))))))</f>
        <v>Unload-to-QC Wait</v>
      </c>
    </row>
    <row r="2161" customFormat="false" ht="15" hidden="false" customHeight="false" outlineLevel="0" collapsed="false">
      <c r="A2161" s="0" t="s">
        <v>6290</v>
      </c>
      <c r="B2161" s="0" t="s">
        <v>6291</v>
      </c>
      <c r="C2161" s="0" t="s">
        <v>142</v>
      </c>
      <c r="D2161" s="0" t="s">
        <v>135</v>
      </c>
      <c r="E2161" s="0" t="s">
        <v>6292</v>
      </c>
      <c r="F2161" s="0" t="s">
        <v>137</v>
      </c>
      <c r="G2161" s="0" t="s">
        <v>138</v>
      </c>
      <c r="H2161" s="17" t="n">
        <v>46255.675</v>
      </c>
      <c r="I2161" s="17" t="n">
        <v>46255.6861111111</v>
      </c>
      <c r="J2161" s="17" t="n">
        <v>46255.6930555556</v>
      </c>
      <c r="K2161" s="17" t="n">
        <v>46255.7347222222</v>
      </c>
      <c r="L2161" s="17" t="n">
        <v>46255.7430555556</v>
      </c>
      <c r="M2161" s="17" t="n">
        <v>46255.7576388889</v>
      </c>
      <c r="N2161" s="17" t="n">
        <v>46255.7930555556</v>
      </c>
      <c r="O2161" s="17" t="n">
        <v>46255.8430555556</v>
      </c>
      <c r="P2161" s="17" t="n">
        <v>46255.8527777778</v>
      </c>
      <c r="Q2161" s="17" t="n">
        <v>46255.8881944444</v>
      </c>
      <c r="R2161" s="0" t="n">
        <v>1050</v>
      </c>
      <c r="S2161" s="0" t="n">
        <v>0</v>
      </c>
      <c r="T2161" s="0" t="n">
        <v>0</v>
      </c>
      <c r="U2161" s="18" t="s">
        <v>130</v>
      </c>
      <c r="V2161" s="18" t="s">
        <v>156</v>
      </c>
      <c r="W2161" s="0" t="str">
        <f aca="false">IF(AND(X2161&gt;=6,X2161&lt;14),"A",IF(AND(X2161&gt;=14,X2161&lt;22),"B","C"))</f>
        <v>B</v>
      </c>
      <c r="X2161" s="18" t="n">
        <f aca="false">HOUR(H2161)</f>
        <v>16</v>
      </c>
      <c r="Y2161" s="18" t="n">
        <f aca="false">ROUND((I2161-H2161)*1440,0)</f>
        <v>16</v>
      </c>
      <c r="Z2161" s="18" t="n">
        <f aca="false">ROUND((J2161-I2161)*1440,0)</f>
        <v>10</v>
      </c>
      <c r="AA2161" s="18" t="n">
        <f aca="false">ROUND((K2161-J2161)*1440,0)</f>
        <v>60</v>
      </c>
      <c r="AB2161" s="18" t="n">
        <f aca="false">ROUND((L2161-K2161)*1440,0)</f>
        <v>12</v>
      </c>
      <c r="AC2161" s="18" t="n">
        <f aca="false">ROUND((M2161-L2161)*1440,0)</f>
        <v>21</v>
      </c>
      <c r="AD2161" s="18" t="n">
        <f aca="false">IF(N2161="","",ROUND((N2161-M2161)*1440,0))</f>
        <v>51</v>
      </c>
      <c r="AE2161" s="18" t="n">
        <f aca="false">IF(O2161="","",ROUND((O2161-N2161)*1440,0))</f>
        <v>72</v>
      </c>
      <c r="AF2161" s="18" t="n">
        <f aca="false">IF(P2161="","",ROUND((P2161-O2161)*1440,0))</f>
        <v>14</v>
      </c>
      <c r="AG2161" s="18" t="n">
        <f aca="false">IF(Q2161="","",ROUND((Q2161-P2161)*1440,0))</f>
        <v>51</v>
      </c>
      <c r="AH2161" s="18" t="n">
        <f aca="false">IF(Q2161="","",ROUND((Q2161-H2161)*1440,0))</f>
        <v>307</v>
      </c>
      <c r="AI2161" s="19" t="n">
        <f aca="false">ROUND(IF(O2161="",Assumptions!$B$25-K2161,O2161-K2161)*24,1)</f>
        <v>2.6</v>
      </c>
      <c r="AJ2161" s="20" t="n">
        <f aca="false">ROUND(MAX(N(Y2161)/Assumptions!$C$5, N(Z2161)/Assumptions!$C$6, N(AA2161)/Assumptions!$C$7, N(AB2161)/Assumptions!$C$8, N(AC2161)/Assumptions!$C$9, N(AD2161)/Assumptions!$C$10, N(AE2161)/Assumptions!$C$11, N(AF2161)/Assumptions!$C$12, N(AG2161)/Assumptions!$C$13),3)</f>
        <v>1.7</v>
      </c>
      <c r="AK2161" s="0" t="str">
        <f aca="false">IF(OR(U2161="Pending",U2161="On Hold"),"Open GRN (awaiting)",IF(AJ2161&lt;=1,"Within SLA",IF(ROUND(N(Y2161)/Assumptions!$C$5,3)=AJ2161,"Gate Wait",IF(ROUND(N(Z2161)/Assumptions!$C$6,3)=AJ2161,"Dock Wait",IF(ROUND(N(AA2161)/Assumptions!$C$7,3)=AJ2161,"Unloading",IF(ROUND(N(AB2161)/Assumptions!$C$8,3)=AJ2161,"Unload-to-QC Wait",IF(ROUND(N(AC2161)/Assumptions!$C$9,3)=AJ2161,"QC",IF(ROUND(N(AD2161)/Assumptions!$C$10,3)=AJ2161,"QC-to-GRN Wait",IF(ROUND(N(AE2161)/Assumptions!$C$11,3)=AJ2161,"GRN Processing",IF(ROUND(N(AF2161)/Assumptions!$C$12,3)=AJ2161,"GRN-to-Putaway Wait",IF(ROUND(N(AG2161)/Assumptions!$C$13,3)=AJ2161,"Putaway","Within SLA")))))))))))</f>
        <v>QC-to-GRN Wait</v>
      </c>
    </row>
    <row r="2162" customFormat="false" ht="15" hidden="false" customHeight="false" outlineLevel="0" collapsed="false">
      <c r="A2162" s="0" t="s">
        <v>6293</v>
      </c>
      <c r="B2162" s="0" t="s">
        <v>6294</v>
      </c>
      <c r="C2162" s="0" t="s">
        <v>118</v>
      </c>
      <c r="D2162" s="0" t="s">
        <v>147</v>
      </c>
      <c r="E2162" s="0" t="s">
        <v>6295</v>
      </c>
      <c r="F2162" s="0" t="s">
        <v>121</v>
      </c>
      <c r="G2162" s="0" t="s">
        <v>167</v>
      </c>
      <c r="H2162" s="17" t="n">
        <v>46255.6847222222</v>
      </c>
      <c r="I2162" s="17" t="n">
        <v>46255.7</v>
      </c>
      <c r="J2162" s="17" t="n">
        <v>46255.7104166667</v>
      </c>
      <c r="K2162" s="17" t="n">
        <v>46255.7430555556</v>
      </c>
      <c r="L2162" s="17" t="n">
        <v>46255.7520833333</v>
      </c>
      <c r="M2162" s="17" t="n">
        <v>46255.7805555556</v>
      </c>
      <c r="N2162" s="17" t="n">
        <v>46255.8125</v>
      </c>
      <c r="O2162" s="17" t="n">
        <v>46255.9055555556</v>
      </c>
      <c r="P2162" s="17" t="n">
        <v>46255.9104166667</v>
      </c>
      <c r="Q2162" s="17" t="n">
        <v>46255.93125</v>
      </c>
      <c r="R2162" s="0" t="n">
        <v>1073</v>
      </c>
      <c r="S2162" s="0" t="n">
        <v>0</v>
      </c>
      <c r="T2162" s="0" t="n">
        <v>0</v>
      </c>
      <c r="U2162" s="18" t="s">
        <v>130</v>
      </c>
      <c r="V2162" s="18" t="s">
        <v>131</v>
      </c>
      <c r="W2162" s="0" t="str">
        <f aca="false">IF(AND(X2162&gt;=6,X2162&lt;14),"A",IF(AND(X2162&gt;=14,X2162&lt;22),"B","C"))</f>
        <v>B</v>
      </c>
      <c r="X2162" s="18" t="n">
        <f aca="false">HOUR(H2162)</f>
        <v>16</v>
      </c>
      <c r="Y2162" s="18" t="n">
        <f aca="false">ROUND((I2162-H2162)*1440,0)</f>
        <v>22</v>
      </c>
      <c r="Z2162" s="18" t="n">
        <f aca="false">ROUND((J2162-I2162)*1440,0)</f>
        <v>15</v>
      </c>
      <c r="AA2162" s="18" t="n">
        <f aca="false">ROUND((K2162-J2162)*1440,0)</f>
        <v>47</v>
      </c>
      <c r="AB2162" s="18" t="n">
        <f aca="false">ROUND((L2162-K2162)*1440,0)</f>
        <v>13</v>
      </c>
      <c r="AC2162" s="18" t="n">
        <f aca="false">ROUND((M2162-L2162)*1440,0)</f>
        <v>41</v>
      </c>
      <c r="AD2162" s="18" t="n">
        <f aca="false">IF(N2162="","",ROUND((N2162-M2162)*1440,0))</f>
        <v>46</v>
      </c>
      <c r="AE2162" s="18" t="n">
        <f aca="false">IF(O2162="","",ROUND((O2162-N2162)*1440,0))</f>
        <v>134</v>
      </c>
      <c r="AF2162" s="18" t="n">
        <f aca="false">IF(P2162="","",ROUND((P2162-O2162)*1440,0))</f>
        <v>7</v>
      </c>
      <c r="AG2162" s="18" t="n">
        <f aca="false">IF(Q2162="","",ROUND((Q2162-P2162)*1440,0))</f>
        <v>30</v>
      </c>
      <c r="AH2162" s="18" t="n">
        <f aca="false">IF(Q2162="","",ROUND((Q2162-H2162)*1440,0))</f>
        <v>355</v>
      </c>
      <c r="AI2162" s="19" t="n">
        <f aca="false">ROUND(IF(O2162="",Assumptions!$B$25-K2162,O2162-K2162)*24,1)</f>
        <v>3.9</v>
      </c>
      <c r="AJ2162" s="20" t="n">
        <f aca="false">ROUND(MAX(N(Y2162)/Assumptions!$C$5, N(Z2162)/Assumptions!$C$6, N(AA2162)/Assumptions!$C$7, N(AB2162)/Assumptions!$C$8, N(AC2162)/Assumptions!$C$9, N(AD2162)/Assumptions!$C$10, N(AE2162)/Assumptions!$C$11, N(AF2162)/Assumptions!$C$12, N(AG2162)/Assumptions!$C$13),3)</f>
        <v>2.978</v>
      </c>
      <c r="AK2162" s="0" t="str">
        <f aca="false">IF(OR(U2162="Pending",U2162="On Hold"),"Open GRN (awaiting)",IF(AJ2162&lt;=1,"Within SLA",IF(ROUND(N(Y2162)/Assumptions!$C$5,3)=AJ2162,"Gate Wait",IF(ROUND(N(Z2162)/Assumptions!$C$6,3)=AJ2162,"Dock Wait",IF(ROUND(N(AA2162)/Assumptions!$C$7,3)=AJ2162,"Unloading",IF(ROUND(N(AB2162)/Assumptions!$C$8,3)=AJ2162,"Unload-to-QC Wait",IF(ROUND(N(AC2162)/Assumptions!$C$9,3)=AJ2162,"QC",IF(ROUND(N(AD2162)/Assumptions!$C$10,3)=AJ2162,"QC-to-GRN Wait",IF(ROUND(N(AE2162)/Assumptions!$C$11,3)=AJ2162,"GRN Processing",IF(ROUND(N(AF2162)/Assumptions!$C$12,3)=AJ2162,"GRN-to-Putaway Wait",IF(ROUND(N(AG2162)/Assumptions!$C$13,3)=AJ2162,"Putaway","Within SLA")))))))))))</f>
        <v>GRN Processing</v>
      </c>
    </row>
    <row r="2163" customFormat="false" ht="15" hidden="false" customHeight="false" outlineLevel="0" collapsed="false">
      <c r="A2163" s="0" t="s">
        <v>6296</v>
      </c>
      <c r="B2163" s="0" t="s">
        <v>6297</v>
      </c>
      <c r="C2163" s="0" t="s">
        <v>153</v>
      </c>
      <c r="D2163" s="0" t="s">
        <v>147</v>
      </c>
      <c r="E2163" s="0" t="s">
        <v>2662</v>
      </c>
      <c r="F2163" s="0" t="s">
        <v>155</v>
      </c>
      <c r="G2163" s="0" t="s">
        <v>167</v>
      </c>
      <c r="H2163" s="17" t="n">
        <v>46255.6909722222</v>
      </c>
      <c r="I2163" s="17" t="n">
        <v>46255.7222222222</v>
      </c>
      <c r="J2163" s="17" t="n">
        <v>46255.7305555556</v>
      </c>
      <c r="K2163" s="17" t="n">
        <v>46255.7423611111</v>
      </c>
      <c r="L2163" s="17" t="n">
        <v>46255.7486111111</v>
      </c>
      <c r="M2163" s="17" t="n">
        <v>46255.7791666667</v>
      </c>
      <c r="N2163" s="17" t="n">
        <v>46255.7951388889</v>
      </c>
      <c r="O2163" s="17" t="n">
        <v>46255.8145833333</v>
      </c>
      <c r="P2163" s="17" t="n">
        <v>46255.8347222222</v>
      </c>
      <c r="Q2163" s="17" t="n">
        <v>46255.8444444445</v>
      </c>
      <c r="R2163" s="0" t="n">
        <v>153</v>
      </c>
      <c r="S2163" s="0" t="n">
        <v>0</v>
      </c>
      <c r="T2163" s="0" t="n">
        <v>0</v>
      </c>
      <c r="U2163" s="18" t="s">
        <v>130</v>
      </c>
      <c r="V2163" s="18" t="s">
        <v>139</v>
      </c>
      <c r="W2163" s="0" t="str">
        <f aca="false">IF(AND(X2163&gt;=6,X2163&lt;14),"A",IF(AND(X2163&gt;=14,X2163&lt;22),"B","C"))</f>
        <v>B</v>
      </c>
      <c r="X2163" s="18" t="n">
        <f aca="false">HOUR(H2163)</f>
        <v>16</v>
      </c>
      <c r="Y2163" s="18" t="n">
        <f aca="false">ROUND((I2163-H2163)*1440,0)</f>
        <v>45</v>
      </c>
      <c r="Z2163" s="18" t="n">
        <f aca="false">ROUND((J2163-I2163)*1440,0)</f>
        <v>12</v>
      </c>
      <c r="AA2163" s="18" t="n">
        <f aca="false">ROUND((K2163-J2163)*1440,0)</f>
        <v>17</v>
      </c>
      <c r="AB2163" s="18" t="n">
        <f aca="false">ROUND((L2163-K2163)*1440,0)</f>
        <v>9</v>
      </c>
      <c r="AC2163" s="18" t="n">
        <f aca="false">ROUND((M2163-L2163)*1440,0)</f>
        <v>44</v>
      </c>
      <c r="AD2163" s="18" t="n">
        <f aca="false">IF(N2163="","",ROUND((N2163-M2163)*1440,0))</f>
        <v>23</v>
      </c>
      <c r="AE2163" s="18" t="n">
        <f aca="false">IF(O2163="","",ROUND((O2163-N2163)*1440,0))</f>
        <v>28</v>
      </c>
      <c r="AF2163" s="18" t="n">
        <f aca="false">IF(P2163="","",ROUND((P2163-O2163)*1440,0))</f>
        <v>29</v>
      </c>
      <c r="AG2163" s="18" t="n">
        <f aca="false">IF(Q2163="","",ROUND((Q2163-P2163)*1440,0))</f>
        <v>14</v>
      </c>
      <c r="AH2163" s="18" t="n">
        <f aca="false">IF(Q2163="","",ROUND((Q2163-H2163)*1440,0))</f>
        <v>221</v>
      </c>
      <c r="AI2163" s="19" t="n">
        <f aca="false">ROUND(IF(O2163="",Assumptions!$B$25-K2163,O2163-K2163)*24,1)</f>
        <v>1.7</v>
      </c>
      <c r="AJ2163" s="20" t="n">
        <f aca="false">ROUND(MAX(N(Y2163)/Assumptions!$C$5, N(Z2163)/Assumptions!$C$6, N(AA2163)/Assumptions!$C$7, N(AB2163)/Assumptions!$C$8, N(AC2163)/Assumptions!$C$9, N(AD2163)/Assumptions!$C$10, N(AE2163)/Assumptions!$C$11, N(AF2163)/Assumptions!$C$12, N(AG2163)/Assumptions!$C$13),3)</f>
        <v>1.5</v>
      </c>
      <c r="AK2163" s="0" t="str">
        <f aca="false">IF(OR(U2163="Pending",U2163="On Hold"),"Open GRN (awaiting)",IF(AJ2163&lt;=1,"Within SLA",IF(ROUND(N(Y2163)/Assumptions!$C$5,3)=AJ2163,"Gate Wait",IF(ROUND(N(Z2163)/Assumptions!$C$6,3)=AJ2163,"Dock Wait",IF(ROUND(N(AA2163)/Assumptions!$C$7,3)=AJ2163,"Unloading",IF(ROUND(N(AB2163)/Assumptions!$C$8,3)=AJ2163,"Unload-to-QC Wait",IF(ROUND(N(AC2163)/Assumptions!$C$9,3)=AJ2163,"QC",IF(ROUND(N(AD2163)/Assumptions!$C$10,3)=AJ2163,"QC-to-GRN Wait",IF(ROUND(N(AE2163)/Assumptions!$C$11,3)=AJ2163,"GRN Processing",IF(ROUND(N(AF2163)/Assumptions!$C$12,3)=AJ2163,"GRN-to-Putaway Wait",IF(ROUND(N(AG2163)/Assumptions!$C$13,3)=AJ2163,"Putaway","Within SLA")))))))))))</f>
        <v>Gate Wait</v>
      </c>
    </row>
    <row r="2164" customFormat="false" ht="15" hidden="false" customHeight="false" outlineLevel="0" collapsed="false">
      <c r="A2164" s="0" t="s">
        <v>6298</v>
      </c>
      <c r="B2164" s="0" t="s">
        <v>6299</v>
      </c>
      <c r="C2164" s="0" t="s">
        <v>142</v>
      </c>
      <c r="D2164" s="0" t="s">
        <v>119</v>
      </c>
      <c r="E2164" s="0" t="s">
        <v>6300</v>
      </c>
      <c r="F2164" s="0" t="s">
        <v>137</v>
      </c>
      <c r="G2164" s="0" t="s">
        <v>122</v>
      </c>
      <c r="H2164" s="17" t="n">
        <v>46255.6944444445</v>
      </c>
      <c r="I2164" s="17" t="n">
        <v>46255.7013888889</v>
      </c>
      <c r="J2164" s="17" t="n">
        <v>46255.7104166667</v>
      </c>
      <c r="K2164" s="17" t="n">
        <v>46255.7284722222</v>
      </c>
      <c r="L2164" s="17" t="n">
        <v>46255.75</v>
      </c>
      <c r="M2164" s="17" t="n">
        <v>46255.7604166667</v>
      </c>
      <c r="N2164" s="17" t="n">
        <v>46255.7833333333</v>
      </c>
      <c r="O2164" s="17" t="n">
        <v>46255.8006944444</v>
      </c>
      <c r="P2164" s="17" t="n">
        <v>46255.8069444444</v>
      </c>
      <c r="Q2164" s="17" t="n">
        <v>46255.81875</v>
      </c>
      <c r="R2164" s="0" t="n">
        <v>227</v>
      </c>
      <c r="S2164" s="0" t="n">
        <v>0</v>
      </c>
      <c r="T2164" s="0" t="n">
        <v>0</v>
      </c>
      <c r="U2164" s="18" t="s">
        <v>130</v>
      </c>
      <c r="V2164" s="18" t="s">
        <v>139</v>
      </c>
      <c r="W2164" s="0" t="str">
        <f aca="false">IF(AND(X2164&gt;=6,X2164&lt;14),"A",IF(AND(X2164&gt;=14,X2164&lt;22),"B","C"))</f>
        <v>B</v>
      </c>
      <c r="X2164" s="18" t="n">
        <f aca="false">HOUR(H2164)</f>
        <v>16</v>
      </c>
      <c r="Y2164" s="18" t="n">
        <f aca="false">ROUND((I2164-H2164)*1440,0)</f>
        <v>10</v>
      </c>
      <c r="Z2164" s="18" t="n">
        <f aca="false">ROUND((J2164-I2164)*1440,0)</f>
        <v>13</v>
      </c>
      <c r="AA2164" s="18" t="n">
        <f aca="false">ROUND((K2164-J2164)*1440,0)</f>
        <v>26</v>
      </c>
      <c r="AB2164" s="18" t="n">
        <f aca="false">ROUND((L2164-K2164)*1440,0)</f>
        <v>31</v>
      </c>
      <c r="AC2164" s="18" t="n">
        <f aca="false">ROUND((M2164-L2164)*1440,0)</f>
        <v>15</v>
      </c>
      <c r="AD2164" s="18" t="n">
        <f aca="false">IF(N2164="","",ROUND((N2164-M2164)*1440,0))</f>
        <v>33</v>
      </c>
      <c r="AE2164" s="18" t="n">
        <f aca="false">IF(O2164="","",ROUND((O2164-N2164)*1440,0))</f>
        <v>25</v>
      </c>
      <c r="AF2164" s="18" t="n">
        <f aca="false">IF(P2164="","",ROUND((P2164-O2164)*1440,0))</f>
        <v>9</v>
      </c>
      <c r="AG2164" s="18" t="n">
        <f aca="false">IF(Q2164="","",ROUND((Q2164-P2164)*1440,0))</f>
        <v>17</v>
      </c>
      <c r="AH2164" s="18" t="n">
        <f aca="false">IF(Q2164="","",ROUND((Q2164-H2164)*1440,0))</f>
        <v>179</v>
      </c>
      <c r="AI2164" s="19" t="n">
        <f aca="false">ROUND(IF(O2164="",Assumptions!$B$25-K2164,O2164-K2164)*24,1)</f>
        <v>1.7</v>
      </c>
      <c r="AJ2164" s="20" t="n">
        <f aca="false">ROUND(MAX(N(Y2164)/Assumptions!$C$5, N(Z2164)/Assumptions!$C$6, N(AA2164)/Assumptions!$C$7, N(AB2164)/Assumptions!$C$8, N(AC2164)/Assumptions!$C$9, N(AD2164)/Assumptions!$C$10, N(AE2164)/Assumptions!$C$11, N(AF2164)/Assumptions!$C$12, N(AG2164)/Assumptions!$C$13),3)</f>
        <v>2.067</v>
      </c>
      <c r="AK2164" s="0" t="str">
        <f aca="false">IF(OR(U2164="Pending",U2164="On Hold"),"Open GRN (awaiting)",IF(AJ2164&lt;=1,"Within SLA",IF(ROUND(N(Y2164)/Assumptions!$C$5,3)=AJ2164,"Gate Wait",IF(ROUND(N(Z2164)/Assumptions!$C$6,3)=AJ2164,"Dock Wait",IF(ROUND(N(AA2164)/Assumptions!$C$7,3)=AJ2164,"Unloading",IF(ROUND(N(AB2164)/Assumptions!$C$8,3)=AJ2164,"Unload-to-QC Wait",IF(ROUND(N(AC2164)/Assumptions!$C$9,3)=AJ2164,"QC",IF(ROUND(N(AD2164)/Assumptions!$C$10,3)=AJ2164,"QC-to-GRN Wait",IF(ROUND(N(AE2164)/Assumptions!$C$11,3)=AJ2164,"GRN Processing",IF(ROUND(N(AF2164)/Assumptions!$C$12,3)=AJ2164,"GRN-to-Putaway Wait",IF(ROUND(N(AG2164)/Assumptions!$C$13,3)=AJ2164,"Putaway","Within SLA")))))))))))</f>
        <v>Unload-to-QC Wait</v>
      </c>
    </row>
    <row r="2165" customFormat="false" ht="15" hidden="false" customHeight="false" outlineLevel="0" collapsed="false">
      <c r="A2165" s="0" t="s">
        <v>6301</v>
      </c>
      <c r="B2165" s="0" t="s">
        <v>6302</v>
      </c>
      <c r="C2165" s="0" t="s">
        <v>170</v>
      </c>
      <c r="D2165" s="0" t="s">
        <v>119</v>
      </c>
      <c r="E2165" s="0" t="s">
        <v>6303</v>
      </c>
      <c r="F2165" s="0" t="s">
        <v>172</v>
      </c>
      <c r="G2165" s="0" t="s">
        <v>122</v>
      </c>
      <c r="H2165" s="17" t="n">
        <v>46255.7277777778</v>
      </c>
      <c r="I2165" s="17" t="n">
        <v>46255.7826388889</v>
      </c>
      <c r="J2165" s="17" t="n">
        <v>46255.7861111111</v>
      </c>
      <c r="K2165" s="17" t="n">
        <v>46255.8097222222</v>
      </c>
      <c r="L2165" s="17" t="n">
        <v>46255.8222222222</v>
      </c>
      <c r="M2165" s="17" t="n">
        <v>46255.8347222222</v>
      </c>
      <c r="N2165" s="17" t="n">
        <v>46255.8506944445</v>
      </c>
      <c r="O2165" s="17" t="n">
        <v>46255.8715277778</v>
      </c>
      <c r="P2165" s="17" t="n">
        <v>46255.8805555556</v>
      </c>
      <c r="Q2165" s="17" t="n">
        <v>46255.8875</v>
      </c>
      <c r="R2165" s="0" t="n">
        <v>118</v>
      </c>
      <c r="S2165" s="0" t="n">
        <v>0</v>
      </c>
      <c r="T2165" s="0" t="n">
        <v>0</v>
      </c>
      <c r="U2165" s="18" t="s">
        <v>130</v>
      </c>
      <c r="V2165" s="18" t="s">
        <v>139</v>
      </c>
      <c r="W2165" s="0" t="str">
        <f aca="false">IF(AND(X2165&gt;=6,X2165&lt;14),"A",IF(AND(X2165&gt;=14,X2165&lt;22),"B","C"))</f>
        <v>B</v>
      </c>
      <c r="X2165" s="18" t="n">
        <f aca="false">HOUR(H2165)</f>
        <v>17</v>
      </c>
      <c r="Y2165" s="18" t="n">
        <f aca="false">ROUND((I2165-H2165)*1440,0)</f>
        <v>79</v>
      </c>
      <c r="Z2165" s="18" t="n">
        <f aca="false">ROUND((J2165-I2165)*1440,0)</f>
        <v>5</v>
      </c>
      <c r="AA2165" s="18" t="n">
        <f aca="false">ROUND((K2165-J2165)*1440,0)</f>
        <v>34</v>
      </c>
      <c r="AB2165" s="18" t="n">
        <f aca="false">ROUND((L2165-K2165)*1440,0)</f>
        <v>18</v>
      </c>
      <c r="AC2165" s="18" t="n">
        <f aca="false">ROUND((M2165-L2165)*1440,0)</f>
        <v>18</v>
      </c>
      <c r="AD2165" s="18" t="n">
        <f aca="false">IF(N2165="","",ROUND((N2165-M2165)*1440,0))</f>
        <v>23</v>
      </c>
      <c r="AE2165" s="18" t="n">
        <f aca="false">IF(O2165="","",ROUND((O2165-N2165)*1440,0))</f>
        <v>30</v>
      </c>
      <c r="AF2165" s="18" t="n">
        <f aca="false">IF(P2165="","",ROUND((P2165-O2165)*1440,0))</f>
        <v>13</v>
      </c>
      <c r="AG2165" s="18" t="n">
        <f aca="false">IF(Q2165="","",ROUND((Q2165-P2165)*1440,0))</f>
        <v>10</v>
      </c>
      <c r="AH2165" s="18" t="n">
        <f aca="false">IF(Q2165="","",ROUND((Q2165-H2165)*1440,0))</f>
        <v>230</v>
      </c>
      <c r="AI2165" s="19" t="n">
        <f aca="false">ROUND(IF(O2165="",Assumptions!$B$25-K2165,O2165-K2165)*24,1)</f>
        <v>1.5</v>
      </c>
      <c r="AJ2165" s="20" t="n">
        <f aca="false">ROUND(MAX(N(Y2165)/Assumptions!$C$5, N(Z2165)/Assumptions!$C$6, N(AA2165)/Assumptions!$C$7, N(AB2165)/Assumptions!$C$8, N(AC2165)/Assumptions!$C$9, N(AD2165)/Assumptions!$C$10, N(AE2165)/Assumptions!$C$11, N(AF2165)/Assumptions!$C$12, N(AG2165)/Assumptions!$C$13),3)</f>
        <v>2.633</v>
      </c>
      <c r="AK2165" s="0" t="str">
        <f aca="false">IF(OR(U2165="Pending",U2165="On Hold"),"Open GRN (awaiting)",IF(AJ2165&lt;=1,"Within SLA",IF(ROUND(N(Y2165)/Assumptions!$C$5,3)=AJ2165,"Gate Wait",IF(ROUND(N(Z2165)/Assumptions!$C$6,3)=AJ2165,"Dock Wait",IF(ROUND(N(AA2165)/Assumptions!$C$7,3)=AJ2165,"Unloading",IF(ROUND(N(AB2165)/Assumptions!$C$8,3)=AJ2165,"Unload-to-QC Wait",IF(ROUND(N(AC2165)/Assumptions!$C$9,3)=AJ2165,"QC",IF(ROUND(N(AD2165)/Assumptions!$C$10,3)=AJ2165,"QC-to-GRN Wait",IF(ROUND(N(AE2165)/Assumptions!$C$11,3)=AJ2165,"GRN Processing",IF(ROUND(N(AF2165)/Assumptions!$C$12,3)=AJ2165,"GRN-to-Putaway Wait",IF(ROUND(N(AG2165)/Assumptions!$C$13,3)=AJ2165,"Putaway","Within SLA")))))))))))</f>
        <v>Gate Wait</v>
      </c>
    </row>
    <row r="2166" customFormat="false" ht="15" hidden="false" customHeight="false" outlineLevel="0" collapsed="false">
      <c r="A2166" s="0" t="s">
        <v>6304</v>
      </c>
      <c r="B2166" s="0" t="s">
        <v>6305</v>
      </c>
      <c r="C2166" s="0" t="s">
        <v>170</v>
      </c>
      <c r="D2166" s="0" t="s">
        <v>135</v>
      </c>
      <c r="E2166" s="0" t="s">
        <v>2453</v>
      </c>
      <c r="F2166" s="0" t="s">
        <v>172</v>
      </c>
      <c r="G2166" s="0" t="s">
        <v>138</v>
      </c>
      <c r="H2166" s="17" t="n">
        <v>46255.7451388889</v>
      </c>
      <c r="I2166" s="17" t="n">
        <v>46255.7659722222</v>
      </c>
      <c r="J2166" s="17" t="n">
        <v>46255.8236111111</v>
      </c>
      <c r="K2166" s="17" t="n">
        <v>46255.8465277778</v>
      </c>
      <c r="L2166" s="17" t="n">
        <v>46255.8555555556</v>
      </c>
      <c r="M2166" s="17" t="n">
        <v>46255.9055555556</v>
      </c>
      <c r="N2166" s="17" t="n">
        <v>46255.9645833333</v>
      </c>
      <c r="O2166" s="17" t="n">
        <v>46255.9756944445</v>
      </c>
      <c r="P2166" s="17" t="n">
        <v>46256.0069444445</v>
      </c>
      <c r="Q2166" s="17" t="n">
        <v>46256.0256944444</v>
      </c>
      <c r="R2166" s="0" t="n">
        <v>343</v>
      </c>
      <c r="S2166" s="0" t="n">
        <v>0</v>
      </c>
      <c r="T2166" s="0" t="n">
        <v>0</v>
      </c>
      <c r="U2166" s="18" t="s">
        <v>130</v>
      </c>
      <c r="V2166" s="18" t="s">
        <v>139</v>
      </c>
      <c r="W2166" s="0" t="str">
        <f aca="false">IF(AND(X2166&gt;=6,X2166&lt;14),"A",IF(AND(X2166&gt;=14,X2166&lt;22),"B","C"))</f>
        <v>B</v>
      </c>
      <c r="X2166" s="18" t="n">
        <f aca="false">HOUR(H2166)</f>
        <v>17</v>
      </c>
      <c r="Y2166" s="18" t="n">
        <f aca="false">ROUND((I2166-H2166)*1440,0)</f>
        <v>30</v>
      </c>
      <c r="Z2166" s="18" t="n">
        <f aca="false">ROUND((J2166-I2166)*1440,0)</f>
        <v>83</v>
      </c>
      <c r="AA2166" s="18" t="n">
        <f aca="false">ROUND((K2166-J2166)*1440,0)</f>
        <v>33</v>
      </c>
      <c r="AB2166" s="18" t="n">
        <f aca="false">ROUND((L2166-K2166)*1440,0)</f>
        <v>13</v>
      </c>
      <c r="AC2166" s="18" t="n">
        <f aca="false">ROUND((M2166-L2166)*1440,0)</f>
        <v>72</v>
      </c>
      <c r="AD2166" s="18" t="n">
        <f aca="false">IF(N2166="","",ROUND((N2166-M2166)*1440,0))</f>
        <v>85</v>
      </c>
      <c r="AE2166" s="18" t="n">
        <f aca="false">IF(O2166="","",ROUND((O2166-N2166)*1440,0))</f>
        <v>16</v>
      </c>
      <c r="AF2166" s="18" t="n">
        <f aca="false">IF(P2166="","",ROUND((P2166-O2166)*1440,0))</f>
        <v>45</v>
      </c>
      <c r="AG2166" s="18" t="n">
        <f aca="false">IF(Q2166="","",ROUND((Q2166-P2166)*1440,0))</f>
        <v>27</v>
      </c>
      <c r="AH2166" s="18" t="n">
        <f aca="false">IF(Q2166="","",ROUND((Q2166-H2166)*1440,0))</f>
        <v>404</v>
      </c>
      <c r="AI2166" s="19" t="n">
        <f aca="false">ROUND(IF(O2166="",Assumptions!$B$25-K2166,O2166-K2166)*24,1)</f>
        <v>3.1</v>
      </c>
      <c r="AJ2166" s="20" t="n">
        <f aca="false">ROUND(MAX(N(Y2166)/Assumptions!$C$5, N(Z2166)/Assumptions!$C$6, N(AA2166)/Assumptions!$C$7, N(AB2166)/Assumptions!$C$8, N(AC2166)/Assumptions!$C$9, N(AD2166)/Assumptions!$C$10, N(AE2166)/Assumptions!$C$11, N(AF2166)/Assumptions!$C$12, N(AG2166)/Assumptions!$C$13),3)</f>
        <v>5.533</v>
      </c>
      <c r="AK2166" s="0" t="str">
        <f aca="false">IF(OR(U2166="Pending",U2166="On Hold"),"Open GRN (awaiting)",IF(AJ2166&lt;=1,"Within SLA",IF(ROUND(N(Y2166)/Assumptions!$C$5,3)=AJ2166,"Gate Wait",IF(ROUND(N(Z2166)/Assumptions!$C$6,3)=AJ2166,"Dock Wait",IF(ROUND(N(AA2166)/Assumptions!$C$7,3)=AJ2166,"Unloading",IF(ROUND(N(AB2166)/Assumptions!$C$8,3)=AJ2166,"Unload-to-QC Wait",IF(ROUND(N(AC2166)/Assumptions!$C$9,3)=AJ2166,"QC",IF(ROUND(N(AD2166)/Assumptions!$C$10,3)=AJ2166,"QC-to-GRN Wait",IF(ROUND(N(AE2166)/Assumptions!$C$11,3)=AJ2166,"GRN Processing",IF(ROUND(N(AF2166)/Assumptions!$C$12,3)=AJ2166,"GRN-to-Putaway Wait",IF(ROUND(N(AG2166)/Assumptions!$C$13,3)=AJ2166,"Putaway","Within SLA")))))))))))</f>
        <v>Dock Wait</v>
      </c>
    </row>
    <row r="2167" customFormat="false" ht="15" hidden="false" customHeight="false" outlineLevel="0" collapsed="false">
      <c r="A2167" s="0" t="s">
        <v>6306</v>
      </c>
      <c r="B2167" s="0" t="s">
        <v>6307</v>
      </c>
      <c r="C2167" s="0" t="s">
        <v>126</v>
      </c>
      <c r="D2167" s="0" t="s">
        <v>119</v>
      </c>
      <c r="E2167" s="0" t="s">
        <v>6308</v>
      </c>
      <c r="F2167" s="0" t="s">
        <v>128</v>
      </c>
      <c r="G2167" s="0" t="s">
        <v>122</v>
      </c>
      <c r="H2167" s="17" t="n">
        <v>46255.7465277778</v>
      </c>
      <c r="I2167" s="17" t="n">
        <v>46255.7583333333</v>
      </c>
      <c r="J2167" s="17" t="n">
        <v>46255.7597222222</v>
      </c>
      <c r="K2167" s="17" t="n">
        <v>46255.7979166667</v>
      </c>
      <c r="L2167" s="17" t="n">
        <v>46255.8034722222</v>
      </c>
      <c r="M2167" s="17" t="n">
        <v>46255.8159722222</v>
      </c>
      <c r="N2167" s="17" t="n">
        <v>46255.8548611111</v>
      </c>
      <c r="O2167" s="17" t="n">
        <v>46255.8645833333</v>
      </c>
      <c r="P2167" s="17" t="n">
        <v>46255.8826388889</v>
      </c>
      <c r="Q2167" s="17" t="n">
        <v>46255.9083333333</v>
      </c>
      <c r="R2167" s="0" t="n">
        <v>1079</v>
      </c>
      <c r="S2167" s="0" t="n">
        <v>0</v>
      </c>
      <c r="T2167" s="0" t="n">
        <v>0</v>
      </c>
      <c r="U2167" s="18" t="s">
        <v>130</v>
      </c>
      <c r="V2167" s="18" t="s">
        <v>156</v>
      </c>
      <c r="W2167" s="0" t="str">
        <f aca="false">IF(AND(X2167&gt;=6,X2167&lt;14),"A",IF(AND(X2167&gt;=14,X2167&lt;22),"B","C"))</f>
        <v>B</v>
      </c>
      <c r="X2167" s="18" t="n">
        <f aca="false">HOUR(H2167)</f>
        <v>17</v>
      </c>
      <c r="Y2167" s="18" t="n">
        <f aca="false">ROUND((I2167-H2167)*1440,0)</f>
        <v>17</v>
      </c>
      <c r="Z2167" s="18" t="n">
        <f aca="false">ROUND((J2167-I2167)*1440,0)</f>
        <v>2</v>
      </c>
      <c r="AA2167" s="18" t="n">
        <f aca="false">ROUND((K2167-J2167)*1440,0)</f>
        <v>55</v>
      </c>
      <c r="AB2167" s="18" t="n">
        <f aca="false">ROUND((L2167-K2167)*1440,0)</f>
        <v>8</v>
      </c>
      <c r="AC2167" s="18" t="n">
        <f aca="false">ROUND((M2167-L2167)*1440,0)</f>
        <v>18</v>
      </c>
      <c r="AD2167" s="18" t="n">
        <f aca="false">IF(N2167="","",ROUND((N2167-M2167)*1440,0))</f>
        <v>56</v>
      </c>
      <c r="AE2167" s="18" t="n">
        <f aca="false">IF(O2167="","",ROUND((O2167-N2167)*1440,0))</f>
        <v>14</v>
      </c>
      <c r="AF2167" s="18" t="n">
        <f aca="false">IF(P2167="","",ROUND((P2167-O2167)*1440,0))</f>
        <v>26</v>
      </c>
      <c r="AG2167" s="18" t="n">
        <f aca="false">IF(Q2167="","",ROUND((Q2167-P2167)*1440,0))</f>
        <v>37</v>
      </c>
      <c r="AH2167" s="18" t="n">
        <f aca="false">IF(Q2167="","",ROUND((Q2167-H2167)*1440,0))</f>
        <v>233</v>
      </c>
      <c r="AI2167" s="19" t="n">
        <f aca="false">ROUND(IF(O2167="",Assumptions!$B$25-K2167,O2167-K2167)*24,1)</f>
        <v>1.6</v>
      </c>
      <c r="AJ2167" s="20" t="n">
        <f aca="false">ROUND(MAX(N(Y2167)/Assumptions!$C$5, N(Z2167)/Assumptions!$C$6, N(AA2167)/Assumptions!$C$7, N(AB2167)/Assumptions!$C$8, N(AC2167)/Assumptions!$C$9, N(AD2167)/Assumptions!$C$10, N(AE2167)/Assumptions!$C$11, N(AF2167)/Assumptions!$C$12, N(AG2167)/Assumptions!$C$13),3)</f>
        <v>1.867</v>
      </c>
      <c r="AK2167" s="0" t="str">
        <f aca="false">IF(OR(U2167="Pending",U2167="On Hold"),"Open GRN (awaiting)",IF(AJ2167&lt;=1,"Within SLA",IF(ROUND(N(Y2167)/Assumptions!$C$5,3)=AJ2167,"Gate Wait",IF(ROUND(N(Z2167)/Assumptions!$C$6,3)=AJ2167,"Dock Wait",IF(ROUND(N(AA2167)/Assumptions!$C$7,3)=AJ2167,"Unloading",IF(ROUND(N(AB2167)/Assumptions!$C$8,3)=AJ2167,"Unload-to-QC Wait",IF(ROUND(N(AC2167)/Assumptions!$C$9,3)=AJ2167,"QC",IF(ROUND(N(AD2167)/Assumptions!$C$10,3)=AJ2167,"QC-to-GRN Wait",IF(ROUND(N(AE2167)/Assumptions!$C$11,3)=AJ2167,"GRN Processing",IF(ROUND(N(AF2167)/Assumptions!$C$12,3)=AJ2167,"GRN-to-Putaway Wait",IF(ROUND(N(AG2167)/Assumptions!$C$13,3)=AJ2167,"Putaway","Within SLA")))))))))))</f>
        <v>QC-to-GRN Wait</v>
      </c>
    </row>
    <row r="2168" customFormat="false" ht="15" hidden="false" customHeight="false" outlineLevel="0" collapsed="false">
      <c r="A2168" s="0" t="s">
        <v>6309</v>
      </c>
      <c r="B2168" s="0" t="s">
        <v>6310</v>
      </c>
      <c r="C2168" s="0" t="s">
        <v>286</v>
      </c>
      <c r="D2168" s="0" t="s">
        <v>147</v>
      </c>
      <c r="E2168" s="0" t="s">
        <v>6311</v>
      </c>
      <c r="F2168" s="0" t="s">
        <v>121</v>
      </c>
      <c r="G2168" s="0" t="s">
        <v>167</v>
      </c>
      <c r="H2168" s="17" t="n">
        <v>46255.7506944445</v>
      </c>
      <c r="I2168" s="17" t="n">
        <v>46255.7548611111</v>
      </c>
      <c r="J2168" s="17" t="n">
        <v>46255.7590277778</v>
      </c>
      <c r="K2168" s="17" t="n">
        <v>46255.7770833333</v>
      </c>
      <c r="L2168" s="17" t="n">
        <v>46255.7923611111</v>
      </c>
      <c r="M2168" s="17" t="n">
        <v>46255.8083333333</v>
      </c>
      <c r="N2168" s="17" t="n">
        <v>46255.8375</v>
      </c>
      <c r="O2168" s="17" t="n">
        <v>46255.8472222222</v>
      </c>
      <c r="P2168" s="17" t="n">
        <v>46255.8527777778</v>
      </c>
      <c r="Q2168" s="17" t="n">
        <v>46255.8576388889</v>
      </c>
      <c r="R2168" s="0" t="n">
        <v>120</v>
      </c>
      <c r="S2168" s="0" t="n">
        <v>0</v>
      </c>
      <c r="T2168" s="0" t="n">
        <v>0</v>
      </c>
      <c r="U2168" s="18" t="s">
        <v>130</v>
      </c>
      <c r="V2168" s="18" t="s">
        <v>144</v>
      </c>
      <c r="W2168" s="0" t="str">
        <f aca="false">IF(AND(X2168&gt;=6,X2168&lt;14),"A",IF(AND(X2168&gt;=14,X2168&lt;22),"B","C"))</f>
        <v>B</v>
      </c>
      <c r="X2168" s="18" t="n">
        <f aca="false">HOUR(H2168)</f>
        <v>18</v>
      </c>
      <c r="Y2168" s="18" t="n">
        <f aca="false">ROUND((I2168-H2168)*1440,0)</f>
        <v>6</v>
      </c>
      <c r="Z2168" s="18" t="n">
        <f aca="false">ROUND((J2168-I2168)*1440,0)</f>
        <v>6</v>
      </c>
      <c r="AA2168" s="18" t="n">
        <f aca="false">ROUND((K2168-J2168)*1440,0)</f>
        <v>26</v>
      </c>
      <c r="AB2168" s="18" t="n">
        <f aca="false">ROUND((L2168-K2168)*1440,0)</f>
        <v>22</v>
      </c>
      <c r="AC2168" s="18" t="n">
        <f aca="false">ROUND((M2168-L2168)*1440,0)</f>
        <v>23</v>
      </c>
      <c r="AD2168" s="18" t="n">
        <f aca="false">IF(N2168="","",ROUND((N2168-M2168)*1440,0))</f>
        <v>42</v>
      </c>
      <c r="AE2168" s="18" t="n">
        <f aca="false">IF(O2168="","",ROUND((O2168-N2168)*1440,0))</f>
        <v>14</v>
      </c>
      <c r="AF2168" s="18" t="n">
        <f aca="false">IF(P2168="","",ROUND((P2168-O2168)*1440,0))</f>
        <v>8</v>
      </c>
      <c r="AG2168" s="18" t="n">
        <f aca="false">IF(Q2168="","",ROUND((Q2168-P2168)*1440,0))</f>
        <v>7</v>
      </c>
      <c r="AH2168" s="18" t="n">
        <f aca="false">IF(Q2168="","",ROUND((Q2168-H2168)*1440,0))</f>
        <v>154</v>
      </c>
      <c r="AI2168" s="19" t="n">
        <f aca="false">ROUND(IF(O2168="",Assumptions!$B$25-K2168,O2168-K2168)*24,1)</f>
        <v>1.7</v>
      </c>
      <c r="AJ2168" s="20" t="n">
        <f aca="false">ROUND(MAX(N(Y2168)/Assumptions!$C$5, N(Z2168)/Assumptions!$C$6, N(AA2168)/Assumptions!$C$7, N(AB2168)/Assumptions!$C$8, N(AC2168)/Assumptions!$C$9, N(AD2168)/Assumptions!$C$10, N(AE2168)/Assumptions!$C$11, N(AF2168)/Assumptions!$C$12, N(AG2168)/Assumptions!$C$13),3)</f>
        <v>1.467</v>
      </c>
      <c r="AK2168" s="0" t="str">
        <f aca="false">IF(OR(U2168="Pending",U2168="On Hold"),"Open GRN (awaiting)",IF(AJ2168&lt;=1,"Within SLA",IF(ROUND(N(Y2168)/Assumptions!$C$5,3)=AJ2168,"Gate Wait",IF(ROUND(N(Z2168)/Assumptions!$C$6,3)=AJ2168,"Dock Wait",IF(ROUND(N(AA2168)/Assumptions!$C$7,3)=AJ2168,"Unloading",IF(ROUND(N(AB2168)/Assumptions!$C$8,3)=AJ2168,"Unload-to-QC Wait",IF(ROUND(N(AC2168)/Assumptions!$C$9,3)=AJ2168,"QC",IF(ROUND(N(AD2168)/Assumptions!$C$10,3)=AJ2168,"QC-to-GRN Wait",IF(ROUND(N(AE2168)/Assumptions!$C$11,3)=AJ2168,"GRN Processing",IF(ROUND(N(AF2168)/Assumptions!$C$12,3)=AJ2168,"GRN-to-Putaway Wait",IF(ROUND(N(AG2168)/Assumptions!$C$13,3)=AJ2168,"Putaway","Within SLA")))))))))))</f>
        <v>Unload-to-QC Wait</v>
      </c>
    </row>
    <row r="2169" customFormat="false" ht="15" hidden="false" customHeight="false" outlineLevel="0" collapsed="false">
      <c r="A2169" s="0" t="s">
        <v>6312</v>
      </c>
      <c r="B2169" s="0" t="s">
        <v>6313</v>
      </c>
      <c r="C2169" s="0" t="s">
        <v>184</v>
      </c>
      <c r="D2169" s="0" t="s">
        <v>147</v>
      </c>
      <c r="E2169" s="0" t="s">
        <v>6314</v>
      </c>
      <c r="F2169" s="0" t="s">
        <v>177</v>
      </c>
      <c r="G2169" s="0" t="s">
        <v>150</v>
      </c>
      <c r="H2169" s="17" t="n">
        <v>46255.7833333333</v>
      </c>
      <c r="I2169" s="17" t="n">
        <v>46255.7868055556</v>
      </c>
      <c r="J2169" s="17" t="n">
        <v>46255.7902777778</v>
      </c>
      <c r="K2169" s="17" t="n">
        <v>46255.8236111111</v>
      </c>
      <c r="L2169" s="17" t="n">
        <v>46255.8381944444</v>
      </c>
      <c r="M2169" s="17" t="n">
        <v>46255.8520833333</v>
      </c>
      <c r="N2169" s="17" t="n">
        <v>46255.9708333333</v>
      </c>
      <c r="O2169" s="17" t="n">
        <v>46255.9881944444</v>
      </c>
      <c r="P2169" s="17" t="n">
        <v>46255.9958333333</v>
      </c>
      <c r="Q2169" s="17" t="n">
        <v>46256.0368055556</v>
      </c>
      <c r="R2169" s="0" t="n">
        <v>773</v>
      </c>
      <c r="S2169" s="0" t="n">
        <v>0</v>
      </c>
      <c r="T2169" s="0" t="n">
        <v>0</v>
      </c>
      <c r="U2169" s="18" t="s">
        <v>130</v>
      </c>
      <c r="V2169" s="18" t="s">
        <v>144</v>
      </c>
      <c r="W2169" s="0" t="str">
        <f aca="false">IF(AND(X2169&gt;=6,X2169&lt;14),"A",IF(AND(X2169&gt;=14,X2169&lt;22),"B","C"))</f>
        <v>B</v>
      </c>
      <c r="X2169" s="18" t="n">
        <f aca="false">HOUR(H2169)</f>
        <v>18</v>
      </c>
      <c r="Y2169" s="18" t="n">
        <f aca="false">ROUND((I2169-H2169)*1440,0)</f>
        <v>5</v>
      </c>
      <c r="Z2169" s="18" t="n">
        <f aca="false">ROUND((J2169-I2169)*1440,0)</f>
        <v>5</v>
      </c>
      <c r="AA2169" s="18" t="n">
        <f aca="false">ROUND((K2169-J2169)*1440,0)</f>
        <v>48</v>
      </c>
      <c r="AB2169" s="18" t="n">
        <f aca="false">ROUND((L2169-K2169)*1440,0)</f>
        <v>21</v>
      </c>
      <c r="AC2169" s="18" t="n">
        <f aca="false">ROUND((M2169-L2169)*1440,0)</f>
        <v>20</v>
      </c>
      <c r="AD2169" s="18" t="n">
        <f aca="false">IF(N2169="","",ROUND((N2169-M2169)*1440,0))</f>
        <v>171</v>
      </c>
      <c r="AE2169" s="18" t="n">
        <f aca="false">IF(O2169="","",ROUND((O2169-N2169)*1440,0))</f>
        <v>25</v>
      </c>
      <c r="AF2169" s="18" t="n">
        <f aca="false">IF(P2169="","",ROUND((P2169-O2169)*1440,0))</f>
        <v>11</v>
      </c>
      <c r="AG2169" s="18" t="n">
        <f aca="false">IF(Q2169="","",ROUND((Q2169-P2169)*1440,0))</f>
        <v>59</v>
      </c>
      <c r="AH2169" s="18" t="n">
        <f aca="false">IF(Q2169="","",ROUND((Q2169-H2169)*1440,0))</f>
        <v>365</v>
      </c>
      <c r="AI2169" s="19" t="n">
        <f aca="false">ROUND(IF(O2169="",Assumptions!$B$25-K2169,O2169-K2169)*24,1)</f>
        <v>4</v>
      </c>
      <c r="AJ2169" s="20" t="n">
        <f aca="false">ROUND(MAX(N(Y2169)/Assumptions!$C$5, N(Z2169)/Assumptions!$C$6, N(AA2169)/Assumptions!$C$7, N(AB2169)/Assumptions!$C$8, N(AC2169)/Assumptions!$C$9, N(AD2169)/Assumptions!$C$10, N(AE2169)/Assumptions!$C$11, N(AF2169)/Assumptions!$C$12, N(AG2169)/Assumptions!$C$13),3)</f>
        <v>5.7</v>
      </c>
      <c r="AK2169" s="0" t="str">
        <f aca="false">IF(OR(U2169="Pending",U2169="On Hold"),"Open GRN (awaiting)",IF(AJ2169&lt;=1,"Within SLA",IF(ROUND(N(Y2169)/Assumptions!$C$5,3)=AJ2169,"Gate Wait",IF(ROUND(N(Z2169)/Assumptions!$C$6,3)=AJ2169,"Dock Wait",IF(ROUND(N(AA2169)/Assumptions!$C$7,3)=AJ2169,"Unloading",IF(ROUND(N(AB2169)/Assumptions!$C$8,3)=AJ2169,"Unload-to-QC Wait",IF(ROUND(N(AC2169)/Assumptions!$C$9,3)=AJ2169,"QC",IF(ROUND(N(AD2169)/Assumptions!$C$10,3)=AJ2169,"QC-to-GRN Wait",IF(ROUND(N(AE2169)/Assumptions!$C$11,3)=AJ2169,"GRN Processing",IF(ROUND(N(AF2169)/Assumptions!$C$12,3)=AJ2169,"GRN-to-Putaway Wait",IF(ROUND(N(AG2169)/Assumptions!$C$13,3)=AJ2169,"Putaway","Within SLA")))))))))))</f>
        <v>QC-to-GRN Wait</v>
      </c>
    </row>
    <row r="2170" customFormat="false" ht="15" hidden="false" customHeight="false" outlineLevel="0" collapsed="false">
      <c r="A2170" s="0" t="s">
        <v>6315</v>
      </c>
      <c r="B2170" s="0" t="s">
        <v>6316</v>
      </c>
      <c r="C2170" s="0" t="s">
        <v>286</v>
      </c>
      <c r="D2170" s="0" t="s">
        <v>135</v>
      </c>
      <c r="E2170" s="0" t="s">
        <v>6317</v>
      </c>
      <c r="F2170" s="0" t="s">
        <v>121</v>
      </c>
      <c r="G2170" s="0" t="s">
        <v>138</v>
      </c>
      <c r="H2170" s="17" t="n">
        <v>46255.7868055556</v>
      </c>
      <c r="I2170" s="17" t="n">
        <v>46255.7902777778</v>
      </c>
      <c r="J2170" s="17" t="n">
        <v>46255.7944444444</v>
      </c>
      <c r="K2170" s="17" t="n">
        <v>46255.8708333333</v>
      </c>
      <c r="L2170" s="17" t="n">
        <v>46255.8763888889</v>
      </c>
      <c r="M2170" s="17" t="n">
        <v>46255.8930555556</v>
      </c>
      <c r="N2170" s="17" t="n">
        <v>46255.9104166667</v>
      </c>
      <c r="O2170" s="17" t="n">
        <v>46255.9444444445</v>
      </c>
      <c r="P2170" s="17" t="n">
        <v>46255.9548611111</v>
      </c>
      <c r="Q2170" s="17" t="n">
        <v>46255.9888888889</v>
      </c>
      <c r="R2170" s="0" t="n">
        <v>698</v>
      </c>
      <c r="S2170" s="0" t="n">
        <v>0</v>
      </c>
      <c r="T2170" s="0" t="n">
        <v>0</v>
      </c>
      <c r="U2170" s="18" t="s">
        <v>130</v>
      </c>
      <c r="V2170" s="18" t="s">
        <v>82</v>
      </c>
      <c r="W2170" s="0" t="str">
        <f aca="false">IF(AND(X2170&gt;=6,X2170&lt;14),"A",IF(AND(X2170&gt;=14,X2170&lt;22),"B","C"))</f>
        <v>B</v>
      </c>
      <c r="X2170" s="18" t="n">
        <f aca="false">HOUR(H2170)</f>
        <v>18</v>
      </c>
      <c r="Y2170" s="18" t="n">
        <f aca="false">ROUND((I2170-H2170)*1440,0)</f>
        <v>5</v>
      </c>
      <c r="Z2170" s="18" t="n">
        <f aca="false">ROUND((J2170-I2170)*1440,0)</f>
        <v>6</v>
      </c>
      <c r="AA2170" s="18" t="n">
        <f aca="false">ROUND((K2170-J2170)*1440,0)</f>
        <v>110</v>
      </c>
      <c r="AB2170" s="18" t="n">
        <f aca="false">ROUND((L2170-K2170)*1440,0)</f>
        <v>8</v>
      </c>
      <c r="AC2170" s="18" t="n">
        <f aca="false">ROUND((M2170-L2170)*1440,0)</f>
        <v>24</v>
      </c>
      <c r="AD2170" s="18" t="n">
        <f aca="false">IF(N2170="","",ROUND((N2170-M2170)*1440,0))</f>
        <v>25</v>
      </c>
      <c r="AE2170" s="18" t="n">
        <f aca="false">IF(O2170="","",ROUND((O2170-N2170)*1440,0))</f>
        <v>49</v>
      </c>
      <c r="AF2170" s="18" t="n">
        <f aca="false">IF(P2170="","",ROUND((P2170-O2170)*1440,0))</f>
        <v>15</v>
      </c>
      <c r="AG2170" s="18" t="n">
        <f aca="false">IF(Q2170="","",ROUND((Q2170-P2170)*1440,0))</f>
        <v>49</v>
      </c>
      <c r="AH2170" s="18" t="n">
        <f aca="false">IF(Q2170="","",ROUND((Q2170-H2170)*1440,0))</f>
        <v>291</v>
      </c>
      <c r="AI2170" s="19" t="n">
        <f aca="false">ROUND(IF(O2170="",Assumptions!$B$25-K2170,O2170-K2170)*24,1)</f>
        <v>1.8</v>
      </c>
      <c r="AJ2170" s="20" t="n">
        <f aca="false">ROUND(MAX(N(Y2170)/Assumptions!$C$5, N(Z2170)/Assumptions!$C$6, N(AA2170)/Assumptions!$C$7, N(AB2170)/Assumptions!$C$8, N(AC2170)/Assumptions!$C$9, N(AD2170)/Assumptions!$C$10, N(AE2170)/Assumptions!$C$11, N(AF2170)/Assumptions!$C$12, N(AG2170)/Assumptions!$C$13),3)</f>
        <v>1.833</v>
      </c>
      <c r="AK2170" s="0" t="str">
        <f aca="false">IF(OR(U2170="Pending",U2170="On Hold"),"Open GRN (awaiting)",IF(AJ2170&lt;=1,"Within SLA",IF(ROUND(N(Y2170)/Assumptions!$C$5,3)=AJ2170,"Gate Wait",IF(ROUND(N(Z2170)/Assumptions!$C$6,3)=AJ2170,"Dock Wait",IF(ROUND(N(AA2170)/Assumptions!$C$7,3)=AJ2170,"Unloading",IF(ROUND(N(AB2170)/Assumptions!$C$8,3)=AJ2170,"Unload-to-QC Wait",IF(ROUND(N(AC2170)/Assumptions!$C$9,3)=AJ2170,"QC",IF(ROUND(N(AD2170)/Assumptions!$C$10,3)=AJ2170,"QC-to-GRN Wait",IF(ROUND(N(AE2170)/Assumptions!$C$11,3)=AJ2170,"GRN Processing",IF(ROUND(N(AF2170)/Assumptions!$C$12,3)=AJ2170,"GRN-to-Putaway Wait",IF(ROUND(N(AG2170)/Assumptions!$C$13,3)=AJ2170,"Putaway","Within SLA")))))))))))</f>
        <v>Unloading</v>
      </c>
    </row>
    <row r="2171" customFormat="false" ht="15" hidden="false" customHeight="false" outlineLevel="0" collapsed="false">
      <c r="A2171" s="0" t="s">
        <v>6318</v>
      </c>
      <c r="B2171" s="0" t="s">
        <v>6319</v>
      </c>
      <c r="C2171" s="0" t="s">
        <v>159</v>
      </c>
      <c r="D2171" s="0" t="s">
        <v>147</v>
      </c>
      <c r="E2171" s="0" t="s">
        <v>143</v>
      </c>
      <c r="F2171" s="0" t="s">
        <v>128</v>
      </c>
      <c r="G2171" s="0" t="s">
        <v>150</v>
      </c>
      <c r="H2171" s="17" t="n">
        <v>46255.7916666667</v>
      </c>
      <c r="I2171" s="17" t="n">
        <v>46255.7993055556</v>
      </c>
      <c r="J2171" s="17" t="n">
        <v>46255.8083333333</v>
      </c>
      <c r="K2171" s="17" t="n">
        <v>46255.8465277778</v>
      </c>
      <c r="L2171" s="17" t="n">
        <v>46255.8555555556</v>
      </c>
      <c r="M2171" s="17" t="n">
        <v>46255.8902777778</v>
      </c>
      <c r="N2171" s="17" t="n">
        <v>46255.8951388889</v>
      </c>
      <c r="O2171" s="17" t="n">
        <v>46255.9138888889</v>
      </c>
      <c r="P2171" s="17" t="n">
        <v>46255.9222222222</v>
      </c>
      <c r="Q2171" s="17" t="n">
        <v>46255.9430555556</v>
      </c>
      <c r="R2171" s="0" t="n">
        <v>679</v>
      </c>
      <c r="S2171" s="0" t="n">
        <v>0</v>
      </c>
      <c r="T2171" s="0" t="n">
        <v>0</v>
      </c>
      <c r="U2171" s="18" t="s">
        <v>130</v>
      </c>
      <c r="V2171" s="18" t="s">
        <v>144</v>
      </c>
      <c r="W2171" s="0" t="str">
        <f aca="false">IF(AND(X2171&gt;=6,X2171&lt;14),"A",IF(AND(X2171&gt;=14,X2171&lt;22),"B","C"))</f>
        <v>B</v>
      </c>
      <c r="X2171" s="18" t="n">
        <f aca="false">HOUR(H2171)</f>
        <v>19</v>
      </c>
      <c r="Y2171" s="18" t="n">
        <f aca="false">ROUND((I2171-H2171)*1440,0)</f>
        <v>11</v>
      </c>
      <c r="Z2171" s="18" t="n">
        <f aca="false">ROUND((J2171-I2171)*1440,0)</f>
        <v>13</v>
      </c>
      <c r="AA2171" s="18" t="n">
        <f aca="false">ROUND((K2171-J2171)*1440,0)</f>
        <v>55</v>
      </c>
      <c r="AB2171" s="18" t="n">
        <f aca="false">ROUND((L2171-K2171)*1440,0)</f>
        <v>13</v>
      </c>
      <c r="AC2171" s="18" t="n">
        <f aca="false">ROUND((M2171-L2171)*1440,0)</f>
        <v>50</v>
      </c>
      <c r="AD2171" s="18" t="n">
        <f aca="false">IF(N2171="","",ROUND((N2171-M2171)*1440,0))</f>
        <v>7</v>
      </c>
      <c r="AE2171" s="18" t="n">
        <f aca="false">IF(O2171="","",ROUND((O2171-N2171)*1440,0))</f>
        <v>27</v>
      </c>
      <c r="AF2171" s="18" t="n">
        <f aca="false">IF(P2171="","",ROUND((P2171-O2171)*1440,0))</f>
        <v>12</v>
      </c>
      <c r="AG2171" s="18" t="n">
        <f aca="false">IF(Q2171="","",ROUND((Q2171-P2171)*1440,0))</f>
        <v>30</v>
      </c>
      <c r="AH2171" s="18" t="n">
        <f aca="false">IF(Q2171="","",ROUND((Q2171-H2171)*1440,0))</f>
        <v>218</v>
      </c>
      <c r="AI2171" s="19" t="n">
        <f aca="false">ROUND(IF(O2171="",Assumptions!$B$25-K2171,O2171-K2171)*24,1)</f>
        <v>1.6</v>
      </c>
      <c r="AJ2171" s="20" t="n">
        <f aca="false">ROUND(MAX(N(Y2171)/Assumptions!$C$5, N(Z2171)/Assumptions!$C$6, N(AA2171)/Assumptions!$C$7, N(AB2171)/Assumptions!$C$8, N(AC2171)/Assumptions!$C$9, N(AD2171)/Assumptions!$C$10, N(AE2171)/Assumptions!$C$11, N(AF2171)/Assumptions!$C$12, N(AG2171)/Assumptions!$C$13),3)</f>
        <v>1.111</v>
      </c>
      <c r="AK2171" s="0" t="str">
        <f aca="false">IF(OR(U2171="Pending",U2171="On Hold"),"Open GRN (awaiting)",IF(AJ2171&lt;=1,"Within SLA",IF(ROUND(N(Y2171)/Assumptions!$C$5,3)=AJ2171,"Gate Wait",IF(ROUND(N(Z2171)/Assumptions!$C$6,3)=AJ2171,"Dock Wait",IF(ROUND(N(AA2171)/Assumptions!$C$7,3)=AJ2171,"Unloading",IF(ROUND(N(AB2171)/Assumptions!$C$8,3)=AJ2171,"Unload-to-QC Wait",IF(ROUND(N(AC2171)/Assumptions!$C$9,3)=AJ2171,"QC",IF(ROUND(N(AD2171)/Assumptions!$C$10,3)=AJ2171,"QC-to-GRN Wait",IF(ROUND(N(AE2171)/Assumptions!$C$11,3)=AJ2171,"GRN Processing",IF(ROUND(N(AF2171)/Assumptions!$C$12,3)=AJ2171,"GRN-to-Putaway Wait",IF(ROUND(N(AG2171)/Assumptions!$C$13,3)=AJ2171,"Putaway","Within SLA")))))))))))</f>
        <v>QC</v>
      </c>
    </row>
    <row r="2172" customFormat="false" ht="15" hidden="false" customHeight="false" outlineLevel="0" collapsed="false">
      <c r="A2172" s="0" t="s">
        <v>6320</v>
      </c>
      <c r="B2172" s="0" t="s">
        <v>6321</v>
      </c>
      <c r="C2172" s="0" t="s">
        <v>252</v>
      </c>
      <c r="D2172" s="0" t="s">
        <v>147</v>
      </c>
      <c r="E2172" s="0" t="s">
        <v>6322</v>
      </c>
      <c r="F2172" s="0" t="s">
        <v>155</v>
      </c>
      <c r="G2172" s="0" t="s">
        <v>167</v>
      </c>
      <c r="H2172" s="17" t="n">
        <v>46255.8006944444</v>
      </c>
      <c r="I2172" s="17" t="n">
        <v>46255.8194444445</v>
      </c>
      <c r="J2172" s="17" t="n">
        <v>46255.8236111111</v>
      </c>
      <c r="K2172" s="17" t="n">
        <v>46255.8430555556</v>
      </c>
      <c r="L2172" s="17" t="n">
        <v>46255.8493055556</v>
      </c>
      <c r="M2172" s="17" t="n">
        <v>46255.8652777778</v>
      </c>
      <c r="N2172" s="17" t="n">
        <v>46255.9201388889</v>
      </c>
      <c r="O2172" s="17" t="n">
        <v>46255.9493055556</v>
      </c>
      <c r="P2172" s="17" t="n">
        <v>46255.99375</v>
      </c>
      <c r="Q2172" s="17" t="n">
        <v>46256.0069444445</v>
      </c>
      <c r="R2172" s="0" t="n">
        <v>451</v>
      </c>
      <c r="S2172" s="0" t="n">
        <v>0</v>
      </c>
      <c r="T2172" s="0" t="n">
        <v>0</v>
      </c>
      <c r="U2172" s="18" t="s">
        <v>130</v>
      </c>
      <c r="V2172" s="18" t="s">
        <v>139</v>
      </c>
      <c r="W2172" s="0" t="str">
        <f aca="false">IF(AND(X2172&gt;=6,X2172&lt;14),"A",IF(AND(X2172&gt;=14,X2172&lt;22),"B","C"))</f>
        <v>B</v>
      </c>
      <c r="X2172" s="18" t="n">
        <f aca="false">HOUR(H2172)</f>
        <v>19</v>
      </c>
      <c r="Y2172" s="18" t="n">
        <f aca="false">ROUND((I2172-H2172)*1440,0)</f>
        <v>27</v>
      </c>
      <c r="Z2172" s="18" t="n">
        <f aca="false">ROUND((J2172-I2172)*1440,0)</f>
        <v>6</v>
      </c>
      <c r="AA2172" s="18" t="n">
        <f aca="false">ROUND((K2172-J2172)*1440,0)</f>
        <v>28</v>
      </c>
      <c r="AB2172" s="18" t="n">
        <f aca="false">ROUND((L2172-K2172)*1440,0)</f>
        <v>9</v>
      </c>
      <c r="AC2172" s="18" t="n">
        <f aca="false">ROUND((M2172-L2172)*1440,0)</f>
        <v>23</v>
      </c>
      <c r="AD2172" s="18" t="n">
        <f aca="false">IF(N2172="","",ROUND((N2172-M2172)*1440,0))</f>
        <v>79</v>
      </c>
      <c r="AE2172" s="18" t="n">
        <f aca="false">IF(O2172="","",ROUND((O2172-N2172)*1440,0))</f>
        <v>42</v>
      </c>
      <c r="AF2172" s="18" t="n">
        <f aca="false">IF(P2172="","",ROUND((P2172-O2172)*1440,0))</f>
        <v>64</v>
      </c>
      <c r="AG2172" s="18" t="n">
        <f aca="false">IF(Q2172="","",ROUND((Q2172-P2172)*1440,0))</f>
        <v>19</v>
      </c>
      <c r="AH2172" s="18" t="n">
        <f aca="false">IF(Q2172="","",ROUND((Q2172-H2172)*1440,0))</f>
        <v>297</v>
      </c>
      <c r="AI2172" s="19" t="n">
        <f aca="false">ROUND(IF(O2172="",Assumptions!$B$25-K2172,O2172-K2172)*24,1)</f>
        <v>2.6</v>
      </c>
      <c r="AJ2172" s="20" t="n">
        <f aca="false">ROUND(MAX(N(Y2172)/Assumptions!$C$5, N(Z2172)/Assumptions!$C$6, N(AA2172)/Assumptions!$C$7, N(AB2172)/Assumptions!$C$8, N(AC2172)/Assumptions!$C$9, N(AD2172)/Assumptions!$C$10, N(AE2172)/Assumptions!$C$11, N(AF2172)/Assumptions!$C$12, N(AG2172)/Assumptions!$C$13),3)</f>
        <v>3.2</v>
      </c>
      <c r="AK2172" s="0" t="str">
        <f aca="false">IF(OR(U2172="Pending",U2172="On Hold"),"Open GRN (awaiting)",IF(AJ2172&lt;=1,"Within SLA",IF(ROUND(N(Y2172)/Assumptions!$C$5,3)=AJ2172,"Gate Wait",IF(ROUND(N(Z2172)/Assumptions!$C$6,3)=AJ2172,"Dock Wait",IF(ROUND(N(AA2172)/Assumptions!$C$7,3)=AJ2172,"Unloading",IF(ROUND(N(AB2172)/Assumptions!$C$8,3)=AJ2172,"Unload-to-QC Wait",IF(ROUND(N(AC2172)/Assumptions!$C$9,3)=AJ2172,"QC",IF(ROUND(N(AD2172)/Assumptions!$C$10,3)=AJ2172,"QC-to-GRN Wait",IF(ROUND(N(AE2172)/Assumptions!$C$11,3)=AJ2172,"GRN Processing",IF(ROUND(N(AF2172)/Assumptions!$C$12,3)=AJ2172,"GRN-to-Putaway Wait",IF(ROUND(N(AG2172)/Assumptions!$C$13,3)=AJ2172,"Putaway","Within SLA")))))))))))</f>
        <v>GRN-to-Putaway Wait</v>
      </c>
    </row>
    <row r="2173" customFormat="false" ht="15" hidden="false" customHeight="false" outlineLevel="0" collapsed="false">
      <c r="A2173" s="0" t="s">
        <v>6323</v>
      </c>
      <c r="B2173" s="0" t="s">
        <v>6324</v>
      </c>
      <c r="C2173" s="0" t="s">
        <v>126</v>
      </c>
      <c r="D2173" s="0" t="s">
        <v>147</v>
      </c>
      <c r="E2173" s="0" t="s">
        <v>6325</v>
      </c>
      <c r="F2173" s="0" t="s">
        <v>128</v>
      </c>
      <c r="G2173" s="0" t="s">
        <v>167</v>
      </c>
      <c r="H2173" s="17" t="n">
        <v>46255.8597222222</v>
      </c>
      <c r="I2173" s="17" t="n">
        <v>46255.8638888889</v>
      </c>
      <c r="J2173" s="17" t="n">
        <v>46255.8729166667</v>
      </c>
      <c r="K2173" s="17" t="n">
        <v>46255.8909722222</v>
      </c>
      <c r="L2173" s="17" t="n">
        <v>46255.89375</v>
      </c>
      <c r="M2173" s="17" t="n">
        <v>46255.9256944444</v>
      </c>
      <c r="N2173" s="17" t="n">
        <v>46255.9659722222</v>
      </c>
      <c r="O2173" s="17" t="n">
        <v>46255.9923611111</v>
      </c>
      <c r="P2173" s="17" t="n">
        <v>46255.9986111111</v>
      </c>
      <c r="Q2173" s="17" t="n">
        <v>46256.0138888889</v>
      </c>
      <c r="R2173" s="0" t="n">
        <v>331</v>
      </c>
      <c r="S2173" s="0" t="n">
        <v>0</v>
      </c>
      <c r="T2173" s="0" t="n">
        <v>2</v>
      </c>
      <c r="U2173" s="18" t="s">
        <v>123</v>
      </c>
      <c r="V2173" s="18" t="s">
        <v>144</v>
      </c>
      <c r="W2173" s="0" t="str">
        <f aca="false">IF(AND(X2173&gt;=6,X2173&lt;14),"A",IF(AND(X2173&gt;=14,X2173&lt;22),"B","C"))</f>
        <v>B</v>
      </c>
      <c r="X2173" s="18" t="n">
        <f aca="false">HOUR(H2173)</f>
        <v>20</v>
      </c>
      <c r="Y2173" s="18" t="n">
        <f aca="false">ROUND((I2173-H2173)*1440,0)</f>
        <v>6</v>
      </c>
      <c r="Z2173" s="18" t="n">
        <f aca="false">ROUND((J2173-I2173)*1440,0)</f>
        <v>13</v>
      </c>
      <c r="AA2173" s="18" t="n">
        <f aca="false">ROUND((K2173-J2173)*1440,0)</f>
        <v>26</v>
      </c>
      <c r="AB2173" s="18" t="n">
        <f aca="false">ROUND((L2173-K2173)*1440,0)</f>
        <v>4</v>
      </c>
      <c r="AC2173" s="18" t="n">
        <f aca="false">ROUND((M2173-L2173)*1440,0)</f>
        <v>46</v>
      </c>
      <c r="AD2173" s="18" t="n">
        <f aca="false">IF(N2173="","",ROUND((N2173-M2173)*1440,0))</f>
        <v>58</v>
      </c>
      <c r="AE2173" s="18" t="n">
        <f aca="false">IF(O2173="","",ROUND((O2173-N2173)*1440,0))</f>
        <v>38</v>
      </c>
      <c r="AF2173" s="18" t="n">
        <f aca="false">IF(P2173="","",ROUND((P2173-O2173)*1440,0))</f>
        <v>9</v>
      </c>
      <c r="AG2173" s="18" t="n">
        <f aca="false">IF(Q2173="","",ROUND((Q2173-P2173)*1440,0))</f>
        <v>22</v>
      </c>
      <c r="AH2173" s="18" t="n">
        <f aca="false">IF(Q2173="","",ROUND((Q2173-H2173)*1440,0))</f>
        <v>222</v>
      </c>
      <c r="AI2173" s="19" t="n">
        <f aca="false">ROUND(IF(O2173="",Assumptions!$B$25-K2173,O2173-K2173)*24,1)</f>
        <v>2.4</v>
      </c>
      <c r="AJ2173" s="20" t="n">
        <f aca="false">ROUND(MAX(N(Y2173)/Assumptions!$C$5, N(Z2173)/Assumptions!$C$6, N(AA2173)/Assumptions!$C$7, N(AB2173)/Assumptions!$C$8, N(AC2173)/Assumptions!$C$9, N(AD2173)/Assumptions!$C$10, N(AE2173)/Assumptions!$C$11, N(AF2173)/Assumptions!$C$12, N(AG2173)/Assumptions!$C$13),3)</f>
        <v>1.933</v>
      </c>
      <c r="AK2173" s="0" t="str">
        <f aca="false">IF(OR(U2173="Pending",U2173="On Hold"),"Open GRN (awaiting)",IF(AJ2173&lt;=1,"Within SLA",IF(ROUND(N(Y2173)/Assumptions!$C$5,3)=AJ2173,"Gate Wait",IF(ROUND(N(Z2173)/Assumptions!$C$6,3)=AJ2173,"Dock Wait",IF(ROUND(N(AA2173)/Assumptions!$C$7,3)=AJ2173,"Unloading",IF(ROUND(N(AB2173)/Assumptions!$C$8,3)=AJ2173,"Unload-to-QC Wait",IF(ROUND(N(AC2173)/Assumptions!$C$9,3)=AJ2173,"QC",IF(ROUND(N(AD2173)/Assumptions!$C$10,3)=AJ2173,"QC-to-GRN Wait",IF(ROUND(N(AE2173)/Assumptions!$C$11,3)=AJ2173,"GRN Processing",IF(ROUND(N(AF2173)/Assumptions!$C$12,3)=AJ2173,"GRN-to-Putaway Wait",IF(ROUND(N(AG2173)/Assumptions!$C$13,3)=AJ2173,"Putaway","Within SLA")))))))))))</f>
        <v>QC-to-GRN Wait</v>
      </c>
    </row>
    <row r="2174" customFormat="false" ht="15" hidden="false" customHeight="false" outlineLevel="0" collapsed="false">
      <c r="A2174" s="0" t="s">
        <v>6326</v>
      </c>
      <c r="B2174" s="0" t="s">
        <v>6327</v>
      </c>
      <c r="C2174" s="0" t="s">
        <v>286</v>
      </c>
      <c r="D2174" s="0" t="s">
        <v>147</v>
      </c>
      <c r="E2174" s="0" t="s">
        <v>6328</v>
      </c>
      <c r="F2174" s="0" t="s">
        <v>121</v>
      </c>
      <c r="G2174" s="0" t="s">
        <v>167</v>
      </c>
      <c r="H2174" s="17" t="n">
        <v>46255.9361111111</v>
      </c>
      <c r="I2174" s="17" t="n">
        <v>46255.9444444445</v>
      </c>
      <c r="J2174" s="17" t="n">
        <v>46255.9465277778</v>
      </c>
      <c r="K2174" s="17" t="n">
        <v>46255.9715277778</v>
      </c>
      <c r="L2174" s="17" t="n">
        <v>46255.9875</v>
      </c>
      <c r="M2174" s="17" t="n">
        <v>46256.0013888889</v>
      </c>
      <c r="N2174" s="17" t="n">
        <v>46256.0819444444</v>
      </c>
      <c r="O2174" s="17" t="n">
        <v>46256.1375</v>
      </c>
      <c r="P2174" s="17" t="n">
        <v>46256.1472222222</v>
      </c>
      <c r="Q2174" s="17" t="n">
        <v>46256.1569444445</v>
      </c>
      <c r="R2174" s="0" t="n">
        <v>950</v>
      </c>
      <c r="S2174" s="0" t="n">
        <v>0</v>
      </c>
      <c r="T2174" s="0" t="n">
        <v>0</v>
      </c>
      <c r="U2174" s="18" t="s">
        <v>130</v>
      </c>
      <c r="V2174" s="18" t="s">
        <v>144</v>
      </c>
      <c r="W2174" s="0" t="str">
        <f aca="false">IF(AND(X2174&gt;=6,X2174&lt;14),"A",IF(AND(X2174&gt;=14,X2174&lt;22),"B","C"))</f>
        <v>C</v>
      </c>
      <c r="X2174" s="18" t="n">
        <f aca="false">HOUR(H2174)</f>
        <v>22</v>
      </c>
      <c r="Y2174" s="18" t="n">
        <f aca="false">ROUND((I2174-H2174)*1440,0)</f>
        <v>12</v>
      </c>
      <c r="Z2174" s="18" t="n">
        <f aca="false">ROUND((J2174-I2174)*1440,0)</f>
        <v>3</v>
      </c>
      <c r="AA2174" s="18" t="n">
        <f aca="false">ROUND((K2174-J2174)*1440,0)</f>
        <v>36</v>
      </c>
      <c r="AB2174" s="18" t="n">
        <f aca="false">ROUND((L2174-K2174)*1440,0)</f>
        <v>23</v>
      </c>
      <c r="AC2174" s="18" t="n">
        <f aca="false">ROUND((M2174-L2174)*1440,0)</f>
        <v>20</v>
      </c>
      <c r="AD2174" s="18" t="n">
        <f aca="false">IF(N2174="","",ROUND((N2174-M2174)*1440,0))</f>
        <v>116</v>
      </c>
      <c r="AE2174" s="18" t="n">
        <f aca="false">IF(O2174="","",ROUND((O2174-N2174)*1440,0))</f>
        <v>80</v>
      </c>
      <c r="AF2174" s="18" t="n">
        <f aca="false">IF(P2174="","",ROUND((P2174-O2174)*1440,0))</f>
        <v>14</v>
      </c>
      <c r="AG2174" s="18" t="n">
        <f aca="false">IF(Q2174="","",ROUND((Q2174-P2174)*1440,0))</f>
        <v>14</v>
      </c>
      <c r="AH2174" s="18" t="n">
        <f aca="false">IF(Q2174="","",ROUND((Q2174-H2174)*1440,0))</f>
        <v>318</v>
      </c>
      <c r="AI2174" s="19" t="n">
        <f aca="false">ROUND(IF(O2174="",Assumptions!$B$25-K2174,O2174-K2174)*24,1)</f>
        <v>4</v>
      </c>
      <c r="AJ2174" s="20" t="n">
        <f aca="false">ROUND(MAX(N(Y2174)/Assumptions!$C$5, N(Z2174)/Assumptions!$C$6, N(AA2174)/Assumptions!$C$7, N(AB2174)/Assumptions!$C$8, N(AC2174)/Assumptions!$C$9, N(AD2174)/Assumptions!$C$10, N(AE2174)/Assumptions!$C$11, N(AF2174)/Assumptions!$C$12, N(AG2174)/Assumptions!$C$13),3)</f>
        <v>3.867</v>
      </c>
      <c r="AK2174" s="0" t="str">
        <f aca="false">IF(OR(U2174="Pending",U2174="On Hold"),"Open GRN (awaiting)",IF(AJ2174&lt;=1,"Within SLA",IF(ROUND(N(Y2174)/Assumptions!$C$5,3)=AJ2174,"Gate Wait",IF(ROUND(N(Z2174)/Assumptions!$C$6,3)=AJ2174,"Dock Wait",IF(ROUND(N(AA2174)/Assumptions!$C$7,3)=AJ2174,"Unloading",IF(ROUND(N(AB2174)/Assumptions!$C$8,3)=AJ2174,"Unload-to-QC Wait",IF(ROUND(N(AC2174)/Assumptions!$C$9,3)=AJ2174,"QC",IF(ROUND(N(AD2174)/Assumptions!$C$10,3)=AJ2174,"QC-to-GRN Wait",IF(ROUND(N(AE2174)/Assumptions!$C$11,3)=AJ2174,"GRN Processing",IF(ROUND(N(AF2174)/Assumptions!$C$12,3)=AJ2174,"GRN-to-Putaway Wait",IF(ROUND(N(AG2174)/Assumptions!$C$13,3)=AJ2174,"Putaway","Within SLA")))))))))))</f>
        <v>QC-to-GRN Wait</v>
      </c>
    </row>
    <row r="2175" customFormat="false" ht="15" hidden="false" customHeight="false" outlineLevel="0" collapsed="false">
      <c r="A2175" s="0" t="s">
        <v>6329</v>
      </c>
      <c r="B2175" s="0" t="s">
        <v>6330</v>
      </c>
      <c r="C2175" s="0" t="s">
        <v>142</v>
      </c>
      <c r="D2175" s="0" t="s">
        <v>147</v>
      </c>
      <c r="E2175" s="0" t="s">
        <v>6331</v>
      </c>
      <c r="F2175" s="0" t="s">
        <v>137</v>
      </c>
      <c r="G2175" s="0" t="s">
        <v>167</v>
      </c>
      <c r="H2175" s="17" t="n">
        <v>46255.9756944445</v>
      </c>
      <c r="I2175" s="17" t="n">
        <v>46255.9854166667</v>
      </c>
      <c r="J2175" s="17" t="n">
        <v>46255.9972222222</v>
      </c>
      <c r="K2175" s="17" t="n">
        <v>46256.0138888889</v>
      </c>
      <c r="L2175" s="17" t="n">
        <v>46256.0284722222</v>
      </c>
      <c r="M2175" s="17" t="n">
        <v>46256.0847222222</v>
      </c>
      <c r="N2175" s="17" t="n">
        <v>46256.0951388889</v>
      </c>
      <c r="O2175" s="17" t="n">
        <v>46256.1027777778</v>
      </c>
      <c r="P2175" s="17" t="n">
        <v>46256.1152777778</v>
      </c>
      <c r="Q2175" s="17" t="n">
        <v>46256.1375</v>
      </c>
      <c r="R2175" s="0" t="n">
        <v>324</v>
      </c>
      <c r="S2175" s="0" t="n">
        <v>0</v>
      </c>
      <c r="T2175" s="0" t="n">
        <v>0</v>
      </c>
      <c r="U2175" s="18" t="s">
        <v>130</v>
      </c>
      <c r="V2175" s="18" t="s">
        <v>82</v>
      </c>
      <c r="W2175" s="0" t="str">
        <f aca="false">IF(AND(X2175&gt;=6,X2175&lt;14),"A",IF(AND(X2175&gt;=14,X2175&lt;22),"B","C"))</f>
        <v>C</v>
      </c>
      <c r="X2175" s="18" t="n">
        <f aca="false">HOUR(H2175)</f>
        <v>23</v>
      </c>
      <c r="Y2175" s="18" t="n">
        <f aca="false">ROUND((I2175-H2175)*1440,0)</f>
        <v>14</v>
      </c>
      <c r="Z2175" s="18" t="n">
        <f aca="false">ROUND((J2175-I2175)*1440,0)</f>
        <v>17</v>
      </c>
      <c r="AA2175" s="18" t="n">
        <f aca="false">ROUND((K2175-J2175)*1440,0)</f>
        <v>24</v>
      </c>
      <c r="AB2175" s="18" t="n">
        <f aca="false">ROUND((L2175-K2175)*1440,0)</f>
        <v>21</v>
      </c>
      <c r="AC2175" s="18" t="n">
        <f aca="false">ROUND((M2175-L2175)*1440,0)</f>
        <v>81</v>
      </c>
      <c r="AD2175" s="18" t="n">
        <f aca="false">IF(N2175="","",ROUND((N2175-M2175)*1440,0))</f>
        <v>15</v>
      </c>
      <c r="AE2175" s="18" t="n">
        <f aca="false">IF(O2175="","",ROUND((O2175-N2175)*1440,0))</f>
        <v>11</v>
      </c>
      <c r="AF2175" s="18" t="n">
        <f aca="false">IF(P2175="","",ROUND((P2175-O2175)*1440,0))</f>
        <v>18</v>
      </c>
      <c r="AG2175" s="18" t="n">
        <f aca="false">IF(Q2175="","",ROUND((Q2175-P2175)*1440,0))</f>
        <v>32</v>
      </c>
      <c r="AH2175" s="18" t="n">
        <f aca="false">IF(Q2175="","",ROUND((Q2175-H2175)*1440,0))</f>
        <v>233</v>
      </c>
      <c r="AI2175" s="19" t="n">
        <f aca="false">ROUND(IF(O2175="",Assumptions!$B$25-K2175,O2175-K2175)*24,1)</f>
        <v>2.1</v>
      </c>
      <c r="AJ2175" s="20" t="n">
        <f aca="false">ROUND(MAX(N(Y2175)/Assumptions!$C$5, N(Z2175)/Assumptions!$C$6, N(AA2175)/Assumptions!$C$7, N(AB2175)/Assumptions!$C$8, N(AC2175)/Assumptions!$C$9, N(AD2175)/Assumptions!$C$10, N(AE2175)/Assumptions!$C$11, N(AF2175)/Assumptions!$C$12, N(AG2175)/Assumptions!$C$13),3)</f>
        <v>1.8</v>
      </c>
      <c r="AK2175" s="0" t="str">
        <f aca="false">IF(OR(U2175="Pending",U2175="On Hold"),"Open GRN (awaiting)",IF(AJ2175&lt;=1,"Within SLA",IF(ROUND(N(Y2175)/Assumptions!$C$5,3)=AJ2175,"Gate Wait",IF(ROUND(N(Z2175)/Assumptions!$C$6,3)=AJ2175,"Dock Wait",IF(ROUND(N(AA2175)/Assumptions!$C$7,3)=AJ2175,"Unloading",IF(ROUND(N(AB2175)/Assumptions!$C$8,3)=AJ2175,"Unload-to-QC Wait",IF(ROUND(N(AC2175)/Assumptions!$C$9,3)=AJ2175,"QC",IF(ROUND(N(AD2175)/Assumptions!$C$10,3)=AJ2175,"QC-to-GRN Wait",IF(ROUND(N(AE2175)/Assumptions!$C$11,3)=AJ2175,"GRN Processing",IF(ROUND(N(AF2175)/Assumptions!$C$12,3)=AJ2175,"GRN-to-Putaway Wait",IF(ROUND(N(AG2175)/Assumptions!$C$13,3)=AJ2175,"Putaway","Within SLA")))))))))))</f>
        <v>QC</v>
      </c>
    </row>
    <row r="2176" customFormat="false" ht="15" hidden="false" customHeight="false" outlineLevel="0" collapsed="false">
      <c r="A2176" s="0" t="s">
        <v>6332</v>
      </c>
      <c r="B2176" s="0" t="s">
        <v>6333</v>
      </c>
      <c r="C2176" s="0" t="s">
        <v>134</v>
      </c>
      <c r="D2176" s="0" t="s">
        <v>135</v>
      </c>
      <c r="E2176" s="0" t="s">
        <v>6334</v>
      </c>
      <c r="F2176" s="0" t="s">
        <v>149</v>
      </c>
      <c r="G2176" s="0" t="s">
        <v>178</v>
      </c>
      <c r="H2176" s="17" t="n">
        <v>46256.08125</v>
      </c>
      <c r="I2176" s="17" t="n">
        <v>46256.0833333333</v>
      </c>
      <c r="J2176" s="17" t="n">
        <v>46256.0875</v>
      </c>
      <c r="K2176" s="17" t="n">
        <v>46256.1201388889</v>
      </c>
      <c r="L2176" s="17" t="n">
        <v>46256.125</v>
      </c>
      <c r="M2176" s="17" t="n">
        <v>46256.1548611111</v>
      </c>
      <c r="N2176" s="17" t="n">
        <v>46256.2236111111</v>
      </c>
      <c r="O2176" s="17" t="n">
        <v>46256.2631944444</v>
      </c>
      <c r="P2176" s="17" t="n">
        <v>46256.2881944445</v>
      </c>
      <c r="Q2176" s="17" t="n">
        <v>46256.3013888889</v>
      </c>
      <c r="R2176" s="0" t="n">
        <v>273</v>
      </c>
      <c r="S2176" s="0" t="n">
        <v>0</v>
      </c>
      <c r="T2176" s="0" t="n">
        <v>1</v>
      </c>
      <c r="U2176" s="18" t="s">
        <v>123</v>
      </c>
      <c r="V2176" s="18" t="s">
        <v>144</v>
      </c>
      <c r="W2176" s="0" t="str">
        <f aca="false">IF(AND(X2176&gt;=6,X2176&lt;14),"A",IF(AND(X2176&gt;=14,X2176&lt;22),"B","C"))</f>
        <v>C</v>
      </c>
      <c r="X2176" s="18" t="n">
        <f aca="false">HOUR(H2176)</f>
        <v>1</v>
      </c>
      <c r="Y2176" s="18" t="n">
        <f aca="false">ROUND((I2176-H2176)*1440,0)</f>
        <v>3</v>
      </c>
      <c r="Z2176" s="18" t="n">
        <f aca="false">ROUND((J2176-I2176)*1440,0)</f>
        <v>6</v>
      </c>
      <c r="AA2176" s="18" t="n">
        <f aca="false">ROUND((K2176-J2176)*1440,0)</f>
        <v>47</v>
      </c>
      <c r="AB2176" s="18" t="n">
        <f aca="false">ROUND((L2176-K2176)*1440,0)</f>
        <v>7</v>
      </c>
      <c r="AC2176" s="18" t="n">
        <f aca="false">ROUND((M2176-L2176)*1440,0)</f>
        <v>43</v>
      </c>
      <c r="AD2176" s="18" t="n">
        <f aca="false">IF(N2176="","",ROUND((N2176-M2176)*1440,0))</f>
        <v>99</v>
      </c>
      <c r="AE2176" s="18" t="n">
        <f aca="false">IF(O2176="","",ROUND((O2176-N2176)*1440,0))</f>
        <v>57</v>
      </c>
      <c r="AF2176" s="18" t="n">
        <f aca="false">IF(P2176="","",ROUND((P2176-O2176)*1440,0))</f>
        <v>36</v>
      </c>
      <c r="AG2176" s="18" t="n">
        <f aca="false">IF(Q2176="","",ROUND((Q2176-P2176)*1440,0))</f>
        <v>19</v>
      </c>
      <c r="AH2176" s="18" t="n">
        <f aca="false">IF(Q2176="","",ROUND((Q2176-H2176)*1440,0))</f>
        <v>317</v>
      </c>
      <c r="AI2176" s="19" t="n">
        <f aca="false">ROUND(IF(O2176="",Assumptions!$B$25-K2176,O2176-K2176)*24,1)</f>
        <v>3.4</v>
      </c>
      <c r="AJ2176" s="20" t="n">
        <f aca="false">ROUND(MAX(N(Y2176)/Assumptions!$C$5, N(Z2176)/Assumptions!$C$6, N(AA2176)/Assumptions!$C$7, N(AB2176)/Assumptions!$C$8, N(AC2176)/Assumptions!$C$9, N(AD2176)/Assumptions!$C$10, N(AE2176)/Assumptions!$C$11, N(AF2176)/Assumptions!$C$12, N(AG2176)/Assumptions!$C$13),3)</f>
        <v>3.3</v>
      </c>
      <c r="AK2176" s="0" t="str">
        <f aca="false">IF(OR(U2176="Pending",U2176="On Hold"),"Open GRN (awaiting)",IF(AJ2176&lt;=1,"Within SLA",IF(ROUND(N(Y2176)/Assumptions!$C$5,3)=AJ2176,"Gate Wait",IF(ROUND(N(Z2176)/Assumptions!$C$6,3)=AJ2176,"Dock Wait",IF(ROUND(N(AA2176)/Assumptions!$C$7,3)=AJ2176,"Unloading",IF(ROUND(N(AB2176)/Assumptions!$C$8,3)=AJ2176,"Unload-to-QC Wait",IF(ROUND(N(AC2176)/Assumptions!$C$9,3)=AJ2176,"QC",IF(ROUND(N(AD2176)/Assumptions!$C$10,3)=AJ2176,"QC-to-GRN Wait",IF(ROUND(N(AE2176)/Assumptions!$C$11,3)=AJ2176,"GRN Processing",IF(ROUND(N(AF2176)/Assumptions!$C$12,3)=AJ2176,"GRN-to-Putaway Wait",IF(ROUND(N(AG2176)/Assumptions!$C$13,3)=AJ2176,"Putaway","Within SLA")))))))))))</f>
        <v>QC-to-GRN Wait</v>
      </c>
    </row>
    <row r="2177" customFormat="false" ht="15" hidden="false" customHeight="false" outlineLevel="0" collapsed="false">
      <c r="A2177" s="0" t="s">
        <v>6335</v>
      </c>
      <c r="B2177" s="0" t="s">
        <v>6336</v>
      </c>
      <c r="C2177" s="0" t="s">
        <v>142</v>
      </c>
      <c r="D2177" s="0" t="s">
        <v>119</v>
      </c>
      <c r="E2177" s="0" t="s">
        <v>1287</v>
      </c>
      <c r="F2177" s="0" t="s">
        <v>137</v>
      </c>
      <c r="G2177" s="0" t="s">
        <v>129</v>
      </c>
      <c r="H2177" s="17" t="n">
        <v>46256.11875</v>
      </c>
      <c r="I2177" s="17" t="n">
        <v>46256.1291666667</v>
      </c>
      <c r="J2177" s="17" t="n">
        <v>46256.1305555556</v>
      </c>
      <c r="K2177" s="17" t="n">
        <v>46256.1458333333</v>
      </c>
      <c r="L2177" s="17" t="n">
        <v>46256.1604166667</v>
      </c>
      <c r="M2177" s="17" t="n">
        <v>46256.1701388889</v>
      </c>
      <c r="N2177" s="17" t="n">
        <v>46256.4</v>
      </c>
      <c r="O2177" s="17" t="n">
        <v>46256.4472222222</v>
      </c>
      <c r="P2177" s="17" t="n">
        <v>46256.4576388889</v>
      </c>
      <c r="Q2177" s="17" t="n">
        <v>46256.4722222222</v>
      </c>
      <c r="R2177" s="0" t="n">
        <v>134</v>
      </c>
      <c r="S2177" s="0" t="n">
        <v>0</v>
      </c>
      <c r="T2177" s="0" t="n">
        <v>0</v>
      </c>
      <c r="U2177" s="18" t="s">
        <v>130</v>
      </c>
      <c r="V2177" s="18" t="s">
        <v>131</v>
      </c>
      <c r="W2177" s="0" t="str">
        <f aca="false">IF(AND(X2177&gt;=6,X2177&lt;14),"A",IF(AND(X2177&gt;=14,X2177&lt;22),"B","C"))</f>
        <v>C</v>
      </c>
      <c r="X2177" s="18" t="n">
        <f aca="false">HOUR(H2177)</f>
        <v>2</v>
      </c>
      <c r="Y2177" s="18" t="n">
        <f aca="false">ROUND((I2177-H2177)*1440,0)</f>
        <v>15</v>
      </c>
      <c r="Z2177" s="18" t="n">
        <f aca="false">ROUND((J2177-I2177)*1440,0)</f>
        <v>2</v>
      </c>
      <c r="AA2177" s="18" t="n">
        <f aca="false">ROUND((K2177-J2177)*1440,0)</f>
        <v>22</v>
      </c>
      <c r="AB2177" s="18" t="n">
        <f aca="false">ROUND((L2177-K2177)*1440,0)</f>
        <v>21</v>
      </c>
      <c r="AC2177" s="18" t="n">
        <f aca="false">ROUND((M2177-L2177)*1440,0)</f>
        <v>14</v>
      </c>
      <c r="AD2177" s="18" t="n">
        <f aca="false">IF(N2177="","",ROUND((N2177-M2177)*1440,0))</f>
        <v>331</v>
      </c>
      <c r="AE2177" s="18" t="n">
        <f aca="false">IF(O2177="","",ROUND((O2177-N2177)*1440,0))</f>
        <v>68</v>
      </c>
      <c r="AF2177" s="18" t="n">
        <f aca="false">IF(P2177="","",ROUND((P2177-O2177)*1440,0))</f>
        <v>15</v>
      </c>
      <c r="AG2177" s="18" t="n">
        <f aca="false">IF(Q2177="","",ROUND((Q2177-P2177)*1440,0))</f>
        <v>21</v>
      </c>
      <c r="AH2177" s="18" t="n">
        <f aca="false">IF(Q2177="","",ROUND((Q2177-H2177)*1440,0))</f>
        <v>509</v>
      </c>
      <c r="AI2177" s="19" t="n">
        <f aca="false">ROUND(IF(O2177="",Assumptions!$B$25-K2177,O2177-K2177)*24,1)</f>
        <v>7.2</v>
      </c>
      <c r="AJ2177" s="20" t="n">
        <f aca="false">ROUND(MAX(N(Y2177)/Assumptions!$C$5, N(Z2177)/Assumptions!$C$6, N(AA2177)/Assumptions!$C$7, N(AB2177)/Assumptions!$C$8, N(AC2177)/Assumptions!$C$9, N(AD2177)/Assumptions!$C$10, N(AE2177)/Assumptions!$C$11, N(AF2177)/Assumptions!$C$12, N(AG2177)/Assumptions!$C$13),3)</f>
        <v>11.033</v>
      </c>
      <c r="AK2177" s="0" t="str">
        <f aca="false">IF(OR(U2177="Pending",U2177="On Hold"),"Open GRN (awaiting)",IF(AJ2177&lt;=1,"Within SLA",IF(ROUND(N(Y2177)/Assumptions!$C$5,3)=AJ2177,"Gate Wait",IF(ROUND(N(Z2177)/Assumptions!$C$6,3)=AJ2177,"Dock Wait",IF(ROUND(N(AA2177)/Assumptions!$C$7,3)=AJ2177,"Unloading",IF(ROUND(N(AB2177)/Assumptions!$C$8,3)=AJ2177,"Unload-to-QC Wait",IF(ROUND(N(AC2177)/Assumptions!$C$9,3)=AJ2177,"QC",IF(ROUND(N(AD2177)/Assumptions!$C$10,3)=AJ2177,"QC-to-GRN Wait",IF(ROUND(N(AE2177)/Assumptions!$C$11,3)=AJ2177,"GRN Processing",IF(ROUND(N(AF2177)/Assumptions!$C$12,3)=AJ2177,"GRN-to-Putaway Wait",IF(ROUND(N(AG2177)/Assumptions!$C$13,3)=AJ2177,"Putaway","Within SLA")))))))))))</f>
        <v>QC-to-GRN Wait</v>
      </c>
    </row>
    <row r="2178" customFormat="false" ht="15" hidden="false" customHeight="false" outlineLevel="0" collapsed="false">
      <c r="A2178" s="0" t="s">
        <v>6337</v>
      </c>
      <c r="B2178" s="0" t="s">
        <v>6338</v>
      </c>
      <c r="C2178" s="0" t="s">
        <v>153</v>
      </c>
      <c r="D2178" s="0" t="s">
        <v>147</v>
      </c>
      <c r="E2178" s="0" t="s">
        <v>6339</v>
      </c>
      <c r="F2178" s="0" t="s">
        <v>155</v>
      </c>
      <c r="G2178" s="0" t="s">
        <v>150</v>
      </c>
      <c r="H2178" s="17" t="n">
        <v>46256.1847222222</v>
      </c>
      <c r="I2178" s="17" t="n">
        <v>46256.2180555556</v>
      </c>
      <c r="J2178" s="17" t="n">
        <v>46256.2229166667</v>
      </c>
      <c r="K2178" s="17" t="n">
        <v>46256.2388888889</v>
      </c>
      <c r="L2178" s="17" t="n">
        <v>46256.2444444444</v>
      </c>
      <c r="M2178" s="17" t="n">
        <v>46256.2541666667</v>
      </c>
      <c r="N2178" s="17" t="n">
        <v>46256.3284722222</v>
      </c>
      <c r="O2178" s="17" t="n">
        <v>46256.3888888889</v>
      </c>
      <c r="P2178" s="17" t="n">
        <v>46256.4006944444</v>
      </c>
      <c r="Q2178" s="17" t="n">
        <v>46256.4083333333</v>
      </c>
      <c r="R2178" s="0" t="n">
        <v>284</v>
      </c>
      <c r="S2178" s="0" t="n">
        <v>0</v>
      </c>
      <c r="T2178" s="0" t="n">
        <v>0</v>
      </c>
      <c r="U2178" s="18" t="s">
        <v>130</v>
      </c>
      <c r="V2178" s="18" t="s">
        <v>156</v>
      </c>
      <c r="W2178" s="0" t="str">
        <f aca="false">IF(AND(X2178&gt;=6,X2178&lt;14),"A",IF(AND(X2178&gt;=14,X2178&lt;22),"B","C"))</f>
        <v>C</v>
      </c>
      <c r="X2178" s="18" t="n">
        <f aca="false">HOUR(H2178)</f>
        <v>4</v>
      </c>
      <c r="Y2178" s="18" t="n">
        <f aca="false">ROUND((I2178-H2178)*1440,0)</f>
        <v>48</v>
      </c>
      <c r="Z2178" s="18" t="n">
        <f aca="false">ROUND((J2178-I2178)*1440,0)</f>
        <v>7</v>
      </c>
      <c r="AA2178" s="18" t="n">
        <f aca="false">ROUND((K2178-J2178)*1440,0)</f>
        <v>23</v>
      </c>
      <c r="AB2178" s="18" t="n">
        <f aca="false">ROUND((L2178-K2178)*1440,0)</f>
        <v>8</v>
      </c>
      <c r="AC2178" s="18" t="n">
        <f aca="false">ROUND((M2178-L2178)*1440,0)</f>
        <v>14</v>
      </c>
      <c r="AD2178" s="18" t="n">
        <f aca="false">IF(N2178="","",ROUND((N2178-M2178)*1440,0))</f>
        <v>107</v>
      </c>
      <c r="AE2178" s="18" t="n">
        <f aca="false">IF(O2178="","",ROUND((O2178-N2178)*1440,0))</f>
        <v>87</v>
      </c>
      <c r="AF2178" s="18" t="n">
        <f aca="false">IF(P2178="","",ROUND((P2178-O2178)*1440,0))</f>
        <v>17</v>
      </c>
      <c r="AG2178" s="18" t="n">
        <f aca="false">IF(Q2178="","",ROUND((Q2178-P2178)*1440,0))</f>
        <v>11</v>
      </c>
      <c r="AH2178" s="18" t="n">
        <f aca="false">IF(Q2178="","",ROUND((Q2178-H2178)*1440,0))</f>
        <v>322</v>
      </c>
      <c r="AI2178" s="19" t="n">
        <f aca="false">ROUND(IF(O2178="",Assumptions!$B$25-K2178,O2178-K2178)*24,1)</f>
        <v>3.6</v>
      </c>
      <c r="AJ2178" s="20" t="n">
        <f aca="false">ROUND(MAX(N(Y2178)/Assumptions!$C$5, N(Z2178)/Assumptions!$C$6, N(AA2178)/Assumptions!$C$7, N(AB2178)/Assumptions!$C$8, N(AC2178)/Assumptions!$C$9, N(AD2178)/Assumptions!$C$10, N(AE2178)/Assumptions!$C$11, N(AF2178)/Assumptions!$C$12, N(AG2178)/Assumptions!$C$13),3)</f>
        <v>3.567</v>
      </c>
      <c r="AK2178" s="0" t="str">
        <f aca="false">IF(OR(U2178="Pending",U2178="On Hold"),"Open GRN (awaiting)",IF(AJ2178&lt;=1,"Within SLA",IF(ROUND(N(Y2178)/Assumptions!$C$5,3)=AJ2178,"Gate Wait",IF(ROUND(N(Z2178)/Assumptions!$C$6,3)=AJ2178,"Dock Wait",IF(ROUND(N(AA2178)/Assumptions!$C$7,3)=AJ2178,"Unloading",IF(ROUND(N(AB2178)/Assumptions!$C$8,3)=AJ2178,"Unload-to-QC Wait",IF(ROUND(N(AC2178)/Assumptions!$C$9,3)=AJ2178,"QC",IF(ROUND(N(AD2178)/Assumptions!$C$10,3)=AJ2178,"QC-to-GRN Wait",IF(ROUND(N(AE2178)/Assumptions!$C$11,3)=AJ2178,"GRN Processing",IF(ROUND(N(AF2178)/Assumptions!$C$12,3)=AJ2178,"GRN-to-Putaway Wait",IF(ROUND(N(AG2178)/Assumptions!$C$13,3)=AJ2178,"Putaway","Within SLA")))))))))))</f>
        <v>QC-to-GRN Wait</v>
      </c>
    </row>
    <row r="2179" customFormat="false" ht="15" hidden="false" customHeight="false" outlineLevel="0" collapsed="false">
      <c r="A2179" s="0" t="s">
        <v>6340</v>
      </c>
      <c r="B2179" s="0" t="s">
        <v>6341</v>
      </c>
      <c r="C2179" s="0" t="s">
        <v>252</v>
      </c>
      <c r="D2179" s="0" t="s">
        <v>147</v>
      </c>
      <c r="E2179" s="0" t="s">
        <v>6342</v>
      </c>
      <c r="F2179" s="0" t="s">
        <v>155</v>
      </c>
      <c r="G2179" s="0" t="s">
        <v>150</v>
      </c>
      <c r="H2179" s="17" t="n">
        <v>46256.2138888889</v>
      </c>
      <c r="I2179" s="17" t="n">
        <v>46256.2590277778</v>
      </c>
      <c r="J2179" s="17" t="n">
        <v>46256.2638888889</v>
      </c>
      <c r="K2179" s="17" t="n">
        <v>46256.2840277778</v>
      </c>
      <c r="L2179" s="17" t="n">
        <v>46256.2916666667</v>
      </c>
      <c r="M2179" s="17" t="n">
        <v>46256.3215277778</v>
      </c>
      <c r="N2179" s="17" t="n">
        <v>46256.3381944444</v>
      </c>
      <c r="O2179" s="17" t="n">
        <v>46256.3541666667</v>
      </c>
      <c r="P2179" s="17" t="n">
        <v>46256.3618055556</v>
      </c>
      <c r="Q2179" s="17" t="n">
        <v>46256.3805555556</v>
      </c>
      <c r="R2179" s="0" t="n">
        <v>171</v>
      </c>
      <c r="S2179" s="0" t="n">
        <v>0</v>
      </c>
      <c r="T2179" s="0" t="n">
        <v>0</v>
      </c>
      <c r="U2179" s="18" t="s">
        <v>130</v>
      </c>
      <c r="V2179" s="18" t="s">
        <v>139</v>
      </c>
      <c r="W2179" s="0" t="str">
        <f aca="false">IF(AND(X2179&gt;=6,X2179&lt;14),"A",IF(AND(X2179&gt;=14,X2179&lt;22),"B","C"))</f>
        <v>C</v>
      </c>
      <c r="X2179" s="18" t="n">
        <f aca="false">HOUR(H2179)</f>
        <v>5</v>
      </c>
      <c r="Y2179" s="18" t="n">
        <f aca="false">ROUND((I2179-H2179)*1440,0)</f>
        <v>65</v>
      </c>
      <c r="Z2179" s="18" t="n">
        <f aca="false">ROUND((J2179-I2179)*1440,0)</f>
        <v>7</v>
      </c>
      <c r="AA2179" s="18" t="n">
        <f aca="false">ROUND((K2179-J2179)*1440,0)</f>
        <v>29</v>
      </c>
      <c r="AB2179" s="18" t="n">
        <f aca="false">ROUND((L2179-K2179)*1440,0)</f>
        <v>11</v>
      </c>
      <c r="AC2179" s="18" t="n">
        <f aca="false">ROUND((M2179-L2179)*1440,0)</f>
        <v>43</v>
      </c>
      <c r="AD2179" s="18" t="n">
        <f aca="false">IF(N2179="","",ROUND((N2179-M2179)*1440,0))</f>
        <v>24</v>
      </c>
      <c r="AE2179" s="18" t="n">
        <f aca="false">IF(O2179="","",ROUND((O2179-N2179)*1440,0))</f>
        <v>23</v>
      </c>
      <c r="AF2179" s="18" t="n">
        <f aca="false">IF(P2179="","",ROUND((P2179-O2179)*1440,0))</f>
        <v>11</v>
      </c>
      <c r="AG2179" s="18" t="n">
        <f aca="false">IF(Q2179="","",ROUND((Q2179-P2179)*1440,0))</f>
        <v>27</v>
      </c>
      <c r="AH2179" s="18" t="n">
        <f aca="false">IF(Q2179="","",ROUND((Q2179-H2179)*1440,0))</f>
        <v>240</v>
      </c>
      <c r="AI2179" s="19" t="n">
        <f aca="false">ROUND(IF(O2179="",Assumptions!$B$25-K2179,O2179-K2179)*24,1)</f>
        <v>1.7</v>
      </c>
      <c r="AJ2179" s="20" t="n">
        <f aca="false">ROUND(MAX(N(Y2179)/Assumptions!$C$5, N(Z2179)/Assumptions!$C$6, N(AA2179)/Assumptions!$C$7, N(AB2179)/Assumptions!$C$8, N(AC2179)/Assumptions!$C$9, N(AD2179)/Assumptions!$C$10, N(AE2179)/Assumptions!$C$11, N(AF2179)/Assumptions!$C$12, N(AG2179)/Assumptions!$C$13),3)</f>
        <v>2.167</v>
      </c>
      <c r="AK2179" s="0" t="str">
        <f aca="false">IF(OR(U2179="Pending",U2179="On Hold"),"Open GRN (awaiting)",IF(AJ2179&lt;=1,"Within SLA",IF(ROUND(N(Y2179)/Assumptions!$C$5,3)=AJ2179,"Gate Wait",IF(ROUND(N(Z2179)/Assumptions!$C$6,3)=AJ2179,"Dock Wait",IF(ROUND(N(AA2179)/Assumptions!$C$7,3)=AJ2179,"Unloading",IF(ROUND(N(AB2179)/Assumptions!$C$8,3)=AJ2179,"Unload-to-QC Wait",IF(ROUND(N(AC2179)/Assumptions!$C$9,3)=AJ2179,"QC",IF(ROUND(N(AD2179)/Assumptions!$C$10,3)=AJ2179,"QC-to-GRN Wait",IF(ROUND(N(AE2179)/Assumptions!$C$11,3)=AJ2179,"GRN Processing",IF(ROUND(N(AF2179)/Assumptions!$C$12,3)=AJ2179,"GRN-to-Putaway Wait",IF(ROUND(N(AG2179)/Assumptions!$C$13,3)=AJ2179,"Putaway","Within SLA")))))))))))</f>
        <v>Gate Wait</v>
      </c>
    </row>
    <row r="2180" customFormat="false" ht="15" hidden="false" customHeight="false" outlineLevel="0" collapsed="false">
      <c r="A2180" s="0" t="s">
        <v>6343</v>
      </c>
      <c r="B2180" s="0" t="s">
        <v>6344</v>
      </c>
      <c r="C2180" s="0" t="s">
        <v>159</v>
      </c>
      <c r="D2180" s="0" t="s">
        <v>119</v>
      </c>
      <c r="E2180" s="0" t="s">
        <v>6345</v>
      </c>
      <c r="F2180" s="0" t="s">
        <v>128</v>
      </c>
      <c r="G2180" s="0" t="s">
        <v>129</v>
      </c>
      <c r="H2180" s="17" t="n">
        <v>46256.2152777778</v>
      </c>
      <c r="I2180" s="17" t="n">
        <v>46256.2409722222</v>
      </c>
      <c r="J2180" s="17" t="n">
        <v>46256.2465277778</v>
      </c>
      <c r="K2180" s="17" t="n">
        <v>46256.2708333333</v>
      </c>
      <c r="L2180" s="17" t="n">
        <v>46256.2736111111</v>
      </c>
      <c r="M2180" s="17" t="n">
        <v>46256.2881944445</v>
      </c>
      <c r="N2180" s="17" t="n">
        <v>46256.3034722222</v>
      </c>
      <c r="O2180" s="17" t="n">
        <v>46256.3118055556</v>
      </c>
      <c r="P2180" s="17" t="n">
        <v>46256.3236111111</v>
      </c>
      <c r="Q2180" s="17" t="n">
        <v>46256.3284722222</v>
      </c>
      <c r="R2180" s="0" t="n">
        <v>167</v>
      </c>
      <c r="S2180" s="0" t="n">
        <v>0</v>
      </c>
      <c r="T2180" s="0" t="n">
        <v>0</v>
      </c>
      <c r="U2180" s="18" t="s">
        <v>130</v>
      </c>
      <c r="V2180" s="18" t="s">
        <v>139</v>
      </c>
      <c r="W2180" s="0" t="str">
        <f aca="false">IF(AND(X2180&gt;=6,X2180&lt;14),"A",IF(AND(X2180&gt;=14,X2180&lt;22),"B","C"))</f>
        <v>C</v>
      </c>
      <c r="X2180" s="18" t="n">
        <f aca="false">HOUR(H2180)</f>
        <v>5</v>
      </c>
      <c r="Y2180" s="18" t="n">
        <f aca="false">ROUND((I2180-H2180)*1440,0)</f>
        <v>37</v>
      </c>
      <c r="Z2180" s="18" t="n">
        <f aca="false">ROUND((J2180-I2180)*1440,0)</f>
        <v>8</v>
      </c>
      <c r="AA2180" s="18" t="n">
        <f aca="false">ROUND((K2180-J2180)*1440,0)</f>
        <v>35</v>
      </c>
      <c r="AB2180" s="18" t="n">
        <f aca="false">ROUND((L2180-K2180)*1440,0)</f>
        <v>4</v>
      </c>
      <c r="AC2180" s="18" t="n">
        <f aca="false">ROUND((M2180-L2180)*1440,0)</f>
        <v>21</v>
      </c>
      <c r="AD2180" s="18" t="n">
        <f aca="false">IF(N2180="","",ROUND((N2180-M2180)*1440,0))</f>
        <v>22</v>
      </c>
      <c r="AE2180" s="18" t="n">
        <f aca="false">IF(O2180="","",ROUND((O2180-N2180)*1440,0))</f>
        <v>12</v>
      </c>
      <c r="AF2180" s="18" t="n">
        <f aca="false">IF(P2180="","",ROUND((P2180-O2180)*1440,0))</f>
        <v>17</v>
      </c>
      <c r="AG2180" s="18" t="n">
        <f aca="false">IF(Q2180="","",ROUND((Q2180-P2180)*1440,0))</f>
        <v>7</v>
      </c>
      <c r="AH2180" s="18" t="n">
        <f aca="false">IF(Q2180="","",ROUND((Q2180-H2180)*1440,0))</f>
        <v>163</v>
      </c>
      <c r="AI2180" s="19" t="n">
        <f aca="false">ROUND(IF(O2180="",Assumptions!$B$25-K2180,O2180-K2180)*24,1)</f>
        <v>1</v>
      </c>
      <c r="AJ2180" s="20" t="n">
        <f aca="false">ROUND(MAX(N(Y2180)/Assumptions!$C$5, N(Z2180)/Assumptions!$C$6, N(AA2180)/Assumptions!$C$7, N(AB2180)/Assumptions!$C$8, N(AC2180)/Assumptions!$C$9, N(AD2180)/Assumptions!$C$10, N(AE2180)/Assumptions!$C$11, N(AF2180)/Assumptions!$C$12, N(AG2180)/Assumptions!$C$13),3)</f>
        <v>1.233</v>
      </c>
      <c r="AK2180" s="0" t="str">
        <f aca="false">IF(OR(U2180="Pending",U2180="On Hold"),"Open GRN (awaiting)",IF(AJ2180&lt;=1,"Within SLA",IF(ROUND(N(Y2180)/Assumptions!$C$5,3)=AJ2180,"Gate Wait",IF(ROUND(N(Z2180)/Assumptions!$C$6,3)=AJ2180,"Dock Wait",IF(ROUND(N(AA2180)/Assumptions!$C$7,3)=AJ2180,"Unloading",IF(ROUND(N(AB2180)/Assumptions!$C$8,3)=AJ2180,"Unload-to-QC Wait",IF(ROUND(N(AC2180)/Assumptions!$C$9,3)=AJ2180,"QC",IF(ROUND(N(AD2180)/Assumptions!$C$10,3)=AJ2180,"QC-to-GRN Wait",IF(ROUND(N(AE2180)/Assumptions!$C$11,3)=AJ2180,"GRN Processing",IF(ROUND(N(AF2180)/Assumptions!$C$12,3)=AJ2180,"GRN-to-Putaway Wait",IF(ROUND(N(AG2180)/Assumptions!$C$13,3)=AJ2180,"Putaway","Within SLA")))))))))))</f>
        <v>Gate Wait</v>
      </c>
    </row>
    <row r="2181" customFormat="false" ht="15" hidden="false" customHeight="false" outlineLevel="0" collapsed="false">
      <c r="A2181" s="0" t="s">
        <v>6346</v>
      </c>
      <c r="B2181" s="0" t="s">
        <v>6347</v>
      </c>
      <c r="C2181" s="0" t="s">
        <v>286</v>
      </c>
      <c r="D2181" s="0" t="s">
        <v>147</v>
      </c>
      <c r="E2181" s="0" t="s">
        <v>6348</v>
      </c>
      <c r="F2181" s="0" t="s">
        <v>121</v>
      </c>
      <c r="G2181" s="0" t="s">
        <v>150</v>
      </c>
      <c r="H2181" s="17" t="n">
        <v>46256.2527777778</v>
      </c>
      <c r="I2181" s="17" t="n">
        <v>46256.2618055556</v>
      </c>
      <c r="J2181" s="17" t="n">
        <v>46256.2722222222</v>
      </c>
      <c r="K2181" s="17" t="n">
        <v>46256.3270833333</v>
      </c>
      <c r="L2181" s="17" t="n">
        <v>46256.3381944444</v>
      </c>
      <c r="M2181" s="17" t="n">
        <v>46256.375</v>
      </c>
      <c r="N2181" s="17" t="n">
        <v>46256.4083333333</v>
      </c>
      <c r="O2181" s="17" t="n">
        <v>46256.4625</v>
      </c>
      <c r="P2181" s="17" t="n">
        <v>46256.4743055556</v>
      </c>
      <c r="Q2181" s="17" t="n">
        <v>46256.4972222222</v>
      </c>
      <c r="R2181" s="0" t="n">
        <v>581</v>
      </c>
      <c r="S2181" s="0" t="n">
        <v>0</v>
      </c>
      <c r="T2181" s="0" t="n">
        <v>0</v>
      </c>
      <c r="U2181" s="18" t="s">
        <v>130</v>
      </c>
      <c r="V2181" s="18" t="s">
        <v>156</v>
      </c>
      <c r="W2181" s="0" t="str">
        <f aca="false">IF(AND(X2181&gt;=6,X2181&lt;14),"A",IF(AND(X2181&gt;=14,X2181&lt;22),"B","C"))</f>
        <v>A</v>
      </c>
      <c r="X2181" s="18" t="n">
        <f aca="false">HOUR(H2181)</f>
        <v>6</v>
      </c>
      <c r="Y2181" s="18" t="n">
        <f aca="false">ROUND((I2181-H2181)*1440,0)</f>
        <v>13</v>
      </c>
      <c r="Z2181" s="18" t="n">
        <f aca="false">ROUND((J2181-I2181)*1440,0)</f>
        <v>15</v>
      </c>
      <c r="AA2181" s="18" t="n">
        <f aca="false">ROUND((K2181-J2181)*1440,0)</f>
        <v>79</v>
      </c>
      <c r="AB2181" s="18" t="n">
        <f aca="false">ROUND((L2181-K2181)*1440,0)</f>
        <v>16</v>
      </c>
      <c r="AC2181" s="18" t="n">
        <f aca="false">ROUND((M2181-L2181)*1440,0)</f>
        <v>53</v>
      </c>
      <c r="AD2181" s="18" t="n">
        <f aca="false">IF(N2181="","",ROUND((N2181-M2181)*1440,0))</f>
        <v>48</v>
      </c>
      <c r="AE2181" s="18" t="n">
        <f aca="false">IF(O2181="","",ROUND((O2181-N2181)*1440,0))</f>
        <v>78</v>
      </c>
      <c r="AF2181" s="18" t="n">
        <f aca="false">IF(P2181="","",ROUND((P2181-O2181)*1440,0))</f>
        <v>17</v>
      </c>
      <c r="AG2181" s="18" t="n">
        <f aca="false">IF(Q2181="","",ROUND((Q2181-P2181)*1440,0))</f>
        <v>33</v>
      </c>
      <c r="AH2181" s="18" t="n">
        <f aca="false">IF(Q2181="","",ROUND((Q2181-H2181)*1440,0))</f>
        <v>352</v>
      </c>
      <c r="AI2181" s="19" t="n">
        <f aca="false">ROUND(IF(O2181="",Assumptions!$B$25-K2181,O2181-K2181)*24,1)</f>
        <v>3.3</v>
      </c>
      <c r="AJ2181" s="20" t="n">
        <f aca="false">ROUND(MAX(N(Y2181)/Assumptions!$C$5, N(Z2181)/Assumptions!$C$6, N(AA2181)/Assumptions!$C$7, N(AB2181)/Assumptions!$C$8, N(AC2181)/Assumptions!$C$9, N(AD2181)/Assumptions!$C$10, N(AE2181)/Assumptions!$C$11, N(AF2181)/Assumptions!$C$12, N(AG2181)/Assumptions!$C$13),3)</f>
        <v>1.733</v>
      </c>
      <c r="AK2181" s="0" t="str">
        <f aca="false">IF(OR(U2181="Pending",U2181="On Hold"),"Open GRN (awaiting)",IF(AJ2181&lt;=1,"Within SLA",IF(ROUND(N(Y2181)/Assumptions!$C$5,3)=AJ2181,"Gate Wait",IF(ROUND(N(Z2181)/Assumptions!$C$6,3)=AJ2181,"Dock Wait",IF(ROUND(N(AA2181)/Assumptions!$C$7,3)=AJ2181,"Unloading",IF(ROUND(N(AB2181)/Assumptions!$C$8,3)=AJ2181,"Unload-to-QC Wait",IF(ROUND(N(AC2181)/Assumptions!$C$9,3)=AJ2181,"QC",IF(ROUND(N(AD2181)/Assumptions!$C$10,3)=AJ2181,"QC-to-GRN Wait",IF(ROUND(N(AE2181)/Assumptions!$C$11,3)=AJ2181,"GRN Processing",IF(ROUND(N(AF2181)/Assumptions!$C$12,3)=AJ2181,"GRN-to-Putaway Wait",IF(ROUND(N(AG2181)/Assumptions!$C$13,3)=AJ2181,"Putaway","Within SLA")))))))))))</f>
        <v>GRN Processing</v>
      </c>
    </row>
    <row r="2182" customFormat="false" ht="15" hidden="false" customHeight="false" outlineLevel="0" collapsed="false">
      <c r="A2182" s="0" t="s">
        <v>6349</v>
      </c>
      <c r="B2182" s="0" t="s">
        <v>6350</v>
      </c>
      <c r="C2182" s="0" t="s">
        <v>218</v>
      </c>
      <c r="D2182" s="0" t="s">
        <v>147</v>
      </c>
      <c r="E2182" s="0" t="s">
        <v>6351</v>
      </c>
      <c r="F2182" s="0" t="s">
        <v>137</v>
      </c>
      <c r="G2182" s="0" t="s">
        <v>167</v>
      </c>
      <c r="H2182" s="17" t="n">
        <v>46256.2548611111</v>
      </c>
      <c r="I2182" s="17" t="n">
        <v>46256.2631944444</v>
      </c>
      <c r="J2182" s="17" t="n">
        <v>46256.2666666667</v>
      </c>
      <c r="K2182" s="17" t="n">
        <v>46256.2944444444</v>
      </c>
      <c r="L2182" s="17" t="n">
        <v>46256.3006944444</v>
      </c>
      <c r="M2182" s="17" t="n">
        <v>46256.31875</v>
      </c>
      <c r="N2182" s="17" t="n">
        <v>46256.3541666667</v>
      </c>
      <c r="O2182" s="17" t="n">
        <v>46256.4631944444</v>
      </c>
      <c r="P2182" s="17" t="n">
        <v>46256.4708333333</v>
      </c>
      <c r="Q2182" s="17" t="n">
        <v>46256.4819444444</v>
      </c>
      <c r="R2182" s="0" t="n">
        <v>686</v>
      </c>
      <c r="S2182" s="0" t="n">
        <v>0</v>
      </c>
      <c r="T2182" s="0" t="n">
        <v>0</v>
      </c>
      <c r="U2182" s="18" t="s">
        <v>130</v>
      </c>
      <c r="V2182" s="18" t="s">
        <v>156</v>
      </c>
      <c r="W2182" s="0" t="str">
        <f aca="false">IF(AND(X2182&gt;=6,X2182&lt;14),"A",IF(AND(X2182&gt;=14,X2182&lt;22),"B","C"))</f>
        <v>A</v>
      </c>
      <c r="X2182" s="18" t="n">
        <f aca="false">HOUR(H2182)</f>
        <v>6</v>
      </c>
      <c r="Y2182" s="18" t="n">
        <f aca="false">ROUND((I2182-H2182)*1440,0)</f>
        <v>12</v>
      </c>
      <c r="Z2182" s="18" t="n">
        <f aca="false">ROUND((J2182-I2182)*1440,0)</f>
        <v>5</v>
      </c>
      <c r="AA2182" s="18" t="n">
        <f aca="false">ROUND((K2182-J2182)*1440,0)</f>
        <v>40</v>
      </c>
      <c r="AB2182" s="18" t="n">
        <f aca="false">ROUND((L2182-K2182)*1440,0)</f>
        <v>9</v>
      </c>
      <c r="AC2182" s="18" t="n">
        <f aca="false">ROUND((M2182-L2182)*1440,0)</f>
        <v>26</v>
      </c>
      <c r="AD2182" s="18" t="n">
        <f aca="false">IF(N2182="","",ROUND((N2182-M2182)*1440,0))</f>
        <v>51</v>
      </c>
      <c r="AE2182" s="18" t="n">
        <f aca="false">IF(O2182="","",ROUND((O2182-N2182)*1440,0))</f>
        <v>157</v>
      </c>
      <c r="AF2182" s="18" t="n">
        <f aca="false">IF(P2182="","",ROUND((P2182-O2182)*1440,0))</f>
        <v>11</v>
      </c>
      <c r="AG2182" s="18" t="n">
        <f aca="false">IF(Q2182="","",ROUND((Q2182-P2182)*1440,0))</f>
        <v>16</v>
      </c>
      <c r="AH2182" s="18" t="n">
        <f aca="false">IF(Q2182="","",ROUND((Q2182-H2182)*1440,0))</f>
        <v>327</v>
      </c>
      <c r="AI2182" s="19" t="n">
        <f aca="false">ROUND(IF(O2182="",Assumptions!$B$25-K2182,O2182-K2182)*24,1)</f>
        <v>4.1</v>
      </c>
      <c r="AJ2182" s="20" t="n">
        <f aca="false">ROUND(MAX(N(Y2182)/Assumptions!$C$5, N(Z2182)/Assumptions!$C$6, N(AA2182)/Assumptions!$C$7, N(AB2182)/Assumptions!$C$8, N(AC2182)/Assumptions!$C$9, N(AD2182)/Assumptions!$C$10, N(AE2182)/Assumptions!$C$11, N(AF2182)/Assumptions!$C$12, N(AG2182)/Assumptions!$C$13),3)</f>
        <v>3.489</v>
      </c>
      <c r="AK2182" s="0" t="str">
        <f aca="false">IF(OR(U2182="Pending",U2182="On Hold"),"Open GRN (awaiting)",IF(AJ2182&lt;=1,"Within SLA",IF(ROUND(N(Y2182)/Assumptions!$C$5,3)=AJ2182,"Gate Wait",IF(ROUND(N(Z2182)/Assumptions!$C$6,3)=AJ2182,"Dock Wait",IF(ROUND(N(AA2182)/Assumptions!$C$7,3)=AJ2182,"Unloading",IF(ROUND(N(AB2182)/Assumptions!$C$8,3)=AJ2182,"Unload-to-QC Wait",IF(ROUND(N(AC2182)/Assumptions!$C$9,3)=AJ2182,"QC",IF(ROUND(N(AD2182)/Assumptions!$C$10,3)=AJ2182,"QC-to-GRN Wait",IF(ROUND(N(AE2182)/Assumptions!$C$11,3)=AJ2182,"GRN Processing",IF(ROUND(N(AF2182)/Assumptions!$C$12,3)=AJ2182,"GRN-to-Putaway Wait",IF(ROUND(N(AG2182)/Assumptions!$C$13,3)=AJ2182,"Putaway","Within SLA")))))))))))</f>
        <v>GRN Processing</v>
      </c>
    </row>
    <row r="2183" customFormat="false" ht="15" hidden="false" customHeight="false" outlineLevel="0" collapsed="false">
      <c r="A2183" s="0" t="s">
        <v>6352</v>
      </c>
      <c r="B2183" s="0" t="s">
        <v>6353</v>
      </c>
      <c r="C2183" s="0" t="s">
        <v>142</v>
      </c>
      <c r="D2183" s="0" t="s">
        <v>147</v>
      </c>
      <c r="E2183" s="0" t="s">
        <v>6354</v>
      </c>
      <c r="F2183" s="0" t="s">
        <v>177</v>
      </c>
      <c r="G2183" s="0" t="s">
        <v>167</v>
      </c>
      <c r="H2183" s="17" t="n">
        <v>46256.2569444445</v>
      </c>
      <c r="I2183" s="17" t="n">
        <v>46256.2680555556</v>
      </c>
      <c r="J2183" s="17" t="n">
        <v>46256.2708333333</v>
      </c>
      <c r="K2183" s="17" t="n">
        <v>46256.2930555556</v>
      </c>
      <c r="L2183" s="17" t="n">
        <v>46256.3076388889</v>
      </c>
      <c r="M2183" s="17" t="n">
        <v>46256.3520833333</v>
      </c>
      <c r="N2183" s="17" t="n">
        <v>46256.3659722222</v>
      </c>
      <c r="O2183" s="17" t="n">
        <v>46256.3777777778</v>
      </c>
      <c r="P2183" s="17" t="n">
        <v>46256.3923611111</v>
      </c>
      <c r="Q2183" s="17" t="n">
        <v>46256.4104166667</v>
      </c>
      <c r="R2183" s="0" t="n">
        <v>223</v>
      </c>
      <c r="S2183" s="0" t="n">
        <v>0</v>
      </c>
      <c r="T2183" s="0" t="n">
        <v>0</v>
      </c>
      <c r="U2183" s="18" t="s">
        <v>130</v>
      </c>
      <c r="V2183" s="18" t="s">
        <v>82</v>
      </c>
      <c r="W2183" s="0" t="str">
        <f aca="false">IF(AND(X2183&gt;=6,X2183&lt;14),"A",IF(AND(X2183&gt;=14,X2183&lt;22),"B","C"))</f>
        <v>A</v>
      </c>
      <c r="X2183" s="18" t="n">
        <f aca="false">HOUR(H2183)</f>
        <v>6</v>
      </c>
      <c r="Y2183" s="18" t="n">
        <f aca="false">ROUND((I2183-H2183)*1440,0)</f>
        <v>16</v>
      </c>
      <c r="Z2183" s="18" t="n">
        <f aca="false">ROUND((J2183-I2183)*1440,0)</f>
        <v>4</v>
      </c>
      <c r="AA2183" s="18" t="n">
        <f aca="false">ROUND((K2183-J2183)*1440,0)</f>
        <v>32</v>
      </c>
      <c r="AB2183" s="18" t="n">
        <f aca="false">ROUND((L2183-K2183)*1440,0)</f>
        <v>21</v>
      </c>
      <c r="AC2183" s="18" t="n">
        <f aca="false">ROUND((M2183-L2183)*1440,0)</f>
        <v>64</v>
      </c>
      <c r="AD2183" s="18" t="n">
        <f aca="false">IF(N2183="","",ROUND((N2183-M2183)*1440,0))</f>
        <v>20</v>
      </c>
      <c r="AE2183" s="18" t="n">
        <f aca="false">IF(O2183="","",ROUND((O2183-N2183)*1440,0))</f>
        <v>17</v>
      </c>
      <c r="AF2183" s="18" t="n">
        <f aca="false">IF(P2183="","",ROUND((P2183-O2183)*1440,0))</f>
        <v>21</v>
      </c>
      <c r="AG2183" s="18" t="n">
        <f aca="false">IF(Q2183="","",ROUND((Q2183-P2183)*1440,0))</f>
        <v>26</v>
      </c>
      <c r="AH2183" s="18" t="n">
        <f aca="false">IF(Q2183="","",ROUND((Q2183-H2183)*1440,0))</f>
        <v>221</v>
      </c>
      <c r="AI2183" s="19" t="n">
        <f aca="false">ROUND(IF(O2183="",Assumptions!$B$25-K2183,O2183-K2183)*24,1)</f>
        <v>2</v>
      </c>
      <c r="AJ2183" s="20" t="n">
        <f aca="false">ROUND(MAX(N(Y2183)/Assumptions!$C$5, N(Z2183)/Assumptions!$C$6, N(AA2183)/Assumptions!$C$7, N(AB2183)/Assumptions!$C$8, N(AC2183)/Assumptions!$C$9, N(AD2183)/Assumptions!$C$10, N(AE2183)/Assumptions!$C$11, N(AF2183)/Assumptions!$C$12, N(AG2183)/Assumptions!$C$13),3)</f>
        <v>1.422</v>
      </c>
      <c r="AK2183" s="0" t="str">
        <f aca="false">IF(OR(U2183="Pending",U2183="On Hold"),"Open GRN (awaiting)",IF(AJ2183&lt;=1,"Within SLA",IF(ROUND(N(Y2183)/Assumptions!$C$5,3)=AJ2183,"Gate Wait",IF(ROUND(N(Z2183)/Assumptions!$C$6,3)=AJ2183,"Dock Wait",IF(ROUND(N(AA2183)/Assumptions!$C$7,3)=AJ2183,"Unloading",IF(ROUND(N(AB2183)/Assumptions!$C$8,3)=AJ2183,"Unload-to-QC Wait",IF(ROUND(N(AC2183)/Assumptions!$C$9,3)=AJ2183,"QC",IF(ROUND(N(AD2183)/Assumptions!$C$10,3)=AJ2183,"QC-to-GRN Wait",IF(ROUND(N(AE2183)/Assumptions!$C$11,3)=AJ2183,"GRN Processing",IF(ROUND(N(AF2183)/Assumptions!$C$12,3)=AJ2183,"GRN-to-Putaway Wait",IF(ROUND(N(AG2183)/Assumptions!$C$13,3)=AJ2183,"Putaway","Within SLA")))))))))))</f>
        <v>QC</v>
      </c>
    </row>
    <row r="2184" customFormat="false" ht="15" hidden="false" customHeight="false" outlineLevel="0" collapsed="false">
      <c r="A2184" s="0" t="s">
        <v>6355</v>
      </c>
      <c r="B2184" s="0" t="s">
        <v>6356</v>
      </c>
      <c r="C2184" s="0" t="s">
        <v>175</v>
      </c>
      <c r="D2184" s="0" t="s">
        <v>119</v>
      </c>
      <c r="E2184" s="0" t="s">
        <v>6357</v>
      </c>
      <c r="F2184" s="0" t="s">
        <v>177</v>
      </c>
      <c r="G2184" s="0" t="s">
        <v>129</v>
      </c>
      <c r="H2184" s="17" t="n">
        <v>46256.3159722222</v>
      </c>
      <c r="I2184" s="17" t="n">
        <v>46256.3333333333</v>
      </c>
      <c r="J2184" s="17" t="n">
        <v>46256.3444444445</v>
      </c>
      <c r="K2184" s="17" t="n">
        <v>46256.36875</v>
      </c>
      <c r="L2184" s="17" t="n">
        <v>46256.375</v>
      </c>
      <c r="M2184" s="17" t="n">
        <v>46256.4034722222</v>
      </c>
      <c r="N2184" s="17" t="n">
        <v>46256.4166666667</v>
      </c>
      <c r="O2184" s="17" t="n">
        <v>46256.4319444444</v>
      </c>
      <c r="P2184" s="17" t="n">
        <v>46256.4465277778</v>
      </c>
      <c r="Q2184" s="17" t="n">
        <v>46256.4611111111</v>
      </c>
      <c r="R2184" s="0" t="n">
        <v>559</v>
      </c>
      <c r="S2184" s="0" t="n">
        <v>0</v>
      </c>
      <c r="T2184" s="0" t="n">
        <v>3</v>
      </c>
      <c r="U2184" s="18" t="s">
        <v>123</v>
      </c>
      <c r="V2184" s="18" t="s">
        <v>139</v>
      </c>
      <c r="W2184" s="0" t="str">
        <f aca="false">IF(AND(X2184&gt;=6,X2184&lt;14),"A",IF(AND(X2184&gt;=14,X2184&lt;22),"B","C"))</f>
        <v>A</v>
      </c>
      <c r="X2184" s="18" t="n">
        <f aca="false">HOUR(H2184)</f>
        <v>7</v>
      </c>
      <c r="Y2184" s="18" t="n">
        <f aca="false">ROUND((I2184-H2184)*1440,0)</f>
        <v>25</v>
      </c>
      <c r="Z2184" s="18" t="n">
        <f aca="false">ROUND((J2184-I2184)*1440,0)</f>
        <v>16</v>
      </c>
      <c r="AA2184" s="18" t="n">
        <f aca="false">ROUND((K2184-J2184)*1440,0)</f>
        <v>35</v>
      </c>
      <c r="AB2184" s="18" t="n">
        <f aca="false">ROUND((L2184-K2184)*1440,0)</f>
        <v>9</v>
      </c>
      <c r="AC2184" s="18" t="n">
        <f aca="false">ROUND((M2184-L2184)*1440,0)</f>
        <v>41</v>
      </c>
      <c r="AD2184" s="18" t="n">
        <f aca="false">IF(N2184="","",ROUND((N2184-M2184)*1440,0))</f>
        <v>19</v>
      </c>
      <c r="AE2184" s="18" t="n">
        <f aca="false">IF(O2184="","",ROUND((O2184-N2184)*1440,0))</f>
        <v>22</v>
      </c>
      <c r="AF2184" s="18" t="n">
        <f aca="false">IF(P2184="","",ROUND((P2184-O2184)*1440,0))</f>
        <v>21</v>
      </c>
      <c r="AG2184" s="18" t="n">
        <f aca="false">IF(Q2184="","",ROUND((Q2184-P2184)*1440,0))</f>
        <v>21</v>
      </c>
      <c r="AH2184" s="18" t="n">
        <f aca="false">IF(Q2184="","",ROUND((Q2184-H2184)*1440,0))</f>
        <v>209</v>
      </c>
      <c r="AI2184" s="19" t="n">
        <f aca="false">ROUND(IF(O2184="",Assumptions!$B$25-K2184,O2184-K2184)*24,1)</f>
        <v>1.5</v>
      </c>
      <c r="AJ2184" s="20" t="n">
        <f aca="false">ROUND(MAX(N(Y2184)/Assumptions!$C$5, N(Z2184)/Assumptions!$C$6, N(AA2184)/Assumptions!$C$7, N(AB2184)/Assumptions!$C$8, N(AC2184)/Assumptions!$C$9, N(AD2184)/Assumptions!$C$10, N(AE2184)/Assumptions!$C$11, N(AF2184)/Assumptions!$C$12, N(AG2184)/Assumptions!$C$13),3)</f>
        <v>1.067</v>
      </c>
      <c r="AK2184" s="0" t="str">
        <f aca="false">IF(OR(U2184="Pending",U2184="On Hold"),"Open GRN (awaiting)",IF(AJ2184&lt;=1,"Within SLA",IF(ROUND(N(Y2184)/Assumptions!$C$5,3)=AJ2184,"Gate Wait",IF(ROUND(N(Z2184)/Assumptions!$C$6,3)=AJ2184,"Dock Wait",IF(ROUND(N(AA2184)/Assumptions!$C$7,3)=AJ2184,"Unloading",IF(ROUND(N(AB2184)/Assumptions!$C$8,3)=AJ2184,"Unload-to-QC Wait",IF(ROUND(N(AC2184)/Assumptions!$C$9,3)=AJ2184,"QC",IF(ROUND(N(AD2184)/Assumptions!$C$10,3)=AJ2184,"QC-to-GRN Wait",IF(ROUND(N(AE2184)/Assumptions!$C$11,3)=AJ2184,"GRN Processing",IF(ROUND(N(AF2184)/Assumptions!$C$12,3)=AJ2184,"GRN-to-Putaway Wait",IF(ROUND(N(AG2184)/Assumptions!$C$13,3)=AJ2184,"Putaway","Within SLA")))))))))))</f>
        <v>Dock Wait</v>
      </c>
    </row>
    <row r="2185" customFormat="false" ht="15" hidden="false" customHeight="false" outlineLevel="0" collapsed="false">
      <c r="A2185" s="0" t="s">
        <v>6358</v>
      </c>
      <c r="B2185" s="0" t="s">
        <v>6359</v>
      </c>
      <c r="C2185" s="0" t="s">
        <v>159</v>
      </c>
      <c r="D2185" s="0" t="s">
        <v>147</v>
      </c>
      <c r="E2185" s="0" t="s">
        <v>6360</v>
      </c>
      <c r="F2185" s="0" t="s">
        <v>128</v>
      </c>
      <c r="G2185" s="0" t="s">
        <v>150</v>
      </c>
      <c r="H2185" s="17" t="n">
        <v>46256.3222222222</v>
      </c>
      <c r="I2185" s="17" t="n">
        <v>46256.3319444444</v>
      </c>
      <c r="J2185" s="17" t="n">
        <v>46256.34375</v>
      </c>
      <c r="K2185" s="17" t="n">
        <v>46256.3590277778</v>
      </c>
      <c r="L2185" s="17" t="n">
        <v>46256.3833333333</v>
      </c>
      <c r="M2185" s="17" t="n">
        <v>46256.4270833333</v>
      </c>
      <c r="N2185" s="17" t="n">
        <v>46256.4402777778</v>
      </c>
      <c r="O2185" s="17" t="n">
        <v>46256.4972222222</v>
      </c>
      <c r="P2185" s="17" t="n">
        <v>46256.5090277778</v>
      </c>
      <c r="Q2185" s="17" t="n">
        <v>46256.5541666667</v>
      </c>
      <c r="R2185" s="0" t="n">
        <v>960</v>
      </c>
      <c r="S2185" s="0" t="n">
        <v>0</v>
      </c>
      <c r="T2185" s="0" t="n">
        <v>0</v>
      </c>
      <c r="U2185" s="18" t="s">
        <v>130</v>
      </c>
      <c r="V2185" s="18" t="s">
        <v>139</v>
      </c>
      <c r="W2185" s="0" t="str">
        <f aca="false">IF(AND(X2185&gt;=6,X2185&lt;14),"A",IF(AND(X2185&gt;=14,X2185&lt;22),"B","C"))</f>
        <v>A</v>
      </c>
      <c r="X2185" s="18" t="n">
        <f aca="false">HOUR(H2185)</f>
        <v>7</v>
      </c>
      <c r="Y2185" s="18" t="n">
        <f aca="false">ROUND((I2185-H2185)*1440,0)</f>
        <v>14</v>
      </c>
      <c r="Z2185" s="18" t="n">
        <f aca="false">ROUND((J2185-I2185)*1440,0)</f>
        <v>17</v>
      </c>
      <c r="AA2185" s="18" t="n">
        <f aca="false">ROUND((K2185-J2185)*1440,0)</f>
        <v>22</v>
      </c>
      <c r="AB2185" s="18" t="n">
        <f aca="false">ROUND((L2185-K2185)*1440,0)</f>
        <v>35</v>
      </c>
      <c r="AC2185" s="18" t="n">
        <f aca="false">ROUND((M2185-L2185)*1440,0)</f>
        <v>63</v>
      </c>
      <c r="AD2185" s="18" t="n">
        <f aca="false">IF(N2185="","",ROUND((N2185-M2185)*1440,0))</f>
        <v>19</v>
      </c>
      <c r="AE2185" s="18" t="n">
        <f aca="false">IF(O2185="","",ROUND((O2185-N2185)*1440,0))</f>
        <v>82</v>
      </c>
      <c r="AF2185" s="18" t="n">
        <f aca="false">IF(P2185="","",ROUND((P2185-O2185)*1440,0))</f>
        <v>17</v>
      </c>
      <c r="AG2185" s="18" t="n">
        <f aca="false">IF(Q2185="","",ROUND((Q2185-P2185)*1440,0))</f>
        <v>65</v>
      </c>
      <c r="AH2185" s="18" t="n">
        <f aca="false">IF(Q2185="","",ROUND((Q2185-H2185)*1440,0))</f>
        <v>334</v>
      </c>
      <c r="AI2185" s="19" t="n">
        <f aca="false">ROUND(IF(O2185="",Assumptions!$B$25-K2185,O2185-K2185)*24,1)</f>
        <v>3.3</v>
      </c>
      <c r="AJ2185" s="20" t="n">
        <f aca="false">ROUND(MAX(N(Y2185)/Assumptions!$C$5, N(Z2185)/Assumptions!$C$6, N(AA2185)/Assumptions!$C$7, N(AB2185)/Assumptions!$C$8, N(AC2185)/Assumptions!$C$9, N(AD2185)/Assumptions!$C$10, N(AE2185)/Assumptions!$C$11, N(AF2185)/Assumptions!$C$12, N(AG2185)/Assumptions!$C$13),3)</f>
        <v>2.333</v>
      </c>
      <c r="AK2185" s="0" t="str">
        <f aca="false">IF(OR(U2185="Pending",U2185="On Hold"),"Open GRN (awaiting)",IF(AJ2185&lt;=1,"Within SLA",IF(ROUND(N(Y2185)/Assumptions!$C$5,3)=AJ2185,"Gate Wait",IF(ROUND(N(Z2185)/Assumptions!$C$6,3)=AJ2185,"Dock Wait",IF(ROUND(N(AA2185)/Assumptions!$C$7,3)=AJ2185,"Unloading",IF(ROUND(N(AB2185)/Assumptions!$C$8,3)=AJ2185,"Unload-to-QC Wait",IF(ROUND(N(AC2185)/Assumptions!$C$9,3)=AJ2185,"QC",IF(ROUND(N(AD2185)/Assumptions!$C$10,3)=AJ2185,"QC-to-GRN Wait",IF(ROUND(N(AE2185)/Assumptions!$C$11,3)=AJ2185,"GRN Processing",IF(ROUND(N(AF2185)/Assumptions!$C$12,3)=AJ2185,"GRN-to-Putaway Wait",IF(ROUND(N(AG2185)/Assumptions!$C$13,3)=AJ2185,"Putaway","Within SLA")))))))))))</f>
        <v>Unload-to-QC Wait</v>
      </c>
    </row>
    <row r="2186" customFormat="false" ht="15" hidden="false" customHeight="false" outlineLevel="0" collapsed="false">
      <c r="A2186" s="0" t="s">
        <v>6361</v>
      </c>
      <c r="B2186" s="0" t="s">
        <v>6362</v>
      </c>
      <c r="C2186" s="0" t="s">
        <v>184</v>
      </c>
      <c r="D2186" s="0" t="s">
        <v>135</v>
      </c>
      <c r="E2186" s="0" t="s">
        <v>2543</v>
      </c>
      <c r="F2186" s="0" t="s">
        <v>137</v>
      </c>
      <c r="G2186" s="0" t="s">
        <v>178</v>
      </c>
      <c r="H2186" s="17" t="n">
        <v>46256.35625</v>
      </c>
      <c r="I2186" s="17" t="n">
        <v>46256.4291666667</v>
      </c>
      <c r="J2186" s="17" t="n">
        <v>46256.4326388889</v>
      </c>
      <c r="K2186" s="17" t="n">
        <v>46256.4541666667</v>
      </c>
      <c r="L2186" s="17" t="n">
        <v>46256.4604166667</v>
      </c>
      <c r="M2186" s="17" t="n">
        <v>46256.4798611111</v>
      </c>
      <c r="N2186" s="17" t="n">
        <v>46256.4868055556</v>
      </c>
      <c r="O2186" s="17" t="n">
        <v>46256.6659722222</v>
      </c>
      <c r="P2186" s="17" t="n">
        <v>46256.6729166667</v>
      </c>
      <c r="Q2186" s="17" t="n">
        <v>46256.6861111111</v>
      </c>
      <c r="R2186" s="0" t="n">
        <v>234</v>
      </c>
      <c r="S2186" s="0" t="n">
        <v>8</v>
      </c>
      <c r="T2186" s="0" t="n">
        <v>0</v>
      </c>
      <c r="U2186" s="18" t="s">
        <v>123</v>
      </c>
      <c r="V2186" s="18" t="s">
        <v>82</v>
      </c>
      <c r="W2186" s="0" t="str">
        <f aca="false">IF(AND(X2186&gt;=6,X2186&lt;14),"A",IF(AND(X2186&gt;=14,X2186&lt;22),"B","C"))</f>
        <v>A</v>
      </c>
      <c r="X2186" s="18" t="n">
        <f aca="false">HOUR(H2186)</f>
        <v>8</v>
      </c>
      <c r="Y2186" s="18" t="n">
        <f aca="false">ROUND((I2186-H2186)*1440,0)</f>
        <v>105</v>
      </c>
      <c r="Z2186" s="18" t="n">
        <f aca="false">ROUND((J2186-I2186)*1440,0)</f>
        <v>5</v>
      </c>
      <c r="AA2186" s="18" t="n">
        <f aca="false">ROUND((K2186-J2186)*1440,0)</f>
        <v>31</v>
      </c>
      <c r="AB2186" s="18" t="n">
        <f aca="false">ROUND((L2186-K2186)*1440,0)</f>
        <v>9</v>
      </c>
      <c r="AC2186" s="18" t="n">
        <f aca="false">ROUND((M2186-L2186)*1440,0)</f>
        <v>28</v>
      </c>
      <c r="AD2186" s="18" t="n">
        <f aca="false">IF(N2186="","",ROUND((N2186-M2186)*1440,0))</f>
        <v>10</v>
      </c>
      <c r="AE2186" s="18" t="n">
        <f aca="false">IF(O2186="","",ROUND((O2186-N2186)*1440,0))</f>
        <v>258</v>
      </c>
      <c r="AF2186" s="18" t="n">
        <f aca="false">IF(P2186="","",ROUND((P2186-O2186)*1440,0))</f>
        <v>10</v>
      </c>
      <c r="AG2186" s="18" t="n">
        <f aca="false">IF(Q2186="","",ROUND((Q2186-P2186)*1440,0))</f>
        <v>19</v>
      </c>
      <c r="AH2186" s="18" t="n">
        <f aca="false">IF(Q2186="","",ROUND((Q2186-H2186)*1440,0))</f>
        <v>475</v>
      </c>
      <c r="AI2186" s="19" t="n">
        <f aca="false">ROUND(IF(O2186="",Assumptions!$B$25-K2186,O2186-K2186)*24,1)</f>
        <v>5.1</v>
      </c>
      <c r="AJ2186" s="20" t="n">
        <f aca="false">ROUND(MAX(N(Y2186)/Assumptions!$C$5, N(Z2186)/Assumptions!$C$6, N(AA2186)/Assumptions!$C$7, N(AB2186)/Assumptions!$C$8, N(AC2186)/Assumptions!$C$9, N(AD2186)/Assumptions!$C$10, N(AE2186)/Assumptions!$C$11, N(AF2186)/Assumptions!$C$12, N(AG2186)/Assumptions!$C$13),3)</f>
        <v>5.733</v>
      </c>
      <c r="AK2186" s="0" t="str">
        <f aca="false">IF(OR(U2186="Pending",U2186="On Hold"),"Open GRN (awaiting)",IF(AJ2186&lt;=1,"Within SLA",IF(ROUND(N(Y2186)/Assumptions!$C$5,3)=AJ2186,"Gate Wait",IF(ROUND(N(Z2186)/Assumptions!$C$6,3)=AJ2186,"Dock Wait",IF(ROUND(N(AA2186)/Assumptions!$C$7,3)=AJ2186,"Unloading",IF(ROUND(N(AB2186)/Assumptions!$C$8,3)=AJ2186,"Unload-to-QC Wait",IF(ROUND(N(AC2186)/Assumptions!$C$9,3)=AJ2186,"QC",IF(ROUND(N(AD2186)/Assumptions!$C$10,3)=AJ2186,"QC-to-GRN Wait",IF(ROUND(N(AE2186)/Assumptions!$C$11,3)=AJ2186,"GRN Processing",IF(ROUND(N(AF2186)/Assumptions!$C$12,3)=AJ2186,"GRN-to-Putaway Wait",IF(ROUND(N(AG2186)/Assumptions!$C$13,3)=AJ2186,"Putaway","Within SLA")))))))))))</f>
        <v>GRN Processing</v>
      </c>
    </row>
    <row r="2187" customFormat="false" ht="15" hidden="false" customHeight="false" outlineLevel="0" collapsed="false">
      <c r="A2187" s="0" t="s">
        <v>6363</v>
      </c>
      <c r="B2187" s="0" t="s">
        <v>6364</v>
      </c>
      <c r="C2187" s="0" t="s">
        <v>142</v>
      </c>
      <c r="D2187" s="0" t="s">
        <v>119</v>
      </c>
      <c r="E2187" s="0" t="s">
        <v>6365</v>
      </c>
      <c r="F2187" s="0" t="s">
        <v>137</v>
      </c>
      <c r="G2187" s="0" t="s">
        <v>129</v>
      </c>
      <c r="H2187" s="17" t="n">
        <v>46256.4145833333</v>
      </c>
      <c r="I2187" s="17" t="n">
        <v>46256.4895833333</v>
      </c>
      <c r="J2187" s="17" t="n">
        <v>46256.4958333333</v>
      </c>
      <c r="K2187" s="17" t="n">
        <v>46256.5298611111</v>
      </c>
      <c r="L2187" s="17" t="n">
        <v>46256.5465277778</v>
      </c>
      <c r="M2187" s="17" t="n">
        <v>46256.5701388889</v>
      </c>
      <c r="N2187" s="17" t="n">
        <v>46256.5840277778</v>
      </c>
      <c r="O2187" s="17" t="n">
        <v>46256.5965277778</v>
      </c>
      <c r="P2187" s="17" t="n">
        <v>46256.6055555556</v>
      </c>
      <c r="Q2187" s="17" t="n">
        <v>46256.63125</v>
      </c>
      <c r="R2187" s="0" t="n">
        <v>2091</v>
      </c>
      <c r="S2187" s="0" t="n">
        <v>0</v>
      </c>
      <c r="T2187" s="0" t="n">
        <v>0</v>
      </c>
      <c r="U2187" s="18" t="s">
        <v>130</v>
      </c>
      <c r="V2187" s="18" t="s">
        <v>139</v>
      </c>
      <c r="W2187" s="0" t="str">
        <f aca="false">IF(AND(X2187&gt;=6,X2187&lt;14),"A",IF(AND(X2187&gt;=14,X2187&lt;22),"B","C"))</f>
        <v>A</v>
      </c>
      <c r="X2187" s="18" t="n">
        <f aca="false">HOUR(H2187)</f>
        <v>9</v>
      </c>
      <c r="Y2187" s="18" t="n">
        <f aca="false">ROUND((I2187-H2187)*1440,0)</f>
        <v>108</v>
      </c>
      <c r="Z2187" s="18" t="n">
        <f aca="false">ROUND((J2187-I2187)*1440,0)</f>
        <v>9</v>
      </c>
      <c r="AA2187" s="18" t="n">
        <f aca="false">ROUND((K2187-J2187)*1440,0)</f>
        <v>49</v>
      </c>
      <c r="AB2187" s="18" t="n">
        <f aca="false">ROUND((L2187-K2187)*1440,0)</f>
        <v>24</v>
      </c>
      <c r="AC2187" s="18" t="n">
        <f aca="false">ROUND((M2187-L2187)*1440,0)</f>
        <v>34</v>
      </c>
      <c r="AD2187" s="18" t="n">
        <f aca="false">IF(N2187="","",ROUND((N2187-M2187)*1440,0))</f>
        <v>20</v>
      </c>
      <c r="AE2187" s="18" t="n">
        <f aca="false">IF(O2187="","",ROUND((O2187-N2187)*1440,0))</f>
        <v>18</v>
      </c>
      <c r="AF2187" s="18" t="n">
        <f aca="false">IF(P2187="","",ROUND((P2187-O2187)*1440,0))</f>
        <v>13</v>
      </c>
      <c r="AG2187" s="18" t="n">
        <f aca="false">IF(Q2187="","",ROUND((Q2187-P2187)*1440,0))</f>
        <v>37</v>
      </c>
      <c r="AH2187" s="18" t="n">
        <f aca="false">IF(Q2187="","",ROUND((Q2187-H2187)*1440,0))</f>
        <v>312</v>
      </c>
      <c r="AI2187" s="19" t="n">
        <f aca="false">ROUND(IF(O2187="",Assumptions!$B$25-K2187,O2187-K2187)*24,1)</f>
        <v>1.6</v>
      </c>
      <c r="AJ2187" s="20" t="n">
        <f aca="false">ROUND(MAX(N(Y2187)/Assumptions!$C$5, N(Z2187)/Assumptions!$C$6, N(AA2187)/Assumptions!$C$7, N(AB2187)/Assumptions!$C$8, N(AC2187)/Assumptions!$C$9, N(AD2187)/Assumptions!$C$10, N(AE2187)/Assumptions!$C$11, N(AF2187)/Assumptions!$C$12, N(AG2187)/Assumptions!$C$13),3)</f>
        <v>3.6</v>
      </c>
      <c r="AK2187" s="0" t="str">
        <f aca="false">IF(OR(U2187="Pending",U2187="On Hold"),"Open GRN (awaiting)",IF(AJ2187&lt;=1,"Within SLA",IF(ROUND(N(Y2187)/Assumptions!$C$5,3)=AJ2187,"Gate Wait",IF(ROUND(N(Z2187)/Assumptions!$C$6,3)=AJ2187,"Dock Wait",IF(ROUND(N(AA2187)/Assumptions!$C$7,3)=AJ2187,"Unloading",IF(ROUND(N(AB2187)/Assumptions!$C$8,3)=AJ2187,"Unload-to-QC Wait",IF(ROUND(N(AC2187)/Assumptions!$C$9,3)=AJ2187,"QC",IF(ROUND(N(AD2187)/Assumptions!$C$10,3)=AJ2187,"QC-to-GRN Wait",IF(ROUND(N(AE2187)/Assumptions!$C$11,3)=AJ2187,"GRN Processing",IF(ROUND(N(AF2187)/Assumptions!$C$12,3)=AJ2187,"GRN-to-Putaway Wait",IF(ROUND(N(AG2187)/Assumptions!$C$13,3)=AJ2187,"Putaway","Within SLA")))))))))))</f>
        <v>Gate Wait</v>
      </c>
    </row>
    <row r="2188" customFormat="false" ht="15" hidden="false" customHeight="false" outlineLevel="0" collapsed="false">
      <c r="A2188" s="0" t="s">
        <v>6366</v>
      </c>
      <c r="B2188" s="0" t="s">
        <v>6367</v>
      </c>
      <c r="C2188" s="0" t="s">
        <v>252</v>
      </c>
      <c r="D2188" s="0" t="s">
        <v>119</v>
      </c>
      <c r="E2188" s="0" t="s">
        <v>6368</v>
      </c>
      <c r="F2188" s="0" t="s">
        <v>155</v>
      </c>
      <c r="G2188" s="0" t="s">
        <v>122</v>
      </c>
      <c r="H2188" s="17" t="n">
        <v>46256.4145833333</v>
      </c>
      <c r="I2188" s="17" t="n">
        <v>46256.4340277778</v>
      </c>
      <c r="J2188" s="17" t="n">
        <v>46256.4458333333</v>
      </c>
      <c r="K2188" s="17" t="n">
        <v>46256.4819444444</v>
      </c>
      <c r="L2188" s="17" t="n">
        <v>46256.4875</v>
      </c>
      <c r="M2188" s="17" t="n">
        <v>46256.5173611111</v>
      </c>
      <c r="N2188" s="17" t="n">
        <v>46256.5201388889</v>
      </c>
      <c r="O2188" s="17" t="n">
        <v>46256.5354166667</v>
      </c>
      <c r="P2188" s="17" t="n">
        <v>46256.5423611111</v>
      </c>
      <c r="Q2188" s="17" t="n">
        <v>46256.5604166667</v>
      </c>
      <c r="R2188" s="0" t="n">
        <v>507</v>
      </c>
      <c r="S2188" s="0" t="n">
        <v>0</v>
      </c>
      <c r="T2188" s="0" t="n">
        <v>0</v>
      </c>
      <c r="U2188" s="18" t="s">
        <v>130</v>
      </c>
      <c r="V2188" s="18" t="s">
        <v>139</v>
      </c>
      <c r="W2188" s="0" t="str">
        <f aca="false">IF(AND(X2188&gt;=6,X2188&lt;14),"A",IF(AND(X2188&gt;=14,X2188&lt;22),"B","C"))</f>
        <v>A</v>
      </c>
      <c r="X2188" s="18" t="n">
        <f aca="false">HOUR(H2188)</f>
        <v>9</v>
      </c>
      <c r="Y2188" s="18" t="n">
        <f aca="false">ROUND((I2188-H2188)*1440,0)</f>
        <v>28</v>
      </c>
      <c r="Z2188" s="18" t="n">
        <f aca="false">ROUND((J2188-I2188)*1440,0)</f>
        <v>17</v>
      </c>
      <c r="AA2188" s="18" t="n">
        <f aca="false">ROUND((K2188-J2188)*1440,0)</f>
        <v>52</v>
      </c>
      <c r="AB2188" s="18" t="n">
        <f aca="false">ROUND((L2188-K2188)*1440,0)</f>
        <v>8</v>
      </c>
      <c r="AC2188" s="18" t="n">
        <f aca="false">ROUND((M2188-L2188)*1440,0)</f>
        <v>43</v>
      </c>
      <c r="AD2188" s="18" t="n">
        <f aca="false">IF(N2188="","",ROUND((N2188-M2188)*1440,0))</f>
        <v>4</v>
      </c>
      <c r="AE2188" s="18" t="n">
        <f aca="false">IF(O2188="","",ROUND((O2188-N2188)*1440,0))</f>
        <v>22</v>
      </c>
      <c r="AF2188" s="18" t="n">
        <f aca="false">IF(P2188="","",ROUND((P2188-O2188)*1440,0))</f>
        <v>10</v>
      </c>
      <c r="AG2188" s="18" t="n">
        <f aca="false">IF(Q2188="","",ROUND((Q2188-P2188)*1440,0))</f>
        <v>26</v>
      </c>
      <c r="AH2188" s="18" t="n">
        <f aca="false">IF(Q2188="","",ROUND((Q2188-H2188)*1440,0))</f>
        <v>210</v>
      </c>
      <c r="AI2188" s="19" t="n">
        <f aca="false">ROUND(IF(O2188="",Assumptions!$B$25-K2188,O2188-K2188)*24,1)</f>
        <v>1.3</v>
      </c>
      <c r="AJ2188" s="20" t="n">
        <f aca="false">ROUND(MAX(N(Y2188)/Assumptions!$C$5, N(Z2188)/Assumptions!$C$6, N(AA2188)/Assumptions!$C$7, N(AB2188)/Assumptions!$C$8, N(AC2188)/Assumptions!$C$9, N(AD2188)/Assumptions!$C$10, N(AE2188)/Assumptions!$C$11, N(AF2188)/Assumptions!$C$12, N(AG2188)/Assumptions!$C$13),3)</f>
        <v>1.133</v>
      </c>
      <c r="AK2188" s="0" t="str">
        <f aca="false">IF(OR(U2188="Pending",U2188="On Hold"),"Open GRN (awaiting)",IF(AJ2188&lt;=1,"Within SLA",IF(ROUND(N(Y2188)/Assumptions!$C$5,3)=AJ2188,"Gate Wait",IF(ROUND(N(Z2188)/Assumptions!$C$6,3)=AJ2188,"Dock Wait",IF(ROUND(N(AA2188)/Assumptions!$C$7,3)=AJ2188,"Unloading",IF(ROUND(N(AB2188)/Assumptions!$C$8,3)=AJ2188,"Unload-to-QC Wait",IF(ROUND(N(AC2188)/Assumptions!$C$9,3)=AJ2188,"QC",IF(ROUND(N(AD2188)/Assumptions!$C$10,3)=AJ2188,"QC-to-GRN Wait",IF(ROUND(N(AE2188)/Assumptions!$C$11,3)=AJ2188,"GRN Processing",IF(ROUND(N(AF2188)/Assumptions!$C$12,3)=AJ2188,"GRN-to-Putaway Wait",IF(ROUND(N(AG2188)/Assumptions!$C$13,3)=AJ2188,"Putaway","Within SLA")))))))))))</f>
        <v>Dock Wait</v>
      </c>
    </row>
    <row r="2189" customFormat="false" ht="15" hidden="false" customHeight="false" outlineLevel="0" collapsed="false">
      <c r="A2189" s="0" t="s">
        <v>6369</v>
      </c>
      <c r="B2189" s="0" t="s">
        <v>6370</v>
      </c>
      <c r="C2189" s="0" t="s">
        <v>286</v>
      </c>
      <c r="D2189" s="0" t="s">
        <v>119</v>
      </c>
      <c r="E2189" s="0" t="s">
        <v>2866</v>
      </c>
      <c r="F2189" s="0" t="s">
        <v>121</v>
      </c>
      <c r="G2189" s="0" t="s">
        <v>129</v>
      </c>
      <c r="H2189" s="17" t="n">
        <v>46256.425</v>
      </c>
      <c r="I2189" s="17" t="n">
        <v>46256.4472222222</v>
      </c>
      <c r="J2189" s="17" t="n">
        <v>46256.4541666667</v>
      </c>
      <c r="K2189" s="17" t="n">
        <v>46256.4798611111</v>
      </c>
      <c r="L2189" s="17" t="n">
        <v>46256.4875</v>
      </c>
      <c r="M2189" s="17" t="n">
        <v>46256.5125</v>
      </c>
      <c r="N2189" s="17" t="n">
        <v>46256.5715277778</v>
      </c>
      <c r="O2189" s="17" t="n">
        <v>46256.6548611111</v>
      </c>
      <c r="P2189" s="17" t="n">
        <v>46256.6659722222</v>
      </c>
      <c r="Q2189" s="17" t="n">
        <v>46256.6763888889</v>
      </c>
      <c r="R2189" s="0" t="n">
        <v>333</v>
      </c>
      <c r="S2189" s="0" t="n">
        <v>0</v>
      </c>
      <c r="T2189" s="0" t="n">
        <v>0</v>
      </c>
      <c r="U2189" s="18" t="s">
        <v>130</v>
      </c>
      <c r="V2189" s="18" t="s">
        <v>144</v>
      </c>
      <c r="W2189" s="0" t="str">
        <f aca="false">IF(AND(X2189&gt;=6,X2189&lt;14),"A",IF(AND(X2189&gt;=14,X2189&lt;22),"B","C"))</f>
        <v>A</v>
      </c>
      <c r="X2189" s="18" t="n">
        <f aca="false">HOUR(H2189)</f>
        <v>10</v>
      </c>
      <c r="Y2189" s="18" t="n">
        <f aca="false">ROUND((I2189-H2189)*1440,0)</f>
        <v>32</v>
      </c>
      <c r="Z2189" s="18" t="n">
        <f aca="false">ROUND((J2189-I2189)*1440,0)</f>
        <v>10</v>
      </c>
      <c r="AA2189" s="18" t="n">
        <f aca="false">ROUND((K2189-J2189)*1440,0)</f>
        <v>37</v>
      </c>
      <c r="AB2189" s="18" t="n">
        <f aca="false">ROUND((L2189-K2189)*1440,0)</f>
        <v>11</v>
      </c>
      <c r="AC2189" s="18" t="n">
        <f aca="false">ROUND((M2189-L2189)*1440,0)</f>
        <v>36</v>
      </c>
      <c r="AD2189" s="18" t="n">
        <f aca="false">IF(N2189="","",ROUND((N2189-M2189)*1440,0))</f>
        <v>85</v>
      </c>
      <c r="AE2189" s="18" t="n">
        <f aca="false">IF(O2189="","",ROUND((O2189-N2189)*1440,0))</f>
        <v>120</v>
      </c>
      <c r="AF2189" s="18" t="n">
        <f aca="false">IF(P2189="","",ROUND((P2189-O2189)*1440,0))</f>
        <v>16</v>
      </c>
      <c r="AG2189" s="18" t="n">
        <f aca="false">IF(Q2189="","",ROUND((Q2189-P2189)*1440,0))</f>
        <v>15</v>
      </c>
      <c r="AH2189" s="18" t="n">
        <f aca="false">IF(Q2189="","",ROUND((Q2189-H2189)*1440,0))</f>
        <v>362</v>
      </c>
      <c r="AI2189" s="19" t="n">
        <f aca="false">ROUND(IF(O2189="",Assumptions!$B$25-K2189,O2189-K2189)*24,1)</f>
        <v>4.2</v>
      </c>
      <c r="AJ2189" s="20" t="n">
        <f aca="false">ROUND(MAX(N(Y2189)/Assumptions!$C$5, N(Z2189)/Assumptions!$C$6, N(AA2189)/Assumptions!$C$7, N(AB2189)/Assumptions!$C$8, N(AC2189)/Assumptions!$C$9, N(AD2189)/Assumptions!$C$10, N(AE2189)/Assumptions!$C$11, N(AF2189)/Assumptions!$C$12, N(AG2189)/Assumptions!$C$13),3)</f>
        <v>2.833</v>
      </c>
      <c r="AK2189" s="0" t="str">
        <f aca="false">IF(OR(U2189="Pending",U2189="On Hold"),"Open GRN (awaiting)",IF(AJ2189&lt;=1,"Within SLA",IF(ROUND(N(Y2189)/Assumptions!$C$5,3)=AJ2189,"Gate Wait",IF(ROUND(N(Z2189)/Assumptions!$C$6,3)=AJ2189,"Dock Wait",IF(ROUND(N(AA2189)/Assumptions!$C$7,3)=AJ2189,"Unloading",IF(ROUND(N(AB2189)/Assumptions!$C$8,3)=AJ2189,"Unload-to-QC Wait",IF(ROUND(N(AC2189)/Assumptions!$C$9,3)=AJ2189,"QC",IF(ROUND(N(AD2189)/Assumptions!$C$10,3)=AJ2189,"QC-to-GRN Wait",IF(ROUND(N(AE2189)/Assumptions!$C$11,3)=AJ2189,"GRN Processing",IF(ROUND(N(AF2189)/Assumptions!$C$12,3)=AJ2189,"GRN-to-Putaway Wait",IF(ROUND(N(AG2189)/Assumptions!$C$13,3)=AJ2189,"Putaway","Within SLA")))))))))))</f>
        <v>QC-to-GRN Wait</v>
      </c>
    </row>
    <row r="2190" customFormat="false" ht="15" hidden="false" customHeight="false" outlineLevel="0" collapsed="false">
      <c r="A2190" s="0" t="s">
        <v>6371</v>
      </c>
      <c r="B2190" s="0" t="s">
        <v>6372</v>
      </c>
      <c r="C2190" s="0" t="s">
        <v>175</v>
      </c>
      <c r="D2190" s="0" t="s">
        <v>147</v>
      </c>
      <c r="E2190" s="0" t="s">
        <v>6373</v>
      </c>
      <c r="F2190" s="0" t="s">
        <v>177</v>
      </c>
      <c r="G2190" s="0" t="s">
        <v>150</v>
      </c>
      <c r="H2190" s="17" t="n">
        <v>46256.4326388889</v>
      </c>
      <c r="I2190" s="17" t="n">
        <v>46256.53125</v>
      </c>
      <c r="J2190" s="17" t="n">
        <v>46256.5368055556</v>
      </c>
      <c r="K2190" s="17" t="n">
        <v>46256.5638888889</v>
      </c>
      <c r="L2190" s="17" t="n">
        <v>46256.5673611111</v>
      </c>
      <c r="M2190" s="17" t="n">
        <v>46256.6069444444</v>
      </c>
      <c r="N2190" s="17" t="n">
        <v>46256.6152777778</v>
      </c>
      <c r="O2190" s="17" t="n">
        <v>46256.6326388889</v>
      </c>
      <c r="P2190" s="17" t="n">
        <v>46256.6451388889</v>
      </c>
      <c r="Q2190" s="17" t="n">
        <v>46256.65625</v>
      </c>
      <c r="R2190" s="0" t="n">
        <v>267</v>
      </c>
      <c r="S2190" s="0" t="n">
        <v>0</v>
      </c>
      <c r="T2190" s="0" t="n">
        <v>0</v>
      </c>
      <c r="U2190" s="18" t="s">
        <v>130</v>
      </c>
      <c r="V2190" s="18" t="s">
        <v>139</v>
      </c>
      <c r="W2190" s="0" t="str">
        <f aca="false">IF(AND(X2190&gt;=6,X2190&lt;14),"A",IF(AND(X2190&gt;=14,X2190&lt;22),"B","C"))</f>
        <v>A</v>
      </c>
      <c r="X2190" s="18" t="n">
        <f aca="false">HOUR(H2190)</f>
        <v>10</v>
      </c>
      <c r="Y2190" s="18" t="n">
        <f aca="false">ROUND((I2190-H2190)*1440,0)</f>
        <v>142</v>
      </c>
      <c r="Z2190" s="18" t="n">
        <f aca="false">ROUND((J2190-I2190)*1440,0)</f>
        <v>8</v>
      </c>
      <c r="AA2190" s="18" t="n">
        <f aca="false">ROUND((K2190-J2190)*1440,0)</f>
        <v>39</v>
      </c>
      <c r="AB2190" s="18" t="n">
        <f aca="false">ROUND((L2190-K2190)*1440,0)</f>
        <v>5</v>
      </c>
      <c r="AC2190" s="18" t="n">
        <f aca="false">ROUND((M2190-L2190)*1440,0)</f>
        <v>57</v>
      </c>
      <c r="AD2190" s="18" t="n">
        <f aca="false">IF(N2190="","",ROUND((N2190-M2190)*1440,0))</f>
        <v>12</v>
      </c>
      <c r="AE2190" s="18" t="n">
        <f aca="false">IF(O2190="","",ROUND((O2190-N2190)*1440,0))</f>
        <v>25</v>
      </c>
      <c r="AF2190" s="18" t="n">
        <f aca="false">IF(P2190="","",ROUND((P2190-O2190)*1440,0))</f>
        <v>18</v>
      </c>
      <c r="AG2190" s="18" t="n">
        <f aca="false">IF(Q2190="","",ROUND((Q2190-P2190)*1440,0))</f>
        <v>16</v>
      </c>
      <c r="AH2190" s="18" t="n">
        <f aca="false">IF(Q2190="","",ROUND((Q2190-H2190)*1440,0))</f>
        <v>322</v>
      </c>
      <c r="AI2190" s="19" t="n">
        <f aca="false">ROUND(IF(O2190="",Assumptions!$B$25-K2190,O2190-K2190)*24,1)</f>
        <v>1.7</v>
      </c>
      <c r="AJ2190" s="20" t="n">
        <f aca="false">ROUND(MAX(N(Y2190)/Assumptions!$C$5, N(Z2190)/Assumptions!$C$6, N(AA2190)/Assumptions!$C$7, N(AB2190)/Assumptions!$C$8, N(AC2190)/Assumptions!$C$9, N(AD2190)/Assumptions!$C$10, N(AE2190)/Assumptions!$C$11, N(AF2190)/Assumptions!$C$12, N(AG2190)/Assumptions!$C$13),3)</f>
        <v>4.733</v>
      </c>
      <c r="AK2190" s="0" t="str">
        <f aca="false">IF(OR(U2190="Pending",U2190="On Hold"),"Open GRN (awaiting)",IF(AJ2190&lt;=1,"Within SLA",IF(ROUND(N(Y2190)/Assumptions!$C$5,3)=AJ2190,"Gate Wait",IF(ROUND(N(Z2190)/Assumptions!$C$6,3)=AJ2190,"Dock Wait",IF(ROUND(N(AA2190)/Assumptions!$C$7,3)=AJ2190,"Unloading",IF(ROUND(N(AB2190)/Assumptions!$C$8,3)=AJ2190,"Unload-to-QC Wait",IF(ROUND(N(AC2190)/Assumptions!$C$9,3)=AJ2190,"QC",IF(ROUND(N(AD2190)/Assumptions!$C$10,3)=AJ2190,"QC-to-GRN Wait",IF(ROUND(N(AE2190)/Assumptions!$C$11,3)=AJ2190,"GRN Processing",IF(ROUND(N(AF2190)/Assumptions!$C$12,3)=AJ2190,"GRN-to-Putaway Wait",IF(ROUND(N(AG2190)/Assumptions!$C$13,3)=AJ2190,"Putaway","Within SLA")))))))))))</f>
        <v>Gate Wait</v>
      </c>
    </row>
    <row r="2191" customFormat="false" ht="15" hidden="false" customHeight="false" outlineLevel="0" collapsed="false">
      <c r="A2191" s="0" t="s">
        <v>6374</v>
      </c>
      <c r="B2191" s="0" t="s">
        <v>6375</v>
      </c>
      <c r="C2191" s="0" t="s">
        <v>159</v>
      </c>
      <c r="D2191" s="0" t="s">
        <v>119</v>
      </c>
      <c r="E2191" s="0" t="s">
        <v>4333</v>
      </c>
      <c r="F2191" s="0" t="s">
        <v>155</v>
      </c>
      <c r="G2191" s="0" t="s">
        <v>129</v>
      </c>
      <c r="H2191" s="17" t="n">
        <v>46256.4472222222</v>
      </c>
      <c r="I2191" s="17" t="n">
        <v>46256.4673611111</v>
      </c>
      <c r="J2191" s="17" t="n">
        <v>46256.4722222222</v>
      </c>
      <c r="K2191" s="17" t="n">
        <v>46256.5069444445</v>
      </c>
      <c r="L2191" s="17" t="n">
        <v>46256.5125</v>
      </c>
      <c r="M2191" s="17" t="n">
        <v>46256.5444444444</v>
      </c>
      <c r="N2191" s="17" t="n">
        <v>46256.5520833333</v>
      </c>
      <c r="O2191" s="17" t="n">
        <v>46256.6944444445</v>
      </c>
      <c r="P2191" s="17" t="n">
        <v>46256.7368055556</v>
      </c>
      <c r="Q2191" s="17" t="n">
        <v>46256.7784722222</v>
      </c>
      <c r="R2191" s="0" t="n">
        <v>686</v>
      </c>
      <c r="S2191" s="0" t="n">
        <v>0</v>
      </c>
      <c r="T2191" s="0" t="n">
        <v>0</v>
      </c>
      <c r="U2191" s="18" t="s">
        <v>130</v>
      </c>
      <c r="V2191" s="18" t="s">
        <v>156</v>
      </c>
      <c r="W2191" s="0" t="str">
        <f aca="false">IF(AND(X2191&gt;=6,X2191&lt;14),"A",IF(AND(X2191&gt;=14,X2191&lt;22),"B","C"))</f>
        <v>A</v>
      </c>
      <c r="X2191" s="18" t="n">
        <f aca="false">HOUR(H2191)</f>
        <v>10</v>
      </c>
      <c r="Y2191" s="18" t="n">
        <f aca="false">ROUND((I2191-H2191)*1440,0)</f>
        <v>29</v>
      </c>
      <c r="Z2191" s="18" t="n">
        <f aca="false">ROUND((J2191-I2191)*1440,0)</f>
        <v>7</v>
      </c>
      <c r="AA2191" s="18" t="n">
        <f aca="false">ROUND((K2191-J2191)*1440,0)</f>
        <v>50</v>
      </c>
      <c r="AB2191" s="18" t="n">
        <f aca="false">ROUND((L2191-K2191)*1440,0)</f>
        <v>8</v>
      </c>
      <c r="AC2191" s="18" t="n">
        <f aca="false">ROUND((M2191-L2191)*1440,0)</f>
        <v>46</v>
      </c>
      <c r="AD2191" s="18" t="n">
        <f aca="false">IF(N2191="","",ROUND((N2191-M2191)*1440,0))</f>
        <v>11</v>
      </c>
      <c r="AE2191" s="18" t="n">
        <f aca="false">IF(O2191="","",ROUND((O2191-N2191)*1440,0))</f>
        <v>205</v>
      </c>
      <c r="AF2191" s="18" t="n">
        <f aca="false">IF(P2191="","",ROUND((P2191-O2191)*1440,0))</f>
        <v>61</v>
      </c>
      <c r="AG2191" s="18" t="n">
        <f aca="false">IF(Q2191="","",ROUND((Q2191-P2191)*1440,0))</f>
        <v>60</v>
      </c>
      <c r="AH2191" s="18" t="n">
        <f aca="false">IF(Q2191="","",ROUND((Q2191-H2191)*1440,0))</f>
        <v>477</v>
      </c>
      <c r="AI2191" s="19" t="n">
        <f aca="false">ROUND(IF(O2191="",Assumptions!$B$25-K2191,O2191-K2191)*24,1)</f>
        <v>4.5</v>
      </c>
      <c r="AJ2191" s="20" t="n">
        <f aca="false">ROUND(MAX(N(Y2191)/Assumptions!$C$5, N(Z2191)/Assumptions!$C$6, N(AA2191)/Assumptions!$C$7, N(AB2191)/Assumptions!$C$8, N(AC2191)/Assumptions!$C$9, N(AD2191)/Assumptions!$C$10, N(AE2191)/Assumptions!$C$11, N(AF2191)/Assumptions!$C$12, N(AG2191)/Assumptions!$C$13),3)</f>
        <v>4.556</v>
      </c>
      <c r="AK2191" s="0" t="str">
        <f aca="false">IF(OR(U2191="Pending",U2191="On Hold"),"Open GRN (awaiting)",IF(AJ2191&lt;=1,"Within SLA",IF(ROUND(N(Y2191)/Assumptions!$C$5,3)=AJ2191,"Gate Wait",IF(ROUND(N(Z2191)/Assumptions!$C$6,3)=AJ2191,"Dock Wait",IF(ROUND(N(AA2191)/Assumptions!$C$7,3)=AJ2191,"Unloading",IF(ROUND(N(AB2191)/Assumptions!$C$8,3)=AJ2191,"Unload-to-QC Wait",IF(ROUND(N(AC2191)/Assumptions!$C$9,3)=AJ2191,"QC",IF(ROUND(N(AD2191)/Assumptions!$C$10,3)=AJ2191,"QC-to-GRN Wait",IF(ROUND(N(AE2191)/Assumptions!$C$11,3)=AJ2191,"GRN Processing",IF(ROUND(N(AF2191)/Assumptions!$C$12,3)=AJ2191,"GRN-to-Putaway Wait",IF(ROUND(N(AG2191)/Assumptions!$C$13,3)=AJ2191,"Putaway","Within SLA")))))))))))</f>
        <v>GRN Processing</v>
      </c>
    </row>
    <row r="2192" customFormat="false" ht="15" hidden="false" customHeight="false" outlineLevel="0" collapsed="false">
      <c r="A2192" s="0" t="s">
        <v>6376</v>
      </c>
      <c r="B2192" s="0" t="s">
        <v>6377</v>
      </c>
      <c r="C2192" s="0" t="s">
        <v>170</v>
      </c>
      <c r="D2192" s="0" t="s">
        <v>147</v>
      </c>
      <c r="E2192" s="0" t="s">
        <v>1869</v>
      </c>
      <c r="F2192" s="0" t="s">
        <v>172</v>
      </c>
      <c r="G2192" s="0" t="s">
        <v>167</v>
      </c>
      <c r="H2192" s="17" t="n">
        <v>46256.4479166667</v>
      </c>
      <c r="I2192" s="17" t="n">
        <v>46256.4680555556</v>
      </c>
      <c r="J2192" s="17" t="n">
        <v>46256.4861111111</v>
      </c>
      <c r="K2192" s="17" t="n">
        <v>46256.5048611111</v>
      </c>
      <c r="L2192" s="17" t="n">
        <v>46256.5229166667</v>
      </c>
      <c r="M2192" s="17" t="n">
        <v>46256.5298611111</v>
      </c>
      <c r="N2192" s="17" t="n">
        <v>46256.5472222222</v>
      </c>
      <c r="O2192" s="17" t="n">
        <v>46256.5673611111</v>
      </c>
      <c r="P2192" s="17" t="n">
        <v>46256.5798611111</v>
      </c>
      <c r="Q2192" s="17" t="n">
        <v>46256.59375</v>
      </c>
      <c r="R2192" s="0" t="n">
        <v>390</v>
      </c>
      <c r="S2192" s="0" t="n">
        <v>0</v>
      </c>
      <c r="T2192" s="0" t="n">
        <v>0</v>
      </c>
      <c r="U2192" s="18" t="s">
        <v>130</v>
      </c>
      <c r="V2192" s="18" t="s">
        <v>144</v>
      </c>
      <c r="W2192" s="0" t="str">
        <f aca="false">IF(AND(X2192&gt;=6,X2192&lt;14),"A",IF(AND(X2192&gt;=14,X2192&lt;22),"B","C"))</f>
        <v>A</v>
      </c>
      <c r="X2192" s="18" t="n">
        <f aca="false">HOUR(H2192)</f>
        <v>10</v>
      </c>
      <c r="Y2192" s="18" t="n">
        <f aca="false">ROUND((I2192-H2192)*1440,0)</f>
        <v>29</v>
      </c>
      <c r="Z2192" s="18" t="n">
        <f aca="false">ROUND((J2192-I2192)*1440,0)</f>
        <v>26</v>
      </c>
      <c r="AA2192" s="18" t="n">
        <f aca="false">ROUND((K2192-J2192)*1440,0)</f>
        <v>27</v>
      </c>
      <c r="AB2192" s="18" t="n">
        <f aca="false">ROUND((L2192-K2192)*1440,0)</f>
        <v>26</v>
      </c>
      <c r="AC2192" s="18" t="n">
        <f aca="false">ROUND((M2192-L2192)*1440,0)</f>
        <v>10</v>
      </c>
      <c r="AD2192" s="18" t="n">
        <f aca="false">IF(N2192="","",ROUND((N2192-M2192)*1440,0))</f>
        <v>25</v>
      </c>
      <c r="AE2192" s="18" t="n">
        <f aca="false">IF(O2192="","",ROUND((O2192-N2192)*1440,0))</f>
        <v>29</v>
      </c>
      <c r="AF2192" s="18" t="n">
        <f aca="false">IF(P2192="","",ROUND((P2192-O2192)*1440,0))</f>
        <v>18</v>
      </c>
      <c r="AG2192" s="18" t="n">
        <f aca="false">IF(Q2192="","",ROUND((Q2192-P2192)*1440,0))</f>
        <v>20</v>
      </c>
      <c r="AH2192" s="18" t="n">
        <f aca="false">IF(Q2192="","",ROUND((Q2192-H2192)*1440,0))</f>
        <v>210</v>
      </c>
      <c r="AI2192" s="19" t="n">
        <f aca="false">ROUND(IF(O2192="",Assumptions!$B$25-K2192,O2192-K2192)*24,1)</f>
        <v>1.5</v>
      </c>
      <c r="AJ2192" s="20" t="n">
        <f aca="false">ROUND(MAX(N(Y2192)/Assumptions!$C$5, N(Z2192)/Assumptions!$C$6, N(AA2192)/Assumptions!$C$7, N(AB2192)/Assumptions!$C$8, N(AC2192)/Assumptions!$C$9, N(AD2192)/Assumptions!$C$10, N(AE2192)/Assumptions!$C$11, N(AF2192)/Assumptions!$C$12, N(AG2192)/Assumptions!$C$13),3)</f>
        <v>1.733</v>
      </c>
      <c r="AK2192" s="0" t="str">
        <f aca="false">IF(OR(U2192="Pending",U2192="On Hold"),"Open GRN (awaiting)",IF(AJ2192&lt;=1,"Within SLA",IF(ROUND(N(Y2192)/Assumptions!$C$5,3)=AJ2192,"Gate Wait",IF(ROUND(N(Z2192)/Assumptions!$C$6,3)=AJ2192,"Dock Wait",IF(ROUND(N(AA2192)/Assumptions!$C$7,3)=AJ2192,"Unloading",IF(ROUND(N(AB2192)/Assumptions!$C$8,3)=AJ2192,"Unload-to-QC Wait",IF(ROUND(N(AC2192)/Assumptions!$C$9,3)=AJ2192,"QC",IF(ROUND(N(AD2192)/Assumptions!$C$10,3)=AJ2192,"QC-to-GRN Wait",IF(ROUND(N(AE2192)/Assumptions!$C$11,3)=AJ2192,"GRN Processing",IF(ROUND(N(AF2192)/Assumptions!$C$12,3)=AJ2192,"GRN-to-Putaway Wait",IF(ROUND(N(AG2192)/Assumptions!$C$13,3)=AJ2192,"Putaway","Within SLA")))))))))))</f>
        <v>Dock Wait</v>
      </c>
    </row>
    <row r="2193" customFormat="false" ht="15" hidden="false" customHeight="false" outlineLevel="0" collapsed="false">
      <c r="A2193" s="0" t="s">
        <v>6378</v>
      </c>
      <c r="B2193" s="0" t="s">
        <v>6379</v>
      </c>
      <c r="C2193" s="0" t="s">
        <v>159</v>
      </c>
      <c r="D2193" s="0" t="s">
        <v>135</v>
      </c>
      <c r="E2193" s="0" t="s">
        <v>6380</v>
      </c>
      <c r="F2193" s="0" t="s">
        <v>128</v>
      </c>
      <c r="G2193" s="0" t="s">
        <v>138</v>
      </c>
      <c r="H2193" s="17" t="n">
        <v>46256.4493055556</v>
      </c>
      <c r="I2193" s="17" t="n">
        <v>46256.4541666667</v>
      </c>
      <c r="J2193" s="17" t="n">
        <v>46256.4604166667</v>
      </c>
      <c r="K2193" s="17" t="n">
        <v>46256.4993055556</v>
      </c>
      <c r="L2193" s="17" t="n">
        <v>46256.5027777778</v>
      </c>
      <c r="M2193" s="17" t="n">
        <v>46256.5180555556</v>
      </c>
      <c r="N2193" s="17" t="n">
        <v>46256.5284722222</v>
      </c>
      <c r="O2193" s="17" t="n">
        <v>46256.5458333333</v>
      </c>
      <c r="P2193" s="17" t="n">
        <v>46256.5576388889</v>
      </c>
      <c r="Q2193" s="17" t="n">
        <v>46256.5638888889</v>
      </c>
      <c r="R2193" s="0" t="n">
        <v>458</v>
      </c>
      <c r="S2193" s="0" t="n">
        <v>0</v>
      </c>
      <c r="T2193" s="0" t="n">
        <v>0</v>
      </c>
      <c r="U2193" s="18" t="s">
        <v>130</v>
      </c>
      <c r="V2193" s="18" t="s">
        <v>333</v>
      </c>
      <c r="W2193" s="0" t="str">
        <f aca="false">IF(AND(X2193&gt;=6,X2193&lt;14),"A",IF(AND(X2193&gt;=14,X2193&lt;22),"B","C"))</f>
        <v>A</v>
      </c>
      <c r="X2193" s="18" t="n">
        <f aca="false">HOUR(H2193)</f>
        <v>10</v>
      </c>
      <c r="Y2193" s="18" t="n">
        <f aca="false">ROUND((I2193-H2193)*1440,0)</f>
        <v>7</v>
      </c>
      <c r="Z2193" s="18" t="n">
        <f aca="false">ROUND((J2193-I2193)*1440,0)</f>
        <v>9</v>
      </c>
      <c r="AA2193" s="18" t="n">
        <f aca="false">ROUND((K2193-J2193)*1440,0)</f>
        <v>56</v>
      </c>
      <c r="AB2193" s="18" t="n">
        <f aca="false">ROUND((L2193-K2193)*1440,0)</f>
        <v>5</v>
      </c>
      <c r="AC2193" s="18" t="n">
        <f aca="false">ROUND((M2193-L2193)*1440,0)</f>
        <v>22</v>
      </c>
      <c r="AD2193" s="18" t="n">
        <f aca="false">IF(N2193="","",ROUND((N2193-M2193)*1440,0))</f>
        <v>15</v>
      </c>
      <c r="AE2193" s="18" t="n">
        <f aca="false">IF(O2193="","",ROUND((O2193-N2193)*1440,0))</f>
        <v>25</v>
      </c>
      <c r="AF2193" s="18" t="n">
        <f aca="false">IF(P2193="","",ROUND((P2193-O2193)*1440,0))</f>
        <v>17</v>
      </c>
      <c r="AG2193" s="18" t="n">
        <f aca="false">IF(Q2193="","",ROUND((Q2193-P2193)*1440,0))</f>
        <v>9</v>
      </c>
      <c r="AH2193" s="18" t="n">
        <f aca="false">IF(Q2193="","",ROUND((Q2193-H2193)*1440,0))</f>
        <v>165</v>
      </c>
      <c r="AI2193" s="19" t="n">
        <f aca="false">ROUND(IF(O2193="",Assumptions!$B$25-K2193,O2193-K2193)*24,1)</f>
        <v>1.1</v>
      </c>
      <c r="AJ2193" s="20" t="n">
        <f aca="false">ROUND(MAX(N(Y2193)/Assumptions!$C$5, N(Z2193)/Assumptions!$C$6, N(AA2193)/Assumptions!$C$7, N(AB2193)/Assumptions!$C$8, N(AC2193)/Assumptions!$C$9, N(AD2193)/Assumptions!$C$10, N(AE2193)/Assumptions!$C$11, N(AF2193)/Assumptions!$C$12, N(AG2193)/Assumptions!$C$13),3)</f>
        <v>0.933</v>
      </c>
      <c r="AK2193" s="0" t="str">
        <f aca="false">IF(OR(U2193="Pending",U2193="On Hold"),"Open GRN (awaiting)",IF(AJ2193&lt;=1,"Within SLA",IF(ROUND(N(Y2193)/Assumptions!$C$5,3)=AJ2193,"Gate Wait",IF(ROUND(N(Z2193)/Assumptions!$C$6,3)=AJ2193,"Dock Wait",IF(ROUND(N(AA2193)/Assumptions!$C$7,3)=AJ2193,"Unloading",IF(ROUND(N(AB2193)/Assumptions!$C$8,3)=AJ2193,"Unload-to-QC Wait",IF(ROUND(N(AC2193)/Assumptions!$C$9,3)=AJ2193,"QC",IF(ROUND(N(AD2193)/Assumptions!$C$10,3)=AJ2193,"QC-to-GRN Wait",IF(ROUND(N(AE2193)/Assumptions!$C$11,3)=AJ2193,"GRN Processing",IF(ROUND(N(AF2193)/Assumptions!$C$12,3)=AJ2193,"GRN-to-Putaway Wait",IF(ROUND(N(AG2193)/Assumptions!$C$13,3)=AJ2193,"Putaway","Within SLA")))))))))))</f>
        <v>Within SLA</v>
      </c>
    </row>
    <row r="2194" customFormat="false" ht="15" hidden="false" customHeight="false" outlineLevel="0" collapsed="false">
      <c r="A2194" s="0" t="s">
        <v>6381</v>
      </c>
      <c r="B2194" s="0" t="s">
        <v>6382</v>
      </c>
      <c r="C2194" s="0" t="s">
        <v>134</v>
      </c>
      <c r="D2194" s="0" t="s">
        <v>119</v>
      </c>
      <c r="E2194" s="0" t="s">
        <v>3899</v>
      </c>
      <c r="F2194" s="0" t="s">
        <v>149</v>
      </c>
      <c r="G2194" s="0" t="s">
        <v>122</v>
      </c>
      <c r="H2194" s="17" t="n">
        <v>46256.4736111111</v>
      </c>
      <c r="I2194" s="17" t="n">
        <v>46256.5236111111</v>
      </c>
      <c r="J2194" s="17" t="n">
        <v>46256.5395833333</v>
      </c>
      <c r="K2194" s="17" t="n">
        <v>46256.5611111111</v>
      </c>
      <c r="L2194" s="17" t="n">
        <v>46256.5736111111</v>
      </c>
      <c r="M2194" s="17" t="n">
        <v>46256.5965277778</v>
      </c>
      <c r="N2194" s="17" t="n">
        <v>46256.6166666667</v>
      </c>
      <c r="O2194" s="17" t="n">
        <v>46256.7222222222</v>
      </c>
      <c r="P2194" s="17" t="n">
        <v>46256.7305555556</v>
      </c>
      <c r="Q2194" s="17" t="n">
        <v>46256.7625</v>
      </c>
      <c r="R2194" s="0" t="n">
        <v>471</v>
      </c>
      <c r="S2194" s="0" t="n">
        <v>0</v>
      </c>
      <c r="T2194" s="0" t="n">
        <v>0</v>
      </c>
      <c r="U2194" s="18" t="s">
        <v>130</v>
      </c>
      <c r="V2194" s="18" t="s">
        <v>131</v>
      </c>
      <c r="W2194" s="0" t="str">
        <f aca="false">IF(AND(X2194&gt;=6,X2194&lt;14),"A",IF(AND(X2194&gt;=14,X2194&lt;22),"B","C"))</f>
        <v>A</v>
      </c>
      <c r="X2194" s="18" t="n">
        <f aca="false">HOUR(H2194)</f>
        <v>11</v>
      </c>
      <c r="Y2194" s="18" t="n">
        <f aca="false">ROUND((I2194-H2194)*1440,0)</f>
        <v>72</v>
      </c>
      <c r="Z2194" s="18" t="n">
        <f aca="false">ROUND((J2194-I2194)*1440,0)</f>
        <v>23</v>
      </c>
      <c r="AA2194" s="18" t="n">
        <f aca="false">ROUND((K2194-J2194)*1440,0)</f>
        <v>31</v>
      </c>
      <c r="AB2194" s="18" t="n">
        <f aca="false">ROUND((L2194-K2194)*1440,0)</f>
        <v>18</v>
      </c>
      <c r="AC2194" s="18" t="n">
        <f aca="false">ROUND((M2194-L2194)*1440,0)</f>
        <v>33</v>
      </c>
      <c r="AD2194" s="18" t="n">
        <f aca="false">IF(N2194="","",ROUND((N2194-M2194)*1440,0))</f>
        <v>29</v>
      </c>
      <c r="AE2194" s="18" t="n">
        <f aca="false">IF(O2194="","",ROUND((O2194-N2194)*1440,0))</f>
        <v>152</v>
      </c>
      <c r="AF2194" s="18" t="n">
        <f aca="false">IF(P2194="","",ROUND((P2194-O2194)*1440,0))</f>
        <v>12</v>
      </c>
      <c r="AG2194" s="18" t="n">
        <f aca="false">IF(Q2194="","",ROUND((Q2194-P2194)*1440,0))</f>
        <v>46</v>
      </c>
      <c r="AH2194" s="18" t="n">
        <f aca="false">IF(Q2194="","",ROUND((Q2194-H2194)*1440,0))</f>
        <v>416</v>
      </c>
      <c r="AI2194" s="19" t="n">
        <f aca="false">ROUND(IF(O2194="",Assumptions!$B$25-K2194,O2194-K2194)*24,1)</f>
        <v>3.9</v>
      </c>
      <c r="AJ2194" s="20" t="n">
        <f aca="false">ROUND(MAX(N(Y2194)/Assumptions!$C$5, N(Z2194)/Assumptions!$C$6, N(AA2194)/Assumptions!$C$7, N(AB2194)/Assumptions!$C$8, N(AC2194)/Assumptions!$C$9, N(AD2194)/Assumptions!$C$10, N(AE2194)/Assumptions!$C$11, N(AF2194)/Assumptions!$C$12, N(AG2194)/Assumptions!$C$13),3)</f>
        <v>3.378</v>
      </c>
      <c r="AK2194" s="0" t="str">
        <f aca="false">IF(OR(U2194="Pending",U2194="On Hold"),"Open GRN (awaiting)",IF(AJ2194&lt;=1,"Within SLA",IF(ROUND(N(Y2194)/Assumptions!$C$5,3)=AJ2194,"Gate Wait",IF(ROUND(N(Z2194)/Assumptions!$C$6,3)=AJ2194,"Dock Wait",IF(ROUND(N(AA2194)/Assumptions!$C$7,3)=AJ2194,"Unloading",IF(ROUND(N(AB2194)/Assumptions!$C$8,3)=AJ2194,"Unload-to-QC Wait",IF(ROUND(N(AC2194)/Assumptions!$C$9,3)=AJ2194,"QC",IF(ROUND(N(AD2194)/Assumptions!$C$10,3)=AJ2194,"QC-to-GRN Wait",IF(ROUND(N(AE2194)/Assumptions!$C$11,3)=AJ2194,"GRN Processing",IF(ROUND(N(AF2194)/Assumptions!$C$12,3)=AJ2194,"GRN-to-Putaway Wait",IF(ROUND(N(AG2194)/Assumptions!$C$13,3)=AJ2194,"Putaway","Within SLA")))))))))))</f>
        <v>GRN Processing</v>
      </c>
    </row>
    <row r="2195" customFormat="false" ht="15" hidden="false" customHeight="false" outlineLevel="0" collapsed="false">
      <c r="A2195" s="0" t="s">
        <v>6383</v>
      </c>
      <c r="B2195" s="0" t="s">
        <v>6384</v>
      </c>
      <c r="C2195" s="0" t="s">
        <v>142</v>
      </c>
      <c r="D2195" s="0" t="s">
        <v>119</v>
      </c>
      <c r="E2195" s="0" t="s">
        <v>6385</v>
      </c>
      <c r="F2195" s="0" t="s">
        <v>137</v>
      </c>
      <c r="G2195" s="0" t="s">
        <v>122</v>
      </c>
      <c r="H2195" s="17" t="n">
        <v>46256.4944444444</v>
      </c>
      <c r="I2195" s="17" t="n">
        <v>46256.5333333333</v>
      </c>
      <c r="J2195" s="17" t="n">
        <v>46256.5430555556</v>
      </c>
      <c r="K2195" s="17" t="n">
        <v>46256.5631944445</v>
      </c>
      <c r="L2195" s="17" t="n">
        <v>46256.5819444444</v>
      </c>
      <c r="M2195" s="17" t="n">
        <v>46256.6041666667</v>
      </c>
      <c r="N2195" s="17" t="n">
        <v>46256.6256944445</v>
      </c>
      <c r="O2195" s="17" t="n">
        <v>46256.6361111111</v>
      </c>
      <c r="P2195" s="17" t="n">
        <v>46256.6451388889</v>
      </c>
      <c r="Q2195" s="17" t="n">
        <v>46256.6520833333</v>
      </c>
      <c r="R2195" s="0" t="n">
        <v>343</v>
      </c>
      <c r="S2195" s="0" t="n">
        <v>0</v>
      </c>
      <c r="T2195" s="0" t="n">
        <v>0</v>
      </c>
      <c r="U2195" s="18" t="s">
        <v>130</v>
      </c>
      <c r="V2195" s="18" t="s">
        <v>82</v>
      </c>
      <c r="W2195" s="0" t="str">
        <f aca="false">IF(AND(X2195&gt;=6,X2195&lt;14),"A",IF(AND(X2195&gt;=14,X2195&lt;22),"B","C"))</f>
        <v>A</v>
      </c>
      <c r="X2195" s="18" t="n">
        <f aca="false">HOUR(H2195)</f>
        <v>11</v>
      </c>
      <c r="Y2195" s="18" t="n">
        <f aca="false">ROUND((I2195-H2195)*1440,0)</f>
        <v>56</v>
      </c>
      <c r="Z2195" s="18" t="n">
        <f aca="false">ROUND((J2195-I2195)*1440,0)</f>
        <v>14</v>
      </c>
      <c r="AA2195" s="18" t="n">
        <f aca="false">ROUND((K2195-J2195)*1440,0)</f>
        <v>29</v>
      </c>
      <c r="AB2195" s="18" t="n">
        <f aca="false">ROUND((L2195-K2195)*1440,0)</f>
        <v>27</v>
      </c>
      <c r="AC2195" s="18" t="n">
        <f aca="false">ROUND((M2195-L2195)*1440,0)</f>
        <v>32</v>
      </c>
      <c r="AD2195" s="18" t="n">
        <f aca="false">IF(N2195="","",ROUND((N2195-M2195)*1440,0))</f>
        <v>31</v>
      </c>
      <c r="AE2195" s="18" t="n">
        <f aca="false">IF(O2195="","",ROUND((O2195-N2195)*1440,0))</f>
        <v>15</v>
      </c>
      <c r="AF2195" s="18" t="n">
        <f aca="false">IF(P2195="","",ROUND((P2195-O2195)*1440,0))</f>
        <v>13</v>
      </c>
      <c r="AG2195" s="18" t="n">
        <f aca="false">IF(Q2195="","",ROUND((Q2195-P2195)*1440,0))</f>
        <v>10</v>
      </c>
      <c r="AH2195" s="18" t="n">
        <f aca="false">IF(Q2195="","",ROUND((Q2195-H2195)*1440,0))</f>
        <v>227</v>
      </c>
      <c r="AI2195" s="19" t="n">
        <f aca="false">ROUND(IF(O2195="",Assumptions!$B$25-K2195,O2195-K2195)*24,1)</f>
        <v>1.8</v>
      </c>
      <c r="AJ2195" s="20" t="n">
        <f aca="false">ROUND(MAX(N(Y2195)/Assumptions!$C$5, N(Z2195)/Assumptions!$C$6, N(AA2195)/Assumptions!$C$7, N(AB2195)/Assumptions!$C$8, N(AC2195)/Assumptions!$C$9, N(AD2195)/Assumptions!$C$10, N(AE2195)/Assumptions!$C$11, N(AF2195)/Assumptions!$C$12, N(AG2195)/Assumptions!$C$13),3)</f>
        <v>1.867</v>
      </c>
      <c r="AK2195" s="0" t="str">
        <f aca="false">IF(OR(U2195="Pending",U2195="On Hold"),"Open GRN (awaiting)",IF(AJ2195&lt;=1,"Within SLA",IF(ROUND(N(Y2195)/Assumptions!$C$5,3)=AJ2195,"Gate Wait",IF(ROUND(N(Z2195)/Assumptions!$C$6,3)=AJ2195,"Dock Wait",IF(ROUND(N(AA2195)/Assumptions!$C$7,3)=AJ2195,"Unloading",IF(ROUND(N(AB2195)/Assumptions!$C$8,3)=AJ2195,"Unload-to-QC Wait",IF(ROUND(N(AC2195)/Assumptions!$C$9,3)=AJ2195,"QC",IF(ROUND(N(AD2195)/Assumptions!$C$10,3)=AJ2195,"QC-to-GRN Wait",IF(ROUND(N(AE2195)/Assumptions!$C$11,3)=AJ2195,"GRN Processing",IF(ROUND(N(AF2195)/Assumptions!$C$12,3)=AJ2195,"GRN-to-Putaway Wait",IF(ROUND(N(AG2195)/Assumptions!$C$13,3)=AJ2195,"Putaway","Within SLA")))))))))))</f>
        <v>Gate Wait</v>
      </c>
    </row>
    <row r="2196" customFormat="false" ht="15" hidden="false" customHeight="false" outlineLevel="0" collapsed="false">
      <c r="A2196" s="0" t="s">
        <v>6386</v>
      </c>
      <c r="B2196" s="0" t="s">
        <v>6387</v>
      </c>
      <c r="C2196" s="0" t="s">
        <v>218</v>
      </c>
      <c r="D2196" s="0" t="s">
        <v>147</v>
      </c>
      <c r="E2196" s="0" t="s">
        <v>2370</v>
      </c>
      <c r="F2196" s="0" t="s">
        <v>137</v>
      </c>
      <c r="G2196" s="0" t="s">
        <v>150</v>
      </c>
      <c r="H2196" s="17" t="n">
        <v>46256.5111111111</v>
      </c>
      <c r="I2196" s="17" t="n">
        <v>46256.5284722222</v>
      </c>
      <c r="J2196" s="17" t="n">
        <v>46256.5340277778</v>
      </c>
      <c r="K2196" s="17" t="n">
        <v>46256.5590277778</v>
      </c>
      <c r="L2196" s="17" t="n">
        <v>46256.5638888889</v>
      </c>
      <c r="M2196" s="17" t="n">
        <v>46256.5881944444</v>
      </c>
      <c r="N2196" s="17" t="n">
        <v>46256.6111111111</v>
      </c>
      <c r="O2196" s="17" t="n">
        <v>46256.6229166667</v>
      </c>
      <c r="P2196" s="17" t="n">
        <v>46256.6305555556</v>
      </c>
      <c r="Q2196" s="17" t="n">
        <v>46256.6465277778</v>
      </c>
      <c r="R2196" s="0" t="n">
        <v>527</v>
      </c>
      <c r="S2196" s="0" t="n">
        <v>0</v>
      </c>
      <c r="T2196" s="0" t="n">
        <v>0</v>
      </c>
      <c r="U2196" s="18" t="s">
        <v>130</v>
      </c>
      <c r="V2196" s="18" t="s">
        <v>144</v>
      </c>
      <c r="W2196" s="0" t="str">
        <f aca="false">IF(AND(X2196&gt;=6,X2196&lt;14),"A",IF(AND(X2196&gt;=14,X2196&lt;22),"B","C"))</f>
        <v>A</v>
      </c>
      <c r="X2196" s="18" t="n">
        <f aca="false">HOUR(H2196)</f>
        <v>12</v>
      </c>
      <c r="Y2196" s="18" t="n">
        <f aca="false">ROUND((I2196-H2196)*1440,0)</f>
        <v>25</v>
      </c>
      <c r="Z2196" s="18" t="n">
        <f aca="false">ROUND((J2196-I2196)*1440,0)</f>
        <v>8</v>
      </c>
      <c r="AA2196" s="18" t="n">
        <f aca="false">ROUND((K2196-J2196)*1440,0)</f>
        <v>36</v>
      </c>
      <c r="AB2196" s="18" t="n">
        <f aca="false">ROUND((L2196-K2196)*1440,0)</f>
        <v>7</v>
      </c>
      <c r="AC2196" s="18" t="n">
        <f aca="false">ROUND((M2196-L2196)*1440,0)</f>
        <v>35</v>
      </c>
      <c r="AD2196" s="18" t="n">
        <f aca="false">IF(N2196="","",ROUND((N2196-M2196)*1440,0))</f>
        <v>33</v>
      </c>
      <c r="AE2196" s="18" t="n">
        <f aca="false">IF(O2196="","",ROUND((O2196-N2196)*1440,0))</f>
        <v>17</v>
      </c>
      <c r="AF2196" s="18" t="n">
        <f aca="false">IF(P2196="","",ROUND((P2196-O2196)*1440,0))</f>
        <v>11</v>
      </c>
      <c r="AG2196" s="18" t="n">
        <f aca="false">IF(Q2196="","",ROUND((Q2196-P2196)*1440,0))</f>
        <v>23</v>
      </c>
      <c r="AH2196" s="18" t="n">
        <f aca="false">IF(Q2196="","",ROUND((Q2196-H2196)*1440,0))</f>
        <v>195</v>
      </c>
      <c r="AI2196" s="19" t="n">
        <f aca="false">ROUND(IF(O2196="",Assumptions!$B$25-K2196,O2196-K2196)*24,1)</f>
        <v>1.5</v>
      </c>
      <c r="AJ2196" s="20" t="n">
        <f aca="false">ROUND(MAX(N(Y2196)/Assumptions!$C$5, N(Z2196)/Assumptions!$C$6, N(AA2196)/Assumptions!$C$7, N(AB2196)/Assumptions!$C$8, N(AC2196)/Assumptions!$C$9, N(AD2196)/Assumptions!$C$10, N(AE2196)/Assumptions!$C$11, N(AF2196)/Assumptions!$C$12, N(AG2196)/Assumptions!$C$13),3)</f>
        <v>1.1</v>
      </c>
      <c r="AK2196" s="0" t="str">
        <f aca="false">IF(OR(U2196="Pending",U2196="On Hold"),"Open GRN (awaiting)",IF(AJ2196&lt;=1,"Within SLA",IF(ROUND(N(Y2196)/Assumptions!$C$5,3)=AJ2196,"Gate Wait",IF(ROUND(N(Z2196)/Assumptions!$C$6,3)=AJ2196,"Dock Wait",IF(ROUND(N(AA2196)/Assumptions!$C$7,3)=AJ2196,"Unloading",IF(ROUND(N(AB2196)/Assumptions!$C$8,3)=AJ2196,"Unload-to-QC Wait",IF(ROUND(N(AC2196)/Assumptions!$C$9,3)=AJ2196,"QC",IF(ROUND(N(AD2196)/Assumptions!$C$10,3)=AJ2196,"QC-to-GRN Wait",IF(ROUND(N(AE2196)/Assumptions!$C$11,3)=AJ2196,"GRN Processing",IF(ROUND(N(AF2196)/Assumptions!$C$12,3)=AJ2196,"GRN-to-Putaway Wait",IF(ROUND(N(AG2196)/Assumptions!$C$13,3)=AJ2196,"Putaway","Within SLA")))))))))))</f>
        <v>QC-to-GRN Wait</v>
      </c>
    </row>
    <row r="2197" customFormat="false" ht="15" hidden="false" customHeight="false" outlineLevel="0" collapsed="false">
      <c r="A2197" s="0" t="s">
        <v>6388</v>
      </c>
      <c r="B2197" s="0" t="s">
        <v>6389</v>
      </c>
      <c r="C2197" s="0" t="s">
        <v>218</v>
      </c>
      <c r="D2197" s="0" t="s">
        <v>119</v>
      </c>
      <c r="E2197" s="0" t="s">
        <v>6390</v>
      </c>
      <c r="F2197" s="0" t="s">
        <v>137</v>
      </c>
      <c r="G2197" s="0" t="s">
        <v>122</v>
      </c>
      <c r="H2197" s="17" t="n">
        <v>46256.5152777778</v>
      </c>
      <c r="I2197" s="17" t="n">
        <v>46256.53125</v>
      </c>
      <c r="J2197" s="17" t="n">
        <v>46256.5409722222</v>
      </c>
      <c r="K2197" s="17" t="n">
        <v>46256.5638888889</v>
      </c>
      <c r="L2197" s="17" t="n">
        <v>46256.5784722222</v>
      </c>
      <c r="M2197" s="17" t="n">
        <v>46256.6166666667</v>
      </c>
      <c r="N2197" s="17" t="n">
        <v>46256.6201388889</v>
      </c>
      <c r="O2197" s="17" t="n">
        <v>46256.6645833333</v>
      </c>
      <c r="P2197" s="17" t="n">
        <v>46256.6694444444</v>
      </c>
      <c r="Q2197" s="17" t="n">
        <v>46256.6854166667</v>
      </c>
      <c r="R2197" s="0" t="n">
        <v>169</v>
      </c>
      <c r="S2197" s="0" t="n">
        <v>0</v>
      </c>
      <c r="T2197" s="0" t="n">
        <v>0</v>
      </c>
      <c r="U2197" s="18" t="s">
        <v>130</v>
      </c>
      <c r="V2197" s="18" t="s">
        <v>144</v>
      </c>
      <c r="W2197" s="0" t="str">
        <f aca="false">IF(AND(X2197&gt;=6,X2197&lt;14),"A",IF(AND(X2197&gt;=14,X2197&lt;22),"B","C"))</f>
        <v>A</v>
      </c>
      <c r="X2197" s="18" t="n">
        <f aca="false">HOUR(H2197)</f>
        <v>12</v>
      </c>
      <c r="Y2197" s="18" t="n">
        <f aca="false">ROUND((I2197-H2197)*1440,0)</f>
        <v>23</v>
      </c>
      <c r="Z2197" s="18" t="n">
        <f aca="false">ROUND((J2197-I2197)*1440,0)</f>
        <v>14</v>
      </c>
      <c r="AA2197" s="18" t="n">
        <f aca="false">ROUND((K2197-J2197)*1440,0)</f>
        <v>33</v>
      </c>
      <c r="AB2197" s="18" t="n">
        <f aca="false">ROUND((L2197-K2197)*1440,0)</f>
        <v>21</v>
      </c>
      <c r="AC2197" s="18" t="n">
        <f aca="false">ROUND((M2197-L2197)*1440,0)</f>
        <v>55</v>
      </c>
      <c r="AD2197" s="18" t="n">
        <f aca="false">IF(N2197="","",ROUND((N2197-M2197)*1440,0))</f>
        <v>5</v>
      </c>
      <c r="AE2197" s="18" t="n">
        <f aca="false">IF(O2197="","",ROUND((O2197-N2197)*1440,0))</f>
        <v>64</v>
      </c>
      <c r="AF2197" s="18" t="n">
        <f aca="false">IF(P2197="","",ROUND((P2197-O2197)*1440,0))</f>
        <v>7</v>
      </c>
      <c r="AG2197" s="18" t="n">
        <f aca="false">IF(Q2197="","",ROUND((Q2197-P2197)*1440,0))</f>
        <v>23</v>
      </c>
      <c r="AH2197" s="18" t="n">
        <f aca="false">IF(Q2197="","",ROUND((Q2197-H2197)*1440,0))</f>
        <v>245</v>
      </c>
      <c r="AI2197" s="19" t="n">
        <f aca="false">ROUND(IF(O2197="",Assumptions!$B$25-K2197,O2197-K2197)*24,1)</f>
        <v>2.4</v>
      </c>
      <c r="AJ2197" s="20" t="n">
        <f aca="false">ROUND(MAX(N(Y2197)/Assumptions!$C$5, N(Z2197)/Assumptions!$C$6, N(AA2197)/Assumptions!$C$7, N(AB2197)/Assumptions!$C$8, N(AC2197)/Assumptions!$C$9, N(AD2197)/Assumptions!$C$10, N(AE2197)/Assumptions!$C$11, N(AF2197)/Assumptions!$C$12, N(AG2197)/Assumptions!$C$13),3)</f>
        <v>1.422</v>
      </c>
      <c r="AK2197" s="0" t="str">
        <f aca="false">IF(OR(U2197="Pending",U2197="On Hold"),"Open GRN (awaiting)",IF(AJ2197&lt;=1,"Within SLA",IF(ROUND(N(Y2197)/Assumptions!$C$5,3)=AJ2197,"Gate Wait",IF(ROUND(N(Z2197)/Assumptions!$C$6,3)=AJ2197,"Dock Wait",IF(ROUND(N(AA2197)/Assumptions!$C$7,3)=AJ2197,"Unloading",IF(ROUND(N(AB2197)/Assumptions!$C$8,3)=AJ2197,"Unload-to-QC Wait",IF(ROUND(N(AC2197)/Assumptions!$C$9,3)=AJ2197,"QC",IF(ROUND(N(AD2197)/Assumptions!$C$10,3)=AJ2197,"QC-to-GRN Wait",IF(ROUND(N(AE2197)/Assumptions!$C$11,3)=AJ2197,"GRN Processing",IF(ROUND(N(AF2197)/Assumptions!$C$12,3)=AJ2197,"GRN-to-Putaway Wait",IF(ROUND(N(AG2197)/Assumptions!$C$13,3)=AJ2197,"Putaway","Within SLA")))))))))))</f>
        <v>GRN Processing</v>
      </c>
    </row>
    <row r="2198" customFormat="false" ht="15" hidden="false" customHeight="false" outlineLevel="0" collapsed="false">
      <c r="A2198" s="0" t="s">
        <v>6391</v>
      </c>
      <c r="B2198" s="0" t="s">
        <v>6392</v>
      </c>
      <c r="C2198" s="0" t="s">
        <v>153</v>
      </c>
      <c r="D2198" s="0" t="s">
        <v>119</v>
      </c>
      <c r="E2198" s="0" t="s">
        <v>2758</v>
      </c>
      <c r="F2198" s="0" t="s">
        <v>155</v>
      </c>
      <c r="G2198" s="0" t="s">
        <v>129</v>
      </c>
      <c r="H2198" s="17" t="n">
        <v>46256.5416666667</v>
      </c>
      <c r="I2198" s="17" t="n">
        <v>46256.5847222222</v>
      </c>
      <c r="J2198" s="17" t="n">
        <v>46256.5895833333</v>
      </c>
      <c r="K2198" s="17" t="n">
        <v>46256.6166666667</v>
      </c>
      <c r="L2198" s="17" t="n">
        <v>46256.6277777778</v>
      </c>
      <c r="M2198" s="17" t="n">
        <v>46256.6451388889</v>
      </c>
      <c r="N2198" s="17" t="n">
        <v>46256.6736111111</v>
      </c>
      <c r="O2198" s="17" t="n">
        <v>46256.6854166667</v>
      </c>
      <c r="P2198" s="17" t="n">
        <v>46256.6916666667</v>
      </c>
      <c r="Q2198" s="17" t="n">
        <v>46256.7180555556</v>
      </c>
      <c r="R2198" s="0" t="n">
        <v>762</v>
      </c>
      <c r="S2198" s="0" t="n">
        <v>0</v>
      </c>
      <c r="T2198" s="0" t="n">
        <v>0</v>
      </c>
      <c r="U2198" s="18" t="s">
        <v>130</v>
      </c>
      <c r="V2198" s="18" t="s">
        <v>139</v>
      </c>
      <c r="W2198" s="0" t="str">
        <f aca="false">IF(AND(X2198&gt;=6,X2198&lt;14),"A",IF(AND(X2198&gt;=14,X2198&lt;22),"B","C"))</f>
        <v>A</v>
      </c>
      <c r="X2198" s="18" t="n">
        <f aca="false">HOUR(H2198)</f>
        <v>13</v>
      </c>
      <c r="Y2198" s="18" t="n">
        <f aca="false">ROUND((I2198-H2198)*1440,0)</f>
        <v>62</v>
      </c>
      <c r="Z2198" s="18" t="n">
        <f aca="false">ROUND((J2198-I2198)*1440,0)</f>
        <v>7</v>
      </c>
      <c r="AA2198" s="18" t="n">
        <f aca="false">ROUND((K2198-J2198)*1440,0)</f>
        <v>39</v>
      </c>
      <c r="AB2198" s="18" t="n">
        <f aca="false">ROUND((L2198-K2198)*1440,0)</f>
        <v>16</v>
      </c>
      <c r="AC2198" s="18" t="n">
        <f aca="false">ROUND((M2198-L2198)*1440,0)</f>
        <v>25</v>
      </c>
      <c r="AD2198" s="18" t="n">
        <f aca="false">IF(N2198="","",ROUND((N2198-M2198)*1440,0))</f>
        <v>41</v>
      </c>
      <c r="AE2198" s="18" t="n">
        <f aca="false">IF(O2198="","",ROUND((O2198-N2198)*1440,0))</f>
        <v>17</v>
      </c>
      <c r="AF2198" s="18" t="n">
        <f aca="false">IF(P2198="","",ROUND((P2198-O2198)*1440,0))</f>
        <v>9</v>
      </c>
      <c r="AG2198" s="18" t="n">
        <f aca="false">IF(Q2198="","",ROUND((Q2198-P2198)*1440,0))</f>
        <v>38</v>
      </c>
      <c r="AH2198" s="18" t="n">
        <f aca="false">IF(Q2198="","",ROUND((Q2198-H2198)*1440,0))</f>
        <v>254</v>
      </c>
      <c r="AI2198" s="19" t="n">
        <f aca="false">ROUND(IF(O2198="",Assumptions!$B$25-K2198,O2198-K2198)*24,1)</f>
        <v>1.7</v>
      </c>
      <c r="AJ2198" s="20" t="n">
        <f aca="false">ROUND(MAX(N(Y2198)/Assumptions!$C$5, N(Z2198)/Assumptions!$C$6, N(AA2198)/Assumptions!$C$7, N(AB2198)/Assumptions!$C$8, N(AC2198)/Assumptions!$C$9, N(AD2198)/Assumptions!$C$10, N(AE2198)/Assumptions!$C$11, N(AF2198)/Assumptions!$C$12, N(AG2198)/Assumptions!$C$13),3)</f>
        <v>2.067</v>
      </c>
      <c r="AK2198" s="0" t="str">
        <f aca="false">IF(OR(U2198="Pending",U2198="On Hold"),"Open GRN (awaiting)",IF(AJ2198&lt;=1,"Within SLA",IF(ROUND(N(Y2198)/Assumptions!$C$5,3)=AJ2198,"Gate Wait",IF(ROUND(N(Z2198)/Assumptions!$C$6,3)=AJ2198,"Dock Wait",IF(ROUND(N(AA2198)/Assumptions!$C$7,3)=AJ2198,"Unloading",IF(ROUND(N(AB2198)/Assumptions!$C$8,3)=AJ2198,"Unload-to-QC Wait",IF(ROUND(N(AC2198)/Assumptions!$C$9,3)=AJ2198,"QC",IF(ROUND(N(AD2198)/Assumptions!$C$10,3)=AJ2198,"QC-to-GRN Wait",IF(ROUND(N(AE2198)/Assumptions!$C$11,3)=AJ2198,"GRN Processing",IF(ROUND(N(AF2198)/Assumptions!$C$12,3)=AJ2198,"GRN-to-Putaway Wait",IF(ROUND(N(AG2198)/Assumptions!$C$13,3)=AJ2198,"Putaway","Within SLA")))))))))))</f>
        <v>Gate Wait</v>
      </c>
    </row>
    <row r="2199" customFormat="false" ht="15" hidden="false" customHeight="false" outlineLevel="0" collapsed="false">
      <c r="A2199" s="0" t="s">
        <v>6393</v>
      </c>
      <c r="B2199" s="0" t="s">
        <v>6394</v>
      </c>
      <c r="C2199" s="0" t="s">
        <v>118</v>
      </c>
      <c r="D2199" s="0" t="s">
        <v>119</v>
      </c>
      <c r="E2199" s="0" t="s">
        <v>6395</v>
      </c>
      <c r="F2199" s="0" t="s">
        <v>121</v>
      </c>
      <c r="G2199" s="0" t="s">
        <v>122</v>
      </c>
      <c r="H2199" s="17" t="n">
        <v>46256.5840277778</v>
      </c>
      <c r="I2199" s="17" t="n">
        <v>46256.5923611111</v>
      </c>
      <c r="J2199" s="17" t="n">
        <v>46256.6069444444</v>
      </c>
      <c r="K2199" s="17" t="n">
        <v>46256.6270833333</v>
      </c>
      <c r="L2199" s="17" t="n">
        <v>46256.6375</v>
      </c>
      <c r="M2199" s="17" t="n">
        <v>46256.6694444444</v>
      </c>
      <c r="N2199" s="17" t="n">
        <v>46256.8347222222</v>
      </c>
      <c r="O2199" s="17" t="n">
        <v>46256.8923611111</v>
      </c>
      <c r="P2199" s="17" t="n">
        <v>46256.9020833333</v>
      </c>
      <c r="Q2199" s="17" t="n">
        <v>46256.9111111111</v>
      </c>
      <c r="R2199" s="0" t="n">
        <v>228</v>
      </c>
      <c r="S2199" s="0" t="n">
        <v>0</v>
      </c>
      <c r="T2199" s="0" t="n">
        <v>0</v>
      </c>
      <c r="U2199" s="18" t="s">
        <v>130</v>
      </c>
      <c r="V2199" s="18" t="s">
        <v>144</v>
      </c>
      <c r="W2199" s="0" t="str">
        <f aca="false">IF(AND(X2199&gt;=6,X2199&lt;14),"A",IF(AND(X2199&gt;=14,X2199&lt;22),"B","C"))</f>
        <v>B</v>
      </c>
      <c r="X2199" s="18" t="n">
        <f aca="false">HOUR(H2199)</f>
        <v>14</v>
      </c>
      <c r="Y2199" s="18" t="n">
        <f aca="false">ROUND((I2199-H2199)*1440,0)</f>
        <v>12</v>
      </c>
      <c r="Z2199" s="18" t="n">
        <f aca="false">ROUND((J2199-I2199)*1440,0)</f>
        <v>21</v>
      </c>
      <c r="AA2199" s="18" t="n">
        <f aca="false">ROUND((K2199-J2199)*1440,0)</f>
        <v>29</v>
      </c>
      <c r="AB2199" s="18" t="n">
        <f aca="false">ROUND((L2199-K2199)*1440,0)</f>
        <v>15</v>
      </c>
      <c r="AC2199" s="18" t="n">
        <f aca="false">ROUND((M2199-L2199)*1440,0)</f>
        <v>46</v>
      </c>
      <c r="AD2199" s="18" t="n">
        <f aca="false">IF(N2199="","",ROUND((N2199-M2199)*1440,0))</f>
        <v>238</v>
      </c>
      <c r="AE2199" s="18" t="n">
        <f aca="false">IF(O2199="","",ROUND((O2199-N2199)*1440,0))</f>
        <v>83</v>
      </c>
      <c r="AF2199" s="18" t="n">
        <f aca="false">IF(P2199="","",ROUND((P2199-O2199)*1440,0))</f>
        <v>14</v>
      </c>
      <c r="AG2199" s="18" t="n">
        <f aca="false">IF(Q2199="","",ROUND((Q2199-P2199)*1440,0))</f>
        <v>13</v>
      </c>
      <c r="AH2199" s="18" t="n">
        <f aca="false">IF(Q2199="","",ROUND((Q2199-H2199)*1440,0))</f>
        <v>471</v>
      </c>
      <c r="AI2199" s="19" t="n">
        <f aca="false">ROUND(IF(O2199="",Assumptions!$B$25-K2199,O2199-K2199)*24,1)</f>
        <v>6.4</v>
      </c>
      <c r="AJ2199" s="20" t="n">
        <f aca="false">ROUND(MAX(N(Y2199)/Assumptions!$C$5, N(Z2199)/Assumptions!$C$6, N(AA2199)/Assumptions!$C$7, N(AB2199)/Assumptions!$C$8, N(AC2199)/Assumptions!$C$9, N(AD2199)/Assumptions!$C$10, N(AE2199)/Assumptions!$C$11, N(AF2199)/Assumptions!$C$12, N(AG2199)/Assumptions!$C$13),3)</f>
        <v>7.933</v>
      </c>
      <c r="AK2199" s="0" t="str">
        <f aca="false">IF(OR(U2199="Pending",U2199="On Hold"),"Open GRN (awaiting)",IF(AJ2199&lt;=1,"Within SLA",IF(ROUND(N(Y2199)/Assumptions!$C$5,3)=AJ2199,"Gate Wait",IF(ROUND(N(Z2199)/Assumptions!$C$6,3)=AJ2199,"Dock Wait",IF(ROUND(N(AA2199)/Assumptions!$C$7,3)=AJ2199,"Unloading",IF(ROUND(N(AB2199)/Assumptions!$C$8,3)=AJ2199,"Unload-to-QC Wait",IF(ROUND(N(AC2199)/Assumptions!$C$9,3)=AJ2199,"QC",IF(ROUND(N(AD2199)/Assumptions!$C$10,3)=AJ2199,"QC-to-GRN Wait",IF(ROUND(N(AE2199)/Assumptions!$C$11,3)=AJ2199,"GRN Processing",IF(ROUND(N(AF2199)/Assumptions!$C$12,3)=AJ2199,"GRN-to-Putaway Wait",IF(ROUND(N(AG2199)/Assumptions!$C$13,3)=AJ2199,"Putaway","Within SLA")))))))))))</f>
        <v>QC-to-GRN Wait</v>
      </c>
    </row>
    <row r="2200" customFormat="false" ht="15" hidden="false" customHeight="false" outlineLevel="0" collapsed="false">
      <c r="A2200" s="0" t="s">
        <v>6396</v>
      </c>
      <c r="B2200" s="0" t="s">
        <v>6397</v>
      </c>
      <c r="C2200" s="0" t="s">
        <v>184</v>
      </c>
      <c r="D2200" s="0" t="s">
        <v>147</v>
      </c>
      <c r="E2200" s="0" t="s">
        <v>5684</v>
      </c>
      <c r="F2200" s="0" t="s">
        <v>177</v>
      </c>
      <c r="G2200" s="0" t="s">
        <v>167</v>
      </c>
      <c r="H2200" s="17" t="n">
        <v>46256.5868055556</v>
      </c>
      <c r="I2200" s="17" t="n">
        <v>46256.6055555556</v>
      </c>
      <c r="J2200" s="17" t="n">
        <v>46256.6083333333</v>
      </c>
      <c r="K2200" s="17" t="n">
        <v>46256.6201388889</v>
      </c>
      <c r="L2200" s="17" t="n">
        <v>46256.6284722222</v>
      </c>
      <c r="M2200" s="17" t="n">
        <v>46256.7215277778</v>
      </c>
      <c r="N2200" s="17" t="n">
        <v>46256.8263888889</v>
      </c>
      <c r="O2200" s="17" t="n">
        <v>46256.9590277778</v>
      </c>
      <c r="P2200" s="17" t="n">
        <v>46256.9645833333</v>
      </c>
      <c r="Q2200" s="17" t="n">
        <v>46256.9881944444</v>
      </c>
      <c r="R2200" s="0" t="n">
        <v>140</v>
      </c>
      <c r="S2200" s="0" t="n">
        <v>10</v>
      </c>
      <c r="T2200" s="0" t="n">
        <v>0</v>
      </c>
      <c r="U2200" s="18" t="s">
        <v>123</v>
      </c>
      <c r="V2200" s="18" t="s">
        <v>144</v>
      </c>
      <c r="W2200" s="0" t="str">
        <f aca="false">IF(AND(X2200&gt;=6,X2200&lt;14),"A",IF(AND(X2200&gt;=14,X2200&lt;22),"B","C"))</f>
        <v>B</v>
      </c>
      <c r="X2200" s="18" t="n">
        <f aca="false">HOUR(H2200)</f>
        <v>14</v>
      </c>
      <c r="Y2200" s="18" t="n">
        <f aca="false">ROUND((I2200-H2200)*1440,0)</f>
        <v>27</v>
      </c>
      <c r="Z2200" s="18" t="n">
        <f aca="false">ROUND((J2200-I2200)*1440,0)</f>
        <v>4</v>
      </c>
      <c r="AA2200" s="18" t="n">
        <f aca="false">ROUND((K2200-J2200)*1440,0)</f>
        <v>17</v>
      </c>
      <c r="AB2200" s="18" t="n">
        <f aca="false">ROUND((L2200-K2200)*1440,0)</f>
        <v>12</v>
      </c>
      <c r="AC2200" s="18" t="n">
        <f aca="false">ROUND((M2200-L2200)*1440,0)</f>
        <v>134</v>
      </c>
      <c r="AD2200" s="18" t="n">
        <f aca="false">IF(N2200="","",ROUND((N2200-M2200)*1440,0))</f>
        <v>151</v>
      </c>
      <c r="AE2200" s="18" t="n">
        <f aca="false">IF(O2200="","",ROUND((O2200-N2200)*1440,0))</f>
        <v>191</v>
      </c>
      <c r="AF2200" s="18" t="n">
        <f aca="false">IF(P2200="","",ROUND((P2200-O2200)*1440,0))</f>
        <v>8</v>
      </c>
      <c r="AG2200" s="18" t="n">
        <f aca="false">IF(Q2200="","",ROUND((Q2200-P2200)*1440,0))</f>
        <v>34</v>
      </c>
      <c r="AH2200" s="18" t="n">
        <f aca="false">IF(Q2200="","",ROUND((Q2200-H2200)*1440,0))</f>
        <v>578</v>
      </c>
      <c r="AI2200" s="19" t="n">
        <f aca="false">ROUND(IF(O2200="",Assumptions!$B$25-K2200,O2200-K2200)*24,1)</f>
        <v>8.1</v>
      </c>
      <c r="AJ2200" s="20" t="n">
        <f aca="false">ROUND(MAX(N(Y2200)/Assumptions!$C$5, N(Z2200)/Assumptions!$C$6, N(AA2200)/Assumptions!$C$7, N(AB2200)/Assumptions!$C$8, N(AC2200)/Assumptions!$C$9, N(AD2200)/Assumptions!$C$10, N(AE2200)/Assumptions!$C$11, N(AF2200)/Assumptions!$C$12, N(AG2200)/Assumptions!$C$13),3)</f>
        <v>5.033</v>
      </c>
      <c r="AK2200" s="0" t="str">
        <f aca="false">IF(OR(U2200="Pending",U2200="On Hold"),"Open GRN (awaiting)",IF(AJ2200&lt;=1,"Within SLA",IF(ROUND(N(Y2200)/Assumptions!$C$5,3)=AJ2200,"Gate Wait",IF(ROUND(N(Z2200)/Assumptions!$C$6,3)=AJ2200,"Dock Wait",IF(ROUND(N(AA2200)/Assumptions!$C$7,3)=AJ2200,"Unloading",IF(ROUND(N(AB2200)/Assumptions!$C$8,3)=AJ2200,"Unload-to-QC Wait",IF(ROUND(N(AC2200)/Assumptions!$C$9,3)=AJ2200,"QC",IF(ROUND(N(AD2200)/Assumptions!$C$10,3)=AJ2200,"QC-to-GRN Wait",IF(ROUND(N(AE2200)/Assumptions!$C$11,3)=AJ2200,"GRN Processing",IF(ROUND(N(AF2200)/Assumptions!$C$12,3)=AJ2200,"GRN-to-Putaway Wait",IF(ROUND(N(AG2200)/Assumptions!$C$13,3)=AJ2200,"Putaway","Within SLA")))))))))))</f>
        <v>QC-to-GRN Wait</v>
      </c>
    </row>
    <row r="2201" customFormat="false" ht="15" hidden="false" customHeight="false" outlineLevel="0" collapsed="false">
      <c r="A2201" s="0" t="s">
        <v>6398</v>
      </c>
      <c r="B2201" s="0" t="s">
        <v>6399</v>
      </c>
      <c r="C2201" s="0" t="s">
        <v>184</v>
      </c>
      <c r="D2201" s="0" t="s">
        <v>119</v>
      </c>
      <c r="E2201" s="0" t="s">
        <v>6400</v>
      </c>
      <c r="F2201" s="0" t="s">
        <v>177</v>
      </c>
      <c r="G2201" s="0" t="s">
        <v>129</v>
      </c>
      <c r="H2201" s="17" t="n">
        <v>46256.5888888889</v>
      </c>
      <c r="I2201" s="17" t="n">
        <v>46256.6055555556</v>
      </c>
      <c r="J2201" s="17" t="n">
        <v>46256.6125</v>
      </c>
      <c r="K2201" s="17" t="n">
        <v>46256.7</v>
      </c>
      <c r="L2201" s="17" t="n">
        <v>46256.7034722222</v>
      </c>
      <c r="M2201" s="17" t="n">
        <v>46256.7319444444</v>
      </c>
      <c r="N2201" s="17" t="n">
        <v>46256.74375</v>
      </c>
      <c r="O2201" s="17" t="n">
        <v>46256.7729166667</v>
      </c>
      <c r="P2201" s="17" t="n">
        <v>46256.7819444445</v>
      </c>
      <c r="Q2201" s="17" t="n">
        <v>46256.7965277778</v>
      </c>
      <c r="R2201" s="0" t="n">
        <v>1312</v>
      </c>
      <c r="S2201" s="0" t="n">
        <v>76</v>
      </c>
      <c r="T2201" s="0" t="n">
        <v>36</v>
      </c>
      <c r="U2201" s="18" t="s">
        <v>123</v>
      </c>
      <c r="V2201" s="18" t="s">
        <v>82</v>
      </c>
      <c r="W2201" s="0" t="str">
        <f aca="false">IF(AND(X2201&gt;=6,X2201&lt;14),"A",IF(AND(X2201&gt;=14,X2201&lt;22),"B","C"))</f>
        <v>B</v>
      </c>
      <c r="X2201" s="18" t="n">
        <f aca="false">HOUR(H2201)</f>
        <v>14</v>
      </c>
      <c r="Y2201" s="18" t="n">
        <f aca="false">ROUND((I2201-H2201)*1440,0)</f>
        <v>24</v>
      </c>
      <c r="Z2201" s="18" t="n">
        <f aca="false">ROUND((J2201-I2201)*1440,0)</f>
        <v>10</v>
      </c>
      <c r="AA2201" s="18" t="n">
        <f aca="false">ROUND((K2201-J2201)*1440,0)</f>
        <v>126</v>
      </c>
      <c r="AB2201" s="18" t="n">
        <f aca="false">ROUND((L2201-K2201)*1440,0)</f>
        <v>5</v>
      </c>
      <c r="AC2201" s="18" t="n">
        <f aca="false">ROUND((M2201-L2201)*1440,0)</f>
        <v>41</v>
      </c>
      <c r="AD2201" s="18" t="n">
        <f aca="false">IF(N2201="","",ROUND((N2201-M2201)*1440,0))</f>
        <v>17</v>
      </c>
      <c r="AE2201" s="18" t="n">
        <f aca="false">IF(O2201="","",ROUND((O2201-N2201)*1440,0))</f>
        <v>42</v>
      </c>
      <c r="AF2201" s="18" t="n">
        <f aca="false">IF(P2201="","",ROUND((P2201-O2201)*1440,0))</f>
        <v>13</v>
      </c>
      <c r="AG2201" s="18" t="n">
        <f aca="false">IF(Q2201="","",ROUND((Q2201-P2201)*1440,0))</f>
        <v>21</v>
      </c>
      <c r="AH2201" s="18" t="n">
        <f aca="false">IF(Q2201="","",ROUND((Q2201-H2201)*1440,0))</f>
        <v>299</v>
      </c>
      <c r="AI2201" s="19" t="n">
        <f aca="false">ROUND(IF(O2201="",Assumptions!$B$25-K2201,O2201-K2201)*24,1)</f>
        <v>1.8</v>
      </c>
      <c r="AJ2201" s="20" t="n">
        <f aca="false">ROUND(MAX(N(Y2201)/Assumptions!$C$5, N(Z2201)/Assumptions!$C$6, N(AA2201)/Assumptions!$C$7, N(AB2201)/Assumptions!$C$8, N(AC2201)/Assumptions!$C$9, N(AD2201)/Assumptions!$C$10, N(AE2201)/Assumptions!$C$11, N(AF2201)/Assumptions!$C$12, N(AG2201)/Assumptions!$C$13),3)</f>
        <v>2.1</v>
      </c>
      <c r="AK2201" s="0" t="str">
        <f aca="false">IF(OR(U2201="Pending",U2201="On Hold"),"Open GRN (awaiting)",IF(AJ2201&lt;=1,"Within SLA",IF(ROUND(N(Y2201)/Assumptions!$C$5,3)=AJ2201,"Gate Wait",IF(ROUND(N(Z2201)/Assumptions!$C$6,3)=AJ2201,"Dock Wait",IF(ROUND(N(AA2201)/Assumptions!$C$7,3)=AJ2201,"Unloading",IF(ROUND(N(AB2201)/Assumptions!$C$8,3)=AJ2201,"Unload-to-QC Wait",IF(ROUND(N(AC2201)/Assumptions!$C$9,3)=AJ2201,"QC",IF(ROUND(N(AD2201)/Assumptions!$C$10,3)=AJ2201,"QC-to-GRN Wait",IF(ROUND(N(AE2201)/Assumptions!$C$11,3)=AJ2201,"GRN Processing",IF(ROUND(N(AF2201)/Assumptions!$C$12,3)=AJ2201,"GRN-to-Putaway Wait",IF(ROUND(N(AG2201)/Assumptions!$C$13,3)=AJ2201,"Putaway","Within SLA")))))))))))</f>
        <v>Unloading</v>
      </c>
    </row>
    <row r="2202" customFormat="false" ht="15" hidden="false" customHeight="false" outlineLevel="0" collapsed="false">
      <c r="A2202" s="0" t="s">
        <v>6401</v>
      </c>
      <c r="B2202" s="0" t="s">
        <v>6402</v>
      </c>
      <c r="C2202" s="0" t="s">
        <v>118</v>
      </c>
      <c r="D2202" s="0" t="s">
        <v>119</v>
      </c>
      <c r="E2202" s="0" t="s">
        <v>6403</v>
      </c>
      <c r="F2202" s="0" t="s">
        <v>121</v>
      </c>
      <c r="G2202" s="0" t="s">
        <v>129</v>
      </c>
      <c r="H2202" s="17" t="n">
        <v>46256.6055555556</v>
      </c>
      <c r="I2202" s="17" t="n">
        <v>46256.6145833333</v>
      </c>
      <c r="J2202" s="17" t="n">
        <v>46256.6215277778</v>
      </c>
      <c r="K2202" s="17" t="n">
        <v>46256.6451388889</v>
      </c>
      <c r="L2202" s="17" t="n">
        <v>46256.66875</v>
      </c>
      <c r="M2202" s="17" t="n">
        <v>46256.6819444444</v>
      </c>
      <c r="N2202" s="17" t="n">
        <v>46256.6958333333</v>
      </c>
      <c r="O2202" s="17" t="n">
        <v>46256.7097222222</v>
      </c>
      <c r="P2202" s="17" t="n">
        <v>46256.7229166667</v>
      </c>
      <c r="Q2202" s="17" t="n">
        <v>46256.73125</v>
      </c>
      <c r="R2202" s="0" t="n">
        <v>419</v>
      </c>
      <c r="S2202" s="0" t="n">
        <v>0</v>
      </c>
      <c r="T2202" s="0" t="n">
        <v>0</v>
      </c>
      <c r="U2202" s="18" t="s">
        <v>130</v>
      </c>
      <c r="V2202" s="18" t="s">
        <v>139</v>
      </c>
      <c r="W2202" s="0" t="str">
        <f aca="false">IF(AND(X2202&gt;=6,X2202&lt;14),"A",IF(AND(X2202&gt;=14,X2202&lt;22),"B","C"))</f>
        <v>B</v>
      </c>
      <c r="X2202" s="18" t="n">
        <f aca="false">HOUR(H2202)</f>
        <v>14</v>
      </c>
      <c r="Y2202" s="18" t="n">
        <f aca="false">ROUND((I2202-H2202)*1440,0)</f>
        <v>13</v>
      </c>
      <c r="Z2202" s="18" t="n">
        <f aca="false">ROUND((J2202-I2202)*1440,0)</f>
        <v>10</v>
      </c>
      <c r="AA2202" s="18" t="n">
        <f aca="false">ROUND((K2202-J2202)*1440,0)</f>
        <v>34</v>
      </c>
      <c r="AB2202" s="18" t="n">
        <f aca="false">ROUND((L2202-K2202)*1440,0)</f>
        <v>34</v>
      </c>
      <c r="AC2202" s="18" t="n">
        <f aca="false">ROUND((M2202-L2202)*1440,0)</f>
        <v>19</v>
      </c>
      <c r="AD2202" s="18" t="n">
        <f aca="false">IF(N2202="","",ROUND((N2202-M2202)*1440,0))</f>
        <v>20</v>
      </c>
      <c r="AE2202" s="18" t="n">
        <f aca="false">IF(O2202="","",ROUND((O2202-N2202)*1440,0))</f>
        <v>20</v>
      </c>
      <c r="AF2202" s="18" t="n">
        <f aca="false">IF(P2202="","",ROUND((P2202-O2202)*1440,0))</f>
        <v>19</v>
      </c>
      <c r="AG2202" s="18" t="n">
        <f aca="false">IF(Q2202="","",ROUND((Q2202-P2202)*1440,0))</f>
        <v>12</v>
      </c>
      <c r="AH2202" s="18" t="n">
        <f aca="false">IF(Q2202="","",ROUND((Q2202-H2202)*1440,0))</f>
        <v>181</v>
      </c>
      <c r="AI2202" s="19" t="n">
        <f aca="false">ROUND(IF(O2202="",Assumptions!$B$25-K2202,O2202-K2202)*24,1)</f>
        <v>1.6</v>
      </c>
      <c r="AJ2202" s="20" t="n">
        <f aca="false">ROUND(MAX(N(Y2202)/Assumptions!$C$5, N(Z2202)/Assumptions!$C$6, N(AA2202)/Assumptions!$C$7, N(AB2202)/Assumptions!$C$8, N(AC2202)/Assumptions!$C$9, N(AD2202)/Assumptions!$C$10, N(AE2202)/Assumptions!$C$11, N(AF2202)/Assumptions!$C$12, N(AG2202)/Assumptions!$C$13),3)</f>
        <v>2.267</v>
      </c>
      <c r="AK2202" s="0" t="str">
        <f aca="false">IF(OR(U2202="Pending",U2202="On Hold"),"Open GRN (awaiting)",IF(AJ2202&lt;=1,"Within SLA",IF(ROUND(N(Y2202)/Assumptions!$C$5,3)=AJ2202,"Gate Wait",IF(ROUND(N(Z2202)/Assumptions!$C$6,3)=AJ2202,"Dock Wait",IF(ROUND(N(AA2202)/Assumptions!$C$7,3)=AJ2202,"Unloading",IF(ROUND(N(AB2202)/Assumptions!$C$8,3)=AJ2202,"Unload-to-QC Wait",IF(ROUND(N(AC2202)/Assumptions!$C$9,3)=AJ2202,"QC",IF(ROUND(N(AD2202)/Assumptions!$C$10,3)=AJ2202,"QC-to-GRN Wait",IF(ROUND(N(AE2202)/Assumptions!$C$11,3)=AJ2202,"GRN Processing",IF(ROUND(N(AF2202)/Assumptions!$C$12,3)=AJ2202,"GRN-to-Putaway Wait",IF(ROUND(N(AG2202)/Assumptions!$C$13,3)=AJ2202,"Putaway","Within SLA")))))))))))</f>
        <v>Unload-to-QC Wait</v>
      </c>
    </row>
    <row r="2203" customFormat="false" ht="15" hidden="false" customHeight="false" outlineLevel="0" collapsed="false">
      <c r="A2203" s="0" t="s">
        <v>6404</v>
      </c>
      <c r="B2203" s="0" t="s">
        <v>6405</v>
      </c>
      <c r="C2203" s="0" t="s">
        <v>286</v>
      </c>
      <c r="D2203" s="0" t="s">
        <v>119</v>
      </c>
      <c r="E2203" s="0" t="s">
        <v>6406</v>
      </c>
      <c r="F2203" s="0" t="s">
        <v>121</v>
      </c>
      <c r="G2203" s="0" t="s">
        <v>122</v>
      </c>
      <c r="H2203" s="17" t="n">
        <v>46256.6111111111</v>
      </c>
      <c r="I2203" s="17" t="n">
        <v>46256.6375</v>
      </c>
      <c r="J2203" s="17" t="n">
        <v>46256.64375</v>
      </c>
      <c r="K2203" s="17" t="n">
        <v>46256.6631944445</v>
      </c>
      <c r="L2203" s="17" t="n">
        <v>46256.6722222222</v>
      </c>
      <c r="M2203" s="17" t="n">
        <v>46256.7055555556</v>
      </c>
      <c r="N2203" s="17" t="n">
        <v>46256.7125</v>
      </c>
      <c r="O2203" s="17" t="n">
        <v>46256.7430555556</v>
      </c>
      <c r="P2203" s="17" t="n">
        <v>46256.7479166667</v>
      </c>
      <c r="Q2203" s="17" t="n">
        <v>46256.7631944444</v>
      </c>
      <c r="R2203" s="0" t="n">
        <v>224</v>
      </c>
      <c r="S2203" s="0" t="n">
        <v>0</v>
      </c>
      <c r="T2203" s="0" t="n">
        <v>0</v>
      </c>
      <c r="U2203" s="18" t="s">
        <v>130</v>
      </c>
      <c r="V2203" s="18" t="s">
        <v>139</v>
      </c>
      <c r="W2203" s="0" t="str">
        <f aca="false">IF(AND(X2203&gt;=6,X2203&lt;14),"A",IF(AND(X2203&gt;=14,X2203&lt;22),"B","C"))</f>
        <v>B</v>
      </c>
      <c r="X2203" s="18" t="n">
        <f aca="false">HOUR(H2203)</f>
        <v>14</v>
      </c>
      <c r="Y2203" s="18" t="n">
        <f aca="false">ROUND((I2203-H2203)*1440,0)</f>
        <v>38</v>
      </c>
      <c r="Z2203" s="18" t="n">
        <f aca="false">ROUND((J2203-I2203)*1440,0)</f>
        <v>9</v>
      </c>
      <c r="AA2203" s="18" t="n">
        <f aca="false">ROUND((K2203-J2203)*1440,0)</f>
        <v>28</v>
      </c>
      <c r="AB2203" s="18" t="n">
        <f aca="false">ROUND((L2203-K2203)*1440,0)</f>
        <v>13</v>
      </c>
      <c r="AC2203" s="18" t="n">
        <f aca="false">ROUND((M2203-L2203)*1440,0)</f>
        <v>48</v>
      </c>
      <c r="AD2203" s="18" t="n">
        <f aca="false">IF(N2203="","",ROUND((N2203-M2203)*1440,0))</f>
        <v>10</v>
      </c>
      <c r="AE2203" s="18" t="n">
        <f aca="false">IF(O2203="","",ROUND((O2203-N2203)*1440,0))</f>
        <v>44</v>
      </c>
      <c r="AF2203" s="18" t="n">
        <f aca="false">IF(P2203="","",ROUND((P2203-O2203)*1440,0))</f>
        <v>7</v>
      </c>
      <c r="AG2203" s="18" t="n">
        <f aca="false">IF(Q2203="","",ROUND((Q2203-P2203)*1440,0))</f>
        <v>22</v>
      </c>
      <c r="AH2203" s="18" t="n">
        <f aca="false">IF(Q2203="","",ROUND((Q2203-H2203)*1440,0))</f>
        <v>219</v>
      </c>
      <c r="AI2203" s="19" t="n">
        <f aca="false">ROUND(IF(O2203="",Assumptions!$B$25-K2203,O2203-K2203)*24,1)</f>
        <v>1.9</v>
      </c>
      <c r="AJ2203" s="20" t="n">
        <f aca="false">ROUND(MAX(N(Y2203)/Assumptions!$C$5, N(Z2203)/Assumptions!$C$6, N(AA2203)/Assumptions!$C$7, N(AB2203)/Assumptions!$C$8, N(AC2203)/Assumptions!$C$9, N(AD2203)/Assumptions!$C$10, N(AE2203)/Assumptions!$C$11, N(AF2203)/Assumptions!$C$12, N(AG2203)/Assumptions!$C$13),3)</f>
        <v>1.267</v>
      </c>
      <c r="AK2203" s="0" t="str">
        <f aca="false">IF(OR(U2203="Pending",U2203="On Hold"),"Open GRN (awaiting)",IF(AJ2203&lt;=1,"Within SLA",IF(ROUND(N(Y2203)/Assumptions!$C$5,3)=AJ2203,"Gate Wait",IF(ROUND(N(Z2203)/Assumptions!$C$6,3)=AJ2203,"Dock Wait",IF(ROUND(N(AA2203)/Assumptions!$C$7,3)=AJ2203,"Unloading",IF(ROUND(N(AB2203)/Assumptions!$C$8,3)=AJ2203,"Unload-to-QC Wait",IF(ROUND(N(AC2203)/Assumptions!$C$9,3)=AJ2203,"QC",IF(ROUND(N(AD2203)/Assumptions!$C$10,3)=AJ2203,"QC-to-GRN Wait",IF(ROUND(N(AE2203)/Assumptions!$C$11,3)=AJ2203,"GRN Processing",IF(ROUND(N(AF2203)/Assumptions!$C$12,3)=AJ2203,"GRN-to-Putaway Wait",IF(ROUND(N(AG2203)/Assumptions!$C$13,3)=AJ2203,"Putaway","Within SLA")))))))))))</f>
        <v>Gate Wait</v>
      </c>
    </row>
    <row r="2204" customFormat="false" ht="15" hidden="false" customHeight="false" outlineLevel="0" collapsed="false">
      <c r="A2204" s="0" t="s">
        <v>6407</v>
      </c>
      <c r="B2204" s="0" t="s">
        <v>6408</v>
      </c>
      <c r="C2204" s="0" t="s">
        <v>218</v>
      </c>
      <c r="D2204" s="0" t="s">
        <v>135</v>
      </c>
      <c r="E2204" s="0" t="s">
        <v>6409</v>
      </c>
      <c r="F2204" s="0" t="s">
        <v>137</v>
      </c>
      <c r="G2204" s="0" t="s">
        <v>138</v>
      </c>
      <c r="H2204" s="17" t="n">
        <v>46256.6194444444</v>
      </c>
      <c r="I2204" s="17" t="n">
        <v>46256.6319444445</v>
      </c>
      <c r="J2204" s="17" t="n">
        <v>46256.6416666667</v>
      </c>
      <c r="K2204" s="17" t="n">
        <v>46256.6583333333</v>
      </c>
      <c r="L2204" s="17" t="n">
        <v>46256.6625</v>
      </c>
      <c r="M2204" s="17" t="n">
        <v>46256.68125</v>
      </c>
      <c r="N2204" s="17" t="n">
        <v>46256.7180555556</v>
      </c>
      <c r="O2204" s="17" t="n">
        <v>46256.7479166667</v>
      </c>
      <c r="P2204" s="17" t="n">
        <v>46256.7520833333</v>
      </c>
      <c r="Q2204" s="17" t="n">
        <v>46256.7694444444</v>
      </c>
      <c r="R2204" s="0" t="n">
        <v>197</v>
      </c>
      <c r="S2204" s="0" t="n">
        <v>0</v>
      </c>
      <c r="T2204" s="0" t="n">
        <v>0</v>
      </c>
      <c r="U2204" s="18" t="s">
        <v>130</v>
      </c>
      <c r="V2204" s="18" t="s">
        <v>144</v>
      </c>
      <c r="W2204" s="0" t="str">
        <f aca="false">IF(AND(X2204&gt;=6,X2204&lt;14),"A",IF(AND(X2204&gt;=14,X2204&lt;22),"B","C"))</f>
        <v>B</v>
      </c>
      <c r="X2204" s="18" t="n">
        <f aca="false">HOUR(H2204)</f>
        <v>14</v>
      </c>
      <c r="Y2204" s="18" t="n">
        <f aca="false">ROUND((I2204-H2204)*1440,0)</f>
        <v>18</v>
      </c>
      <c r="Z2204" s="18" t="n">
        <f aca="false">ROUND((J2204-I2204)*1440,0)</f>
        <v>14</v>
      </c>
      <c r="AA2204" s="18" t="n">
        <f aca="false">ROUND((K2204-J2204)*1440,0)</f>
        <v>24</v>
      </c>
      <c r="AB2204" s="18" t="n">
        <f aca="false">ROUND((L2204-K2204)*1440,0)</f>
        <v>6</v>
      </c>
      <c r="AC2204" s="18" t="n">
        <f aca="false">ROUND((M2204-L2204)*1440,0)</f>
        <v>27</v>
      </c>
      <c r="AD2204" s="18" t="n">
        <f aca="false">IF(N2204="","",ROUND((N2204-M2204)*1440,0))</f>
        <v>53</v>
      </c>
      <c r="AE2204" s="18" t="n">
        <f aca="false">IF(O2204="","",ROUND((O2204-N2204)*1440,0))</f>
        <v>43</v>
      </c>
      <c r="AF2204" s="18" t="n">
        <f aca="false">IF(P2204="","",ROUND((P2204-O2204)*1440,0))</f>
        <v>6</v>
      </c>
      <c r="AG2204" s="18" t="n">
        <f aca="false">IF(Q2204="","",ROUND((Q2204-P2204)*1440,0))</f>
        <v>25</v>
      </c>
      <c r="AH2204" s="18" t="n">
        <f aca="false">IF(Q2204="","",ROUND((Q2204-H2204)*1440,0))</f>
        <v>216</v>
      </c>
      <c r="AI2204" s="19" t="n">
        <f aca="false">ROUND(IF(O2204="",Assumptions!$B$25-K2204,O2204-K2204)*24,1)</f>
        <v>2.2</v>
      </c>
      <c r="AJ2204" s="20" t="n">
        <f aca="false">ROUND(MAX(N(Y2204)/Assumptions!$C$5, N(Z2204)/Assumptions!$C$6, N(AA2204)/Assumptions!$C$7, N(AB2204)/Assumptions!$C$8, N(AC2204)/Assumptions!$C$9, N(AD2204)/Assumptions!$C$10, N(AE2204)/Assumptions!$C$11, N(AF2204)/Assumptions!$C$12, N(AG2204)/Assumptions!$C$13),3)</f>
        <v>1.767</v>
      </c>
      <c r="AK2204" s="0" t="str">
        <f aca="false">IF(OR(U2204="Pending",U2204="On Hold"),"Open GRN (awaiting)",IF(AJ2204&lt;=1,"Within SLA",IF(ROUND(N(Y2204)/Assumptions!$C$5,3)=AJ2204,"Gate Wait",IF(ROUND(N(Z2204)/Assumptions!$C$6,3)=AJ2204,"Dock Wait",IF(ROUND(N(AA2204)/Assumptions!$C$7,3)=AJ2204,"Unloading",IF(ROUND(N(AB2204)/Assumptions!$C$8,3)=AJ2204,"Unload-to-QC Wait",IF(ROUND(N(AC2204)/Assumptions!$C$9,3)=AJ2204,"QC",IF(ROUND(N(AD2204)/Assumptions!$C$10,3)=AJ2204,"QC-to-GRN Wait",IF(ROUND(N(AE2204)/Assumptions!$C$11,3)=AJ2204,"GRN Processing",IF(ROUND(N(AF2204)/Assumptions!$C$12,3)=AJ2204,"GRN-to-Putaway Wait",IF(ROUND(N(AG2204)/Assumptions!$C$13,3)=AJ2204,"Putaway","Within SLA")))))))))))</f>
        <v>QC-to-GRN Wait</v>
      </c>
    </row>
    <row r="2205" customFormat="false" ht="15" hidden="false" customHeight="false" outlineLevel="0" collapsed="false">
      <c r="A2205" s="0" t="s">
        <v>6410</v>
      </c>
      <c r="B2205" s="0" t="s">
        <v>6411</v>
      </c>
      <c r="C2205" s="0" t="s">
        <v>153</v>
      </c>
      <c r="D2205" s="0" t="s">
        <v>147</v>
      </c>
      <c r="E2205" s="0" t="s">
        <v>6412</v>
      </c>
      <c r="F2205" s="0" t="s">
        <v>155</v>
      </c>
      <c r="G2205" s="0" t="s">
        <v>167</v>
      </c>
      <c r="H2205" s="17" t="n">
        <v>46256.6375</v>
      </c>
      <c r="I2205" s="17" t="n">
        <v>46256.65</v>
      </c>
      <c r="J2205" s="17" t="n">
        <v>46256.6631944445</v>
      </c>
      <c r="K2205" s="17" t="n">
        <v>46256.6847222222</v>
      </c>
      <c r="L2205" s="17" t="n">
        <v>46256.6881944445</v>
      </c>
      <c r="M2205" s="17" t="n">
        <v>46256.7159722222</v>
      </c>
      <c r="N2205" s="17" t="n">
        <v>46256.7444444444</v>
      </c>
      <c r="O2205" s="17" t="n">
        <v>46256.76875</v>
      </c>
      <c r="P2205" s="17" t="n">
        <v>46256.7972222222</v>
      </c>
      <c r="Q2205" s="17" t="n">
        <v>46256.80625</v>
      </c>
      <c r="R2205" s="0" t="n">
        <v>194</v>
      </c>
      <c r="S2205" s="0" t="n">
        <v>0</v>
      </c>
      <c r="T2205" s="0" t="n">
        <v>0</v>
      </c>
      <c r="U2205" s="18" t="s">
        <v>130</v>
      </c>
      <c r="V2205" s="18" t="s">
        <v>139</v>
      </c>
      <c r="W2205" s="0" t="str">
        <f aca="false">IF(AND(X2205&gt;=6,X2205&lt;14),"A",IF(AND(X2205&gt;=14,X2205&lt;22),"B","C"))</f>
        <v>B</v>
      </c>
      <c r="X2205" s="18" t="n">
        <f aca="false">HOUR(H2205)</f>
        <v>15</v>
      </c>
      <c r="Y2205" s="18" t="n">
        <f aca="false">ROUND((I2205-H2205)*1440,0)</f>
        <v>18</v>
      </c>
      <c r="Z2205" s="18" t="n">
        <f aca="false">ROUND((J2205-I2205)*1440,0)</f>
        <v>19</v>
      </c>
      <c r="AA2205" s="18" t="n">
        <f aca="false">ROUND((K2205-J2205)*1440,0)</f>
        <v>31</v>
      </c>
      <c r="AB2205" s="18" t="n">
        <f aca="false">ROUND((L2205-K2205)*1440,0)</f>
        <v>5</v>
      </c>
      <c r="AC2205" s="18" t="n">
        <f aca="false">ROUND((M2205-L2205)*1440,0)</f>
        <v>40</v>
      </c>
      <c r="AD2205" s="18" t="n">
        <f aca="false">IF(N2205="","",ROUND((N2205-M2205)*1440,0))</f>
        <v>41</v>
      </c>
      <c r="AE2205" s="18" t="n">
        <f aca="false">IF(O2205="","",ROUND((O2205-N2205)*1440,0))</f>
        <v>35</v>
      </c>
      <c r="AF2205" s="18" t="n">
        <f aca="false">IF(P2205="","",ROUND((P2205-O2205)*1440,0))</f>
        <v>41</v>
      </c>
      <c r="AG2205" s="18" t="n">
        <f aca="false">IF(Q2205="","",ROUND((Q2205-P2205)*1440,0))</f>
        <v>13</v>
      </c>
      <c r="AH2205" s="18" t="n">
        <f aca="false">IF(Q2205="","",ROUND((Q2205-H2205)*1440,0))</f>
        <v>243</v>
      </c>
      <c r="AI2205" s="19" t="n">
        <f aca="false">ROUND(IF(O2205="",Assumptions!$B$25-K2205,O2205-K2205)*24,1)</f>
        <v>2</v>
      </c>
      <c r="AJ2205" s="20" t="n">
        <f aca="false">ROUND(MAX(N(Y2205)/Assumptions!$C$5, N(Z2205)/Assumptions!$C$6, N(AA2205)/Assumptions!$C$7, N(AB2205)/Assumptions!$C$8, N(AC2205)/Assumptions!$C$9, N(AD2205)/Assumptions!$C$10, N(AE2205)/Assumptions!$C$11, N(AF2205)/Assumptions!$C$12, N(AG2205)/Assumptions!$C$13),3)</f>
        <v>2.05</v>
      </c>
      <c r="AK2205" s="0" t="str">
        <f aca="false">IF(OR(U2205="Pending",U2205="On Hold"),"Open GRN (awaiting)",IF(AJ2205&lt;=1,"Within SLA",IF(ROUND(N(Y2205)/Assumptions!$C$5,3)=AJ2205,"Gate Wait",IF(ROUND(N(Z2205)/Assumptions!$C$6,3)=AJ2205,"Dock Wait",IF(ROUND(N(AA2205)/Assumptions!$C$7,3)=AJ2205,"Unloading",IF(ROUND(N(AB2205)/Assumptions!$C$8,3)=AJ2205,"Unload-to-QC Wait",IF(ROUND(N(AC2205)/Assumptions!$C$9,3)=AJ2205,"QC",IF(ROUND(N(AD2205)/Assumptions!$C$10,3)=AJ2205,"QC-to-GRN Wait",IF(ROUND(N(AE2205)/Assumptions!$C$11,3)=AJ2205,"GRN Processing",IF(ROUND(N(AF2205)/Assumptions!$C$12,3)=AJ2205,"GRN-to-Putaway Wait",IF(ROUND(N(AG2205)/Assumptions!$C$13,3)=AJ2205,"Putaway","Within SLA")))))))))))</f>
        <v>GRN-to-Putaway Wait</v>
      </c>
    </row>
    <row r="2206" customFormat="false" ht="15" hidden="false" customHeight="false" outlineLevel="0" collapsed="false">
      <c r="A2206" s="0" t="s">
        <v>6413</v>
      </c>
      <c r="B2206" s="0" t="s">
        <v>6414</v>
      </c>
      <c r="C2206" s="0" t="s">
        <v>184</v>
      </c>
      <c r="D2206" s="0" t="s">
        <v>147</v>
      </c>
      <c r="E2206" s="0" t="s">
        <v>6415</v>
      </c>
      <c r="F2206" s="0" t="s">
        <v>177</v>
      </c>
      <c r="G2206" s="0" t="s">
        <v>167</v>
      </c>
      <c r="H2206" s="17" t="n">
        <v>46256.6513888889</v>
      </c>
      <c r="I2206" s="17" t="n">
        <v>46256.6666666667</v>
      </c>
      <c r="J2206" s="17" t="n">
        <v>46256.6784722222</v>
      </c>
      <c r="K2206" s="17" t="n">
        <v>46256.7326388889</v>
      </c>
      <c r="L2206" s="17" t="n">
        <v>46256.7506944445</v>
      </c>
      <c r="M2206" s="17" t="n">
        <v>46256.7715277778</v>
      </c>
      <c r="N2206" s="17" t="n">
        <v>46256.8284722222</v>
      </c>
      <c r="O2206" s="17" t="n">
        <v>46256.8569444444</v>
      </c>
      <c r="P2206" s="17" t="n">
        <v>46256.8701388889</v>
      </c>
      <c r="Q2206" s="17" t="n">
        <v>46256.9180555556</v>
      </c>
      <c r="R2206" s="0" t="n">
        <v>1925</v>
      </c>
      <c r="S2206" s="0" t="n">
        <v>45</v>
      </c>
      <c r="T2206" s="0" t="n">
        <v>0</v>
      </c>
      <c r="U2206" s="18" t="s">
        <v>123</v>
      </c>
      <c r="V2206" s="18" t="s">
        <v>144</v>
      </c>
      <c r="W2206" s="0" t="str">
        <f aca="false">IF(AND(X2206&gt;=6,X2206&lt;14),"A",IF(AND(X2206&gt;=14,X2206&lt;22),"B","C"))</f>
        <v>B</v>
      </c>
      <c r="X2206" s="18" t="n">
        <f aca="false">HOUR(H2206)</f>
        <v>15</v>
      </c>
      <c r="Y2206" s="18" t="n">
        <f aca="false">ROUND((I2206-H2206)*1440,0)</f>
        <v>22</v>
      </c>
      <c r="Z2206" s="18" t="n">
        <f aca="false">ROUND((J2206-I2206)*1440,0)</f>
        <v>17</v>
      </c>
      <c r="AA2206" s="18" t="n">
        <f aca="false">ROUND((K2206-J2206)*1440,0)</f>
        <v>78</v>
      </c>
      <c r="AB2206" s="18" t="n">
        <f aca="false">ROUND((L2206-K2206)*1440,0)</f>
        <v>26</v>
      </c>
      <c r="AC2206" s="18" t="n">
        <f aca="false">ROUND((M2206-L2206)*1440,0)</f>
        <v>30</v>
      </c>
      <c r="AD2206" s="18" t="n">
        <f aca="false">IF(N2206="","",ROUND((N2206-M2206)*1440,0))</f>
        <v>82</v>
      </c>
      <c r="AE2206" s="18" t="n">
        <f aca="false">IF(O2206="","",ROUND((O2206-N2206)*1440,0))</f>
        <v>41</v>
      </c>
      <c r="AF2206" s="18" t="n">
        <f aca="false">IF(P2206="","",ROUND((P2206-O2206)*1440,0))</f>
        <v>19</v>
      </c>
      <c r="AG2206" s="18" t="n">
        <f aca="false">IF(Q2206="","",ROUND((Q2206-P2206)*1440,0))</f>
        <v>69</v>
      </c>
      <c r="AH2206" s="18" t="n">
        <f aca="false">IF(Q2206="","",ROUND((Q2206-H2206)*1440,0))</f>
        <v>384</v>
      </c>
      <c r="AI2206" s="19" t="n">
        <f aca="false">ROUND(IF(O2206="",Assumptions!$B$25-K2206,O2206-K2206)*24,1)</f>
        <v>3</v>
      </c>
      <c r="AJ2206" s="20" t="n">
        <f aca="false">ROUND(MAX(N(Y2206)/Assumptions!$C$5, N(Z2206)/Assumptions!$C$6, N(AA2206)/Assumptions!$C$7, N(AB2206)/Assumptions!$C$8, N(AC2206)/Assumptions!$C$9, N(AD2206)/Assumptions!$C$10, N(AE2206)/Assumptions!$C$11, N(AF2206)/Assumptions!$C$12, N(AG2206)/Assumptions!$C$13),3)</f>
        <v>2.733</v>
      </c>
      <c r="AK2206" s="0" t="str">
        <f aca="false">IF(OR(U2206="Pending",U2206="On Hold"),"Open GRN (awaiting)",IF(AJ2206&lt;=1,"Within SLA",IF(ROUND(N(Y2206)/Assumptions!$C$5,3)=AJ2206,"Gate Wait",IF(ROUND(N(Z2206)/Assumptions!$C$6,3)=AJ2206,"Dock Wait",IF(ROUND(N(AA2206)/Assumptions!$C$7,3)=AJ2206,"Unloading",IF(ROUND(N(AB2206)/Assumptions!$C$8,3)=AJ2206,"Unload-to-QC Wait",IF(ROUND(N(AC2206)/Assumptions!$C$9,3)=AJ2206,"QC",IF(ROUND(N(AD2206)/Assumptions!$C$10,3)=AJ2206,"QC-to-GRN Wait",IF(ROUND(N(AE2206)/Assumptions!$C$11,3)=AJ2206,"GRN Processing",IF(ROUND(N(AF2206)/Assumptions!$C$12,3)=AJ2206,"GRN-to-Putaway Wait",IF(ROUND(N(AG2206)/Assumptions!$C$13,3)=AJ2206,"Putaway","Within SLA")))))))))))</f>
        <v>QC-to-GRN Wait</v>
      </c>
    </row>
    <row r="2207" customFormat="false" ht="15" hidden="false" customHeight="false" outlineLevel="0" collapsed="false">
      <c r="A2207" s="0" t="s">
        <v>6416</v>
      </c>
      <c r="B2207" s="0" t="s">
        <v>6417</v>
      </c>
      <c r="C2207" s="0" t="s">
        <v>286</v>
      </c>
      <c r="D2207" s="0" t="s">
        <v>147</v>
      </c>
      <c r="E2207" s="0" t="s">
        <v>1662</v>
      </c>
      <c r="F2207" s="0" t="s">
        <v>121</v>
      </c>
      <c r="G2207" s="0" t="s">
        <v>150</v>
      </c>
      <c r="H2207" s="17" t="n">
        <v>46256.6513888889</v>
      </c>
      <c r="I2207" s="17" t="n">
        <v>46256.6625</v>
      </c>
      <c r="J2207" s="17" t="n">
        <v>46256.6680555556</v>
      </c>
      <c r="K2207" s="17" t="n">
        <v>46256.7354166667</v>
      </c>
      <c r="L2207" s="17" t="n">
        <v>46256.7520833333</v>
      </c>
      <c r="M2207" s="17" t="n">
        <v>46256.76875</v>
      </c>
      <c r="N2207" s="17" t="n">
        <v>46256.8125</v>
      </c>
      <c r="O2207" s="17" t="n">
        <v>46256.8520833333</v>
      </c>
      <c r="P2207" s="17" t="n">
        <v>46256.8604166667</v>
      </c>
      <c r="Q2207" s="17" t="n">
        <v>46256.8902777778</v>
      </c>
      <c r="R2207" s="0" t="n">
        <v>1526</v>
      </c>
      <c r="S2207" s="0" t="n">
        <v>0</v>
      </c>
      <c r="T2207" s="0" t="n">
        <v>0</v>
      </c>
      <c r="U2207" s="18" t="s">
        <v>130</v>
      </c>
      <c r="V2207" s="18" t="s">
        <v>144</v>
      </c>
      <c r="W2207" s="0" t="str">
        <f aca="false">IF(AND(X2207&gt;=6,X2207&lt;14),"A",IF(AND(X2207&gt;=14,X2207&lt;22),"B","C"))</f>
        <v>B</v>
      </c>
      <c r="X2207" s="18" t="n">
        <f aca="false">HOUR(H2207)</f>
        <v>15</v>
      </c>
      <c r="Y2207" s="18" t="n">
        <f aca="false">ROUND((I2207-H2207)*1440,0)</f>
        <v>16</v>
      </c>
      <c r="Z2207" s="18" t="n">
        <f aca="false">ROUND((J2207-I2207)*1440,0)</f>
        <v>8</v>
      </c>
      <c r="AA2207" s="18" t="n">
        <f aca="false">ROUND((K2207-J2207)*1440,0)</f>
        <v>97</v>
      </c>
      <c r="AB2207" s="18" t="n">
        <f aca="false">ROUND((L2207-K2207)*1440,0)</f>
        <v>24</v>
      </c>
      <c r="AC2207" s="18" t="n">
        <f aca="false">ROUND((M2207-L2207)*1440,0)</f>
        <v>24</v>
      </c>
      <c r="AD2207" s="18" t="n">
        <f aca="false">IF(N2207="","",ROUND((N2207-M2207)*1440,0))</f>
        <v>63</v>
      </c>
      <c r="AE2207" s="18" t="n">
        <f aca="false">IF(O2207="","",ROUND((O2207-N2207)*1440,0))</f>
        <v>57</v>
      </c>
      <c r="AF2207" s="18" t="n">
        <f aca="false">IF(P2207="","",ROUND((P2207-O2207)*1440,0))</f>
        <v>12</v>
      </c>
      <c r="AG2207" s="18" t="n">
        <f aca="false">IF(Q2207="","",ROUND((Q2207-P2207)*1440,0))</f>
        <v>43</v>
      </c>
      <c r="AH2207" s="18" t="n">
        <f aca="false">IF(Q2207="","",ROUND((Q2207-H2207)*1440,0))</f>
        <v>344</v>
      </c>
      <c r="AI2207" s="19" t="n">
        <f aca="false">ROUND(IF(O2207="",Assumptions!$B$25-K2207,O2207-K2207)*24,1)</f>
        <v>2.8</v>
      </c>
      <c r="AJ2207" s="20" t="n">
        <f aca="false">ROUND(MAX(N(Y2207)/Assumptions!$C$5, N(Z2207)/Assumptions!$C$6, N(AA2207)/Assumptions!$C$7, N(AB2207)/Assumptions!$C$8, N(AC2207)/Assumptions!$C$9, N(AD2207)/Assumptions!$C$10, N(AE2207)/Assumptions!$C$11, N(AF2207)/Assumptions!$C$12, N(AG2207)/Assumptions!$C$13),3)</f>
        <v>2.1</v>
      </c>
      <c r="AK2207" s="0" t="str">
        <f aca="false">IF(OR(U2207="Pending",U2207="On Hold"),"Open GRN (awaiting)",IF(AJ2207&lt;=1,"Within SLA",IF(ROUND(N(Y2207)/Assumptions!$C$5,3)=AJ2207,"Gate Wait",IF(ROUND(N(Z2207)/Assumptions!$C$6,3)=AJ2207,"Dock Wait",IF(ROUND(N(AA2207)/Assumptions!$C$7,3)=AJ2207,"Unloading",IF(ROUND(N(AB2207)/Assumptions!$C$8,3)=AJ2207,"Unload-to-QC Wait",IF(ROUND(N(AC2207)/Assumptions!$C$9,3)=AJ2207,"QC",IF(ROUND(N(AD2207)/Assumptions!$C$10,3)=AJ2207,"QC-to-GRN Wait",IF(ROUND(N(AE2207)/Assumptions!$C$11,3)=AJ2207,"GRN Processing",IF(ROUND(N(AF2207)/Assumptions!$C$12,3)=AJ2207,"GRN-to-Putaway Wait",IF(ROUND(N(AG2207)/Assumptions!$C$13,3)=AJ2207,"Putaway","Within SLA")))))))))))</f>
        <v>QC-to-GRN Wait</v>
      </c>
    </row>
    <row r="2208" customFormat="false" ht="15" hidden="false" customHeight="false" outlineLevel="0" collapsed="false">
      <c r="A2208" s="0" t="s">
        <v>6418</v>
      </c>
      <c r="B2208" s="0" t="s">
        <v>6419</v>
      </c>
      <c r="C2208" s="0" t="s">
        <v>159</v>
      </c>
      <c r="D2208" s="0" t="s">
        <v>147</v>
      </c>
      <c r="E2208" s="0" t="s">
        <v>1914</v>
      </c>
      <c r="F2208" s="0" t="s">
        <v>177</v>
      </c>
      <c r="G2208" s="0" t="s">
        <v>167</v>
      </c>
      <c r="H2208" s="17" t="n">
        <v>46256.6527777778</v>
      </c>
      <c r="I2208" s="17" t="n">
        <v>46256.65625</v>
      </c>
      <c r="J2208" s="17" t="n">
        <v>46256.6583333333</v>
      </c>
      <c r="K2208" s="17" t="n">
        <v>46256.6944444445</v>
      </c>
      <c r="L2208" s="17" t="n">
        <v>46256.7006944444</v>
      </c>
      <c r="M2208" s="17" t="n">
        <v>46256.7236111111</v>
      </c>
      <c r="N2208" s="17" t="n">
        <v>46256.7618055556</v>
      </c>
      <c r="O2208" s="17" t="n">
        <v>46256.8027777778</v>
      </c>
      <c r="P2208" s="17" t="n">
        <v>46256.8090277778</v>
      </c>
      <c r="Q2208" s="17" t="n">
        <v>46256.8166666667</v>
      </c>
      <c r="R2208" s="0" t="n">
        <v>507</v>
      </c>
      <c r="S2208" s="0" t="n">
        <v>0</v>
      </c>
      <c r="T2208" s="0" t="n">
        <v>5</v>
      </c>
      <c r="U2208" s="18" t="s">
        <v>123</v>
      </c>
      <c r="V2208" s="18" t="s">
        <v>131</v>
      </c>
      <c r="W2208" s="0" t="str">
        <f aca="false">IF(AND(X2208&gt;=6,X2208&lt;14),"A",IF(AND(X2208&gt;=14,X2208&lt;22),"B","C"))</f>
        <v>B</v>
      </c>
      <c r="X2208" s="18" t="n">
        <f aca="false">HOUR(H2208)</f>
        <v>15</v>
      </c>
      <c r="Y2208" s="18" t="n">
        <f aca="false">ROUND((I2208-H2208)*1440,0)</f>
        <v>5</v>
      </c>
      <c r="Z2208" s="18" t="n">
        <f aca="false">ROUND((J2208-I2208)*1440,0)</f>
        <v>3</v>
      </c>
      <c r="AA2208" s="18" t="n">
        <f aca="false">ROUND((K2208-J2208)*1440,0)</f>
        <v>52</v>
      </c>
      <c r="AB2208" s="18" t="n">
        <f aca="false">ROUND((L2208-K2208)*1440,0)</f>
        <v>9</v>
      </c>
      <c r="AC2208" s="18" t="n">
        <f aca="false">ROUND((M2208-L2208)*1440,0)</f>
        <v>33</v>
      </c>
      <c r="AD2208" s="18" t="n">
        <f aca="false">IF(N2208="","",ROUND((N2208-M2208)*1440,0))</f>
        <v>55</v>
      </c>
      <c r="AE2208" s="18" t="n">
        <f aca="false">IF(O2208="","",ROUND((O2208-N2208)*1440,0))</f>
        <v>59</v>
      </c>
      <c r="AF2208" s="18" t="n">
        <f aca="false">IF(P2208="","",ROUND((P2208-O2208)*1440,0))</f>
        <v>9</v>
      </c>
      <c r="AG2208" s="18" t="n">
        <f aca="false">IF(Q2208="","",ROUND((Q2208-P2208)*1440,0))</f>
        <v>11</v>
      </c>
      <c r="AH2208" s="18" t="n">
        <f aca="false">IF(Q2208="","",ROUND((Q2208-H2208)*1440,0))</f>
        <v>236</v>
      </c>
      <c r="AI2208" s="19" t="n">
        <f aca="false">ROUND(IF(O2208="",Assumptions!$B$25-K2208,O2208-K2208)*24,1)</f>
        <v>2.6</v>
      </c>
      <c r="AJ2208" s="20" t="n">
        <f aca="false">ROUND(MAX(N(Y2208)/Assumptions!$C$5, N(Z2208)/Assumptions!$C$6, N(AA2208)/Assumptions!$C$7, N(AB2208)/Assumptions!$C$8, N(AC2208)/Assumptions!$C$9, N(AD2208)/Assumptions!$C$10, N(AE2208)/Assumptions!$C$11, N(AF2208)/Assumptions!$C$12, N(AG2208)/Assumptions!$C$13),3)</f>
        <v>1.833</v>
      </c>
      <c r="AK2208" s="0" t="str">
        <f aca="false">IF(OR(U2208="Pending",U2208="On Hold"),"Open GRN (awaiting)",IF(AJ2208&lt;=1,"Within SLA",IF(ROUND(N(Y2208)/Assumptions!$C$5,3)=AJ2208,"Gate Wait",IF(ROUND(N(Z2208)/Assumptions!$C$6,3)=AJ2208,"Dock Wait",IF(ROUND(N(AA2208)/Assumptions!$C$7,3)=AJ2208,"Unloading",IF(ROUND(N(AB2208)/Assumptions!$C$8,3)=AJ2208,"Unload-to-QC Wait",IF(ROUND(N(AC2208)/Assumptions!$C$9,3)=AJ2208,"QC",IF(ROUND(N(AD2208)/Assumptions!$C$10,3)=AJ2208,"QC-to-GRN Wait",IF(ROUND(N(AE2208)/Assumptions!$C$11,3)=AJ2208,"GRN Processing",IF(ROUND(N(AF2208)/Assumptions!$C$12,3)=AJ2208,"GRN-to-Putaway Wait",IF(ROUND(N(AG2208)/Assumptions!$C$13,3)=AJ2208,"Putaway","Within SLA")))))))))))</f>
        <v>QC-to-GRN Wait</v>
      </c>
    </row>
    <row r="2209" customFormat="false" ht="15" hidden="false" customHeight="false" outlineLevel="0" collapsed="false">
      <c r="A2209" s="0" t="s">
        <v>6420</v>
      </c>
      <c r="B2209" s="0" t="s">
        <v>6421</v>
      </c>
      <c r="C2209" s="0" t="s">
        <v>286</v>
      </c>
      <c r="D2209" s="0" t="s">
        <v>119</v>
      </c>
      <c r="E2209" s="0" t="s">
        <v>6422</v>
      </c>
      <c r="F2209" s="0" t="s">
        <v>121</v>
      </c>
      <c r="G2209" s="0" t="s">
        <v>129</v>
      </c>
      <c r="H2209" s="17" t="n">
        <v>46256.6534722222</v>
      </c>
      <c r="I2209" s="17" t="n">
        <v>46256.6604166667</v>
      </c>
      <c r="J2209" s="17" t="n">
        <v>46256.6680555556</v>
      </c>
      <c r="K2209" s="17" t="n">
        <v>46256.7701388889</v>
      </c>
      <c r="L2209" s="17" t="n">
        <v>46256.7784722222</v>
      </c>
      <c r="M2209" s="17" t="n">
        <v>46256.7965277778</v>
      </c>
      <c r="N2209" s="17" t="n">
        <v>46256.8055555556</v>
      </c>
      <c r="O2209" s="17" t="n">
        <v>46256.8708333333</v>
      </c>
      <c r="P2209" s="17" t="n">
        <v>46256.8777777778</v>
      </c>
      <c r="Q2209" s="17" t="n">
        <v>46256.8993055556</v>
      </c>
      <c r="R2209" s="0" t="n">
        <v>1788</v>
      </c>
      <c r="S2209" s="0" t="n">
        <v>0</v>
      </c>
      <c r="T2209" s="0" t="n">
        <v>0</v>
      </c>
      <c r="U2209" s="18" t="s">
        <v>130</v>
      </c>
      <c r="V2209" s="18" t="s">
        <v>144</v>
      </c>
      <c r="W2209" s="0" t="str">
        <f aca="false">IF(AND(X2209&gt;=6,X2209&lt;14),"A",IF(AND(X2209&gt;=14,X2209&lt;22),"B","C"))</f>
        <v>B</v>
      </c>
      <c r="X2209" s="18" t="n">
        <f aca="false">HOUR(H2209)</f>
        <v>15</v>
      </c>
      <c r="Y2209" s="18" t="n">
        <f aca="false">ROUND((I2209-H2209)*1440,0)</f>
        <v>10</v>
      </c>
      <c r="Z2209" s="18" t="n">
        <f aca="false">ROUND((J2209-I2209)*1440,0)</f>
        <v>11</v>
      </c>
      <c r="AA2209" s="18" t="n">
        <f aca="false">ROUND((K2209-J2209)*1440,0)</f>
        <v>147</v>
      </c>
      <c r="AB2209" s="18" t="n">
        <f aca="false">ROUND((L2209-K2209)*1440,0)</f>
        <v>12</v>
      </c>
      <c r="AC2209" s="18" t="n">
        <f aca="false">ROUND((M2209-L2209)*1440,0)</f>
        <v>26</v>
      </c>
      <c r="AD2209" s="18" t="n">
        <f aca="false">IF(N2209="","",ROUND((N2209-M2209)*1440,0))</f>
        <v>13</v>
      </c>
      <c r="AE2209" s="18" t="n">
        <f aca="false">IF(O2209="","",ROUND((O2209-N2209)*1440,0))</f>
        <v>94</v>
      </c>
      <c r="AF2209" s="18" t="n">
        <f aca="false">IF(P2209="","",ROUND((P2209-O2209)*1440,0))</f>
        <v>10</v>
      </c>
      <c r="AG2209" s="18" t="n">
        <f aca="false">IF(Q2209="","",ROUND((Q2209-P2209)*1440,0))</f>
        <v>31</v>
      </c>
      <c r="AH2209" s="18" t="n">
        <f aca="false">IF(Q2209="","",ROUND((Q2209-H2209)*1440,0))</f>
        <v>354</v>
      </c>
      <c r="AI2209" s="19" t="n">
        <f aca="false">ROUND(IF(O2209="",Assumptions!$B$25-K2209,O2209-K2209)*24,1)</f>
        <v>2.4</v>
      </c>
      <c r="AJ2209" s="20" t="n">
        <f aca="false">ROUND(MAX(N(Y2209)/Assumptions!$C$5, N(Z2209)/Assumptions!$C$6, N(AA2209)/Assumptions!$C$7, N(AB2209)/Assumptions!$C$8, N(AC2209)/Assumptions!$C$9, N(AD2209)/Assumptions!$C$10, N(AE2209)/Assumptions!$C$11, N(AF2209)/Assumptions!$C$12, N(AG2209)/Assumptions!$C$13),3)</f>
        <v>2.45</v>
      </c>
      <c r="AK2209" s="0" t="str">
        <f aca="false">IF(OR(U2209="Pending",U2209="On Hold"),"Open GRN (awaiting)",IF(AJ2209&lt;=1,"Within SLA",IF(ROUND(N(Y2209)/Assumptions!$C$5,3)=AJ2209,"Gate Wait",IF(ROUND(N(Z2209)/Assumptions!$C$6,3)=AJ2209,"Dock Wait",IF(ROUND(N(AA2209)/Assumptions!$C$7,3)=AJ2209,"Unloading",IF(ROUND(N(AB2209)/Assumptions!$C$8,3)=AJ2209,"Unload-to-QC Wait",IF(ROUND(N(AC2209)/Assumptions!$C$9,3)=AJ2209,"QC",IF(ROUND(N(AD2209)/Assumptions!$C$10,3)=AJ2209,"QC-to-GRN Wait",IF(ROUND(N(AE2209)/Assumptions!$C$11,3)=AJ2209,"GRN Processing",IF(ROUND(N(AF2209)/Assumptions!$C$12,3)=AJ2209,"GRN-to-Putaway Wait",IF(ROUND(N(AG2209)/Assumptions!$C$13,3)=AJ2209,"Putaway","Within SLA")))))))))))</f>
        <v>Unloading</v>
      </c>
    </row>
    <row r="2210" customFormat="false" ht="15" hidden="false" customHeight="false" outlineLevel="0" collapsed="false">
      <c r="A2210" s="0" t="s">
        <v>6423</v>
      </c>
      <c r="B2210" s="0" t="s">
        <v>6424</v>
      </c>
      <c r="C2210" s="0" t="s">
        <v>286</v>
      </c>
      <c r="D2210" s="0" t="s">
        <v>119</v>
      </c>
      <c r="E2210" s="0" t="s">
        <v>6425</v>
      </c>
      <c r="F2210" s="0" t="s">
        <v>121</v>
      </c>
      <c r="G2210" s="0" t="s">
        <v>129</v>
      </c>
      <c r="H2210" s="17" t="n">
        <v>46256.6847222222</v>
      </c>
      <c r="I2210" s="17" t="n">
        <v>46256.6979166667</v>
      </c>
      <c r="J2210" s="17" t="n">
        <v>46256.7055555556</v>
      </c>
      <c r="K2210" s="17" t="n">
        <v>46256.7527777778</v>
      </c>
      <c r="L2210" s="17" t="n">
        <v>46256.7659722222</v>
      </c>
      <c r="M2210" s="17" t="n">
        <v>46256.8118055556</v>
      </c>
      <c r="N2210" s="17" t="n">
        <v>46256.8194444445</v>
      </c>
      <c r="O2210" s="17" t="n">
        <v>46256.88125</v>
      </c>
      <c r="P2210" s="17" t="n">
        <v>46256.8916666667</v>
      </c>
      <c r="Q2210" s="17" t="n">
        <v>46256.9083333333</v>
      </c>
      <c r="R2210" s="0" t="n">
        <v>1198</v>
      </c>
      <c r="S2210" s="0" t="n">
        <v>0</v>
      </c>
      <c r="T2210" s="0" t="n">
        <v>0</v>
      </c>
      <c r="U2210" s="18" t="s">
        <v>130</v>
      </c>
      <c r="V2210" s="18" t="s">
        <v>131</v>
      </c>
      <c r="W2210" s="0" t="str">
        <f aca="false">IF(AND(X2210&gt;=6,X2210&lt;14),"A",IF(AND(X2210&gt;=14,X2210&lt;22),"B","C"))</f>
        <v>B</v>
      </c>
      <c r="X2210" s="18" t="n">
        <f aca="false">HOUR(H2210)</f>
        <v>16</v>
      </c>
      <c r="Y2210" s="18" t="n">
        <f aca="false">ROUND((I2210-H2210)*1440,0)</f>
        <v>19</v>
      </c>
      <c r="Z2210" s="18" t="n">
        <f aca="false">ROUND((J2210-I2210)*1440,0)</f>
        <v>11</v>
      </c>
      <c r="AA2210" s="18" t="n">
        <f aca="false">ROUND((K2210-J2210)*1440,0)</f>
        <v>68</v>
      </c>
      <c r="AB2210" s="18" t="n">
        <f aca="false">ROUND((L2210-K2210)*1440,0)</f>
        <v>19</v>
      </c>
      <c r="AC2210" s="18" t="n">
        <f aca="false">ROUND((M2210-L2210)*1440,0)</f>
        <v>66</v>
      </c>
      <c r="AD2210" s="18" t="n">
        <f aca="false">IF(N2210="","",ROUND((N2210-M2210)*1440,0))</f>
        <v>11</v>
      </c>
      <c r="AE2210" s="18" t="n">
        <f aca="false">IF(O2210="","",ROUND((O2210-N2210)*1440,0))</f>
        <v>89</v>
      </c>
      <c r="AF2210" s="18" t="n">
        <f aca="false">IF(P2210="","",ROUND((P2210-O2210)*1440,0))</f>
        <v>15</v>
      </c>
      <c r="AG2210" s="18" t="n">
        <f aca="false">IF(Q2210="","",ROUND((Q2210-P2210)*1440,0))</f>
        <v>24</v>
      </c>
      <c r="AH2210" s="18" t="n">
        <f aca="false">IF(Q2210="","",ROUND((Q2210-H2210)*1440,0))</f>
        <v>322</v>
      </c>
      <c r="AI2210" s="19" t="n">
        <f aca="false">ROUND(IF(O2210="",Assumptions!$B$25-K2210,O2210-K2210)*24,1)</f>
        <v>3.1</v>
      </c>
      <c r="AJ2210" s="20" t="n">
        <f aca="false">ROUND(MAX(N(Y2210)/Assumptions!$C$5, N(Z2210)/Assumptions!$C$6, N(AA2210)/Assumptions!$C$7, N(AB2210)/Assumptions!$C$8, N(AC2210)/Assumptions!$C$9, N(AD2210)/Assumptions!$C$10, N(AE2210)/Assumptions!$C$11, N(AF2210)/Assumptions!$C$12, N(AG2210)/Assumptions!$C$13),3)</f>
        <v>1.978</v>
      </c>
      <c r="AK2210" s="0" t="str">
        <f aca="false">IF(OR(U2210="Pending",U2210="On Hold"),"Open GRN (awaiting)",IF(AJ2210&lt;=1,"Within SLA",IF(ROUND(N(Y2210)/Assumptions!$C$5,3)=AJ2210,"Gate Wait",IF(ROUND(N(Z2210)/Assumptions!$C$6,3)=AJ2210,"Dock Wait",IF(ROUND(N(AA2210)/Assumptions!$C$7,3)=AJ2210,"Unloading",IF(ROUND(N(AB2210)/Assumptions!$C$8,3)=AJ2210,"Unload-to-QC Wait",IF(ROUND(N(AC2210)/Assumptions!$C$9,3)=AJ2210,"QC",IF(ROUND(N(AD2210)/Assumptions!$C$10,3)=AJ2210,"QC-to-GRN Wait",IF(ROUND(N(AE2210)/Assumptions!$C$11,3)=AJ2210,"GRN Processing",IF(ROUND(N(AF2210)/Assumptions!$C$12,3)=AJ2210,"GRN-to-Putaway Wait",IF(ROUND(N(AG2210)/Assumptions!$C$13,3)=AJ2210,"Putaway","Within SLA")))))))))))</f>
        <v>GRN Processing</v>
      </c>
    </row>
    <row r="2211" customFormat="false" ht="15" hidden="false" customHeight="false" outlineLevel="0" collapsed="false">
      <c r="A2211" s="0" t="s">
        <v>6426</v>
      </c>
      <c r="B2211" s="0" t="s">
        <v>6427</v>
      </c>
      <c r="C2211" s="0" t="s">
        <v>118</v>
      </c>
      <c r="D2211" s="0" t="s">
        <v>119</v>
      </c>
      <c r="E2211" s="0" t="s">
        <v>6428</v>
      </c>
      <c r="F2211" s="0" t="s">
        <v>121</v>
      </c>
      <c r="G2211" s="0" t="s">
        <v>129</v>
      </c>
      <c r="H2211" s="17" t="n">
        <v>46256.7048611111</v>
      </c>
      <c r="I2211" s="17" t="n">
        <v>46256.7090277778</v>
      </c>
      <c r="J2211" s="17" t="n">
        <v>46256.7145833333</v>
      </c>
      <c r="K2211" s="17" t="n">
        <v>46256.7465277778</v>
      </c>
      <c r="L2211" s="17" t="n">
        <v>46256.7576388889</v>
      </c>
      <c r="M2211" s="17" t="n">
        <v>46256.7784722222</v>
      </c>
      <c r="N2211" s="17" t="n">
        <v>46256.8194444445</v>
      </c>
      <c r="O2211" s="17" t="n">
        <v>46256.8729166667</v>
      </c>
      <c r="P2211" s="17" t="n">
        <v>46256.8777777778</v>
      </c>
      <c r="Q2211" s="17" t="n">
        <v>46256.9076388889</v>
      </c>
      <c r="R2211" s="0" t="n">
        <v>888</v>
      </c>
      <c r="S2211" s="0" t="n">
        <v>0</v>
      </c>
      <c r="T2211" s="0" t="n">
        <v>0</v>
      </c>
      <c r="U2211" s="18" t="s">
        <v>130</v>
      </c>
      <c r="V2211" s="18" t="s">
        <v>131</v>
      </c>
      <c r="W2211" s="0" t="str">
        <f aca="false">IF(AND(X2211&gt;=6,X2211&lt;14),"A",IF(AND(X2211&gt;=14,X2211&lt;22),"B","C"))</f>
        <v>B</v>
      </c>
      <c r="X2211" s="18" t="n">
        <f aca="false">HOUR(H2211)</f>
        <v>16</v>
      </c>
      <c r="Y2211" s="18" t="n">
        <f aca="false">ROUND((I2211-H2211)*1440,0)</f>
        <v>6</v>
      </c>
      <c r="Z2211" s="18" t="n">
        <f aca="false">ROUND((J2211-I2211)*1440,0)</f>
        <v>8</v>
      </c>
      <c r="AA2211" s="18" t="n">
        <f aca="false">ROUND((K2211-J2211)*1440,0)</f>
        <v>46</v>
      </c>
      <c r="AB2211" s="18" t="n">
        <f aca="false">ROUND((L2211-K2211)*1440,0)</f>
        <v>16</v>
      </c>
      <c r="AC2211" s="18" t="n">
        <f aca="false">ROUND((M2211-L2211)*1440,0)</f>
        <v>30</v>
      </c>
      <c r="AD2211" s="18" t="n">
        <f aca="false">IF(N2211="","",ROUND((N2211-M2211)*1440,0))</f>
        <v>59</v>
      </c>
      <c r="AE2211" s="18" t="n">
        <f aca="false">IF(O2211="","",ROUND((O2211-N2211)*1440,0))</f>
        <v>77</v>
      </c>
      <c r="AF2211" s="18" t="n">
        <f aca="false">IF(P2211="","",ROUND((P2211-O2211)*1440,0))</f>
        <v>7</v>
      </c>
      <c r="AG2211" s="18" t="n">
        <f aca="false">IF(Q2211="","",ROUND((Q2211-P2211)*1440,0))</f>
        <v>43</v>
      </c>
      <c r="AH2211" s="18" t="n">
        <f aca="false">IF(Q2211="","",ROUND((Q2211-H2211)*1440,0))</f>
        <v>292</v>
      </c>
      <c r="AI2211" s="19" t="n">
        <f aca="false">ROUND(IF(O2211="",Assumptions!$B$25-K2211,O2211-K2211)*24,1)</f>
        <v>3</v>
      </c>
      <c r="AJ2211" s="20" t="n">
        <f aca="false">ROUND(MAX(N(Y2211)/Assumptions!$C$5, N(Z2211)/Assumptions!$C$6, N(AA2211)/Assumptions!$C$7, N(AB2211)/Assumptions!$C$8, N(AC2211)/Assumptions!$C$9, N(AD2211)/Assumptions!$C$10, N(AE2211)/Assumptions!$C$11, N(AF2211)/Assumptions!$C$12, N(AG2211)/Assumptions!$C$13),3)</f>
        <v>1.967</v>
      </c>
      <c r="AK2211" s="0" t="str">
        <f aca="false">IF(OR(U2211="Pending",U2211="On Hold"),"Open GRN (awaiting)",IF(AJ2211&lt;=1,"Within SLA",IF(ROUND(N(Y2211)/Assumptions!$C$5,3)=AJ2211,"Gate Wait",IF(ROUND(N(Z2211)/Assumptions!$C$6,3)=AJ2211,"Dock Wait",IF(ROUND(N(AA2211)/Assumptions!$C$7,3)=AJ2211,"Unloading",IF(ROUND(N(AB2211)/Assumptions!$C$8,3)=AJ2211,"Unload-to-QC Wait",IF(ROUND(N(AC2211)/Assumptions!$C$9,3)=AJ2211,"QC",IF(ROUND(N(AD2211)/Assumptions!$C$10,3)=AJ2211,"QC-to-GRN Wait",IF(ROUND(N(AE2211)/Assumptions!$C$11,3)=AJ2211,"GRN Processing",IF(ROUND(N(AF2211)/Assumptions!$C$12,3)=AJ2211,"GRN-to-Putaway Wait",IF(ROUND(N(AG2211)/Assumptions!$C$13,3)=AJ2211,"Putaway","Within SLA")))))))))))</f>
        <v>QC-to-GRN Wait</v>
      </c>
    </row>
    <row r="2212" customFormat="false" ht="15" hidden="false" customHeight="false" outlineLevel="0" collapsed="false">
      <c r="A2212" s="0" t="s">
        <v>6429</v>
      </c>
      <c r="B2212" s="0" t="s">
        <v>6430</v>
      </c>
      <c r="C2212" s="0" t="s">
        <v>170</v>
      </c>
      <c r="D2212" s="0" t="s">
        <v>135</v>
      </c>
      <c r="E2212" s="0" t="s">
        <v>6431</v>
      </c>
      <c r="F2212" s="0" t="s">
        <v>172</v>
      </c>
      <c r="G2212" s="0" t="s">
        <v>138</v>
      </c>
      <c r="H2212" s="17" t="n">
        <v>46256.7090277778</v>
      </c>
      <c r="I2212" s="17" t="n">
        <v>46256.7451388889</v>
      </c>
      <c r="J2212" s="17" t="n">
        <v>46256.75</v>
      </c>
      <c r="K2212" s="17" t="n">
        <v>46256.7645833333</v>
      </c>
      <c r="L2212" s="17" t="n">
        <v>46256.7722222222</v>
      </c>
      <c r="M2212" s="17" t="n">
        <v>46256.7819444445</v>
      </c>
      <c r="N2212" s="17" t="n">
        <v>46256.9597222222</v>
      </c>
      <c r="O2212" s="17" t="n">
        <v>46256.9923611111</v>
      </c>
      <c r="P2212" s="17" t="n">
        <v>46256.9958333333</v>
      </c>
      <c r="Q2212" s="17" t="n">
        <v>46257.0111111111</v>
      </c>
      <c r="R2212" s="0" t="n">
        <v>400</v>
      </c>
      <c r="S2212" s="0" t="n">
        <v>0</v>
      </c>
      <c r="T2212" s="0" t="n">
        <v>0</v>
      </c>
      <c r="U2212" s="18" t="s">
        <v>130</v>
      </c>
      <c r="V2212" s="18" t="s">
        <v>156</v>
      </c>
      <c r="W2212" s="0" t="str">
        <f aca="false">IF(AND(X2212&gt;=6,X2212&lt;14),"A",IF(AND(X2212&gt;=14,X2212&lt;22),"B","C"))</f>
        <v>B</v>
      </c>
      <c r="X2212" s="18" t="n">
        <f aca="false">HOUR(H2212)</f>
        <v>17</v>
      </c>
      <c r="Y2212" s="18" t="n">
        <f aca="false">ROUND((I2212-H2212)*1440,0)</f>
        <v>52</v>
      </c>
      <c r="Z2212" s="18" t="n">
        <f aca="false">ROUND((J2212-I2212)*1440,0)</f>
        <v>7</v>
      </c>
      <c r="AA2212" s="18" t="n">
        <f aca="false">ROUND((K2212-J2212)*1440,0)</f>
        <v>21</v>
      </c>
      <c r="AB2212" s="18" t="n">
        <f aca="false">ROUND((L2212-K2212)*1440,0)</f>
        <v>11</v>
      </c>
      <c r="AC2212" s="18" t="n">
        <f aca="false">ROUND((M2212-L2212)*1440,0)</f>
        <v>14</v>
      </c>
      <c r="AD2212" s="18" t="n">
        <f aca="false">IF(N2212="","",ROUND((N2212-M2212)*1440,0))</f>
        <v>256</v>
      </c>
      <c r="AE2212" s="18" t="n">
        <f aca="false">IF(O2212="","",ROUND((O2212-N2212)*1440,0))</f>
        <v>47</v>
      </c>
      <c r="AF2212" s="18" t="n">
        <f aca="false">IF(P2212="","",ROUND((P2212-O2212)*1440,0))</f>
        <v>5</v>
      </c>
      <c r="AG2212" s="18" t="n">
        <f aca="false">IF(Q2212="","",ROUND((Q2212-P2212)*1440,0))</f>
        <v>22</v>
      </c>
      <c r="AH2212" s="18" t="n">
        <f aca="false">IF(Q2212="","",ROUND((Q2212-H2212)*1440,0))</f>
        <v>435</v>
      </c>
      <c r="AI2212" s="19" t="n">
        <f aca="false">ROUND(IF(O2212="",Assumptions!$B$25-K2212,O2212-K2212)*24,1)</f>
        <v>5.5</v>
      </c>
      <c r="AJ2212" s="20" t="n">
        <f aca="false">ROUND(MAX(N(Y2212)/Assumptions!$C$5, N(Z2212)/Assumptions!$C$6, N(AA2212)/Assumptions!$C$7, N(AB2212)/Assumptions!$C$8, N(AC2212)/Assumptions!$C$9, N(AD2212)/Assumptions!$C$10, N(AE2212)/Assumptions!$C$11, N(AF2212)/Assumptions!$C$12, N(AG2212)/Assumptions!$C$13),3)</f>
        <v>8.533</v>
      </c>
      <c r="AK2212" s="0" t="str">
        <f aca="false">IF(OR(U2212="Pending",U2212="On Hold"),"Open GRN (awaiting)",IF(AJ2212&lt;=1,"Within SLA",IF(ROUND(N(Y2212)/Assumptions!$C$5,3)=AJ2212,"Gate Wait",IF(ROUND(N(Z2212)/Assumptions!$C$6,3)=AJ2212,"Dock Wait",IF(ROUND(N(AA2212)/Assumptions!$C$7,3)=AJ2212,"Unloading",IF(ROUND(N(AB2212)/Assumptions!$C$8,3)=AJ2212,"Unload-to-QC Wait",IF(ROUND(N(AC2212)/Assumptions!$C$9,3)=AJ2212,"QC",IF(ROUND(N(AD2212)/Assumptions!$C$10,3)=AJ2212,"QC-to-GRN Wait",IF(ROUND(N(AE2212)/Assumptions!$C$11,3)=AJ2212,"GRN Processing",IF(ROUND(N(AF2212)/Assumptions!$C$12,3)=AJ2212,"GRN-to-Putaway Wait",IF(ROUND(N(AG2212)/Assumptions!$C$13,3)=AJ2212,"Putaway","Within SLA")))))))))))</f>
        <v>QC-to-GRN Wait</v>
      </c>
    </row>
    <row r="2213" customFormat="false" ht="15" hidden="false" customHeight="false" outlineLevel="0" collapsed="false">
      <c r="A2213" s="0" t="s">
        <v>6432</v>
      </c>
      <c r="B2213" s="0" t="s">
        <v>6433</v>
      </c>
      <c r="C2213" s="0" t="s">
        <v>142</v>
      </c>
      <c r="D2213" s="0" t="s">
        <v>147</v>
      </c>
      <c r="E2213" s="0" t="s">
        <v>6434</v>
      </c>
      <c r="F2213" s="0" t="s">
        <v>137</v>
      </c>
      <c r="G2213" s="0" t="s">
        <v>150</v>
      </c>
      <c r="H2213" s="17" t="n">
        <v>46256.7208333333</v>
      </c>
      <c r="I2213" s="17" t="n">
        <v>46256.7319444444</v>
      </c>
      <c r="J2213" s="17" t="n">
        <v>46256.7375</v>
      </c>
      <c r="K2213" s="17" t="n">
        <v>46256.74375</v>
      </c>
      <c r="L2213" s="17" t="n">
        <v>46256.75</v>
      </c>
      <c r="M2213" s="17" t="n">
        <v>46256.7666666667</v>
      </c>
      <c r="N2213" s="17" t="n">
        <v>46256.8027777778</v>
      </c>
      <c r="O2213" s="17" t="n">
        <v>46256.8256944444</v>
      </c>
      <c r="P2213" s="17" t="n">
        <v>46256.8298611111</v>
      </c>
      <c r="Q2213" s="17" t="n">
        <v>46256.8388888889</v>
      </c>
      <c r="R2213" s="0" t="n">
        <v>107</v>
      </c>
      <c r="S2213" s="0" t="n">
        <v>0</v>
      </c>
      <c r="T2213" s="0" t="n">
        <v>0</v>
      </c>
      <c r="U2213" s="18" t="s">
        <v>130</v>
      </c>
      <c r="V2213" s="18" t="s">
        <v>144</v>
      </c>
      <c r="W2213" s="0" t="str">
        <f aca="false">IF(AND(X2213&gt;=6,X2213&lt;14),"A",IF(AND(X2213&gt;=14,X2213&lt;22),"B","C"))</f>
        <v>B</v>
      </c>
      <c r="X2213" s="18" t="n">
        <f aca="false">HOUR(H2213)</f>
        <v>17</v>
      </c>
      <c r="Y2213" s="18" t="n">
        <f aca="false">ROUND((I2213-H2213)*1440,0)</f>
        <v>16</v>
      </c>
      <c r="Z2213" s="18" t="n">
        <f aca="false">ROUND((J2213-I2213)*1440,0)</f>
        <v>8</v>
      </c>
      <c r="AA2213" s="18" t="n">
        <f aca="false">ROUND((K2213-J2213)*1440,0)</f>
        <v>9</v>
      </c>
      <c r="AB2213" s="18" t="n">
        <f aca="false">ROUND((L2213-K2213)*1440,0)</f>
        <v>9</v>
      </c>
      <c r="AC2213" s="18" t="n">
        <f aca="false">ROUND((M2213-L2213)*1440,0)</f>
        <v>24</v>
      </c>
      <c r="AD2213" s="18" t="n">
        <f aca="false">IF(N2213="","",ROUND((N2213-M2213)*1440,0))</f>
        <v>52</v>
      </c>
      <c r="AE2213" s="18" t="n">
        <f aca="false">IF(O2213="","",ROUND((O2213-N2213)*1440,0))</f>
        <v>33</v>
      </c>
      <c r="AF2213" s="18" t="n">
        <f aca="false">IF(P2213="","",ROUND((P2213-O2213)*1440,0))</f>
        <v>6</v>
      </c>
      <c r="AG2213" s="18" t="n">
        <f aca="false">IF(Q2213="","",ROUND((Q2213-P2213)*1440,0))</f>
        <v>13</v>
      </c>
      <c r="AH2213" s="18" t="n">
        <f aca="false">IF(Q2213="","",ROUND((Q2213-H2213)*1440,0))</f>
        <v>170</v>
      </c>
      <c r="AI2213" s="19" t="n">
        <f aca="false">ROUND(IF(O2213="",Assumptions!$B$25-K2213,O2213-K2213)*24,1)</f>
        <v>2</v>
      </c>
      <c r="AJ2213" s="20" t="n">
        <f aca="false">ROUND(MAX(N(Y2213)/Assumptions!$C$5, N(Z2213)/Assumptions!$C$6, N(AA2213)/Assumptions!$C$7, N(AB2213)/Assumptions!$C$8, N(AC2213)/Assumptions!$C$9, N(AD2213)/Assumptions!$C$10, N(AE2213)/Assumptions!$C$11, N(AF2213)/Assumptions!$C$12, N(AG2213)/Assumptions!$C$13),3)</f>
        <v>1.733</v>
      </c>
      <c r="AK2213" s="0" t="str">
        <f aca="false">IF(OR(U2213="Pending",U2213="On Hold"),"Open GRN (awaiting)",IF(AJ2213&lt;=1,"Within SLA",IF(ROUND(N(Y2213)/Assumptions!$C$5,3)=AJ2213,"Gate Wait",IF(ROUND(N(Z2213)/Assumptions!$C$6,3)=AJ2213,"Dock Wait",IF(ROUND(N(AA2213)/Assumptions!$C$7,3)=AJ2213,"Unloading",IF(ROUND(N(AB2213)/Assumptions!$C$8,3)=AJ2213,"Unload-to-QC Wait",IF(ROUND(N(AC2213)/Assumptions!$C$9,3)=AJ2213,"QC",IF(ROUND(N(AD2213)/Assumptions!$C$10,3)=AJ2213,"QC-to-GRN Wait",IF(ROUND(N(AE2213)/Assumptions!$C$11,3)=AJ2213,"GRN Processing",IF(ROUND(N(AF2213)/Assumptions!$C$12,3)=AJ2213,"GRN-to-Putaway Wait",IF(ROUND(N(AG2213)/Assumptions!$C$13,3)=AJ2213,"Putaway","Within SLA")))))))))))</f>
        <v>QC-to-GRN Wait</v>
      </c>
    </row>
    <row r="2214" customFormat="false" ht="15" hidden="false" customHeight="false" outlineLevel="0" collapsed="false">
      <c r="A2214" s="0" t="s">
        <v>6435</v>
      </c>
      <c r="B2214" s="0" t="s">
        <v>6436</v>
      </c>
      <c r="C2214" s="0" t="s">
        <v>175</v>
      </c>
      <c r="D2214" s="0" t="s">
        <v>119</v>
      </c>
      <c r="E2214" s="0" t="s">
        <v>6437</v>
      </c>
      <c r="F2214" s="0" t="s">
        <v>177</v>
      </c>
      <c r="G2214" s="0" t="s">
        <v>122</v>
      </c>
      <c r="H2214" s="17" t="n">
        <v>46256.7215277778</v>
      </c>
      <c r="I2214" s="17" t="n">
        <v>46256.75625</v>
      </c>
      <c r="J2214" s="17" t="n">
        <v>46256.7645833333</v>
      </c>
      <c r="K2214" s="17" t="n">
        <v>46256.8006944444</v>
      </c>
      <c r="L2214" s="17" t="n">
        <v>46256.8125</v>
      </c>
      <c r="M2214" s="17" t="n">
        <v>46256.8305555556</v>
      </c>
      <c r="N2214" s="17" t="n">
        <v>46256.9472222222</v>
      </c>
      <c r="O2214" s="17" t="n">
        <v>46256.9784722222</v>
      </c>
      <c r="P2214" s="17" t="n">
        <v>46256.9854166667</v>
      </c>
      <c r="Q2214" s="17" t="n">
        <v>46257.0006944445</v>
      </c>
      <c r="R2214" s="0" t="n">
        <v>805</v>
      </c>
      <c r="S2214" s="0" t="n">
        <v>0</v>
      </c>
      <c r="T2214" s="0" t="n">
        <v>0</v>
      </c>
      <c r="U2214" s="18" t="s">
        <v>130</v>
      </c>
      <c r="V2214" s="18" t="s">
        <v>144</v>
      </c>
      <c r="W2214" s="0" t="str">
        <f aca="false">IF(AND(X2214&gt;=6,X2214&lt;14),"A",IF(AND(X2214&gt;=14,X2214&lt;22),"B","C"))</f>
        <v>B</v>
      </c>
      <c r="X2214" s="18" t="n">
        <f aca="false">HOUR(H2214)</f>
        <v>17</v>
      </c>
      <c r="Y2214" s="18" t="n">
        <f aca="false">ROUND((I2214-H2214)*1440,0)</f>
        <v>50</v>
      </c>
      <c r="Z2214" s="18" t="n">
        <f aca="false">ROUND((J2214-I2214)*1440,0)</f>
        <v>12</v>
      </c>
      <c r="AA2214" s="18" t="n">
        <f aca="false">ROUND((K2214-J2214)*1440,0)</f>
        <v>52</v>
      </c>
      <c r="AB2214" s="18" t="n">
        <f aca="false">ROUND((L2214-K2214)*1440,0)</f>
        <v>17</v>
      </c>
      <c r="AC2214" s="18" t="n">
        <f aca="false">ROUND((M2214-L2214)*1440,0)</f>
        <v>26</v>
      </c>
      <c r="AD2214" s="18" t="n">
        <f aca="false">IF(N2214="","",ROUND((N2214-M2214)*1440,0))</f>
        <v>168</v>
      </c>
      <c r="AE2214" s="18" t="n">
        <f aca="false">IF(O2214="","",ROUND((O2214-N2214)*1440,0))</f>
        <v>45</v>
      </c>
      <c r="AF2214" s="18" t="n">
        <f aca="false">IF(P2214="","",ROUND((P2214-O2214)*1440,0))</f>
        <v>10</v>
      </c>
      <c r="AG2214" s="18" t="n">
        <f aca="false">IF(Q2214="","",ROUND((Q2214-P2214)*1440,0))</f>
        <v>22</v>
      </c>
      <c r="AH2214" s="18" t="n">
        <f aca="false">IF(Q2214="","",ROUND((Q2214-H2214)*1440,0))</f>
        <v>402</v>
      </c>
      <c r="AI2214" s="19" t="n">
        <f aca="false">ROUND(IF(O2214="",Assumptions!$B$25-K2214,O2214-K2214)*24,1)</f>
        <v>4.3</v>
      </c>
      <c r="AJ2214" s="20" t="n">
        <f aca="false">ROUND(MAX(N(Y2214)/Assumptions!$C$5, N(Z2214)/Assumptions!$C$6, N(AA2214)/Assumptions!$C$7, N(AB2214)/Assumptions!$C$8, N(AC2214)/Assumptions!$C$9, N(AD2214)/Assumptions!$C$10, N(AE2214)/Assumptions!$C$11, N(AF2214)/Assumptions!$C$12, N(AG2214)/Assumptions!$C$13),3)</f>
        <v>5.6</v>
      </c>
      <c r="AK2214" s="0" t="str">
        <f aca="false">IF(OR(U2214="Pending",U2214="On Hold"),"Open GRN (awaiting)",IF(AJ2214&lt;=1,"Within SLA",IF(ROUND(N(Y2214)/Assumptions!$C$5,3)=AJ2214,"Gate Wait",IF(ROUND(N(Z2214)/Assumptions!$C$6,3)=AJ2214,"Dock Wait",IF(ROUND(N(AA2214)/Assumptions!$C$7,3)=AJ2214,"Unloading",IF(ROUND(N(AB2214)/Assumptions!$C$8,3)=AJ2214,"Unload-to-QC Wait",IF(ROUND(N(AC2214)/Assumptions!$C$9,3)=AJ2214,"QC",IF(ROUND(N(AD2214)/Assumptions!$C$10,3)=AJ2214,"QC-to-GRN Wait",IF(ROUND(N(AE2214)/Assumptions!$C$11,3)=AJ2214,"GRN Processing",IF(ROUND(N(AF2214)/Assumptions!$C$12,3)=AJ2214,"GRN-to-Putaway Wait",IF(ROUND(N(AG2214)/Assumptions!$C$13,3)=AJ2214,"Putaway","Within SLA")))))))))))</f>
        <v>QC-to-GRN Wait</v>
      </c>
    </row>
    <row r="2215" customFormat="false" ht="15" hidden="false" customHeight="false" outlineLevel="0" collapsed="false">
      <c r="A2215" s="0" t="s">
        <v>6438</v>
      </c>
      <c r="B2215" s="0" t="s">
        <v>6439</v>
      </c>
      <c r="C2215" s="0" t="s">
        <v>153</v>
      </c>
      <c r="D2215" s="0" t="s">
        <v>135</v>
      </c>
      <c r="E2215" s="0" t="s">
        <v>6440</v>
      </c>
      <c r="F2215" s="0" t="s">
        <v>155</v>
      </c>
      <c r="G2215" s="0" t="s">
        <v>178</v>
      </c>
      <c r="H2215" s="17" t="n">
        <v>46256.7215277778</v>
      </c>
      <c r="I2215" s="17" t="n">
        <v>46256.7291666667</v>
      </c>
      <c r="J2215" s="17" t="n">
        <v>46256.7333333333</v>
      </c>
      <c r="K2215" s="17" t="n">
        <v>46256.78125</v>
      </c>
      <c r="L2215" s="17" t="n">
        <v>46256.8006944444</v>
      </c>
      <c r="M2215" s="17" t="n">
        <v>46256.8194444445</v>
      </c>
      <c r="N2215" s="17" t="n">
        <v>46256.8979166667</v>
      </c>
      <c r="O2215" s="17" t="n">
        <v>46257.0111111111</v>
      </c>
      <c r="P2215" s="17" t="n">
        <v>46257.0173611111</v>
      </c>
      <c r="Q2215" s="17" t="n">
        <v>46257.0395833333</v>
      </c>
      <c r="R2215" s="0" t="n">
        <v>777</v>
      </c>
      <c r="S2215" s="0" t="n">
        <v>0</v>
      </c>
      <c r="T2215" s="0" t="n">
        <v>0</v>
      </c>
      <c r="U2215" s="18" t="s">
        <v>130</v>
      </c>
      <c r="V2215" s="18" t="s">
        <v>144</v>
      </c>
      <c r="W2215" s="0" t="str">
        <f aca="false">IF(AND(X2215&gt;=6,X2215&lt;14),"A",IF(AND(X2215&gt;=14,X2215&lt;22),"B","C"))</f>
        <v>B</v>
      </c>
      <c r="X2215" s="18" t="n">
        <f aca="false">HOUR(H2215)</f>
        <v>17</v>
      </c>
      <c r="Y2215" s="18" t="n">
        <f aca="false">ROUND((I2215-H2215)*1440,0)</f>
        <v>11</v>
      </c>
      <c r="Z2215" s="18" t="n">
        <f aca="false">ROUND((J2215-I2215)*1440,0)</f>
        <v>6</v>
      </c>
      <c r="AA2215" s="18" t="n">
        <f aca="false">ROUND((K2215-J2215)*1440,0)</f>
        <v>69</v>
      </c>
      <c r="AB2215" s="18" t="n">
        <f aca="false">ROUND((L2215-K2215)*1440,0)</f>
        <v>28</v>
      </c>
      <c r="AC2215" s="18" t="n">
        <f aca="false">ROUND((M2215-L2215)*1440,0)</f>
        <v>27</v>
      </c>
      <c r="AD2215" s="18" t="n">
        <f aca="false">IF(N2215="","",ROUND((N2215-M2215)*1440,0))</f>
        <v>113</v>
      </c>
      <c r="AE2215" s="18" t="n">
        <f aca="false">IF(O2215="","",ROUND((O2215-N2215)*1440,0))</f>
        <v>163</v>
      </c>
      <c r="AF2215" s="18" t="n">
        <f aca="false">IF(P2215="","",ROUND((P2215-O2215)*1440,0))</f>
        <v>9</v>
      </c>
      <c r="AG2215" s="18" t="n">
        <f aca="false">IF(Q2215="","",ROUND((Q2215-P2215)*1440,0))</f>
        <v>32</v>
      </c>
      <c r="AH2215" s="18" t="n">
        <f aca="false">IF(Q2215="","",ROUND((Q2215-H2215)*1440,0))</f>
        <v>458</v>
      </c>
      <c r="AI2215" s="19" t="n">
        <f aca="false">ROUND(IF(O2215="",Assumptions!$B$25-K2215,O2215-K2215)*24,1)</f>
        <v>5.5</v>
      </c>
      <c r="AJ2215" s="20" t="n">
        <f aca="false">ROUND(MAX(N(Y2215)/Assumptions!$C$5, N(Z2215)/Assumptions!$C$6, N(AA2215)/Assumptions!$C$7, N(AB2215)/Assumptions!$C$8, N(AC2215)/Assumptions!$C$9, N(AD2215)/Assumptions!$C$10, N(AE2215)/Assumptions!$C$11, N(AF2215)/Assumptions!$C$12, N(AG2215)/Assumptions!$C$13),3)</f>
        <v>3.767</v>
      </c>
      <c r="AK2215" s="0" t="str">
        <f aca="false">IF(OR(U2215="Pending",U2215="On Hold"),"Open GRN (awaiting)",IF(AJ2215&lt;=1,"Within SLA",IF(ROUND(N(Y2215)/Assumptions!$C$5,3)=AJ2215,"Gate Wait",IF(ROUND(N(Z2215)/Assumptions!$C$6,3)=AJ2215,"Dock Wait",IF(ROUND(N(AA2215)/Assumptions!$C$7,3)=AJ2215,"Unloading",IF(ROUND(N(AB2215)/Assumptions!$C$8,3)=AJ2215,"Unload-to-QC Wait",IF(ROUND(N(AC2215)/Assumptions!$C$9,3)=AJ2215,"QC",IF(ROUND(N(AD2215)/Assumptions!$C$10,3)=AJ2215,"QC-to-GRN Wait",IF(ROUND(N(AE2215)/Assumptions!$C$11,3)=AJ2215,"GRN Processing",IF(ROUND(N(AF2215)/Assumptions!$C$12,3)=AJ2215,"GRN-to-Putaway Wait",IF(ROUND(N(AG2215)/Assumptions!$C$13,3)=AJ2215,"Putaway","Within SLA")))))))))))</f>
        <v>QC-to-GRN Wait</v>
      </c>
    </row>
    <row r="2216" customFormat="false" ht="15" hidden="false" customHeight="false" outlineLevel="0" collapsed="false">
      <c r="A2216" s="0" t="s">
        <v>6441</v>
      </c>
      <c r="B2216" s="0" t="s">
        <v>6442</v>
      </c>
      <c r="C2216" s="0" t="s">
        <v>142</v>
      </c>
      <c r="D2216" s="0" t="s">
        <v>135</v>
      </c>
      <c r="E2216" s="0" t="s">
        <v>6443</v>
      </c>
      <c r="F2216" s="0" t="s">
        <v>137</v>
      </c>
      <c r="G2216" s="0" t="s">
        <v>138</v>
      </c>
      <c r="H2216" s="17" t="n">
        <v>46256.7354166667</v>
      </c>
      <c r="I2216" s="17" t="n">
        <v>46256.7798611111</v>
      </c>
      <c r="J2216" s="17" t="n">
        <v>46256.7875</v>
      </c>
      <c r="K2216" s="17" t="n">
        <v>46256.8138888889</v>
      </c>
      <c r="L2216" s="17" t="n">
        <v>46256.8340277778</v>
      </c>
      <c r="M2216" s="17" t="n">
        <v>46256.8513888889</v>
      </c>
      <c r="N2216" s="17" t="n">
        <v>46256.8888888889</v>
      </c>
      <c r="O2216" s="17" t="n">
        <v>46256.9215277778</v>
      </c>
      <c r="P2216" s="17" t="n">
        <v>46256.9243055556</v>
      </c>
      <c r="Q2216" s="17" t="n">
        <v>46256.9555555556</v>
      </c>
      <c r="R2216" s="0" t="n">
        <v>403</v>
      </c>
      <c r="S2216" s="0" t="n">
        <v>0</v>
      </c>
      <c r="T2216" s="0" t="n">
        <v>0</v>
      </c>
      <c r="U2216" s="18" t="s">
        <v>130</v>
      </c>
      <c r="V2216" s="18" t="s">
        <v>139</v>
      </c>
      <c r="W2216" s="0" t="str">
        <f aca="false">IF(AND(X2216&gt;=6,X2216&lt;14),"A",IF(AND(X2216&gt;=14,X2216&lt;22),"B","C"))</f>
        <v>B</v>
      </c>
      <c r="X2216" s="18" t="n">
        <f aca="false">HOUR(H2216)</f>
        <v>17</v>
      </c>
      <c r="Y2216" s="18" t="n">
        <f aca="false">ROUND((I2216-H2216)*1440,0)</f>
        <v>64</v>
      </c>
      <c r="Z2216" s="18" t="n">
        <f aca="false">ROUND((J2216-I2216)*1440,0)</f>
        <v>11</v>
      </c>
      <c r="AA2216" s="18" t="n">
        <f aca="false">ROUND((K2216-J2216)*1440,0)</f>
        <v>38</v>
      </c>
      <c r="AB2216" s="18" t="n">
        <f aca="false">ROUND((L2216-K2216)*1440,0)</f>
        <v>29</v>
      </c>
      <c r="AC2216" s="18" t="n">
        <f aca="false">ROUND((M2216-L2216)*1440,0)</f>
        <v>25</v>
      </c>
      <c r="AD2216" s="18" t="n">
        <f aca="false">IF(N2216="","",ROUND((N2216-M2216)*1440,0))</f>
        <v>54</v>
      </c>
      <c r="AE2216" s="18" t="n">
        <f aca="false">IF(O2216="","",ROUND((O2216-N2216)*1440,0))</f>
        <v>47</v>
      </c>
      <c r="AF2216" s="18" t="n">
        <f aca="false">IF(P2216="","",ROUND((P2216-O2216)*1440,0))</f>
        <v>4</v>
      </c>
      <c r="AG2216" s="18" t="n">
        <f aca="false">IF(Q2216="","",ROUND((Q2216-P2216)*1440,0))</f>
        <v>45</v>
      </c>
      <c r="AH2216" s="18" t="n">
        <f aca="false">IF(Q2216="","",ROUND((Q2216-H2216)*1440,0))</f>
        <v>317</v>
      </c>
      <c r="AI2216" s="19" t="n">
        <f aca="false">ROUND(IF(O2216="",Assumptions!$B$25-K2216,O2216-K2216)*24,1)</f>
        <v>2.6</v>
      </c>
      <c r="AJ2216" s="20" t="n">
        <f aca="false">ROUND(MAX(N(Y2216)/Assumptions!$C$5, N(Z2216)/Assumptions!$C$6, N(AA2216)/Assumptions!$C$7, N(AB2216)/Assumptions!$C$8, N(AC2216)/Assumptions!$C$9, N(AD2216)/Assumptions!$C$10, N(AE2216)/Assumptions!$C$11, N(AF2216)/Assumptions!$C$12, N(AG2216)/Assumptions!$C$13),3)</f>
        <v>2.133</v>
      </c>
      <c r="AK2216" s="0" t="str">
        <f aca="false">IF(OR(U2216="Pending",U2216="On Hold"),"Open GRN (awaiting)",IF(AJ2216&lt;=1,"Within SLA",IF(ROUND(N(Y2216)/Assumptions!$C$5,3)=AJ2216,"Gate Wait",IF(ROUND(N(Z2216)/Assumptions!$C$6,3)=AJ2216,"Dock Wait",IF(ROUND(N(AA2216)/Assumptions!$C$7,3)=AJ2216,"Unloading",IF(ROUND(N(AB2216)/Assumptions!$C$8,3)=AJ2216,"Unload-to-QC Wait",IF(ROUND(N(AC2216)/Assumptions!$C$9,3)=AJ2216,"QC",IF(ROUND(N(AD2216)/Assumptions!$C$10,3)=AJ2216,"QC-to-GRN Wait",IF(ROUND(N(AE2216)/Assumptions!$C$11,3)=AJ2216,"GRN Processing",IF(ROUND(N(AF2216)/Assumptions!$C$12,3)=AJ2216,"GRN-to-Putaway Wait",IF(ROUND(N(AG2216)/Assumptions!$C$13,3)=AJ2216,"Putaway","Within SLA")))))))))))</f>
        <v>Gate Wait</v>
      </c>
    </row>
    <row r="2217" customFormat="false" ht="15" hidden="false" customHeight="false" outlineLevel="0" collapsed="false">
      <c r="A2217" s="0" t="s">
        <v>6444</v>
      </c>
      <c r="B2217" s="0" t="s">
        <v>6445</v>
      </c>
      <c r="C2217" s="0" t="s">
        <v>142</v>
      </c>
      <c r="D2217" s="0" t="s">
        <v>147</v>
      </c>
      <c r="E2217" s="0" t="s">
        <v>6446</v>
      </c>
      <c r="F2217" s="0" t="s">
        <v>137</v>
      </c>
      <c r="G2217" s="0" t="s">
        <v>150</v>
      </c>
      <c r="H2217" s="17" t="n">
        <v>46256.7909722222</v>
      </c>
      <c r="I2217" s="17" t="n">
        <v>46256.7923611111</v>
      </c>
      <c r="J2217" s="17" t="n">
        <v>46256.8041666667</v>
      </c>
      <c r="K2217" s="17" t="n">
        <v>46256.8256944444</v>
      </c>
      <c r="L2217" s="17" t="n">
        <v>46256.8305555556</v>
      </c>
      <c r="M2217" s="17" t="n">
        <v>46256.8645833333</v>
      </c>
      <c r="N2217" s="17" t="n">
        <v>46256.8791666667</v>
      </c>
      <c r="O2217" s="17" t="n">
        <v>46256.8965277778</v>
      </c>
      <c r="P2217" s="17" t="n">
        <v>46256.9104166667</v>
      </c>
      <c r="Q2217" s="17" t="n">
        <v>46256.9451388889</v>
      </c>
      <c r="R2217" s="0" t="n">
        <v>184</v>
      </c>
      <c r="S2217" s="0" t="n">
        <v>0</v>
      </c>
      <c r="T2217" s="0" t="n">
        <v>0</v>
      </c>
      <c r="U2217" s="18" t="s">
        <v>130</v>
      </c>
      <c r="V2217" s="18" t="s">
        <v>139</v>
      </c>
      <c r="W2217" s="0" t="str">
        <f aca="false">IF(AND(X2217&gt;=6,X2217&lt;14),"A",IF(AND(X2217&gt;=14,X2217&lt;22),"B","C"))</f>
        <v>B</v>
      </c>
      <c r="X2217" s="18" t="n">
        <f aca="false">HOUR(H2217)</f>
        <v>18</v>
      </c>
      <c r="Y2217" s="18" t="n">
        <f aca="false">ROUND((I2217-H2217)*1440,0)</f>
        <v>2</v>
      </c>
      <c r="Z2217" s="18" t="n">
        <f aca="false">ROUND((J2217-I2217)*1440,0)</f>
        <v>17</v>
      </c>
      <c r="AA2217" s="18" t="n">
        <f aca="false">ROUND((K2217-J2217)*1440,0)</f>
        <v>31</v>
      </c>
      <c r="AB2217" s="18" t="n">
        <f aca="false">ROUND((L2217-K2217)*1440,0)</f>
        <v>7</v>
      </c>
      <c r="AC2217" s="18" t="n">
        <f aca="false">ROUND((M2217-L2217)*1440,0)</f>
        <v>49</v>
      </c>
      <c r="AD2217" s="18" t="n">
        <f aca="false">IF(N2217="","",ROUND((N2217-M2217)*1440,0))</f>
        <v>21</v>
      </c>
      <c r="AE2217" s="18" t="n">
        <f aca="false">IF(O2217="","",ROUND((O2217-N2217)*1440,0))</f>
        <v>25</v>
      </c>
      <c r="AF2217" s="18" t="n">
        <f aca="false">IF(P2217="","",ROUND((P2217-O2217)*1440,0))</f>
        <v>20</v>
      </c>
      <c r="AG2217" s="18" t="n">
        <f aca="false">IF(Q2217="","",ROUND((Q2217-P2217)*1440,0))</f>
        <v>50</v>
      </c>
      <c r="AH2217" s="18" t="n">
        <f aca="false">IF(Q2217="","",ROUND((Q2217-H2217)*1440,0))</f>
        <v>222</v>
      </c>
      <c r="AI2217" s="19" t="n">
        <f aca="false">ROUND(IF(O2217="",Assumptions!$B$25-K2217,O2217-K2217)*24,1)</f>
        <v>1.7</v>
      </c>
      <c r="AJ2217" s="20" t="n">
        <f aca="false">ROUND(MAX(N(Y2217)/Assumptions!$C$5, N(Z2217)/Assumptions!$C$6, N(AA2217)/Assumptions!$C$7, N(AB2217)/Assumptions!$C$8, N(AC2217)/Assumptions!$C$9, N(AD2217)/Assumptions!$C$10, N(AE2217)/Assumptions!$C$11, N(AF2217)/Assumptions!$C$12, N(AG2217)/Assumptions!$C$13),3)</f>
        <v>1.25</v>
      </c>
      <c r="AK2217" s="0" t="str">
        <f aca="false">IF(OR(U2217="Pending",U2217="On Hold"),"Open GRN (awaiting)",IF(AJ2217&lt;=1,"Within SLA",IF(ROUND(N(Y2217)/Assumptions!$C$5,3)=AJ2217,"Gate Wait",IF(ROUND(N(Z2217)/Assumptions!$C$6,3)=AJ2217,"Dock Wait",IF(ROUND(N(AA2217)/Assumptions!$C$7,3)=AJ2217,"Unloading",IF(ROUND(N(AB2217)/Assumptions!$C$8,3)=AJ2217,"Unload-to-QC Wait",IF(ROUND(N(AC2217)/Assumptions!$C$9,3)=AJ2217,"QC",IF(ROUND(N(AD2217)/Assumptions!$C$10,3)=AJ2217,"QC-to-GRN Wait",IF(ROUND(N(AE2217)/Assumptions!$C$11,3)=AJ2217,"GRN Processing",IF(ROUND(N(AF2217)/Assumptions!$C$12,3)=AJ2217,"GRN-to-Putaway Wait",IF(ROUND(N(AG2217)/Assumptions!$C$13,3)=AJ2217,"Putaway","Within SLA")))))))))))</f>
        <v>Putaway</v>
      </c>
    </row>
    <row r="2218" customFormat="false" ht="15" hidden="false" customHeight="false" outlineLevel="0" collapsed="false">
      <c r="A2218" s="0" t="s">
        <v>6447</v>
      </c>
      <c r="B2218" s="0" t="s">
        <v>6448</v>
      </c>
      <c r="C2218" s="0" t="s">
        <v>153</v>
      </c>
      <c r="D2218" s="0" t="s">
        <v>119</v>
      </c>
      <c r="E2218" s="0" t="s">
        <v>6449</v>
      </c>
      <c r="F2218" s="0" t="s">
        <v>155</v>
      </c>
      <c r="G2218" s="0" t="s">
        <v>122</v>
      </c>
      <c r="H2218" s="17" t="n">
        <v>46256.81875</v>
      </c>
      <c r="I2218" s="17" t="n">
        <v>46256.8256944444</v>
      </c>
      <c r="J2218" s="17" t="n">
        <v>46256.8333333333</v>
      </c>
      <c r="K2218" s="17" t="n">
        <v>46256.8479166667</v>
      </c>
      <c r="L2218" s="17" t="n">
        <v>46256.8548611111</v>
      </c>
      <c r="M2218" s="17" t="n">
        <v>46256.8854166667</v>
      </c>
      <c r="N2218" s="17" t="n">
        <v>46256.91875</v>
      </c>
      <c r="O2218" s="17" t="n">
        <v>46256.9381944445</v>
      </c>
      <c r="P2218" s="17" t="n">
        <v>46256.9416666667</v>
      </c>
      <c r="Q2218" s="17" t="n">
        <v>46256.9638888889</v>
      </c>
      <c r="R2218" s="0" t="n">
        <v>109</v>
      </c>
      <c r="S2218" s="0" t="n">
        <v>3</v>
      </c>
      <c r="T2218" s="0" t="n">
        <v>0</v>
      </c>
      <c r="U2218" s="18" t="s">
        <v>123</v>
      </c>
      <c r="V2218" s="18" t="s">
        <v>156</v>
      </c>
      <c r="W2218" s="0" t="str">
        <f aca="false">IF(AND(X2218&gt;=6,X2218&lt;14),"A",IF(AND(X2218&gt;=14,X2218&lt;22),"B","C"))</f>
        <v>B</v>
      </c>
      <c r="X2218" s="18" t="n">
        <f aca="false">HOUR(H2218)</f>
        <v>19</v>
      </c>
      <c r="Y2218" s="18" t="n">
        <f aca="false">ROUND((I2218-H2218)*1440,0)</f>
        <v>10</v>
      </c>
      <c r="Z2218" s="18" t="n">
        <f aca="false">ROUND((J2218-I2218)*1440,0)</f>
        <v>11</v>
      </c>
      <c r="AA2218" s="18" t="n">
        <f aca="false">ROUND((K2218-J2218)*1440,0)</f>
        <v>21</v>
      </c>
      <c r="AB2218" s="18" t="n">
        <f aca="false">ROUND((L2218-K2218)*1440,0)</f>
        <v>10</v>
      </c>
      <c r="AC2218" s="18" t="n">
        <f aca="false">ROUND((M2218-L2218)*1440,0)</f>
        <v>44</v>
      </c>
      <c r="AD2218" s="18" t="n">
        <f aca="false">IF(N2218="","",ROUND((N2218-M2218)*1440,0))</f>
        <v>48</v>
      </c>
      <c r="AE2218" s="18" t="n">
        <f aca="false">IF(O2218="","",ROUND((O2218-N2218)*1440,0))</f>
        <v>28</v>
      </c>
      <c r="AF2218" s="18" t="n">
        <f aca="false">IF(P2218="","",ROUND((P2218-O2218)*1440,0))</f>
        <v>5</v>
      </c>
      <c r="AG2218" s="18" t="n">
        <f aca="false">IF(Q2218="","",ROUND((Q2218-P2218)*1440,0))</f>
        <v>32</v>
      </c>
      <c r="AH2218" s="18" t="n">
        <f aca="false">IF(Q2218="","",ROUND((Q2218-H2218)*1440,0))</f>
        <v>209</v>
      </c>
      <c r="AI2218" s="19" t="n">
        <f aca="false">ROUND(IF(O2218="",Assumptions!$B$25-K2218,O2218-K2218)*24,1)</f>
        <v>2.2</v>
      </c>
      <c r="AJ2218" s="20" t="n">
        <f aca="false">ROUND(MAX(N(Y2218)/Assumptions!$C$5, N(Z2218)/Assumptions!$C$6, N(AA2218)/Assumptions!$C$7, N(AB2218)/Assumptions!$C$8, N(AC2218)/Assumptions!$C$9, N(AD2218)/Assumptions!$C$10, N(AE2218)/Assumptions!$C$11, N(AF2218)/Assumptions!$C$12, N(AG2218)/Assumptions!$C$13),3)</f>
        <v>1.6</v>
      </c>
      <c r="AK2218" s="0" t="str">
        <f aca="false">IF(OR(U2218="Pending",U2218="On Hold"),"Open GRN (awaiting)",IF(AJ2218&lt;=1,"Within SLA",IF(ROUND(N(Y2218)/Assumptions!$C$5,3)=AJ2218,"Gate Wait",IF(ROUND(N(Z2218)/Assumptions!$C$6,3)=AJ2218,"Dock Wait",IF(ROUND(N(AA2218)/Assumptions!$C$7,3)=AJ2218,"Unloading",IF(ROUND(N(AB2218)/Assumptions!$C$8,3)=AJ2218,"Unload-to-QC Wait",IF(ROUND(N(AC2218)/Assumptions!$C$9,3)=AJ2218,"QC",IF(ROUND(N(AD2218)/Assumptions!$C$10,3)=AJ2218,"QC-to-GRN Wait",IF(ROUND(N(AE2218)/Assumptions!$C$11,3)=AJ2218,"GRN Processing",IF(ROUND(N(AF2218)/Assumptions!$C$12,3)=AJ2218,"GRN-to-Putaway Wait",IF(ROUND(N(AG2218)/Assumptions!$C$13,3)=AJ2218,"Putaway","Within SLA")))))))))))</f>
        <v>QC-to-GRN Wait</v>
      </c>
    </row>
    <row r="2219" customFormat="false" ht="15" hidden="false" customHeight="false" outlineLevel="0" collapsed="false">
      <c r="A2219" s="0" t="s">
        <v>6450</v>
      </c>
      <c r="B2219" s="0" t="s">
        <v>6451</v>
      </c>
      <c r="C2219" s="0" t="s">
        <v>175</v>
      </c>
      <c r="D2219" s="0" t="s">
        <v>147</v>
      </c>
      <c r="E2219" s="0" t="s">
        <v>6452</v>
      </c>
      <c r="F2219" s="0" t="s">
        <v>177</v>
      </c>
      <c r="G2219" s="0" t="s">
        <v>167</v>
      </c>
      <c r="H2219" s="17" t="n">
        <v>46256.8208333333</v>
      </c>
      <c r="I2219" s="17" t="n">
        <v>46256.83125</v>
      </c>
      <c r="J2219" s="17" t="n">
        <v>46256.8368055556</v>
      </c>
      <c r="K2219" s="17" t="n">
        <v>46256.8527777778</v>
      </c>
      <c r="L2219" s="17" t="n">
        <v>46256.8569444444</v>
      </c>
      <c r="M2219" s="17" t="n">
        <v>46256.8881944444</v>
      </c>
      <c r="N2219" s="17" t="n">
        <v>46256.8965277778</v>
      </c>
      <c r="O2219" s="17" t="n">
        <v>46256.9145833333</v>
      </c>
      <c r="P2219" s="17" t="n">
        <v>46256.9222222222</v>
      </c>
      <c r="Q2219" s="17" t="n">
        <v>46256.9402777778</v>
      </c>
      <c r="R2219" s="0" t="n">
        <v>215</v>
      </c>
      <c r="S2219" s="0" t="n">
        <v>0</v>
      </c>
      <c r="T2219" s="0" t="n">
        <v>0</v>
      </c>
      <c r="U2219" s="18" t="s">
        <v>130</v>
      </c>
      <c r="V2219" s="18" t="s">
        <v>333</v>
      </c>
      <c r="W2219" s="0" t="str">
        <f aca="false">IF(AND(X2219&gt;=6,X2219&lt;14),"A",IF(AND(X2219&gt;=14,X2219&lt;22),"B","C"))</f>
        <v>B</v>
      </c>
      <c r="X2219" s="18" t="n">
        <f aca="false">HOUR(H2219)</f>
        <v>19</v>
      </c>
      <c r="Y2219" s="18" t="n">
        <f aca="false">ROUND((I2219-H2219)*1440,0)</f>
        <v>15</v>
      </c>
      <c r="Z2219" s="18" t="n">
        <f aca="false">ROUND((J2219-I2219)*1440,0)</f>
        <v>8</v>
      </c>
      <c r="AA2219" s="18" t="n">
        <f aca="false">ROUND((K2219-J2219)*1440,0)</f>
        <v>23</v>
      </c>
      <c r="AB2219" s="18" t="n">
        <f aca="false">ROUND((L2219-K2219)*1440,0)</f>
        <v>6</v>
      </c>
      <c r="AC2219" s="18" t="n">
        <f aca="false">ROUND((M2219-L2219)*1440,0)</f>
        <v>45</v>
      </c>
      <c r="AD2219" s="18" t="n">
        <f aca="false">IF(N2219="","",ROUND((N2219-M2219)*1440,0))</f>
        <v>12</v>
      </c>
      <c r="AE2219" s="18" t="n">
        <f aca="false">IF(O2219="","",ROUND((O2219-N2219)*1440,0))</f>
        <v>26</v>
      </c>
      <c r="AF2219" s="18" t="n">
        <f aca="false">IF(P2219="","",ROUND((P2219-O2219)*1440,0))</f>
        <v>11</v>
      </c>
      <c r="AG2219" s="18" t="n">
        <f aca="false">IF(Q2219="","",ROUND((Q2219-P2219)*1440,0))</f>
        <v>26</v>
      </c>
      <c r="AH2219" s="18" t="n">
        <f aca="false">IF(Q2219="","",ROUND((Q2219-H2219)*1440,0))</f>
        <v>172</v>
      </c>
      <c r="AI2219" s="19" t="n">
        <f aca="false">ROUND(IF(O2219="",Assumptions!$B$25-K2219,O2219-K2219)*24,1)</f>
        <v>1.5</v>
      </c>
      <c r="AJ2219" s="20" t="n">
        <f aca="false">ROUND(MAX(N(Y2219)/Assumptions!$C$5, N(Z2219)/Assumptions!$C$6, N(AA2219)/Assumptions!$C$7, N(AB2219)/Assumptions!$C$8, N(AC2219)/Assumptions!$C$9, N(AD2219)/Assumptions!$C$10, N(AE2219)/Assumptions!$C$11, N(AF2219)/Assumptions!$C$12, N(AG2219)/Assumptions!$C$13),3)</f>
        <v>1</v>
      </c>
      <c r="AK2219" s="0" t="str">
        <f aca="false">IF(OR(U2219="Pending",U2219="On Hold"),"Open GRN (awaiting)",IF(AJ2219&lt;=1,"Within SLA",IF(ROUND(N(Y2219)/Assumptions!$C$5,3)=AJ2219,"Gate Wait",IF(ROUND(N(Z2219)/Assumptions!$C$6,3)=AJ2219,"Dock Wait",IF(ROUND(N(AA2219)/Assumptions!$C$7,3)=AJ2219,"Unloading",IF(ROUND(N(AB2219)/Assumptions!$C$8,3)=AJ2219,"Unload-to-QC Wait",IF(ROUND(N(AC2219)/Assumptions!$C$9,3)=AJ2219,"QC",IF(ROUND(N(AD2219)/Assumptions!$C$10,3)=AJ2219,"QC-to-GRN Wait",IF(ROUND(N(AE2219)/Assumptions!$C$11,3)=AJ2219,"GRN Processing",IF(ROUND(N(AF2219)/Assumptions!$C$12,3)=AJ2219,"GRN-to-Putaway Wait",IF(ROUND(N(AG2219)/Assumptions!$C$13,3)=AJ2219,"Putaway","Within SLA")))))))))))</f>
        <v>Within SLA</v>
      </c>
    </row>
    <row r="2220" customFormat="false" ht="15" hidden="false" customHeight="false" outlineLevel="0" collapsed="false">
      <c r="A2220" s="0" t="s">
        <v>6453</v>
      </c>
      <c r="B2220" s="0" t="s">
        <v>6454</v>
      </c>
      <c r="C2220" s="0" t="s">
        <v>175</v>
      </c>
      <c r="D2220" s="0" t="s">
        <v>147</v>
      </c>
      <c r="E2220" s="0" t="s">
        <v>6400</v>
      </c>
      <c r="F2220" s="0" t="s">
        <v>177</v>
      </c>
      <c r="G2220" s="0" t="s">
        <v>150</v>
      </c>
      <c r="H2220" s="17" t="n">
        <v>46256.8229166667</v>
      </c>
      <c r="I2220" s="17" t="n">
        <v>46256.8305555556</v>
      </c>
      <c r="J2220" s="17" t="n">
        <v>46256.8354166667</v>
      </c>
      <c r="K2220" s="17" t="n">
        <v>46256.8534722222</v>
      </c>
      <c r="L2220" s="17" t="n">
        <v>46256.8673611111</v>
      </c>
      <c r="M2220" s="17" t="n">
        <v>46256.9208333333</v>
      </c>
      <c r="N2220" s="17" t="n">
        <v>46256.9548611111</v>
      </c>
      <c r="O2220" s="17" t="n">
        <v>46256.9722222222</v>
      </c>
      <c r="P2220" s="17" t="n">
        <v>46256.9868055556</v>
      </c>
      <c r="Q2220" s="17" t="n">
        <v>46257.0048611111</v>
      </c>
      <c r="R2220" s="0" t="n">
        <v>303</v>
      </c>
      <c r="S2220" s="0" t="n">
        <v>0</v>
      </c>
      <c r="T2220" s="0" t="n">
        <v>0</v>
      </c>
      <c r="U2220" s="18" t="s">
        <v>130</v>
      </c>
      <c r="V2220" s="18" t="s">
        <v>82</v>
      </c>
      <c r="W2220" s="0" t="str">
        <f aca="false">IF(AND(X2220&gt;=6,X2220&lt;14),"A",IF(AND(X2220&gt;=14,X2220&lt;22),"B","C"))</f>
        <v>B</v>
      </c>
      <c r="X2220" s="18" t="n">
        <f aca="false">HOUR(H2220)</f>
        <v>19</v>
      </c>
      <c r="Y2220" s="18" t="n">
        <f aca="false">ROUND((I2220-H2220)*1440,0)</f>
        <v>11</v>
      </c>
      <c r="Z2220" s="18" t="n">
        <f aca="false">ROUND((J2220-I2220)*1440,0)</f>
        <v>7</v>
      </c>
      <c r="AA2220" s="18" t="n">
        <f aca="false">ROUND((K2220-J2220)*1440,0)</f>
        <v>26</v>
      </c>
      <c r="AB2220" s="18" t="n">
        <f aca="false">ROUND((L2220-K2220)*1440,0)</f>
        <v>20</v>
      </c>
      <c r="AC2220" s="18" t="n">
        <f aca="false">ROUND((M2220-L2220)*1440,0)</f>
        <v>77</v>
      </c>
      <c r="AD2220" s="18" t="n">
        <f aca="false">IF(N2220="","",ROUND((N2220-M2220)*1440,0))</f>
        <v>49</v>
      </c>
      <c r="AE2220" s="18" t="n">
        <f aca="false">IF(O2220="","",ROUND((O2220-N2220)*1440,0))</f>
        <v>25</v>
      </c>
      <c r="AF2220" s="18" t="n">
        <f aca="false">IF(P2220="","",ROUND((P2220-O2220)*1440,0))</f>
        <v>21</v>
      </c>
      <c r="AG2220" s="18" t="n">
        <f aca="false">IF(Q2220="","",ROUND((Q2220-P2220)*1440,0))</f>
        <v>26</v>
      </c>
      <c r="AH2220" s="18" t="n">
        <f aca="false">IF(Q2220="","",ROUND((Q2220-H2220)*1440,0))</f>
        <v>262</v>
      </c>
      <c r="AI2220" s="19" t="n">
        <f aca="false">ROUND(IF(O2220="",Assumptions!$B$25-K2220,O2220-K2220)*24,1)</f>
        <v>2.9</v>
      </c>
      <c r="AJ2220" s="20" t="n">
        <f aca="false">ROUND(MAX(N(Y2220)/Assumptions!$C$5, N(Z2220)/Assumptions!$C$6, N(AA2220)/Assumptions!$C$7, N(AB2220)/Assumptions!$C$8, N(AC2220)/Assumptions!$C$9, N(AD2220)/Assumptions!$C$10, N(AE2220)/Assumptions!$C$11, N(AF2220)/Assumptions!$C$12, N(AG2220)/Assumptions!$C$13),3)</f>
        <v>1.711</v>
      </c>
      <c r="AK2220" s="0" t="str">
        <f aca="false">IF(OR(U2220="Pending",U2220="On Hold"),"Open GRN (awaiting)",IF(AJ2220&lt;=1,"Within SLA",IF(ROUND(N(Y2220)/Assumptions!$C$5,3)=AJ2220,"Gate Wait",IF(ROUND(N(Z2220)/Assumptions!$C$6,3)=AJ2220,"Dock Wait",IF(ROUND(N(AA2220)/Assumptions!$C$7,3)=AJ2220,"Unloading",IF(ROUND(N(AB2220)/Assumptions!$C$8,3)=AJ2220,"Unload-to-QC Wait",IF(ROUND(N(AC2220)/Assumptions!$C$9,3)=AJ2220,"QC",IF(ROUND(N(AD2220)/Assumptions!$C$10,3)=AJ2220,"QC-to-GRN Wait",IF(ROUND(N(AE2220)/Assumptions!$C$11,3)=AJ2220,"GRN Processing",IF(ROUND(N(AF2220)/Assumptions!$C$12,3)=AJ2220,"GRN-to-Putaway Wait",IF(ROUND(N(AG2220)/Assumptions!$C$13,3)=AJ2220,"Putaway","Within SLA")))))))))))</f>
        <v>QC</v>
      </c>
    </row>
    <row r="2221" customFormat="false" ht="15" hidden="false" customHeight="false" outlineLevel="0" collapsed="false">
      <c r="A2221" s="0" t="s">
        <v>6455</v>
      </c>
      <c r="B2221" s="0" t="s">
        <v>6456</v>
      </c>
      <c r="C2221" s="0" t="s">
        <v>118</v>
      </c>
      <c r="D2221" s="0" t="s">
        <v>147</v>
      </c>
      <c r="E2221" s="0" t="s">
        <v>951</v>
      </c>
      <c r="F2221" s="0" t="s">
        <v>121</v>
      </c>
      <c r="G2221" s="0" t="s">
        <v>167</v>
      </c>
      <c r="H2221" s="17" t="n">
        <v>46256.8236111111</v>
      </c>
      <c r="I2221" s="17" t="n">
        <v>46256.8305555556</v>
      </c>
      <c r="J2221" s="17" t="n">
        <v>46256.85625</v>
      </c>
      <c r="K2221" s="17" t="n">
        <v>46256.8645833333</v>
      </c>
      <c r="L2221" s="17" t="n">
        <v>46256.8729166667</v>
      </c>
      <c r="M2221" s="17" t="n">
        <v>46256.8923611111</v>
      </c>
      <c r="N2221" s="17" t="n">
        <v>46256.9138888889</v>
      </c>
      <c r="O2221" s="17" t="n">
        <v>46256.9208333333</v>
      </c>
      <c r="P2221" s="17" t="n">
        <v>46256.9319444444</v>
      </c>
      <c r="Q2221" s="17" t="n">
        <v>46256.9458333333</v>
      </c>
      <c r="R2221" s="0" t="n">
        <v>99</v>
      </c>
      <c r="S2221" s="0" t="n">
        <v>0</v>
      </c>
      <c r="T2221" s="0" t="n">
        <v>0</v>
      </c>
      <c r="U2221" s="18" t="s">
        <v>130</v>
      </c>
      <c r="V2221" s="18" t="s">
        <v>144</v>
      </c>
      <c r="W2221" s="0" t="str">
        <f aca="false">IF(AND(X2221&gt;=6,X2221&lt;14),"A",IF(AND(X2221&gt;=14,X2221&lt;22),"B","C"))</f>
        <v>B</v>
      </c>
      <c r="X2221" s="18" t="n">
        <f aca="false">HOUR(H2221)</f>
        <v>19</v>
      </c>
      <c r="Y2221" s="18" t="n">
        <f aca="false">ROUND((I2221-H2221)*1440,0)</f>
        <v>10</v>
      </c>
      <c r="Z2221" s="18" t="n">
        <f aca="false">ROUND((J2221-I2221)*1440,0)</f>
        <v>37</v>
      </c>
      <c r="AA2221" s="18" t="n">
        <f aca="false">ROUND((K2221-J2221)*1440,0)</f>
        <v>12</v>
      </c>
      <c r="AB2221" s="18" t="n">
        <f aca="false">ROUND((L2221-K2221)*1440,0)</f>
        <v>12</v>
      </c>
      <c r="AC2221" s="18" t="n">
        <f aca="false">ROUND((M2221-L2221)*1440,0)</f>
        <v>28</v>
      </c>
      <c r="AD2221" s="18" t="n">
        <f aca="false">IF(N2221="","",ROUND((N2221-M2221)*1440,0))</f>
        <v>31</v>
      </c>
      <c r="AE2221" s="18" t="n">
        <f aca="false">IF(O2221="","",ROUND((O2221-N2221)*1440,0))</f>
        <v>10</v>
      </c>
      <c r="AF2221" s="18" t="n">
        <f aca="false">IF(P2221="","",ROUND((P2221-O2221)*1440,0))</f>
        <v>16</v>
      </c>
      <c r="AG2221" s="18" t="n">
        <f aca="false">IF(Q2221="","",ROUND((Q2221-P2221)*1440,0))</f>
        <v>20</v>
      </c>
      <c r="AH2221" s="18" t="n">
        <f aca="false">IF(Q2221="","",ROUND((Q2221-H2221)*1440,0))</f>
        <v>176</v>
      </c>
      <c r="AI2221" s="19" t="n">
        <f aca="false">ROUND(IF(O2221="",Assumptions!$B$25-K2221,O2221-K2221)*24,1)</f>
        <v>1.3</v>
      </c>
      <c r="AJ2221" s="20" t="n">
        <f aca="false">ROUND(MAX(N(Y2221)/Assumptions!$C$5, N(Z2221)/Assumptions!$C$6, N(AA2221)/Assumptions!$C$7, N(AB2221)/Assumptions!$C$8, N(AC2221)/Assumptions!$C$9, N(AD2221)/Assumptions!$C$10, N(AE2221)/Assumptions!$C$11, N(AF2221)/Assumptions!$C$12, N(AG2221)/Assumptions!$C$13),3)</f>
        <v>2.467</v>
      </c>
      <c r="AK2221" s="0" t="str">
        <f aca="false">IF(OR(U2221="Pending",U2221="On Hold"),"Open GRN (awaiting)",IF(AJ2221&lt;=1,"Within SLA",IF(ROUND(N(Y2221)/Assumptions!$C$5,3)=AJ2221,"Gate Wait",IF(ROUND(N(Z2221)/Assumptions!$C$6,3)=AJ2221,"Dock Wait",IF(ROUND(N(AA2221)/Assumptions!$C$7,3)=AJ2221,"Unloading",IF(ROUND(N(AB2221)/Assumptions!$C$8,3)=AJ2221,"Unload-to-QC Wait",IF(ROUND(N(AC2221)/Assumptions!$C$9,3)=AJ2221,"QC",IF(ROUND(N(AD2221)/Assumptions!$C$10,3)=AJ2221,"QC-to-GRN Wait",IF(ROUND(N(AE2221)/Assumptions!$C$11,3)=AJ2221,"GRN Processing",IF(ROUND(N(AF2221)/Assumptions!$C$12,3)=AJ2221,"GRN-to-Putaway Wait",IF(ROUND(N(AG2221)/Assumptions!$C$13,3)=AJ2221,"Putaway","Within SLA")))))))))))</f>
        <v>Dock Wait</v>
      </c>
    </row>
    <row r="2222" customFormat="false" ht="15" hidden="false" customHeight="false" outlineLevel="0" collapsed="false">
      <c r="A2222" s="0" t="s">
        <v>6457</v>
      </c>
      <c r="B2222" s="0" t="s">
        <v>6458</v>
      </c>
      <c r="C2222" s="0" t="s">
        <v>134</v>
      </c>
      <c r="D2222" s="0" t="s">
        <v>147</v>
      </c>
      <c r="E2222" s="0" t="s">
        <v>6459</v>
      </c>
      <c r="F2222" s="0" t="s">
        <v>149</v>
      </c>
      <c r="G2222" s="0" t="s">
        <v>150</v>
      </c>
      <c r="H2222" s="17" t="n">
        <v>46256.8631944444</v>
      </c>
      <c r="I2222" s="17" t="n">
        <v>46256.86875</v>
      </c>
      <c r="J2222" s="17" t="n">
        <v>46256.8722222222</v>
      </c>
      <c r="K2222" s="17" t="n">
        <v>46256.8805555556</v>
      </c>
      <c r="L2222" s="17" t="n">
        <v>46256.8847222222</v>
      </c>
      <c r="M2222" s="17" t="n">
        <v>46256.9194444444</v>
      </c>
      <c r="N2222" s="17" t="n">
        <v>46257.1180555556</v>
      </c>
      <c r="O2222" s="17" t="n">
        <v>46257.1680555556</v>
      </c>
      <c r="P2222" s="17" t="n">
        <v>46257.1784722222</v>
      </c>
      <c r="Q2222" s="17" t="n">
        <v>46257.1888888889</v>
      </c>
      <c r="R2222" s="0" t="n">
        <v>122</v>
      </c>
      <c r="S2222" s="0" t="n">
        <v>0</v>
      </c>
      <c r="T2222" s="0" t="n">
        <v>0</v>
      </c>
      <c r="U2222" s="18" t="s">
        <v>130</v>
      </c>
      <c r="V2222" s="18" t="s">
        <v>131</v>
      </c>
      <c r="W2222" s="0" t="str">
        <f aca="false">IF(AND(X2222&gt;=6,X2222&lt;14),"A",IF(AND(X2222&gt;=14,X2222&lt;22),"B","C"))</f>
        <v>B</v>
      </c>
      <c r="X2222" s="18" t="n">
        <f aca="false">HOUR(H2222)</f>
        <v>20</v>
      </c>
      <c r="Y2222" s="18" t="n">
        <f aca="false">ROUND((I2222-H2222)*1440,0)</f>
        <v>8</v>
      </c>
      <c r="Z2222" s="18" t="n">
        <f aca="false">ROUND((J2222-I2222)*1440,0)</f>
        <v>5</v>
      </c>
      <c r="AA2222" s="18" t="n">
        <f aca="false">ROUND((K2222-J2222)*1440,0)</f>
        <v>12</v>
      </c>
      <c r="AB2222" s="18" t="n">
        <f aca="false">ROUND((L2222-K2222)*1440,0)</f>
        <v>6</v>
      </c>
      <c r="AC2222" s="18" t="n">
        <f aca="false">ROUND((M2222-L2222)*1440,0)</f>
        <v>50</v>
      </c>
      <c r="AD2222" s="18" t="n">
        <f aca="false">IF(N2222="","",ROUND((N2222-M2222)*1440,0))</f>
        <v>286</v>
      </c>
      <c r="AE2222" s="18" t="n">
        <f aca="false">IF(O2222="","",ROUND((O2222-N2222)*1440,0))</f>
        <v>72</v>
      </c>
      <c r="AF2222" s="18" t="n">
        <f aca="false">IF(P2222="","",ROUND((P2222-O2222)*1440,0))</f>
        <v>15</v>
      </c>
      <c r="AG2222" s="18" t="n">
        <f aca="false">IF(Q2222="","",ROUND((Q2222-P2222)*1440,0))</f>
        <v>15</v>
      </c>
      <c r="AH2222" s="18" t="n">
        <f aca="false">IF(Q2222="","",ROUND((Q2222-H2222)*1440,0))</f>
        <v>469</v>
      </c>
      <c r="AI2222" s="19" t="n">
        <f aca="false">ROUND(IF(O2222="",Assumptions!$B$25-K2222,O2222-K2222)*24,1)</f>
        <v>6.9</v>
      </c>
      <c r="AJ2222" s="20" t="n">
        <f aca="false">ROUND(MAX(N(Y2222)/Assumptions!$C$5, N(Z2222)/Assumptions!$C$6, N(AA2222)/Assumptions!$C$7, N(AB2222)/Assumptions!$C$8, N(AC2222)/Assumptions!$C$9, N(AD2222)/Assumptions!$C$10, N(AE2222)/Assumptions!$C$11, N(AF2222)/Assumptions!$C$12, N(AG2222)/Assumptions!$C$13),3)</f>
        <v>9.533</v>
      </c>
      <c r="AK2222" s="0" t="str">
        <f aca="false">IF(OR(U2222="Pending",U2222="On Hold"),"Open GRN (awaiting)",IF(AJ2222&lt;=1,"Within SLA",IF(ROUND(N(Y2222)/Assumptions!$C$5,3)=AJ2222,"Gate Wait",IF(ROUND(N(Z2222)/Assumptions!$C$6,3)=AJ2222,"Dock Wait",IF(ROUND(N(AA2222)/Assumptions!$C$7,3)=AJ2222,"Unloading",IF(ROUND(N(AB2222)/Assumptions!$C$8,3)=AJ2222,"Unload-to-QC Wait",IF(ROUND(N(AC2222)/Assumptions!$C$9,3)=AJ2222,"QC",IF(ROUND(N(AD2222)/Assumptions!$C$10,3)=AJ2222,"QC-to-GRN Wait",IF(ROUND(N(AE2222)/Assumptions!$C$11,3)=AJ2222,"GRN Processing",IF(ROUND(N(AF2222)/Assumptions!$C$12,3)=AJ2222,"GRN-to-Putaway Wait",IF(ROUND(N(AG2222)/Assumptions!$C$13,3)=AJ2222,"Putaway","Within SLA")))))))))))</f>
        <v>QC-to-GRN Wait</v>
      </c>
    </row>
    <row r="2223" customFormat="false" ht="15" hidden="false" customHeight="false" outlineLevel="0" collapsed="false">
      <c r="A2223" s="0" t="s">
        <v>6460</v>
      </c>
      <c r="B2223" s="0" t="s">
        <v>6461</v>
      </c>
      <c r="C2223" s="0" t="s">
        <v>218</v>
      </c>
      <c r="D2223" s="0" t="s">
        <v>135</v>
      </c>
      <c r="E2223" s="0" t="s">
        <v>6462</v>
      </c>
      <c r="F2223" s="0" t="s">
        <v>172</v>
      </c>
      <c r="G2223" s="0" t="s">
        <v>178</v>
      </c>
      <c r="H2223" s="17" t="n">
        <v>46256.9902777778</v>
      </c>
      <c r="I2223" s="17" t="n">
        <v>46256.9930555556</v>
      </c>
      <c r="J2223" s="17" t="n">
        <v>46256.9958333333</v>
      </c>
      <c r="K2223" s="17" t="n">
        <v>46257.0423611111</v>
      </c>
      <c r="L2223" s="17" t="n">
        <v>46257.0576388889</v>
      </c>
      <c r="M2223" s="17" t="n">
        <v>46257.0694444445</v>
      </c>
      <c r="N2223" s="17" t="n">
        <v>46257.11875</v>
      </c>
      <c r="O2223" s="17" t="n">
        <v>46257.1326388889</v>
      </c>
      <c r="P2223" s="17" t="n">
        <v>46257.1402777778</v>
      </c>
      <c r="Q2223" s="17" t="n">
        <v>46257.1583333333</v>
      </c>
      <c r="R2223" s="0" t="n">
        <v>1238</v>
      </c>
      <c r="S2223" s="0" t="n">
        <v>0</v>
      </c>
      <c r="T2223" s="0" t="n">
        <v>0</v>
      </c>
      <c r="U2223" s="18" t="s">
        <v>130</v>
      </c>
      <c r="V2223" s="18" t="s">
        <v>156</v>
      </c>
      <c r="W2223" s="0" t="str">
        <f aca="false">IF(AND(X2223&gt;=6,X2223&lt;14),"A",IF(AND(X2223&gt;=14,X2223&lt;22),"B","C"))</f>
        <v>C</v>
      </c>
      <c r="X2223" s="18" t="n">
        <f aca="false">HOUR(H2223)</f>
        <v>23</v>
      </c>
      <c r="Y2223" s="18" t="n">
        <f aca="false">ROUND((I2223-H2223)*1440,0)</f>
        <v>4</v>
      </c>
      <c r="Z2223" s="18" t="n">
        <f aca="false">ROUND((J2223-I2223)*1440,0)</f>
        <v>4</v>
      </c>
      <c r="AA2223" s="18" t="n">
        <f aca="false">ROUND((K2223-J2223)*1440,0)</f>
        <v>67</v>
      </c>
      <c r="AB2223" s="18" t="n">
        <f aca="false">ROUND((L2223-K2223)*1440,0)</f>
        <v>22</v>
      </c>
      <c r="AC2223" s="18" t="n">
        <f aca="false">ROUND((M2223-L2223)*1440,0)</f>
        <v>17</v>
      </c>
      <c r="AD2223" s="18" t="n">
        <f aca="false">IF(N2223="","",ROUND((N2223-M2223)*1440,0))</f>
        <v>71</v>
      </c>
      <c r="AE2223" s="18" t="n">
        <f aca="false">IF(O2223="","",ROUND((O2223-N2223)*1440,0))</f>
        <v>20</v>
      </c>
      <c r="AF2223" s="18" t="n">
        <f aca="false">IF(P2223="","",ROUND((P2223-O2223)*1440,0))</f>
        <v>11</v>
      </c>
      <c r="AG2223" s="18" t="n">
        <f aca="false">IF(Q2223="","",ROUND((Q2223-P2223)*1440,0))</f>
        <v>26</v>
      </c>
      <c r="AH2223" s="18" t="n">
        <f aca="false">IF(Q2223="","",ROUND((Q2223-H2223)*1440,0))</f>
        <v>242</v>
      </c>
      <c r="AI2223" s="19" t="n">
        <f aca="false">ROUND(IF(O2223="",Assumptions!$B$25-K2223,O2223-K2223)*24,1)</f>
        <v>2.2</v>
      </c>
      <c r="AJ2223" s="20" t="n">
        <f aca="false">ROUND(MAX(N(Y2223)/Assumptions!$C$5, N(Z2223)/Assumptions!$C$6, N(AA2223)/Assumptions!$C$7, N(AB2223)/Assumptions!$C$8, N(AC2223)/Assumptions!$C$9, N(AD2223)/Assumptions!$C$10, N(AE2223)/Assumptions!$C$11, N(AF2223)/Assumptions!$C$12, N(AG2223)/Assumptions!$C$13),3)</f>
        <v>2.367</v>
      </c>
      <c r="AK2223" s="0" t="str">
        <f aca="false">IF(OR(U2223="Pending",U2223="On Hold"),"Open GRN (awaiting)",IF(AJ2223&lt;=1,"Within SLA",IF(ROUND(N(Y2223)/Assumptions!$C$5,3)=AJ2223,"Gate Wait",IF(ROUND(N(Z2223)/Assumptions!$C$6,3)=AJ2223,"Dock Wait",IF(ROUND(N(AA2223)/Assumptions!$C$7,3)=AJ2223,"Unloading",IF(ROUND(N(AB2223)/Assumptions!$C$8,3)=AJ2223,"Unload-to-QC Wait",IF(ROUND(N(AC2223)/Assumptions!$C$9,3)=AJ2223,"QC",IF(ROUND(N(AD2223)/Assumptions!$C$10,3)=AJ2223,"QC-to-GRN Wait",IF(ROUND(N(AE2223)/Assumptions!$C$11,3)=AJ2223,"GRN Processing",IF(ROUND(N(AF2223)/Assumptions!$C$12,3)=AJ2223,"GRN-to-Putaway Wait",IF(ROUND(N(AG2223)/Assumptions!$C$13,3)=AJ2223,"Putaway","Within SLA")))))))))))</f>
        <v>QC-to-GRN Wait</v>
      </c>
    </row>
    <row r="2224" customFormat="false" ht="15" hidden="false" customHeight="false" outlineLevel="0" collapsed="false">
      <c r="A2224" s="0" t="s">
        <v>6463</v>
      </c>
      <c r="B2224" s="0" t="s">
        <v>6464</v>
      </c>
      <c r="C2224" s="0" t="s">
        <v>175</v>
      </c>
      <c r="D2224" s="0" t="s">
        <v>147</v>
      </c>
      <c r="E2224" s="0" t="s">
        <v>6465</v>
      </c>
      <c r="F2224" s="0" t="s">
        <v>177</v>
      </c>
      <c r="G2224" s="0" t="s">
        <v>167</v>
      </c>
      <c r="H2224" s="17" t="n">
        <v>46258.0645833333</v>
      </c>
      <c r="I2224" s="17" t="n">
        <v>46258.0708333333</v>
      </c>
      <c r="J2224" s="17" t="n">
        <v>46258.0756944444</v>
      </c>
      <c r="K2224" s="17" t="n">
        <v>46258.0888888889</v>
      </c>
      <c r="L2224" s="17" t="n">
        <v>46258.0965277778</v>
      </c>
      <c r="M2224" s="17" t="n">
        <v>46258.1173611111</v>
      </c>
      <c r="N2224" s="17" t="n">
        <v>46258.3208333333</v>
      </c>
      <c r="O2224" s="17" t="n">
        <v>46258.4152777778</v>
      </c>
      <c r="P2224" s="17" t="n">
        <v>46258.4215277778</v>
      </c>
      <c r="Q2224" s="17" t="n">
        <v>46258.4388888889</v>
      </c>
      <c r="R2224" s="0" t="n">
        <v>318</v>
      </c>
      <c r="S2224" s="0" t="n">
        <v>0</v>
      </c>
      <c r="T2224" s="0" t="n">
        <v>0</v>
      </c>
      <c r="U2224" s="18" t="s">
        <v>130</v>
      </c>
      <c r="V2224" s="18" t="s">
        <v>156</v>
      </c>
      <c r="W2224" s="0" t="str">
        <f aca="false">IF(AND(X2224&gt;=6,X2224&lt;14),"A",IF(AND(X2224&gt;=14,X2224&lt;22),"B","C"))</f>
        <v>C</v>
      </c>
      <c r="X2224" s="18" t="n">
        <f aca="false">HOUR(H2224)</f>
        <v>1</v>
      </c>
      <c r="Y2224" s="18" t="n">
        <f aca="false">ROUND((I2224-H2224)*1440,0)</f>
        <v>9</v>
      </c>
      <c r="Z2224" s="18" t="n">
        <f aca="false">ROUND((J2224-I2224)*1440,0)</f>
        <v>7</v>
      </c>
      <c r="AA2224" s="18" t="n">
        <f aca="false">ROUND((K2224-J2224)*1440,0)</f>
        <v>19</v>
      </c>
      <c r="AB2224" s="18" t="n">
        <f aca="false">ROUND((L2224-K2224)*1440,0)</f>
        <v>11</v>
      </c>
      <c r="AC2224" s="18" t="n">
        <f aca="false">ROUND((M2224-L2224)*1440,0)</f>
        <v>30</v>
      </c>
      <c r="AD2224" s="18" t="n">
        <f aca="false">IF(N2224="","",ROUND((N2224-M2224)*1440,0))</f>
        <v>293</v>
      </c>
      <c r="AE2224" s="18" t="n">
        <f aca="false">IF(O2224="","",ROUND((O2224-N2224)*1440,0))</f>
        <v>136</v>
      </c>
      <c r="AF2224" s="18" t="n">
        <f aca="false">IF(P2224="","",ROUND((P2224-O2224)*1440,0))</f>
        <v>9</v>
      </c>
      <c r="AG2224" s="18" t="n">
        <f aca="false">IF(Q2224="","",ROUND((Q2224-P2224)*1440,0))</f>
        <v>25</v>
      </c>
      <c r="AH2224" s="18" t="n">
        <f aca="false">IF(Q2224="","",ROUND((Q2224-H2224)*1440,0))</f>
        <v>539</v>
      </c>
      <c r="AI2224" s="19" t="n">
        <f aca="false">ROUND(IF(O2224="",Assumptions!$B$25-K2224,O2224-K2224)*24,1)</f>
        <v>7.8</v>
      </c>
      <c r="AJ2224" s="20" t="n">
        <f aca="false">ROUND(MAX(N(Y2224)/Assumptions!$C$5, N(Z2224)/Assumptions!$C$6, N(AA2224)/Assumptions!$C$7, N(AB2224)/Assumptions!$C$8, N(AC2224)/Assumptions!$C$9, N(AD2224)/Assumptions!$C$10, N(AE2224)/Assumptions!$C$11, N(AF2224)/Assumptions!$C$12, N(AG2224)/Assumptions!$C$13),3)</f>
        <v>9.767</v>
      </c>
      <c r="AK2224" s="0" t="str">
        <f aca="false">IF(OR(U2224="Pending",U2224="On Hold"),"Open GRN (awaiting)",IF(AJ2224&lt;=1,"Within SLA",IF(ROUND(N(Y2224)/Assumptions!$C$5,3)=AJ2224,"Gate Wait",IF(ROUND(N(Z2224)/Assumptions!$C$6,3)=AJ2224,"Dock Wait",IF(ROUND(N(AA2224)/Assumptions!$C$7,3)=AJ2224,"Unloading",IF(ROUND(N(AB2224)/Assumptions!$C$8,3)=AJ2224,"Unload-to-QC Wait",IF(ROUND(N(AC2224)/Assumptions!$C$9,3)=AJ2224,"QC",IF(ROUND(N(AD2224)/Assumptions!$C$10,3)=AJ2224,"QC-to-GRN Wait",IF(ROUND(N(AE2224)/Assumptions!$C$11,3)=AJ2224,"GRN Processing",IF(ROUND(N(AF2224)/Assumptions!$C$12,3)=AJ2224,"GRN-to-Putaway Wait",IF(ROUND(N(AG2224)/Assumptions!$C$13,3)=AJ2224,"Putaway","Within SLA")))))))))))</f>
        <v>QC-to-GRN Wait</v>
      </c>
    </row>
    <row r="2225" customFormat="false" ht="15" hidden="false" customHeight="false" outlineLevel="0" collapsed="false">
      <c r="A2225" s="0" t="s">
        <v>6466</v>
      </c>
      <c r="B2225" s="0" t="s">
        <v>6467</v>
      </c>
      <c r="C2225" s="0" t="s">
        <v>252</v>
      </c>
      <c r="D2225" s="0" t="s">
        <v>119</v>
      </c>
      <c r="E2225" s="0" t="s">
        <v>2907</v>
      </c>
      <c r="F2225" s="0" t="s">
        <v>155</v>
      </c>
      <c r="G2225" s="0" t="s">
        <v>129</v>
      </c>
      <c r="H2225" s="17" t="n">
        <v>46258.2465277778</v>
      </c>
      <c r="I2225" s="17" t="n">
        <v>46258.2708333333</v>
      </c>
      <c r="J2225" s="17" t="n">
        <v>46258.2770833333</v>
      </c>
      <c r="K2225" s="17" t="n">
        <v>46258.33125</v>
      </c>
      <c r="L2225" s="17" t="n">
        <v>46258.3368055556</v>
      </c>
      <c r="M2225" s="17" t="n">
        <v>46258.3631944444</v>
      </c>
      <c r="N2225" s="17" t="n">
        <v>46258.3736111111</v>
      </c>
      <c r="O2225" s="17" t="n">
        <v>46258.4118055556</v>
      </c>
      <c r="P2225" s="17" t="n">
        <v>46258.41875</v>
      </c>
      <c r="Q2225" s="17" t="n">
        <v>46258.4375</v>
      </c>
      <c r="R2225" s="0" t="n">
        <v>911</v>
      </c>
      <c r="S2225" s="0" t="n">
        <v>0</v>
      </c>
      <c r="T2225" s="0" t="n">
        <v>0</v>
      </c>
      <c r="U2225" s="18" t="s">
        <v>130</v>
      </c>
      <c r="V2225" s="18" t="s">
        <v>144</v>
      </c>
      <c r="W2225" s="0" t="str">
        <f aca="false">IF(AND(X2225&gt;=6,X2225&lt;14),"A",IF(AND(X2225&gt;=14,X2225&lt;22),"B","C"))</f>
        <v>C</v>
      </c>
      <c r="X2225" s="18" t="n">
        <f aca="false">HOUR(H2225)</f>
        <v>5</v>
      </c>
      <c r="Y2225" s="18" t="n">
        <f aca="false">ROUND((I2225-H2225)*1440,0)</f>
        <v>35</v>
      </c>
      <c r="Z2225" s="18" t="n">
        <f aca="false">ROUND((J2225-I2225)*1440,0)</f>
        <v>9</v>
      </c>
      <c r="AA2225" s="18" t="n">
        <f aca="false">ROUND((K2225-J2225)*1440,0)</f>
        <v>78</v>
      </c>
      <c r="AB2225" s="18" t="n">
        <f aca="false">ROUND((L2225-K2225)*1440,0)</f>
        <v>8</v>
      </c>
      <c r="AC2225" s="18" t="n">
        <f aca="false">ROUND((M2225-L2225)*1440,0)</f>
        <v>38</v>
      </c>
      <c r="AD2225" s="18" t="n">
        <f aca="false">IF(N2225="","",ROUND((N2225-M2225)*1440,0))</f>
        <v>15</v>
      </c>
      <c r="AE2225" s="18" t="n">
        <f aca="false">IF(O2225="","",ROUND((O2225-N2225)*1440,0))</f>
        <v>55</v>
      </c>
      <c r="AF2225" s="18" t="n">
        <f aca="false">IF(P2225="","",ROUND((P2225-O2225)*1440,0))</f>
        <v>10</v>
      </c>
      <c r="AG2225" s="18" t="n">
        <f aca="false">IF(Q2225="","",ROUND((Q2225-P2225)*1440,0))</f>
        <v>27</v>
      </c>
      <c r="AH2225" s="18" t="n">
        <f aca="false">IF(Q2225="","",ROUND((Q2225-H2225)*1440,0))</f>
        <v>275</v>
      </c>
      <c r="AI2225" s="19" t="n">
        <f aca="false">ROUND(IF(O2225="",Assumptions!$B$25-K2225,O2225-K2225)*24,1)</f>
        <v>1.9</v>
      </c>
      <c r="AJ2225" s="20" t="n">
        <f aca="false">ROUND(MAX(N(Y2225)/Assumptions!$C$5, N(Z2225)/Assumptions!$C$6, N(AA2225)/Assumptions!$C$7, N(AB2225)/Assumptions!$C$8, N(AC2225)/Assumptions!$C$9, N(AD2225)/Assumptions!$C$10, N(AE2225)/Assumptions!$C$11, N(AF2225)/Assumptions!$C$12, N(AG2225)/Assumptions!$C$13),3)</f>
        <v>1.3</v>
      </c>
      <c r="AK2225" s="0" t="str">
        <f aca="false">IF(OR(U2225="Pending",U2225="On Hold"),"Open GRN (awaiting)",IF(AJ2225&lt;=1,"Within SLA",IF(ROUND(N(Y2225)/Assumptions!$C$5,3)=AJ2225,"Gate Wait",IF(ROUND(N(Z2225)/Assumptions!$C$6,3)=AJ2225,"Dock Wait",IF(ROUND(N(AA2225)/Assumptions!$C$7,3)=AJ2225,"Unloading",IF(ROUND(N(AB2225)/Assumptions!$C$8,3)=AJ2225,"Unload-to-QC Wait",IF(ROUND(N(AC2225)/Assumptions!$C$9,3)=AJ2225,"QC",IF(ROUND(N(AD2225)/Assumptions!$C$10,3)=AJ2225,"QC-to-GRN Wait",IF(ROUND(N(AE2225)/Assumptions!$C$11,3)=AJ2225,"GRN Processing",IF(ROUND(N(AF2225)/Assumptions!$C$12,3)=AJ2225,"GRN-to-Putaway Wait",IF(ROUND(N(AG2225)/Assumptions!$C$13,3)=AJ2225,"Putaway","Within SLA")))))))))))</f>
        <v>Unloading</v>
      </c>
    </row>
    <row r="2226" customFormat="false" ht="15" hidden="false" customHeight="false" outlineLevel="0" collapsed="false">
      <c r="A2226" s="0" t="s">
        <v>6468</v>
      </c>
      <c r="B2226" s="0" t="s">
        <v>6469</v>
      </c>
      <c r="C2226" s="0" t="s">
        <v>134</v>
      </c>
      <c r="D2226" s="0" t="s">
        <v>147</v>
      </c>
      <c r="E2226" s="0" t="s">
        <v>4618</v>
      </c>
      <c r="F2226" s="0" t="s">
        <v>149</v>
      </c>
      <c r="G2226" s="0" t="s">
        <v>167</v>
      </c>
      <c r="H2226" s="17" t="n">
        <v>46258.2611111111</v>
      </c>
      <c r="I2226" s="17" t="n">
        <v>46258.2888888889</v>
      </c>
      <c r="J2226" s="17" t="n">
        <v>46258.2944444444</v>
      </c>
      <c r="K2226" s="17" t="n">
        <v>46258.3097222222</v>
      </c>
      <c r="L2226" s="17" t="n">
        <v>46258.3222222222</v>
      </c>
      <c r="M2226" s="17" t="n">
        <v>46258.3576388889</v>
      </c>
      <c r="N2226" s="17" t="n">
        <v>46258.4048611111</v>
      </c>
      <c r="O2226" s="17" t="n">
        <v>46258.4194444444</v>
      </c>
      <c r="P2226" s="17" t="n">
        <v>46258.4333333333</v>
      </c>
      <c r="Q2226" s="17" t="n">
        <v>46258.4388888889</v>
      </c>
      <c r="R2226" s="0" t="n">
        <v>198</v>
      </c>
      <c r="S2226" s="0" t="n">
        <v>0</v>
      </c>
      <c r="T2226" s="0" t="n">
        <v>0</v>
      </c>
      <c r="U2226" s="18" t="s">
        <v>130</v>
      </c>
      <c r="V2226" s="18" t="s">
        <v>131</v>
      </c>
      <c r="W2226" s="0" t="str">
        <f aca="false">IF(AND(X2226&gt;=6,X2226&lt;14),"A",IF(AND(X2226&gt;=14,X2226&lt;22),"B","C"))</f>
        <v>A</v>
      </c>
      <c r="X2226" s="18" t="n">
        <f aca="false">HOUR(H2226)</f>
        <v>6</v>
      </c>
      <c r="Y2226" s="18" t="n">
        <f aca="false">ROUND((I2226-H2226)*1440,0)</f>
        <v>40</v>
      </c>
      <c r="Z2226" s="18" t="n">
        <f aca="false">ROUND((J2226-I2226)*1440,0)</f>
        <v>8</v>
      </c>
      <c r="AA2226" s="18" t="n">
        <f aca="false">ROUND((K2226-J2226)*1440,0)</f>
        <v>22</v>
      </c>
      <c r="AB2226" s="18" t="n">
        <f aca="false">ROUND((L2226-K2226)*1440,0)</f>
        <v>18</v>
      </c>
      <c r="AC2226" s="18" t="n">
        <f aca="false">ROUND((M2226-L2226)*1440,0)</f>
        <v>51</v>
      </c>
      <c r="AD2226" s="18" t="n">
        <f aca="false">IF(N2226="","",ROUND((N2226-M2226)*1440,0))</f>
        <v>68</v>
      </c>
      <c r="AE2226" s="18" t="n">
        <f aca="false">IF(O2226="","",ROUND((O2226-N2226)*1440,0))</f>
        <v>21</v>
      </c>
      <c r="AF2226" s="18" t="n">
        <f aca="false">IF(P2226="","",ROUND((P2226-O2226)*1440,0))</f>
        <v>20</v>
      </c>
      <c r="AG2226" s="18" t="n">
        <f aca="false">IF(Q2226="","",ROUND((Q2226-P2226)*1440,0))</f>
        <v>8</v>
      </c>
      <c r="AH2226" s="18" t="n">
        <f aca="false">IF(Q2226="","",ROUND((Q2226-H2226)*1440,0))</f>
        <v>256</v>
      </c>
      <c r="AI2226" s="19" t="n">
        <f aca="false">ROUND(IF(O2226="",Assumptions!$B$25-K2226,O2226-K2226)*24,1)</f>
        <v>2.6</v>
      </c>
      <c r="AJ2226" s="20" t="n">
        <f aca="false">ROUND(MAX(N(Y2226)/Assumptions!$C$5, N(Z2226)/Assumptions!$C$6, N(AA2226)/Assumptions!$C$7, N(AB2226)/Assumptions!$C$8, N(AC2226)/Assumptions!$C$9, N(AD2226)/Assumptions!$C$10, N(AE2226)/Assumptions!$C$11, N(AF2226)/Assumptions!$C$12, N(AG2226)/Assumptions!$C$13),3)</f>
        <v>2.267</v>
      </c>
      <c r="AK2226" s="0" t="str">
        <f aca="false">IF(OR(U2226="Pending",U2226="On Hold"),"Open GRN (awaiting)",IF(AJ2226&lt;=1,"Within SLA",IF(ROUND(N(Y2226)/Assumptions!$C$5,3)=AJ2226,"Gate Wait",IF(ROUND(N(Z2226)/Assumptions!$C$6,3)=AJ2226,"Dock Wait",IF(ROUND(N(AA2226)/Assumptions!$C$7,3)=AJ2226,"Unloading",IF(ROUND(N(AB2226)/Assumptions!$C$8,3)=AJ2226,"Unload-to-QC Wait",IF(ROUND(N(AC2226)/Assumptions!$C$9,3)=AJ2226,"QC",IF(ROUND(N(AD2226)/Assumptions!$C$10,3)=AJ2226,"QC-to-GRN Wait",IF(ROUND(N(AE2226)/Assumptions!$C$11,3)=AJ2226,"GRN Processing",IF(ROUND(N(AF2226)/Assumptions!$C$12,3)=AJ2226,"GRN-to-Putaway Wait",IF(ROUND(N(AG2226)/Assumptions!$C$13,3)=AJ2226,"Putaway","Within SLA")))))))))))</f>
        <v>QC-to-GRN Wait</v>
      </c>
    </row>
    <row r="2227" customFormat="false" ht="15" hidden="false" customHeight="false" outlineLevel="0" collapsed="false">
      <c r="A2227" s="0" t="s">
        <v>6470</v>
      </c>
      <c r="B2227" s="0" t="s">
        <v>6471</v>
      </c>
      <c r="C2227" s="0" t="s">
        <v>126</v>
      </c>
      <c r="D2227" s="0" t="s">
        <v>119</v>
      </c>
      <c r="E2227" s="0" t="s">
        <v>6472</v>
      </c>
      <c r="F2227" s="0" t="s">
        <v>155</v>
      </c>
      <c r="G2227" s="0" t="s">
        <v>129</v>
      </c>
      <c r="H2227" s="17" t="n">
        <v>46258.275</v>
      </c>
      <c r="I2227" s="17" t="n">
        <v>46258.2909722222</v>
      </c>
      <c r="J2227" s="17" t="n">
        <v>46258.2979166667</v>
      </c>
      <c r="K2227" s="17" t="n">
        <v>46258.3138888889</v>
      </c>
      <c r="L2227" s="17" t="n">
        <v>46258.3256944444</v>
      </c>
      <c r="M2227" s="17" t="n">
        <v>46258.3506944445</v>
      </c>
      <c r="N2227" s="17" t="n">
        <v>46258.3722222222</v>
      </c>
      <c r="O2227" s="17" t="n">
        <v>46258.3763888889</v>
      </c>
      <c r="P2227" s="17" t="n">
        <v>46258.3965277778</v>
      </c>
      <c r="Q2227" s="17" t="n">
        <v>46258.4152777778</v>
      </c>
      <c r="R2227" s="0" t="n">
        <v>384</v>
      </c>
      <c r="S2227" s="0" t="n">
        <v>0</v>
      </c>
      <c r="T2227" s="0" t="n">
        <v>0</v>
      </c>
      <c r="U2227" s="18" t="s">
        <v>130</v>
      </c>
      <c r="V2227" s="18" t="s">
        <v>139</v>
      </c>
      <c r="W2227" s="0" t="str">
        <f aca="false">IF(AND(X2227&gt;=6,X2227&lt;14),"A",IF(AND(X2227&gt;=14,X2227&lt;22),"B","C"))</f>
        <v>A</v>
      </c>
      <c r="X2227" s="18" t="n">
        <f aca="false">HOUR(H2227)</f>
        <v>6</v>
      </c>
      <c r="Y2227" s="18" t="n">
        <f aca="false">ROUND((I2227-H2227)*1440,0)</f>
        <v>23</v>
      </c>
      <c r="Z2227" s="18" t="n">
        <f aca="false">ROUND((J2227-I2227)*1440,0)</f>
        <v>10</v>
      </c>
      <c r="AA2227" s="18" t="n">
        <f aca="false">ROUND((K2227-J2227)*1440,0)</f>
        <v>23</v>
      </c>
      <c r="AB2227" s="18" t="n">
        <f aca="false">ROUND((L2227-K2227)*1440,0)</f>
        <v>17</v>
      </c>
      <c r="AC2227" s="18" t="n">
        <f aca="false">ROUND((M2227-L2227)*1440,0)</f>
        <v>36</v>
      </c>
      <c r="AD2227" s="18" t="n">
        <f aca="false">IF(N2227="","",ROUND((N2227-M2227)*1440,0))</f>
        <v>31</v>
      </c>
      <c r="AE2227" s="18" t="n">
        <f aca="false">IF(O2227="","",ROUND((O2227-N2227)*1440,0))</f>
        <v>6</v>
      </c>
      <c r="AF2227" s="18" t="n">
        <f aca="false">IF(P2227="","",ROUND((P2227-O2227)*1440,0))</f>
        <v>29</v>
      </c>
      <c r="AG2227" s="18" t="n">
        <f aca="false">IF(Q2227="","",ROUND((Q2227-P2227)*1440,0))</f>
        <v>27</v>
      </c>
      <c r="AH2227" s="18" t="n">
        <f aca="false">IF(Q2227="","",ROUND((Q2227-H2227)*1440,0))</f>
        <v>202</v>
      </c>
      <c r="AI2227" s="19" t="n">
        <f aca="false">ROUND(IF(O2227="",Assumptions!$B$25-K2227,O2227-K2227)*24,1)</f>
        <v>1.5</v>
      </c>
      <c r="AJ2227" s="20" t="n">
        <f aca="false">ROUND(MAX(N(Y2227)/Assumptions!$C$5, N(Z2227)/Assumptions!$C$6, N(AA2227)/Assumptions!$C$7, N(AB2227)/Assumptions!$C$8, N(AC2227)/Assumptions!$C$9, N(AD2227)/Assumptions!$C$10, N(AE2227)/Assumptions!$C$11, N(AF2227)/Assumptions!$C$12, N(AG2227)/Assumptions!$C$13),3)</f>
        <v>1.45</v>
      </c>
      <c r="AK2227" s="0" t="str">
        <f aca="false">IF(OR(U2227="Pending",U2227="On Hold"),"Open GRN (awaiting)",IF(AJ2227&lt;=1,"Within SLA",IF(ROUND(N(Y2227)/Assumptions!$C$5,3)=AJ2227,"Gate Wait",IF(ROUND(N(Z2227)/Assumptions!$C$6,3)=AJ2227,"Dock Wait",IF(ROUND(N(AA2227)/Assumptions!$C$7,3)=AJ2227,"Unloading",IF(ROUND(N(AB2227)/Assumptions!$C$8,3)=AJ2227,"Unload-to-QC Wait",IF(ROUND(N(AC2227)/Assumptions!$C$9,3)=AJ2227,"QC",IF(ROUND(N(AD2227)/Assumptions!$C$10,3)=AJ2227,"QC-to-GRN Wait",IF(ROUND(N(AE2227)/Assumptions!$C$11,3)=AJ2227,"GRN Processing",IF(ROUND(N(AF2227)/Assumptions!$C$12,3)=AJ2227,"GRN-to-Putaway Wait",IF(ROUND(N(AG2227)/Assumptions!$C$13,3)=AJ2227,"Putaway","Within SLA")))))))))))</f>
        <v>GRN-to-Putaway Wait</v>
      </c>
    </row>
    <row r="2228" customFormat="false" ht="15" hidden="false" customHeight="false" outlineLevel="0" collapsed="false">
      <c r="A2228" s="0" t="s">
        <v>6473</v>
      </c>
      <c r="B2228" s="0" t="s">
        <v>6474</v>
      </c>
      <c r="C2228" s="0" t="s">
        <v>286</v>
      </c>
      <c r="D2228" s="0" t="s">
        <v>147</v>
      </c>
      <c r="E2228" s="0" t="s">
        <v>6475</v>
      </c>
      <c r="F2228" s="0" t="s">
        <v>121</v>
      </c>
      <c r="G2228" s="0" t="s">
        <v>150</v>
      </c>
      <c r="H2228" s="17" t="n">
        <v>46258.2819444445</v>
      </c>
      <c r="I2228" s="17" t="n">
        <v>46258.3104166667</v>
      </c>
      <c r="J2228" s="17" t="n">
        <v>46258.3138888889</v>
      </c>
      <c r="K2228" s="17" t="n">
        <v>46258.35625</v>
      </c>
      <c r="L2228" s="17" t="n">
        <v>46258.3625</v>
      </c>
      <c r="M2228" s="17" t="n">
        <v>46258.4027777778</v>
      </c>
      <c r="N2228" s="17" t="n">
        <v>46258.4458333333</v>
      </c>
      <c r="O2228" s="17" t="n">
        <v>46258.4618055556</v>
      </c>
      <c r="P2228" s="17" t="n">
        <v>46258.4708333333</v>
      </c>
      <c r="Q2228" s="17" t="n">
        <v>46258.5729166667</v>
      </c>
      <c r="R2228" s="0" t="n">
        <v>975</v>
      </c>
      <c r="S2228" s="0" t="n">
        <v>0</v>
      </c>
      <c r="T2228" s="0" t="n">
        <v>0</v>
      </c>
      <c r="U2228" s="18" t="s">
        <v>130</v>
      </c>
      <c r="V2228" s="18" t="s">
        <v>144</v>
      </c>
      <c r="W2228" s="0" t="str">
        <f aca="false">IF(AND(X2228&gt;=6,X2228&lt;14),"A",IF(AND(X2228&gt;=14,X2228&lt;22),"B","C"))</f>
        <v>A</v>
      </c>
      <c r="X2228" s="18" t="n">
        <f aca="false">HOUR(H2228)</f>
        <v>6</v>
      </c>
      <c r="Y2228" s="18" t="n">
        <f aca="false">ROUND((I2228-H2228)*1440,0)</f>
        <v>41</v>
      </c>
      <c r="Z2228" s="18" t="n">
        <f aca="false">ROUND((J2228-I2228)*1440,0)</f>
        <v>5</v>
      </c>
      <c r="AA2228" s="18" t="n">
        <f aca="false">ROUND((K2228-J2228)*1440,0)</f>
        <v>61</v>
      </c>
      <c r="AB2228" s="18" t="n">
        <f aca="false">ROUND((L2228-K2228)*1440,0)</f>
        <v>9</v>
      </c>
      <c r="AC2228" s="18" t="n">
        <f aca="false">ROUND((M2228-L2228)*1440,0)</f>
        <v>58</v>
      </c>
      <c r="AD2228" s="18" t="n">
        <f aca="false">IF(N2228="","",ROUND((N2228-M2228)*1440,0))</f>
        <v>62</v>
      </c>
      <c r="AE2228" s="18" t="n">
        <f aca="false">IF(O2228="","",ROUND((O2228-N2228)*1440,0))</f>
        <v>23</v>
      </c>
      <c r="AF2228" s="18" t="n">
        <f aca="false">IF(P2228="","",ROUND((P2228-O2228)*1440,0))</f>
        <v>13</v>
      </c>
      <c r="AG2228" s="18" t="n">
        <f aca="false">IF(Q2228="","",ROUND((Q2228-P2228)*1440,0))</f>
        <v>147</v>
      </c>
      <c r="AH2228" s="18" t="n">
        <f aca="false">IF(Q2228="","",ROUND((Q2228-H2228)*1440,0))</f>
        <v>419</v>
      </c>
      <c r="AI2228" s="19" t="n">
        <f aca="false">ROUND(IF(O2228="",Assumptions!$B$25-K2228,O2228-K2228)*24,1)</f>
        <v>2.5</v>
      </c>
      <c r="AJ2228" s="20" t="n">
        <f aca="false">ROUND(MAX(N(Y2228)/Assumptions!$C$5, N(Z2228)/Assumptions!$C$6, N(AA2228)/Assumptions!$C$7, N(AB2228)/Assumptions!$C$8, N(AC2228)/Assumptions!$C$9, N(AD2228)/Assumptions!$C$10, N(AE2228)/Assumptions!$C$11, N(AF2228)/Assumptions!$C$12, N(AG2228)/Assumptions!$C$13),3)</f>
        <v>3.675</v>
      </c>
      <c r="AK2228" s="0" t="str">
        <f aca="false">IF(OR(U2228="Pending",U2228="On Hold"),"Open GRN (awaiting)",IF(AJ2228&lt;=1,"Within SLA",IF(ROUND(N(Y2228)/Assumptions!$C$5,3)=AJ2228,"Gate Wait",IF(ROUND(N(Z2228)/Assumptions!$C$6,3)=AJ2228,"Dock Wait",IF(ROUND(N(AA2228)/Assumptions!$C$7,3)=AJ2228,"Unloading",IF(ROUND(N(AB2228)/Assumptions!$C$8,3)=AJ2228,"Unload-to-QC Wait",IF(ROUND(N(AC2228)/Assumptions!$C$9,3)=AJ2228,"QC",IF(ROUND(N(AD2228)/Assumptions!$C$10,3)=AJ2228,"QC-to-GRN Wait",IF(ROUND(N(AE2228)/Assumptions!$C$11,3)=AJ2228,"GRN Processing",IF(ROUND(N(AF2228)/Assumptions!$C$12,3)=AJ2228,"GRN-to-Putaway Wait",IF(ROUND(N(AG2228)/Assumptions!$C$13,3)=AJ2228,"Putaway","Within SLA")))))))))))</f>
        <v>Putaway</v>
      </c>
    </row>
    <row r="2229" customFormat="false" ht="15" hidden="false" customHeight="false" outlineLevel="0" collapsed="false">
      <c r="A2229" s="0" t="s">
        <v>6476</v>
      </c>
      <c r="B2229" s="0" t="s">
        <v>6477</v>
      </c>
      <c r="C2229" s="0" t="s">
        <v>175</v>
      </c>
      <c r="D2229" s="0" t="s">
        <v>119</v>
      </c>
      <c r="E2229" s="0" t="s">
        <v>6478</v>
      </c>
      <c r="F2229" s="0" t="s">
        <v>177</v>
      </c>
      <c r="G2229" s="0" t="s">
        <v>129</v>
      </c>
      <c r="H2229" s="17" t="n">
        <v>46258.2868055556</v>
      </c>
      <c r="I2229" s="17" t="n">
        <v>46258.3118055556</v>
      </c>
      <c r="J2229" s="17" t="n">
        <v>46258.3194444445</v>
      </c>
      <c r="K2229" s="17" t="n">
        <v>46258.3381944444</v>
      </c>
      <c r="L2229" s="17" t="n">
        <v>46258.3472222222</v>
      </c>
      <c r="M2229" s="17" t="n">
        <v>46258.3597222222</v>
      </c>
      <c r="N2229" s="17" t="n">
        <v>46258.4291666667</v>
      </c>
      <c r="O2229" s="17" t="n">
        <v>46258.5277777778</v>
      </c>
      <c r="P2229" s="17" t="n">
        <v>46258.5618055556</v>
      </c>
      <c r="Q2229" s="17" t="n">
        <v>46258.5847222222</v>
      </c>
      <c r="R2229" s="0" t="n">
        <v>842</v>
      </c>
      <c r="S2229" s="0" t="n">
        <v>0</v>
      </c>
      <c r="T2229" s="0" t="n">
        <v>0</v>
      </c>
      <c r="U2229" s="18" t="s">
        <v>130</v>
      </c>
      <c r="V2229" s="18" t="s">
        <v>144</v>
      </c>
      <c r="W2229" s="0" t="str">
        <f aca="false">IF(AND(X2229&gt;=6,X2229&lt;14),"A",IF(AND(X2229&gt;=14,X2229&lt;22),"B","C"))</f>
        <v>A</v>
      </c>
      <c r="X2229" s="18" t="n">
        <f aca="false">HOUR(H2229)</f>
        <v>6</v>
      </c>
      <c r="Y2229" s="18" t="n">
        <f aca="false">ROUND((I2229-H2229)*1440,0)</f>
        <v>36</v>
      </c>
      <c r="Z2229" s="18" t="n">
        <f aca="false">ROUND((J2229-I2229)*1440,0)</f>
        <v>11</v>
      </c>
      <c r="AA2229" s="18" t="n">
        <f aca="false">ROUND((K2229-J2229)*1440,0)</f>
        <v>27</v>
      </c>
      <c r="AB2229" s="18" t="n">
        <f aca="false">ROUND((L2229-K2229)*1440,0)</f>
        <v>13</v>
      </c>
      <c r="AC2229" s="18" t="n">
        <f aca="false">ROUND((M2229-L2229)*1440,0)</f>
        <v>18</v>
      </c>
      <c r="AD2229" s="18" t="n">
        <f aca="false">IF(N2229="","",ROUND((N2229-M2229)*1440,0))</f>
        <v>100</v>
      </c>
      <c r="AE2229" s="18" t="n">
        <f aca="false">IF(O2229="","",ROUND((O2229-N2229)*1440,0))</f>
        <v>142</v>
      </c>
      <c r="AF2229" s="18" t="n">
        <f aca="false">IF(P2229="","",ROUND((P2229-O2229)*1440,0))</f>
        <v>49</v>
      </c>
      <c r="AG2229" s="18" t="n">
        <f aca="false">IF(Q2229="","",ROUND((Q2229-P2229)*1440,0))</f>
        <v>33</v>
      </c>
      <c r="AH2229" s="18" t="n">
        <f aca="false">IF(Q2229="","",ROUND((Q2229-H2229)*1440,0))</f>
        <v>429</v>
      </c>
      <c r="AI2229" s="19" t="n">
        <f aca="false">ROUND(IF(O2229="",Assumptions!$B$25-K2229,O2229-K2229)*24,1)</f>
        <v>4.6</v>
      </c>
      <c r="AJ2229" s="20" t="n">
        <f aca="false">ROUND(MAX(N(Y2229)/Assumptions!$C$5, N(Z2229)/Assumptions!$C$6, N(AA2229)/Assumptions!$C$7, N(AB2229)/Assumptions!$C$8, N(AC2229)/Assumptions!$C$9, N(AD2229)/Assumptions!$C$10, N(AE2229)/Assumptions!$C$11, N(AF2229)/Assumptions!$C$12, N(AG2229)/Assumptions!$C$13),3)</f>
        <v>3.333</v>
      </c>
      <c r="AK2229" s="0" t="str">
        <f aca="false">IF(OR(U2229="Pending",U2229="On Hold"),"Open GRN (awaiting)",IF(AJ2229&lt;=1,"Within SLA",IF(ROUND(N(Y2229)/Assumptions!$C$5,3)=AJ2229,"Gate Wait",IF(ROUND(N(Z2229)/Assumptions!$C$6,3)=AJ2229,"Dock Wait",IF(ROUND(N(AA2229)/Assumptions!$C$7,3)=AJ2229,"Unloading",IF(ROUND(N(AB2229)/Assumptions!$C$8,3)=AJ2229,"Unload-to-QC Wait",IF(ROUND(N(AC2229)/Assumptions!$C$9,3)=AJ2229,"QC",IF(ROUND(N(AD2229)/Assumptions!$C$10,3)=AJ2229,"QC-to-GRN Wait",IF(ROUND(N(AE2229)/Assumptions!$C$11,3)=AJ2229,"GRN Processing",IF(ROUND(N(AF2229)/Assumptions!$C$12,3)=AJ2229,"GRN-to-Putaway Wait",IF(ROUND(N(AG2229)/Assumptions!$C$13,3)=AJ2229,"Putaway","Within SLA")))))))))))</f>
        <v>QC-to-GRN Wait</v>
      </c>
    </row>
    <row r="2230" customFormat="false" ht="15" hidden="false" customHeight="false" outlineLevel="0" collapsed="false">
      <c r="A2230" s="0" t="s">
        <v>6479</v>
      </c>
      <c r="B2230" s="0" t="s">
        <v>6480</v>
      </c>
      <c r="C2230" s="0" t="s">
        <v>175</v>
      </c>
      <c r="D2230" s="0" t="s">
        <v>135</v>
      </c>
      <c r="E2230" s="0" t="s">
        <v>6481</v>
      </c>
      <c r="F2230" s="0" t="s">
        <v>177</v>
      </c>
      <c r="G2230" s="0" t="s">
        <v>138</v>
      </c>
      <c r="H2230" s="17" t="n">
        <v>46258.2930555556</v>
      </c>
      <c r="I2230" s="17" t="n">
        <v>46258.3180555556</v>
      </c>
      <c r="J2230" s="17" t="n">
        <v>46258.3263888889</v>
      </c>
      <c r="K2230" s="17" t="n">
        <v>46258.3541666667</v>
      </c>
      <c r="L2230" s="17" t="n">
        <v>46258.3618055556</v>
      </c>
      <c r="M2230" s="17" t="n">
        <v>46258.3673611111</v>
      </c>
      <c r="N2230" s="17" t="n">
        <v>46258.3819444445</v>
      </c>
      <c r="O2230" s="17" t="n">
        <v>46258.4222222222</v>
      </c>
      <c r="P2230" s="17" t="n">
        <v>46258.4291666667</v>
      </c>
      <c r="Q2230" s="17" t="n">
        <v>46258.4381944445</v>
      </c>
      <c r="R2230" s="0" t="n">
        <v>564</v>
      </c>
      <c r="S2230" s="0" t="n">
        <v>0</v>
      </c>
      <c r="T2230" s="0" t="n">
        <v>0</v>
      </c>
      <c r="U2230" s="18" t="s">
        <v>130</v>
      </c>
      <c r="V2230" s="18" t="s">
        <v>156</v>
      </c>
      <c r="W2230" s="0" t="str">
        <f aca="false">IF(AND(X2230&gt;=6,X2230&lt;14),"A",IF(AND(X2230&gt;=14,X2230&lt;22),"B","C"))</f>
        <v>A</v>
      </c>
      <c r="X2230" s="18" t="n">
        <f aca="false">HOUR(H2230)</f>
        <v>7</v>
      </c>
      <c r="Y2230" s="18" t="n">
        <f aca="false">ROUND((I2230-H2230)*1440,0)</f>
        <v>36</v>
      </c>
      <c r="Z2230" s="18" t="n">
        <f aca="false">ROUND((J2230-I2230)*1440,0)</f>
        <v>12</v>
      </c>
      <c r="AA2230" s="18" t="n">
        <f aca="false">ROUND((K2230-J2230)*1440,0)</f>
        <v>40</v>
      </c>
      <c r="AB2230" s="18" t="n">
        <f aca="false">ROUND((L2230-K2230)*1440,0)</f>
        <v>11</v>
      </c>
      <c r="AC2230" s="18" t="n">
        <f aca="false">ROUND((M2230-L2230)*1440,0)</f>
        <v>8</v>
      </c>
      <c r="AD2230" s="18" t="n">
        <f aca="false">IF(N2230="","",ROUND((N2230-M2230)*1440,0))</f>
        <v>21</v>
      </c>
      <c r="AE2230" s="18" t="n">
        <f aca="false">IF(O2230="","",ROUND((O2230-N2230)*1440,0))</f>
        <v>58</v>
      </c>
      <c r="AF2230" s="18" t="n">
        <f aca="false">IF(P2230="","",ROUND((P2230-O2230)*1440,0))</f>
        <v>10</v>
      </c>
      <c r="AG2230" s="18" t="n">
        <f aca="false">IF(Q2230="","",ROUND((Q2230-P2230)*1440,0))</f>
        <v>13</v>
      </c>
      <c r="AH2230" s="18" t="n">
        <f aca="false">IF(Q2230="","",ROUND((Q2230-H2230)*1440,0))</f>
        <v>209</v>
      </c>
      <c r="AI2230" s="19" t="n">
        <f aca="false">ROUND(IF(O2230="",Assumptions!$B$25-K2230,O2230-K2230)*24,1)</f>
        <v>1.6</v>
      </c>
      <c r="AJ2230" s="20" t="n">
        <f aca="false">ROUND(MAX(N(Y2230)/Assumptions!$C$5, N(Z2230)/Assumptions!$C$6, N(AA2230)/Assumptions!$C$7, N(AB2230)/Assumptions!$C$8, N(AC2230)/Assumptions!$C$9, N(AD2230)/Assumptions!$C$10, N(AE2230)/Assumptions!$C$11, N(AF2230)/Assumptions!$C$12, N(AG2230)/Assumptions!$C$13),3)</f>
        <v>1.289</v>
      </c>
      <c r="AK2230" s="0" t="str">
        <f aca="false">IF(OR(U2230="Pending",U2230="On Hold"),"Open GRN (awaiting)",IF(AJ2230&lt;=1,"Within SLA",IF(ROUND(N(Y2230)/Assumptions!$C$5,3)=AJ2230,"Gate Wait",IF(ROUND(N(Z2230)/Assumptions!$C$6,3)=AJ2230,"Dock Wait",IF(ROUND(N(AA2230)/Assumptions!$C$7,3)=AJ2230,"Unloading",IF(ROUND(N(AB2230)/Assumptions!$C$8,3)=AJ2230,"Unload-to-QC Wait",IF(ROUND(N(AC2230)/Assumptions!$C$9,3)=AJ2230,"QC",IF(ROUND(N(AD2230)/Assumptions!$C$10,3)=AJ2230,"QC-to-GRN Wait",IF(ROUND(N(AE2230)/Assumptions!$C$11,3)=AJ2230,"GRN Processing",IF(ROUND(N(AF2230)/Assumptions!$C$12,3)=AJ2230,"GRN-to-Putaway Wait",IF(ROUND(N(AG2230)/Assumptions!$C$13,3)=AJ2230,"Putaway","Within SLA")))))))))))</f>
        <v>GRN Processing</v>
      </c>
    </row>
    <row r="2231" customFormat="false" ht="15" hidden="false" customHeight="false" outlineLevel="0" collapsed="false">
      <c r="A2231" s="0" t="s">
        <v>6482</v>
      </c>
      <c r="B2231" s="0" t="s">
        <v>6483</v>
      </c>
      <c r="C2231" s="0" t="s">
        <v>184</v>
      </c>
      <c r="D2231" s="0" t="s">
        <v>147</v>
      </c>
      <c r="E2231" s="0" t="s">
        <v>6484</v>
      </c>
      <c r="F2231" s="0" t="s">
        <v>177</v>
      </c>
      <c r="G2231" s="0" t="s">
        <v>167</v>
      </c>
      <c r="H2231" s="17" t="n">
        <v>46258.2944444444</v>
      </c>
      <c r="I2231" s="17" t="n">
        <v>46258.3090277778</v>
      </c>
      <c r="J2231" s="17" t="n">
        <v>46258.3145833333</v>
      </c>
      <c r="K2231" s="17" t="n">
        <v>46258.3291666667</v>
      </c>
      <c r="L2231" s="17" t="n">
        <v>46258.3451388889</v>
      </c>
      <c r="M2231" s="17" t="n">
        <v>46258.3597222222</v>
      </c>
      <c r="N2231" s="17" t="n">
        <v>46258.3701388889</v>
      </c>
      <c r="O2231" s="17" t="n">
        <v>46258.4076388889</v>
      </c>
      <c r="P2231" s="17" t="n">
        <v>46258.4118055556</v>
      </c>
      <c r="Q2231" s="17" t="n">
        <v>46258.4270833333</v>
      </c>
      <c r="R2231" s="0" t="n">
        <v>102</v>
      </c>
      <c r="S2231" s="0" t="n">
        <v>0</v>
      </c>
      <c r="T2231" s="0" t="n">
        <v>0</v>
      </c>
      <c r="U2231" s="18" t="s">
        <v>130</v>
      </c>
      <c r="V2231" s="18" t="s">
        <v>139</v>
      </c>
      <c r="W2231" s="0" t="str">
        <f aca="false">IF(AND(X2231&gt;=6,X2231&lt;14),"A",IF(AND(X2231&gt;=14,X2231&lt;22),"B","C"))</f>
        <v>A</v>
      </c>
      <c r="X2231" s="18" t="n">
        <f aca="false">HOUR(H2231)</f>
        <v>7</v>
      </c>
      <c r="Y2231" s="18" t="n">
        <f aca="false">ROUND((I2231-H2231)*1440,0)</f>
        <v>21</v>
      </c>
      <c r="Z2231" s="18" t="n">
        <f aca="false">ROUND((J2231-I2231)*1440,0)</f>
        <v>8</v>
      </c>
      <c r="AA2231" s="18" t="n">
        <f aca="false">ROUND((K2231-J2231)*1440,0)</f>
        <v>21</v>
      </c>
      <c r="AB2231" s="18" t="n">
        <f aca="false">ROUND((L2231-K2231)*1440,0)</f>
        <v>23</v>
      </c>
      <c r="AC2231" s="18" t="n">
        <f aca="false">ROUND((M2231-L2231)*1440,0)</f>
        <v>21</v>
      </c>
      <c r="AD2231" s="18" t="n">
        <f aca="false">IF(N2231="","",ROUND((N2231-M2231)*1440,0))</f>
        <v>15</v>
      </c>
      <c r="AE2231" s="18" t="n">
        <f aca="false">IF(O2231="","",ROUND((O2231-N2231)*1440,0))</f>
        <v>54</v>
      </c>
      <c r="AF2231" s="18" t="n">
        <f aca="false">IF(P2231="","",ROUND((P2231-O2231)*1440,0))</f>
        <v>6</v>
      </c>
      <c r="AG2231" s="18" t="n">
        <f aca="false">IF(Q2231="","",ROUND((Q2231-P2231)*1440,0))</f>
        <v>22</v>
      </c>
      <c r="AH2231" s="18" t="n">
        <f aca="false">IF(Q2231="","",ROUND((Q2231-H2231)*1440,0))</f>
        <v>191</v>
      </c>
      <c r="AI2231" s="19" t="n">
        <f aca="false">ROUND(IF(O2231="",Assumptions!$B$25-K2231,O2231-K2231)*24,1)</f>
        <v>1.9</v>
      </c>
      <c r="AJ2231" s="20" t="n">
        <f aca="false">ROUND(MAX(N(Y2231)/Assumptions!$C$5, N(Z2231)/Assumptions!$C$6, N(AA2231)/Assumptions!$C$7, N(AB2231)/Assumptions!$C$8, N(AC2231)/Assumptions!$C$9, N(AD2231)/Assumptions!$C$10, N(AE2231)/Assumptions!$C$11, N(AF2231)/Assumptions!$C$12, N(AG2231)/Assumptions!$C$13),3)</f>
        <v>1.533</v>
      </c>
      <c r="AK2231" s="0" t="str">
        <f aca="false">IF(OR(U2231="Pending",U2231="On Hold"),"Open GRN (awaiting)",IF(AJ2231&lt;=1,"Within SLA",IF(ROUND(N(Y2231)/Assumptions!$C$5,3)=AJ2231,"Gate Wait",IF(ROUND(N(Z2231)/Assumptions!$C$6,3)=AJ2231,"Dock Wait",IF(ROUND(N(AA2231)/Assumptions!$C$7,3)=AJ2231,"Unloading",IF(ROUND(N(AB2231)/Assumptions!$C$8,3)=AJ2231,"Unload-to-QC Wait",IF(ROUND(N(AC2231)/Assumptions!$C$9,3)=AJ2231,"QC",IF(ROUND(N(AD2231)/Assumptions!$C$10,3)=AJ2231,"QC-to-GRN Wait",IF(ROUND(N(AE2231)/Assumptions!$C$11,3)=AJ2231,"GRN Processing",IF(ROUND(N(AF2231)/Assumptions!$C$12,3)=AJ2231,"GRN-to-Putaway Wait",IF(ROUND(N(AG2231)/Assumptions!$C$13,3)=AJ2231,"Putaway","Within SLA")))))))))))</f>
        <v>Unload-to-QC Wait</v>
      </c>
    </row>
    <row r="2232" customFormat="false" ht="15" hidden="false" customHeight="false" outlineLevel="0" collapsed="false">
      <c r="A2232" s="0" t="s">
        <v>6485</v>
      </c>
      <c r="B2232" s="0" t="s">
        <v>6486</v>
      </c>
      <c r="C2232" s="0" t="s">
        <v>126</v>
      </c>
      <c r="D2232" s="0" t="s">
        <v>119</v>
      </c>
      <c r="E2232" s="0" t="s">
        <v>393</v>
      </c>
      <c r="F2232" s="0" t="s">
        <v>128</v>
      </c>
      <c r="G2232" s="0" t="s">
        <v>122</v>
      </c>
      <c r="H2232" s="17" t="n">
        <v>46258.30625</v>
      </c>
      <c r="I2232" s="17" t="n">
        <v>46258.3263888889</v>
      </c>
      <c r="J2232" s="17" t="n">
        <v>46258.3416666667</v>
      </c>
      <c r="K2232" s="17" t="n">
        <v>46258.3729166667</v>
      </c>
      <c r="L2232" s="17" t="n">
        <v>46258.3784722222</v>
      </c>
      <c r="M2232" s="17" t="n">
        <v>46258.3930555556</v>
      </c>
      <c r="N2232" s="17" t="n">
        <v>46258.5805555556</v>
      </c>
      <c r="O2232" s="17" t="n">
        <v>46258.5868055556</v>
      </c>
      <c r="P2232" s="17" t="n">
        <v>46258.5923611111</v>
      </c>
      <c r="Q2232" s="17" t="n">
        <v>46258.6104166667</v>
      </c>
      <c r="R2232" s="0" t="n">
        <v>599</v>
      </c>
      <c r="S2232" s="0" t="n">
        <v>0</v>
      </c>
      <c r="T2232" s="0" t="n">
        <v>0</v>
      </c>
      <c r="U2232" s="18" t="s">
        <v>130</v>
      </c>
      <c r="V2232" s="18" t="s">
        <v>131</v>
      </c>
      <c r="W2232" s="0" t="str">
        <f aca="false">IF(AND(X2232&gt;=6,X2232&lt;14),"A",IF(AND(X2232&gt;=14,X2232&lt;22),"B","C"))</f>
        <v>A</v>
      </c>
      <c r="X2232" s="18" t="n">
        <f aca="false">HOUR(H2232)</f>
        <v>7</v>
      </c>
      <c r="Y2232" s="18" t="n">
        <f aca="false">ROUND((I2232-H2232)*1440,0)</f>
        <v>29</v>
      </c>
      <c r="Z2232" s="18" t="n">
        <f aca="false">ROUND((J2232-I2232)*1440,0)</f>
        <v>22</v>
      </c>
      <c r="AA2232" s="18" t="n">
        <f aca="false">ROUND((K2232-J2232)*1440,0)</f>
        <v>45</v>
      </c>
      <c r="AB2232" s="18" t="n">
        <f aca="false">ROUND((L2232-K2232)*1440,0)</f>
        <v>8</v>
      </c>
      <c r="AC2232" s="18" t="n">
        <f aca="false">ROUND((M2232-L2232)*1440,0)</f>
        <v>21</v>
      </c>
      <c r="AD2232" s="18" t="n">
        <f aca="false">IF(N2232="","",ROUND((N2232-M2232)*1440,0))</f>
        <v>270</v>
      </c>
      <c r="AE2232" s="18" t="n">
        <f aca="false">IF(O2232="","",ROUND((O2232-N2232)*1440,0))</f>
        <v>9</v>
      </c>
      <c r="AF2232" s="18" t="n">
        <f aca="false">IF(P2232="","",ROUND((P2232-O2232)*1440,0))</f>
        <v>8</v>
      </c>
      <c r="AG2232" s="18" t="n">
        <f aca="false">IF(Q2232="","",ROUND((Q2232-P2232)*1440,0))</f>
        <v>26</v>
      </c>
      <c r="AH2232" s="18" t="n">
        <f aca="false">IF(Q2232="","",ROUND((Q2232-H2232)*1440,0))</f>
        <v>438</v>
      </c>
      <c r="AI2232" s="19" t="n">
        <f aca="false">ROUND(IF(O2232="",Assumptions!$B$25-K2232,O2232-K2232)*24,1)</f>
        <v>5.1</v>
      </c>
      <c r="AJ2232" s="20" t="n">
        <f aca="false">ROUND(MAX(N(Y2232)/Assumptions!$C$5, N(Z2232)/Assumptions!$C$6, N(AA2232)/Assumptions!$C$7, N(AB2232)/Assumptions!$C$8, N(AC2232)/Assumptions!$C$9, N(AD2232)/Assumptions!$C$10, N(AE2232)/Assumptions!$C$11, N(AF2232)/Assumptions!$C$12, N(AG2232)/Assumptions!$C$13),3)</f>
        <v>9</v>
      </c>
      <c r="AK2232" s="0" t="str">
        <f aca="false">IF(OR(U2232="Pending",U2232="On Hold"),"Open GRN (awaiting)",IF(AJ2232&lt;=1,"Within SLA",IF(ROUND(N(Y2232)/Assumptions!$C$5,3)=AJ2232,"Gate Wait",IF(ROUND(N(Z2232)/Assumptions!$C$6,3)=AJ2232,"Dock Wait",IF(ROUND(N(AA2232)/Assumptions!$C$7,3)=AJ2232,"Unloading",IF(ROUND(N(AB2232)/Assumptions!$C$8,3)=AJ2232,"Unload-to-QC Wait",IF(ROUND(N(AC2232)/Assumptions!$C$9,3)=AJ2232,"QC",IF(ROUND(N(AD2232)/Assumptions!$C$10,3)=AJ2232,"QC-to-GRN Wait",IF(ROUND(N(AE2232)/Assumptions!$C$11,3)=AJ2232,"GRN Processing",IF(ROUND(N(AF2232)/Assumptions!$C$12,3)=AJ2232,"GRN-to-Putaway Wait",IF(ROUND(N(AG2232)/Assumptions!$C$13,3)=AJ2232,"Putaway","Within SLA")))))))))))</f>
        <v>QC-to-GRN Wait</v>
      </c>
    </row>
    <row r="2233" customFormat="false" ht="15" hidden="false" customHeight="false" outlineLevel="0" collapsed="false">
      <c r="A2233" s="0" t="s">
        <v>6487</v>
      </c>
      <c r="B2233" s="0" t="s">
        <v>6488</v>
      </c>
      <c r="C2233" s="0" t="s">
        <v>218</v>
      </c>
      <c r="D2233" s="0" t="s">
        <v>147</v>
      </c>
      <c r="E2233" s="0" t="s">
        <v>4748</v>
      </c>
      <c r="F2233" s="0" t="s">
        <v>137</v>
      </c>
      <c r="G2233" s="0" t="s">
        <v>150</v>
      </c>
      <c r="H2233" s="17" t="n">
        <v>46258.3215277778</v>
      </c>
      <c r="I2233" s="17" t="n">
        <v>46258.3381944444</v>
      </c>
      <c r="J2233" s="17" t="n">
        <v>46258.3430555556</v>
      </c>
      <c r="K2233" s="17" t="n">
        <v>46258.3958333333</v>
      </c>
      <c r="L2233" s="17" t="n">
        <v>46258.4013888889</v>
      </c>
      <c r="M2233" s="17" t="n">
        <v>46258.4138888889</v>
      </c>
      <c r="N2233" s="17" t="n">
        <v>46258.4229166667</v>
      </c>
      <c r="O2233" s="17" t="n">
        <v>46258.4729166667</v>
      </c>
      <c r="P2233" s="17" t="n">
        <v>46258.4826388889</v>
      </c>
      <c r="Q2233" s="17" t="n">
        <v>46258.4902777778</v>
      </c>
      <c r="R2233" s="0" t="n">
        <v>602</v>
      </c>
      <c r="S2233" s="0" t="n">
        <v>0</v>
      </c>
      <c r="T2233" s="0" t="n">
        <v>0</v>
      </c>
      <c r="U2233" s="18" t="s">
        <v>130</v>
      </c>
      <c r="V2233" s="18" t="s">
        <v>131</v>
      </c>
      <c r="W2233" s="0" t="str">
        <f aca="false">IF(AND(X2233&gt;=6,X2233&lt;14),"A",IF(AND(X2233&gt;=14,X2233&lt;22),"B","C"))</f>
        <v>A</v>
      </c>
      <c r="X2233" s="18" t="n">
        <f aca="false">HOUR(H2233)</f>
        <v>7</v>
      </c>
      <c r="Y2233" s="18" t="n">
        <f aca="false">ROUND((I2233-H2233)*1440,0)</f>
        <v>24</v>
      </c>
      <c r="Z2233" s="18" t="n">
        <f aca="false">ROUND((J2233-I2233)*1440,0)</f>
        <v>7</v>
      </c>
      <c r="AA2233" s="18" t="n">
        <f aca="false">ROUND((K2233-J2233)*1440,0)</f>
        <v>76</v>
      </c>
      <c r="AB2233" s="18" t="n">
        <f aca="false">ROUND((L2233-K2233)*1440,0)</f>
        <v>8</v>
      </c>
      <c r="AC2233" s="18" t="n">
        <f aca="false">ROUND((M2233-L2233)*1440,0)</f>
        <v>18</v>
      </c>
      <c r="AD2233" s="18" t="n">
        <f aca="false">IF(N2233="","",ROUND((N2233-M2233)*1440,0))</f>
        <v>13</v>
      </c>
      <c r="AE2233" s="18" t="n">
        <f aca="false">IF(O2233="","",ROUND((O2233-N2233)*1440,0))</f>
        <v>72</v>
      </c>
      <c r="AF2233" s="18" t="n">
        <f aca="false">IF(P2233="","",ROUND((P2233-O2233)*1440,0))</f>
        <v>14</v>
      </c>
      <c r="AG2233" s="18" t="n">
        <f aca="false">IF(Q2233="","",ROUND((Q2233-P2233)*1440,0))</f>
        <v>11</v>
      </c>
      <c r="AH2233" s="18" t="n">
        <f aca="false">IF(Q2233="","",ROUND((Q2233-H2233)*1440,0))</f>
        <v>243</v>
      </c>
      <c r="AI2233" s="19" t="n">
        <f aca="false">ROUND(IF(O2233="",Assumptions!$B$25-K2233,O2233-K2233)*24,1)</f>
        <v>1.9</v>
      </c>
      <c r="AJ2233" s="20" t="n">
        <f aca="false">ROUND(MAX(N(Y2233)/Assumptions!$C$5, N(Z2233)/Assumptions!$C$6, N(AA2233)/Assumptions!$C$7, N(AB2233)/Assumptions!$C$8, N(AC2233)/Assumptions!$C$9, N(AD2233)/Assumptions!$C$10, N(AE2233)/Assumptions!$C$11, N(AF2233)/Assumptions!$C$12, N(AG2233)/Assumptions!$C$13),3)</f>
        <v>1.6</v>
      </c>
      <c r="AK2233" s="0" t="str">
        <f aca="false">IF(OR(U2233="Pending",U2233="On Hold"),"Open GRN (awaiting)",IF(AJ2233&lt;=1,"Within SLA",IF(ROUND(N(Y2233)/Assumptions!$C$5,3)=AJ2233,"Gate Wait",IF(ROUND(N(Z2233)/Assumptions!$C$6,3)=AJ2233,"Dock Wait",IF(ROUND(N(AA2233)/Assumptions!$C$7,3)=AJ2233,"Unloading",IF(ROUND(N(AB2233)/Assumptions!$C$8,3)=AJ2233,"Unload-to-QC Wait",IF(ROUND(N(AC2233)/Assumptions!$C$9,3)=AJ2233,"QC",IF(ROUND(N(AD2233)/Assumptions!$C$10,3)=AJ2233,"QC-to-GRN Wait",IF(ROUND(N(AE2233)/Assumptions!$C$11,3)=AJ2233,"GRN Processing",IF(ROUND(N(AF2233)/Assumptions!$C$12,3)=AJ2233,"GRN-to-Putaway Wait",IF(ROUND(N(AG2233)/Assumptions!$C$13,3)=AJ2233,"Putaway","Within SLA")))))))))))</f>
        <v>GRN Processing</v>
      </c>
    </row>
    <row r="2234" customFormat="false" ht="15" hidden="false" customHeight="false" outlineLevel="0" collapsed="false">
      <c r="A2234" s="0" t="s">
        <v>6489</v>
      </c>
      <c r="B2234" s="0" t="s">
        <v>6490</v>
      </c>
      <c r="C2234" s="0" t="s">
        <v>184</v>
      </c>
      <c r="D2234" s="0" t="s">
        <v>119</v>
      </c>
      <c r="E2234" s="0" t="s">
        <v>1095</v>
      </c>
      <c r="F2234" s="0" t="s">
        <v>177</v>
      </c>
      <c r="G2234" s="0" t="s">
        <v>122</v>
      </c>
      <c r="H2234" s="17" t="n">
        <v>46258.3381944444</v>
      </c>
      <c r="I2234" s="17" t="n">
        <v>46258.3583333333</v>
      </c>
      <c r="J2234" s="17" t="n">
        <v>46258.3604166667</v>
      </c>
      <c r="K2234" s="17" t="n">
        <v>46258.4034722222</v>
      </c>
      <c r="L2234" s="17" t="n">
        <v>46258.4222222222</v>
      </c>
      <c r="M2234" s="17" t="n">
        <v>46258.4631944444</v>
      </c>
      <c r="N2234" s="17" t="n">
        <v>46258.5486111111</v>
      </c>
      <c r="O2234" s="17" t="n">
        <v>46258.59375</v>
      </c>
      <c r="P2234" s="17" t="n">
        <v>46258.6006944445</v>
      </c>
      <c r="Q2234" s="17" t="n">
        <v>46258.6069444444</v>
      </c>
      <c r="R2234" s="0" t="n">
        <v>209</v>
      </c>
      <c r="S2234" s="0" t="n">
        <v>0</v>
      </c>
      <c r="T2234" s="0" t="n">
        <v>4</v>
      </c>
      <c r="U2234" s="18" t="s">
        <v>123</v>
      </c>
      <c r="V2234" s="18" t="s">
        <v>131</v>
      </c>
      <c r="W2234" s="0" t="str">
        <f aca="false">IF(AND(X2234&gt;=6,X2234&lt;14),"A",IF(AND(X2234&gt;=14,X2234&lt;22),"B","C"))</f>
        <v>A</v>
      </c>
      <c r="X2234" s="18" t="n">
        <f aca="false">HOUR(H2234)</f>
        <v>8</v>
      </c>
      <c r="Y2234" s="18" t="n">
        <f aca="false">ROUND((I2234-H2234)*1440,0)</f>
        <v>29</v>
      </c>
      <c r="Z2234" s="18" t="n">
        <f aca="false">ROUND((J2234-I2234)*1440,0)</f>
        <v>3</v>
      </c>
      <c r="AA2234" s="18" t="n">
        <f aca="false">ROUND((K2234-J2234)*1440,0)</f>
        <v>62</v>
      </c>
      <c r="AB2234" s="18" t="n">
        <f aca="false">ROUND((L2234-K2234)*1440,0)</f>
        <v>27</v>
      </c>
      <c r="AC2234" s="18" t="n">
        <f aca="false">ROUND((M2234-L2234)*1440,0)</f>
        <v>59</v>
      </c>
      <c r="AD2234" s="18" t="n">
        <f aca="false">IF(N2234="","",ROUND((N2234-M2234)*1440,0))</f>
        <v>123</v>
      </c>
      <c r="AE2234" s="18" t="n">
        <f aca="false">IF(O2234="","",ROUND((O2234-N2234)*1440,0))</f>
        <v>65</v>
      </c>
      <c r="AF2234" s="18" t="n">
        <f aca="false">IF(P2234="","",ROUND((P2234-O2234)*1440,0))</f>
        <v>10</v>
      </c>
      <c r="AG2234" s="18" t="n">
        <f aca="false">IF(Q2234="","",ROUND((Q2234-P2234)*1440,0))</f>
        <v>9</v>
      </c>
      <c r="AH2234" s="18" t="n">
        <f aca="false">IF(Q2234="","",ROUND((Q2234-H2234)*1440,0))</f>
        <v>387</v>
      </c>
      <c r="AI2234" s="19" t="n">
        <f aca="false">ROUND(IF(O2234="",Assumptions!$B$25-K2234,O2234-K2234)*24,1)</f>
        <v>4.6</v>
      </c>
      <c r="AJ2234" s="20" t="n">
        <f aca="false">ROUND(MAX(N(Y2234)/Assumptions!$C$5, N(Z2234)/Assumptions!$C$6, N(AA2234)/Assumptions!$C$7, N(AB2234)/Assumptions!$C$8, N(AC2234)/Assumptions!$C$9, N(AD2234)/Assumptions!$C$10, N(AE2234)/Assumptions!$C$11, N(AF2234)/Assumptions!$C$12, N(AG2234)/Assumptions!$C$13),3)</f>
        <v>4.1</v>
      </c>
      <c r="AK2234" s="0" t="str">
        <f aca="false">IF(OR(U2234="Pending",U2234="On Hold"),"Open GRN (awaiting)",IF(AJ2234&lt;=1,"Within SLA",IF(ROUND(N(Y2234)/Assumptions!$C$5,3)=AJ2234,"Gate Wait",IF(ROUND(N(Z2234)/Assumptions!$C$6,3)=AJ2234,"Dock Wait",IF(ROUND(N(AA2234)/Assumptions!$C$7,3)=AJ2234,"Unloading",IF(ROUND(N(AB2234)/Assumptions!$C$8,3)=AJ2234,"Unload-to-QC Wait",IF(ROUND(N(AC2234)/Assumptions!$C$9,3)=AJ2234,"QC",IF(ROUND(N(AD2234)/Assumptions!$C$10,3)=AJ2234,"QC-to-GRN Wait",IF(ROUND(N(AE2234)/Assumptions!$C$11,3)=AJ2234,"GRN Processing",IF(ROUND(N(AF2234)/Assumptions!$C$12,3)=AJ2234,"GRN-to-Putaway Wait",IF(ROUND(N(AG2234)/Assumptions!$C$13,3)=AJ2234,"Putaway","Within SLA")))))))))))</f>
        <v>QC-to-GRN Wait</v>
      </c>
    </row>
    <row r="2235" customFormat="false" ht="15" hidden="false" customHeight="false" outlineLevel="0" collapsed="false">
      <c r="A2235" s="0" t="s">
        <v>6491</v>
      </c>
      <c r="B2235" s="0" t="s">
        <v>6492</v>
      </c>
      <c r="C2235" s="0" t="s">
        <v>286</v>
      </c>
      <c r="D2235" s="0" t="s">
        <v>119</v>
      </c>
      <c r="E2235" s="0" t="s">
        <v>6493</v>
      </c>
      <c r="F2235" s="0" t="s">
        <v>121</v>
      </c>
      <c r="G2235" s="0" t="s">
        <v>129</v>
      </c>
      <c r="H2235" s="17" t="n">
        <v>46258.35</v>
      </c>
      <c r="I2235" s="17" t="n">
        <v>46258.3673611111</v>
      </c>
      <c r="J2235" s="17" t="n">
        <v>46258.375</v>
      </c>
      <c r="K2235" s="17" t="n">
        <v>46258.4083333333</v>
      </c>
      <c r="L2235" s="17" t="n">
        <v>46258.4180555556</v>
      </c>
      <c r="M2235" s="17" t="n">
        <v>46258.4458333333</v>
      </c>
      <c r="N2235" s="17" t="n">
        <v>46258.4520833333</v>
      </c>
      <c r="O2235" s="17" t="n">
        <v>46258.4722222222</v>
      </c>
      <c r="P2235" s="17" t="n">
        <v>46258.4805555556</v>
      </c>
      <c r="Q2235" s="17" t="n">
        <v>46258.4965277778</v>
      </c>
      <c r="R2235" s="0" t="n">
        <v>971</v>
      </c>
      <c r="S2235" s="0" t="n">
        <v>0</v>
      </c>
      <c r="T2235" s="0" t="n">
        <v>0</v>
      </c>
      <c r="U2235" s="18" t="s">
        <v>130</v>
      </c>
      <c r="V2235" s="18" t="s">
        <v>333</v>
      </c>
      <c r="W2235" s="0" t="str">
        <f aca="false">IF(AND(X2235&gt;=6,X2235&lt;14),"A",IF(AND(X2235&gt;=14,X2235&lt;22),"B","C"))</f>
        <v>A</v>
      </c>
      <c r="X2235" s="18" t="n">
        <f aca="false">HOUR(H2235)</f>
        <v>8</v>
      </c>
      <c r="Y2235" s="18" t="n">
        <f aca="false">ROUND((I2235-H2235)*1440,0)</f>
        <v>25</v>
      </c>
      <c r="Z2235" s="18" t="n">
        <f aca="false">ROUND((J2235-I2235)*1440,0)</f>
        <v>11</v>
      </c>
      <c r="AA2235" s="18" t="n">
        <f aca="false">ROUND((K2235-J2235)*1440,0)</f>
        <v>48</v>
      </c>
      <c r="AB2235" s="18" t="n">
        <f aca="false">ROUND((L2235-K2235)*1440,0)</f>
        <v>14</v>
      </c>
      <c r="AC2235" s="18" t="n">
        <f aca="false">ROUND((M2235-L2235)*1440,0)</f>
        <v>40</v>
      </c>
      <c r="AD2235" s="18" t="n">
        <f aca="false">IF(N2235="","",ROUND((N2235-M2235)*1440,0))</f>
        <v>9</v>
      </c>
      <c r="AE2235" s="18" t="n">
        <f aca="false">IF(O2235="","",ROUND((O2235-N2235)*1440,0))</f>
        <v>29</v>
      </c>
      <c r="AF2235" s="18" t="n">
        <f aca="false">IF(P2235="","",ROUND((P2235-O2235)*1440,0))</f>
        <v>12</v>
      </c>
      <c r="AG2235" s="18" t="n">
        <f aca="false">IF(Q2235="","",ROUND((Q2235-P2235)*1440,0))</f>
        <v>23</v>
      </c>
      <c r="AH2235" s="18" t="n">
        <f aca="false">IF(Q2235="","",ROUND((Q2235-H2235)*1440,0))</f>
        <v>211</v>
      </c>
      <c r="AI2235" s="19" t="n">
        <f aca="false">ROUND(IF(O2235="",Assumptions!$B$25-K2235,O2235-K2235)*24,1)</f>
        <v>1.5</v>
      </c>
      <c r="AJ2235" s="20" t="n">
        <f aca="false">ROUND(MAX(N(Y2235)/Assumptions!$C$5, N(Z2235)/Assumptions!$C$6, N(AA2235)/Assumptions!$C$7, N(AB2235)/Assumptions!$C$8, N(AC2235)/Assumptions!$C$9, N(AD2235)/Assumptions!$C$10, N(AE2235)/Assumptions!$C$11, N(AF2235)/Assumptions!$C$12, N(AG2235)/Assumptions!$C$13),3)</f>
        <v>0.933</v>
      </c>
      <c r="AK2235" s="0" t="str">
        <f aca="false">IF(OR(U2235="Pending",U2235="On Hold"),"Open GRN (awaiting)",IF(AJ2235&lt;=1,"Within SLA",IF(ROUND(N(Y2235)/Assumptions!$C$5,3)=AJ2235,"Gate Wait",IF(ROUND(N(Z2235)/Assumptions!$C$6,3)=AJ2235,"Dock Wait",IF(ROUND(N(AA2235)/Assumptions!$C$7,3)=AJ2235,"Unloading",IF(ROUND(N(AB2235)/Assumptions!$C$8,3)=AJ2235,"Unload-to-QC Wait",IF(ROUND(N(AC2235)/Assumptions!$C$9,3)=AJ2235,"QC",IF(ROUND(N(AD2235)/Assumptions!$C$10,3)=AJ2235,"QC-to-GRN Wait",IF(ROUND(N(AE2235)/Assumptions!$C$11,3)=AJ2235,"GRN Processing",IF(ROUND(N(AF2235)/Assumptions!$C$12,3)=AJ2235,"GRN-to-Putaway Wait",IF(ROUND(N(AG2235)/Assumptions!$C$13,3)=AJ2235,"Putaway","Within SLA")))))))))))</f>
        <v>Within SLA</v>
      </c>
    </row>
    <row r="2236" customFormat="false" ht="15" hidden="false" customHeight="false" outlineLevel="0" collapsed="false">
      <c r="A2236" s="0" t="s">
        <v>6494</v>
      </c>
      <c r="B2236" s="0" t="s">
        <v>6495</v>
      </c>
      <c r="C2236" s="0" t="s">
        <v>134</v>
      </c>
      <c r="D2236" s="0" t="s">
        <v>147</v>
      </c>
      <c r="E2236" s="0" t="s">
        <v>6496</v>
      </c>
      <c r="F2236" s="0" t="s">
        <v>149</v>
      </c>
      <c r="G2236" s="0" t="s">
        <v>150</v>
      </c>
      <c r="H2236" s="17" t="n">
        <v>46258.3520833333</v>
      </c>
      <c r="I2236" s="17" t="n">
        <v>46258.3659722222</v>
      </c>
      <c r="J2236" s="17" t="n">
        <v>46258.3944444444</v>
      </c>
      <c r="K2236" s="17" t="n">
        <v>46258.40625</v>
      </c>
      <c r="L2236" s="17" t="n">
        <v>46258.4131944445</v>
      </c>
      <c r="M2236" s="17" t="n">
        <v>46258.425</v>
      </c>
      <c r="N2236" s="17" t="n">
        <v>46258.4416666667</v>
      </c>
      <c r="O2236" s="17" t="n">
        <v>46258.4652777778</v>
      </c>
      <c r="P2236" s="17" t="n">
        <v>46258.4722222222</v>
      </c>
      <c r="Q2236" s="17" t="n">
        <v>46258.5006944445</v>
      </c>
      <c r="R2236" s="0" t="n">
        <v>119</v>
      </c>
      <c r="S2236" s="0" t="n">
        <v>0</v>
      </c>
      <c r="T2236" s="0" t="n">
        <v>0</v>
      </c>
      <c r="U2236" s="18" t="s">
        <v>130</v>
      </c>
      <c r="V2236" s="18" t="s">
        <v>139</v>
      </c>
      <c r="W2236" s="0" t="str">
        <f aca="false">IF(AND(X2236&gt;=6,X2236&lt;14),"A",IF(AND(X2236&gt;=14,X2236&lt;22),"B","C"))</f>
        <v>A</v>
      </c>
      <c r="X2236" s="18" t="n">
        <f aca="false">HOUR(H2236)</f>
        <v>8</v>
      </c>
      <c r="Y2236" s="18" t="n">
        <f aca="false">ROUND((I2236-H2236)*1440,0)</f>
        <v>20</v>
      </c>
      <c r="Z2236" s="18" t="n">
        <f aca="false">ROUND((J2236-I2236)*1440,0)</f>
        <v>41</v>
      </c>
      <c r="AA2236" s="18" t="n">
        <f aca="false">ROUND((K2236-J2236)*1440,0)</f>
        <v>17</v>
      </c>
      <c r="AB2236" s="18" t="n">
        <f aca="false">ROUND((L2236-K2236)*1440,0)</f>
        <v>10</v>
      </c>
      <c r="AC2236" s="18" t="n">
        <f aca="false">ROUND((M2236-L2236)*1440,0)</f>
        <v>17</v>
      </c>
      <c r="AD2236" s="18" t="n">
        <f aca="false">IF(N2236="","",ROUND((N2236-M2236)*1440,0))</f>
        <v>24</v>
      </c>
      <c r="AE2236" s="18" t="n">
        <f aca="false">IF(O2236="","",ROUND((O2236-N2236)*1440,0))</f>
        <v>34</v>
      </c>
      <c r="AF2236" s="18" t="n">
        <f aca="false">IF(P2236="","",ROUND((P2236-O2236)*1440,0))</f>
        <v>10</v>
      </c>
      <c r="AG2236" s="18" t="n">
        <f aca="false">IF(Q2236="","",ROUND((Q2236-P2236)*1440,0))</f>
        <v>41</v>
      </c>
      <c r="AH2236" s="18" t="n">
        <f aca="false">IF(Q2236="","",ROUND((Q2236-H2236)*1440,0))</f>
        <v>214</v>
      </c>
      <c r="AI2236" s="19" t="n">
        <f aca="false">ROUND(IF(O2236="",Assumptions!$B$25-K2236,O2236-K2236)*24,1)</f>
        <v>1.4</v>
      </c>
      <c r="AJ2236" s="20" t="n">
        <f aca="false">ROUND(MAX(N(Y2236)/Assumptions!$C$5, N(Z2236)/Assumptions!$C$6, N(AA2236)/Assumptions!$C$7, N(AB2236)/Assumptions!$C$8, N(AC2236)/Assumptions!$C$9, N(AD2236)/Assumptions!$C$10, N(AE2236)/Assumptions!$C$11, N(AF2236)/Assumptions!$C$12, N(AG2236)/Assumptions!$C$13),3)</f>
        <v>2.733</v>
      </c>
      <c r="AK2236" s="0" t="str">
        <f aca="false">IF(OR(U2236="Pending",U2236="On Hold"),"Open GRN (awaiting)",IF(AJ2236&lt;=1,"Within SLA",IF(ROUND(N(Y2236)/Assumptions!$C$5,3)=AJ2236,"Gate Wait",IF(ROUND(N(Z2236)/Assumptions!$C$6,3)=AJ2236,"Dock Wait",IF(ROUND(N(AA2236)/Assumptions!$C$7,3)=AJ2236,"Unloading",IF(ROUND(N(AB2236)/Assumptions!$C$8,3)=AJ2236,"Unload-to-QC Wait",IF(ROUND(N(AC2236)/Assumptions!$C$9,3)=AJ2236,"QC",IF(ROUND(N(AD2236)/Assumptions!$C$10,3)=AJ2236,"QC-to-GRN Wait",IF(ROUND(N(AE2236)/Assumptions!$C$11,3)=AJ2236,"GRN Processing",IF(ROUND(N(AF2236)/Assumptions!$C$12,3)=AJ2236,"GRN-to-Putaway Wait",IF(ROUND(N(AG2236)/Assumptions!$C$13,3)=AJ2236,"Putaway","Within SLA")))))))))))</f>
        <v>Dock Wait</v>
      </c>
    </row>
    <row r="2237" customFormat="false" ht="15" hidden="false" customHeight="false" outlineLevel="0" collapsed="false">
      <c r="A2237" s="0" t="s">
        <v>6497</v>
      </c>
      <c r="B2237" s="0" t="s">
        <v>6498</v>
      </c>
      <c r="C2237" s="0" t="s">
        <v>175</v>
      </c>
      <c r="D2237" s="0" t="s">
        <v>147</v>
      </c>
      <c r="E2237" s="0" t="s">
        <v>6499</v>
      </c>
      <c r="F2237" s="0" t="s">
        <v>177</v>
      </c>
      <c r="G2237" s="0" t="s">
        <v>150</v>
      </c>
      <c r="H2237" s="17" t="n">
        <v>46258.3756944445</v>
      </c>
      <c r="I2237" s="17" t="n">
        <v>46258.4083333333</v>
      </c>
      <c r="J2237" s="17" t="n">
        <v>46258.4118055556</v>
      </c>
      <c r="K2237" s="17" t="n">
        <v>46258.4583333333</v>
      </c>
      <c r="L2237" s="17" t="n">
        <v>46258.4708333333</v>
      </c>
      <c r="M2237" s="17" t="n">
        <v>46258.4847222222</v>
      </c>
      <c r="N2237" s="17" t="n">
        <v>46258.5208333333</v>
      </c>
      <c r="O2237" s="17" t="n">
        <v>46258.5805555556</v>
      </c>
      <c r="P2237" s="17" t="n">
        <v>46258.5923611111</v>
      </c>
      <c r="Q2237" s="17" t="n">
        <v>46258.6048611111</v>
      </c>
      <c r="R2237" s="0" t="n">
        <v>674</v>
      </c>
      <c r="S2237" s="0" t="n">
        <v>0</v>
      </c>
      <c r="T2237" s="0" t="n">
        <v>0</v>
      </c>
      <c r="U2237" s="18" t="s">
        <v>130</v>
      </c>
      <c r="V2237" s="18" t="s">
        <v>131</v>
      </c>
      <c r="W2237" s="0" t="str">
        <f aca="false">IF(AND(X2237&gt;=6,X2237&lt;14),"A",IF(AND(X2237&gt;=14,X2237&lt;22),"B","C"))</f>
        <v>A</v>
      </c>
      <c r="X2237" s="18" t="n">
        <f aca="false">HOUR(H2237)</f>
        <v>9</v>
      </c>
      <c r="Y2237" s="18" t="n">
        <f aca="false">ROUND((I2237-H2237)*1440,0)</f>
        <v>47</v>
      </c>
      <c r="Z2237" s="18" t="n">
        <f aca="false">ROUND((J2237-I2237)*1440,0)</f>
        <v>5</v>
      </c>
      <c r="AA2237" s="18" t="n">
        <f aca="false">ROUND((K2237-J2237)*1440,0)</f>
        <v>67</v>
      </c>
      <c r="AB2237" s="18" t="n">
        <f aca="false">ROUND((L2237-K2237)*1440,0)</f>
        <v>18</v>
      </c>
      <c r="AC2237" s="18" t="n">
        <f aca="false">ROUND((M2237-L2237)*1440,0)</f>
        <v>20</v>
      </c>
      <c r="AD2237" s="18" t="n">
        <f aca="false">IF(N2237="","",ROUND((N2237-M2237)*1440,0))</f>
        <v>52</v>
      </c>
      <c r="AE2237" s="18" t="n">
        <f aca="false">IF(O2237="","",ROUND((O2237-N2237)*1440,0))</f>
        <v>86</v>
      </c>
      <c r="AF2237" s="18" t="n">
        <f aca="false">IF(P2237="","",ROUND((P2237-O2237)*1440,0))</f>
        <v>17</v>
      </c>
      <c r="AG2237" s="18" t="n">
        <f aca="false">IF(Q2237="","",ROUND((Q2237-P2237)*1440,0))</f>
        <v>18</v>
      </c>
      <c r="AH2237" s="18" t="n">
        <f aca="false">IF(Q2237="","",ROUND((Q2237-H2237)*1440,0))</f>
        <v>330</v>
      </c>
      <c r="AI2237" s="19" t="n">
        <f aca="false">ROUND(IF(O2237="",Assumptions!$B$25-K2237,O2237-K2237)*24,1)</f>
        <v>2.9</v>
      </c>
      <c r="AJ2237" s="20" t="n">
        <f aca="false">ROUND(MAX(N(Y2237)/Assumptions!$C$5, N(Z2237)/Assumptions!$C$6, N(AA2237)/Assumptions!$C$7, N(AB2237)/Assumptions!$C$8, N(AC2237)/Assumptions!$C$9, N(AD2237)/Assumptions!$C$10, N(AE2237)/Assumptions!$C$11, N(AF2237)/Assumptions!$C$12, N(AG2237)/Assumptions!$C$13),3)</f>
        <v>1.911</v>
      </c>
      <c r="AK2237" s="0" t="str">
        <f aca="false">IF(OR(U2237="Pending",U2237="On Hold"),"Open GRN (awaiting)",IF(AJ2237&lt;=1,"Within SLA",IF(ROUND(N(Y2237)/Assumptions!$C$5,3)=AJ2237,"Gate Wait",IF(ROUND(N(Z2237)/Assumptions!$C$6,3)=AJ2237,"Dock Wait",IF(ROUND(N(AA2237)/Assumptions!$C$7,3)=AJ2237,"Unloading",IF(ROUND(N(AB2237)/Assumptions!$C$8,3)=AJ2237,"Unload-to-QC Wait",IF(ROUND(N(AC2237)/Assumptions!$C$9,3)=AJ2237,"QC",IF(ROUND(N(AD2237)/Assumptions!$C$10,3)=AJ2237,"QC-to-GRN Wait",IF(ROUND(N(AE2237)/Assumptions!$C$11,3)=AJ2237,"GRN Processing",IF(ROUND(N(AF2237)/Assumptions!$C$12,3)=AJ2237,"GRN-to-Putaway Wait",IF(ROUND(N(AG2237)/Assumptions!$C$13,3)=AJ2237,"Putaway","Within SLA")))))))))))</f>
        <v>GRN Processing</v>
      </c>
    </row>
    <row r="2238" customFormat="false" ht="15" hidden="false" customHeight="false" outlineLevel="0" collapsed="false">
      <c r="A2238" s="0" t="s">
        <v>6500</v>
      </c>
      <c r="B2238" s="0" t="s">
        <v>6501</v>
      </c>
      <c r="C2238" s="0" t="s">
        <v>142</v>
      </c>
      <c r="D2238" s="0" t="s">
        <v>119</v>
      </c>
      <c r="E2238" s="0" t="s">
        <v>6502</v>
      </c>
      <c r="F2238" s="0" t="s">
        <v>137</v>
      </c>
      <c r="G2238" s="0" t="s">
        <v>122</v>
      </c>
      <c r="H2238" s="17" t="n">
        <v>46258.3833333333</v>
      </c>
      <c r="I2238" s="17" t="n">
        <v>46258.3951388889</v>
      </c>
      <c r="J2238" s="17" t="n">
        <v>46258.4020833333</v>
      </c>
      <c r="K2238" s="17" t="n">
        <v>46258.4180555556</v>
      </c>
      <c r="L2238" s="17" t="n">
        <v>46258.4270833333</v>
      </c>
      <c r="M2238" s="17" t="n">
        <v>46258.4381944445</v>
      </c>
      <c r="N2238" s="17" t="n">
        <v>46258.4486111111</v>
      </c>
      <c r="O2238" s="17" t="n">
        <v>46258.4625</v>
      </c>
      <c r="P2238" s="17" t="n">
        <v>46258.4729166667</v>
      </c>
      <c r="Q2238" s="17" t="n">
        <v>46258.48125</v>
      </c>
      <c r="R2238" s="0" t="n">
        <v>207</v>
      </c>
      <c r="S2238" s="0" t="n">
        <v>0</v>
      </c>
      <c r="T2238" s="0" t="n">
        <v>0</v>
      </c>
      <c r="U2238" s="18" t="s">
        <v>130</v>
      </c>
      <c r="V2238" s="18" t="s">
        <v>333</v>
      </c>
      <c r="W2238" s="0" t="str">
        <f aca="false">IF(AND(X2238&gt;=6,X2238&lt;14),"A",IF(AND(X2238&gt;=14,X2238&lt;22),"B","C"))</f>
        <v>A</v>
      </c>
      <c r="X2238" s="18" t="n">
        <f aca="false">HOUR(H2238)</f>
        <v>9</v>
      </c>
      <c r="Y2238" s="18" t="n">
        <f aca="false">ROUND((I2238-H2238)*1440,0)</f>
        <v>17</v>
      </c>
      <c r="Z2238" s="18" t="n">
        <f aca="false">ROUND((J2238-I2238)*1440,0)</f>
        <v>10</v>
      </c>
      <c r="AA2238" s="18" t="n">
        <f aca="false">ROUND((K2238-J2238)*1440,0)</f>
        <v>23</v>
      </c>
      <c r="AB2238" s="18" t="n">
        <f aca="false">ROUND((L2238-K2238)*1440,0)</f>
        <v>13</v>
      </c>
      <c r="AC2238" s="18" t="n">
        <f aca="false">ROUND((M2238-L2238)*1440,0)</f>
        <v>16</v>
      </c>
      <c r="AD2238" s="18" t="n">
        <f aca="false">IF(N2238="","",ROUND((N2238-M2238)*1440,0))</f>
        <v>15</v>
      </c>
      <c r="AE2238" s="18" t="n">
        <f aca="false">IF(O2238="","",ROUND((O2238-N2238)*1440,0))</f>
        <v>20</v>
      </c>
      <c r="AF2238" s="18" t="n">
        <f aca="false">IF(P2238="","",ROUND((P2238-O2238)*1440,0))</f>
        <v>15</v>
      </c>
      <c r="AG2238" s="18" t="n">
        <f aca="false">IF(Q2238="","",ROUND((Q2238-P2238)*1440,0))</f>
        <v>12</v>
      </c>
      <c r="AH2238" s="18" t="n">
        <f aca="false">IF(Q2238="","",ROUND((Q2238-H2238)*1440,0))</f>
        <v>141</v>
      </c>
      <c r="AI2238" s="19" t="n">
        <f aca="false">ROUND(IF(O2238="",Assumptions!$B$25-K2238,O2238-K2238)*24,1)</f>
        <v>1.1</v>
      </c>
      <c r="AJ2238" s="20" t="n">
        <f aca="false">ROUND(MAX(N(Y2238)/Assumptions!$C$5, N(Z2238)/Assumptions!$C$6, N(AA2238)/Assumptions!$C$7, N(AB2238)/Assumptions!$C$8, N(AC2238)/Assumptions!$C$9, N(AD2238)/Assumptions!$C$10, N(AE2238)/Assumptions!$C$11, N(AF2238)/Assumptions!$C$12, N(AG2238)/Assumptions!$C$13),3)</f>
        <v>0.867</v>
      </c>
      <c r="AK2238" s="0" t="str">
        <f aca="false">IF(OR(U2238="Pending",U2238="On Hold"),"Open GRN (awaiting)",IF(AJ2238&lt;=1,"Within SLA",IF(ROUND(N(Y2238)/Assumptions!$C$5,3)=AJ2238,"Gate Wait",IF(ROUND(N(Z2238)/Assumptions!$C$6,3)=AJ2238,"Dock Wait",IF(ROUND(N(AA2238)/Assumptions!$C$7,3)=AJ2238,"Unloading",IF(ROUND(N(AB2238)/Assumptions!$C$8,3)=AJ2238,"Unload-to-QC Wait",IF(ROUND(N(AC2238)/Assumptions!$C$9,3)=AJ2238,"QC",IF(ROUND(N(AD2238)/Assumptions!$C$10,3)=AJ2238,"QC-to-GRN Wait",IF(ROUND(N(AE2238)/Assumptions!$C$11,3)=AJ2238,"GRN Processing",IF(ROUND(N(AF2238)/Assumptions!$C$12,3)=AJ2238,"GRN-to-Putaway Wait",IF(ROUND(N(AG2238)/Assumptions!$C$13,3)=AJ2238,"Putaway","Within SLA")))))))))))</f>
        <v>Within SLA</v>
      </c>
    </row>
    <row r="2239" customFormat="false" ht="15" hidden="false" customHeight="false" outlineLevel="0" collapsed="false">
      <c r="A2239" s="0" t="s">
        <v>6503</v>
      </c>
      <c r="B2239" s="0" t="s">
        <v>6504</v>
      </c>
      <c r="C2239" s="0" t="s">
        <v>159</v>
      </c>
      <c r="D2239" s="0" t="s">
        <v>119</v>
      </c>
      <c r="E2239" s="0" t="s">
        <v>6505</v>
      </c>
      <c r="F2239" s="0" t="s">
        <v>128</v>
      </c>
      <c r="G2239" s="0" t="s">
        <v>129</v>
      </c>
      <c r="H2239" s="17" t="n">
        <v>46258.3881944444</v>
      </c>
      <c r="I2239" s="17" t="n">
        <v>46258.4180555556</v>
      </c>
      <c r="J2239" s="17" t="n">
        <v>46258.4298611111</v>
      </c>
      <c r="K2239" s="17" t="n">
        <v>46258.4659722222</v>
      </c>
      <c r="L2239" s="17" t="n">
        <v>46258.4805555556</v>
      </c>
      <c r="M2239" s="17" t="n">
        <v>46258.4993055556</v>
      </c>
      <c r="N2239" s="17" t="n">
        <v>46258.5083333333</v>
      </c>
      <c r="O2239" s="17" t="n">
        <v>46258.5236111111</v>
      </c>
      <c r="P2239" s="17" t="n">
        <v>46258.5291666667</v>
      </c>
      <c r="Q2239" s="17" t="n">
        <v>46258.5527777778</v>
      </c>
      <c r="R2239" s="0" t="n">
        <v>1907</v>
      </c>
      <c r="S2239" s="0" t="n">
        <v>0</v>
      </c>
      <c r="T2239" s="0" t="n">
        <v>0</v>
      </c>
      <c r="U2239" s="18" t="s">
        <v>130</v>
      </c>
      <c r="V2239" s="18" t="s">
        <v>139</v>
      </c>
      <c r="W2239" s="0" t="str">
        <f aca="false">IF(AND(X2239&gt;=6,X2239&lt;14),"A",IF(AND(X2239&gt;=14,X2239&lt;22),"B","C"))</f>
        <v>A</v>
      </c>
      <c r="X2239" s="18" t="n">
        <f aca="false">HOUR(H2239)</f>
        <v>9</v>
      </c>
      <c r="Y2239" s="18" t="n">
        <f aca="false">ROUND((I2239-H2239)*1440,0)</f>
        <v>43</v>
      </c>
      <c r="Z2239" s="18" t="n">
        <f aca="false">ROUND((J2239-I2239)*1440,0)</f>
        <v>17</v>
      </c>
      <c r="AA2239" s="18" t="n">
        <f aca="false">ROUND((K2239-J2239)*1440,0)</f>
        <v>52</v>
      </c>
      <c r="AB2239" s="18" t="n">
        <f aca="false">ROUND((L2239-K2239)*1440,0)</f>
        <v>21</v>
      </c>
      <c r="AC2239" s="18" t="n">
        <f aca="false">ROUND((M2239-L2239)*1440,0)</f>
        <v>27</v>
      </c>
      <c r="AD2239" s="18" t="n">
        <f aca="false">IF(N2239="","",ROUND((N2239-M2239)*1440,0))</f>
        <v>13</v>
      </c>
      <c r="AE2239" s="18" t="n">
        <f aca="false">IF(O2239="","",ROUND((O2239-N2239)*1440,0))</f>
        <v>22</v>
      </c>
      <c r="AF2239" s="18" t="n">
        <f aca="false">IF(P2239="","",ROUND((P2239-O2239)*1440,0))</f>
        <v>8</v>
      </c>
      <c r="AG2239" s="18" t="n">
        <f aca="false">IF(Q2239="","",ROUND((Q2239-P2239)*1440,0))</f>
        <v>34</v>
      </c>
      <c r="AH2239" s="18" t="n">
        <f aca="false">IF(Q2239="","",ROUND((Q2239-H2239)*1440,0))</f>
        <v>237</v>
      </c>
      <c r="AI2239" s="19" t="n">
        <f aca="false">ROUND(IF(O2239="",Assumptions!$B$25-K2239,O2239-K2239)*24,1)</f>
        <v>1.4</v>
      </c>
      <c r="AJ2239" s="20" t="n">
        <f aca="false">ROUND(MAX(N(Y2239)/Assumptions!$C$5, N(Z2239)/Assumptions!$C$6, N(AA2239)/Assumptions!$C$7, N(AB2239)/Assumptions!$C$8, N(AC2239)/Assumptions!$C$9, N(AD2239)/Assumptions!$C$10, N(AE2239)/Assumptions!$C$11, N(AF2239)/Assumptions!$C$12, N(AG2239)/Assumptions!$C$13),3)</f>
        <v>1.433</v>
      </c>
      <c r="AK2239" s="0" t="str">
        <f aca="false">IF(OR(U2239="Pending",U2239="On Hold"),"Open GRN (awaiting)",IF(AJ2239&lt;=1,"Within SLA",IF(ROUND(N(Y2239)/Assumptions!$C$5,3)=AJ2239,"Gate Wait",IF(ROUND(N(Z2239)/Assumptions!$C$6,3)=AJ2239,"Dock Wait",IF(ROUND(N(AA2239)/Assumptions!$C$7,3)=AJ2239,"Unloading",IF(ROUND(N(AB2239)/Assumptions!$C$8,3)=AJ2239,"Unload-to-QC Wait",IF(ROUND(N(AC2239)/Assumptions!$C$9,3)=AJ2239,"QC",IF(ROUND(N(AD2239)/Assumptions!$C$10,3)=AJ2239,"QC-to-GRN Wait",IF(ROUND(N(AE2239)/Assumptions!$C$11,3)=AJ2239,"GRN Processing",IF(ROUND(N(AF2239)/Assumptions!$C$12,3)=AJ2239,"GRN-to-Putaway Wait",IF(ROUND(N(AG2239)/Assumptions!$C$13,3)=AJ2239,"Putaway","Within SLA")))))))))))</f>
        <v>Gate Wait</v>
      </c>
    </row>
    <row r="2240" customFormat="false" ht="15" hidden="false" customHeight="false" outlineLevel="0" collapsed="false">
      <c r="A2240" s="0" t="s">
        <v>6506</v>
      </c>
      <c r="B2240" s="0" t="s">
        <v>6507</v>
      </c>
      <c r="C2240" s="0" t="s">
        <v>252</v>
      </c>
      <c r="D2240" s="0" t="s">
        <v>147</v>
      </c>
      <c r="E2240" s="0" t="s">
        <v>6508</v>
      </c>
      <c r="F2240" s="0" t="s">
        <v>155</v>
      </c>
      <c r="G2240" s="0" t="s">
        <v>150</v>
      </c>
      <c r="H2240" s="17" t="n">
        <v>46258.4034722222</v>
      </c>
      <c r="I2240" s="17" t="n">
        <v>46258.4222222222</v>
      </c>
      <c r="J2240" s="17" t="n">
        <v>46258.4284722222</v>
      </c>
      <c r="K2240" s="17" t="n">
        <v>46258.4451388889</v>
      </c>
      <c r="L2240" s="17" t="n">
        <v>46258.4548611111</v>
      </c>
      <c r="M2240" s="17" t="n">
        <v>46258.4743055556</v>
      </c>
      <c r="N2240" s="17" t="n">
        <v>46258.5451388889</v>
      </c>
      <c r="O2240" s="17" t="n">
        <v>46258.5631944445</v>
      </c>
      <c r="P2240" s="17" t="n">
        <v>46258.5736111111</v>
      </c>
      <c r="Q2240" s="17" t="n">
        <v>46258.6069444444</v>
      </c>
      <c r="R2240" s="0" t="n">
        <v>152</v>
      </c>
      <c r="S2240" s="0" t="n">
        <v>0</v>
      </c>
      <c r="T2240" s="0" t="n">
        <v>0</v>
      </c>
      <c r="U2240" s="18" t="s">
        <v>130</v>
      </c>
      <c r="V2240" s="18" t="s">
        <v>131</v>
      </c>
      <c r="W2240" s="0" t="str">
        <f aca="false">IF(AND(X2240&gt;=6,X2240&lt;14),"A",IF(AND(X2240&gt;=14,X2240&lt;22),"B","C"))</f>
        <v>A</v>
      </c>
      <c r="X2240" s="18" t="n">
        <f aca="false">HOUR(H2240)</f>
        <v>9</v>
      </c>
      <c r="Y2240" s="18" t="n">
        <f aca="false">ROUND((I2240-H2240)*1440,0)</f>
        <v>27</v>
      </c>
      <c r="Z2240" s="18" t="n">
        <f aca="false">ROUND((J2240-I2240)*1440,0)</f>
        <v>9</v>
      </c>
      <c r="AA2240" s="18" t="n">
        <f aca="false">ROUND((K2240-J2240)*1440,0)</f>
        <v>24</v>
      </c>
      <c r="AB2240" s="18" t="n">
        <f aca="false">ROUND((L2240-K2240)*1440,0)</f>
        <v>14</v>
      </c>
      <c r="AC2240" s="18" t="n">
        <f aca="false">ROUND((M2240-L2240)*1440,0)</f>
        <v>28</v>
      </c>
      <c r="AD2240" s="18" t="n">
        <f aca="false">IF(N2240="","",ROUND((N2240-M2240)*1440,0))</f>
        <v>102</v>
      </c>
      <c r="AE2240" s="18" t="n">
        <f aca="false">IF(O2240="","",ROUND((O2240-N2240)*1440,0))</f>
        <v>26</v>
      </c>
      <c r="AF2240" s="18" t="n">
        <f aca="false">IF(P2240="","",ROUND((P2240-O2240)*1440,0))</f>
        <v>15</v>
      </c>
      <c r="AG2240" s="18" t="n">
        <f aca="false">IF(Q2240="","",ROUND((Q2240-P2240)*1440,0))</f>
        <v>48</v>
      </c>
      <c r="AH2240" s="18" t="n">
        <f aca="false">IF(Q2240="","",ROUND((Q2240-H2240)*1440,0))</f>
        <v>293</v>
      </c>
      <c r="AI2240" s="19" t="n">
        <f aca="false">ROUND(IF(O2240="",Assumptions!$B$25-K2240,O2240-K2240)*24,1)</f>
        <v>2.8</v>
      </c>
      <c r="AJ2240" s="20" t="n">
        <f aca="false">ROUND(MAX(N(Y2240)/Assumptions!$C$5, N(Z2240)/Assumptions!$C$6, N(AA2240)/Assumptions!$C$7, N(AB2240)/Assumptions!$C$8, N(AC2240)/Assumptions!$C$9, N(AD2240)/Assumptions!$C$10, N(AE2240)/Assumptions!$C$11, N(AF2240)/Assumptions!$C$12, N(AG2240)/Assumptions!$C$13),3)</f>
        <v>3.4</v>
      </c>
      <c r="AK2240" s="0" t="str">
        <f aca="false">IF(OR(U2240="Pending",U2240="On Hold"),"Open GRN (awaiting)",IF(AJ2240&lt;=1,"Within SLA",IF(ROUND(N(Y2240)/Assumptions!$C$5,3)=AJ2240,"Gate Wait",IF(ROUND(N(Z2240)/Assumptions!$C$6,3)=AJ2240,"Dock Wait",IF(ROUND(N(AA2240)/Assumptions!$C$7,3)=AJ2240,"Unloading",IF(ROUND(N(AB2240)/Assumptions!$C$8,3)=AJ2240,"Unload-to-QC Wait",IF(ROUND(N(AC2240)/Assumptions!$C$9,3)=AJ2240,"QC",IF(ROUND(N(AD2240)/Assumptions!$C$10,3)=AJ2240,"QC-to-GRN Wait",IF(ROUND(N(AE2240)/Assumptions!$C$11,3)=AJ2240,"GRN Processing",IF(ROUND(N(AF2240)/Assumptions!$C$12,3)=AJ2240,"GRN-to-Putaway Wait",IF(ROUND(N(AG2240)/Assumptions!$C$13,3)=AJ2240,"Putaway","Within SLA")))))))))))</f>
        <v>QC-to-GRN Wait</v>
      </c>
    </row>
    <row r="2241" customFormat="false" ht="15" hidden="false" customHeight="false" outlineLevel="0" collapsed="false">
      <c r="A2241" s="0" t="s">
        <v>6509</v>
      </c>
      <c r="B2241" s="0" t="s">
        <v>6510</v>
      </c>
      <c r="C2241" s="0" t="s">
        <v>175</v>
      </c>
      <c r="D2241" s="0" t="s">
        <v>135</v>
      </c>
      <c r="E2241" s="0" t="s">
        <v>6511</v>
      </c>
      <c r="F2241" s="0" t="s">
        <v>177</v>
      </c>
      <c r="G2241" s="0" t="s">
        <v>178</v>
      </c>
      <c r="H2241" s="17" t="n">
        <v>46258.4166666667</v>
      </c>
      <c r="I2241" s="17" t="n">
        <v>46258.4326388889</v>
      </c>
      <c r="J2241" s="17" t="n">
        <v>46258.4423611111</v>
      </c>
      <c r="K2241" s="17" t="n">
        <v>46258.4645833333</v>
      </c>
      <c r="L2241" s="17" t="n">
        <v>46258.4659722222</v>
      </c>
      <c r="M2241" s="17" t="n">
        <v>46258.4826388889</v>
      </c>
      <c r="N2241" s="17" t="n">
        <v>46258.5097222222</v>
      </c>
      <c r="O2241" s="17" t="n">
        <v>46258.5520833333</v>
      </c>
      <c r="P2241" s="17" t="n">
        <v>46258.5618055556</v>
      </c>
      <c r="Q2241" s="17" t="n">
        <v>46258.5861111111</v>
      </c>
      <c r="R2241" s="0" t="n">
        <v>1133</v>
      </c>
      <c r="S2241" s="0" t="n">
        <v>0</v>
      </c>
      <c r="T2241" s="0" t="n">
        <v>0</v>
      </c>
      <c r="U2241" s="18" t="s">
        <v>130</v>
      </c>
      <c r="V2241" s="18" t="s">
        <v>131</v>
      </c>
      <c r="W2241" s="0" t="str">
        <f aca="false">IF(AND(X2241&gt;=6,X2241&lt;14),"A",IF(AND(X2241&gt;=14,X2241&lt;22),"B","C"))</f>
        <v>A</v>
      </c>
      <c r="X2241" s="18" t="n">
        <f aca="false">HOUR(H2241)</f>
        <v>10</v>
      </c>
      <c r="Y2241" s="18" t="n">
        <f aca="false">ROUND((I2241-H2241)*1440,0)</f>
        <v>23</v>
      </c>
      <c r="Z2241" s="18" t="n">
        <f aca="false">ROUND((J2241-I2241)*1440,0)</f>
        <v>14</v>
      </c>
      <c r="AA2241" s="18" t="n">
        <f aca="false">ROUND((K2241-J2241)*1440,0)</f>
        <v>32</v>
      </c>
      <c r="AB2241" s="18" t="n">
        <f aca="false">ROUND((L2241-K2241)*1440,0)</f>
        <v>2</v>
      </c>
      <c r="AC2241" s="18" t="n">
        <f aca="false">ROUND((M2241-L2241)*1440,0)</f>
        <v>24</v>
      </c>
      <c r="AD2241" s="18" t="n">
        <f aca="false">IF(N2241="","",ROUND((N2241-M2241)*1440,0))</f>
        <v>39</v>
      </c>
      <c r="AE2241" s="18" t="n">
        <f aca="false">IF(O2241="","",ROUND((O2241-N2241)*1440,0))</f>
        <v>61</v>
      </c>
      <c r="AF2241" s="18" t="n">
        <f aca="false">IF(P2241="","",ROUND((P2241-O2241)*1440,0))</f>
        <v>14</v>
      </c>
      <c r="AG2241" s="18" t="n">
        <f aca="false">IF(Q2241="","",ROUND((Q2241-P2241)*1440,0))</f>
        <v>35</v>
      </c>
      <c r="AH2241" s="18" t="n">
        <f aca="false">IF(Q2241="","",ROUND((Q2241-H2241)*1440,0))</f>
        <v>244</v>
      </c>
      <c r="AI2241" s="19" t="n">
        <f aca="false">ROUND(IF(O2241="",Assumptions!$B$25-K2241,O2241-K2241)*24,1)</f>
        <v>2.1</v>
      </c>
      <c r="AJ2241" s="20" t="n">
        <f aca="false">ROUND(MAX(N(Y2241)/Assumptions!$C$5, N(Z2241)/Assumptions!$C$6, N(AA2241)/Assumptions!$C$7, N(AB2241)/Assumptions!$C$8, N(AC2241)/Assumptions!$C$9, N(AD2241)/Assumptions!$C$10, N(AE2241)/Assumptions!$C$11, N(AF2241)/Assumptions!$C$12, N(AG2241)/Assumptions!$C$13),3)</f>
        <v>1.356</v>
      </c>
      <c r="AK2241" s="0" t="str">
        <f aca="false">IF(OR(U2241="Pending",U2241="On Hold"),"Open GRN (awaiting)",IF(AJ2241&lt;=1,"Within SLA",IF(ROUND(N(Y2241)/Assumptions!$C$5,3)=AJ2241,"Gate Wait",IF(ROUND(N(Z2241)/Assumptions!$C$6,3)=AJ2241,"Dock Wait",IF(ROUND(N(AA2241)/Assumptions!$C$7,3)=AJ2241,"Unloading",IF(ROUND(N(AB2241)/Assumptions!$C$8,3)=AJ2241,"Unload-to-QC Wait",IF(ROUND(N(AC2241)/Assumptions!$C$9,3)=AJ2241,"QC",IF(ROUND(N(AD2241)/Assumptions!$C$10,3)=AJ2241,"QC-to-GRN Wait",IF(ROUND(N(AE2241)/Assumptions!$C$11,3)=AJ2241,"GRN Processing",IF(ROUND(N(AF2241)/Assumptions!$C$12,3)=AJ2241,"GRN-to-Putaway Wait",IF(ROUND(N(AG2241)/Assumptions!$C$13,3)=AJ2241,"Putaway","Within SLA")))))))))))</f>
        <v>GRN Processing</v>
      </c>
    </row>
    <row r="2242" customFormat="false" ht="15" hidden="false" customHeight="false" outlineLevel="0" collapsed="false">
      <c r="A2242" s="0" t="s">
        <v>6512</v>
      </c>
      <c r="B2242" s="0" t="s">
        <v>6513</v>
      </c>
      <c r="C2242" s="0" t="s">
        <v>218</v>
      </c>
      <c r="D2242" s="0" t="s">
        <v>147</v>
      </c>
      <c r="E2242" s="0" t="s">
        <v>6514</v>
      </c>
      <c r="F2242" s="0" t="s">
        <v>137</v>
      </c>
      <c r="G2242" s="0" t="s">
        <v>150</v>
      </c>
      <c r="H2242" s="17" t="n">
        <v>46258.4368055556</v>
      </c>
      <c r="I2242" s="17" t="n">
        <v>46258.4923611111</v>
      </c>
      <c r="J2242" s="17" t="n">
        <v>46258.4993055556</v>
      </c>
      <c r="K2242" s="17" t="n">
        <v>46258.5375</v>
      </c>
      <c r="L2242" s="17" t="n">
        <v>46258.5458333333</v>
      </c>
      <c r="M2242" s="17" t="n">
        <v>46258.5597222222</v>
      </c>
      <c r="N2242" s="17" t="n">
        <v>46258.5854166667</v>
      </c>
      <c r="O2242" s="17" t="n">
        <v>46258.6513888889</v>
      </c>
      <c r="P2242" s="17" t="n">
        <v>46258.675</v>
      </c>
      <c r="Q2242" s="17" t="n">
        <v>46258.6798611111</v>
      </c>
      <c r="R2242" s="0" t="n">
        <v>496</v>
      </c>
      <c r="S2242" s="0" t="n">
        <v>0</v>
      </c>
      <c r="T2242" s="0" t="n">
        <v>3</v>
      </c>
      <c r="U2242" s="18" t="s">
        <v>123</v>
      </c>
      <c r="V2242" s="18" t="s">
        <v>82</v>
      </c>
      <c r="W2242" s="0" t="str">
        <f aca="false">IF(AND(X2242&gt;=6,X2242&lt;14),"A",IF(AND(X2242&gt;=14,X2242&lt;22),"B","C"))</f>
        <v>A</v>
      </c>
      <c r="X2242" s="18" t="n">
        <f aca="false">HOUR(H2242)</f>
        <v>10</v>
      </c>
      <c r="Y2242" s="18" t="n">
        <f aca="false">ROUND((I2242-H2242)*1440,0)</f>
        <v>80</v>
      </c>
      <c r="Z2242" s="18" t="n">
        <f aca="false">ROUND((J2242-I2242)*1440,0)</f>
        <v>10</v>
      </c>
      <c r="AA2242" s="18" t="n">
        <f aca="false">ROUND((K2242-J2242)*1440,0)</f>
        <v>55</v>
      </c>
      <c r="AB2242" s="18" t="n">
        <f aca="false">ROUND((L2242-K2242)*1440,0)</f>
        <v>12</v>
      </c>
      <c r="AC2242" s="18" t="n">
        <f aca="false">ROUND((M2242-L2242)*1440,0)</f>
        <v>20</v>
      </c>
      <c r="AD2242" s="18" t="n">
        <f aca="false">IF(N2242="","",ROUND((N2242-M2242)*1440,0))</f>
        <v>37</v>
      </c>
      <c r="AE2242" s="18" t="n">
        <f aca="false">IF(O2242="","",ROUND((O2242-N2242)*1440,0))</f>
        <v>95</v>
      </c>
      <c r="AF2242" s="18" t="n">
        <f aca="false">IF(P2242="","",ROUND((P2242-O2242)*1440,0))</f>
        <v>34</v>
      </c>
      <c r="AG2242" s="18" t="n">
        <f aca="false">IF(Q2242="","",ROUND((Q2242-P2242)*1440,0))</f>
        <v>7</v>
      </c>
      <c r="AH2242" s="18" t="n">
        <f aca="false">IF(Q2242="","",ROUND((Q2242-H2242)*1440,0))</f>
        <v>350</v>
      </c>
      <c r="AI2242" s="19" t="n">
        <f aca="false">ROUND(IF(O2242="",Assumptions!$B$25-K2242,O2242-K2242)*24,1)</f>
        <v>2.7</v>
      </c>
      <c r="AJ2242" s="20" t="n">
        <f aca="false">ROUND(MAX(N(Y2242)/Assumptions!$C$5, N(Z2242)/Assumptions!$C$6, N(AA2242)/Assumptions!$C$7, N(AB2242)/Assumptions!$C$8, N(AC2242)/Assumptions!$C$9, N(AD2242)/Assumptions!$C$10, N(AE2242)/Assumptions!$C$11, N(AF2242)/Assumptions!$C$12, N(AG2242)/Assumptions!$C$13),3)</f>
        <v>2.667</v>
      </c>
      <c r="AK2242" s="0" t="str">
        <f aca="false">IF(OR(U2242="Pending",U2242="On Hold"),"Open GRN (awaiting)",IF(AJ2242&lt;=1,"Within SLA",IF(ROUND(N(Y2242)/Assumptions!$C$5,3)=AJ2242,"Gate Wait",IF(ROUND(N(Z2242)/Assumptions!$C$6,3)=AJ2242,"Dock Wait",IF(ROUND(N(AA2242)/Assumptions!$C$7,3)=AJ2242,"Unloading",IF(ROUND(N(AB2242)/Assumptions!$C$8,3)=AJ2242,"Unload-to-QC Wait",IF(ROUND(N(AC2242)/Assumptions!$C$9,3)=AJ2242,"QC",IF(ROUND(N(AD2242)/Assumptions!$C$10,3)=AJ2242,"QC-to-GRN Wait",IF(ROUND(N(AE2242)/Assumptions!$C$11,3)=AJ2242,"GRN Processing",IF(ROUND(N(AF2242)/Assumptions!$C$12,3)=AJ2242,"GRN-to-Putaway Wait",IF(ROUND(N(AG2242)/Assumptions!$C$13,3)=AJ2242,"Putaway","Within SLA")))))))))))</f>
        <v>Gate Wait</v>
      </c>
    </row>
    <row r="2243" customFormat="false" ht="15" hidden="false" customHeight="false" outlineLevel="0" collapsed="false">
      <c r="A2243" s="0" t="s">
        <v>6515</v>
      </c>
      <c r="B2243" s="0" t="s">
        <v>6516</v>
      </c>
      <c r="C2243" s="0" t="s">
        <v>175</v>
      </c>
      <c r="D2243" s="0" t="s">
        <v>119</v>
      </c>
      <c r="E2243" s="0" t="s">
        <v>6517</v>
      </c>
      <c r="F2243" s="0" t="s">
        <v>177</v>
      </c>
      <c r="G2243" s="0" t="s">
        <v>122</v>
      </c>
      <c r="H2243" s="17" t="n">
        <v>46258.4854166667</v>
      </c>
      <c r="I2243" s="17" t="n">
        <v>46258.5194444444</v>
      </c>
      <c r="J2243" s="17" t="n">
        <v>46258.5291666667</v>
      </c>
      <c r="K2243" s="17" t="n">
        <v>46258.5784722222</v>
      </c>
      <c r="L2243" s="17" t="n">
        <v>46258.59375</v>
      </c>
      <c r="M2243" s="17" t="n">
        <v>46258.6069444444</v>
      </c>
      <c r="N2243" s="17" t="n">
        <v>46258.6166666667</v>
      </c>
      <c r="O2243" s="17" t="n">
        <v>46258.6416666667</v>
      </c>
      <c r="P2243" s="17" t="n">
        <v>46258.65</v>
      </c>
      <c r="Q2243" s="17" t="n">
        <v>46258.6597222222</v>
      </c>
      <c r="R2243" s="0" t="n">
        <v>469</v>
      </c>
      <c r="S2243" s="0" t="n">
        <v>0</v>
      </c>
      <c r="T2243" s="0" t="n">
        <v>0</v>
      </c>
      <c r="U2243" s="18" t="s">
        <v>130</v>
      </c>
      <c r="V2243" s="18" t="s">
        <v>139</v>
      </c>
      <c r="W2243" s="0" t="str">
        <f aca="false">IF(AND(X2243&gt;=6,X2243&lt;14),"A",IF(AND(X2243&gt;=14,X2243&lt;22),"B","C"))</f>
        <v>A</v>
      </c>
      <c r="X2243" s="18" t="n">
        <f aca="false">HOUR(H2243)</f>
        <v>11</v>
      </c>
      <c r="Y2243" s="18" t="n">
        <f aca="false">ROUND((I2243-H2243)*1440,0)</f>
        <v>49</v>
      </c>
      <c r="Z2243" s="18" t="n">
        <f aca="false">ROUND((J2243-I2243)*1440,0)</f>
        <v>14</v>
      </c>
      <c r="AA2243" s="18" t="n">
        <f aca="false">ROUND((K2243-J2243)*1440,0)</f>
        <v>71</v>
      </c>
      <c r="AB2243" s="18" t="n">
        <f aca="false">ROUND((L2243-K2243)*1440,0)</f>
        <v>22</v>
      </c>
      <c r="AC2243" s="18" t="n">
        <f aca="false">ROUND((M2243-L2243)*1440,0)</f>
        <v>19</v>
      </c>
      <c r="AD2243" s="18" t="n">
        <f aca="false">IF(N2243="","",ROUND((N2243-M2243)*1440,0))</f>
        <v>14</v>
      </c>
      <c r="AE2243" s="18" t="n">
        <f aca="false">IF(O2243="","",ROUND((O2243-N2243)*1440,0))</f>
        <v>36</v>
      </c>
      <c r="AF2243" s="18" t="n">
        <f aca="false">IF(P2243="","",ROUND((P2243-O2243)*1440,0))</f>
        <v>12</v>
      </c>
      <c r="AG2243" s="18" t="n">
        <f aca="false">IF(Q2243="","",ROUND((Q2243-P2243)*1440,0))</f>
        <v>14</v>
      </c>
      <c r="AH2243" s="18" t="n">
        <f aca="false">IF(Q2243="","",ROUND((Q2243-H2243)*1440,0))</f>
        <v>251</v>
      </c>
      <c r="AI2243" s="19" t="n">
        <f aca="false">ROUND(IF(O2243="",Assumptions!$B$25-K2243,O2243-K2243)*24,1)</f>
        <v>1.5</v>
      </c>
      <c r="AJ2243" s="20" t="n">
        <f aca="false">ROUND(MAX(N(Y2243)/Assumptions!$C$5, N(Z2243)/Assumptions!$C$6, N(AA2243)/Assumptions!$C$7, N(AB2243)/Assumptions!$C$8, N(AC2243)/Assumptions!$C$9, N(AD2243)/Assumptions!$C$10, N(AE2243)/Assumptions!$C$11, N(AF2243)/Assumptions!$C$12, N(AG2243)/Assumptions!$C$13),3)</f>
        <v>1.633</v>
      </c>
      <c r="AK2243" s="0" t="str">
        <f aca="false">IF(OR(U2243="Pending",U2243="On Hold"),"Open GRN (awaiting)",IF(AJ2243&lt;=1,"Within SLA",IF(ROUND(N(Y2243)/Assumptions!$C$5,3)=AJ2243,"Gate Wait",IF(ROUND(N(Z2243)/Assumptions!$C$6,3)=AJ2243,"Dock Wait",IF(ROUND(N(AA2243)/Assumptions!$C$7,3)=AJ2243,"Unloading",IF(ROUND(N(AB2243)/Assumptions!$C$8,3)=AJ2243,"Unload-to-QC Wait",IF(ROUND(N(AC2243)/Assumptions!$C$9,3)=AJ2243,"QC",IF(ROUND(N(AD2243)/Assumptions!$C$10,3)=AJ2243,"QC-to-GRN Wait",IF(ROUND(N(AE2243)/Assumptions!$C$11,3)=AJ2243,"GRN Processing",IF(ROUND(N(AF2243)/Assumptions!$C$12,3)=AJ2243,"GRN-to-Putaway Wait",IF(ROUND(N(AG2243)/Assumptions!$C$13,3)=AJ2243,"Putaway","Within SLA")))))))))))</f>
        <v>Gate Wait</v>
      </c>
    </row>
    <row r="2244" customFormat="false" ht="15" hidden="false" customHeight="false" outlineLevel="0" collapsed="false">
      <c r="A2244" s="0" t="s">
        <v>6518</v>
      </c>
      <c r="B2244" s="0" t="s">
        <v>6519</v>
      </c>
      <c r="C2244" s="0" t="s">
        <v>218</v>
      </c>
      <c r="D2244" s="0" t="s">
        <v>119</v>
      </c>
      <c r="E2244" s="0" t="s">
        <v>3321</v>
      </c>
      <c r="F2244" s="0" t="s">
        <v>137</v>
      </c>
      <c r="G2244" s="0" t="s">
        <v>129</v>
      </c>
      <c r="H2244" s="17" t="n">
        <v>46258.4986111111</v>
      </c>
      <c r="I2244" s="17" t="n">
        <v>46258.5027777778</v>
      </c>
      <c r="J2244" s="17" t="n">
        <v>46258.5055555556</v>
      </c>
      <c r="K2244" s="17" t="n">
        <v>46258.5645833333</v>
      </c>
      <c r="L2244" s="17" t="n">
        <v>46258.5715277778</v>
      </c>
      <c r="M2244" s="17" t="n">
        <v>46258.5819444444</v>
      </c>
      <c r="N2244" s="17" t="n">
        <v>46258.6048611111</v>
      </c>
      <c r="O2244" s="17" t="n">
        <v>46258.6180555556</v>
      </c>
      <c r="P2244" s="17" t="n">
        <v>46258.6368055556</v>
      </c>
      <c r="Q2244" s="17" t="n">
        <v>46258.6465277778</v>
      </c>
      <c r="R2244" s="0" t="n">
        <v>212</v>
      </c>
      <c r="S2244" s="0" t="n">
        <v>0</v>
      </c>
      <c r="T2244" s="0" t="n">
        <v>0</v>
      </c>
      <c r="U2244" s="18" t="s">
        <v>130</v>
      </c>
      <c r="V2244" s="18" t="s">
        <v>82</v>
      </c>
      <c r="W2244" s="0" t="str">
        <f aca="false">IF(AND(X2244&gt;=6,X2244&lt;14),"A",IF(AND(X2244&gt;=14,X2244&lt;22),"B","C"))</f>
        <v>A</v>
      </c>
      <c r="X2244" s="18" t="n">
        <f aca="false">HOUR(H2244)</f>
        <v>11</v>
      </c>
      <c r="Y2244" s="18" t="n">
        <f aca="false">ROUND((I2244-H2244)*1440,0)</f>
        <v>6</v>
      </c>
      <c r="Z2244" s="18" t="n">
        <f aca="false">ROUND((J2244-I2244)*1440,0)</f>
        <v>4</v>
      </c>
      <c r="AA2244" s="18" t="n">
        <f aca="false">ROUND((K2244-J2244)*1440,0)</f>
        <v>85</v>
      </c>
      <c r="AB2244" s="18" t="n">
        <f aca="false">ROUND((L2244-K2244)*1440,0)</f>
        <v>10</v>
      </c>
      <c r="AC2244" s="18" t="n">
        <f aca="false">ROUND((M2244-L2244)*1440,0)</f>
        <v>15</v>
      </c>
      <c r="AD2244" s="18" t="n">
        <f aca="false">IF(N2244="","",ROUND((N2244-M2244)*1440,0))</f>
        <v>33</v>
      </c>
      <c r="AE2244" s="18" t="n">
        <f aca="false">IF(O2244="","",ROUND((O2244-N2244)*1440,0))</f>
        <v>19</v>
      </c>
      <c r="AF2244" s="18" t="n">
        <f aca="false">IF(P2244="","",ROUND((P2244-O2244)*1440,0))</f>
        <v>27</v>
      </c>
      <c r="AG2244" s="18" t="n">
        <f aca="false">IF(Q2244="","",ROUND((Q2244-P2244)*1440,0))</f>
        <v>14</v>
      </c>
      <c r="AH2244" s="18" t="n">
        <f aca="false">IF(Q2244="","",ROUND((Q2244-H2244)*1440,0))</f>
        <v>213</v>
      </c>
      <c r="AI2244" s="19" t="n">
        <f aca="false">ROUND(IF(O2244="",Assumptions!$B$25-K2244,O2244-K2244)*24,1)</f>
        <v>1.3</v>
      </c>
      <c r="AJ2244" s="20" t="n">
        <f aca="false">ROUND(MAX(N(Y2244)/Assumptions!$C$5, N(Z2244)/Assumptions!$C$6, N(AA2244)/Assumptions!$C$7, N(AB2244)/Assumptions!$C$8, N(AC2244)/Assumptions!$C$9, N(AD2244)/Assumptions!$C$10, N(AE2244)/Assumptions!$C$11, N(AF2244)/Assumptions!$C$12, N(AG2244)/Assumptions!$C$13),3)</f>
        <v>1.417</v>
      </c>
      <c r="AK2244" s="0" t="str">
        <f aca="false">IF(OR(U2244="Pending",U2244="On Hold"),"Open GRN (awaiting)",IF(AJ2244&lt;=1,"Within SLA",IF(ROUND(N(Y2244)/Assumptions!$C$5,3)=AJ2244,"Gate Wait",IF(ROUND(N(Z2244)/Assumptions!$C$6,3)=AJ2244,"Dock Wait",IF(ROUND(N(AA2244)/Assumptions!$C$7,3)=AJ2244,"Unloading",IF(ROUND(N(AB2244)/Assumptions!$C$8,3)=AJ2244,"Unload-to-QC Wait",IF(ROUND(N(AC2244)/Assumptions!$C$9,3)=AJ2244,"QC",IF(ROUND(N(AD2244)/Assumptions!$C$10,3)=AJ2244,"QC-to-GRN Wait",IF(ROUND(N(AE2244)/Assumptions!$C$11,3)=AJ2244,"GRN Processing",IF(ROUND(N(AF2244)/Assumptions!$C$12,3)=AJ2244,"GRN-to-Putaway Wait",IF(ROUND(N(AG2244)/Assumptions!$C$13,3)=AJ2244,"Putaway","Within SLA")))))))))))</f>
        <v>Unloading</v>
      </c>
    </row>
    <row r="2245" customFormat="false" ht="15" hidden="false" customHeight="false" outlineLevel="0" collapsed="false">
      <c r="A2245" s="0" t="s">
        <v>6520</v>
      </c>
      <c r="B2245" s="0" t="s">
        <v>6521</v>
      </c>
      <c r="C2245" s="0" t="s">
        <v>175</v>
      </c>
      <c r="D2245" s="0" t="s">
        <v>147</v>
      </c>
      <c r="E2245" s="0" t="s">
        <v>2671</v>
      </c>
      <c r="F2245" s="0" t="s">
        <v>177</v>
      </c>
      <c r="G2245" s="0" t="s">
        <v>150</v>
      </c>
      <c r="H2245" s="17" t="n">
        <v>46258.5118055556</v>
      </c>
      <c r="I2245" s="17" t="n">
        <v>46258.5451388889</v>
      </c>
      <c r="J2245" s="17" t="n">
        <v>46258.5479166667</v>
      </c>
      <c r="K2245" s="17" t="n">
        <v>46258.5881944444</v>
      </c>
      <c r="L2245" s="17" t="n">
        <v>46258.6013888889</v>
      </c>
      <c r="M2245" s="17" t="n">
        <v>46258.6097222222</v>
      </c>
      <c r="N2245" s="17" t="n">
        <v>46258.6895833333</v>
      </c>
      <c r="O2245" s="17" t="n">
        <v>46258.69375</v>
      </c>
      <c r="P2245" s="17" t="n">
        <v>46258.7145833333</v>
      </c>
      <c r="Q2245" s="17" t="n">
        <v>46258.7277777778</v>
      </c>
      <c r="R2245" s="0" t="n">
        <v>609</v>
      </c>
      <c r="S2245" s="0" t="n">
        <v>0</v>
      </c>
      <c r="T2245" s="0" t="n">
        <v>0</v>
      </c>
      <c r="U2245" s="18" t="s">
        <v>130</v>
      </c>
      <c r="V2245" s="18" t="s">
        <v>144</v>
      </c>
      <c r="W2245" s="0" t="str">
        <f aca="false">IF(AND(X2245&gt;=6,X2245&lt;14),"A",IF(AND(X2245&gt;=14,X2245&lt;22),"B","C"))</f>
        <v>A</v>
      </c>
      <c r="X2245" s="18" t="n">
        <f aca="false">HOUR(H2245)</f>
        <v>12</v>
      </c>
      <c r="Y2245" s="18" t="n">
        <f aca="false">ROUND((I2245-H2245)*1440,0)</f>
        <v>48</v>
      </c>
      <c r="Z2245" s="18" t="n">
        <f aca="false">ROUND((J2245-I2245)*1440,0)</f>
        <v>4</v>
      </c>
      <c r="AA2245" s="18" t="n">
        <f aca="false">ROUND((K2245-J2245)*1440,0)</f>
        <v>58</v>
      </c>
      <c r="AB2245" s="18" t="n">
        <f aca="false">ROUND((L2245-K2245)*1440,0)</f>
        <v>19</v>
      </c>
      <c r="AC2245" s="18" t="n">
        <f aca="false">ROUND((M2245-L2245)*1440,0)</f>
        <v>12</v>
      </c>
      <c r="AD2245" s="18" t="n">
        <f aca="false">IF(N2245="","",ROUND((N2245-M2245)*1440,0))</f>
        <v>115</v>
      </c>
      <c r="AE2245" s="18" t="n">
        <f aca="false">IF(O2245="","",ROUND((O2245-N2245)*1440,0))</f>
        <v>6</v>
      </c>
      <c r="AF2245" s="18" t="n">
        <f aca="false">IF(P2245="","",ROUND((P2245-O2245)*1440,0))</f>
        <v>30</v>
      </c>
      <c r="AG2245" s="18" t="n">
        <f aca="false">IF(Q2245="","",ROUND((Q2245-P2245)*1440,0))</f>
        <v>19</v>
      </c>
      <c r="AH2245" s="18" t="n">
        <f aca="false">IF(Q2245="","",ROUND((Q2245-H2245)*1440,0))</f>
        <v>311</v>
      </c>
      <c r="AI2245" s="19" t="n">
        <f aca="false">ROUND(IF(O2245="",Assumptions!$B$25-K2245,O2245-K2245)*24,1)</f>
        <v>2.5</v>
      </c>
      <c r="AJ2245" s="20" t="n">
        <f aca="false">ROUND(MAX(N(Y2245)/Assumptions!$C$5, N(Z2245)/Assumptions!$C$6, N(AA2245)/Assumptions!$C$7, N(AB2245)/Assumptions!$C$8, N(AC2245)/Assumptions!$C$9, N(AD2245)/Assumptions!$C$10, N(AE2245)/Assumptions!$C$11, N(AF2245)/Assumptions!$C$12, N(AG2245)/Assumptions!$C$13),3)</f>
        <v>3.833</v>
      </c>
      <c r="AK2245" s="0" t="str">
        <f aca="false">IF(OR(U2245="Pending",U2245="On Hold"),"Open GRN (awaiting)",IF(AJ2245&lt;=1,"Within SLA",IF(ROUND(N(Y2245)/Assumptions!$C$5,3)=AJ2245,"Gate Wait",IF(ROUND(N(Z2245)/Assumptions!$C$6,3)=AJ2245,"Dock Wait",IF(ROUND(N(AA2245)/Assumptions!$C$7,3)=AJ2245,"Unloading",IF(ROUND(N(AB2245)/Assumptions!$C$8,3)=AJ2245,"Unload-to-QC Wait",IF(ROUND(N(AC2245)/Assumptions!$C$9,3)=AJ2245,"QC",IF(ROUND(N(AD2245)/Assumptions!$C$10,3)=AJ2245,"QC-to-GRN Wait",IF(ROUND(N(AE2245)/Assumptions!$C$11,3)=AJ2245,"GRN Processing",IF(ROUND(N(AF2245)/Assumptions!$C$12,3)=AJ2245,"GRN-to-Putaway Wait",IF(ROUND(N(AG2245)/Assumptions!$C$13,3)=AJ2245,"Putaway","Within SLA")))))))))))</f>
        <v>QC-to-GRN Wait</v>
      </c>
    </row>
    <row r="2246" customFormat="false" ht="15" hidden="false" customHeight="false" outlineLevel="0" collapsed="false">
      <c r="A2246" s="0" t="s">
        <v>6522</v>
      </c>
      <c r="B2246" s="0" t="s">
        <v>6523</v>
      </c>
      <c r="C2246" s="0" t="s">
        <v>175</v>
      </c>
      <c r="D2246" s="0" t="s">
        <v>147</v>
      </c>
      <c r="E2246" s="0" t="s">
        <v>6524</v>
      </c>
      <c r="F2246" s="0" t="s">
        <v>177</v>
      </c>
      <c r="G2246" s="0" t="s">
        <v>150</v>
      </c>
      <c r="H2246" s="17" t="n">
        <v>46258.5277777778</v>
      </c>
      <c r="I2246" s="17" t="n">
        <v>46258.5458333333</v>
      </c>
      <c r="J2246" s="17" t="n">
        <v>46258.5493055556</v>
      </c>
      <c r="K2246" s="17" t="n">
        <v>46258.5645833333</v>
      </c>
      <c r="L2246" s="17" t="n">
        <v>46258.5805555556</v>
      </c>
      <c r="M2246" s="17" t="n">
        <v>46258.5979166667</v>
      </c>
      <c r="N2246" s="17" t="n">
        <v>46258.6006944445</v>
      </c>
      <c r="O2246" s="17" t="n">
        <v>46258.6173611111</v>
      </c>
      <c r="P2246" s="17" t="n">
        <v>46258.6368055556</v>
      </c>
      <c r="Q2246" s="17" t="n">
        <v>46258.6479166667</v>
      </c>
      <c r="R2246" s="0" t="n">
        <v>375</v>
      </c>
      <c r="S2246" s="0" t="n">
        <v>0</v>
      </c>
      <c r="T2246" s="0" t="n">
        <v>0</v>
      </c>
      <c r="U2246" s="18" t="s">
        <v>130</v>
      </c>
      <c r="V2246" s="18" t="s">
        <v>144</v>
      </c>
      <c r="W2246" s="0" t="str">
        <f aca="false">IF(AND(X2246&gt;=6,X2246&lt;14),"A",IF(AND(X2246&gt;=14,X2246&lt;22),"B","C"))</f>
        <v>A</v>
      </c>
      <c r="X2246" s="18" t="n">
        <f aca="false">HOUR(H2246)</f>
        <v>12</v>
      </c>
      <c r="Y2246" s="18" t="n">
        <f aca="false">ROUND((I2246-H2246)*1440,0)</f>
        <v>26</v>
      </c>
      <c r="Z2246" s="18" t="n">
        <f aca="false">ROUND((J2246-I2246)*1440,0)</f>
        <v>5</v>
      </c>
      <c r="AA2246" s="18" t="n">
        <f aca="false">ROUND((K2246-J2246)*1440,0)</f>
        <v>22</v>
      </c>
      <c r="AB2246" s="18" t="n">
        <f aca="false">ROUND((L2246-K2246)*1440,0)</f>
        <v>23</v>
      </c>
      <c r="AC2246" s="18" t="n">
        <f aca="false">ROUND((M2246-L2246)*1440,0)</f>
        <v>25</v>
      </c>
      <c r="AD2246" s="18" t="n">
        <f aca="false">IF(N2246="","",ROUND((N2246-M2246)*1440,0))</f>
        <v>4</v>
      </c>
      <c r="AE2246" s="18" t="n">
        <f aca="false">IF(O2246="","",ROUND((O2246-N2246)*1440,0))</f>
        <v>24</v>
      </c>
      <c r="AF2246" s="18" t="n">
        <f aca="false">IF(P2246="","",ROUND((P2246-O2246)*1440,0))</f>
        <v>28</v>
      </c>
      <c r="AG2246" s="18" t="n">
        <f aca="false">IF(Q2246="","",ROUND((Q2246-P2246)*1440,0))</f>
        <v>16</v>
      </c>
      <c r="AH2246" s="18" t="n">
        <f aca="false">IF(Q2246="","",ROUND((Q2246-H2246)*1440,0))</f>
        <v>173</v>
      </c>
      <c r="AI2246" s="19" t="n">
        <f aca="false">ROUND(IF(O2246="",Assumptions!$B$25-K2246,O2246-K2246)*24,1)</f>
        <v>1.3</v>
      </c>
      <c r="AJ2246" s="20" t="n">
        <f aca="false">ROUND(MAX(N(Y2246)/Assumptions!$C$5, N(Z2246)/Assumptions!$C$6, N(AA2246)/Assumptions!$C$7, N(AB2246)/Assumptions!$C$8, N(AC2246)/Assumptions!$C$9, N(AD2246)/Assumptions!$C$10, N(AE2246)/Assumptions!$C$11, N(AF2246)/Assumptions!$C$12, N(AG2246)/Assumptions!$C$13),3)</f>
        <v>1.533</v>
      </c>
      <c r="AK2246" s="0" t="str">
        <f aca="false">IF(OR(U2246="Pending",U2246="On Hold"),"Open GRN (awaiting)",IF(AJ2246&lt;=1,"Within SLA",IF(ROUND(N(Y2246)/Assumptions!$C$5,3)=AJ2246,"Gate Wait",IF(ROUND(N(Z2246)/Assumptions!$C$6,3)=AJ2246,"Dock Wait",IF(ROUND(N(AA2246)/Assumptions!$C$7,3)=AJ2246,"Unloading",IF(ROUND(N(AB2246)/Assumptions!$C$8,3)=AJ2246,"Unload-to-QC Wait",IF(ROUND(N(AC2246)/Assumptions!$C$9,3)=AJ2246,"QC",IF(ROUND(N(AD2246)/Assumptions!$C$10,3)=AJ2246,"QC-to-GRN Wait",IF(ROUND(N(AE2246)/Assumptions!$C$11,3)=AJ2246,"GRN Processing",IF(ROUND(N(AF2246)/Assumptions!$C$12,3)=AJ2246,"GRN-to-Putaway Wait",IF(ROUND(N(AG2246)/Assumptions!$C$13,3)=AJ2246,"Putaway","Within SLA")))))))))))</f>
        <v>Unload-to-QC Wait</v>
      </c>
    </row>
    <row r="2247" customFormat="false" ht="15" hidden="false" customHeight="false" outlineLevel="0" collapsed="false">
      <c r="A2247" s="0" t="s">
        <v>6525</v>
      </c>
      <c r="B2247" s="0" t="s">
        <v>6526</v>
      </c>
      <c r="C2247" s="0" t="s">
        <v>175</v>
      </c>
      <c r="D2247" s="0" t="s">
        <v>119</v>
      </c>
      <c r="E2247" s="0" t="s">
        <v>6527</v>
      </c>
      <c r="F2247" s="0" t="s">
        <v>177</v>
      </c>
      <c r="G2247" s="0" t="s">
        <v>122</v>
      </c>
      <c r="H2247" s="17" t="n">
        <v>46258.5395833333</v>
      </c>
      <c r="I2247" s="17" t="n">
        <v>46258.5597222222</v>
      </c>
      <c r="J2247" s="17" t="n">
        <v>46258.5666666667</v>
      </c>
      <c r="K2247" s="17" t="n">
        <v>46258.5840277778</v>
      </c>
      <c r="L2247" s="17" t="n">
        <v>46258.5881944444</v>
      </c>
      <c r="M2247" s="17" t="n">
        <v>46258.6090277778</v>
      </c>
      <c r="N2247" s="17" t="n">
        <v>46258.6743055556</v>
      </c>
      <c r="O2247" s="17" t="n">
        <v>46258.7</v>
      </c>
      <c r="P2247" s="17" t="n">
        <v>46258.7069444444</v>
      </c>
      <c r="Q2247" s="17" t="n">
        <v>46258.7131944444</v>
      </c>
      <c r="R2247" s="0" t="n">
        <v>663</v>
      </c>
      <c r="S2247" s="0" t="n">
        <v>0</v>
      </c>
      <c r="T2247" s="0" t="n">
        <v>0</v>
      </c>
      <c r="U2247" s="18" t="s">
        <v>130</v>
      </c>
      <c r="V2247" s="18" t="s">
        <v>144</v>
      </c>
      <c r="W2247" s="0" t="str">
        <f aca="false">IF(AND(X2247&gt;=6,X2247&lt;14),"A",IF(AND(X2247&gt;=14,X2247&lt;22),"B","C"))</f>
        <v>A</v>
      </c>
      <c r="X2247" s="18" t="n">
        <f aca="false">HOUR(H2247)</f>
        <v>12</v>
      </c>
      <c r="Y2247" s="18" t="n">
        <f aca="false">ROUND((I2247-H2247)*1440,0)</f>
        <v>29</v>
      </c>
      <c r="Z2247" s="18" t="n">
        <f aca="false">ROUND((J2247-I2247)*1440,0)</f>
        <v>10</v>
      </c>
      <c r="AA2247" s="18" t="n">
        <f aca="false">ROUND((K2247-J2247)*1440,0)</f>
        <v>25</v>
      </c>
      <c r="AB2247" s="18" t="n">
        <f aca="false">ROUND((L2247-K2247)*1440,0)</f>
        <v>6</v>
      </c>
      <c r="AC2247" s="18" t="n">
        <f aca="false">ROUND((M2247-L2247)*1440,0)</f>
        <v>30</v>
      </c>
      <c r="AD2247" s="18" t="n">
        <f aca="false">IF(N2247="","",ROUND((N2247-M2247)*1440,0))</f>
        <v>94</v>
      </c>
      <c r="AE2247" s="18" t="n">
        <f aca="false">IF(O2247="","",ROUND((O2247-N2247)*1440,0))</f>
        <v>37</v>
      </c>
      <c r="AF2247" s="18" t="n">
        <f aca="false">IF(P2247="","",ROUND((P2247-O2247)*1440,0))</f>
        <v>10</v>
      </c>
      <c r="AG2247" s="18" t="n">
        <f aca="false">IF(Q2247="","",ROUND((Q2247-P2247)*1440,0))</f>
        <v>9</v>
      </c>
      <c r="AH2247" s="18" t="n">
        <f aca="false">IF(Q2247="","",ROUND((Q2247-H2247)*1440,0))</f>
        <v>250</v>
      </c>
      <c r="AI2247" s="19" t="n">
        <f aca="false">ROUND(IF(O2247="",Assumptions!$B$25-K2247,O2247-K2247)*24,1)</f>
        <v>2.8</v>
      </c>
      <c r="AJ2247" s="20" t="n">
        <f aca="false">ROUND(MAX(N(Y2247)/Assumptions!$C$5, N(Z2247)/Assumptions!$C$6, N(AA2247)/Assumptions!$C$7, N(AB2247)/Assumptions!$C$8, N(AC2247)/Assumptions!$C$9, N(AD2247)/Assumptions!$C$10, N(AE2247)/Assumptions!$C$11, N(AF2247)/Assumptions!$C$12, N(AG2247)/Assumptions!$C$13),3)</f>
        <v>3.133</v>
      </c>
      <c r="AK2247" s="0" t="str">
        <f aca="false">IF(OR(U2247="Pending",U2247="On Hold"),"Open GRN (awaiting)",IF(AJ2247&lt;=1,"Within SLA",IF(ROUND(N(Y2247)/Assumptions!$C$5,3)=AJ2247,"Gate Wait",IF(ROUND(N(Z2247)/Assumptions!$C$6,3)=AJ2247,"Dock Wait",IF(ROUND(N(AA2247)/Assumptions!$C$7,3)=AJ2247,"Unloading",IF(ROUND(N(AB2247)/Assumptions!$C$8,3)=AJ2247,"Unload-to-QC Wait",IF(ROUND(N(AC2247)/Assumptions!$C$9,3)=AJ2247,"QC",IF(ROUND(N(AD2247)/Assumptions!$C$10,3)=AJ2247,"QC-to-GRN Wait",IF(ROUND(N(AE2247)/Assumptions!$C$11,3)=AJ2247,"GRN Processing",IF(ROUND(N(AF2247)/Assumptions!$C$12,3)=AJ2247,"GRN-to-Putaway Wait",IF(ROUND(N(AG2247)/Assumptions!$C$13,3)=AJ2247,"Putaway","Within SLA")))))))))))</f>
        <v>QC-to-GRN Wait</v>
      </c>
    </row>
    <row r="2248" customFormat="false" ht="15" hidden="false" customHeight="false" outlineLevel="0" collapsed="false">
      <c r="A2248" s="0" t="s">
        <v>6528</v>
      </c>
      <c r="B2248" s="0" t="s">
        <v>6529</v>
      </c>
      <c r="C2248" s="0" t="s">
        <v>252</v>
      </c>
      <c r="D2248" s="0" t="s">
        <v>119</v>
      </c>
      <c r="E2248" s="0" t="s">
        <v>6530</v>
      </c>
      <c r="F2248" s="0" t="s">
        <v>155</v>
      </c>
      <c r="G2248" s="0" t="s">
        <v>129</v>
      </c>
      <c r="H2248" s="17" t="n">
        <v>46258.5555555556</v>
      </c>
      <c r="I2248" s="17" t="n">
        <v>46258.5722222222</v>
      </c>
      <c r="J2248" s="17" t="n">
        <v>46258.5756944444</v>
      </c>
      <c r="K2248" s="17" t="n">
        <v>46258.6145833333</v>
      </c>
      <c r="L2248" s="17" t="n">
        <v>46258.6173611111</v>
      </c>
      <c r="M2248" s="17" t="n">
        <v>46258.6347222222</v>
      </c>
      <c r="N2248" s="17" t="n">
        <v>46258.725</v>
      </c>
      <c r="O2248" s="17" t="n">
        <v>46258.8638888889</v>
      </c>
      <c r="P2248" s="17" t="n">
        <v>46258.8708333333</v>
      </c>
      <c r="Q2248" s="17" t="n">
        <v>46258.88125</v>
      </c>
      <c r="R2248" s="0" t="n">
        <v>200</v>
      </c>
      <c r="S2248" s="0" t="n">
        <v>9</v>
      </c>
      <c r="T2248" s="0" t="n">
        <v>0</v>
      </c>
      <c r="U2248" s="18" t="s">
        <v>123</v>
      </c>
      <c r="V2248" s="18" t="s">
        <v>156</v>
      </c>
      <c r="W2248" s="0" t="str">
        <f aca="false">IF(AND(X2248&gt;=6,X2248&lt;14),"A",IF(AND(X2248&gt;=14,X2248&lt;22),"B","C"))</f>
        <v>A</v>
      </c>
      <c r="X2248" s="18" t="n">
        <f aca="false">HOUR(H2248)</f>
        <v>13</v>
      </c>
      <c r="Y2248" s="18" t="n">
        <f aca="false">ROUND((I2248-H2248)*1440,0)</f>
        <v>24</v>
      </c>
      <c r="Z2248" s="18" t="n">
        <f aca="false">ROUND((J2248-I2248)*1440,0)</f>
        <v>5</v>
      </c>
      <c r="AA2248" s="18" t="n">
        <f aca="false">ROUND((K2248-J2248)*1440,0)</f>
        <v>56</v>
      </c>
      <c r="AB2248" s="18" t="n">
        <f aca="false">ROUND((L2248-K2248)*1440,0)</f>
        <v>4</v>
      </c>
      <c r="AC2248" s="18" t="n">
        <f aca="false">ROUND((M2248-L2248)*1440,0)</f>
        <v>25</v>
      </c>
      <c r="AD2248" s="18" t="n">
        <f aca="false">IF(N2248="","",ROUND((N2248-M2248)*1440,0))</f>
        <v>130</v>
      </c>
      <c r="AE2248" s="18" t="n">
        <f aca="false">IF(O2248="","",ROUND((O2248-N2248)*1440,0))</f>
        <v>200</v>
      </c>
      <c r="AF2248" s="18" t="n">
        <f aca="false">IF(P2248="","",ROUND((P2248-O2248)*1440,0))</f>
        <v>10</v>
      </c>
      <c r="AG2248" s="18" t="n">
        <f aca="false">IF(Q2248="","",ROUND((Q2248-P2248)*1440,0))</f>
        <v>15</v>
      </c>
      <c r="AH2248" s="18" t="n">
        <f aca="false">IF(Q2248="","",ROUND((Q2248-H2248)*1440,0))</f>
        <v>469</v>
      </c>
      <c r="AI2248" s="19" t="n">
        <f aca="false">ROUND(IF(O2248="",Assumptions!$B$25-K2248,O2248-K2248)*24,1)</f>
        <v>6</v>
      </c>
      <c r="AJ2248" s="20" t="n">
        <f aca="false">ROUND(MAX(N(Y2248)/Assumptions!$C$5, N(Z2248)/Assumptions!$C$6, N(AA2248)/Assumptions!$C$7, N(AB2248)/Assumptions!$C$8, N(AC2248)/Assumptions!$C$9, N(AD2248)/Assumptions!$C$10, N(AE2248)/Assumptions!$C$11, N(AF2248)/Assumptions!$C$12, N(AG2248)/Assumptions!$C$13),3)</f>
        <v>4.444</v>
      </c>
      <c r="AK2248" s="0" t="str">
        <f aca="false">IF(OR(U2248="Pending",U2248="On Hold"),"Open GRN (awaiting)",IF(AJ2248&lt;=1,"Within SLA",IF(ROUND(N(Y2248)/Assumptions!$C$5,3)=AJ2248,"Gate Wait",IF(ROUND(N(Z2248)/Assumptions!$C$6,3)=AJ2248,"Dock Wait",IF(ROUND(N(AA2248)/Assumptions!$C$7,3)=AJ2248,"Unloading",IF(ROUND(N(AB2248)/Assumptions!$C$8,3)=AJ2248,"Unload-to-QC Wait",IF(ROUND(N(AC2248)/Assumptions!$C$9,3)=AJ2248,"QC",IF(ROUND(N(AD2248)/Assumptions!$C$10,3)=AJ2248,"QC-to-GRN Wait",IF(ROUND(N(AE2248)/Assumptions!$C$11,3)=AJ2248,"GRN Processing",IF(ROUND(N(AF2248)/Assumptions!$C$12,3)=AJ2248,"GRN-to-Putaway Wait",IF(ROUND(N(AG2248)/Assumptions!$C$13,3)=AJ2248,"Putaway","Within SLA")))))))))))</f>
        <v>GRN Processing</v>
      </c>
    </row>
    <row r="2249" customFormat="false" ht="15" hidden="false" customHeight="false" outlineLevel="0" collapsed="false">
      <c r="A2249" s="0" t="s">
        <v>6531</v>
      </c>
      <c r="B2249" s="0" t="s">
        <v>6532</v>
      </c>
      <c r="C2249" s="0" t="s">
        <v>252</v>
      </c>
      <c r="D2249" s="0" t="s">
        <v>147</v>
      </c>
      <c r="E2249" s="0" t="s">
        <v>2340</v>
      </c>
      <c r="F2249" s="0" t="s">
        <v>155</v>
      </c>
      <c r="G2249" s="0" t="s">
        <v>150</v>
      </c>
      <c r="H2249" s="17" t="n">
        <v>46258.5805555556</v>
      </c>
      <c r="I2249" s="17" t="n">
        <v>46258.6201388889</v>
      </c>
      <c r="J2249" s="17" t="n">
        <v>46258.6291666667</v>
      </c>
      <c r="K2249" s="17" t="n">
        <v>46258.6541666667</v>
      </c>
      <c r="L2249" s="17" t="n">
        <v>46258.6652777778</v>
      </c>
      <c r="M2249" s="17" t="n">
        <v>46258.6916666667</v>
      </c>
      <c r="N2249" s="17" t="n">
        <v>46258.7326388889</v>
      </c>
      <c r="O2249" s="17" t="n">
        <v>46258.7597222222</v>
      </c>
      <c r="P2249" s="17" t="n">
        <v>46258.7819444445</v>
      </c>
      <c r="Q2249" s="17" t="n">
        <v>46258.7951388889</v>
      </c>
      <c r="R2249" s="0" t="n">
        <v>162</v>
      </c>
      <c r="S2249" s="0" t="n">
        <v>0</v>
      </c>
      <c r="T2249" s="0" t="n">
        <v>0</v>
      </c>
      <c r="U2249" s="18" t="s">
        <v>130</v>
      </c>
      <c r="V2249" s="18" t="s">
        <v>131</v>
      </c>
      <c r="W2249" s="0" t="str">
        <f aca="false">IF(AND(X2249&gt;=6,X2249&lt;14),"A",IF(AND(X2249&gt;=14,X2249&lt;22),"B","C"))</f>
        <v>A</v>
      </c>
      <c r="X2249" s="18" t="n">
        <f aca="false">HOUR(H2249)</f>
        <v>13</v>
      </c>
      <c r="Y2249" s="18" t="n">
        <f aca="false">ROUND((I2249-H2249)*1440,0)</f>
        <v>57</v>
      </c>
      <c r="Z2249" s="18" t="n">
        <f aca="false">ROUND((J2249-I2249)*1440,0)</f>
        <v>13</v>
      </c>
      <c r="AA2249" s="18" t="n">
        <f aca="false">ROUND((K2249-J2249)*1440,0)</f>
        <v>36</v>
      </c>
      <c r="AB2249" s="18" t="n">
        <f aca="false">ROUND((L2249-K2249)*1440,0)</f>
        <v>16</v>
      </c>
      <c r="AC2249" s="18" t="n">
        <f aca="false">ROUND((M2249-L2249)*1440,0)</f>
        <v>38</v>
      </c>
      <c r="AD2249" s="18" t="n">
        <f aca="false">IF(N2249="","",ROUND((N2249-M2249)*1440,0))</f>
        <v>59</v>
      </c>
      <c r="AE2249" s="18" t="n">
        <f aca="false">IF(O2249="","",ROUND((O2249-N2249)*1440,0))</f>
        <v>39</v>
      </c>
      <c r="AF2249" s="18" t="n">
        <f aca="false">IF(P2249="","",ROUND((P2249-O2249)*1440,0))</f>
        <v>32</v>
      </c>
      <c r="AG2249" s="18" t="n">
        <f aca="false">IF(Q2249="","",ROUND((Q2249-P2249)*1440,0))</f>
        <v>19</v>
      </c>
      <c r="AH2249" s="18" t="n">
        <f aca="false">IF(Q2249="","",ROUND((Q2249-H2249)*1440,0))</f>
        <v>309</v>
      </c>
      <c r="AI2249" s="19" t="n">
        <f aca="false">ROUND(IF(O2249="",Assumptions!$B$25-K2249,O2249-K2249)*24,1)</f>
        <v>2.5</v>
      </c>
      <c r="AJ2249" s="20" t="n">
        <f aca="false">ROUND(MAX(N(Y2249)/Assumptions!$C$5, N(Z2249)/Assumptions!$C$6, N(AA2249)/Assumptions!$C$7, N(AB2249)/Assumptions!$C$8, N(AC2249)/Assumptions!$C$9, N(AD2249)/Assumptions!$C$10, N(AE2249)/Assumptions!$C$11, N(AF2249)/Assumptions!$C$12, N(AG2249)/Assumptions!$C$13),3)</f>
        <v>1.967</v>
      </c>
      <c r="AK2249" s="0" t="str">
        <f aca="false">IF(OR(U2249="Pending",U2249="On Hold"),"Open GRN (awaiting)",IF(AJ2249&lt;=1,"Within SLA",IF(ROUND(N(Y2249)/Assumptions!$C$5,3)=AJ2249,"Gate Wait",IF(ROUND(N(Z2249)/Assumptions!$C$6,3)=AJ2249,"Dock Wait",IF(ROUND(N(AA2249)/Assumptions!$C$7,3)=AJ2249,"Unloading",IF(ROUND(N(AB2249)/Assumptions!$C$8,3)=AJ2249,"Unload-to-QC Wait",IF(ROUND(N(AC2249)/Assumptions!$C$9,3)=AJ2249,"QC",IF(ROUND(N(AD2249)/Assumptions!$C$10,3)=AJ2249,"QC-to-GRN Wait",IF(ROUND(N(AE2249)/Assumptions!$C$11,3)=AJ2249,"GRN Processing",IF(ROUND(N(AF2249)/Assumptions!$C$12,3)=AJ2249,"GRN-to-Putaway Wait",IF(ROUND(N(AG2249)/Assumptions!$C$13,3)=AJ2249,"Putaway","Within SLA")))))))))))</f>
        <v>QC-to-GRN Wait</v>
      </c>
    </row>
    <row r="2250" customFormat="false" ht="15" hidden="false" customHeight="false" outlineLevel="0" collapsed="false">
      <c r="A2250" s="0" t="s">
        <v>6533</v>
      </c>
      <c r="B2250" s="0" t="s">
        <v>6534</v>
      </c>
      <c r="C2250" s="0" t="s">
        <v>170</v>
      </c>
      <c r="D2250" s="0" t="s">
        <v>135</v>
      </c>
      <c r="E2250" s="0" t="s">
        <v>6535</v>
      </c>
      <c r="F2250" s="0" t="s">
        <v>121</v>
      </c>
      <c r="G2250" s="0" t="s">
        <v>178</v>
      </c>
      <c r="H2250" s="17" t="n">
        <v>46258.5888888889</v>
      </c>
      <c r="I2250" s="17" t="n">
        <v>46258.6013888889</v>
      </c>
      <c r="J2250" s="17" t="n">
        <v>46258.6208333333</v>
      </c>
      <c r="K2250" s="17" t="n">
        <v>46258.63125</v>
      </c>
      <c r="L2250" s="17" t="n">
        <v>46258.6375</v>
      </c>
      <c r="M2250" s="17" t="n">
        <v>46258.6597222222</v>
      </c>
      <c r="N2250" s="17" t="n">
        <v>46258.6868055556</v>
      </c>
      <c r="O2250" s="17" t="n">
        <v>46258.7743055556</v>
      </c>
      <c r="P2250" s="17" t="n">
        <v>46258.7833333333</v>
      </c>
      <c r="Q2250" s="17" t="n">
        <v>46258.7951388889</v>
      </c>
      <c r="R2250" s="0" t="n">
        <v>140</v>
      </c>
      <c r="S2250" s="0" t="n">
        <v>0</v>
      </c>
      <c r="T2250" s="0" t="n">
        <v>0</v>
      </c>
      <c r="U2250" s="18" t="s">
        <v>130</v>
      </c>
      <c r="V2250" s="18" t="s">
        <v>144</v>
      </c>
      <c r="W2250" s="0" t="str">
        <f aca="false">IF(AND(X2250&gt;=6,X2250&lt;14),"A",IF(AND(X2250&gt;=14,X2250&lt;22),"B","C"))</f>
        <v>B</v>
      </c>
      <c r="X2250" s="18" t="n">
        <f aca="false">HOUR(H2250)</f>
        <v>14</v>
      </c>
      <c r="Y2250" s="18" t="n">
        <f aca="false">ROUND((I2250-H2250)*1440,0)</f>
        <v>18</v>
      </c>
      <c r="Z2250" s="18" t="n">
        <f aca="false">ROUND((J2250-I2250)*1440,0)</f>
        <v>28</v>
      </c>
      <c r="AA2250" s="18" t="n">
        <f aca="false">ROUND((K2250-J2250)*1440,0)</f>
        <v>15</v>
      </c>
      <c r="AB2250" s="18" t="n">
        <f aca="false">ROUND((L2250-K2250)*1440,0)</f>
        <v>9</v>
      </c>
      <c r="AC2250" s="18" t="n">
        <f aca="false">ROUND((M2250-L2250)*1440,0)</f>
        <v>32</v>
      </c>
      <c r="AD2250" s="18" t="n">
        <f aca="false">IF(N2250="","",ROUND((N2250-M2250)*1440,0))</f>
        <v>39</v>
      </c>
      <c r="AE2250" s="18" t="n">
        <f aca="false">IF(O2250="","",ROUND((O2250-N2250)*1440,0))</f>
        <v>126</v>
      </c>
      <c r="AF2250" s="18" t="n">
        <f aca="false">IF(P2250="","",ROUND((P2250-O2250)*1440,0))</f>
        <v>13</v>
      </c>
      <c r="AG2250" s="18" t="n">
        <f aca="false">IF(Q2250="","",ROUND((Q2250-P2250)*1440,0))</f>
        <v>17</v>
      </c>
      <c r="AH2250" s="18" t="n">
        <f aca="false">IF(Q2250="","",ROUND((Q2250-H2250)*1440,0))</f>
        <v>297</v>
      </c>
      <c r="AI2250" s="19" t="n">
        <f aca="false">ROUND(IF(O2250="",Assumptions!$B$25-K2250,O2250-K2250)*24,1)</f>
        <v>3.4</v>
      </c>
      <c r="AJ2250" s="20" t="n">
        <f aca="false">ROUND(MAX(N(Y2250)/Assumptions!$C$5, N(Z2250)/Assumptions!$C$6, N(AA2250)/Assumptions!$C$7, N(AB2250)/Assumptions!$C$8, N(AC2250)/Assumptions!$C$9, N(AD2250)/Assumptions!$C$10, N(AE2250)/Assumptions!$C$11, N(AF2250)/Assumptions!$C$12, N(AG2250)/Assumptions!$C$13),3)</f>
        <v>2.8</v>
      </c>
      <c r="AK2250" s="0" t="str">
        <f aca="false">IF(OR(U2250="Pending",U2250="On Hold"),"Open GRN (awaiting)",IF(AJ2250&lt;=1,"Within SLA",IF(ROUND(N(Y2250)/Assumptions!$C$5,3)=AJ2250,"Gate Wait",IF(ROUND(N(Z2250)/Assumptions!$C$6,3)=AJ2250,"Dock Wait",IF(ROUND(N(AA2250)/Assumptions!$C$7,3)=AJ2250,"Unloading",IF(ROUND(N(AB2250)/Assumptions!$C$8,3)=AJ2250,"Unload-to-QC Wait",IF(ROUND(N(AC2250)/Assumptions!$C$9,3)=AJ2250,"QC",IF(ROUND(N(AD2250)/Assumptions!$C$10,3)=AJ2250,"QC-to-GRN Wait",IF(ROUND(N(AE2250)/Assumptions!$C$11,3)=AJ2250,"GRN Processing",IF(ROUND(N(AF2250)/Assumptions!$C$12,3)=AJ2250,"GRN-to-Putaway Wait",IF(ROUND(N(AG2250)/Assumptions!$C$13,3)=AJ2250,"Putaway","Within SLA")))))))))))</f>
        <v>GRN Processing</v>
      </c>
    </row>
    <row r="2251" customFormat="false" ht="15" hidden="false" customHeight="false" outlineLevel="0" collapsed="false">
      <c r="A2251" s="0" t="s">
        <v>6536</v>
      </c>
      <c r="B2251" s="0" t="s">
        <v>6537</v>
      </c>
      <c r="C2251" s="0" t="s">
        <v>118</v>
      </c>
      <c r="D2251" s="0" t="s">
        <v>119</v>
      </c>
      <c r="E2251" s="0" t="s">
        <v>6538</v>
      </c>
      <c r="F2251" s="0" t="s">
        <v>121</v>
      </c>
      <c r="G2251" s="0" t="s">
        <v>122</v>
      </c>
      <c r="H2251" s="17" t="n">
        <v>46258.6159722222</v>
      </c>
      <c r="I2251" s="17" t="n">
        <v>46258.6381944444</v>
      </c>
      <c r="J2251" s="17" t="n">
        <v>46258.6479166667</v>
      </c>
      <c r="K2251" s="17" t="n">
        <v>46258.6673611111</v>
      </c>
      <c r="L2251" s="17" t="n">
        <v>46258.68125</v>
      </c>
      <c r="M2251" s="17" t="n">
        <v>46258.7208333333</v>
      </c>
      <c r="N2251" s="17" t="n">
        <v>46258.8229166667</v>
      </c>
      <c r="O2251" s="17" t="n">
        <v>46258.8347222222</v>
      </c>
      <c r="P2251" s="17" t="n">
        <v>46258.8458333333</v>
      </c>
      <c r="Q2251" s="17" t="n">
        <v>46258.8673611111</v>
      </c>
      <c r="R2251" s="0" t="n">
        <v>256</v>
      </c>
      <c r="S2251" s="0" t="n">
        <v>0</v>
      </c>
      <c r="T2251" s="0" t="n">
        <v>0</v>
      </c>
      <c r="U2251" s="18" t="s">
        <v>130</v>
      </c>
      <c r="V2251" s="18" t="s">
        <v>131</v>
      </c>
      <c r="W2251" s="0" t="str">
        <f aca="false">IF(AND(X2251&gt;=6,X2251&lt;14),"A",IF(AND(X2251&gt;=14,X2251&lt;22),"B","C"))</f>
        <v>B</v>
      </c>
      <c r="X2251" s="18" t="n">
        <f aca="false">HOUR(H2251)</f>
        <v>14</v>
      </c>
      <c r="Y2251" s="18" t="n">
        <f aca="false">ROUND((I2251-H2251)*1440,0)</f>
        <v>32</v>
      </c>
      <c r="Z2251" s="18" t="n">
        <f aca="false">ROUND((J2251-I2251)*1440,0)</f>
        <v>14</v>
      </c>
      <c r="AA2251" s="18" t="n">
        <f aca="false">ROUND((K2251-J2251)*1440,0)</f>
        <v>28</v>
      </c>
      <c r="AB2251" s="18" t="n">
        <f aca="false">ROUND((L2251-K2251)*1440,0)</f>
        <v>20</v>
      </c>
      <c r="AC2251" s="18" t="n">
        <f aca="false">ROUND((M2251-L2251)*1440,0)</f>
        <v>57</v>
      </c>
      <c r="AD2251" s="18" t="n">
        <f aca="false">IF(N2251="","",ROUND((N2251-M2251)*1440,0))</f>
        <v>147</v>
      </c>
      <c r="AE2251" s="18" t="n">
        <f aca="false">IF(O2251="","",ROUND((O2251-N2251)*1440,0))</f>
        <v>17</v>
      </c>
      <c r="AF2251" s="18" t="n">
        <f aca="false">IF(P2251="","",ROUND((P2251-O2251)*1440,0))</f>
        <v>16</v>
      </c>
      <c r="AG2251" s="18" t="n">
        <f aca="false">IF(Q2251="","",ROUND((Q2251-P2251)*1440,0))</f>
        <v>31</v>
      </c>
      <c r="AH2251" s="18" t="n">
        <f aca="false">IF(Q2251="","",ROUND((Q2251-H2251)*1440,0))</f>
        <v>362</v>
      </c>
      <c r="AI2251" s="19" t="n">
        <f aca="false">ROUND(IF(O2251="",Assumptions!$B$25-K2251,O2251-K2251)*24,1)</f>
        <v>4</v>
      </c>
      <c r="AJ2251" s="20" t="n">
        <f aca="false">ROUND(MAX(N(Y2251)/Assumptions!$C$5, N(Z2251)/Assumptions!$C$6, N(AA2251)/Assumptions!$C$7, N(AB2251)/Assumptions!$C$8, N(AC2251)/Assumptions!$C$9, N(AD2251)/Assumptions!$C$10, N(AE2251)/Assumptions!$C$11, N(AF2251)/Assumptions!$C$12, N(AG2251)/Assumptions!$C$13),3)</f>
        <v>4.9</v>
      </c>
      <c r="AK2251" s="0" t="str">
        <f aca="false">IF(OR(U2251="Pending",U2251="On Hold"),"Open GRN (awaiting)",IF(AJ2251&lt;=1,"Within SLA",IF(ROUND(N(Y2251)/Assumptions!$C$5,3)=AJ2251,"Gate Wait",IF(ROUND(N(Z2251)/Assumptions!$C$6,3)=AJ2251,"Dock Wait",IF(ROUND(N(AA2251)/Assumptions!$C$7,3)=AJ2251,"Unloading",IF(ROUND(N(AB2251)/Assumptions!$C$8,3)=AJ2251,"Unload-to-QC Wait",IF(ROUND(N(AC2251)/Assumptions!$C$9,3)=AJ2251,"QC",IF(ROUND(N(AD2251)/Assumptions!$C$10,3)=AJ2251,"QC-to-GRN Wait",IF(ROUND(N(AE2251)/Assumptions!$C$11,3)=AJ2251,"GRN Processing",IF(ROUND(N(AF2251)/Assumptions!$C$12,3)=AJ2251,"GRN-to-Putaway Wait",IF(ROUND(N(AG2251)/Assumptions!$C$13,3)=AJ2251,"Putaway","Within SLA")))))))))))</f>
        <v>QC-to-GRN Wait</v>
      </c>
    </row>
    <row r="2252" customFormat="false" ht="15" hidden="false" customHeight="false" outlineLevel="0" collapsed="false">
      <c r="A2252" s="0" t="s">
        <v>6539</v>
      </c>
      <c r="B2252" s="0" t="s">
        <v>6540</v>
      </c>
      <c r="C2252" s="0" t="s">
        <v>218</v>
      </c>
      <c r="D2252" s="0" t="s">
        <v>135</v>
      </c>
      <c r="E2252" s="0" t="s">
        <v>6541</v>
      </c>
      <c r="F2252" s="0" t="s">
        <v>137</v>
      </c>
      <c r="G2252" s="0" t="s">
        <v>178</v>
      </c>
      <c r="H2252" s="17" t="n">
        <v>46258.6270833333</v>
      </c>
      <c r="I2252" s="17" t="n">
        <v>46258.6381944444</v>
      </c>
      <c r="J2252" s="17" t="n">
        <v>46258.6444444444</v>
      </c>
      <c r="K2252" s="17" t="n">
        <v>46258.6618055556</v>
      </c>
      <c r="L2252" s="17" t="n">
        <v>46258.6666666667</v>
      </c>
      <c r="M2252" s="17" t="n">
        <v>46258.6756944444</v>
      </c>
      <c r="N2252" s="17" t="n">
        <v>46258.7138888889</v>
      </c>
      <c r="O2252" s="17" t="n">
        <v>46258.8013888889</v>
      </c>
      <c r="P2252" s="17" t="n">
        <v>46258.8180555556</v>
      </c>
      <c r="Q2252" s="17" t="n">
        <v>46258.85</v>
      </c>
      <c r="R2252" s="0" t="n">
        <v>252</v>
      </c>
      <c r="S2252" s="0" t="n">
        <v>0</v>
      </c>
      <c r="T2252" s="0" t="n">
        <v>0</v>
      </c>
      <c r="U2252" s="18" t="s">
        <v>130</v>
      </c>
      <c r="V2252" s="18" t="s">
        <v>144</v>
      </c>
      <c r="W2252" s="0" t="str">
        <f aca="false">IF(AND(X2252&gt;=6,X2252&lt;14),"A",IF(AND(X2252&gt;=14,X2252&lt;22),"B","C"))</f>
        <v>B</v>
      </c>
      <c r="X2252" s="18" t="n">
        <f aca="false">HOUR(H2252)</f>
        <v>15</v>
      </c>
      <c r="Y2252" s="18" t="n">
        <f aca="false">ROUND((I2252-H2252)*1440,0)</f>
        <v>16</v>
      </c>
      <c r="Z2252" s="18" t="n">
        <f aca="false">ROUND((J2252-I2252)*1440,0)</f>
        <v>9</v>
      </c>
      <c r="AA2252" s="18" t="n">
        <f aca="false">ROUND((K2252-J2252)*1440,0)</f>
        <v>25</v>
      </c>
      <c r="AB2252" s="18" t="n">
        <f aca="false">ROUND((L2252-K2252)*1440,0)</f>
        <v>7</v>
      </c>
      <c r="AC2252" s="18" t="n">
        <f aca="false">ROUND((M2252-L2252)*1440,0)</f>
        <v>13</v>
      </c>
      <c r="AD2252" s="18" t="n">
        <f aca="false">IF(N2252="","",ROUND((N2252-M2252)*1440,0))</f>
        <v>55</v>
      </c>
      <c r="AE2252" s="18" t="n">
        <f aca="false">IF(O2252="","",ROUND((O2252-N2252)*1440,0))</f>
        <v>126</v>
      </c>
      <c r="AF2252" s="18" t="n">
        <f aca="false">IF(P2252="","",ROUND((P2252-O2252)*1440,0))</f>
        <v>24</v>
      </c>
      <c r="AG2252" s="18" t="n">
        <f aca="false">IF(Q2252="","",ROUND((Q2252-P2252)*1440,0))</f>
        <v>46</v>
      </c>
      <c r="AH2252" s="18" t="n">
        <f aca="false">IF(Q2252="","",ROUND((Q2252-H2252)*1440,0))</f>
        <v>321</v>
      </c>
      <c r="AI2252" s="19" t="n">
        <f aca="false">ROUND(IF(O2252="",Assumptions!$B$25-K2252,O2252-K2252)*24,1)</f>
        <v>3.4</v>
      </c>
      <c r="AJ2252" s="20" t="n">
        <f aca="false">ROUND(MAX(N(Y2252)/Assumptions!$C$5, N(Z2252)/Assumptions!$C$6, N(AA2252)/Assumptions!$C$7, N(AB2252)/Assumptions!$C$8, N(AC2252)/Assumptions!$C$9, N(AD2252)/Assumptions!$C$10, N(AE2252)/Assumptions!$C$11, N(AF2252)/Assumptions!$C$12, N(AG2252)/Assumptions!$C$13),3)</f>
        <v>2.8</v>
      </c>
      <c r="AK2252" s="0" t="str">
        <f aca="false">IF(OR(U2252="Pending",U2252="On Hold"),"Open GRN (awaiting)",IF(AJ2252&lt;=1,"Within SLA",IF(ROUND(N(Y2252)/Assumptions!$C$5,3)=AJ2252,"Gate Wait",IF(ROUND(N(Z2252)/Assumptions!$C$6,3)=AJ2252,"Dock Wait",IF(ROUND(N(AA2252)/Assumptions!$C$7,3)=AJ2252,"Unloading",IF(ROUND(N(AB2252)/Assumptions!$C$8,3)=AJ2252,"Unload-to-QC Wait",IF(ROUND(N(AC2252)/Assumptions!$C$9,3)=AJ2252,"QC",IF(ROUND(N(AD2252)/Assumptions!$C$10,3)=AJ2252,"QC-to-GRN Wait",IF(ROUND(N(AE2252)/Assumptions!$C$11,3)=AJ2252,"GRN Processing",IF(ROUND(N(AF2252)/Assumptions!$C$12,3)=AJ2252,"GRN-to-Putaway Wait",IF(ROUND(N(AG2252)/Assumptions!$C$13,3)=AJ2252,"Putaway","Within SLA")))))))))))</f>
        <v>GRN Processing</v>
      </c>
    </row>
    <row r="2253" customFormat="false" ht="15" hidden="false" customHeight="false" outlineLevel="0" collapsed="false">
      <c r="A2253" s="0" t="s">
        <v>6542</v>
      </c>
      <c r="B2253" s="0" t="s">
        <v>6543</v>
      </c>
      <c r="C2253" s="0" t="s">
        <v>126</v>
      </c>
      <c r="D2253" s="0" t="s">
        <v>135</v>
      </c>
      <c r="E2253" s="0" t="s">
        <v>6544</v>
      </c>
      <c r="F2253" s="0" t="s">
        <v>128</v>
      </c>
      <c r="G2253" s="0" t="s">
        <v>178</v>
      </c>
      <c r="H2253" s="17" t="n">
        <v>46258.6895833333</v>
      </c>
      <c r="I2253" s="17" t="n">
        <v>46258.6993055556</v>
      </c>
      <c r="J2253" s="17" t="n">
        <v>46258.7090277778</v>
      </c>
      <c r="K2253" s="17" t="n">
        <v>46258.7222222222</v>
      </c>
      <c r="L2253" s="17" t="n">
        <v>46258.7375</v>
      </c>
      <c r="M2253" s="17" t="n">
        <v>46258.7479166667</v>
      </c>
      <c r="N2253" s="17" t="n">
        <v>46258.8131944445</v>
      </c>
      <c r="O2253" s="17" t="n">
        <v>46258.8402777778</v>
      </c>
      <c r="P2253" s="17" t="n">
        <v>46258.8534722222</v>
      </c>
      <c r="Q2253" s="17" t="n">
        <v>46258.9034722222</v>
      </c>
      <c r="R2253" s="0" t="n">
        <v>530</v>
      </c>
      <c r="S2253" s="0" t="n">
        <v>0</v>
      </c>
      <c r="T2253" s="0" t="n">
        <v>0</v>
      </c>
      <c r="U2253" s="18" t="s">
        <v>130</v>
      </c>
      <c r="V2253" s="18" t="s">
        <v>156</v>
      </c>
      <c r="W2253" s="0" t="str">
        <f aca="false">IF(AND(X2253&gt;=6,X2253&lt;14),"A",IF(AND(X2253&gt;=14,X2253&lt;22),"B","C"))</f>
        <v>B</v>
      </c>
      <c r="X2253" s="18" t="n">
        <f aca="false">HOUR(H2253)</f>
        <v>16</v>
      </c>
      <c r="Y2253" s="18" t="n">
        <f aca="false">ROUND((I2253-H2253)*1440,0)</f>
        <v>14</v>
      </c>
      <c r="Z2253" s="18" t="n">
        <f aca="false">ROUND((J2253-I2253)*1440,0)</f>
        <v>14</v>
      </c>
      <c r="AA2253" s="18" t="n">
        <f aca="false">ROUND((K2253-J2253)*1440,0)</f>
        <v>19</v>
      </c>
      <c r="AB2253" s="18" t="n">
        <f aca="false">ROUND((L2253-K2253)*1440,0)</f>
        <v>22</v>
      </c>
      <c r="AC2253" s="18" t="n">
        <f aca="false">ROUND((M2253-L2253)*1440,0)</f>
        <v>15</v>
      </c>
      <c r="AD2253" s="18" t="n">
        <f aca="false">IF(N2253="","",ROUND((N2253-M2253)*1440,0))</f>
        <v>94</v>
      </c>
      <c r="AE2253" s="18" t="n">
        <f aca="false">IF(O2253="","",ROUND((O2253-N2253)*1440,0))</f>
        <v>39</v>
      </c>
      <c r="AF2253" s="18" t="n">
        <f aca="false">IF(P2253="","",ROUND((P2253-O2253)*1440,0))</f>
        <v>19</v>
      </c>
      <c r="AG2253" s="18" t="n">
        <f aca="false">IF(Q2253="","",ROUND((Q2253-P2253)*1440,0))</f>
        <v>72</v>
      </c>
      <c r="AH2253" s="18" t="n">
        <f aca="false">IF(Q2253="","",ROUND((Q2253-H2253)*1440,0))</f>
        <v>308</v>
      </c>
      <c r="AI2253" s="19" t="n">
        <f aca="false">ROUND(IF(O2253="",Assumptions!$B$25-K2253,O2253-K2253)*24,1)</f>
        <v>2.8</v>
      </c>
      <c r="AJ2253" s="20" t="n">
        <f aca="false">ROUND(MAX(N(Y2253)/Assumptions!$C$5, N(Z2253)/Assumptions!$C$6, N(AA2253)/Assumptions!$C$7, N(AB2253)/Assumptions!$C$8, N(AC2253)/Assumptions!$C$9, N(AD2253)/Assumptions!$C$10, N(AE2253)/Assumptions!$C$11, N(AF2253)/Assumptions!$C$12, N(AG2253)/Assumptions!$C$13),3)</f>
        <v>3.133</v>
      </c>
      <c r="AK2253" s="0" t="str">
        <f aca="false">IF(OR(U2253="Pending",U2253="On Hold"),"Open GRN (awaiting)",IF(AJ2253&lt;=1,"Within SLA",IF(ROUND(N(Y2253)/Assumptions!$C$5,3)=AJ2253,"Gate Wait",IF(ROUND(N(Z2253)/Assumptions!$C$6,3)=AJ2253,"Dock Wait",IF(ROUND(N(AA2253)/Assumptions!$C$7,3)=AJ2253,"Unloading",IF(ROUND(N(AB2253)/Assumptions!$C$8,3)=AJ2253,"Unload-to-QC Wait",IF(ROUND(N(AC2253)/Assumptions!$C$9,3)=AJ2253,"QC",IF(ROUND(N(AD2253)/Assumptions!$C$10,3)=AJ2253,"QC-to-GRN Wait",IF(ROUND(N(AE2253)/Assumptions!$C$11,3)=AJ2253,"GRN Processing",IF(ROUND(N(AF2253)/Assumptions!$C$12,3)=AJ2253,"GRN-to-Putaway Wait",IF(ROUND(N(AG2253)/Assumptions!$C$13,3)=AJ2253,"Putaway","Within SLA")))))))))))</f>
        <v>QC-to-GRN Wait</v>
      </c>
    </row>
    <row r="2254" customFormat="false" ht="15" hidden="false" customHeight="false" outlineLevel="0" collapsed="false">
      <c r="A2254" s="0" t="s">
        <v>6545</v>
      </c>
      <c r="B2254" s="0" t="s">
        <v>6546</v>
      </c>
      <c r="C2254" s="0" t="s">
        <v>286</v>
      </c>
      <c r="D2254" s="0" t="s">
        <v>147</v>
      </c>
      <c r="E2254" s="0" t="s">
        <v>2949</v>
      </c>
      <c r="F2254" s="0" t="s">
        <v>121</v>
      </c>
      <c r="G2254" s="0" t="s">
        <v>167</v>
      </c>
      <c r="H2254" s="17" t="n">
        <v>46258.6930555556</v>
      </c>
      <c r="I2254" s="17" t="n">
        <v>46258.70625</v>
      </c>
      <c r="J2254" s="17" t="n">
        <v>46258.7125</v>
      </c>
      <c r="K2254" s="17" t="n">
        <v>46258.7298611111</v>
      </c>
      <c r="L2254" s="17" t="n">
        <v>46258.7416666667</v>
      </c>
      <c r="M2254" s="17" t="n">
        <v>46258.7597222222</v>
      </c>
      <c r="N2254" s="17" t="n">
        <v>46258.7652777778</v>
      </c>
      <c r="O2254" s="17" t="n">
        <v>46258.8118055556</v>
      </c>
      <c r="P2254" s="17" t="n">
        <v>46258.8277777778</v>
      </c>
      <c r="Q2254" s="17" t="n">
        <v>46258.875</v>
      </c>
      <c r="R2254" s="0" t="n">
        <v>253</v>
      </c>
      <c r="S2254" s="0" t="n">
        <v>0</v>
      </c>
      <c r="T2254" s="0" t="n">
        <v>0</v>
      </c>
      <c r="U2254" s="18" t="s">
        <v>130</v>
      </c>
      <c r="V2254" s="18" t="s">
        <v>139</v>
      </c>
      <c r="W2254" s="0" t="str">
        <f aca="false">IF(AND(X2254&gt;=6,X2254&lt;14),"A",IF(AND(X2254&gt;=14,X2254&lt;22),"B","C"))</f>
        <v>B</v>
      </c>
      <c r="X2254" s="18" t="n">
        <f aca="false">HOUR(H2254)</f>
        <v>16</v>
      </c>
      <c r="Y2254" s="18" t="n">
        <f aca="false">ROUND((I2254-H2254)*1440,0)</f>
        <v>19</v>
      </c>
      <c r="Z2254" s="18" t="n">
        <f aca="false">ROUND((J2254-I2254)*1440,0)</f>
        <v>9</v>
      </c>
      <c r="AA2254" s="18" t="n">
        <f aca="false">ROUND((K2254-J2254)*1440,0)</f>
        <v>25</v>
      </c>
      <c r="AB2254" s="18" t="n">
        <f aca="false">ROUND((L2254-K2254)*1440,0)</f>
        <v>17</v>
      </c>
      <c r="AC2254" s="18" t="n">
        <f aca="false">ROUND((M2254-L2254)*1440,0)</f>
        <v>26</v>
      </c>
      <c r="AD2254" s="18" t="n">
        <f aca="false">IF(N2254="","",ROUND((N2254-M2254)*1440,0))</f>
        <v>8</v>
      </c>
      <c r="AE2254" s="18" t="n">
        <f aca="false">IF(O2254="","",ROUND((O2254-N2254)*1440,0))</f>
        <v>67</v>
      </c>
      <c r="AF2254" s="18" t="n">
        <f aca="false">IF(P2254="","",ROUND((P2254-O2254)*1440,0))</f>
        <v>23</v>
      </c>
      <c r="AG2254" s="18" t="n">
        <f aca="false">IF(Q2254="","",ROUND((Q2254-P2254)*1440,0))</f>
        <v>68</v>
      </c>
      <c r="AH2254" s="18" t="n">
        <f aca="false">IF(Q2254="","",ROUND((Q2254-H2254)*1440,0))</f>
        <v>262</v>
      </c>
      <c r="AI2254" s="19" t="n">
        <f aca="false">ROUND(IF(O2254="",Assumptions!$B$25-K2254,O2254-K2254)*24,1)</f>
        <v>2</v>
      </c>
      <c r="AJ2254" s="20" t="n">
        <f aca="false">ROUND(MAX(N(Y2254)/Assumptions!$C$5, N(Z2254)/Assumptions!$C$6, N(AA2254)/Assumptions!$C$7, N(AB2254)/Assumptions!$C$8, N(AC2254)/Assumptions!$C$9, N(AD2254)/Assumptions!$C$10, N(AE2254)/Assumptions!$C$11, N(AF2254)/Assumptions!$C$12, N(AG2254)/Assumptions!$C$13),3)</f>
        <v>1.7</v>
      </c>
      <c r="AK2254" s="0" t="str">
        <f aca="false">IF(OR(U2254="Pending",U2254="On Hold"),"Open GRN (awaiting)",IF(AJ2254&lt;=1,"Within SLA",IF(ROUND(N(Y2254)/Assumptions!$C$5,3)=AJ2254,"Gate Wait",IF(ROUND(N(Z2254)/Assumptions!$C$6,3)=AJ2254,"Dock Wait",IF(ROUND(N(AA2254)/Assumptions!$C$7,3)=AJ2254,"Unloading",IF(ROUND(N(AB2254)/Assumptions!$C$8,3)=AJ2254,"Unload-to-QC Wait",IF(ROUND(N(AC2254)/Assumptions!$C$9,3)=AJ2254,"QC",IF(ROUND(N(AD2254)/Assumptions!$C$10,3)=AJ2254,"QC-to-GRN Wait",IF(ROUND(N(AE2254)/Assumptions!$C$11,3)=AJ2254,"GRN Processing",IF(ROUND(N(AF2254)/Assumptions!$C$12,3)=AJ2254,"GRN-to-Putaway Wait",IF(ROUND(N(AG2254)/Assumptions!$C$13,3)=AJ2254,"Putaway","Within SLA")))))))))))</f>
        <v>Putaway</v>
      </c>
    </row>
    <row r="2255" customFormat="false" ht="15" hidden="false" customHeight="false" outlineLevel="0" collapsed="false">
      <c r="A2255" s="0" t="s">
        <v>6547</v>
      </c>
      <c r="B2255" s="0" t="s">
        <v>6548</v>
      </c>
      <c r="C2255" s="0" t="s">
        <v>252</v>
      </c>
      <c r="D2255" s="0" t="s">
        <v>119</v>
      </c>
      <c r="E2255" s="0" t="s">
        <v>6549</v>
      </c>
      <c r="F2255" s="0" t="s">
        <v>155</v>
      </c>
      <c r="G2255" s="0" t="s">
        <v>122</v>
      </c>
      <c r="H2255" s="17" t="n">
        <v>46258.6958333333</v>
      </c>
      <c r="I2255" s="17" t="n">
        <v>46258.7236111111</v>
      </c>
      <c r="J2255" s="17" t="n">
        <v>46258.7347222222</v>
      </c>
      <c r="K2255" s="17" t="n">
        <v>46258.7486111111</v>
      </c>
      <c r="L2255" s="17" t="n">
        <v>46258.7534722222</v>
      </c>
      <c r="M2255" s="17" t="n">
        <v>46258.7694444444</v>
      </c>
      <c r="N2255" s="17" t="n">
        <v>46258.7826388889</v>
      </c>
      <c r="O2255" s="17" t="n">
        <v>46258.8020833333</v>
      </c>
      <c r="P2255" s="17" t="n">
        <v>46258.8083333333</v>
      </c>
      <c r="Q2255" s="17" t="n">
        <v>46258.8263888889</v>
      </c>
      <c r="R2255" s="0" t="n">
        <v>230</v>
      </c>
      <c r="S2255" s="0" t="n">
        <v>0</v>
      </c>
      <c r="T2255" s="0" t="n">
        <v>0</v>
      </c>
      <c r="U2255" s="18" t="s">
        <v>130</v>
      </c>
      <c r="V2255" s="18" t="s">
        <v>139</v>
      </c>
      <c r="W2255" s="0" t="str">
        <f aca="false">IF(AND(X2255&gt;=6,X2255&lt;14),"A",IF(AND(X2255&gt;=14,X2255&lt;22),"B","C"))</f>
        <v>B</v>
      </c>
      <c r="X2255" s="18" t="n">
        <f aca="false">HOUR(H2255)</f>
        <v>16</v>
      </c>
      <c r="Y2255" s="18" t="n">
        <f aca="false">ROUND((I2255-H2255)*1440,0)</f>
        <v>40</v>
      </c>
      <c r="Z2255" s="18" t="n">
        <f aca="false">ROUND((J2255-I2255)*1440,0)</f>
        <v>16</v>
      </c>
      <c r="AA2255" s="18" t="n">
        <f aca="false">ROUND((K2255-J2255)*1440,0)</f>
        <v>20</v>
      </c>
      <c r="AB2255" s="18" t="n">
        <f aca="false">ROUND((L2255-K2255)*1440,0)</f>
        <v>7</v>
      </c>
      <c r="AC2255" s="18" t="n">
        <f aca="false">ROUND((M2255-L2255)*1440,0)</f>
        <v>23</v>
      </c>
      <c r="AD2255" s="18" t="n">
        <f aca="false">IF(N2255="","",ROUND((N2255-M2255)*1440,0))</f>
        <v>19</v>
      </c>
      <c r="AE2255" s="18" t="n">
        <f aca="false">IF(O2255="","",ROUND((O2255-N2255)*1440,0))</f>
        <v>28</v>
      </c>
      <c r="AF2255" s="18" t="n">
        <f aca="false">IF(P2255="","",ROUND((P2255-O2255)*1440,0))</f>
        <v>9</v>
      </c>
      <c r="AG2255" s="18" t="n">
        <f aca="false">IF(Q2255="","",ROUND((Q2255-P2255)*1440,0))</f>
        <v>26</v>
      </c>
      <c r="AH2255" s="18" t="n">
        <f aca="false">IF(Q2255="","",ROUND((Q2255-H2255)*1440,0))</f>
        <v>188</v>
      </c>
      <c r="AI2255" s="19" t="n">
        <f aca="false">ROUND(IF(O2255="",Assumptions!$B$25-K2255,O2255-K2255)*24,1)</f>
        <v>1.3</v>
      </c>
      <c r="AJ2255" s="20" t="n">
        <f aca="false">ROUND(MAX(N(Y2255)/Assumptions!$C$5, N(Z2255)/Assumptions!$C$6, N(AA2255)/Assumptions!$C$7, N(AB2255)/Assumptions!$C$8, N(AC2255)/Assumptions!$C$9, N(AD2255)/Assumptions!$C$10, N(AE2255)/Assumptions!$C$11, N(AF2255)/Assumptions!$C$12, N(AG2255)/Assumptions!$C$13),3)</f>
        <v>1.333</v>
      </c>
      <c r="AK2255" s="0" t="str">
        <f aca="false">IF(OR(U2255="Pending",U2255="On Hold"),"Open GRN (awaiting)",IF(AJ2255&lt;=1,"Within SLA",IF(ROUND(N(Y2255)/Assumptions!$C$5,3)=AJ2255,"Gate Wait",IF(ROUND(N(Z2255)/Assumptions!$C$6,3)=AJ2255,"Dock Wait",IF(ROUND(N(AA2255)/Assumptions!$C$7,3)=AJ2255,"Unloading",IF(ROUND(N(AB2255)/Assumptions!$C$8,3)=AJ2255,"Unload-to-QC Wait",IF(ROUND(N(AC2255)/Assumptions!$C$9,3)=AJ2255,"QC",IF(ROUND(N(AD2255)/Assumptions!$C$10,3)=AJ2255,"QC-to-GRN Wait",IF(ROUND(N(AE2255)/Assumptions!$C$11,3)=AJ2255,"GRN Processing",IF(ROUND(N(AF2255)/Assumptions!$C$12,3)=AJ2255,"GRN-to-Putaway Wait",IF(ROUND(N(AG2255)/Assumptions!$C$13,3)=AJ2255,"Putaway","Within SLA")))))))))))</f>
        <v>Gate Wait</v>
      </c>
    </row>
    <row r="2256" customFormat="false" ht="15" hidden="false" customHeight="false" outlineLevel="0" collapsed="false">
      <c r="A2256" s="0" t="s">
        <v>6550</v>
      </c>
      <c r="B2256" s="0" t="s">
        <v>6551</v>
      </c>
      <c r="C2256" s="0" t="s">
        <v>134</v>
      </c>
      <c r="D2256" s="0" t="s">
        <v>147</v>
      </c>
      <c r="E2256" s="0" t="s">
        <v>6552</v>
      </c>
      <c r="F2256" s="0" t="s">
        <v>149</v>
      </c>
      <c r="G2256" s="0" t="s">
        <v>167</v>
      </c>
      <c r="H2256" s="17" t="n">
        <v>46258.7055555556</v>
      </c>
      <c r="I2256" s="17" t="n">
        <v>46258.7604166667</v>
      </c>
      <c r="J2256" s="17" t="n">
        <v>46258.7652777778</v>
      </c>
      <c r="K2256" s="17" t="n">
        <v>46258.7888888889</v>
      </c>
      <c r="L2256" s="17" t="n">
        <v>46258.79375</v>
      </c>
      <c r="M2256" s="17" t="n">
        <v>46258.8076388889</v>
      </c>
      <c r="N2256" s="17" t="n">
        <v>46258.825</v>
      </c>
      <c r="O2256" s="17" t="n">
        <v>46258.8416666667</v>
      </c>
      <c r="P2256" s="17" t="n">
        <v>46258.8625</v>
      </c>
      <c r="Q2256" s="17" t="n">
        <v>46258.8805555556</v>
      </c>
      <c r="R2256" s="0" t="n">
        <v>1255</v>
      </c>
      <c r="S2256" s="0" t="n">
        <v>0</v>
      </c>
      <c r="T2256" s="0" t="n">
        <v>0</v>
      </c>
      <c r="U2256" s="18" t="s">
        <v>130</v>
      </c>
      <c r="V2256" s="18" t="s">
        <v>82</v>
      </c>
      <c r="W2256" s="0" t="str">
        <f aca="false">IF(AND(X2256&gt;=6,X2256&lt;14),"A",IF(AND(X2256&gt;=14,X2256&lt;22),"B","C"))</f>
        <v>B</v>
      </c>
      <c r="X2256" s="18" t="n">
        <f aca="false">HOUR(H2256)</f>
        <v>16</v>
      </c>
      <c r="Y2256" s="18" t="n">
        <f aca="false">ROUND((I2256-H2256)*1440,0)</f>
        <v>79</v>
      </c>
      <c r="Z2256" s="18" t="n">
        <f aca="false">ROUND((J2256-I2256)*1440,0)</f>
        <v>7</v>
      </c>
      <c r="AA2256" s="18" t="n">
        <f aca="false">ROUND((K2256-J2256)*1440,0)</f>
        <v>34</v>
      </c>
      <c r="AB2256" s="18" t="n">
        <f aca="false">ROUND((L2256-K2256)*1440,0)</f>
        <v>7</v>
      </c>
      <c r="AC2256" s="18" t="n">
        <f aca="false">ROUND((M2256-L2256)*1440,0)</f>
        <v>20</v>
      </c>
      <c r="AD2256" s="18" t="n">
        <f aca="false">IF(N2256="","",ROUND((N2256-M2256)*1440,0))</f>
        <v>25</v>
      </c>
      <c r="AE2256" s="18" t="n">
        <f aca="false">IF(O2256="","",ROUND((O2256-N2256)*1440,0))</f>
        <v>24</v>
      </c>
      <c r="AF2256" s="18" t="n">
        <f aca="false">IF(P2256="","",ROUND((P2256-O2256)*1440,0))</f>
        <v>30</v>
      </c>
      <c r="AG2256" s="18" t="n">
        <f aca="false">IF(Q2256="","",ROUND((Q2256-P2256)*1440,0))</f>
        <v>26</v>
      </c>
      <c r="AH2256" s="18" t="n">
        <f aca="false">IF(Q2256="","",ROUND((Q2256-H2256)*1440,0))</f>
        <v>252</v>
      </c>
      <c r="AI2256" s="19" t="n">
        <f aca="false">ROUND(IF(O2256="",Assumptions!$B$25-K2256,O2256-K2256)*24,1)</f>
        <v>1.3</v>
      </c>
      <c r="AJ2256" s="20" t="n">
        <f aca="false">ROUND(MAX(N(Y2256)/Assumptions!$C$5, N(Z2256)/Assumptions!$C$6, N(AA2256)/Assumptions!$C$7, N(AB2256)/Assumptions!$C$8, N(AC2256)/Assumptions!$C$9, N(AD2256)/Assumptions!$C$10, N(AE2256)/Assumptions!$C$11, N(AF2256)/Assumptions!$C$12, N(AG2256)/Assumptions!$C$13),3)</f>
        <v>2.633</v>
      </c>
      <c r="AK2256" s="0" t="str">
        <f aca="false">IF(OR(U2256="Pending",U2256="On Hold"),"Open GRN (awaiting)",IF(AJ2256&lt;=1,"Within SLA",IF(ROUND(N(Y2256)/Assumptions!$C$5,3)=AJ2256,"Gate Wait",IF(ROUND(N(Z2256)/Assumptions!$C$6,3)=AJ2256,"Dock Wait",IF(ROUND(N(AA2256)/Assumptions!$C$7,3)=AJ2256,"Unloading",IF(ROUND(N(AB2256)/Assumptions!$C$8,3)=AJ2256,"Unload-to-QC Wait",IF(ROUND(N(AC2256)/Assumptions!$C$9,3)=AJ2256,"QC",IF(ROUND(N(AD2256)/Assumptions!$C$10,3)=AJ2256,"QC-to-GRN Wait",IF(ROUND(N(AE2256)/Assumptions!$C$11,3)=AJ2256,"GRN Processing",IF(ROUND(N(AF2256)/Assumptions!$C$12,3)=AJ2256,"GRN-to-Putaway Wait",IF(ROUND(N(AG2256)/Assumptions!$C$13,3)=AJ2256,"Putaway","Within SLA")))))))))))</f>
        <v>Gate Wait</v>
      </c>
    </row>
    <row r="2257" customFormat="false" ht="15" hidden="false" customHeight="false" outlineLevel="0" collapsed="false">
      <c r="A2257" s="0" t="s">
        <v>6553</v>
      </c>
      <c r="B2257" s="0" t="s">
        <v>6554</v>
      </c>
      <c r="C2257" s="0" t="s">
        <v>218</v>
      </c>
      <c r="D2257" s="0" t="s">
        <v>147</v>
      </c>
      <c r="E2257" s="0" t="s">
        <v>6555</v>
      </c>
      <c r="F2257" s="0" t="s">
        <v>137</v>
      </c>
      <c r="G2257" s="0" t="s">
        <v>167</v>
      </c>
      <c r="H2257" s="17" t="n">
        <v>46258.7076388889</v>
      </c>
      <c r="I2257" s="17" t="n">
        <v>46258.7354166667</v>
      </c>
      <c r="J2257" s="17" t="n">
        <v>46258.7430555556</v>
      </c>
      <c r="K2257" s="17" t="n">
        <v>46258.7777777778</v>
      </c>
      <c r="L2257" s="17" t="n">
        <v>46258.7840277778</v>
      </c>
      <c r="M2257" s="17" t="n">
        <v>46258.8013888889</v>
      </c>
      <c r="N2257" s="17" t="n">
        <v>46258.8138888889</v>
      </c>
      <c r="O2257" s="17" t="n">
        <v>46258.8534722222</v>
      </c>
      <c r="P2257" s="17" t="n">
        <v>46258.8638888889</v>
      </c>
      <c r="Q2257" s="17" t="n">
        <v>46258.8770833333</v>
      </c>
      <c r="R2257" s="0" t="n">
        <v>730</v>
      </c>
      <c r="S2257" s="0" t="n">
        <v>0</v>
      </c>
      <c r="T2257" s="0" t="n">
        <v>0</v>
      </c>
      <c r="U2257" s="18" t="s">
        <v>130</v>
      </c>
      <c r="V2257" s="18" t="s">
        <v>144</v>
      </c>
      <c r="W2257" s="0" t="str">
        <f aca="false">IF(AND(X2257&gt;=6,X2257&lt;14),"A",IF(AND(X2257&gt;=14,X2257&lt;22),"B","C"))</f>
        <v>B</v>
      </c>
      <c r="X2257" s="18" t="n">
        <f aca="false">HOUR(H2257)</f>
        <v>16</v>
      </c>
      <c r="Y2257" s="18" t="n">
        <f aca="false">ROUND((I2257-H2257)*1440,0)</f>
        <v>40</v>
      </c>
      <c r="Z2257" s="18" t="n">
        <f aca="false">ROUND((J2257-I2257)*1440,0)</f>
        <v>11</v>
      </c>
      <c r="AA2257" s="18" t="n">
        <f aca="false">ROUND((K2257-J2257)*1440,0)</f>
        <v>50</v>
      </c>
      <c r="AB2257" s="18" t="n">
        <f aca="false">ROUND((L2257-K2257)*1440,0)</f>
        <v>9</v>
      </c>
      <c r="AC2257" s="18" t="n">
        <f aca="false">ROUND((M2257-L2257)*1440,0)</f>
        <v>25</v>
      </c>
      <c r="AD2257" s="18" t="n">
        <f aca="false">IF(N2257="","",ROUND((N2257-M2257)*1440,0))</f>
        <v>18</v>
      </c>
      <c r="AE2257" s="18" t="n">
        <f aca="false">IF(O2257="","",ROUND((O2257-N2257)*1440,0))</f>
        <v>57</v>
      </c>
      <c r="AF2257" s="18" t="n">
        <f aca="false">IF(P2257="","",ROUND((P2257-O2257)*1440,0))</f>
        <v>15</v>
      </c>
      <c r="AG2257" s="18" t="n">
        <f aca="false">IF(Q2257="","",ROUND((Q2257-P2257)*1440,0))</f>
        <v>19</v>
      </c>
      <c r="AH2257" s="18" t="n">
        <f aca="false">IF(Q2257="","",ROUND((Q2257-H2257)*1440,0))</f>
        <v>244</v>
      </c>
      <c r="AI2257" s="19" t="n">
        <f aca="false">ROUND(IF(O2257="",Assumptions!$B$25-K2257,O2257-K2257)*24,1)</f>
        <v>1.8</v>
      </c>
      <c r="AJ2257" s="20" t="n">
        <f aca="false">ROUND(MAX(N(Y2257)/Assumptions!$C$5, N(Z2257)/Assumptions!$C$6, N(AA2257)/Assumptions!$C$7, N(AB2257)/Assumptions!$C$8, N(AC2257)/Assumptions!$C$9, N(AD2257)/Assumptions!$C$10, N(AE2257)/Assumptions!$C$11, N(AF2257)/Assumptions!$C$12, N(AG2257)/Assumptions!$C$13),3)</f>
        <v>1.333</v>
      </c>
      <c r="AK2257" s="0" t="str">
        <f aca="false">IF(OR(U2257="Pending",U2257="On Hold"),"Open GRN (awaiting)",IF(AJ2257&lt;=1,"Within SLA",IF(ROUND(N(Y2257)/Assumptions!$C$5,3)=AJ2257,"Gate Wait",IF(ROUND(N(Z2257)/Assumptions!$C$6,3)=AJ2257,"Dock Wait",IF(ROUND(N(AA2257)/Assumptions!$C$7,3)=AJ2257,"Unloading",IF(ROUND(N(AB2257)/Assumptions!$C$8,3)=AJ2257,"Unload-to-QC Wait",IF(ROUND(N(AC2257)/Assumptions!$C$9,3)=AJ2257,"QC",IF(ROUND(N(AD2257)/Assumptions!$C$10,3)=AJ2257,"QC-to-GRN Wait",IF(ROUND(N(AE2257)/Assumptions!$C$11,3)=AJ2257,"GRN Processing",IF(ROUND(N(AF2257)/Assumptions!$C$12,3)=AJ2257,"GRN-to-Putaway Wait",IF(ROUND(N(AG2257)/Assumptions!$C$13,3)=AJ2257,"Putaway","Within SLA")))))))))))</f>
        <v>Gate Wait</v>
      </c>
    </row>
    <row r="2258" customFormat="false" ht="15" hidden="false" customHeight="false" outlineLevel="0" collapsed="false">
      <c r="A2258" s="0" t="s">
        <v>6556</v>
      </c>
      <c r="B2258" s="0" t="s">
        <v>6557</v>
      </c>
      <c r="C2258" s="0" t="s">
        <v>126</v>
      </c>
      <c r="D2258" s="0" t="s">
        <v>147</v>
      </c>
      <c r="E2258" s="0" t="s">
        <v>6558</v>
      </c>
      <c r="F2258" s="0" t="s">
        <v>128</v>
      </c>
      <c r="G2258" s="0" t="s">
        <v>150</v>
      </c>
      <c r="H2258" s="17" t="n">
        <v>46258.725</v>
      </c>
      <c r="I2258" s="17" t="n">
        <v>46258.7444444444</v>
      </c>
      <c r="J2258" s="17" t="n">
        <v>46258.7465277778</v>
      </c>
      <c r="K2258" s="17" t="n">
        <v>46258.7715277778</v>
      </c>
      <c r="L2258" s="17" t="n">
        <v>46258.7819444445</v>
      </c>
      <c r="M2258" s="17" t="n">
        <v>46258.7965277778</v>
      </c>
      <c r="N2258" s="17" t="n">
        <v>46258.8173611111</v>
      </c>
      <c r="O2258" s="17" t="n">
        <v>46258.8270833333</v>
      </c>
      <c r="P2258" s="17" t="n">
        <v>46258.8333333333</v>
      </c>
      <c r="Q2258" s="17" t="n">
        <v>46258.8430555556</v>
      </c>
      <c r="R2258" s="0" t="n">
        <v>111</v>
      </c>
      <c r="S2258" s="0" t="n">
        <v>0</v>
      </c>
      <c r="T2258" s="0" t="n">
        <v>0</v>
      </c>
      <c r="U2258" s="18" t="s">
        <v>130</v>
      </c>
      <c r="V2258" s="18" t="s">
        <v>333</v>
      </c>
      <c r="W2258" s="0" t="str">
        <f aca="false">IF(AND(X2258&gt;=6,X2258&lt;14),"A",IF(AND(X2258&gt;=14,X2258&lt;22),"B","C"))</f>
        <v>B</v>
      </c>
      <c r="X2258" s="18" t="n">
        <f aca="false">HOUR(H2258)</f>
        <v>17</v>
      </c>
      <c r="Y2258" s="18" t="n">
        <f aca="false">ROUND((I2258-H2258)*1440,0)</f>
        <v>28</v>
      </c>
      <c r="Z2258" s="18" t="n">
        <f aca="false">ROUND((J2258-I2258)*1440,0)</f>
        <v>3</v>
      </c>
      <c r="AA2258" s="18" t="n">
        <f aca="false">ROUND((K2258-J2258)*1440,0)</f>
        <v>36</v>
      </c>
      <c r="AB2258" s="18" t="n">
        <f aca="false">ROUND((L2258-K2258)*1440,0)</f>
        <v>15</v>
      </c>
      <c r="AC2258" s="18" t="n">
        <f aca="false">ROUND((M2258-L2258)*1440,0)</f>
        <v>21</v>
      </c>
      <c r="AD2258" s="18" t="n">
        <f aca="false">IF(N2258="","",ROUND((N2258-M2258)*1440,0))</f>
        <v>30</v>
      </c>
      <c r="AE2258" s="18" t="n">
        <f aca="false">IF(O2258="","",ROUND((O2258-N2258)*1440,0))</f>
        <v>14</v>
      </c>
      <c r="AF2258" s="18" t="n">
        <f aca="false">IF(P2258="","",ROUND((P2258-O2258)*1440,0))</f>
        <v>9</v>
      </c>
      <c r="AG2258" s="18" t="n">
        <f aca="false">IF(Q2258="","",ROUND((Q2258-P2258)*1440,0))</f>
        <v>14</v>
      </c>
      <c r="AH2258" s="18" t="n">
        <f aca="false">IF(Q2258="","",ROUND((Q2258-H2258)*1440,0))</f>
        <v>170</v>
      </c>
      <c r="AI2258" s="19" t="n">
        <f aca="false">ROUND(IF(O2258="",Assumptions!$B$25-K2258,O2258-K2258)*24,1)</f>
        <v>1.3</v>
      </c>
      <c r="AJ2258" s="20" t="n">
        <f aca="false">ROUND(MAX(N(Y2258)/Assumptions!$C$5, N(Z2258)/Assumptions!$C$6, N(AA2258)/Assumptions!$C$7, N(AB2258)/Assumptions!$C$8, N(AC2258)/Assumptions!$C$9, N(AD2258)/Assumptions!$C$10, N(AE2258)/Assumptions!$C$11, N(AF2258)/Assumptions!$C$12, N(AG2258)/Assumptions!$C$13),3)</f>
        <v>1</v>
      </c>
      <c r="AK2258" s="0" t="str">
        <f aca="false">IF(OR(U2258="Pending",U2258="On Hold"),"Open GRN (awaiting)",IF(AJ2258&lt;=1,"Within SLA",IF(ROUND(N(Y2258)/Assumptions!$C$5,3)=AJ2258,"Gate Wait",IF(ROUND(N(Z2258)/Assumptions!$C$6,3)=AJ2258,"Dock Wait",IF(ROUND(N(AA2258)/Assumptions!$C$7,3)=AJ2258,"Unloading",IF(ROUND(N(AB2258)/Assumptions!$C$8,3)=AJ2258,"Unload-to-QC Wait",IF(ROUND(N(AC2258)/Assumptions!$C$9,3)=AJ2258,"QC",IF(ROUND(N(AD2258)/Assumptions!$C$10,3)=AJ2258,"QC-to-GRN Wait",IF(ROUND(N(AE2258)/Assumptions!$C$11,3)=AJ2258,"GRN Processing",IF(ROUND(N(AF2258)/Assumptions!$C$12,3)=AJ2258,"GRN-to-Putaway Wait",IF(ROUND(N(AG2258)/Assumptions!$C$13,3)=AJ2258,"Putaway","Within SLA")))))))))))</f>
        <v>Within SLA</v>
      </c>
    </row>
    <row r="2259" customFormat="false" ht="15" hidden="false" customHeight="false" outlineLevel="0" collapsed="false">
      <c r="A2259" s="0" t="s">
        <v>6559</v>
      </c>
      <c r="B2259" s="0" t="s">
        <v>6560</v>
      </c>
      <c r="C2259" s="0" t="s">
        <v>159</v>
      </c>
      <c r="D2259" s="0" t="s">
        <v>135</v>
      </c>
      <c r="E2259" s="0" t="s">
        <v>5192</v>
      </c>
      <c r="F2259" s="0" t="s">
        <v>128</v>
      </c>
      <c r="G2259" s="0" t="s">
        <v>138</v>
      </c>
      <c r="H2259" s="17" t="n">
        <v>46258.7326388889</v>
      </c>
      <c r="I2259" s="17" t="n">
        <v>46258.7430555556</v>
      </c>
      <c r="J2259" s="17" t="n">
        <v>46258.75</v>
      </c>
      <c r="K2259" s="17" t="n">
        <v>46258.7645833333</v>
      </c>
      <c r="L2259" s="17" t="n">
        <v>46258.7736111111</v>
      </c>
      <c r="M2259" s="17" t="n">
        <v>46258.7888888889</v>
      </c>
      <c r="N2259" s="17" t="n">
        <v>46258.8069444444</v>
      </c>
      <c r="O2259" s="17" t="n">
        <v>46258.8263888889</v>
      </c>
      <c r="P2259" s="17" t="n">
        <v>46258.8451388889</v>
      </c>
      <c r="Q2259" s="17" t="n">
        <v>46258.8583333333</v>
      </c>
      <c r="R2259" s="0" t="n">
        <v>294</v>
      </c>
      <c r="S2259" s="0" t="n">
        <v>0</v>
      </c>
      <c r="T2259" s="0" t="n">
        <v>0</v>
      </c>
      <c r="U2259" s="18" t="s">
        <v>130</v>
      </c>
      <c r="V2259" s="18" t="s">
        <v>139</v>
      </c>
      <c r="W2259" s="0" t="str">
        <f aca="false">IF(AND(X2259&gt;=6,X2259&lt;14),"A",IF(AND(X2259&gt;=14,X2259&lt;22),"B","C"))</f>
        <v>B</v>
      </c>
      <c r="X2259" s="18" t="n">
        <f aca="false">HOUR(H2259)</f>
        <v>17</v>
      </c>
      <c r="Y2259" s="18" t="n">
        <f aca="false">ROUND((I2259-H2259)*1440,0)</f>
        <v>15</v>
      </c>
      <c r="Z2259" s="18" t="n">
        <f aca="false">ROUND((J2259-I2259)*1440,0)</f>
        <v>10</v>
      </c>
      <c r="AA2259" s="18" t="n">
        <f aca="false">ROUND((K2259-J2259)*1440,0)</f>
        <v>21</v>
      </c>
      <c r="AB2259" s="18" t="n">
        <f aca="false">ROUND((L2259-K2259)*1440,0)</f>
        <v>13</v>
      </c>
      <c r="AC2259" s="18" t="n">
        <f aca="false">ROUND((M2259-L2259)*1440,0)</f>
        <v>22</v>
      </c>
      <c r="AD2259" s="18" t="n">
        <f aca="false">IF(N2259="","",ROUND((N2259-M2259)*1440,0))</f>
        <v>26</v>
      </c>
      <c r="AE2259" s="18" t="n">
        <f aca="false">IF(O2259="","",ROUND((O2259-N2259)*1440,0))</f>
        <v>28</v>
      </c>
      <c r="AF2259" s="18" t="n">
        <f aca="false">IF(P2259="","",ROUND((P2259-O2259)*1440,0))</f>
        <v>27</v>
      </c>
      <c r="AG2259" s="18" t="n">
        <f aca="false">IF(Q2259="","",ROUND((Q2259-P2259)*1440,0))</f>
        <v>19</v>
      </c>
      <c r="AH2259" s="18" t="n">
        <f aca="false">IF(Q2259="","",ROUND((Q2259-H2259)*1440,0))</f>
        <v>181</v>
      </c>
      <c r="AI2259" s="19" t="n">
        <f aca="false">ROUND(IF(O2259="",Assumptions!$B$25-K2259,O2259-K2259)*24,1)</f>
        <v>1.5</v>
      </c>
      <c r="AJ2259" s="20" t="n">
        <f aca="false">ROUND(MAX(N(Y2259)/Assumptions!$C$5, N(Z2259)/Assumptions!$C$6, N(AA2259)/Assumptions!$C$7, N(AB2259)/Assumptions!$C$8, N(AC2259)/Assumptions!$C$9, N(AD2259)/Assumptions!$C$10, N(AE2259)/Assumptions!$C$11, N(AF2259)/Assumptions!$C$12, N(AG2259)/Assumptions!$C$13),3)</f>
        <v>1.35</v>
      </c>
      <c r="AK2259" s="0" t="str">
        <f aca="false">IF(OR(U2259="Pending",U2259="On Hold"),"Open GRN (awaiting)",IF(AJ2259&lt;=1,"Within SLA",IF(ROUND(N(Y2259)/Assumptions!$C$5,3)=AJ2259,"Gate Wait",IF(ROUND(N(Z2259)/Assumptions!$C$6,3)=AJ2259,"Dock Wait",IF(ROUND(N(AA2259)/Assumptions!$C$7,3)=AJ2259,"Unloading",IF(ROUND(N(AB2259)/Assumptions!$C$8,3)=AJ2259,"Unload-to-QC Wait",IF(ROUND(N(AC2259)/Assumptions!$C$9,3)=AJ2259,"QC",IF(ROUND(N(AD2259)/Assumptions!$C$10,3)=AJ2259,"QC-to-GRN Wait",IF(ROUND(N(AE2259)/Assumptions!$C$11,3)=AJ2259,"GRN Processing",IF(ROUND(N(AF2259)/Assumptions!$C$12,3)=AJ2259,"GRN-to-Putaway Wait",IF(ROUND(N(AG2259)/Assumptions!$C$13,3)=AJ2259,"Putaway","Within SLA")))))))))))</f>
        <v>GRN-to-Putaway Wait</v>
      </c>
    </row>
    <row r="2260" customFormat="false" ht="15" hidden="false" customHeight="false" outlineLevel="0" collapsed="false">
      <c r="A2260" s="0" t="s">
        <v>6561</v>
      </c>
      <c r="B2260" s="0" t="s">
        <v>6562</v>
      </c>
      <c r="C2260" s="0" t="s">
        <v>153</v>
      </c>
      <c r="D2260" s="0" t="s">
        <v>147</v>
      </c>
      <c r="E2260" s="0" t="s">
        <v>6563</v>
      </c>
      <c r="F2260" s="0" t="s">
        <v>155</v>
      </c>
      <c r="G2260" s="0" t="s">
        <v>167</v>
      </c>
      <c r="H2260" s="17" t="n">
        <v>46258.7395833333</v>
      </c>
      <c r="I2260" s="17" t="n">
        <v>46258.7569444445</v>
      </c>
      <c r="J2260" s="17" t="n">
        <v>46258.7590277778</v>
      </c>
      <c r="K2260" s="17" t="n">
        <v>46258.7958333333</v>
      </c>
      <c r="L2260" s="17" t="n">
        <v>46258.8048611111</v>
      </c>
      <c r="M2260" s="17" t="n">
        <v>46258.8513888889</v>
      </c>
      <c r="N2260" s="17" t="n">
        <v>46258.8631944444</v>
      </c>
      <c r="O2260" s="17" t="n">
        <v>46258.9527777778</v>
      </c>
      <c r="P2260" s="17" t="n">
        <v>46258.9909722222</v>
      </c>
      <c r="Q2260" s="17" t="n">
        <v>46259.0104166667</v>
      </c>
      <c r="R2260" s="0" t="n">
        <v>714</v>
      </c>
      <c r="S2260" s="0" t="n">
        <v>27</v>
      </c>
      <c r="T2260" s="0" t="n">
        <v>0</v>
      </c>
      <c r="U2260" s="18" t="s">
        <v>123</v>
      </c>
      <c r="V2260" s="18" t="s">
        <v>82</v>
      </c>
      <c r="W2260" s="0" t="str">
        <f aca="false">IF(AND(X2260&gt;=6,X2260&lt;14),"A",IF(AND(X2260&gt;=14,X2260&lt;22),"B","C"))</f>
        <v>B</v>
      </c>
      <c r="X2260" s="18" t="n">
        <f aca="false">HOUR(H2260)</f>
        <v>17</v>
      </c>
      <c r="Y2260" s="18" t="n">
        <f aca="false">ROUND((I2260-H2260)*1440,0)</f>
        <v>25</v>
      </c>
      <c r="Z2260" s="18" t="n">
        <f aca="false">ROUND((J2260-I2260)*1440,0)</f>
        <v>3</v>
      </c>
      <c r="AA2260" s="18" t="n">
        <f aca="false">ROUND((K2260-J2260)*1440,0)</f>
        <v>53</v>
      </c>
      <c r="AB2260" s="18" t="n">
        <f aca="false">ROUND((L2260-K2260)*1440,0)</f>
        <v>13</v>
      </c>
      <c r="AC2260" s="18" t="n">
        <f aca="false">ROUND((M2260-L2260)*1440,0)</f>
        <v>67</v>
      </c>
      <c r="AD2260" s="18" t="n">
        <f aca="false">IF(N2260="","",ROUND((N2260-M2260)*1440,0))</f>
        <v>17</v>
      </c>
      <c r="AE2260" s="18" t="n">
        <f aca="false">IF(O2260="","",ROUND((O2260-N2260)*1440,0))</f>
        <v>129</v>
      </c>
      <c r="AF2260" s="18" t="n">
        <f aca="false">IF(P2260="","",ROUND((P2260-O2260)*1440,0))</f>
        <v>55</v>
      </c>
      <c r="AG2260" s="18" t="n">
        <f aca="false">IF(Q2260="","",ROUND((Q2260-P2260)*1440,0))</f>
        <v>28</v>
      </c>
      <c r="AH2260" s="18" t="n">
        <f aca="false">IF(Q2260="","",ROUND((Q2260-H2260)*1440,0))</f>
        <v>390</v>
      </c>
      <c r="AI2260" s="19" t="n">
        <f aca="false">ROUND(IF(O2260="",Assumptions!$B$25-K2260,O2260-K2260)*24,1)</f>
        <v>3.8</v>
      </c>
      <c r="AJ2260" s="20" t="n">
        <f aca="false">ROUND(MAX(N(Y2260)/Assumptions!$C$5, N(Z2260)/Assumptions!$C$6, N(AA2260)/Assumptions!$C$7, N(AB2260)/Assumptions!$C$8, N(AC2260)/Assumptions!$C$9, N(AD2260)/Assumptions!$C$10, N(AE2260)/Assumptions!$C$11, N(AF2260)/Assumptions!$C$12, N(AG2260)/Assumptions!$C$13),3)</f>
        <v>2.867</v>
      </c>
      <c r="AK2260" s="0" t="str">
        <f aca="false">IF(OR(U2260="Pending",U2260="On Hold"),"Open GRN (awaiting)",IF(AJ2260&lt;=1,"Within SLA",IF(ROUND(N(Y2260)/Assumptions!$C$5,3)=AJ2260,"Gate Wait",IF(ROUND(N(Z2260)/Assumptions!$C$6,3)=AJ2260,"Dock Wait",IF(ROUND(N(AA2260)/Assumptions!$C$7,3)=AJ2260,"Unloading",IF(ROUND(N(AB2260)/Assumptions!$C$8,3)=AJ2260,"Unload-to-QC Wait",IF(ROUND(N(AC2260)/Assumptions!$C$9,3)=AJ2260,"QC",IF(ROUND(N(AD2260)/Assumptions!$C$10,3)=AJ2260,"QC-to-GRN Wait",IF(ROUND(N(AE2260)/Assumptions!$C$11,3)=AJ2260,"GRN Processing",IF(ROUND(N(AF2260)/Assumptions!$C$12,3)=AJ2260,"GRN-to-Putaway Wait",IF(ROUND(N(AG2260)/Assumptions!$C$13,3)=AJ2260,"Putaway","Within SLA")))))))))))</f>
        <v>GRN Processing</v>
      </c>
    </row>
    <row r="2261" customFormat="false" ht="15" hidden="false" customHeight="false" outlineLevel="0" collapsed="false">
      <c r="A2261" s="0" t="s">
        <v>6564</v>
      </c>
      <c r="B2261" s="0" t="s">
        <v>6565</v>
      </c>
      <c r="C2261" s="0" t="s">
        <v>153</v>
      </c>
      <c r="D2261" s="0" t="s">
        <v>147</v>
      </c>
      <c r="E2261" s="0" t="s">
        <v>573</v>
      </c>
      <c r="F2261" s="0" t="s">
        <v>121</v>
      </c>
      <c r="G2261" s="0" t="s">
        <v>167</v>
      </c>
      <c r="H2261" s="17" t="n">
        <v>46258.75</v>
      </c>
      <c r="I2261" s="17" t="n">
        <v>46258.7548611111</v>
      </c>
      <c r="J2261" s="17" t="n">
        <v>46258.7576388889</v>
      </c>
      <c r="K2261" s="17" t="n">
        <v>46258.8243055556</v>
      </c>
      <c r="L2261" s="17" t="n">
        <v>46258.8270833333</v>
      </c>
      <c r="M2261" s="17" t="n">
        <v>46258.8506944445</v>
      </c>
      <c r="N2261" s="17" t="n">
        <v>46258.8868055556</v>
      </c>
      <c r="O2261" s="17" t="n">
        <v>46258.9486111111</v>
      </c>
      <c r="P2261" s="17" t="n">
        <v>46258.9625</v>
      </c>
      <c r="Q2261" s="17" t="n">
        <v>46259.0041666667</v>
      </c>
      <c r="R2261" s="0" t="n">
        <v>348</v>
      </c>
      <c r="S2261" s="0" t="n">
        <v>0</v>
      </c>
      <c r="T2261" s="0" t="n">
        <v>0</v>
      </c>
      <c r="U2261" s="18" t="s">
        <v>130</v>
      </c>
      <c r="V2261" s="18" t="s">
        <v>156</v>
      </c>
      <c r="W2261" s="0" t="str">
        <f aca="false">IF(AND(X2261&gt;=6,X2261&lt;14),"A",IF(AND(X2261&gt;=14,X2261&lt;22),"B","C"))</f>
        <v>B</v>
      </c>
      <c r="X2261" s="18" t="n">
        <f aca="false">HOUR(H2261)</f>
        <v>18</v>
      </c>
      <c r="Y2261" s="18" t="n">
        <f aca="false">ROUND((I2261-H2261)*1440,0)</f>
        <v>7</v>
      </c>
      <c r="Z2261" s="18" t="n">
        <f aca="false">ROUND((J2261-I2261)*1440,0)</f>
        <v>4</v>
      </c>
      <c r="AA2261" s="18" t="n">
        <f aca="false">ROUND((K2261-J2261)*1440,0)</f>
        <v>96</v>
      </c>
      <c r="AB2261" s="18" t="n">
        <f aca="false">ROUND((L2261-K2261)*1440,0)</f>
        <v>4</v>
      </c>
      <c r="AC2261" s="18" t="n">
        <f aca="false">ROUND((M2261-L2261)*1440,0)</f>
        <v>34</v>
      </c>
      <c r="AD2261" s="18" t="n">
        <f aca="false">IF(N2261="","",ROUND((N2261-M2261)*1440,0))</f>
        <v>52</v>
      </c>
      <c r="AE2261" s="18" t="n">
        <f aca="false">IF(O2261="","",ROUND((O2261-N2261)*1440,0))</f>
        <v>89</v>
      </c>
      <c r="AF2261" s="18" t="n">
        <f aca="false">IF(P2261="","",ROUND((P2261-O2261)*1440,0))</f>
        <v>20</v>
      </c>
      <c r="AG2261" s="18" t="n">
        <f aca="false">IF(Q2261="","",ROUND((Q2261-P2261)*1440,0))</f>
        <v>60</v>
      </c>
      <c r="AH2261" s="18" t="n">
        <f aca="false">IF(Q2261="","",ROUND((Q2261-H2261)*1440,0))</f>
        <v>366</v>
      </c>
      <c r="AI2261" s="19" t="n">
        <f aca="false">ROUND(IF(O2261="",Assumptions!$B$25-K2261,O2261-K2261)*24,1)</f>
        <v>3</v>
      </c>
      <c r="AJ2261" s="20" t="n">
        <f aca="false">ROUND(MAX(N(Y2261)/Assumptions!$C$5, N(Z2261)/Assumptions!$C$6, N(AA2261)/Assumptions!$C$7, N(AB2261)/Assumptions!$C$8, N(AC2261)/Assumptions!$C$9, N(AD2261)/Assumptions!$C$10, N(AE2261)/Assumptions!$C$11, N(AF2261)/Assumptions!$C$12, N(AG2261)/Assumptions!$C$13),3)</f>
        <v>1.978</v>
      </c>
      <c r="AK2261" s="0" t="str">
        <f aca="false">IF(OR(U2261="Pending",U2261="On Hold"),"Open GRN (awaiting)",IF(AJ2261&lt;=1,"Within SLA",IF(ROUND(N(Y2261)/Assumptions!$C$5,3)=AJ2261,"Gate Wait",IF(ROUND(N(Z2261)/Assumptions!$C$6,3)=AJ2261,"Dock Wait",IF(ROUND(N(AA2261)/Assumptions!$C$7,3)=AJ2261,"Unloading",IF(ROUND(N(AB2261)/Assumptions!$C$8,3)=AJ2261,"Unload-to-QC Wait",IF(ROUND(N(AC2261)/Assumptions!$C$9,3)=AJ2261,"QC",IF(ROUND(N(AD2261)/Assumptions!$C$10,3)=AJ2261,"QC-to-GRN Wait",IF(ROUND(N(AE2261)/Assumptions!$C$11,3)=AJ2261,"GRN Processing",IF(ROUND(N(AF2261)/Assumptions!$C$12,3)=AJ2261,"GRN-to-Putaway Wait",IF(ROUND(N(AG2261)/Assumptions!$C$13,3)=AJ2261,"Putaway","Within SLA")))))))))))</f>
        <v>GRN Processing</v>
      </c>
    </row>
    <row r="2262" customFormat="false" ht="15" hidden="false" customHeight="false" outlineLevel="0" collapsed="false">
      <c r="A2262" s="0" t="s">
        <v>6566</v>
      </c>
      <c r="B2262" s="0" t="s">
        <v>6567</v>
      </c>
      <c r="C2262" s="0" t="s">
        <v>184</v>
      </c>
      <c r="D2262" s="0" t="s">
        <v>135</v>
      </c>
      <c r="E2262" s="0" t="s">
        <v>686</v>
      </c>
      <c r="F2262" s="0" t="s">
        <v>177</v>
      </c>
      <c r="G2262" s="0" t="s">
        <v>138</v>
      </c>
      <c r="H2262" s="17" t="n">
        <v>46258.8298611111</v>
      </c>
      <c r="I2262" s="17" t="n">
        <v>46258.8472222222</v>
      </c>
      <c r="J2262" s="17" t="n">
        <v>46258.8506944445</v>
      </c>
      <c r="K2262" s="17" t="n">
        <v>46258.8805555556</v>
      </c>
      <c r="L2262" s="17" t="n">
        <v>46258.8833333333</v>
      </c>
      <c r="M2262" s="17" t="n">
        <v>46258.8944444444</v>
      </c>
      <c r="N2262" s="17" t="n">
        <v>46259.00625</v>
      </c>
      <c r="O2262" s="17" t="n">
        <v>46259.0506944444</v>
      </c>
      <c r="P2262" s="17" t="n">
        <v>46259.0583333333</v>
      </c>
      <c r="Q2262" s="17" t="n">
        <v>46259.0736111111</v>
      </c>
      <c r="R2262" s="0" t="n">
        <v>844</v>
      </c>
      <c r="S2262" s="0" t="n">
        <v>0</v>
      </c>
      <c r="T2262" s="0" t="n">
        <v>0</v>
      </c>
      <c r="U2262" s="18" t="s">
        <v>130</v>
      </c>
      <c r="V2262" s="18" t="s">
        <v>131</v>
      </c>
      <c r="W2262" s="0" t="str">
        <f aca="false">IF(AND(X2262&gt;=6,X2262&lt;14),"A",IF(AND(X2262&gt;=14,X2262&lt;22),"B","C"))</f>
        <v>B</v>
      </c>
      <c r="X2262" s="18" t="n">
        <f aca="false">HOUR(H2262)</f>
        <v>19</v>
      </c>
      <c r="Y2262" s="18" t="n">
        <f aca="false">ROUND((I2262-H2262)*1440,0)</f>
        <v>25</v>
      </c>
      <c r="Z2262" s="18" t="n">
        <f aca="false">ROUND((J2262-I2262)*1440,0)</f>
        <v>5</v>
      </c>
      <c r="AA2262" s="18" t="n">
        <f aca="false">ROUND((K2262-J2262)*1440,0)</f>
        <v>43</v>
      </c>
      <c r="AB2262" s="18" t="n">
        <f aca="false">ROUND((L2262-K2262)*1440,0)</f>
        <v>4</v>
      </c>
      <c r="AC2262" s="18" t="n">
        <f aca="false">ROUND((M2262-L2262)*1440,0)</f>
        <v>16</v>
      </c>
      <c r="AD2262" s="18" t="n">
        <f aca="false">IF(N2262="","",ROUND((N2262-M2262)*1440,0))</f>
        <v>161</v>
      </c>
      <c r="AE2262" s="18" t="n">
        <f aca="false">IF(O2262="","",ROUND((O2262-N2262)*1440,0))</f>
        <v>64</v>
      </c>
      <c r="AF2262" s="18" t="n">
        <f aca="false">IF(P2262="","",ROUND((P2262-O2262)*1440,0))</f>
        <v>11</v>
      </c>
      <c r="AG2262" s="18" t="n">
        <f aca="false">IF(Q2262="","",ROUND((Q2262-P2262)*1440,0))</f>
        <v>22</v>
      </c>
      <c r="AH2262" s="18" t="n">
        <f aca="false">IF(Q2262="","",ROUND((Q2262-H2262)*1440,0))</f>
        <v>351</v>
      </c>
      <c r="AI2262" s="19" t="n">
        <f aca="false">ROUND(IF(O2262="",Assumptions!$B$25-K2262,O2262-K2262)*24,1)</f>
        <v>4.1</v>
      </c>
      <c r="AJ2262" s="20" t="n">
        <f aca="false">ROUND(MAX(N(Y2262)/Assumptions!$C$5, N(Z2262)/Assumptions!$C$6, N(AA2262)/Assumptions!$C$7, N(AB2262)/Assumptions!$C$8, N(AC2262)/Assumptions!$C$9, N(AD2262)/Assumptions!$C$10, N(AE2262)/Assumptions!$C$11, N(AF2262)/Assumptions!$C$12, N(AG2262)/Assumptions!$C$13),3)</f>
        <v>5.367</v>
      </c>
      <c r="AK2262" s="0" t="str">
        <f aca="false">IF(OR(U2262="Pending",U2262="On Hold"),"Open GRN (awaiting)",IF(AJ2262&lt;=1,"Within SLA",IF(ROUND(N(Y2262)/Assumptions!$C$5,3)=AJ2262,"Gate Wait",IF(ROUND(N(Z2262)/Assumptions!$C$6,3)=AJ2262,"Dock Wait",IF(ROUND(N(AA2262)/Assumptions!$C$7,3)=AJ2262,"Unloading",IF(ROUND(N(AB2262)/Assumptions!$C$8,3)=AJ2262,"Unload-to-QC Wait",IF(ROUND(N(AC2262)/Assumptions!$C$9,3)=AJ2262,"QC",IF(ROUND(N(AD2262)/Assumptions!$C$10,3)=AJ2262,"QC-to-GRN Wait",IF(ROUND(N(AE2262)/Assumptions!$C$11,3)=AJ2262,"GRN Processing",IF(ROUND(N(AF2262)/Assumptions!$C$12,3)=AJ2262,"GRN-to-Putaway Wait",IF(ROUND(N(AG2262)/Assumptions!$C$13,3)=AJ2262,"Putaway","Within SLA")))))))))))</f>
        <v>QC-to-GRN Wait</v>
      </c>
    </row>
    <row r="2263" customFormat="false" ht="15" hidden="false" customHeight="false" outlineLevel="0" collapsed="false">
      <c r="A2263" s="0" t="s">
        <v>6568</v>
      </c>
      <c r="B2263" s="0" t="s">
        <v>6569</v>
      </c>
      <c r="C2263" s="0" t="s">
        <v>118</v>
      </c>
      <c r="D2263" s="0" t="s">
        <v>147</v>
      </c>
      <c r="E2263" s="0" t="s">
        <v>522</v>
      </c>
      <c r="F2263" s="0" t="s">
        <v>121</v>
      </c>
      <c r="G2263" s="0" t="s">
        <v>167</v>
      </c>
      <c r="H2263" s="17" t="n">
        <v>46258.8430555556</v>
      </c>
      <c r="I2263" s="17" t="n">
        <v>46258.8583333333</v>
      </c>
      <c r="J2263" s="17" t="n">
        <v>46258.8645833333</v>
      </c>
      <c r="K2263" s="17" t="n">
        <v>46258.8784722222</v>
      </c>
      <c r="L2263" s="17" t="n">
        <v>46258.9055555556</v>
      </c>
      <c r="M2263" s="17" t="n">
        <v>46258.9166666667</v>
      </c>
      <c r="N2263" s="17" t="n">
        <v>46258.9423611111</v>
      </c>
      <c r="O2263" s="17" t="n">
        <v>46258.9791666667</v>
      </c>
      <c r="P2263" s="17" t="n">
        <v>46258.9861111111</v>
      </c>
      <c r="Q2263" s="17" t="n">
        <v>46258.9972222222</v>
      </c>
      <c r="R2263" s="0" t="n">
        <v>53</v>
      </c>
      <c r="S2263" s="0" t="n">
        <v>0</v>
      </c>
      <c r="T2263" s="0" t="n">
        <v>0</v>
      </c>
      <c r="U2263" s="18" t="s">
        <v>130</v>
      </c>
      <c r="V2263" s="18" t="s">
        <v>144</v>
      </c>
      <c r="W2263" s="0" t="str">
        <f aca="false">IF(AND(X2263&gt;=6,X2263&lt;14),"A",IF(AND(X2263&gt;=14,X2263&lt;22),"B","C"))</f>
        <v>B</v>
      </c>
      <c r="X2263" s="18" t="n">
        <f aca="false">HOUR(H2263)</f>
        <v>20</v>
      </c>
      <c r="Y2263" s="18" t="n">
        <f aca="false">ROUND((I2263-H2263)*1440,0)</f>
        <v>22</v>
      </c>
      <c r="Z2263" s="18" t="n">
        <f aca="false">ROUND((J2263-I2263)*1440,0)</f>
        <v>9</v>
      </c>
      <c r="AA2263" s="18" t="n">
        <f aca="false">ROUND((K2263-J2263)*1440,0)</f>
        <v>20</v>
      </c>
      <c r="AB2263" s="18" t="n">
        <f aca="false">ROUND((L2263-K2263)*1440,0)</f>
        <v>39</v>
      </c>
      <c r="AC2263" s="18" t="n">
        <f aca="false">ROUND((M2263-L2263)*1440,0)</f>
        <v>16</v>
      </c>
      <c r="AD2263" s="18" t="n">
        <f aca="false">IF(N2263="","",ROUND((N2263-M2263)*1440,0))</f>
        <v>37</v>
      </c>
      <c r="AE2263" s="18" t="n">
        <f aca="false">IF(O2263="","",ROUND((O2263-N2263)*1440,0))</f>
        <v>53</v>
      </c>
      <c r="AF2263" s="18" t="n">
        <f aca="false">IF(P2263="","",ROUND((P2263-O2263)*1440,0))</f>
        <v>10</v>
      </c>
      <c r="AG2263" s="18" t="n">
        <f aca="false">IF(Q2263="","",ROUND((Q2263-P2263)*1440,0))</f>
        <v>16</v>
      </c>
      <c r="AH2263" s="18" t="n">
        <f aca="false">IF(Q2263="","",ROUND((Q2263-H2263)*1440,0))</f>
        <v>222</v>
      </c>
      <c r="AI2263" s="19" t="n">
        <f aca="false">ROUND(IF(O2263="",Assumptions!$B$25-K2263,O2263-K2263)*24,1)</f>
        <v>2.4</v>
      </c>
      <c r="AJ2263" s="20" t="n">
        <f aca="false">ROUND(MAX(N(Y2263)/Assumptions!$C$5, N(Z2263)/Assumptions!$C$6, N(AA2263)/Assumptions!$C$7, N(AB2263)/Assumptions!$C$8, N(AC2263)/Assumptions!$C$9, N(AD2263)/Assumptions!$C$10, N(AE2263)/Assumptions!$C$11, N(AF2263)/Assumptions!$C$12, N(AG2263)/Assumptions!$C$13),3)</f>
        <v>2.6</v>
      </c>
      <c r="AK2263" s="0" t="str">
        <f aca="false">IF(OR(U2263="Pending",U2263="On Hold"),"Open GRN (awaiting)",IF(AJ2263&lt;=1,"Within SLA",IF(ROUND(N(Y2263)/Assumptions!$C$5,3)=AJ2263,"Gate Wait",IF(ROUND(N(Z2263)/Assumptions!$C$6,3)=AJ2263,"Dock Wait",IF(ROUND(N(AA2263)/Assumptions!$C$7,3)=AJ2263,"Unloading",IF(ROUND(N(AB2263)/Assumptions!$C$8,3)=AJ2263,"Unload-to-QC Wait",IF(ROUND(N(AC2263)/Assumptions!$C$9,3)=AJ2263,"QC",IF(ROUND(N(AD2263)/Assumptions!$C$10,3)=AJ2263,"QC-to-GRN Wait",IF(ROUND(N(AE2263)/Assumptions!$C$11,3)=AJ2263,"GRN Processing",IF(ROUND(N(AF2263)/Assumptions!$C$12,3)=AJ2263,"GRN-to-Putaway Wait",IF(ROUND(N(AG2263)/Assumptions!$C$13,3)=AJ2263,"Putaway","Within SLA")))))))))))</f>
        <v>Unload-to-QC Wait</v>
      </c>
    </row>
    <row r="2264" customFormat="false" ht="15" hidden="false" customHeight="false" outlineLevel="0" collapsed="false">
      <c r="A2264" s="0" t="s">
        <v>6570</v>
      </c>
      <c r="B2264" s="0" t="s">
        <v>6571</v>
      </c>
      <c r="C2264" s="0" t="s">
        <v>286</v>
      </c>
      <c r="D2264" s="0" t="s">
        <v>119</v>
      </c>
      <c r="E2264" s="0" t="s">
        <v>2977</v>
      </c>
      <c r="F2264" s="0" t="s">
        <v>121</v>
      </c>
      <c r="G2264" s="0" t="s">
        <v>129</v>
      </c>
      <c r="H2264" s="17" t="n">
        <v>46258.8520833333</v>
      </c>
      <c r="I2264" s="17" t="n">
        <v>46258.8541666667</v>
      </c>
      <c r="J2264" s="17" t="n">
        <v>46258.8645833333</v>
      </c>
      <c r="K2264" s="17" t="n">
        <v>46258.8833333333</v>
      </c>
      <c r="L2264" s="17" t="n">
        <v>46258.8916666667</v>
      </c>
      <c r="M2264" s="17" t="n">
        <v>46258.9034722222</v>
      </c>
      <c r="N2264" s="17" t="n">
        <v>46258.9611111111</v>
      </c>
      <c r="O2264" s="17" t="n">
        <v>46258.9986111111</v>
      </c>
      <c r="P2264" s="17" t="n">
        <v>46259.0090277778</v>
      </c>
      <c r="Q2264" s="17" t="n">
        <v>46259.0180555556</v>
      </c>
      <c r="R2264" s="0" t="n">
        <v>382</v>
      </c>
      <c r="S2264" s="0" t="n">
        <v>0</v>
      </c>
      <c r="T2264" s="0" t="n">
        <v>0</v>
      </c>
      <c r="U2264" s="18" t="s">
        <v>130</v>
      </c>
      <c r="V2264" s="18" t="s">
        <v>156</v>
      </c>
      <c r="W2264" s="0" t="str">
        <f aca="false">IF(AND(X2264&gt;=6,X2264&lt;14),"A",IF(AND(X2264&gt;=14,X2264&lt;22),"B","C"))</f>
        <v>B</v>
      </c>
      <c r="X2264" s="18" t="n">
        <f aca="false">HOUR(H2264)</f>
        <v>20</v>
      </c>
      <c r="Y2264" s="18" t="n">
        <f aca="false">ROUND((I2264-H2264)*1440,0)</f>
        <v>3</v>
      </c>
      <c r="Z2264" s="18" t="n">
        <f aca="false">ROUND((J2264-I2264)*1440,0)</f>
        <v>15</v>
      </c>
      <c r="AA2264" s="18" t="n">
        <f aca="false">ROUND((K2264-J2264)*1440,0)</f>
        <v>27</v>
      </c>
      <c r="AB2264" s="18" t="n">
        <f aca="false">ROUND((L2264-K2264)*1440,0)</f>
        <v>12</v>
      </c>
      <c r="AC2264" s="18" t="n">
        <f aca="false">ROUND((M2264-L2264)*1440,0)</f>
        <v>17</v>
      </c>
      <c r="AD2264" s="18" t="n">
        <f aca="false">IF(N2264="","",ROUND((N2264-M2264)*1440,0))</f>
        <v>83</v>
      </c>
      <c r="AE2264" s="18" t="n">
        <f aca="false">IF(O2264="","",ROUND((O2264-N2264)*1440,0))</f>
        <v>54</v>
      </c>
      <c r="AF2264" s="18" t="n">
        <f aca="false">IF(P2264="","",ROUND((P2264-O2264)*1440,0))</f>
        <v>15</v>
      </c>
      <c r="AG2264" s="18" t="n">
        <f aca="false">IF(Q2264="","",ROUND((Q2264-P2264)*1440,0))</f>
        <v>13</v>
      </c>
      <c r="AH2264" s="18" t="n">
        <f aca="false">IF(Q2264="","",ROUND((Q2264-H2264)*1440,0))</f>
        <v>239</v>
      </c>
      <c r="AI2264" s="19" t="n">
        <f aca="false">ROUND(IF(O2264="",Assumptions!$B$25-K2264,O2264-K2264)*24,1)</f>
        <v>2.8</v>
      </c>
      <c r="AJ2264" s="20" t="n">
        <f aca="false">ROUND(MAX(N(Y2264)/Assumptions!$C$5, N(Z2264)/Assumptions!$C$6, N(AA2264)/Assumptions!$C$7, N(AB2264)/Assumptions!$C$8, N(AC2264)/Assumptions!$C$9, N(AD2264)/Assumptions!$C$10, N(AE2264)/Assumptions!$C$11, N(AF2264)/Assumptions!$C$12, N(AG2264)/Assumptions!$C$13),3)</f>
        <v>2.767</v>
      </c>
      <c r="AK2264" s="0" t="str">
        <f aca="false">IF(OR(U2264="Pending",U2264="On Hold"),"Open GRN (awaiting)",IF(AJ2264&lt;=1,"Within SLA",IF(ROUND(N(Y2264)/Assumptions!$C$5,3)=AJ2264,"Gate Wait",IF(ROUND(N(Z2264)/Assumptions!$C$6,3)=AJ2264,"Dock Wait",IF(ROUND(N(AA2264)/Assumptions!$C$7,3)=AJ2264,"Unloading",IF(ROUND(N(AB2264)/Assumptions!$C$8,3)=AJ2264,"Unload-to-QC Wait",IF(ROUND(N(AC2264)/Assumptions!$C$9,3)=AJ2264,"QC",IF(ROUND(N(AD2264)/Assumptions!$C$10,3)=AJ2264,"QC-to-GRN Wait",IF(ROUND(N(AE2264)/Assumptions!$C$11,3)=AJ2264,"GRN Processing",IF(ROUND(N(AF2264)/Assumptions!$C$12,3)=AJ2264,"GRN-to-Putaway Wait",IF(ROUND(N(AG2264)/Assumptions!$C$13,3)=AJ2264,"Putaway","Within SLA")))))))))))</f>
        <v>QC-to-GRN Wait</v>
      </c>
    </row>
    <row r="2265" customFormat="false" ht="15" hidden="false" customHeight="false" outlineLevel="0" collapsed="false">
      <c r="A2265" s="0" t="s">
        <v>6572</v>
      </c>
      <c r="B2265" s="0" t="s">
        <v>6573</v>
      </c>
      <c r="C2265" s="0" t="s">
        <v>175</v>
      </c>
      <c r="D2265" s="0" t="s">
        <v>147</v>
      </c>
      <c r="E2265" s="0" t="s">
        <v>6574</v>
      </c>
      <c r="F2265" s="0" t="s">
        <v>177</v>
      </c>
      <c r="G2265" s="0" t="s">
        <v>150</v>
      </c>
      <c r="H2265" s="17" t="n">
        <v>46258.8618055556</v>
      </c>
      <c r="I2265" s="17" t="n">
        <v>46258.8875</v>
      </c>
      <c r="J2265" s="17" t="n">
        <v>46258.8909722222</v>
      </c>
      <c r="K2265" s="17" t="n">
        <v>46258.9215277778</v>
      </c>
      <c r="L2265" s="17" t="n">
        <v>46258.9361111111</v>
      </c>
      <c r="M2265" s="17" t="n">
        <v>46258.9527777778</v>
      </c>
      <c r="N2265" s="17" t="n">
        <v>46259.0486111111</v>
      </c>
      <c r="O2265" s="17" t="n">
        <v>46259.1173611111</v>
      </c>
      <c r="P2265" s="17" t="n">
        <v>46259.1319444445</v>
      </c>
      <c r="Q2265" s="17" t="n">
        <v>46259.1402777778</v>
      </c>
      <c r="R2265" s="0" t="n">
        <v>137</v>
      </c>
      <c r="S2265" s="0" t="n">
        <v>0</v>
      </c>
      <c r="T2265" s="0" t="n">
        <v>0</v>
      </c>
      <c r="U2265" s="18" t="s">
        <v>130</v>
      </c>
      <c r="V2265" s="18" t="s">
        <v>131</v>
      </c>
      <c r="W2265" s="0" t="str">
        <f aca="false">IF(AND(X2265&gt;=6,X2265&lt;14),"A",IF(AND(X2265&gt;=14,X2265&lt;22),"B","C"))</f>
        <v>B</v>
      </c>
      <c r="X2265" s="18" t="n">
        <f aca="false">HOUR(H2265)</f>
        <v>20</v>
      </c>
      <c r="Y2265" s="18" t="n">
        <f aca="false">ROUND((I2265-H2265)*1440,0)</f>
        <v>37</v>
      </c>
      <c r="Z2265" s="18" t="n">
        <f aca="false">ROUND((J2265-I2265)*1440,0)</f>
        <v>5</v>
      </c>
      <c r="AA2265" s="18" t="n">
        <f aca="false">ROUND((K2265-J2265)*1440,0)</f>
        <v>44</v>
      </c>
      <c r="AB2265" s="18" t="n">
        <f aca="false">ROUND((L2265-K2265)*1440,0)</f>
        <v>21</v>
      </c>
      <c r="AC2265" s="18" t="n">
        <f aca="false">ROUND((M2265-L2265)*1440,0)</f>
        <v>24</v>
      </c>
      <c r="AD2265" s="18" t="n">
        <f aca="false">IF(N2265="","",ROUND((N2265-M2265)*1440,0))</f>
        <v>138</v>
      </c>
      <c r="AE2265" s="18" t="n">
        <f aca="false">IF(O2265="","",ROUND((O2265-N2265)*1440,0))</f>
        <v>99</v>
      </c>
      <c r="AF2265" s="18" t="n">
        <f aca="false">IF(P2265="","",ROUND((P2265-O2265)*1440,0))</f>
        <v>21</v>
      </c>
      <c r="AG2265" s="18" t="n">
        <f aca="false">IF(Q2265="","",ROUND((Q2265-P2265)*1440,0))</f>
        <v>12</v>
      </c>
      <c r="AH2265" s="18" t="n">
        <f aca="false">IF(Q2265="","",ROUND((Q2265-H2265)*1440,0))</f>
        <v>401</v>
      </c>
      <c r="AI2265" s="19" t="n">
        <f aca="false">ROUND(IF(O2265="",Assumptions!$B$25-K2265,O2265-K2265)*24,1)</f>
        <v>4.7</v>
      </c>
      <c r="AJ2265" s="20" t="n">
        <f aca="false">ROUND(MAX(N(Y2265)/Assumptions!$C$5, N(Z2265)/Assumptions!$C$6, N(AA2265)/Assumptions!$C$7, N(AB2265)/Assumptions!$C$8, N(AC2265)/Assumptions!$C$9, N(AD2265)/Assumptions!$C$10, N(AE2265)/Assumptions!$C$11, N(AF2265)/Assumptions!$C$12, N(AG2265)/Assumptions!$C$13),3)</f>
        <v>4.6</v>
      </c>
      <c r="AK2265" s="0" t="str">
        <f aca="false">IF(OR(U2265="Pending",U2265="On Hold"),"Open GRN (awaiting)",IF(AJ2265&lt;=1,"Within SLA",IF(ROUND(N(Y2265)/Assumptions!$C$5,3)=AJ2265,"Gate Wait",IF(ROUND(N(Z2265)/Assumptions!$C$6,3)=AJ2265,"Dock Wait",IF(ROUND(N(AA2265)/Assumptions!$C$7,3)=AJ2265,"Unloading",IF(ROUND(N(AB2265)/Assumptions!$C$8,3)=AJ2265,"Unload-to-QC Wait",IF(ROUND(N(AC2265)/Assumptions!$C$9,3)=AJ2265,"QC",IF(ROUND(N(AD2265)/Assumptions!$C$10,3)=AJ2265,"QC-to-GRN Wait",IF(ROUND(N(AE2265)/Assumptions!$C$11,3)=AJ2265,"GRN Processing",IF(ROUND(N(AF2265)/Assumptions!$C$12,3)=AJ2265,"GRN-to-Putaway Wait",IF(ROUND(N(AG2265)/Assumptions!$C$13,3)=AJ2265,"Putaway","Within SLA")))))))))))</f>
        <v>QC-to-GRN Wait</v>
      </c>
    </row>
    <row r="2266" customFormat="false" ht="15" hidden="false" customHeight="false" outlineLevel="0" collapsed="false">
      <c r="A2266" s="0" t="s">
        <v>6575</v>
      </c>
      <c r="B2266" s="0" t="s">
        <v>6576</v>
      </c>
      <c r="C2266" s="0" t="s">
        <v>134</v>
      </c>
      <c r="D2266" s="0" t="s">
        <v>119</v>
      </c>
      <c r="E2266" s="0" t="s">
        <v>6577</v>
      </c>
      <c r="F2266" s="0" t="s">
        <v>149</v>
      </c>
      <c r="G2266" s="0" t="s">
        <v>122</v>
      </c>
      <c r="H2266" s="17" t="n">
        <v>46258.9055555556</v>
      </c>
      <c r="I2266" s="17" t="n">
        <v>46258.9256944444</v>
      </c>
      <c r="J2266" s="17" t="n">
        <v>46258.9340277778</v>
      </c>
      <c r="K2266" s="17" t="n">
        <v>46258.9444444445</v>
      </c>
      <c r="L2266" s="17" t="n">
        <v>46258.96875</v>
      </c>
      <c r="M2266" s="17" t="n">
        <v>46258.9979166667</v>
      </c>
      <c r="N2266" s="17" t="n">
        <v>46259.0243055556</v>
      </c>
      <c r="O2266" s="17" t="n">
        <v>46259.1201388889</v>
      </c>
      <c r="P2266" s="17" t="n">
        <v>46259.1326388889</v>
      </c>
      <c r="Q2266" s="17" t="n">
        <v>46259.1458333333</v>
      </c>
      <c r="R2266" s="0" t="n">
        <v>130</v>
      </c>
      <c r="S2266" s="0" t="n">
        <v>0</v>
      </c>
      <c r="T2266" s="0" t="n">
        <v>1</v>
      </c>
      <c r="U2266" s="18" t="s">
        <v>123</v>
      </c>
      <c r="V2266" s="18" t="s">
        <v>156</v>
      </c>
      <c r="W2266" s="0" t="str">
        <f aca="false">IF(AND(X2266&gt;=6,X2266&lt;14),"A",IF(AND(X2266&gt;=14,X2266&lt;22),"B","C"))</f>
        <v>B</v>
      </c>
      <c r="X2266" s="18" t="n">
        <f aca="false">HOUR(H2266)</f>
        <v>21</v>
      </c>
      <c r="Y2266" s="18" t="n">
        <f aca="false">ROUND((I2266-H2266)*1440,0)</f>
        <v>29</v>
      </c>
      <c r="Z2266" s="18" t="n">
        <f aca="false">ROUND((J2266-I2266)*1440,0)</f>
        <v>12</v>
      </c>
      <c r="AA2266" s="18" t="n">
        <f aca="false">ROUND((K2266-J2266)*1440,0)</f>
        <v>15</v>
      </c>
      <c r="AB2266" s="18" t="n">
        <f aca="false">ROUND((L2266-K2266)*1440,0)</f>
        <v>35</v>
      </c>
      <c r="AC2266" s="18" t="n">
        <f aca="false">ROUND((M2266-L2266)*1440,0)</f>
        <v>42</v>
      </c>
      <c r="AD2266" s="18" t="n">
        <f aca="false">IF(N2266="","",ROUND((N2266-M2266)*1440,0))</f>
        <v>38</v>
      </c>
      <c r="AE2266" s="18" t="n">
        <f aca="false">IF(O2266="","",ROUND((O2266-N2266)*1440,0))</f>
        <v>138</v>
      </c>
      <c r="AF2266" s="18" t="n">
        <f aca="false">IF(P2266="","",ROUND((P2266-O2266)*1440,0))</f>
        <v>18</v>
      </c>
      <c r="AG2266" s="18" t="n">
        <f aca="false">IF(Q2266="","",ROUND((Q2266-P2266)*1440,0))</f>
        <v>19</v>
      </c>
      <c r="AH2266" s="18" t="n">
        <f aca="false">IF(Q2266="","",ROUND((Q2266-H2266)*1440,0))</f>
        <v>346</v>
      </c>
      <c r="AI2266" s="19" t="n">
        <f aca="false">ROUND(IF(O2266="",Assumptions!$B$25-K2266,O2266-K2266)*24,1)</f>
        <v>4.2</v>
      </c>
      <c r="AJ2266" s="20" t="n">
        <f aca="false">ROUND(MAX(N(Y2266)/Assumptions!$C$5, N(Z2266)/Assumptions!$C$6, N(AA2266)/Assumptions!$C$7, N(AB2266)/Assumptions!$C$8, N(AC2266)/Assumptions!$C$9, N(AD2266)/Assumptions!$C$10, N(AE2266)/Assumptions!$C$11, N(AF2266)/Assumptions!$C$12, N(AG2266)/Assumptions!$C$13),3)</f>
        <v>3.067</v>
      </c>
      <c r="AK2266" s="0" t="str">
        <f aca="false">IF(OR(U2266="Pending",U2266="On Hold"),"Open GRN (awaiting)",IF(AJ2266&lt;=1,"Within SLA",IF(ROUND(N(Y2266)/Assumptions!$C$5,3)=AJ2266,"Gate Wait",IF(ROUND(N(Z2266)/Assumptions!$C$6,3)=AJ2266,"Dock Wait",IF(ROUND(N(AA2266)/Assumptions!$C$7,3)=AJ2266,"Unloading",IF(ROUND(N(AB2266)/Assumptions!$C$8,3)=AJ2266,"Unload-to-QC Wait",IF(ROUND(N(AC2266)/Assumptions!$C$9,3)=AJ2266,"QC",IF(ROUND(N(AD2266)/Assumptions!$C$10,3)=AJ2266,"QC-to-GRN Wait",IF(ROUND(N(AE2266)/Assumptions!$C$11,3)=AJ2266,"GRN Processing",IF(ROUND(N(AF2266)/Assumptions!$C$12,3)=AJ2266,"GRN-to-Putaway Wait",IF(ROUND(N(AG2266)/Assumptions!$C$13,3)=AJ2266,"Putaway","Within SLA")))))))))))</f>
        <v>GRN Processing</v>
      </c>
    </row>
    <row r="2267" customFormat="false" ht="15" hidden="false" customHeight="false" outlineLevel="0" collapsed="false">
      <c r="A2267" s="0" t="s">
        <v>6578</v>
      </c>
      <c r="B2267" s="0" t="s">
        <v>6579</v>
      </c>
      <c r="C2267" s="0" t="s">
        <v>286</v>
      </c>
      <c r="D2267" s="0" t="s">
        <v>119</v>
      </c>
      <c r="E2267" s="0" t="s">
        <v>6580</v>
      </c>
      <c r="F2267" s="0" t="s">
        <v>121</v>
      </c>
      <c r="G2267" s="0" t="s">
        <v>129</v>
      </c>
      <c r="H2267" s="17" t="n">
        <v>46259.0118055556</v>
      </c>
      <c r="I2267" s="17" t="n">
        <v>46259.0263888889</v>
      </c>
      <c r="J2267" s="17" t="n">
        <v>46259.03125</v>
      </c>
      <c r="K2267" s="17" t="n">
        <v>46259.0590277778</v>
      </c>
      <c r="L2267" s="17" t="n">
        <v>46259.0701388889</v>
      </c>
      <c r="M2267" s="17" t="n">
        <v>46259.0972222222</v>
      </c>
      <c r="N2267" s="17" t="n">
        <v>46259.1993055556</v>
      </c>
      <c r="O2267" s="17" t="n">
        <v>46259.2513888889</v>
      </c>
      <c r="P2267" s="17" t="n">
        <v>46259.2652777778</v>
      </c>
      <c r="Q2267" s="17" t="n">
        <v>46259.2715277778</v>
      </c>
      <c r="R2267" s="0" t="n">
        <v>508</v>
      </c>
      <c r="S2267" s="0" t="n">
        <v>0</v>
      </c>
      <c r="T2267" s="0" t="n">
        <v>0</v>
      </c>
      <c r="U2267" s="18" t="s">
        <v>130</v>
      </c>
      <c r="V2267" s="18" t="s">
        <v>131</v>
      </c>
      <c r="W2267" s="0" t="str">
        <f aca="false">IF(AND(X2267&gt;=6,X2267&lt;14),"A",IF(AND(X2267&gt;=14,X2267&lt;22),"B","C"))</f>
        <v>C</v>
      </c>
      <c r="X2267" s="18" t="n">
        <f aca="false">HOUR(H2267)</f>
        <v>0</v>
      </c>
      <c r="Y2267" s="18" t="n">
        <f aca="false">ROUND((I2267-H2267)*1440,0)</f>
        <v>21</v>
      </c>
      <c r="Z2267" s="18" t="n">
        <f aca="false">ROUND((J2267-I2267)*1440,0)</f>
        <v>7</v>
      </c>
      <c r="AA2267" s="18" t="n">
        <f aca="false">ROUND((K2267-J2267)*1440,0)</f>
        <v>40</v>
      </c>
      <c r="AB2267" s="18" t="n">
        <f aca="false">ROUND((L2267-K2267)*1440,0)</f>
        <v>16</v>
      </c>
      <c r="AC2267" s="18" t="n">
        <f aca="false">ROUND((M2267-L2267)*1440,0)</f>
        <v>39</v>
      </c>
      <c r="AD2267" s="18" t="n">
        <f aca="false">IF(N2267="","",ROUND((N2267-M2267)*1440,0))</f>
        <v>147</v>
      </c>
      <c r="AE2267" s="18" t="n">
        <f aca="false">IF(O2267="","",ROUND((O2267-N2267)*1440,0))</f>
        <v>75</v>
      </c>
      <c r="AF2267" s="18" t="n">
        <f aca="false">IF(P2267="","",ROUND((P2267-O2267)*1440,0))</f>
        <v>20</v>
      </c>
      <c r="AG2267" s="18" t="n">
        <f aca="false">IF(Q2267="","",ROUND((Q2267-P2267)*1440,0))</f>
        <v>9</v>
      </c>
      <c r="AH2267" s="18" t="n">
        <f aca="false">IF(Q2267="","",ROUND((Q2267-H2267)*1440,0))</f>
        <v>374</v>
      </c>
      <c r="AI2267" s="19" t="n">
        <f aca="false">ROUND(IF(O2267="",Assumptions!$B$25-K2267,O2267-K2267)*24,1)</f>
        <v>4.6</v>
      </c>
      <c r="AJ2267" s="20" t="n">
        <f aca="false">ROUND(MAX(N(Y2267)/Assumptions!$C$5, N(Z2267)/Assumptions!$C$6, N(AA2267)/Assumptions!$C$7, N(AB2267)/Assumptions!$C$8, N(AC2267)/Assumptions!$C$9, N(AD2267)/Assumptions!$C$10, N(AE2267)/Assumptions!$C$11, N(AF2267)/Assumptions!$C$12, N(AG2267)/Assumptions!$C$13),3)</f>
        <v>4.9</v>
      </c>
      <c r="AK2267" s="0" t="str">
        <f aca="false">IF(OR(U2267="Pending",U2267="On Hold"),"Open GRN (awaiting)",IF(AJ2267&lt;=1,"Within SLA",IF(ROUND(N(Y2267)/Assumptions!$C$5,3)=AJ2267,"Gate Wait",IF(ROUND(N(Z2267)/Assumptions!$C$6,3)=AJ2267,"Dock Wait",IF(ROUND(N(AA2267)/Assumptions!$C$7,3)=AJ2267,"Unloading",IF(ROUND(N(AB2267)/Assumptions!$C$8,3)=AJ2267,"Unload-to-QC Wait",IF(ROUND(N(AC2267)/Assumptions!$C$9,3)=AJ2267,"QC",IF(ROUND(N(AD2267)/Assumptions!$C$10,3)=AJ2267,"QC-to-GRN Wait",IF(ROUND(N(AE2267)/Assumptions!$C$11,3)=AJ2267,"GRN Processing",IF(ROUND(N(AF2267)/Assumptions!$C$12,3)=AJ2267,"GRN-to-Putaway Wait",IF(ROUND(N(AG2267)/Assumptions!$C$13,3)=AJ2267,"Putaway","Within SLA")))))))))))</f>
        <v>QC-to-GRN Wait</v>
      </c>
    </row>
    <row r="2268" customFormat="false" ht="15" hidden="false" customHeight="false" outlineLevel="0" collapsed="false">
      <c r="A2268" s="0" t="s">
        <v>6581</v>
      </c>
      <c r="B2268" s="0" t="s">
        <v>6582</v>
      </c>
      <c r="C2268" s="0" t="s">
        <v>126</v>
      </c>
      <c r="D2268" s="0" t="s">
        <v>135</v>
      </c>
      <c r="E2268" s="0" t="s">
        <v>4304</v>
      </c>
      <c r="F2268" s="0" t="s">
        <v>128</v>
      </c>
      <c r="G2268" s="0" t="s">
        <v>178</v>
      </c>
      <c r="H2268" s="17" t="n">
        <v>46259.0444444444</v>
      </c>
      <c r="I2268" s="17" t="n">
        <v>46259.0541666667</v>
      </c>
      <c r="J2268" s="17" t="n">
        <v>46259.0555555556</v>
      </c>
      <c r="K2268" s="17" t="n">
        <v>46259.0833333333</v>
      </c>
      <c r="L2268" s="17" t="n">
        <v>46259.0944444445</v>
      </c>
      <c r="M2268" s="17" t="n">
        <v>46259.1125</v>
      </c>
      <c r="N2268" s="17" t="n">
        <v>46259.2486111111</v>
      </c>
      <c r="O2268" s="17" t="n">
        <v>46259.2868055556</v>
      </c>
      <c r="P2268" s="17" t="n">
        <v>46259.3013888889</v>
      </c>
      <c r="Q2268" s="17" t="n">
        <v>46259.3069444444</v>
      </c>
      <c r="R2268" s="0" t="n">
        <v>200</v>
      </c>
      <c r="S2268" s="0" t="n">
        <v>0</v>
      </c>
      <c r="T2268" s="0" t="n">
        <v>0</v>
      </c>
      <c r="U2268" s="18" t="s">
        <v>130</v>
      </c>
      <c r="V2268" s="18" t="s">
        <v>144</v>
      </c>
      <c r="W2268" s="0" t="str">
        <f aca="false">IF(AND(X2268&gt;=6,X2268&lt;14),"A",IF(AND(X2268&gt;=14,X2268&lt;22),"B","C"))</f>
        <v>C</v>
      </c>
      <c r="X2268" s="18" t="n">
        <f aca="false">HOUR(H2268)</f>
        <v>1</v>
      </c>
      <c r="Y2268" s="18" t="n">
        <f aca="false">ROUND((I2268-H2268)*1440,0)</f>
        <v>14</v>
      </c>
      <c r="Z2268" s="18" t="n">
        <f aca="false">ROUND((J2268-I2268)*1440,0)</f>
        <v>2</v>
      </c>
      <c r="AA2268" s="18" t="n">
        <f aca="false">ROUND((K2268-J2268)*1440,0)</f>
        <v>40</v>
      </c>
      <c r="AB2268" s="18" t="n">
        <f aca="false">ROUND((L2268-K2268)*1440,0)</f>
        <v>16</v>
      </c>
      <c r="AC2268" s="18" t="n">
        <f aca="false">ROUND((M2268-L2268)*1440,0)</f>
        <v>26</v>
      </c>
      <c r="AD2268" s="18" t="n">
        <f aca="false">IF(N2268="","",ROUND((N2268-M2268)*1440,0))</f>
        <v>196</v>
      </c>
      <c r="AE2268" s="18" t="n">
        <f aca="false">IF(O2268="","",ROUND((O2268-N2268)*1440,0))</f>
        <v>55</v>
      </c>
      <c r="AF2268" s="18" t="n">
        <f aca="false">IF(P2268="","",ROUND((P2268-O2268)*1440,0))</f>
        <v>21</v>
      </c>
      <c r="AG2268" s="18" t="n">
        <f aca="false">IF(Q2268="","",ROUND((Q2268-P2268)*1440,0))</f>
        <v>8</v>
      </c>
      <c r="AH2268" s="18" t="n">
        <f aca="false">IF(Q2268="","",ROUND((Q2268-H2268)*1440,0))</f>
        <v>378</v>
      </c>
      <c r="AI2268" s="19" t="n">
        <f aca="false">ROUND(IF(O2268="",Assumptions!$B$25-K2268,O2268-K2268)*24,1)</f>
        <v>4.9</v>
      </c>
      <c r="AJ2268" s="20" t="n">
        <f aca="false">ROUND(MAX(N(Y2268)/Assumptions!$C$5, N(Z2268)/Assumptions!$C$6, N(AA2268)/Assumptions!$C$7, N(AB2268)/Assumptions!$C$8, N(AC2268)/Assumptions!$C$9, N(AD2268)/Assumptions!$C$10, N(AE2268)/Assumptions!$C$11, N(AF2268)/Assumptions!$C$12, N(AG2268)/Assumptions!$C$13),3)</f>
        <v>6.533</v>
      </c>
      <c r="AK2268" s="0" t="str">
        <f aca="false">IF(OR(U2268="Pending",U2268="On Hold"),"Open GRN (awaiting)",IF(AJ2268&lt;=1,"Within SLA",IF(ROUND(N(Y2268)/Assumptions!$C$5,3)=AJ2268,"Gate Wait",IF(ROUND(N(Z2268)/Assumptions!$C$6,3)=AJ2268,"Dock Wait",IF(ROUND(N(AA2268)/Assumptions!$C$7,3)=AJ2268,"Unloading",IF(ROUND(N(AB2268)/Assumptions!$C$8,3)=AJ2268,"Unload-to-QC Wait",IF(ROUND(N(AC2268)/Assumptions!$C$9,3)=AJ2268,"QC",IF(ROUND(N(AD2268)/Assumptions!$C$10,3)=AJ2268,"QC-to-GRN Wait",IF(ROUND(N(AE2268)/Assumptions!$C$11,3)=AJ2268,"GRN Processing",IF(ROUND(N(AF2268)/Assumptions!$C$12,3)=AJ2268,"GRN-to-Putaway Wait",IF(ROUND(N(AG2268)/Assumptions!$C$13,3)=AJ2268,"Putaway","Within SLA")))))))))))</f>
        <v>QC-to-GRN Wait</v>
      </c>
    </row>
    <row r="2269" customFormat="false" ht="15" hidden="false" customHeight="false" outlineLevel="0" collapsed="false">
      <c r="A2269" s="0" t="s">
        <v>6583</v>
      </c>
      <c r="B2269" s="0" t="s">
        <v>6584</v>
      </c>
      <c r="C2269" s="0" t="s">
        <v>175</v>
      </c>
      <c r="D2269" s="0" t="s">
        <v>135</v>
      </c>
      <c r="E2269" s="0" t="s">
        <v>6585</v>
      </c>
      <c r="F2269" s="0" t="s">
        <v>177</v>
      </c>
      <c r="G2269" s="0" t="s">
        <v>138</v>
      </c>
      <c r="H2269" s="17" t="n">
        <v>46259.0826388889</v>
      </c>
      <c r="I2269" s="17" t="n">
        <v>46259.0847222222</v>
      </c>
      <c r="J2269" s="17" t="n">
        <v>46259.0923611111</v>
      </c>
      <c r="K2269" s="17" t="n">
        <v>46259.1541666667</v>
      </c>
      <c r="L2269" s="17" t="n">
        <v>46259.1590277778</v>
      </c>
      <c r="M2269" s="17" t="n">
        <v>46259.2013888889</v>
      </c>
      <c r="N2269" s="17" t="n">
        <v>46259.2298611111</v>
      </c>
      <c r="O2269" s="17" t="n">
        <v>46259.2659722222</v>
      </c>
      <c r="P2269" s="17" t="n">
        <v>46259.2777777778</v>
      </c>
      <c r="Q2269" s="17" t="n">
        <v>46259.3270833333</v>
      </c>
      <c r="R2269" s="0" t="n">
        <v>1742</v>
      </c>
      <c r="S2269" s="0" t="n">
        <v>0</v>
      </c>
      <c r="T2269" s="0" t="n">
        <v>0</v>
      </c>
      <c r="U2269" s="18" t="s">
        <v>130</v>
      </c>
      <c r="V2269" s="18" t="s">
        <v>139</v>
      </c>
      <c r="W2269" s="0" t="str">
        <f aca="false">IF(AND(X2269&gt;=6,X2269&lt;14),"A",IF(AND(X2269&gt;=14,X2269&lt;22),"B","C"))</f>
        <v>C</v>
      </c>
      <c r="X2269" s="18" t="n">
        <f aca="false">HOUR(H2269)</f>
        <v>1</v>
      </c>
      <c r="Y2269" s="18" t="n">
        <f aca="false">ROUND((I2269-H2269)*1440,0)</f>
        <v>3</v>
      </c>
      <c r="Z2269" s="18" t="n">
        <f aca="false">ROUND((J2269-I2269)*1440,0)</f>
        <v>11</v>
      </c>
      <c r="AA2269" s="18" t="n">
        <f aca="false">ROUND((K2269-J2269)*1440,0)</f>
        <v>89</v>
      </c>
      <c r="AB2269" s="18" t="n">
        <f aca="false">ROUND((L2269-K2269)*1440,0)</f>
        <v>7</v>
      </c>
      <c r="AC2269" s="18" t="n">
        <f aca="false">ROUND((M2269-L2269)*1440,0)</f>
        <v>61</v>
      </c>
      <c r="AD2269" s="18" t="n">
        <f aca="false">IF(N2269="","",ROUND((N2269-M2269)*1440,0))</f>
        <v>41</v>
      </c>
      <c r="AE2269" s="18" t="n">
        <f aca="false">IF(O2269="","",ROUND((O2269-N2269)*1440,0))</f>
        <v>52</v>
      </c>
      <c r="AF2269" s="18" t="n">
        <f aca="false">IF(P2269="","",ROUND((P2269-O2269)*1440,0))</f>
        <v>17</v>
      </c>
      <c r="AG2269" s="18" t="n">
        <f aca="false">IF(Q2269="","",ROUND((Q2269-P2269)*1440,0))</f>
        <v>71</v>
      </c>
      <c r="AH2269" s="18" t="n">
        <f aca="false">IF(Q2269="","",ROUND((Q2269-H2269)*1440,0))</f>
        <v>352</v>
      </c>
      <c r="AI2269" s="19" t="n">
        <f aca="false">ROUND(IF(O2269="",Assumptions!$B$25-K2269,O2269-K2269)*24,1)</f>
        <v>2.7</v>
      </c>
      <c r="AJ2269" s="20" t="n">
        <f aca="false">ROUND(MAX(N(Y2269)/Assumptions!$C$5, N(Z2269)/Assumptions!$C$6, N(AA2269)/Assumptions!$C$7, N(AB2269)/Assumptions!$C$8, N(AC2269)/Assumptions!$C$9, N(AD2269)/Assumptions!$C$10, N(AE2269)/Assumptions!$C$11, N(AF2269)/Assumptions!$C$12, N(AG2269)/Assumptions!$C$13),3)</f>
        <v>1.775</v>
      </c>
      <c r="AK2269" s="0" t="str">
        <f aca="false">IF(OR(U2269="Pending",U2269="On Hold"),"Open GRN (awaiting)",IF(AJ2269&lt;=1,"Within SLA",IF(ROUND(N(Y2269)/Assumptions!$C$5,3)=AJ2269,"Gate Wait",IF(ROUND(N(Z2269)/Assumptions!$C$6,3)=AJ2269,"Dock Wait",IF(ROUND(N(AA2269)/Assumptions!$C$7,3)=AJ2269,"Unloading",IF(ROUND(N(AB2269)/Assumptions!$C$8,3)=AJ2269,"Unload-to-QC Wait",IF(ROUND(N(AC2269)/Assumptions!$C$9,3)=AJ2269,"QC",IF(ROUND(N(AD2269)/Assumptions!$C$10,3)=AJ2269,"QC-to-GRN Wait",IF(ROUND(N(AE2269)/Assumptions!$C$11,3)=AJ2269,"GRN Processing",IF(ROUND(N(AF2269)/Assumptions!$C$12,3)=AJ2269,"GRN-to-Putaway Wait",IF(ROUND(N(AG2269)/Assumptions!$C$13,3)=AJ2269,"Putaway","Within SLA")))))))))))</f>
        <v>Putaway</v>
      </c>
    </row>
    <row r="2270" customFormat="false" ht="15" hidden="false" customHeight="false" outlineLevel="0" collapsed="false">
      <c r="A2270" s="0" t="s">
        <v>6586</v>
      </c>
      <c r="B2270" s="0" t="s">
        <v>6587</v>
      </c>
      <c r="C2270" s="0" t="s">
        <v>134</v>
      </c>
      <c r="D2270" s="0" t="s">
        <v>147</v>
      </c>
      <c r="E2270" s="0" t="s">
        <v>6588</v>
      </c>
      <c r="F2270" s="0" t="s">
        <v>149</v>
      </c>
      <c r="G2270" s="0" t="s">
        <v>167</v>
      </c>
      <c r="H2270" s="17" t="n">
        <v>46259.1597222222</v>
      </c>
      <c r="I2270" s="17" t="n">
        <v>46259.1631944445</v>
      </c>
      <c r="J2270" s="17" t="n">
        <v>46259.1673611111</v>
      </c>
      <c r="K2270" s="17" t="n">
        <v>46259.1965277778</v>
      </c>
      <c r="L2270" s="17" t="n">
        <v>46259.2083333333</v>
      </c>
      <c r="M2270" s="17" t="n">
        <v>46259.2340277778</v>
      </c>
      <c r="N2270" s="17" t="n">
        <v>46259.4013888889</v>
      </c>
      <c r="O2270" s="17" t="n">
        <v>46259.4236111111</v>
      </c>
      <c r="P2270" s="17" t="n">
        <v>46259.4284722222</v>
      </c>
      <c r="Q2270" s="17" t="n">
        <v>46259.4430555556</v>
      </c>
      <c r="R2270" s="0" t="n">
        <v>387</v>
      </c>
      <c r="S2270" s="0" t="n">
        <v>0</v>
      </c>
      <c r="T2270" s="0" t="n">
        <v>0</v>
      </c>
      <c r="U2270" s="18" t="s">
        <v>130</v>
      </c>
      <c r="V2270" s="18" t="s">
        <v>144</v>
      </c>
      <c r="W2270" s="0" t="str">
        <f aca="false">IF(AND(X2270&gt;=6,X2270&lt;14),"A",IF(AND(X2270&gt;=14,X2270&lt;22),"B","C"))</f>
        <v>C</v>
      </c>
      <c r="X2270" s="18" t="n">
        <f aca="false">HOUR(H2270)</f>
        <v>3</v>
      </c>
      <c r="Y2270" s="18" t="n">
        <f aca="false">ROUND((I2270-H2270)*1440,0)</f>
        <v>5</v>
      </c>
      <c r="Z2270" s="18" t="n">
        <f aca="false">ROUND((J2270-I2270)*1440,0)</f>
        <v>6</v>
      </c>
      <c r="AA2270" s="18" t="n">
        <f aca="false">ROUND((K2270-J2270)*1440,0)</f>
        <v>42</v>
      </c>
      <c r="AB2270" s="18" t="n">
        <f aca="false">ROUND((L2270-K2270)*1440,0)</f>
        <v>17</v>
      </c>
      <c r="AC2270" s="18" t="n">
        <f aca="false">ROUND((M2270-L2270)*1440,0)</f>
        <v>37</v>
      </c>
      <c r="AD2270" s="18" t="n">
        <f aca="false">IF(N2270="","",ROUND((N2270-M2270)*1440,0))</f>
        <v>241</v>
      </c>
      <c r="AE2270" s="18" t="n">
        <f aca="false">IF(O2270="","",ROUND((O2270-N2270)*1440,0))</f>
        <v>32</v>
      </c>
      <c r="AF2270" s="18" t="n">
        <f aca="false">IF(P2270="","",ROUND((P2270-O2270)*1440,0))</f>
        <v>7</v>
      </c>
      <c r="AG2270" s="18" t="n">
        <f aca="false">IF(Q2270="","",ROUND((Q2270-P2270)*1440,0))</f>
        <v>21</v>
      </c>
      <c r="AH2270" s="18" t="n">
        <f aca="false">IF(Q2270="","",ROUND((Q2270-H2270)*1440,0))</f>
        <v>408</v>
      </c>
      <c r="AI2270" s="19" t="n">
        <f aca="false">ROUND(IF(O2270="",Assumptions!$B$25-K2270,O2270-K2270)*24,1)</f>
        <v>5.5</v>
      </c>
      <c r="AJ2270" s="20" t="n">
        <f aca="false">ROUND(MAX(N(Y2270)/Assumptions!$C$5, N(Z2270)/Assumptions!$C$6, N(AA2270)/Assumptions!$C$7, N(AB2270)/Assumptions!$C$8, N(AC2270)/Assumptions!$C$9, N(AD2270)/Assumptions!$C$10, N(AE2270)/Assumptions!$C$11, N(AF2270)/Assumptions!$C$12, N(AG2270)/Assumptions!$C$13),3)</f>
        <v>8.033</v>
      </c>
      <c r="AK2270" s="0" t="str">
        <f aca="false">IF(OR(U2270="Pending",U2270="On Hold"),"Open GRN (awaiting)",IF(AJ2270&lt;=1,"Within SLA",IF(ROUND(N(Y2270)/Assumptions!$C$5,3)=AJ2270,"Gate Wait",IF(ROUND(N(Z2270)/Assumptions!$C$6,3)=AJ2270,"Dock Wait",IF(ROUND(N(AA2270)/Assumptions!$C$7,3)=AJ2270,"Unloading",IF(ROUND(N(AB2270)/Assumptions!$C$8,3)=AJ2270,"Unload-to-QC Wait",IF(ROUND(N(AC2270)/Assumptions!$C$9,3)=AJ2270,"QC",IF(ROUND(N(AD2270)/Assumptions!$C$10,3)=AJ2270,"QC-to-GRN Wait",IF(ROUND(N(AE2270)/Assumptions!$C$11,3)=AJ2270,"GRN Processing",IF(ROUND(N(AF2270)/Assumptions!$C$12,3)=AJ2270,"GRN-to-Putaway Wait",IF(ROUND(N(AG2270)/Assumptions!$C$13,3)=AJ2270,"Putaway","Within SLA")))))))))))</f>
        <v>QC-to-GRN Wait</v>
      </c>
    </row>
    <row r="2271" customFormat="false" ht="15" hidden="false" customHeight="false" outlineLevel="0" collapsed="false">
      <c r="A2271" s="0" t="s">
        <v>6589</v>
      </c>
      <c r="B2271" s="0" t="s">
        <v>6590</v>
      </c>
      <c r="C2271" s="0" t="s">
        <v>153</v>
      </c>
      <c r="D2271" s="0" t="s">
        <v>147</v>
      </c>
      <c r="E2271" s="0" t="s">
        <v>6591</v>
      </c>
      <c r="F2271" s="0" t="s">
        <v>155</v>
      </c>
      <c r="G2271" s="0" t="s">
        <v>150</v>
      </c>
      <c r="H2271" s="17" t="n">
        <v>46259.2284722222</v>
      </c>
      <c r="I2271" s="17" t="n">
        <v>46259.2326388889</v>
      </c>
      <c r="J2271" s="17" t="n">
        <v>46259.2347222222</v>
      </c>
      <c r="K2271" s="17" t="n">
        <v>46259.2555555556</v>
      </c>
      <c r="L2271" s="17" t="n">
        <v>46259.2597222222</v>
      </c>
      <c r="M2271" s="17" t="n">
        <v>46259.2854166667</v>
      </c>
      <c r="N2271" s="17" t="n">
        <v>46259.3118055556</v>
      </c>
      <c r="O2271" s="17" t="n">
        <v>46259.5152777778</v>
      </c>
      <c r="P2271" s="17" t="n">
        <v>46259.5194444444</v>
      </c>
      <c r="Q2271" s="17" t="n">
        <v>46259.5375</v>
      </c>
      <c r="R2271" s="0" t="n">
        <v>357</v>
      </c>
      <c r="S2271" s="0" t="n">
        <v>0</v>
      </c>
      <c r="T2271" s="0" t="n">
        <v>0</v>
      </c>
      <c r="U2271" s="18" t="s">
        <v>130</v>
      </c>
      <c r="V2271" s="18" t="s">
        <v>144</v>
      </c>
      <c r="W2271" s="0" t="str">
        <f aca="false">IF(AND(X2271&gt;=6,X2271&lt;14),"A",IF(AND(X2271&gt;=14,X2271&lt;22),"B","C"))</f>
        <v>C</v>
      </c>
      <c r="X2271" s="18" t="n">
        <f aca="false">HOUR(H2271)</f>
        <v>5</v>
      </c>
      <c r="Y2271" s="18" t="n">
        <f aca="false">ROUND((I2271-H2271)*1440,0)</f>
        <v>6</v>
      </c>
      <c r="Z2271" s="18" t="n">
        <f aca="false">ROUND((J2271-I2271)*1440,0)</f>
        <v>3</v>
      </c>
      <c r="AA2271" s="18" t="n">
        <f aca="false">ROUND((K2271-J2271)*1440,0)</f>
        <v>30</v>
      </c>
      <c r="AB2271" s="18" t="n">
        <f aca="false">ROUND((L2271-K2271)*1440,0)</f>
        <v>6</v>
      </c>
      <c r="AC2271" s="18" t="n">
        <f aca="false">ROUND((M2271-L2271)*1440,0)</f>
        <v>37</v>
      </c>
      <c r="AD2271" s="18" t="n">
        <f aca="false">IF(N2271="","",ROUND((N2271-M2271)*1440,0))</f>
        <v>38</v>
      </c>
      <c r="AE2271" s="18" t="n">
        <f aca="false">IF(O2271="","",ROUND((O2271-N2271)*1440,0))</f>
        <v>293</v>
      </c>
      <c r="AF2271" s="18" t="n">
        <f aca="false">IF(P2271="","",ROUND((P2271-O2271)*1440,0))</f>
        <v>6</v>
      </c>
      <c r="AG2271" s="18" t="n">
        <f aca="false">IF(Q2271="","",ROUND((Q2271-P2271)*1440,0))</f>
        <v>26</v>
      </c>
      <c r="AH2271" s="18" t="n">
        <f aca="false">IF(Q2271="","",ROUND((Q2271-H2271)*1440,0))</f>
        <v>445</v>
      </c>
      <c r="AI2271" s="19" t="n">
        <f aca="false">ROUND(IF(O2271="",Assumptions!$B$25-K2271,O2271-K2271)*24,1)</f>
        <v>6.2</v>
      </c>
      <c r="AJ2271" s="20" t="n">
        <f aca="false">ROUND(MAX(N(Y2271)/Assumptions!$C$5, N(Z2271)/Assumptions!$C$6, N(AA2271)/Assumptions!$C$7, N(AB2271)/Assumptions!$C$8, N(AC2271)/Assumptions!$C$9, N(AD2271)/Assumptions!$C$10, N(AE2271)/Assumptions!$C$11, N(AF2271)/Assumptions!$C$12, N(AG2271)/Assumptions!$C$13),3)</f>
        <v>6.511</v>
      </c>
      <c r="AK2271" s="0" t="str">
        <f aca="false">IF(OR(U2271="Pending",U2271="On Hold"),"Open GRN (awaiting)",IF(AJ2271&lt;=1,"Within SLA",IF(ROUND(N(Y2271)/Assumptions!$C$5,3)=AJ2271,"Gate Wait",IF(ROUND(N(Z2271)/Assumptions!$C$6,3)=AJ2271,"Dock Wait",IF(ROUND(N(AA2271)/Assumptions!$C$7,3)=AJ2271,"Unloading",IF(ROUND(N(AB2271)/Assumptions!$C$8,3)=AJ2271,"Unload-to-QC Wait",IF(ROUND(N(AC2271)/Assumptions!$C$9,3)=AJ2271,"QC",IF(ROUND(N(AD2271)/Assumptions!$C$10,3)=AJ2271,"QC-to-GRN Wait",IF(ROUND(N(AE2271)/Assumptions!$C$11,3)=AJ2271,"GRN Processing",IF(ROUND(N(AF2271)/Assumptions!$C$12,3)=AJ2271,"GRN-to-Putaway Wait",IF(ROUND(N(AG2271)/Assumptions!$C$13,3)=AJ2271,"Putaway","Within SLA")))))))))))</f>
        <v>GRN Processing</v>
      </c>
    </row>
    <row r="2272" customFormat="false" ht="15" hidden="false" customHeight="false" outlineLevel="0" collapsed="false">
      <c r="A2272" s="0" t="s">
        <v>6592</v>
      </c>
      <c r="B2272" s="0" t="s">
        <v>6593</v>
      </c>
      <c r="C2272" s="0" t="s">
        <v>118</v>
      </c>
      <c r="D2272" s="0" t="s">
        <v>147</v>
      </c>
      <c r="E2272" s="0" t="s">
        <v>6594</v>
      </c>
      <c r="F2272" s="0" t="s">
        <v>121</v>
      </c>
      <c r="G2272" s="0" t="s">
        <v>167</v>
      </c>
      <c r="H2272" s="17" t="n">
        <v>46259.2381944444</v>
      </c>
      <c r="I2272" s="17" t="n">
        <v>46259.2520833333</v>
      </c>
      <c r="J2272" s="17" t="n">
        <v>46259.2597222222</v>
      </c>
      <c r="K2272" s="17" t="n">
        <v>46259.3034722222</v>
      </c>
      <c r="L2272" s="17" t="n">
        <v>46259.3055555556</v>
      </c>
      <c r="M2272" s="17" t="n">
        <v>46259.3229166667</v>
      </c>
      <c r="N2272" s="17" t="n">
        <v>46259.3576388889</v>
      </c>
      <c r="O2272" s="17" t="n">
        <v>46259.3861111111</v>
      </c>
      <c r="P2272" s="17" t="n">
        <v>46259.3930555556</v>
      </c>
      <c r="Q2272" s="17" t="n">
        <v>46259.40625</v>
      </c>
      <c r="R2272" s="0" t="n">
        <v>625</v>
      </c>
      <c r="S2272" s="0" t="n">
        <v>0</v>
      </c>
      <c r="T2272" s="0" t="n">
        <v>0</v>
      </c>
      <c r="U2272" s="18" t="s">
        <v>130</v>
      </c>
      <c r="V2272" s="18" t="s">
        <v>156</v>
      </c>
      <c r="W2272" s="0" t="str">
        <f aca="false">IF(AND(X2272&gt;=6,X2272&lt;14),"A",IF(AND(X2272&gt;=14,X2272&lt;22),"B","C"))</f>
        <v>C</v>
      </c>
      <c r="X2272" s="18" t="n">
        <f aca="false">HOUR(H2272)</f>
        <v>5</v>
      </c>
      <c r="Y2272" s="18" t="n">
        <f aca="false">ROUND((I2272-H2272)*1440,0)</f>
        <v>20</v>
      </c>
      <c r="Z2272" s="18" t="n">
        <f aca="false">ROUND((J2272-I2272)*1440,0)</f>
        <v>11</v>
      </c>
      <c r="AA2272" s="18" t="n">
        <f aca="false">ROUND((K2272-J2272)*1440,0)</f>
        <v>63</v>
      </c>
      <c r="AB2272" s="18" t="n">
        <f aca="false">ROUND((L2272-K2272)*1440,0)</f>
        <v>3</v>
      </c>
      <c r="AC2272" s="18" t="n">
        <f aca="false">ROUND((M2272-L2272)*1440,0)</f>
        <v>25</v>
      </c>
      <c r="AD2272" s="18" t="n">
        <f aca="false">IF(N2272="","",ROUND((N2272-M2272)*1440,0))</f>
        <v>50</v>
      </c>
      <c r="AE2272" s="18" t="n">
        <f aca="false">IF(O2272="","",ROUND((O2272-N2272)*1440,0))</f>
        <v>41</v>
      </c>
      <c r="AF2272" s="18" t="n">
        <f aca="false">IF(P2272="","",ROUND((P2272-O2272)*1440,0))</f>
        <v>10</v>
      </c>
      <c r="AG2272" s="18" t="n">
        <f aca="false">IF(Q2272="","",ROUND((Q2272-P2272)*1440,0))</f>
        <v>19</v>
      </c>
      <c r="AH2272" s="18" t="n">
        <f aca="false">IF(Q2272="","",ROUND((Q2272-H2272)*1440,0))</f>
        <v>242</v>
      </c>
      <c r="AI2272" s="19" t="n">
        <f aca="false">ROUND(IF(O2272="",Assumptions!$B$25-K2272,O2272-K2272)*24,1)</f>
        <v>2</v>
      </c>
      <c r="AJ2272" s="20" t="n">
        <f aca="false">ROUND(MAX(N(Y2272)/Assumptions!$C$5, N(Z2272)/Assumptions!$C$6, N(AA2272)/Assumptions!$C$7, N(AB2272)/Assumptions!$C$8, N(AC2272)/Assumptions!$C$9, N(AD2272)/Assumptions!$C$10, N(AE2272)/Assumptions!$C$11, N(AF2272)/Assumptions!$C$12, N(AG2272)/Assumptions!$C$13),3)</f>
        <v>1.667</v>
      </c>
      <c r="AK2272" s="0" t="str">
        <f aca="false">IF(OR(U2272="Pending",U2272="On Hold"),"Open GRN (awaiting)",IF(AJ2272&lt;=1,"Within SLA",IF(ROUND(N(Y2272)/Assumptions!$C$5,3)=AJ2272,"Gate Wait",IF(ROUND(N(Z2272)/Assumptions!$C$6,3)=AJ2272,"Dock Wait",IF(ROUND(N(AA2272)/Assumptions!$C$7,3)=AJ2272,"Unloading",IF(ROUND(N(AB2272)/Assumptions!$C$8,3)=AJ2272,"Unload-to-QC Wait",IF(ROUND(N(AC2272)/Assumptions!$C$9,3)=AJ2272,"QC",IF(ROUND(N(AD2272)/Assumptions!$C$10,3)=AJ2272,"QC-to-GRN Wait",IF(ROUND(N(AE2272)/Assumptions!$C$11,3)=AJ2272,"GRN Processing",IF(ROUND(N(AF2272)/Assumptions!$C$12,3)=AJ2272,"GRN-to-Putaway Wait",IF(ROUND(N(AG2272)/Assumptions!$C$13,3)=AJ2272,"Putaway","Within SLA")))))))))))</f>
        <v>QC-to-GRN Wait</v>
      </c>
    </row>
    <row r="2273" customFormat="false" ht="15" hidden="false" customHeight="false" outlineLevel="0" collapsed="false">
      <c r="A2273" s="0" t="s">
        <v>6595</v>
      </c>
      <c r="B2273" s="0" t="s">
        <v>6596</v>
      </c>
      <c r="C2273" s="0" t="s">
        <v>175</v>
      </c>
      <c r="D2273" s="0" t="s">
        <v>135</v>
      </c>
      <c r="E2273" s="0" t="s">
        <v>3580</v>
      </c>
      <c r="F2273" s="0" t="s">
        <v>177</v>
      </c>
      <c r="G2273" s="0" t="s">
        <v>178</v>
      </c>
      <c r="H2273" s="17" t="n">
        <v>46259.2666666667</v>
      </c>
      <c r="I2273" s="17" t="n">
        <v>46259.3041666667</v>
      </c>
      <c r="J2273" s="17" t="n">
        <v>46259.3104166667</v>
      </c>
      <c r="K2273" s="17" t="n">
        <v>46259.3465277778</v>
      </c>
      <c r="L2273" s="17" t="n">
        <v>46259.3583333333</v>
      </c>
      <c r="M2273" s="17" t="n">
        <v>46259.4305555556</v>
      </c>
      <c r="N2273" s="17" t="n">
        <v>46259.4680555556</v>
      </c>
      <c r="O2273" s="17" t="n">
        <v>46259.5555555556</v>
      </c>
      <c r="P2273" s="17" t="n">
        <v>46259.5784722222</v>
      </c>
      <c r="Q2273" s="17" t="n">
        <v>46259.5986111111</v>
      </c>
      <c r="R2273" s="0" t="n">
        <v>109</v>
      </c>
      <c r="S2273" s="0" t="n">
        <v>3</v>
      </c>
      <c r="T2273" s="0" t="n">
        <v>0</v>
      </c>
      <c r="U2273" s="18" t="s">
        <v>123</v>
      </c>
      <c r="V2273" s="18" t="s">
        <v>156</v>
      </c>
      <c r="W2273" s="0" t="str">
        <f aca="false">IF(AND(X2273&gt;=6,X2273&lt;14),"A",IF(AND(X2273&gt;=14,X2273&lt;22),"B","C"))</f>
        <v>A</v>
      </c>
      <c r="X2273" s="18" t="n">
        <f aca="false">HOUR(H2273)</f>
        <v>6</v>
      </c>
      <c r="Y2273" s="18" t="n">
        <f aca="false">ROUND((I2273-H2273)*1440,0)</f>
        <v>54</v>
      </c>
      <c r="Z2273" s="18" t="n">
        <f aca="false">ROUND((J2273-I2273)*1440,0)</f>
        <v>9</v>
      </c>
      <c r="AA2273" s="18" t="n">
        <f aca="false">ROUND((K2273-J2273)*1440,0)</f>
        <v>52</v>
      </c>
      <c r="AB2273" s="18" t="n">
        <f aca="false">ROUND((L2273-K2273)*1440,0)</f>
        <v>17</v>
      </c>
      <c r="AC2273" s="18" t="n">
        <f aca="false">ROUND((M2273-L2273)*1440,0)</f>
        <v>104</v>
      </c>
      <c r="AD2273" s="18" t="n">
        <f aca="false">IF(N2273="","",ROUND((N2273-M2273)*1440,0))</f>
        <v>54</v>
      </c>
      <c r="AE2273" s="18" t="n">
        <f aca="false">IF(O2273="","",ROUND((O2273-N2273)*1440,0))</f>
        <v>126</v>
      </c>
      <c r="AF2273" s="18" t="n">
        <f aca="false">IF(P2273="","",ROUND((P2273-O2273)*1440,0))</f>
        <v>33</v>
      </c>
      <c r="AG2273" s="18" t="n">
        <f aca="false">IF(Q2273="","",ROUND((Q2273-P2273)*1440,0))</f>
        <v>29</v>
      </c>
      <c r="AH2273" s="18" t="n">
        <f aca="false">IF(Q2273="","",ROUND((Q2273-H2273)*1440,0))</f>
        <v>478</v>
      </c>
      <c r="AI2273" s="19" t="n">
        <f aca="false">ROUND(IF(O2273="",Assumptions!$B$25-K2273,O2273-K2273)*24,1)</f>
        <v>5</v>
      </c>
      <c r="AJ2273" s="20" t="n">
        <f aca="false">ROUND(MAX(N(Y2273)/Assumptions!$C$5, N(Z2273)/Assumptions!$C$6, N(AA2273)/Assumptions!$C$7, N(AB2273)/Assumptions!$C$8, N(AC2273)/Assumptions!$C$9, N(AD2273)/Assumptions!$C$10, N(AE2273)/Assumptions!$C$11, N(AF2273)/Assumptions!$C$12, N(AG2273)/Assumptions!$C$13),3)</f>
        <v>2.8</v>
      </c>
      <c r="AK2273" s="0" t="str">
        <f aca="false">IF(OR(U2273="Pending",U2273="On Hold"),"Open GRN (awaiting)",IF(AJ2273&lt;=1,"Within SLA",IF(ROUND(N(Y2273)/Assumptions!$C$5,3)=AJ2273,"Gate Wait",IF(ROUND(N(Z2273)/Assumptions!$C$6,3)=AJ2273,"Dock Wait",IF(ROUND(N(AA2273)/Assumptions!$C$7,3)=AJ2273,"Unloading",IF(ROUND(N(AB2273)/Assumptions!$C$8,3)=AJ2273,"Unload-to-QC Wait",IF(ROUND(N(AC2273)/Assumptions!$C$9,3)=AJ2273,"QC",IF(ROUND(N(AD2273)/Assumptions!$C$10,3)=AJ2273,"QC-to-GRN Wait",IF(ROUND(N(AE2273)/Assumptions!$C$11,3)=AJ2273,"GRN Processing",IF(ROUND(N(AF2273)/Assumptions!$C$12,3)=AJ2273,"GRN-to-Putaway Wait",IF(ROUND(N(AG2273)/Assumptions!$C$13,3)=AJ2273,"Putaway","Within SLA")))))))))))</f>
        <v>GRN Processing</v>
      </c>
    </row>
    <row r="2274" customFormat="false" ht="15" hidden="false" customHeight="false" outlineLevel="0" collapsed="false">
      <c r="A2274" s="0" t="s">
        <v>6597</v>
      </c>
      <c r="B2274" s="0" t="s">
        <v>6598</v>
      </c>
      <c r="C2274" s="0" t="s">
        <v>184</v>
      </c>
      <c r="D2274" s="0" t="s">
        <v>119</v>
      </c>
      <c r="E2274" s="0" t="s">
        <v>4681</v>
      </c>
      <c r="F2274" s="0" t="s">
        <v>177</v>
      </c>
      <c r="G2274" s="0" t="s">
        <v>129</v>
      </c>
      <c r="H2274" s="17" t="n">
        <v>46259.325</v>
      </c>
      <c r="I2274" s="17" t="n">
        <v>46259.3604166667</v>
      </c>
      <c r="J2274" s="17" t="n">
        <v>46259.3652777778</v>
      </c>
      <c r="K2274" s="17" t="n">
        <v>46259.3833333333</v>
      </c>
      <c r="L2274" s="17" t="n">
        <v>46259.3902777778</v>
      </c>
      <c r="M2274" s="17" t="n">
        <v>46259.4048611111</v>
      </c>
      <c r="N2274" s="17" t="n">
        <v>46259.4361111111</v>
      </c>
      <c r="O2274" s="17" t="n">
        <v>46259.4576388889</v>
      </c>
      <c r="P2274" s="17" t="n">
        <v>46259.4694444445</v>
      </c>
      <c r="Q2274" s="17" t="n">
        <v>46259.5</v>
      </c>
      <c r="R2274" s="0" t="n">
        <v>672</v>
      </c>
      <c r="S2274" s="0" t="n">
        <v>0</v>
      </c>
      <c r="T2274" s="0" t="n">
        <v>0</v>
      </c>
      <c r="U2274" s="18" t="s">
        <v>130</v>
      </c>
      <c r="V2274" s="18" t="s">
        <v>139</v>
      </c>
      <c r="W2274" s="0" t="str">
        <f aca="false">IF(AND(X2274&gt;=6,X2274&lt;14),"A",IF(AND(X2274&gt;=14,X2274&lt;22),"B","C"))</f>
        <v>A</v>
      </c>
      <c r="X2274" s="18" t="n">
        <f aca="false">HOUR(H2274)</f>
        <v>7</v>
      </c>
      <c r="Y2274" s="18" t="n">
        <f aca="false">ROUND((I2274-H2274)*1440,0)</f>
        <v>51</v>
      </c>
      <c r="Z2274" s="18" t="n">
        <f aca="false">ROUND((J2274-I2274)*1440,0)</f>
        <v>7</v>
      </c>
      <c r="AA2274" s="18" t="n">
        <f aca="false">ROUND((K2274-J2274)*1440,0)</f>
        <v>26</v>
      </c>
      <c r="AB2274" s="18" t="n">
        <f aca="false">ROUND((L2274-K2274)*1440,0)</f>
        <v>10</v>
      </c>
      <c r="AC2274" s="18" t="n">
        <f aca="false">ROUND((M2274-L2274)*1440,0)</f>
        <v>21</v>
      </c>
      <c r="AD2274" s="18" t="n">
        <f aca="false">IF(N2274="","",ROUND((N2274-M2274)*1440,0))</f>
        <v>45</v>
      </c>
      <c r="AE2274" s="18" t="n">
        <f aca="false">IF(O2274="","",ROUND((O2274-N2274)*1440,0))</f>
        <v>31</v>
      </c>
      <c r="AF2274" s="18" t="n">
        <f aca="false">IF(P2274="","",ROUND((P2274-O2274)*1440,0))</f>
        <v>17</v>
      </c>
      <c r="AG2274" s="18" t="n">
        <f aca="false">IF(Q2274="","",ROUND((Q2274-P2274)*1440,0))</f>
        <v>44</v>
      </c>
      <c r="AH2274" s="18" t="n">
        <f aca="false">IF(Q2274="","",ROUND((Q2274-H2274)*1440,0))</f>
        <v>252</v>
      </c>
      <c r="AI2274" s="19" t="n">
        <f aca="false">ROUND(IF(O2274="",Assumptions!$B$25-K2274,O2274-K2274)*24,1)</f>
        <v>1.8</v>
      </c>
      <c r="AJ2274" s="20" t="n">
        <f aca="false">ROUND(MAX(N(Y2274)/Assumptions!$C$5, N(Z2274)/Assumptions!$C$6, N(AA2274)/Assumptions!$C$7, N(AB2274)/Assumptions!$C$8, N(AC2274)/Assumptions!$C$9, N(AD2274)/Assumptions!$C$10, N(AE2274)/Assumptions!$C$11, N(AF2274)/Assumptions!$C$12, N(AG2274)/Assumptions!$C$13),3)</f>
        <v>1.7</v>
      </c>
      <c r="AK2274" s="0" t="str">
        <f aca="false">IF(OR(U2274="Pending",U2274="On Hold"),"Open GRN (awaiting)",IF(AJ2274&lt;=1,"Within SLA",IF(ROUND(N(Y2274)/Assumptions!$C$5,3)=AJ2274,"Gate Wait",IF(ROUND(N(Z2274)/Assumptions!$C$6,3)=AJ2274,"Dock Wait",IF(ROUND(N(AA2274)/Assumptions!$C$7,3)=AJ2274,"Unloading",IF(ROUND(N(AB2274)/Assumptions!$C$8,3)=AJ2274,"Unload-to-QC Wait",IF(ROUND(N(AC2274)/Assumptions!$C$9,3)=AJ2274,"QC",IF(ROUND(N(AD2274)/Assumptions!$C$10,3)=AJ2274,"QC-to-GRN Wait",IF(ROUND(N(AE2274)/Assumptions!$C$11,3)=AJ2274,"GRN Processing",IF(ROUND(N(AF2274)/Assumptions!$C$12,3)=AJ2274,"GRN-to-Putaway Wait",IF(ROUND(N(AG2274)/Assumptions!$C$13,3)=AJ2274,"Putaway","Within SLA")))))))))))</f>
        <v>Gate Wait</v>
      </c>
    </row>
    <row r="2275" customFormat="false" ht="15" hidden="false" customHeight="false" outlineLevel="0" collapsed="false">
      <c r="A2275" s="0" t="s">
        <v>6599</v>
      </c>
      <c r="B2275" s="0" t="s">
        <v>6600</v>
      </c>
      <c r="C2275" s="0" t="s">
        <v>134</v>
      </c>
      <c r="D2275" s="0" t="s">
        <v>119</v>
      </c>
      <c r="E2275" s="0" t="s">
        <v>6601</v>
      </c>
      <c r="F2275" s="0" t="s">
        <v>149</v>
      </c>
      <c r="G2275" s="0" t="s">
        <v>129</v>
      </c>
      <c r="H2275" s="17" t="n">
        <v>46259.3416666667</v>
      </c>
      <c r="I2275" s="17" t="n">
        <v>46259.3805555556</v>
      </c>
      <c r="J2275" s="17" t="n">
        <v>46259.3888888889</v>
      </c>
      <c r="K2275" s="17" t="n">
        <v>46259.4020833333</v>
      </c>
      <c r="L2275" s="17" t="n">
        <v>46259.4055555556</v>
      </c>
      <c r="M2275" s="17" t="n">
        <v>46259.44375</v>
      </c>
      <c r="N2275" s="17" t="n">
        <v>46259.4763888889</v>
      </c>
      <c r="O2275" s="17" t="n">
        <v>46259.5111111111</v>
      </c>
      <c r="P2275" s="17" t="n">
        <v>46259.5458333333</v>
      </c>
      <c r="Q2275" s="17" t="n">
        <v>46259.5631944445</v>
      </c>
      <c r="R2275" s="0" t="n">
        <v>382</v>
      </c>
      <c r="S2275" s="0" t="n">
        <v>5</v>
      </c>
      <c r="T2275" s="0" t="n">
        <v>0</v>
      </c>
      <c r="U2275" s="18" t="s">
        <v>123</v>
      </c>
      <c r="V2275" s="18" t="s">
        <v>139</v>
      </c>
      <c r="W2275" s="0" t="str">
        <f aca="false">IF(AND(X2275&gt;=6,X2275&lt;14),"A",IF(AND(X2275&gt;=14,X2275&lt;22),"B","C"))</f>
        <v>A</v>
      </c>
      <c r="X2275" s="18" t="n">
        <f aca="false">HOUR(H2275)</f>
        <v>8</v>
      </c>
      <c r="Y2275" s="18" t="n">
        <f aca="false">ROUND((I2275-H2275)*1440,0)</f>
        <v>56</v>
      </c>
      <c r="Z2275" s="18" t="n">
        <f aca="false">ROUND((J2275-I2275)*1440,0)</f>
        <v>12</v>
      </c>
      <c r="AA2275" s="18" t="n">
        <f aca="false">ROUND((K2275-J2275)*1440,0)</f>
        <v>19</v>
      </c>
      <c r="AB2275" s="18" t="n">
        <f aca="false">ROUND((L2275-K2275)*1440,0)</f>
        <v>5</v>
      </c>
      <c r="AC2275" s="18" t="n">
        <f aca="false">ROUND((M2275-L2275)*1440,0)</f>
        <v>55</v>
      </c>
      <c r="AD2275" s="18" t="n">
        <f aca="false">IF(N2275="","",ROUND((N2275-M2275)*1440,0))</f>
        <v>47</v>
      </c>
      <c r="AE2275" s="18" t="n">
        <f aca="false">IF(O2275="","",ROUND((O2275-N2275)*1440,0))</f>
        <v>50</v>
      </c>
      <c r="AF2275" s="18" t="n">
        <f aca="false">IF(P2275="","",ROUND((P2275-O2275)*1440,0))</f>
        <v>50</v>
      </c>
      <c r="AG2275" s="18" t="n">
        <f aca="false">IF(Q2275="","",ROUND((Q2275-P2275)*1440,0))</f>
        <v>25</v>
      </c>
      <c r="AH2275" s="18" t="n">
        <f aca="false">IF(Q2275="","",ROUND((Q2275-H2275)*1440,0))</f>
        <v>319</v>
      </c>
      <c r="AI2275" s="19" t="n">
        <f aca="false">ROUND(IF(O2275="",Assumptions!$B$25-K2275,O2275-K2275)*24,1)</f>
        <v>2.6</v>
      </c>
      <c r="AJ2275" s="20" t="n">
        <f aca="false">ROUND(MAX(N(Y2275)/Assumptions!$C$5, N(Z2275)/Assumptions!$C$6, N(AA2275)/Assumptions!$C$7, N(AB2275)/Assumptions!$C$8, N(AC2275)/Assumptions!$C$9, N(AD2275)/Assumptions!$C$10, N(AE2275)/Assumptions!$C$11, N(AF2275)/Assumptions!$C$12, N(AG2275)/Assumptions!$C$13),3)</f>
        <v>2.5</v>
      </c>
      <c r="AK2275" s="0" t="str">
        <f aca="false">IF(OR(U2275="Pending",U2275="On Hold"),"Open GRN (awaiting)",IF(AJ2275&lt;=1,"Within SLA",IF(ROUND(N(Y2275)/Assumptions!$C$5,3)=AJ2275,"Gate Wait",IF(ROUND(N(Z2275)/Assumptions!$C$6,3)=AJ2275,"Dock Wait",IF(ROUND(N(AA2275)/Assumptions!$C$7,3)=AJ2275,"Unloading",IF(ROUND(N(AB2275)/Assumptions!$C$8,3)=AJ2275,"Unload-to-QC Wait",IF(ROUND(N(AC2275)/Assumptions!$C$9,3)=AJ2275,"QC",IF(ROUND(N(AD2275)/Assumptions!$C$10,3)=AJ2275,"QC-to-GRN Wait",IF(ROUND(N(AE2275)/Assumptions!$C$11,3)=AJ2275,"GRN Processing",IF(ROUND(N(AF2275)/Assumptions!$C$12,3)=AJ2275,"GRN-to-Putaway Wait",IF(ROUND(N(AG2275)/Assumptions!$C$13,3)=AJ2275,"Putaway","Within SLA")))))))))))</f>
        <v>GRN-to-Putaway Wait</v>
      </c>
    </row>
    <row r="2276" customFormat="false" ht="15" hidden="false" customHeight="false" outlineLevel="0" collapsed="false">
      <c r="A2276" s="0" t="s">
        <v>6602</v>
      </c>
      <c r="B2276" s="0" t="s">
        <v>6603</v>
      </c>
      <c r="C2276" s="0" t="s">
        <v>153</v>
      </c>
      <c r="D2276" s="0" t="s">
        <v>119</v>
      </c>
      <c r="E2276" s="0" t="s">
        <v>163</v>
      </c>
      <c r="F2276" s="0" t="s">
        <v>155</v>
      </c>
      <c r="G2276" s="0" t="s">
        <v>129</v>
      </c>
      <c r="H2276" s="17" t="n">
        <v>46259.3652777778</v>
      </c>
      <c r="I2276" s="17" t="n">
        <v>46259.3736111111</v>
      </c>
      <c r="J2276" s="17" t="n">
        <v>46259.3798611111</v>
      </c>
      <c r="K2276" s="17" t="n">
        <v>46259.4076388889</v>
      </c>
      <c r="L2276" s="17" t="n">
        <v>46259.4118055556</v>
      </c>
      <c r="M2276" s="17" t="n">
        <v>46259.4402777778</v>
      </c>
      <c r="N2276" s="17" t="n">
        <v>46259.44375</v>
      </c>
      <c r="O2276" s="17" t="n">
        <v>46259.4548611111</v>
      </c>
      <c r="P2276" s="17" t="n">
        <v>46259.4604166667</v>
      </c>
      <c r="Q2276" s="17" t="n">
        <v>46259.475</v>
      </c>
      <c r="R2276" s="0" t="n">
        <v>682</v>
      </c>
      <c r="S2276" s="0" t="n">
        <v>0</v>
      </c>
      <c r="T2276" s="0" t="n">
        <v>0</v>
      </c>
      <c r="U2276" s="18" t="s">
        <v>130</v>
      </c>
      <c r="V2276" s="18" t="s">
        <v>333</v>
      </c>
      <c r="W2276" s="0" t="str">
        <f aca="false">IF(AND(X2276&gt;=6,X2276&lt;14),"A",IF(AND(X2276&gt;=14,X2276&lt;22),"B","C"))</f>
        <v>A</v>
      </c>
      <c r="X2276" s="18" t="n">
        <f aca="false">HOUR(H2276)</f>
        <v>8</v>
      </c>
      <c r="Y2276" s="18" t="n">
        <f aca="false">ROUND((I2276-H2276)*1440,0)</f>
        <v>12</v>
      </c>
      <c r="Z2276" s="18" t="n">
        <f aca="false">ROUND((J2276-I2276)*1440,0)</f>
        <v>9</v>
      </c>
      <c r="AA2276" s="18" t="n">
        <f aca="false">ROUND((K2276-J2276)*1440,0)</f>
        <v>40</v>
      </c>
      <c r="AB2276" s="18" t="n">
        <f aca="false">ROUND((L2276-K2276)*1440,0)</f>
        <v>6</v>
      </c>
      <c r="AC2276" s="18" t="n">
        <f aca="false">ROUND((M2276-L2276)*1440,0)</f>
        <v>41</v>
      </c>
      <c r="AD2276" s="18" t="n">
        <f aca="false">IF(N2276="","",ROUND((N2276-M2276)*1440,0))</f>
        <v>5</v>
      </c>
      <c r="AE2276" s="18" t="n">
        <f aca="false">IF(O2276="","",ROUND((O2276-N2276)*1440,0))</f>
        <v>16</v>
      </c>
      <c r="AF2276" s="18" t="n">
        <f aca="false">IF(P2276="","",ROUND((P2276-O2276)*1440,0))</f>
        <v>8</v>
      </c>
      <c r="AG2276" s="18" t="n">
        <f aca="false">IF(Q2276="","",ROUND((Q2276-P2276)*1440,0))</f>
        <v>21</v>
      </c>
      <c r="AH2276" s="18" t="n">
        <f aca="false">IF(Q2276="","",ROUND((Q2276-H2276)*1440,0))</f>
        <v>158</v>
      </c>
      <c r="AI2276" s="19" t="n">
        <f aca="false">ROUND(IF(O2276="",Assumptions!$B$25-K2276,O2276-K2276)*24,1)</f>
        <v>1.1</v>
      </c>
      <c r="AJ2276" s="20" t="n">
        <f aca="false">ROUND(MAX(N(Y2276)/Assumptions!$C$5, N(Z2276)/Assumptions!$C$6, N(AA2276)/Assumptions!$C$7, N(AB2276)/Assumptions!$C$8, N(AC2276)/Assumptions!$C$9, N(AD2276)/Assumptions!$C$10, N(AE2276)/Assumptions!$C$11, N(AF2276)/Assumptions!$C$12, N(AG2276)/Assumptions!$C$13),3)</f>
        <v>0.911</v>
      </c>
      <c r="AK2276" s="0" t="str">
        <f aca="false">IF(OR(U2276="Pending",U2276="On Hold"),"Open GRN (awaiting)",IF(AJ2276&lt;=1,"Within SLA",IF(ROUND(N(Y2276)/Assumptions!$C$5,3)=AJ2276,"Gate Wait",IF(ROUND(N(Z2276)/Assumptions!$C$6,3)=AJ2276,"Dock Wait",IF(ROUND(N(AA2276)/Assumptions!$C$7,3)=AJ2276,"Unloading",IF(ROUND(N(AB2276)/Assumptions!$C$8,3)=AJ2276,"Unload-to-QC Wait",IF(ROUND(N(AC2276)/Assumptions!$C$9,3)=AJ2276,"QC",IF(ROUND(N(AD2276)/Assumptions!$C$10,3)=AJ2276,"QC-to-GRN Wait",IF(ROUND(N(AE2276)/Assumptions!$C$11,3)=AJ2276,"GRN Processing",IF(ROUND(N(AF2276)/Assumptions!$C$12,3)=AJ2276,"GRN-to-Putaway Wait",IF(ROUND(N(AG2276)/Assumptions!$C$13,3)=AJ2276,"Putaway","Within SLA")))))))))))</f>
        <v>Within SLA</v>
      </c>
    </row>
    <row r="2277" customFormat="false" ht="15" hidden="false" customHeight="false" outlineLevel="0" collapsed="false">
      <c r="A2277" s="0" t="s">
        <v>6604</v>
      </c>
      <c r="B2277" s="0" t="s">
        <v>6605</v>
      </c>
      <c r="C2277" s="0" t="s">
        <v>118</v>
      </c>
      <c r="D2277" s="0" t="s">
        <v>119</v>
      </c>
      <c r="E2277" s="0" t="s">
        <v>6606</v>
      </c>
      <c r="F2277" s="0" t="s">
        <v>121</v>
      </c>
      <c r="G2277" s="0" t="s">
        <v>122</v>
      </c>
      <c r="H2277" s="17" t="n">
        <v>46259.3666666667</v>
      </c>
      <c r="I2277" s="17" t="n">
        <v>46259.3805555556</v>
      </c>
      <c r="J2277" s="17" t="n">
        <v>46259.3854166667</v>
      </c>
      <c r="K2277" s="17" t="n">
        <v>46259.4423611111</v>
      </c>
      <c r="L2277" s="17" t="n">
        <v>46259.4520833333</v>
      </c>
      <c r="M2277" s="17" t="n">
        <v>46259.4722222222</v>
      </c>
      <c r="N2277" s="17" t="n">
        <v>46259.4875</v>
      </c>
      <c r="O2277" s="17" t="n">
        <v>46259.5069444445</v>
      </c>
      <c r="P2277" s="17" t="n">
        <v>46259.5527777778</v>
      </c>
      <c r="Q2277" s="17" t="n">
        <v>46259.5618055556</v>
      </c>
      <c r="R2277" s="0" t="n">
        <v>1347</v>
      </c>
      <c r="S2277" s="0" t="n">
        <v>0</v>
      </c>
      <c r="T2277" s="0" t="n">
        <v>0</v>
      </c>
      <c r="U2277" s="18" t="s">
        <v>130</v>
      </c>
      <c r="V2277" s="18" t="s">
        <v>144</v>
      </c>
      <c r="W2277" s="0" t="str">
        <f aca="false">IF(AND(X2277&gt;=6,X2277&lt;14),"A",IF(AND(X2277&gt;=14,X2277&lt;22),"B","C"))</f>
        <v>A</v>
      </c>
      <c r="X2277" s="18" t="n">
        <f aca="false">HOUR(H2277)</f>
        <v>8</v>
      </c>
      <c r="Y2277" s="18" t="n">
        <f aca="false">ROUND((I2277-H2277)*1440,0)</f>
        <v>20</v>
      </c>
      <c r="Z2277" s="18" t="n">
        <f aca="false">ROUND((J2277-I2277)*1440,0)</f>
        <v>7</v>
      </c>
      <c r="AA2277" s="18" t="n">
        <f aca="false">ROUND((K2277-J2277)*1440,0)</f>
        <v>82</v>
      </c>
      <c r="AB2277" s="18" t="n">
        <f aca="false">ROUND((L2277-K2277)*1440,0)</f>
        <v>14</v>
      </c>
      <c r="AC2277" s="18" t="n">
        <f aca="false">ROUND((M2277-L2277)*1440,0)</f>
        <v>29</v>
      </c>
      <c r="AD2277" s="18" t="n">
        <f aca="false">IF(N2277="","",ROUND((N2277-M2277)*1440,0))</f>
        <v>22</v>
      </c>
      <c r="AE2277" s="18" t="n">
        <f aca="false">IF(O2277="","",ROUND((O2277-N2277)*1440,0))</f>
        <v>28</v>
      </c>
      <c r="AF2277" s="18" t="n">
        <f aca="false">IF(P2277="","",ROUND((P2277-O2277)*1440,0))</f>
        <v>66</v>
      </c>
      <c r="AG2277" s="18" t="n">
        <f aca="false">IF(Q2277="","",ROUND((Q2277-P2277)*1440,0))</f>
        <v>13</v>
      </c>
      <c r="AH2277" s="18" t="n">
        <f aca="false">IF(Q2277="","",ROUND((Q2277-H2277)*1440,0))</f>
        <v>281</v>
      </c>
      <c r="AI2277" s="19" t="n">
        <f aca="false">ROUND(IF(O2277="",Assumptions!$B$25-K2277,O2277-K2277)*24,1)</f>
        <v>1.6</v>
      </c>
      <c r="AJ2277" s="20" t="n">
        <f aca="false">ROUND(MAX(N(Y2277)/Assumptions!$C$5, N(Z2277)/Assumptions!$C$6, N(AA2277)/Assumptions!$C$7, N(AB2277)/Assumptions!$C$8, N(AC2277)/Assumptions!$C$9, N(AD2277)/Assumptions!$C$10, N(AE2277)/Assumptions!$C$11, N(AF2277)/Assumptions!$C$12, N(AG2277)/Assumptions!$C$13),3)</f>
        <v>3.3</v>
      </c>
      <c r="AK2277" s="0" t="str">
        <f aca="false">IF(OR(U2277="Pending",U2277="On Hold"),"Open GRN (awaiting)",IF(AJ2277&lt;=1,"Within SLA",IF(ROUND(N(Y2277)/Assumptions!$C$5,3)=AJ2277,"Gate Wait",IF(ROUND(N(Z2277)/Assumptions!$C$6,3)=AJ2277,"Dock Wait",IF(ROUND(N(AA2277)/Assumptions!$C$7,3)=AJ2277,"Unloading",IF(ROUND(N(AB2277)/Assumptions!$C$8,3)=AJ2277,"Unload-to-QC Wait",IF(ROUND(N(AC2277)/Assumptions!$C$9,3)=AJ2277,"QC",IF(ROUND(N(AD2277)/Assumptions!$C$10,3)=AJ2277,"QC-to-GRN Wait",IF(ROUND(N(AE2277)/Assumptions!$C$11,3)=AJ2277,"GRN Processing",IF(ROUND(N(AF2277)/Assumptions!$C$12,3)=AJ2277,"GRN-to-Putaway Wait",IF(ROUND(N(AG2277)/Assumptions!$C$13,3)=AJ2277,"Putaway","Within SLA")))))))))))</f>
        <v>GRN-to-Putaway Wait</v>
      </c>
    </row>
    <row r="2278" customFormat="false" ht="15" hidden="false" customHeight="false" outlineLevel="0" collapsed="false">
      <c r="A2278" s="0" t="s">
        <v>6607</v>
      </c>
      <c r="B2278" s="0" t="s">
        <v>6608</v>
      </c>
      <c r="C2278" s="0" t="s">
        <v>153</v>
      </c>
      <c r="D2278" s="0" t="s">
        <v>119</v>
      </c>
      <c r="E2278" s="0" t="s">
        <v>3465</v>
      </c>
      <c r="F2278" s="0" t="s">
        <v>155</v>
      </c>
      <c r="G2278" s="0" t="s">
        <v>122</v>
      </c>
      <c r="H2278" s="17" t="n">
        <v>46259.3701388889</v>
      </c>
      <c r="I2278" s="17" t="n">
        <v>46259.4055555556</v>
      </c>
      <c r="J2278" s="17" t="n">
        <v>46259.4333333333</v>
      </c>
      <c r="K2278" s="17" t="n">
        <v>46259.4611111111</v>
      </c>
      <c r="L2278" s="17" t="n">
        <v>46259.4666666667</v>
      </c>
      <c r="M2278" s="17" t="n">
        <v>46259.4895833333</v>
      </c>
      <c r="N2278" s="17" t="n">
        <v>46259.5708333333</v>
      </c>
      <c r="O2278" s="17" t="n">
        <v>46259.6090277778</v>
      </c>
      <c r="P2278" s="17" t="n">
        <v>46259.6270833333</v>
      </c>
      <c r="Q2278" s="17" t="n">
        <v>46259.6513888889</v>
      </c>
      <c r="R2278" s="0" t="n">
        <v>415</v>
      </c>
      <c r="S2278" s="0" t="n">
        <v>0</v>
      </c>
      <c r="T2278" s="0" t="n">
        <v>0</v>
      </c>
      <c r="U2278" s="18" t="s">
        <v>130</v>
      </c>
      <c r="V2278" s="18" t="s">
        <v>156</v>
      </c>
      <c r="W2278" s="0" t="str">
        <f aca="false">IF(AND(X2278&gt;=6,X2278&lt;14),"A",IF(AND(X2278&gt;=14,X2278&lt;22),"B","C"))</f>
        <v>A</v>
      </c>
      <c r="X2278" s="18" t="n">
        <f aca="false">HOUR(H2278)</f>
        <v>8</v>
      </c>
      <c r="Y2278" s="18" t="n">
        <f aca="false">ROUND((I2278-H2278)*1440,0)</f>
        <v>51</v>
      </c>
      <c r="Z2278" s="18" t="n">
        <f aca="false">ROUND((J2278-I2278)*1440,0)</f>
        <v>40</v>
      </c>
      <c r="AA2278" s="18" t="n">
        <f aca="false">ROUND((K2278-J2278)*1440,0)</f>
        <v>40</v>
      </c>
      <c r="AB2278" s="18" t="n">
        <f aca="false">ROUND((L2278-K2278)*1440,0)</f>
        <v>8</v>
      </c>
      <c r="AC2278" s="18" t="n">
        <f aca="false">ROUND((M2278-L2278)*1440,0)</f>
        <v>33</v>
      </c>
      <c r="AD2278" s="18" t="n">
        <f aca="false">IF(N2278="","",ROUND((N2278-M2278)*1440,0))</f>
        <v>117</v>
      </c>
      <c r="AE2278" s="18" t="n">
        <f aca="false">IF(O2278="","",ROUND((O2278-N2278)*1440,0))</f>
        <v>55</v>
      </c>
      <c r="AF2278" s="18" t="n">
        <f aca="false">IF(P2278="","",ROUND((P2278-O2278)*1440,0))</f>
        <v>26</v>
      </c>
      <c r="AG2278" s="18" t="n">
        <f aca="false">IF(Q2278="","",ROUND((Q2278-P2278)*1440,0))</f>
        <v>35</v>
      </c>
      <c r="AH2278" s="18" t="n">
        <f aca="false">IF(Q2278="","",ROUND((Q2278-H2278)*1440,0))</f>
        <v>405</v>
      </c>
      <c r="AI2278" s="19" t="n">
        <f aca="false">ROUND(IF(O2278="",Assumptions!$B$25-K2278,O2278-K2278)*24,1)</f>
        <v>3.6</v>
      </c>
      <c r="AJ2278" s="20" t="n">
        <f aca="false">ROUND(MAX(N(Y2278)/Assumptions!$C$5, N(Z2278)/Assumptions!$C$6, N(AA2278)/Assumptions!$C$7, N(AB2278)/Assumptions!$C$8, N(AC2278)/Assumptions!$C$9, N(AD2278)/Assumptions!$C$10, N(AE2278)/Assumptions!$C$11, N(AF2278)/Assumptions!$C$12, N(AG2278)/Assumptions!$C$13),3)</f>
        <v>3.9</v>
      </c>
      <c r="AK2278" s="0" t="str">
        <f aca="false">IF(OR(U2278="Pending",U2278="On Hold"),"Open GRN (awaiting)",IF(AJ2278&lt;=1,"Within SLA",IF(ROUND(N(Y2278)/Assumptions!$C$5,3)=AJ2278,"Gate Wait",IF(ROUND(N(Z2278)/Assumptions!$C$6,3)=AJ2278,"Dock Wait",IF(ROUND(N(AA2278)/Assumptions!$C$7,3)=AJ2278,"Unloading",IF(ROUND(N(AB2278)/Assumptions!$C$8,3)=AJ2278,"Unload-to-QC Wait",IF(ROUND(N(AC2278)/Assumptions!$C$9,3)=AJ2278,"QC",IF(ROUND(N(AD2278)/Assumptions!$C$10,3)=AJ2278,"QC-to-GRN Wait",IF(ROUND(N(AE2278)/Assumptions!$C$11,3)=AJ2278,"GRN Processing",IF(ROUND(N(AF2278)/Assumptions!$C$12,3)=AJ2278,"GRN-to-Putaway Wait",IF(ROUND(N(AG2278)/Assumptions!$C$13,3)=AJ2278,"Putaway","Within SLA")))))))))))</f>
        <v>QC-to-GRN Wait</v>
      </c>
    </row>
    <row r="2279" customFormat="false" ht="15" hidden="false" customHeight="false" outlineLevel="0" collapsed="false">
      <c r="A2279" s="0" t="s">
        <v>6609</v>
      </c>
      <c r="B2279" s="0" t="s">
        <v>6610</v>
      </c>
      <c r="C2279" s="0" t="s">
        <v>126</v>
      </c>
      <c r="D2279" s="0" t="s">
        <v>147</v>
      </c>
      <c r="E2279" s="0" t="s">
        <v>3230</v>
      </c>
      <c r="F2279" s="0" t="s">
        <v>128</v>
      </c>
      <c r="G2279" s="0" t="s">
        <v>150</v>
      </c>
      <c r="H2279" s="17" t="n">
        <v>46259.3743055556</v>
      </c>
      <c r="I2279" s="17" t="n">
        <v>46259.3909722222</v>
      </c>
      <c r="J2279" s="17" t="n">
        <v>46259.3958333333</v>
      </c>
      <c r="K2279" s="17" t="n">
        <v>46259.4256944444</v>
      </c>
      <c r="L2279" s="17" t="n">
        <v>46259.4347222222</v>
      </c>
      <c r="M2279" s="17" t="n">
        <v>46259.4576388889</v>
      </c>
      <c r="N2279" s="17" t="n">
        <v>46259.4708333333</v>
      </c>
      <c r="O2279" s="17" t="n">
        <v>46259.4881944444</v>
      </c>
      <c r="P2279" s="17" t="n">
        <v>46259.4986111111</v>
      </c>
      <c r="Q2279" s="17" t="n">
        <v>46259.5159722222</v>
      </c>
      <c r="R2279" s="0" t="n">
        <v>545</v>
      </c>
      <c r="S2279" s="0" t="n">
        <v>0</v>
      </c>
      <c r="T2279" s="0" t="n">
        <v>0</v>
      </c>
      <c r="U2279" s="18" t="s">
        <v>130</v>
      </c>
      <c r="V2279" s="18" t="s">
        <v>333</v>
      </c>
      <c r="W2279" s="0" t="str">
        <f aca="false">IF(AND(X2279&gt;=6,X2279&lt;14),"A",IF(AND(X2279&gt;=14,X2279&lt;22),"B","C"))</f>
        <v>A</v>
      </c>
      <c r="X2279" s="18" t="n">
        <f aca="false">HOUR(H2279)</f>
        <v>8</v>
      </c>
      <c r="Y2279" s="18" t="n">
        <f aca="false">ROUND((I2279-H2279)*1440,0)</f>
        <v>24</v>
      </c>
      <c r="Z2279" s="18" t="n">
        <f aca="false">ROUND((J2279-I2279)*1440,0)</f>
        <v>7</v>
      </c>
      <c r="AA2279" s="18" t="n">
        <f aca="false">ROUND((K2279-J2279)*1440,0)</f>
        <v>43</v>
      </c>
      <c r="AB2279" s="18" t="n">
        <f aca="false">ROUND((L2279-K2279)*1440,0)</f>
        <v>13</v>
      </c>
      <c r="AC2279" s="18" t="n">
        <f aca="false">ROUND((M2279-L2279)*1440,0)</f>
        <v>33</v>
      </c>
      <c r="AD2279" s="18" t="n">
        <f aca="false">IF(N2279="","",ROUND((N2279-M2279)*1440,0))</f>
        <v>19</v>
      </c>
      <c r="AE2279" s="18" t="n">
        <f aca="false">IF(O2279="","",ROUND((O2279-N2279)*1440,0))</f>
        <v>25</v>
      </c>
      <c r="AF2279" s="18" t="n">
        <f aca="false">IF(P2279="","",ROUND((P2279-O2279)*1440,0))</f>
        <v>15</v>
      </c>
      <c r="AG2279" s="18" t="n">
        <f aca="false">IF(Q2279="","",ROUND((Q2279-P2279)*1440,0))</f>
        <v>25</v>
      </c>
      <c r="AH2279" s="18" t="n">
        <f aca="false">IF(Q2279="","",ROUND((Q2279-H2279)*1440,0))</f>
        <v>204</v>
      </c>
      <c r="AI2279" s="19" t="n">
        <f aca="false">ROUND(IF(O2279="",Assumptions!$B$25-K2279,O2279-K2279)*24,1)</f>
        <v>1.5</v>
      </c>
      <c r="AJ2279" s="20" t="n">
        <f aca="false">ROUND(MAX(N(Y2279)/Assumptions!$C$5, N(Z2279)/Assumptions!$C$6, N(AA2279)/Assumptions!$C$7, N(AB2279)/Assumptions!$C$8, N(AC2279)/Assumptions!$C$9, N(AD2279)/Assumptions!$C$10, N(AE2279)/Assumptions!$C$11, N(AF2279)/Assumptions!$C$12, N(AG2279)/Assumptions!$C$13),3)</f>
        <v>0.867</v>
      </c>
      <c r="AK2279" s="0" t="str">
        <f aca="false">IF(OR(U2279="Pending",U2279="On Hold"),"Open GRN (awaiting)",IF(AJ2279&lt;=1,"Within SLA",IF(ROUND(N(Y2279)/Assumptions!$C$5,3)=AJ2279,"Gate Wait",IF(ROUND(N(Z2279)/Assumptions!$C$6,3)=AJ2279,"Dock Wait",IF(ROUND(N(AA2279)/Assumptions!$C$7,3)=AJ2279,"Unloading",IF(ROUND(N(AB2279)/Assumptions!$C$8,3)=AJ2279,"Unload-to-QC Wait",IF(ROUND(N(AC2279)/Assumptions!$C$9,3)=AJ2279,"QC",IF(ROUND(N(AD2279)/Assumptions!$C$10,3)=AJ2279,"QC-to-GRN Wait",IF(ROUND(N(AE2279)/Assumptions!$C$11,3)=AJ2279,"GRN Processing",IF(ROUND(N(AF2279)/Assumptions!$C$12,3)=AJ2279,"GRN-to-Putaway Wait",IF(ROUND(N(AG2279)/Assumptions!$C$13,3)=AJ2279,"Putaway","Within SLA")))))))))))</f>
        <v>Within SLA</v>
      </c>
    </row>
    <row r="2280" customFormat="false" ht="15" hidden="false" customHeight="false" outlineLevel="0" collapsed="false">
      <c r="A2280" s="0" t="s">
        <v>6611</v>
      </c>
      <c r="B2280" s="0" t="s">
        <v>6612</v>
      </c>
      <c r="C2280" s="0" t="s">
        <v>118</v>
      </c>
      <c r="D2280" s="0" t="s">
        <v>119</v>
      </c>
      <c r="E2280" s="0" t="s">
        <v>5053</v>
      </c>
      <c r="F2280" s="0" t="s">
        <v>121</v>
      </c>
      <c r="G2280" s="0" t="s">
        <v>122</v>
      </c>
      <c r="H2280" s="17" t="n">
        <v>46259.3763888889</v>
      </c>
      <c r="I2280" s="17" t="n">
        <v>46259.4013888889</v>
      </c>
      <c r="J2280" s="17" t="n">
        <v>46259.4090277778</v>
      </c>
      <c r="K2280" s="17" t="n">
        <v>46259.4305555556</v>
      </c>
      <c r="L2280" s="17" t="n">
        <v>46259.4361111111</v>
      </c>
      <c r="M2280" s="17" t="n">
        <v>46259.4541666667</v>
      </c>
      <c r="N2280" s="17" t="n">
        <v>46259.475</v>
      </c>
      <c r="O2280" s="17" t="n">
        <v>46259.525</v>
      </c>
      <c r="P2280" s="17" t="n">
        <v>46259.5395833333</v>
      </c>
      <c r="Q2280" s="17" t="n">
        <v>46259.5486111111</v>
      </c>
      <c r="R2280" s="0" t="n">
        <v>177</v>
      </c>
      <c r="S2280" s="0" t="n">
        <v>0</v>
      </c>
      <c r="T2280" s="0" t="n">
        <v>0</v>
      </c>
      <c r="U2280" s="18" t="s">
        <v>130</v>
      </c>
      <c r="V2280" s="18" t="s">
        <v>156</v>
      </c>
      <c r="W2280" s="0" t="str">
        <f aca="false">IF(AND(X2280&gt;=6,X2280&lt;14),"A",IF(AND(X2280&gt;=14,X2280&lt;22),"B","C"))</f>
        <v>A</v>
      </c>
      <c r="X2280" s="18" t="n">
        <f aca="false">HOUR(H2280)</f>
        <v>9</v>
      </c>
      <c r="Y2280" s="18" t="n">
        <f aca="false">ROUND((I2280-H2280)*1440,0)</f>
        <v>36</v>
      </c>
      <c r="Z2280" s="18" t="n">
        <f aca="false">ROUND((J2280-I2280)*1440,0)</f>
        <v>11</v>
      </c>
      <c r="AA2280" s="18" t="n">
        <f aca="false">ROUND((K2280-J2280)*1440,0)</f>
        <v>31</v>
      </c>
      <c r="AB2280" s="18" t="n">
        <f aca="false">ROUND((L2280-K2280)*1440,0)</f>
        <v>8</v>
      </c>
      <c r="AC2280" s="18" t="n">
        <f aca="false">ROUND((M2280-L2280)*1440,0)</f>
        <v>26</v>
      </c>
      <c r="AD2280" s="18" t="n">
        <f aca="false">IF(N2280="","",ROUND((N2280-M2280)*1440,0))</f>
        <v>30</v>
      </c>
      <c r="AE2280" s="18" t="n">
        <f aca="false">IF(O2280="","",ROUND((O2280-N2280)*1440,0))</f>
        <v>72</v>
      </c>
      <c r="AF2280" s="18" t="n">
        <f aca="false">IF(P2280="","",ROUND((P2280-O2280)*1440,0))</f>
        <v>21</v>
      </c>
      <c r="AG2280" s="18" t="n">
        <f aca="false">IF(Q2280="","",ROUND((Q2280-P2280)*1440,0))</f>
        <v>13</v>
      </c>
      <c r="AH2280" s="18" t="n">
        <f aca="false">IF(Q2280="","",ROUND((Q2280-H2280)*1440,0))</f>
        <v>248</v>
      </c>
      <c r="AI2280" s="19" t="n">
        <f aca="false">ROUND(IF(O2280="",Assumptions!$B$25-K2280,O2280-K2280)*24,1)</f>
        <v>2.3</v>
      </c>
      <c r="AJ2280" s="20" t="n">
        <f aca="false">ROUND(MAX(N(Y2280)/Assumptions!$C$5, N(Z2280)/Assumptions!$C$6, N(AA2280)/Assumptions!$C$7, N(AB2280)/Assumptions!$C$8, N(AC2280)/Assumptions!$C$9, N(AD2280)/Assumptions!$C$10, N(AE2280)/Assumptions!$C$11, N(AF2280)/Assumptions!$C$12, N(AG2280)/Assumptions!$C$13),3)</f>
        <v>1.6</v>
      </c>
      <c r="AK2280" s="0" t="str">
        <f aca="false">IF(OR(U2280="Pending",U2280="On Hold"),"Open GRN (awaiting)",IF(AJ2280&lt;=1,"Within SLA",IF(ROUND(N(Y2280)/Assumptions!$C$5,3)=AJ2280,"Gate Wait",IF(ROUND(N(Z2280)/Assumptions!$C$6,3)=AJ2280,"Dock Wait",IF(ROUND(N(AA2280)/Assumptions!$C$7,3)=AJ2280,"Unloading",IF(ROUND(N(AB2280)/Assumptions!$C$8,3)=AJ2280,"Unload-to-QC Wait",IF(ROUND(N(AC2280)/Assumptions!$C$9,3)=AJ2280,"QC",IF(ROUND(N(AD2280)/Assumptions!$C$10,3)=AJ2280,"QC-to-GRN Wait",IF(ROUND(N(AE2280)/Assumptions!$C$11,3)=AJ2280,"GRN Processing",IF(ROUND(N(AF2280)/Assumptions!$C$12,3)=AJ2280,"GRN-to-Putaway Wait",IF(ROUND(N(AG2280)/Assumptions!$C$13,3)=AJ2280,"Putaway","Within SLA")))))))))))</f>
        <v>GRN Processing</v>
      </c>
    </row>
    <row r="2281" customFormat="false" ht="15" hidden="false" customHeight="false" outlineLevel="0" collapsed="false">
      <c r="A2281" s="0" t="s">
        <v>6613</v>
      </c>
      <c r="B2281" s="0" t="s">
        <v>6614</v>
      </c>
      <c r="C2281" s="0" t="s">
        <v>159</v>
      </c>
      <c r="D2281" s="0" t="s">
        <v>135</v>
      </c>
      <c r="E2281" s="0" t="s">
        <v>2328</v>
      </c>
      <c r="F2281" s="0" t="s">
        <v>128</v>
      </c>
      <c r="G2281" s="0" t="s">
        <v>138</v>
      </c>
      <c r="H2281" s="17" t="n">
        <v>46259.38125</v>
      </c>
      <c r="I2281" s="17" t="n">
        <v>46259.3944444444</v>
      </c>
      <c r="J2281" s="17" t="n">
        <v>46259.4111111111</v>
      </c>
      <c r="K2281" s="17" t="n">
        <v>46259.43125</v>
      </c>
      <c r="L2281" s="17" t="n">
        <v>46259.4458333333</v>
      </c>
      <c r="M2281" s="17" t="n">
        <v>46259.4590277778</v>
      </c>
      <c r="N2281" s="17" t="n">
        <v>46259.4840277778</v>
      </c>
      <c r="O2281" s="17" t="n">
        <v>46259.5256944444</v>
      </c>
      <c r="P2281" s="17" t="n">
        <v>46259.5326388889</v>
      </c>
      <c r="Q2281" s="17" t="n">
        <v>46259.5486111111</v>
      </c>
      <c r="R2281" s="0" t="n">
        <v>120</v>
      </c>
      <c r="S2281" s="0" t="n">
        <v>0</v>
      </c>
      <c r="T2281" s="0" t="n">
        <v>0</v>
      </c>
      <c r="U2281" s="18" t="s">
        <v>130</v>
      </c>
      <c r="V2281" s="18" t="s">
        <v>139</v>
      </c>
      <c r="W2281" s="0" t="str">
        <f aca="false">IF(AND(X2281&gt;=6,X2281&lt;14),"A",IF(AND(X2281&gt;=14,X2281&lt;22),"B","C"))</f>
        <v>A</v>
      </c>
      <c r="X2281" s="18" t="n">
        <f aca="false">HOUR(H2281)</f>
        <v>9</v>
      </c>
      <c r="Y2281" s="18" t="n">
        <f aca="false">ROUND((I2281-H2281)*1440,0)</f>
        <v>19</v>
      </c>
      <c r="Z2281" s="18" t="n">
        <f aca="false">ROUND((J2281-I2281)*1440,0)</f>
        <v>24</v>
      </c>
      <c r="AA2281" s="18" t="n">
        <f aca="false">ROUND((K2281-J2281)*1440,0)</f>
        <v>29</v>
      </c>
      <c r="AB2281" s="18" t="n">
        <f aca="false">ROUND((L2281-K2281)*1440,0)</f>
        <v>21</v>
      </c>
      <c r="AC2281" s="18" t="n">
        <f aca="false">ROUND((M2281-L2281)*1440,0)</f>
        <v>19</v>
      </c>
      <c r="AD2281" s="18" t="n">
        <f aca="false">IF(N2281="","",ROUND((N2281-M2281)*1440,0))</f>
        <v>36</v>
      </c>
      <c r="AE2281" s="18" t="n">
        <f aca="false">IF(O2281="","",ROUND((O2281-N2281)*1440,0))</f>
        <v>60</v>
      </c>
      <c r="AF2281" s="18" t="n">
        <f aca="false">IF(P2281="","",ROUND((P2281-O2281)*1440,0))</f>
        <v>10</v>
      </c>
      <c r="AG2281" s="18" t="n">
        <f aca="false">IF(Q2281="","",ROUND((Q2281-P2281)*1440,0))</f>
        <v>23</v>
      </c>
      <c r="AH2281" s="18" t="n">
        <f aca="false">IF(Q2281="","",ROUND((Q2281-H2281)*1440,0))</f>
        <v>241</v>
      </c>
      <c r="AI2281" s="19" t="n">
        <f aca="false">ROUND(IF(O2281="",Assumptions!$B$25-K2281,O2281-K2281)*24,1)</f>
        <v>2.3</v>
      </c>
      <c r="AJ2281" s="20" t="n">
        <f aca="false">ROUND(MAX(N(Y2281)/Assumptions!$C$5, N(Z2281)/Assumptions!$C$6, N(AA2281)/Assumptions!$C$7, N(AB2281)/Assumptions!$C$8, N(AC2281)/Assumptions!$C$9, N(AD2281)/Assumptions!$C$10, N(AE2281)/Assumptions!$C$11, N(AF2281)/Assumptions!$C$12, N(AG2281)/Assumptions!$C$13),3)</f>
        <v>1.6</v>
      </c>
      <c r="AK2281" s="0" t="str">
        <f aca="false">IF(OR(U2281="Pending",U2281="On Hold"),"Open GRN (awaiting)",IF(AJ2281&lt;=1,"Within SLA",IF(ROUND(N(Y2281)/Assumptions!$C$5,3)=AJ2281,"Gate Wait",IF(ROUND(N(Z2281)/Assumptions!$C$6,3)=AJ2281,"Dock Wait",IF(ROUND(N(AA2281)/Assumptions!$C$7,3)=AJ2281,"Unloading",IF(ROUND(N(AB2281)/Assumptions!$C$8,3)=AJ2281,"Unload-to-QC Wait",IF(ROUND(N(AC2281)/Assumptions!$C$9,3)=AJ2281,"QC",IF(ROUND(N(AD2281)/Assumptions!$C$10,3)=AJ2281,"QC-to-GRN Wait",IF(ROUND(N(AE2281)/Assumptions!$C$11,3)=AJ2281,"GRN Processing",IF(ROUND(N(AF2281)/Assumptions!$C$12,3)=AJ2281,"GRN-to-Putaway Wait",IF(ROUND(N(AG2281)/Assumptions!$C$13,3)=AJ2281,"Putaway","Within SLA")))))))))))</f>
        <v>Dock Wait</v>
      </c>
    </row>
    <row r="2282" customFormat="false" ht="15" hidden="false" customHeight="false" outlineLevel="0" collapsed="false">
      <c r="A2282" s="0" t="s">
        <v>6615</v>
      </c>
      <c r="B2282" s="0" t="s">
        <v>6616</v>
      </c>
      <c r="C2282" s="0" t="s">
        <v>134</v>
      </c>
      <c r="D2282" s="0" t="s">
        <v>147</v>
      </c>
      <c r="E2282" s="0" t="s">
        <v>6617</v>
      </c>
      <c r="F2282" s="0" t="s">
        <v>149</v>
      </c>
      <c r="G2282" s="0" t="s">
        <v>167</v>
      </c>
      <c r="H2282" s="17" t="n">
        <v>46259.3861111111</v>
      </c>
      <c r="I2282" s="17" t="n">
        <v>46259.3972222222</v>
      </c>
      <c r="J2282" s="17" t="n">
        <v>46259.4048611111</v>
      </c>
      <c r="K2282" s="17" t="n">
        <v>46259.4590277778</v>
      </c>
      <c r="L2282" s="17" t="n">
        <v>46259.4722222222</v>
      </c>
      <c r="M2282" s="17" t="n">
        <v>46259.5097222222</v>
      </c>
      <c r="N2282" s="17" t="n">
        <v>46259.5361111111</v>
      </c>
      <c r="O2282" s="17" t="n">
        <v>46259.5979166667</v>
      </c>
      <c r="P2282" s="17" t="n">
        <v>46259.6006944445</v>
      </c>
      <c r="Q2282" s="17" t="n">
        <v>46259.65625</v>
      </c>
      <c r="R2282" s="0" t="n">
        <v>3000</v>
      </c>
      <c r="S2282" s="0" t="n">
        <v>0</v>
      </c>
      <c r="T2282" s="0" t="n">
        <v>0</v>
      </c>
      <c r="U2282" s="18" t="s">
        <v>130</v>
      </c>
      <c r="V2282" s="18" t="s">
        <v>139</v>
      </c>
      <c r="W2282" s="0" t="str">
        <f aca="false">IF(AND(X2282&gt;=6,X2282&lt;14),"A",IF(AND(X2282&gt;=14,X2282&lt;22),"B","C"))</f>
        <v>A</v>
      </c>
      <c r="X2282" s="18" t="n">
        <f aca="false">HOUR(H2282)</f>
        <v>9</v>
      </c>
      <c r="Y2282" s="18" t="n">
        <f aca="false">ROUND((I2282-H2282)*1440,0)</f>
        <v>16</v>
      </c>
      <c r="Z2282" s="18" t="n">
        <f aca="false">ROUND((J2282-I2282)*1440,0)</f>
        <v>11</v>
      </c>
      <c r="AA2282" s="18" t="n">
        <f aca="false">ROUND((K2282-J2282)*1440,0)</f>
        <v>78</v>
      </c>
      <c r="AB2282" s="18" t="n">
        <f aca="false">ROUND((L2282-K2282)*1440,0)</f>
        <v>19</v>
      </c>
      <c r="AC2282" s="18" t="n">
        <f aca="false">ROUND((M2282-L2282)*1440,0)</f>
        <v>54</v>
      </c>
      <c r="AD2282" s="18" t="n">
        <f aca="false">IF(N2282="","",ROUND((N2282-M2282)*1440,0))</f>
        <v>38</v>
      </c>
      <c r="AE2282" s="18" t="n">
        <f aca="false">IF(O2282="","",ROUND((O2282-N2282)*1440,0))</f>
        <v>89</v>
      </c>
      <c r="AF2282" s="18" t="n">
        <f aca="false">IF(P2282="","",ROUND((P2282-O2282)*1440,0))</f>
        <v>4</v>
      </c>
      <c r="AG2282" s="18" t="n">
        <f aca="false">IF(Q2282="","",ROUND((Q2282-P2282)*1440,0))</f>
        <v>80</v>
      </c>
      <c r="AH2282" s="18" t="n">
        <f aca="false">IF(Q2282="","",ROUND((Q2282-H2282)*1440,0))</f>
        <v>389</v>
      </c>
      <c r="AI2282" s="19" t="n">
        <f aca="false">ROUND(IF(O2282="",Assumptions!$B$25-K2282,O2282-K2282)*24,1)</f>
        <v>3.3</v>
      </c>
      <c r="AJ2282" s="20" t="n">
        <f aca="false">ROUND(MAX(N(Y2282)/Assumptions!$C$5, N(Z2282)/Assumptions!$C$6, N(AA2282)/Assumptions!$C$7, N(AB2282)/Assumptions!$C$8, N(AC2282)/Assumptions!$C$9, N(AD2282)/Assumptions!$C$10, N(AE2282)/Assumptions!$C$11, N(AF2282)/Assumptions!$C$12, N(AG2282)/Assumptions!$C$13),3)</f>
        <v>2</v>
      </c>
      <c r="AK2282" s="0" t="str">
        <f aca="false">IF(OR(U2282="Pending",U2282="On Hold"),"Open GRN (awaiting)",IF(AJ2282&lt;=1,"Within SLA",IF(ROUND(N(Y2282)/Assumptions!$C$5,3)=AJ2282,"Gate Wait",IF(ROUND(N(Z2282)/Assumptions!$C$6,3)=AJ2282,"Dock Wait",IF(ROUND(N(AA2282)/Assumptions!$C$7,3)=AJ2282,"Unloading",IF(ROUND(N(AB2282)/Assumptions!$C$8,3)=AJ2282,"Unload-to-QC Wait",IF(ROUND(N(AC2282)/Assumptions!$C$9,3)=AJ2282,"QC",IF(ROUND(N(AD2282)/Assumptions!$C$10,3)=AJ2282,"QC-to-GRN Wait",IF(ROUND(N(AE2282)/Assumptions!$C$11,3)=AJ2282,"GRN Processing",IF(ROUND(N(AF2282)/Assumptions!$C$12,3)=AJ2282,"GRN-to-Putaway Wait",IF(ROUND(N(AG2282)/Assumptions!$C$13,3)=AJ2282,"Putaway","Within SLA")))))))))))</f>
        <v>Putaway</v>
      </c>
    </row>
    <row r="2283" customFormat="false" ht="15" hidden="false" customHeight="false" outlineLevel="0" collapsed="false">
      <c r="A2283" s="0" t="s">
        <v>6618</v>
      </c>
      <c r="B2283" s="0" t="s">
        <v>6619</v>
      </c>
      <c r="C2283" s="0" t="s">
        <v>142</v>
      </c>
      <c r="D2283" s="0" t="s">
        <v>119</v>
      </c>
      <c r="E2283" s="0" t="s">
        <v>6620</v>
      </c>
      <c r="F2283" s="0" t="s">
        <v>137</v>
      </c>
      <c r="G2283" s="0" t="s">
        <v>129</v>
      </c>
      <c r="H2283" s="17" t="n">
        <v>46259.3868055556</v>
      </c>
      <c r="I2283" s="17" t="n">
        <v>46259.39375</v>
      </c>
      <c r="J2283" s="17" t="n">
        <v>46259.3993055556</v>
      </c>
      <c r="K2283" s="17" t="n">
        <v>46259.4166666667</v>
      </c>
      <c r="L2283" s="17" t="n">
        <v>46259.4194444444</v>
      </c>
      <c r="M2283" s="17" t="n">
        <v>46259.4402777778</v>
      </c>
      <c r="N2283" s="17" t="n">
        <v>46259.4479166667</v>
      </c>
      <c r="O2283" s="17" t="n">
        <v>46259.4743055556</v>
      </c>
      <c r="P2283" s="17" t="n">
        <v>46259.4979166667</v>
      </c>
      <c r="Q2283" s="17" t="n">
        <v>46259.5145833333</v>
      </c>
      <c r="R2283" s="0" t="n">
        <v>127</v>
      </c>
      <c r="S2283" s="0" t="n">
        <v>0</v>
      </c>
      <c r="T2283" s="0" t="n">
        <v>0</v>
      </c>
      <c r="U2283" s="18" t="s">
        <v>130</v>
      </c>
      <c r="V2283" s="18" t="s">
        <v>139</v>
      </c>
      <c r="W2283" s="0" t="str">
        <f aca="false">IF(AND(X2283&gt;=6,X2283&lt;14),"A",IF(AND(X2283&gt;=14,X2283&lt;22),"B","C"))</f>
        <v>A</v>
      </c>
      <c r="X2283" s="18" t="n">
        <f aca="false">HOUR(H2283)</f>
        <v>9</v>
      </c>
      <c r="Y2283" s="18" t="n">
        <f aca="false">ROUND((I2283-H2283)*1440,0)</f>
        <v>10</v>
      </c>
      <c r="Z2283" s="18" t="n">
        <f aca="false">ROUND((J2283-I2283)*1440,0)</f>
        <v>8</v>
      </c>
      <c r="AA2283" s="18" t="n">
        <f aca="false">ROUND((K2283-J2283)*1440,0)</f>
        <v>25</v>
      </c>
      <c r="AB2283" s="18" t="n">
        <f aca="false">ROUND((L2283-K2283)*1440,0)</f>
        <v>4</v>
      </c>
      <c r="AC2283" s="18" t="n">
        <f aca="false">ROUND((M2283-L2283)*1440,0)</f>
        <v>30</v>
      </c>
      <c r="AD2283" s="18" t="n">
        <f aca="false">IF(N2283="","",ROUND((N2283-M2283)*1440,0))</f>
        <v>11</v>
      </c>
      <c r="AE2283" s="18" t="n">
        <f aca="false">IF(O2283="","",ROUND((O2283-N2283)*1440,0))</f>
        <v>38</v>
      </c>
      <c r="AF2283" s="18" t="n">
        <f aca="false">IF(P2283="","",ROUND((P2283-O2283)*1440,0))</f>
        <v>34</v>
      </c>
      <c r="AG2283" s="18" t="n">
        <f aca="false">IF(Q2283="","",ROUND((Q2283-P2283)*1440,0))</f>
        <v>24</v>
      </c>
      <c r="AH2283" s="18" t="n">
        <f aca="false">IF(Q2283="","",ROUND((Q2283-H2283)*1440,0))</f>
        <v>184</v>
      </c>
      <c r="AI2283" s="19" t="n">
        <f aca="false">ROUND(IF(O2283="",Assumptions!$B$25-K2283,O2283-K2283)*24,1)</f>
        <v>1.4</v>
      </c>
      <c r="AJ2283" s="20" t="n">
        <f aca="false">ROUND(MAX(N(Y2283)/Assumptions!$C$5, N(Z2283)/Assumptions!$C$6, N(AA2283)/Assumptions!$C$7, N(AB2283)/Assumptions!$C$8, N(AC2283)/Assumptions!$C$9, N(AD2283)/Assumptions!$C$10, N(AE2283)/Assumptions!$C$11, N(AF2283)/Assumptions!$C$12, N(AG2283)/Assumptions!$C$13),3)</f>
        <v>1.7</v>
      </c>
      <c r="AK2283" s="0" t="str">
        <f aca="false">IF(OR(U2283="Pending",U2283="On Hold"),"Open GRN (awaiting)",IF(AJ2283&lt;=1,"Within SLA",IF(ROUND(N(Y2283)/Assumptions!$C$5,3)=AJ2283,"Gate Wait",IF(ROUND(N(Z2283)/Assumptions!$C$6,3)=AJ2283,"Dock Wait",IF(ROUND(N(AA2283)/Assumptions!$C$7,3)=AJ2283,"Unloading",IF(ROUND(N(AB2283)/Assumptions!$C$8,3)=AJ2283,"Unload-to-QC Wait",IF(ROUND(N(AC2283)/Assumptions!$C$9,3)=AJ2283,"QC",IF(ROUND(N(AD2283)/Assumptions!$C$10,3)=AJ2283,"QC-to-GRN Wait",IF(ROUND(N(AE2283)/Assumptions!$C$11,3)=AJ2283,"GRN Processing",IF(ROUND(N(AF2283)/Assumptions!$C$12,3)=AJ2283,"GRN-to-Putaway Wait",IF(ROUND(N(AG2283)/Assumptions!$C$13,3)=AJ2283,"Putaway","Within SLA")))))))))))</f>
        <v>GRN-to-Putaway Wait</v>
      </c>
    </row>
    <row r="2284" customFormat="false" ht="15" hidden="false" customHeight="false" outlineLevel="0" collapsed="false">
      <c r="A2284" s="0" t="s">
        <v>6621</v>
      </c>
      <c r="B2284" s="0" t="s">
        <v>6622</v>
      </c>
      <c r="C2284" s="0" t="s">
        <v>134</v>
      </c>
      <c r="D2284" s="0" t="s">
        <v>147</v>
      </c>
      <c r="E2284" s="0" t="s">
        <v>6623</v>
      </c>
      <c r="F2284" s="0" t="s">
        <v>149</v>
      </c>
      <c r="G2284" s="0" t="s">
        <v>150</v>
      </c>
      <c r="H2284" s="17" t="n">
        <v>46259.3965277778</v>
      </c>
      <c r="I2284" s="17" t="n">
        <v>46259.425</v>
      </c>
      <c r="J2284" s="17" t="n">
        <v>46259.4277777778</v>
      </c>
      <c r="K2284" s="17" t="n">
        <v>46259.4409722222</v>
      </c>
      <c r="L2284" s="17" t="n">
        <v>46259.45</v>
      </c>
      <c r="M2284" s="17" t="n">
        <v>46259.4715277778</v>
      </c>
      <c r="N2284" s="17" t="n">
        <v>46259.48125</v>
      </c>
      <c r="O2284" s="17" t="n">
        <v>46259.4972222222</v>
      </c>
      <c r="P2284" s="17" t="n">
        <v>46259.5083333333</v>
      </c>
      <c r="Q2284" s="17" t="n">
        <v>46259.5215277778</v>
      </c>
      <c r="R2284" s="0" t="n">
        <v>161</v>
      </c>
      <c r="S2284" s="0" t="n">
        <v>0</v>
      </c>
      <c r="T2284" s="0" t="n">
        <v>3</v>
      </c>
      <c r="U2284" s="18" t="s">
        <v>123</v>
      </c>
      <c r="V2284" s="18" t="s">
        <v>82</v>
      </c>
      <c r="W2284" s="0" t="str">
        <f aca="false">IF(AND(X2284&gt;=6,X2284&lt;14),"A",IF(AND(X2284&gt;=14,X2284&lt;22),"B","C"))</f>
        <v>A</v>
      </c>
      <c r="X2284" s="18" t="n">
        <f aca="false">HOUR(H2284)</f>
        <v>9</v>
      </c>
      <c r="Y2284" s="18" t="n">
        <f aca="false">ROUND((I2284-H2284)*1440,0)</f>
        <v>41</v>
      </c>
      <c r="Z2284" s="18" t="n">
        <f aca="false">ROUND((J2284-I2284)*1440,0)</f>
        <v>4</v>
      </c>
      <c r="AA2284" s="18" t="n">
        <f aca="false">ROUND((K2284-J2284)*1440,0)</f>
        <v>19</v>
      </c>
      <c r="AB2284" s="18" t="n">
        <f aca="false">ROUND((L2284-K2284)*1440,0)</f>
        <v>13</v>
      </c>
      <c r="AC2284" s="18" t="n">
        <f aca="false">ROUND((M2284-L2284)*1440,0)</f>
        <v>31</v>
      </c>
      <c r="AD2284" s="18" t="n">
        <f aca="false">IF(N2284="","",ROUND((N2284-M2284)*1440,0))</f>
        <v>14</v>
      </c>
      <c r="AE2284" s="18" t="n">
        <f aca="false">IF(O2284="","",ROUND((O2284-N2284)*1440,0))</f>
        <v>23</v>
      </c>
      <c r="AF2284" s="18" t="n">
        <f aca="false">IF(P2284="","",ROUND((P2284-O2284)*1440,0))</f>
        <v>16</v>
      </c>
      <c r="AG2284" s="18" t="n">
        <f aca="false">IF(Q2284="","",ROUND((Q2284-P2284)*1440,0))</f>
        <v>19</v>
      </c>
      <c r="AH2284" s="18" t="n">
        <f aca="false">IF(Q2284="","",ROUND((Q2284-H2284)*1440,0))</f>
        <v>180</v>
      </c>
      <c r="AI2284" s="19" t="n">
        <f aca="false">ROUND(IF(O2284="",Assumptions!$B$25-K2284,O2284-K2284)*24,1)</f>
        <v>1.4</v>
      </c>
      <c r="AJ2284" s="20" t="n">
        <f aca="false">ROUND(MAX(N(Y2284)/Assumptions!$C$5, N(Z2284)/Assumptions!$C$6, N(AA2284)/Assumptions!$C$7, N(AB2284)/Assumptions!$C$8, N(AC2284)/Assumptions!$C$9, N(AD2284)/Assumptions!$C$10, N(AE2284)/Assumptions!$C$11, N(AF2284)/Assumptions!$C$12, N(AG2284)/Assumptions!$C$13),3)</f>
        <v>1.367</v>
      </c>
      <c r="AK2284" s="0" t="str">
        <f aca="false">IF(OR(U2284="Pending",U2284="On Hold"),"Open GRN (awaiting)",IF(AJ2284&lt;=1,"Within SLA",IF(ROUND(N(Y2284)/Assumptions!$C$5,3)=AJ2284,"Gate Wait",IF(ROUND(N(Z2284)/Assumptions!$C$6,3)=AJ2284,"Dock Wait",IF(ROUND(N(AA2284)/Assumptions!$C$7,3)=AJ2284,"Unloading",IF(ROUND(N(AB2284)/Assumptions!$C$8,3)=AJ2284,"Unload-to-QC Wait",IF(ROUND(N(AC2284)/Assumptions!$C$9,3)=AJ2284,"QC",IF(ROUND(N(AD2284)/Assumptions!$C$10,3)=AJ2284,"QC-to-GRN Wait",IF(ROUND(N(AE2284)/Assumptions!$C$11,3)=AJ2284,"GRN Processing",IF(ROUND(N(AF2284)/Assumptions!$C$12,3)=AJ2284,"GRN-to-Putaway Wait",IF(ROUND(N(AG2284)/Assumptions!$C$13,3)=AJ2284,"Putaway","Within SLA")))))))))))</f>
        <v>Gate Wait</v>
      </c>
    </row>
    <row r="2285" customFormat="false" ht="15" hidden="false" customHeight="false" outlineLevel="0" collapsed="false">
      <c r="A2285" s="0" t="s">
        <v>6624</v>
      </c>
      <c r="B2285" s="0" t="s">
        <v>6625</v>
      </c>
      <c r="C2285" s="0" t="s">
        <v>184</v>
      </c>
      <c r="D2285" s="0" t="s">
        <v>147</v>
      </c>
      <c r="E2285" s="0" t="s">
        <v>6626</v>
      </c>
      <c r="F2285" s="0" t="s">
        <v>177</v>
      </c>
      <c r="G2285" s="0" t="s">
        <v>167</v>
      </c>
      <c r="H2285" s="17" t="n">
        <v>46259.3979166667</v>
      </c>
      <c r="I2285" s="17" t="n">
        <v>46259.4006944444</v>
      </c>
      <c r="J2285" s="17" t="n">
        <v>46259.4034722222</v>
      </c>
      <c r="K2285" s="17" t="n">
        <v>46259.4173611111</v>
      </c>
      <c r="L2285" s="17" t="n">
        <v>46259.4229166667</v>
      </c>
      <c r="M2285" s="17" t="n">
        <v>46259.4986111111</v>
      </c>
      <c r="N2285" s="17" t="n">
        <v>46259.5180555556</v>
      </c>
      <c r="O2285" s="17" t="n">
        <v>46259.6152777778</v>
      </c>
      <c r="P2285" s="17" t="n">
        <v>46259.6263888889</v>
      </c>
      <c r="Q2285" s="17" t="n">
        <v>46259.6388888889</v>
      </c>
      <c r="R2285" s="0" t="n">
        <v>114</v>
      </c>
      <c r="S2285" s="0" t="n">
        <v>5</v>
      </c>
      <c r="T2285" s="0" t="n">
        <v>0</v>
      </c>
      <c r="U2285" s="18" t="s">
        <v>123</v>
      </c>
      <c r="V2285" s="18" t="s">
        <v>82</v>
      </c>
      <c r="W2285" s="0" t="str">
        <f aca="false">IF(AND(X2285&gt;=6,X2285&lt;14),"A",IF(AND(X2285&gt;=14,X2285&lt;22),"B","C"))</f>
        <v>A</v>
      </c>
      <c r="X2285" s="18" t="n">
        <f aca="false">HOUR(H2285)</f>
        <v>9</v>
      </c>
      <c r="Y2285" s="18" t="n">
        <f aca="false">ROUND((I2285-H2285)*1440,0)</f>
        <v>4</v>
      </c>
      <c r="Z2285" s="18" t="n">
        <f aca="false">ROUND((J2285-I2285)*1440,0)</f>
        <v>4</v>
      </c>
      <c r="AA2285" s="18" t="n">
        <f aca="false">ROUND((K2285-J2285)*1440,0)</f>
        <v>20</v>
      </c>
      <c r="AB2285" s="18" t="n">
        <f aca="false">ROUND((L2285-K2285)*1440,0)</f>
        <v>8</v>
      </c>
      <c r="AC2285" s="18" t="n">
        <f aca="false">ROUND((M2285-L2285)*1440,0)</f>
        <v>109</v>
      </c>
      <c r="AD2285" s="18" t="n">
        <f aca="false">IF(N2285="","",ROUND((N2285-M2285)*1440,0))</f>
        <v>28</v>
      </c>
      <c r="AE2285" s="18" t="n">
        <f aca="false">IF(O2285="","",ROUND((O2285-N2285)*1440,0))</f>
        <v>140</v>
      </c>
      <c r="AF2285" s="18" t="n">
        <f aca="false">IF(P2285="","",ROUND((P2285-O2285)*1440,0))</f>
        <v>16</v>
      </c>
      <c r="AG2285" s="18" t="n">
        <f aca="false">IF(Q2285="","",ROUND((Q2285-P2285)*1440,0))</f>
        <v>18</v>
      </c>
      <c r="AH2285" s="18" t="n">
        <f aca="false">IF(Q2285="","",ROUND((Q2285-H2285)*1440,0))</f>
        <v>347</v>
      </c>
      <c r="AI2285" s="19" t="n">
        <f aca="false">ROUND(IF(O2285="",Assumptions!$B$25-K2285,O2285-K2285)*24,1)</f>
        <v>4.8</v>
      </c>
      <c r="AJ2285" s="20" t="n">
        <f aca="false">ROUND(MAX(N(Y2285)/Assumptions!$C$5, N(Z2285)/Assumptions!$C$6, N(AA2285)/Assumptions!$C$7, N(AB2285)/Assumptions!$C$8, N(AC2285)/Assumptions!$C$9, N(AD2285)/Assumptions!$C$10, N(AE2285)/Assumptions!$C$11, N(AF2285)/Assumptions!$C$12, N(AG2285)/Assumptions!$C$13),3)</f>
        <v>3.111</v>
      </c>
      <c r="AK2285" s="0" t="str">
        <f aca="false">IF(OR(U2285="Pending",U2285="On Hold"),"Open GRN (awaiting)",IF(AJ2285&lt;=1,"Within SLA",IF(ROUND(N(Y2285)/Assumptions!$C$5,3)=AJ2285,"Gate Wait",IF(ROUND(N(Z2285)/Assumptions!$C$6,3)=AJ2285,"Dock Wait",IF(ROUND(N(AA2285)/Assumptions!$C$7,3)=AJ2285,"Unloading",IF(ROUND(N(AB2285)/Assumptions!$C$8,3)=AJ2285,"Unload-to-QC Wait",IF(ROUND(N(AC2285)/Assumptions!$C$9,3)=AJ2285,"QC",IF(ROUND(N(AD2285)/Assumptions!$C$10,3)=AJ2285,"QC-to-GRN Wait",IF(ROUND(N(AE2285)/Assumptions!$C$11,3)=AJ2285,"GRN Processing",IF(ROUND(N(AF2285)/Assumptions!$C$12,3)=AJ2285,"GRN-to-Putaway Wait",IF(ROUND(N(AG2285)/Assumptions!$C$13,3)=AJ2285,"Putaway","Within SLA")))))))))))</f>
        <v>GRN Processing</v>
      </c>
    </row>
    <row r="2286" customFormat="false" ht="15" hidden="false" customHeight="false" outlineLevel="0" collapsed="false">
      <c r="A2286" s="0" t="s">
        <v>6627</v>
      </c>
      <c r="B2286" s="0" t="s">
        <v>6628</v>
      </c>
      <c r="C2286" s="0" t="s">
        <v>175</v>
      </c>
      <c r="D2286" s="0" t="s">
        <v>119</v>
      </c>
      <c r="E2286" s="0" t="s">
        <v>4603</v>
      </c>
      <c r="F2286" s="0" t="s">
        <v>177</v>
      </c>
      <c r="G2286" s="0" t="s">
        <v>129</v>
      </c>
      <c r="H2286" s="17" t="n">
        <v>46259.4034722222</v>
      </c>
      <c r="I2286" s="17" t="n">
        <v>46259.4604166667</v>
      </c>
      <c r="J2286" s="17" t="n">
        <v>46259.46875</v>
      </c>
      <c r="K2286" s="17" t="n">
        <v>46259.5326388889</v>
      </c>
      <c r="L2286" s="17" t="n">
        <v>46259.5368055556</v>
      </c>
      <c r="M2286" s="17" t="n">
        <v>46259.5541666667</v>
      </c>
      <c r="N2286" s="17" t="n">
        <v>46259.5868055556</v>
      </c>
      <c r="O2286" s="17" t="n">
        <v>46259.6326388889</v>
      </c>
      <c r="P2286" s="17" t="n">
        <v>46259.6430555556</v>
      </c>
      <c r="Q2286" s="17" t="n">
        <v>46259.66875</v>
      </c>
      <c r="R2286" s="0" t="n">
        <v>478</v>
      </c>
      <c r="S2286" s="0" t="n">
        <v>0</v>
      </c>
      <c r="T2286" s="0" t="n">
        <v>0</v>
      </c>
      <c r="U2286" s="18" t="s">
        <v>130</v>
      </c>
      <c r="V2286" s="18" t="s">
        <v>139</v>
      </c>
      <c r="W2286" s="0" t="str">
        <f aca="false">IF(AND(X2286&gt;=6,X2286&lt;14),"A",IF(AND(X2286&gt;=14,X2286&lt;22),"B","C"))</f>
        <v>A</v>
      </c>
      <c r="X2286" s="18" t="n">
        <f aca="false">HOUR(H2286)</f>
        <v>9</v>
      </c>
      <c r="Y2286" s="18" t="n">
        <f aca="false">ROUND((I2286-H2286)*1440,0)</f>
        <v>82</v>
      </c>
      <c r="Z2286" s="18" t="n">
        <f aca="false">ROUND((J2286-I2286)*1440,0)</f>
        <v>12</v>
      </c>
      <c r="AA2286" s="18" t="n">
        <f aca="false">ROUND((K2286-J2286)*1440,0)</f>
        <v>92</v>
      </c>
      <c r="AB2286" s="18" t="n">
        <f aca="false">ROUND((L2286-K2286)*1440,0)</f>
        <v>6</v>
      </c>
      <c r="AC2286" s="18" t="n">
        <f aca="false">ROUND((M2286-L2286)*1440,0)</f>
        <v>25</v>
      </c>
      <c r="AD2286" s="18" t="n">
        <f aca="false">IF(N2286="","",ROUND((N2286-M2286)*1440,0))</f>
        <v>47</v>
      </c>
      <c r="AE2286" s="18" t="n">
        <f aca="false">IF(O2286="","",ROUND((O2286-N2286)*1440,0))</f>
        <v>66</v>
      </c>
      <c r="AF2286" s="18" t="n">
        <f aca="false">IF(P2286="","",ROUND((P2286-O2286)*1440,0))</f>
        <v>15</v>
      </c>
      <c r="AG2286" s="18" t="n">
        <f aca="false">IF(Q2286="","",ROUND((Q2286-P2286)*1440,0))</f>
        <v>37</v>
      </c>
      <c r="AH2286" s="18" t="n">
        <f aca="false">IF(Q2286="","",ROUND((Q2286-H2286)*1440,0))</f>
        <v>382</v>
      </c>
      <c r="AI2286" s="19" t="n">
        <f aca="false">ROUND(IF(O2286="",Assumptions!$B$25-K2286,O2286-K2286)*24,1)</f>
        <v>2.4</v>
      </c>
      <c r="AJ2286" s="20" t="n">
        <f aca="false">ROUND(MAX(N(Y2286)/Assumptions!$C$5, N(Z2286)/Assumptions!$C$6, N(AA2286)/Assumptions!$C$7, N(AB2286)/Assumptions!$C$8, N(AC2286)/Assumptions!$C$9, N(AD2286)/Assumptions!$C$10, N(AE2286)/Assumptions!$C$11, N(AF2286)/Assumptions!$C$12, N(AG2286)/Assumptions!$C$13),3)</f>
        <v>2.733</v>
      </c>
      <c r="AK2286" s="0" t="str">
        <f aca="false">IF(OR(U2286="Pending",U2286="On Hold"),"Open GRN (awaiting)",IF(AJ2286&lt;=1,"Within SLA",IF(ROUND(N(Y2286)/Assumptions!$C$5,3)=AJ2286,"Gate Wait",IF(ROUND(N(Z2286)/Assumptions!$C$6,3)=AJ2286,"Dock Wait",IF(ROUND(N(AA2286)/Assumptions!$C$7,3)=AJ2286,"Unloading",IF(ROUND(N(AB2286)/Assumptions!$C$8,3)=AJ2286,"Unload-to-QC Wait",IF(ROUND(N(AC2286)/Assumptions!$C$9,3)=AJ2286,"QC",IF(ROUND(N(AD2286)/Assumptions!$C$10,3)=AJ2286,"QC-to-GRN Wait",IF(ROUND(N(AE2286)/Assumptions!$C$11,3)=AJ2286,"GRN Processing",IF(ROUND(N(AF2286)/Assumptions!$C$12,3)=AJ2286,"GRN-to-Putaway Wait",IF(ROUND(N(AG2286)/Assumptions!$C$13,3)=AJ2286,"Putaway","Within SLA")))))))))))</f>
        <v>Gate Wait</v>
      </c>
    </row>
    <row r="2287" customFormat="false" ht="15" hidden="false" customHeight="false" outlineLevel="0" collapsed="false">
      <c r="A2287" s="0" t="s">
        <v>6629</v>
      </c>
      <c r="B2287" s="0" t="s">
        <v>6630</v>
      </c>
      <c r="C2287" s="0" t="s">
        <v>159</v>
      </c>
      <c r="D2287" s="0" t="s">
        <v>147</v>
      </c>
      <c r="E2287" s="0" t="s">
        <v>6631</v>
      </c>
      <c r="F2287" s="0" t="s">
        <v>128</v>
      </c>
      <c r="G2287" s="0" t="s">
        <v>150</v>
      </c>
      <c r="H2287" s="17" t="n">
        <v>46259.4291666667</v>
      </c>
      <c r="I2287" s="17" t="n">
        <v>46259.4527777778</v>
      </c>
      <c r="J2287" s="17" t="n">
        <v>46259.4631944444</v>
      </c>
      <c r="K2287" s="17" t="n">
        <v>46259.4958333333</v>
      </c>
      <c r="L2287" s="17" t="n">
        <v>46259.5076388889</v>
      </c>
      <c r="M2287" s="17" t="n">
        <v>46259.5409722222</v>
      </c>
      <c r="N2287" s="17" t="n">
        <v>46259.5569444444</v>
      </c>
      <c r="O2287" s="17" t="n">
        <v>46259.5680555556</v>
      </c>
      <c r="P2287" s="17" t="n">
        <v>46259.5784722222</v>
      </c>
      <c r="Q2287" s="17" t="n">
        <v>46259.5930555556</v>
      </c>
      <c r="R2287" s="0" t="n">
        <v>274</v>
      </c>
      <c r="S2287" s="0" t="n">
        <v>0</v>
      </c>
      <c r="T2287" s="0" t="n">
        <v>0</v>
      </c>
      <c r="U2287" s="18" t="s">
        <v>130</v>
      </c>
      <c r="V2287" s="18" t="s">
        <v>139</v>
      </c>
      <c r="W2287" s="0" t="str">
        <f aca="false">IF(AND(X2287&gt;=6,X2287&lt;14),"A",IF(AND(X2287&gt;=14,X2287&lt;22),"B","C"))</f>
        <v>A</v>
      </c>
      <c r="X2287" s="18" t="n">
        <f aca="false">HOUR(H2287)</f>
        <v>10</v>
      </c>
      <c r="Y2287" s="18" t="n">
        <f aca="false">ROUND((I2287-H2287)*1440,0)</f>
        <v>34</v>
      </c>
      <c r="Z2287" s="18" t="n">
        <f aca="false">ROUND((J2287-I2287)*1440,0)</f>
        <v>15</v>
      </c>
      <c r="AA2287" s="18" t="n">
        <f aca="false">ROUND((K2287-J2287)*1440,0)</f>
        <v>47</v>
      </c>
      <c r="AB2287" s="18" t="n">
        <f aca="false">ROUND((L2287-K2287)*1440,0)</f>
        <v>17</v>
      </c>
      <c r="AC2287" s="18" t="n">
        <f aca="false">ROUND((M2287-L2287)*1440,0)</f>
        <v>48</v>
      </c>
      <c r="AD2287" s="18" t="n">
        <f aca="false">IF(N2287="","",ROUND((N2287-M2287)*1440,0))</f>
        <v>23</v>
      </c>
      <c r="AE2287" s="18" t="n">
        <f aca="false">IF(O2287="","",ROUND((O2287-N2287)*1440,0))</f>
        <v>16</v>
      </c>
      <c r="AF2287" s="18" t="n">
        <f aca="false">IF(P2287="","",ROUND((P2287-O2287)*1440,0))</f>
        <v>15</v>
      </c>
      <c r="AG2287" s="18" t="n">
        <f aca="false">IF(Q2287="","",ROUND((Q2287-P2287)*1440,0))</f>
        <v>21</v>
      </c>
      <c r="AH2287" s="18" t="n">
        <f aca="false">IF(Q2287="","",ROUND((Q2287-H2287)*1440,0))</f>
        <v>236</v>
      </c>
      <c r="AI2287" s="19" t="n">
        <f aca="false">ROUND(IF(O2287="",Assumptions!$B$25-K2287,O2287-K2287)*24,1)</f>
        <v>1.7</v>
      </c>
      <c r="AJ2287" s="20" t="n">
        <f aca="false">ROUND(MAX(N(Y2287)/Assumptions!$C$5, N(Z2287)/Assumptions!$C$6, N(AA2287)/Assumptions!$C$7, N(AB2287)/Assumptions!$C$8, N(AC2287)/Assumptions!$C$9, N(AD2287)/Assumptions!$C$10, N(AE2287)/Assumptions!$C$11, N(AF2287)/Assumptions!$C$12, N(AG2287)/Assumptions!$C$13),3)</f>
        <v>1.133</v>
      </c>
      <c r="AK2287" s="0" t="str">
        <f aca="false">IF(OR(U2287="Pending",U2287="On Hold"),"Open GRN (awaiting)",IF(AJ2287&lt;=1,"Within SLA",IF(ROUND(N(Y2287)/Assumptions!$C$5,3)=AJ2287,"Gate Wait",IF(ROUND(N(Z2287)/Assumptions!$C$6,3)=AJ2287,"Dock Wait",IF(ROUND(N(AA2287)/Assumptions!$C$7,3)=AJ2287,"Unloading",IF(ROUND(N(AB2287)/Assumptions!$C$8,3)=AJ2287,"Unload-to-QC Wait",IF(ROUND(N(AC2287)/Assumptions!$C$9,3)=AJ2287,"QC",IF(ROUND(N(AD2287)/Assumptions!$C$10,3)=AJ2287,"QC-to-GRN Wait",IF(ROUND(N(AE2287)/Assumptions!$C$11,3)=AJ2287,"GRN Processing",IF(ROUND(N(AF2287)/Assumptions!$C$12,3)=AJ2287,"GRN-to-Putaway Wait",IF(ROUND(N(AG2287)/Assumptions!$C$13,3)=AJ2287,"Putaway","Within SLA")))))))))))</f>
        <v>Gate Wait</v>
      </c>
    </row>
    <row r="2288" customFormat="false" ht="15" hidden="false" customHeight="false" outlineLevel="0" collapsed="false">
      <c r="A2288" s="0" t="s">
        <v>6632</v>
      </c>
      <c r="B2288" s="0" t="s">
        <v>6633</v>
      </c>
      <c r="C2288" s="0" t="s">
        <v>142</v>
      </c>
      <c r="D2288" s="0" t="s">
        <v>147</v>
      </c>
      <c r="E2288" s="0" t="s">
        <v>6634</v>
      </c>
      <c r="F2288" s="0" t="s">
        <v>137</v>
      </c>
      <c r="G2288" s="0" t="s">
        <v>167</v>
      </c>
      <c r="H2288" s="17" t="n">
        <v>46259.4645833333</v>
      </c>
      <c r="I2288" s="17" t="n">
        <v>46259.4875</v>
      </c>
      <c r="J2288" s="17" t="n">
        <v>46259.4916666667</v>
      </c>
      <c r="K2288" s="17" t="n">
        <v>46259.5173611111</v>
      </c>
      <c r="L2288" s="17" t="n">
        <v>46259.5548611111</v>
      </c>
      <c r="M2288" s="17" t="n">
        <v>46259.5805555556</v>
      </c>
      <c r="N2288" s="17" t="n">
        <v>46259.6</v>
      </c>
      <c r="O2288" s="17" t="n">
        <v>46259.6027777778</v>
      </c>
      <c r="P2288" s="17" t="n">
        <v>46259.6277777778</v>
      </c>
      <c r="Q2288" s="17" t="n">
        <v>46259.6395833333</v>
      </c>
      <c r="R2288" s="0" t="n">
        <v>444</v>
      </c>
      <c r="S2288" s="0" t="n">
        <v>0</v>
      </c>
      <c r="T2288" s="0" t="n">
        <v>0</v>
      </c>
      <c r="U2288" s="18" t="s">
        <v>130</v>
      </c>
      <c r="V2288" s="18" t="s">
        <v>144</v>
      </c>
      <c r="W2288" s="0" t="str">
        <f aca="false">IF(AND(X2288&gt;=6,X2288&lt;14),"A",IF(AND(X2288&gt;=14,X2288&lt;22),"B","C"))</f>
        <v>A</v>
      </c>
      <c r="X2288" s="18" t="n">
        <f aca="false">HOUR(H2288)</f>
        <v>11</v>
      </c>
      <c r="Y2288" s="18" t="n">
        <f aca="false">ROUND((I2288-H2288)*1440,0)</f>
        <v>33</v>
      </c>
      <c r="Z2288" s="18" t="n">
        <f aca="false">ROUND((J2288-I2288)*1440,0)</f>
        <v>6</v>
      </c>
      <c r="AA2288" s="18" t="n">
        <f aca="false">ROUND((K2288-J2288)*1440,0)</f>
        <v>37</v>
      </c>
      <c r="AB2288" s="18" t="n">
        <f aca="false">ROUND((L2288-K2288)*1440,0)</f>
        <v>54</v>
      </c>
      <c r="AC2288" s="18" t="n">
        <f aca="false">ROUND((M2288-L2288)*1440,0)</f>
        <v>37</v>
      </c>
      <c r="AD2288" s="18" t="n">
        <f aca="false">IF(N2288="","",ROUND((N2288-M2288)*1440,0))</f>
        <v>28</v>
      </c>
      <c r="AE2288" s="18" t="n">
        <f aca="false">IF(O2288="","",ROUND((O2288-N2288)*1440,0))</f>
        <v>4</v>
      </c>
      <c r="AF2288" s="18" t="n">
        <f aca="false">IF(P2288="","",ROUND((P2288-O2288)*1440,0))</f>
        <v>36</v>
      </c>
      <c r="AG2288" s="18" t="n">
        <f aca="false">IF(Q2288="","",ROUND((Q2288-P2288)*1440,0))</f>
        <v>17</v>
      </c>
      <c r="AH2288" s="18" t="n">
        <f aca="false">IF(Q2288="","",ROUND((Q2288-H2288)*1440,0))</f>
        <v>252</v>
      </c>
      <c r="AI2288" s="19" t="n">
        <f aca="false">ROUND(IF(O2288="",Assumptions!$B$25-K2288,O2288-K2288)*24,1)</f>
        <v>2.1</v>
      </c>
      <c r="AJ2288" s="20" t="n">
        <f aca="false">ROUND(MAX(N(Y2288)/Assumptions!$C$5, N(Z2288)/Assumptions!$C$6, N(AA2288)/Assumptions!$C$7, N(AB2288)/Assumptions!$C$8, N(AC2288)/Assumptions!$C$9, N(AD2288)/Assumptions!$C$10, N(AE2288)/Assumptions!$C$11, N(AF2288)/Assumptions!$C$12, N(AG2288)/Assumptions!$C$13),3)</f>
        <v>3.6</v>
      </c>
      <c r="AK2288" s="0" t="str">
        <f aca="false">IF(OR(U2288="Pending",U2288="On Hold"),"Open GRN (awaiting)",IF(AJ2288&lt;=1,"Within SLA",IF(ROUND(N(Y2288)/Assumptions!$C$5,3)=AJ2288,"Gate Wait",IF(ROUND(N(Z2288)/Assumptions!$C$6,3)=AJ2288,"Dock Wait",IF(ROUND(N(AA2288)/Assumptions!$C$7,3)=AJ2288,"Unloading",IF(ROUND(N(AB2288)/Assumptions!$C$8,3)=AJ2288,"Unload-to-QC Wait",IF(ROUND(N(AC2288)/Assumptions!$C$9,3)=AJ2288,"QC",IF(ROUND(N(AD2288)/Assumptions!$C$10,3)=AJ2288,"QC-to-GRN Wait",IF(ROUND(N(AE2288)/Assumptions!$C$11,3)=AJ2288,"GRN Processing",IF(ROUND(N(AF2288)/Assumptions!$C$12,3)=AJ2288,"GRN-to-Putaway Wait",IF(ROUND(N(AG2288)/Assumptions!$C$13,3)=AJ2288,"Putaway","Within SLA")))))))))))</f>
        <v>Unload-to-QC Wait</v>
      </c>
    </row>
    <row r="2289" customFormat="false" ht="15" hidden="false" customHeight="false" outlineLevel="0" collapsed="false">
      <c r="A2289" s="0" t="s">
        <v>6635</v>
      </c>
      <c r="B2289" s="0" t="s">
        <v>6636</v>
      </c>
      <c r="C2289" s="0" t="s">
        <v>118</v>
      </c>
      <c r="D2289" s="0" t="s">
        <v>135</v>
      </c>
      <c r="E2289" s="0" t="s">
        <v>6637</v>
      </c>
      <c r="F2289" s="0" t="s">
        <v>121</v>
      </c>
      <c r="G2289" s="0" t="s">
        <v>178</v>
      </c>
      <c r="H2289" s="17" t="n">
        <v>46259.4673611111</v>
      </c>
      <c r="I2289" s="17" t="n">
        <v>46259.4805555556</v>
      </c>
      <c r="J2289" s="17" t="n">
        <v>46259.4826388889</v>
      </c>
      <c r="K2289" s="17" t="n">
        <v>46259.5104166667</v>
      </c>
      <c r="L2289" s="17" t="n">
        <v>46259.5222222222</v>
      </c>
      <c r="M2289" s="17" t="n">
        <v>46259.5333333333</v>
      </c>
      <c r="N2289" s="17" t="n">
        <v>46259.6069444444</v>
      </c>
      <c r="O2289" s="17" t="n">
        <v>46259.6277777778</v>
      </c>
      <c r="P2289" s="17" t="n">
        <v>46259.6416666667</v>
      </c>
      <c r="Q2289" s="17" t="n">
        <v>46259.6611111111</v>
      </c>
      <c r="R2289" s="0" t="n">
        <v>186</v>
      </c>
      <c r="S2289" s="0" t="n">
        <v>0</v>
      </c>
      <c r="T2289" s="0" t="n">
        <v>0</v>
      </c>
      <c r="U2289" s="18" t="s">
        <v>130</v>
      </c>
      <c r="V2289" s="18" t="s">
        <v>144</v>
      </c>
      <c r="W2289" s="0" t="str">
        <f aca="false">IF(AND(X2289&gt;=6,X2289&lt;14),"A",IF(AND(X2289&gt;=14,X2289&lt;22),"B","C"))</f>
        <v>A</v>
      </c>
      <c r="X2289" s="18" t="n">
        <f aca="false">HOUR(H2289)</f>
        <v>11</v>
      </c>
      <c r="Y2289" s="18" t="n">
        <f aca="false">ROUND((I2289-H2289)*1440,0)</f>
        <v>19</v>
      </c>
      <c r="Z2289" s="18" t="n">
        <f aca="false">ROUND((J2289-I2289)*1440,0)</f>
        <v>3</v>
      </c>
      <c r="AA2289" s="18" t="n">
        <f aca="false">ROUND((K2289-J2289)*1440,0)</f>
        <v>40</v>
      </c>
      <c r="AB2289" s="18" t="n">
        <f aca="false">ROUND((L2289-K2289)*1440,0)</f>
        <v>17</v>
      </c>
      <c r="AC2289" s="18" t="n">
        <f aca="false">ROUND((M2289-L2289)*1440,0)</f>
        <v>16</v>
      </c>
      <c r="AD2289" s="18" t="n">
        <f aca="false">IF(N2289="","",ROUND((N2289-M2289)*1440,0))</f>
        <v>106</v>
      </c>
      <c r="AE2289" s="18" t="n">
        <f aca="false">IF(O2289="","",ROUND((O2289-N2289)*1440,0))</f>
        <v>30</v>
      </c>
      <c r="AF2289" s="18" t="n">
        <f aca="false">IF(P2289="","",ROUND((P2289-O2289)*1440,0))</f>
        <v>20</v>
      </c>
      <c r="AG2289" s="18" t="n">
        <f aca="false">IF(Q2289="","",ROUND((Q2289-P2289)*1440,0))</f>
        <v>28</v>
      </c>
      <c r="AH2289" s="18" t="n">
        <f aca="false">IF(Q2289="","",ROUND((Q2289-H2289)*1440,0))</f>
        <v>279</v>
      </c>
      <c r="AI2289" s="19" t="n">
        <f aca="false">ROUND(IF(O2289="",Assumptions!$B$25-K2289,O2289-K2289)*24,1)</f>
        <v>2.8</v>
      </c>
      <c r="AJ2289" s="20" t="n">
        <f aca="false">ROUND(MAX(N(Y2289)/Assumptions!$C$5, N(Z2289)/Assumptions!$C$6, N(AA2289)/Assumptions!$C$7, N(AB2289)/Assumptions!$C$8, N(AC2289)/Assumptions!$C$9, N(AD2289)/Assumptions!$C$10, N(AE2289)/Assumptions!$C$11, N(AF2289)/Assumptions!$C$12, N(AG2289)/Assumptions!$C$13),3)</f>
        <v>3.533</v>
      </c>
      <c r="AK2289" s="0" t="str">
        <f aca="false">IF(OR(U2289="Pending",U2289="On Hold"),"Open GRN (awaiting)",IF(AJ2289&lt;=1,"Within SLA",IF(ROUND(N(Y2289)/Assumptions!$C$5,3)=AJ2289,"Gate Wait",IF(ROUND(N(Z2289)/Assumptions!$C$6,3)=AJ2289,"Dock Wait",IF(ROUND(N(AA2289)/Assumptions!$C$7,3)=AJ2289,"Unloading",IF(ROUND(N(AB2289)/Assumptions!$C$8,3)=AJ2289,"Unload-to-QC Wait",IF(ROUND(N(AC2289)/Assumptions!$C$9,3)=AJ2289,"QC",IF(ROUND(N(AD2289)/Assumptions!$C$10,3)=AJ2289,"QC-to-GRN Wait",IF(ROUND(N(AE2289)/Assumptions!$C$11,3)=AJ2289,"GRN Processing",IF(ROUND(N(AF2289)/Assumptions!$C$12,3)=AJ2289,"GRN-to-Putaway Wait",IF(ROUND(N(AG2289)/Assumptions!$C$13,3)=AJ2289,"Putaway","Within SLA")))))))))))</f>
        <v>QC-to-GRN Wait</v>
      </c>
    </row>
    <row r="2290" customFormat="false" ht="15" hidden="false" customHeight="false" outlineLevel="0" collapsed="false">
      <c r="A2290" s="0" t="s">
        <v>6638</v>
      </c>
      <c r="B2290" s="0" t="s">
        <v>6639</v>
      </c>
      <c r="C2290" s="0" t="s">
        <v>175</v>
      </c>
      <c r="D2290" s="0" t="s">
        <v>147</v>
      </c>
      <c r="E2290" s="0" t="s">
        <v>4845</v>
      </c>
      <c r="F2290" s="0" t="s">
        <v>177</v>
      </c>
      <c r="G2290" s="0" t="s">
        <v>150</v>
      </c>
      <c r="H2290" s="17" t="n">
        <v>46259.4770833333</v>
      </c>
      <c r="I2290" s="17" t="n">
        <v>46259.5715277778</v>
      </c>
      <c r="J2290" s="17" t="n">
        <v>46259.5854166667</v>
      </c>
      <c r="K2290" s="17" t="n">
        <v>46259.6180555556</v>
      </c>
      <c r="L2290" s="17" t="n">
        <v>46259.6215277778</v>
      </c>
      <c r="M2290" s="17" t="n">
        <v>46259.6458333333</v>
      </c>
      <c r="N2290" s="17" t="n">
        <v>46259.6770833333</v>
      </c>
      <c r="O2290" s="17" t="n">
        <v>46259.7041666667</v>
      </c>
      <c r="P2290" s="17" t="n">
        <v>46259.7118055556</v>
      </c>
      <c r="Q2290" s="17" t="n">
        <v>46259.7256944445</v>
      </c>
      <c r="R2290" s="0" t="n">
        <v>376</v>
      </c>
      <c r="S2290" s="0" t="n">
        <v>0</v>
      </c>
      <c r="T2290" s="0" t="n">
        <v>0</v>
      </c>
      <c r="U2290" s="18" t="s">
        <v>130</v>
      </c>
      <c r="V2290" s="18" t="s">
        <v>82</v>
      </c>
      <c r="W2290" s="0" t="str">
        <f aca="false">IF(AND(X2290&gt;=6,X2290&lt;14),"A",IF(AND(X2290&gt;=14,X2290&lt;22),"B","C"))</f>
        <v>A</v>
      </c>
      <c r="X2290" s="18" t="n">
        <f aca="false">HOUR(H2290)</f>
        <v>11</v>
      </c>
      <c r="Y2290" s="18" t="n">
        <f aca="false">ROUND((I2290-H2290)*1440,0)</f>
        <v>136</v>
      </c>
      <c r="Z2290" s="18" t="n">
        <f aca="false">ROUND((J2290-I2290)*1440,0)</f>
        <v>20</v>
      </c>
      <c r="AA2290" s="18" t="n">
        <f aca="false">ROUND((K2290-J2290)*1440,0)</f>
        <v>47</v>
      </c>
      <c r="AB2290" s="18" t="n">
        <f aca="false">ROUND((L2290-K2290)*1440,0)</f>
        <v>5</v>
      </c>
      <c r="AC2290" s="18" t="n">
        <f aca="false">ROUND((M2290-L2290)*1440,0)</f>
        <v>35</v>
      </c>
      <c r="AD2290" s="18" t="n">
        <f aca="false">IF(N2290="","",ROUND((N2290-M2290)*1440,0))</f>
        <v>45</v>
      </c>
      <c r="AE2290" s="18" t="n">
        <f aca="false">IF(O2290="","",ROUND((O2290-N2290)*1440,0))</f>
        <v>39</v>
      </c>
      <c r="AF2290" s="18" t="n">
        <f aca="false">IF(P2290="","",ROUND((P2290-O2290)*1440,0))</f>
        <v>11</v>
      </c>
      <c r="AG2290" s="18" t="n">
        <f aca="false">IF(Q2290="","",ROUND((Q2290-P2290)*1440,0))</f>
        <v>20</v>
      </c>
      <c r="AH2290" s="18" t="n">
        <f aca="false">IF(Q2290="","",ROUND((Q2290-H2290)*1440,0))</f>
        <v>358</v>
      </c>
      <c r="AI2290" s="19" t="n">
        <f aca="false">ROUND(IF(O2290="",Assumptions!$B$25-K2290,O2290-K2290)*24,1)</f>
        <v>2.1</v>
      </c>
      <c r="AJ2290" s="20" t="n">
        <f aca="false">ROUND(MAX(N(Y2290)/Assumptions!$C$5, N(Z2290)/Assumptions!$C$6, N(AA2290)/Assumptions!$C$7, N(AB2290)/Assumptions!$C$8, N(AC2290)/Assumptions!$C$9, N(AD2290)/Assumptions!$C$10, N(AE2290)/Assumptions!$C$11, N(AF2290)/Assumptions!$C$12, N(AG2290)/Assumptions!$C$13),3)</f>
        <v>4.533</v>
      </c>
      <c r="AK2290" s="0" t="str">
        <f aca="false">IF(OR(U2290="Pending",U2290="On Hold"),"Open GRN (awaiting)",IF(AJ2290&lt;=1,"Within SLA",IF(ROUND(N(Y2290)/Assumptions!$C$5,3)=AJ2290,"Gate Wait",IF(ROUND(N(Z2290)/Assumptions!$C$6,3)=AJ2290,"Dock Wait",IF(ROUND(N(AA2290)/Assumptions!$C$7,3)=AJ2290,"Unloading",IF(ROUND(N(AB2290)/Assumptions!$C$8,3)=AJ2290,"Unload-to-QC Wait",IF(ROUND(N(AC2290)/Assumptions!$C$9,3)=AJ2290,"QC",IF(ROUND(N(AD2290)/Assumptions!$C$10,3)=AJ2290,"QC-to-GRN Wait",IF(ROUND(N(AE2290)/Assumptions!$C$11,3)=AJ2290,"GRN Processing",IF(ROUND(N(AF2290)/Assumptions!$C$12,3)=AJ2290,"GRN-to-Putaway Wait",IF(ROUND(N(AG2290)/Assumptions!$C$13,3)=AJ2290,"Putaway","Within SLA")))))))))))</f>
        <v>Gate Wait</v>
      </c>
    </row>
    <row r="2291" customFormat="false" ht="15" hidden="false" customHeight="false" outlineLevel="0" collapsed="false">
      <c r="A2291" s="0" t="s">
        <v>6640</v>
      </c>
      <c r="B2291" s="0" t="s">
        <v>6641</v>
      </c>
      <c r="C2291" s="0" t="s">
        <v>134</v>
      </c>
      <c r="D2291" s="0" t="s">
        <v>147</v>
      </c>
      <c r="E2291" s="0" t="s">
        <v>5773</v>
      </c>
      <c r="F2291" s="0" t="s">
        <v>149</v>
      </c>
      <c r="G2291" s="0" t="s">
        <v>167</v>
      </c>
      <c r="H2291" s="17" t="n">
        <v>46259.5083333333</v>
      </c>
      <c r="I2291" s="17" t="n">
        <v>46259.5409722222</v>
      </c>
      <c r="J2291" s="17" t="n">
        <v>46259.5444444444</v>
      </c>
      <c r="K2291" s="17" t="n">
        <v>46259.5694444445</v>
      </c>
      <c r="L2291" s="17" t="n">
        <v>46259.5784722222</v>
      </c>
      <c r="M2291" s="17" t="n">
        <v>46259.6097222222</v>
      </c>
      <c r="N2291" s="17" t="n">
        <v>46259.6201388889</v>
      </c>
      <c r="O2291" s="17" t="n">
        <v>46259.6326388889</v>
      </c>
      <c r="P2291" s="17" t="n">
        <v>46259.64375</v>
      </c>
      <c r="Q2291" s="17" t="n">
        <v>46259.6680555556</v>
      </c>
      <c r="R2291" s="0" t="n">
        <v>657</v>
      </c>
      <c r="S2291" s="0" t="n">
        <v>0</v>
      </c>
      <c r="T2291" s="0" t="n">
        <v>0</v>
      </c>
      <c r="U2291" s="18" t="s">
        <v>130</v>
      </c>
      <c r="V2291" s="18" t="s">
        <v>82</v>
      </c>
      <c r="W2291" s="0" t="str">
        <f aca="false">IF(AND(X2291&gt;=6,X2291&lt;14),"A",IF(AND(X2291&gt;=14,X2291&lt;22),"B","C"))</f>
        <v>A</v>
      </c>
      <c r="X2291" s="18" t="n">
        <f aca="false">HOUR(H2291)</f>
        <v>12</v>
      </c>
      <c r="Y2291" s="18" t="n">
        <f aca="false">ROUND((I2291-H2291)*1440,0)</f>
        <v>47</v>
      </c>
      <c r="Z2291" s="18" t="n">
        <f aca="false">ROUND((J2291-I2291)*1440,0)</f>
        <v>5</v>
      </c>
      <c r="AA2291" s="18" t="n">
        <f aca="false">ROUND((K2291-J2291)*1440,0)</f>
        <v>36</v>
      </c>
      <c r="AB2291" s="18" t="n">
        <f aca="false">ROUND((L2291-K2291)*1440,0)</f>
        <v>13</v>
      </c>
      <c r="AC2291" s="18" t="n">
        <f aca="false">ROUND((M2291-L2291)*1440,0)</f>
        <v>45</v>
      </c>
      <c r="AD2291" s="18" t="n">
        <f aca="false">IF(N2291="","",ROUND((N2291-M2291)*1440,0))</f>
        <v>15</v>
      </c>
      <c r="AE2291" s="18" t="n">
        <f aca="false">IF(O2291="","",ROUND((O2291-N2291)*1440,0))</f>
        <v>18</v>
      </c>
      <c r="AF2291" s="18" t="n">
        <f aca="false">IF(P2291="","",ROUND((P2291-O2291)*1440,0))</f>
        <v>16</v>
      </c>
      <c r="AG2291" s="18" t="n">
        <f aca="false">IF(Q2291="","",ROUND((Q2291-P2291)*1440,0))</f>
        <v>35</v>
      </c>
      <c r="AH2291" s="18" t="n">
        <f aca="false">IF(Q2291="","",ROUND((Q2291-H2291)*1440,0))</f>
        <v>230</v>
      </c>
      <c r="AI2291" s="19" t="n">
        <f aca="false">ROUND(IF(O2291="",Assumptions!$B$25-K2291,O2291-K2291)*24,1)</f>
        <v>1.5</v>
      </c>
      <c r="AJ2291" s="20" t="n">
        <f aca="false">ROUND(MAX(N(Y2291)/Assumptions!$C$5, N(Z2291)/Assumptions!$C$6, N(AA2291)/Assumptions!$C$7, N(AB2291)/Assumptions!$C$8, N(AC2291)/Assumptions!$C$9, N(AD2291)/Assumptions!$C$10, N(AE2291)/Assumptions!$C$11, N(AF2291)/Assumptions!$C$12, N(AG2291)/Assumptions!$C$13),3)</f>
        <v>1.567</v>
      </c>
      <c r="AK2291" s="0" t="str">
        <f aca="false">IF(OR(U2291="Pending",U2291="On Hold"),"Open GRN (awaiting)",IF(AJ2291&lt;=1,"Within SLA",IF(ROUND(N(Y2291)/Assumptions!$C$5,3)=AJ2291,"Gate Wait",IF(ROUND(N(Z2291)/Assumptions!$C$6,3)=AJ2291,"Dock Wait",IF(ROUND(N(AA2291)/Assumptions!$C$7,3)=AJ2291,"Unloading",IF(ROUND(N(AB2291)/Assumptions!$C$8,3)=AJ2291,"Unload-to-QC Wait",IF(ROUND(N(AC2291)/Assumptions!$C$9,3)=AJ2291,"QC",IF(ROUND(N(AD2291)/Assumptions!$C$10,3)=AJ2291,"QC-to-GRN Wait",IF(ROUND(N(AE2291)/Assumptions!$C$11,3)=AJ2291,"GRN Processing",IF(ROUND(N(AF2291)/Assumptions!$C$12,3)=AJ2291,"GRN-to-Putaway Wait",IF(ROUND(N(AG2291)/Assumptions!$C$13,3)=AJ2291,"Putaway","Within SLA")))))))))))</f>
        <v>Gate Wait</v>
      </c>
    </row>
    <row r="2292" customFormat="false" ht="15" hidden="false" customHeight="false" outlineLevel="0" collapsed="false">
      <c r="A2292" s="0" t="s">
        <v>6642</v>
      </c>
      <c r="B2292" s="0" t="s">
        <v>6643</v>
      </c>
      <c r="C2292" s="0" t="s">
        <v>134</v>
      </c>
      <c r="D2292" s="0" t="s">
        <v>147</v>
      </c>
      <c r="E2292" s="0" t="s">
        <v>6644</v>
      </c>
      <c r="F2292" s="0" t="s">
        <v>149</v>
      </c>
      <c r="G2292" s="0" t="s">
        <v>150</v>
      </c>
      <c r="H2292" s="17" t="n">
        <v>46259.5361111111</v>
      </c>
      <c r="I2292" s="17" t="n">
        <v>46259.5743055556</v>
      </c>
      <c r="J2292" s="17" t="n">
        <v>46259.5861111111</v>
      </c>
      <c r="K2292" s="17" t="n">
        <v>46259.6055555556</v>
      </c>
      <c r="L2292" s="17" t="n">
        <v>46259.6152777778</v>
      </c>
      <c r="M2292" s="17" t="n">
        <v>46259.6784722222</v>
      </c>
      <c r="N2292" s="17" t="n">
        <v>46259.7305555556</v>
      </c>
      <c r="O2292" s="17" t="n">
        <v>46259.7569444445</v>
      </c>
      <c r="P2292" s="17" t="n">
        <v>46259.7673611111</v>
      </c>
      <c r="Q2292" s="17" t="n">
        <v>46259.78125</v>
      </c>
      <c r="R2292" s="0" t="n">
        <v>479</v>
      </c>
      <c r="S2292" s="0" t="n">
        <v>0</v>
      </c>
      <c r="T2292" s="0" t="n">
        <v>0</v>
      </c>
      <c r="U2292" s="18" t="s">
        <v>130</v>
      </c>
      <c r="V2292" s="18" t="s">
        <v>144</v>
      </c>
      <c r="W2292" s="0" t="str">
        <f aca="false">IF(AND(X2292&gt;=6,X2292&lt;14),"A",IF(AND(X2292&gt;=14,X2292&lt;22),"B","C"))</f>
        <v>A</v>
      </c>
      <c r="X2292" s="18" t="n">
        <f aca="false">HOUR(H2292)</f>
        <v>12</v>
      </c>
      <c r="Y2292" s="18" t="n">
        <f aca="false">ROUND((I2292-H2292)*1440,0)</f>
        <v>55</v>
      </c>
      <c r="Z2292" s="18" t="n">
        <f aca="false">ROUND((J2292-I2292)*1440,0)</f>
        <v>17</v>
      </c>
      <c r="AA2292" s="18" t="n">
        <f aca="false">ROUND((K2292-J2292)*1440,0)</f>
        <v>28</v>
      </c>
      <c r="AB2292" s="18" t="n">
        <f aca="false">ROUND((L2292-K2292)*1440,0)</f>
        <v>14</v>
      </c>
      <c r="AC2292" s="18" t="n">
        <f aca="false">ROUND((M2292-L2292)*1440,0)</f>
        <v>91</v>
      </c>
      <c r="AD2292" s="18" t="n">
        <f aca="false">IF(N2292="","",ROUND((N2292-M2292)*1440,0))</f>
        <v>75</v>
      </c>
      <c r="AE2292" s="18" t="n">
        <f aca="false">IF(O2292="","",ROUND((O2292-N2292)*1440,0))</f>
        <v>38</v>
      </c>
      <c r="AF2292" s="18" t="n">
        <f aca="false">IF(P2292="","",ROUND((P2292-O2292)*1440,0))</f>
        <v>15</v>
      </c>
      <c r="AG2292" s="18" t="n">
        <f aca="false">IF(Q2292="","",ROUND((Q2292-P2292)*1440,0))</f>
        <v>20</v>
      </c>
      <c r="AH2292" s="18" t="n">
        <f aca="false">IF(Q2292="","",ROUND((Q2292-H2292)*1440,0))</f>
        <v>353</v>
      </c>
      <c r="AI2292" s="19" t="n">
        <f aca="false">ROUND(IF(O2292="",Assumptions!$B$25-K2292,O2292-K2292)*24,1)</f>
        <v>3.6</v>
      </c>
      <c r="AJ2292" s="20" t="n">
        <f aca="false">ROUND(MAX(N(Y2292)/Assumptions!$C$5, N(Z2292)/Assumptions!$C$6, N(AA2292)/Assumptions!$C$7, N(AB2292)/Assumptions!$C$8, N(AC2292)/Assumptions!$C$9, N(AD2292)/Assumptions!$C$10, N(AE2292)/Assumptions!$C$11, N(AF2292)/Assumptions!$C$12, N(AG2292)/Assumptions!$C$13),3)</f>
        <v>2.5</v>
      </c>
      <c r="AK2292" s="0" t="str">
        <f aca="false">IF(OR(U2292="Pending",U2292="On Hold"),"Open GRN (awaiting)",IF(AJ2292&lt;=1,"Within SLA",IF(ROUND(N(Y2292)/Assumptions!$C$5,3)=AJ2292,"Gate Wait",IF(ROUND(N(Z2292)/Assumptions!$C$6,3)=AJ2292,"Dock Wait",IF(ROUND(N(AA2292)/Assumptions!$C$7,3)=AJ2292,"Unloading",IF(ROUND(N(AB2292)/Assumptions!$C$8,3)=AJ2292,"Unload-to-QC Wait",IF(ROUND(N(AC2292)/Assumptions!$C$9,3)=AJ2292,"QC",IF(ROUND(N(AD2292)/Assumptions!$C$10,3)=AJ2292,"QC-to-GRN Wait",IF(ROUND(N(AE2292)/Assumptions!$C$11,3)=AJ2292,"GRN Processing",IF(ROUND(N(AF2292)/Assumptions!$C$12,3)=AJ2292,"GRN-to-Putaway Wait",IF(ROUND(N(AG2292)/Assumptions!$C$13,3)=AJ2292,"Putaway","Within SLA")))))))))))</f>
        <v>QC-to-GRN Wait</v>
      </c>
    </row>
    <row r="2293" customFormat="false" ht="15" hidden="false" customHeight="false" outlineLevel="0" collapsed="false">
      <c r="A2293" s="0" t="s">
        <v>6645</v>
      </c>
      <c r="B2293" s="0" t="s">
        <v>6646</v>
      </c>
      <c r="C2293" s="0" t="s">
        <v>286</v>
      </c>
      <c r="D2293" s="0" t="s">
        <v>147</v>
      </c>
      <c r="E2293" s="0" t="s">
        <v>6647</v>
      </c>
      <c r="F2293" s="0" t="s">
        <v>149</v>
      </c>
      <c r="G2293" s="0" t="s">
        <v>150</v>
      </c>
      <c r="H2293" s="17" t="n">
        <v>46259.5361111111</v>
      </c>
      <c r="I2293" s="17" t="n">
        <v>46259.5576388889</v>
      </c>
      <c r="J2293" s="17" t="n">
        <v>46259.5638888889</v>
      </c>
      <c r="K2293" s="17" t="n">
        <v>46259.5736111111</v>
      </c>
      <c r="L2293" s="17" t="n">
        <v>46259.5798611111</v>
      </c>
      <c r="M2293" s="17" t="n">
        <v>46259.6041666667</v>
      </c>
      <c r="N2293" s="17" t="n">
        <v>46259.6291666667</v>
      </c>
      <c r="O2293" s="17" t="n">
        <v>46259.6631944445</v>
      </c>
      <c r="P2293" s="17" t="n">
        <v>46259.6694444444</v>
      </c>
      <c r="Q2293" s="17" t="n">
        <v>46259.6847222222</v>
      </c>
      <c r="R2293" s="0" t="n">
        <v>134</v>
      </c>
      <c r="S2293" s="0" t="n">
        <v>0</v>
      </c>
      <c r="T2293" s="0" t="n">
        <v>0</v>
      </c>
      <c r="U2293" s="18" t="s">
        <v>130</v>
      </c>
      <c r="V2293" s="18" t="s">
        <v>156</v>
      </c>
      <c r="W2293" s="0" t="str">
        <f aca="false">IF(AND(X2293&gt;=6,X2293&lt;14),"A",IF(AND(X2293&gt;=14,X2293&lt;22),"B","C"))</f>
        <v>A</v>
      </c>
      <c r="X2293" s="18" t="n">
        <f aca="false">HOUR(H2293)</f>
        <v>12</v>
      </c>
      <c r="Y2293" s="18" t="n">
        <f aca="false">ROUND((I2293-H2293)*1440,0)</f>
        <v>31</v>
      </c>
      <c r="Z2293" s="18" t="n">
        <f aca="false">ROUND((J2293-I2293)*1440,0)</f>
        <v>9</v>
      </c>
      <c r="AA2293" s="18" t="n">
        <f aca="false">ROUND((K2293-J2293)*1440,0)</f>
        <v>14</v>
      </c>
      <c r="AB2293" s="18" t="n">
        <f aca="false">ROUND((L2293-K2293)*1440,0)</f>
        <v>9</v>
      </c>
      <c r="AC2293" s="18" t="n">
        <f aca="false">ROUND((M2293-L2293)*1440,0)</f>
        <v>35</v>
      </c>
      <c r="AD2293" s="18" t="n">
        <f aca="false">IF(N2293="","",ROUND((N2293-M2293)*1440,0))</f>
        <v>36</v>
      </c>
      <c r="AE2293" s="18" t="n">
        <f aca="false">IF(O2293="","",ROUND((O2293-N2293)*1440,0))</f>
        <v>49</v>
      </c>
      <c r="AF2293" s="18" t="n">
        <f aca="false">IF(P2293="","",ROUND((P2293-O2293)*1440,0))</f>
        <v>9</v>
      </c>
      <c r="AG2293" s="18" t="n">
        <f aca="false">IF(Q2293="","",ROUND((Q2293-P2293)*1440,0))</f>
        <v>22</v>
      </c>
      <c r="AH2293" s="18" t="n">
        <f aca="false">IF(Q2293="","",ROUND((Q2293-H2293)*1440,0))</f>
        <v>214</v>
      </c>
      <c r="AI2293" s="19" t="n">
        <f aca="false">ROUND(IF(O2293="",Assumptions!$B$25-K2293,O2293-K2293)*24,1)</f>
        <v>2.2</v>
      </c>
      <c r="AJ2293" s="20" t="n">
        <f aca="false">ROUND(MAX(N(Y2293)/Assumptions!$C$5, N(Z2293)/Assumptions!$C$6, N(AA2293)/Assumptions!$C$7, N(AB2293)/Assumptions!$C$8, N(AC2293)/Assumptions!$C$9, N(AD2293)/Assumptions!$C$10, N(AE2293)/Assumptions!$C$11, N(AF2293)/Assumptions!$C$12, N(AG2293)/Assumptions!$C$13),3)</f>
        <v>1.2</v>
      </c>
      <c r="AK2293" s="0" t="str">
        <f aca="false">IF(OR(U2293="Pending",U2293="On Hold"),"Open GRN (awaiting)",IF(AJ2293&lt;=1,"Within SLA",IF(ROUND(N(Y2293)/Assumptions!$C$5,3)=AJ2293,"Gate Wait",IF(ROUND(N(Z2293)/Assumptions!$C$6,3)=AJ2293,"Dock Wait",IF(ROUND(N(AA2293)/Assumptions!$C$7,3)=AJ2293,"Unloading",IF(ROUND(N(AB2293)/Assumptions!$C$8,3)=AJ2293,"Unload-to-QC Wait",IF(ROUND(N(AC2293)/Assumptions!$C$9,3)=AJ2293,"QC",IF(ROUND(N(AD2293)/Assumptions!$C$10,3)=AJ2293,"QC-to-GRN Wait",IF(ROUND(N(AE2293)/Assumptions!$C$11,3)=AJ2293,"GRN Processing",IF(ROUND(N(AF2293)/Assumptions!$C$12,3)=AJ2293,"GRN-to-Putaway Wait",IF(ROUND(N(AG2293)/Assumptions!$C$13,3)=AJ2293,"Putaway","Within SLA")))))))))))</f>
        <v>QC-to-GRN Wait</v>
      </c>
    </row>
    <row r="2294" customFormat="false" ht="15" hidden="false" customHeight="false" outlineLevel="0" collapsed="false">
      <c r="A2294" s="0" t="s">
        <v>6648</v>
      </c>
      <c r="B2294" s="0" t="s">
        <v>6649</v>
      </c>
      <c r="C2294" s="0" t="s">
        <v>118</v>
      </c>
      <c r="D2294" s="0" t="s">
        <v>119</v>
      </c>
      <c r="E2294" s="0" t="s">
        <v>6650</v>
      </c>
      <c r="F2294" s="0" t="s">
        <v>121</v>
      </c>
      <c r="G2294" s="0" t="s">
        <v>129</v>
      </c>
      <c r="H2294" s="17" t="n">
        <v>46259.5652777778</v>
      </c>
      <c r="I2294" s="17" t="n">
        <v>46259.575</v>
      </c>
      <c r="J2294" s="17" t="n">
        <v>46259.5784722222</v>
      </c>
      <c r="K2294" s="17" t="n">
        <v>46259.60625</v>
      </c>
      <c r="L2294" s="17" t="n">
        <v>46259.6090277778</v>
      </c>
      <c r="M2294" s="17" t="n">
        <v>46259.6402777778</v>
      </c>
      <c r="N2294" s="17" t="n">
        <v>46259.6493055556</v>
      </c>
      <c r="O2294" s="17" t="n">
        <v>46259.6680555556</v>
      </c>
      <c r="P2294" s="17" t="n">
        <v>46259.6777777778</v>
      </c>
      <c r="Q2294" s="17" t="n">
        <v>46259.6958333333</v>
      </c>
      <c r="R2294" s="0" t="n">
        <v>501</v>
      </c>
      <c r="S2294" s="0" t="n">
        <v>0</v>
      </c>
      <c r="T2294" s="0" t="n">
        <v>0</v>
      </c>
      <c r="U2294" s="18" t="s">
        <v>130</v>
      </c>
      <c r="V2294" s="18" t="s">
        <v>333</v>
      </c>
      <c r="W2294" s="0" t="str">
        <f aca="false">IF(AND(X2294&gt;=6,X2294&lt;14),"A",IF(AND(X2294&gt;=14,X2294&lt;22),"B","C"))</f>
        <v>A</v>
      </c>
      <c r="X2294" s="18" t="n">
        <f aca="false">HOUR(H2294)</f>
        <v>13</v>
      </c>
      <c r="Y2294" s="18" t="n">
        <f aca="false">ROUND((I2294-H2294)*1440,0)</f>
        <v>14</v>
      </c>
      <c r="Z2294" s="18" t="n">
        <f aca="false">ROUND((J2294-I2294)*1440,0)</f>
        <v>5</v>
      </c>
      <c r="AA2294" s="18" t="n">
        <f aca="false">ROUND((K2294-J2294)*1440,0)</f>
        <v>40</v>
      </c>
      <c r="AB2294" s="18" t="n">
        <f aca="false">ROUND((L2294-K2294)*1440,0)</f>
        <v>4</v>
      </c>
      <c r="AC2294" s="18" t="n">
        <f aca="false">ROUND((M2294-L2294)*1440,0)</f>
        <v>45</v>
      </c>
      <c r="AD2294" s="18" t="n">
        <f aca="false">IF(N2294="","",ROUND((N2294-M2294)*1440,0))</f>
        <v>13</v>
      </c>
      <c r="AE2294" s="18" t="n">
        <f aca="false">IF(O2294="","",ROUND((O2294-N2294)*1440,0))</f>
        <v>27</v>
      </c>
      <c r="AF2294" s="18" t="n">
        <f aca="false">IF(P2294="","",ROUND((P2294-O2294)*1440,0))</f>
        <v>14</v>
      </c>
      <c r="AG2294" s="18" t="n">
        <f aca="false">IF(Q2294="","",ROUND((Q2294-P2294)*1440,0))</f>
        <v>26</v>
      </c>
      <c r="AH2294" s="18" t="n">
        <f aca="false">IF(Q2294="","",ROUND((Q2294-H2294)*1440,0))</f>
        <v>188</v>
      </c>
      <c r="AI2294" s="19" t="n">
        <f aca="false">ROUND(IF(O2294="",Assumptions!$B$25-K2294,O2294-K2294)*24,1)</f>
        <v>1.5</v>
      </c>
      <c r="AJ2294" s="20" t="n">
        <f aca="false">ROUND(MAX(N(Y2294)/Assumptions!$C$5, N(Z2294)/Assumptions!$C$6, N(AA2294)/Assumptions!$C$7, N(AB2294)/Assumptions!$C$8, N(AC2294)/Assumptions!$C$9, N(AD2294)/Assumptions!$C$10, N(AE2294)/Assumptions!$C$11, N(AF2294)/Assumptions!$C$12, N(AG2294)/Assumptions!$C$13),3)</f>
        <v>1</v>
      </c>
      <c r="AK2294" s="0" t="str">
        <f aca="false">IF(OR(U2294="Pending",U2294="On Hold"),"Open GRN (awaiting)",IF(AJ2294&lt;=1,"Within SLA",IF(ROUND(N(Y2294)/Assumptions!$C$5,3)=AJ2294,"Gate Wait",IF(ROUND(N(Z2294)/Assumptions!$C$6,3)=AJ2294,"Dock Wait",IF(ROUND(N(AA2294)/Assumptions!$C$7,3)=AJ2294,"Unloading",IF(ROUND(N(AB2294)/Assumptions!$C$8,3)=AJ2294,"Unload-to-QC Wait",IF(ROUND(N(AC2294)/Assumptions!$C$9,3)=AJ2294,"QC",IF(ROUND(N(AD2294)/Assumptions!$C$10,3)=AJ2294,"QC-to-GRN Wait",IF(ROUND(N(AE2294)/Assumptions!$C$11,3)=AJ2294,"GRN Processing",IF(ROUND(N(AF2294)/Assumptions!$C$12,3)=AJ2294,"GRN-to-Putaway Wait",IF(ROUND(N(AG2294)/Assumptions!$C$13,3)=AJ2294,"Putaway","Within SLA")))))))))))</f>
        <v>Within SLA</v>
      </c>
    </row>
    <row r="2295" customFormat="false" ht="15" hidden="false" customHeight="false" outlineLevel="0" collapsed="false">
      <c r="A2295" s="0" t="s">
        <v>6651</v>
      </c>
      <c r="B2295" s="0" t="s">
        <v>6652</v>
      </c>
      <c r="C2295" s="0" t="s">
        <v>118</v>
      </c>
      <c r="D2295" s="0" t="s">
        <v>119</v>
      </c>
      <c r="E2295" s="0" t="s">
        <v>6653</v>
      </c>
      <c r="F2295" s="0" t="s">
        <v>121</v>
      </c>
      <c r="G2295" s="0" t="s">
        <v>129</v>
      </c>
      <c r="H2295" s="17" t="n">
        <v>46259.5673611111</v>
      </c>
      <c r="I2295" s="17" t="n">
        <v>46259.5805555556</v>
      </c>
      <c r="J2295" s="17" t="n">
        <v>46259.5881944444</v>
      </c>
      <c r="K2295" s="17" t="n">
        <v>46259.6069444444</v>
      </c>
      <c r="L2295" s="17" t="n">
        <v>46259.6194444444</v>
      </c>
      <c r="M2295" s="17" t="n">
        <v>46259.6277777778</v>
      </c>
      <c r="N2295" s="17" t="n">
        <v>46259.6305555556</v>
      </c>
      <c r="O2295" s="17" t="n">
        <v>46259.6638888889</v>
      </c>
      <c r="P2295" s="17" t="n">
        <v>46259.6701388889</v>
      </c>
      <c r="Q2295" s="17" t="n">
        <v>46259.6826388889</v>
      </c>
      <c r="R2295" s="0" t="n">
        <v>422</v>
      </c>
      <c r="S2295" s="0" t="n">
        <v>0</v>
      </c>
      <c r="T2295" s="0" t="n">
        <v>0</v>
      </c>
      <c r="U2295" s="18" t="s">
        <v>130</v>
      </c>
      <c r="V2295" s="18" t="s">
        <v>144</v>
      </c>
      <c r="W2295" s="0" t="str">
        <f aca="false">IF(AND(X2295&gt;=6,X2295&lt;14),"A",IF(AND(X2295&gt;=14,X2295&lt;22),"B","C"))</f>
        <v>A</v>
      </c>
      <c r="X2295" s="18" t="n">
        <f aca="false">HOUR(H2295)</f>
        <v>13</v>
      </c>
      <c r="Y2295" s="18" t="n">
        <f aca="false">ROUND((I2295-H2295)*1440,0)</f>
        <v>19</v>
      </c>
      <c r="Z2295" s="18" t="n">
        <f aca="false">ROUND((J2295-I2295)*1440,0)</f>
        <v>11</v>
      </c>
      <c r="AA2295" s="18" t="n">
        <f aca="false">ROUND((K2295-J2295)*1440,0)</f>
        <v>27</v>
      </c>
      <c r="AB2295" s="18" t="n">
        <f aca="false">ROUND((L2295-K2295)*1440,0)</f>
        <v>18</v>
      </c>
      <c r="AC2295" s="18" t="n">
        <f aca="false">ROUND((M2295-L2295)*1440,0)</f>
        <v>12</v>
      </c>
      <c r="AD2295" s="18" t="n">
        <f aca="false">IF(N2295="","",ROUND((N2295-M2295)*1440,0))</f>
        <v>4</v>
      </c>
      <c r="AE2295" s="18" t="n">
        <f aca="false">IF(O2295="","",ROUND((O2295-N2295)*1440,0))</f>
        <v>48</v>
      </c>
      <c r="AF2295" s="18" t="n">
        <f aca="false">IF(P2295="","",ROUND((P2295-O2295)*1440,0))</f>
        <v>9</v>
      </c>
      <c r="AG2295" s="18" t="n">
        <f aca="false">IF(Q2295="","",ROUND((Q2295-P2295)*1440,0))</f>
        <v>18</v>
      </c>
      <c r="AH2295" s="18" t="n">
        <f aca="false">IF(Q2295="","",ROUND((Q2295-H2295)*1440,0))</f>
        <v>166</v>
      </c>
      <c r="AI2295" s="19" t="n">
        <f aca="false">ROUND(IF(O2295="",Assumptions!$B$25-K2295,O2295-K2295)*24,1)</f>
        <v>1.4</v>
      </c>
      <c r="AJ2295" s="20" t="n">
        <f aca="false">ROUND(MAX(N(Y2295)/Assumptions!$C$5, N(Z2295)/Assumptions!$C$6, N(AA2295)/Assumptions!$C$7, N(AB2295)/Assumptions!$C$8, N(AC2295)/Assumptions!$C$9, N(AD2295)/Assumptions!$C$10, N(AE2295)/Assumptions!$C$11, N(AF2295)/Assumptions!$C$12, N(AG2295)/Assumptions!$C$13),3)</f>
        <v>1.2</v>
      </c>
      <c r="AK2295" s="0" t="str">
        <f aca="false">IF(OR(U2295="Pending",U2295="On Hold"),"Open GRN (awaiting)",IF(AJ2295&lt;=1,"Within SLA",IF(ROUND(N(Y2295)/Assumptions!$C$5,3)=AJ2295,"Gate Wait",IF(ROUND(N(Z2295)/Assumptions!$C$6,3)=AJ2295,"Dock Wait",IF(ROUND(N(AA2295)/Assumptions!$C$7,3)=AJ2295,"Unloading",IF(ROUND(N(AB2295)/Assumptions!$C$8,3)=AJ2295,"Unload-to-QC Wait",IF(ROUND(N(AC2295)/Assumptions!$C$9,3)=AJ2295,"QC",IF(ROUND(N(AD2295)/Assumptions!$C$10,3)=AJ2295,"QC-to-GRN Wait",IF(ROUND(N(AE2295)/Assumptions!$C$11,3)=AJ2295,"GRN Processing",IF(ROUND(N(AF2295)/Assumptions!$C$12,3)=AJ2295,"GRN-to-Putaway Wait",IF(ROUND(N(AG2295)/Assumptions!$C$13,3)=AJ2295,"Putaway","Within SLA")))))))))))</f>
        <v>Unload-to-QC Wait</v>
      </c>
    </row>
    <row r="2296" customFormat="false" ht="15" hidden="false" customHeight="false" outlineLevel="0" collapsed="false">
      <c r="A2296" s="0" t="s">
        <v>6654</v>
      </c>
      <c r="B2296" s="0" t="s">
        <v>6655</v>
      </c>
      <c r="C2296" s="0" t="s">
        <v>252</v>
      </c>
      <c r="D2296" s="0" t="s">
        <v>119</v>
      </c>
      <c r="E2296" s="0" t="s">
        <v>6656</v>
      </c>
      <c r="F2296" s="0" t="s">
        <v>155</v>
      </c>
      <c r="G2296" s="0" t="s">
        <v>122</v>
      </c>
      <c r="H2296" s="17" t="n">
        <v>46259.5743055556</v>
      </c>
      <c r="I2296" s="17" t="n">
        <v>46259.5958333333</v>
      </c>
      <c r="J2296" s="17" t="n">
        <v>46259.5993055556</v>
      </c>
      <c r="K2296" s="17" t="n">
        <v>46259.6256944445</v>
      </c>
      <c r="L2296" s="17" t="n">
        <v>46259.6354166667</v>
      </c>
      <c r="M2296" s="17" t="n">
        <v>46259.6604166667</v>
      </c>
      <c r="N2296" s="17" t="n">
        <v>46259.6729166667</v>
      </c>
      <c r="O2296" s="17" t="n">
        <v>46259.7145833333</v>
      </c>
      <c r="P2296" s="17" t="n">
        <v>46259.7236111111</v>
      </c>
      <c r="Q2296" s="17" t="n">
        <v>46259.7527777778</v>
      </c>
      <c r="R2296" s="0" t="n">
        <v>317</v>
      </c>
      <c r="S2296" s="0" t="n">
        <v>0</v>
      </c>
      <c r="T2296" s="0" t="n">
        <v>0</v>
      </c>
      <c r="U2296" s="18" t="s">
        <v>130</v>
      </c>
      <c r="V2296" s="18" t="s">
        <v>144</v>
      </c>
      <c r="W2296" s="0" t="str">
        <f aca="false">IF(AND(X2296&gt;=6,X2296&lt;14),"A",IF(AND(X2296&gt;=14,X2296&lt;22),"B","C"))</f>
        <v>A</v>
      </c>
      <c r="X2296" s="18" t="n">
        <f aca="false">HOUR(H2296)</f>
        <v>13</v>
      </c>
      <c r="Y2296" s="18" t="n">
        <f aca="false">ROUND((I2296-H2296)*1440,0)</f>
        <v>31</v>
      </c>
      <c r="Z2296" s="18" t="n">
        <f aca="false">ROUND((J2296-I2296)*1440,0)</f>
        <v>5</v>
      </c>
      <c r="AA2296" s="18" t="n">
        <f aca="false">ROUND((K2296-J2296)*1440,0)</f>
        <v>38</v>
      </c>
      <c r="AB2296" s="18" t="n">
        <f aca="false">ROUND((L2296-K2296)*1440,0)</f>
        <v>14</v>
      </c>
      <c r="AC2296" s="18" t="n">
        <f aca="false">ROUND((M2296-L2296)*1440,0)</f>
        <v>36</v>
      </c>
      <c r="AD2296" s="18" t="n">
        <f aca="false">IF(N2296="","",ROUND((N2296-M2296)*1440,0))</f>
        <v>18</v>
      </c>
      <c r="AE2296" s="18" t="n">
        <f aca="false">IF(O2296="","",ROUND((O2296-N2296)*1440,0))</f>
        <v>60</v>
      </c>
      <c r="AF2296" s="18" t="n">
        <f aca="false">IF(P2296="","",ROUND((P2296-O2296)*1440,0))</f>
        <v>13</v>
      </c>
      <c r="AG2296" s="18" t="n">
        <f aca="false">IF(Q2296="","",ROUND((Q2296-P2296)*1440,0))</f>
        <v>42</v>
      </c>
      <c r="AH2296" s="18" t="n">
        <f aca="false">IF(Q2296="","",ROUND((Q2296-H2296)*1440,0))</f>
        <v>257</v>
      </c>
      <c r="AI2296" s="19" t="n">
        <f aca="false">ROUND(IF(O2296="",Assumptions!$B$25-K2296,O2296-K2296)*24,1)</f>
        <v>2.1</v>
      </c>
      <c r="AJ2296" s="20" t="n">
        <f aca="false">ROUND(MAX(N(Y2296)/Assumptions!$C$5, N(Z2296)/Assumptions!$C$6, N(AA2296)/Assumptions!$C$7, N(AB2296)/Assumptions!$C$8, N(AC2296)/Assumptions!$C$9, N(AD2296)/Assumptions!$C$10, N(AE2296)/Assumptions!$C$11, N(AF2296)/Assumptions!$C$12, N(AG2296)/Assumptions!$C$13),3)</f>
        <v>1.333</v>
      </c>
      <c r="AK2296" s="0" t="str">
        <f aca="false">IF(OR(U2296="Pending",U2296="On Hold"),"Open GRN (awaiting)",IF(AJ2296&lt;=1,"Within SLA",IF(ROUND(N(Y2296)/Assumptions!$C$5,3)=AJ2296,"Gate Wait",IF(ROUND(N(Z2296)/Assumptions!$C$6,3)=AJ2296,"Dock Wait",IF(ROUND(N(AA2296)/Assumptions!$C$7,3)=AJ2296,"Unloading",IF(ROUND(N(AB2296)/Assumptions!$C$8,3)=AJ2296,"Unload-to-QC Wait",IF(ROUND(N(AC2296)/Assumptions!$C$9,3)=AJ2296,"QC",IF(ROUND(N(AD2296)/Assumptions!$C$10,3)=AJ2296,"QC-to-GRN Wait",IF(ROUND(N(AE2296)/Assumptions!$C$11,3)=AJ2296,"GRN Processing",IF(ROUND(N(AF2296)/Assumptions!$C$12,3)=AJ2296,"GRN-to-Putaway Wait",IF(ROUND(N(AG2296)/Assumptions!$C$13,3)=AJ2296,"Putaway","Within SLA")))))))))))</f>
        <v>GRN Processing</v>
      </c>
    </row>
    <row r="2297" customFormat="false" ht="15" hidden="false" customHeight="false" outlineLevel="0" collapsed="false">
      <c r="A2297" s="0" t="s">
        <v>6657</v>
      </c>
      <c r="B2297" s="0" t="s">
        <v>6658</v>
      </c>
      <c r="C2297" s="0" t="s">
        <v>142</v>
      </c>
      <c r="D2297" s="0" t="s">
        <v>147</v>
      </c>
      <c r="E2297" s="0" t="s">
        <v>4734</v>
      </c>
      <c r="F2297" s="0" t="s">
        <v>137</v>
      </c>
      <c r="G2297" s="0" t="s">
        <v>150</v>
      </c>
      <c r="H2297" s="17" t="n">
        <v>46259.5833333333</v>
      </c>
      <c r="I2297" s="17" t="n">
        <v>46259.5944444445</v>
      </c>
      <c r="J2297" s="17" t="n">
        <v>46259.5965277778</v>
      </c>
      <c r="K2297" s="17" t="n">
        <v>46259.6270833333</v>
      </c>
      <c r="L2297" s="17" t="n">
        <v>46259.6416666667</v>
      </c>
      <c r="M2297" s="17" t="n">
        <v>46259.65</v>
      </c>
      <c r="N2297" s="17" t="n">
        <v>46259.6875</v>
      </c>
      <c r="O2297" s="17" t="n">
        <v>46259.7527777778</v>
      </c>
      <c r="P2297" s="17" t="n">
        <v>46259.76875</v>
      </c>
      <c r="Q2297" s="17" t="n">
        <v>46259.7819444445</v>
      </c>
      <c r="R2297" s="0" t="n">
        <v>346</v>
      </c>
      <c r="S2297" s="0" t="n">
        <v>0</v>
      </c>
      <c r="T2297" s="0" t="n">
        <v>0</v>
      </c>
      <c r="U2297" s="18" t="s">
        <v>130</v>
      </c>
      <c r="V2297" s="18" t="s">
        <v>156</v>
      </c>
      <c r="W2297" s="0" t="str">
        <f aca="false">IF(AND(X2297&gt;=6,X2297&lt;14),"A",IF(AND(X2297&gt;=14,X2297&lt;22),"B","C"))</f>
        <v>B</v>
      </c>
      <c r="X2297" s="18" t="n">
        <f aca="false">HOUR(H2297)</f>
        <v>14</v>
      </c>
      <c r="Y2297" s="18" t="n">
        <f aca="false">ROUND((I2297-H2297)*1440,0)</f>
        <v>16</v>
      </c>
      <c r="Z2297" s="18" t="n">
        <f aca="false">ROUND((J2297-I2297)*1440,0)</f>
        <v>3</v>
      </c>
      <c r="AA2297" s="18" t="n">
        <f aca="false">ROUND((K2297-J2297)*1440,0)</f>
        <v>44</v>
      </c>
      <c r="AB2297" s="18" t="n">
        <f aca="false">ROUND((L2297-K2297)*1440,0)</f>
        <v>21</v>
      </c>
      <c r="AC2297" s="18" t="n">
        <f aca="false">ROUND((M2297-L2297)*1440,0)</f>
        <v>12</v>
      </c>
      <c r="AD2297" s="18" t="n">
        <f aca="false">IF(N2297="","",ROUND((N2297-M2297)*1440,0))</f>
        <v>54</v>
      </c>
      <c r="AE2297" s="18" t="n">
        <f aca="false">IF(O2297="","",ROUND((O2297-N2297)*1440,0))</f>
        <v>94</v>
      </c>
      <c r="AF2297" s="18" t="n">
        <f aca="false">IF(P2297="","",ROUND((P2297-O2297)*1440,0))</f>
        <v>23</v>
      </c>
      <c r="AG2297" s="18" t="n">
        <f aca="false">IF(Q2297="","",ROUND((Q2297-P2297)*1440,0))</f>
        <v>19</v>
      </c>
      <c r="AH2297" s="18" t="n">
        <f aca="false">IF(Q2297="","",ROUND((Q2297-H2297)*1440,0))</f>
        <v>286</v>
      </c>
      <c r="AI2297" s="19" t="n">
        <f aca="false">ROUND(IF(O2297="",Assumptions!$B$25-K2297,O2297-K2297)*24,1)</f>
        <v>3</v>
      </c>
      <c r="AJ2297" s="20" t="n">
        <f aca="false">ROUND(MAX(N(Y2297)/Assumptions!$C$5, N(Z2297)/Assumptions!$C$6, N(AA2297)/Assumptions!$C$7, N(AB2297)/Assumptions!$C$8, N(AC2297)/Assumptions!$C$9, N(AD2297)/Assumptions!$C$10, N(AE2297)/Assumptions!$C$11, N(AF2297)/Assumptions!$C$12, N(AG2297)/Assumptions!$C$13),3)</f>
        <v>2.089</v>
      </c>
      <c r="AK2297" s="0" t="str">
        <f aca="false">IF(OR(U2297="Pending",U2297="On Hold"),"Open GRN (awaiting)",IF(AJ2297&lt;=1,"Within SLA",IF(ROUND(N(Y2297)/Assumptions!$C$5,3)=AJ2297,"Gate Wait",IF(ROUND(N(Z2297)/Assumptions!$C$6,3)=AJ2297,"Dock Wait",IF(ROUND(N(AA2297)/Assumptions!$C$7,3)=AJ2297,"Unloading",IF(ROUND(N(AB2297)/Assumptions!$C$8,3)=AJ2297,"Unload-to-QC Wait",IF(ROUND(N(AC2297)/Assumptions!$C$9,3)=AJ2297,"QC",IF(ROUND(N(AD2297)/Assumptions!$C$10,3)=AJ2297,"QC-to-GRN Wait",IF(ROUND(N(AE2297)/Assumptions!$C$11,3)=AJ2297,"GRN Processing",IF(ROUND(N(AF2297)/Assumptions!$C$12,3)=AJ2297,"GRN-to-Putaway Wait",IF(ROUND(N(AG2297)/Assumptions!$C$13,3)=AJ2297,"Putaway","Within SLA")))))))))))</f>
        <v>GRN Processing</v>
      </c>
    </row>
    <row r="2298" customFormat="false" ht="15" hidden="false" customHeight="false" outlineLevel="0" collapsed="false">
      <c r="A2298" s="0" t="s">
        <v>6659</v>
      </c>
      <c r="B2298" s="0" t="s">
        <v>6660</v>
      </c>
      <c r="C2298" s="0" t="s">
        <v>126</v>
      </c>
      <c r="D2298" s="0" t="s">
        <v>135</v>
      </c>
      <c r="E2298" s="0" t="s">
        <v>6661</v>
      </c>
      <c r="F2298" s="0" t="s">
        <v>172</v>
      </c>
      <c r="G2298" s="0" t="s">
        <v>138</v>
      </c>
      <c r="H2298" s="17" t="n">
        <v>46259.5854166667</v>
      </c>
      <c r="I2298" s="17" t="n">
        <v>46259.5993055556</v>
      </c>
      <c r="J2298" s="17" t="n">
        <v>46259.6027777778</v>
      </c>
      <c r="K2298" s="17" t="n">
        <v>46259.6319444445</v>
      </c>
      <c r="L2298" s="17" t="n">
        <v>46259.6402777778</v>
      </c>
      <c r="M2298" s="17" t="n">
        <v>46259.6583333333</v>
      </c>
      <c r="N2298" s="17" t="n">
        <v>46259.6909722222</v>
      </c>
      <c r="O2298" s="17" t="n">
        <v>46259.7375</v>
      </c>
      <c r="P2298" s="17" t="n">
        <v>46259.7534722222</v>
      </c>
      <c r="Q2298" s="17" t="n">
        <v>46259.7618055556</v>
      </c>
      <c r="R2298" s="0" t="n">
        <v>179</v>
      </c>
      <c r="S2298" s="0" t="n">
        <v>0</v>
      </c>
      <c r="T2298" s="0" t="n">
        <v>1</v>
      </c>
      <c r="U2298" s="18" t="s">
        <v>123</v>
      </c>
      <c r="V2298" s="18" t="s">
        <v>156</v>
      </c>
      <c r="W2298" s="0" t="str">
        <f aca="false">IF(AND(X2298&gt;=6,X2298&lt;14),"A",IF(AND(X2298&gt;=14,X2298&lt;22),"B","C"))</f>
        <v>B</v>
      </c>
      <c r="X2298" s="18" t="n">
        <f aca="false">HOUR(H2298)</f>
        <v>14</v>
      </c>
      <c r="Y2298" s="18" t="n">
        <f aca="false">ROUND((I2298-H2298)*1440,0)</f>
        <v>20</v>
      </c>
      <c r="Z2298" s="18" t="n">
        <f aca="false">ROUND((J2298-I2298)*1440,0)</f>
        <v>5</v>
      </c>
      <c r="AA2298" s="18" t="n">
        <f aca="false">ROUND((K2298-J2298)*1440,0)</f>
        <v>42</v>
      </c>
      <c r="AB2298" s="18" t="n">
        <f aca="false">ROUND((L2298-K2298)*1440,0)</f>
        <v>12</v>
      </c>
      <c r="AC2298" s="18" t="n">
        <f aca="false">ROUND((M2298-L2298)*1440,0)</f>
        <v>26</v>
      </c>
      <c r="AD2298" s="18" t="n">
        <f aca="false">IF(N2298="","",ROUND((N2298-M2298)*1440,0))</f>
        <v>47</v>
      </c>
      <c r="AE2298" s="18" t="n">
        <f aca="false">IF(O2298="","",ROUND((O2298-N2298)*1440,0))</f>
        <v>67</v>
      </c>
      <c r="AF2298" s="18" t="n">
        <f aca="false">IF(P2298="","",ROUND((P2298-O2298)*1440,0))</f>
        <v>23</v>
      </c>
      <c r="AG2298" s="18" t="n">
        <f aca="false">IF(Q2298="","",ROUND((Q2298-P2298)*1440,0))</f>
        <v>12</v>
      </c>
      <c r="AH2298" s="18" t="n">
        <f aca="false">IF(Q2298="","",ROUND((Q2298-H2298)*1440,0))</f>
        <v>254</v>
      </c>
      <c r="AI2298" s="19" t="n">
        <f aca="false">ROUND(IF(O2298="",Assumptions!$B$25-K2298,O2298-K2298)*24,1)</f>
        <v>2.5</v>
      </c>
      <c r="AJ2298" s="20" t="n">
        <f aca="false">ROUND(MAX(N(Y2298)/Assumptions!$C$5, N(Z2298)/Assumptions!$C$6, N(AA2298)/Assumptions!$C$7, N(AB2298)/Assumptions!$C$8, N(AC2298)/Assumptions!$C$9, N(AD2298)/Assumptions!$C$10, N(AE2298)/Assumptions!$C$11, N(AF2298)/Assumptions!$C$12, N(AG2298)/Assumptions!$C$13),3)</f>
        <v>1.567</v>
      </c>
      <c r="AK2298" s="0" t="str">
        <f aca="false">IF(OR(U2298="Pending",U2298="On Hold"),"Open GRN (awaiting)",IF(AJ2298&lt;=1,"Within SLA",IF(ROUND(N(Y2298)/Assumptions!$C$5,3)=AJ2298,"Gate Wait",IF(ROUND(N(Z2298)/Assumptions!$C$6,3)=AJ2298,"Dock Wait",IF(ROUND(N(AA2298)/Assumptions!$C$7,3)=AJ2298,"Unloading",IF(ROUND(N(AB2298)/Assumptions!$C$8,3)=AJ2298,"Unload-to-QC Wait",IF(ROUND(N(AC2298)/Assumptions!$C$9,3)=AJ2298,"QC",IF(ROUND(N(AD2298)/Assumptions!$C$10,3)=AJ2298,"QC-to-GRN Wait",IF(ROUND(N(AE2298)/Assumptions!$C$11,3)=AJ2298,"GRN Processing",IF(ROUND(N(AF2298)/Assumptions!$C$12,3)=AJ2298,"GRN-to-Putaway Wait",IF(ROUND(N(AG2298)/Assumptions!$C$13,3)=AJ2298,"Putaway","Within SLA")))))))))))</f>
        <v>QC-to-GRN Wait</v>
      </c>
    </row>
    <row r="2299" customFormat="false" ht="15" hidden="false" customHeight="false" outlineLevel="0" collapsed="false">
      <c r="A2299" s="0" t="s">
        <v>6662</v>
      </c>
      <c r="B2299" s="0" t="s">
        <v>6663</v>
      </c>
      <c r="C2299" s="0" t="s">
        <v>153</v>
      </c>
      <c r="D2299" s="0" t="s">
        <v>147</v>
      </c>
      <c r="E2299" s="0" t="s">
        <v>3678</v>
      </c>
      <c r="F2299" s="0" t="s">
        <v>155</v>
      </c>
      <c r="G2299" s="0" t="s">
        <v>150</v>
      </c>
      <c r="H2299" s="17" t="n">
        <v>46259.5986111111</v>
      </c>
      <c r="I2299" s="17" t="n">
        <v>46259.6430555556</v>
      </c>
      <c r="J2299" s="17" t="n">
        <v>46259.65</v>
      </c>
      <c r="K2299" s="17" t="n">
        <v>46259.6708333333</v>
      </c>
      <c r="L2299" s="17" t="n">
        <v>46259.6888888889</v>
      </c>
      <c r="M2299" s="17" t="n">
        <v>46259.7055555556</v>
      </c>
      <c r="N2299" s="17" t="n">
        <v>46259.7458333333</v>
      </c>
      <c r="O2299" s="17" t="n">
        <v>46259.7618055556</v>
      </c>
      <c r="P2299" s="17" t="n">
        <v>46259.7777777778</v>
      </c>
      <c r="Q2299" s="17" t="n">
        <v>46259.7923611111</v>
      </c>
      <c r="R2299" s="0" t="n">
        <v>116</v>
      </c>
      <c r="S2299" s="0" t="n">
        <v>0</v>
      </c>
      <c r="T2299" s="0" t="n">
        <v>0</v>
      </c>
      <c r="U2299" s="18" t="s">
        <v>130</v>
      </c>
      <c r="V2299" s="18" t="s">
        <v>139</v>
      </c>
      <c r="W2299" s="0" t="str">
        <f aca="false">IF(AND(X2299&gt;=6,X2299&lt;14),"A",IF(AND(X2299&gt;=14,X2299&lt;22),"B","C"))</f>
        <v>B</v>
      </c>
      <c r="X2299" s="18" t="n">
        <f aca="false">HOUR(H2299)</f>
        <v>14</v>
      </c>
      <c r="Y2299" s="18" t="n">
        <f aca="false">ROUND((I2299-H2299)*1440,0)</f>
        <v>64</v>
      </c>
      <c r="Z2299" s="18" t="n">
        <f aca="false">ROUND((J2299-I2299)*1440,0)</f>
        <v>10</v>
      </c>
      <c r="AA2299" s="18" t="n">
        <f aca="false">ROUND((K2299-J2299)*1440,0)</f>
        <v>30</v>
      </c>
      <c r="AB2299" s="18" t="n">
        <f aca="false">ROUND((L2299-K2299)*1440,0)</f>
        <v>26</v>
      </c>
      <c r="AC2299" s="18" t="n">
        <f aca="false">ROUND((M2299-L2299)*1440,0)</f>
        <v>24</v>
      </c>
      <c r="AD2299" s="18" t="n">
        <f aca="false">IF(N2299="","",ROUND((N2299-M2299)*1440,0))</f>
        <v>58</v>
      </c>
      <c r="AE2299" s="18" t="n">
        <f aca="false">IF(O2299="","",ROUND((O2299-N2299)*1440,0))</f>
        <v>23</v>
      </c>
      <c r="AF2299" s="18" t="n">
        <f aca="false">IF(P2299="","",ROUND((P2299-O2299)*1440,0))</f>
        <v>23</v>
      </c>
      <c r="AG2299" s="18" t="n">
        <f aca="false">IF(Q2299="","",ROUND((Q2299-P2299)*1440,0))</f>
        <v>21</v>
      </c>
      <c r="AH2299" s="18" t="n">
        <f aca="false">IF(Q2299="","",ROUND((Q2299-H2299)*1440,0))</f>
        <v>279</v>
      </c>
      <c r="AI2299" s="19" t="n">
        <f aca="false">ROUND(IF(O2299="",Assumptions!$B$25-K2299,O2299-K2299)*24,1)</f>
        <v>2.2</v>
      </c>
      <c r="AJ2299" s="20" t="n">
        <f aca="false">ROUND(MAX(N(Y2299)/Assumptions!$C$5, N(Z2299)/Assumptions!$C$6, N(AA2299)/Assumptions!$C$7, N(AB2299)/Assumptions!$C$8, N(AC2299)/Assumptions!$C$9, N(AD2299)/Assumptions!$C$10, N(AE2299)/Assumptions!$C$11, N(AF2299)/Assumptions!$C$12, N(AG2299)/Assumptions!$C$13),3)</f>
        <v>2.133</v>
      </c>
      <c r="AK2299" s="0" t="str">
        <f aca="false">IF(OR(U2299="Pending",U2299="On Hold"),"Open GRN (awaiting)",IF(AJ2299&lt;=1,"Within SLA",IF(ROUND(N(Y2299)/Assumptions!$C$5,3)=AJ2299,"Gate Wait",IF(ROUND(N(Z2299)/Assumptions!$C$6,3)=AJ2299,"Dock Wait",IF(ROUND(N(AA2299)/Assumptions!$C$7,3)=AJ2299,"Unloading",IF(ROUND(N(AB2299)/Assumptions!$C$8,3)=AJ2299,"Unload-to-QC Wait",IF(ROUND(N(AC2299)/Assumptions!$C$9,3)=AJ2299,"QC",IF(ROUND(N(AD2299)/Assumptions!$C$10,3)=AJ2299,"QC-to-GRN Wait",IF(ROUND(N(AE2299)/Assumptions!$C$11,3)=AJ2299,"GRN Processing",IF(ROUND(N(AF2299)/Assumptions!$C$12,3)=AJ2299,"GRN-to-Putaway Wait",IF(ROUND(N(AG2299)/Assumptions!$C$13,3)=AJ2299,"Putaway","Within SLA")))))))))))</f>
        <v>Gate Wait</v>
      </c>
    </row>
    <row r="2300" customFormat="false" ht="15" hidden="false" customHeight="false" outlineLevel="0" collapsed="false">
      <c r="A2300" s="0" t="s">
        <v>6664</v>
      </c>
      <c r="B2300" s="0" t="s">
        <v>6665</v>
      </c>
      <c r="C2300" s="0" t="s">
        <v>252</v>
      </c>
      <c r="D2300" s="0" t="s">
        <v>147</v>
      </c>
      <c r="E2300" s="0" t="s">
        <v>6666</v>
      </c>
      <c r="F2300" s="0" t="s">
        <v>137</v>
      </c>
      <c r="G2300" s="0" t="s">
        <v>150</v>
      </c>
      <c r="H2300" s="17" t="n">
        <v>46259.6027777778</v>
      </c>
      <c r="I2300" s="17" t="n">
        <v>46259.6381944444</v>
      </c>
      <c r="J2300" s="17" t="n">
        <v>46259.6451388889</v>
      </c>
      <c r="K2300" s="17" t="n">
        <v>46259.6645833333</v>
      </c>
      <c r="L2300" s="17" t="n">
        <v>46259.6902777778</v>
      </c>
      <c r="M2300" s="17" t="n">
        <v>46259.725</v>
      </c>
      <c r="N2300" s="17" t="n">
        <v>46259.7659722222</v>
      </c>
      <c r="O2300" s="17" t="n">
        <v>46259.80625</v>
      </c>
      <c r="P2300" s="17" t="n">
        <v>46259.8284722222</v>
      </c>
      <c r="Q2300" s="17" t="n">
        <v>46259.8604166667</v>
      </c>
      <c r="R2300" s="0" t="n">
        <v>506</v>
      </c>
      <c r="S2300" s="0" t="n">
        <v>0</v>
      </c>
      <c r="T2300" s="0" t="n">
        <v>2</v>
      </c>
      <c r="U2300" s="18" t="s">
        <v>123</v>
      </c>
      <c r="V2300" s="18" t="s">
        <v>139</v>
      </c>
      <c r="W2300" s="0" t="str">
        <f aca="false">IF(AND(X2300&gt;=6,X2300&lt;14),"A",IF(AND(X2300&gt;=14,X2300&lt;22),"B","C"))</f>
        <v>B</v>
      </c>
      <c r="X2300" s="18" t="n">
        <f aca="false">HOUR(H2300)</f>
        <v>14</v>
      </c>
      <c r="Y2300" s="18" t="n">
        <f aca="false">ROUND((I2300-H2300)*1440,0)</f>
        <v>51</v>
      </c>
      <c r="Z2300" s="18" t="n">
        <f aca="false">ROUND((J2300-I2300)*1440,0)</f>
        <v>10</v>
      </c>
      <c r="AA2300" s="18" t="n">
        <f aca="false">ROUND((K2300-J2300)*1440,0)</f>
        <v>28</v>
      </c>
      <c r="AB2300" s="18" t="n">
        <f aca="false">ROUND((L2300-K2300)*1440,0)</f>
        <v>37</v>
      </c>
      <c r="AC2300" s="18" t="n">
        <f aca="false">ROUND((M2300-L2300)*1440,0)</f>
        <v>50</v>
      </c>
      <c r="AD2300" s="18" t="n">
        <f aca="false">IF(N2300="","",ROUND((N2300-M2300)*1440,0))</f>
        <v>59</v>
      </c>
      <c r="AE2300" s="18" t="n">
        <f aca="false">IF(O2300="","",ROUND((O2300-N2300)*1440,0))</f>
        <v>58</v>
      </c>
      <c r="AF2300" s="18" t="n">
        <f aca="false">IF(P2300="","",ROUND((P2300-O2300)*1440,0))</f>
        <v>32</v>
      </c>
      <c r="AG2300" s="18" t="n">
        <f aca="false">IF(Q2300="","",ROUND((Q2300-P2300)*1440,0))</f>
        <v>46</v>
      </c>
      <c r="AH2300" s="18" t="n">
        <f aca="false">IF(Q2300="","",ROUND((Q2300-H2300)*1440,0))</f>
        <v>371</v>
      </c>
      <c r="AI2300" s="19" t="n">
        <f aca="false">ROUND(IF(O2300="",Assumptions!$B$25-K2300,O2300-K2300)*24,1)</f>
        <v>3.4</v>
      </c>
      <c r="AJ2300" s="20" t="n">
        <f aca="false">ROUND(MAX(N(Y2300)/Assumptions!$C$5, N(Z2300)/Assumptions!$C$6, N(AA2300)/Assumptions!$C$7, N(AB2300)/Assumptions!$C$8, N(AC2300)/Assumptions!$C$9, N(AD2300)/Assumptions!$C$10, N(AE2300)/Assumptions!$C$11, N(AF2300)/Assumptions!$C$12, N(AG2300)/Assumptions!$C$13),3)</f>
        <v>2.467</v>
      </c>
      <c r="AK2300" s="0" t="str">
        <f aca="false">IF(OR(U2300="Pending",U2300="On Hold"),"Open GRN (awaiting)",IF(AJ2300&lt;=1,"Within SLA",IF(ROUND(N(Y2300)/Assumptions!$C$5,3)=AJ2300,"Gate Wait",IF(ROUND(N(Z2300)/Assumptions!$C$6,3)=AJ2300,"Dock Wait",IF(ROUND(N(AA2300)/Assumptions!$C$7,3)=AJ2300,"Unloading",IF(ROUND(N(AB2300)/Assumptions!$C$8,3)=AJ2300,"Unload-to-QC Wait",IF(ROUND(N(AC2300)/Assumptions!$C$9,3)=AJ2300,"QC",IF(ROUND(N(AD2300)/Assumptions!$C$10,3)=AJ2300,"QC-to-GRN Wait",IF(ROUND(N(AE2300)/Assumptions!$C$11,3)=AJ2300,"GRN Processing",IF(ROUND(N(AF2300)/Assumptions!$C$12,3)=AJ2300,"GRN-to-Putaway Wait",IF(ROUND(N(AG2300)/Assumptions!$C$13,3)=AJ2300,"Putaway","Within SLA")))))))))))</f>
        <v>Unload-to-QC Wait</v>
      </c>
    </row>
    <row r="2301" customFormat="false" ht="15" hidden="false" customHeight="false" outlineLevel="0" collapsed="false">
      <c r="A2301" s="0" t="s">
        <v>6667</v>
      </c>
      <c r="B2301" s="0" t="s">
        <v>6668</v>
      </c>
      <c r="C2301" s="0" t="s">
        <v>175</v>
      </c>
      <c r="D2301" s="0" t="s">
        <v>147</v>
      </c>
      <c r="E2301" s="0" t="s">
        <v>6669</v>
      </c>
      <c r="F2301" s="0" t="s">
        <v>177</v>
      </c>
      <c r="G2301" s="0" t="s">
        <v>150</v>
      </c>
      <c r="H2301" s="17" t="n">
        <v>46259.6034722222</v>
      </c>
      <c r="I2301" s="17" t="n">
        <v>46259.6347222222</v>
      </c>
      <c r="J2301" s="17" t="n">
        <v>46259.6375</v>
      </c>
      <c r="K2301" s="17" t="n">
        <v>46259.6583333333</v>
      </c>
      <c r="L2301" s="17" t="n">
        <v>46259.6604166667</v>
      </c>
      <c r="M2301" s="17" t="n">
        <v>46259.66875</v>
      </c>
      <c r="N2301" s="17" t="n">
        <v>46259.6770833333</v>
      </c>
      <c r="O2301" s="17" t="n">
        <v>46259.7319444444</v>
      </c>
      <c r="P2301" s="17" t="n">
        <v>46259.7416666667</v>
      </c>
      <c r="Q2301" s="17" t="n">
        <v>46259.7645833333</v>
      </c>
      <c r="R2301" s="0" t="n">
        <v>347</v>
      </c>
      <c r="S2301" s="0" t="n">
        <v>0</v>
      </c>
      <c r="T2301" s="0" t="n">
        <v>0</v>
      </c>
      <c r="U2301" s="18" t="s">
        <v>130</v>
      </c>
      <c r="V2301" s="18" t="s">
        <v>144</v>
      </c>
      <c r="W2301" s="0" t="str">
        <f aca="false">IF(AND(X2301&gt;=6,X2301&lt;14),"A",IF(AND(X2301&gt;=14,X2301&lt;22),"B","C"))</f>
        <v>B</v>
      </c>
      <c r="X2301" s="18" t="n">
        <f aca="false">HOUR(H2301)</f>
        <v>14</v>
      </c>
      <c r="Y2301" s="18" t="n">
        <f aca="false">ROUND((I2301-H2301)*1440,0)</f>
        <v>45</v>
      </c>
      <c r="Z2301" s="18" t="n">
        <f aca="false">ROUND((J2301-I2301)*1440,0)</f>
        <v>4</v>
      </c>
      <c r="AA2301" s="18" t="n">
        <f aca="false">ROUND((K2301-J2301)*1440,0)</f>
        <v>30</v>
      </c>
      <c r="AB2301" s="18" t="n">
        <f aca="false">ROUND((L2301-K2301)*1440,0)</f>
        <v>3</v>
      </c>
      <c r="AC2301" s="18" t="n">
        <f aca="false">ROUND((M2301-L2301)*1440,0)</f>
        <v>12</v>
      </c>
      <c r="AD2301" s="18" t="n">
        <f aca="false">IF(N2301="","",ROUND((N2301-M2301)*1440,0))</f>
        <v>12</v>
      </c>
      <c r="AE2301" s="18" t="n">
        <f aca="false">IF(O2301="","",ROUND((O2301-N2301)*1440,0))</f>
        <v>79</v>
      </c>
      <c r="AF2301" s="18" t="n">
        <f aca="false">IF(P2301="","",ROUND((P2301-O2301)*1440,0))</f>
        <v>14</v>
      </c>
      <c r="AG2301" s="18" t="n">
        <f aca="false">IF(Q2301="","",ROUND((Q2301-P2301)*1440,0))</f>
        <v>33</v>
      </c>
      <c r="AH2301" s="18" t="n">
        <f aca="false">IF(Q2301="","",ROUND((Q2301-H2301)*1440,0))</f>
        <v>232</v>
      </c>
      <c r="AI2301" s="19" t="n">
        <f aca="false">ROUND(IF(O2301="",Assumptions!$B$25-K2301,O2301-K2301)*24,1)</f>
        <v>1.8</v>
      </c>
      <c r="AJ2301" s="20" t="n">
        <f aca="false">ROUND(MAX(N(Y2301)/Assumptions!$C$5, N(Z2301)/Assumptions!$C$6, N(AA2301)/Assumptions!$C$7, N(AB2301)/Assumptions!$C$8, N(AC2301)/Assumptions!$C$9, N(AD2301)/Assumptions!$C$10, N(AE2301)/Assumptions!$C$11, N(AF2301)/Assumptions!$C$12, N(AG2301)/Assumptions!$C$13),3)</f>
        <v>1.756</v>
      </c>
      <c r="AK2301" s="0" t="str">
        <f aca="false">IF(OR(U2301="Pending",U2301="On Hold"),"Open GRN (awaiting)",IF(AJ2301&lt;=1,"Within SLA",IF(ROUND(N(Y2301)/Assumptions!$C$5,3)=AJ2301,"Gate Wait",IF(ROUND(N(Z2301)/Assumptions!$C$6,3)=AJ2301,"Dock Wait",IF(ROUND(N(AA2301)/Assumptions!$C$7,3)=AJ2301,"Unloading",IF(ROUND(N(AB2301)/Assumptions!$C$8,3)=AJ2301,"Unload-to-QC Wait",IF(ROUND(N(AC2301)/Assumptions!$C$9,3)=AJ2301,"QC",IF(ROUND(N(AD2301)/Assumptions!$C$10,3)=AJ2301,"QC-to-GRN Wait",IF(ROUND(N(AE2301)/Assumptions!$C$11,3)=AJ2301,"GRN Processing",IF(ROUND(N(AF2301)/Assumptions!$C$12,3)=AJ2301,"GRN-to-Putaway Wait",IF(ROUND(N(AG2301)/Assumptions!$C$13,3)=AJ2301,"Putaway","Within SLA")))))))))))</f>
        <v>GRN Processing</v>
      </c>
    </row>
    <row r="2302" customFormat="false" ht="15" hidden="false" customHeight="false" outlineLevel="0" collapsed="false">
      <c r="A2302" s="0" t="s">
        <v>6670</v>
      </c>
      <c r="B2302" s="0" t="s">
        <v>6671</v>
      </c>
      <c r="C2302" s="0" t="s">
        <v>142</v>
      </c>
      <c r="D2302" s="0" t="s">
        <v>135</v>
      </c>
      <c r="E2302" s="0" t="s">
        <v>757</v>
      </c>
      <c r="F2302" s="0" t="s">
        <v>137</v>
      </c>
      <c r="G2302" s="0" t="s">
        <v>138</v>
      </c>
      <c r="H2302" s="17" t="n">
        <v>46259.6125</v>
      </c>
      <c r="I2302" s="17" t="n">
        <v>46259.6256944445</v>
      </c>
      <c r="J2302" s="17" t="n">
        <v>46259.6333333333</v>
      </c>
      <c r="K2302" s="17" t="n">
        <v>46259.6479166667</v>
      </c>
      <c r="L2302" s="17" t="n">
        <v>46259.6527777778</v>
      </c>
      <c r="M2302" s="17" t="n">
        <v>46259.6736111111</v>
      </c>
      <c r="N2302" s="17" t="n">
        <v>46259.7180555556</v>
      </c>
      <c r="O2302" s="17" t="n">
        <v>46259.8229166667</v>
      </c>
      <c r="P2302" s="17" t="n">
        <v>46259.8375</v>
      </c>
      <c r="Q2302" s="17" t="n">
        <v>46259.8576388889</v>
      </c>
      <c r="R2302" s="0" t="n">
        <v>187</v>
      </c>
      <c r="S2302" s="0" t="n">
        <v>0</v>
      </c>
      <c r="T2302" s="0" t="n">
        <v>0</v>
      </c>
      <c r="U2302" s="18" t="s">
        <v>130</v>
      </c>
      <c r="V2302" s="18" t="s">
        <v>131</v>
      </c>
      <c r="W2302" s="0" t="str">
        <f aca="false">IF(AND(X2302&gt;=6,X2302&lt;14),"A",IF(AND(X2302&gt;=14,X2302&lt;22),"B","C"))</f>
        <v>B</v>
      </c>
      <c r="X2302" s="18" t="n">
        <f aca="false">HOUR(H2302)</f>
        <v>14</v>
      </c>
      <c r="Y2302" s="18" t="n">
        <f aca="false">ROUND((I2302-H2302)*1440,0)</f>
        <v>19</v>
      </c>
      <c r="Z2302" s="18" t="n">
        <f aca="false">ROUND((J2302-I2302)*1440,0)</f>
        <v>11</v>
      </c>
      <c r="AA2302" s="18" t="n">
        <f aca="false">ROUND((K2302-J2302)*1440,0)</f>
        <v>21</v>
      </c>
      <c r="AB2302" s="18" t="n">
        <f aca="false">ROUND((L2302-K2302)*1440,0)</f>
        <v>7</v>
      </c>
      <c r="AC2302" s="18" t="n">
        <f aca="false">ROUND((M2302-L2302)*1440,0)</f>
        <v>30</v>
      </c>
      <c r="AD2302" s="18" t="n">
        <f aca="false">IF(N2302="","",ROUND((N2302-M2302)*1440,0))</f>
        <v>64</v>
      </c>
      <c r="AE2302" s="18" t="n">
        <f aca="false">IF(O2302="","",ROUND((O2302-N2302)*1440,0))</f>
        <v>151</v>
      </c>
      <c r="AF2302" s="18" t="n">
        <f aca="false">IF(P2302="","",ROUND((P2302-O2302)*1440,0))</f>
        <v>21</v>
      </c>
      <c r="AG2302" s="18" t="n">
        <f aca="false">IF(Q2302="","",ROUND((Q2302-P2302)*1440,0))</f>
        <v>29</v>
      </c>
      <c r="AH2302" s="18" t="n">
        <f aca="false">IF(Q2302="","",ROUND((Q2302-H2302)*1440,0))</f>
        <v>353</v>
      </c>
      <c r="AI2302" s="19" t="n">
        <f aca="false">ROUND(IF(O2302="",Assumptions!$B$25-K2302,O2302-K2302)*24,1)</f>
        <v>4.2</v>
      </c>
      <c r="AJ2302" s="20" t="n">
        <f aca="false">ROUND(MAX(N(Y2302)/Assumptions!$C$5, N(Z2302)/Assumptions!$C$6, N(AA2302)/Assumptions!$C$7, N(AB2302)/Assumptions!$C$8, N(AC2302)/Assumptions!$C$9, N(AD2302)/Assumptions!$C$10, N(AE2302)/Assumptions!$C$11, N(AF2302)/Assumptions!$C$12, N(AG2302)/Assumptions!$C$13),3)</f>
        <v>3.356</v>
      </c>
      <c r="AK2302" s="0" t="str">
        <f aca="false">IF(OR(U2302="Pending",U2302="On Hold"),"Open GRN (awaiting)",IF(AJ2302&lt;=1,"Within SLA",IF(ROUND(N(Y2302)/Assumptions!$C$5,3)=AJ2302,"Gate Wait",IF(ROUND(N(Z2302)/Assumptions!$C$6,3)=AJ2302,"Dock Wait",IF(ROUND(N(AA2302)/Assumptions!$C$7,3)=AJ2302,"Unloading",IF(ROUND(N(AB2302)/Assumptions!$C$8,3)=AJ2302,"Unload-to-QC Wait",IF(ROUND(N(AC2302)/Assumptions!$C$9,3)=AJ2302,"QC",IF(ROUND(N(AD2302)/Assumptions!$C$10,3)=AJ2302,"QC-to-GRN Wait",IF(ROUND(N(AE2302)/Assumptions!$C$11,3)=AJ2302,"GRN Processing",IF(ROUND(N(AF2302)/Assumptions!$C$12,3)=AJ2302,"GRN-to-Putaway Wait",IF(ROUND(N(AG2302)/Assumptions!$C$13,3)=AJ2302,"Putaway","Within SLA")))))))))))</f>
        <v>GRN Processing</v>
      </c>
    </row>
    <row r="2303" customFormat="false" ht="15" hidden="false" customHeight="false" outlineLevel="0" collapsed="false">
      <c r="A2303" s="0" t="s">
        <v>6672</v>
      </c>
      <c r="B2303" s="0" t="s">
        <v>6673</v>
      </c>
      <c r="C2303" s="0" t="s">
        <v>159</v>
      </c>
      <c r="D2303" s="0" t="s">
        <v>119</v>
      </c>
      <c r="E2303" s="0" t="s">
        <v>6674</v>
      </c>
      <c r="F2303" s="0" t="s">
        <v>128</v>
      </c>
      <c r="G2303" s="0" t="s">
        <v>122</v>
      </c>
      <c r="H2303" s="17" t="n">
        <v>46259.63125</v>
      </c>
      <c r="I2303" s="17" t="n">
        <v>46259.6520833333</v>
      </c>
      <c r="J2303" s="17" t="n">
        <v>46259.6652777778</v>
      </c>
      <c r="K2303" s="17" t="n">
        <v>46259.7243055556</v>
      </c>
      <c r="L2303" s="17" t="n">
        <v>46259.7375</v>
      </c>
      <c r="M2303" s="17" t="n">
        <v>46259.75625</v>
      </c>
      <c r="N2303" s="17" t="n">
        <v>46259.8083333333</v>
      </c>
      <c r="O2303" s="17" t="n">
        <v>46259.8881944444</v>
      </c>
      <c r="P2303" s="17" t="n">
        <v>46259.8916666667</v>
      </c>
      <c r="Q2303" s="17" t="n">
        <v>46259.9270833333</v>
      </c>
      <c r="R2303" s="0" t="n">
        <v>424</v>
      </c>
      <c r="S2303" s="0" t="n">
        <v>0</v>
      </c>
      <c r="T2303" s="0" t="n">
        <v>0</v>
      </c>
      <c r="U2303" s="18" t="s">
        <v>130</v>
      </c>
      <c r="V2303" s="18" t="s">
        <v>131</v>
      </c>
      <c r="W2303" s="0" t="str">
        <f aca="false">IF(AND(X2303&gt;=6,X2303&lt;14),"A",IF(AND(X2303&gt;=14,X2303&lt;22),"B","C"))</f>
        <v>B</v>
      </c>
      <c r="X2303" s="18" t="n">
        <f aca="false">HOUR(H2303)</f>
        <v>15</v>
      </c>
      <c r="Y2303" s="18" t="n">
        <f aca="false">ROUND((I2303-H2303)*1440,0)</f>
        <v>30</v>
      </c>
      <c r="Z2303" s="18" t="n">
        <f aca="false">ROUND((J2303-I2303)*1440,0)</f>
        <v>19</v>
      </c>
      <c r="AA2303" s="18" t="n">
        <f aca="false">ROUND((K2303-J2303)*1440,0)</f>
        <v>85</v>
      </c>
      <c r="AB2303" s="18" t="n">
        <f aca="false">ROUND((L2303-K2303)*1440,0)</f>
        <v>19</v>
      </c>
      <c r="AC2303" s="18" t="n">
        <f aca="false">ROUND((M2303-L2303)*1440,0)</f>
        <v>27</v>
      </c>
      <c r="AD2303" s="18" t="n">
        <f aca="false">IF(N2303="","",ROUND((N2303-M2303)*1440,0))</f>
        <v>75</v>
      </c>
      <c r="AE2303" s="18" t="n">
        <f aca="false">IF(O2303="","",ROUND((O2303-N2303)*1440,0))</f>
        <v>115</v>
      </c>
      <c r="AF2303" s="18" t="n">
        <f aca="false">IF(P2303="","",ROUND((P2303-O2303)*1440,0))</f>
        <v>5</v>
      </c>
      <c r="AG2303" s="18" t="n">
        <f aca="false">IF(Q2303="","",ROUND((Q2303-P2303)*1440,0))</f>
        <v>51</v>
      </c>
      <c r="AH2303" s="18" t="n">
        <f aca="false">IF(Q2303="","",ROUND((Q2303-H2303)*1440,0))</f>
        <v>426</v>
      </c>
      <c r="AI2303" s="19" t="n">
        <f aca="false">ROUND(IF(O2303="",Assumptions!$B$25-K2303,O2303-K2303)*24,1)</f>
        <v>3.9</v>
      </c>
      <c r="AJ2303" s="20" t="n">
        <f aca="false">ROUND(MAX(N(Y2303)/Assumptions!$C$5, N(Z2303)/Assumptions!$C$6, N(AA2303)/Assumptions!$C$7, N(AB2303)/Assumptions!$C$8, N(AC2303)/Assumptions!$C$9, N(AD2303)/Assumptions!$C$10, N(AE2303)/Assumptions!$C$11, N(AF2303)/Assumptions!$C$12, N(AG2303)/Assumptions!$C$13),3)</f>
        <v>2.556</v>
      </c>
      <c r="AK2303" s="0" t="str">
        <f aca="false">IF(OR(U2303="Pending",U2303="On Hold"),"Open GRN (awaiting)",IF(AJ2303&lt;=1,"Within SLA",IF(ROUND(N(Y2303)/Assumptions!$C$5,3)=AJ2303,"Gate Wait",IF(ROUND(N(Z2303)/Assumptions!$C$6,3)=AJ2303,"Dock Wait",IF(ROUND(N(AA2303)/Assumptions!$C$7,3)=AJ2303,"Unloading",IF(ROUND(N(AB2303)/Assumptions!$C$8,3)=AJ2303,"Unload-to-QC Wait",IF(ROUND(N(AC2303)/Assumptions!$C$9,3)=AJ2303,"QC",IF(ROUND(N(AD2303)/Assumptions!$C$10,3)=AJ2303,"QC-to-GRN Wait",IF(ROUND(N(AE2303)/Assumptions!$C$11,3)=AJ2303,"GRN Processing",IF(ROUND(N(AF2303)/Assumptions!$C$12,3)=AJ2303,"GRN-to-Putaway Wait",IF(ROUND(N(AG2303)/Assumptions!$C$13,3)=AJ2303,"Putaway","Within SLA")))))))))))</f>
        <v>GRN Processing</v>
      </c>
    </row>
    <row r="2304" customFormat="false" ht="15" hidden="false" customHeight="false" outlineLevel="0" collapsed="false">
      <c r="A2304" s="0" t="s">
        <v>6675</v>
      </c>
      <c r="B2304" s="0" t="s">
        <v>6676</v>
      </c>
      <c r="C2304" s="0" t="s">
        <v>142</v>
      </c>
      <c r="D2304" s="0" t="s">
        <v>135</v>
      </c>
      <c r="E2304" s="0" t="s">
        <v>6119</v>
      </c>
      <c r="F2304" s="0" t="s">
        <v>137</v>
      </c>
      <c r="G2304" s="0" t="s">
        <v>138</v>
      </c>
      <c r="H2304" s="17" t="n">
        <v>46259.6534722222</v>
      </c>
      <c r="I2304" s="17" t="n">
        <v>46259.6736111111</v>
      </c>
      <c r="J2304" s="17" t="n">
        <v>46259.6777777778</v>
      </c>
      <c r="K2304" s="17" t="n">
        <v>46259.6965277778</v>
      </c>
      <c r="L2304" s="17" t="n">
        <v>46259.7048611111</v>
      </c>
      <c r="M2304" s="17" t="n">
        <v>46259.7277777778</v>
      </c>
      <c r="N2304" s="17" t="n">
        <v>46259.8256944444</v>
      </c>
      <c r="O2304" s="17" t="n">
        <v>46259.8736111111</v>
      </c>
      <c r="P2304" s="17" t="n">
        <v>46259.8784722222</v>
      </c>
      <c r="Q2304" s="17" t="n">
        <v>46259.8888888889</v>
      </c>
      <c r="R2304" s="0" t="n">
        <v>171</v>
      </c>
      <c r="S2304" s="0" t="n">
        <v>0</v>
      </c>
      <c r="T2304" s="0" t="n">
        <v>0</v>
      </c>
      <c r="U2304" s="18" t="s">
        <v>130</v>
      </c>
      <c r="V2304" s="18" t="s">
        <v>144</v>
      </c>
      <c r="W2304" s="0" t="str">
        <f aca="false">IF(AND(X2304&gt;=6,X2304&lt;14),"A",IF(AND(X2304&gt;=14,X2304&lt;22),"B","C"))</f>
        <v>B</v>
      </c>
      <c r="X2304" s="18" t="n">
        <f aca="false">HOUR(H2304)</f>
        <v>15</v>
      </c>
      <c r="Y2304" s="18" t="n">
        <f aca="false">ROUND((I2304-H2304)*1440,0)</f>
        <v>29</v>
      </c>
      <c r="Z2304" s="18" t="n">
        <f aca="false">ROUND((J2304-I2304)*1440,0)</f>
        <v>6</v>
      </c>
      <c r="AA2304" s="18" t="n">
        <f aca="false">ROUND((K2304-J2304)*1440,0)</f>
        <v>27</v>
      </c>
      <c r="AB2304" s="18" t="n">
        <f aca="false">ROUND((L2304-K2304)*1440,0)</f>
        <v>12</v>
      </c>
      <c r="AC2304" s="18" t="n">
        <f aca="false">ROUND((M2304-L2304)*1440,0)</f>
        <v>33</v>
      </c>
      <c r="AD2304" s="18" t="n">
        <f aca="false">IF(N2304="","",ROUND((N2304-M2304)*1440,0))</f>
        <v>141</v>
      </c>
      <c r="AE2304" s="18" t="n">
        <f aca="false">IF(O2304="","",ROUND((O2304-N2304)*1440,0))</f>
        <v>69</v>
      </c>
      <c r="AF2304" s="18" t="n">
        <f aca="false">IF(P2304="","",ROUND((P2304-O2304)*1440,0))</f>
        <v>7</v>
      </c>
      <c r="AG2304" s="18" t="n">
        <f aca="false">IF(Q2304="","",ROUND((Q2304-P2304)*1440,0))</f>
        <v>15</v>
      </c>
      <c r="AH2304" s="18" t="n">
        <f aca="false">IF(Q2304="","",ROUND((Q2304-H2304)*1440,0))</f>
        <v>339</v>
      </c>
      <c r="AI2304" s="19" t="n">
        <f aca="false">ROUND(IF(O2304="",Assumptions!$B$25-K2304,O2304-K2304)*24,1)</f>
        <v>4.3</v>
      </c>
      <c r="AJ2304" s="20" t="n">
        <f aca="false">ROUND(MAX(N(Y2304)/Assumptions!$C$5, N(Z2304)/Assumptions!$C$6, N(AA2304)/Assumptions!$C$7, N(AB2304)/Assumptions!$C$8, N(AC2304)/Assumptions!$C$9, N(AD2304)/Assumptions!$C$10, N(AE2304)/Assumptions!$C$11, N(AF2304)/Assumptions!$C$12, N(AG2304)/Assumptions!$C$13),3)</f>
        <v>4.7</v>
      </c>
      <c r="AK2304" s="0" t="str">
        <f aca="false">IF(OR(U2304="Pending",U2304="On Hold"),"Open GRN (awaiting)",IF(AJ2304&lt;=1,"Within SLA",IF(ROUND(N(Y2304)/Assumptions!$C$5,3)=AJ2304,"Gate Wait",IF(ROUND(N(Z2304)/Assumptions!$C$6,3)=AJ2304,"Dock Wait",IF(ROUND(N(AA2304)/Assumptions!$C$7,3)=AJ2304,"Unloading",IF(ROUND(N(AB2304)/Assumptions!$C$8,3)=AJ2304,"Unload-to-QC Wait",IF(ROUND(N(AC2304)/Assumptions!$C$9,3)=AJ2304,"QC",IF(ROUND(N(AD2304)/Assumptions!$C$10,3)=AJ2304,"QC-to-GRN Wait",IF(ROUND(N(AE2304)/Assumptions!$C$11,3)=AJ2304,"GRN Processing",IF(ROUND(N(AF2304)/Assumptions!$C$12,3)=AJ2304,"GRN-to-Putaway Wait",IF(ROUND(N(AG2304)/Assumptions!$C$13,3)=AJ2304,"Putaway","Within SLA")))))))))))</f>
        <v>QC-to-GRN Wait</v>
      </c>
    </row>
    <row r="2305" customFormat="false" ht="15" hidden="false" customHeight="false" outlineLevel="0" collapsed="false">
      <c r="A2305" s="0" t="s">
        <v>6677</v>
      </c>
      <c r="B2305" s="0" t="s">
        <v>6678</v>
      </c>
      <c r="C2305" s="0" t="s">
        <v>126</v>
      </c>
      <c r="D2305" s="0" t="s">
        <v>135</v>
      </c>
      <c r="E2305" s="0" t="s">
        <v>6679</v>
      </c>
      <c r="F2305" s="0" t="s">
        <v>128</v>
      </c>
      <c r="G2305" s="0" t="s">
        <v>178</v>
      </c>
      <c r="H2305" s="17" t="n">
        <v>46259.6541666667</v>
      </c>
      <c r="I2305" s="17" t="n">
        <v>46259.6583333333</v>
      </c>
      <c r="J2305" s="17" t="n">
        <v>46259.6659722222</v>
      </c>
      <c r="K2305" s="17" t="n">
        <v>46259.6763888889</v>
      </c>
      <c r="L2305" s="17" t="n">
        <v>46259.6819444444</v>
      </c>
      <c r="M2305" s="17" t="n">
        <v>46259.7020833333</v>
      </c>
      <c r="N2305" s="17" t="n">
        <v>46259.7555555556</v>
      </c>
      <c r="O2305" s="17" t="n">
        <v>46259.8027777778</v>
      </c>
      <c r="P2305" s="17" t="n">
        <v>46259.8138888889</v>
      </c>
      <c r="Q2305" s="17" t="n">
        <v>46259.8479166667</v>
      </c>
      <c r="R2305" s="0" t="n">
        <v>375</v>
      </c>
      <c r="S2305" s="0" t="n">
        <v>0</v>
      </c>
      <c r="T2305" s="0" t="n">
        <v>0</v>
      </c>
      <c r="U2305" s="18" t="s">
        <v>130</v>
      </c>
      <c r="V2305" s="18" t="s">
        <v>131</v>
      </c>
      <c r="W2305" s="0" t="str">
        <f aca="false">IF(AND(X2305&gt;=6,X2305&lt;14),"A",IF(AND(X2305&gt;=14,X2305&lt;22),"B","C"))</f>
        <v>B</v>
      </c>
      <c r="X2305" s="18" t="n">
        <f aca="false">HOUR(H2305)</f>
        <v>15</v>
      </c>
      <c r="Y2305" s="18" t="n">
        <f aca="false">ROUND((I2305-H2305)*1440,0)</f>
        <v>6</v>
      </c>
      <c r="Z2305" s="18" t="n">
        <f aca="false">ROUND((J2305-I2305)*1440,0)</f>
        <v>11</v>
      </c>
      <c r="AA2305" s="18" t="n">
        <f aca="false">ROUND((K2305-J2305)*1440,0)</f>
        <v>15</v>
      </c>
      <c r="AB2305" s="18" t="n">
        <f aca="false">ROUND((L2305-K2305)*1440,0)</f>
        <v>8</v>
      </c>
      <c r="AC2305" s="18" t="n">
        <f aca="false">ROUND((M2305-L2305)*1440,0)</f>
        <v>29</v>
      </c>
      <c r="AD2305" s="18" t="n">
        <f aca="false">IF(N2305="","",ROUND((N2305-M2305)*1440,0))</f>
        <v>77</v>
      </c>
      <c r="AE2305" s="18" t="n">
        <f aca="false">IF(O2305="","",ROUND((O2305-N2305)*1440,0))</f>
        <v>68</v>
      </c>
      <c r="AF2305" s="18" t="n">
        <f aca="false">IF(P2305="","",ROUND((P2305-O2305)*1440,0))</f>
        <v>16</v>
      </c>
      <c r="AG2305" s="18" t="n">
        <f aca="false">IF(Q2305="","",ROUND((Q2305-P2305)*1440,0))</f>
        <v>49</v>
      </c>
      <c r="AH2305" s="18" t="n">
        <f aca="false">IF(Q2305="","",ROUND((Q2305-H2305)*1440,0))</f>
        <v>279</v>
      </c>
      <c r="AI2305" s="19" t="n">
        <f aca="false">ROUND(IF(O2305="",Assumptions!$B$25-K2305,O2305-K2305)*24,1)</f>
        <v>3</v>
      </c>
      <c r="AJ2305" s="20" t="n">
        <f aca="false">ROUND(MAX(N(Y2305)/Assumptions!$C$5, N(Z2305)/Assumptions!$C$6, N(AA2305)/Assumptions!$C$7, N(AB2305)/Assumptions!$C$8, N(AC2305)/Assumptions!$C$9, N(AD2305)/Assumptions!$C$10, N(AE2305)/Assumptions!$C$11, N(AF2305)/Assumptions!$C$12, N(AG2305)/Assumptions!$C$13),3)</f>
        <v>2.567</v>
      </c>
      <c r="AK2305" s="0" t="str">
        <f aca="false">IF(OR(U2305="Pending",U2305="On Hold"),"Open GRN (awaiting)",IF(AJ2305&lt;=1,"Within SLA",IF(ROUND(N(Y2305)/Assumptions!$C$5,3)=AJ2305,"Gate Wait",IF(ROUND(N(Z2305)/Assumptions!$C$6,3)=AJ2305,"Dock Wait",IF(ROUND(N(AA2305)/Assumptions!$C$7,3)=AJ2305,"Unloading",IF(ROUND(N(AB2305)/Assumptions!$C$8,3)=AJ2305,"Unload-to-QC Wait",IF(ROUND(N(AC2305)/Assumptions!$C$9,3)=AJ2305,"QC",IF(ROUND(N(AD2305)/Assumptions!$C$10,3)=AJ2305,"QC-to-GRN Wait",IF(ROUND(N(AE2305)/Assumptions!$C$11,3)=AJ2305,"GRN Processing",IF(ROUND(N(AF2305)/Assumptions!$C$12,3)=AJ2305,"GRN-to-Putaway Wait",IF(ROUND(N(AG2305)/Assumptions!$C$13,3)=AJ2305,"Putaway","Within SLA")))))))))))</f>
        <v>QC-to-GRN Wait</v>
      </c>
    </row>
    <row r="2306" customFormat="false" ht="15" hidden="false" customHeight="false" outlineLevel="0" collapsed="false">
      <c r="A2306" s="0" t="s">
        <v>6680</v>
      </c>
      <c r="B2306" s="0" t="s">
        <v>6681</v>
      </c>
      <c r="C2306" s="0" t="s">
        <v>218</v>
      </c>
      <c r="D2306" s="0" t="s">
        <v>147</v>
      </c>
      <c r="E2306" s="0" t="s">
        <v>6682</v>
      </c>
      <c r="F2306" s="0" t="s">
        <v>137</v>
      </c>
      <c r="G2306" s="0" t="s">
        <v>167</v>
      </c>
      <c r="H2306" s="17" t="n">
        <v>46259.6555555556</v>
      </c>
      <c r="I2306" s="17" t="n">
        <v>46259.6680555556</v>
      </c>
      <c r="J2306" s="17" t="n">
        <v>46259.6694444444</v>
      </c>
      <c r="K2306" s="17" t="n">
        <v>46259.6875</v>
      </c>
      <c r="L2306" s="17" t="n">
        <v>46259.6965277778</v>
      </c>
      <c r="M2306" s="17" t="n">
        <v>46259.7138888889</v>
      </c>
      <c r="N2306" s="17" t="n">
        <v>46259.7805555556</v>
      </c>
      <c r="O2306" s="17" t="n">
        <v>46259.8409722222</v>
      </c>
      <c r="P2306" s="17" t="n">
        <v>46259.85</v>
      </c>
      <c r="Q2306" s="17" t="n">
        <v>46259.8569444444</v>
      </c>
      <c r="R2306" s="0" t="n">
        <v>346</v>
      </c>
      <c r="S2306" s="0" t="n">
        <v>0</v>
      </c>
      <c r="T2306" s="0" t="n">
        <v>0</v>
      </c>
      <c r="U2306" s="18" t="s">
        <v>130</v>
      </c>
      <c r="V2306" s="18" t="s">
        <v>144</v>
      </c>
      <c r="W2306" s="0" t="str">
        <f aca="false">IF(AND(X2306&gt;=6,X2306&lt;14),"A",IF(AND(X2306&gt;=14,X2306&lt;22),"B","C"))</f>
        <v>B</v>
      </c>
      <c r="X2306" s="18" t="n">
        <f aca="false">HOUR(H2306)</f>
        <v>15</v>
      </c>
      <c r="Y2306" s="18" t="n">
        <f aca="false">ROUND((I2306-H2306)*1440,0)</f>
        <v>18</v>
      </c>
      <c r="Z2306" s="18" t="n">
        <f aca="false">ROUND((J2306-I2306)*1440,0)</f>
        <v>2</v>
      </c>
      <c r="AA2306" s="18" t="n">
        <f aca="false">ROUND((K2306-J2306)*1440,0)</f>
        <v>26</v>
      </c>
      <c r="AB2306" s="18" t="n">
        <f aca="false">ROUND((L2306-K2306)*1440,0)</f>
        <v>13</v>
      </c>
      <c r="AC2306" s="18" t="n">
        <f aca="false">ROUND((M2306-L2306)*1440,0)</f>
        <v>25</v>
      </c>
      <c r="AD2306" s="18" t="n">
        <f aca="false">IF(N2306="","",ROUND((N2306-M2306)*1440,0))</f>
        <v>96</v>
      </c>
      <c r="AE2306" s="18" t="n">
        <f aca="false">IF(O2306="","",ROUND((O2306-N2306)*1440,0))</f>
        <v>87</v>
      </c>
      <c r="AF2306" s="18" t="n">
        <f aca="false">IF(P2306="","",ROUND((P2306-O2306)*1440,0))</f>
        <v>13</v>
      </c>
      <c r="AG2306" s="18" t="n">
        <f aca="false">IF(Q2306="","",ROUND((Q2306-P2306)*1440,0))</f>
        <v>10</v>
      </c>
      <c r="AH2306" s="18" t="n">
        <f aca="false">IF(Q2306="","",ROUND((Q2306-H2306)*1440,0))</f>
        <v>290</v>
      </c>
      <c r="AI2306" s="19" t="n">
        <f aca="false">ROUND(IF(O2306="",Assumptions!$B$25-K2306,O2306-K2306)*24,1)</f>
        <v>3.7</v>
      </c>
      <c r="AJ2306" s="20" t="n">
        <f aca="false">ROUND(MAX(N(Y2306)/Assumptions!$C$5, N(Z2306)/Assumptions!$C$6, N(AA2306)/Assumptions!$C$7, N(AB2306)/Assumptions!$C$8, N(AC2306)/Assumptions!$C$9, N(AD2306)/Assumptions!$C$10, N(AE2306)/Assumptions!$C$11, N(AF2306)/Assumptions!$C$12, N(AG2306)/Assumptions!$C$13),3)</f>
        <v>3.2</v>
      </c>
      <c r="AK2306" s="0" t="str">
        <f aca="false">IF(OR(U2306="Pending",U2306="On Hold"),"Open GRN (awaiting)",IF(AJ2306&lt;=1,"Within SLA",IF(ROUND(N(Y2306)/Assumptions!$C$5,3)=AJ2306,"Gate Wait",IF(ROUND(N(Z2306)/Assumptions!$C$6,3)=AJ2306,"Dock Wait",IF(ROUND(N(AA2306)/Assumptions!$C$7,3)=AJ2306,"Unloading",IF(ROUND(N(AB2306)/Assumptions!$C$8,3)=AJ2306,"Unload-to-QC Wait",IF(ROUND(N(AC2306)/Assumptions!$C$9,3)=AJ2306,"QC",IF(ROUND(N(AD2306)/Assumptions!$C$10,3)=AJ2306,"QC-to-GRN Wait",IF(ROUND(N(AE2306)/Assumptions!$C$11,3)=AJ2306,"GRN Processing",IF(ROUND(N(AF2306)/Assumptions!$C$12,3)=AJ2306,"GRN-to-Putaway Wait",IF(ROUND(N(AG2306)/Assumptions!$C$13,3)=AJ2306,"Putaway","Within SLA")))))))))))</f>
        <v>QC-to-GRN Wait</v>
      </c>
    </row>
    <row r="2307" customFormat="false" ht="15" hidden="false" customHeight="false" outlineLevel="0" collapsed="false">
      <c r="A2307" s="0" t="s">
        <v>6683</v>
      </c>
      <c r="B2307" s="0" t="s">
        <v>6684</v>
      </c>
      <c r="C2307" s="0" t="s">
        <v>142</v>
      </c>
      <c r="D2307" s="0" t="s">
        <v>135</v>
      </c>
      <c r="E2307" s="0" t="s">
        <v>6685</v>
      </c>
      <c r="F2307" s="0" t="s">
        <v>137</v>
      </c>
      <c r="G2307" s="0" t="s">
        <v>138</v>
      </c>
      <c r="H2307" s="17" t="n">
        <v>46259.6666666667</v>
      </c>
      <c r="I2307" s="17" t="n">
        <v>46259.6861111111</v>
      </c>
      <c r="J2307" s="17" t="n">
        <v>46259.6902777778</v>
      </c>
      <c r="K2307" s="17" t="n">
        <v>46259.7194444445</v>
      </c>
      <c r="L2307" s="17" t="n">
        <v>46259.7368055556</v>
      </c>
      <c r="M2307" s="17" t="n">
        <v>46259.7618055556</v>
      </c>
      <c r="N2307" s="17" t="n">
        <v>46259.8694444444</v>
      </c>
      <c r="O2307" s="17" t="n">
        <v>46259.8930555556</v>
      </c>
      <c r="P2307" s="17" t="n">
        <v>46259.9</v>
      </c>
      <c r="Q2307" s="17" t="n">
        <v>46259.9173611111</v>
      </c>
      <c r="R2307" s="0" t="n">
        <v>445</v>
      </c>
      <c r="S2307" s="0" t="n">
        <v>0</v>
      </c>
      <c r="T2307" s="0" t="n">
        <v>0</v>
      </c>
      <c r="U2307" s="18" t="s">
        <v>130</v>
      </c>
      <c r="V2307" s="18" t="s">
        <v>156</v>
      </c>
      <c r="W2307" s="0" t="str">
        <f aca="false">IF(AND(X2307&gt;=6,X2307&lt;14),"A",IF(AND(X2307&gt;=14,X2307&lt;22),"B","C"))</f>
        <v>B</v>
      </c>
      <c r="X2307" s="18" t="n">
        <f aca="false">HOUR(H2307)</f>
        <v>16</v>
      </c>
      <c r="Y2307" s="18" t="n">
        <f aca="false">ROUND((I2307-H2307)*1440,0)</f>
        <v>28</v>
      </c>
      <c r="Z2307" s="18" t="n">
        <f aca="false">ROUND((J2307-I2307)*1440,0)</f>
        <v>6</v>
      </c>
      <c r="AA2307" s="18" t="n">
        <f aca="false">ROUND((K2307-J2307)*1440,0)</f>
        <v>42</v>
      </c>
      <c r="AB2307" s="18" t="n">
        <f aca="false">ROUND((L2307-K2307)*1440,0)</f>
        <v>25</v>
      </c>
      <c r="AC2307" s="18" t="n">
        <f aca="false">ROUND((M2307-L2307)*1440,0)</f>
        <v>36</v>
      </c>
      <c r="AD2307" s="18" t="n">
        <f aca="false">IF(N2307="","",ROUND((N2307-M2307)*1440,0))</f>
        <v>155</v>
      </c>
      <c r="AE2307" s="18" t="n">
        <f aca="false">IF(O2307="","",ROUND((O2307-N2307)*1440,0))</f>
        <v>34</v>
      </c>
      <c r="AF2307" s="18" t="n">
        <f aca="false">IF(P2307="","",ROUND((P2307-O2307)*1440,0))</f>
        <v>10</v>
      </c>
      <c r="AG2307" s="18" t="n">
        <f aca="false">IF(Q2307="","",ROUND((Q2307-P2307)*1440,0))</f>
        <v>25</v>
      </c>
      <c r="AH2307" s="18" t="n">
        <f aca="false">IF(Q2307="","",ROUND((Q2307-H2307)*1440,0))</f>
        <v>361</v>
      </c>
      <c r="AI2307" s="19" t="n">
        <f aca="false">ROUND(IF(O2307="",Assumptions!$B$25-K2307,O2307-K2307)*24,1)</f>
        <v>4.2</v>
      </c>
      <c r="AJ2307" s="20" t="n">
        <f aca="false">ROUND(MAX(N(Y2307)/Assumptions!$C$5, N(Z2307)/Assumptions!$C$6, N(AA2307)/Assumptions!$C$7, N(AB2307)/Assumptions!$C$8, N(AC2307)/Assumptions!$C$9, N(AD2307)/Assumptions!$C$10, N(AE2307)/Assumptions!$C$11, N(AF2307)/Assumptions!$C$12, N(AG2307)/Assumptions!$C$13),3)</f>
        <v>5.167</v>
      </c>
      <c r="AK2307" s="0" t="str">
        <f aca="false">IF(OR(U2307="Pending",U2307="On Hold"),"Open GRN (awaiting)",IF(AJ2307&lt;=1,"Within SLA",IF(ROUND(N(Y2307)/Assumptions!$C$5,3)=AJ2307,"Gate Wait",IF(ROUND(N(Z2307)/Assumptions!$C$6,3)=AJ2307,"Dock Wait",IF(ROUND(N(AA2307)/Assumptions!$C$7,3)=AJ2307,"Unloading",IF(ROUND(N(AB2307)/Assumptions!$C$8,3)=AJ2307,"Unload-to-QC Wait",IF(ROUND(N(AC2307)/Assumptions!$C$9,3)=AJ2307,"QC",IF(ROUND(N(AD2307)/Assumptions!$C$10,3)=AJ2307,"QC-to-GRN Wait",IF(ROUND(N(AE2307)/Assumptions!$C$11,3)=AJ2307,"GRN Processing",IF(ROUND(N(AF2307)/Assumptions!$C$12,3)=AJ2307,"GRN-to-Putaway Wait",IF(ROUND(N(AG2307)/Assumptions!$C$13,3)=AJ2307,"Putaway","Within SLA")))))))))))</f>
        <v>QC-to-GRN Wait</v>
      </c>
    </row>
    <row r="2308" customFormat="false" ht="15" hidden="false" customHeight="false" outlineLevel="0" collapsed="false">
      <c r="A2308" s="0" t="s">
        <v>6686</v>
      </c>
      <c r="B2308" s="0" t="s">
        <v>6687</v>
      </c>
      <c r="C2308" s="0" t="s">
        <v>175</v>
      </c>
      <c r="D2308" s="0" t="s">
        <v>147</v>
      </c>
      <c r="E2308" s="0" t="s">
        <v>6688</v>
      </c>
      <c r="F2308" s="0" t="s">
        <v>177</v>
      </c>
      <c r="G2308" s="0" t="s">
        <v>150</v>
      </c>
      <c r="H2308" s="17" t="n">
        <v>46259.6708333333</v>
      </c>
      <c r="I2308" s="17" t="n">
        <v>46259.6756944444</v>
      </c>
      <c r="J2308" s="17" t="n">
        <v>46259.6805555556</v>
      </c>
      <c r="K2308" s="17" t="n">
        <v>46259.7326388889</v>
      </c>
      <c r="L2308" s="17" t="n">
        <v>46259.7381944444</v>
      </c>
      <c r="M2308" s="17" t="n">
        <v>46259.7770833333</v>
      </c>
      <c r="N2308" s="17" t="n">
        <v>46259.7854166667</v>
      </c>
      <c r="O2308" s="17" t="n">
        <v>46259.8118055556</v>
      </c>
      <c r="P2308" s="17" t="n">
        <v>46259.8416666667</v>
      </c>
      <c r="Q2308" s="17" t="n">
        <v>46259.8527777778</v>
      </c>
      <c r="R2308" s="0" t="n">
        <v>950</v>
      </c>
      <c r="S2308" s="0" t="n">
        <v>0</v>
      </c>
      <c r="T2308" s="0" t="n">
        <v>0</v>
      </c>
      <c r="U2308" s="18" t="s">
        <v>130</v>
      </c>
      <c r="V2308" s="18" t="s">
        <v>144</v>
      </c>
      <c r="W2308" s="0" t="str">
        <f aca="false">IF(AND(X2308&gt;=6,X2308&lt;14),"A",IF(AND(X2308&gt;=14,X2308&lt;22),"B","C"))</f>
        <v>B</v>
      </c>
      <c r="X2308" s="18" t="n">
        <f aca="false">HOUR(H2308)</f>
        <v>16</v>
      </c>
      <c r="Y2308" s="18" t="n">
        <f aca="false">ROUND((I2308-H2308)*1440,0)</f>
        <v>7</v>
      </c>
      <c r="Z2308" s="18" t="n">
        <f aca="false">ROUND((J2308-I2308)*1440,0)</f>
        <v>7</v>
      </c>
      <c r="AA2308" s="18" t="n">
        <f aca="false">ROUND((K2308-J2308)*1440,0)</f>
        <v>75</v>
      </c>
      <c r="AB2308" s="18" t="n">
        <f aca="false">ROUND((L2308-K2308)*1440,0)</f>
        <v>8</v>
      </c>
      <c r="AC2308" s="18" t="n">
        <f aca="false">ROUND((M2308-L2308)*1440,0)</f>
        <v>56</v>
      </c>
      <c r="AD2308" s="18" t="n">
        <f aca="false">IF(N2308="","",ROUND((N2308-M2308)*1440,0))</f>
        <v>12</v>
      </c>
      <c r="AE2308" s="18" t="n">
        <f aca="false">IF(O2308="","",ROUND((O2308-N2308)*1440,0))</f>
        <v>38</v>
      </c>
      <c r="AF2308" s="18" t="n">
        <f aca="false">IF(P2308="","",ROUND((P2308-O2308)*1440,0))</f>
        <v>43</v>
      </c>
      <c r="AG2308" s="18" t="n">
        <f aca="false">IF(Q2308="","",ROUND((Q2308-P2308)*1440,0))</f>
        <v>16</v>
      </c>
      <c r="AH2308" s="18" t="n">
        <f aca="false">IF(Q2308="","",ROUND((Q2308-H2308)*1440,0))</f>
        <v>262</v>
      </c>
      <c r="AI2308" s="19" t="n">
        <f aca="false">ROUND(IF(O2308="",Assumptions!$B$25-K2308,O2308-K2308)*24,1)</f>
        <v>1.9</v>
      </c>
      <c r="AJ2308" s="20" t="n">
        <f aca="false">ROUND(MAX(N(Y2308)/Assumptions!$C$5, N(Z2308)/Assumptions!$C$6, N(AA2308)/Assumptions!$C$7, N(AB2308)/Assumptions!$C$8, N(AC2308)/Assumptions!$C$9, N(AD2308)/Assumptions!$C$10, N(AE2308)/Assumptions!$C$11, N(AF2308)/Assumptions!$C$12, N(AG2308)/Assumptions!$C$13),3)</f>
        <v>2.15</v>
      </c>
      <c r="AK2308" s="0" t="str">
        <f aca="false">IF(OR(U2308="Pending",U2308="On Hold"),"Open GRN (awaiting)",IF(AJ2308&lt;=1,"Within SLA",IF(ROUND(N(Y2308)/Assumptions!$C$5,3)=AJ2308,"Gate Wait",IF(ROUND(N(Z2308)/Assumptions!$C$6,3)=AJ2308,"Dock Wait",IF(ROUND(N(AA2308)/Assumptions!$C$7,3)=AJ2308,"Unloading",IF(ROUND(N(AB2308)/Assumptions!$C$8,3)=AJ2308,"Unload-to-QC Wait",IF(ROUND(N(AC2308)/Assumptions!$C$9,3)=AJ2308,"QC",IF(ROUND(N(AD2308)/Assumptions!$C$10,3)=AJ2308,"QC-to-GRN Wait",IF(ROUND(N(AE2308)/Assumptions!$C$11,3)=AJ2308,"GRN Processing",IF(ROUND(N(AF2308)/Assumptions!$C$12,3)=AJ2308,"GRN-to-Putaway Wait",IF(ROUND(N(AG2308)/Assumptions!$C$13,3)=AJ2308,"Putaway","Within SLA")))))))))))</f>
        <v>GRN-to-Putaway Wait</v>
      </c>
    </row>
    <row r="2309" customFormat="false" ht="15" hidden="false" customHeight="false" outlineLevel="0" collapsed="false">
      <c r="A2309" s="0" t="s">
        <v>6689</v>
      </c>
      <c r="B2309" s="0" t="s">
        <v>6690</v>
      </c>
      <c r="C2309" s="0" t="s">
        <v>175</v>
      </c>
      <c r="D2309" s="0" t="s">
        <v>147</v>
      </c>
      <c r="E2309" s="0" t="s">
        <v>6691</v>
      </c>
      <c r="F2309" s="0" t="s">
        <v>177</v>
      </c>
      <c r="G2309" s="0" t="s">
        <v>150</v>
      </c>
      <c r="H2309" s="17" t="n">
        <v>46259.6715277778</v>
      </c>
      <c r="I2309" s="17" t="n">
        <v>46259.68125</v>
      </c>
      <c r="J2309" s="17" t="n">
        <v>46259.69375</v>
      </c>
      <c r="K2309" s="17" t="n">
        <v>46259.7222222222</v>
      </c>
      <c r="L2309" s="17" t="n">
        <v>46259.725</v>
      </c>
      <c r="M2309" s="17" t="n">
        <v>46259.7347222222</v>
      </c>
      <c r="N2309" s="17" t="n">
        <v>46259.7805555556</v>
      </c>
      <c r="O2309" s="17" t="n">
        <v>46259.8041666667</v>
      </c>
      <c r="P2309" s="17" t="n">
        <v>46259.83125</v>
      </c>
      <c r="Q2309" s="17" t="n">
        <v>46259.8506944445</v>
      </c>
      <c r="R2309" s="0" t="n">
        <v>172</v>
      </c>
      <c r="S2309" s="0" t="n">
        <v>0</v>
      </c>
      <c r="T2309" s="0" t="n">
        <v>0</v>
      </c>
      <c r="U2309" s="18" t="s">
        <v>130</v>
      </c>
      <c r="V2309" s="18" t="s">
        <v>156</v>
      </c>
      <c r="W2309" s="0" t="str">
        <f aca="false">IF(AND(X2309&gt;=6,X2309&lt;14),"A",IF(AND(X2309&gt;=14,X2309&lt;22),"B","C"))</f>
        <v>B</v>
      </c>
      <c r="X2309" s="18" t="n">
        <f aca="false">HOUR(H2309)</f>
        <v>16</v>
      </c>
      <c r="Y2309" s="18" t="n">
        <f aca="false">ROUND((I2309-H2309)*1440,0)</f>
        <v>14</v>
      </c>
      <c r="Z2309" s="18" t="n">
        <f aca="false">ROUND((J2309-I2309)*1440,0)</f>
        <v>18</v>
      </c>
      <c r="AA2309" s="18" t="n">
        <f aca="false">ROUND((K2309-J2309)*1440,0)</f>
        <v>41</v>
      </c>
      <c r="AB2309" s="18" t="n">
        <f aca="false">ROUND((L2309-K2309)*1440,0)</f>
        <v>4</v>
      </c>
      <c r="AC2309" s="18" t="n">
        <f aca="false">ROUND((M2309-L2309)*1440,0)</f>
        <v>14</v>
      </c>
      <c r="AD2309" s="18" t="n">
        <f aca="false">IF(N2309="","",ROUND((N2309-M2309)*1440,0))</f>
        <v>66</v>
      </c>
      <c r="AE2309" s="18" t="n">
        <f aca="false">IF(O2309="","",ROUND((O2309-N2309)*1440,0))</f>
        <v>34</v>
      </c>
      <c r="AF2309" s="18" t="n">
        <f aca="false">IF(P2309="","",ROUND((P2309-O2309)*1440,0))</f>
        <v>39</v>
      </c>
      <c r="AG2309" s="18" t="n">
        <f aca="false">IF(Q2309="","",ROUND((Q2309-P2309)*1440,0))</f>
        <v>28</v>
      </c>
      <c r="AH2309" s="18" t="n">
        <f aca="false">IF(Q2309="","",ROUND((Q2309-H2309)*1440,0))</f>
        <v>258</v>
      </c>
      <c r="AI2309" s="19" t="n">
        <f aca="false">ROUND(IF(O2309="",Assumptions!$B$25-K2309,O2309-K2309)*24,1)</f>
        <v>2</v>
      </c>
      <c r="AJ2309" s="20" t="n">
        <f aca="false">ROUND(MAX(N(Y2309)/Assumptions!$C$5, N(Z2309)/Assumptions!$C$6, N(AA2309)/Assumptions!$C$7, N(AB2309)/Assumptions!$C$8, N(AC2309)/Assumptions!$C$9, N(AD2309)/Assumptions!$C$10, N(AE2309)/Assumptions!$C$11, N(AF2309)/Assumptions!$C$12, N(AG2309)/Assumptions!$C$13),3)</f>
        <v>2.2</v>
      </c>
      <c r="AK2309" s="0" t="str">
        <f aca="false">IF(OR(U2309="Pending",U2309="On Hold"),"Open GRN (awaiting)",IF(AJ2309&lt;=1,"Within SLA",IF(ROUND(N(Y2309)/Assumptions!$C$5,3)=AJ2309,"Gate Wait",IF(ROUND(N(Z2309)/Assumptions!$C$6,3)=AJ2309,"Dock Wait",IF(ROUND(N(AA2309)/Assumptions!$C$7,3)=AJ2309,"Unloading",IF(ROUND(N(AB2309)/Assumptions!$C$8,3)=AJ2309,"Unload-to-QC Wait",IF(ROUND(N(AC2309)/Assumptions!$C$9,3)=AJ2309,"QC",IF(ROUND(N(AD2309)/Assumptions!$C$10,3)=AJ2309,"QC-to-GRN Wait",IF(ROUND(N(AE2309)/Assumptions!$C$11,3)=AJ2309,"GRN Processing",IF(ROUND(N(AF2309)/Assumptions!$C$12,3)=AJ2309,"GRN-to-Putaway Wait",IF(ROUND(N(AG2309)/Assumptions!$C$13,3)=AJ2309,"Putaway","Within SLA")))))))))))</f>
        <v>QC-to-GRN Wait</v>
      </c>
    </row>
    <row r="2310" customFormat="false" ht="15" hidden="false" customHeight="false" outlineLevel="0" collapsed="false">
      <c r="A2310" s="0" t="s">
        <v>6692</v>
      </c>
      <c r="B2310" s="0" t="s">
        <v>6693</v>
      </c>
      <c r="C2310" s="0" t="s">
        <v>142</v>
      </c>
      <c r="D2310" s="0" t="s">
        <v>119</v>
      </c>
      <c r="E2310" s="0" t="s">
        <v>6694</v>
      </c>
      <c r="F2310" s="0" t="s">
        <v>137</v>
      </c>
      <c r="G2310" s="0" t="s">
        <v>129</v>
      </c>
      <c r="H2310" s="17" t="n">
        <v>46259.6715277778</v>
      </c>
      <c r="I2310" s="17" t="n">
        <v>46259.6951388889</v>
      </c>
      <c r="J2310" s="17" t="n">
        <v>46259.6986111111</v>
      </c>
      <c r="K2310" s="17" t="n">
        <v>46259.7111111111</v>
      </c>
      <c r="L2310" s="17" t="n">
        <v>46259.7229166667</v>
      </c>
      <c r="M2310" s="17" t="n">
        <v>46259.7423611111</v>
      </c>
      <c r="N2310" s="17" t="n">
        <v>46259.7513888889</v>
      </c>
      <c r="O2310" s="17" t="n">
        <v>46259.8076388889</v>
      </c>
      <c r="P2310" s="17" t="n">
        <v>46259.8229166667</v>
      </c>
      <c r="Q2310" s="17" t="n">
        <v>46259.8333333333</v>
      </c>
      <c r="R2310" s="0" t="n">
        <v>73</v>
      </c>
      <c r="S2310" s="0" t="n">
        <v>0</v>
      </c>
      <c r="T2310" s="0" t="n">
        <v>0</v>
      </c>
      <c r="U2310" s="18" t="s">
        <v>130</v>
      </c>
      <c r="V2310" s="18" t="s">
        <v>131</v>
      </c>
      <c r="W2310" s="0" t="str">
        <f aca="false">IF(AND(X2310&gt;=6,X2310&lt;14),"A",IF(AND(X2310&gt;=14,X2310&lt;22),"B","C"))</f>
        <v>B</v>
      </c>
      <c r="X2310" s="18" t="n">
        <f aca="false">HOUR(H2310)</f>
        <v>16</v>
      </c>
      <c r="Y2310" s="18" t="n">
        <f aca="false">ROUND((I2310-H2310)*1440,0)</f>
        <v>34</v>
      </c>
      <c r="Z2310" s="18" t="n">
        <f aca="false">ROUND((J2310-I2310)*1440,0)</f>
        <v>5</v>
      </c>
      <c r="AA2310" s="18" t="n">
        <f aca="false">ROUND((K2310-J2310)*1440,0)</f>
        <v>18</v>
      </c>
      <c r="AB2310" s="18" t="n">
        <f aca="false">ROUND((L2310-K2310)*1440,0)</f>
        <v>17</v>
      </c>
      <c r="AC2310" s="18" t="n">
        <f aca="false">ROUND((M2310-L2310)*1440,0)</f>
        <v>28</v>
      </c>
      <c r="AD2310" s="18" t="n">
        <f aca="false">IF(N2310="","",ROUND((N2310-M2310)*1440,0))</f>
        <v>13</v>
      </c>
      <c r="AE2310" s="18" t="n">
        <f aca="false">IF(O2310="","",ROUND((O2310-N2310)*1440,0))</f>
        <v>81</v>
      </c>
      <c r="AF2310" s="18" t="n">
        <f aca="false">IF(P2310="","",ROUND((P2310-O2310)*1440,0))</f>
        <v>22</v>
      </c>
      <c r="AG2310" s="18" t="n">
        <f aca="false">IF(Q2310="","",ROUND((Q2310-P2310)*1440,0))</f>
        <v>15</v>
      </c>
      <c r="AH2310" s="18" t="n">
        <f aca="false">IF(Q2310="","",ROUND((Q2310-H2310)*1440,0))</f>
        <v>233</v>
      </c>
      <c r="AI2310" s="19" t="n">
        <f aca="false">ROUND(IF(O2310="",Assumptions!$B$25-K2310,O2310-K2310)*24,1)</f>
        <v>2.3</v>
      </c>
      <c r="AJ2310" s="20" t="n">
        <f aca="false">ROUND(MAX(N(Y2310)/Assumptions!$C$5, N(Z2310)/Assumptions!$C$6, N(AA2310)/Assumptions!$C$7, N(AB2310)/Assumptions!$C$8, N(AC2310)/Assumptions!$C$9, N(AD2310)/Assumptions!$C$10, N(AE2310)/Assumptions!$C$11, N(AF2310)/Assumptions!$C$12, N(AG2310)/Assumptions!$C$13),3)</f>
        <v>1.8</v>
      </c>
      <c r="AK2310" s="0" t="str">
        <f aca="false">IF(OR(U2310="Pending",U2310="On Hold"),"Open GRN (awaiting)",IF(AJ2310&lt;=1,"Within SLA",IF(ROUND(N(Y2310)/Assumptions!$C$5,3)=AJ2310,"Gate Wait",IF(ROUND(N(Z2310)/Assumptions!$C$6,3)=AJ2310,"Dock Wait",IF(ROUND(N(AA2310)/Assumptions!$C$7,3)=AJ2310,"Unloading",IF(ROUND(N(AB2310)/Assumptions!$C$8,3)=AJ2310,"Unload-to-QC Wait",IF(ROUND(N(AC2310)/Assumptions!$C$9,3)=AJ2310,"QC",IF(ROUND(N(AD2310)/Assumptions!$C$10,3)=AJ2310,"QC-to-GRN Wait",IF(ROUND(N(AE2310)/Assumptions!$C$11,3)=AJ2310,"GRN Processing",IF(ROUND(N(AF2310)/Assumptions!$C$12,3)=AJ2310,"GRN-to-Putaway Wait",IF(ROUND(N(AG2310)/Assumptions!$C$13,3)=AJ2310,"Putaway","Within SLA")))))))))))</f>
        <v>GRN Processing</v>
      </c>
    </row>
    <row r="2311" customFormat="false" ht="15" hidden="false" customHeight="false" outlineLevel="0" collapsed="false">
      <c r="A2311" s="0" t="s">
        <v>6695</v>
      </c>
      <c r="B2311" s="0" t="s">
        <v>6696</v>
      </c>
      <c r="C2311" s="0" t="s">
        <v>118</v>
      </c>
      <c r="D2311" s="0" t="s">
        <v>135</v>
      </c>
      <c r="E2311" s="0" t="s">
        <v>6697</v>
      </c>
      <c r="F2311" s="0" t="s">
        <v>121</v>
      </c>
      <c r="G2311" s="0" t="s">
        <v>178</v>
      </c>
      <c r="H2311" s="17" t="n">
        <v>46259.6909722222</v>
      </c>
      <c r="I2311" s="17" t="n">
        <v>46259.6979166667</v>
      </c>
      <c r="J2311" s="17" t="n">
        <v>46259.7013888889</v>
      </c>
      <c r="K2311" s="17" t="n">
        <v>46259.7368055556</v>
      </c>
      <c r="L2311" s="17" t="n">
        <v>46259.7423611111</v>
      </c>
      <c r="M2311" s="17" t="n">
        <v>46259.7611111111</v>
      </c>
      <c r="N2311" s="17" t="n">
        <v>46259.8652777778</v>
      </c>
      <c r="O2311" s="17" t="n">
        <v>46259.9243055556</v>
      </c>
      <c r="P2311" s="17" t="n">
        <v>46259.9361111111</v>
      </c>
      <c r="Q2311" s="17" t="n">
        <v>46259.9520833333</v>
      </c>
      <c r="R2311" s="0" t="n">
        <v>438</v>
      </c>
      <c r="S2311" s="0" t="n">
        <v>0</v>
      </c>
      <c r="T2311" s="0" t="n">
        <v>0</v>
      </c>
      <c r="U2311" s="18" t="s">
        <v>130</v>
      </c>
      <c r="V2311" s="18" t="s">
        <v>156</v>
      </c>
      <c r="W2311" s="0" t="str">
        <f aca="false">IF(AND(X2311&gt;=6,X2311&lt;14),"A",IF(AND(X2311&gt;=14,X2311&lt;22),"B","C"))</f>
        <v>B</v>
      </c>
      <c r="X2311" s="18" t="n">
        <f aca="false">HOUR(H2311)</f>
        <v>16</v>
      </c>
      <c r="Y2311" s="18" t="n">
        <f aca="false">ROUND((I2311-H2311)*1440,0)</f>
        <v>10</v>
      </c>
      <c r="Z2311" s="18" t="n">
        <f aca="false">ROUND((J2311-I2311)*1440,0)</f>
        <v>5</v>
      </c>
      <c r="AA2311" s="18" t="n">
        <f aca="false">ROUND((K2311-J2311)*1440,0)</f>
        <v>51</v>
      </c>
      <c r="AB2311" s="18" t="n">
        <f aca="false">ROUND((L2311-K2311)*1440,0)</f>
        <v>8</v>
      </c>
      <c r="AC2311" s="18" t="n">
        <f aca="false">ROUND((M2311-L2311)*1440,0)</f>
        <v>27</v>
      </c>
      <c r="AD2311" s="18" t="n">
        <f aca="false">IF(N2311="","",ROUND((N2311-M2311)*1440,0))</f>
        <v>150</v>
      </c>
      <c r="AE2311" s="18" t="n">
        <f aca="false">IF(O2311="","",ROUND((O2311-N2311)*1440,0))</f>
        <v>85</v>
      </c>
      <c r="AF2311" s="18" t="n">
        <f aca="false">IF(P2311="","",ROUND((P2311-O2311)*1440,0))</f>
        <v>17</v>
      </c>
      <c r="AG2311" s="18" t="n">
        <f aca="false">IF(Q2311="","",ROUND((Q2311-P2311)*1440,0))</f>
        <v>23</v>
      </c>
      <c r="AH2311" s="18" t="n">
        <f aca="false">IF(Q2311="","",ROUND((Q2311-H2311)*1440,0))</f>
        <v>376</v>
      </c>
      <c r="AI2311" s="19" t="n">
        <f aca="false">ROUND(IF(O2311="",Assumptions!$B$25-K2311,O2311-K2311)*24,1)</f>
        <v>4.5</v>
      </c>
      <c r="AJ2311" s="20" t="n">
        <f aca="false">ROUND(MAX(N(Y2311)/Assumptions!$C$5, N(Z2311)/Assumptions!$C$6, N(AA2311)/Assumptions!$C$7, N(AB2311)/Assumptions!$C$8, N(AC2311)/Assumptions!$C$9, N(AD2311)/Assumptions!$C$10, N(AE2311)/Assumptions!$C$11, N(AF2311)/Assumptions!$C$12, N(AG2311)/Assumptions!$C$13),3)</f>
        <v>5</v>
      </c>
      <c r="AK2311" s="0" t="str">
        <f aca="false">IF(OR(U2311="Pending",U2311="On Hold"),"Open GRN (awaiting)",IF(AJ2311&lt;=1,"Within SLA",IF(ROUND(N(Y2311)/Assumptions!$C$5,3)=AJ2311,"Gate Wait",IF(ROUND(N(Z2311)/Assumptions!$C$6,3)=AJ2311,"Dock Wait",IF(ROUND(N(AA2311)/Assumptions!$C$7,3)=AJ2311,"Unloading",IF(ROUND(N(AB2311)/Assumptions!$C$8,3)=AJ2311,"Unload-to-QC Wait",IF(ROUND(N(AC2311)/Assumptions!$C$9,3)=AJ2311,"QC",IF(ROUND(N(AD2311)/Assumptions!$C$10,3)=AJ2311,"QC-to-GRN Wait",IF(ROUND(N(AE2311)/Assumptions!$C$11,3)=AJ2311,"GRN Processing",IF(ROUND(N(AF2311)/Assumptions!$C$12,3)=AJ2311,"GRN-to-Putaway Wait",IF(ROUND(N(AG2311)/Assumptions!$C$13,3)=AJ2311,"Putaway","Within SLA")))))))))))</f>
        <v>QC-to-GRN Wait</v>
      </c>
    </row>
    <row r="2312" customFormat="false" ht="15" hidden="false" customHeight="false" outlineLevel="0" collapsed="false">
      <c r="A2312" s="0" t="s">
        <v>6698</v>
      </c>
      <c r="B2312" s="0" t="s">
        <v>6699</v>
      </c>
      <c r="C2312" s="0" t="s">
        <v>175</v>
      </c>
      <c r="D2312" s="0" t="s">
        <v>119</v>
      </c>
      <c r="E2312" s="0" t="s">
        <v>1436</v>
      </c>
      <c r="F2312" s="0" t="s">
        <v>155</v>
      </c>
      <c r="G2312" s="0" t="s">
        <v>122</v>
      </c>
      <c r="H2312" s="17" t="n">
        <v>46259.7118055556</v>
      </c>
      <c r="I2312" s="17" t="n">
        <v>46259.7444444444</v>
      </c>
      <c r="J2312" s="17" t="n">
        <v>46259.7506944445</v>
      </c>
      <c r="K2312" s="17" t="n">
        <v>46259.7861111111</v>
      </c>
      <c r="L2312" s="17" t="n">
        <v>46259.79375</v>
      </c>
      <c r="M2312" s="17" t="n">
        <v>46259.83125</v>
      </c>
      <c r="N2312" s="17" t="n">
        <v>46259.8784722222</v>
      </c>
      <c r="O2312" s="17" t="n">
        <v>46259.8902777778</v>
      </c>
      <c r="P2312" s="17" t="n">
        <v>46259.9159722222</v>
      </c>
      <c r="Q2312" s="17" t="n">
        <v>46259.9472222222</v>
      </c>
      <c r="R2312" s="0" t="n">
        <v>432</v>
      </c>
      <c r="S2312" s="0" t="n">
        <v>0</v>
      </c>
      <c r="T2312" s="0" t="n">
        <v>1</v>
      </c>
      <c r="U2312" s="18" t="s">
        <v>123</v>
      </c>
      <c r="V2312" s="18" t="s">
        <v>144</v>
      </c>
      <c r="W2312" s="0" t="str">
        <f aca="false">IF(AND(X2312&gt;=6,X2312&lt;14),"A",IF(AND(X2312&gt;=14,X2312&lt;22),"B","C"))</f>
        <v>B</v>
      </c>
      <c r="X2312" s="18" t="n">
        <f aca="false">HOUR(H2312)</f>
        <v>17</v>
      </c>
      <c r="Y2312" s="18" t="n">
        <f aca="false">ROUND((I2312-H2312)*1440,0)</f>
        <v>47</v>
      </c>
      <c r="Z2312" s="18" t="n">
        <f aca="false">ROUND((J2312-I2312)*1440,0)</f>
        <v>9</v>
      </c>
      <c r="AA2312" s="18" t="n">
        <f aca="false">ROUND((K2312-J2312)*1440,0)</f>
        <v>51</v>
      </c>
      <c r="AB2312" s="18" t="n">
        <f aca="false">ROUND((L2312-K2312)*1440,0)</f>
        <v>11</v>
      </c>
      <c r="AC2312" s="18" t="n">
        <f aca="false">ROUND((M2312-L2312)*1440,0)</f>
        <v>54</v>
      </c>
      <c r="AD2312" s="18" t="n">
        <f aca="false">IF(N2312="","",ROUND((N2312-M2312)*1440,0))</f>
        <v>68</v>
      </c>
      <c r="AE2312" s="18" t="n">
        <f aca="false">IF(O2312="","",ROUND((O2312-N2312)*1440,0))</f>
        <v>17</v>
      </c>
      <c r="AF2312" s="18" t="n">
        <f aca="false">IF(P2312="","",ROUND((P2312-O2312)*1440,0))</f>
        <v>37</v>
      </c>
      <c r="AG2312" s="18" t="n">
        <f aca="false">IF(Q2312="","",ROUND((Q2312-P2312)*1440,0))</f>
        <v>45</v>
      </c>
      <c r="AH2312" s="18" t="n">
        <f aca="false">IF(Q2312="","",ROUND((Q2312-H2312)*1440,0))</f>
        <v>339</v>
      </c>
      <c r="AI2312" s="19" t="n">
        <f aca="false">ROUND(IF(O2312="",Assumptions!$B$25-K2312,O2312-K2312)*24,1)</f>
        <v>2.5</v>
      </c>
      <c r="AJ2312" s="20" t="n">
        <f aca="false">ROUND(MAX(N(Y2312)/Assumptions!$C$5, N(Z2312)/Assumptions!$C$6, N(AA2312)/Assumptions!$C$7, N(AB2312)/Assumptions!$C$8, N(AC2312)/Assumptions!$C$9, N(AD2312)/Assumptions!$C$10, N(AE2312)/Assumptions!$C$11, N(AF2312)/Assumptions!$C$12, N(AG2312)/Assumptions!$C$13),3)</f>
        <v>2.267</v>
      </c>
      <c r="AK2312" s="0" t="str">
        <f aca="false">IF(OR(U2312="Pending",U2312="On Hold"),"Open GRN (awaiting)",IF(AJ2312&lt;=1,"Within SLA",IF(ROUND(N(Y2312)/Assumptions!$C$5,3)=AJ2312,"Gate Wait",IF(ROUND(N(Z2312)/Assumptions!$C$6,3)=AJ2312,"Dock Wait",IF(ROUND(N(AA2312)/Assumptions!$C$7,3)=AJ2312,"Unloading",IF(ROUND(N(AB2312)/Assumptions!$C$8,3)=AJ2312,"Unload-to-QC Wait",IF(ROUND(N(AC2312)/Assumptions!$C$9,3)=AJ2312,"QC",IF(ROUND(N(AD2312)/Assumptions!$C$10,3)=AJ2312,"QC-to-GRN Wait",IF(ROUND(N(AE2312)/Assumptions!$C$11,3)=AJ2312,"GRN Processing",IF(ROUND(N(AF2312)/Assumptions!$C$12,3)=AJ2312,"GRN-to-Putaway Wait",IF(ROUND(N(AG2312)/Assumptions!$C$13,3)=AJ2312,"Putaway","Within SLA")))))))))))</f>
        <v>QC-to-GRN Wait</v>
      </c>
    </row>
    <row r="2313" customFormat="false" ht="15" hidden="false" customHeight="false" outlineLevel="0" collapsed="false">
      <c r="A2313" s="0" t="s">
        <v>6700</v>
      </c>
      <c r="B2313" s="0" t="s">
        <v>6701</v>
      </c>
      <c r="C2313" s="0" t="s">
        <v>134</v>
      </c>
      <c r="D2313" s="0" t="s">
        <v>147</v>
      </c>
      <c r="E2313" s="0" t="s">
        <v>6702</v>
      </c>
      <c r="F2313" s="0" t="s">
        <v>149</v>
      </c>
      <c r="G2313" s="0" t="s">
        <v>150</v>
      </c>
      <c r="H2313" s="17" t="n">
        <v>46259.7388888889</v>
      </c>
      <c r="I2313" s="17" t="n">
        <v>46259.7625</v>
      </c>
      <c r="J2313" s="17" t="n">
        <v>46259.7826388889</v>
      </c>
      <c r="K2313" s="17" t="n">
        <v>46259.8229166667</v>
      </c>
      <c r="L2313" s="17" t="n">
        <v>46259.8284722222</v>
      </c>
      <c r="M2313" s="17" t="n">
        <v>46259.8402777778</v>
      </c>
      <c r="N2313" s="17" t="n">
        <v>46259.8590277778</v>
      </c>
      <c r="O2313" s="17" t="n">
        <v>46259.8722222222</v>
      </c>
      <c r="P2313" s="17" t="n">
        <v>46259.8805555556</v>
      </c>
      <c r="Q2313" s="17" t="n">
        <v>46259.8909722222</v>
      </c>
      <c r="R2313" s="0" t="n">
        <v>405</v>
      </c>
      <c r="S2313" s="0" t="n">
        <v>0</v>
      </c>
      <c r="T2313" s="0" t="n">
        <v>0</v>
      </c>
      <c r="U2313" s="18" t="s">
        <v>130</v>
      </c>
      <c r="V2313" s="18" t="s">
        <v>139</v>
      </c>
      <c r="W2313" s="0" t="str">
        <f aca="false">IF(AND(X2313&gt;=6,X2313&lt;14),"A",IF(AND(X2313&gt;=14,X2313&lt;22),"B","C"))</f>
        <v>B</v>
      </c>
      <c r="X2313" s="18" t="n">
        <f aca="false">HOUR(H2313)</f>
        <v>17</v>
      </c>
      <c r="Y2313" s="18" t="n">
        <f aca="false">ROUND((I2313-H2313)*1440,0)</f>
        <v>34</v>
      </c>
      <c r="Z2313" s="18" t="n">
        <f aca="false">ROUND((J2313-I2313)*1440,0)</f>
        <v>29</v>
      </c>
      <c r="AA2313" s="18" t="n">
        <f aca="false">ROUND((K2313-J2313)*1440,0)</f>
        <v>58</v>
      </c>
      <c r="AB2313" s="18" t="n">
        <f aca="false">ROUND((L2313-K2313)*1440,0)</f>
        <v>8</v>
      </c>
      <c r="AC2313" s="18" t="n">
        <f aca="false">ROUND((M2313-L2313)*1440,0)</f>
        <v>17</v>
      </c>
      <c r="AD2313" s="18" t="n">
        <f aca="false">IF(N2313="","",ROUND((N2313-M2313)*1440,0))</f>
        <v>27</v>
      </c>
      <c r="AE2313" s="18" t="n">
        <f aca="false">IF(O2313="","",ROUND((O2313-N2313)*1440,0))</f>
        <v>19</v>
      </c>
      <c r="AF2313" s="18" t="n">
        <f aca="false">IF(P2313="","",ROUND((P2313-O2313)*1440,0))</f>
        <v>12</v>
      </c>
      <c r="AG2313" s="18" t="n">
        <f aca="false">IF(Q2313="","",ROUND((Q2313-P2313)*1440,0))</f>
        <v>15</v>
      </c>
      <c r="AH2313" s="18" t="n">
        <f aca="false">IF(Q2313="","",ROUND((Q2313-H2313)*1440,0))</f>
        <v>219</v>
      </c>
      <c r="AI2313" s="19" t="n">
        <f aca="false">ROUND(IF(O2313="",Assumptions!$B$25-K2313,O2313-K2313)*24,1)</f>
        <v>1.2</v>
      </c>
      <c r="AJ2313" s="20" t="n">
        <f aca="false">ROUND(MAX(N(Y2313)/Assumptions!$C$5, N(Z2313)/Assumptions!$C$6, N(AA2313)/Assumptions!$C$7, N(AB2313)/Assumptions!$C$8, N(AC2313)/Assumptions!$C$9, N(AD2313)/Assumptions!$C$10, N(AE2313)/Assumptions!$C$11, N(AF2313)/Assumptions!$C$12, N(AG2313)/Assumptions!$C$13),3)</f>
        <v>1.933</v>
      </c>
      <c r="AK2313" s="0" t="str">
        <f aca="false">IF(OR(U2313="Pending",U2313="On Hold"),"Open GRN (awaiting)",IF(AJ2313&lt;=1,"Within SLA",IF(ROUND(N(Y2313)/Assumptions!$C$5,3)=AJ2313,"Gate Wait",IF(ROUND(N(Z2313)/Assumptions!$C$6,3)=AJ2313,"Dock Wait",IF(ROUND(N(AA2313)/Assumptions!$C$7,3)=AJ2313,"Unloading",IF(ROUND(N(AB2313)/Assumptions!$C$8,3)=AJ2313,"Unload-to-QC Wait",IF(ROUND(N(AC2313)/Assumptions!$C$9,3)=AJ2313,"QC",IF(ROUND(N(AD2313)/Assumptions!$C$10,3)=AJ2313,"QC-to-GRN Wait",IF(ROUND(N(AE2313)/Assumptions!$C$11,3)=AJ2313,"GRN Processing",IF(ROUND(N(AF2313)/Assumptions!$C$12,3)=AJ2313,"GRN-to-Putaway Wait",IF(ROUND(N(AG2313)/Assumptions!$C$13,3)=AJ2313,"Putaway","Within SLA")))))))))))</f>
        <v>Dock Wait</v>
      </c>
    </row>
    <row r="2314" customFormat="false" ht="15" hidden="false" customHeight="false" outlineLevel="0" collapsed="false">
      <c r="A2314" s="0" t="s">
        <v>6703</v>
      </c>
      <c r="B2314" s="0" t="s">
        <v>6704</v>
      </c>
      <c r="C2314" s="0" t="s">
        <v>126</v>
      </c>
      <c r="D2314" s="0" t="s">
        <v>119</v>
      </c>
      <c r="E2314" s="0" t="s">
        <v>6705</v>
      </c>
      <c r="F2314" s="0" t="s">
        <v>128</v>
      </c>
      <c r="G2314" s="0" t="s">
        <v>129</v>
      </c>
      <c r="H2314" s="17" t="n">
        <v>46259.8375</v>
      </c>
      <c r="I2314" s="17" t="n">
        <v>46259.8590277778</v>
      </c>
      <c r="J2314" s="17" t="n">
        <v>46259.8659722222</v>
      </c>
      <c r="K2314" s="17" t="n">
        <v>46259.8743055556</v>
      </c>
      <c r="L2314" s="17" t="n">
        <v>46259.8784722222</v>
      </c>
      <c r="M2314" s="17" t="n">
        <v>46259.8930555556</v>
      </c>
      <c r="N2314" s="17" t="n">
        <v>46259.9159722222</v>
      </c>
      <c r="O2314" s="17" t="n">
        <v>46259.9270833333</v>
      </c>
      <c r="P2314" s="17" t="n">
        <v>46259.9368055556</v>
      </c>
      <c r="Q2314" s="17" t="n">
        <v>46259.9694444445</v>
      </c>
      <c r="R2314" s="0" t="n">
        <v>134</v>
      </c>
      <c r="S2314" s="0" t="n">
        <v>0</v>
      </c>
      <c r="T2314" s="0" t="n">
        <v>0</v>
      </c>
      <c r="U2314" s="18" t="s">
        <v>130</v>
      </c>
      <c r="V2314" s="18" t="s">
        <v>144</v>
      </c>
      <c r="W2314" s="0" t="str">
        <f aca="false">IF(AND(X2314&gt;=6,X2314&lt;14),"A",IF(AND(X2314&gt;=14,X2314&lt;22),"B","C"))</f>
        <v>B</v>
      </c>
      <c r="X2314" s="18" t="n">
        <f aca="false">HOUR(H2314)</f>
        <v>20</v>
      </c>
      <c r="Y2314" s="18" t="n">
        <f aca="false">ROUND((I2314-H2314)*1440,0)</f>
        <v>31</v>
      </c>
      <c r="Z2314" s="18" t="n">
        <f aca="false">ROUND((J2314-I2314)*1440,0)</f>
        <v>10</v>
      </c>
      <c r="AA2314" s="18" t="n">
        <f aca="false">ROUND((K2314-J2314)*1440,0)</f>
        <v>12</v>
      </c>
      <c r="AB2314" s="18" t="n">
        <f aca="false">ROUND((L2314-K2314)*1440,0)</f>
        <v>6</v>
      </c>
      <c r="AC2314" s="18" t="n">
        <f aca="false">ROUND((M2314-L2314)*1440,0)</f>
        <v>21</v>
      </c>
      <c r="AD2314" s="18" t="n">
        <f aca="false">IF(N2314="","",ROUND((N2314-M2314)*1440,0))</f>
        <v>33</v>
      </c>
      <c r="AE2314" s="18" t="n">
        <f aca="false">IF(O2314="","",ROUND((O2314-N2314)*1440,0))</f>
        <v>16</v>
      </c>
      <c r="AF2314" s="18" t="n">
        <f aca="false">IF(P2314="","",ROUND((P2314-O2314)*1440,0))</f>
        <v>14</v>
      </c>
      <c r="AG2314" s="18" t="n">
        <f aca="false">IF(Q2314="","",ROUND((Q2314-P2314)*1440,0))</f>
        <v>47</v>
      </c>
      <c r="AH2314" s="18" t="n">
        <f aca="false">IF(Q2314="","",ROUND((Q2314-H2314)*1440,0))</f>
        <v>190</v>
      </c>
      <c r="AI2314" s="19" t="n">
        <f aca="false">ROUND(IF(O2314="",Assumptions!$B$25-K2314,O2314-K2314)*24,1)</f>
        <v>1.3</v>
      </c>
      <c r="AJ2314" s="20" t="n">
        <f aca="false">ROUND(MAX(N(Y2314)/Assumptions!$C$5, N(Z2314)/Assumptions!$C$6, N(AA2314)/Assumptions!$C$7, N(AB2314)/Assumptions!$C$8, N(AC2314)/Assumptions!$C$9, N(AD2314)/Assumptions!$C$10, N(AE2314)/Assumptions!$C$11, N(AF2314)/Assumptions!$C$12, N(AG2314)/Assumptions!$C$13),3)</f>
        <v>1.175</v>
      </c>
      <c r="AK2314" s="0" t="str">
        <f aca="false">IF(OR(U2314="Pending",U2314="On Hold"),"Open GRN (awaiting)",IF(AJ2314&lt;=1,"Within SLA",IF(ROUND(N(Y2314)/Assumptions!$C$5,3)=AJ2314,"Gate Wait",IF(ROUND(N(Z2314)/Assumptions!$C$6,3)=AJ2314,"Dock Wait",IF(ROUND(N(AA2314)/Assumptions!$C$7,3)=AJ2314,"Unloading",IF(ROUND(N(AB2314)/Assumptions!$C$8,3)=AJ2314,"Unload-to-QC Wait",IF(ROUND(N(AC2314)/Assumptions!$C$9,3)=AJ2314,"QC",IF(ROUND(N(AD2314)/Assumptions!$C$10,3)=AJ2314,"QC-to-GRN Wait",IF(ROUND(N(AE2314)/Assumptions!$C$11,3)=AJ2314,"GRN Processing",IF(ROUND(N(AF2314)/Assumptions!$C$12,3)=AJ2314,"GRN-to-Putaway Wait",IF(ROUND(N(AG2314)/Assumptions!$C$13,3)=AJ2314,"Putaway","Within SLA")))))))))))</f>
        <v>Putaway</v>
      </c>
    </row>
    <row r="2315" customFormat="false" ht="15" hidden="false" customHeight="false" outlineLevel="0" collapsed="false">
      <c r="A2315" s="0" t="s">
        <v>6706</v>
      </c>
      <c r="B2315" s="0" t="s">
        <v>6707</v>
      </c>
      <c r="C2315" s="0" t="s">
        <v>184</v>
      </c>
      <c r="D2315" s="0" t="s">
        <v>147</v>
      </c>
      <c r="E2315" s="0" t="s">
        <v>6708</v>
      </c>
      <c r="F2315" s="0" t="s">
        <v>172</v>
      </c>
      <c r="G2315" s="0" t="s">
        <v>167</v>
      </c>
      <c r="H2315" s="17" t="n">
        <v>46259.8763888889</v>
      </c>
      <c r="I2315" s="17" t="n">
        <v>46259.9118055556</v>
      </c>
      <c r="J2315" s="17" t="n">
        <v>46259.9236111111</v>
      </c>
      <c r="K2315" s="17" t="n">
        <v>46259.9506944444</v>
      </c>
      <c r="L2315" s="17" t="n">
        <v>46259.9590277778</v>
      </c>
      <c r="M2315" s="17" t="n">
        <v>46259.9763888889</v>
      </c>
      <c r="N2315" s="17" t="n">
        <v>46260.0041666667</v>
      </c>
      <c r="O2315" s="17" t="n">
        <v>46260.0222222222</v>
      </c>
      <c r="P2315" s="17" t="n">
        <v>46260.0444444444</v>
      </c>
      <c r="Q2315" s="17" t="n">
        <v>46260.0583333333</v>
      </c>
      <c r="R2315" s="0" t="n">
        <v>350</v>
      </c>
      <c r="S2315" s="0" t="n">
        <v>11</v>
      </c>
      <c r="T2315" s="0" t="n">
        <v>0</v>
      </c>
      <c r="U2315" s="18" t="s">
        <v>123</v>
      </c>
      <c r="V2315" s="18" t="s">
        <v>82</v>
      </c>
      <c r="W2315" s="0" t="str">
        <f aca="false">IF(AND(X2315&gt;=6,X2315&lt;14),"A",IF(AND(X2315&gt;=14,X2315&lt;22),"B","C"))</f>
        <v>B</v>
      </c>
      <c r="X2315" s="18" t="n">
        <f aca="false">HOUR(H2315)</f>
        <v>21</v>
      </c>
      <c r="Y2315" s="18" t="n">
        <f aca="false">ROUND((I2315-H2315)*1440,0)</f>
        <v>51</v>
      </c>
      <c r="Z2315" s="18" t="n">
        <f aca="false">ROUND((J2315-I2315)*1440,0)</f>
        <v>17</v>
      </c>
      <c r="AA2315" s="18" t="n">
        <f aca="false">ROUND((K2315-J2315)*1440,0)</f>
        <v>39</v>
      </c>
      <c r="AB2315" s="18" t="n">
        <f aca="false">ROUND((L2315-K2315)*1440,0)</f>
        <v>12</v>
      </c>
      <c r="AC2315" s="18" t="n">
        <f aca="false">ROUND((M2315-L2315)*1440,0)</f>
        <v>25</v>
      </c>
      <c r="AD2315" s="18" t="n">
        <f aca="false">IF(N2315="","",ROUND((N2315-M2315)*1440,0))</f>
        <v>40</v>
      </c>
      <c r="AE2315" s="18" t="n">
        <f aca="false">IF(O2315="","",ROUND((O2315-N2315)*1440,0))</f>
        <v>26</v>
      </c>
      <c r="AF2315" s="18" t="n">
        <f aca="false">IF(P2315="","",ROUND((P2315-O2315)*1440,0))</f>
        <v>32</v>
      </c>
      <c r="AG2315" s="18" t="n">
        <f aca="false">IF(Q2315="","",ROUND((Q2315-P2315)*1440,0))</f>
        <v>20</v>
      </c>
      <c r="AH2315" s="18" t="n">
        <f aca="false">IF(Q2315="","",ROUND((Q2315-H2315)*1440,0))</f>
        <v>262</v>
      </c>
      <c r="AI2315" s="19" t="n">
        <f aca="false">ROUND(IF(O2315="",Assumptions!$B$25-K2315,O2315-K2315)*24,1)</f>
        <v>1.7</v>
      </c>
      <c r="AJ2315" s="20" t="n">
        <f aca="false">ROUND(MAX(N(Y2315)/Assumptions!$C$5, N(Z2315)/Assumptions!$C$6, N(AA2315)/Assumptions!$C$7, N(AB2315)/Assumptions!$C$8, N(AC2315)/Assumptions!$C$9, N(AD2315)/Assumptions!$C$10, N(AE2315)/Assumptions!$C$11, N(AF2315)/Assumptions!$C$12, N(AG2315)/Assumptions!$C$13),3)</f>
        <v>1.7</v>
      </c>
      <c r="AK2315" s="0" t="str">
        <f aca="false">IF(OR(U2315="Pending",U2315="On Hold"),"Open GRN (awaiting)",IF(AJ2315&lt;=1,"Within SLA",IF(ROUND(N(Y2315)/Assumptions!$C$5,3)=AJ2315,"Gate Wait",IF(ROUND(N(Z2315)/Assumptions!$C$6,3)=AJ2315,"Dock Wait",IF(ROUND(N(AA2315)/Assumptions!$C$7,3)=AJ2315,"Unloading",IF(ROUND(N(AB2315)/Assumptions!$C$8,3)=AJ2315,"Unload-to-QC Wait",IF(ROUND(N(AC2315)/Assumptions!$C$9,3)=AJ2315,"QC",IF(ROUND(N(AD2315)/Assumptions!$C$10,3)=AJ2315,"QC-to-GRN Wait",IF(ROUND(N(AE2315)/Assumptions!$C$11,3)=AJ2315,"GRN Processing",IF(ROUND(N(AF2315)/Assumptions!$C$12,3)=AJ2315,"GRN-to-Putaway Wait",IF(ROUND(N(AG2315)/Assumptions!$C$13,3)=AJ2315,"Putaway","Within SLA")))))))))))</f>
        <v>Gate Wait</v>
      </c>
    </row>
    <row r="2316" customFormat="false" ht="15" hidden="false" customHeight="false" outlineLevel="0" collapsed="false">
      <c r="A2316" s="0" t="s">
        <v>6709</v>
      </c>
      <c r="B2316" s="0" t="s">
        <v>6710</v>
      </c>
      <c r="C2316" s="0" t="s">
        <v>170</v>
      </c>
      <c r="D2316" s="0" t="s">
        <v>135</v>
      </c>
      <c r="E2316" s="0" t="s">
        <v>6711</v>
      </c>
      <c r="F2316" s="0" t="s">
        <v>172</v>
      </c>
      <c r="G2316" s="0" t="s">
        <v>178</v>
      </c>
      <c r="H2316" s="17" t="n">
        <v>46259.90625</v>
      </c>
      <c r="I2316" s="17" t="n">
        <v>46259.9111111111</v>
      </c>
      <c r="J2316" s="17" t="n">
        <v>46259.9256944444</v>
      </c>
      <c r="K2316" s="17" t="n">
        <v>46259.9520833333</v>
      </c>
      <c r="L2316" s="17" t="n">
        <v>46259.9604166667</v>
      </c>
      <c r="M2316" s="17" t="n">
        <v>46259.9784722222</v>
      </c>
      <c r="N2316" s="17" t="n">
        <v>46260.0104166667</v>
      </c>
      <c r="O2316" s="17" t="n">
        <v>46260.0569444444</v>
      </c>
      <c r="P2316" s="17" t="n">
        <v>46260.0861111111</v>
      </c>
      <c r="Q2316" s="17" t="n">
        <v>46260.1013888889</v>
      </c>
      <c r="R2316" s="0" t="n">
        <v>97</v>
      </c>
      <c r="S2316" s="0" t="n">
        <v>0</v>
      </c>
      <c r="T2316" s="0" t="n">
        <v>0</v>
      </c>
      <c r="U2316" s="18" t="s">
        <v>130</v>
      </c>
      <c r="V2316" s="18" t="s">
        <v>139</v>
      </c>
      <c r="W2316" s="0" t="str">
        <f aca="false">IF(AND(X2316&gt;=6,X2316&lt;14),"A",IF(AND(X2316&gt;=14,X2316&lt;22),"B","C"))</f>
        <v>B</v>
      </c>
      <c r="X2316" s="18" t="n">
        <f aca="false">HOUR(H2316)</f>
        <v>21</v>
      </c>
      <c r="Y2316" s="18" t="n">
        <f aca="false">ROUND((I2316-H2316)*1440,0)</f>
        <v>7</v>
      </c>
      <c r="Z2316" s="18" t="n">
        <f aca="false">ROUND((J2316-I2316)*1440,0)</f>
        <v>21</v>
      </c>
      <c r="AA2316" s="18" t="n">
        <f aca="false">ROUND((K2316-J2316)*1440,0)</f>
        <v>38</v>
      </c>
      <c r="AB2316" s="18" t="n">
        <f aca="false">ROUND((L2316-K2316)*1440,0)</f>
        <v>12</v>
      </c>
      <c r="AC2316" s="18" t="n">
        <f aca="false">ROUND((M2316-L2316)*1440,0)</f>
        <v>26</v>
      </c>
      <c r="AD2316" s="18" t="n">
        <f aca="false">IF(N2316="","",ROUND((N2316-M2316)*1440,0))</f>
        <v>46</v>
      </c>
      <c r="AE2316" s="18" t="n">
        <f aca="false">IF(O2316="","",ROUND((O2316-N2316)*1440,0))</f>
        <v>67</v>
      </c>
      <c r="AF2316" s="18" t="n">
        <f aca="false">IF(P2316="","",ROUND((P2316-O2316)*1440,0))</f>
        <v>42</v>
      </c>
      <c r="AG2316" s="18" t="n">
        <f aca="false">IF(Q2316="","",ROUND((Q2316-P2316)*1440,0))</f>
        <v>22</v>
      </c>
      <c r="AH2316" s="18" t="n">
        <f aca="false">IF(Q2316="","",ROUND((Q2316-H2316)*1440,0))</f>
        <v>281</v>
      </c>
      <c r="AI2316" s="19" t="n">
        <f aca="false">ROUND(IF(O2316="",Assumptions!$B$25-K2316,O2316-K2316)*24,1)</f>
        <v>2.5</v>
      </c>
      <c r="AJ2316" s="20" t="n">
        <f aca="false">ROUND(MAX(N(Y2316)/Assumptions!$C$5, N(Z2316)/Assumptions!$C$6, N(AA2316)/Assumptions!$C$7, N(AB2316)/Assumptions!$C$8, N(AC2316)/Assumptions!$C$9, N(AD2316)/Assumptions!$C$10, N(AE2316)/Assumptions!$C$11, N(AF2316)/Assumptions!$C$12, N(AG2316)/Assumptions!$C$13),3)</f>
        <v>2.1</v>
      </c>
      <c r="AK2316" s="0" t="str">
        <f aca="false">IF(OR(U2316="Pending",U2316="On Hold"),"Open GRN (awaiting)",IF(AJ2316&lt;=1,"Within SLA",IF(ROUND(N(Y2316)/Assumptions!$C$5,3)=AJ2316,"Gate Wait",IF(ROUND(N(Z2316)/Assumptions!$C$6,3)=AJ2316,"Dock Wait",IF(ROUND(N(AA2316)/Assumptions!$C$7,3)=AJ2316,"Unloading",IF(ROUND(N(AB2316)/Assumptions!$C$8,3)=AJ2316,"Unload-to-QC Wait",IF(ROUND(N(AC2316)/Assumptions!$C$9,3)=AJ2316,"QC",IF(ROUND(N(AD2316)/Assumptions!$C$10,3)=AJ2316,"QC-to-GRN Wait",IF(ROUND(N(AE2316)/Assumptions!$C$11,3)=AJ2316,"GRN Processing",IF(ROUND(N(AF2316)/Assumptions!$C$12,3)=AJ2316,"GRN-to-Putaway Wait",IF(ROUND(N(AG2316)/Assumptions!$C$13,3)=AJ2316,"Putaway","Within SLA")))))))))))</f>
        <v>GRN-to-Putaway Wait</v>
      </c>
    </row>
    <row r="2317" customFormat="false" ht="15" hidden="false" customHeight="false" outlineLevel="0" collapsed="false">
      <c r="A2317" s="0" t="s">
        <v>6712</v>
      </c>
      <c r="B2317" s="0" t="s">
        <v>6713</v>
      </c>
      <c r="C2317" s="0" t="s">
        <v>184</v>
      </c>
      <c r="D2317" s="0" t="s">
        <v>147</v>
      </c>
      <c r="E2317" s="0" t="s">
        <v>6714</v>
      </c>
      <c r="F2317" s="0" t="s">
        <v>177</v>
      </c>
      <c r="G2317" s="0" t="s">
        <v>167</v>
      </c>
      <c r="H2317" s="17" t="n">
        <v>46259.9659722222</v>
      </c>
      <c r="I2317" s="17" t="n">
        <v>46259.9722222222</v>
      </c>
      <c r="J2317" s="17" t="n">
        <v>46259.9763888889</v>
      </c>
      <c r="K2317" s="17" t="n">
        <v>46260.0215277778</v>
      </c>
      <c r="L2317" s="17" t="n">
        <v>46260.0479166667</v>
      </c>
      <c r="M2317" s="17" t="n">
        <v>46260.0631944445</v>
      </c>
      <c r="N2317" s="17" t="n">
        <v>46260.0791666667</v>
      </c>
      <c r="O2317" s="17" t="n">
        <v>46260.1527777778</v>
      </c>
      <c r="P2317" s="17" t="n">
        <v>46260.1583333333</v>
      </c>
      <c r="Q2317" s="17" t="n">
        <v>46260.16875</v>
      </c>
      <c r="R2317" s="0" t="n">
        <v>664</v>
      </c>
      <c r="S2317" s="0" t="n">
        <v>0</v>
      </c>
      <c r="T2317" s="0" t="n">
        <v>0</v>
      </c>
      <c r="U2317" s="18" t="s">
        <v>130</v>
      </c>
      <c r="V2317" s="18" t="s">
        <v>144</v>
      </c>
      <c r="W2317" s="0" t="str">
        <f aca="false">IF(AND(X2317&gt;=6,X2317&lt;14),"A",IF(AND(X2317&gt;=14,X2317&lt;22),"B","C"))</f>
        <v>C</v>
      </c>
      <c r="X2317" s="18" t="n">
        <f aca="false">HOUR(H2317)</f>
        <v>23</v>
      </c>
      <c r="Y2317" s="18" t="n">
        <f aca="false">ROUND((I2317-H2317)*1440,0)</f>
        <v>9</v>
      </c>
      <c r="Z2317" s="18" t="n">
        <f aca="false">ROUND((J2317-I2317)*1440,0)</f>
        <v>6</v>
      </c>
      <c r="AA2317" s="18" t="n">
        <f aca="false">ROUND((K2317-J2317)*1440,0)</f>
        <v>65</v>
      </c>
      <c r="AB2317" s="18" t="n">
        <f aca="false">ROUND((L2317-K2317)*1440,0)</f>
        <v>38</v>
      </c>
      <c r="AC2317" s="18" t="n">
        <f aca="false">ROUND((M2317-L2317)*1440,0)</f>
        <v>22</v>
      </c>
      <c r="AD2317" s="18" t="n">
        <f aca="false">IF(N2317="","",ROUND((N2317-M2317)*1440,0))</f>
        <v>23</v>
      </c>
      <c r="AE2317" s="18" t="n">
        <f aca="false">IF(O2317="","",ROUND((O2317-N2317)*1440,0))</f>
        <v>106</v>
      </c>
      <c r="AF2317" s="18" t="n">
        <f aca="false">IF(P2317="","",ROUND((P2317-O2317)*1440,0))</f>
        <v>8</v>
      </c>
      <c r="AG2317" s="18" t="n">
        <f aca="false">IF(Q2317="","",ROUND((Q2317-P2317)*1440,0))</f>
        <v>15</v>
      </c>
      <c r="AH2317" s="18" t="n">
        <f aca="false">IF(Q2317="","",ROUND((Q2317-H2317)*1440,0))</f>
        <v>292</v>
      </c>
      <c r="AI2317" s="19" t="n">
        <f aca="false">ROUND(IF(O2317="",Assumptions!$B$25-K2317,O2317-K2317)*24,1)</f>
        <v>3.2</v>
      </c>
      <c r="AJ2317" s="20" t="n">
        <f aca="false">ROUND(MAX(N(Y2317)/Assumptions!$C$5, N(Z2317)/Assumptions!$C$6, N(AA2317)/Assumptions!$C$7, N(AB2317)/Assumptions!$C$8, N(AC2317)/Assumptions!$C$9, N(AD2317)/Assumptions!$C$10, N(AE2317)/Assumptions!$C$11, N(AF2317)/Assumptions!$C$12, N(AG2317)/Assumptions!$C$13),3)</f>
        <v>2.533</v>
      </c>
      <c r="AK2317" s="0" t="str">
        <f aca="false">IF(OR(U2317="Pending",U2317="On Hold"),"Open GRN (awaiting)",IF(AJ2317&lt;=1,"Within SLA",IF(ROUND(N(Y2317)/Assumptions!$C$5,3)=AJ2317,"Gate Wait",IF(ROUND(N(Z2317)/Assumptions!$C$6,3)=AJ2317,"Dock Wait",IF(ROUND(N(AA2317)/Assumptions!$C$7,3)=AJ2317,"Unloading",IF(ROUND(N(AB2317)/Assumptions!$C$8,3)=AJ2317,"Unload-to-QC Wait",IF(ROUND(N(AC2317)/Assumptions!$C$9,3)=AJ2317,"QC",IF(ROUND(N(AD2317)/Assumptions!$C$10,3)=AJ2317,"QC-to-GRN Wait",IF(ROUND(N(AE2317)/Assumptions!$C$11,3)=AJ2317,"GRN Processing",IF(ROUND(N(AF2317)/Assumptions!$C$12,3)=AJ2317,"GRN-to-Putaway Wait",IF(ROUND(N(AG2317)/Assumptions!$C$13,3)=AJ2317,"Putaway","Within SLA")))))))))))</f>
        <v>Unload-to-QC Wait</v>
      </c>
    </row>
    <row r="2318" customFormat="false" ht="15" hidden="false" customHeight="false" outlineLevel="0" collapsed="false">
      <c r="A2318" s="0" t="s">
        <v>6715</v>
      </c>
      <c r="B2318" s="0" t="s">
        <v>6716</v>
      </c>
      <c r="C2318" s="0" t="s">
        <v>286</v>
      </c>
      <c r="D2318" s="0" t="s">
        <v>119</v>
      </c>
      <c r="E2318" s="0" t="s">
        <v>6717</v>
      </c>
      <c r="F2318" s="0" t="s">
        <v>137</v>
      </c>
      <c r="G2318" s="0" t="s">
        <v>122</v>
      </c>
      <c r="H2318" s="17" t="n">
        <v>46260.1625</v>
      </c>
      <c r="I2318" s="17" t="n">
        <v>46260.1729166667</v>
      </c>
      <c r="J2318" s="17" t="n">
        <v>46260.1840277778</v>
      </c>
      <c r="K2318" s="17" t="n">
        <v>46260.1972222222</v>
      </c>
      <c r="L2318" s="17" t="n">
        <v>46260.2034722222</v>
      </c>
      <c r="M2318" s="17" t="n">
        <v>46260.2333333333</v>
      </c>
      <c r="N2318" s="17" t="n">
        <v>46260.2875</v>
      </c>
      <c r="O2318" s="17" t="n">
        <v>46260.3055555556</v>
      </c>
      <c r="P2318" s="17" t="n">
        <v>46260.325</v>
      </c>
      <c r="Q2318" s="17" t="n">
        <v>46260.3368055556</v>
      </c>
      <c r="R2318" s="0" t="n">
        <v>280</v>
      </c>
      <c r="S2318" s="0" t="n">
        <v>0</v>
      </c>
      <c r="T2318" s="0" t="n">
        <v>0</v>
      </c>
      <c r="U2318" s="18" t="s">
        <v>130</v>
      </c>
      <c r="V2318" s="18" t="s">
        <v>144</v>
      </c>
      <c r="W2318" s="0" t="str">
        <f aca="false">IF(AND(X2318&gt;=6,X2318&lt;14),"A",IF(AND(X2318&gt;=14,X2318&lt;22),"B","C"))</f>
        <v>C</v>
      </c>
      <c r="X2318" s="18" t="n">
        <f aca="false">HOUR(H2318)</f>
        <v>3</v>
      </c>
      <c r="Y2318" s="18" t="n">
        <f aca="false">ROUND((I2318-H2318)*1440,0)</f>
        <v>15</v>
      </c>
      <c r="Z2318" s="18" t="n">
        <f aca="false">ROUND((J2318-I2318)*1440,0)</f>
        <v>16</v>
      </c>
      <c r="AA2318" s="18" t="n">
        <f aca="false">ROUND((K2318-J2318)*1440,0)</f>
        <v>19</v>
      </c>
      <c r="AB2318" s="18" t="n">
        <f aca="false">ROUND((L2318-K2318)*1440,0)</f>
        <v>9</v>
      </c>
      <c r="AC2318" s="18" t="n">
        <f aca="false">ROUND((M2318-L2318)*1440,0)</f>
        <v>43</v>
      </c>
      <c r="AD2318" s="18" t="n">
        <f aca="false">IF(N2318="","",ROUND((N2318-M2318)*1440,0))</f>
        <v>78</v>
      </c>
      <c r="AE2318" s="18" t="n">
        <f aca="false">IF(O2318="","",ROUND((O2318-N2318)*1440,0))</f>
        <v>26</v>
      </c>
      <c r="AF2318" s="18" t="n">
        <f aca="false">IF(P2318="","",ROUND((P2318-O2318)*1440,0))</f>
        <v>28</v>
      </c>
      <c r="AG2318" s="18" t="n">
        <f aca="false">IF(Q2318="","",ROUND((Q2318-P2318)*1440,0))</f>
        <v>17</v>
      </c>
      <c r="AH2318" s="18" t="n">
        <f aca="false">IF(Q2318="","",ROUND((Q2318-H2318)*1440,0))</f>
        <v>251</v>
      </c>
      <c r="AI2318" s="19" t="n">
        <f aca="false">ROUND(IF(O2318="",Assumptions!$B$25-K2318,O2318-K2318)*24,1)</f>
        <v>2.6</v>
      </c>
      <c r="AJ2318" s="20" t="n">
        <f aca="false">ROUND(MAX(N(Y2318)/Assumptions!$C$5, N(Z2318)/Assumptions!$C$6, N(AA2318)/Assumptions!$C$7, N(AB2318)/Assumptions!$C$8, N(AC2318)/Assumptions!$C$9, N(AD2318)/Assumptions!$C$10, N(AE2318)/Assumptions!$C$11, N(AF2318)/Assumptions!$C$12, N(AG2318)/Assumptions!$C$13),3)</f>
        <v>2.6</v>
      </c>
      <c r="AK2318" s="0" t="str">
        <f aca="false">IF(OR(U2318="Pending",U2318="On Hold"),"Open GRN (awaiting)",IF(AJ2318&lt;=1,"Within SLA",IF(ROUND(N(Y2318)/Assumptions!$C$5,3)=AJ2318,"Gate Wait",IF(ROUND(N(Z2318)/Assumptions!$C$6,3)=AJ2318,"Dock Wait",IF(ROUND(N(AA2318)/Assumptions!$C$7,3)=AJ2318,"Unloading",IF(ROUND(N(AB2318)/Assumptions!$C$8,3)=AJ2318,"Unload-to-QC Wait",IF(ROUND(N(AC2318)/Assumptions!$C$9,3)=AJ2318,"QC",IF(ROUND(N(AD2318)/Assumptions!$C$10,3)=AJ2318,"QC-to-GRN Wait",IF(ROUND(N(AE2318)/Assumptions!$C$11,3)=AJ2318,"GRN Processing",IF(ROUND(N(AF2318)/Assumptions!$C$12,3)=AJ2318,"GRN-to-Putaway Wait",IF(ROUND(N(AG2318)/Assumptions!$C$13,3)=AJ2318,"Putaway","Within SLA")))))))))))</f>
        <v>QC-to-GRN Wait</v>
      </c>
    </row>
    <row r="2319" customFormat="false" ht="15" hidden="false" customHeight="false" outlineLevel="0" collapsed="false">
      <c r="A2319" s="0" t="s">
        <v>6718</v>
      </c>
      <c r="B2319" s="0" t="s">
        <v>6719</v>
      </c>
      <c r="C2319" s="0" t="s">
        <v>126</v>
      </c>
      <c r="D2319" s="0" t="s">
        <v>147</v>
      </c>
      <c r="E2319" s="0" t="s">
        <v>6720</v>
      </c>
      <c r="F2319" s="0" t="s">
        <v>128</v>
      </c>
      <c r="G2319" s="0" t="s">
        <v>167</v>
      </c>
      <c r="H2319" s="17" t="n">
        <v>46260.1652777778</v>
      </c>
      <c r="I2319" s="17" t="n">
        <v>46260.175</v>
      </c>
      <c r="J2319" s="17" t="n">
        <v>46260.1784722222</v>
      </c>
      <c r="K2319" s="17" t="n">
        <v>46260.2152777778</v>
      </c>
      <c r="L2319" s="17" t="n">
        <v>46260.2319444444</v>
      </c>
      <c r="M2319" s="17" t="n">
        <v>46260.2569444445</v>
      </c>
      <c r="N2319" s="17" t="n">
        <v>46260.2784722222</v>
      </c>
      <c r="O2319" s="17" t="n">
        <v>46260.3006944444</v>
      </c>
      <c r="P2319" s="17" t="n">
        <v>46260.3076388889</v>
      </c>
      <c r="Q2319" s="17" t="n">
        <v>46260.3465277778</v>
      </c>
      <c r="R2319" s="0" t="n">
        <v>3000</v>
      </c>
      <c r="S2319" s="0" t="n">
        <v>0</v>
      </c>
      <c r="T2319" s="0" t="n">
        <v>0</v>
      </c>
      <c r="U2319" s="18" t="s">
        <v>130</v>
      </c>
      <c r="V2319" s="18" t="s">
        <v>144</v>
      </c>
      <c r="W2319" s="0" t="str">
        <f aca="false">IF(AND(X2319&gt;=6,X2319&lt;14),"A",IF(AND(X2319&gt;=14,X2319&lt;22),"B","C"))</f>
        <v>C</v>
      </c>
      <c r="X2319" s="18" t="n">
        <f aca="false">HOUR(H2319)</f>
        <v>3</v>
      </c>
      <c r="Y2319" s="18" t="n">
        <f aca="false">ROUND((I2319-H2319)*1440,0)</f>
        <v>14</v>
      </c>
      <c r="Z2319" s="18" t="n">
        <f aca="false">ROUND((J2319-I2319)*1440,0)</f>
        <v>5</v>
      </c>
      <c r="AA2319" s="18" t="n">
        <f aca="false">ROUND((K2319-J2319)*1440,0)</f>
        <v>53</v>
      </c>
      <c r="AB2319" s="18" t="n">
        <f aca="false">ROUND((L2319-K2319)*1440,0)</f>
        <v>24</v>
      </c>
      <c r="AC2319" s="18" t="n">
        <f aca="false">ROUND((M2319-L2319)*1440,0)</f>
        <v>36</v>
      </c>
      <c r="AD2319" s="18" t="n">
        <f aca="false">IF(N2319="","",ROUND((N2319-M2319)*1440,0))</f>
        <v>31</v>
      </c>
      <c r="AE2319" s="18" t="n">
        <f aca="false">IF(O2319="","",ROUND((O2319-N2319)*1440,0))</f>
        <v>32</v>
      </c>
      <c r="AF2319" s="18" t="n">
        <f aca="false">IF(P2319="","",ROUND((P2319-O2319)*1440,0))</f>
        <v>10</v>
      </c>
      <c r="AG2319" s="18" t="n">
        <f aca="false">IF(Q2319="","",ROUND((Q2319-P2319)*1440,0))</f>
        <v>56</v>
      </c>
      <c r="AH2319" s="18" t="n">
        <f aca="false">IF(Q2319="","",ROUND((Q2319-H2319)*1440,0))</f>
        <v>261</v>
      </c>
      <c r="AI2319" s="19" t="n">
        <f aca="false">ROUND(IF(O2319="",Assumptions!$B$25-K2319,O2319-K2319)*24,1)</f>
        <v>2.1</v>
      </c>
      <c r="AJ2319" s="20" t="n">
        <f aca="false">ROUND(MAX(N(Y2319)/Assumptions!$C$5, N(Z2319)/Assumptions!$C$6, N(AA2319)/Assumptions!$C$7, N(AB2319)/Assumptions!$C$8, N(AC2319)/Assumptions!$C$9, N(AD2319)/Assumptions!$C$10, N(AE2319)/Assumptions!$C$11, N(AF2319)/Assumptions!$C$12, N(AG2319)/Assumptions!$C$13),3)</f>
        <v>1.6</v>
      </c>
      <c r="AK2319" s="0" t="str">
        <f aca="false">IF(OR(U2319="Pending",U2319="On Hold"),"Open GRN (awaiting)",IF(AJ2319&lt;=1,"Within SLA",IF(ROUND(N(Y2319)/Assumptions!$C$5,3)=AJ2319,"Gate Wait",IF(ROUND(N(Z2319)/Assumptions!$C$6,3)=AJ2319,"Dock Wait",IF(ROUND(N(AA2319)/Assumptions!$C$7,3)=AJ2319,"Unloading",IF(ROUND(N(AB2319)/Assumptions!$C$8,3)=AJ2319,"Unload-to-QC Wait",IF(ROUND(N(AC2319)/Assumptions!$C$9,3)=AJ2319,"QC",IF(ROUND(N(AD2319)/Assumptions!$C$10,3)=AJ2319,"QC-to-GRN Wait",IF(ROUND(N(AE2319)/Assumptions!$C$11,3)=AJ2319,"GRN Processing",IF(ROUND(N(AF2319)/Assumptions!$C$12,3)=AJ2319,"GRN-to-Putaway Wait",IF(ROUND(N(AG2319)/Assumptions!$C$13,3)=AJ2319,"Putaway","Within SLA")))))))))))</f>
        <v>Unload-to-QC Wait</v>
      </c>
    </row>
    <row r="2320" customFormat="false" ht="15" hidden="false" customHeight="false" outlineLevel="0" collapsed="false">
      <c r="A2320" s="0" t="s">
        <v>6721</v>
      </c>
      <c r="B2320" s="0" t="s">
        <v>6722</v>
      </c>
      <c r="C2320" s="0" t="s">
        <v>175</v>
      </c>
      <c r="D2320" s="0" t="s">
        <v>119</v>
      </c>
      <c r="E2320" s="0" t="s">
        <v>6723</v>
      </c>
      <c r="F2320" s="0" t="s">
        <v>177</v>
      </c>
      <c r="G2320" s="0" t="s">
        <v>129</v>
      </c>
      <c r="H2320" s="17" t="n">
        <v>46260.2548611111</v>
      </c>
      <c r="I2320" s="17" t="n">
        <v>46260.2631944444</v>
      </c>
      <c r="J2320" s="17" t="n">
        <v>46260.2680555556</v>
      </c>
      <c r="K2320" s="17" t="n">
        <v>46260.2833333333</v>
      </c>
      <c r="L2320" s="17" t="n">
        <v>46260.3125</v>
      </c>
      <c r="M2320" s="17" t="n">
        <v>46260.3277777778</v>
      </c>
      <c r="N2320" s="17" t="n">
        <v>46260.3618055556</v>
      </c>
      <c r="O2320" s="17" t="n">
        <v>46260.3881944444</v>
      </c>
      <c r="P2320" s="17" t="n">
        <v>46260.3958333333</v>
      </c>
      <c r="Q2320" s="17" t="n">
        <v>46260.4020833333</v>
      </c>
      <c r="R2320" s="0" t="n">
        <v>656</v>
      </c>
      <c r="S2320" s="0" t="n">
        <v>0</v>
      </c>
      <c r="T2320" s="0" t="n">
        <v>0</v>
      </c>
      <c r="U2320" s="18" t="s">
        <v>130</v>
      </c>
      <c r="V2320" s="18" t="s">
        <v>139</v>
      </c>
      <c r="W2320" s="0" t="str">
        <f aca="false">IF(AND(X2320&gt;=6,X2320&lt;14),"A",IF(AND(X2320&gt;=14,X2320&lt;22),"B","C"))</f>
        <v>A</v>
      </c>
      <c r="X2320" s="18" t="n">
        <f aca="false">HOUR(H2320)</f>
        <v>6</v>
      </c>
      <c r="Y2320" s="18" t="n">
        <f aca="false">ROUND((I2320-H2320)*1440,0)</f>
        <v>12</v>
      </c>
      <c r="Z2320" s="18" t="n">
        <f aca="false">ROUND((J2320-I2320)*1440,0)</f>
        <v>7</v>
      </c>
      <c r="AA2320" s="18" t="n">
        <f aca="false">ROUND((K2320-J2320)*1440,0)</f>
        <v>22</v>
      </c>
      <c r="AB2320" s="18" t="n">
        <f aca="false">ROUND((L2320-K2320)*1440,0)</f>
        <v>42</v>
      </c>
      <c r="AC2320" s="18" t="n">
        <f aca="false">ROUND((M2320-L2320)*1440,0)</f>
        <v>22</v>
      </c>
      <c r="AD2320" s="18" t="n">
        <f aca="false">IF(N2320="","",ROUND((N2320-M2320)*1440,0))</f>
        <v>49</v>
      </c>
      <c r="AE2320" s="18" t="n">
        <f aca="false">IF(O2320="","",ROUND((O2320-N2320)*1440,0))</f>
        <v>38</v>
      </c>
      <c r="AF2320" s="18" t="n">
        <f aca="false">IF(P2320="","",ROUND((P2320-O2320)*1440,0))</f>
        <v>11</v>
      </c>
      <c r="AG2320" s="18" t="n">
        <f aca="false">IF(Q2320="","",ROUND((Q2320-P2320)*1440,0))</f>
        <v>9</v>
      </c>
      <c r="AH2320" s="18" t="n">
        <f aca="false">IF(Q2320="","",ROUND((Q2320-H2320)*1440,0))</f>
        <v>212</v>
      </c>
      <c r="AI2320" s="19" t="n">
        <f aca="false">ROUND(IF(O2320="",Assumptions!$B$25-K2320,O2320-K2320)*24,1)</f>
        <v>2.5</v>
      </c>
      <c r="AJ2320" s="20" t="n">
        <f aca="false">ROUND(MAX(N(Y2320)/Assumptions!$C$5, N(Z2320)/Assumptions!$C$6, N(AA2320)/Assumptions!$C$7, N(AB2320)/Assumptions!$C$8, N(AC2320)/Assumptions!$C$9, N(AD2320)/Assumptions!$C$10, N(AE2320)/Assumptions!$C$11, N(AF2320)/Assumptions!$C$12, N(AG2320)/Assumptions!$C$13),3)</f>
        <v>2.8</v>
      </c>
      <c r="AK2320" s="0" t="str">
        <f aca="false">IF(OR(U2320="Pending",U2320="On Hold"),"Open GRN (awaiting)",IF(AJ2320&lt;=1,"Within SLA",IF(ROUND(N(Y2320)/Assumptions!$C$5,3)=AJ2320,"Gate Wait",IF(ROUND(N(Z2320)/Assumptions!$C$6,3)=AJ2320,"Dock Wait",IF(ROUND(N(AA2320)/Assumptions!$C$7,3)=AJ2320,"Unloading",IF(ROUND(N(AB2320)/Assumptions!$C$8,3)=AJ2320,"Unload-to-QC Wait",IF(ROUND(N(AC2320)/Assumptions!$C$9,3)=AJ2320,"QC",IF(ROUND(N(AD2320)/Assumptions!$C$10,3)=AJ2320,"QC-to-GRN Wait",IF(ROUND(N(AE2320)/Assumptions!$C$11,3)=AJ2320,"GRN Processing",IF(ROUND(N(AF2320)/Assumptions!$C$12,3)=AJ2320,"GRN-to-Putaway Wait",IF(ROUND(N(AG2320)/Assumptions!$C$13,3)=AJ2320,"Putaway","Within SLA")))))))))))</f>
        <v>Unload-to-QC Wait</v>
      </c>
    </row>
    <row r="2321" customFormat="false" ht="15" hidden="false" customHeight="false" outlineLevel="0" collapsed="false">
      <c r="A2321" s="0" t="s">
        <v>6724</v>
      </c>
      <c r="B2321" s="0" t="s">
        <v>6725</v>
      </c>
      <c r="C2321" s="0" t="s">
        <v>218</v>
      </c>
      <c r="D2321" s="0" t="s">
        <v>147</v>
      </c>
      <c r="E2321" s="0" t="s">
        <v>6726</v>
      </c>
      <c r="F2321" s="0" t="s">
        <v>137</v>
      </c>
      <c r="G2321" s="0" t="s">
        <v>167</v>
      </c>
      <c r="H2321" s="17" t="n">
        <v>46260.2631944444</v>
      </c>
      <c r="I2321" s="17" t="n">
        <v>46260.2673611111</v>
      </c>
      <c r="J2321" s="17" t="n">
        <v>46260.275</v>
      </c>
      <c r="K2321" s="17" t="n">
        <v>46260.3083333333</v>
      </c>
      <c r="L2321" s="17" t="n">
        <v>46260.3201388889</v>
      </c>
      <c r="M2321" s="17" t="n">
        <v>46260.3347222222</v>
      </c>
      <c r="N2321" s="17" t="n">
        <v>46260.3458333333</v>
      </c>
      <c r="O2321" s="17" t="n">
        <v>46260.3791666667</v>
      </c>
      <c r="P2321" s="17" t="n">
        <v>46260.3895833333</v>
      </c>
      <c r="Q2321" s="17" t="n">
        <v>46260.4069444445</v>
      </c>
      <c r="R2321" s="0" t="n">
        <v>176</v>
      </c>
      <c r="S2321" s="0" t="n">
        <v>0</v>
      </c>
      <c r="T2321" s="0" t="n">
        <v>0</v>
      </c>
      <c r="U2321" s="18" t="s">
        <v>130</v>
      </c>
      <c r="V2321" s="18" t="s">
        <v>144</v>
      </c>
      <c r="W2321" s="0" t="str">
        <f aca="false">IF(AND(X2321&gt;=6,X2321&lt;14),"A",IF(AND(X2321&gt;=14,X2321&lt;22),"B","C"))</f>
        <v>A</v>
      </c>
      <c r="X2321" s="18" t="n">
        <f aca="false">HOUR(H2321)</f>
        <v>6</v>
      </c>
      <c r="Y2321" s="18" t="n">
        <f aca="false">ROUND((I2321-H2321)*1440,0)</f>
        <v>6</v>
      </c>
      <c r="Z2321" s="18" t="n">
        <f aca="false">ROUND((J2321-I2321)*1440,0)</f>
        <v>11</v>
      </c>
      <c r="AA2321" s="18" t="n">
        <f aca="false">ROUND((K2321-J2321)*1440,0)</f>
        <v>48</v>
      </c>
      <c r="AB2321" s="18" t="n">
        <f aca="false">ROUND((L2321-K2321)*1440,0)</f>
        <v>17</v>
      </c>
      <c r="AC2321" s="18" t="n">
        <f aca="false">ROUND((M2321-L2321)*1440,0)</f>
        <v>21</v>
      </c>
      <c r="AD2321" s="18" t="n">
        <f aca="false">IF(N2321="","",ROUND((N2321-M2321)*1440,0))</f>
        <v>16</v>
      </c>
      <c r="AE2321" s="18" t="n">
        <f aca="false">IF(O2321="","",ROUND((O2321-N2321)*1440,0))</f>
        <v>48</v>
      </c>
      <c r="AF2321" s="18" t="n">
        <f aca="false">IF(P2321="","",ROUND((P2321-O2321)*1440,0))</f>
        <v>15</v>
      </c>
      <c r="AG2321" s="18" t="n">
        <f aca="false">IF(Q2321="","",ROUND((Q2321-P2321)*1440,0))</f>
        <v>25</v>
      </c>
      <c r="AH2321" s="18" t="n">
        <f aca="false">IF(Q2321="","",ROUND((Q2321-H2321)*1440,0))</f>
        <v>207</v>
      </c>
      <c r="AI2321" s="19" t="n">
        <f aca="false">ROUND(IF(O2321="",Assumptions!$B$25-K2321,O2321-K2321)*24,1)</f>
        <v>1.7</v>
      </c>
      <c r="AJ2321" s="20" t="n">
        <f aca="false">ROUND(MAX(N(Y2321)/Assumptions!$C$5, N(Z2321)/Assumptions!$C$6, N(AA2321)/Assumptions!$C$7, N(AB2321)/Assumptions!$C$8, N(AC2321)/Assumptions!$C$9, N(AD2321)/Assumptions!$C$10, N(AE2321)/Assumptions!$C$11, N(AF2321)/Assumptions!$C$12, N(AG2321)/Assumptions!$C$13),3)</f>
        <v>1.133</v>
      </c>
      <c r="AK2321" s="0" t="str">
        <f aca="false">IF(OR(U2321="Pending",U2321="On Hold"),"Open GRN (awaiting)",IF(AJ2321&lt;=1,"Within SLA",IF(ROUND(N(Y2321)/Assumptions!$C$5,3)=AJ2321,"Gate Wait",IF(ROUND(N(Z2321)/Assumptions!$C$6,3)=AJ2321,"Dock Wait",IF(ROUND(N(AA2321)/Assumptions!$C$7,3)=AJ2321,"Unloading",IF(ROUND(N(AB2321)/Assumptions!$C$8,3)=AJ2321,"Unload-to-QC Wait",IF(ROUND(N(AC2321)/Assumptions!$C$9,3)=AJ2321,"QC",IF(ROUND(N(AD2321)/Assumptions!$C$10,3)=AJ2321,"QC-to-GRN Wait",IF(ROUND(N(AE2321)/Assumptions!$C$11,3)=AJ2321,"GRN Processing",IF(ROUND(N(AF2321)/Assumptions!$C$12,3)=AJ2321,"GRN-to-Putaway Wait",IF(ROUND(N(AG2321)/Assumptions!$C$13,3)=AJ2321,"Putaway","Within SLA")))))))))))</f>
        <v>Unload-to-QC Wait</v>
      </c>
    </row>
    <row r="2322" customFormat="false" ht="15" hidden="false" customHeight="false" outlineLevel="0" collapsed="false">
      <c r="A2322" s="0" t="s">
        <v>6727</v>
      </c>
      <c r="B2322" s="0" t="s">
        <v>6728</v>
      </c>
      <c r="C2322" s="0" t="s">
        <v>286</v>
      </c>
      <c r="D2322" s="0" t="s">
        <v>147</v>
      </c>
      <c r="E2322" s="0" t="s">
        <v>4351</v>
      </c>
      <c r="F2322" s="0" t="s">
        <v>121</v>
      </c>
      <c r="G2322" s="0" t="s">
        <v>150</v>
      </c>
      <c r="H2322" s="17" t="n">
        <v>46260.3013888889</v>
      </c>
      <c r="I2322" s="17" t="n">
        <v>46260.325</v>
      </c>
      <c r="J2322" s="17" t="n">
        <v>46260.3388888889</v>
      </c>
      <c r="K2322" s="17" t="n">
        <v>46260.3520833333</v>
      </c>
      <c r="L2322" s="17" t="n">
        <v>46260.3708333333</v>
      </c>
      <c r="M2322" s="17" t="n">
        <v>46260.3916666667</v>
      </c>
      <c r="N2322" s="17" t="n">
        <v>46260.4041666667</v>
      </c>
      <c r="O2322" s="17" t="n">
        <v>46260.4923611111</v>
      </c>
      <c r="P2322" s="17" t="n">
        <v>46260.4965277778</v>
      </c>
      <c r="Q2322" s="17" t="n">
        <v>46260.5125</v>
      </c>
      <c r="R2322" s="0" t="n">
        <v>82</v>
      </c>
      <c r="S2322" s="0" t="n">
        <v>1</v>
      </c>
      <c r="T2322" s="0" t="n">
        <v>0</v>
      </c>
      <c r="U2322" s="18" t="s">
        <v>123</v>
      </c>
      <c r="V2322" s="18" t="s">
        <v>82</v>
      </c>
      <c r="W2322" s="0" t="str">
        <f aca="false">IF(AND(X2322&gt;=6,X2322&lt;14),"A",IF(AND(X2322&gt;=14,X2322&lt;22),"B","C"))</f>
        <v>A</v>
      </c>
      <c r="X2322" s="18" t="n">
        <f aca="false">HOUR(H2322)</f>
        <v>7</v>
      </c>
      <c r="Y2322" s="18" t="n">
        <f aca="false">ROUND((I2322-H2322)*1440,0)</f>
        <v>34</v>
      </c>
      <c r="Z2322" s="18" t="n">
        <f aca="false">ROUND((J2322-I2322)*1440,0)</f>
        <v>20</v>
      </c>
      <c r="AA2322" s="18" t="n">
        <f aca="false">ROUND((K2322-J2322)*1440,0)</f>
        <v>19</v>
      </c>
      <c r="AB2322" s="18" t="n">
        <f aca="false">ROUND((L2322-K2322)*1440,0)</f>
        <v>27</v>
      </c>
      <c r="AC2322" s="18" t="n">
        <f aca="false">ROUND((M2322-L2322)*1440,0)</f>
        <v>30</v>
      </c>
      <c r="AD2322" s="18" t="n">
        <f aca="false">IF(N2322="","",ROUND((N2322-M2322)*1440,0))</f>
        <v>18</v>
      </c>
      <c r="AE2322" s="18" t="n">
        <f aca="false">IF(O2322="","",ROUND((O2322-N2322)*1440,0))</f>
        <v>127</v>
      </c>
      <c r="AF2322" s="18" t="n">
        <f aca="false">IF(P2322="","",ROUND((P2322-O2322)*1440,0))</f>
        <v>6</v>
      </c>
      <c r="AG2322" s="18" t="n">
        <f aca="false">IF(Q2322="","",ROUND((Q2322-P2322)*1440,0))</f>
        <v>23</v>
      </c>
      <c r="AH2322" s="18" t="n">
        <f aca="false">IF(Q2322="","",ROUND((Q2322-H2322)*1440,0))</f>
        <v>304</v>
      </c>
      <c r="AI2322" s="19" t="n">
        <f aca="false">ROUND(IF(O2322="",Assumptions!$B$25-K2322,O2322-K2322)*24,1)</f>
        <v>3.4</v>
      </c>
      <c r="AJ2322" s="20" t="n">
        <f aca="false">ROUND(MAX(N(Y2322)/Assumptions!$C$5, N(Z2322)/Assumptions!$C$6, N(AA2322)/Assumptions!$C$7, N(AB2322)/Assumptions!$C$8, N(AC2322)/Assumptions!$C$9, N(AD2322)/Assumptions!$C$10, N(AE2322)/Assumptions!$C$11, N(AF2322)/Assumptions!$C$12, N(AG2322)/Assumptions!$C$13),3)</f>
        <v>2.822</v>
      </c>
      <c r="AK2322" s="0" t="str">
        <f aca="false">IF(OR(U2322="Pending",U2322="On Hold"),"Open GRN (awaiting)",IF(AJ2322&lt;=1,"Within SLA",IF(ROUND(N(Y2322)/Assumptions!$C$5,3)=AJ2322,"Gate Wait",IF(ROUND(N(Z2322)/Assumptions!$C$6,3)=AJ2322,"Dock Wait",IF(ROUND(N(AA2322)/Assumptions!$C$7,3)=AJ2322,"Unloading",IF(ROUND(N(AB2322)/Assumptions!$C$8,3)=AJ2322,"Unload-to-QC Wait",IF(ROUND(N(AC2322)/Assumptions!$C$9,3)=AJ2322,"QC",IF(ROUND(N(AD2322)/Assumptions!$C$10,3)=AJ2322,"QC-to-GRN Wait",IF(ROUND(N(AE2322)/Assumptions!$C$11,3)=AJ2322,"GRN Processing",IF(ROUND(N(AF2322)/Assumptions!$C$12,3)=AJ2322,"GRN-to-Putaway Wait",IF(ROUND(N(AG2322)/Assumptions!$C$13,3)=AJ2322,"Putaway","Within SLA")))))))))))</f>
        <v>GRN Processing</v>
      </c>
    </row>
    <row r="2323" customFormat="false" ht="15" hidden="false" customHeight="false" outlineLevel="0" collapsed="false">
      <c r="A2323" s="0" t="s">
        <v>6729</v>
      </c>
      <c r="B2323" s="0" t="s">
        <v>6730</v>
      </c>
      <c r="C2323" s="0" t="s">
        <v>218</v>
      </c>
      <c r="D2323" s="0" t="s">
        <v>135</v>
      </c>
      <c r="E2323" s="0" t="s">
        <v>6555</v>
      </c>
      <c r="F2323" s="0" t="s">
        <v>137</v>
      </c>
      <c r="G2323" s="0" t="s">
        <v>178</v>
      </c>
      <c r="H2323" s="17" t="n">
        <v>46260.3215277778</v>
      </c>
      <c r="I2323" s="17" t="n">
        <v>46260.3305555556</v>
      </c>
      <c r="J2323" s="17" t="n">
        <v>46260.3347222222</v>
      </c>
      <c r="K2323" s="17" t="n">
        <v>46260.3694444444</v>
      </c>
      <c r="L2323" s="17" t="n">
        <v>46260.3722222222</v>
      </c>
      <c r="M2323" s="17" t="n">
        <v>46260.3798611111</v>
      </c>
      <c r="N2323" s="17" t="n">
        <v>46260.4097222222</v>
      </c>
      <c r="O2323" s="17" t="n">
        <v>46260.4479166667</v>
      </c>
      <c r="P2323" s="17" t="n">
        <v>46260.4618055556</v>
      </c>
      <c r="Q2323" s="17" t="n">
        <v>46260.4736111111</v>
      </c>
      <c r="R2323" s="0" t="n">
        <v>310</v>
      </c>
      <c r="S2323" s="0" t="n">
        <v>0</v>
      </c>
      <c r="T2323" s="0" t="n">
        <v>0</v>
      </c>
      <c r="U2323" s="18" t="s">
        <v>130</v>
      </c>
      <c r="V2323" s="18" t="s">
        <v>144</v>
      </c>
      <c r="W2323" s="0" t="str">
        <f aca="false">IF(AND(X2323&gt;=6,X2323&lt;14),"A",IF(AND(X2323&gt;=14,X2323&lt;22),"B","C"))</f>
        <v>A</v>
      </c>
      <c r="X2323" s="18" t="n">
        <f aca="false">HOUR(H2323)</f>
        <v>7</v>
      </c>
      <c r="Y2323" s="18" t="n">
        <f aca="false">ROUND((I2323-H2323)*1440,0)</f>
        <v>13</v>
      </c>
      <c r="Z2323" s="18" t="n">
        <f aca="false">ROUND((J2323-I2323)*1440,0)</f>
        <v>6</v>
      </c>
      <c r="AA2323" s="18" t="n">
        <f aca="false">ROUND((K2323-J2323)*1440,0)</f>
        <v>50</v>
      </c>
      <c r="AB2323" s="18" t="n">
        <f aca="false">ROUND((L2323-K2323)*1440,0)</f>
        <v>4</v>
      </c>
      <c r="AC2323" s="18" t="n">
        <f aca="false">ROUND((M2323-L2323)*1440,0)</f>
        <v>11</v>
      </c>
      <c r="AD2323" s="18" t="n">
        <f aca="false">IF(N2323="","",ROUND((N2323-M2323)*1440,0))</f>
        <v>43</v>
      </c>
      <c r="AE2323" s="18" t="n">
        <f aca="false">IF(O2323="","",ROUND((O2323-N2323)*1440,0))</f>
        <v>55</v>
      </c>
      <c r="AF2323" s="18" t="n">
        <f aca="false">IF(P2323="","",ROUND((P2323-O2323)*1440,0))</f>
        <v>20</v>
      </c>
      <c r="AG2323" s="18" t="n">
        <f aca="false">IF(Q2323="","",ROUND((Q2323-P2323)*1440,0))</f>
        <v>17</v>
      </c>
      <c r="AH2323" s="18" t="n">
        <f aca="false">IF(Q2323="","",ROUND((Q2323-H2323)*1440,0))</f>
        <v>219</v>
      </c>
      <c r="AI2323" s="19" t="n">
        <f aca="false">ROUND(IF(O2323="",Assumptions!$B$25-K2323,O2323-K2323)*24,1)</f>
        <v>1.9</v>
      </c>
      <c r="AJ2323" s="20" t="n">
        <f aca="false">ROUND(MAX(N(Y2323)/Assumptions!$C$5, N(Z2323)/Assumptions!$C$6, N(AA2323)/Assumptions!$C$7, N(AB2323)/Assumptions!$C$8, N(AC2323)/Assumptions!$C$9, N(AD2323)/Assumptions!$C$10, N(AE2323)/Assumptions!$C$11, N(AF2323)/Assumptions!$C$12, N(AG2323)/Assumptions!$C$13),3)</f>
        <v>1.433</v>
      </c>
      <c r="AK2323" s="0" t="str">
        <f aca="false">IF(OR(U2323="Pending",U2323="On Hold"),"Open GRN (awaiting)",IF(AJ2323&lt;=1,"Within SLA",IF(ROUND(N(Y2323)/Assumptions!$C$5,3)=AJ2323,"Gate Wait",IF(ROUND(N(Z2323)/Assumptions!$C$6,3)=AJ2323,"Dock Wait",IF(ROUND(N(AA2323)/Assumptions!$C$7,3)=AJ2323,"Unloading",IF(ROUND(N(AB2323)/Assumptions!$C$8,3)=AJ2323,"Unload-to-QC Wait",IF(ROUND(N(AC2323)/Assumptions!$C$9,3)=AJ2323,"QC",IF(ROUND(N(AD2323)/Assumptions!$C$10,3)=AJ2323,"QC-to-GRN Wait",IF(ROUND(N(AE2323)/Assumptions!$C$11,3)=AJ2323,"GRN Processing",IF(ROUND(N(AF2323)/Assumptions!$C$12,3)=AJ2323,"GRN-to-Putaway Wait",IF(ROUND(N(AG2323)/Assumptions!$C$13,3)=AJ2323,"Putaway","Within SLA")))))))))))</f>
        <v>QC-to-GRN Wait</v>
      </c>
    </row>
    <row r="2324" customFormat="false" ht="15" hidden="false" customHeight="false" outlineLevel="0" collapsed="false">
      <c r="A2324" s="0" t="s">
        <v>6731</v>
      </c>
      <c r="B2324" s="0" t="s">
        <v>6732</v>
      </c>
      <c r="C2324" s="0" t="s">
        <v>126</v>
      </c>
      <c r="D2324" s="0" t="s">
        <v>147</v>
      </c>
      <c r="E2324" s="0" t="s">
        <v>6733</v>
      </c>
      <c r="F2324" s="0" t="s">
        <v>172</v>
      </c>
      <c r="G2324" s="0" t="s">
        <v>167</v>
      </c>
      <c r="H2324" s="17" t="n">
        <v>46260.3347222222</v>
      </c>
      <c r="I2324" s="17" t="n">
        <v>46260.3465277778</v>
      </c>
      <c r="J2324" s="17" t="n">
        <v>46260.3520833333</v>
      </c>
      <c r="K2324" s="17" t="n">
        <v>46260.3708333333</v>
      </c>
      <c r="L2324" s="17" t="n">
        <v>46260.3756944445</v>
      </c>
      <c r="M2324" s="17" t="n">
        <v>46260.4034722222</v>
      </c>
      <c r="N2324" s="17" t="n">
        <v>46260.4145833333</v>
      </c>
      <c r="O2324" s="17" t="n">
        <v>46260.5611111111</v>
      </c>
      <c r="P2324" s="17" t="n">
        <v>46260.5715277778</v>
      </c>
      <c r="Q2324" s="17" t="n">
        <v>46260.5791666667</v>
      </c>
      <c r="R2324" s="0" t="n">
        <v>147</v>
      </c>
      <c r="S2324" s="0" t="n">
        <v>0</v>
      </c>
      <c r="T2324" s="0" t="n">
        <v>0</v>
      </c>
      <c r="U2324" s="18" t="s">
        <v>130</v>
      </c>
      <c r="V2324" s="18" t="s">
        <v>156</v>
      </c>
      <c r="W2324" s="0" t="str">
        <f aca="false">IF(AND(X2324&gt;=6,X2324&lt;14),"A",IF(AND(X2324&gt;=14,X2324&lt;22),"B","C"))</f>
        <v>A</v>
      </c>
      <c r="X2324" s="18" t="n">
        <f aca="false">HOUR(H2324)</f>
        <v>8</v>
      </c>
      <c r="Y2324" s="18" t="n">
        <f aca="false">ROUND((I2324-H2324)*1440,0)</f>
        <v>17</v>
      </c>
      <c r="Z2324" s="18" t="n">
        <f aca="false">ROUND((J2324-I2324)*1440,0)</f>
        <v>8</v>
      </c>
      <c r="AA2324" s="18" t="n">
        <f aca="false">ROUND((K2324-J2324)*1440,0)</f>
        <v>27</v>
      </c>
      <c r="AB2324" s="18" t="n">
        <f aca="false">ROUND((L2324-K2324)*1440,0)</f>
        <v>7</v>
      </c>
      <c r="AC2324" s="18" t="n">
        <f aca="false">ROUND((M2324-L2324)*1440,0)</f>
        <v>40</v>
      </c>
      <c r="AD2324" s="18" t="n">
        <f aca="false">IF(N2324="","",ROUND((N2324-M2324)*1440,0))</f>
        <v>16</v>
      </c>
      <c r="AE2324" s="18" t="n">
        <f aca="false">IF(O2324="","",ROUND((O2324-N2324)*1440,0))</f>
        <v>211</v>
      </c>
      <c r="AF2324" s="18" t="n">
        <f aca="false">IF(P2324="","",ROUND((P2324-O2324)*1440,0))</f>
        <v>15</v>
      </c>
      <c r="AG2324" s="18" t="n">
        <f aca="false">IF(Q2324="","",ROUND((Q2324-P2324)*1440,0))</f>
        <v>11</v>
      </c>
      <c r="AH2324" s="18" t="n">
        <f aca="false">IF(Q2324="","",ROUND((Q2324-H2324)*1440,0))</f>
        <v>352</v>
      </c>
      <c r="AI2324" s="19" t="n">
        <f aca="false">ROUND(IF(O2324="",Assumptions!$B$25-K2324,O2324-K2324)*24,1)</f>
        <v>4.6</v>
      </c>
      <c r="AJ2324" s="20" t="n">
        <f aca="false">ROUND(MAX(N(Y2324)/Assumptions!$C$5, N(Z2324)/Assumptions!$C$6, N(AA2324)/Assumptions!$C$7, N(AB2324)/Assumptions!$C$8, N(AC2324)/Assumptions!$C$9, N(AD2324)/Assumptions!$C$10, N(AE2324)/Assumptions!$C$11, N(AF2324)/Assumptions!$C$12, N(AG2324)/Assumptions!$C$13),3)</f>
        <v>4.689</v>
      </c>
      <c r="AK2324" s="0" t="str">
        <f aca="false">IF(OR(U2324="Pending",U2324="On Hold"),"Open GRN (awaiting)",IF(AJ2324&lt;=1,"Within SLA",IF(ROUND(N(Y2324)/Assumptions!$C$5,3)=AJ2324,"Gate Wait",IF(ROUND(N(Z2324)/Assumptions!$C$6,3)=AJ2324,"Dock Wait",IF(ROUND(N(AA2324)/Assumptions!$C$7,3)=AJ2324,"Unloading",IF(ROUND(N(AB2324)/Assumptions!$C$8,3)=AJ2324,"Unload-to-QC Wait",IF(ROUND(N(AC2324)/Assumptions!$C$9,3)=AJ2324,"QC",IF(ROUND(N(AD2324)/Assumptions!$C$10,3)=AJ2324,"QC-to-GRN Wait",IF(ROUND(N(AE2324)/Assumptions!$C$11,3)=AJ2324,"GRN Processing",IF(ROUND(N(AF2324)/Assumptions!$C$12,3)=AJ2324,"GRN-to-Putaway Wait",IF(ROUND(N(AG2324)/Assumptions!$C$13,3)=AJ2324,"Putaway","Within SLA")))))))))))</f>
        <v>GRN Processing</v>
      </c>
    </row>
    <row r="2325" customFormat="false" ht="15" hidden="false" customHeight="false" outlineLevel="0" collapsed="false">
      <c r="A2325" s="0" t="s">
        <v>6734</v>
      </c>
      <c r="B2325" s="0" t="s">
        <v>6735</v>
      </c>
      <c r="C2325" s="0" t="s">
        <v>118</v>
      </c>
      <c r="D2325" s="0" t="s">
        <v>147</v>
      </c>
      <c r="E2325" s="0" t="s">
        <v>6736</v>
      </c>
      <c r="F2325" s="0" t="s">
        <v>172</v>
      </c>
      <c r="G2325" s="0" t="s">
        <v>167</v>
      </c>
      <c r="H2325" s="17" t="n">
        <v>46260.3402777778</v>
      </c>
      <c r="I2325" s="17" t="n">
        <v>46260.3958333333</v>
      </c>
      <c r="J2325" s="17" t="n">
        <v>46260.40625</v>
      </c>
      <c r="K2325" s="17" t="n">
        <v>46260.4534722222</v>
      </c>
      <c r="L2325" s="17" t="n">
        <v>46260.4583333333</v>
      </c>
      <c r="M2325" s="17" t="n">
        <v>46260.5076388889</v>
      </c>
      <c r="N2325" s="17" t="n">
        <v>46260.54375</v>
      </c>
      <c r="O2325" s="17" t="n">
        <v>46260.5631944445</v>
      </c>
      <c r="P2325" s="17" t="n">
        <v>46260.5708333333</v>
      </c>
      <c r="Q2325" s="17" t="n">
        <v>46260.59375</v>
      </c>
      <c r="R2325" s="0" t="n">
        <v>981</v>
      </c>
      <c r="S2325" s="0" t="n">
        <v>0</v>
      </c>
      <c r="T2325" s="0" t="n">
        <v>0</v>
      </c>
      <c r="U2325" s="18" t="s">
        <v>130</v>
      </c>
      <c r="V2325" s="18" t="s">
        <v>82</v>
      </c>
      <c r="W2325" s="0" t="str">
        <f aca="false">IF(AND(X2325&gt;=6,X2325&lt;14),"A",IF(AND(X2325&gt;=14,X2325&lt;22),"B","C"))</f>
        <v>A</v>
      </c>
      <c r="X2325" s="18" t="n">
        <f aca="false">HOUR(H2325)</f>
        <v>8</v>
      </c>
      <c r="Y2325" s="18" t="n">
        <f aca="false">ROUND((I2325-H2325)*1440,0)</f>
        <v>80</v>
      </c>
      <c r="Z2325" s="18" t="n">
        <f aca="false">ROUND((J2325-I2325)*1440,0)</f>
        <v>15</v>
      </c>
      <c r="AA2325" s="18" t="n">
        <f aca="false">ROUND((K2325-J2325)*1440,0)</f>
        <v>68</v>
      </c>
      <c r="AB2325" s="18" t="n">
        <f aca="false">ROUND((L2325-K2325)*1440,0)</f>
        <v>7</v>
      </c>
      <c r="AC2325" s="18" t="n">
        <f aca="false">ROUND((M2325-L2325)*1440,0)</f>
        <v>71</v>
      </c>
      <c r="AD2325" s="18" t="n">
        <f aca="false">IF(N2325="","",ROUND((N2325-M2325)*1440,0))</f>
        <v>52</v>
      </c>
      <c r="AE2325" s="18" t="n">
        <f aca="false">IF(O2325="","",ROUND((O2325-N2325)*1440,0))</f>
        <v>28</v>
      </c>
      <c r="AF2325" s="18" t="n">
        <f aca="false">IF(P2325="","",ROUND((P2325-O2325)*1440,0))</f>
        <v>11</v>
      </c>
      <c r="AG2325" s="18" t="n">
        <f aca="false">IF(Q2325="","",ROUND((Q2325-P2325)*1440,0))</f>
        <v>33</v>
      </c>
      <c r="AH2325" s="18" t="n">
        <f aca="false">IF(Q2325="","",ROUND((Q2325-H2325)*1440,0))</f>
        <v>365</v>
      </c>
      <c r="AI2325" s="19" t="n">
        <f aca="false">ROUND(IF(O2325="",Assumptions!$B$25-K2325,O2325-K2325)*24,1)</f>
        <v>2.6</v>
      </c>
      <c r="AJ2325" s="20" t="n">
        <f aca="false">ROUND(MAX(N(Y2325)/Assumptions!$C$5, N(Z2325)/Assumptions!$C$6, N(AA2325)/Assumptions!$C$7, N(AB2325)/Assumptions!$C$8, N(AC2325)/Assumptions!$C$9, N(AD2325)/Assumptions!$C$10, N(AE2325)/Assumptions!$C$11, N(AF2325)/Assumptions!$C$12, N(AG2325)/Assumptions!$C$13),3)</f>
        <v>2.667</v>
      </c>
      <c r="AK2325" s="0" t="str">
        <f aca="false">IF(OR(U2325="Pending",U2325="On Hold"),"Open GRN (awaiting)",IF(AJ2325&lt;=1,"Within SLA",IF(ROUND(N(Y2325)/Assumptions!$C$5,3)=AJ2325,"Gate Wait",IF(ROUND(N(Z2325)/Assumptions!$C$6,3)=AJ2325,"Dock Wait",IF(ROUND(N(AA2325)/Assumptions!$C$7,3)=AJ2325,"Unloading",IF(ROUND(N(AB2325)/Assumptions!$C$8,3)=AJ2325,"Unload-to-QC Wait",IF(ROUND(N(AC2325)/Assumptions!$C$9,3)=AJ2325,"QC",IF(ROUND(N(AD2325)/Assumptions!$C$10,3)=AJ2325,"QC-to-GRN Wait",IF(ROUND(N(AE2325)/Assumptions!$C$11,3)=AJ2325,"GRN Processing",IF(ROUND(N(AF2325)/Assumptions!$C$12,3)=AJ2325,"GRN-to-Putaway Wait",IF(ROUND(N(AG2325)/Assumptions!$C$13,3)=AJ2325,"Putaway","Within SLA")))))))))))</f>
        <v>Gate Wait</v>
      </c>
    </row>
    <row r="2326" customFormat="false" ht="15" hidden="false" customHeight="false" outlineLevel="0" collapsed="false">
      <c r="A2326" s="0" t="s">
        <v>6737</v>
      </c>
      <c r="B2326" s="0" t="s">
        <v>6738</v>
      </c>
      <c r="C2326" s="0" t="s">
        <v>286</v>
      </c>
      <c r="D2326" s="0" t="s">
        <v>119</v>
      </c>
      <c r="E2326" s="0" t="s">
        <v>6739</v>
      </c>
      <c r="F2326" s="0" t="s">
        <v>149</v>
      </c>
      <c r="G2326" s="0" t="s">
        <v>129</v>
      </c>
      <c r="H2326" s="17" t="n">
        <v>46260.3583333333</v>
      </c>
      <c r="I2326" s="17" t="n">
        <v>46260.3777777778</v>
      </c>
      <c r="J2326" s="17" t="n">
        <v>46260.3819444445</v>
      </c>
      <c r="K2326" s="17" t="n">
        <v>46260.3965277778</v>
      </c>
      <c r="L2326" s="17" t="n">
        <v>46260.4027777778</v>
      </c>
      <c r="M2326" s="17" t="n">
        <v>46260.4291666667</v>
      </c>
      <c r="N2326" s="17" t="n">
        <v>46260.45</v>
      </c>
      <c r="O2326" s="17" t="n">
        <v>46260.4680555556</v>
      </c>
      <c r="P2326" s="17" t="n">
        <v>46260.4770833333</v>
      </c>
      <c r="Q2326" s="17" t="n">
        <v>46260.4916666667</v>
      </c>
      <c r="R2326" s="0" t="n">
        <v>276</v>
      </c>
      <c r="S2326" s="0" t="n">
        <v>0</v>
      </c>
      <c r="T2326" s="0" t="n">
        <v>0</v>
      </c>
      <c r="U2326" s="18" t="s">
        <v>130</v>
      </c>
      <c r="V2326" s="18" t="s">
        <v>333</v>
      </c>
      <c r="W2326" s="0" t="str">
        <f aca="false">IF(AND(X2326&gt;=6,X2326&lt;14),"A",IF(AND(X2326&gt;=14,X2326&lt;22),"B","C"))</f>
        <v>A</v>
      </c>
      <c r="X2326" s="18" t="n">
        <f aca="false">HOUR(H2326)</f>
        <v>8</v>
      </c>
      <c r="Y2326" s="18" t="n">
        <f aca="false">ROUND((I2326-H2326)*1440,0)</f>
        <v>28</v>
      </c>
      <c r="Z2326" s="18" t="n">
        <f aca="false">ROUND((J2326-I2326)*1440,0)</f>
        <v>6</v>
      </c>
      <c r="AA2326" s="18" t="n">
        <f aca="false">ROUND((K2326-J2326)*1440,0)</f>
        <v>21</v>
      </c>
      <c r="AB2326" s="18" t="n">
        <f aca="false">ROUND((L2326-K2326)*1440,0)</f>
        <v>9</v>
      </c>
      <c r="AC2326" s="18" t="n">
        <f aca="false">ROUND((M2326-L2326)*1440,0)</f>
        <v>38</v>
      </c>
      <c r="AD2326" s="18" t="n">
        <f aca="false">IF(N2326="","",ROUND((N2326-M2326)*1440,0))</f>
        <v>30</v>
      </c>
      <c r="AE2326" s="18" t="n">
        <f aca="false">IF(O2326="","",ROUND((O2326-N2326)*1440,0))</f>
        <v>26</v>
      </c>
      <c r="AF2326" s="18" t="n">
        <f aca="false">IF(P2326="","",ROUND((P2326-O2326)*1440,0))</f>
        <v>13</v>
      </c>
      <c r="AG2326" s="18" t="n">
        <f aca="false">IF(Q2326="","",ROUND((Q2326-P2326)*1440,0))</f>
        <v>21</v>
      </c>
      <c r="AH2326" s="18" t="n">
        <f aca="false">IF(Q2326="","",ROUND((Q2326-H2326)*1440,0))</f>
        <v>192</v>
      </c>
      <c r="AI2326" s="19" t="n">
        <f aca="false">ROUND(IF(O2326="",Assumptions!$B$25-K2326,O2326-K2326)*24,1)</f>
        <v>1.7</v>
      </c>
      <c r="AJ2326" s="20" t="n">
        <f aca="false">ROUND(MAX(N(Y2326)/Assumptions!$C$5, N(Z2326)/Assumptions!$C$6, N(AA2326)/Assumptions!$C$7, N(AB2326)/Assumptions!$C$8, N(AC2326)/Assumptions!$C$9, N(AD2326)/Assumptions!$C$10, N(AE2326)/Assumptions!$C$11, N(AF2326)/Assumptions!$C$12, N(AG2326)/Assumptions!$C$13),3)</f>
        <v>1</v>
      </c>
      <c r="AK2326" s="0" t="str">
        <f aca="false">IF(OR(U2326="Pending",U2326="On Hold"),"Open GRN (awaiting)",IF(AJ2326&lt;=1,"Within SLA",IF(ROUND(N(Y2326)/Assumptions!$C$5,3)=AJ2326,"Gate Wait",IF(ROUND(N(Z2326)/Assumptions!$C$6,3)=AJ2326,"Dock Wait",IF(ROUND(N(AA2326)/Assumptions!$C$7,3)=AJ2326,"Unloading",IF(ROUND(N(AB2326)/Assumptions!$C$8,3)=AJ2326,"Unload-to-QC Wait",IF(ROUND(N(AC2326)/Assumptions!$C$9,3)=AJ2326,"QC",IF(ROUND(N(AD2326)/Assumptions!$C$10,3)=AJ2326,"QC-to-GRN Wait",IF(ROUND(N(AE2326)/Assumptions!$C$11,3)=AJ2326,"GRN Processing",IF(ROUND(N(AF2326)/Assumptions!$C$12,3)=AJ2326,"GRN-to-Putaway Wait",IF(ROUND(N(AG2326)/Assumptions!$C$13,3)=AJ2326,"Putaway","Within SLA")))))))))))</f>
        <v>Within SLA</v>
      </c>
    </row>
    <row r="2327" customFormat="false" ht="15" hidden="false" customHeight="false" outlineLevel="0" collapsed="false">
      <c r="A2327" s="0" t="s">
        <v>6740</v>
      </c>
      <c r="B2327" s="0" t="s">
        <v>6741</v>
      </c>
      <c r="C2327" s="0" t="s">
        <v>118</v>
      </c>
      <c r="D2327" s="0" t="s">
        <v>135</v>
      </c>
      <c r="E2327" s="0" t="s">
        <v>6742</v>
      </c>
      <c r="F2327" s="0" t="s">
        <v>121</v>
      </c>
      <c r="G2327" s="0" t="s">
        <v>178</v>
      </c>
      <c r="H2327" s="17" t="n">
        <v>46260.36875</v>
      </c>
      <c r="I2327" s="17" t="n">
        <v>46260.3770833333</v>
      </c>
      <c r="J2327" s="17" t="n">
        <v>46260.3798611111</v>
      </c>
      <c r="K2327" s="17" t="n">
        <v>46260.4097222222</v>
      </c>
      <c r="L2327" s="17" t="n">
        <v>46260.4145833333</v>
      </c>
      <c r="M2327" s="17" t="n">
        <v>46260.4340277778</v>
      </c>
      <c r="N2327" s="17" t="n">
        <v>46260.4458333333</v>
      </c>
      <c r="O2327" s="17" t="n">
        <v>46260.4604166667</v>
      </c>
      <c r="P2327" s="17" t="n">
        <v>46260.4819444444</v>
      </c>
      <c r="Q2327" s="17" t="n">
        <v>46260.5152777778</v>
      </c>
      <c r="R2327" s="0" t="n">
        <v>234</v>
      </c>
      <c r="S2327" s="0" t="n">
        <v>0</v>
      </c>
      <c r="T2327" s="0" t="n">
        <v>0</v>
      </c>
      <c r="U2327" s="18" t="s">
        <v>130</v>
      </c>
      <c r="V2327" s="18" t="s">
        <v>144</v>
      </c>
      <c r="W2327" s="0" t="str">
        <f aca="false">IF(AND(X2327&gt;=6,X2327&lt;14),"A",IF(AND(X2327&gt;=14,X2327&lt;22),"B","C"))</f>
        <v>A</v>
      </c>
      <c r="X2327" s="18" t="n">
        <f aca="false">HOUR(H2327)</f>
        <v>8</v>
      </c>
      <c r="Y2327" s="18" t="n">
        <f aca="false">ROUND((I2327-H2327)*1440,0)</f>
        <v>12</v>
      </c>
      <c r="Z2327" s="18" t="n">
        <f aca="false">ROUND((J2327-I2327)*1440,0)</f>
        <v>4</v>
      </c>
      <c r="AA2327" s="18" t="n">
        <f aca="false">ROUND((K2327-J2327)*1440,0)</f>
        <v>43</v>
      </c>
      <c r="AB2327" s="18" t="n">
        <f aca="false">ROUND((L2327-K2327)*1440,0)</f>
        <v>7</v>
      </c>
      <c r="AC2327" s="18" t="n">
        <f aca="false">ROUND((M2327-L2327)*1440,0)</f>
        <v>28</v>
      </c>
      <c r="AD2327" s="18" t="n">
        <f aca="false">IF(N2327="","",ROUND((N2327-M2327)*1440,0))</f>
        <v>17</v>
      </c>
      <c r="AE2327" s="18" t="n">
        <f aca="false">IF(O2327="","",ROUND((O2327-N2327)*1440,0))</f>
        <v>21</v>
      </c>
      <c r="AF2327" s="18" t="n">
        <f aca="false">IF(P2327="","",ROUND((P2327-O2327)*1440,0))</f>
        <v>31</v>
      </c>
      <c r="AG2327" s="18" t="n">
        <f aca="false">IF(Q2327="","",ROUND((Q2327-P2327)*1440,0))</f>
        <v>48</v>
      </c>
      <c r="AH2327" s="18" t="n">
        <f aca="false">IF(Q2327="","",ROUND((Q2327-H2327)*1440,0))</f>
        <v>211</v>
      </c>
      <c r="AI2327" s="19" t="n">
        <f aca="false">ROUND(IF(O2327="",Assumptions!$B$25-K2327,O2327-K2327)*24,1)</f>
        <v>1.2</v>
      </c>
      <c r="AJ2327" s="20" t="n">
        <f aca="false">ROUND(MAX(N(Y2327)/Assumptions!$C$5, N(Z2327)/Assumptions!$C$6, N(AA2327)/Assumptions!$C$7, N(AB2327)/Assumptions!$C$8, N(AC2327)/Assumptions!$C$9, N(AD2327)/Assumptions!$C$10, N(AE2327)/Assumptions!$C$11, N(AF2327)/Assumptions!$C$12, N(AG2327)/Assumptions!$C$13),3)</f>
        <v>1.55</v>
      </c>
      <c r="AK2327" s="0" t="str">
        <f aca="false">IF(OR(U2327="Pending",U2327="On Hold"),"Open GRN (awaiting)",IF(AJ2327&lt;=1,"Within SLA",IF(ROUND(N(Y2327)/Assumptions!$C$5,3)=AJ2327,"Gate Wait",IF(ROUND(N(Z2327)/Assumptions!$C$6,3)=AJ2327,"Dock Wait",IF(ROUND(N(AA2327)/Assumptions!$C$7,3)=AJ2327,"Unloading",IF(ROUND(N(AB2327)/Assumptions!$C$8,3)=AJ2327,"Unload-to-QC Wait",IF(ROUND(N(AC2327)/Assumptions!$C$9,3)=AJ2327,"QC",IF(ROUND(N(AD2327)/Assumptions!$C$10,3)=AJ2327,"QC-to-GRN Wait",IF(ROUND(N(AE2327)/Assumptions!$C$11,3)=AJ2327,"GRN Processing",IF(ROUND(N(AF2327)/Assumptions!$C$12,3)=AJ2327,"GRN-to-Putaway Wait",IF(ROUND(N(AG2327)/Assumptions!$C$13,3)=AJ2327,"Putaway","Within SLA")))))))))))</f>
        <v>GRN-to-Putaway Wait</v>
      </c>
    </row>
    <row r="2328" customFormat="false" ht="15" hidden="false" customHeight="false" outlineLevel="0" collapsed="false">
      <c r="A2328" s="0" t="s">
        <v>6743</v>
      </c>
      <c r="B2328" s="0" t="s">
        <v>6744</v>
      </c>
      <c r="C2328" s="0" t="s">
        <v>218</v>
      </c>
      <c r="D2328" s="0" t="s">
        <v>135</v>
      </c>
      <c r="E2328" s="0" t="s">
        <v>6745</v>
      </c>
      <c r="F2328" s="0" t="s">
        <v>137</v>
      </c>
      <c r="G2328" s="0" t="s">
        <v>138</v>
      </c>
      <c r="H2328" s="17" t="n">
        <v>46260.3743055556</v>
      </c>
      <c r="I2328" s="17" t="n">
        <v>46260.3826388889</v>
      </c>
      <c r="J2328" s="17" t="n">
        <v>46260.3951388889</v>
      </c>
      <c r="K2328" s="17" t="n">
        <v>46260.4256944444</v>
      </c>
      <c r="L2328" s="17" t="n">
        <v>46260.4284722222</v>
      </c>
      <c r="M2328" s="17" t="n">
        <v>46260.4416666667</v>
      </c>
      <c r="N2328" s="17" t="n">
        <v>46260.6770833333</v>
      </c>
      <c r="O2328" s="17" t="n">
        <v>46260.7097222222</v>
      </c>
      <c r="P2328" s="17" t="n">
        <v>46260.7159722222</v>
      </c>
      <c r="Q2328" s="17" t="n">
        <v>46260.7263888889</v>
      </c>
      <c r="R2328" s="0" t="n">
        <v>320</v>
      </c>
      <c r="S2328" s="0" t="n">
        <v>0</v>
      </c>
      <c r="T2328" s="0" t="n">
        <v>2</v>
      </c>
      <c r="U2328" s="18" t="s">
        <v>123</v>
      </c>
      <c r="V2328" s="18" t="s">
        <v>131</v>
      </c>
      <c r="W2328" s="0" t="str">
        <f aca="false">IF(AND(X2328&gt;=6,X2328&lt;14),"A",IF(AND(X2328&gt;=14,X2328&lt;22),"B","C"))</f>
        <v>A</v>
      </c>
      <c r="X2328" s="18" t="n">
        <f aca="false">HOUR(H2328)</f>
        <v>8</v>
      </c>
      <c r="Y2328" s="18" t="n">
        <f aca="false">ROUND((I2328-H2328)*1440,0)</f>
        <v>12</v>
      </c>
      <c r="Z2328" s="18" t="n">
        <f aca="false">ROUND((J2328-I2328)*1440,0)</f>
        <v>18</v>
      </c>
      <c r="AA2328" s="18" t="n">
        <f aca="false">ROUND((K2328-J2328)*1440,0)</f>
        <v>44</v>
      </c>
      <c r="AB2328" s="18" t="n">
        <f aca="false">ROUND((L2328-K2328)*1440,0)</f>
        <v>4</v>
      </c>
      <c r="AC2328" s="18" t="n">
        <f aca="false">ROUND((M2328-L2328)*1440,0)</f>
        <v>19</v>
      </c>
      <c r="AD2328" s="18" t="n">
        <f aca="false">IF(N2328="","",ROUND((N2328-M2328)*1440,0))</f>
        <v>339</v>
      </c>
      <c r="AE2328" s="18" t="n">
        <f aca="false">IF(O2328="","",ROUND((O2328-N2328)*1440,0))</f>
        <v>47</v>
      </c>
      <c r="AF2328" s="18" t="n">
        <f aca="false">IF(P2328="","",ROUND((P2328-O2328)*1440,0))</f>
        <v>9</v>
      </c>
      <c r="AG2328" s="18" t="n">
        <f aca="false">IF(Q2328="","",ROUND((Q2328-P2328)*1440,0))</f>
        <v>15</v>
      </c>
      <c r="AH2328" s="18" t="n">
        <f aca="false">IF(Q2328="","",ROUND((Q2328-H2328)*1440,0))</f>
        <v>507</v>
      </c>
      <c r="AI2328" s="19" t="n">
        <f aca="false">ROUND(IF(O2328="",Assumptions!$B$25-K2328,O2328-K2328)*24,1)</f>
        <v>6.8</v>
      </c>
      <c r="AJ2328" s="20" t="n">
        <f aca="false">ROUND(MAX(N(Y2328)/Assumptions!$C$5, N(Z2328)/Assumptions!$C$6, N(AA2328)/Assumptions!$C$7, N(AB2328)/Assumptions!$C$8, N(AC2328)/Assumptions!$C$9, N(AD2328)/Assumptions!$C$10, N(AE2328)/Assumptions!$C$11, N(AF2328)/Assumptions!$C$12, N(AG2328)/Assumptions!$C$13),3)</f>
        <v>11.3</v>
      </c>
      <c r="AK2328" s="0" t="str">
        <f aca="false">IF(OR(U2328="Pending",U2328="On Hold"),"Open GRN (awaiting)",IF(AJ2328&lt;=1,"Within SLA",IF(ROUND(N(Y2328)/Assumptions!$C$5,3)=AJ2328,"Gate Wait",IF(ROUND(N(Z2328)/Assumptions!$C$6,3)=AJ2328,"Dock Wait",IF(ROUND(N(AA2328)/Assumptions!$C$7,3)=AJ2328,"Unloading",IF(ROUND(N(AB2328)/Assumptions!$C$8,3)=AJ2328,"Unload-to-QC Wait",IF(ROUND(N(AC2328)/Assumptions!$C$9,3)=AJ2328,"QC",IF(ROUND(N(AD2328)/Assumptions!$C$10,3)=AJ2328,"QC-to-GRN Wait",IF(ROUND(N(AE2328)/Assumptions!$C$11,3)=AJ2328,"GRN Processing",IF(ROUND(N(AF2328)/Assumptions!$C$12,3)=AJ2328,"GRN-to-Putaway Wait",IF(ROUND(N(AG2328)/Assumptions!$C$13,3)=AJ2328,"Putaway","Within SLA")))))))))))</f>
        <v>QC-to-GRN Wait</v>
      </c>
    </row>
    <row r="2329" customFormat="false" ht="15" hidden="false" customHeight="false" outlineLevel="0" collapsed="false">
      <c r="A2329" s="0" t="s">
        <v>6746</v>
      </c>
      <c r="B2329" s="0" t="s">
        <v>6747</v>
      </c>
      <c r="C2329" s="0" t="s">
        <v>218</v>
      </c>
      <c r="D2329" s="0" t="s">
        <v>147</v>
      </c>
      <c r="E2329" s="0" t="s">
        <v>6748</v>
      </c>
      <c r="F2329" s="0" t="s">
        <v>137</v>
      </c>
      <c r="G2329" s="0" t="s">
        <v>150</v>
      </c>
      <c r="H2329" s="17" t="n">
        <v>46260.3833333333</v>
      </c>
      <c r="I2329" s="17" t="n">
        <v>46260.3951388889</v>
      </c>
      <c r="J2329" s="17" t="n">
        <v>46260.4</v>
      </c>
      <c r="K2329" s="17" t="n">
        <v>46260.4638888889</v>
      </c>
      <c r="L2329" s="17" t="n">
        <v>46260.4715277778</v>
      </c>
      <c r="M2329" s="17" t="n">
        <v>46260.4965277778</v>
      </c>
      <c r="N2329" s="17" t="n">
        <v>46260.5131944444</v>
      </c>
      <c r="O2329" s="17" t="n">
        <v>46260.5326388889</v>
      </c>
      <c r="P2329" s="17" t="n">
        <v>46260.5388888889</v>
      </c>
      <c r="Q2329" s="17" t="n">
        <v>46260.5590277778</v>
      </c>
      <c r="R2329" s="0" t="n">
        <v>862</v>
      </c>
      <c r="S2329" s="0" t="n">
        <v>0</v>
      </c>
      <c r="T2329" s="0" t="n">
        <v>0</v>
      </c>
      <c r="U2329" s="18" t="s">
        <v>130</v>
      </c>
      <c r="V2329" s="18" t="s">
        <v>82</v>
      </c>
      <c r="W2329" s="0" t="str">
        <f aca="false">IF(AND(X2329&gt;=6,X2329&lt;14),"A",IF(AND(X2329&gt;=14,X2329&lt;22),"B","C"))</f>
        <v>A</v>
      </c>
      <c r="X2329" s="18" t="n">
        <f aca="false">HOUR(H2329)</f>
        <v>9</v>
      </c>
      <c r="Y2329" s="18" t="n">
        <f aca="false">ROUND((I2329-H2329)*1440,0)</f>
        <v>17</v>
      </c>
      <c r="Z2329" s="18" t="n">
        <f aca="false">ROUND((J2329-I2329)*1440,0)</f>
        <v>7</v>
      </c>
      <c r="AA2329" s="18" t="n">
        <f aca="false">ROUND((K2329-J2329)*1440,0)</f>
        <v>92</v>
      </c>
      <c r="AB2329" s="18" t="n">
        <f aca="false">ROUND((L2329-K2329)*1440,0)</f>
        <v>11</v>
      </c>
      <c r="AC2329" s="18" t="n">
        <f aca="false">ROUND((M2329-L2329)*1440,0)</f>
        <v>36</v>
      </c>
      <c r="AD2329" s="18" t="n">
        <f aca="false">IF(N2329="","",ROUND((N2329-M2329)*1440,0))</f>
        <v>24</v>
      </c>
      <c r="AE2329" s="18" t="n">
        <f aca="false">IF(O2329="","",ROUND((O2329-N2329)*1440,0))</f>
        <v>28</v>
      </c>
      <c r="AF2329" s="18" t="n">
        <f aca="false">IF(P2329="","",ROUND((P2329-O2329)*1440,0))</f>
        <v>9</v>
      </c>
      <c r="AG2329" s="18" t="n">
        <f aca="false">IF(Q2329="","",ROUND((Q2329-P2329)*1440,0))</f>
        <v>29</v>
      </c>
      <c r="AH2329" s="18" t="n">
        <f aca="false">IF(Q2329="","",ROUND((Q2329-H2329)*1440,0))</f>
        <v>253</v>
      </c>
      <c r="AI2329" s="19" t="n">
        <f aca="false">ROUND(IF(O2329="",Assumptions!$B$25-K2329,O2329-K2329)*24,1)</f>
        <v>1.7</v>
      </c>
      <c r="AJ2329" s="20" t="n">
        <f aca="false">ROUND(MAX(N(Y2329)/Assumptions!$C$5, N(Z2329)/Assumptions!$C$6, N(AA2329)/Assumptions!$C$7, N(AB2329)/Assumptions!$C$8, N(AC2329)/Assumptions!$C$9, N(AD2329)/Assumptions!$C$10, N(AE2329)/Assumptions!$C$11, N(AF2329)/Assumptions!$C$12, N(AG2329)/Assumptions!$C$13),3)</f>
        <v>1.533</v>
      </c>
      <c r="AK2329" s="0" t="str">
        <f aca="false">IF(OR(U2329="Pending",U2329="On Hold"),"Open GRN (awaiting)",IF(AJ2329&lt;=1,"Within SLA",IF(ROUND(N(Y2329)/Assumptions!$C$5,3)=AJ2329,"Gate Wait",IF(ROUND(N(Z2329)/Assumptions!$C$6,3)=AJ2329,"Dock Wait",IF(ROUND(N(AA2329)/Assumptions!$C$7,3)=AJ2329,"Unloading",IF(ROUND(N(AB2329)/Assumptions!$C$8,3)=AJ2329,"Unload-to-QC Wait",IF(ROUND(N(AC2329)/Assumptions!$C$9,3)=AJ2329,"QC",IF(ROUND(N(AD2329)/Assumptions!$C$10,3)=AJ2329,"QC-to-GRN Wait",IF(ROUND(N(AE2329)/Assumptions!$C$11,3)=AJ2329,"GRN Processing",IF(ROUND(N(AF2329)/Assumptions!$C$12,3)=AJ2329,"GRN-to-Putaway Wait",IF(ROUND(N(AG2329)/Assumptions!$C$13,3)=AJ2329,"Putaway","Within SLA")))))))))))</f>
        <v>Unloading</v>
      </c>
    </row>
    <row r="2330" customFormat="false" ht="15" hidden="false" customHeight="false" outlineLevel="0" collapsed="false">
      <c r="A2330" s="0" t="s">
        <v>6749</v>
      </c>
      <c r="B2330" s="0" t="s">
        <v>6750</v>
      </c>
      <c r="C2330" s="0" t="s">
        <v>118</v>
      </c>
      <c r="D2330" s="0" t="s">
        <v>119</v>
      </c>
      <c r="E2330" s="0" t="s">
        <v>6328</v>
      </c>
      <c r="F2330" s="0" t="s">
        <v>121</v>
      </c>
      <c r="G2330" s="0" t="s">
        <v>129</v>
      </c>
      <c r="H2330" s="17" t="n">
        <v>46260.3951388889</v>
      </c>
      <c r="I2330" s="17" t="n">
        <v>46260.4125</v>
      </c>
      <c r="J2330" s="17" t="n">
        <v>46260.4138888889</v>
      </c>
      <c r="K2330" s="17" t="n">
        <v>46260.4256944444</v>
      </c>
      <c r="L2330" s="17" t="n">
        <v>46260.4347222222</v>
      </c>
      <c r="M2330" s="17" t="n">
        <v>46260.4465277778</v>
      </c>
      <c r="N2330" s="17" t="n">
        <v>46260.4527777778</v>
      </c>
      <c r="O2330" s="17" t="n">
        <v>46260.4604166667</v>
      </c>
      <c r="P2330" s="17" t="n">
        <v>46260.4791666667</v>
      </c>
      <c r="Q2330" s="17" t="n">
        <v>46260.4993055556</v>
      </c>
      <c r="R2330" s="0" t="n">
        <v>72</v>
      </c>
      <c r="S2330" s="0" t="n">
        <v>0</v>
      </c>
      <c r="T2330" s="0" t="n">
        <v>0</v>
      </c>
      <c r="U2330" s="18" t="s">
        <v>130</v>
      </c>
      <c r="V2330" s="18" t="s">
        <v>139</v>
      </c>
      <c r="W2330" s="0" t="str">
        <f aca="false">IF(AND(X2330&gt;=6,X2330&lt;14),"A",IF(AND(X2330&gt;=14,X2330&lt;22),"B","C"))</f>
        <v>A</v>
      </c>
      <c r="X2330" s="18" t="n">
        <f aca="false">HOUR(H2330)</f>
        <v>9</v>
      </c>
      <c r="Y2330" s="18" t="n">
        <f aca="false">ROUND((I2330-H2330)*1440,0)</f>
        <v>25</v>
      </c>
      <c r="Z2330" s="18" t="n">
        <f aca="false">ROUND((J2330-I2330)*1440,0)</f>
        <v>2</v>
      </c>
      <c r="AA2330" s="18" t="n">
        <f aca="false">ROUND((K2330-J2330)*1440,0)</f>
        <v>17</v>
      </c>
      <c r="AB2330" s="18" t="n">
        <f aca="false">ROUND((L2330-K2330)*1440,0)</f>
        <v>13</v>
      </c>
      <c r="AC2330" s="18" t="n">
        <f aca="false">ROUND((M2330-L2330)*1440,0)</f>
        <v>17</v>
      </c>
      <c r="AD2330" s="18" t="n">
        <f aca="false">IF(N2330="","",ROUND((N2330-M2330)*1440,0))</f>
        <v>9</v>
      </c>
      <c r="AE2330" s="18" t="n">
        <f aca="false">IF(O2330="","",ROUND((O2330-N2330)*1440,0))</f>
        <v>11</v>
      </c>
      <c r="AF2330" s="18" t="n">
        <f aca="false">IF(P2330="","",ROUND((P2330-O2330)*1440,0))</f>
        <v>27</v>
      </c>
      <c r="AG2330" s="18" t="n">
        <f aca="false">IF(Q2330="","",ROUND((Q2330-P2330)*1440,0))</f>
        <v>29</v>
      </c>
      <c r="AH2330" s="18" t="n">
        <f aca="false">IF(Q2330="","",ROUND((Q2330-H2330)*1440,0))</f>
        <v>150</v>
      </c>
      <c r="AI2330" s="19" t="n">
        <f aca="false">ROUND(IF(O2330="",Assumptions!$B$25-K2330,O2330-K2330)*24,1)</f>
        <v>0.8</v>
      </c>
      <c r="AJ2330" s="20" t="n">
        <f aca="false">ROUND(MAX(N(Y2330)/Assumptions!$C$5, N(Z2330)/Assumptions!$C$6, N(AA2330)/Assumptions!$C$7, N(AB2330)/Assumptions!$C$8, N(AC2330)/Assumptions!$C$9, N(AD2330)/Assumptions!$C$10, N(AE2330)/Assumptions!$C$11, N(AF2330)/Assumptions!$C$12, N(AG2330)/Assumptions!$C$13),3)</f>
        <v>1.35</v>
      </c>
      <c r="AK2330" s="0" t="str">
        <f aca="false">IF(OR(U2330="Pending",U2330="On Hold"),"Open GRN (awaiting)",IF(AJ2330&lt;=1,"Within SLA",IF(ROUND(N(Y2330)/Assumptions!$C$5,3)=AJ2330,"Gate Wait",IF(ROUND(N(Z2330)/Assumptions!$C$6,3)=AJ2330,"Dock Wait",IF(ROUND(N(AA2330)/Assumptions!$C$7,3)=AJ2330,"Unloading",IF(ROUND(N(AB2330)/Assumptions!$C$8,3)=AJ2330,"Unload-to-QC Wait",IF(ROUND(N(AC2330)/Assumptions!$C$9,3)=AJ2330,"QC",IF(ROUND(N(AD2330)/Assumptions!$C$10,3)=AJ2330,"QC-to-GRN Wait",IF(ROUND(N(AE2330)/Assumptions!$C$11,3)=AJ2330,"GRN Processing",IF(ROUND(N(AF2330)/Assumptions!$C$12,3)=AJ2330,"GRN-to-Putaway Wait",IF(ROUND(N(AG2330)/Assumptions!$C$13,3)=AJ2330,"Putaway","Within SLA")))))))))))</f>
        <v>GRN-to-Putaway Wait</v>
      </c>
    </row>
    <row r="2331" customFormat="false" ht="15" hidden="false" customHeight="false" outlineLevel="0" collapsed="false">
      <c r="A2331" s="0" t="s">
        <v>6751</v>
      </c>
      <c r="B2331" s="0" t="s">
        <v>6752</v>
      </c>
      <c r="C2331" s="0" t="s">
        <v>134</v>
      </c>
      <c r="D2331" s="0" t="s">
        <v>119</v>
      </c>
      <c r="E2331" s="0" t="s">
        <v>6753</v>
      </c>
      <c r="F2331" s="0" t="s">
        <v>149</v>
      </c>
      <c r="G2331" s="0" t="s">
        <v>129</v>
      </c>
      <c r="H2331" s="17" t="n">
        <v>46260.4090277778</v>
      </c>
      <c r="I2331" s="17" t="n">
        <v>46260.4465277778</v>
      </c>
      <c r="J2331" s="17" t="n">
        <v>46260.4652777778</v>
      </c>
      <c r="K2331" s="17" t="n">
        <v>46260.4902777778</v>
      </c>
      <c r="L2331" s="17" t="n">
        <v>46260.5027777778</v>
      </c>
      <c r="M2331" s="17" t="n">
        <v>46260.5458333333</v>
      </c>
      <c r="N2331" s="17" t="n">
        <v>46260.5979166667</v>
      </c>
      <c r="O2331" s="17" t="n">
        <v>46260.6145833333</v>
      </c>
      <c r="P2331" s="17" t="n">
        <v>46260.6215277778</v>
      </c>
      <c r="Q2331" s="17" t="n">
        <v>46260.6638888889</v>
      </c>
      <c r="R2331" s="0" t="n">
        <v>736</v>
      </c>
      <c r="S2331" s="0" t="n">
        <v>0</v>
      </c>
      <c r="T2331" s="0" t="n">
        <v>0</v>
      </c>
      <c r="U2331" s="18" t="s">
        <v>130</v>
      </c>
      <c r="V2331" s="18" t="s">
        <v>144</v>
      </c>
      <c r="W2331" s="0" t="str">
        <f aca="false">IF(AND(X2331&gt;=6,X2331&lt;14),"A",IF(AND(X2331&gt;=14,X2331&lt;22),"B","C"))</f>
        <v>A</v>
      </c>
      <c r="X2331" s="18" t="n">
        <f aca="false">HOUR(H2331)</f>
        <v>9</v>
      </c>
      <c r="Y2331" s="18" t="n">
        <f aca="false">ROUND((I2331-H2331)*1440,0)</f>
        <v>54</v>
      </c>
      <c r="Z2331" s="18" t="n">
        <f aca="false">ROUND((J2331-I2331)*1440,0)</f>
        <v>27</v>
      </c>
      <c r="AA2331" s="18" t="n">
        <f aca="false">ROUND((K2331-J2331)*1440,0)</f>
        <v>36</v>
      </c>
      <c r="AB2331" s="18" t="n">
        <f aca="false">ROUND((L2331-K2331)*1440,0)</f>
        <v>18</v>
      </c>
      <c r="AC2331" s="18" t="n">
        <f aca="false">ROUND((M2331-L2331)*1440,0)</f>
        <v>62</v>
      </c>
      <c r="AD2331" s="18" t="n">
        <f aca="false">IF(N2331="","",ROUND((N2331-M2331)*1440,0))</f>
        <v>75</v>
      </c>
      <c r="AE2331" s="18" t="n">
        <f aca="false">IF(O2331="","",ROUND((O2331-N2331)*1440,0))</f>
        <v>24</v>
      </c>
      <c r="AF2331" s="18" t="n">
        <f aca="false">IF(P2331="","",ROUND((P2331-O2331)*1440,0))</f>
        <v>10</v>
      </c>
      <c r="AG2331" s="18" t="n">
        <f aca="false">IF(Q2331="","",ROUND((Q2331-P2331)*1440,0))</f>
        <v>61</v>
      </c>
      <c r="AH2331" s="18" t="n">
        <f aca="false">IF(Q2331="","",ROUND((Q2331-H2331)*1440,0))</f>
        <v>367</v>
      </c>
      <c r="AI2331" s="19" t="n">
        <f aca="false">ROUND(IF(O2331="",Assumptions!$B$25-K2331,O2331-K2331)*24,1)</f>
        <v>3</v>
      </c>
      <c r="AJ2331" s="20" t="n">
        <f aca="false">ROUND(MAX(N(Y2331)/Assumptions!$C$5, N(Z2331)/Assumptions!$C$6, N(AA2331)/Assumptions!$C$7, N(AB2331)/Assumptions!$C$8, N(AC2331)/Assumptions!$C$9, N(AD2331)/Assumptions!$C$10, N(AE2331)/Assumptions!$C$11, N(AF2331)/Assumptions!$C$12, N(AG2331)/Assumptions!$C$13),3)</f>
        <v>2.5</v>
      </c>
      <c r="AK2331" s="0" t="str">
        <f aca="false">IF(OR(U2331="Pending",U2331="On Hold"),"Open GRN (awaiting)",IF(AJ2331&lt;=1,"Within SLA",IF(ROUND(N(Y2331)/Assumptions!$C$5,3)=AJ2331,"Gate Wait",IF(ROUND(N(Z2331)/Assumptions!$C$6,3)=AJ2331,"Dock Wait",IF(ROUND(N(AA2331)/Assumptions!$C$7,3)=AJ2331,"Unloading",IF(ROUND(N(AB2331)/Assumptions!$C$8,3)=AJ2331,"Unload-to-QC Wait",IF(ROUND(N(AC2331)/Assumptions!$C$9,3)=AJ2331,"QC",IF(ROUND(N(AD2331)/Assumptions!$C$10,3)=AJ2331,"QC-to-GRN Wait",IF(ROUND(N(AE2331)/Assumptions!$C$11,3)=AJ2331,"GRN Processing",IF(ROUND(N(AF2331)/Assumptions!$C$12,3)=AJ2331,"GRN-to-Putaway Wait",IF(ROUND(N(AG2331)/Assumptions!$C$13,3)=AJ2331,"Putaway","Within SLA")))))))))))</f>
        <v>QC-to-GRN Wait</v>
      </c>
    </row>
    <row r="2332" customFormat="false" ht="15" hidden="false" customHeight="false" outlineLevel="0" collapsed="false">
      <c r="A2332" s="0" t="s">
        <v>6754</v>
      </c>
      <c r="B2332" s="0" t="s">
        <v>6755</v>
      </c>
      <c r="C2332" s="0" t="s">
        <v>218</v>
      </c>
      <c r="D2332" s="0" t="s">
        <v>147</v>
      </c>
      <c r="E2332" s="0" t="s">
        <v>6756</v>
      </c>
      <c r="F2332" s="0" t="s">
        <v>172</v>
      </c>
      <c r="G2332" s="0" t="s">
        <v>150</v>
      </c>
      <c r="H2332" s="17" t="n">
        <v>46260.4243055556</v>
      </c>
      <c r="I2332" s="17" t="n">
        <v>46260.4368055556</v>
      </c>
      <c r="J2332" s="17" t="n">
        <v>46260.4381944445</v>
      </c>
      <c r="K2332" s="17" t="n">
        <v>46260.5131944444</v>
      </c>
      <c r="L2332" s="17" t="n">
        <v>46260.5222222222</v>
      </c>
      <c r="M2332" s="17" t="n">
        <v>46260.5444444444</v>
      </c>
      <c r="N2332" s="17" t="n">
        <v>46260.5486111111</v>
      </c>
      <c r="O2332" s="17" t="n">
        <v>46260.5909722222</v>
      </c>
      <c r="P2332" s="17" t="n">
        <v>46260.6097222222</v>
      </c>
      <c r="Q2332" s="17" t="n">
        <v>46260.6256944445</v>
      </c>
      <c r="R2332" s="0" t="n">
        <v>589</v>
      </c>
      <c r="S2332" s="0" t="n">
        <v>0</v>
      </c>
      <c r="T2332" s="0" t="n">
        <v>0</v>
      </c>
      <c r="U2332" s="18" t="s">
        <v>130</v>
      </c>
      <c r="V2332" s="18" t="s">
        <v>144</v>
      </c>
      <c r="W2332" s="0" t="str">
        <f aca="false">IF(AND(X2332&gt;=6,X2332&lt;14),"A",IF(AND(X2332&gt;=14,X2332&lt;22),"B","C"))</f>
        <v>A</v>
      </c>
      <c r="X2332" s="18" t="n">
        <f aca="false">HOUR(H2332)</f>
        <v>10</v>
      </c>
      <c r="Y2332" s="18" t="n">
        <f aca="false">ROUND((I2332-H2332)*1440,0)</f>
        <v>18</v>
      </c>
      <c r="Z2332" s="18" t="n">
        <f aca="false">ROUND((J2332-I2332)*1440,0)</f>
        <v>2</v>
      </c>
      <c r="AA2332" s="18" t="n">
        <f aca="false">ROUND((K2332-J2332)*1440,0)</f>
        <v>108</v>
      </c>
      <c r="AB2332" s="18" t="n">
        <f aca="false">ROUND((L2332-K2332)*1440,0)</f>
        <v>13</v>
      </c>
      <c r="AC2332" s="18" t="n">
        <f aca="false">ROUND((M2332-L2332)*1440,0)</f>
        <v>32</v>
      </c>
      <c r="AD2332" s="18" t="n">
        <f aca="false">IF(N2332="","",ROUND((N2332-M2332)*1440,0))</f>
        <v>6</v>
      </c>
      <c r="AE2332" s="18" t="n">
        <f aca="false">IF(O2332="","",ROUND((O2332-N2332)*1440,0))</f>
        <v>61</v>
      </c>
      <c r="AF2332" s="18" t="n">
        <f aca="false">IF(P2332="","",ROUND((P2332-O2332)*1440,0))</f>
        <v>27</v>
      </c>
      <c r="AG2332" s="18" t="n">
        <f aca="false">IF(Q2332="","",ROUND((Q2332-P2332)*1440,0))</f>
        <v>23</v>
      </c>
      <c r="AH2332" s="18" t="n">
        <f aca="false">IF(Q2332="","",ROUND((Q2332-H2332)*1440,0))</f>
        <v>290</v>
      </c>
      <c r="AI2332" s="19" t="n">
        <f aca="false">ROUND(IF(O2332="",Assumptions!$B$25-K2332,O2332-K2332)*24,1)</f>
        <v>1.9</v>
      </c>
      <c r="AJ2332" s="20" t="n">
        <f aca="false">ROUND(MAX(N(Y2332)/Assumptions!$C$5, N(Z2332)/Assumptions!$C$6, N(AA2332)/Assumptions!$C$7, N(AB2332)/Assumptions!$C$8, N(AC2332)/Assumptions!$C$9, N(AD2332)/Assumptions!$C$10, N(AE2332)/Assumptions!$C$11, N(AF2332)/Assumptions!$C$12, N(AG2332)/Assumptions!$C$13),3)</f>
        <v>1.8</v>
      </c>
      <c r="AK2332" s="0" t="str">
        <f aca="false">IF(OR(U2332="Pending",U2332="On Hold"),"Open GRN (awaiting)",IF(AJ2332&lt;=1,"Within SLA",IF(ROUND(N(Y2332)/Assumptions!$C$5,3)=AJ2332,"Gate Wait",IF(ROUND(N(Z2332)/Assumptions!$C$6,3)=AJ2332,"Dock Wait",IF(ROUND(N(AA2332)/Assumptions!$C$7,3)=AJ2332,"Unloading",IF(ROUND(N(AB2332)/Assumptions!$C$8,3)=AJ2332,"Unload-to-QC Wait",IF(ROUND(N(AC2332)/Assumptions!$C$9,3)=AJ2332,"QC",IF(ROUND(N(AD2332)/Assumptions!$C$10,3)=AJ2332,"QC-to-GRN Wait",IF(ROUND(N(AE2332)/Assumptions!$C$11,3)=AJ2332,"GRN Processing",IF(ROUND(N(AF2332)/Assumptions!$C$12,3)=AJ2332,"GRN-to-Putaway Wait",IF(ROUND(N(AG2332)/Assumptions!$C$13,3)=AJ2332,"Putaway","Within SLA")))))))))))</f>
        <v>Unloading</v>
      </c>
    </row>
    <row r="2333" customFormat="false" ht="15" hidden="false" customHeight="false" outlineLevel="0" collapsed="false">
      <c r="A2333" s="0" t="s">
        <v>6757</v>
      </c>
      <c r="B2333" s="0" t="s">
        <v>6758</v>
      </c>
      <c r="C2333" s="0" t="s">
        <v>134</v>
      </c>
      <c r="D2333" s="0" t="s">
        <v>135</v>
      </c>
      <c r="E2333" s="0" t="s">
        <v>6759</v>
      </c>
      <c r="F2333" s="0" t="s">
        <v>149</v>
      </c>
      <c r="G2333" s="0" t="s">
        <v>178</v>
      </c>
      <c r="H2333" s="17" t="n">
        <v>46260.4263888889</v>
      </c>
      <c r="I2333" s="17" t="n">
        <v>46260.4347222222</v>
      </c>
      <c r="J2333" s="17" t="n">
        <v>46260.4430555556</v>
      </c>
      <c r="K2333" s="17" t="n">
        <v>46260.4715277778</v>
      </c>
      <c r="L2333" s="17" t="n">
        <v>46260.4777777778</v>
      </c>
      <c r="M2333" s="17" t="n">
        <v>46260.4930555556</v>
      </c>
      <c r="N2333" s="17" t="n">
        <v>46260.5125</v>
      </c>
      <c r="O2333" s="17" t="n">
        <v>46260.5395833333</v>
      </c>
      <c r="P2333" s="17" t="n">
        <v>46260.5444444444</v>
      </c>
      <c r="Q2333" s="17" t="n">
        <v>46260.5597222222</v>
      </c>
      <c r="R2333" s="0" t="n">
        <v>1532</v>
      </c>
      <c r="S2333" s="0" t="n">
        <v>0</v>
      </c>
      <c r="T2333" s="0" t="n">
        <v>0</v>
      </c>
      <c r="U2333" s="18" t="s">
        <v>130</v>
      </c>
      <c r="V2333" s="18" t="s">
        <v>333</v>
      </c>
      <c r="W2333" s="0" t="str">
        <f aca="false">IF(AND(X2333&gt;=6,X2333&lt;14),"A",IF(AND(X2333&gt;=14,X2333&lt;22),"B","C"))</f>
        <v>A</v>
      </c>
      <c r="X2333" s="18" t="n">
        <f aca="false">HOUR(H2333)</f>
        <v>10</v>
      </c>
      <c r="Y2333" s="18" t="n">
        <f aca="false">ROUND((I2333-H2333)*1440,0)</f>
        <v>12</v>
      </c>
      <c r="Z2333" s="18" t="n">
        <f aca="false">ROUND((J2333-I2333)*1440,0)</f>
        <v>12</v>
      </c>
      <c r="AA2333" s="18" t="n">
        <f aca="false">ROUND((K2333-J2333)*1440,0)</f>
        <v>41</v>
      </c>
      <c r="AB2333" s="18" t="n">
        <f aca="false">ROUND((L2333-K2333)*1440,0)</f>
        <v>9</v>
      </c>
      <c r="AC2333" s="18" t="n">
        <f aca="false">ROUND((M2333-L2333)*1440,0)</f>
        <v>22</v>
      </c>
      <c r="AD2333" s="18" t="n">
        <f aca="false">IF(N2333="","",ROUND((N2333-M2333)*1440,0))</f>
        <v>28</v>
      </c>
      <c r="AE2333" s="18" t="n">
        <f aca="false">IF(O2333="","",ROUND((O2333-N2333)*1440,0))</f>
        <v>39</v>
      </c>
      <c r="AF2333" s="18" t="n">
        <f aca="false">IF(P2333="","",ROUND((P2333-O2333)*1440,0))</f>
        <v>7</v>
      </c>
      <c r="AG2333" s="18" t="n">
        <f aca="false">IF(Q2333="","",ROUND((Q2333-P2333)*1440,0))</f>
        <v>22</v>
      </c>
      <c r="AH2333" s="18" t="n">
        <f aca="false">IF(Q2333="","",ROUND((Q2333-H2333)*1440,0))</f>
        <v>192</v>
      </c>
      <c r="AI2333" s="19" t="n">
        <f aca="false">ROUND(IF(O2333="",Assumptions!$B$25-K2333,O2333-K2333)*24,1)</f>
        <v>1.6</v>
      </c>
      <c r="AJ2333" s="20" t="n">
        <f aca="false">ROUND(MAX(N(Y2333)/Assumptions!$C$5, N(Z2333)/Assumptions!$C$6, N(AA2333)/Assumptions!$C$7, N(AB2333)/Assumptions!$C$8, N(AC2333)/Assumptions!$C$9, N(AD2333)/Assumptions!$C$10, N(AE2333)/Assumptions!$C$11, N(AF2333)/Assumptions!$C$12, N(AG2333)/Assumptions!$C$13),3)</f>
        <v>0.933</v>
      </c>
      <c r="AK2333" s="0" t="str">
        <f aca="false">IF(OR(U2333="Pending",U2333="On Hold"),"Open GRN (awaiting)",IF(AJ2333&lt;=1,"Within SLA",IF(ROUND(N(Y2333)/Assumptions!$C$5,3)=AJ2333,"Gate Wait",IF(ROUND(N(Z2333)/Assumptions!$C$6,3)=AJ2333,"Dock Wait",IF(ROUND(N(AA2333)/Assumptions!$C$7,3)=AJ2333,"Unloading",IF(ROUND(N(AB2333)/Assumptions!$C$8,3)=AJ2333,"Unload-to-QC Wait",IF(ROUND(N(AC2333)/Assumptions!$C$9,3)=AJ2333,"QC",IF(ROUND(N(AD2333)/Assumptions!$C$10,3)=AJ2333,"QC-to-GRN Wait",IF(ROUND(N(AE2333)/Assumptions!$C$11,3)=AJ2333,"GRN Processing",IF(ROUND(N(AF2333)/Assumptions!$C$12,3)=AJ2333,"GRN-to-Putaway Wait",IF(ROUND(N(AG2333)/Assumptions!$C$13,3)=AJ2333,"Putaway","Within SLA")))))))))))</f>
        <v>Within SLA</v>
      </c>
    </row>
    <row r="2334" customFormat="false" ht="15" hidden="false" customHeight="false" outlineLevel="0" collapsed="false">
      <c r="A2334" s="0" t="s">
        <v>6760</v>
      </c>
      <c r="B2334" s="0" t="s">
        <v>6761</v>
      </c>
      <c r="C2334" s="0" t="s">
        <v>286</v>
      </c>
      <c r="D2334" s="0" t="s">
        <v>119</v>
      </c>
      <c r="E2334" s="0" t="s">
        <v>468</v>
      </c>
      <c r="F2334" s="0" t="s">
        <v>121</v>
      </c>
      <c r="G2334" s="0" t="s">
        <v>129</v>
      </c>
      <c r="H2334" s="17" t="n">
        <v>46260.4263888889</v>
      </c>
      <c r="I2334" s="17" t="n">
        <v>46260.4444444445</v>
      </c>
      <c r="J2334" s="17" t="n">
        <v>46260.45</v>
      </c>
      <c r="K2334" s="17" t="n">
        <v>46260.4645833333</v>
      </c>
      <c r="L2334" s="17" t="n">
        <v>46260.4826388889</v>
      </c>
      <c r="M2334" s="17" t="n">
        <v>46260.5145833333</v>
      </c>
      <c r="N2334" s="17" t="n">
        <v>46260.5326388889</v>
      </c>
      <c r="O2334" s="17" t="n">
        <v>46260.54375</v>
      </c>
      <c r="P2334" s="17" t="n">
        <v>46260.5527777778</v>
      </c>
      <c r="Q2334" s="17" t="n">
        <v>46260.5708333333</v>
      </c>
      <c r="R2334" s="0" t="n">
        <v>139</v>
      </c>
      <c r="S2334" s="0" t="n">
        <v>0</v>
      </c>
      <c r="T2334" s="0" t="n">
        <v>0</v>
      </c>
      <c r="U2334" s="18" t="s">
        <v>130</v>
      </c>
      <c r="V2334" s="18" t="s">
        <v>139</v>
      </c>
      <c r="W2334" s="0" t="str">
        <f aca="false">IF(AND(X2334&gt;=6,X2334&lt;14),"A",IF(AND(X2334&gt;=14,X2334&lt;22),"B","C"))</f>
        <v>A</v>
      </c>
      <c r="X2334" s="18" t="n">
        <f aca="false">HOUR(H2334)</f>
        <v>10</v>
      </c>
      <c r="Y2334" s="18" t="n">
        <f aca="false">ROUND((I2334-H2334)*1440,0)</f>
        <v>26</v>
      </c>
      <c r="Z2334" s="18" t="n">
        <f aca="false">ROUND((J2334-I2334)*1440,0)</f>
        <v>8</v>
      </c>
      <c r="AA2334" s="18" t="n">
        <f aca="false">ROUND((K2334-J2334)*1440,0)</f>
        <v>21</v>
      </c>
      <c r="AB2334" s="18" t="n">
        <f aca="false">ROUND((L2334-K2334)*1440,0)</f>
        <v>26</v>
      </c>
      <c r="AC2334" s="18" t="n">
        <f aca="false">ROUND((M2334-L2334)*1440,0)</f>
        <v>46</v>
      </c>
      <c r="AD2334" s="18" t="n">
        <f aca="false">IF(N2334="","",ROUND((N2334-M2334)*1440,0))</f>
        <v>26</v>
      </c>
      <c r="AE2334" s="18" t="n">
        <f aca="false">IF(O2334="","",ROUND((O2334-N2334)*1440,0))</f>
        <v>16</v>
      </c>
      <c r="AF2334" s="18" t="n">
        <f aca="false">IF(P2334="","",ROUND((P2334-O2334)*1440,0))</f>
        <v>13</v>
      </c>
      <c r="AG2334" s="18" t="n">
        <f aca="false">IF(Q2334="","",ROUND((Q2334-P2334)*1440,0))</f>
        <v>26</v>
      </c>
      <c r="AH2334" s="18" t="n">
        <f aca="false">IF(Q2334="","",ROUND((Q2334-H2334)*1440,0))</f>
        <v>208</v>
      </c>
      <c r="AI2334" s="19" t="n">
        <f aca="false">ROUND(IF(O2334="",Assumptions!$B$25-K2334,O2334-K2334)*24,1)</f>
        <v>1.9</v>
      </c>
      <c r="AJ2334" s="20" t="n">
        <f aca="false">ROUND(MAX(N(Y2334)/Assumptions!$C$5, N(Z2334)/Assumptions!$C$6, N(AA2334)/Assumptions!$C$7, N(AB2334)/Assumptions!$C$8, N(AC2334)/Assumptions!$C$9, N(AD2334)/Assumptions!$C$10, N(AE2334)/Assumptions!$C$11, N(AF2334)/Assumptions!$C$12, N(AG2334)/Assumptions!$C$13),3)</f>
        <v>1.733</v>
      </c>
      <c r="AK2334" s="0" t="str">
        <f aca="false">IF(OR(U2334="Pending",U2334="On Hold"),"Open GRN (awaiting)",IF(AJ2334&lt;=1,"Within SLA",IF(ROUND(N(Y2334)/Assumptions!$C$5,3)=AJ2334,"Gate Wait",IF(ROUND(N(Z2334)/Assumptions!$C$6,3)=AJ2334,"Dock Wait",IF(ROUND(N(AA2334)/Assumptions!$C$7,3)=AJ2334,"Unloading",IF(ROUND(N(AB2334)/Assumptions!$C$8,3)=AJ2334,"Unload-to-QC Wait",IF(ROUND(N(AC2334)/Assumptions!$C$9,3)=AJ2334,"QC",IF(ROUND(N(AD2334)/Assumptions!$C$10,3)=AJ2334,"QC-to-GRN Wait",IF(ROUND(N(AE2334)/Assumptions!$C$11,3)=AJ2334,"GRN Processing",IF(ROUND(N(AF2334)/Assumptions!$C$12,3)=AJ2334,"GRN-to-Putaway Wait",IF(ROUND(N(AG2334)/Assumptions!$C$13,3)=AJ2334,"Putaway","Within SLA")))))))))))</f>
        <v>Unload-to-QC Wait</v>
      </c>
    </row>
    <row r="2335" customFormat="false" ht="15" hidden="false" customHeight="false" outlineLevel="0" collapsed="false">
      <c r="A2335" s="0" t="s">
        <v>6762</v>
      </c>
      <c r="B2335" s="0" t="s">
        <v>6763</v>
      </c>
      <c r="C2335" s="0" t="s">
        <v>175</v>
      </c>
      <c r="D2335" s="0" t="s">
        <v>135</v>
      </c>
      <c r="E2335" s="0" t="s">
        <v>2703</v>
      </c>
      <c r="F2335" s="0" t="s">
        <v>121</v>
      </c>
      <c r="G2335" s="0" t="s">
        <v>178</v>
      </c>
      <c r="H2335" s="17" t="n">
        <v>46260.4270833333</v>
      </c>
      <c r="I2335" s="17" t="n">
        <v>46260.4416666667</v>
      </c>
      <c r="J2335" s="17" t="n">
        <v>46260.44375</v>
      </c>
      <c r="K2335" s="17" t="n">
        <v>46260.4631944444</v>
      </c>
      <c r="L2335" s="17" t="n">
        <v>46260.4770833333</v>
      </c>
      <c r="M2335" s="17" t="n">
        <v>46260.4909722222</v>
      </c>
      <c r="N2335" s="17" t="n">
        <v>46260.5166666667</v>
      </c>
      <c r="O2335" s="17" t="n">
        <v>46260.5409722222</v>
      </c>
      <c r="P2335" s="17" t="n">
        <v>46260.5493055556</v>
      </c>
      <c r="Q2335" s="17" t="n">
        <v>46260.5652777778</v>
      </c>
      <c r="R2335" s="0" t="n">
        <v>90</v>
      </c>
      <c r="S2335" s="0" t="n">
        <v>0</v>
      </c>
      <c r="T2335" s="0" t="n">
        <v>0</v>
      </c>
      <c r="U2335" s="18" t="s">
        <v>130</v>
      </c>
      <c r="V2335" s="18" t="s">
        <v>144</v>
      </c>
      <c r="W2335" s="0" t="str">
        <f aca="false">IF(AND(X2335&gt;=6,X2335&lt;14),"A",IF(AND(X2335&gt;=14,X2335&lt;22),"B","C"))</f>
        <v>A</v>
      </c>
      <c r="X2335" s="18" t="n">
        <f aca="false">HOUR(H2335)</f>
        <v>10</v>
      </c>
      <c r="Y2335" s="18" t="n">
        <f aca="false">ROUND((I2335-H2335)*1440,0)</f>
        <v>21</v>
      </c>
      <c r="Z2335" s="18" t="n">
        <f aca="false">ROUND((J2335-I2335)*1440,0)</f>
        <v>3</v>
      </c>
      <c r="AA2335" s="18" t="n">
        <f aca="false">ROUND((K2335-J2335)*1440,0)</f>
        <v>28</v>
      </c>
      <c r="AB2335" s="18" t="n">
        <f aca="false">ROUND((L2335-K2335)*1440,0)</f>
        <v>20</v>
      </c>
      <c r="AC2335" s="18" t="n">
        <f aca="false">ROUND((M2335-L2335)*1440,0)</f>
        <v>20</v>
      </c>
      <c r="AD2335" s="18" t="n">
        <f aca="false">IF(N2335="","",ROUND((N2335-M2335)*1440,0))</f>
        <v>37</v>
      </c>
      <c r="AE2335" s="18" t="n">
        <f aca="false">IF(O2335="","",ROUND((O2335-N2335)*1440,0))</f>
        <v>35</v>
      </c>
      <c r="AF2335" s="18" t="n">
        <f aca="false">IF(P2335="","",ROUND((P2335-O2335)*1440,0))</f>
        <v>12</v>
      </c>
      <c r="AG2335" s="18" t="n">
        <f aca="false">IF(Q2335="","",ROUND((Q2335-P2335)*1440,0))</f>
        <v>23</v>
      </c>
      <c r="AH2335" s="18" t="n">
        <f aca="false">IF(Q2335="","",ROUND((Q2335-H2335)*1440,0))</f>
        <v>199</v>
      </c>
      <c r="AI2335" s="19" t="n">
        <f aca="false">ROUND(IF(O2335="",Assumptions!$B$25-K2335,O2335-K2335)*24,1)</f>
        <v>1.9</v>
      </c>
      <c r="AJ2335" s="20" t="n">
        <f aca="false">ROUND(MAX(N(Y2335)/Assumptions!$C$5, N(Z2335)/Assumptions!$C$6, N(AA2335)/Assumptions!$C$7, N(AB2335)/Assumptions!$C$8, N(AC2335)/Assumptions!$C$9, N(AD2335)/Assumptions!$C$10, N(AE2335)/Assumptions!$C$11, N(AF2335)/Assumptions!$C$12, N(AG2335)/Assumptions!$C$13),3)</f>
        <v>1.333</v>
      </c>
      <c r="AK2335" s="0" t="str">
        <f aca="false">IF(OR(U2335="Pending",U2335="On Hold"),"Open GRN (awaiting)",IF(AJ2335&lt;=1,"Within SLA",IF(ROUND(N(Y2335)/Assumptions!$C$5,3)=AJ2335,"Gate Wait",IF(ROUND(N(Z2335)/Assumptions!$C$6,3)=AJ2335,"Dock Wait",IF(ROUND(N(AA2335)/Assumptions!$C$7,3)=AJ2335,"Unloading",IF(ROUND(N(AB2335)/Assumptions!$C$8,3)=AJ2335,"Unload-to-QC Wait",IF(ROUND(N(AC2335)/Assumptions!$C$9,3)=AJ2335,"QC",IF(ROUND(N(AD2335)/Assumptions!$C$10,3)=AJ2335,"QC-to-GRN Wait",IF(ROUND(N(AE2335)/Assumptions!$C$11,3)=AJ2335,"GRN Processing",IF(ROUND(N(AF2335)/Assumptions!$C$12,3)=AJ2335,"GRN-to-Putaway Wait",IF(ROUND(N(AG2335)/Assumptions!$C$13,3)=AJ2335,"Putaway","Within SLA")))))))))))</f>
        <v>Unload-to-QC Wait</v>
      </c>
    </row>
    <row r="2336" customFormat="false" ht="15" hidden="false" customHeight="false" outlineLevel="0" collapsed="false">
      <c r="A2336" s="0" t="s">
        <v>6764</v>
      </c>
      <c r="B2336" s="0" t="s">
        <v>6765</v>
      </c>
      <c r="C2336" s="0" t="s">
        <v>142</v>
      </c>
      <c r="D2336" s="0" t="s">
        <v>119</v>
      </c>
      <c r="E2336" s="0" t="s">
        <v>6300</v>
      </c>
      <c r="F2336" s="0" t="s">
        <v>137</v>
      </c>
      <c r="G2336" s="0" t="s">
        <v>122</v>
      </c>
      <c r="H2336" s="17" t="n">
        <v>46260.4618055556</v>
      </c>
      <c r="I2336" s="17" t="n">
        <v>46260.4888888889</v>
      </c>
      <c r="J2336" s="17" t="n">
        <v>46260.5</v>
      </c>
      <c r="K2336" s="17" t="n">
        <v>46260.53125</v>
      </c>
      <c r="L2336" s="17" t="n">
        <v>46260.5347222222</v>
      </c>
      <c r="M2336" s="17" t="n">
        <v>46260.5527777778</v>
      </c>
      <c r="N2336" s="17" t="n">
        <v>46260.5729166667</v>
      </c>
      <c r="O2336" s="17" t="n">
        <v>46260.75625</v>
      </c>
      <c r="P2336" s="17" t="n">
        <v>46260.7673611111</v>
      </c>
      <c r="Q2336" s="17" t="n">
        <v>46260.7798611111</v>
      </c>
      <c r="R2336" s="0" t="n">
        <v>1273</v>
      </c>
      <c r="S2336" s="0" t="n">
        <v>0</v>
      </c>
      <c r="T2336" s="0" t="n">
        <v>0</v>
      </c>
      <c r="U2336" s="18" t="s">
        <v>130</v>
      </c>
      <c r="V2336" s="18" t="s">
        <v>156</v>
      </c>
      <c r="W2336" s="0" t="str">
        <f aca="false">IF(AND(X2336&gt;=6,X2336&lt;14),"A",IF(AND(X2336&gt;=14,X2336&lt;22),"B","C"))</f>
        <v>A</v>
      </c>
      <c r="X2336" s="18" t="n">
        <f aca="false">HOUR(H2336)</f>
        <v>11</v>
      </c>
      <c r="Y2336" s="18" t="n">
        <f aca="false">ROUND((I2336-H2336)*1440,0)</f>
        <v>39</v>
      </c>
      <c r="Z2336" s="18" t="n">
        <f aca="false">ROUND((J2336-I2336)*1440,0)</f>
        <v>16</v>
      </c>
      <c r="AA2336" s="18" t="n">
        <f aca="false">ROUND((K2336-J2336)*1440,0)</f>
        <v>45</v>
      </c>
      <c r="AB2336" s="18" t="n">
        <f aca="false">ROUND((L2336-K2336)*1440,0)</f>
        <v>5</v>
      </c>
      <c r="AC2336" s="18" t="n">
        <f aca="false">ROUND((M2336-L2336)*1440,0)</f>
        <v>26</v>
      </c>
      <c r="AD2336" s="18" t="n">
        <f aca="false">IF(N2336="","",ROUND((N2336-M2336)*1440,0))</f>
        <v>29</v>
      </c>
      <c r="AE2336" s="18" t="n">
        <f aca="false">IF(O2336="","",ROUND((O2336-N2336)*1440,0))</f>
        <v>264</v>
      </c>
      <c r="AF2336" s="18" t="n">
        <f aca="false">IF(P2336="","",ROUND((P2336-O2336)*1440,0))</f>
        <v>16</v>
      </c>
      <c r="AG2336" s="18" t="n">
        <f aca="false">IF(Q2336="","",ROUND((Q2336-P2336)*1440,0))</f>
        <v>18</v>
      </c>
      <c r="AH2336" s="18" t="n">
        <f aca="false">IF(Q2336="","",ROUND((Q2336-H2336)*1440,0))</f>
        <v>458</v>
      </c>
      <c r="AI2336" s="19" t="n">
        <f aca="false">ROUND(IF(O2336="",Assumptions!$B$25-K2336,O2336-K2336)*24,1)</f>
        <v>5.4</v>
      </c>
      <c r="AJ2336" s="20" t="n">
        <f aca="false">ROUND(MAX(N(Y2336)/Assumptions!$C$5, N(Z2336)/Assumptions!$C$6, N(AA2336)/Assumptions!$C$7, N(AB2336)/Assumptions!$C$8, N(AC2336)/Assumptions!$C$9, N(AD2336)/Assumptions!$C$10, N(AE2336)/Assumptions!$C$11, N(AF2336)/Assumptions!$C$12, N(AG2336)/Assumptions!$C$13),3)</f>
        <v>5.867</v>
      </c>
      <c r="AK2336" s="0" t="str">
        <f aca="false">IF(OR(U2336="Pending",U2336="On Hold"),"Open GRN (awaiting)",IF(AJ2336&lt;=1,"Within SLA",IF(ROUND(N(Y2336)/Assumptions!$C$5,3)=AJ2336,"Gate Wait",IF(ROUND(N(Z2336)/Assumptions!$C$6,3)=AJ2336,"Dock Wait",IF(ROUND(N(AA2336)/Assumptions!$C$7,3)=AJ2336,"Unloading",IF(ROUND(N(AB2336)/Assumptions!$C$8,3)=AJ2336,"Unload-to-QC Wait",IF(ROUND(N(AC2336)/Assumptions!$C$9,3)=AJ2336,"QC",IF(ROUND(N(AD2336)/Assumptions!$C$10,3)=AJ2336,"QC-to-GRN Wait",IF(ROUND(N(AE2336)/Assumptions!$C$11,3)=AJ2336,"GRN Processing",IF(ROUND(N(AF2336)/Assumptions!$C$12,3)=AJ2336,"GRN-to-Putaway Wait",IF(ROUND(N(AG2336)/Assumptions!$C$13,3)=AJ2336,"Putaway","Within SLA")))))))))))</f>
        <v>GRN Processing</v>
      </c>
    </row>
    <row r="2337" customFormat="false" ht="15" hidden="false" customHeight="false" outlineLevel="0" collapsed="false">
      <c r="A2337" s="0" t="s">
        <v>6766</v>
      </c>
      <c r="B2337" s="0" t="s">
        <v>6767</v>
      </c>
      <c r="C2337" s="0" t="s">
        <v>175</v>
      </c>
      <c r="D2337" s="0" t="s">
        <v>135</v>
      </c>
      <c r="E2337" s="0" t="s">
        <v>5467</v>
      </c>
      <c r="F2337" s="0" t="s">
        <v>177</v>
      </c>
      <c r="G2337" s="0" t="s">
        <v>138</v>
      </c>
      <c r="H2337" s="17" t="n">
        <v>46260.4791666667</v>
      </c>
      <c r="I2337" s="17" t="n">
        <v>46260.5125</v>
      </c>
      <c r="J2337" s="17" t="n">
        <v>46260.5180555556</v>
      </c>
      <c r="K2337" s="17" t="n">
        <v>46260.5548611111</v>
      </c>
      <c r="L2337" s="17" t="n">
        <v>46260.5618055556</v>
      </c>
      <c r="M2337" s="17" t="n">
        <v>46260.60625</v>
      </c>
      <c r="N2337" s="17" t="n">
        <v>46260.6305555556</v>
      </c>
      <c r="O2337" s="17" t="n">
        <v>46260.6506944444</v>
      </c>
      <c r="P2337" s="17" t="n">
        <v>46260.6645833333</v>
      </c>
      <c r="Q2337" s="17" t="n">
        <v>46260.6770833333</v>
      </c>
      <c r="R2337" s="0" t="n">
        <v>667</v>
      </c>
      <c r="S2337" s="0" t="n">
        <v>0</v>
      </c>
      <c r="T2337" s="0" t="n">
        <v>0</v>
      </c>
      <c r="U2337" s="18" t="s">
        <v>130</v>
      </c>
      <c r="V2337" s="18" t="s">
        <v>139</v>
      </c>
      <c r="W2337" s="0" t="str">
        <f aca="false">IF(AND(X2337&gt;=6,X2337&lt;14),"A",IF(AND(X2337&gt;=14,X2337&lt;22),"B","C"))</f>
        <v>A</v>
      </c>
      <c r="X2337" s="18" t="n">
        <f aca="false">HOUR(H2337)</f>
        <v>11</v>
      </c>
      <c r="Y2337" s="18" t="n">
        <f aca="false">ROUND((I2337-H2337)*1440,0)</f>
        <v>48</v>
      </c>
      <c r="Z2337" s="18" t="n">
        <f aca="false">ROUND((J2337-I2337)*1440,0)</f>
        <v>8</v>
      </c>
      <c r="AA2337" s="18" t="n">
        <f aca="false">ROUND((K2337-J2337)*1440,0)</f>
        <v>53</v>
      </c>
      <c r="AB2337" s="18" t="n">
        <f aca="false">ROUND((L2337-K2337)*1440,0)</f>
        <v>10</v>
      </c>
      <c r="AC2337" s="18" t="n">
        <f aca="false">ROUND((M2337-L2337)*1440,0)</f>
        <v>64</v>
      </c>
      <c r="AD2337" s="18" t="n">
        <f aca="false">IF(N2337="","",ROUND((N2337-M2337)*1440,0))</f>
        <v>35</v>
      </c>
      <c r="AE2337" s="18" t="n">
        <f aca="false">IF(O2337="","",ROUND((O2337-N2337)*1440,0))</f>
        <v>29</v>
      </c>
      <c r="AF2337" s="18" t="n">
        <f aca="false">IF(P2337="","",ROUND((P2337-O2337)*1440,0))</f>
        <v>20</v>
      </c>
      <c r="AG2337" s="18" t="n">
        <f aca="false">IF(Q2337="","",ROUND((Q2337-P2337)*1440,0))</f>
        <v>18</v>
      </c>
      <c r="AH2337" s="18" t="n">
        <f aca="false">IF(Q2337="","",ROUND((Q2337-H2337)*1440,0))</f>
        <v>285</v>
      </c>
      <c r="AI2337" s="19" t="n">
        <f aca="false">ROUND(IF(O2337="",Assumptions!$B$25-K2337,O2337-K2337)*24,1)</f>
        <v>2.3</v>
      </c>
      <c r="AJ2337" s="20" t="n">
        <f aca="false">ROUND(MAX(N(Y2337)/Assumptions!$C$5, N(Z2337)/Assumptions!$C$6, N(AA2337)/Assumptions!$C$7, N(AB2337)/Assumptions!$C$8, N(AC2337)/Assumptions!$C$9, N(AD2337)/Assumptions!$C$10, N(AE2337)/Assumptions!$C$11, N(AF2337)/Assumptions!$C$12, N(AG2337)/Assumptions!$C$13),3)</f>
        <v>1.6</v>
      </c>
      <c r="AK2337" s="0" t="str">
        <f aca="false">IF(OR(U2337="Pending",U2337="On Hold"),"Open GRN (awaiting)",IF(AJ2337&lt;=1,"Within SLA",IF(ROUND(N(Y2337)/Assumptions!$C$5,3)=AJ2337,"Gate Wait",IF(ROUND(N(Z2337)/Assumptions!$C$6,3)=AJ2337,"Dock Wait",IF(ROUND(N(AA2337)/Assumptions!$C$7,3)=AJ2337,"Unloading",IF(ROUND(N(AB2337)/Assumptions!$C$8,3)=AJ2337,"Unload-to-QC Wait",IF(ROUND(N(AC2337)/Assumptions!$C$9,3)=AJ2337,"QC",IF(ROUND(N(AD2337)/Assumptions!$C$10,3)=AJ2337,"QC-to-GRN Wait",IF(ROUND(N(AE2337)/Assumptions!$C$11,3)=AJ2337,"GRN Processing",IF(ROUND(N(AF2337)/Assumptions!$C$12,3)=AJ2337,"GRN-to-Putaway Wait",IF(ROUND(N(AG2337)/Assumptions!$C$13,3)=AJ2337,"Putaway","Within SLA")))))))))))</f>
        <v>Gate Wait</v>
      </c>
    </row>
    <row r="2338" customFormat="false" ht="15" hidden="false" customHeight="false" outlineLevel="0" collapsed="false">
      <c r="A2338" s="0" t="s">
        <v>6768</v>
      </c>
      <c r="B2338" s="0" t="s">
        <v>6769</v>
      </c>
      <c r="C2338" s="0" t="s">
        <v>159</v>
      </c>
      <c r="D2338" s="0" t="s">
        <v>147</v>
      </c>
      <c r="E2338" s="0" t="s">
        <v>1840</v>
      </c>
      <c r="F2338" s="0" t="s">
        <v>137</v>
      </c>
      <c r="G2338" s="0" t="s">
        <v>167</v>
      </c>
      <c r="H2338" s="17" t="n">
        <v>46260.4923611111</v>
      </c>
      <c r="I2338" s="17" t="n">
        <v>46260.5104166667</v>
      </c>
      <c r="J2338" s="17" t="n">
        <v>46260.5131944444</v>
      </c>
      <c r="K2338" s="17" t="n">
        <v>46260.53125</v>
      </c>
      <c r="L2338" s="17" t="n">
        <v>46260.5465277778</v>
      </c>
      <c r="M2338" s="17" t="n">
        <v>46260.5833333333</v>
      </c>
      <c r="N2338" s="17" t="n">
        <v>46260.5972222222</v>
      </c>
      <c r="O2338" s="17" t="n">
        <v>46260.6027777778</v>
      </c>
      <c r="P2338" s="17" t="n">
        <v>46260.6104166667</v>
      </c>
      <c r="Q2338" s="17" t="n">
        <v>46260.6326388889</v>
      </c>
      <c r="R2338" s="0" t="n">
        <v>439</v>
      </c>
      <c r="S2338" s="0" t="n">
        <v>0</v>
      </c>
      <c r="T2338" s="0" t="n">
        <v>0</v>
      </c>
      <c r="U2338" s="18" t="s">
        <v>130</v>
      </c>
      <c r="V2338" s="18" t="s">
        <v>144</v>
      </c>
      <c r="W2338" s="0" t="str">
        <f aca="false">IF(AND(X2338&gt;=6,X2338&lt;14),"A",IF(AND(X2338&gt;=14,X2338&lt;22),"B","C"))</f>
        <v>A</v>
      </c>
      <c r="X2338" s="18" t="n">
        <f aca="false">HOUR(H2338)</f>
        <v>11</v>
      </c>
      <c r="Y2338" s="18" t="n">
        <f aca="false">ROUND((I2338-H2338)*1440,0)</f>
        <v>26</v>
      </c>
      <c r="Z2338" s="18" t="n">
        <f aca="false">ROUND((J2338-I2338)*1440,0)</f>
        <v>4</v>
      </c>
      <c r="AA2338" s="18" t="n">
        <f aca="false">ROUND((K2338-J2338)*1440,0)</f>
        <v>26</v>
      </c>
      <c r="AB2338" s="18" t="n">
        <f aca="false">ROUND((L2338-K2338)*1440,0)</f>
        <v>22</v>
      </c>
      <c r="AC2338" s="18" t="n">
        <f aca="false">ROUND((M2338-L2338)*1440,0)</f>
        <v>53</v>
      </c>
      <c r="AD2338" s="18" t="n">
        <f aca="false">IF(N2338="","",ROUND((N2338-M2338)*1440,0))</f>
        <v>20</v>
      </c>
      <c r="AE2338" s="18" t="n">
        <f aca="false">IF(O2338="","",ROUND((O2338-N2338)*1440,0))</f>
        <v>8</v>
      </c>
      <c r="AF2338" s="18" t="n">
        <f aca="false">IF(P2338="","",ROUND((P2338-O2338)*1440,0))</f>
        <v>11</v>
      </c>
      <c r="AG2338" s="18" t="n">
        <f aca="false">IF(Q2338="","",ROUND((Q2338-P2338)*1440,0))</f>
        <v>32</v>
      </c>
      <c r="AH2338" s="18" t="n">
        <f aca="false">IF(Q2338="","",ROUND((Q2338-H2338)*1440,0))</f>
        <v>202</v>
      </c>
      <c r="AI2338" s="19" t="n">
        <f aca="false">ROUND(IF(O2338="",Assumptions!$B$25-K2338,O2338-K2338)*24,1)</f>
        <v>1.7</v>
      </c>
      <c r="AJ2338" s="20" t="n">
        <f aca="false">ROUND(MAX(N(Y2338)/Assumptions!$C$5, N(Z2338)/Assumptions!$C$6, N(AA2338)/Assumptions!$C$7, N(AB2338)/Assumptions!$C$8, N(AC2338)/Assumptions!$C$9, N(AD2338)/Assumptions!$C$10, N(AE2338)/Assumptions!$C$11, N(AF2338)/Assumptions!$C$12, N(AG2338)/Assumptions!$C$13),3)</f>
        <v>1.467</v>
      </c>
      <c r="AK2338" s="0" t="str">
        <f aca="false">IF(OR(U2338="Pending",U2338="On Hold"),"Open GRN (awaiting)",IF(AJ2338&lt;=1,"Within SLA",IF(ROUND(N(Y2338)/Assumptions!$C$5,3)=AJ2338,"Gate Wait",IF(ROUND(N(Z2338)/Assumptions!$C$6,3)=AJ2338,"Dock Wait",IF(ROUND(N(AA2338)/Assumptions!$C$7,3)=AJ2338,"Unloading",IF(ROUND(N(AB2338)/Assumptions!$C$8,3)=AJ2338,"Unload-to-QC Wait",IF(ROUND(N(AC2338)/Assumptions!$C$9,3)=AJ2338,"QC",IF(ROUND(N(AD2338)/Assumptions!$C$10,3)=AJ2338,"QC-to-GRN Wait",IF(ROUND(N(AE2338)/Assumptions!$C$11,3)=AJ2338,"GRN Processing",IF(ROUND(N(AF2338)/Assumptions!$C$12,3)=AJ2338,"GRN-to-Putaway Wait",IF(ROUND(N(AG2338)/Assumptions!$C$13,3)=AJ2338,"Putaway","Within SLA")))))))))))</f>
        <v>Unload-to-QC Wait</v>
      </c>
    </row>
    <row r="2339" customFormat="false" ht="15" hidden="false" customHeight="false" outlineLevel="0" collapsed="false">
      <c r="A2339" s="0" t="s">
        <v>6770</v>
      </c>
      <c r="B2339" s="0" t="s">
        <v>6771</v>
      </c>
      <c r="C2339" s="0" t="s">
        <v>252</v>
      </c>
      <c r="D2339" s="0" t="s">
        <v>147</v>
      </c>
      <c r="E2339" s="0" t="s">
        <v>6772</v>
      </c>
      <c r="F2339" s="0" t="s">
        <v>155</v>
      </c>
      <c r="G2339" s="0" t="s">
        <v>167</v>
      </c>
      <c r="H2339" s="17" t="n">
        <v>46260.5069444445</v>
      </c>
      <c r="I2339" s="17" t="n">
        <v>46260.5333333333</v>
      </c>
      <c r="J2339" s="17" t="n">
        <v>46260.5402777778</v>
      </c>
      <c r="K2339" s="17" t="n">
        <v>46260.5798611111</v>
      </c>
      <c r="L2339" s="17" t="n">
        <v>46260.5888888889</v>
      </c>
      <c r="M2339" s="17" t="n">
        <v>46260.63125</v>
      </c>
      <c r="N2339" s="17" t="n">
        <v>46260.7048611111</v>
      </c>
      <c r="O2339" s="17" t="n">
        <v>46260.7902777778</v>
      </c>
      <c r="P2339" s="17" t="n">
        <v>46260.8111111111</v>
      </c>
      <c r="Q2339" s="17" t="n">
        <v>46260.8298611111</v>
      </c>
      <c r="R2339" s="0" t="n">
        <v>338</v>
      </c>
      <c r="S2339" s="0" t="n">
        <v>18</v>
      </c>
      <c r="T2339" s="0" t="n">
        <v>0</v>
      </c>
      <c r="U2339" s="18" t="s">
        <v>123</v>
      </c>
      <c r="V2339" s="18" t="s">
        <v>144</v>
      </c>
      <c r="W2339" s="0" t="str">
        <f aca="false">IF(AND(X2339&gt;=6,X2339&lt;14),"A",IF(AND(X2339&gt;=14,X2339&lt;22),"B","C"))</f>
        <v>A</v>
      </c>
      <c r="X2339" s="18" t="n">
        <f aca="false">HOUR(H2339)</f>
        <v>12</v>
      </c>
      <c r="Y2339" s="18" t="n">
        <f aca="false">ROUND((I2339-H2339)*1440,0)</f>
        <v>38</v>
      </c>
      <c r="Z2339" s="18" t="n">
        <f aca="false">ROUND((J2339-I2339)*1440,0)</f>
        <v>10</v>
      </c>
      <c r="AA2339" s="18" t="n">
        <f aca="false">ROUND((K2339-J2339)*1440,0)</f>
        <v>57</v>
      </c>
      <c r="AB2339" s="18" t="n">
        <f aca="false">ROUND((L2339-K2339)*1440,0)</f>
        <v>13</v>
      </c>
      <c r="AC2339" s="18" t="n">
        <f aca="false">ROUND((M2339-L2339)*1440,0)</f>
        <v>61</v>
      </c>
      <c r="AD2339" s="18" t="n">
        <f aca="false">IF(N2339="","",ROUND((N2339-M2339)*1440,0))</f>
        <v>106</v>
      </c>
      <c r="AE2339" s="18" t="n">
        <f aca="false">IF(O2339="","",ROUND((O2339-N2339)*1440,0))</f>
        <v>123</v>
      </c>
      <c r="AF2339" s="18" t="n">
        <f aca="false">IF(P2339="","",ROUND((P2339-O2339)*1440,0))</f>
        <v>30</v>
      </c>
      <c r="AG2339" s="18" t="n">
        <f aca="false">IF(Q2339="","",ROUND((Q2339-P2339)*1440,0))</f>
        <v>27</v>
      </c>
      <c r="AH2339" s="18" t="n">
        <f aca="false">IF(Q2339="","",ROUND((Q2339-H2339)*1440,0))</f>
        <v>465</v>
      </c>
      <c r="AI2339" s="19" t="n">
        <f aca="false">ROUND(IF(O2339="",Assumptions!$B$25-K2339,O2339-K2339)*24,1)</f>
        <v>5.1</v>
      </c>
      <c r="AJ2339" s="20" t="n">
        <f aca="false">ROUND(MAX(N(Y2339)/Assumptions!$C$5, N(Z2339)/Assumptions!$C$6, N(AA2339)/Assumptions!$C$7, N(AB2339)/Assumptions!$C$8, N(AC2339)/Assumptions!$C$9, N(AD2339)/Assumptions!$C$10, N(AE2339)/Assumptions!$C$11, N(AF2339)/Assumptions!$C$12, N(AG2339)/Assumptions!$C$13),3)</f>
        <v>3.533</v>
      </c>
      <c r="AK2339" s="0" t="str">
        <f aca="false">IF(OR(U2339="Pending",U2339="On Hold"),"Open GRN (awaiting)",IF(AJ2339&lt;=1,"Within SLA",IF(ROUND(N(Y2339)/Assumptions!$C$5,3)=AJ2339,"Gate Wait",IF(ROUND(N(Z2339)/Assumptions!$C$6,3)=AJ2339,"Dock Wait",IF(ROUND(N(AA2339)/Assumptions!$C$7,3)=AJ2339,"Unloading",IF(ROUND(N(AB2339)/Assumptions!$C$8,3)=AJ2339,"Unload-to-QC Wait",IF(ROUND(N(AC2339)/Assumptions!$C$9,3)=AJ2339,"QC",IF(ROUND(N(AD2339)/Assumptions!$C$10,3)=AJ2339,"QC-to-GRN Wait",IF(ROUND(N(AE2339)/Assumptions!$C$11,3)=AJ2339,"GRN Processing",IF(ROUND(N(AF2339)/Assumptions!$C$12,3)=AJ2339,"GRN-to-Putaway Wait",IF(ROUND(N(AG2339)/Assumptions!$C$13,3)=AJ2339,"Putaway","Within SLA")))))))))))</f>
        <v>QC-to-GRN Wait</v>
      </c>
    </row>
    <row r="2340" customFormat="false" ht="15" hidden="false" customHeight="false" outlineLevel="0" collapsed="false">
      <c r="A2340" s="0" t="s">
        <v>6773</v>
      </c>
      <c r="B2340" s="0" t="s">
        <v>6774</v>
      </c>
      <c r="C2340" s="0" t="s">
        <v>218</v>
      </c>
      <c r="D2340" s="0" t="s">
        <v>135</v>
      </c>
      <c r="E2340" s="0" t="s">
        <v>6775</v>
      </c>
      <c r="F2340" s="0" t="s">
        <v>137</v>
      </c>
      <c r="G2340" s="0" t="s">
        <v>178</v>
      </c>
      <c r="H2340" s="17" t="n">
        <v>46260.5409722222</v>
      </c>
      <c r="I2340" s="17" t="n">
        <v>46260.5590277778</v>
      </c>
      <c r="J2340" s="17" t="n">
        <v>46260.5770833333</v>
      </c>
      <c r="K2340" s="17" t="n">
        <v>46260.6111111111</v>
      </c>
      <c r="L2340" s="17" t="n">
        <v>46260.625</v>
      </c>
      <c r="M2340" s="17" t="n">
        <v>46260.6375</v>
      </c>
      <c r="N2340" s="17" t="n">
        <v>46260.6826388889</v>
      </c>
      <c r="O2340" s="17" t="n">
        <v>46260.7527777778</v>
      </c>
      <c r="P2340" s="17" t="n">
        <v>46260.7604166667</v>
      </c>
      <c r="Q2340" s="17" t="n">
        <v>46260.7652777778</v>
      </c>
      <c r="R2340" s="0" t="n">
        <v>497</v>
      </c>
      <c r="S2340" s="0" t="n">
        <v>0</v>
      </c>
      <c r="T2340" s="0" t="n">
        <v>0</v>
      </c>
      <c r="U2340" s="18" t="s">
        <v>130</v>
      </c>
      <c r="V2340" s="18" t="s">
        <v>131</v>
      </c>
      <c r="W2340" s="0" t="str">
        <f aca="false">IF(AND(X2340&gt;=6,X2340&lt;14),"A",IF(AND(X2340&gt;=14,X2340&lt;22),"B","C"))</f>
        <v>A</v>
      </c>
      <c r="X2340" s="18" t="n">
        <f aca="false">HOUR(H2340)</f>
        <v>12</v>
      </c>
      <c r="Y2340" s="18" t="n">
        <f aca="false">ROUND((I2340-H2340)*1440,0)</f>
        <v>26</v>
      </c>
      <c r="Z2340" s="18" t="n">
        <f aca="false">ROUND((J2340-I2340)*1440,0)</f>
        <v>26</v>
      </c>
      <c r="AA2340" s="18" t="n">
        <f aca="false">ROUND((K2340-J2340)*1440,0)</f>
        <v>49</v>
      </c>
      <c r="AB2340" s="18" t="n">
        <f aca="false">ROUND((L2340-K2340)*1440,0)</f>
        <v>20</v>
      </c>
      <c r="AC2340" s="18" t="n">
        <f aca="false">ROUND((M2340-L2340)*1440,0)</f>
        <v>18</v>
      </c>
      <c r="AD2340" s="18" t="n">
        <f aca="false">IF(N2340="","",ROUND((N2340-M2340)*1440,0))</f>
        <v>65</v>
      </c>
      <c r="AE2340" s="18" t="n">
        <f aca="false">IF(O2340="","",ROUND((O2340-N2340)*1440,0))</f>
        <v>101</v>
      </c>
      <c r="AF2340" s="18" t="n">
        <f aca="false">IF(P2340="","",ROUND((P2340-O2340)*1440,0))</f>
        <v>11</v>
      </c>
      <c r="AG2340" s="18" t="n">
        <f aca="false">IF(Q2340="","",ROUND((Q2340-P2340)*1440,0))</f>
        <v>7</v>
      </c>
      <c r="AH2340" s="18" t="n">
        <f aca="false">IF(Q2340="","",ROUND((Q2340-H2340)*1440,0))</f>
        <v>323</v>
      </c>
      <c r="AI2340" s="19" t="n">
        <f aca="false">ROUND(IF(O2340="",Assumptions!$B$25-K2340,O2340-K2340)*24,1)</f>
        <v>3.4</v>
      </c>
      <c r="AJ2340" s="20" t="n">
        <f aca="false">ROUND(MAX(N(Y2340)/Assumptions!$C$5, N(Z2340)/Assumptions!$C$6, N(AA2340)/Assumptions!$C$7, N(AB2340)/Assumptions!$C$8, N(AC2340)/Assumptions!$C$9, N(AD2340)/Assumptions!$C$10, N(AE2340)/Assumptions!$C$11, N(AF2340)/Assumptions!$C$12, N(AG2340)/Assumptions!$C$13),3)</f>
        <v>2.244</v>
      </c>
      <c r="AK2340" s="0" t="str">
        <f aca="false">IF(OR(U2340="Pending",U2340="On Hold"),"Open GRN (awaiting)",IF(AJ2340&lt;=1,"Within SLA",IF(ROUND(N(Y2340)/Assumptions!$C$5,3)=AJ2340,"Gate Wait",IF(ROUND(N(Z2340)/Assumptions!$C$6,3)=AJ2340,"Dock Wait",IF(ROUND(N(AA2340)/Assumptions!$C$7,3)=AJ2340,"Unloading",IF(ROUND(N(AB2340)/Assumptions!$C$8,3)=AJ2340,"Unload-to-QC Wait",IF(ROUND(N(AC2340)/Assumptions!$C$9,3)=AJ2340,"QC",IF(ROUND(N(AD2340)/Assumptions!$C$10,3)=AJ2340,"QC-to-GRN Wait",IF(ROUND(N(AE2340)/Assumptions!$C$11,3)=AJ2340,"GRN Processing",IF(ROUND(N(AF2340)/Assumptions!$C$12,3)=AJ2340,"GRN-to-Putaway Wait",IF(ROUND(N(AG2340)/Assumptions!$C$13,3)=AJ2340,"Putaway","Within SLA")))))))))))</f>
        <v>GRN Processing</v>
      </c>
    </row>
    <row r="2341" customFormat="false" ht="15" hidden="false" customHeight="false" outlineLevel="0" collapsed="false">
      <c r="A2341" s="0" t="s">
        <v>6776</v>
      </c>
      <c r="B2341" s="0" t="s">
        <v>6777</v>
      </c>
      <c r="C2341" s="0" t="s">
        <v>252</v>
      </c>
      <c r="D2341" s="0" t="s">
        <v>119</v>
      </c>
      <c r="E2341" s="0" t="s">
        <v>6778</v>
      </c>
      <c r="F2341" s="0" t="s">
        <v>155</v>
      </c>
      <c r="G2341" s="0" t="s">
        <v>122</v>
      </c>
      <c r="H2341" s="17" t="n">
        <v>46260.5430555556</v>
      </c>
      <c r="I2341" s="17" t="n">
        <v>46260.5847222222</v>
      </c>
      <c r="J2341" s="17" t="n">
        <v>46260.5993055556</v>
      </c>
      <c r="K2341" s="17" t="n">
        <v>46260.6513888889</v>
      </c>
      <c r="L2341" s="17" t="n">
        <v>46260.6576388889</v>
      </c>
      <c r="M2341" s="17" t="n">
        <v>46260.6819444444</v>
      </c>
      <c r="N2341" s="17" t="n">
        <v>46260.7020833333</v>
      </c>
      <c r="O2341" s="17" t="n">
        <v>46260.7458333333</v>
      </c>
      <c r="P2341" s="17" t="n">
        <v>46260.7569444445</v>
      </c>
      <c r="Q2341" s="17" t="n">
        <v>46260.7673611111</v>
      </c>
      <c r="R2341" s="0" t="n">
        <v>414</v>
      </c>
      <c r="S2341" s="0" t="n">
        <v>0</v>
      </c>
      <c r="T2341" s="0" t="n">
        <v>8</v>
      </c>
      <c r="U2341" s="18" t="s">
        <v>123</v>
      </c>
      <c r="V2341" s="18" t="s">
        <v>82</v>
      </c>
      <c r="W2341" s="0" t="str">
        <f aca="false">IF(AND(X2341&gt;=6,X2341&lt;14),"A",IF(AND(X2341&gt;=14,X2341&lt;22),"B","C"))</f>
        <v>A</v>
      </c>
      <c r="X2341" s="18" t="n">
        <f aca="false">HOUR(H2341)</f>
        <v>13</v>
      </c>
      <c r="Y2341" s="18" t="n">
        <f aca="false">ROUND((I2341-H2341)*1440,0)</f>
        <v>60</v>
      </c>
      <c r="Z2341" s="18" t="n">
        <f aca="false">ROUND((J2341-I2341)*1440,0)</f>
        <v>21</v>
      </c>
      <c r="AA2341" s="18" t="n">
        <f aca="false">ROUND((K2341-J2341)*1440,0)</f>
        <v>75</v>
      </c>
      <c r="AB2341" s="18" t="n">
        <f aca="false">ROUND((L2341-K2341)*1440,0)</f>
        <v>9</v>
      </c>
      <c r="AC2341" s="18" t="n">
        <f aca="false">ROUND((M2341-L2341)*1440,0)</f>
        <v>35</v>
      </c>
      <c r="AD2341" s="18" t="n">
        <f aca="false">IF(N2341="","",ROUND((N2341-M2341)*1440,0))</f>
        <v>29</v>
      </c>
      <c r="AE2341" s="18" t="n">
        <f aca="false">IF(O2341="","",ROUND((O2341-N2341)*1440,0))</f>
        <v>63</v>
      </c>
      <c r="AF2341" s="18" t="n">
        <f aca="false">IF(P2341="","",ROUND((P2341-O2341)*1440,0))</f>
        <v>16</v>
      </c>
      <c r="AG2341" s="18" t="n">
        <f aca="false">IF(Q2341="","",ROUND((Q2341-P2341)*1440,0))</f>
        <v>15</v>
      </c>
      <c r="AH2341" s="18" t="n">
        <f aca="false">IF(Q2341="","",ROUND((Q2341-H2341)*1440,0))</f>
        <v>323</v>
      </c>
      <c r="AI2341" s="19" t="n">
        <f aca="false">ROUND(IF(O2341="",Assumptions!$B$25-K2341,O2341-K2341)*24,1)</f>
        <v>2.3</v>
      </c>
      <c r="AJ2341" s="20" t="n">
        <f aca="false">ROUND(MAX(N(Y2341)/Assumptions!$C$5, N(Z2341)/Assumptions!$C$6, N(AA2341)/Assumptions!$C$7, N(AB2341)/Assumptions!$C$8, N(AC2341)/Assumptions!$C$9, N(AD2341)/Assumptions!$C$10, N(AE2341)/Assumptions!$C$11, N(AF2341)/Assumptions!$C$12, N(AG2341)/Assumptions!$C$13),3)</f>
        <v>2</v>
      </c>
      <c r="AK2341" s="0" t="str">
        <f aca="false">IF(OR(U2341="Pending",U2341="On Hold"),"Open GRN (awaiting)",IF(AJ2341&lt;=1,"Within SLA",IF(ROUND(N(Y2341)/Assumptions!$C$5,3)=AJ2341,"Gate Wait",IF(ROUND(N(Z2341)/Assumptions!$C$6,3)=AJ2341,"Dock Wait",IF(ROUND(N(AA2341)/Assumptions!$C$7,3)=AJ2341,"Unloading",IF(ROUND(N(AB2341)/Assumptions!$C$8,3)=AJ2341,"Unload-to-QC Wait",IF(ROUND(N(AC2341)/Assumptions!$C$9,3)=AJ2341,"QC",IF(ROUND(N(AD2341)/Assumptions!$C$10,3)=AJ2341,"QC-to-GRN Wait",IF(ROUND(N(AE2341)/Assumptions!$C$11,3)=AJ2341,"GRN Processing",IF(ROUND(N(AF2341)/Assumptions!$C$12,3)=AJ2341,"GRN-to-Putaway Wait",IF(ROUND(N(AG2341)/Assumptions!$C$13,3)=AJ2341,"Putaway","Within SLA")))))))))))</f>
        <v>Gate Wait</v>
      </c>
    </row>
    <row r="2342" customFormat="false" ht="15" hidden="false" customHeight="false" outlineLevel="0" collapsed="false">
      <c r="A2342" s="0" t="s">
        <v>6779</v>
      </c>
      <c r="B2342" s="0" t="s">
        <v>6780</v>
      </c>
      <c r="C2342" s="0" t="s">
        <v>286</v>
      </c>
      <c r="D2342" s="0" t="s">
        <v>147</v>
      </c>
      <c r="E2342" s="0" t="s">
        <v>6781</v>
      </c>
      <c r="F2342" s="0" t="s">
        <v>121</v>
      </c>
      <c r="G2342" s="0" t="s">
        <v>150</v>
      </c>
      <c r="H2342" s="17" t="n">
        <v>46260.5430555556</v>
      </c>
      <c r="I2342" s="17" t="n">
        <v>46260.55</v>
      </c>
      <c r="J2342" s="17" t="n">
        <v>46260.5555555556</v>
      </c>
      <c r="K2342" s="17" t="n">
        <v>46260.5881944444</v>
      </c>
      <c r="L2342" s="17" t="n">
        <v>46260.6006944445</v>
      </c>
      <c r="M2342" s="17" t="n">
        <v>46260.6194444444</v>
      </c>
      <c r="N2342" s="17" t="n">
        <v>46260.6826388889</v>
      </c>
      <c r="O2342" s="17" t="n">
        <v>46260.7020833333</v>
      </c>
      <c r="P2342" s="17" t="n">
        <v>46260.7229166667</v>
      </c>
      <c r="Q2342" s="17" t="n">
        <v>46260.7361111111</v>
      </c>
      <c r="R2342" s="0" t="n">
        <v>1268</v>
      </c>
      <c r="S2342" s="0" t="n">
        <v>0</v>
      </c>
      <c r="T2342" s="0" t="n">
        <v>0</v>
      </c>
      <c r="U2342" s="18" t="s">
        <v>130</v>
      </c>
      <c r="V2342" s="18" t="s">
        <v>156</v>
      </c>
      <c r="W2342" s="0" t="str">
        <f aca="false">IF(AND(X2342&gt;=6,X2342&lt;14),"A",IF(AND(X2342&gt;=14,X2342&lt;22),"B","C"))</f>
        <v>A</v>
      </c>
      <c r="X2342" s="18" t="n">
        <f aca="false">HOUR(H2342)</f>
        <v>13</v>
      </c>
      <c r="Y2342" s="18" t="n">
        <f aca="false">ROUND((I2342-H2342)*1440,0)</f>
        <v>10</v>
      </c>
      <c r="Z2342" s="18" t="n">
        <f aca="false">ROUND((J2342-I2342)*1440,0)</f>
        <v>8</v>
      </c>
      <c r="AA2342" s="18" t="n">
        <f aca="false">ROUND((K2342-J2342)*1440,0)</f>
        <v>47</v>
      </c>
      <c r="AB2342" s="18" t="n">
        <f aca="false">ROUND((L2342-K2342)*1440,0)</f>
        <v>18</v>
      </c>
      <c r="AC2342" s="18" t="n">
        <f aca="false">ROUND((M2342-L2342)*1440,0)</f>
        <v>27</v>
      </c>
      <c r="AD2342" s="18" t="n">
        <f aca="false">IF(N2342="","",ROUND((N2342-M2342)*1440,0))</f>
        <v>91</v>
      </c>
      <c r="AE2342" s="18" t="n">
        <f aca="false">IF(O2342="","",ROUND((O2342-N2342)*1440,0))</f>
        <v>28</v>
      </c>
      <c r="AF2342" s="18" t="n">
        <f aca="false">IF(P2342="","",ROUND((P2342-O2342)*1440,0))</f>
        <v>30</v>
      </c>
      <c r="AG2342" s="18" t="n">
        <f aca="false">IF(Q2342="","",ROUND((Q2342-P2342)*1440,0))</f>
        <v>19</v>
      </c>
      <c r="AH2342" s="18" t="n">
        <f aca="false">IF(Q2342="","",ROUND((Q2342-H2342)*1440,0))</f>
        <v>278</v>
      </c>
      <c r="AI2342" s="19" t="n">
        <f aca="false">ROUND(IF(O2342="",Assumptions!$B$25-K2342,O2342-K2342)*24,1)</f>
        <v>2.7</v>
      </c>
      <c r="AJ2342" s="20" t="n">
        <f aca="false">ROUND(MAX(N(Y2342)/Assumptions!$C$5, N(Z2342)/Assumptions!$C$6, N(AA2342)/Assumptions!$C$7, N(AB2342)/Assumptions!$C$8, N(AC2342)/Assumptions!$C$9, N(AD2342)/Assumptions!$C$10, N(AE2342)/Assumptions!$C$11, N(AF2342)/Assumptions!$C$12, N(AG2342)/Assumptions!$C$13),3)</f>
        <v>3.033</v>
      </c>
      <c r="AK2342" s="0" t="str">
        <f aca="false">IF(OR(U2342="Pending",U2342="On Hold"),"Open GRN (awaiting)",IF(AJ2342&lt;=1,"Within SLA",IF(ROUND(N(Y2342)/Assumptions!$C$5,3)=AJ2342,"Gate Wait",IF(ROUND(N(Z2342)/Assumptions!$C$6,3)=AJ2342,"Dock Wait",IF(ROUND(N(AA2342)/Assumptions!$C$7,3)=AJ2342,"Unloading",IF(ROUND(N(AB2342)/Assumptions!$C$8,3)=AJ2342,"Unload-to-QC Wait",IF(ROUND(N(AC2342)/Assumptions!$C$9,3)=AJ2342,"QC",IF(ROUND(N(AD2342)/Assumptions!$C$10,3)=AJ2342,"QC-to-GRN Wait",IF(ROUND(N(AE2342)/Assumptions!$C$11,3)=AJ2342,"GRN Processing",IF(ROUND(N(AF2342)/Assumptions!$C$12,3)=AJ2342,"GRN-to-Putaway Wait",IF(ROUND(N(AG2342)/Assumptions!$C$13,3)=AJ2342,"Putaway","Within SLA")))))))))))</f>
        <v>QC-to-GRN Wait</v>
      </c>
    </row>
    <row r="2343" customFormat="false" ht="15" hidden="false" customHeight="false" outlineLevel="0" collapsed="false">
      <c r="A2343" s="0" t="s">
        <v>6782</v>
      </c>
      <c r="B2343" s="0" t="s">
        <v>6783</v>
      </c>
      <c r="C2343" s="0" t="s">
        <v>126</v>
      </c>
      <c r="D2343" s="0" t="s">
        <v>135</v>
      </c>
      <c r="E2343" s="0" t="s">
        <v>6784</v>
      </c>
      <c r="F2343" s="0" t="s">
        <v>128</v>
      </c>
      <c r="G2343" s="0" t="s">
        <v>178</v>
      </c>
      <c r="H2343" s="17" t="n">
        <v>46260.5625</v>
      </c>
      <c r="I2343" s="17" t="n">
        <v>46260.5694444445</v>
      </c>
      <c r="J2343" s="17" t="n">
        <v>46260.5715277778</v>
      </c>
      <c r="K2343" s="17" t="n">
        <v>46260.5986111111</v>
      </c>
      <c r="L2343" s="17" t="n">
        <v>46260.6076388889</v>
      </c>
      <c r="M2343" s="17" t="n">
        <v>46260.6236111111</v>
      </c>
      <c r="N2343" s="17" t="n">
        <v>46260.6430555556</v>
      </c>
      <c r="O2343" s="17" t="n">
        <v>46260.6909722222</v>
      </c>
      <c r="P2343" s="17" t="n">
        <v>46260.7166666667</v>
      </c>
      <c r="Q2343" s="17" t="n">
        <v>46260.7277777778</v>
      </c>
      <c r="R2343" s="0" t="n">
        <v>331</v>
      </c>
      <c r="S2343" s="0" t="n">
        <v>0</v>
      </c>
      <c r="T2343" s="0" t="n">
        <v>0</v>
      </c>
      <c r="U2343" s="18" t="s">
        <v>130</v>
      </c>
      <c r="V2343" s="18" t="s">
        <v>144</v>
      </c>
      <c r="W2343" s="0" t="str">
        <f aca="false">IF(AND(X2343&gt;=6,X2343&lt;14),"A",IF(AND(X2343&gt;=14,X2343&lt;22),"B","C"))</f>
        <v>A</v>
      </c>
      <c r="X2343" s="18" t="n">
        <f aca="false">HOUR(H2343)</f>
        <v>13</v>
      </c>
      <c r="Y2343" s="18" t="n">
        <f aca="false">ROUND((I2343-H2343)*1440,0)</f>
        <v>10</v>
      </c>
      <c r="Z2343" s="18" t="n">
        <f aca="false">ROUND((J2343-I2343)*1440,0)</f>
        <v>3</v>
      </c>
      <c r="AA2343" s="18" t="n">
        <f aca="false">ROUND((K2343-J2343)*1440,0)</f>
        <v>39</v>
      </c>
      <c r="AB2343" s="18" t="n">
        <f aca="false">ROUND((L2343-K2343)*1440,0)</f>
        <v>13</v>
      </c>
      <c r="AC2343" s="18" t="n">
        <f aca="false">ROUND((M2343-L2343)*1440,0)</f>
        <v>23</v>
      </c>
      <c r="AD2343" s="18" t="n">
        <f aca="false">IF(N2343="","",ROUND((N2343-M2343)*1440,0))</f>
        <v>28</v>
      </c>
      <c r="AE2343" s="18" t="n">
        <f aca="false">IF(O2343="","",ROUND((O2343-N2343)*1440,0))</f>
        <v>69</v>
      </c>
      <c r="AF2343" s="18" t="n">
        <f aca="false">IF(P2343="","",ROUND((P2343-O2343)*1440,0))</f>
        <v>37</v>
      </c>
      <c r="AG2343" s="18" t="n">
        <f aca="false">IF(Q2343="","",ROUND((Q2343-P2343)*1440,0))</f>
        <v>16</v>
      </c>
      <c r="AH2343" s="18" t="n">
        <f aca="false">IF(Q2343="","",ROUND((Q2343-H2343)*1440,0))</f>
        <v>238</v>
      </c>
      <c r="AI2343" s="19" t="n">
        <f aca="false">ROUND(IF(O2343="",Assumptions!$B$25-K2343,O2343-K2343)*24,1)</f>
        <v>2.2</v>
      </c>
      <c r="AJ2343" s="20" t="n">
        <f aca="false">ROUND(MAX(N(Y2343)/Assumptions!$C$5, N(Z2343)/Assumptions!$C$6, N(AA2343)/Assumptions!$C$7, N(AB2343)/Assumptions!$C$8, N(AC2343)/Assumptions!$C$9, N(AD2343)/Assumptions!$C$10, N(AE2343)/Assumptions!$C$11, N(AF2343)/Assumptions!$C$12, N(AG2343)/Assumptions!$C$13),3)</f>
        <v>1.85</v>
      </c>
      <c r="AK2343" s="0" t="str">
        <f aca="false">IF(OR(U2343="Pending",U2343="On Hold"),"Open GRN (awaiting)",IF(AJ2343&lt;=1,"Within SLA",IF(ROUND(N(Y2343)/Assumptions!$C$5,3)=AJ2343,"Gate Wait",IF(ROUND(N(Z2343)/Assumptions!$C$6,3)=AJ2343,"Dock Wait",IF(ROUND(N(AA2343)/Assumptions!$C$7,3)=AJ2343,"Unloading",IF(ROUND(N(AB2343)/Assumptions!$C$8,3)=AJ2343,"Unload-to-QC Wait",IF(ROUND(N(AC2343)/Assumptions!$C$9,3)=AJ2343,"QC",IF(ROUND(N(AD2343)/Assumptions!$C$10,3)=AJ2343,"QC-to-GRN Wait",IF(ROUND(N(AE2343)/Assumptions!$C$11,3)=AJ2343,"GRN Processing",IF(ROUND(N(AF2343)/Assumptions!$C$12,3)=AJ2343,"GRN-to-Putaway Wait",IF(ROUND(N(AG2343)/Assumptions!$C$13,3)=AJ2343,"Putaway","Within SLA")))))))))))</f>
        <v>GRN-to-Putaway Wait</v>
      </c>
    </row>
    <row r="2344" customFormat="false" ht="15" hidden="false" customHeight="false" outlineLevel="0" collapsed="false">
      <c r="A2344" s="0" t="s">
        <v>6785</v>
      </c>
      <c r="B2344" s="0" t="s">
        <v>6786</v>
      </c>
      <c r="C2344" s="0" t="s">
        <v>134</v>
      </c>
      <c r="D2344" s="0" t="s">
        <v>135</v>
      </c>
      <c r="E2344" s="0" t="s">
        <v>354</v>
      </c>
      <c r="F2344" s="0" t="s">
        <v>149</v>
      </c>
      <c r="G2344" s="0" t="s">
        <v>138</v>
      </c>
      <c r="H2344" s="17" t="n">
        <v>46260.5652777778</v>
      </c>
      <c r="I2344" s="17" t="n">
        <v>46260.5736111111</v>
      </c>
      <c r="J2344" s="17" t="n">
        <v>46260.5784722222</v>
      </c>
      <c r="K2344" s="17" t="n">
        <v>46260.5979166667</v>
      </c>
      <c r="L2344" s="17" t="n">
        <v>46260.6055555556</v>
      </c>
      <c r="M2344" s="17" t="n">
        <v>46260.6222222222</v>
      </c>
      <c r="N2344" s="17" t="n">
        <v>46260.7069444444</v>
      </c>
      <c r="O2344" s="17" t="n">
        <v>46260.7569444445</v>
      </c>
      <c r="P2344" s="17" t="n">
        <v>46260.7756944444</v>
      </c>
      <c r="Q2344" s="17" t="n">
        <v>46260.7944444444</v>
      </c>
      <c r="R2344" s="0" t="n">
        <v>153</v>
      </c>
      <c r="S2344" s="0" t="n">
        <v>0</v>
      </c>
      <c r="T2344" s="0" t="n">
        <v>0</v>
      </c>
      <c r="U2344" s="18" t="s">
        <v>130</v>
      </c>
      <c r="V2344" s="18" t="s">
        <v>131</v>
      </c>
      <c r="W2344" s="0" t="str">
        <f aca="false">IF(AND(X2344&gt;=6,X2344&lt;14),"A",IF(AND(X2344&gt;=14,X2344&lt;22),"B","C"))</f>
        <v>A</v>
      </c>
      <c r="X2344" s="18" t="n">
        <f aca="false">HOUR(H2344)</f>
        <v>13</v>
      </c>
      <c r="Y2344" s="18" t="n">
        <f aca="false">ROUND((I2344-H2344)*1440,0)</f>
        <v>12</v>
      </c>
      <c r="Z2344" s="18" t="n">
        <f aca="false">ROUND((J2344-I2344)*1440,0)</f>
        <v>7</v>
      </c>
      <c r="AA2344" s="18" t="n">
        <f aca="false">ROUND((K2344-J2344)*1440,0)</f>
        <v>28</v>
      </c>
      <c r="AB2344" s="18" t="n">
        <f aca="false">ROUND((L2344-K2344)*1440,0)</f>
        <v>11</v>
      </c>
      <c r="AC2344" s="18" t="n">
        <f aca="false">ROUND((M2344-L2344)*1440,0)</f>
        <v>24</v>
      </c>
      <c r="AD2344" s="18" t="n">
        <f aca="false">IF(N2344="","",ROUND((N2344-M2344)*1440,0))</f>
        <v>122</v>
      </c>
      <c r="AE2344" s="18" t="n">
        <f aca="false">IF(O2344="","",ROUND((O2344-N2344)*1440,0))</f>
        <v>72</v>
      </c>
      <c r="AF2344" s="18" t="n">
        <f aca="false">IF(P2344="","",ROUND((P2344-O2344)*1440,0))</f>
        <v>27</v>
      </c>
      <c r="AG2344" s="18" t="n">
        <f aca="false">IF(Q2344="","",ROUND((Q2344-P2344)*1440,0))</f>
        <v>27</v>
      </c>
      <c r="AH2344" s="18" t="n">
        <f aca="false">IF(Q2344="","",ROUND((Q2344-H2344)*1440,0))</f>
        <v>330</v>
      </c>
      <c r="AI2344" s="19" t="n">
        <f aca="false">ROUND(IF(O2344="",Assumptions!$B$25-K2344,O2344-K2344)*24,1)</f>
        <v>3.8</v>
      </c>
      <c r="AJ2344" s="20" t="n">
        <f aca="false">ROUND(MAX(N(Y2344)/Assumptions!$C$5, N(Z2344)/Assumptions!$C$6, N(AA2344)/Assumptions!$C$7, N(AB2344)/Assumptions!$C$8, N(AC2344)/Assumptions!$C$9, N(AD2344)/Assumptions!$C$10, N(AE2344)/Assumptions!$C$11, N(AF2344)/Assumptions!$C$12, N(AG2344)/Assumptions!$C$13),3)</f>
        <v>4.067</v>
      </c>
      <c r="AK2344" s="0" t="str">
        <f aca="false">IF(OR(U2344="Pending",U2344="On Hold"),"Open GRN (awaiting)",IF(AJ2344&lt;=1,"Within SLA",IF(ROUND(N(Y2344)/Assumptions!$C$5,3)=AJ2344,"Gate Wait",IF(ROUND(N(Z2344)/Assumptions!$C$6,3)=AJ2344,"Dock Wait",IF(ROUND(N(AA2344)/Assumptions!$C$7,3)=AJ2344,"Unloading",IF(ROUND(N(AB2344)/Assumptions!$C$8,3)=AJ2344,"Unload-to-QC Wait",IF(ROUND(N(AC2344)/Assumptions!$C$9,3)=AJ2344,"QC",IF(ROUND(N(AD2344)/Assumptions!$C$10,3)=AJ2344,"QC-to-GRN Wait",IF(ROUND(N(AE2344)/Assumptions!$C$11,3)=AJ2344,"GRN Processing",IF(ROUND(N(AF2344)/Assumptions!$C$12,3)=AJ2344,"GRN-to-Putaway Wait",IF(ROUND(N(AG2344)/Assumptions!$C$13,3)=AJ2344,"Putaway","Within SLA")))))))))))</f>
        <v>QC-to-GRN Wait</v>
      </c>
    </row>
    <row r="2345" customFormat="false" ht="15" hidden="false" customHeight="false" outlineLevel="0" collapsed="false">
      <c r="A2345" s="0" t="s">
        <v>6787</v>
      </c>
      <c r="B2345" s="0" t="s">
        <v>6788</v>
      </c>
      <c r="C2345" s="0" t="s">
        <v>126</v>
      </c>
      <c r="D2345" s="0" t="s">
        <v>147</v>
      </c>
      <c r="E2345" s="0" t="s">
        <v>6789</v>
      </c>
      <c r="F2345" s="0" t="s">
        <v>128</v>
      </c>
      <c r="G2345" s="0" t="s">
        <v>150</v>
      </c>
      <c r="H2345" s="17" t="n">
        <v>46260.5805555556</v>
      </c>
      <c r="I2345" s="17" t="n">
        <v>46260.5986111111</v>
      </c>
      <c r="J2345" s="17" t="n">
        <v>46260.6083333333</v>
      </c>
      <c r="K2345" s="17" t="n">
        <v>46260.6458333333</v>
      </c>
      <c r="L2345" s="17" t="n">
        <v>46260.6597222222</v>
      </c>
      <c r="M2345" s="17" t="n">
        <v>46260.6944444445</v>
      </c>
      <c r="N2345" s="17" t="n">
        <v>46260.7104166667</v>
      </c>
      <c r="O2345" s="17" t="n">
        <v>46260.7180555556</v>
      </c>
      <c r="P2345" s="17" t="n">
        <v>46260.7277777778</v>
      </c>
      <c r="Q2345" s="17" t="n">
        <v>46260.75</v>
      </c>
      <c r="R2345" s="0" t="n">
        <v>365</v>
      </c>
      <c r="S2345" s="0" t="n">
        <v>0</v>
      </c>
      <c r="T2345" s="0" t="n">
        <v>0</v>
      </c>
      <c r="U2345" s="18" t="s">
        <v>130</v>
      </c>
      <c r="V2345" s="18" t="s">
        <v>144</v>
      </c>
      <c r="W2345" s="0" t="str">
        <f aca="false">IF(AND(X2345&gt;=6,X2345&lt;14),"A",IF(AND(X2345&gt;=14,X2345&lt;22),"B","C"))</f>
        <v>A</v>
      </c>
      <c r="X2345" s="18" t="n">
        <f aca="false">HOUR(H2345)</f>
        <v>13</v>
      </c>
      <c r="Y2345" s="18" t="n">
        <f aca="false">ROUND((I2345-H2345)*1440,0)</f>
        <v>26</v>
      </c>
      <c r="Z2345" s="18" t="n">
        <f aca="false">ROUND((J2345-I2345)*1440,0)</f>
        <v>14</v>
      </c>
      <c r="AA2345" s="18" t="n">
        <f aca="false">ROUND((K2345-J2345)*1440,0)</f>
        <v>54</v>
      </c>
      <c r="AB2345" s="18" t="n">
        <f aca="false">ROUND((L2345-K2345)*1440,0)</f>
        <v>20</v>
      </c>
      <c r="AC2345" s="18" t="n">
        <f aca="false">ROUND((M2345-L2345)*1440,0)</f>
        <v>50</v>
      </c>
      <c r="AD2345" s="18" t="n">
        <f aca="false">IF(N2345="","",ROUND((N2345-M2345)*1440,0))</f>
        <v>23</v>
      </c>
      <c r="AE2345" s="18" t="n">
        <f aca="false">IF(O2345="","",ROUND((O2345-N2345)*1440,0))</f>
        <v>11</v>
      </c>
      <c r="AF2345" s="18" t="n">
        <f aca="false">IF(P2345="","",ROUND((P2345-O2345)*1440,0))</f>
        <v>14</v>
      </c>
      <c r="AG2345" s="18" t="n">
        <f aca="false">IF(Q2345="","",ROUND((Q2345-P2345)*1440,0))</f>
        <v>32</v>
      </c>
      <c r="AH2345" s="18" t="n">
        <f aca="false">IF(Q2345="","",ROUND((Q2345-H2345)*1440,0))</f>
        <v>244</v>
      </c>
      <c r="AI2345" s="19" t="n">
        <f aca="false">ROUND(IF(O2345="",Assumptions!$B$25-K2345,O2345-K2345)*24,1)</f>
        <v>1.7</v>
      </c>
      <c r="AJ2345" s="20" t="n">
        <f aca="false">ROUND(MAX(N(Y2345)/Assumptions!$C$5, N(Z2345)/Assumptions!$C$6, N(AA2345)/Assumptions!$C$7, N(AB2345)/Assumptions!$C$8, N(AC2345)/Assumptions!$C$9, N(AD2345)/Assumptions!$C$10, N(AE2345)/Assumptions!$C$11, N(AF2345)/Assumptions!$C$12, N(AG2345)/Assumptions!$C$13),3)</f>
        <v>1.333</v>
      </c>
      <c r="AK2345" s="0" t="str">
        <f aca="false">IF(OR(U2345="Pending",U2345="On Hold"),"Open GRN (awaiting)",IF(AJ2345&lt;=1,"Within SLA",IF(ROUND(N(Y2345)/Assumptions!$C$5,3)=AJ2345,"Gate Wait",IF(ROUND(N(Z2345)/Assumptions!$C$6,3)=AJ2345,"Dock Wait",IF(ROUND(N(AA2345)/Assumptions!$C$7,3)=AJ2345,"Unloading",IF(ROUND(N(AB2345)/Assumptions!$C$8,3)=AJ2345,"Unload-to-QC Wait",IF(ROUND(N(AC2345)/Assumptions!$C$9,3)=AJ2345,"QC",IF(ROUND(N(AD2345)/Assumptions!$C$10,3)=AJ2345,"QC-to-GRN Wait",IF(ROUND(N(AE2345)/Assumptions!$C$11,3)=AJ2345,"GRN Processing",IF(ROUND(N(AF2345)/Assumptions!$C$12,3)=AJ2345,"GRN-to-Putaway Wait",IF(ROUND(N(AG2345)/Assumptions!$C$13,3)=AJ2345,"Putaway","Within SLA")))))))))))</f>
        <v>Unload-to-QC Wait</v>
      </c>
    </row>
    <row r="2346" customFormat="false" ht="15" hidden="false" customHeight="false" outlineLevel="0" collapsed="false">
      <c r="A2346" s="0" t="s">
        <v>6790</v>
      </c>
      <c r="B2346" s="0" t="s">
        <v>6791</v>
      </c>
      <c r="C2346" s="0" t="s">
        <v>153</v>
      </c>
      <c r="D2346" s="0" t="s">
        <v>135</v>
      </c>
      <c r="E2346" s="0" t="s">
        <v>6792</v>
      </c>
      <c r="F2346" s="0" t="s">
        <v>155</v>
      </c>
      <c r="G2346" s="0" t="s">
        <v>178</v>
      </c>
      <c r="H2346" s="17" t="n">
        <v>46260.5909722222</v>
      </c>
      <c r="I2346" s="17" t="n">
        <v>46260.6020833333</v>
      </c>
      <c r="J2346" s="17" t="n">
        <v>46260.6076388889</v>
      </c>
      <c r="K2346" s="17" t="n">
        <v>46260.6326388889</v>
      </c>
      <c r="L2346" s="17" t="n">
        <v>46260.6375</v>
      </c>
      <c r="M2346" s="17" t="n">
        <v>46260.6472222222</v>
      </c>
      <c r="N2346" s="17" t="n">
        <v>46260.6680555556</v>
      </c>
      <c r="O2346" s="17" t="n">
        <v>46260.6784722222</v>
      </c>
      <c r="P2346" s="17" t="n">
        <v>46260.6930555556</v>
      </c>
      <c r="Q2346" s="17" t="n">
        <v>46260.70625</v>
      </c>
      <c r="R2346" s="0" t="n">
        <v>719</v>
      </c>
      <c r="S2346" s="0" t="n">
        <v>0</v>
      </c>
      <c r="T2346" s="0" t="n">
        <v>0</v>
      </c>
      <c r="U2346" s="18" t="s">
        <v>130</v>
      </c>
      <c r="V2346" s="18" t="s">
        <v>144</v>
      </c>
      <c r="W2346" s="0" t="str">
        <f aca="false">IF(AND(X2346&gt;=6,X2346&lt;14),"A",IF(AND(X2346&gt;=14,X2346&lt;22),"B","C"))</f>
        <v>B</v>
      </c>
      <c r="X2346" s="18" t="n">
        <f aca="false">HOUR(H2346)</f>
        <v>14</v>
      </c>
      <c r="Y2346" s="18" t="n">
        <f aca="false">ROUND((I2346-H2346)*1440,0)</f>
        <v>16</v>
      </c>
      <c r="Z2346" s="18" t="n">
        <f aca="false">ROUND((J2346-I2346)*1440,0)</f>
        <v>8</v>
      </c>
      <c r="AA2346" s="18" t="n">
        <f aca="false">ROUND((K2346-J2346)*1440,0)</f>
        <v>36</v>
      </c>
      <c r="AB2346" s="18" t="n">
        <f aca="false">ROUND((L2346-K2346)*1440,0)</f>
        <v>7</v>
      </c>
      <c r="AC2346" s="18" t="n">
        <f aca="false">ROUND((M2346-L2346)*1440,0)</f>
        <v>14</v>
      </c>
      <c r="AD2346" s="18" t="n">
        <f aca="false">IF(N2346="","",ROUND((N2346-M2346)*1440,0))</f>
        <v>30</v>
      </c>
      <c r="AE2346" s="18" t="n">
        <f aca="false">IF(O2346="","",ROUND((O2346-N2346)*1440,0))</f>
        <v>15</v>
      </c>
      <c r="AF2346" s="18" t="n">
        <f aca="false">IF(P2346="","",ROUND((P2346-O2346)*1440,0))</f>
        <v>21</v>
      </c>
      <c r="AG2346" s="18" t="n">
        <f aca="false">IF(Q2346="","",ROUND((Q2346-P2346)*1440,0))</f>
        <v>19</v>
      </c>
      <c r="AH2346" s="18" t="n">
        <f aca="false">IF(Q2346="","",ROUND((Q2346-H2346)*1440,0))</f>
        <v>166</v>
      </c>
      <c r="AI2346" s="19" t="n">
        <f aca="false">ROUND(IF(O2346="",Assumptions!$B$25-K2346,O2346-K2346)*24,1)</f>
        <v>1.1</v>
      </c>
      <c r="AJ2346" s="20" t="n">
        <f aca="false">ROUND(MAX(N(Y2346)/Assumptions!$C$5, N(Z2346)/Assumptions!$C$6, N(AA2346)/Assumptions!$C$7, N(AB2346)/Assumptions!$C$8, N(AC2346)/Assumptions!$C$9, N(AD2346)/Assumptions!$C$10, N(AE2346)/Assumptions!$C$11, N(AF2346)/Assumptions!$C$12, N(AG2346)/Assumptions!$C$13),3)</f>
        <v>1.05</v>
      </c>
      <c r="AK2346" s="0" t="str">
        <f aca="false">IF(OR(U2346="Pending",U2346="On Hold"),"Open GRN (awaiting)",IF(AJ2346&lt;=1,"Within SLA",IF(ROUND(N(Y2346)/Assumptions!$C$5,3)=AJ2346,"Gate Wait",IF(ROUND(N(Z2346)/Assumptions!$C$6,3)=AJ2346,"Dock Wait",IF(ROUND(N(AA2346)/Assumptions!$C$7,3)=AJ2346,"Unloading",IF(ROUND(N(AB2346)/Assumptions!$C$8,3)=AJ2346,"Unload-to-QC Wait",IF(ROUND(N(AC2346)/Assumptions!$C$9,3)=AJ2346,"QC",IF(ROUND(N(AD2346)/Assumptions!$C$10,3)=AJ2346,"QC-to-GRN Wait",IF(ROUND(N(AE2346)/Assumptions!$C$11,3)=AJ2346,"GRN Processing",IF(ROUND(N(AF2346)/Assumptions!$C$12,3)=AJ2346,"GRN-to-Putaway Wait",IF(ROUND(N(AG2346)/Assumptions!$C$13,3)=AJ2346,"Putaway","Within SLA")))))))))))</f>
        <v>GRN-to-Putaway Wait</v>
      </c>
    </row>
    <row r="2347" customFormat="false" ht="15" hidden="false" customHeight="false" outlineLevel="0" collapsed="false">
      <c r="A2347" s="0" t="s">
        <v>6793</v>
      </c>
      <c r="B2347" s="0" t="s">
        <v>6794</v>
      </c>
      <c r="C2347" s="0" t="s">
        <v>252</v>
      </c>
      <c r="D2347" s="0" t="s">
        <v>147</v>
      </c>
      <c r="E2347" s="0" t="s">
        <v>6795</v>
      </c>
      <c r="F2347" s="0" t="s">
        <v>155</v>
      </c>
      <c r="G2347" s="0" t="s">
        <v>167</v>
      </c>
      <c r="H2347" s="17" t="n">
        <v>46260.6013888889</v>
      </c>
      <c r="I2347" s="17" t="n">
        <v>46260.6458333333</v>
      </c>
      <c r="J2347" s="17" t="n">
        <v>46260.6493055556</v>
      </c>
      <c r="K2347" s="17" t="n">
        <v>46260.6631944445</v>
      </c>
      <c r="L2347" s="17" t="n">
        <v>46260.675</v>
      </c>
      <c r="M2347" s="17" t="n">
        <v>46260.7208333333</v>
      </c>
      <c r="N2347" s="17" t="n">
        <v>46260.8270833333</v>
      </c>
      <c r="O2347" s="17" t="n">
        <v>46260.9</v>
      </c>
      <c r="P2347" s="17" t="n">
        <v>46260.9166666667</v>
      </c>
      <c r="Q2347" s="17" t="n">
        <v>46260.9326388889</v>
      </c>
      <c r="R2347" s="0" t="n">
        <v>129</v>
      </c>
      <c r="S2347" s="0" t="n">
        <v>7</v>
      </c>
      <c r="T2347" s="0" t="n">
        <v>2</v>
      </c>
      <c r="U2347" s="18" t="s">
        <v>123</v>
      </c>
      <c r="V2347" s="18" t="s">
        <v>82</v>
      </c>
      <c r="W2347" s="0" t="str">
        <f aca="false">IF(AND(X2347&gt;=6,X2347&lt;14),"A",IF(AND(X2347&gt;=14,X2347&lt;22),"B","C"))</f>
        <v>B</v>
      </c>
      <c r="X2347" s="18" t="n">
        <f aca="false">HOUR(H2347)</f>
        <v>14</v>
      </c>
      <c r="Y2347" s="18" t="n">
        <f aca="false">ROUND((I2347-H2347)*1440,0)</f>
        <v>64</v>
      </c>
      <c r="Z2347" s="18" t="n">
        <f aca="false">ROUND((J2347-I2347)*1440,0)</f>
        <v>5</v>
      </c>
      <c r="AA2347" s="18" t="n">
        <f aca="false">ROUND((K2347-J2347)*1440,0)</f>
        <v>20</v>
      </c>
      <c r="AB2347" s="18" t="n">
        <f aca="false">ROUND((L2347-K2347)*1440,0)</f>
        <v>17</v>
      </c>
      <c r="AC2347" s="18" t="n">
        <f aca="false">ROUND((M2347-L2347)*1440,0)</f>
        <v>66</v>
      </c>
      <c r="AD2347" s="18" t="n">
        <f aca="false">IF(N2347="","",ROUND((N2347-M2347)*1440,0))</f>
        <v>153</v>
      </c>
      <c r="AE2347" s="18" t="n">
        <f aca="false">IF(O2347="","",ROUND((O2347-N2347)*1440,0))</f>
        <v>105</v>
      </c>
      <c r="AF2347" s="18" t="n">
        <f aca="false">IF(P2347="","",ROUND((P2347-O2347)*1440,0))</f>
        <v>24</v>
      </c>
      <c r="AG2347" s="18" t="n">
        <f aca="false">IF(Q2347="","",ROUND((Q2347-P2347)*1440,0))</f>
        <v>23</v>
      </c>
      <c r="AH2347" s="18" t="n">
        <f aca="false">IF(Q2347="","",ROUND((Q2347-H2347)*1440,0))</f>
        <v>477</v>
      </c>
      <c r="AI2347" s="19" t="n">
        <f aca="false">ROUND(IF(O2347="",Assumptions!$B$25-K2347,O2347-K2347)*24,1)</f>
        <v>5.7</v>
      </c>
      <c r="AJ2347" s="20" t="n">
        <f aca="false">ROUND(MAX(N(Y2347)/Assumptions!$C$5, N(Z2347)/Assumptions!$C$6, N(AA2347)/Assumptions!$C$7, N(AB2347)/Assumptions!$C$8, N(AC2347)/Assumptions!$C$9, N(AD2347)/Assumptions!$C$10, N(AE2347)/Assumptions!$C$11, N(AF2347)/Assumptions!$C$12, N(AG2347)/Assumptions!$C$13),3)</f>
        <v>5.1</v>
      </c>
      <c r="AK2347" s="0" t="str">
        <f aca="false">IF(OR(U2347="Pending",U2347="On Hold"),"Open GRN (awaiting)",IF(AJ2347&lt;=1,"Within SLA",IF(ROUND(N(Y2347)/Assumptions!$C$5,3)=AJ2347,"Gate Wait",IF(ROUND(N(Z2347)/Assumptions!$C$6,3)=AJ2347,"Dock Wait",IF(ROUND(N(AA2347)/Assumptions!$C$7,3)=AJ2347,"Unloading",IF(ROUND(N(AB2347)/Assumptions!$C$8,3)=AJ2347,"Unload-to-QC Wait",IF(ROUND(N(AC2347)/Assumptions!$C$9,3)=AJ2347,"QC",IF(ROUND(N(AD2347)/Assumptions!$C$10,3)=AJ2347,"QC-to-GRN Wait",IF(ROUND(N(AE2347)/Assumptions!$C$11,3)=AJ2347,"GRN Processing",IF(ROUND(N(AF2347)/Assumptions!$C$12,3)=AJ2347,"GRN-to-Putaway Wait",IF(ROUND(N(AG2347)/Assumptions!$C$13,3)=AJ2347,"Putaway","Within SLA")))))))))))</f>
        <v>QC-to-GRN Wait</v>
      </c>
    </row>
    <row r="2348" customFormat="false" ht="15" hidden="false" customHeight="false" outlineLevel="0" collapsed="false">
      <c r="A2348" s="0" t="s">
        <v>6796</v>
      </c>
      <c r="B2348" s="0" t="s">
        <v>6797</v>
      </c>
      <c r="C2348" s="0" t="s">
        <v>142</v>
      </c>
      <c r="D2348" s="0" t="s">
        <v>119</v>
      </c>
      <c r="E2348" s="0" t="s">
        <v>6798</v>
      </c>
      <c r="F2348" s="0" t="s">
        <v>137</v>
      </c>
      <c r="G2348" s="0" t="s">
        <v>122</v>
      </c>
      <c r="H2348" s="17" t="n">
        <v>46260.60625</v>
      </c>
      <c r="I2348" s="17" t="n">
        <v>46260.6430555556</v>
      </c>
      <c r="J2348" s="17" t="n">
        <v>46260.6520833333</v>
      </c>
      <c r="K2348" s="17" t="n">
        <v>46260.6854166667</v>
      </c>
      <c r="L2348" s="17" t="n">
        <v>46260.6965277778</v>
      </c>
      <c r="M2348" s="17" t="n">
        <v>46260.7256944445</v>
      </c>
      <c r="N2348" s="17" t="n">
        <v>46260.7493055556</v>
      </c>
      <c r="O2348" s="17" t="n">
        <v>46260.7618055556</v>
      </c>
      <c r="P2348" s="17" t="n">
        <v>46260.7694444444</v>
      </c>
      <c r="Q2348" s="17" t="n">
        <v>46260.7861111111</v>
      </c>
      <c r="R2348" s="0" t="n">
        <v>1077</v>
      </c>
      <c r="S2348" s="0" t="n">
        <v>0</v>
      </c>
      <c r="T2348" s="0" t="n">
        <v>0</v>
      </c>
      <c r="U2348" s="18" t="s">
        <v>130</v>
      </c>
      <c r="V2348" s="18" t="s">
        <v>82</v>
      </c>
      <c r="W2348" s="0" t="str">
        <f aca="false">IF(AND(X2348&gt;=6,X2348&lt;14),"A",IF(AND(X2348&gt;=14,X2348&lt;22),"B","C"))</f>
        <v>B</v>
      </c>
      <c r="X2348" s="18" t="n">
        <f aca="false">HOUR(H2348)</f>
        <v>14</v>
      </c>
      <c r="Y2348" s="18" t="n">
        <f aca="false">ROUND((I2348-H2348)*1440,0)</f>
        <v>53</v>
      </c>
      <c r="Z2348" s="18" t="n">
        <f aca="false">ROUND((J2348-I2348)*1440,0)</f>
        <v>13</v>
      </c>
      <c r="AA2348" s="18" t="n">
        <f aca="false">ROUND((K2348-J2348)*1440,0)</f>
        <v>48</v>
      </c>
      <c r="AB2348" s="18" t="n">
        <f aca="false">ROUND((L2348-K2348)*1440,0)</f>
        <v>16</v>
      </c>
      <c r="AC2348" s="18" t="n">
        <f aca="false">ROUND((M2348-L2348)*1440,0)</f>
        <v>42</v>
      </c>
      <c r="AD2348" s="18" t="n">
        <f aca="false">IF(N2348="","",ROUND((N2348-M2348)*1440,0))</f>
        <v>34</v>
      </c>
      <c r="AE2348" s="18" t="n">
        <f aca="false">IF(O2348="","",ROUND((O2348-N2348)*1440,0))</f>
        <v>18</v>
      </c>
      <c r="AF2348" s="18" t="n">
        <f aca="false">IF(P2348="","",ROUND((P2348-O2348)*1440,0))</f>
        <v>11</v>
      </c>
      <c r="AG2348" s="18" t="n">
        <f aca="false">IF(Q2348="","",ROUND((Q2348-P2348)*1440,0))</f>
        <v>24</v>
      </c>
      <c r="AH2348" s="18" t="n">
        <f aca="false">IF(Q2348="","",ROUND((Q2348-H2348)*1440,0))</f>
        <v>259</v>
      </c>
      <c r="AI2348" s="19" t="n">
        <f aca="false">ROUND(IF(O2348="",Assumptions!$B$25-K2348,O2348-K2348)*24,1)</f>
        <v>1.8</v>
      </c>
      <c r="AJ2348" s="20" t="n">
        <f aca="false">ROUND(MAX(N(Y2348)/Assumptions!$C$5, N(Z2348)/Assumptions!$C$6, N(AA2348)/Assumptions!$C$7, N(AB2348)/Assumptions!$C$8, N(AC2348)/Assumptions!$C$9, N(AD2348)/Assumptions!$C$10, N(AE2348)/Assumptions!$C$11, N(AF2348)/Assumptions!$C$12, N(AG2348)/Assumptions!$C$13),3)</f>
        <v>1.767</v>
      </c>
      <c r="AK2348" s="0" t="str">
        <f aca="false">IF(OR(U2348="Pending",U2348="On Hold"),"Open GRN (awaiting)",IF(AJ2348&lt;=1,"Within SLA",IF(ROUND(N(Y2348)/Assumptions!$C$5,3)=AJ2348,"Gate Wait",IF(ROUND(N(Z2348)/Assumptions!$C$6,3)=AJ2348,"Dock Wait",IF(ROUND(N(AA2348)/Assumptions!$C$7,3)=AJ2348,"Unloading",IF(ROUND(N(AB2348)/Assumptions!$C$8,3)=AJ2348,"Unload-to-QC Wait",IF(ROUND(N(AC2348)/Assumptions!$C$9,3)=AJ2348,"QC",IF(ROUND(N(AD2348)/Assumptions!$C$10,3)=AJ2348,"QC-to-GRN Wait",IF(ROUND(N(AE2348)/Assumptions!$C$11,3)=AJ2348,"GRN Processing",IF(ROUND(N(AF2348)/Assumptions!$C$12,3)=AJ2348,"GRN-to-Putaway Wait",IF(ROUND(N(AG2348)/Assumptions!$C$13,3)=AJ2348,"Putaway","Within SLA")))))))))))</f>
        <v>Gate Wait</v>
      </c>
    </row>
    <row r="2349" customFormat="false" ht="15" hidden="false" customHeight="false" outlineLevel="0" collapsed="false">
      <c r="A2349" s="0" t="s">
        <v>6799</v>
      </c>
      <c r="B2349" s="0" t="s">
        <v>6800</v>
      </c>
      <c r="C2349" s="0" t="s">
        <v>153</v>
      </c>
      <c r="D2349" s="0" t="s">
        <v>135</v>
      </c>
      <c r="E2349" s="0" t="s">
        <v>6801</v>
      </c>
      <c r="F2349" s="0" t="s">
        <v>155</v>
      </c>
      <c r="G2349" s="0" t="s">
        <v>138</v>
      </c>
      <c r="H2349" s="17" t="n">
        <v>46260.6138888889</v>
      </c>
      <c r="I2349" s="17" t="n">
        <v>46260.6284722222</v>
      </c>
      <c r="J2349" s="17" t="n">
        <v>46260.63125</v>
      </c>
      <c r="K2349" s="17" t="n">
        <v>46260.6527777778</v>
      </c>
      <c r="L2349" s="17" t="n">
        <v>46260.6618055556</v>
      </c>
      <c r="M2349" s="17" t="n">
        <v>46260.6805555556</v>
      </c>
      <c r="N2349" s="17" t="n">
        <v>46260.8305555556</v>
      </c>
      <c r="O2349" s="17" t="n">
        <v>46260.9902777778</v>
      </c>
      <c r="P2349" s="17" t="n">
        <v>46261.0097222222</v>
      </c>
      <c r="Q2349" s="17" t="n">
        <v>46261.0270833333</v>
      </c>
      <c r="R2349" s="0" t="n">
        <v>179</v>
      </c>
      <c r="S2349" s="0" t="n">
        <v>0</v>
      </c>
      <c r="T2349" s="0" t="n">
        <v>0</v>
      </c>
      <c r="U2349" s="18" t="s">
        <v>130</v>
      </c>
      <c r="V2349" s="18" t="s">
        <v>144</v>
      </c>
      <c r="W2349" s="0" t="str">
        <f aca="false">IF(AND(X2349&gt;=6,X2349&lt;14),"A",IF(AND(X2349&gt;=14,X2349&lt;22),"B","C"))</f>
        <v>B</v>
      </c>
      <c r="X2349" s="18" t="n">
        <f aca="false">HOUR(H2349)</f>
        <v>14</v>
      </c>
      <c r="Y2349" s="18" t="n">
        <f aca="false">ROUND((I2349-H2349)*1440,0)</f>
        <v>21</v>
      </c>
      <c r="Z2349" s="18" t="n">
        <f aca="false">ROUND((J2349-I2349)*1440,0)</f>
        <v>4</v>
      </c>
      <c r="AA2349" s="18" t="n">
        <f aca="false">ROUND((K2349-J2349)*1440,0)</f>
        <v>31</v>
      </c>
      <c r="AB2349" s="18" t="n">
        <f aca="false">ROUND((L2349-K2349)*1440,0)</f>
        <v>13</v>
      </c>
      <c r="AC2349" s="18" t="n">
        <f aca="false">ROUND((M2349-L2349)*1440,0)</f>
        <v>27</v>
      </c>
      <c r="AD2349" s="18" t="n">
        <f aca="false">IF(N2349="","",ROUND((N2349-M2349)*1440,0))</f>
        <v>216</v>
      </c>
      <c r="AE2349" s="18" t="n">
        <f aca="false">IF(O2349="","",ROUND((O2349-N2349)*1440,0))</f>
        <v>230</v>
      </c>
      <c r="AF2349" s="18" t="n">
        <f aca="false">IF(P2349="","",ROUND((P2349-O2349)*1440,0))</f>
        <v>28</v>
      </c>
      <c r="AG2349" s="18" t="n">
        <f aca="false">IF(Q2349="","",ROUND((Q2349-P2349)*1440,0))</f>
        <v>25</v>
      </c>
      <c r="AH2349" s="18" t="n">
        <f aca="false">IF(Q2349="","",ROUND((Q2349-H2349)*1440,0))</f>
        <v>595</v>
      </c>
      <c r="AI2349" s="19" t="n">
        <f aca="false">ROUND(IF(O2349="",Assumptions!$B$25-K2349,O2349-K2349)*24,1)</f>
        <v>8.1</v>
      </c>
      <c r="AJ2349" s="20" t="n">
        <f aca="false">ROUND(MAX(N(Y2349)/Assumptions!$C$5, N(Z2349)/Assumptions!$C$6, N(AA2349)/Assumptions!$C$7, N(AB2349)/Assumptions!$C$8, N(AC2349)/Assumptions!$C$9, N(AD2349)/Assumptions!$C$10, N(AE2349)/Assumptions!$C$11, N(AF2349)/Assumptions!$C$12, N(AG2349)/Assumptions!$C$13),3)</f>
        <v>7.2</v>
      </c>
      <c r="AK2349" s="0" t="str">
        <f aca="false">IF(OR(U2349="Pending",U2349="On Hold"),"Open GRN (awaiting)",IF(AJ2349&lt;=1,"Within SLA",IF(ROUND(N(Y2349)/Assumptions!$C$5,3)=AJ2349,"Gate Wait",IF(ROUND(N(Z2349)/Assumptions!$C$6,3)=AJ2349,"Dock Wait",IF(ROUND(N(AA2349)/Assumptions!$C$7,3)=AJ2349,"Unloading",IF(ROUND(N(AB2349)/Assumptions!$C$8,3)=AJ2349,"Unload-to-QC Wait",IF(ROUND(N(AC2349)/Assumptions!$C$9,3)=AJ2349,"QC",IF(ROUND(N(AD2349)/Assumptions!$C$10,3)=AJ2349,"QC-to-GRN Wait",IF(ROUND(N(AE2349)/Assumptions!$C$11,3)=AJ2349,"GRN Processing",IF(ROUND(N(AF2349)/Assumptions!$C$12,3)=AJ2349,"GRN-to-Putaway Wait",IF(ROUND(N(AG2349)/Assumptions!$C$13,3)=AJ2349,"Putaway","Within SLA")))))))))))</f>
        <v>QC-to-GRN Wait</v>
      </c>
    </row>
    <row r="2350" customFormat="false" ht="15" hidden="false" customHeight="false" outlineLevel="0" collapsed="false">
      <c r="A2350" s="0" t="s">
        <v>6802</v>
      </c>
      <c r="B2350" s="0" t="s">
        <v>6803</v>
      </c>
      <c r="C2350" s="0" t="s">
        <v>126</v>
      </c>
      <c r="D2350" s="0" t="s">
        <v>147</v>
      </c>
      <c r="E2350" s="0" t="s">
        <v>4339</v>
      </c>
      <c r="F2350" s="0" t="s">
        <v>128</v>
      </c>
      <c r="G2350" s="0" t="s">
        <v>150</v>
      </c>
      <c r="H2350" s="17" t="n">
        <v>46260.6194444444</v>
      </c>
      <c r="I2350" s="17" t="n">
        <v>46260.6326388889</v>
      </c>
      <c r="J2350" s="17" t="n">
        <v>46260.6381944444</v>
      </c>
      <c r="K2350" s="17" t="n">
        <v>46260.6583333333</v>
      </c>
      <c r="L2350" s="17" t="n">
        <v>46260.6611111111</v>
      </c>
      <c r="M2350" s="17" t="n">
        <v>46260.7006944444</v>
      </c>
      <c r="N2350" s="17" t="n">
        <v>46260.7243055556</v>
      </c>
      <c r="O2350" s="17" t="n">
        <v>46260.7472222222</v>
      </c>
      <c r="P2350" s="17" t="n">
        <v>46260.7527777778</v>
      </c>
      <c r="Q2350" s="17" t="n">
        <v>46260.7652777778</v>
      </c>
      <c r="R2350" s="0" t="n">
        <v>313</v>
      </c>
      <c r="S2350" s="0" t="n">
        <v>0</v>
      </c>
      <c r="T2350" s="0" t="n">
        <v>0</v>
      </c>
      <c r="U2350" s="18" t="s">
        <v>130</v>
      </c>
      <c r="V2350" s="18" t="s">
        <v>82</v>
      </c>
      <c r="W2350" s="0" t="str">
        <f aca="false">IF(AND(X2350&gt;=6,X2350&lt;14),"A",IF(AND(X2350&gt;=14,X2350&lt;22),"B","C"))</f>
        <v>B</v>
      </c>
      <c r="X2350" s="18" t="n">
        <f aca="false">HOUR(H2350)</f>
        <v>14</v>
      </c>
      <c r="Y2350" s="18" t="n">
        <f aca="false">ROUND((I2350-H2350)*1440,0)</f>
        <v>19</v>
      </c>
      <c r="Z2350" s="18" t="n">
        <f aca="false">ROUND((J2350-I2350)*1440,0)</f>
        <v>8</v>
      </c>
      <c r="AA2350" s="18" t="n">
        <f aca="false">ROUND((K2350-J2350)*1440,0)</f>
        <v>29</v>
      </c>
      <c r="AB2350" s="18" t="n">
        <f aca="false">ROUND((L2350-K2350)*1440,0)</f>
        <v>4</v>
      </c>
      <c r="AC2350" s="18" t="n">
        <f aca="false">ROUND((M2350-L2350)*1440,0)</f>
        <v>57</v>
      </c>
      <c r="AD2350" s="18" t="n">
        <f aca="false">IF(N2350="","",ROUND((N2350-M2350)*1440,0))</f>
        <v>34</v>
      </c>
      <c r="AE2350" s="18" t="n">
        <f aca="false">IF(O2350="","",ROUND((O2350-N2350)*1440,0))</f>
        <v>33</v>
      </c>
      <c r="AF2350" s="18" t="n">
        <f aca="false">IF(P2350="","",ROUND((P2350-O2350)*1440,0))</f>
        <v>8</v>
      </c>
      <c r="AG2350" s="18" t="n">
        <f aca="false">IF(Q2350="","",ROUND((Q2350-P2350)*1440,0))</f>
        <v>18</v>
      </c>
      <c r="AH2350" s="18" t="n">
        <f aca="false">IF(Q2350="","",ROUND((Q2350-H2350)*1440,0))</f>
        <v>210</v>
      </c>
      <c r="AI2350" s="19" t="n">
        <f aca="false">ROUND(IF(O2350="",Assumptions!$B$25-K2350,O2350-K2350)*24,1)</f>
        <v>2.1</v>
      </c>
      <c r="AJ2350" s="20" t="n">
        <f aca="false">ROUND(MAX(N(Y2350)/Assumptions!$C$5, N(Z2350)/Assumptions!$C$6, N(AA2350)/Assumptions!$C$7, N(AB2350)/Assumptions!$C$8, N(AC2350)/Assumptions!$C$9, N(AD2350)/Assumptions!$C$10, N(AE2350)/Assumptions!$C$11, N(AF2350)/Assumptions!$C$12, N(AG2350)/Assumptions!$C$13),3)</f>
        <v>1.267</v>
      </c>
      <c r="AK2350" s="0" t="str">
        <f aca="false">IF(OR(U2350="Pending",U2350="On Hold"),"Open GRN (awaiting)",IF(AJ2350&lt;=1,"Within SLA",IF(ROUND(N(Y2350)/Assumptions!$C$5,3)=AJ2350,"Gate Wait",IF(ROUND(N(Z2350)/Assumptions!$C$6,3)=AJ2350,"Dock Wait",IF(ROUND(N(AA2350)/Assumptions!$C$7,3)=AJ2350,"Unloading",IF(ROUND(N(AB2350)/Assumptions!$C$8,3)=AJ2350,"Unload-to-QC Wait",IF(ROUND(N(AC2350)/Assumptions!$C$9,3)=AJ2350,"QC",IF(ROUND(N(AD2350)/Assumptions!$C$10,3)=AJ2350,"QC-to-GRN Wait",IF(ROUND(N(AE2350)/Assumptions!$C$11,3)=AJ2350,"GRN Processing",IF(ROUND(N(AF2350)/Assumptions!$C$12,3)=AJ2350,"GRN-to-Putaway Wait",IF(ROUND(N(AG2350)/Assumptions!$C$13,3)=AJ2350,"Putaway","Within SLA")))))))))))</f>
        <v>QC</v>
      </c>
    </row>
    <row r="2351" customFormat="false" ht="15" hidden="false" customHeight="false" outlineLevel="0" collapsed="false">
      <c r="A2351" s="0" t="s">
        <v>6804</v>
      </c>
      <c r="B2351" s="0" t="s">
        <v>6805</v>
      </c>
      <c r="C2351" s="0" t="s">
        <v>142</v>
      </c>
      <c r="D2351" s="0" t="s">
        <v>147</v>
      </c>
      <c r="E2351" s="0" t="s">
        <v>6806</v>
      </c>
      <c r="F2351" s="0" t="s">
        <v>137</v>
      </c>
      <c r="G2351" s="0" t="s">
        <v>167</v>
      </c>
      <c r="H2351" s="17" t="n">
        <v>46260.6236111111</v>
      </c>
      <c r="I2351" s="17" t="n">
        <v>46260.6631944445</v>
      </c>
      <c r="J2351" s="17" t="n">
        <v>46260.6736111111</v>
      </c>
      <c r="K2351" s="17" t="n">
        <v>46260.6868055556</v>
      </c>
      <c r="L2351" s="17" t="n">
        <v>46260.7069444444</v>
      </c>
      <c r="M2351" s="17" t="n">
        <v>46260.7402777778</v>
      </c>
      <c r="N2351" s="17" t="n">
        <v>46260.7583333333</v>
      </c>
      <c r="O2351" s="17" t="n">
        <v>46260.7708333333</v>
      </c>
      <c r="P2351" s="17" t="n">
        <v>46260.7756944444</v>
      </c>
      <c r="Q2351" s="17" t="n">
        <v>46260.7909722222</v>
      </c>
      <c r="R2351" s="0" t="n">
        <v>134</v>
      </c>
      <c r="S2351" s="0" t="n">
        <v>0</v>
      </c>
      <c r="T2351" s="0" t="n">
        <v>0</v>
      </c>
      <c r="U2351" s="18" t="s">
        <v>130</v>
      </c>
      <c r="V2351" s="18" t="s">
        <v>144</v>
      </c>
      <c r="W2351" s="0" t="str">
        <f aca="false">IF(AND(X2351&gt;=6,X2351&lt;14),"A",IF(AND(X2351&gt;=14,X2351&lt;22),"B","C"))</f>
        <v>B</v>
      </c>
      <c r="X2351" s="18" t="n">
        <f aca="false">HOUR(H2351)</f>
        <v>14</v>
      </c>
      <c r="Y2351" s="18" t="n">
        <f aca="false">ROUND((I2351-H2351)*1440,0)</f>
        <v>57</v>
      </c>
      <c r="Z2351" s="18" t="n">
        <f aca="false">ROUND((J2351-I2351)*1440,0)</f>
        <v>15</v>
      </c>
      <c r="AA2351" s="18" t="n">
        <f aca="false">ROUND((K2351-J2351)*1440,0)</f>
        <v>19</v>
      </c>
      <c r="AB2351" s="18" t="n">
        <f aca="false">ROUND((L2351-K2351)*1440,0)</f>
        <v>29</v>
      </c>
      <c r="AC2351" s="18" t="n">
        <f aca="false">ROUND((M2351-L2351)*1440,0)</f>
        <v>48</v>
      </c>
      <c r="AD2351" s="18" t="n">
        <f aca="false">IF(N2351="","",ROUND((N2351-M2351)*1440,0))</f>
        <v>26</v>
      </c>
      <c r="AE2351" s="18" t="n">
        <f aca="false">IF(O2351="","",ROUND((O2351-N2351)*1440,0))</f>
        <v>18</v>
      </c>
      <c r="AF2351" s="18" t="n">
        <f aca="false">IF(P2351="","",ROUND((P2351-O2351)*1440,0))</f>
        <v>7</v>
      </c>
      <c r="AG2351" s="18" t="n">
        <f aca="false">IF(Q2351="","",ROUND((Q2351-P2351)*1440,0))</f>
        <v>22</v>
      </c>
      <c r="AH2351" s="18" t="n">
        <f aca="false">IF(Q2351="","",ROUND((Q2351-H2351)*1440,0))</f>
        <v>241</v>
      </c>
      <c r="AI2351" s="19" t="n">
        <f aca="false">ROUND(IF(O2351="",Assumptions!$B$25-K2351,O2351-K2351)*24,1)</f>
        <v>2</v>
      </c>
      <c r="AJ2351" s="20" t="n">
        <f aca="false">ROUND(MAX(N(Y2351)/Assumptions!$C$5, N(Z2351)/Assumptions!$C$6, N(AA2351)/Assumptions!$C$7, N(AB2351)/Assumptions!$C$8, N(AC2351)/Assumptions!$C$9, N(AD2351)/Assumptions!$C$10, N(AE2351)/Assumptions!$C$11, N(AF2351)/Assumptions!$C$12, N(AG2351)/Assumptions!$C$13),3)</f>
        <v>1.933</v>
      </c>
      <c r="AK2351" s="0" t="str">
        <f aca="false">IF(OR(U2351="Pending",U2351="On Hold"),"Open GRN (awaiting)",IF(AJ2351&lt;=1,"Within SLA",IF(ROUND(N(Y2351)/Assumptions!$C$5,3)=AJ2351,"Gate Wait",IF(ROUND(N(Z2351)/Assumptions!$C$6,3)=AJ2351,"Dock Wait",IF(ROUND(N(AA2351)/Assumptions!$C$7,3)=AJ2351,"Unloading",IF(ROUND(N(AB2351)/Assumptions!$C$8,3)=AJ2351,"Unload-to-QC Wait",IF(ROUND(N(AC2351)/Assumptions!$C$9,3)=AJ2351,"QC",IF(ROUND(N(AD2351)/Assumptions!$C$10,3)=AJ2351,"QC-to-GRN Wait",IF(ROUND(N(AE2351)/Assumptions!$C$11,3)=AJ2351,"GRN Processing",IF(ROUND(N(AF2351)/Assumptions!$C$12,3)=AJ2351,"GRN-to-Putaway Wait",IF(ROUND(N(AG2351)/Assumptions!$C$13,3)=AJ2351,"Putaway","Within SLA")))))))))))</f>
        <v>Unload-to-QC Wait</v>
      </c>
    </row>
    <row r="2352" customFormat="false" ht="15" hidden="false" customHeight="false" outlineLevel="0" collapsed="false">
      <c r="A2352" s="0" t="s">
        <v>6807</v>
      </c>
      <c r="B2352" s="0" t="s">
        <v>6808</v>
      </c>
      <c r="C2352" s="0" t="s">
        <v>126</v>
      </c>
      <c r="D2352" s="0" t="s">
        <v>147</v>
      </c>
      <c r="E2352" s="0" t="s">
        <v>6809</v>
      </c>
      <c r="F2352" s="0" t="s">
        <v>128</v>
      </c>
      <c r="G2352" s="0" t="s">
        <v>150</v>
      </c>
      <c r="H2352" s="17" t="n">
        <v>46260.6319444445</v>
      </c>
      <c r="I2352" s="17" t="n">
        <v>46260.6465277778</v>
      </c>
      <c r="J2352" s="17" t="n">
        <v>46260.6520833333</v>
      </c>
      <c r="K2352" s="17" t="n">
        <v>46260.6944444445</v>
      </c>
      <c r="L2352" s="17" t="n">
        <v>46260.7041666667</v>
      </c>
      <c r="M2352" s="17" t="n">
        <v>46260.8048611111</v>
      </c>
      <c r="N2352" s="17" t="n">
        <v>46260.8590277778</v>
      </c>
      <c r="O2352" s="17" t="n">
        <v>46260.8680555556</v>
      </c>
      <c r="P2352" s="17" t="n">
        <v>46260.88125</v>
      </c>
      <c r="Q2352" s="17" t="n">
        <v>46260.9034722222</v>
      </c>
      <c r="R2352" s="0" t="n">
        <v>1530</v>
      </c>
      <c r="S2352" s="0" t="n">
        <v>65</v>
      </c>
      <c r="T2352" s="0" t="n">
        <v>0</v>
      </c>
      <c r="U2352" s="18" t="s">
        <v>123</v>
      </c>
      <c r="V2352" s="18" t="s">
        <v>82</v>
      </c>
      <c r="W2352" s="0" t="str">
        <f aca="false">IF(AND(X2352&gt;=6,X2352&lt;14),"A",IF(AND(X2352&gt;=14,X2352&lt;22),"B","C"))</f>
        <v>B</v>
      </c>
      <c r="X2352" s="18" t="n">
        <f aca="false">HOUR(H2352)</f>
        <v>15</v>
      </c>
      <c r="Y2352" s="18" t="n">
        <f aca="false">ROUND((I2352-H2352)*1440,0)</f>
        <v>21</v>
      </c>
      <c r="Z2352" s="18" t="n">
        <f aca="false">ROUND((J2352-I2352)*1440,0)</f>
        <v>8</v>
      </c>
      <c r="AA2352" s="18" t="n">
        <f aca="false">ROUND((K2352-J2352)*1440,0)</f>
        <v>61</v>
      </c>
      <c r="AB2352" s="18" t="n">
        <f aca="false">ROUND((L2352-K2352)*1440,0)</f>
        <v>14</v>
      </c>
      <c r="AC2352" s="18" t="n">
        <f aca="false">ROUND((M2352-L2352)*1440,0)</f>
        <v>145</v>
      </c>
      <c r="AD2352" s="18" t="n">
        <f aca="false">IF(N2352="","",ROUND((N2352-M2352)*1440,0))</f>
        <v>78</v>
      </c>
      <c r="AE2352" s="18" t="n">
        <f aca="false">IF(O2352="","",ROUND((O2352-N2352)*1440,0))</f>
        <v>13</v>
      </c>
      <c r="AF2352" s="18" t="n">
        <f aca="false">IF(P2352="","",ROUND((P2352-O2352)*1440,0))</f>
        <v>19</v>
      </c>
      <c r="AG2352" s="18" t="n">
        <f aca="false">IF(Q2352="","",ROUND((Q2352-P2352)*1440,0))</f>
        <v>32</v>
      </c>
      <c r="AH2352" s="18" t="n">
        <f aca="false">IF(Q2352="","",ROUND((Q2352-H2352)*1440,0))</f>
        <v>391</v>
      </c>
      <c r="AI2352" s="19" t="n">
        <f aca="false">ROUND(IF(O2352="",Assumptions!$B$25-K2352,O2352-K2352)*24,1)</f>
        <v>4.2</v>
      </c>
      <c r="AJ2352" s="20" t="n">
        <f aca="false">ROUND(MAX(N(Y2352)/Assumptions!$C$5, N(Z2352)/Assumptions!$C$6, N(AA2352)/Assumptions!$C$7, N(AB2352)/Assumptions!$C$8, N(AC2352)/Assumptions!$C$9, N(AD2352)/Assumptions!$C$10, N(AE2352)/Assumptions!$C$11, N(AF2352)/Assumptions!$C$12, N(AG2352)/Assumptions!$C$13),3)</f>
        <v>3.222</v>
      </c>
      <c r="AK2352" s="0" t="str">
        <f aca="false">IF(OR(U2352="Pending",U2352="On Hold"),"Open GRN (awaiting)",IF(AJ2352&lt;=1,"Within SLA",IF(ROUND(N(Y2352)/Assumptions!$C$5,3)=AJ2352,"Gate Wait",IF(ROUND(N(Z2352)/Assumptions!$C$6,3)=AJ2352,"Dock Wait",IF(ROUND(N(AA2352)/Assumptions!$C$7,3)=AJ2352,"Unloading",IF(ROUND(N(AB2352)/Assumptions!$C$8,3)=AJ2352,"Unload-to-QC Wait",IF(ROUND(N(AC2352)/Assumptions!$C$9,3)=AJ2352,"QC",IF(ROUND(N(AD2352)/Assumptions!$C$10,3)=AJ2352,"QC-to-GRN Wait",IF(ROUND(N(AE2352)/Assumptions!$C$11,3)=AJ2352,"GRN Processing",IF(ROUND(N(AF2352)/Assumptions!$C$12,3)=AJ2352,"GRN-to-Putaway Wait",IF(ROUND(N(AG2352)/Assumptions!$C$13,3)=AJ2352,"Putaway","Within SLA")))))))))))</f>
        <v>QC</v>
      </c>
    </row>
    <row r="2353" customFormat="false" ht="15" hidden="false" customHeight="false" outlineLevel="0" collapsed="false">
      <c r="A2353" s="0" t="s">
        <v>6810</v>
      </c>
      <c r="B2353" s="0" t="s">
        <v>6811</v>
      </c>
      <c r="C2353" s="0" t="s">
        <v>175</v>
      </c>
      <c r="D2353" s="0" t="s">
        <v>135</v>
      </c>
      <c r="E2353" s="0" t="s">
        <v>3601</v>
      </c>
      <c r="F2353" s="0" t="s">
        <v>177</v>
      </c>
      <c r="G2353" s="0" t="s">
        <v>138</v>
      </c>
      <c r="H2353" s="17" t="n">
        <v>46260.6354166667</v>
      </c>
      <c r="I2353" s="17" t="n">
        <v>46260.6534722222</v>
      </c>
      <c r="J2353" s="17" t="n">
        <v>46260.6597222222</v>
      </c>
      <c r="K2353" s="17" t="n">
        <v>46260.7041666667</v>
      </c>
      <c r="L2353" s="17" t="n">
        <v>46260.7090277778</v>
      </c>
      <c r="M2353" s="17" t="n">
        <v>46260.7333333333</v>
      </c>
      <c r="N2353" s="17" t="n">
        <v>46260.76875</v>
      </c>
      <c r="O2353" s="17" t="n">
        <v>46260.8180555556</v>
      </c>
      <c r="P2353" s="17" t="n">
        <v>46260.825</v>
      </c>
      <c r="Q2353" s="17" t="n">
        <v>46260.8326388889</v>
      </c>
      <c r="R2353" s="0" t="n">
        <v>528</v>
      </c>
      <c r="S2353" s="0" t="n">
        <v>0</v>
      </c>
      <c r="T2353" s="0" t="n">
        <v>0</v>
      </c>
      <c r="U2353" s="18" t="s">
        <v>130</v>
      </c>
      <c r="V2353" s="18" t="s">
        <v>156</v>
      </c>
      <c r="W2353" s="0" t="str">
        <f aca="false">IF(AND(X2353&gt;=6,X2353&lt;14),"A",IF(AND(X2353&gt;=14,X2353&lt;22),"B","C"))</f>
        <v>B</v>
      </c>
      <c r="X2353" s="18" t="n">
        <f aca="false">HOUR(H2353)</f>
        <v>15</v>
      </c>
      <c r="Y2353" s="18" t="n">
        <f aca="false">ROUND((I2353-H2353)*1440,0)</f>
        <v>26</v>
      </c>
      <c r="Z2353" s="18" t="n">
        <f aca="false">ROUND((J2353-I2353)*1440,0)</f>
        <v>9</v>
      </c>
      <c r="AA2353" s="18" t="n">
        <f aca="false">ROUND((K2353-J2353)*1440,0)</f>
        <v>64</v>
      </c>
      <c r="AB2353" s="18" t="n">
        <f aca="false">ROUND((L2353-K2353)*1440,0)</f>
        <v>7</v>
      </c>
      <c r="AC2353" s="18" t="n">
        <f aca="false">ROUND((M2353-L2353)*1440,0)</f>
        <v>35</v>
      </c>
      <c r="AD2353" s="18" t="n">
        <f aca="false">IF(N2353="","",ROUND((N2353-M2353)*1440,0))</f>
        <v>51</v>
      </c>
      <c r="AE2353" s="18" t="n">
        <f aca="false">IF(O2353="","",ROUND((O2353-N2353)*1440,0))</f>
        <v>71</v>
      </c>
      <c r="AF2353" s="18" t="n">
        <f aca="false">IF(P2353="","",ROUND((P2353-O2353)*1440,0))</f>
        <v>10</v>
      </c>
      <c r="AG2353" s="18" t="n">
        <f aca="false">IF(Q2353="","",ROUND((Q2353-P2353)*1440,0))</f>
        <v>11</v>
      </c>
      <c r="AH2353" s="18" t="n">
        <f aca="false">IF(Q2353="","",ROUND((Q2353-H2353)*1440,0))</f>
        <v>284</v>
      </c>
      <c r="AI2353" s="19" t="n">
        <f aca="false">ROUND(IF(O2353="",Assumptions!$B$25-K2353,O2353-K2353)*24,1)</f>
        <v>2.7</v>
      </c>
      <c r="AJ2353" s="20" t="n">
        <f aca="false">ROUND(MAX(N(Y2353)/Assumptions!$C$5, N(Z2353)/Assumptions!$C$6, N(AA2353)/Assumptions!$C$7, N(AB2353)/Assumptions!$C$8, N(AC2353)/Assumptions!$C$9, N(AD2353)/Assumptions!$C$10, N(AE2353)/Assumptions!$C$11, N(AF2353)/Assumptions!$C$12, N(AG2353)/Assumptions!$C$13),3)</f>
        <v>1.7</v>
      </c>
      <c r="AK2353" s="0" t="str">
        <f aca="false">IF(OR(U2353="Pending",U2353="On Hold"),"Open GRN (awaiting)",IF(AJ2353&lt;=1,"Within SLA",IF(ROUND(N(Y2353)/Assumptions!$C$5,3)=AJ2353,"Gate Wait",IF(ROUND(N(Z2353)/Assumptions!$C$6,3)=AJ2353,"Dock Wait",IF(ROUND(N(AA2353)/Assumptions!$C$7,3)=AJ2353,"Unloading",IF(ROUND(N(AB2353)/Assumptions!$C$8,3)=AJ2353,"Unload-to-QC Wait",IF(ROUND(N(AC2353)/Assumptions!$C$9,3)=AJ2353,"QC",IF(ROUND(N(AD2353)/Assumptions!$C$10,3)=AJ2353,"QC-to-GRN Wait",IF(ROUND(N(AE2353)/Assumptions!$C$11,3)=AJ2353,"GRN Processing",IF(ROUND(N(AF2353)/Assumptions!$C$12,3)=AJ2353,"GRN-to-Putaway Wait",IF(ROUND(N(AG2353)/Assumptions!$C$13,3)=AJ2353,"Putaway","Within SLA")))))))))))</f>
        <v>QC-to-GRN Wait</v>
      </c>
    </row>
    <row r="2354" customFormat="false" ht="15" hidden="false" customHeight="false" outlineLevel="0" collapsed="false">
      <c r="A2354" s="0" t="s">
        <v>6812</v>
      </c>
      <c r="B2354" s="0" t="s">
        <v>6813</v>
      </c>
      <c r="C2354" s="0" t="s">
        <v>118</v>
      </c>
      <c r="D2354" s="0" t="s">
        <v>147</v>
      </c>
      <c r="E2354" s="0" t="s">
        <v>6814</v>
      </c>
      <c r="F2354" s="0" t="s">
        <v>121</v>
      </c>
      <c r="G2354" s="0" t="s">
        <v>167</v>
      </c>
      <c r="H2354" s="17" t="n">
        <v>46260.6381944444</v>
      </c>
      <c r="I2354" s="17" t="n">
        <v>46260.6763888889</v>
      </c>
      <c r="J2354" s="17" t="n">
        <v>46260.6854166667</v>
      </c>
      <c r="K2354" s="17" t="n">
        <v>46260.7020833333</v>
      </c>
      <c r="L2354" s="17" t="n">
        <v>46260.7055555556</v>
      </c>
      <c r="M2354" s="17" t="n">
        <v>46260.725</v>
      </c>
      <c r="N2354" s="17" t="n">
        <v>46260.7673611111</v>
      </c>
      <c r="O2354" s="17" t="n">
        <v>46260.7986111111</v>
      </c>
      <c r="P2354" s="17" t="n">
        <v>46260.8020833333</v>
      </c>
      <c r="Q2354" s="17" t="n">
        <v>46260.8173611111</v>
      </c>
      <c r="R2354" s="0" t="n">
        <v>247</v>
      </c>
      <c r="S2354" s="0" t="n">
        <v>0</v>
      </c>
      <c r="T2354" s="0" t="n">
        <v>0</v>
      </c>
      <c r="U2354" s="18" t="s">
        <v>130</v>
      </c>
      <c r="V2354" s="18" t="s">
        <v>131</v>
      </c>
      <c r="W2354" s="0" t="str">
        <f aca="false">IF(AND(X2354&gt;=6,X2354&lt;14),"A",IF(AND(X2354&gt;=14,X2354&lt;22),"B","C"))</f>
        <v>B</v>
      </c>
      <c r="X2354" s="18" t="n">
        <f aca="false">HOUR(H2354)</f>
        <v>15</v>
      </c>
      <c r="Y2354" s="18" t="n">
        <f aca="false">ROUND((I2354-H2354)*1440,0)</f>
        <v>55</v>
      </c>
      <c r="Z2354" s="18" t="n">
        <f aca="false">ROUND((J2354-I2354)*1440,0)</f>
        <v>13</v>
      </c>
      <c r="AA2354" s="18" t="n">
        <f aca="false">ROUND((K2354-J2354)*1440,0)</f>
        <v>24</v>
      </c>
      <c r="AB2354" s="18" t="n">
        <f aca="false">ROUND((L2354-K2354)*1440,0)</f>
        <v>5</v>
      </c>
      <c r="AC2354" s="18" t="n">
        <f aca="false">ROUND((M2354-L2354)*1440,0)</f>
        <v>28</v>
      </c>
      <c r="AD2354" s="18" t="n">
        <f aca="false">IF(N2354="","",ROUND((N2354-M2354)*1440,0))</f>
        <v>61</v>
      </c>
      <c r="AE2354" s="18" t="n">
        <f aca="false">IF(O2354="","",ROUND((O2354-N2354)*1440,0))</f>
        <v>45</v>
      </c>
      <c r="AF2354" s="18" t="n">
        <f aca="false">IF(P2354="","",ROUND((P2354-O2354)*1440,0))</f>
        <v>5</v>
      </c>
      <c r="AG2354" s="18" t="n">
        <f aca="false">IF(Q2354="","",ROUND((Q2354-P2354)*1440,0))</f>
        <v>22</v>
      </c>
      <c r="AH2354" s="18" t="n">
        <f aca="false">IF(Q2354="","",ROUND((Q2354-H2354)*1440,0))</f>
        <v>258</v>
      </c>
      <c r="AI2354" s="19" t="n">
        <f aca="false">ROUND(IF(O2354="",Assumptions!$B$25-K2354,O2354-K2354)*24,1)</f>
        <v>2.3</v>
      </c>
      <c r="AJ2354" s="20" t="n">
        <f aca="false">ROUND(MAX(N(Y2354)/Assumptions!$C$5, N(Z2354)/Assumptions!$C$6, N(AA2354)/Assumptions!$C$7, N(AB2354)/Assumptions!$C$8, N(AC2354)/Assumptions!$C$9, N(AD2354)/Assumptions!$C$10, N(AE2354)/Assumptions!$C$11, N(AF2354)/Assumptions!$C$12, N(AG2354)/Assumptions!$C$13),3)</f>
        <v>2.033</v>
      </c>
      <c r="AK2354" s="0" t="str">
        <f aca="false">IF(OR(U2354="Pending",U2354="On Hold"),"Open GRN (awaiting)",IF(AJ2354&lt;=1,"Within SLA",IF(ROUND(N(Y2354)/Assumptions!$C$5,3)=AJ2354,"Gate Wait",IF(ROUND(N(Z2354)/Assumptions!$C$6,3)=AJ2354,"Dock Wait",IF(ROUND(N(AA2354)/Assumptions!$C$7,3)=AJ2354,"Unloading",IF(ROUND(N(AB2354)/Assumptions!$C$8,3)=AJ2354,"Unload-to-QC Wait",IF(ROUND(N(AC2354)/Assumptions!$C$9,3)=AJ2354,"QC",IF(ROUND(N(AD2354)/Assumptions!$C$10,3)=AJ2354,"QC-to-GRN Wait",IF(ROUND(N(AE2354)/Assumptions!$C$11,3)=AJ2354,"GRN Processing",IF(ROUND(N(AF2354)/Assumptions!$C$12,3)=AJ2354,"GRN-to-Putaway Wait",IF(ROUND(N(AG2354)/Assumptions!$C$13,3)=AJ2354,"Putaway","Within SLA")))))))))))</f>
        <v>QC-to-GRN Wait</v>
      </c>
    </row>
    <row r="2355" customFormat="false" ht="15" hidden="false" customHeight="false" outlineLevel="0" collapsed="false">
      <c r="A2355" s="0" t="s">
        <v>6815</v>
      </c>
      <c r="B2355" s="0" t="s">
        <v>6816</v>
      </c>
      <c r="C2355" s="0" t="s">
        <v>252</v>
      </c>
      <c r="D2355" s="0" t="s">
        <v>119</v>
      </c>
      <c r="E2355" s="0" t="s">
        <v>6817</v>
      </c>
      <c r="F2355" s="0" t="s">
        <v>155</v>
      </c>
      <c r="G2355" s="0" t="s">
        <v>122</v>
      </c>
      <c r="H2355" s="17" t="n">
        <v>46260.675</v>
      </c>
      <c r="I2355" s="17" t="n">
        <v>46260.6854166667</v>
      </c>
      <c r="J2355" s="17" t="n">
        <v>46260.6875</v>
      </c>
      <c r="K2355" s="17" t="n">
        <v>46260.7222222222</v>
      </c>
      <c r="L2355" s="17" t="n">
        <v>46260.7326388889</v>
      </c>
      <c r="M2355" s="17" t="n">
        <v>46260.7993055556</v>
      </c>
      <c r="N2355" s="17" t="n">
        <v>46260.8277777778</v>
      </c>
      <c r="O2355" s="17" t="n">
        <v>46260.8729166667</v>
      </c>
      <c r="P2355" s="17" t="n">
        <v>46260.8798611111</v>
      </c>
      <c r="Q2355" s="17" t="n">
        <v>46260.9041666667</v>
      </c>
      <c r="R2355" s="0" t="n">
        <v>1571</v>
      </c>
      <c r="S2355" s="0" t="n">
        <v>0</v>
      </c>
      <c r="T2355" s="0" t="n">
        <v>0</v>
      </c>
      <c r="U2355" s="18" t="s">
        <v>130</v>
      </c>
      <c r="V2355" s="18" t="s">
        <v>144</v>
      </c>
      <c r="W2355" s="0" t="str">
        <f aca="false">IF(AND(X2355&gt;=6,X2355&lt;14),"A",IF(AND(X2355&gt;=14,X2355&lt;22),"B","C"))</f>
        <v>B</v>
      </c>
      <c r="X2355" s="18" t="n">
        <f aca="false">HOUR(H2355)</f>
        <v>16</v>
      </c>
      <c r="Y2355" s="18" t="n">
        <f aca="false">ROUND((I2355-H2355)*1440,0)</f>
        <v>15</v>
      </c>
      <c r="Z2355" s="18" t="n">
        <f aca="false">ROUND((J2355-I2355)*1440,0)</f>
        <v>3</v>
      </c>
      <c r="AA2355" s="18" t="n">
        <f aca="false">ROUND((K2355-J2355)*1440,0)</f>
        <v>50</v>
      </c>
      <c r="AB2355" s="18" t="n">
        <f aca="false">ROUND((L2355-K2355)*1440,0)</f>
        <v>15</v>
      </c>
      <c r="AC2355" s="18" t="n">
        <f aca="false">ROUND((M2355-L2355)*1440,0)</f>
        <v>96</v>
      </c>
      <c r="AD2355" s="18" t="n">
        <f aca="false">IF(N2355="","",ROUND((N2355-M2355)*1440,0))</f>
        <v>41</v>
      </c>
      <c r="AE2355" s="18" t="n">
        <f aca="false">IF(O2355="","",ROUND((O2355-N2355)*1440,0))</f>
        <v>65</v>
      </c>
      <c r="AF2355" s="18" t="n">
        <f aca="false">IF(P2355="","",ROUND((P2355-O2355)*1440,0))</f>
        <v>10</v>
      </c>
      <c r="AG2355" s="18" t="n">
        <f aca="false">IF(Q2355="","",ROUND((Q2355-P2355)*1440,0))</f>
        <v>35</v>
      </c>
      <c r="AH2355" s="18" t="n">
        <f aca="false">IF(Q2355="","",ROUND((Q2355-H2355)*1440,0))</f>
        <v>330</v>
      </c>
      <c r="AI2355" s="19" t="n">
        <f aca="false">ROUND(IF(O2355="",Assumptions!$B$25-K2355,O2355-K2355)*24,1)</f>
        <v>3.6</v>
      </c>
      <c r="AJ2355" s="20" t="n">
        <f aca="false">ROUND(MAX(N(Y2355)/Assumptions!$C$5, N(Z2355)/Assumptions!$C$6, N(AA2355)/Assumptions!$C$7, N(AB2355)/Assumptions!$C$8, N(AC2355)/Assumptions!$C$9, N(AD2355)/Assumptions!$C$10, N(AE2355)/Assumptions!$C$11, N(AF2355)/Assumptions!$C$12, N(AG2355)/Assumptions!$C$13),3)</f>
        <v>2.133</v>
      </c>
      <c r="AK2355" s="0" t="str">
        <f aca="false">IF(OR(U2355="Pending",U2355="On Hold"),"Open GRN (awaiting)",IF(AJ2355&lt;=1,"Within SLA",IF(ROUND(N(Y2355)/Assumptions!$C$5,3)=AJ2355,"Gate Wait",IF(ROUND(N(Z2355)/Assumptions!$C$6,3)=AJ2355,"Dock Wait",IF(ROUND(N(AA2355)/Assumptions!$C$7,3)=AJ2355,"Unloading",IF(ROUND(N(AB2355)/Assumptions!$C$8,3)=AJ2355,"Unload-to-QC Wait",IF(ROUND(N(AC2355)/Assumptions!$C$9,3)=AJ2355,"QC",IF(ROUND(N(AD2355)/Assumptions!$C$10,3)=AJ2355,"QC-to-GRN Wait",IF(ROUND(N(AE2355)/Assumptions!$C$11,3)=AJ2355,"GRN Processing",IF(ROUND(N(AF2355)/Assumptions!$C$12,3)=AJ2355,"GRN-to-Putaway Wait",IF(ROUND(N(AG2355)/Assumptions!$C$13,3)=AJ2355,"Putaway","Within SLA")))))))))))</f>
        <v>QC</v>
      </c>
    </row>
    <row r="2356" customFormat="false" ht="15" hidden="false" customHeight="false" outlineLevel="0" collapsed="false">
      <c r="A2356" s="0" t="s">
        <v>6818</v>
      </c>
      <c r="B2356" s="0" t="s">
        <v>6819</v>
      </c>
      <c r="C2356" s="0" t="s">
        <v>153</v>
      </c>
      <c r="D2356" s="0" t="s">
        <v>135</v>
      </c>
      <c r="E2356" s="0" t="s">
        <v>6820</v>
      </c>
      <c r="F2356" s="0" t="s">
        <v>155</v>
      </c>
      <c r="G2356" s="0" t="s">
        <v>138</v>
      </c>
      <c r="H2356" s="17" t="n">
        <v>46260.6798611111</v>
      </c>
      <c r="I2356" s="17" t="n">
        <v>46260.6930555556</v>
      </c>
      <c r="J2356" s="17" t="n">
        <v>46260.7</v>
      </c>
      <c r="K2356" s="17" t="n">
        <v>46260.73125</v>
      </c>
      <c r="L2356" s="17" t="n">
        <v>46260.7340277778</v>
      </c>
      <c r="M2356" s="17" t="n">
        <v>46260.7513888889</v>
      </c>
      <c r="N2356" s="17" t="n">
        <v>46260.7694444444</v>
      </c>
      <c r="O2356" s="17" t="n">
        <v>46260.825</v>
      </c>
      <c r="P2356" s="17" t="n">
        <v>46260.8347222222</v>
      </c>
      <c r="Q2356" s="17" t="n">
        <v>46260.8784722222</v>
      </c>
      <c r="R2356" s="0" t="n">
        <v>643</v>
      </c>
      <c r="S2356" s="0" t="n">
        <v>0</v>
      </c>
      <c r="T2356" s="0" t="n">
        <v>0</v>
      </c>
      <c r="U2356" s="18" t="s">
        <v>130</v>
      </c>
      <c r="V2356" s="18" t="s">
        <v>144</v>
      </c>
      <c r="W2356" s="0" t="str">
        <f aca="false">IF(AND(X2356&gt;=6,X2356&lt;14),"A",IF(AND(X2356&gt;=14,X2356&lt;22),"B","C"))</f>
        <v>B</v>
      </c>
      <c r="X2356" s="18" t="n">
        <f aca="false">HOUR(H2356)</f>
        <v>16</v>
      </c>
      <c r="Y2356" s="18" t="n">
        <f aca="false">ROUND((I2356-H2356)*1440,0)</f>
        <v>19</v>
      </c>
      <c r="Z2356" s="18" t="n">
        <f aca="false">ROUND((J2356-I2356)*1440,0)</f>
        <v>10</v>
      </c>
      <c r="AA2356" s="18" t="n">
        <f aca="false">ROUND((K2356-J2356)*1440,0)</f>
        <v>45</v>
      </c>
      <c r="AB2356" s="18" t="n">
        <f aca="false">ROUND((L2356-K2356)*1440,0)</f>
        <v>4</v>
      </c>
      <c r="AC2356" s="18" t="n">
        <f aca="false">ROUND((M2356-L2356)*1440,0)</f>
        <v>25</v>
      </c>
      <c r="AD2356" s="18" t="n">
        <f aca="false">IF(N2356="","",ROUND((N2356-M2356)*1440,0))</f>
        <v>26</v>
      </c>
      <c r="AE2356" s="18" t="n">
        <f aca="false">IF(O2356="","",ROUND((O2356-N2356)*1440,0))</f>
        <v>80</v>
      </c>
      <c r="AF2356" s="18" t="n">
        <f aca="false">IF(P2356="","",ROUND((P2356-O2356)*1440,0))</f>
        <v>14</v>
      </c>
      <c r="AG2356" s="18" t="n">
        <f aca="false">IF(Q2356="","",ROUND((Q2356-P2356)*1440,0))</f>
        <v>63</v>
      </c>
      <c r="AH2356" s="18" t="n">
        <f aca="false">IF(Q2356="","",ROUND((Q2356-H2356)*1440,0))</f>
        <v>286</v>
      </c>
      <c r="AI2356" s="19" t="n">
        <f aca="false">ROUND(IF(O2356="",Assumptions!$B$25-K2356,O2356-K2356)*24,1)</f>
        <v>2.3</v>
      </c>
      <c r="AJ2356" s="20" t="n">
        <f aca="false">ROUND(MAX(N(Y2356)/Assumptions!$C$5, N(Z2356)/Assumptions!$C$6, N(AA2356)/Assumptions!$C$7, N(AB2356)/Assumptions!$C$8, N(AC2356)/Assumptions!$C$9, N(AD2356)/Assumptions!$C$10, N(AE2356)/Assumptions!$C$11, N(AF2356)/Assumptions!$C$12, N(AG2356)/Assumptions!$C$13),3)</f>
        <v>1.778</v>
      </c>
      <c r="AK2356" s="0" t="str">
        <f aca="false">IF(OR(U2356="Pending",U2356="On Hold"),"Open GRN (awaiting)",IF(AJ2356&lt;=1,"Within SLA",IF(ROUND(N(Y2356)/Assumptions!$C$5,3)=AJ2356,"Gate Wait",IF(ROUND(N(Z2356)/Assumptions!$C$6,3)=AJ2356,"Dock Wait",IF(ROUND(N(AA2356)/Assumptions!$C$7,3)=AJ2356,"Unloading",IF(ROUND(N(AB2356)/Assumptions!$C$8,3)=AJ2356,"Unload-to-QC Wait",IF(ROUND(N(AC2356)/Assumptions!$C$9,3)=AJ2356,"QC",IF(ROUND(N(AD2356)/Assumptions!$C$10,3)=AJ2356,"QC-to-GRN Wait",IF(ROUND(N(AE2356)/Assumptions!$C$11,3)=AJ2356,"GRN Processing",IF(ROUND(N(AF2356)/Assumptions!$C$12,3)=AJ2356,"GRN-to-Putaway Wait",IF(ROUND(N(AG2356)/Assumptions!$C$13,3)=AJ2356,"Putaway","Within SLA")))))))))))</f>
        <v>GRN Processing</v>
      </c>
    </row>
    <row r="2357" customFormat="false" ht="15" hidden="false" customHeight="false" outlineLevel="0" collapsed="false">
      <c r="A2357" s="0" t="s">
        <v>6821</v>
      </c>
      <c r="B2357" s="0" t="s">
        <v>6822</v>
      </c>
      <c r="C2357" s="0" t="s">
        <v>184</v>
      </c>
      <c r="D2357" s="0" t="s">
        <v>135</v>
      </c>
      <c r="E2357" s="0" t="s">
        <v>5050</v>
      </c>
      <c r="F2357" s="0" t="s">
        <v>177</v>
      </c>
      <c r="G2357" s="0" t="s">
        <v>138</v>
      </c>
      <c r="H2357" s="17" t="n">
        <v>46260.6805555556</v>
      </c>
      <c r="I2357" s="17" t="n">
        <v>46260.7229166667</v>
      </c>
      <c r="J2357" s="17" t="n">
        <v>46260.73125</v>
      </c>
      <c r="K2357" s="17" t="n">
        <v>46260.7506944445</v>
      </c>
      <c r="L2357" s="17" t="n">
        <v>46260.7625</v>
      </c>
      <c r="M2357" s="17" t="n">
        <v>46260.7923611111</v>
      </c>
      <c r="N2357" s="17" t="n">
        <v>46260.8736111111</v>
      </c>
      <c r="O2357" s="17" t="n">
        <v>46260.8861111111</v>
      </c>
      <c r="P2357" s="17" t="n">
        <v>46260.8944444444</v>
      </c>
      <c r="Q2357" s="17" t="n">
        <v>46260.9</v>
      </c>
      <c r="R2357" s="0" t="n">
        <v>109</v>
      </c>
      <c r="S2357" s="0" t="n">
        <v>0</v>
      </c>
      <c r="T2357" s="0" t="n">
        <v>0</v>
      </c>
      <c r="U2357" s="18" t="s">
        <v>130</v>
      </c>
      <c r="V2357" s="18" t="s">
        <v>144</v>
      </c>
      <c r="W2357" s="0" t="str">
        <f aca="false">IF(AND(X2357&gt;=6,X2357&lt;14),"A",IF(AND(X2357&gt;=14,X2357&lt;22),"B","C"))</f>
        <v>B</v>
      </c>
      <c r="X2357" s="18" t="n">
        <f aca="false">HOUR(H2357)</f>
        <v>16</v>
      </c>
      <c r="Y2357" s="18" t="n">
        <f aca="false">ROUND((I2357-H2357)*1440,0)</f>
        <v>61</v>
      </c>
      <c r="Z2357" s="18" t="n">
        <f aca="false">ROUND((J2357-I2357)*1440,0)</f>
        <v>12</v>
      </c>
      <c r="AA2357" s="18" t="n">
        <f aca="false">ROUND((K2357-J2357)*1440,0)</f>
        <v>28</v>
      </c>
      <c r="AB2357" s="18" t="n">
        <f aca="false">ROUND((L2357-K2357)*1440,0)</f>
        <v>17</v>
      </c>
      <c r="AC2357" s="18" t="n">
        <f aca="false">ROUND((M2357-L2357)*1440,0)</f>
        <v>43</v>
      </c>
      <c r="AD2357" s="18" t="n">
        <f aca="false">IF(N2357="","",ROUND((N2357-M2357)*1440,0))</f>
        <v>117</v>
      </c>
      <c r="AE2357" s="18" t="n">
        <f aca="false">IF(O2357="","",ROUND((O2357-N2357)*1440,0))</f>
        <v>18</v>
      </c>
      <c r="AF2357" s="18" t="n">
        <f aca="false">IF(P2357="","",ROUND((P2357-O2357)*1440,0))</f>
        <v>12</v>
      </c>
      <c r="AG2357" s="18" t="n">
        <f aca="false">IF(Q2357="","",ROUND((Q2357-P2357)*1440,0))</f>
        <v>8</v>
      </c>
      <c r="AH2357" s="18" t="n">
        <f aca="false">IF(Q2357="","",ROUND((Q2357-H2357)*1440,0))</f>
        <v>316</v>
      </c>
      <c r="AI2357" s="19" t="n">
        <f aca="false">ROUND(IF(O2357="",Assumptions!$B$25-K2357,O2357-K2357)*24,1)</f>
        <v>3.3</v>
      </c>
      <c r="AJ2357" s="20" t="n">
        <f aca="false">ROUND(MAX(N(Y2357)/Assumptions!$C$5, N(Z2357)/Assumptions!$C$6, N(AA2357)/Assumptions!$C$7, N(AB2357)/Assumptions!$C$8, N(AC2357)/Assumptions!$C$9, N(AD2357)/Assumptions!$C$10, N(AE2357)/Assumptions!$C$11, N(AF2357)/Assumptions!$C$12, N(AG2357)/Assumptions!$C$13),3)</f>
        <v>3.9</v>
      </c>
      <c r="AK2357" s="0" t="str">
        <f aca="false">IF(OR(U2357="Pending",U2357="On Hold"),"Open GRN (awaiting)",IF(AJ2357&lt;=1,"Within SLA",IF(ROUND(N(Y2357)/Assumptions!$C$5,3)=AJ2357,"Gate Wait",IF(ROUND(N(Z2357)/Assumptions!$C$6,3)=AJ2357,"Dock Wait",IF(ROUND(N(AA2357)/Assumptions!$C$7,3)=AJ2357,"Unloading",IF(ROUND(N(AB2357)/Assumptions!$C$8,3)=AJ2357,"Unload-to-QC Wait",IF(ROUND(N(AC2357)/Assumptions!$C$9,3)=AJ2357,"QC",IF(ROUND(N(AD2357)/Assumptions!$C$10,3)=AJ2357,"QC-to-GRN Wait",IF(ROUND(N(AE2357)/Assumptions!$C$11,3)=AJ2357,"GRN Processing",IF(ROUND(N(AF2357)/Assumptions!$C$12,3)=AJ2357,"GRN-to-Putaway Wait",IF(ROUND(N(AG2357)/Assumptions!$C$13,3)=AJ2357,"Putaway","Within SLA")))))))))))</f>
        <v>QC-to-GRN Wait</v>
      </c>
    </row>
    <row r="2358" customFormat="false" ht="15" hidden="false" customHeight="false" outlineLevel="0" collapsed="false">
      <c r="A2358" s="0" t="s">
        <v>6823</v>
      </c>
      <c r="B2358" s="0" t="s">
        <v>6824</v>
      </c>
      <c r="C2358" s="0" t="s">
        <v>218</v>
      </c>
      <c r="D2358" s="0" t="s">
        <v>119</v>
      </c>
      <c r="E2358" s="0" t="s">
        <v>6825</v>
      </c>
      <c r="F2358" s="0" t="s">
        <v>137</v>
      </c>
      <c r="G2358" s="0" t="s">
        <v>122</v>
      </c>
      <c r="H2358" s="17" t="n">
        <v>46260.6909722222</v>
      </c>
      <c r="I2358" s="17" t="n">
        <v>46260.7020833333</v>
      </c>
      <c r="J2358" s="17" t="n">
        <v>46260.7055555556</v>
      </c>
      <c r="K2358" s="17" t="n">
        <v>46260.74375</v>
      </c>
      <c r="L2358" s="17" t="n">
        <v>46260.7506944445</v>
      </c>
      <c r="M2358" s="17" t="n">
        <v>46260.7729166667</v>
      </c>
      <c r="N2358" s="17" t="n">
        <v>46260.8125</v>
      </c>
      <c r="O2358" s="17" t="n">
        <v>46260.8305555556</v>
      </c>
      <c r="P2358" s="17" t="n">
        <v>46260.8340277778</v>
      </c>
      <c r="Q2358" s="17" t="n">
        <v>46260.8618055556</v>
      </c>
      <c r="R2358" s="0" t="n">
        <v>342</v>
      </c>
      <c r="S2358" s="0" t="n">
        <v>0</v>
      </c>
      <c r="T2358" s="0" t="n">
        <v>0</v>
      </c>
      <c r="U2358" s="18" t="s">
        <v>130</v>
      </c>
      <c r="V2358" s="18" t="s">
        <v>144</v>
      </c>
      <c r="W2358" s="0" t="str">
        <f aca="false">IF(AND(X2358&gt;=6,X2358&lt;14),"A",IF(AND(X2358&gt;=14,X2358&lt;22),"B","C"))</f>
        <v>B</v>
      </c>
      <c r="X2358" s="18" t="n">
        <f aca="false">HOUR(H2358)</f>
        <v>16</v>
      </c>
      <c r="Y2358" s="18" t="n">
        <f aca="false">ROUND((I2358-H2358)*1440,0)</f>
        <v>16</v>
      </c>
      <c r="Z2358" s="18" t="n">
        <f aca="false">ROUND((J2358-I2358)*1440,0)</f>
        <v>5</v>
      </c>
      <c r="AA2358" s="18" t="n">
        <f aca="false">ROUND((K2358-J2358)*1440,0)</f>
        <v>55</v>
      </c>
      <c r="AB2358" s="18" t="n">
        <f aca="false">ROUND((L2358-K2358)*1440,0)</f>
        <v>10</v>
      </c>
      <c r="AC2358" s="18" t="n">
        <f aca="false">ROUND((M2358-L2358)*1440,0)</f>
        <v>32</v>
      </c>
      <c r="AD2358" s="18" t="n">
        <f aca="false">IF(N2358="","",ROUND((N2358-M2358)*1440,0))</f>
        <v>57</v>
      </c>
      <c r="AE2358" s="18" t="n">
        <f aca="false">IF(O2358="","",ROUND((O2358-N2358)*1440,0))</f>
        <v>26</v>
      </c>
      <c r="AF2358" s="18" t="n">
        <f aca="false">IF(P2358="","",ROUND((P2358-O2358)*1440,0))</f>
        <v>5</v>
      </c>
      <c r="AG2358" s="18" t="n">
        <f aca="false">IF(Q2358="","",ROUND((Q2358-P2358)*1440,0))</f>
        <v>40</v>
      </c>
      <c r="AH2358" s="18" t="n">
        <f aca="false">IF(Q2358="","",ROUND((Q2358-H2358)*1440,0))</f>
        <v>246</v>
      </c>
      <c r="AI2358" s="19" t="n">
        <f aca="false">ROUND(IF(O2358="",Assumptions!$B$25-K2358,O2358-K2358)*24,1)</f>
        <v>2.1</v>
      </c>
      <c r="AJ2358" s="20" t="n">
        <f aca="false">ROUND(MAX(N(Y2358)/Assumptions!$C$5, N(Z2358)/Assumptions!$C$6, N(AA2358)/Assumptions!$C$7, N(AB2358)/Assumptions!$C$8, N(AC2358)/Assumptions!$C$9, N(AD2358)/Assumptions!$C$10, N(AE2358)/Assumptions!$C$11, N(AF2358)/Assumptions!$C$12, N(AG2358)/Assumptions!$C$13),3)</f>
        <v>1.9</v>
      </c>
      <c r="AK2358" s="0" t="str">
        <f aca="false">IF(OR(U2358="Pending",U2358="On Hold"),"Open GRN (awaiting)",IF(AJ2358&lt;=1,"Within SLA",IF(ROUND(N(Y2358)/Assumptions!$C$5,3)=AJ2358,"Gate Wait",IF(ROUND(N(Z2358)/Assumptions!$C$6,3)=AJ2358,"Dock Wait",IF(ROUND(N(AA2358)/Assumptions!$C$7,3)=AJ2358,"Unloading",IF(ROUND(N(AB2358)/Assumptions!$C$8,3)=AJ2358,"Unload-to-QC Wait",IF(ROUND(N(AC2358)/Assumptions!$C$9,3)=AJ2358,"QC",IF(ROUND(N(AD2358)/Assumptions!$C$10,3)=AJ2358,"QC-to-GRN Wait",IF(ROUND(N(AE2358)/Assumptions!$C$11,3)=AJ2358,"GRN Processing",IF(ROUND(N(AF2358)/Assumptions!$C$12,3)=AJ2358,"GRN-to-Putaway Wait",IF(ROUND(N(AG2358)/Assumptions!$C$13,3)=AJ2358,"Putaway","Within SLA")))))))))))</f>
        <v>QC-to-GRN Wait</v>
      </c>
    </row>
    <row r="2359" customFormat="false" ht="15" hidden="false" customHeight="false" outlineLevel="0" collapsed="false">
      <c r="A2359" s="0" t="s">
        <v>6826</v>
      </c>
      <c r="B2359" s="0" t="s">
        <v>6827</v>
      </c>
      <c r="C2359" s="0" t="s">
        <v>153</v>
      </c>
      <c r="D2359" s="0" t="s">
        <v>135</v>
      </c>
      <c r="E2359" s="0" t="s">
        <v>3765</v>
      </c>
      <c r="F2359" s="0" t="s">
        <v>155</v>
      </c>
      <c r="G2359" s="0" t="s">
        <v>178</v>
      </c>
      <c r="H2359" s="17" t="n">
        <v>46260.6951388889</v>
      </c>
      <c r="I2359" s="17" t="n">
        <v>46260.7152777778</v>
      </c>
      <c r="J2359" s="17" t="n">
        <v>46260.7173611111</v>
      </c>
      <c r="K2359" s="17" t="n">
        <v>46260.7604166667</v>
      </c>
      <c r="L2359" s="17" t="n">
        <v>46260.7638888889</v>
      </c>
      <c r="M2359" s="17" t="n">
        <v>46260.8104166667</v>
      </c>
      <c r="N2359" s="17" t="n">
        <v>46260.8305555556</v>
      </c>
      <c r="O2359" s="17" t="n">
        <v>46260.9263888889</v>
      </c>
      <c r="P2359" s="17" t="n">
        <v>46260.9340277778</v>
      </c>
      <c r="Q2359" s="17" t="n">
        <v>46260.9402777778</v>
      </c>
      <c r="R2359" s="0" t="n">
        <v>1279</v>
      </c>
      <c r="S2359" s="0" t="n">
        <v>53</v>
      </c>
      <c r="T2359" s="0" t="n">
        <v>0</v>
      </c>
      <c r="U2359" s="18" t="s">
        <v>123</v>
      </c>
      <c r="V2359" s="18" t="s">
        <v>82</v>
      </c>
      <c r="W2359" s="0" t="str">
        <f aca="false">IF(AND(X2359&gt;=6,X2359&lt;14),"A",IF(AND(X2359&gt;=14,X2359&lt;22),"B","C"))</f>
        <v>B</v>
      </c>
      <c r="X2359" s="18" t="n">
        <f aca="false">HOUR(H2359)</f>
        <v>16</v>
      </c>
      <c r="Y2359" s="18" t="n">
        <f aca="false">ROUND((I2359-H2359)*1440,0)</f>
        <v>29</v>
      </c>
      <c r="Z2359" s="18" t="n">
        <f aca="false">ROUND((J2359-I2359)*1440,0)</f>
        <v>3</v>
      </c>
      <c r="AA2359" s="18" t="n">
        <f aca="false">ROUND((K2359-J2359)*1440,0)</f>
        <v>62</v>
      </c>
      <c r="AB2359" s="18" t="n">
        <f aca="false">ROUND((L2359-K2359)*1440,0)</f>
        <v>5</v>
      </c>
      <c r="AC2359" s="18" t="n">
        <f aca="false">ROUND((M2359-L2359)*1440,0)</f>
        <v>67</v>
      </c>
      <c r="AD2359" s="18" t="n">
        <f aca="false">IF(N2359="","",ROUND((N2359-M2359)*1440,0))</f>
        <v>29</v>
      </c>
      <c r="AE2359" s="18" t="n">
        <f aca="false">IF(O2359="","",ROUND((O2359-N2359)*1440,0))</f>
        <v>138</v>
      </c>
      <c r="AF2359" s="18" t="n">
        <f aca="false">IF(P2359="","",ROUND((P2359-O2359)*1440,0))</f>
        <v>11</v>
      </c>
      <c r="AG2359" s="18" t="n">
        <f aca="false">IF(Q2359="","",ROUND((Q2359-P2359)*1440,0))</f>
        <v>9</v>
      </c>
      <c r="AH2359" s="18" t="n">
        <f aca="false">IF(Q2359="","",ROUND((Q2359-H2359)*1440,0))</f>
        <v>353</v>
      </c>
      <c r="AI2359" s="19" t="n">
        <f aca="false">ROUND(IF(O2359="",Assumptions!$B$25-K2359,O2359-K2359)*24,1)</f>
        <v>4</v>
      </c>
      <c r="AJ2359" s="20" t="n">
        <f aca="false">ROUND(MAX(N(Y2359)/Assumptions!$C$5, N(Z2359)/Assumptions!$C$6, N(AA2359)/Assumptions!$C$7, N(AB2359)/Assumptions!$C$8, N(AC2359)/Assumptions!$C$9, N(AD2359)/Assumptions!$C$10, N(AE2359)/Assumptions!$C$11, N(AF2359)/Assumptions!$C$12, N(AG2359)/Assumptions!$C$13),3)</f>
        <v>3.067</v>
      </c>
      <c r="AK2359" s="0" t="str">
        <f aca="false">IF(OR(U2359="Pending",U2359="On Hold"),"Open GRN (awaiting)",IF(AJ2359&lt;=1,"Within SLA",IF(ROUND(N(Y2359)/Assumptions!$C$5,3)=AJ2359,"Gate Wait",IF(ROUND(N(Z2359)/Assumptions!$C$6,3)=AJ2359,"Dock Wait",IF(ROUND(N(AA2359)/Assumptions!$C$7,3)=AJ2359,"Unloading",IF(ROUND(N(AB2359)/Assumptions!$C$8,3)=AJ2359,"Unload-to-QC Wait",IF(ROUND(N(AC2359)/Assumptions!$C$9,3)=AJ2359,"QC",IF(ROUND(N(AD2359)/Assumptions!$C$10,3)=AJ2359,"QC-to-GRN Wait",IF(ROUND(N(AE2359)/Assumptions!$C$11,3)=AJ2359,"GRN Processing",IF(ROUND(N(AF2359)/Assumptions!$C$12,3)=AJ2359,"GRN-to-Putaway Wait",IF(ROUND(N(AG2359)/Assumptions!$C$13,3)=AJ2359,"Putaway","Within SLA")))))))))))</f>
        <v>GRN Processing</v>
      </c>
    </row>
    <row r="2360" customFormat="false" ht="15" hidden="false" customHeight="false" outlineLevel="0" collapsed="false">
      <c r="A2360" s="0" t="s">
        <v>6828</v>
      </c>
      <c r="B2360" s="0" t="s">
        <v>6829</v>
      </c>
      <c r="C2360" s="0" t="s">
        <v>159</v>
      </c>
      <c r="D2360" s="0" t="s">
        <v>135</v>
      </c>
      <c r="E2360" s="0" t="s">
        <v>6830</v>
      </c>
      <c r="F2360" s="0" t="s">
        <v>128</v>
      </c>
      <c r="G2360" s="0" t="s">
        <v>138</v>
      </c>
      <c r="H2360" s="17" t="n">
        <v>46260.7430555556</v>
      </c>
      <c r="I2360" s="17" t="n">
        <v>46260.7527777778</v>
      </c>
      <c r="J2360" s="17" t="n">
        <v>46260.75625</v>
      </c>
      <c r="K2360" s="17" t="n">
        <v>46260.7854166667</v>
      </c>
      <c r="L2360" s="17" t="n">
        <v>46260.7895833333</v>
      </c>
      <c r="M2360" s="17" t="n">
        <v>46260.8006944444</v>
      </c>
      <c r="N2360" s="17" t="n">
        <v>46260.8458333333</v>
      </c>
      <c r="O2360" s="17" t="n">
        <v>46260.9333333333</v>
      </c>
      <c r="P2360" s="17" t="n">
        <v>46260.9375</v>
      </c>
      <c r="Q2360" s="17" t="n">
        <v>46260.9590277778</v>
      </c>
      <c r="R2360" s="0" t="n">
        <v>869</v>
      </c>
      <c r="S2360" s="0" t="n">
        <v>0</v>
      </c>
      <c r="T2360" s="0" t="n">
        <v>0</v>
      </c>
      <c r="U2360" s="18" t="s">
        <v>130</v>
      </c>
      <c r="V2360" s="18" t="s">
        <v>131</v>
      </c>
      <c r="W2360" s="0" t="str">
        <f aca="false">IF(AND(X2360&gt;=6,X2360&lt;14),"A",IF(AND(X2360&gt;=14,X2360&lt;22),"B","C"))</f>
        <v>B</v>
      </c>
      <c r="X2360" s="18" t="n">
        <f aca="false">HOUR(H2360)</f>
        <v>17</v>
      </c>
      <c r="Y2360" s="18" t="n">
        <f aca="false">ROUND((I2360-H2360)*1440,0)</f>
        <v>14</v>
      </c>
      <c r="Z2360" s="18" t="n">
        <f aca="false">ROUND((J2360-I2360)*1440,0)</f>
        <v>5</v>
      </c>
      <c r="AA2360" s="18" t="n">
        <f aca="false">ROUND((K2360-J2360)*1440,0)</f>
        <v>42</v>
      </c>
      <c r="AB2360" s="18" t="n">
        <f aca="false">ROUND((L2360-K2360)*1440,0)</f>
        <v>6</v>
      </c>
      <c r="AC2360" s="18" t="n">
        <f aca="false">ROUND((M2360-L2360)*1440,0)</f>
        <v>16</v>
      </c>
      <c r="AD2360" s="18" t="n">
        <f aca="false">IF(N2360="","",ROUND((N2360-M2360)*1440,0))</f>
        <v>65</v>
      </c>
      <c r="AE2360" s="18" t="n">
        <f aca="false">IF(O2360="","",ROUND((O2360-N2360)*1440,0))</f>
        <v>126</v>
      </c>
      <c r="AF2360" s="18" t="n">
        <f aca="false">IF(P2360="","",ROUND((P2360-O2360)*1440,0))</f>
        <v>6</v>
      </c>
      <c r="AG2360" s="18" t="n">
        <f aca="false">IF(Q2360="","",ROUND((Q2360-P2360)*1440,0))</f>
        <v>31</v>
      </c>
      <c r="AH2360" s="18" t="n">
        <f aca="false">IF(Q2360="","",ROUND((Q2360-H2360)*1440,0))</f>
        <v>311</v>
      </c>
      <c r="AI2360" s="19" t="n">
        <f aca="false">ROUND(IF(O2360="",Assumptions!$B$25-K2360,O2360-K2360)*24,1)</f>
        <v>3.5</v>
      </c>
      <c r="AJ2360" s="20" t="n">
        <f aca="false">ROUND(MAX(N(Y2360)/Assumptions!$C$5, N(Z2360)/Assumptions!$C$6, N(AA2360)/Assumptions!$C$7, N(AB2360)/Assumptions!$C$8, N(AC2360)/Assumptions!$C$9, N(AD2360)/Assumptions!$C$10, N(AE2360)/Assumptions!$C$11, N(AF2360)/Assumptions!$C$12, N(AG2360)/Assumptions!$C$13),3)</f>
        <v>2.8</v>
      </c>
      <c r="AK2360" s="0" t="str">
        <f aca="false">IF(OR(U2360="Pending",U2360="On Hold"),"Open GRN (awaiting)",IF(AJ2360&lt;=1,"Within SLA",IF(ROUND(N(Y2360)/Assumptions!$C$5,3)=AJ2360,"Gate Wait",IF(ROUND(N(Z2360)/Assumptions!$C$6,3)=AJ2360,"Dock Wait",IF(ROUND(N(AA2360)/Assumptions!$C$7,3)=AJ2360,"Unloading",IF(ROUND(N(AB2360)/Assumptions!$C$8,3)=AJ2360,"Unload-to-QC Wait",IF(ROUND(N(AC2360)/Assumptions!$C$9,3)=AJ2360,"QC",IF(ROUND(N(AD2360)/Assumptions!$C$10,3)=AJ2360,"QC-to-GRN Wait",IF(ROUND(N(AE2360)/Assumptions!$C$11,3)=AJ2360,"GRN Processing",IF(ROUND(N(AF2360)/Assumptions!$C$12,3)=AJ2360,"GRN-to-Putaway Wait",IF(ROUND(N(AG2360)/Assumptions!$C$13,3)=AJ2360,"Putaway","Within SLA")))))))))))</f>
        <v>GRN Processing</v>
      </c>
    </row>
    <row r="2361" customFormat="false" ht="15" hidden="false" customHeight="false" outlineLevel="0" collapsed="false">
      <c r="A2361" s="0" t="s">
        <v>6831</v>
      </c>
      <c r="B2361" s="0" t="s">
        <v>6832</v>
      </c>
      <c r="C2361" s="0" t="s">
        <v>170</v>
      </c>
      <c r="D2361" s="0" t="s">
        <v>147</v>
      </c>
      <c r="E2361" s="0" t="s">
        <v>6833</v>
      </c>
      <c r="F2361" s="0" t="s">
        <v>121</v>
      </c>
      <c r="G2361" s="0" t="s">
        <v>150</v>
      </c>
      <c r="H2361" s="17" t="n">
        <v>46260.7548611111</v>
      </c>
      <c r="I2361" s="17" t="n">
        <v>46260.7756944444</v>
      </c>
      <c r="J2361" s="17" t="n">
        <v>46260.78125</v>
      </c>
      <c r="K2361" s="17" t="n">
        <v>46260.8138888889</v>
      </c>
      <c r="L2361" s="17" t="n">
        <v>46260.8277777778</v>
      </c>
      <c r="M2361" s="17" t="n">
        <v>46260.8493055556</v>
      </c>
      <c r="N2361" s="17" t="n">
        <v>46260.8875</v>
      </c>
      <c r="O2361" s="17" t="n">
        <v>46260.9326388889</v>
      </c>
      <c r="P2361" s="17" t="n">
        <v>46260.9472222222</v>
      </c>
      <c r="Q2361" s="17" t="n">
        <v>46260.9583333333</v>
      </c>
      <c r="R2361" s="0" t="n">
        <v>333</v>
      </c>
      <c r="S2361" s="0" t="n">
        <v>0</v>
      </c>
      <c r="T2361" s="0" t="n">
        <v>0</v>
      </c>
      <c r="U2361" s="18" t="s">
        <v>130</v>
      </c>
      <c r="V2361" s="18" t="s">
        <v>144</v>
      </c>
      <c r="W2361" s="0" t="str">
        <f aca="false">IF(AND(X2361&gt;=6,X2361&lt;14),"A",IF(AND(X2361&gt;=14,X2361&lt;22),"B","C"))</f>
        <v>B</v>
      </c>
      <c r="X2361" s="18" t="n">
        <f aca="false">HOUR(H2361)</f>
        <v>18</v>
      </c>
      <c r="Y2361" s="18" t="n">
        <f aca="false">ROUND((I2361-H2361)*1440,0)</f>
        <v>30</v>
      </c>
      <c r="Z2361" s="18" t="n">
        <f aca="false">ROUND((J2361-I2361)*1440,0)</f>
        <v>8</v>
      </c>
      <c r="AA2361" s="18" t="n">
        <f aca="false">ROUND((K2361-J2361)*1440,0)</f>
        <v>47</v>
      </c>
      <c r="AB2361" s="18" t="n">
        <f aca="false">ROUND((L2361-K2361)*1440,0)</f>
        <v>20</v>
      </c>
      <c r="AC2361" s="18" t="n">
        <f aca="false">ROUND((M2361-L2361)*1440,0)</f>
        <v>31</v>
      </c>
      <c r="AD2361" s="18" t="n">
        <f aca="false">IF(N2361="","",ROUND((N2361-M2361)*1440,0))</f>
        <v>55</v>
      </c>
      <c r="AE2361" s="18" t="n">
        <f aca="false">IF(O2361="","",ROUND((O2361-N2361)*1440,0))</f>
        <v>65</v>
      </c>
      <c r="AF2361" s="18" t="n">
        <f aca="false">IF(P2361="","",ROUND((P2361-O2361)*1440,0))</f>
        <v>21</v>
      </c>
      <c r="AG2361" s="18" t="n">
        <f aca="false">IF(Q2361="","",ROUND((Q2361-P2361)*1440,0))</f>
        <v>16</v>
      </c>
      <c r="AH2361" s="18" t="n">
        <f aca="false">IF(Q2361="","",ROUND((Q2361-H2361)*1440,0))</f>
        <v>293</v>
      </c>
      <c r="AI2361" s="19" t="n">
        <f aca="false">ROUND(IF(O2361="",Assumptions!$B$25-K2361,O2361-K2361)*24,1)</f>
        <v>2.9</v>
      </c>
      <c r="AJ2361" s="20" t="n">
        <f aca="false">ROUND(MAX(N(Y2361)/Assumptions!$C$5, N(Z2361)/Assumptions!$C$6, N(AA2361)/Assumptions!$C$7, N(AB2361)/Assumptions!$C$8, N(AC2361)/Assumptions!$C$9, N(AD2361)/Assumptions!$C$10, N(AE2361)/Assumptions!$C$11, N(AF2361)/Assumptions!$C$12, N(AG2361)/Assumptions!$C$13),3)</f>
        <v>1.833</v>
      </c>
      <c r="AK2361" s="0" t="str">
        <f aca="false">IF(OR(U2361="Pending",U2361="On Hold"),"Open GRN (awaiting)",IF(AJ2361&lt;=1,"Within SLA",IF(ROUND(N(Y2361)/Assumptions!$C$5,3)=AJ2361,"Gate Wait",IF(ROUND(N(Z2361)/Assumptions!$C$6,3)=AJ2361,"Dock Wait",IF(ROUND(N(AA2361)/Assumptions!$C$7,3)=AJ2361,"Unloading",IF(ROUND(N(AB2361)/Assumptions!$C$8,3)=AJ2361,"Unload-to-QC Wait",IF(ROUND(N(AC2361)/Assumptions!$C$9,3)=AJ2361,"QC",IF(ROUND(N(AD2361)/Assumptions!$C$10,3)=AJ2361,"QC-to-GRN Wait",IF(ROUND(N(AE2361)/Assumptions!$C$11,3)=AJ2361,"GRN Processing",IF(ROUND(N(AF2361)/Assumptions!$C$12,3)=AJ2361,"GRN-to-Putaway Wait",IF(ROUND(N(AG2361)/Assumptions!$C$13,3)=AJ2361,"Putaway","Within SLA")))))))))))</f>
        <v>QC-to-GRN Wait</v>
      </c>
    </row>
    <row r="2362" customFormat="false" ht="15" hidden="false" customHeight="false" outlineLevel="0" collapsed="false">
      <c r="A2362" s="0" t="s">
        <v>6834</v>
      </c>
      <c r="B2362" s="0" t="s">
        <v>6835</v>
      </c>
      <c r="C2362" s="0" t="s">
        <v>218</v>
      </c>
      <c r="D2362" s="0" t="s">
        <v>135</v>
      </c>
      <c r="E2362" s="0" t="s">
        <v>6836</v>
      </c>
      <c r="F2362" s="0" t="s">
        <v>149</v>
      </c>
      <c r="G2362" s="0" t="s">
        <v>138</v>
      </c>
      <c r="H2362" s="17" t="n">
        <v>46260.7854166667</v>
      </c>
      <c r="I2362" s="17" t="n">
        <v>46260.7930555556</v>
      </c>
      <c r="J2362" s="17" t="n">
        <v>46260.8</v>
      </c>
      <c r="K2362" s="17" t="n">
        <v>46260.8236111111</v>
      </c>
      <c r="L2362" s="17" t="n">
        <v>46260.8375</v>
      </c>
      <c r="M2362" s="17" t="n">
        <v>46260.8548611111</v>
      </c>
      <c r="N2362" s="17" t="n">
        <v>46260.9333333333</v>
      </c>
      <c r="O2362" s="17" t="n">
        <v>46261.2798611111</v>
      </c>
      <c r="P2362" s="17" t="n">
        <v>46261.2909722222</v>
      </c>
      <c r="Q2362" s="17" t="n">
        <v>46261.3069444444</v>
      </c>
      <c r="R2362" s="0" t="n">
        <v>242</v>
      </c>
      <c r="S2362" s="0" t="n">
        <v>6</v>
      </c>
      <c r="T2362" s="0" t="n">
        <v>0</v>
      </c>
      <c r="U2362" s="18" t="s">
        <v>123</v>
      </c>
      <c r="V2362" s="18" t="s">
        <v>131</v>
      </c>
      <c r="W2362" s="0" t="str">
        <f aca="false">IF(AND(X2362&gt;=6,X2362&lt;14),"A",IF(AND(X2362&gt;=14,X2362&lt;22),"B","C"))</f>
        <v>B</v>
      </c>
      <c r="X2362" s="18" t="n">
        <f aca="false">HOUR(H2362)</f>
        <v>18</v>
      </c>
      <c r="Y2362" s="18" t="n">
        <f aca="false">ROUND((I2362-H2362)*1440,0)</f>
        <v>11</v>
      </c>
      <c r="Z2362" s="18" t="n">
        <f aca="false">ROUND((J2362-I2362)*1440,0)</f>
        <v>10</v>
      </c>
      <c r="AA2362" s="18" t="n">
        <f aca="false">ROUND((K2362-J2362)*1440,0)</f>
        <v>34</v>
      </c>
      <c r="AB2362" s="18" t="n">
        <f aca="false">ROUND((L2362-K2362)*1440,0)</f>
        <v>20</v>
      </c>
      <c r="AC2362" s="18" t="n">
        <f aca="false">ROUND((M2362-L2362)*1440,0)</f>
        <v>25</v>
      </c>
      <c r="AD2362" s="18" t="n">
        <f aca="false">IF(N2362="","",ROUND((N2362-M2362)*1440,0))</f>
        <v>113</v>
      </c>
      <c r="AE2362" s="18" t="n">
        <f aca="false">IF(O2362="","",ROUND((O2362-N2362)*1440,0))</f>
        <v>499</v>
      </c>
      <c r="AF2362" s="18" t="n">
        <f aca="false">IF(P2362="","",ROUND((P2362-O2362)*1440,0))</f>
        <v>16</v>
      </c>
      <c r="AG2362" s="18" t="n">
        <f aca="false">IF(Q2362="","",ROUND((Q2362-P2362)*1440,0))</f>
        <v>23</v>
      </c>
      <c r="AH2362" s="18" t="n">
        <f aca="false">IF(Q2362="","",ROUND((Q2362-H2362)*1440,0))</f>
        <v>751</v>
      </c>
      <c r="AI2362" s="19" t="n">
        <f aca="false">ROUND(IF(O2362="",Assumptions!$B$25-K2362,O2362-K2362)*24,1)</f>
        <v>11</v>
      </c>
      <c r="AJ2362" s="20" t="n">
        <f aca="false">ROUND(MAX(N(Y2362)/Assumptions!$C$5, N(Z2362)/Assumptions!$C$6, N(AA2362)/Assumptions!$C$7, N(AB2362)/Assumptions!$C$8, N(AC2362)/Assumptions!$C$9, N(AD2362)/Assumptions!$C$10, N(AE2362)/Assumptions!$C$11, N(AF2362)/Assumptions!$C$12, N(AG2362)/Assumptions!$C$13),3)</f>
        <v>11.089</v>
      </c>
      <c r="AK2362" s="0" t="str">
        <f aca="false">IF(OR(U2362="Pending",U2362="On Hold"),"Open GRN (awaiting)",IF(AJ2362&lt;=1,"Within SLA",IF(ROUND(N(Y2362)/Assumptions!$C$5,3)=AJ2362,"Gate Wait",IF(ROUND(N(Z2362)/Assumptions!$C$6,3)=AJ2362,"Dock Wait",IF(ROUND(N(AA2362)/Assumptions!$C$7,3)=AJ2362,"Unloading",IF(ROUND(N(AB2362)/Assumptions!$C$8,3)=AJ2362,"Unload-to-QC Wait",IF(ROUND(N(AC2362)/Assumptions!$C$9,3)=AJ2362,"QC",IF(ROUND(N(AD2362)/Assumptions!$C$10,3)=AJ2362,"QC-to-GRN Wait",IF(ROUND(N(AE2362)/Assumptions!$C$11,3)=AJ2362,"GRN Processing",IF(ROUND(N(AF2362)/Assumptions!$C$12,3)=AJ2362,"GRN-to-Putaway Wait",IF(ROUND(N(AG2362)/Assumptions!$C$13,3)=AJ2362,"Putaway","Within SLA")))))))))))</f>
        <v>GRN Processing</v>
      </c>
    </row>
    <row r="2363" customFormat="false" ht="15" hidden="false" customHeight="false" outlineLevel="0" collapsed="false">
      <c r="A2363" s="0" t="s">
        <v>6837</v>
      </c>
      <c r="B2363" s="0" t="s">
        <v>6838</v>
      </c>
      <c r="C2363" s="0" t="s">
        <v>126</v>
      </c>
      <c r="D2363" s="0" t="s">
        <v>119</v>
      </c>
      <c r="E2363" s="0" t="s">
        <v>6839</v>
      </c>
      <c r="F2363" s="0" t="s">
        <v>128</v>
      </c>
      <c r="G2363" s="0" t="s">
        <v>129</v>
      </c>
      <c r="H2363" s="17" t="n">
        <v>46260.7861111111</v>
      </c>
      <c r="I2363" s="17" t="n">
        <v>46260.7958333333</v>
      </c>
      <c r="J2363" s="17" t="n">
        <v>46260.8020833333</v>
      </c>
      <c r="K2363" s="17" t="n">
        <v>46260.8708333333</v>
      </c>
      <c r="L2363" s="17" t="n">
        <v>46260.8770833333</v>
      </c>
      <c r="M2363" s="17" t="n">
        <v>46260.8895833333</v>
      </c>
      <c r="N2363" s="17" t="n">
        <v>46260.9458333333</v>
      </c>
      <c r="O2363" s="17" t="n">
        <v>46260.9743055556</v>
      </c>
      <c r="P2363" s="17" t="n">
        <v>46260.9819444444</v>
      </c>
      <c r="Q2363" s="17" t="n">
        <v>46261.0006944445</v>
      </c>
      <c r="R2363" s="0" t="n">
        <v>1506</v>
      </c>
      <c r="S2363" s="0" t="n">
        <v>0</v>
      </c>
      <c r="T2363" s="0" t="n">
        <v>0</v>
      </c>
      <c r="U2363" s="18" t="s">
        <v>130</v>
      </c>
      <c r="V2363" s="18" t="s">
        <v>156</v>
      </c>
      <c r="W2363" s="0" t="str">
        <f aca="false">IF(AND(X2363&gt;=6,X2363&lt;14),"A",IF(AND(X2363&gt;=14,X2363&lt;22),"B","C"))</f>
        <v>B</v>
      </c>
      <c r="X2363" s="18" t="n">
        <f aca="false">HOUR(H2363)</f>
        <v>18</v>
      </c>
      <c r="Y2363" s="18" t="n">
        <f aca="false">ROUND((I2363-H2363)*1440,0)</f>
        <v>14</v>
      </c>
      <c r="Z2363" s="18" t="n">
        <f aca="false">ROUND((J2363-I2363)*1440,0)</f>
        <v>9</v>
      </c>
      <c r="AA2363" s="18" t="n">
        <f aca="false">ROUND((K2363-J2363)*1440,0)</f>
        <v>99</v>
      </c>
      <c r="AB2363" s="18" t="n">
        <f aca="false">ROUND((L2363-K2363)*1440,0)</f>
        <v>9</v>
      </c>
      <c r="AC2363" s="18" t="n">
        <f aca="false">ROUND((M2363-L2363)*1440,0)</f>
        <v>18</v>
      </c>
      <c r="AD2363" s="18" t="n">
        <f aca="false">IF(N2363="","",ROUND((N2363-M2363)*1440,0))</f>
        <v>81</v>
      </c>
      <c r="AE2363" s="18" t="n">
        <f aca="false">IF(O2363="","",ROUND((O2363-N2363)*1440,0))</f>
        <v>41</v>
      </c>
      <c r="AF2363" s="18" t="n">
        <f aca="false">IF(P2363="","",ROUND((P2363-O2363)*1440,0))</f>
        <v>11</v>
      </c>
      <c r="AG2363" s="18" t="n">
        <f aca="false">IF(Q2363="","",ROUND((Q2363-P2363)*1440,0))</f>
        <v>27</v>
      </c>
      <c r="AH2363" s="18" t="n">
        <f aca="false">IF(Q2363="","",ROUND((Q2363-H2363)*1440,0))</f>
        <v>309</v>
      </c>
      <c r="AI2363" s="19" t="n">
        <f aca="false">ROUND(IF(O2363="",Assumptions!$B$25-K2363,O2363-K2363)*24,1)</f>
        <v>2.5</v>
      </c>
      <c r="AJ2363" s="20" t="n">
        <f aca="false">ROUND(MAX(N(Y2363)/Assumptions!$C$5, N(Z2363)/Assumptions!$C$6, N(AA2363)/Assumptions!$C$7, N(AB2363)/Assumptions!$C$8, N(AC2363)/Assumptions!$C$9, N(AD2363)/Assumptions!$C$10, N(AE2363)/Assumptions!$C$11, N(AF2363)/Assumptions!$C$12, N(AG2363)/Assumptions!$C$13),3)</f>
        <v>2.7</v>
      </c>
      <c r="AK2363" s="0" t="str">
        <f aca="false">IF(OR(U2363="Pending",U2363="On Hold"),"Open GRN (awaiting)",IF(AJ2363&lt;=1,"Within SLA",IF(ROUND(N(Y2363)/Assumptions!$C$5,3)=AJ2363,"Gate Wait",IF(ROUND(N(Z2363)/Assumptions!$C$6,3)=AJ2363,"Dock Wait",IF(ROUND(N(AA2363)/Assumptions!$C$7,3)=AJ2363,"Unloading",IF(ROUND(N(AB2363)/Assumptions!$C$8,3)=AJ2363,"Unload-to-QC Wait",IF(ROUND(N(AC2363)/Assumptions!$C$9,3)=AJ2363,"QC",IF(ROUND(N(AD2363)/Assumptions!$C$10,3)=AJ2363,"QC-to-GRN Wait",IF(ROUND(N(AE2363)/Assumptions!$C$11,3)=AJ2363,"GRN Processing",IF(ROUND(N(AF2363)/Assumptions!$C$12,3)=AJ2363,"GRN-to-Putaway Wait",IF(ROUND(N(AG2363)/Assumptions!$C$13,3)=AJ2363,"Putaway","Within SLA")))))))))))</f>
        <v>QC-to-GRN Wait</v>
      </c>
    </row>
    <row r="2364" customFormat="false" ht="15" hidden="false" customHeight="false" outlineLevel="0" collapsed="false">
      <c r="A2364" s="0" t="s">
        <v>6840</v>
      </c>
      <c r="B2364" s="0" t="s">
        <v>6841</v>
      </c>
      <c r="C2364" s="0" t="s">
        <v>184</v>
      </c>
      <c r="D2364" s="0" t="s">
        <v>135</v>
      </c>
      <c r="E2364" s="0" t="s">
        <v>4996</v>
      </c>
      <c r="F2364" s="0" t="s">
        <v>128</v>
      </c>
      <c r="G2364" s="0" t="s">
        <v>138</v>
      </c>
      <c r="H2364" s="17" t="n">
        <v>46260.8180555556</v>
      </c>
      <c r="I2364" s="17" t="n">
        <v>46260.8284722222</v>
      </c>
      <c r="J2364" s="17" t="n">
        <v>46260.8347222222</v>
      </c>
      <c r="K2364" s="17" t="n">
        <v>46260.8638888889</v>
      </c>
      <c r="L2364" s="17" t="n">
        <v>46260.8694444444</v>
      </c>
      <c r="M2364" s="17" t="n">
        <v>46260.8888888889</v>
      </c>
      <c r="N2364" s="17" t="n">
        <v>46260.99375</v>
      </c>
      <c r="O2364" s="17" t="n">
        <v>46261.0097222222</v>
      </c>
      <c r="P2364" s="17" t="n">
        <v>46261.0125</v>
      </c>
      <c r="Q2364" s="17" t="n">
        <v>46261.0229166667</v>
      </c>
      <c r="R2364" s="0" t="n">
        <v>224</v>
      </c>
      <c r="S2364" s="0" t="n">
        <v>0</v>
      </c>
      <c r="T2364" s="0" t="n">
        <v>0</v>
      </c>
      <c r="U2364" s="18" t="s">
        <v>130</v>
      </c>
      <c r="V2364" s="18" t="s">
        <v>131</v>
      </c>
      <c r="W2364" s="0" t="str">
        <f aca="false">IF(AND(X2364&gt;=6,X2364&lt;14),"A",IF(AND(X2364&gt;=14,X2364&lt;22),"B","C"))</f>
        <v>B</v>
      </c>
      <c r="X2364" s="18" t="n">
        <f aca="false">HOUR(H2364)</f>
        <v>19</v>
      </c>
      <c r="Y2364" s="18" t="n">
        <f aca="false">ROUND((I2364-H2364)*1440,0)</f>
        <v>15</v>
      </c>
      <c r="Z2364" s="18" t="n">
        <f aca="false">ROUND((J2364-I2364)*1440,0)</f>
        <v>9</v>
      </c>
      <c r="AA2364" s="18" t="n">
        <f aca="false">ROUND((K2364-J2364)*1440,0)</f>
        <v>42</v>
      </c>
      <c r="AB2364" s="18" t="n">
        <f aca="false">ROUND((L2364-K2364)*1440,0)</f>
        <v>8</v>
      </c>
      <c r="AC2364" s="18" t="n">
        <f aca="false">ROUND((M2364-L2364)*1440,0)</f>
        <v>28</v>
      </c>
      <c r="AD2364" s="18" t="n">
        <f aca="false">IF(N2364="","",ROUND((N2364-M2364)*1440,0))</f>
        <v>151</v>
      </c>
      <c r="AE2364" s="18" t="n">
        <f aca="false">IF(O2364="","",ROUND((O2364-N2364)*1440,0))</f>
        <v>23</v>
      </c>
      <c r="AF2364" s="18" t="n">
        <f aca="false">IF(P2364="","",ROUND((P2364-O2364)*1440,0))</f>
        <v>4</v>
      </c>
      <c r="AG2364" s="18" t="n">
        <f aca="false">IF(Q2364="","",ROUND((Q2364-P2364)*1440,0))</f>
        <v>15</v>
      </c>
      <c r="AH2364" s="18" t="n">
        <f aca="false">IF(Q2364="","",ROUND((Q2364-H2364)*1440,0))</f>
        <v>295</v>
      </c>
      <c r="AI2364" s="19" t="n">
        <f aca="false">ROUND(IF(O2364="",Assumptions!$B$25-K2364,O2364-K2364)*24,1)</f>
        <v>3.5</v>
      </c>
      <c r="AJ2364" s="20" t="n">
        <f aca="false">ROUND(MAX(N(Y2364)/Assumptions!$C$5, N(Z2364)/Assumptions!$C$6, N(AA2364)/Assumptions!$C$7, N(AB2364)/Assumptions!$C$8, N(AC2364)/Assumptions!$C$9, N(AD2364)/Assumptions!$C$10, N(AE2364)/Assumptions!$C$11, N(AF2364)/Assumptions!$C$12, N(AG2364)/Assumptions!$C$13),3)</f>
        <v>5.033</v>
      </c>
      <c r="AK2364" s="0" t="str">
        <f aca="false">IF(OR(U2364="Pending",U2364="On Hold"),"Open GRN (awaiting)",IF(AJ2364&lt;=1,"Within SLA",IF(ROUND(N(Y2364)/Assumptions!$C$5,3)=AJ2364,"Gate Wait",IF(ROUND(N(Z2364)/Assumptions!$C$6,3)=AJ2364,"Dock Wait",IF(ROUND(N(AA2364)/Assumptions!$C$7,3)=AJ2364,"Unloading",IF(ROUND(N(AB2364)/Assumptions!$C$8,3)=AJ2364,"Unload-to-QC Wait",IF(ROUND(N(AC2364)/Assumptions!$C$9,3)=AJ2364,"QC",IF(ROUND(N(AD2364)/Assumptions!$C$10,3)=AJ2364,"QC-to-GRN Wait",IF(ROUND(N(AE2364)/Assumptions!$C$11,3)=AJ2364,"GRN Processing",IF(ROUND(N(AF2364)/Assumptions!$C$12,3)=AJ2364,"GRN-to-Putaway Wait",IF(ROUND(N(AG2364)/Assumptions!$C$13,3)=AJ2364,"Putaway","Within SLA")))))))))))</f>
        <v>QC-to-GRN Wait</v>
      </c>
    </row>
    <row r="2365" customFormat="false" ht="15" hidden="false" customHeight="false" outlineLevel="0" collapsed="false">
      <c r="A2365" s="0" t="s">
        <v>6842</v>
      </c>
      <c r="B2365" s="0" t="s">
        <v>6843</v>
      </c>
      <c r="C2365" s="0" t="s">
        <v>134</v>
      </c>
      <c r="D2365" s="0" t="s">
        <v>147</v>
      </c>
      <c r="E2365" s="0" t="s">
        <v>3447</v>
      </c>
      <c r="F2365" s="0" t="s">
        <v>149</v>
      </c>
      <c r="G2365" s="0" t="s">
        <v>167</v>
      </c>
      <c r="H2365" s="17" t="n">
        <v>46260.8222222222</v>
      </c>
      <c r="I2365" s="17" t="n">
        <v>46260.8805555556</v>
      </c>
      <c r="J2365" s="17" t="n">
        <v>46260.8895833333</v>
      </c>
      <c r="K2365" s="17" t="n">
        <v>46260.9229166667</v>
      </c>
      <c r="L2365" s="17" t="n">
        <v>46260.9340277778</v>
      </c>
      <c r="M2365" s="17" t="n">
        <v>46260.9541666667</v>
      </c>
      <c r="N2365" s="17" t="n">
        <v>46261.2493055556</v>
      </c>
      <c r="O2365" s="17" t="n">
        <v>46261.3215277778</v>
      </c>
      <c r="P2365" s="17" t="n">
        <v>46261.3305555556</v>
      </c>
      <c r="Q2365" s="17" t="n">
        <v>46261.34375</v>
      </c>
      <c r="R2365" s="0" t="n">
        <v>247</v>
      </c>
      <c r="S2365" s="0" t="n">
        <v>0</v>
      </c>
      <c r="T2365" s="0" t="n">
        <v>0</v>
      </c>
      <c r="U2365" s="18" t="s">
        <v>130</v>
      </c>
      <c r="V2365" s="18" t="s">
        <v>156</v>
      </c>
      <c r="W2365" s="0" t="str">
        <f aca="false">IF(AND(X2365&gt;=6,X2365&lt;14),"A",IF(AND(X2365&gt;=14,X2365&lt;22),"B","C"))</f>
        <v>B</v>
      </c>
      <c r="X2365" s="18" t="n">
        <f aca="false">HOUR(H2365)</f>
        <v>19</v>
      </c>
      <c r="Y2365" s="18" t="n">
        <f aca="false">ROUND((I2365-H2365)*1440,0)</f>
        <v>84</v>
      </c>
      <c r="Z2365" s="18" t="n">
        <f aca="false">ROUND((J2365-I2365)*1440,0)</f>
        <v>13</v>
      </c>
      <c r="AA2365" s="18" t="n">
        <f aca="false">ROUND((K2365-J2365)*1440,0)</f>
        <v>48</v>
      </c>
      <c r="AB2365" s="18" t="n">
        <f aca="false">ROUND((L2365-K2365)*1440,0)</f>
        <v>16</v>
      </c>
      <c r="AC2365" s="18" t="n">
        <f aca="false">ROUND((M2365-L2365)*1440,0)</f>
        <v>29</v>
      </c>
      <c r="AD2365" s="18" t="n">
        <f aca="false">IF(N2365="","",ROUND((N2365-M2365)*1440,0))</f>
        <v>425</v>
      </c>
      <c r="AE2365" s="18" t="n">
        <f aca="false">IF(O2365="","",ROUND((O2365-N2365)*1440,0))</f>
        <v>104</v>
      </c>
      <c r="AF2365" s="18" t="n">
        <f aca="false">IF(P2365="","",ROUND((P2365-O2365)*1440,0))</f>
        <v>13</v>
      </c>
      <c r="AG2365" s="18" t="n">
        <f aca="false">IF(Q2365="","",ROUND((Q2365-P2365)*1440,0))</f>
        <v>19</v>
      </c>
      <c r="AH2365" s="18" t="n">
        <f aca="false">IF(Q2365="","",ROUND((Q2365-H2365)*1440,0))</f>
        <v>751</v>
      </c>
      <c r="AI2365" s="19" t="n">
        <f aca="false">ROUND(IF(O2365="",Assumptions!$B$25-K2365,O2365-K2365)*24,1)</f>
        <v>9.6</v>
      </c>
      <c r="AJ2365" s="20" t="n">
        <f aca="false">ROUND(MAX(N(Y2365)/Assumptions!$C$5, N(Z2365)/Assumptions!$C$6, N(AA2365)/Assumptions!$C$7, N(AB2365)/Assumptions!$C$8, N(AC2365)/Assumptions!$C$9, N(AD2365)/Assumptions!$C$10, N(AE2365)/Assumptions!$C$11, N(AF2365)/Assumptions!$C$12, N(AG2365)/Assumptions!$C$13),3)</f>
        <v>14.167</v>
      </c>
      <c r="AK2365" s="0" t="str">
        <f aca="false">IF(OR(U2365="Pending",U2365="On Hold"),"Open GRN (awaiting)",IF(AJ2365&lt;=1,"Within SLA",IF(ROUND(N(Y2365)/Assumptions!$C$5,3)=AJ2365,"Gate Wait",IF(ROUND(N(Z2365)/Assumptions!$C$6,3)=AJ2365,"Dock Wait",IF(ROUND(N(AA2365)/Assumptions!$C$7,3)=AJ2365,"Unloading",IF(ROUND(N(AB2365)/Assumptions!$C$8,3)=AJ2365,"Unload-to-QC Wait",IF(ROUND(N(AC2365)/Assumptions!$C$9,3)=AJ2365,"QC",IF(ROUND(N(AD2365)/Assumptions!$C$10,3)=AJ2365,"QC-to-GRN Wait",IF(ROUND(N(AE2365)/Assumptions!$C$11,3)=AJ2365,"GRN Processing",IF(ROUND(N(AF2365)/Assumptions!$C$12,3)=AJ2365,"GRN-to-Putaway Wait",IF(ROUND(N(AG2365)/Assumptions!$C$13,3)=AJ2365,"Putaway","Within SLA")))))))))))</f>
        <v>QC-to-GRN Wait</v>
      </c>
    </row>
    <row r="2366" customFormat="false" ht="15" hidden="false" customHeight="false" outlineLevel="0" collapsed="false">
      <c r="A2366" s="0" t="s">
        <v>6844</v>
      </c>
      <c r="B2366" s="0" t="s">
        <v>6845</v>
      </c>
      <c r="C2366" s="0" t="s">
        <v>286</v>
      </c>
      <c r="D2366" s="0" t="s">
        <v>147</v>
      </c>
      <c r="E2366" s="0" t="s">
        <v>6846</v>
      </c>
      <c r="F2366" s="0" t="s">
        <v>155</v>
      </c>
      <c r="G2366" s="0" t="s">
        <v>150</v>
      </c>
      <c r="H2366" s="17" t="n">
        <v>46260.83125</v>
      </c>
      <c r="I2366" s="17" t="n">
        <v>46260.8472222222</v>
      </c>
      <c r="J2366" s="17" t="n">
        <v>46260.8583333333</v>
      </c>
      <c r="K2366" s="17" t="n">
        <v>46260.9368055556</v>
      </c>
      <c r="L2366" s="17" t="n">
        <v>46260.9770833333</v>
      </c>
      <c r="M2366" s="17" t="n">
        <v>46261.0069444445</v>
      </c>
      <c r="N2366" s="17" t="n">
        <v>46261.0243055556</v>
      </c>
      <c r="O2366" s="17" t="n">
        <v>46261.0548611111</v>
      </c>
      <c r="P2366" s="17" t="n">
        <v>46261.0833333333</v>
      </c>
      <c r="Q2366" s="17" t="n">
        <v>46261.0951388889</v>
      </c>
      <c r="R2366" s="0" t="n">
        <v>744</v>
      </c>
      <c r="S2366" s="0" t="n">
        <v>0</v>
      </c>
      <c r="T2366" s="0" t="n">
        <v>0</v>
      </c>
      <c r="U2366" s="18" t="s">
        <v>130</v>
      </c>
      <c r="V2366" s="18" t="s">
        <v>144</v>
      </c>
      <c r="W2366" s="0" t="str">
        <f aca="false">IF(AND(X2366&gt;=6,X2366&lt;14),"A",IF(AND(X2366&gt;=14,X2366&lt;22),"B","C"))</f>
        <v>B</v>
      </c>
      <c r="X2366" s="18" t="n">
        <f aca="false">HOUR(H2366)</f>
        <v>19</v>
      </c>
      <c r="Y2366" s="18" t="n">
        <f aca="false">ROUND((I2366-H2366)*1440,0)</f>
        <v>23</v>
      </c>
      <c r="Z2366" s="18" t="n">
        <f aca="false">ROUND((J2366-I2366)*1440,0)</f>
        <v>16</v>
      </c>
      <c r="AA2366" s="18" t="n">
        <f aca="false">ROUND((K2366-J2366)*1440,0)</f>
        <v>113</v>
      </c>
      <c r="AB2366" s="18" t="n">
        <f aca="false">ROUND((L2366-K2366)*1440,0)</f>
        <v>58</v>
      </c>
      <c r="AC2366" s="18" t="n">
        <f aca="false">ROUND((M2366-L2366)*1440,0)</f>
        <v>43</v>
      </c>
      <c r="AD2366" s="18" t="n">
        <f aca="false">IF(N2366="","",ROUND((N2366-M2366)*1440,0))</f>
        <v>25</v>
      </c>
      <c r="AE2366" s="18" t="n">
        <f aca="false">IF(O2366="","",ROUND((O2366-N2366)*1440,0))</f>
        <v>44</v>
      </c>
      <c r="AF2366" s="18" t="n">
        <f aca="false">IF(P2366="","",ROUND((P2366-O2366)*1440,0))</f>
        <v>41</v>
      </c>
      <c r="AG2366" s="18" t="n">
        <f aca="false">IF(Q2366="","",ROUND((Q2366-P2366)*1440,0))</f>
        <v>17</v>
      </c>
      <c r="AH2366" s="18" t="n">
        <f aca="false">IF(Q2366="","",ROUND((Q2366-H2366)*1440,0))</f>
        <v>380</v>
      </c>
      <c r="AI2366" s="19" t="n">
        <f aca="false">ROUND(IF(O2366="",Assumptions!$B$25-K2366,O2366-K2366)*24,1)</f>
        <v>2.8</v>
      </c>
      <c r="AJ2366" s="20" t="n">
        <f aca="false">ROUND(MAX(N(Y2366)/Assumptions!$C$5, N(Z2366)/Assumptions!$C$6, N(AA2366)/Assumptions!$C$7, N(AB2366)/Assumptions!$C$8, N(AC2366)/Assumptions!$C$9, N(AD2366)/Assumptions!$C$10, N(AE2366)/Assumptions!$C$11, N(AF2366)/Assumptions!$C$12, N(AG2366)/Assumptions!$C$13),3)</f>
        <v>3.867</v>
      </c>
      <c r="AK2366" s="0" t="str">
        <f aca="false">IF(OR(U2366="Pending",U2366="On Hold"),"Open GRN (awaiting)",IF(AJ2366&lt;=1,"Within SLA",IF(ROUND(N(Y2366)/Assumptions!$C$5,3)=AJ2366,"Gate Wait",IF(ROUND(N(Z2366)/Assumptions!$C$6,3)=AJ2366,"Dock Wait",IF(ROUND(N(AA2366)/Assumptions!$C$7,3)=AJ2366,"Unloading",IF(ROUND(N(AB2366)/Assumptions!$C$8,3)=AJ2366,"Unload-to-QC Wait",IF(ROUND(N(AC2366)/Assumptions!$C$9,3)=AJ2366,"QC",IF(ROUND(N(AD2366)/Assumptions!$C$10,3)=AJ2366,"QC-to-GRN Wait",IF(ROUND(N(AE2366)/Assumptions!$C$11,3)=AJ2366,"GRN Processing",IF(ROUND(N(AF2366)/Assumptions!$C$12,3)=AJ2366,"GRN-to-Putaway Wait",IF(ROUND(N(AG2366)/Assumptions!$C$13,3)=AJ2366,"Putaway","Within SLA")))))))))))</f>
        <v>Unload-to-QC Wait</v>
      </c>
    </row>
    <row r="2367" customFormat="false" ht="15" hidden="false" customHeight="false" outlineLevel="0" collapsed="false">
      <c r="A2367" s="0" t="s">
        <v>6847</v>
      </c>
      <c r="B2367" s="0" t="s">
        <v>6848</v>
      </c>
      <c r="C2367" s="0" t="s">
        <v>286</v>
      </c>
      <c r="D2367" s="0" t="s">
        <v>119</v>
      </c>
      <c r="E2367" s="0" t="s">
        <v>6849</v>
      </c>
      <c r="F2367" s="0" t="s">
        <v>121</v>
      </c>
      <c r="G2367" s="0" t="s">
        <v>122</v>
      </c>
      <c r="H2367" s="17" t="n">
        <v>46260.8395833333</v>
      </c>
      <c r="I2367" s="17" t="n">
        <v>46260.8451388889</v>
      </c>
      <c r="J2367" s="17" t="n">
        <v>46260.8527777778</v>
      </c>
      <c r="K2367" s="17" t="n">
        <v>46260.8958333333</v>
      </c>
      <c r="L2367" s="17" t="n">
        <v>46260.9048611111</v>
      </c>
      <c r="M2367" s="17" t="n">
        <v>46260.9645833333</v>
      </c>
      <c r="N2367" s="17" t="n">
        <v>46261.00625</v>
      </c>
      <c r="O2367" s="17" t="n">
        <v>46261.1152777778</v>
      </c>
      <c r="P2367" s="17" t="n">
        <v>46261.1659722222</v>
      </c>
      <c r="Q2367" s="17" t="n">
        <v>46261.1736111111</v>
      </c>
      <c r="R2367" s="0" t="n">
        <v>593</v>
      </c>
      <c r="S2367" s="0" t="n">
        <v>0</v>
      </c>
      <c r="T2367" s="0" t="n">
        <v>0</v>
      </c>
      <c r="U2367" s="18" t="s">
        <v>130</v>
      </c>
      <c r="V2367" s="18" t="s">
        <v>139</v>
      </c>
      <c r="W2367" s="0" t="str">
        <f aca="false">IF(AND(X2367&gt;=6,X2367&lt;14),"A",IF(AND(X2367&gt;=14,X2367&lt;22),"B","C"))</f>
        <v>B</v>
      </c>
      <c r="X2367" s="18" t="n">
        <f aca="false">HOUR(H2367)</f>
        <v>20</v>
      </c>
      <c r="Y2367" s="18" t="n">
        <f aca="false">ROUND((I2367-H2367)*1440,0)</f>
        <v>8</v>
      </c>
      <c r="Z2367" s="18" t="n">
        <f aca="false">ROUND((J2367-I2367)*1440,0)</f>
        <v>11</v>
      </c>
      <c r="AA2367" s="18" t="n">
        <f aca="false">ROUND((K2367-J2367)*1440,0)</f>
        <v>62</v>
      </c>
      <c r="AB2367" s="18" t="n">
        <f aca="false">ROUND((L2367-K2367)*1440,0)</f>
        <v>13</v>
      </c>
      <c r="AC2367" s="18" t="n">
        <f aca="false">ROUND((M2367-L2367)*1440,0)</f>
        <v>86</v>
      </c>
      <c r="AD2367" s="18" t="n">
        <f aca="false">IF(N2367="","",ROUND((N2367-M2367)*1440,0))</f>
        <v>60</v>
      </c>
      <c r="AE2367" s="18" t="n">
        <f aca="false">IF(O2367="","",ROUND((O2367-N2367)*1440,0))</f>
        <v>157</v>
      </c>
      <c r="AF2367" s="18" t="n">
        <f aca="false">IF(P2367="","",ROUND((P2367-O2367)*1440,0))</f>
        <v>73</v>
      </c>
      <c r="AG2367" s="18" t="n">
        <f aca="false">IF(Q2367="","",ROUND((Q2367-P2367)*1440,0))</f>
        <v>11</v>
      </c>
      <c r="AH2367" s="18" t="n">
        <f aca="false">IF(Q2367="","",ROUND((Q2367-H2367)*1440,0))</f>
        <v>481</v>
      </c>
      <c r="AI2367" s="19" t="n">
        <f aca="false">ROUND(IF(O2367="",Assumptions!$B$25-K2367,O2367-K2367)*24,1)</f>
        <v>5.3</v>
      </c>
      <c r="AJ2367" s="20" t="n">
        <f aca="false">ROUND(MAX(N(Y2367)/Assumptions!$C$5, N(Z2367)/Assumptions!$C$6, N(AA2367)/Assumptions!$C$7, N(AB2367)/Assumptions!$C$8, N(AC2367)/Assumptions!$C$9, N(AD2367)/Assumptions!$C$10, N(AE2367)/Assumptions!$C$11, N(AF2367)/Assumptions!$C$12, N(AG2367)/Assumptions!$C$13),3)</f>
        <v>3.65</v>
      </c>
      <c r="AK2367" s="0" t="str">
        <f aca="false">IF(OR(U2367="Pending",U2367="On Hold"),"Open GRN (awaiting)",IF(AJ2367&lt;=1,"Within SLA",IF(ROUND(N(Y2367)/Assumptions!$C$5,3)=AJ2367,"Gate Wait",IF(ROUND(N(Z2367)/Assumptions!$C$6,3)=AJ2367,"Dock Wait",IF(ROUND(N(AA2367)/Assumptions!$C$7,3)=AJ2367,"Unloading",IF(ROUND(N(AB2367)/Assumptions!$C$8,3)=AJ2367,"Unload-to-QC Wait",IF(ROUND(N(AC2367)/Assumptions!$C$9,3)=AJ2367,"QC",IF(ROUND(N(AD2367)/Assumptions!$C$10,3)=AJ2367,"QC-to-GRN Wait",IF(ROUND(N(AE2367)/Assumptions!$C$11,3)=AJ2367,"GRN Processing",IF(ROUND(N(AF2367)/Assumptions!$C$12,3)=AJ2367,"GRN-to-Putaway Wait",IF(ROUND(N(AG2367)/Assumptions!$C$13,3)=AJ2367,"Putaway","Within SLA")))))))))))</f>
        <v>GRN-to-Putaway Wait</v>
      </c>
    </row>
    <row r="2368" customFormat="false" ht="15" hidden="false" customHeight="false" outlineLevel="0" collapsed="false">
      <c r="A2368" s="0" t="s">
        <v>6850</v>
      </c>
      <c r="B2368" s="0" t="s">
        <v>6851</v>
      </c>
      <c r="C2368" s="0" t="s">
        <v>218</v>
      </c>
      <c r="D2368" s="0" t="s">
        <v>119</v>
      </c>
      <c r="E2368" s="0" t="s">
        <v>6852</v>
      </c>
      <c r="F2368" s="0" t="s">
        <v>137</v>
      </c>
      <c r="G2368" s="0" t="s">
        <v>129</v>
      </c>
      <c r="H2368" s="17" t="n">
        <v>46260.9291666667</v>
      </c>
      <c r="I2368" s="17" t="n">
        <v>46260.9347222222</v>
      </c>
      <c r="J2368" s="17" t="n">
        <v>46260.9395833333</v>
      </c>
      <c r="K2368" s="17" t="n">
        <v>46260.9583333333</v>
      </c>
      <c r="L2368" s="17" t="n">
        <v>46260.9618055556</v>
      </c>
      <c r="M2368" s="17" t="n">
        <v>46260.9833333333</v>
      </c>
      <c r="N2368" s="17" t="n">
        <v>46261.1194444444</v>
      </c>
      <c r="O2368" s="17" t="n">
        <v>46261.15625</v>
      </c>
      <c r="P2368" s="17" t="n">
        <v>46261.1909722222</v>
      </c>
      <c r="Q2368" s="17" t="n">
        <v>46261.2076388889</v>
      </c>
      <c r="R2368" s="0" t="n">
        <v>578</v>
      </c>
      <c r="S2368" s="0" t="n">
        <v>0</v>
      </c>
      <c r="T2368" s="0" t="n">
        <v>0</v>
      </c>
      <c r="U2368" s="18" t="s">
        <v>130</v>
      </c>
      <c r="V2368" s="18" t="s">
        <v>144</v>
      </c>
      <c r="W2368" s="0" t="str">
        <f aca="false">IF(AND(X2368&gt;=6,X2368&lt;14),"A",IF(AND(X2368&gt;=14,X2368&lt;22),"B","C"))</f>
        <v>C</v>
      </c>
      <c r="X2368" s="18" t="n">
        <f aca="false">HOUR(H2368)</f>
        <v>22</v>
      </c>
      <c r="Y2368" s="18" t="n">
        <f aca="false">ROUND((I2368-H2368)*1440,0)</f>
        <v>8</v>
      </c>
      <c r="Z2368" s="18" t="n">
        <f aca="false">ROUND((J2368-I2368)*1440,0)</f>
        <v>7</v>
      </c>
      <c r="AA2368" s="18" t="n">
        <f aca="false">ROUND((K2368-J2368)*1440,0)</f>
        <v>27</v>
      </c>
      <c r="AB2368" s="18" t="n">
        <f aca="false">ROUND((L2368-K2368)*1440,0)</f>
        <v>5</v>
      </c>
      <c r="AC2368" s="18" t="n">
        <f aca="false">ROUND((M2368-L2368)*1440,0)</f>
        <v>31</v>
      </c>
      <c r="AD2368" s="18" t="n">
        <f aca="false">IF(N2368="","",ROUND((N2368-M2368)*1440,0))</f>
        <v>196</v>
      </c>
      <c r="AE2368" s="18" t="n">
        <f aca="false">IF(O2368="","",ROUND((O2368-N2368)*1440,0))</f>
        <v>53</v>
      </c>
      <c r="AF2368" s="18" t="n">
        <f aca="false">IF(P2368="","",ROUND((P2368-O2368)*1440,0))</f>
        <v>50</v>
      </c>
      <c r="AG2368" s="18" t="n">
        <f aca="false">IF(Q2368="","",ROUND((Q2368-P2368)*1440,0))</f>
        <v>24</v>
      </c>
      <c r="AH2368" s="18" t="n">
        <f aca="false">IF(Q2368="","",ROUND((Q2368-H2368)*1440,0))</f>
        <v>401</v>
      </c>
      <c r="AI2368" s="19" t="n">
        <f aca="false">ROUND(IF(O2368="",Assumptions!$B$25-K2368,O2368-K2368)*24,1)</f>
        <v>4.8</v>
      </c>
      <c r="AJ2368" s="20" t="n">
        <f aca="false">ROUND(MAX(N(Y2368)/Assumptions!$C$5, N(Z2368)/Assumptions!$C$6, N(AA2368)/Assumptions!$C$7, N(AB2368)/Assumptions!$C$8, N(AC2368)/Assumptions!$C$9, N(AD2368)/Assumptions!$C$10, N(AE2368)/Assumptions!$C$11, N(AF2368)/Assumptions!$C$12, N(AG2368)/Assumptions!$C$13),3)</f>
        <v>6.533</v>
      </c>
      <c r="AK2368" s="0" t="str">
        <f aca="false">IF(OR(U2368="Pending",U2368="On Hold"),"Open GRN (awaiting)",IF(AJ2368&lt;=1,"Within SLA",IF(ROUND(N(Y2368)/Assumptions!$C$5,3)=AJ2368,"Gate Wait",IF(ROUND(N(Z2368)/Assumptions!$C$6,3)=AJ2368,"Dock Wait",IF(ROUND(N(AA2368)/Assumptions!$C$7,3)=AJ2368,"Unloading",IF(ROUND(N(AB2368)/Assumptions!$C$8,3)=AJ2368,"Unload-to-QC Wait",IF(ROUND(N(AC2368)/Assumptions!$C$9,3)=AJ2368,"QC",IF(ROUND(N(AD2368)/Assumptions!$C$10,3)=AJ2368,"QC-to-GRN Wait",IF(ROUND(N(AE2368)/Assumptions!$C$11,3)=AJ2368,"GRN Processing",IF(ROUND(N(AF2368)/Assumptions!$C$12,3)=AJ2368,"GRN-to-Putaway Wait",IF(ROUND(N(AG2368)/Assumptions!$C$13,3)=AJ2368,"Putaway","Within SLA")))))))))))</f>
        <v>QC-to-GRN Wait</v>
      </c>
    </row>
    <row r="2369" customFormat="false" ht="15" hidden="false" customHeight="false" outlineLevel="0" collapsed="false">
      <c r="A2369" s="0" t="s">
        <v>6853</v>
      </c>
      <c r="B2369" s="0" t="s">
        <v>6854</v>
      </c>
      <c r="C2369" s="0" t="s">
        <v>153</v>
      </c>
      <c r="D2369" s="0" t="s">
        <v>135</v>
      </c>
      <c r="E2369" s="0" t="s">
        <v>6855</v>
      </c>
      <c r="F2369" s="0" t="s">
        <v>155</v>
      </c>
      <c r="G2369" s="0" t="s">
        <v>138</v>
      </c>
      <c r="H2369" s="17" t="n">
        <v>46261.0534722222</v>
      </c>
      <c r="I2369" s="17" t="n">
        <v>46261.0611111111</v>
      </c>
      <c r="J2369" s="17" t="n">
        <v>46261.0638888889</v>
      </c>
      <c r="K2369" s="17" t="n">
        <v>46261.075</v>
      </c>
      <c r="L2369" s="17" t="n">
        <v>46261.0784722222</v>
      </c>
      <c r="M2369" s="17" t="n">
        <v>46261.0951388889</v>
      </c>
      <c r="N2369" s="17" t="n">
        <v>46261.1631944445</v>
      </c>
      <c r="O2369" s="17" t="n">
        <v>46261.2291666667</v>
      </c>
      <c r="P2369" s="17" t="n">
        <v>46261.2493055556</v>
      </c>
      <c r="Q2369" s="17" t="n">
        <v>46261.2715277778</v>
      </c>
      <c r="R2369" s="0" t="n">
        <v>165</v>
      </c>
      <c r="S2369" s="0" t="n">
        <v>0</v>
      </c>
      <c r="T2369" s="0" t="n">
        <v>0</v>
      </c>
      <c r="U2369" s="18" t="s">
        <v>130</v>
      </c>
      <c r="V2369" s="18" t="s">
        <v>131</v>
      </c>
      <c r="W2369" s="0" t="str">
        <f aca="false">IF(AND(X2369&gt;=6,X2369&lt;14),"A",IF(AND(X2369&gt;=14,X2369&lt;22),"B","C"))</f>
        <v>C</v>
      </c>
      <c r="X2369" s="18" t="n">
        <f aca="false">HOUR(H2369)</f>
        <v>1</v>
      </c>
      <c r="Y2369" s="18" t="n">
        <f aca="false">ROUND((I2369-H2369)*1440,0)</f>
        <v>11</v>
      </c>
      <c r="Z2369" s="18" t="n">
        <f aca="false">ROUND((J2369-I2369)*1440,0)</f>
        <v>4</v>
      </c>
      <c r="AA2369" s="18" t="n">
        <f aca="false">ROUND((K2369-J2369)*1440,0)</f>
        <v>16</v>
      </c>
      <c r="AB2369" s="18" t="n">
        <f aca="false">ROUND((L2369-K2369)*1440,0)</f>
        <v>5</v>
      </c>
      <c r="AC2369" s="18" t="n">
        <f aca="false">ROUND((M2369-L2369)*1440,0)</f>
        <v>24</v>
      </c>
      <c r="AD2369" s="18" t="n">
        <f aca="false">IF(N2369="","",ROUND((N2369-M2369)*1440,0))</f>
        <v>98</v>
      </c>
      <c r="AE2369" s="18" t="n">
        <f aca="false">IF(O2369="","",ROUND((O2369-N2369)*1440,0))</f>
        <v>95</v>
      </c>
      <c r="AF2369" s="18" t="n">
        <f aca="false">IF(P2369="","",ROUND((P2369-O2369)*1440,0))</f>
        <v>29</v>
      </c>
      <c r="AG2369" s="18" t="n">
        <f aca="false">IF(Q2369="","",ROUND((Q2369-P2369)*1440,0))</f>
        <v>32</v>
      </c>
      <c r="AH2369" s="18" t="n">
        <f aca="false">IF(Q2369="","",ROUND((Q2369-H2369)*1440,0))</f>
        <v>314</v>
      </c>
      <c r="AI2369" s="19" t="n">
        <f aca="false">ROUND(IF(O2369="",Assumptions!$B$25-K2369,O2369-K2369)*24,1)</f>
        <v>3.7</v>
      </c>
      <c r="AJ2369" s="20" t="n">
        <f aca="false">ROUND(MAX(N(Y2369)/Assumptions!$C$5, N(Z2369)/Assumptions!$C$6, N(AA2369)/Assumptions!$C$7, N(AB2369)/Assumptions!$C$8, N(AC2369)/Assumptions!$C$9, N(AD2369)/Assumptions!$C$10, N(AE2369)/Assumptions!$C$11, N(AF2369)/Assumptions!$C$12, N(AG2369)/Assumptions!$C$13),3)</f>
        <v>3.267</v>
      </c>
      <c r="AK2369" s="0" t="str">
        <f aca="false">IF(OR(U2369="Pending",U2369="On Hold"),"Open GRN (awaiting)",IF(AJ2369&lt;=1,"Within SLA",IF(ROUND(N(Y2369)/Assumptions!$C$5,3)=AJ2369,"Gate Wait",IF(ROUND(N(Z2369)/Assumptions!$C$6,3)=AJ2369,"Dock Wait",IF(ROUND(N(AA2369)/Assumptions!$C$7,3)=AJ2369,"Unloading",IF(ROUND(N(AB2369)/Assumptions!$C$8,3)=AJ2369,"Unload-to-QC Wait",IF(ROUND(N(AC2369)/Assumptions!$C$9,3)=AJ2369,"QC",IF(ROUND(N(AD2369)/Assumptions!$C$10,3)=AJ2369,"QC-to-GRN Wait",IF(ROUND(N(AE2369)/Assumptions!$C$11,3)=AJ2369,"GRN Processing",IF(ROUND(N(AF2369)/Assumptions!$C$12,3)=AJ2369,"GRN-to-Putaway Wait",IF(ROUND(N(AG2369)/Assumptions!$C$13,3)=AJ2369,"Putaway","Within SLA")))))))))))</f>
        <v>QC-to-GRN Wait</v>
      </c>
    </row>
    <row r="2370" customFormat="false" ht="15" hidden="false" customHeight="false" outlineLevel="0" collapsed="false">
      <c r="A2370" s="0" t="s">
        <v>6856</v>
      </c>
      <c r="B2370" s="0" t="s">
        <v>6857</v>
      </c>
      <c r="C2370" s="0" t="s">
        <v>153</v>
      </c>
      <c r="D2370" s="0" t="s">
        <v>119</v>
      </c>
      <c r="E2370" s="0" t="s">
        <v>992</v>
      </c>
      <c r="F2370" s="0" t="s">
        <v>155</v>
      </c>
      <c r="G2370" s="0" t="s">
        <v>122</v>
      </c>
      <c r="H2370" s="17" t="n">
        <v>46261.1138888889</v>
      </c>
      <c r="I2370" s="17" t="n">
        <v>46261.1256944445</v>
      </c>
      <c r="J2370" s="17" t="n">
        <v>46261.1375</v>
      </c>
      <c r="K2370" s="17" t="n">
        <v>46261.1645833333</v>
      </c>
      <c r="L2370" s="17" t="n">
        <v>46261.1715277778</v>
      </c>
      <c r="M2370" s="17" t="n">
        <v>46261.1888888889</v>
      </c>
      <c r="N2370" s="17" t="n">
        <v>46261.2548611111</v>
      </c>
      <c r="O2370" s="17" t="n">
        <v>46261.3180555556</v>
      </c>
      <c r="P2370" s="17" t="n">
        <v>46261.3381944444</v>
      </c>
      <c r="Q2370" s="17" t="n">
        <v>46261.3513888889</v>
      </c>
      <c r="R2370" s="0" t="n">
        <v>249</v>
      </c>
      <c r="S2370" s="0" t="n">
        <v>0</v>
      </c>
      <c r="T2370" s="0" t="n">
        <v>0</v>
      </c>
      <c r="U2370" s="18" t="s">
        <v>130</v>
      </c>
      <c r="V2370" s="18" t="s">
        <v>156</v>
      </c>
      <c r="W2370" s="0" t="str">
        <f aca="false">IF(AND(X2370&gt;=6,X2370&lt;14),"A",IF(AND(X2370&gt;=14,X2370&lt;22),"B","C"))</f>
        <v>C</v>
      </c>
      <c r="X2370" s="18" t="n">
        <f aca="false">HOUR(H2370)</f>
        <v>2</v>
      </c>
      <c r="Y2370" s="18" t="n">
        <f aca="false">ROUND((I2370-H2370)*1440,0)</f>
        <v>17</v>
      </c>
      <c r="Z2370" s="18" t="n">
        <f aca="false">ROUND((J2370-I2370)*1440,0)</f>
        <v>17</v>
      </c>
      <c r="AA2370" s="18" t="n">
        <f aca="false">ROUND((K2370-J2370)*1440,0)</f>
        <v>39</v>
      </c>
      <c r="AB2370" s="18" t="n">
        <f aca="false">ROUND((L2370-K2370)*1440,0)</f>
        <v>10</v>
      </c>
      <c r="AC2370" s="18" t="n">
        <f aca="false">ROUND((M2370-L2370)*1440,0)</f>
        <v>25</v>
      </c>
      <c r="AD2370" s="18" t="n">
        <f aca="false">IF(N2370="","",ROUND((N2370-M2370)*1440,0))</f>
        <v>95</v>
      </c>
      <c r="AE2370" s="18" t="n">
        <f aca="false">IF(O2370="","",ROUND((O2370-N2370)*1440,0))</f>
        <v>91</v>
      </c>
      <c r="AF2370" s="18" t="n">
        <f aca="false">IF(P2370="","",ROUND((P2370-O2370)*1440,0))</f>
        <v>29</v>
      </c>
      <c r="AG2370" s="18" t="n">
        <f aca="false">IF(Q2370="","",ROUND((Q2370-P2370)*1440,0))</f>
        <v>19</v>
      </c>
      <c r="AH2370" s="18" t="n">
        <f aca="false">IF(Q2370="","",ROUND((Q2370-H2370)*1440,0))</f>
        <v>342</v>
      </c>
      <c r="AI2370" s="19" t="n">
        <f aca="false">ROUND(IF(O2370="",Assumptions!$B$25-K2370,O2370-K2370)*24,1)</f>
        <v>3.7</v>
      </c>
      <c r="AJ2370" s="20" t="n">
        <f aca="false">ROUND(MAX(N(Y2370)/Assumptions!$C$5, N(Z2370)/Assumptions!$C$6, N(AA2370)/Assumptions!$C$7, N(AB2370)/Assumptions!$C$8, N(AC2370)/Assumptions!$C$9, N(AD2370)/Assumptions!$C$10, N(AE2370)/Assumptions!$C$11, N(AF2370)/Assumptions!$C$12, N(AG2370)/Assumptions!$C$13),3)</f>
        <v>3.167</v>
      </c>
      <c r="AK2370" s="0" t="str">
        <f aca="false">IF(OR(U2370="Pending",U2370="On Hold"),"Open GRN (awaiting)",IF(AJ2370&lt;=1,"Within SLA",IF(ROUND(N(Y2370)/Assumptions!$C$5,3)=AJ2370,"Gate Wait",IF(ROUND(N(Z2370)/Assumptions!$C$6,3)=AJ2370,"Dock Wait",IF(ROUND(N(AA2370)/Assumptions!$C$7,3)=AJ2370,"Unloading",IF(ROUND(N(AB2370)/Assumptions!$C$8,3)=AJ2370,"Unload-to-QC Wait",IF(ROUND(N(AC2370)/Assumptions!$C$9,3)=AJ2370,"QC",IF(ROUND(N(AD2370)/Assumptions!$C$10,3)=AJ2370,"QC-to-GRN Wait",IF(ROUND(N(AE2370)/Assumptions!$C$11,3)=AJ2370,"GRN Processing",IF(ROUND(N(AF2370)/Assumptions!$C$12,3)=AJ2370,"GRN-to-Putaway Wait",IF(ROUND(N(AG2370)/Assumptions!$C$13,3)=AJ2370,"Putaway","Within SLA")))))))))))</f>
        <v>QC-to-GRN Wait</v>
      </c>
    </row>
    <row r="2371" customFormat="false" ht="15" hidden="false" customHeight="false" outlineLevel="0" collapsed="false">
      <c r="A2371" s="0" t="s">
        <v>6858</v>
      </c>
      <c r="B2371" s="0" t="s">
        <v>6859</v>
      </c>
      <c r="C2371" s="0" t="s">
        <v>159</v>
      </c>
      <c r="D2371" s="0" t="s">
        <v>135</v>
      </c>
      <c r="E2371" s="0" t="s">
        <v>6860</v>
      </c>
      <c r="F2371" s="0" t="s">
        <v>128</v>
      </c>
      <c r="G2371" s="0" t="s">
        <v>178</v>
      </c>
      <c r="H2371" s="17" t="n">
        <v>46261.3090277778</v>
      </c>
      <c r="I2371" s="17" t="n">
        <v>46261.3208333333</v>
      </c>
      <c r="J2371" s="17" t="n">
        <v>46261.3340277778</v>
      </c>
      <c r="K2371" s="17" t="n">
        <v>46261.3541666667</v>
      </c>
      <c r="L2371" s="17" t="n">
        <v>46261.3597222222</v>
      </c>
      <c r="M2371" s="17" t="n">
        <v>46261.38125</v>
      </c>
      <c r="N2371" s="17" t="n">
        <v>46261.3930555556</v>
      </c>
      <c r="O2371" s="17" t="n">
        <v>46261.4076388889</v>
      </c>
      <c r="P2371" s="17" t="n">
        <v>46261.4166666667</v>
      </c>
      <c r="Q2371" s="17" t="n">
        <v>46261.4319444444</v>
      </c>
      <c r="R2371" s="0" t="n">
        <v>463</v>
      </c>
      <c r="S2371" s="0" t="n">
        <v>0</v>
      </c>
      <c r="T2371" s="0" t="n">
        <v>0</v>
      </c>
      <c r="U2371" s="18" t="s">
        <v>130</v>
      </c>
      <c r="V2371" s="18" t="s">
        <v>139</v>
      </c>
      <c r="W2371" s="0" t="str">
        <f aca="false">IF(AND(X2371&gt;=6,X2371&lt;14),"A",IF(AND(X2371&gt;=14,X2371&lt;22),"B","C"))</f>
        <v>A</v>
      </c>
      <c r="X2371" s="18" t="n">
        <f aca="false">HOUR(H2371)</f>
        <v>7</v>
      </c>
      <c r="Y2371" s="18" t="n">
        <f aca="false">ROUND((I2371-H2371)*1440,0)</f>
        <v>17</v>
      </c>
      <c r="Z2371" s="18" t="n">
        <f aca="false">ROUND((J2371-I2371)*1440,0)</f>
        <v>19</v>
      </c>
      <c r="AA2371" s="18" t="n">
        <f aca="false">ROUND((K2371-J2371)*1440,0)</f>
        <v>29</v>
      </c>
      <c r="AB2371" s="18" t="n">
        <f aca="false">ROUND((L2371-K2371)*1440,0)</f>
        <v>8</v>
      </c>
      <c r="AC2371" s="18" t="n">
        <f aca="false">ROUND((M2371-L2371)*1440,0)</f>
        <v>31</v>
      </c>
      <c r="AD2371" s="18" t="n">
        <f aca="false">IF(N2371="","",ROUND((N2371-M2371)*1440,0))</f>
        <v>17</v>
      </c>
      <c r="AE2371" s="18" t="n">
        <f aca="false">IF(O2371="","",ROUND((O2371-N2371)*1440,0))</f>
        <v>21</v>
      </c>
      <c r="AF2371" s="18" t="n">
        <f aca="false">IF(P2371="","",ROUND((P2371-O2371)*1440,0))</f>
        <v>13</v>
      </c>
      <c r="AG2371" s="18" t="n">
        <f aca="false">IF(Q2371="","",ROUND((Q2371-P2371)*1440,0))</f>
        <v>22</v>
      </c>
      <c r="AH2371" s="18" t="n">
        <f aca="false">IF(Q2371="","",ROUND((Q2371-H2371)*1440,0))</f>
        <v>177</v>
      </c>
      <c r="AI2371" s="19" t="n">
        <f aca="false">ROUND(IF(O2371="",Assumptions!$B$25-K2371,O2371-K2371)*24,1)</f>
        <v>1.3</v>
      </c>
      <c r="AJ2371" s="20" t="n">
        <f aca="false">ROUND(MAX(N(Y2371)/Assumptions!$C$5, N(Z2371)/Assumptions!$C$6, N(AA2371)/Assumptions!$C$7, N(AB2371)/Assumptions!$C$8, N(AC2371)/Assumptions!$C$9, N(AD2371)/Assumptions!$C$10, N(AE2371)/Assumptions!$C$11, N(AF2371)/Assumptions!$C$12, N(AG2371)/Assumptions!$C$13),3)</f>
        <v>1.267</v>
      </c>
      <c r="AK2371" s="0" t="str">
        <f aca="false">IF(OR(U2371="Pending",U2371="On Hold"),"Open GRN (awaiting)",IF(AJ2371&lt;=1,"Within SLA",IF(ROUND(N(Y2371)/Assumptions!$C$5,3)=AJ2371,"Gate Wait",IF(ROUND(N(Z2371)/Assumptions!$C$6,3)=AJ2371,"Dock Wait",IF(ROUND(N(AA2371)/Assumptions!$C$7,3)=AJ2371,"Unloading",IF(ROUND(N(AB2371)/Assumptions!$C$8,3)=AJ2371,"Unload-to-QC Wait",IF(ROUND(N(AC2371)/Assumptions!$C$9,3)=AJ2371,"QC",IF(ROUND(N(AD2371)/Assumptions!$C$10,3)=AJ2371,"QC-to-GRN Wait",IF(ROUND(N(AE2371)/Assumptions!$C$11,3)=AJ2371,"GRN Processing",IF(ROUND(N(AF2371)/Assumptions!$C$12,3)=AJ2371,"GRN-to-Putaway Wait",IF(ROUND(N(AG2371)/Assumptions!$C$13,3)=AJ2371,"Putaway","Within SLA")))))))))))</f>
        <v>Dock Wait</v>
      </c>
    </row>
    <row r="2372" customFormat="false" ht="15" hidden="false" customHeight="false" outlineLevel="0" collapsed="false">
      <c r="A2372" s="0" t="s">
        <v>6861</v>
      </c>
      <c r="B2372" s="0" t="s">
        <v>6862</v>
      </c>
      <c r="C2372" s="0" t="s">
        <v>134</v>
      </c>
      <c r="D2372" s="0" t="s">
        <v>119</v>
      </c>
      <c r="E2372" s="0" t="s">
        <v>6863</v>
      </c>
      <c r="F2372" s="0" t="s">
        <v>149</v>
      </c>
      <c r="G2372" s="0" t="s">
        <v>122</v>
      </c>
      <c r="H2372" s="17" t="n">
        <v>46261.3208333333</v>
      </c>
      <c r="I2372" s="17" t="n">
        <v>46261.3368055556</v>
      </c>
      <c r="J2372" s="17" t="n">
        <v>46261.3506944445</v>
      </c>
      <c r="K2372" s="17" t="n">
        <v>46261.3583333333</v>
      </c>
      <c r="L2372" s="17" t="n">
        <v>46261.3652777778</v>
      </c>
      <c r="M2372" s="17" t="n">
        <v>46261.3986111111</v>
      </c>
      <c r="N2372" s="17" t="n">
        <v>46261.4159722222</v>
      </c>
      <c r="O2372" s="17" t="n">
        <v>46261.44375</v>
      </c>
      <c r="P2372" s="17" t="n">
        <v>46261.45625</v>
      </c>
      <c r="Q2372" s="17" t="n">
        <v>46261.4736111111</v>
      </c>
      <c r="R2372" s="0" t="n">
        <v>221</v>
      </c>
      <c r="S2372" s="0" t="n">
        <v>0</v>
      </c>
      <c r="T2372" s="0" t="n">
        <v>0</v>
      </c>
      <c r="U2372" s="18" t="s">
        <v>130</v>
      </c>
      <c r="V2372" s="18" t="s">
        <v>139</v>
      </c>
      <c r="W2372" s="0" t="str">
        <f aca="false">IF(AND(X2372&gt;=6,X2372&lt;14),"A",IF(AND(X2372&gt;=14,X2372&lt;22),"B","C"))</f>
        <v>A</v>
      </c>
      <c r="X2372" s="18" t="n">
        <f aca="false">HOUR(H2372)</f>
        <v>7</v>
      </c>
      <c r="Y2372" s="18" t="n">
        <f aca="false">ROUND((I2372-H2372)*1440,0)</f>
        <v>23</v>
      </c>
      <c r="Z2372" s="18" t="n">
        <f aca="false">ROUND((J2372-I2372)*1440,0)</f>
        <v>20</v>
      </c>
      <c r="AA2372" s="18" t="n">
        <f aca="false">ROUND((K2372-J2372)*1440,0)</f>
        <v>11</v>
      </c>
      <c r="AB2372" s="18" t="n">
        <f aca="false">ROUND((L2372-K2372)*1440,0)</f>
        <v>10</v>
      </c>
      <c r="AC2372" s="18" t="n">
        <f aca="false">ROUND((M2372-L2372)*1440,0)</f>
        <v>48</v>
      </c>
      <c r="AD2372" s="18" t="n">
        <f aca="false">IF(N2372="","",ROUND((N2372-M2372)*1440,0))</f>
        <v>25</v>
      </c>
      <c r="AE2372" s="18" t="n">
        <f aca="false">IF(O2372="","",ROUND((O2372-N2372)*1440,0))</f>
        <v>40</v>
      </c>
      <c r="AF2372" s="18" t="n">
        <f aca="false">IF(P2372="","",ROUND((P2372-O2372)*1440,0))</f>
        <v>18</v>
      </c>
      <c r="AG2372" s="18" t="n">
        <f aca="false">IF(Q2372="","",ROUND((Q2372-P2372)*1440,0))</f>
        <v>25</v>
      </c>
      <c r="AH2372" s="18" t="n">
        <f aca="false">IF(Q2372="","",ROUND((Q2372-H2372)*1440,0))</f>
        <v>220</v>
      </c>
      <c r="AI2372" s="19" t="n">
        <f aca="false">ROUND(IF(O2372="",Assumptions!$B$25-K2372,O2372-K2372)*24,1)</f>
        <v>2.1</v>
      </c>
      <c r="AJ2372" s="20" t="n">
        <f aca="false">ROUND(MAX(N(Y2372)/Assumptions!$C$5, N(Z2372)/Assumptions!$C$6, N(AA2372)/Assumptions!$C$7, N(AB2372)/Assumptions!$C$8, N(AC2372)/Assumptions!$C$9, N(AD2372)/Assumptions!$C$10, N(AE2372)/Assumptions!$C$11, N(AF2372)/Assumptions!$C$12, N(AG2372)/Assumptions!$C$13),3)</f>
        <v>1.333</v>
      </c>
      <c r="AK2372" s="0" t="str">
        <f aca="false">IF(OR(U2372="Pending",U2372="On Hold"),"Open GRN (awaiting)",IF(AJ2372&lt;=1,"Within SLA",IF(ROUND(N(Y2372)/Assumptions!$C$5,3)=AJ2372,"Gate Wait",IF(ROUND(N(Z2372)/Assumptions!$C$6,3)=AJ2372,"Dock Wait",IF(ROUND(N(AA2372)/Assumptions!$C$7,3)=AJ2372,"Unloading",IF(ROUND(N(AB2372)/Assumptions!$C$8,3)=AJ2372,"Unload-to-QC Wait",IF(ROUND(N(AC2372)/Assumptions!$C$9,3)=AJ2372,"QC",IF(ROUND(N(AD2372)/Assumptions!$C$10,3)=AJ2372,"QC-to-GRN Wait",IF(ROUND(N(AE2372)/Assumptions!$C$11,3)=AJ2372,"GRN Processing",IF(ROUND(N(AF2372)/Assumptions!$C$12,3)=AJ2372,"GRN-to-Putaway Wait",IF(ROUND(N(AG2372)/Assumptions!$C$13,3)=AJ2372,"Putaway","Within SLA")))))))))))</f>
        <v>Dock Wait</v>
      </c>
    </row>
    <row r="2373" customFormat="false" ht="15" hidden="false" customHeight="false" outlineLevel="0" collapsed="false">
      <c r="A2373" s="0" t="s">
        <v>6864</v>
      </c>
      <c r="B2373" s="0" t="s">
        <v>6865</v>
      </c>
      <c r="C2373" s="0" t="s">
        <v>142</v>
      </c>
      <c r="D2373" s="0" t="s">
        <v>135</v>
      </c>
      <c r="E2373" s="0" t="s">
        <v>6866</v>
      </c>
      <c r="F2373" s="0" t="s">
        <v>137</v>
      </c>
      <c r="G2373" s="0" t="s">
        <v>178</v>
      </c>
      <c r="H2373" s="17" t="n">
        <v>46261.3451388889</v>
      </c>
      <c r="I2373" s="17" t="n">
        <v>46261.3729166667</v>
      </c>
      <c r="J2373" s="17" t="n">
        <v>46261.3805555556</v>
      </c>
      <c r="K2373" s="17" t="n">
        <v>46261.4166666667</v>
      </c>
      <c r="L2373" s="17" t="n">
        <v>46261.4284722222</v>
      </c>
      <c r="M2373" s="17" t="n">
        <v>46261.4375</v>
      </c>
      <c r="N2373" s="17" t="n">
        <v>46261.4819444444</v>
      </c>
      <c r="O2373" s="17" t="n">
        <v>46261.5118055556</v>
      </c>
      <c r="P2373" s="17" t="n">
        <v>46261.5201388889</v>
      </c>
      <c r="Q2373" s="17" t="n">
        <v>46261.6194444444</v>
      </c>
      <c r="R2373" s="0" t="n">
        <v>522</v>
      </c>
      <c r="S2373" s="0" t="n">
        <v>0</v>
      </c>
      <c r="T2373" s="0" t="n">
        <v>0</v>
      </c>
      <c r="U2373" s="18" t="s">
        <v>130</v>
      </c>
      <c r="V2373" s="18" t="s">
        <v>144</v>
      </c>
      <c r="W2373" s="0" t="str">
        <f aca="false">IF(AND(X2373&gt;=6,X2373&lt;14),"A",IF(AND(X2373&gt;=14,X2373&lt;22),"B","C"))</f>
        <v>A</v>
      </c>
      <c r="X2373" s="18" t="n">
        <f aca="false">HOUR(H2373)</f>
        <v>8</v>
      </c>
      <c r="Y2373" s="18" t="n">
        <f aca="false">ROUND((I2373-H2373)*1440,0)</f>
        <v>40</v>
      </c>
      <c r="Z2373" s="18" t="n">
        <f aca="false">ROUND((J2373-I2373)*1440,0)</f>
        <v>11</v>
      </c>
      <c r="AA2373" s="18" t="n">
        <f aca="false">ROUND((K2373-J2373)*1440,0)</f>
        <v>52</v>
      </c>
      <c r="AB2373" s="18" t="n">
        <f aca="false">ROUND((L2373-K2373)*1440,0)</f>
        <v>17</v>
      </c>
      <c r="AC2373" s="18" t="n">
        <f aca="false">ROUND((M2373-L2373)*1440,0)</f>
        <v>13</v>
      </c>
      <c r="AD2373" s="18" t="n">
        <f aca="false">IF(N2373="","",ROUND((N2373-M2373)*1440,0))</f>
        <v>64</v>
      </c>
      <c r="AE2373" s="18" t="n">
        <f aca="false">IF(O2373="","",ROUND((O2373-N2373)*1440,0))</f>
        <v>43</v>
      </c>
      <c r="AF2373" s="18" t="n">
        <f aca="false">IF(P2373="","",ROUND((P2373-O2373)*1440,0))</f>
        <v>12</v>
      </c>
      <c r="AG2373" s="18" t="n">
        <f aca="false">IF(Q2373="","",ROUND((Q2373-P2373)*1440,0))</f>
        <v>143</v>
      </c>
      <c r="AH2373" s="18" t="n">
        <f aca="false">IF(Q2373="","",ROUND((Q2373-H2373)*1440,0))</f>
        <v>395</v>
      </c>
      <c r="AI2373" s="19" t="n">
        <f aca="false">ROUND(IF(O2373="",Assumptions!$B$25-K2373,O2373-K2373)*24,1)</f>
        <v>2.3</v>
      </c>
      <c r="AJ2373" s="20" t="n">
        <f aca="false">ROUND(MAX(N(Y2373)/Assumptions!$C$5, N(Z2373)/Assumptions!$C$6, N(AA2373)/Assumptions!$C$7, N(AB2373)/Assumptions!$C$8, N(AC2373)/Assumptions!$C$9, N(AD2373)/Assumptions!$C$10, N(AE2373)/Assumptions!$C$11, N(AF2373)/Assumptions!$C$12, N(AG2373)/Assumptions!$C$13),3)</f>
        <v>3.575</v>
      </c>
      <c r="AK2373" s="0" t="str">
        <f aca="false">IF(OR(U2373="Pending",U2373="On Hold"),"Open GRN (awaiting)",IF(AJ2373&lt;=1,"Within SLA",IF(ROUND(N(Y2373)/Assumptions!$C$5,3)=AJ2373,"Gate Wait",IF(ROUND(N(Z2373)/Assumptions!$C$6,3)=AJ2373,"Dock Wait",IF(ROUND(N(AA2373)/Assumptions!$C$7,3)=AJ2373,"Unloading",IF(ROUND(N(AB2373)/Assumptions!$C$8,3)=AJ2373,"Unload-to-QC Wait",IF(ROUND(N(AC2373)/Assumptions!$C$9,3)=AJ2373,"QC",IF(ROUND(N(AD2373)/Assumptions!$C$10,3)=AJ2373,"QC-to-GRN Wait",IF(ROUND(N(AE2373)/Assumptions!$C$11,3)=AJ2373,"GRN Processing",IF(ROUND(N(AF2373)/Assumptions!$C$12,3)=AJ2373,"GRN-to-Putaway Wait",IF(ROUND(N(AG2373)/Assumptions!$C$13,3)=AJ2373,"Putaway","Within SLA")))))))))))</f>
        <v>Putaway</v>
      </c>
    </row>
    <row r="2374" customFormat="false" ht="15" hidden="false" customHeight="false" outlineLevel="0" collapsed="false">
      <c r="A2374" s="0" t="s">
        <v>6867</v>
      </c>
      <c r="B2374" s="0" t="s">
        <v>6868</v>
      </c>
      <c r="C2374" s="0" t="s">
        <v>286</v>
      </c>
      <c r="D2374" s="0" t="s">
        <v>147</v>
      </c>
      <c r="E2374" s="0" t="s">
        <v>3350</v>
      </c>
      <c r="F2374" s="0" t="s">
        <v>177</v>
      </c>
      <c r="G2374" s="0" t="s">
        <v>150</v>
      </c>
      <c r="H2374" s="17" t="n">
        <v>46261.3701388889</v>
      </c>
      <c r="I2374" s="17" t="n">
        <v>46261.3798611111</v>
      </c>
      <c r="J2374" s="17" t="n">
        <v>46261.3930555556</v>
      </c>
      <c r="K2374" s="17" t="n">
        <v>46261.4486111111</v>
      </c>
      <c r="L2374" s="17" t="n">
        <v>46261.4604166667</v>
      </c>
      <c r="M2374" s="17" t="n">
        <v>46261.4833333333</v>
      </c>
      <c r="N2374" s="17" t="n">
        <v>46261.5104166667</v>
      </c>
      <c r="O2374" s="17" t="n">
        <v>46261.5354166667</v>
      </c>
      <c r="P2374" s="17" t="n">
        <v>46261.5520833333</v>
      </c>
      <c r="Q2374" s="17" t="n">
        <v>46261.5715277778</v>
      </c>
      <c r="R2374" s="0" t="n">
        <v>825</v>
      </c>
      <c r="S2374" s="0" t="n">
        <v>0</v>
      </c>
      <c r="T2374" s="0" t="n">
        <v>0</v>
      </c>
      <c r="U2374" s="18" t="s">
        <v>130</v>
      </c>
      <c r="V2374" s="18" t="s">
        <v>144</v>
      </c>
      <c r="W2374" s="0" t="str">
        <f aca="false">IF(AND(X2374&gt;=6,X2374&lt;14),"A",IF(AND(X2374&gt;=14,X2374&lt;22),"B","C"))</f>
        <v>A</v>
      </c>
      <c r="X2374" s="18" t="n">
        <f aca="false">HOUR(H2374)</f>
        <v>8</v>
      </c>
      <c r="Y2374" s="18" t="n">
        <f aca="false">ROUND((I2374-H2374)*1440,0)</f>
        <v>14</v>
      </c>
      <c r="Z2374" s="18" t="n">
        <f aca="false">ROUND((J2374-I2374)*1440,0)</f>
        <v>19</v>
      </c>
      <c r="AA2374" s="18" t="n">
        <f aca="false">ROUND((K2374-J2374)*1440,0)</f>
        <v>80</v>
      </c>
      <c r="AB2374" s="18" t="n">
        <f aca="false">ROUND((L2374-K2374)*1440,0)</f>
        <v>17</v>
      </c>
      <c r="AC2374" s="18" t="n">
        <f aca="false">ROUND((M2374-L2374)*1440,0)</f>
        <v>33</v>
      </c>
      <c r="AD2374" s="18" t="n">
        <f aca="false">IF(N2374="","",ROUND((N2374-M2374)*1440,0))</f>
        <v>39</v>
      </c>
      <c r="AE2374" s="18" t="n">
        <f aca="false">IF(O2374="","",ROUND((O2374-N2374)*1440,0))</f>
        <v>36</v>
      </c>
      <c r="AF2374" s="18" t="n">
        <f aca="false">IF(P2374="","",ROUND((P2374-O2374)*1440,0))</f>
        <v>24</v>
      </c>
      <c r="AG2374" s="18" t="n">
        <f aca="false">IF(Q2374="","",ROUND((Q2374-P2374)*1440,0))</f>
        <v>28</v>
      </c>
      <c r="AH2374" s="18" t="n">
        <f aca="false">IF(Q2374="","",ROUND((Q2374-H2374)*1440,0))</f>
        <v>290</v>
      </c>
      <c r="AI2374" s="19" t="n">
        <f aca="false">ROUND(IF(O2374="",Assumptions!$B$25-K2374,O2374-K2374)*24,1)</f>
        <v>2.1</v>
      </c>
      <c r="AJ2374" s="20" t="n">
        <f aca="false">ROUND(MAX(N(Y2374)/Assumptions!$C$5, N(Z2374)/Assumptions!$C$6, N(AA2374)/Assumptions!$C$7, N(AB2374)/Assumptions!$C$8, N(AC2374)/Assumptions!$C$9, N(AD2374)/Assumptions!$C$10, N(AE2374)/Assumptions!$C$11, N(AF2374)/Assumptions!$C$12, N(AG2374)/Assumptions!$C$13),3)</f>
        <v>1.333</v>
      </c>
      <c r="AK2374" s="0" t="str">
        <f aca="false">IF(OR(U2374="Pending",U2374="On Hold"),"Open GRN (awaiting)",IF(AJ2374&lt;=1,"Within SLA",IF(ROUND(N(Y2374)/Assumptions!$C$5,3)=AJ2374,"Gate Wait",IF(ROUND(N(Z2374)/Assumptions!$C$6,3)=AJ2374,"Dock Wait",IF(ROUND(N(AA2374)/Assumptions!$C$7,3)=AJ2374,"Unloading",IF(ROUND(N(AB2374)/Assumptions!$C$8,3)=AJ2374,"Unload-to-QC Wait",IF(ROUND(N(AC2374)/Assumptions!$C$9,3)=AJ2374,"QC",IF(ROUND(N(AD2374)/Assumptions!$C$10,3)=AJ2374,"QC-to-GRN Wait",IF(ROUND(N(AE2374)/Assumptions!$C$11,3)=AJ2374,"GRN Processing",IF(ROUND(N(AF2374)/Assumptions!$C$12,3)=AJ2374,"GRN-to-Putaway Wait",IF(ROUND(N(AG2374)/Assumptions!$C$13,3)=AJ2374,"Putaway","Within SLA")))))))))))</f>
        <v>Unloading</v>
      </c>
    </row>
    <row r="2375" customFormat="false" ht="15" hidden="false" customHeight="false" outlineLevel="0" collapsed="false">
      <c r="A2375" s="0" t="s">
        <v>6869</v>
      </c>
      <c r="B2375" s="0" t="s">
        <v>6870</v>
      </c>
      <c r="C2375" s="0" t="s">
        <v>184</v>
      </c>
      <c r="D2375" s="0" t="s">
        <v>147</v>
      </c>
      <c r="E2375" s="0" t="s">
        <v>6871</v>
      </c>
      <c r="F2375" s="0" t="s">
        <v>177</v>
      </c>
      <c r="G2375" s="0" t="s">
        <v>167</v>
      </c>
      <c r="H2375" s="17" t="n">
        <v>46261.3826388889</v>
      </c>
      <c r="I2375" s="17" t="n">
        <v>46261.3979166667</v>
      </c>
      <c r="J2375" s="17" t="n">
        <v>46261.4027777778</v>
      </c>
      <c r="K2375" s="17" t="n">
        <v>46261.4486111111</v>
      </c>
      <c r="L2375" s="17" t="n">
        <v>46261.4736111111</v>
      </c>
      <c r="M2375" s="17" t="n">
        <v>46261.5048611111</v>
      </c>
      <c r="N2375" s="17" t="n">
        <v>46261.5243055556</v>
      </c>
      <c r="O2375" s="17" t="n">
        <v>46261.5375</v>
      </c>
      <c r="P2375" s="17" t="n">
        <v>46261.5618055556</v>
      </c>
      <c r="Q2375" s="17" t="n">
        <v>46261.5861111111</v>
      </c>
      <c r="R2375" s="0" t="n">
        <v>1004</v>
      </c>
      <c r="S2375" s="0" t="n">
        <v>0</v>
      </c>
      <c r="T2375" s="0" t="n">
        <v>4</v>
      </c>
      <c r="U2375" s="18" t="s">
        <v>123</v>
      </c>
      <c r="V2375" s="18" t="s">
        <v>144</v>
      </c>
      <c r="W2375" s="0" t="str">
        <f aca="false">IF(AND(X2375&gt;=6,X2375&lt;14),"A",IF(AND(X2375&gt;=14,X2375&lt;22),"B","C"))</f>
        <v>A</v>
      </c>
      <c r="X2375" s="18" t="n">
        <f aca="false">HOUR(H2375)</f>
        <v>9</v>
      </c>
      <c r="Y2375" s="18" t="n">
        <f aca="false">ROUND((I2375-H2375)*1440,0)</f>
        <v>22</v>
      </c>
      <c r="Z2375" s="18" t="n">
        <f aca="false">ROUND((J2375-I2375)*1440,0)</f>
        <v>7</v>
      </c>
      <c r="AA2375" s="18" t="n">
        <f aca="false">ROUND((K2375-J2375)*1440,0)</f>
        <v>66</v>
      </c>
      <c r="AB2375" s="18" t="n">
        <f aca="false">ROUND((L2375-K2375)*1440,0)</f>
        <v>36</v>
      </c>
      <c r="AC2375" s="18" t="n">
        <f aca="false">ROUND((M2375-L2375)*1440,0)</f>
        <v>45</v>
      </c>
      <c r="AD2375" s="18" t="n">
        <f aca="false">IF(N2375="","",ROUND((N2375-M2375)*1440,0))</f>
        <v>28</v>
      </c>
      <c r="AE2375" s="18" t="n">
        <f aca="false">IF(O2375="","",ROUND((O2375-N2375)*1440,0))</f>
        <v>19</v>
      </c>
      <c r="AF2375" s="18" t="n">
        <f aca="false">IF(P2375="","",ROUND((P2375-O2375)*1440,0))</f>
        <v>35</v>
      </c>
      <c r="AG2375" s="18" t="n">
        <f aca="false">IF(Q2375="","",ROUND((Q2375-P2375)*1440,0))</f>
        <v>35</v>
      </c>
      <c r="AH2375" s="18" t="n">
        <f aca="false">IF(Q2375="","",ROUND((Q2375-H2375)*1440,0))</f>
        <v>293</v>
      </c>
      <c r="AI2375" s="19" t="n">
        <f aca="false">ROUND(IF(O2375="",Assumptions!$B$25-K2375,O2375-K2375)*24,1)</f>
        <v>2.1</v>
      </c>
      <c r="AJ2375" s="20" t="n">
        <f aca="false">ROUND(MAX(N(Y2375)/Assumptions!$C$5, N(Z2375)/Assumptions!$C$6, N(AA2375)/Assumptions!$C$7, N(AB2375)/Assumptions!$C$8, N(AC2375)/Assumptions!$C$9, N(AD2375)/Assumptions!$C$10, N(AE2375)/Assumptions!$C$11, N(AF2375)/Assumptions!$C$12, N(AG2375)/Assumptions!$C$13),3)</f>
        <v>2.4</v>
      </c>
      <c r="AK2375" s="0" t="str">
        <f aca="false">IF(OR(U2375="Pending",U2375="On Hold"),"Open GRN (awaiting)",IF(AJ2375&lt;=1,"Within SLA",IF(ROUND(N(Y2375)/Assumptions!$C$5,3)=AJ2375,"Gate Wait",IF(ROUND(N(Z2375)/Assumptions!$C$6,3)=AJ2375,"Dock Wait",IF(ROUND(N(AA2375)/Assumptions!$C$7,3)=AJ2375,"Unloading",IF(ROUND(N(AB2375)/Assumptions!$C$8,3)=AJ2375,"Unload-to-QC Wait",IF(ROUND(N(AC2375)/Assumptions!$C$9,3)=AJ2375,"QC",IF(ROUND(N(AD2375)/Assumptions!$C$10,3)=AJ2375,"QC-to-GRN Wait",IF(ROUND(N(AE2375)/Assumptions!$C$11,3)=AJ2375,"GRN Processing",IF(ROUND(N(AF2375)/Assumptions!$C$12,3)=AJ2375,"GRN-to-Putaway Wait",IF(ROUND(N(AG2375)/Assumptions!$C$13,3)=AJ2375,"Putaway","Within SLA")))))))))))</f>
        <v>Unload-to-QC Wait</v>
      </c>
    </row>
    <row r="2376" customFormat="false" ht="15" hidden="false" customHeight="false" outlineLevel="0" collapsed="false">
      <c r="A2376" s="0" t="s">
        <v>6872</v>
      </c>
      <c r="B2376" s="0" t="s">
        <v>6873</v>
      </c>
      <c r="C2376" s="0" t="s">
        <v>159</v>
      </c>
      <c r="D2376" s="0" t="s">
        <v>147</v>
      </c>
      <c r="E2376" s="0" t="s">
        <v>363</v>
      </c>
      <c r="F2376" s="0" t="s">
        <v>128</v>
      </c>
      <c r="G2376" s="0" t="s">
        <v>167</v>
      </c>
      <c r="H2376" s="17" t="n">
        <v>46261.3902777778</v>
      </c>
      <c r="I2376" s="17" t="n">
        <v>46261.4243055556</v>
      </c>
      <c r="J2376" s="17" t="n">
        <v>46261.4333333333</v>
      </c>
      <c r="K2376" s="17" t="n">
        <v>46261.4701388889</v>
      </c>
      <c r="L2376" s="17" t="n">
        <v>46261.4756944445</v>
      </c>
      <c r="M2376" s="17" t="n">
        <v>46261.5034722222</v>
      </c>
      <c r="N2376" s="17" t="n">
        <v>46261.5736111111</v>
      </c>
      <c r="O2376" s="17" t="n">
        <v>46261.6034722222</v>
      </c>
      <c r="P2376" s="17" t="n">
        <v>46261.6236111111</v>
      </c>
      <c r="Q2376" s="17" t="n">
        <v>46261.6368055556</v>
      </c>
      <c r="R2376" s="0" t="n">
        <v>162</v>
      </c>
      <c r="S2376" s="0" t="n">
        <v>0</v>
      </c>
      <c r="T2376" s="0" t="n">
        <v>0</v>
      </c>
      <c r="U2376" s="18" t="s">
        <v>130</v>
      </c>
      <c r="V2376" s="18" t="s">
        <v>131</v>
      </c>
      <c r="W2376" s="0" t="str">
        <f aca="false">IF(AND(X2376&gt;=6,X2376&lt;14),"A",IF(AND(X2376&gt;=14,X2376&lt;22),"B","C"))</f>
        <v>A</v>
      </c>
      <c r="X2376" s="18" t="n">
        <f aca="false">HOUR(H2376)</f>
        <v>9</v>
      </c>
      <c r="Y2376" s="18" t="n">
        <f aca="false">ROUND((I2376-H2376)*1440,0)</f>
        <v>49</v>
      </c>
      <c r="Z2376" s="18" t="n">
        <f aca="false">ROUND((J2376-I2376)*1440,0)</f>
        <v>13</v>
      </c>
      <c r="AA2376" s="18" t="n">
        <f aca="false">ROUND((K2376-J2376)*1440,0)</f>
        <v>53</v>
      </c>
      <c r="AB2376" s="18" t="n">
        <f aca="false">ROUND((L2376-K2376)*1440,0)</f>
        <v>8</v>
      </c>
      <c r="AC2376" s="18" t="n">
        <f aca="false">ROUND((M2376-L2376)*1440,0)</f>
        <v>40</v>
      </c>
      <c r="AD2376" s="18" t="n">
        <f aca="false">IF(N2376="","",ROUND((N2376-M2376)*1440,0))</f>
        <v>101</v>
      </c>
      <c r="AE2376" s="18" t="n">
        <f aca="false">IF(O2376="","",ROUND((O2376-N2376)*1440,0))</f>
        <v>43</v>
      </c>
      <c r="AF2376" s="18" t="n">
        <f aca="false">IF(P2376="","",ROUND((P2376-O2376)*1440,0))</f>
        <v>29</v>
      </c>
      <c r="AG2376" s="18" t="n">
        <f aca="false">IF(Q2376="","",ROUND((Q2376-P2376)*1440,0))</f>
        <v>19</v>
      </c>
      <c r="AH2376" s="18" t="n">
        <f aca="false">IF(Q2376="","",ROUND((Q2376-H2376)*1440,0))</f>
        <v>355</v>
      </c>
      <c r="AI2376" s="19" t="n">
        <f aca="false">ROUND(IF(O2376="",Assumptions!$B$25-K2376,O2376-K2376)*24,1)</f>
        <v>3.2</v>
      </c>
      <c r="AJ2376" s="20" t="n">
        <f aca="false">ROUND(MAX(N(Y2376)/Assumptions!$C$5, N(Z2376)/Assumptions!$C$6, N(AA2376)/Assumptions!$C$7, N(AB2376)/Assumptions!$C$8, N(AC2376)/Assumptions!$C$9, N(AD2376)/Assumptions!$C$10, N(AE2376)/Assumptions!$C$11, N(AF2376)/Assumptions!$C$12, N(AG2376)/Assumptions!$C$13),3)</f>
        <v>3.367</v>
      </c>
      <c r="AK2376" s="0" t="str">
        <f aca="false">IF(OR(U2376="Pending",U2376="On Hold"),"Open GRN (awaiting)",IF(AJ2376&lt;=1,"Within SLA",IF(ROUND(N(Y2376)/Assumptions!$C$5,3)=AJ2376,"Gate Wait",IF(ROUND(N(Z2376)/Assumptions!$C$6,3)=AJ2376,"Dock Wait",IF(ROUND(N(AA2376)/Assumptions!$C$7,3)=AJ2376,"Unloading",IF(ROUND(N(AB2376)/Assumptions!$C$8,3)=AJ2376,"Unload-to-QC Wait",IF(ROUND(N(AC2376)/Assumptions!$C$9,3)=AJ2376,"QC",IF(ROUND(N(AD2376)/Assumptions!$C$10,3)=AJ2376,"QC-to-GRN Wait",IF(ROUND(N(AE2376)/Assumptions!$C$11,3)=AJ2376,"GRN Processing",IF(ROUND(N(AF2376)/Assumptions!$C$12,3)=AJ2376,"GRN-to-Putaway Wait",IF(ROUND(N(AG2376)/Assumptions!$C$13,3)=AJ2376,"Putaway","Within SLA")))))))))))</f>
        <v>QC-to-GRN Wait</v>
      </c>
    </row>
    <row r="2377" customFormat="false" ht="15" hidden="false" customHeight="false" outlineLevel="0" collapsed="false">
      <c r="A2377" s="0" t="s">
        <v>6874</v>
      </c>
      <c r="B2377" s="0" t="s">
        <v>6875</v>
      </c>
      <c r="C2377" s="0" t="s">
        <v>184</v>
      </c>
      <c r="D2377" s="0" t="s">
        <v>119</v>
      </c>
      <c r="E2377" s="0" t="s">
        <v>6876</v>
      </c>
      <c r="F2377" s="0" t="s">
        <v>177</v>
      </c>
      <c r="G2377" s="0" t="s">
        <v>129</v>
      </c>
      <c r="H2377" s="17" t="n">
        <v>46261.3902777778</v>
      </c>
      <c r="I2377" s="17" t="n">
        <v>46261.4055555556</v>
      </c>
      <c r="J2377" s="17" t="n">
        <v>46261.4159722222</v>
      </c>
      <c r="K2377" s="17" t="n">
        <v>46261.43125</v>
      </c>
      <c r="L2377" s="17" t="n">
        <v>46261.4388888889</v>
      </c>
      <c r="M2377" s="17" t="n">
        <v>46261.4548611111</v>
      </c>
      <c r="N2377" s="17" t="n">
        <v>46261.5680555556</v>
      </c>
      <c r="O2377" s="17" t="n">
        <v>46261.6069444444</v>
      </c>
      <c r="P2377" s="17" t="n">
        <v>46261.6201388889</v>
      </c>
      <c r="Q2377" s="17" t="n">
        <v>46261.6326388889</v>
      </c>
      <c r="R2377" s="0" t="n">
        <v>188</v>
      </c>
      <c r="S2377" s="0" t="n">
        <v>0</v>
      </c>
      <c r="T2377" s="0" t="n">
        <v>0</v>
      </c>
      <c r="U2377" s="18" t="s">
        <v>130</v>
      </c>
      <c r="V2377" s="18" t="s">
        <v>144</v>
      </c>
      <c r="W2377" s="0" t="str">
        <f aca="false">IF(AND(X2377&gt;=6,X2377&lt;14),"A",IF(AND(X2377&gt;=14,X2377&lt;22),"B","C"))</f>
        <v>A</v>
      </c>
      <c r="X2377" s="18" t="n">
        <f aca="false">HOUR(H2377)</f>
        <v>9</v>
      </c>
      <c r="Y2377" s="18" t="n">
        <f aca="false">ROUND((I2377-H2377)*1440,0)</f>
        <v>22</v>
      </c>
      <c r="Z2377" s="18" t="n">
        <f aca="false">ROUND((J2377-I2377)*1440,0)</f>
        <v>15</v>
      </c>
      <c r="AA2377" s="18" t="n">
        <f aca="false">ROUND((K2377-J2377)*1440,0)</f>
        <v>22</v>
      </c>
      <c r="AB2377" s="18" t="n">
        <f aca="false">ROUND((L2377-K2377)*1440,0)</f>
        <v>11</v>
      </c>
      <c r="AC2377" s="18" t="n">
        <f aca="false">ROUND((M2377-L2377)*1440,0)</f>
        <v>23</v>
      </c>
      <c r="AD2377" s="18" t="n">
        <f aca="false">IF(N2377="","",ROUND((N2377-M2377)*1440,0))</f>
        <v>163</v>
      </c>
      <c r="AE2377" s="18" t="n">
        <f aca="false">IF(O2377="","",ROUND((O2377-N2377)*1440,0))</f>
        <v>56</v>
      </c>
      <c r="AF2377" s="18" t="n">
        <f aca="false">IF(P2377="","",ROUND((P2377-O2377)*1440,0))</f>
        <v>19</v>
      </c>
      <c r="AG2377" s="18" t="n">
        <f aca="false">IF(Q2377="","",ROUND((Q2377-P2377)*1440,0))</f>
        <v>18</v>
      </c>
      <c r="AH2377" s="18" t="n">
        <f aca="false">IF(Q2377="","",ROUND((Q2377-H2377)*1440,0))</f>
        <v>349</v>
      </c>
      <c r="AI2377" s="19" t="n">
        <f aca="false">ROUND(IF(O2377="",Assumptions!$B$25-K2377,O2377-K2377)*24,1)</f>
        <v>4.2</v>
      </c>
      <c r="AJ2377" s="20" t="n">
        <f aca="false">ROUND(MAX(N(Y2377)/Assumptions!$C$5, N(Z2377)/Assumptions!$C$6, N(AA2377)/Assumptions!$C$7, N(AB2377)/Assumptions!$C$8, N(AC2377)/Assumptions!$C$9, N(AD2377)/Assumptions!$C$10, N(AE2377)/Assumptions!$C$11, N(AF2377)/Assumptions!$C$12, N(AG2377)/Assumptions!$C$13),3)</f>
        <v>5.433</v>
      </c>
      <c r="AK2377" s="0" t="str">
        <f aca="false">IF(OR(U2377="Pending",U2377="On Hold"),"Open GRN (awaiting)",IF(AJ2377&lt;=1,"Within SLA",IF(ROUND(N(Y2377)/Assumptions!$C$5,3)=AJ2377,"Gate Wait",IF(ROUND(N(Z2377)/Assumptions!$C$6,3)=AJ2377,"Dock Wait",IF(ROUND(N(AA2377)/Assumptions!$C$7,3)=AJ2377,"Unloading",IF(ROUND(N(AB2377)/Assumptions!$C$8,3)=AJ2377,"Unload-to-QC Wait",IF(ROUND(N(AC2377)/Assumptions!$C$9,3)=AJ2377,"QC",IF(ROUND(N(AD2377)/Assumptions!$C$10,3)=AJ2377,"QC-to-GRN Wait",IF(ROUND(N(AE2377)/Assumptions!$C$11,3)=AJ2377,"GRN Processing",IF(ROUND(N(AF2377)/Assumptions!$C$12,3)=AJ2377,"GRN-to-Putaway Wait",IF(ROUND(N(AG2377)/Assumptions!$C$13,3)=AJ2377,"Putaway","Within SLA")))))))))))</f>
        <v>QC-to-GRN Wait</v>
      </c>
    </row>
    <row r="2378" customFormat="false" ht="15" hidden="false" customHeight="false" outlineLevel="0" collapsed="false">
      <c r="A2378" s="0" t="s">
        <v>6877</v>
      </c>
      <c r="B2378" s="0" t="s">
        <v>6878</v>
      </c>
      <c r="C2378" s="0" t="s">
        <v>170</v>
      </c>
      <c r="D2378" s="0" t="s">
        <v>119</v>
      </c>
      <c r="E2378" s="0" t="s">
        <v>6879</v>
      </c>
      <c r="F2378" s="0" t="s">
        <v>172</v>
      </c>
      <c r="G2378" s="0" t="s">
        <v>122</v>
      </c>
      <c r="H2378" s="17" t="n">
        <v>46261.3965277778</v>
      </c>
      <c r="I2378" s="17" t="n">
        <v>46261.4055555556</v>
      </c>
      <c r="J2378" s="17" t="n">
        <v>46261.4166666667</v>
      </c>
      <c r="K2378" s="17" t="n">
        <v>46261.425</v>
      </c>
      <c r="L2378" s="17" t="n">
        <v>46261.4361111111</v>
      </c>
      <c r="M2378" s="17" t="n">
        <v>46261.4472222222</v>
      </c>
      <c r="N2378" s="17" t="n">
        <v>46261.4618055556</v>
      </c>
      <c r="O2378" s="17" t="n">
        <v>46261.4840277778</v>
      </c>
      <c r="P2378" s="17" t="n">
        <v>46261.5034722222</v>
      </c>
      <c r="Q2378" s="17" t="n">
        <v>46261.5493055556</v>
      </c>
      <c r="R2378" s="0" t="n">
        <v>259</v>
      </c>
      <c r="S2378" s="0" t="n">
        <v>0</v>
      </c>
      <c r="T2378" s="0" t="n">
        <v>0</v>
      </c>
      <c r="U2378" s="18" t="s">
        <v>130</v>
      </c>
      <c r="V2378" s="18" t="s">
        <v>144</v>
      </c>
      <c r="W2378" s="0" t="str">
        <f aca="false">IF(AND(X2378&gt;=6,X2378&lt;14),"A",IF(AND(X2378&gt;=14,X2378&lt;22),"B","C"))</f>
        <v>A</v>
      </c>
      <c r="X2378" s="18" t="n">
        <f aca="false">HOUR(H2378)</f>
        <v>9</v>
      </c>
      <c r="Y2378" s="18" t="n">
        <f aca="false">ROUND((I2378-H2378)*1440,0)</f>
        <v>13</v>
      </c>
      <c r="Z2378" s="18" t="n">
        <f aca="false">ROUND((J2378-I2378)*1440,0)</f>
        <v>16</v>
      </c>
      <c r="AA2378" s="18" t="n">
        <f aca="false">ROUND((K2378-J2378)*1440,0)</f>
        <v>12</v>
      </c>
      <c r="AB2378" s="18" t="n">
        <f aca="false">ROUND((L2378-K2378)*1440,0)</f>
        <v>16</v>
      </c>
      <c r="AC2378" s="18" t="n">
        <f aca="false">ROUND((M2378-L2378)*1440,0)</f>
        <v>16</v>
      </c>
      <c r="AD2378" s="18" t="n">
        <f aca="false">IF(N2378="","",ROUND((N2378-M2378)*1440,0))</f>
        <v>21</v>
      </c>
      <c r="AE2378" s="18" t="n">
        <f aca="false">IF(O2378="","",ROUND((O2378-N2378)*1440,0))</f>
        <v>32</v>
      </c>
      <c r="AF2378" s="18" t="n">
        <f aca="false">IF(P2378="","",ROUND((P2378-O2378)*1440,0))</f>
        <v>28</v>
      </c>
      <c r="AG2378" s="18" t="n">
        <f aca="false">IF(Q2378="","",ROUND((Q2378-P2378)*1440,0))</f>
        <v>66</v>
      </c>
      <c r="AH2378" s="18" t="n">
        <f aca="false">IF(Q2378="","",ROUND((Q2378-H2378)*1440,0))</f>
        <v>220</v>
      </c>
      <c r="AI2378" s="19" t="n">
        <f aca="false">ROUND(IF(O2378="",Assumptions!$B$25-K2378,O2378-K2378)*24,1)</f>
        <v>1.4</v>
      </c>
      <c r="AJ2378" s="20" t="n">
        <f aca="false">ROUND(MAX(N(Y2378)/Assumptions!$C$5, N(Z2378)/Assumptions!$C$6, N(AA2378)/Assumptions!$C$7, N(AB2378)/Assumptions!$C$8, N(AC2378)/Assumptions!$C$9, N(AD2378)/Assumptions!$C$10, N(AE2378)/Assumptions!$C$11, N(AF2378)/Assumptions!$C$12, N(AG2378)/Assumptions!$C$13),3)</f>
        <v>1.65</v>
      </c>
      <c r="AK2378" s="0" t="str">
        <f aca="false">IF(OR(U2378="Pending",U2378="On Hold"),"Open GRN (awaiting)",IF(AJ2378&lt;=1,"Within SLA",IF(ROUND(N(Y2378)/Assumptions!$C$5,3)=AJ2378,"Gate Wait",IF(ROUND(N(Z2378)/Assumptions!$C$6,3)=AJ2378,"Dock Wait",IF(ROUND(N(AA2378)/Assumptions!$C$7,3)=AJ2378,"Unloading",IF(ROUND(N(AB2378)/Assumptions!$C$8,3)=AJ2378,"Unload-to-QC Wait",IF(ROUND(N(AC2378)/Assumptions!$C$9,3)=AJ2378,"QC",IF(ROUND(N(AD2378)/Assumptions!$C$10,3)=AJ2378,"QC-to-GRN Wait",IF(ROUND(N(AE2378)/Assumptions!$C$11,3)=AJ2378,"GRN Processing",IF(ROUND(N(AF2378)/Assumptions!$C$12,3)=AJ2378,"GRN-to-Putaway Wait",IF(ROUND(N(AG2378)/Assumptions!$C$13,3)=AJ2378,"Putaway","Within SLA")))))))))))</f>
        <v>Putaway</v>
      </c>
    </row>
    <row r="2379" customFormat="false" ht="15" hidden="false" customHeight="false" outlineLevel="0" collapsed="false">
      <c r="A2379" s="0" t="s">
        <v>6880</v>
      </c>
      <c r="B2379" s="0" t="s">
        <v>6881</v>
      </c>
      <c r="C2379" s="0" t="s">
        <v>184</v>
      </c>
      <c r="D2379" s="0" t="s">
        <v>147</v>
      </c>
      <c r="E2379" s="0" t="s">
        <v>6882</v>
      </c>
      <c r="F2379" s="0" t="s">
        <v>177</v>
      </c>
      <c r="G2379" s="0" t="s">
        <v>167</v>
      </c>
      <c r="H2379" s="17" t="n">
        <v>46261.4041666667</v>
      </c>
      <c r="I2379" s="17" t="n">
        <v>46261.4465277778</v>
      </c>
      <c r="J2379" s="17" t="n">
        <v>46261.4534722222</v>
      </c>
      <c r="K2379" s="17" t="n">
        <v>46261.4597222222</v>
      </c>
      <c r="L2379" s="17" t="n">
        <v>46261.4638888889</v>
      </c>
      <c r="M2379" s="17" t="n">
        <v>46261.4777777778</v>
      </c>
      <c r="N2379" s="17" t="n">
        <v>46261.5208333333</v>
      </c>
      <c r="O2379" s="17" t="n">
        <v>46261.5555555556</v>
      </c>
      <c r="P2379" s="17" t="n">
        <v>46261.5631944445</v>
      </c>
      <c r="Q2379" s="17" t="n">
        <v>46261.575</v>
      </c>
      <c r="R2379" s="0" t="n">
        <v>50</v>
      </c>
      <c r="S2379" s="0" t="n">
        <v>0</v>
      </c>
      <c r="T2379" s="0" t="n">
        <v>0</v>
      </c>
      <c r="U2379" s="18" t="s">
        <v>130</v>
      </c>
      <c r="V2379" s="18" t="s">
        <v>144</v>
      </c>
      <c r="W2379" s="0" t="str">
        <f aca="false">IF(AND(X2379&gt;=6,X2379&lt;14),"A",IF(AND(X2379&gt;=14,X2379&lt;22),"B","C"))</f>
        <v>A</v>
      </c>
      <c r="X2379" s="18" t="n">
        <f aca="false">HOUR(H2379)</f>
        <v>9</v>
      </c>
      <c r="Y2379" s="18" t="n">
        <f aca="false">ROUND((I2379-H2379)*1440,0)</f>
        <v>61</v>
      </c>
      <c r="Z2379" s="18" t="n">
        <f aca="false">ROUND((J2379-I2379)*1440,0)</f>
        <v>10</v>
      </c>
      <c r="AA2379" s="18" t="n">
        <f aca="false">ROUND((K2379-J2379)*1440,0)</f>
        <v>9</v>
      </c>
      <c r="AB2379" s="18" t="n">
        <f aca="false">ROUND((L2379-K2379)*1440,0)</f>
        <v>6</v>
      </c>
      <c r="AC2379" s="18" t="n">
        <f aca="false">ROUND((M2379-L2379)*1440,0)</f>
        <v>20</v>
      </c>
      <c r="AD2379" s="18" t="n">
        <f aca="false">IF(N2379="","",ROUND((N2379-M2379)*1440,0))</f>
        <v>62</v>
      </c>
      <c r="AE2379" s="18" t="n">
        <f aca="false">IF(O2379="","",ROUND((O2379-N2379)*1440,0))</f>
        <v>50</v>
      </c>
      <c r="AF2379" s="18" t="n">
        <f aca="false">IF(P2379="","",ROUND((P2379-O2379)*1440,0))</f>
        <v>11</v>
      </c>
      <c r="AG2379" s="18" t="n">
        <f aca="false">IF(Q2379="","",ROUND((Q2379-P2379)*1440,0))</f>
        <v>17</v>
      </c>
      <c r="AH2379" s="18" t="n">
        <f aca="false">IF(Q2379="","",ROUND((Q2379-H2379)*1440,0))</f>
        <v>246</v>
      </c>
      <c r="AI2379" s="19" t="n">
        <f aca="false">ROUND(IF(O2379="",Assumptions!$B$25-K2379,O2379-K2379)*24,1)</f>
        <v>2.3</v>
      </c>
      <c r="AJ2379" s="20" t="n">
        <f aca="false">ROUND(MAX(N(Y2379)/Assumptions!$C$5, N(Z2379)/Assumptions!$C$6, N(AA2379)/Assumptions!$C$7, N(AB2379)/Assumptions!$C$8, N(AC2379)/Assumptions!$C$9, N(AD2379)/Assumptions!$C$10, N(AE2379)/Assumptions!$C$11, N(AF2379)/Assumptions!$C$12, N(AG2379)/Assumptions!$C$13),3)</f>
        <v>2.067</v>
      </c>
      <c r="AK2379" s="0" t="str">
        <f aca="false">IF(OR(U2379="Pending",U2379="On Hold"),"Open GRN (awaiting)",IF(AJ2379&lt;=1,"Within SLA",IF(ROUND(N(Y2379)/Assumptions!$C$5,3)=AJ2379,"Gate Wait",IF(ROUND(N(Z2379)/Assumptions!$C$6,3)=AJ2379,"Dock Wait",IF(ROUND(N(AA2379)/Assumptions!$C$7,3)=AJ2379,"Unloading",IF(ROUND(N(AB2379)/Assumptions!$C$8,3)=AJ2379,"Unload-to-QC Wait",IF(ROUND(N(AC2379)/Assumptions!$C$9,3)=AJ2379,"QC",IF(ROUND(N(AD2379)/Assumptions!$C$10,3)=AJ2379,"QC-to-GRN Wait",IF(ROUND(N(AE2379)/Assumptions!$C$11,3)=AJ2379,"GRN Processing",IF(ROUND(N(AF2379)/Assumptions!$C$12,3)=AJ2379,"GRN-to-Putaway Wait",IF(ROUND(N(AG2379)/Assumptions!$C$13,3)=AJ2379,"Putaway","Within SLA")))))))))))</f>
        <v>QC-to-GRN Wait</v>
      </c>
    </row>
    <row r="2380" customFormat="false" ht="15" hidden="false" customHeight="false" outlineLevel="0" collapsed="false">
      <c r="A2380" s="0" t="s">
        <v>6883</v>
      </c>
      <c r="B2380" s="0" t="s">
        <v>6884</v>
      </c>
      <c r="C2380" s="0" t="s">
        <v>159</v>
      </c>
      <c r="D2380" s="0" t="s">
        <v>147</v>
      </c>
      <c r="E2380" s="0" t="s">
        <v>4524</v>
      </c>
      <c r="F2380" s="0" t="s">
        <v>128</v>
      </c>
      <c r="G2380" s="0" t="s">
        <v>167</v>
      </c>
      <c r="H2380" s="17" t="n">
        <v>46261.4111111111</v>
      </c>
      <c r="I2380" s="17" t="n">
        <v>46261.4472222222</v>
      </c>
      <c r="J2380" s="17" t="n">
        <v>46261.45</v>
      </c>
      <c r="K2380" s="17" t="n">
        <v>46261.4770833333</v>
      </c>
      <c r="L2380" s="17" t="n">
        <v>46261.49375</v>
      </c>
      <c r="M2380" s="17" t="n">
        <v>46261.5263888889</v>
      </c>
      <c r="N2380" s="17" t="n">
        <v>46261.53125</v>
      </c>
      <c r="O2380" s="17" t="n">
        <v>46261.55</v>
      </c>
      <c r="P2380" s="17" t="n">
        <v>46261.5673611111</v>
      </c>
      <c r="Q2380" s="17" t="n">
        <v>46261.5888888889</v>
      </c>
      <c r="R2380" s="0" t="n">
        <v>260</v>
      </c>
      <c r="S2380" s="0" t="n">
        <v>0</v>
      </c>
      <c r="T2380" s="0" t="n">
        <v>0</v>
      </c>
      <c r="U2380" s="18" t="s">
        <v>130</v>
      </c>
      <c r="V2380" s="18" t="s">
        <v>139</v>
      </c>
      <c r="W2380" s="0" t="str">
        <f aca="false">IF(AND(X2380&gt;=6,X2380&lt;14),"A",IF(AND(X2380&gt;=14,X2380&lt;22),"B","C"))</f>
        <v>A</v>
      </c>
      <c r="X2380" s="18" t="n">
        <f aca="false">HOUR(H2380)</f>
        <v>9</v>
      </c>
      <c r="Y2380" s="18" t="n">
        <f aca="false">ROUND((I2380-H2380)*1440,0)</f>
        <v>52</v>
      </c>
      <c r="Z2380" s="18" t="n">
        <f aca="false">ROUND((J2380-I2380)*1440,0)</f>
        <v>4</v>
      </c>
      <c r="AA2380" s="18" t="n">
        <f aca="false">ROUND((K2380-J2380)*1440,0)</f>
        <v>39</v>
      </c>
      <c r="AB2380" s="18" t="n">
        <f aca="false">ROUND((L2380-K2380)*1440,0)</f>
        <v>24</v>
      </c>
      <c r="AC2380" s="18" t="n">
        <f aca="false">ROUND((M2380-L2380)*1440,0)</f>
        <v>47</v>
      </c>
      <c r="AD2380" s="18" t="n">
        <f aca="false">IF(N2380="","",ROUND((N2380-M2380)*1440,0))</f>
        <v>7</v>
      </c>
      <c r="AE2380" s="18" t="n">
        <f aca="false">IF(O2380="","",ROUND((O2380-N2380)*1440,0))</f>
        <v>27</v>
      </c>
      <c r="AF2380" s="18" t="n">
        <f aca="false">IF(P2380="","",ROUND((P2380-O2380)*1440,0))</f>
        <v>25</v>
      </c>
      <c r="AG2380" s="18" t="n">
        <f aca="false">IF(Q2380="","",ROUND((Q2380-P2380)*1440,0))</f>
        <v>31</v>
      </c>
      <c r="AH2380" s="18" t="n">
        <f aca="false">IF(Q2380="","",ROUND((Q2380-H2380)*1440,0))</f>
        <v>256</v>
      </c>
      <c r="AI2380" s="19" t="n">
        <f aca="false">ROUND(IF(O2380="",Assumptions!$B$25-K2380,O2380-K2380)*24,1)</f>
        <v>1.8</v>
      </c>
      <c r="AJ2380" s="20" t="n">
        <f aca="false">ROUND(MAX(N(Y2380)/Assumptions!$C$5, N(Z2380)/Assumptions!$C$6, N(AA2380)/Assumptions!$C$7, N(AB2380)/Assumptions!$C$8, N(AC2380)/Assumptions!$C$9, N(AD2380)/Assumptions!$C$10, N(AE2380)/Assumptions!$C$11, N(AF2380)/Assumptions!$C$12, N(AG2380)/Assumptions!$C$13),3)</f>
        <v>1.733</v>
      </c>
      <c r="AK2380" s="0" t="str">
        <f aca="false">IF(OR(U2380="Pending",U2380="On Hold"),"Open GRN (awaiting)",IF(AJ2380&lt;=1,"Within SLA",IF(ROUND(N(Y2380)/Assumptions!$C$5,3)=AJ2380,"Gate Wait",IF(ROUND(N(Z2380)/Assumptions!$C$6,3)=AJ2380,"Dock Wait",IF(ROUND(N(AA2380)/Assumptions!$C$7,3)=AJ2380,"Unloading",IF(ROUND(N(AB2380)/Assumptions!$C$8,3)=AJ2380,"Unload-to-QC Wait",IF(ROUND(N(AC2380)/Assumptions!$C$9,3)=AJ2380,"QC",IF(ROUND(N(AD2380)/Assumptions!$C$10,3)=AJ2380,"QC-to-GRN Wait",IF(ROUND(N(AE2380)/Assumptions!$C$11,3)=AJ2380,"GRN Processing",IF(ROUND(N(AF2380)/Assumptions!$C$12,3)=AJ2380,"GRN-to-Putaway Wait",IF(ROUND(N(AG2380)/Assumptions!$C$13,3)=AJ2380,"Putaway","Within SLA")))))))))))</f>
        <v>Gate Wait</v>
      </c>
    </row>
    <row r="2381" customFormat="false" ht="15" hidden="false" customHeight="false" outlineLevel="0" collapsed="false">
      <c r="A2381" s="0" t="s">
        <v>6885</v>
      </c>
      <c r="B2381" s="0" t="s">
        <v>6886</v>
      </c>
      <c r="C2381" s="0" t="s">
        <v>142</v>
      </c>
      <c r="D2381" s="0" t="s">
        <v>147</v>
      </c>
      <c r="E2381" s="0" t="s">
        <v>6887</v>
      </c>
      <c r="F2381" s="0" t="s">
        <v>137</v>
      </c>
      <c r="G2381" s="0" t="s">
        <v>167</v>
      </c>
      <c r="H2381" s="17" t="n">
        <v>46261.4194444444</v>
      </c>
      <c r="I2381" s="17" t="n">
        <v>46261.44375</v>
      </c>
      <c r="J2381" s="17" t="n">
        <v>46261.4548611111</v>
      </c>
      <c r="K2381" s="17" t="n">
        <v>46261.4784722222</v>
      </c>
      <c r="L2381" s="17" t="n">
        <v>46261.4868055556</v>
      </c>
      <c r="M2381" s="17" t="n">
        <v>46261.5027777778</v>
      </c>
      <c r="N2381" s="17" t="n">
        <v>46261.5583333333</v>
      </c>
      <c r="O2381" s="17" t="n">
        <v>46261.5861111111</v>
      </c>
      <c r="P2381" s="17" t="n">
        <v>46261.5930555556</v>
      </c>
      <c r="Q2381" s="17" t="n">
        <v>46261.6104166667</v>
      </c>
      <c r="R2381" s="0" t="n">
        <v>455</v>
      </c>
      <c r="S2381" s="0" t="n">
        <v>0</v>
      </c>
      <c r="T2381" s="0" t="n">
        <v>1</v>
      </c>
      <c r="U2381" s="18" t="s">
        <v>123</v>
      </c>
      <c r="V2381" s="18" t="s">
        <v>156</v>
      </c>
      <c r="W2381" s="0" t="str">
        <f aca="false">IF(AND(X2381&gt;=6,X2381&lt;14),"A",IF(AND(X2381&gt;=14,X2381&lt;22),"B","C"))</f>
        <v>A</v>
      </c>
      <c r="X2381" s="18" t="n">
        <f aca="false">HOUR(H2381)</f>
        <v>10</v>
      </c>
      <c r="Y2381" s="18" t="n">
        <f aca="false">ROUND((I2381-H2381)*1440,0)</f>
        <v>35</v>
      </c>
      <c r="Z2381" s="18" t="n">
        <f aca="false">ROUND((J2381-I2381)*1440,0)</f>
        <v>16</v>
      </c>
      <c r="AA2381" s="18" t="n">
        <f aca="false">ROUND((K2381-J2381)*1440,0)</f>
        <v>34</v>
      </c>
      <c r="AB2381" s="18" t="n">
        <f aca="false">ROUND((L2381-K2381)*1440,0)</f>
        <v>12</v>
      </c>
      <c r="AC2381" s="18" t="n">
        <f aca="false">ROUND((M2381-L2381)*1440,0)</f>
        <v>23</v>
      </c>
      <c r="AD2381" s="18" t="n">
        <f aca="false">IF(N2381="","",ROUND((N2381-M2381)*1440,0))</f>
        <v>80</v>
      </c>
      <c r="AE2381" s="18" t="n">
        <f aca="false">IF(O2381="","",ROUND((O2381-N2381)*1440,0))</f>
        <v>40</v>
      </c>
      <c r="AF2381" s="18" t="n">
        <f aca="false">IF(P2381="","",ROUND((P2381-O2381)*1440,0))</f>
        <v>10</v>
      </c>
      <c r="AG2381" s="18" t="n">
        <f aca="false">IF(Q2381="","",ROUND((Q2381-P2381)*1440,0))</f>
        <v>25</v>
      </c>
      <c r="AH2381" s="18" t="n">
        <f aca="false">IF(Q2381="","",ROUND((Q2381-H2381)*1440,0))</f>
        <v>275</v>
      </c>
      <c r="AI2381" s="19" t="n">
        <f aca="false">ROUND(IF(O2381="",Assumptions!$B$25-K2381,O2381-K2381)*24,1)</f>
        <v>2.6</v>
      </c>
      <c r="AJ2381" s="20" t="n">
        <f aca="false">ROUND(MAX(N(Y2381)/Assumptions!$C$5, N(Z2381)/Assumptions!$C$6, N(AA2381)/Assumptions!$C$7, N(AB2381)/Assumptions!$C$8, N(AC2381)/Assumptions!$C$9, N(AD2381)/Assumptions!$C$10, N(AE2381)/Assumptions!$C$11, N(AF2381)/Assumptions!$C$12, N(AG2381)/Assumptions!$C$13),3)</f>
        <v>2.667</v>
      </c>
      <c r="AK2381" s="0" t="str">
        <f aca="false">IF(OR(U2381="Pending",U2381="On Hold"),"Open GRN (awaiting)",IF(AJ2381&lt;=1,"Within SLA",IF(ROUND(N(Y2381)/Assumptions!$C$5,3)=AJ2381,"Gate Wait",IF(ROUND(N(Z2381)/Assumptions!$C$6,3)=AJ2381,"Dock Wait",IF(ROUND(N(AA2381)/Assumptions!$C$7,3)=AJ2381,"Unloading",IF(ROUND(N(AB2381)/Assumptions!$C$8,3)=AJ2381,"Unload-to-QC Wait",IF(ROUND(N(AC2381)/Assumptions!$C$9,3)=AJ2381,"QC",IF(ROUND(N(AD2381)/Assumptions!$C$10,3)=AJ2381,"QC-to-GRN Wait",IF(ROUND(N(AE2381)/Assumptions!$C$11,3)=AJ2381,"GRN Processing",IF(ROUND(N(AF2381)/Assumptions!$C$12,3)=AJ2381,"GRN-to-Putaway Wait",IF(ROUND(N(AG2381)/Assumptions!$C$13,3)=AJ2381,"Putaway","Within SLA")))))))))))</f>
        <v>QC-to-GRN Wait</v>
      </c>
    </row>
    <row r="2382" customFormat="false" ht="15" hidden="false" customHeight="false" outlineLevel="0" collapsed="false">
      <c r="A2382" s="0" t="s">
        <v>6888</v>
      </c>
      <c r="B2382" s="0" t="s">
        <v>6889</v>
      </c>
      <c r="C2382" s="0" t="s">
        <v>126</v>
      </c>
      <c r="D2382" s="0" t="s">
        <v>119</v>
      </c>
      <c r="E2382" s="0" t="s">
        <v>6890</v>
      </c>
      <c r="F2382" s="0" t="s">
        <v>121</v>
      </c>
      <c r="G2382" s="0" t="s">
        <v>129</v>
      </c>
      <c r="H2382" s="17" t="n">
        <v>46261.4284722222</v>
      </c>
      <c r="I2382" s="17" t="n">
        <v>46261.4930555556</v>
      </c>
      <c r="J2382" s="17" t="n">
        <v>46261.4965277778</v>
      </c>
      <c r="K2382" s="17" t="n">
        <v>46261.5409722222</v>
      </c>
      <c r="L2382" s="17" t="n">
        <v>46261.5590277778</v>
      </c>
      <c r="M2382" s="17" t="n">
        <v>46261.5819444444</v>
      </c>
      <c r="N2382" s="17" t="n">
        <v>46261.5895833333</v>
      </c>
      <c r="O2382" s="17" t="n">
        <v>46261.6597222222</v>
      </c>
      <c r="P2382" s="17" t="n">
        <v>46261.6791666667</v>
      </c>
      <c r="Q2382" s="17" t="n">
        <v>46261.7027777778</v>
      </c>
      <c r="R2382" s="0" t="n">
        <v>581</v>
      </c>
      <c r="S2382" s="0" t="n">
        <v>0</v>
      </c>
      <c r="T2382" s="0" t="n">
        <v>0</v>
      </c>
      <c r="U2382" s="18" t="s">
        <v>130</v>
      </c>
      <c r="V2382" s="18" t="s">
        <v>139</v>
      </c>
      <c r="W2382" s="0" t="str">
        <f aca="false">IF(AND(X2382&gt;=6,X2382&lt;14),"A",IF(AND(X2382&gt;=14,X2382&lt;22),"B","C"))</f>
        <v>A</v>
      </c>
      <c r="X2382" s="18" t="n">
        <f aca="false">HOUR(H2382)</f>
        <v>10</v>
      </c>
      <c r="Y2382" s="18" t="n">
        <f aca="false">ROUND((I2382-H2382)*1440,0)</f>
        <v>93</v>
      </c>
      <c r="Z2382" s="18" t="n">
        <f aca="false">ROUND((J2382-I2382)*1440,0)</f>
        <v>5</v>
      </c>
      <c r="AA2382" s="18" t="n">
        <f aca="false">ROUND((K2382-J2382)*1440,0)</f>
        <v>64</v>
      </c>
      <c r="AB2382" s="18" t="n">
        <f aca="false">ROUND((L2382-K2382)*1440,0)</f>
        <v>26</v>
      </c>
      <c r="AC2382" s="18" t="n">
        <f aca="false">ROUND((M2382-L2382)*1440,0)</f>
        <v>33</v>
      </c>
      <c r="AD2382" s="18" t="n">
        <f aca="false">IF(N2382="","",ROUND((N2382-M2382)*1440,0))</f>
        <v>11</v>
      </c>
      <c r="AE2382" s="18" t="n">
        <f aca="false">IF(O2382="","",ROUND((O2382-N2382)*1440,0))</f>
        <v>101</v>
      </c>
      <c r="AF2382" s="18" t="n">
        <f aca="false">IF(P2382="","",ROUND((P2382-O2382)*1440,0))</f>
        <v>28</v>
      </c>
      <c r="AG2382" s="18" t="n">
        <f aca="false">IF(Q2382="","",ROUND((Q2382-P2382)*1440,0))</f>
        <v>34</v>
      </c>
      <c r="AH2382" s="18" t="n">
        <f aca="false">IF(Q2382="","",ROUND((Q2382-H2382)*1440,0))</f>
        <v>395</v>
      </c>
      <c r="AI2382" s="19" t="n">
        <f aca="false">ROUND(IF(O2382="",Assumptions!$B$25-K2382,O2382-K2382)*24,1)</f>
        <v>2.9</v>
      </c>
      <c r="AJ2382" s="20" t="n">
        <f aca="false">ROUND(MAX(N(Y2382)/Assumptions!$C$5, N(Z2382)/Assumptions!$C$6, N(AA2382)/Assumptions!$C$7, N(AB2382)/Assumptions!$C$8, N(AC2382)/Assumptions!$C$9, N(AD2382)/Assumptions!$C$10, N(AE2382)/Assumptions!$C$11, N(AF2382)/Assumptions!$C$12, N(AG2382)/Assumptions!$C$13),3)</f>
        <v>3.1</v>
      </c>
      <c r="AK2382" s="0" t="str">
        <f aca="false">IF(OR(U2382="Pending",U2382="On Hold"),"Open GRN (awaiting)",IF(AJ2382&lt;=1,"Within SLA",IF(ROUND(N(Y2382)/Assumptions!$C$5,3)=AJ2382,"Gate Wait",IF(ROUND(N(Z2382)/Assumptions!$C$6,3)=AJ2382,"Dock Wait",IF(ROUND(N(AA2382)/Assumptions!$C$7,3)=AJ2382,"Unloading",IF(ROUND(N(AB2382)/Assumptions!$C$8,3)=AJ2382,"Unload-to-QC Wait",IF(ROUND(N(AC2382)/Assumptions!$C$9,3)=AJ2382,"QC",IF(ROUND(N(AD2382)/Assumptions!$C$10,3)=AJ2382,"QC-to-GRN Wait",IF(ROUND(N(AE2382)/Assumptions!$C$11,3)=AJ2382,"GRN Processing",IF(ROUND(N(AF2382)/Assumptions!$C$12,3)=AJ2382,"GRN-to-Putaway Wait",IF(ROUND(N(AG2382)/Assumptions!$C$13,3)=AJ2382,"Putaway","Within SLA")))))))))))</f>
        <v>Gate Wait</v>
      </c>
    </row>
    <row r="2383" customFormat="false" ht="15" hidden="false" customHeight="false" outlineLevel="0" collapsed="false">
      <c r="A2383" s="0" t="s">
        <v>6891</v>
      </c>
      <c r="B2383" s="0" t="s">
        <v>6892</v>
      </c>
      <c r="C2383" s="0" t="s">
        <v>159</v>
      </c>
      <c r="D2383" s="0" t="s">
        <v>119</v>
      </c>
      <c r="E2383" s="0" t="s">
        <v>5922</v>
      </c>
      <c r="F2383" s="0" t="s">
        <v>128</v>
      </c>
      <c r="G2383" s="0" t="s">
        <v>122</v>
      </c>
      <c r="H2383" s="17" t="n">
        <v>46261.4284722222</v>
      </c>
      <c r="I2383" s="17" t="n">
        <v>46261.4611111111</v>
      </c>
      <c r="J2383" s="17" t="n">
        <v>46261.4652777778</v>
      </c>
      <c r="K2383" s="17" t="n">
        <v>46261.5055555556</v>
      </c>
      <c r="L2383" s="17" t="n">
        <v>46261.5152777778</v>
      </c>
      <c r="M2383" s="17" t="n">
        <v>46261.5388888889</v>
      </c>
      <c r="N2383" s="17" t="n">
        <v>46261.5881944444</v>
      </c>
      <c r="O2383" s="17" t="n">
        <v>46261.6319444445</v>
      </c>
      <c r="P2383" s="17" t="n">
        <v>46261.6451388889</v>
      </c>
      <c r="Q2383" s="17" t="n">
        <v>46261.6597222222</v>
      </c>
      <c r="R2383" s="0" t="n">
        <v>349</v>
      </c>
      <c r="S2383" s="0" t="n">
        <v>0</v>
      </c>
      <c r="T2383" s="0" t="n">
        <v>0</v>
      </c>
      <c r="U2383" s="18" t="s">
        <v>130</v>
      </c>
      <c r="V2383" s="18" t="s">
        <v>144</v>
      </c>
      <c r="W2383" s="0" t="str">
        <f aca="false">IF(AND(X2383&gt;=6,X2383&lt;14),"A",IF(AND(X2383&gt;=14,X2383&lt;22),"B","C"))</f>
        <v>A</v>
      </c>
      <c r="X2383" s="18" t="n">
        <f aca="false">HOUR(H2383)</f>
        <v>10</v>
      </c>
      <c r="Y2383" s="18" t="n">
        <f aca="false">ROUND((I2383-H2383)*1440,0)</f>
        <v>47</v>
      </c>
      <c r="Z2383" s="18" t="n">
        <f aca="false">ROUND((J2383-I2383)*1440,0)</f>
        <v>6</v>
      </c>
      <c r="AA2383" s="18" t="n">
        <f aca="false">ROUND((K2383-J2383)*1440,0)</f>
        <v>58</v>
      </c>
      <c r="AB2383" s="18" t="n">
        <f aca="false">ROUND((L2383-K2383)*1440,0)</f>
        <v>14</v>
      </c>
      <c r="AC2383" s="18" t="n">
        <f aca="false">ROUND((M2383-L2383)*1440,0)</f>
        <v>34</v>
      </c>
      <c r="AD2383" s="18" t="n">
        <f aca="false">IF(N2383="","",ROUND((N2383-M2383)*1440,0))</f>
        <v>71</v>
      </c>
      <c r="AE2383" s="18" t="n">
        <f aca="false">IF(O2383="","",ROUND((O2383-N2383)*1440,0))</f>
        <v>63</v>
      </c>
      <c r="AF2383" s="18" t="n">
        <f aca="false">IF(P2383="","",ROUND((P2383-O2383)*1440,0))</f>
        <v>19</v>
      </c>
      <c r="AG2383" s="18" t="n">
        <f aca="false">IF(Q2383="","",ROUND((Q2383-P2383)*1440,0))</f>
        <v>21</v>
      </c>
      <c r="AH2383" s="18" t="n">
        <f aca="false">IF(Q2383="","",ROUND((Q2383-H2383)*1440,0))</f>
        <v>333</v>
      </c>
      <c r="AI2383" s="19" t="n">
        <f aca="false">ROUND(IF(O2383="",Assumptions!$B$25-K2383,O2383-K2383)*24,1)</f>
        <v>3</v>
      </c>
      <c r="AJ2383" s="20" t="n">
        <f aca="false">ROUND(MAX(N(Y2383)/Assumptions!$C$5, N(Z2383)/Assumptions!$C$6, N(AA2383)/Assumptions!$C$7, N(AB2383)/Assumptions!$C$8, N(AC2383)/Assumptions!$C$9, N(AD2383)/Assumptions!$C$10, N(AE2383)/Assumptions!$C$11, N(AF2383)/Assumptions!$C$12, N(AG2383)/Assumptions!$C$13),3)</f>
        <v>2.367</v>
      </c>
      <c r="AK2383" s="0" t="str">
        <f aca="false">IF(OR(U2383="Pending",U2383="On Hold"),"Open GRN (awaiting)",IF(AJ2383&lt;=1,"Within SLA",IF(ROUND(N(Y2383)/Assumptions!$C$5,3)=AJ2383,"Gate Wait",IF(ROUND(N(Z2383)/Assumptions!$C$6,3)=AJ2383,"Dock Wait",IF(ROUND(N(AA2383)/Assumptions!$C$7,3)=AJ2383,"Unloading",IF(ROUND(N(AB2383)/Assumptions!$C$8,3)=AJ2383,"Unload-to-QC Wait",IF(ROUND(N(AC2383)/Assumptions!$C$9,3)=AJ2383,"QC",IF(ROUND(N(AD2383)/Assumptions!$C$10,3)=AJ2383,"QC-to-GRN Wait",IF(ROUND(N(AE2383)/Assumptions!$C$11,3)=AJ2383,"GRN Processing",IF(ROUND(N(AF2383)/Assumptions!$C$12,3)=AJ2383,"GRN-to-Putaway Wait",IF(ROUND(N(AG2383)/Assumptions!$C$13,3)=AJ2383,"Putaway","Within SLA")))))))))))</f>
        <v>QC-to-GRN Wait</v>
      </c>
    </row>
    <row r="2384" customFormat="false" ht="15" hidden="false" customHeight="false" outlineLevel="0" collapsed="false">
      <c r="A2384" s="0" t="s">
        <v>6893</v>
      </c>
      <c r="B2384" s="0" t="s">
        <v>6894</v>
      </c>
      <c r="C2384" s="0" t="s">
        <v>218</v>
      </c>
      <c r="D2384" s="0" t="s">
        <v>147</v>
      </c>
      <c r="E2384" s="0" t="s">
        <v>6895</v>
      </c>
      <c r="F2384" s="0" t="s">
        <v>137</v>
      </c>
      <c r="G2384" s="0" t="s">
        <v>167</v>
      </c>
      <c r="H2384" s="17" t="n">
        <v>46261.4409722222</v>
      </c>
      <c r="I2384" s="17" t="n">
        <v>46261.5243055556</v>
      </c>
      <c r="J2384" s="17" t="n">
        <v>46261.5319444445</v>
      </c>
      <c r="K2384" s="17" t="n">
        <v>46261.6152777778</v>
      </c>
      <c r="L2384" s="17" t="n">
        <v>46261.625</v>
      </c>
      <c r="M2384" s="17" t="n">
        <v>46261.6576388889</v>
      </c>
      <c r="N2384" s="17" t="n">
        <v>46261.6930555556</v>
      </c>
      <c r="O2384" s="17" t="n">
        <v>46261.7138888889</v>
      </c>
      <c r="P2384" s="17" t="n">
        <v>46261.7236111111</v>
      </c>
      <c r="Q2384" s="17" t="n">
        <v>46261.7423611111</v>
      </c>
      <c r="R2384" s="0" t="n">
        <v>1770</v>
      </c>
      <c r="S2384" s="0" t="n">
        <v>0</v>
      </c>
      <c r="T2384" s="0" t="n">
        <v>0</v>
      </c>
      <c r="U2384" s="18" t="s">
        <v>130</v>
      </c>
      <c r="V2384" s="18" t="s">
        <v>82</v>
      </c>
      <c r="W2384" s="0" t="str">
        <f aca="false">IF(AND(X2384&gt;=6,X2384&lt;14),"A",IF(AND(X2384&gt;=14,X2384&lt;22),"B","C"))</f>
        <v>A</v>
      </c>
      <c r="X2384" s="18" t="n">
        <f aca="false">HOUR(H2384)</f>
        <v>10</v>
      </c>
      <c r="Y2384" s="18" t="n">
        <f aca="false">ROUND((I2384-H2384)*1440,0)</f>
        <v>120</v>
      </c>
      <c r="Z2384" s="18" t="n">
        <f aca="false">ROUND((J2384-I2384)*1440,0)</f>
        <v>11</v>
      </c>
      <c r="AA2384" s="18" t="n">
        <f aca="false">ROUND((K2384-J2384)*1440,0)</f>
        <v>120</v>
      </c>
      <c r="AB2384" s="18" t="n">
        <f aca="false">ROUND((L2384-K2384)*1440,0)</f>
        <v>14</v>
      </c>
      <c r="AC2384" s="18" t="n">
        <f aca="false">ROUND((M2384-L2384)*1440,0)</f>
        <v>47</v>
      </c>
      <c r="AD2384" s="18" t="n">
        <f aca="false">IF(N2384="","",ROUND((N2384-M2384)*1440,0))</f>
        <v>51</v>
      </c>
      <c r="AE2384" s="18" t="n">
        <f aca="false">IF(O2384="","",ROUND((O2384-N2384)*1440,0))</f>
        <v>30</v>
      </c>
      <c r="AF2384" s="18" t="n">
        <f aca="false">IF(P2384="","",ROUND((P2384-O2384)*1440,0))</f>
        <v>14</v>
      </c>
      <c r="AG2384" s="18" t="n">
        <f aca="false">IF(Q2384="","",ROUND((Q2384-P2384)*1440,0))</f>
        <v>27</v>
      </c>
      <c r="AH2384" s="18" t="n">
        <f aca="false">IF(Q2384="","",ROUND((Q2384-H2384)*1440,0))</f>
        <v>434</v>
      </c>
      <c r="AI2384" s="19" t="n">
        <f aca="false">ROUND(IF(O2384="",Assumptions!$B$25-K2384,O2384-K2384)*24,1)</f>
        <v>2.4</v>
      </c>
      <c r="AJ2384" s="20" t="n">
        <f aca="false">ROUND(MAX(N(Y2384)/Assumptions!$C$5, N(Z2384)/Assumptions!$C$6, N(AA2384)/Assumptions!$C$7, N(AB2384)/Assumptions!$C$8, N(AC2384)/Assumptions!$C$9, N(AD2384)/Assumptions!$C$10, N(AE2384)/Assumptions!$C$11, N(AF2384)/Assumptions!$C$12, N(AG2384)/Assumptions!$C$13),3)</f>
        <v>4</v>
      </c>
      <c r="AK2384" s="0" t="str">
        <f aca="false">IF(OR(U2384="Pending",U2384="On Hold"),"Open GRN (awaiting)",IF(AJ2384&lt;=1,"Within SLA",IF(ROUND(N(Y2384)/Assumptions!$C$5,3)=AJ2384,"Gate Wait",IF(ROUND(N(Z2384)/Assumptions!$C$6,3)=AJ2384,"Dock Wait",IF(ROUND(N(AA2384)/Assumptions!$C$7,3)=AJ2384,"Unloading",IF(ROUND(N(AB2384)/Assumptions!$C$8,3)=AJ2384,"Unload-to-QC Wait",IF(ROUND(N(AC2384)/Assumptions!$C$9,3)=AJ2384,"QC",IF(ROUND(N(AD2384)/Assumptions!$C$10,3)=AJ2384,"QC-to-GRN Wait",IF(ROUND(N(AE2384)/Assumptions!$C$11,3)=AJ2384,"GRN Processing",IF(ROUND(N(AF2384)/Assumptions!$C$12,3)=AJ2384,"GRN-to-Putaway Wait",IF(ROUND(N(AG2384)/Assumptions!$C$13,3)=AJ2384,"Putaway","Within SLA")))))))))))</f>
        <v>Gate Wait</v>
      </c>
    </row>
    <row r="2385" customFormat="false" ht="15" hidden="false" customHeight="false" outlineLevel="0" collapsed="false">
      <c r="A2385" s="0" t="s">
        <v>6896</v>
      </c>
      <c r="B2385" s="0" t="s">
        <v>6897</v>
      </c>
      <c r="C2385" s="0" t="s">
        <v>126</v>
      </c>
      <c r="D2385" s="0" t="s">
        <v>147</v>
      </c>
      <c r="E2385" s="0" t="s">
        <v>6898</v>
      </c>
      <c r="F2385" s="0" t="s">
        <v>128</v>
      </c>
      <c r="G2385" s="0" t="s">
        <v>167</v>
      </c>
      <c r="H2385" s="17" t="n">
        <v>46261.4458333333</v>
      </c>
      <c r="I2385" s="17" t="n">
        <v>46261.4701388889</v>
      </c>
      <c r="J2385" s="17" t="n">
        <v>46261.4729166667</v>
      </c>
      <c r="K2385" s="17" t="n">
        <v>46261.4895833333</v>
      </c>
      <c r="L2385" s="17" t="n">
        <v>46261.4951388889</v>
      </c>
      <c r="M2385" s="17" t="n">
        <v>46261.5125</v>
      </c>
      <c r="N2385" s="17" t="n">
        <v>46261.51875</v>
      </c>
      <c r="O2385" s="17" t="n">
        <v>46261.5486111111</v>
      </c>
      <c r="P2385" s="17" t="n">
        <v>46261.5708333333</v>
      </c>
      <c r="Q2385" s="17" t="n">
        <v>46261.6006944445</v>
      </c>
      <c r="R2385" s="0" t="n">
        <v>938</v>
      </c>
      <c r="S2385" s="0" t="n">
        <v>0</v>
      </c>
      <c r="T2385" s="0" t="n">
        <v>0</v>
      </c>
      <c r="U2385" s="18" t="s">
        <v>130</v>
      </c>
      <c r="V2385" s="18" t="s">
        <v>144</v>
      </c>
      <c r="W2385" s="0" t="str">
        <f aca="false">IF(AND(X2385&gt;=6,X2385&lt;14),"A",IF(AND(X2385&gt;=14,X2385&lt;22),"B","C"))</f>
        <v>A</v>
      </c>
      <c r="X2385" s="18" t="n">
        <f aca="false">HOUR(H2385)</f>
        <v>10</v>
      </c>
      <c r="Y2385" s="18" t="n">
        <f aca="false">ROUND((I2385-H2385)*1440,0)</f>
        <v>35</v>
      </c>
      <c r="Z2385" s="18" t="n">
        <f aca="false">ROUND((J2385-I2385)*1440,0)</f>
        <v>4</v>
      </c>
      <c r="AA2385" s="18" t="n">
        <f aca="false">ROUND((K2385-J2385)*1440,0)</f>
        <v>24</v>
      </c>
      <c r="AB2385" s="18" t="n">
        <f aca="false">ROUND((L2385-K2385)*1440,0)</f>
        <v>8</v>
      </c>
      <c r="AC2385" s="18" t="n">
        <f aca="false">ROUND((M2385-L2385)*1440,0)</f>
        <v>25</v>
      </c>
      <c r="AD2385" s="18" t="n">
        <f aca="false">IF(N2385="","",ROUND((N2385-M2385)*1440,0))</f>
        <v>9</v>
      </c>
      <c r="AE2385" s="18" t="n">
        <f aca="false">IF(O2385="","",ROUND((O2385-N2385)*1440,0))</f>
        <v>43</v>
      </c>
      <c r="AF2385" s="18" t="n">
        <f aca="false">IF(P2385="","",ROUND((P2385-O2385)*1440,0))</f>
        <v>32</v>
      </c>
      <c r="AG2385" s="18" t="n">
        <f aca="false">IF(Q2385="","",ROUND((Q2385-P2385)*1440,0))</f>
        <v>43</v>
      </c>
      <c r="AH2385" s="18" t="n">
        <f aca="false">IF(Q2385="","",ROUND((Q2385-H2385)*1440,0))</f>
        <v>223</v>
      </c>
      <c r="AI2385" s="19" t="n">
        <f aca="false">ROUND(IF(O2385="",Assumptions!$B$25-K2385,O2385-K2385)*24,1)</f>
        <v>1.4</v>
      </c>
      <c r="AJ2385" s="20" t="n">
        <f aca="false">ROUND(MAX(N(Y2385)/Assumptions!$C$5, N(Z2385)/Assumptions!$C$6, N(AA2385)/Assumptions!$C$7, N(AB2385)/Assumptions!$C$8, N(AC2385)/Assumptions!$C$9, N(AD2385)/Assumptions!$C$10, N(AE2385)/Assumptions!$C$11, N(AF2385)/Assumptions!$C$12, N(AG2385)/Assumptions!$C$13),3)</f>
        <v>1.6</v>
      </c>
      <c r="AK2385" s="0" t="str">
        <f aca="false">IF(OR(U2385="Pending",U2385="On Hold"),"Open GRN (awaiting)",IF(AJ2385&lt;=1,"Within SLA",IF(ROUND(N(Y2385)/Assumptions!$C$5,3)=AJ2385,"Gate Wait",IF(ROUND(N(Z2385)/Assumptions!$C$6,3)=AJ2385,"Dock Wait",IF(ROUND(N(AA2385)/Assumptions!$C$7,3)=AJ2385,"Unloading",IF(ROUND(N(AB2385)/Assumptions!$C$8,3)=AJ2385,"Unload-to-QC Wait",IF(ROUND(N(AC2385)/Assumptions!$C$9,3)=AJ2385,"QC",IF(ROUND(N(AD2385)/Assumptions!$C$10,3)=AJ2385,"QC-to-GRN Wait",IF(ROUND(N(AE2385)/Assumptions!$C$11,3)=AJ2385,"GRN Processing",IF(ROUND(N(AF2385)/Assumptions!$C$12,3)=AJ2385,"GRN-to-Putaway Wait",IF(ROUND(N(AG2385)/Assumptions!$C$13,3)=AJ2385,"Putaway","Within SLA")))))))))))</f>
        <v>GRN-to-Putaway Wait</v>
      </c>
    </row>
    <row r="2386" customFormat="false" ht="15" hidden="false" customHeight="false" outlineLevel="0" collapsed="false">
      <c r="A2386" s="0" t="s">
        <v>6899</v>
      </c>
      <c r="B2386" s="0" t="s">
        <v>6900</v>
      </c>
      <c r="C2386" s="0" t="s">
        <v>118</v>
      </c>
      <c r="D2386" s="0" t="s">
        <v>135</v>
      </c>
      <c r="E2386" s="0" t="s">
        <v>6901</v>
      </c>
      <c r="F2386" s="0" t="s">
        <v>121</v>
      </c>
      <c r="G2386" s="0" t="s">
        <v>138</v>
      </c>
      <c r="H2386" s="17" t="n">
        <v>46261.4527777778</v>
      </c>
      <c r="I2386" s="17" t="n">
        <v>46261.4569444444</v>
      </c>
      <c r="J2386" s="17" t="n">
        <v>46261.4638888889</v>
      </c>
      <c r="K2386" s="17" t="n">
        <v>46261.4944444444</v>
      </c>
      <c r="L2386" s="17" t="n">
        <v>46261.5013888889</v>
      </c>
      <c r="M2386" s="17" t="n">
        <v>46261.5423611111</v>
      </c>
      <c r="N2386" s="17" t="n">
        <v>46261.5763888889</v>
      </c>
      <c r="O2386" s="17" t="n">
        <v>46261.6034722222</v>
      </c>
      <c r="P2386" s="17" t="n">
        <v>46261.6131944444</v>
      </c>
      <c r="Q2386" s="17" t="n">
        <v>46261.6645833333</v>
      </c>
      <c r="R2386" s="0" t="n">
        <v>1315</v>
      </c>
      <c r="S2386" s="0" t="n">
        <v>0</v>
      </c>
      <c r="T2386" s="0" t="n">
        <v>10</v>
      </c>
      <c r="U2386" s="18" t="s">
        <v>123</v>
      </c>
      <c r="V2386" s="18" t="s">
        <v>144</v>
      </c>
      <c r="W2386" s="0" t="str">
        <f aca="false">IF(AND(X2386&gt;=6,X2386&lt;14),"A",IF(AND(X2386&gt;=14,X2386&lt;22),"B","C"))</f>
        <v>A</v>
      </c>
      <c r="X2386" s="18" t="n">
        <f aca="false">HOUR(H2386)</f>
        <v>10</v>
      </c>
      <c r="Y2386" s="18" t="n">
        <f aca="false">ROUND((I2386-H2386)*1440,0)</f>
        <v>6</v>
      </c>
      <c r="Z2386" s="18" t="n">
        <f aca="false">ROUND((J2386-I2386)*1440,0)</f>
        <v>10</v>
      </c>
      <c r="AA2386" s="18" t="n">
        <f aca="false">ROUND((K2386-J2386)*1440,0)</f>
        <v>44</v>
      </c>
      <c r="AB2386" s="18" t="n">
        <f aca="false">ROUND((L2386-K2386)*1440,0)</f>
        <v>10</v>
      </c>
      <c r="AC2386" s="18" t="n">
        <f aca="false">ROUND((M2386-L2386)*1440,0)</f>
        <v>59</v>
      </c>
      <c r="AD2386" s="18" t="n">
        <f aca="false">IF(N2386="","",ROUND((N2386-M2386)*1440,0))</f>
        <v>49</v>
      </c>
      <c r="AE2386" s="18" t="n">
        <f aca="false">IF(O2386="","",ROUND((O2386-N2386)*1440,0))</f>
        <v>39</v>
      </c>
      <c r="AF2386" s="18" t="n">
        <f aca="false">IF(P2386="","",ROUND((P2386-O2386)*1440,0))</f>
        <v>14</v>
      </c>
      <c r="AG2386" s="18" t="n">
        <f aca="false">IF(Q2386="","",ROUND((Q2386-P2386)*1440,0))</f>
        <v>74</v>
      </c>
      <c r="AH2386" s="18" t="n">
        <f aca="false">IF(Q2386="","",ROUND((Q2386-H2386)*1440,0))</f>
        <v>305</v>
      </c>
      <c r="AI2386" s="19" t="n">
        <f aca="false">ROUND(IF(O2386="",Assumptions!$B$25-K2386,O2386-K2386)*24,1)</f>
        <v>2.6</v>
      </c>
      <c r="AJ2386" s="20" t="n">
        <f aca="false">ROUND(MAX(N(Y2386)/Assumptions!$C$5, N(Z2386)/Assumptions!$C$6, N(AA2386)/Assumptions!$C$7, N(AB2386)/Assumptions!$C$8, N(AC2386)/Assumptions!$C$9, N(AD2386)/Assumptions!$C$10, N(AE2386)/Assumptions!$C$11, N(AF2386)/Assumptions!$C$12, N(AG2386)/Assumptions!$C$13),3)</f>
        <v>1.85</v>
      </c>
      <c r="AK2386" s="0" t="str">
        <f aca="false">IF(OR(U2386="Pending",U2386="On Hold"),"Open GRN (awaiting)",IF(AJ2386&lt;=1,"Within SLA",IF(ROUND(N(Y2386)/Assumptions!$C$5,3)=AJ2386,"Gate Wait",IF(ROUND(N(Z2386)/Assumptions!$C$6,3)=AJ2386,"Dock Wait",IF(ROUND(N(AA2386)/Assumptions!$C$7,3)=AJ2386,"Unloading",IF(ROUND(N(AB2386)/Assumptions!$C$8,3)=AJ2386,"Unload-to-QC Wait",IF(ROUND(N(AC2386)/Assumptions!$C$9,3)=AJ2386,"QC",IF(ROUND(N(AD2386)/Assumptions!$C$10,3)=AJ2386,"QC-to-GRN Wait",IF(ROUND(N(AE2386)/Assumptions!$C$11,3)=AJ2386,"GRN Processing",IF(ROUND(N(AF2386)/Assumptions!$C$12,3)=AJ2386,"GRN-to-Putaway Wait",IF(ROUND(N(AG2386)/Assumptions!$C$13,3)=AJ2386,"Putaway","Within SLA")))))))))))</f>
        <v>Putaway</v>
      </c>
    </row>
    <row r="2387" customFormat="false" ht="15" hidden="false" customHeight="false" outlineLevel="0" collapsed="false">
      <c r="A2387" s="0" t="s">
        <v>6902</v>
      </c>
      <c r="B2387" s="0" t="s">
        <v>6903</v>
      </c>
      <c r="C2387" s="0" t="s">
        <v>286</v>
      </c>
      <c r="D2387" s="0" t="s">
        <v>119</v>
      </c>
      <c r="E2387" s="0" t="s">
        <v>6904</v>
      </c>
      <c r="F2387" s="0" t="s">
        <v>121</v>
      </c>
      <c r="G2387" s="0" t="s">
        <v>122</v>
      </c>
      <c r="H2387" s="17" t="n">
        <v>46261.4555555556</v>
      </c>
      <c r="I2387" s="17" t="n">
        <v>46261.4631944444</v>
      </c>
      <c r="J2387" s="17" t="n">
        <v>46261.4756944445</v>
      </c>
      <c r="K2387" s="17" t="n">
        <v>46261.5097222222</v>
      </c>
      <c r="L2387" s="17" t="n">
        <v>46261.5138888889</v>
      </c>
      <c r="M2387" s="17" t="n">
        <v>46261.5236111111</v>
      </c>
      <c r="N2387" s="17" t="n">
        <v>46261.5548611111</v>
      </c>
      <c r="O2387" s="17" t="n">
        <v>46261.6715277778</v>
      </c>
      <c r="P2387" s="17" t="n">
        <v>46261.7006944444</v>
      </c>
      <c r="Q2387" s="17" t="n">
        <v>46261.7097222222</v>
      </c>
      <c r="R2387" s="0" t="n">
        <v>180</v>
      </c>
      <c r="S2387" s="0" t="n">
        <v>0</v>
      </c>
      <c r="T2387" s="0" t="n">
        <v>2</v>
      </c>
      <c r="U2387" s="18" t="s">
        <v>123</v>
      </c>
      <c r="V2387" s="18" t="s">
        <v>82</v>
      </c>
      <c r="W2387" s="0" t="str">
        <f aca="false">IF(AND(X2387&gt;=6,X2387&lt;14),"A",IF(AND(X2387&gt;=14,X2387&lt;22),"B","C"))</f>
        <v>A</v>
      </c>
      <c r="X2387" s="18" t="n">
        <f aca="false">HOUR(H2387)</f>
        <v>10</v>
      </c>
      <c r="Y2387" s="18" t="n">
        <f aca="false">ROUND((I2387-H2387)*1440,0)</f>
        <v>11</v>
      </c>
      <c r="Z2387" s="18" t="n">
        <f aca="false">ROUND((J2387-I2387)*1440,0)</f>
        <v>18</v>
      </c>
      <c r="AA2387" s="18" t="n">
        <f aca="false">ROUND((K2387-J2387)*1440,0)</f>
        <v>49</v>
      </c>
      <c r="AB2387" s="18" t="n">
        <f aca="false">ROUND((L2387-K2387)*1440,0)</f>
        <v>6</v>
      </c>
      <c r="AC2387" s="18" t="n">
        <f aca="false">ROUND((M2387-L2387)*1440,0)</f>
        <v>14</v>
      </c>
      <c r="AD2387" s="18" t="n">
        <f aca="false">IF(N2387="","",ROUND((N2387-M2387)*1440,0))</f>
        <v>45</v>
      </c>
      <c r="AE2387" s="18" t="n">
        <f aca="false">IF(O2387="","",ROUND((O2387-N2387)*1440,0))</f>
        <v>168</v>
      </c>
      <c r="AF2387" s="18" t="n">
        <f aca="false">IF(P2387="","",ROUND((P2387-O2387)*1440,0))</f>
        <v>42</v>
      </c>
      <c r="AG2387" s="18" t="n">
        <f aca="false">IF(Q2387="","",ROUND((Q2387-P2387)*1440,0))</f>
        <v>13</v>
      </c>
      <c r="AH2387" s="18" t="n">
        <f aca="false">IF(Q2387="","",ROUND((Q2387-H2387)*1440,0))</f>
        <v>366</v>
      </c>
      <c r="AI2387" s="19" t="n">
        <f aca="false">ROUND(IF(O2387="",Assumptions!$B$25-K2387,O2387-K2387)*24,1)</f>
        <v>3.9</v>
      </c>
      <c r="AJ2387" s="20" t="n">
        <f aca="false">ROUND(MAX(N(Y2387)/Assumptions!$C$5, N(Z2387)/Assumptions!$C$6, N(AA2387)/Assumptions!$C$7, N(AB2387)/Assumptions!$C$8, N(AC2387)/Assumptions!$C$9, N(AD2387)/Assumptions!$C$10, N(AE2387)/Assumptions!$C$11, N(AF2387)/Assumptions!$C$12, N(AG2387)/Assumptions!$C$13),3)</f>
        <v>3.733</v>
      </c>
      <c r="AK2387" s="0" t="str">
        <f aca="false">IF(OR(U2387="Pending",U2387="On Hold"),"Open GRN (awaiting)",IF(AJ2387&lt;=1,"Within SLA",IF(ROUND(N(Y2387)/Assumptions!$C$5,3)=AJ2387,"Gate Wait",IF(ROUND(N(Z2387)/Assumptions!$C$6,3)=AJ2387,"Dock Wait",IF(ROUND(N(AA2387)/Assumptions!$C$7,3)=AJ2387,"Unloading",IF(ROUND(N(AB2387)/Assumptions!$C$8,3)=AJ2387,"Unload-to-QC Wait",IF(ROUND(N(AC2387)/Assumptions!$C$9,3)=AJ2387,"QC",IF(ROUND(N(AD2387)/Assumptions!$C$10,3)=AJ2387,"QC-to-GRN Wait",IF(ROUND(N(AE2387)/Assumptions!$C$11,3)=AJ2387,"GRN Processing",IF(ROUND(N(AF2387)/Assumptions!$C$12,3)=AJ2387,"GRN-to-Putaway Wait",IF(ROUND(N(AG2387)/Assumptions!$C$13,3)=AJ2387,"Putaway","Within SLA")))))))))))</f>
        <v>GRN Processing</v>
      </c>
    </row>
    <row r="2388" customFormat="false" ht="15" hidden="false" customHeight="false" outlineLevel="0" collapsed="false">
      <c r="A2388" s="0" t="s">
        <v>6905</v>
      </c>
      <c r="B2388" s="0" t="s">
        <v>6906</v>
      </c>
      <c r="C2388" s="0" t="s">
        <v>218</v>
      </c>
      <c r="D2388" s="0" t="s">
        <v>135</v>
      </c>
      <c r="E2388" s="0" t="s">
        <v>6907</v>
      </c>
      <c r="F2388" s="0" t="s">
        <v>137</v>
      </c>
      <c r="G2388" s="0" t="s">
        <v>178</v>
      </c>
      <c r="H2388" s="17" t="n">
        <v>46261.4756944445</v>
      </c>
      <c r="I2388" s="17" t="n">
        <v>46261.5354166667</v>
      </c>
      <c r="J2388" s="17" t="n">
        <v>46261.5388888889</v>
      </c>
      <c r="K2388" s="17" t="n">
        <v>46261.5604166667</v>
      </c>
      <c r="L2388" s="17" t="n">
        <v>46261.5631944445</v>
      </c>
      <c r="M2388" s="17" t="n">
        <v>46261.5763888889</v>
      </c>
      <c r="N2388" s="17" t="n">
        <v>46261.6354166667</v>
      </c>
      <c r="O2388" s="17" t="n">
        <v>46261.7069444444</v>
      </c>
      <c r="P2388" s="17" t="n">
        <v>46261.725</v>
      </c>
      <c r="Q2388" s="17" t="n">
        <v>46261.7569444445</v>
      </c>
      <c r="R2388" s="0" t="n">
        <v>298</v>
      </c>
      <c r="S2388" s="0" t="n">
        <v>0</v>
      </c>
      <c r="T2388" s="0" t="n">
        <v>0</v>
      </c>
      <c r="U2388" s="18" t="s">
        <v>130</v>
      </c>
      <c r="V2388" s="18" t="s">
        <v>82</v>
      </c>
      <c r="W2388" s="0" t="str">
        <f aca="false">IF(AND(X2388&gt;=6,X2388&lt;14),"A",IF(AND(X2388&gt;=14,X2388&lt;22),"B","C"))</f>
        <v>A</v>
      </c>
      <c r="X2388" s="18" t="n">
        <f aca="false">HOUR(H2388)</f>
        <v>11</v>
      </c>
      <c r="Y2388" s="18" t="n">
        <f aca="false">ROUND((I2388-H2388)*1440,0)</f>
        <v>86</v>
      </c>
      <c r="Z2388" s="18" t="n">
        <f aca="false">ROUND((J2388-I2388)*1440,0)</f>
        <v>5</v>
      </c>
      <c r="AA2388" s="18" t="n">
        <f aca="false">ROUND((K2388-J2388)*1440,0)</f>
        <v>31</v>
      </c>
      <c r="AB2388" s="18" t="n">
        <f aca="false">ROUND((L2388-K2388)*1440,0)</f>
        <v>4</v>
      </c>
      <c r="AC2388" s="18" t="n">
        <f aca="false">ROUND((M2388-L2388)*1440,0)</f>
        <v>19</v>
      </c>
      <c r="AD2388" s="18" t="n">
        <f aca="false">IF(N2388="","",ROUND((N2388-M2388)*1440,0))</f>
        <v>85</v>
      </c>
      <c r="AE2388" s="18" t="n">
        <f aca="false">IF(O2388="","",ROUND((O2388-N2388)*1440,0))</f>
        <v>103</v>
      </c>
      <c r="AF2388" s="18" t="n">
        <f aca="false">IF(P2388="","",ROUND((P2388-O2388)*1440,0))</f>
        <v>26</v>
      </c>
      <c r="AG2388" s="18" t="n">
        <f aca="false">IF(Q2388="","",ROUND((Q2388-P2388)*1440,0))</f>
        <v>46</v>
      </c>
      <c r="AH2388" s="18" t="n">
        <f aca="false">IF(Q2388="","",ROUND((Q2388-H2388)*1440,0))</f>
        <v>405</v>
      </c>
      <c r="AI2388" s="19" t="n">
        <f aca="false">ROUND(IF(O2388="",Assumptions!$B$25-K2388,O2388-K2388)*24,1)</f>
        <v>3.5</v>
      </c>
      <c r="AJ2388" s="20" t="n">
        <f aca="false">ROUND(MAX(N(Y2388)/Assumptions!$C$5, N(Z2388)/Assumptions!$C$6, N(AA2388)/Assumptions!$C$7, N(AB2388)/Assumptions!$C$8, N(AC2388)/Assumptions!$C$9, N(AD2388)/Assumptions!$C$10, N(AE2388)/Assumptions!$C$11, N(AF2388)/Assumptions!$C$12, N(AG2388)/Assumptions!$C$13),3)</f>
        <v>2.867</v>
      </c>
      <c r="AK2388" s="0" t="str">
        <f aca="false">IF(OR(U2388="Pending",U2388="On Hold"),"Open GRN (awaiting)",IF(AJ2388&lt;=1,"Within SLA",IF(ROUND(N(Y2388)/Assumptions!$C$5,3)=AJ2388,"Gate Wait",IF(ROUND(N(Z2388)/Assumptions!$C$6,3)=AJ2388,"Dock Wait",IF(ROUND(N(AA2388)/Assumptions!$C$7,3)=AJ2388,"Unloading",IF(ROUND(N(AB2388)/Assumptions!$C$8,3)=AJ2388,"Unload-to-QC Wait",IF(ROUND(N(AC2388)/Assumptions!$C$9,3)=AJ2388,"QC",IF(ROUND(N(AD2388)/Assumptions!$C$10,3)=AJ2388,"QC-to-GRN Wait",IF(ROUND(N(AE2388)/Assumptions!$C$11,3)=AJ2388,"GRN Processing",IF(ROUND(N(AF2388)/Assumptions!$C$12,3)=AJ2388,"GRN-to-Putaway Wait",IF(ROUND(N(AG2388)/Assumptions!$C$13,3)=AJ2388,"Putaway","Within SLA")))))))))))</f>
        <v>Gate Wait</v>
      </c>
    </row>
    <row r="2389" customFormat="false" ht="15" hidden="false" customHeight="false" outlineLevel="0" collapsed="false">
      <c r="A2389" s="0" t="s">
        <v>6908</v>
      </c>
      <c r="B2389" s="0" t="s">
        <v>6909</v>
      </c>
      <c r="C2389" s="0" t="s">
        <v>175</v>
      </c>
      <c r="D2389" s="0" t="s">
        <v>147</v>
      </c>
      <c r="E2389" s="0" t="s">
        <v>6910</v>
      </c>
      <c r="F2389" s="0" t="s">
        <v>172</v>
      </c>
      <c r="G2389" s="0" t="s">
        <v>150</v>
      </c>
      <c r="H2389" s="17" t="n">
        <v>46261.4791666667</v>
      </c>
      <c r="I2389" s="17" t="n">
        <v>46261.5076388889</v>
      </c>
      <c r="J2389" s="17" t="n">
        <v>46261.5131944444</v>
      </c>
      <c r="K2389" s="17" t="n">
        <v>46261.55</v>
      </c>
      <c r="L2389" s="17" t="n">
        <v>46261.5576388889</v>
      </c>
      <c r="M2389" s="17" t="n">
        <v>46261.5743055556</v>
      </c>
      <c r="N2389" s="17" t="n">
        <v>46261.6152777778</v>
      </c>
      <c r="O2389" s="17" t="n">
        <v>46261.6722222222</v>
      </c>
      <c r="P2389" s="17" t="n">
        <v>46261.6770833333</v>
      </c>
      <c r="Q2389" s="17" t="n">
        <v>46261.6888888889</v>
      </c>
      <c r="R2389" s="0" t="n">
        <v>359</v>
      </c>
      <c r="S2389" s="0" t="n">
        <v>0</v>
      </c>
      <c r="T2389" s="0" t="n">
        <v>0</v>
      </c>
      <c r="U2389" s="18" t="s">
        <v>130</v>
      </c>
      <c r="V2389" s="18" t="s">
        <v>131</v>
      </c>
      <c r="W2389" s="0" t="str">
        <f aca="false">IF(AND(X2389&gt;=6,X2389&lt;14),"A",IF(AND(X2389&gt;=14,X2389&lt;22),"B","C"))</f>
        <v>A</v>
      </c>
      <c r="X2389" s="18" t="n">
        <f aca="false">HOUR(H2389)</f>
        <v>11</v>
      </c>
      <c r="Y2389" s="18" t="n">
        <f aca="false">ROUND((I2389-H2389)*1440,0)</f>
        <v>41</v>
      </c>
      <c r="Z2389" s="18" t="n">
        <f aca="false">ROUND((J2389-I2389)*1440,0)</f>
        <v>8</v>
      </c>
      <c r="AA2389" s="18" t="n">
        <f aca="false">ROUND((K2389-J2389)*1440,0)</f>
        <v>53</v>
      </c>
      <c r="AB2389" s="18" t="n">
        <f aca="false">ROUND((L2389-K2389)*1440,0)</f>
        <v>11</v>
      </c>
      <c r="AC2389" s="18" t="n">
        <f aca="false">ROUND((M2389-L2389)*1440,0)</f>
        <v>24</v>
      </c>
      <c r="AD2389" s="18" t="n">
        <f aca="false">IF(N2389="","",ROUND((N2389-M2389)*1440,0))</f>
        <v>59</v>
      </c>
      <c r="AE2389" s="18" t="n">
        <f aca="false">IF(O2389="","",ROUND((O2389-N2389)*1440,0))</f>
        <v>82</v>
      </c>
      <c r="AF2389" s="18" t="n">
        <f aca="false">IF(P2389="","",ROUND((P2389-O2389)*1440,0))</f>
        <v>7</v>
      </c>
      <c r="AG2389" s="18" t="n">
        <f aca="false">IF(Q2389="","",ROUND((Q2389-P2389)*1440,0))</f>
        <v>17</v>
      </c>
      <c r="AH2389" s="18" t="n">
        <f aca="false">IF(Q2389="","",ROUND((Q2389-H2389)*1440,0))</f>
        <v>302</v>
      </c>
      <c r="AI2389" s="19" t="n">
        <f aca="false">ROUND(IF(O2389="",Assumptions!$B$25-K2389,O2389-K2389)*24,1)</f>
        <v>2.9</v>
      </c>
      <c r="AJ2389" s="20" t="n">
        <f aca="false">ROUND(MAX(N(Y2389)/Assumptions!$C$5, N(Z2389)/Assumptions!$C$6, N(AA2389)/Assumptions!$C$7, N(AB2389)/Assumptions!$C$8, N(AC2389)/Assumptions!$C$9, N(AD2389)/Assumptions!$C$10, N(AE2389)/Assumptions!$C$11, N(AF2389)/Assumptions!$C$12, N(AG2389)/Assumptions!$C$13),3)</f>
        <v>1.967</v>
      </c>
      <c r="AK2389" s="0" t="str">
        <f aca="false">IF(OR(U2389="Pending",U2389="On Hold"),"Open GRN (awaiting)",IF(AJ2389&lt;=1,"Within SLA",IF(ROUND(N(Y2389)/Assumptions!$C$5,3)=AJ2389,"Gate Wait",IF(ROUND(N(Z2389)/Assumptions!$C$6,3)=AJ2389,"Dock Wait",IF(ROUND(N(AA2389)/Assumptions!$C$7,3)=AJ2389,"Unloading",IF(ROUND(N(AB2389)/Assumptions!$C$8,3)=AJ2389,"Unload-to-QC Wait",IF(ROUND(N(AC2389)/Assumptions!$C$9,3)=AJ2389,"QC",IF(ROUND(N(AD2389)/Assumptions!$C$10,3)=AJ2389,"QC-to-GRN Wait",IF(ROUND(N(AE2389)/Assumptions!$C$11,3)=AJ2389,"GRN Processing",IF(ROUND(N(AF2389)/Assumptions!$C$12,3)=AJ2389,"GRN-to-Putaway Wait",IF(ROUND(N(AG2389)/Assumptions!$C$13,3)=AJ2389,"Putaway","Within SLA")))))))))))</f>
        <v>QC-to-GRN Wait</v>
      </c>
    </row>
    <row r="2390" customFormat="false" ht="15" hidden="false" customHeight="false" outlineLevel="0" collapsed="false">
      <c r="A2390" s="0" t="s">
        <v>6911</v>
      </c>
      <c r="B2390" s="0" t="s">
        <v>6912</v>
      </c>
      <c r="C2390" s="0" t="s">
        <v>159</v>
      </c>
      <c r="D2390" s="0" t="s">
        <v>119</v>
      </c>
      <c r="E2390" s="0" t="s">
        <v>6913</v>
      </c>
      <c r="F2390" s="0" t="s">
        <v>128</v>
      </c>
      <c r="G2390" s="0" t="s">
        <v>129</v>
      </c>
      <c r="H2390" s="17" t="n">
        <v>46261.5145833333</v>
      </c>
      <c r="I2390" s="17" t="n">
        <v>46261.55</v>
      </c>
      <c r="J2390" s="17" t="n">
        <v>46261.5555555556</v>
      </c>
      <c r="K2390" s="17" t="n">
        <v>46261.5916666667</v>
      </c>
      <c r="L2390" s="17" t="n">
        <v>46261.6076388889</v>
      </c>
      <c r="M2390" s="17" t="n">
        <v>46261.6805555556</v>
      </c>
      <c r="N2390" s="17" t="n">
        <v>46261.7152777778</v>
      </c>
      <c r="O2390" s="17" t="n">
        <v>46261.7833333333</v>
      </c>
      <c r="P2390" s="17" t="n">
        <v>46261.7958333333</v>
      </c>
      <c r="Q2390" s="17" t="n">
        <v>46261.8069444444</v>
      </c>
      <c r="R2390" s="0" t="n">
        <v>481</v>
      </c>
      <c r="S2390" s="0" t="n">
        <v>21</v>
      </c>
      <c r="T2390" s="0" t="n">
        <v>7</v>
      </c>
      <c r="U2390" s="18" t="s">
        <v>123</v>
      </c>
      <c r="V2390" s="18" t="s">
        <v>82</v>
      </c>
      <c r="W2390" s="0" t="str">
        <f aca="false">IF(AND(X2390&gt;=6,X2390&lt;14),"A",IF(AND(X2390&gt;=14,X2390&lt;22),"B","C"))</f>
        <v>A</v>
      </c>
      <c r="X2390" s="18" t="n">
        <f aca="false">HOUR(H2390)</f>
        <v>12</v>
      </c>
      <c r="Y2390" s="18" t="n">
        <f aca="false">ROUND((I2390-H2390)*1440,0)</f>
        <v>51</v>
      </c>
      <c r="Z2390" s="18" t="n">
        <f aca="false">ROUND((J2390-I2390)*1440,0)</f>
        <v>8</v>
      </c>
      <c r="AA2390" s="18" t="n">
        <f aca="false">ROUND((K2390-J2390)*1440,0)</f>
        <v>52</v>
      </c>
      <c r="AB2390" s="18" t="n">
        <f aca="false">ROUND((L2390-K2390)*1440,0)</f>
        <v>23</v>
      </c>
      <c r="AC2390" s="18" t="n">
        <f aca="false">ROUND((M2390-L2390)*1440,0)</f>
        <v>105</v>
      </c>
      <c r="AD2390" s="18" t="n">
        <f aca="false">IF(N2390="","",ROUND((N2390-M2390)*1440,0))</f>
        <v>50</v>
      </c>
      <c r="AE2390" s="18" t="n">
        <f aca="false">IF(O2390="","",ROUND((O2390-N2390)*1440,0))</f>
        <v>98</v>
      </c>
      <c r="AF2390" s="18" t="n">
        <f aca="false">IF(P2390="","",ROUND((P2390-O2390)*1440,0))</f>
        <v>18</v>
      </c>
      <c r="AG2390" s="18" t="n">
        <f aca="false">IF(Q2390="","",ROUND((Q2390-P2390)*1440,0))</f>
        <v>16</v>
      </c>
      <c r="AH2390" s="18" t="n">
        <f aca="false">IF(Q2390="","",ROUND((Q2390-H2390)*1440,0))</f>
        <v>421</v>
      </c>
      <c r="AI2390" s="19" t="n">
        <f aca="false">ROUND(IF(O2390="",Assumptions!$B$25-K2390,O2390-K2390)*24,1)</f>
        <v>4.6</v>
      </c>
      <c r="AJ2390" s="20" t="n">
        <f aca="false">ROUND(MAX(N(Y2390)/Assumptions!$C$5, N(Z2390)/Assumptions!$C$6, N(AA2390)/Assumptions!$C$7, N(AB2390)/Assumptions!$C$8, N(AC2390)/Assumptions!$C$9, N(AD2390)/Assumptions!$C$10, N(AE2390)/Assumptions!$C$11, N(AF2390)/Assumptions!$C$12, N(AG2390)/Assumptions!$C$13),3)</f>
        <v>2.333</v>
      </c>
      <c r="AK2390" s="0" t="str">
        <f aca="false">IF(OR(U2390="Pending",U2390="On Hold"),"Open GRN (awaiting)",IF(AJ2390&lt;=1,"Within SLA",IF(ROUND(N(Y2390)/Assumptions!$C$5,3)=AJ2390,"Gate Wait",IF(ROUND(N(Z2390)/Assumptions!$C$6,3)=AJ2390,"Dock Wait",IF(ROUND(N(AA2390)/Assumptions!$C$7,3)=AJ2390,"Unloading",IF(ROUND(N(AB2390)/Assumptions!$C$8,3)=AJ2390,"Unload-to-QC Wait",IF(ROUND(N(AC2390)/Assumptions!$C$9,3)=AJ2390,"QC",IF(ROUND(N(AD2390)/Assumptions!$C$10,3)=AJ2390,"QC-to-GRN Wait",IF(ROUND(N(AE2390)/Assumptions!$C$11,3)=AJ2390,"GRN Processing",IF(ROUND(N(AF2390)/Assumptions!$C$12,3)=AJ2390,"GRN-to-Putaway Wait",IF(ROUND(N(AG2390)/Assumptions!$C$13,3)=AJ2390,"Putaway","Within SLA")))))))))))</f>
        <v>QC</v>
      </c>
    </row>
    <row r="2391" customFormat="false" ht="15" hidden="false" customHeight="false" outlineLevel="0" collapsed="false">
      <c r="A2391" s="0" t="s">
        <v>6914</v>
      </c>
      <c r="B2391" s="0" t="s">
        <v>6915</v>
      </c>
      <c r="C2391" s="0" t="s">
        <v>159</v>
      </c>
      <c r="D2391" s="0" t="s">
        <v>119</v>
      </c>
      <c r="E2391" s="0" t="s">
        <v>3347</v>
      </c>
      <c r="F2391" s="0" t="s">
        <v>128</v>
      </c>
      <c r="G2391" s="0" t="s">
        <v>122</v>
      </c>
      <c r="H2391" s="17" t="n">
        <v>46261.5166666667</v>
      </c>
      <c r="I2391" s="17" t="n">
        <v>46261.5409722222</v>
      </c>
      <c r="J2391" s="17" t="n">
        <v>46261.5652777778</v>
      </c>
      <c r="K2391" s="17" t="n">
        <v>46261.5902777778</v>
      </c>
      <c r="L2391" s="17" t="n">
        <v>46261.5958333333</v>
      </c>
      <c r="M2391" s="17" t="n">
        <v>46261.6166666667</v>
      </c>
      <c r="N2391" s="17" t="n">
        <v>46261.6631944445</v>
      </c>
      <c r="O2391" s="17" t="n">
        <v>46261.70625</v>
      </c>
      <c r="P2391" s="17" t="n">
        <v>46261.7090277778</v>
      </c>
      <c r="Q2391" s="17" t="n">
        <v>46261.7208333333</v>
      </c>
      <c r="R2391" s="0" t="n">
        <v>804</v>
      </c>
      <c r="S2391" s="0" t="n">
        <v>0</v>
      </c>
      <c r="T2391" s="0" t="n">
        <v>0</v>
      </c>
      <c r="U2391" s="18" t="s">
        <v>130</v>
      </c>
      <c r="V2391" s="18" t="s">
        <v>139</v>
      </c>
      <c r="W2391" s="0" t="str">
        <f aca="false">IF(AND(X2391&gt;=6,X2391&lt;14),"A",IF(AND(X2391&gt;=14,X2391&lt;22),"B","C"))</f>
        <v>A</v>
      </c>
      <c r="X2391" s="18" t="n">
        <f aca="false">HOUR(H2391)</f>
        <v>12</v>
      </c>
      <c r="Y2391" s="18" t="n">
        <f aca="false">ROUND((I2391-H2391)*1440,0)</f>
        <v>35</v>
      </c>
      <c r="Z2391" s="18" t="n">
        <f aca="false">ROUND((J2391-I2391)*1440,0)</f>
        <v>35</v>
      </c>
      <c r="AA2391" s="18" t="n">
        <f aca="false">ROUND((K2391-J2391)*1440,0)</f>
        <v>36</v>
      </c>
      <c r="AB2391" s="18" t="n">
        <f aca="false">ROUND((L2391-K2391)*1440,0)</f>
        <v>8</v>
      </c>
      <c r="AC2391" s="18" t="n">
        <f aca="false">ROUND((M2391-L2391)*1440,0)</f>
        <v>30</v>
      </c>
      <c r="AD2391" s="18" t="n">
        <f aca="false">IF(N2391="","",ROUND((N2391-M2391)*1440,0))</f>
        <v>67</v>
      </c>
      <c r="AE2391" s="18" t="n">
        <f aca="false">IF(O2391="","",ROUND((O2391-N2391)*1440,0))</f>
        <v>62</v>
      </c>
      <c r="AF2391" s="18" t="n">
        <f aca="false">IF(P2391="","",ROUND((P2391-O2391)*1440,0))</f>
        <v>4</v>
      </c>
      <c r="AG2391" s="18" t="n">
        <f aca="false">IF(Q2391="","",ROUND((Q2391-P2391)*1440,0))</f>
        <v>17</v>
      </c>
      <c r="AH2391" s="18" t="n">
        <f aca="false">IF(Q2391="","",ROUND((Q2391-H2391)*1440,0))</f>
        <v>294</v>
      </c>
      <c r="AI2391" s="19" t="n">
        <f aca="false">ROUND(IF(O2391="",Assumptions!$B$25-K2391,O2391-K2391)*24,1)</f>
        <v>2.8</v>
      </c>
      <c r="AJ2391" s="20" t="n">
        <f aca="false">ROUND(MAX(N(Y2391)/Assumptions!$C$5, N(Z2391)/Assumptions!$C$6, N(AA2391)/Assumptions!$C$7, N(AB2391)/Assumptions!$C$8, N(AC2391)/Assumptions!$C$9, N(AD2391)/Assumptions!$C$10, N(AE2391)/Assumptions!$C$11, N(AF2391)/Assumptions!$C$12, N(AG2391)/Assumptions!$C$13),3)</f>
        <v>2.333</v>
      </c>
      <c r="AK2391" s="0" t="str">
        <f aca="false">IF(OR(U2391="Pending",U2391="On Hold"),"Open GRN (awaiting)",IF(AJ2391&lt;=1,"Within SLA",IF(ROUND(N(Y2391)/Assumptions!$C$5,3)=AJ2391,"Gate Wait",IF(ROUND(N(Z2391)/Assumptions!$C$6,3)=AJ2391,"Dock Wait",IF(ROUND(N(AA2391)/Assumptions!$C$7,3)=AJ2391,"Unloading",IF(ROUND(N(AB2391)/Assumptions!$C$8,3)=AJ2391,"Unload-to-QC Wait",IF(ROUND(N(AC2391)/Assumptions!$C$9,3)=AJ2391,"QC",IF(ROUND(N(AD2391)/Assumptions!$C$10,3)=AJ2391,"QC-to-GRN Wait",IF(ROUND(N(AE2391)/Assumptions!$C$11,3)=AJ2391,"GRN Processing",IF(ROUND(N(AF2391)/Assumptions!$C$12,3)=AJ2391,"GRN-to-Putaway Wait",IF(ROUND(N(AG2391)/Assumptions!$C$13,3)=AJ2391,"Putaway","Within SLA")))))))))))</f>
        <v>Dock Wait</v>
      </c>
    </row>
    <row r="2392" customFormat="false" ht="15" hidden="false" customHeight="false" outlineLevel="0" collapsed="false">
      <c r="A2392" s="0" t="s">
        <v>6916</v>
      </c>
      <c r="B2392" s="0" t="s">
        <v>6917</v>
      </c>
      <c r="C2392" s="0" t="s">
        <v>184</v>
      </c>
      <c r="D2392" s="0" t="s">
        <v>147</v>
      </c>
      <c r="E2392" s="0" t="s">
        <v>6918</v>
      </c>
      <c r="F2392" s="0" t="s">
        <v>177</v>
      </c>
      <c r="G2392" s="0" t="s">
        <v>150</v>
      </c>
      <c r="H2392" s="17" t="n">
        <v>46261.5486111111</v>
      </c>
      <c r="I2392" s="17" t="n">
        <v>46261.5715277778</v>
      </c>
      <c r="J2392" s="17" t="n">
        <v>46261.5736111111</v>
      </c>
      <c r="K2392" s="17" t="n">
        <v>46261.6180555556</v>
      </c>
      <c r="L2392" s="17" t="n">
        <v>46261.6284722222</v>
      </c>
      <c r="M2392" s="17" t="n">
        <v>46261.6527777778</v>
      </c>
      <c r="N2392" s="17" t="n">
        <v>46261.7055555556</v>
      </c>
      <c r="O2392" s="17" t="n">
        <v>46261.7631944444</v>
      </c>
      <c r="P2392" s="17" t="n">
        <v>46261.7791666667</v>
      </c>
      <c r="Q2392" s="17" t="n">
        <v>46261.7895833333</v>
      </c>
      <c r="R2392" s="0" t="n">
        <v>793</v>
      </c>
      <c r="S2392" s="0" t="n">
        <v>0</v>
      </c>
      <c r="T2392" s="0" t="n">
        <v>0</v>
      </c>
      <c r="U2392" s="18" t="s">
        <v>130</v>
      </c>
      <c r="V2392" s="18" t="s">
        <v>131</v>
      </c>
      <c r="W2392" s="0" t="str">
        <f aca="false">IF(AND(X2392&gt;=6,X2392&lt;14),"A",IF(AND(X2392&gt;=14,X2392&lt;22),"B","C"))</f>
        <v>A</v>
      </c>
      <c r="X2392" s="18" t="n">
        <f aca="false">HOUR(H2392)</f>
        <v>13</v>
      </c>
      <c r="Y2392" s="18" t="n">
        <f aca="false">ROUND((I2392-H2392)*1440,0)</f>
        <v>33</v>
      </c>
      <c r="Z2392" s="18" t="n">
        <f aca="false">ROUND((J2392-I2392)*1440,0)</f>
        <v>3</v>
      </c>
      <c r="AA2392" s="18" t="n">
        <f aca="false">ROUND((K2392-J2392)*1440,0)</f>
        <v>64</v>
      </c>
      <c r="AB2392" s="18" t="n">
        <f aca="false">ROUND((L2392-K2392)*1440,0)</f>
        <v>15</v>
      </c>
      <c r="AC2392" s="18" t="n">
        <f aca="false">ROUND((M2392-L2392)*1440,0)</f>
        <v>35</v>
      </c>
      <c r="AD2392" s="18" t="n">
        <f aca="false">IF(N2392="","",ROUND((N2392-M2392)*1440,0))</f>
        <v>76</v>
      </c>
      <c r="AE2392" s="18" t="n">
        <f aca="false">IF(O2392="","",ROUND((O2392-N2392)*1440,0))</f>
        <v>83</v>
      </c>
      <c r="AF2392" s="18" t="n">
        <f aca="false">IF(P2392="","",ROUND((P2392-O2392)*1440,0))</f>
        <v>23</v>
      </c>
      <c r="AG2392" s="18" t="n">
        <f aca="false">IF(Q2392="","",ROUND((Q2392-P2392)*1440,0))</f>
        <v>15</v>
      </c>
      <c r="AH2392" s="18" t="n">
        <f aca="false">IF(Q2392="","",ROUND((Q2392-H2392)*1440,0))</f>
        <v>347</v>
      </c>
      <c r="AI2392" s="19" t="n">
        <f aca="false">ROUND(IF(O2392="",Assumptions!$B$25-K2392,O2392-K2392)*24,1)</f>
        <v>3.5</v>
      </c>
      <c r="AJ2392" s="20" t="n">
        <f aca="false">ROUND(MAX(N(Y2392)/Assumptions!$C$5, N(Z2392)/Assumptions!$C$6, N(AA2392)/Assumptions!$C$7, N(AB2392)/Assumptions!$C$8, N(AC2392)/Assumptions!$C$9, N(AD2392)/Assumptions!$C$10, N(AE2392)/Assumptions!$C$11, N(AF2392)/Assumptions!$C$12, N(AG2392)/Assumptions!$C$13),3)</f>
        <v>2.533</v>
      </c>
      <c r="AK2392" s="0" t="str">
        <f aca="false">IF(OR(U2392="Pending",U2392="On Hold"),"Open GRN (awaiting)",IF(AJ2392&lt;=1,"Within SLA",IF(ROUND(N(Y2392)/Assumptions!$C$5,3)=AJ2392,"Gate Wait",IF(ROUND(N(Z2392)/Assumptions!$C$6,3)=AJ2392,"Dock Wait",IF(ROUND(N(AA2392)/Assumptions!$C$7,3)=AJ2392,"Unloading",IF(ROUND(N(AB2392)/Assumptions!$C$8,3)=AJ2392,"Unload-to-QC Wait",IF(ROUND(N(AC2392)/Assumptions!$C$9,3)=AJ2392,"QC",IF(ROUND(N(AD2392)/Assumptions!$C$10,3)=AJ2392,"QC-to-GRN Wait",IF(ROUND(N(AE2392)/Assumptions!$C$11,3)=AJ2392,"GRN Processing",IF(ROUND(N(AF2392)/Assumptions!$C$12,3)=AJ2392,"GRN-to-Putaway Wait",IF(ROUND(N(AG2392)/Assumptions!$C$13,3)=AJ2392,"Putaway","Within SLA")))))))))))</f>
        <v>QC-to-GRN Wait</v>
      </c>
    </row>
    <row r="2393" customFormat="false" ht="15" hidden="false" customHeight="false" outlineLevel="0" collapsed="false">
      <c r="A2393" s="0" t="s">
        <v>6919</v>
      </c>
      <c r="B2393" s="0" t="s">
        <v>6920</v>
      </c>
      <c r="C2393" s="0" t="s">
        <v>159</v>
      </c>
      <c r="D2393" s="0" t="s">
        <v>147</v>
      </c>
      <c r="E2393" s="0" t="s">
        <v>6921</v>
      </c>
      <c r="F2393" s="0" t="s">
        <v>128</v>
      </c>
      <c r="G2393" s="0" t="s">
        <v>167</v>
      </c>
      <c r="H2393" s="17" t="n">
        <v>46261.6034722222</v>
      </c>
      <c r="I2393" s="17" t="n">
        <v>46261.6145833333</v>
      </c>
      <c r="J2393" s="17" t="n">
        <v>46261.6229166667</v>
      </c>
      <c r="K2393" s="17" t="n">
        <v>46261.6993055556</v>
      </c>
      <c r="L2393" s="17" t="n">
        <v>46261.7034722222</v>
      </c>
      <c r="M2393" s="17" t="n">
        <v>46261.7215277778</v>
      </c>
      <c r="N2393" s="17" t="n">
        <v>46261.7409722222</v>
      </c>
      <c r="O2393" s="17" t="n">
        <v>46261.7916666667</v>
      </c>
      <c r="P2393" s="17" t="n">
        <v>46261.8152777778</v>
      </c>
      <c r="Q2393" s="17" t="n">
        <v>46261.8298611111</v>
      </c>
      <c r="R2393" s="0" t="n">
        <v>1051</v>
      </c>
      <c r="S2393" s="0" t="n">
        <v>0</v>
      </c>
      <c r="T2393" s="0" t="n">
        <v>0</v>
      </c>
      <c r="U2393" s="18" t="s">
        <v>130</v>
      </c>
      <c r="V2393" s="18" t="s">
        <v>144</v>
      </c>
      <c r="W2393" s="0" t="str">
        <f aca="false">IF(AND(X2393&gt;=6,X2393&lt;14),"A",IF(AND(X2393&gt;=14,X2393&lt;22),"B","C"))</f>
        <v>B</v>
      </c>
      <c r="X2393" s="18" t="n">
        <f aca="false">HOUR(H2393)</f>
        <v>14</v>
      </c>
      <c r="Y2393" s="18" t="n">
        <f aca="false">ROUND((I2393-H2393)*1440,0)</f>
        <v>16</v>
      </c>
      <c r="Z2393" s="18" t="n">
        <f aca="false">ROUND((J2393-I2393)*1440,0)</f>
        <v>12</v>
      </c>
      <c r="AA2393" s="18" t="n">
        <f aca="false">ROUND((K2393-J2393)*1440,0)</f>
        <v>110</v>
      </c>
      <c r="AB2393" s="18" t="n">
        <f aca="false">ROUND((L2393-K2393)*1440,0)</f>
        <v>6</v>
      </c>
      <c r="AC2393" s="18" t="n">
        <f aca="false">ROUND((M2393-L2393)*1440,0)</f>
        <v>26</v>
      </c>
      <c r="AD2393" s="18" t="n">
        <f aca="false">IF(N2393="","",ROUND((N2393-M2393)*1440,0))</f>
        <v>28</v>
      </c>
      <c r="AE2393" s="18" t="n">
        <f aca="false">IF(O2393="","",ROUND((O2393-N2393)*1440,0))</f>
        <v>73</v>
      </c>
      <c r="AF2393" s="18" t="n">
        <f aca="false">IF(P2393="","",ROUND((P2393-O2393)*1440,0))</f>
        <v>34</v>
      </c>
      <c r="AG2393" s="18" t="n">
        <f aca="false">IF(Q2393="","",ROUND((Q2393-P2393)*1440,0))</f>
        <v>21</v>
      </c>
      <c r="AH2393" s="18" t="n">
        <f aca="false">IF(Q2393="","",ROUND((Q2393-H2393)*1440,0))</f>
        <v>326</v>
      </c>
      <c r="AI2393" s="19" t="n">
        <f aca="false">ROUND(IF(O2393="",Assumptions!$B$25-K2393,O2393-K2393)*24,1)</f>
        <v>2.2</v>
      </c>
      <c r="AJ2393" s="20" t="n">
        <f aca="false">ROUND(MAX(N(Y2393)/Assumptions!$C$5, N(Z2393)/Assumptions!$C$6, N(AA2393)/Assumptions!$C$7, N(AB2393)/Assumptions!$C$8, N(AC2393)/Assumptions!$C$9, N(AD2393)/Assumptions!$C$10, N(AE2393)/Assumptions!$C$11, N(AF2393)/Assumptions!$C$12, N(AG2393)/Assumptions!$C$13),3)</f>
        <v>1.833</v>
      </c>
      <c r="AK2393" s="0" t="str">
        <f aca="false">IF(OR(U2393="Pending",U2393="On Hold"),"Open GRN (awaiting)",IF(AJ2393&lt;=1,"Within SLA",IF(ROUND(N(Y2393)/Assumptions!$C$5,3)=AJ2393,"Gate Wait",IF(ROUND(N(Z2393)/Assumptions!$C$6,3)=AJ2393,"Dock Wait",IF(ROUND(N(AA2393)/Assumptions!$C$7,3)=AJ2393,"Unloading",IF(ROUND(N(AB2393)/Assumptions!$C$8,3)=AJ2393,"Unload-to-QC Wait",IF(ROUND(N(AC2393)/Assumptions!$C$9,3)=AJ2393,"QC",IF(ROUND(N(AD2393)/Assumptions!$C$10,3)=AJ2393,"QC-to-GRN Wait",IF(ROUND(N(AE2393)/Assumptions!$C$11,3)=AJ2393,"GRN Processing",IF(ROUND(N(AF2393)/Assumptions!$C$12,3)=AJ2393,"GRN-to-Putaway Wait",IF(ROUND(N(AG2393)/Assumptions!$C$13,3)=AJ2393,"Putaway","Within SLA")))))))))))</f>
        <v>Unloading</v>
      </c>
    </row>
    <row r="2394" customFormat="false" ht="15" hidden="false" customHeight="false" outlineLevel="0" collapsed="false">
      <c r="A2394" s="0" t="s">
        <v>6922</v>
      </c>
      <c r="B2394" s="0" t="s">
        <v>6923</v>
      </c>
      <c r="C2394" s="0" t="s">
        <v>159</v>
      </c>
      <c r="D2394" s="0" t="s">
        <v>147</v>
      </c>
      <c r="E2394" s="0" t="s">
        <v>6924</v>
      </c>
      <c r="F2394" s="0" t="s">
        <v>128</v>
      </c>
      <c r="G2394" s="0" t="s">
        <v>150</v>
      </c>
      <c r="H2394" s="17" t="n">
        <v>46261.6076388889</v>
      </c>
      <c r="I2394" s="17" t="n">
        <v>46261.6194444444</v>
      </c>
      <c r="J2394" s="17" t="n">
        <v>46261.625</v>
      </c>
      <c r="K2394" s="17" t="n">
        <v>46261.6430555556</v>
      </c>
      <c r="L2394" s="17" t="n">
        <v>46261.6534722222</v>
      </c>
      <c r="M2394" s="17" t="n">
        <v>46261.66875</v>
      </c>
      <c r="N2394" s="17" t="n">
        <v>46261.6826388889</v>
      </c>
      <c r="O2394" s="17" t="n">
        <v>46261.6909722222</v>
      </c>
      <c r="P2394" s="17" t="n">
        <v>46261.7326388889</v>
      </c>
      <c r="Q2394" s="17" t="n">
        <v>46261.7444444444</v>
      </c>
      <c r="R2394" s="0" t="n">
        <v>237</v>
      </c>
      <c r="S2394" s="0" t="n">
        <v>0</v>
      </c>
      <c r="T2394" s="0" t="n">
        <v>0</v>
      </c>
      <c r="U2394" s="18" t="s">
        <v>130</v>
      </c>
      <c r="V2394" s="18" t="s">
        <v>139</v>
      </c>
      <c r="W2394" s="0" t="str">
        <f aca="false">IF(AND(X2394&gt;=6,X2394&lt;14),"A",IF(AND(X2394&gt;=14,X2394&lt;22),"B","C"))</f>
        <v>B</v>
      </c>
      <c r="X2394" s="18" t="n">
        <f aca="false">HOUR(H2394)</f>
        <v>14</v>
      </c>
      <c r="Y2394" s="18" t="n">
        <f aca="false">ROUND((I2394-H2394)*1440,0)</f>
        <v>17</v>
      </c>
      <c r="Z2394" s="18" t="n">
        <f aca="false">ROUND((J2394-I2394)*1440,0)</f>
        <v>8</v>
      </c>
      <c r="AA2394" s="18" t="n">
        <f aca="false">ROUND((K2394-J2394)*1440,0)</f>
        <v>26</v>
      </c>
      <c r="AB2394" s="18" t="n">
        <f aca="false">ROUND((L2394-K2394)*1440,0)</f>
        <v>15</v>
      </c>
      <c r="AC2394" s="18" t="n">
        <f aca="false">ROUND((M2394-L2394)*1440,0)</f>
        <v>22</v>
      </c>
      <c r="AD2394" s="18" t="n">
        <f aca="false">IF(N2394="","",ROUND((N2394-M2394)*1440,0))</f>
        <v>20</v>
      </c>
      <c r="AE2394" s="18" t="n">
        <f aca="false">IF(O2394="","",ROUND((O2394-N2394)*1440,0))</f>
        <v>12</v>
      </c>
      <c r="AF2394" s="18" t="n">
        <f aca="false">IF(P2394="","",ROUND((P2394-O2394)*1440,0))</f>
        <v>60</v>
      </c>
      <c r="AG2394" s="18" t="n">
        <f aca="false">IF(Q2394="","",ROUND((Q2394-P2394)*1440,0))</f>
        <v>17</v>
      </c>
      <c r="AH2394" s="18" t="n">
        <f aca="false">IF(Q2394="","",ROUND((Q2394-H2394)*1440,0))</f>
        <v>197</v>
      </c>
      <c r="AI2394" s="19" t="n">
        <f aca="false">ROUND(IF(O2394="",Assumptions!$B$25-K2394,O2394-K2394)*24,1)</f>
        <v>1.2</v>
      </c>
      <c r="AJ2394" s="20" t="n">
        <f aca="false">ROUND(MAX(N(Y2394)/Assumptions!$C$5, N(Z2394)/Assumptions!$C$6, N(AA2394)/Assumptions!$C$7, N(AB2394)/Assumptions!$C$8, N(AC2394)/Assumptions!$C$9, N(AD2394)/Assumptions!$C$10, N(AE2394)/Assumptions!$C$11, N(AF2394)/Assumptions!$C$12, N(AG2394)/Assumptions!$C$13),3)</f>
        <v>3</v>
      </c>
      <c r="AK2394" s="0" t="str">
        <f aca="false">IF(OR(U2394="Pending",U2394="On Hold"),"Open GRN (awaiting)",IF(AJ2394&lt;=1,"Within SLA",IF(ROUND(N(Y2394)/Assumptions!$C$5,3)=AJ2394,"Gate Wait",IF(ROUND(N(Z2394)/Assumptions!$C$6,3)=AJ2394,"Dock Wait",IF(ROUND(N(AA2394)/Assumptions!$C$7,3)=AJ2394,"Unloading",IF(ROUND(N(AB2394)/Assumptions!$C$8,3)=AJ2394,"Unload-to-QC Wait",IF(ROUND(N(AC2394)/Assumptions!$C$9,3)=AJ2394,"QC",IF(ROUND(N(AD2394)/Assumptions!$C$10,3)=AJ2394,"QC-to-GRN Wait",IF(ROUND(N(AE2394)/Assumptions!$C$11,3)=AJ2394,"GRN Processing",IF(ROUND(N(AF2394)/Assumptions!$C$12,3)=AJ2394,"GRN-to-Putaway Wait",IF(ROUND(N(AG2394)/Assumptions!$C$13,3)=AJ2394,"Putaway","Within SLA")))))))))))</f>
        <v>GRN-to-Putaway Wait</v>
      </c>
    </row>
    <row r="2395" customFormat="false" ht="15" hidden="false" customHeight="false" outlineLevel="0" collapsed="false">
      <c r="A2395" s="0" t="s">
        <v>6925</v>
      </c>
      <c r="B2395" s="0" t="s">
        <v>6926</v>
      </c>
      <c r="C2395" s="0" t="s">
        <v>286</v>
      </c>
      <c r="D2395" s="0" t="s">
        <v>147</v>
      </c>
      <c r="E2395" s="0" t="s">
        <v>6927</v>
      </c>
      <c r="F2395" s="0" t="s">
        <v>121</v>
      </c>
      <c r="G2395" s="0" t="s">
        <v>167</v>
      </c>
      <c r="H2395" s="17" t="n">
        <v>46261.6368055556</v>
      </c>
      <c r="I2395" s="17" t="n">
        <v>46261.6833333333</v>
      </c>
      <c r="J2395" s="17" t="n">
        <v>46261.6909722222</v>
      </c>
      <c r="K2395" s="17" t="n">
        <v>46261.7041666667</v>
      </c>
      <c r="L2395" s="17" t="n">
        <v>46261.7423611111</v>
      </c>
      <c r="M2395" s="17" t="n">
        <v>46261.7541666667</v>
      </c>
      <c r="N2395" s="17" t="n">
        <v>46261.8048611111</v>
      </c>
      <c r="O2395" s="17" t="n">
        <v>46261.8340277778</v>
      </c>
      <c r="P2395" s="17" t="n">
        <v>46261.8388888889</v>
      </c>
      <c r="Q2395" s="17" t="n">
        <v>46261.8569444444</v>
      </c>
      <c r="R2395" s="0" t="n">
        <v>267</v>
      </c>
      <c r="S2395" s="0" t="n">
        <v>0</v>
      </c>
      <c r="T2395" s="0" t="n">
        <v>0</v>
      </c>
      <c r="U2395" s="18" t="s">
        <v>130</v>
      </c>
      <c r="V2395" s="18" t="s">
        <v>144</v>
      </c>
      <c r="W2395" s="0" t="str">
        <f aca="false">IF(AND(X2395&gt;=6,X2395&lt;14),"A",IF(AND(X2395&gt;=14,X2395&lt;22),"B","C"))</f>
        <v>B</v>
      </c>
      <c r="X2395" s="18" t="n">
        <f aca="false">HOUR(H2395)</f>
        <v>15</v>
      </c>
      <c r="Y2395" s="18" t="n">
        <f aca="false">ROUND((I2395-H2395)*1440,0)</f>
        <v>67</v>
      </c>
      <c r="Z2395" s="18" t="n">
        <f aca="false">ROUND((J2395-I2395)*1440,0)</f>
        <v>11</v>
      </c>
      <c r="AA2395" s="18" t="n">
        <f aca="false">ROUND((K2395-J2395)*1440,0)</f>
        <v>19</v>
      </c>
      <c r="AB2395" s="18" t="n">
        <f aca="false">ROUND((L2395-K2395)*1440,0)</f>
        <v>55</v>
      </c>
      <c r="AC2395" s="18" t="n">
        <f aca="false">ROUND((M2395-L2395)*1440,0)</f>
        <v>17</v>
      </c>
      <c r="AD2395" s="18" t="n">
        <f aca="false">IF(N2395="","",ROUND((N2395-M2395)*1440,0))</f>
        <v>73</v>
      </c>
      <c r="AE2395" s="18" t="n">
        <f aca="false">IF(O2395="","",ROUND((O2395-N2395)*1440,0))</f>
        <v>42</v>
      </c>
      <c r="AF2395" s="18" t="n">
        <f aca="false">IF(P2395="","",ROUND((P2395-O2395)*1440,0))</f>
        <v>7</v>
      </c>
      <c r="AG2395" s="18" t="n">
        <f aca="false">IF(Q2395="","",ROUND((Q2395-P2395)*1440,0))</f>
        <v>26</v>
      </c>
      <c r="AH2395" s="18" t="n">
        <f aca="false">IF(Q2395="","",ROUND((Q2395-H2395)*1440,0))</f>
        <v>317</v>
      </c>
      <c r="AI2395" s="19" t="n">
        <f aca="false">ROUND(IF(O2395="",Assumptions!$B$25-K2395,O2395-K2395)*24,1)</f>
        <v>3.1</v>
      </c>
      <c r="AJ2395" s="20" t="n">
        <f aca="false">ROUND(MAX(N(Y2395)/Assumptions!$C$5, N(Z2395)/Assumptions!$C$6, N(AA2395)/Assumptions!$C$7, N(AB2395)/Assumptions!$C$8, N(AC2395)/Assumptions!$C$9, N(AD2395)/Assumptions!$C$10, N(AE2395)/Assumptions!$C$11, N(AF2395)/Assumptions!$C$12, N(AG2395)/Assumptions!$C$13),3)</f>
        <v>3.667</v>
      </c>
      <c r="AK2395" s="0" t="str">
        <f aca="false">IF(OR(U2395="Pending",U2395="On Hold"),"Open GRN (awaiting)",IF(AJ2395&lt;=1,"Within SLA",IF(ROUND(N(Y2395)/Assumptions!$C$5,3)=AJ2395,"Gate Wait",IF(ROUND(N(Z2395)/Assumptions!$C$6,3)=AJ2395,"Dock Wait",IF(ROUND(N(AA2395)/Assumptions!$C$7,3)=AJ2395,"Unloading",IF(ROUND(N(AB2395)/Assumptions!$C$8,3)=AJ2395,"Unload-to-QC Wait",IF(ROUND(N(AC2395)/Assumptions!$C$9,3)=AJ2395,"QC",IF(ROUND(N(AD2395)/Assumptions!$C$10,3)=AJ2395,"QC-to-GRN Wait",IF(ROUND(N(AE2395)/Assumptions!$C$11,3)=AJ2395,"GRN Processing",IF(ROUND(N(AF2395)/Assumptions!$C$12,3)=AJ2395,"GRN-to-Putaway Wait",IF(ROUND(N(AG2395)/Assumptions!$C$13,3)=AJ2395,"Putaway","Within SLA")))))))))))</f>
        <v>Unload-to-QC Wait</v>
      </c>
    </row>
    <row r="2396" customFormat="false" ht="15" hidden="false" customHeight="false" outlineLevel="0" collapsed="false">
      <c r="A2396" s="0" t="s">
        <v>6928</v>
      </c>
      <c r="B2396" s="0" t="s">
        <v>6929</v>
      </c>
      <c r="C2396" s="0" t="s">
        <v>252</v>
      </c>
      <c r="D2396" s="0" t="s">
        <v>135</v>
      </c>
      <c r="E2396" s="0" t="s">
        <v>6930</v>
      </c>
      <c r="F2396" s="0" t="s">
        <v>155</v>
      </c>
      <c r="G2396" s="0" t="s">
        <v>178</v>
      </c>
      <c r="H2396" s="17" t="n">
        <v>46261.6833333333</v>
      </c>
      <c r="I2396" s="17" t="n">
        <v>46261.7006944444</v>
      </c>
      <c r="J2396" s="17" t="n">
        <v>46261.7097222222</v>
      </c>
      <c r="K2396" s="17" t="n">
        <v>46261.7229166667</v>
      </c>
      <c r="L2396" s="17" t="n">
        <v>46261.7319444444</v>
      </c>
      <c r="M2396" s="17" t="n">
        <v>46261.7881944445</v>
      </c>
      <c r="N2396" s="17" t="n">
        <v>46261.9083333333</v>
      </c>
      <c r="O2396" s="17" t="n">
        <v>46262.0347222222</v>
      </c>
      <c r="P2396" s="17" t="n">
        <v>46262.0555555556</v>
      </c>
      <c r="Q2396" s="17" t="n">
        <v>46262.0604166667</v>
      </c>
      <c r="R2396" s="0" t="n">
        <v>567</v>
      </c>
      <c r="S2396" s="0" t="n">
        <v>34</v>
      </c>
      <c r="T2396" s="0" t="n">
        <v>9</v>
      </c>
      <c r="U2396" s="18" t="s">
        <v>123</v>
      </c>
      <c r="V2396" s="18" t="s">
        <v>156</v>
      </c>
      <c r="W2396" s="0" t="str">
        <f aca="false">IF(AND(X2396&gt;=6,X2396&lt;14),"A",IF(AND(X2396&gt;=14,X2396&lt;22),"B","C"))</f>
        <v>B</v>
      </c>
      <c r="X2396" s="18" t="n">
        <f aca="false">HOUR(H2396)</f>
        <v>16</v>
      </c>
      <c r="Y2396" s="18" t="n">
        <f aca="false">ROUND((I2396-H2396)*1440,0)</f>
        <v>25</v>
      </c>
      <c r="Z2396" s="18" t="n">
        <f aca="false">ROUND((J2396-I2396)*1440,0)</f>
        <v>13</v>
      </c>
      <c r="AA2396" s="18" t="n">
        <f aca="false">ROUND((K2396-J2396)*1440,0)</f>
        <v>19</v>
      </c>
      <c r="AB2396" s="18" t="n">
        <f aca="false">ROUND((L2396-K2396)*1440,0)</f>
        <v>13</v>
      </c>
      <c r="AC2396" s="18" t="n">
        <f aca="false">ROUND((M2396-L2396)*1440,0)</f>
        <v>81</v>
      </c>
      <c r="AD2396" s="18" t="n">
        <f aca="false">IF(N2396="","",ROUND((N2396-M2396)*1440,0))</f>
        <v>173</v>
      </c>
      <c r="AE2396" s="18" t="n">
        <f aca="false">IF(O2396="","",ROUND((O2396-N2396)*1440,0))</f>
        <v>182</v>
      </c>
      <c r="AF2396" s="18" t="n">
        <f aca="false">IF(P2396="","",ROUND((P2396-O2396)*1440,0))</f>
        <v>30</v>
      </c>
      <c r="AG2396" s="18" t="n">
        <f aca="false">IF(Q2396="","",ROUND((Q2396-P2396)*1440,0))</f>
        <v>7</v>
      </c>
      <c r="AH2396" s="18" t="n">
        <f aca="false">IF(Q2396="","",ROUND((Q2396-H2396)*1440,0))</f>
        <v>543</v>
      </c>
      <c r="AI2396" s="19" t="n">
        <f aca="false">ROUND(IF(O2396="",Assumptions!$B$25-K2396,O2396-K2396)*24,1)</f>
        <v>7.5</v>
      </c>
      <c r="AJ2396" s="20" t="n">
        <f aca="false">ROUND(MAX(N(Y2396)/Assumptions!$C$5, N(Z2396)/Assumptions!$C$6, N(AA2396)/Assumptions!$C$7, N(AB2396)/Assumptions!$C$8, N(AC2396)/Assumptions!$C$9, N(AD2396)/Assumptions!$C$10, N(AE2396)/Assumptions!$C$11, N(AF2396)/Assumptions!$C$12, N(AG2396)/Assumptions!$C$13),3)</f>
        <v>5.767</v>
      </c>
      <c r="AK2396" s="0" t="str">
        <f aca="false">IF(OR(U2396="Pending",U2396="On Hold"),"Open GRN (awaiting)",IF(AJ2396&lt;=1,"Within SLA",IF(ROUND(N(Y2396)/Assumptions!$C$5,3)=AJ2396,"Gate Wait",IF(ROUND(N(Z2396)/Assumptions!$C$6,3)=AJ2396,"Dock Wait",IF(ROUND(N(AA2396)/Assumptions!$C$7,3)=AJ2396,"Unloading",IF(ROUND(N(AB2396)/Assumptions!$C$8,3)=AJ2396,"Unload-to-QC Wait",IF(ROUND(N(AC2396)/Assumptions!$C$9,3)=AJ2396,"QC",IF(ROUND(N(AD2396)/Assumptions!$C$10,3)=AJ2396,"QC-to-GRN Wait",IF(ROUND(N(AE2396)/Assumptions!$C$11,3)=AJ2396,"GRN Processing",IF(ROUND(N(AF2396)/Assumptions!$C$12,3)=AJ2396,"GRN-to-Putaway Wait",IF(ROUND(N(AG2396)/Assumptions!$C$13,3)=AJ2396,"Putaway","Within SLA")))))))))))</f>
        <v>QC-to-GRN Wait</v>
      </c>
    </row>
    <row r="2397" customFormat="false" ht="15" hidden="false" customHeight="false" outlineLevel="0" collapsed="false">
      <c r="A2397" s="0" t="s">
        <v>6931</v>
      </c>
      <c r="B2397" s="0" t="s">
        <v>6932</v>
      </c>
      <c r="C2397" s="0" t="s">
        <v>153</v>
      </c>
      <c r="D2397" s="0" t="s">
        <v>135</v>
      </c>
      <c r="E2397" s="0" t="s">
        <v>6933</v>
      </c>
      <c r="F2397" s="0" t="s">
        <v>155</v>
      </c>
      <c r="G2397" s="0" t="s">
        <v>138</v>
      </c>
      <c r="H2397" s="17" t="n">
        <v>46261.69375</v>
      </c>
      <c r="I2397" s="17" t="n">
        <v>46261.76875</v>
      </c>
      <c r="J2397" s="17" t="n">
        <v>46261.7826388889</v>
      </c>
      <c r="K2397" s="17" t="n">
        <v>46261.7993055556</v>
      </c>
      <c r="L2397" s="17" t="n">
        <v>46261.8145833333</v>
      </c>
      <c r="M2397" s="17" t="n">
        <v>46261.825</v>
      </c>
      <c r="N2397" s="17" t="n">
        <v>46261.975</v>
      </c>
      <c r="O2397" s="17" t="n">
        <v>46262.0347222222</v>
      </c>
      <c r="P2397" s="17" t="n">
        <v>46262.0527777778</v>
      </c>
      <c r="Q2397" s="17" t="n">
        <v>46262.0576388889</v>
      </c>
      <c r="R2397" s="0" t="n">
        <v>125</v>
      </c>
      <c r="S2397" s="0" t="n">
        <v>0</v>
      </c>
      <c r="T2397" s="0" t="n">
        <v>0</v>
      </c>
      <c r="U2397" s="18" t="s">
        <v>130</v>
      </c>
      <c r="V2397" s="18" t="s">
        <v>131</v>
      </c>
      <c r="W2397" s="0" t="str">
        <f aca="false">IF(AND(X2397&gt;=6,X2397&lt;14),"A",IF(AND(X2397&gt;=14,X2397&lt;22),"B","C"))</f>
        <v>B</v>
      </c>
      <c r="X2397" s="18" t="n">
        <f aca="false">HOUR(H2397)</f>
        <v>16</v>
      </c>
      <c r="Y2397" s="18" t="n">
        <f aca="false">ROUND((I2397-H2397)*1440,0)</f>
        <v>108</v>
      </c>
      <c r="Z2397" s="18" t="n">
        <f aca="false">ROUND((J2397-I2397)*1440,0)</f>
        <v>20</v>
      </c>
      <c r="AA2397" s="18" t="n">
        <f aca="false">ROUND((K2397-J2397)*1440,0)</f>
        <v>24</v>
      </c>
      <c r="AB2397" s="18" t="n">
        <f aca="false">ROUND((L2397-K2397)*1440,0)</f>
        <v>22</v>
      </c>
      <c r="AC2397" s="18" t="n">
        <f aca="false">ROUND((M2397-L2397)*1440,0)</f>
        <v>15</v>
      </c>
      <c r="AD2397" s="18" t="n">
        <f aca="false">IF(N2397="","",ROUND((N2397-M2397)*1440,0))</f>
        <v>216</v>
      </c>
      <c r="AE2397" s="18" t="n">
        <f aca="false">IF(O2397="","",ROUND((O2397-N2397)*1440,0))</f>
        <v>86</v>
      </c>
      <c r="AF2397" s="18" t="n">
        <f aca="false">IF(P2397="","",ROUND((P2397-O2397)*1440,0))</f>
        <v>26</v>
      </c>
      <c r="AG2397" s="18" t="n">
        <f aca="false">IF(Q2397="","",ROUND((Q2397-P2397)*1440,0))</f>
        <v>7</v>
      </c>
      <c r="AH2397" s="18" t="n">
        <f aca="false">IF(Q2397="","",ROUND((Q2397-H2397)*1440,0))</f>
        <v>524</v>
      </c>
      <c r="AI2397" s="19" t="n">
        <f aca="false">ROUND(IF(O2397="",Assumptions!$B$25-K2397,O2397-K2397)*24,1)</f>
        <v>5.7</v>
      </c>
      <c r="AJ2397" s="20" t="n">
        <f aca="false">ROUND(MAX(N(Y2397)/Assumptions!$C$5, N(Z2397)/Assumptions!$C$6, N(AA2397)/Assumptions!$C$7, N(AB2397)/Assumptions!$C$8, N(AC2397)/Assumptions!$C$9, N(AD2397)/Assumptions!$C$10, N(AE2397)/Assumptions!$C$11, N(AF2397)/Assumptions!$C$12, N(AG2397)/Assumptions!$C$13),3)</f>
        <v>7.2</v>
      </c>
      <c r="AK2397" s="0" t="str">
        <f aca="false">IF(OR(U2397="Pending",U2397="On Hold"),"Open GRN (awaiting)",IF(AJ2397&lt;=1,"Within SLA",IF(ROUND(N(Y2397)/Assumptions!$C$5,3)=AJ2397,"Gate Wait",IF(ROUND(N(Z2397)/Assumptions!$C$6,3)=AJ2397,"Dock Wait",IF(ROUND(N(AA2397)/Assumptions!$C$7,3)=AJ2397,"Unloading",IF(ROUND(N(AB2397)/Assumptions!$C$8,3)=AJ2397,"Unload-to-QC Wait",IF(ROUND(N(AC2397)/Assumptions!$C$9,3)=AJ2397,"QC",IF(ROUND(N(AD2397)/Assumptions!$C$10,3)=AJ2397,"QC-to-GRN Wait",IF(ROUND(N(AE2397)/Assumptions!$C$11,3)=AJ2397,"GRN Processing",IF(ROUND(N(AF2397)/Assumptions!$C$12,3)=AJ2397,"GRN-to-Putaway Wait",IF(ROUND(N(AG2397)/Assumptions!$C$13,3)=AJ2397,"Putaway","Within SLA")))))))))))</f>
        <v>QC-to-GRN Wait</v>
      </c>
    </row>
    <row r="2398" customFormat="false" ht="15" hidden="false" customHeight="false" outlineLevel="0" collapsed="false">
      <c r="A2398" s="0" t="s">
        <v>6934</v>
      </c>
      <c r="B2398" s="0" t="s">
        <v>6935</v>
      </c>
      <c r="C2398" s="0" t="s">
        <v>218</v>
      </c>
      <c r="D2398" s="0" t="s">
        <v>147</v>
      </c>
      <c r="E2398" s="0" t="s">
        <v>6936</v>
      </c>
      <c r="F2398" s="0" t="s">
        <v>137</v>
      </c>
      <c r="G2398" s="0" t="s">
        <v>167</v>
      </c>
      <c r="H2398" s="17" t="n">
        <v>46261.7006944444</v>
      </c>
      <c r="I2398" s="17" t="n">
        <v>46261.7222222222</v>
      </c>
      <c r="J2398" s="17" t="n">
        <v>46261.7326388889</v>
      </c>
      <c r="K2398" s="17" t="n">
        <v>46261.7631944444</v>
      </c>
      <c r="L2398" s="17" t="n">
        <v>46261.7722222222</v>
      </c>
      <c r="M2398" s="17" t="n">
        <v>46261.7895833333</v>
      </c>
      <c r="N2398" s="17" t="n">
        <v>46261.8013888889</v>
      </c>
      <c r="O2398" s="17" t="n">
        <v>46261.8159722222</v>
      </c>
      <c r="P2398" s="17" t="n">
        <v>46261.8201388889</v>
      </c>
      <c r="Q2398" s="17" t="n">
        <v>46261.8527777778</v>
      </c>
      <c r="R2398" s="0" t="n">
        <v>582</v>
      </c>
      <c r="S2398" s="0" t="n">
        <v>0</v>
      </c>
      <c r="T2398" s="0" t="n">
        <v>0</v>
      </c>
      <c r="U2398" s="18" t="s">
        <v>130</v>
      </c>
      <c r="V2398" s="18" t="s">
        <v>144</v>
      </c>
      <c r="W2398" s="0" t="str">
        <f aca="false">IF(AND(X2398&gt;=6,X2398&lt;14),"A",IF(AND(X2398&gt;=14,X2398&lt;22),"B","C"))</f>
        <v>B</v>
      </c>
      <c r="X2398" s="18" t="n">
        <f aca="false">HOUR(H2398)</f>
        <v>16</v>
      </c>
      <c r="Y2398" s="18" t="n">
        <f aca="false">ROUND((I2398-H2398)*1440,0)</f>
        <v>31</v>
      </c>
      <c r="Z2398" s="18" t="n">
        <f aca="false">ROUND((J2398-I2398)*1440,0)</f>
        <v>15</v>
      </c>
      <c r="AA2398" s="18" t="n">
        <f aca="false">ROUND((K2398-J2398)*1440,0)</f>
        <v>44</v>
      </c>
      <c r="AB2398" s="18" t="n">
        <f aca="false">ROUND((L2398-K2398)*1440,0)</f>
        <v>13</v>
      </c>
      <c r="AC2398" s="18" t="n">
        <f aca="false">ROUND((M2398-L2398)*1440,0)</f>
        <v>25</v>
      </c>
      <c r="AD2398" s="18" t="n">
        <f aca="false">IF(N2398="","",ROUND((N2398-M2398)*1440,0))</f>
        <v>17</v>
      </c>
      <c r="AE2398" s="18" t="n">
        <f aca="false">IF(O2398="","",ROUND((O2398-N2398)*1440,0))</f>
        <v>21</v>
      </c>
      <c r="AF2398" s="18" t="n">
        <f aca="false">IF(P2398="","",ROUND((P2398-O2398)*1440,0))</f>
        <v>6</v>
      </c>
      <c r="AG2398" s="18" t="n">
        <f aca="false">IF(Q2398="","",ROUND((Q2398-P2398)*1440,0))</f>
        <v>47</v>
      </c>
      <c r="AH2398" s="18" t="n">
        <f aca="false">IF(Q2398="","",ROUND((Q2398-H2398)*1440,0))</f>
        <v>219</v>
      </c>
      <c r="AI2398" s="19" t="n">
        <f aca="false">ROUND(IF(O2398="",Assumptions!$B$25-K2398,O2398-K2398)*24,1)</f>
        <v>1.3</v>
      </c>
      <c r="AJ2398" s="20" t="n">
        <f aca="false">ROUND(MAX(N(Y2398)/Assumptions!$C$5, N(Z2398)/Assumptions!$C$6, N(AA2398)/Assumptions!$C$7, N(AB2398)/Assumptions!$C$8, N(AC2398)/Assumptions!$C$9, N(AD2398)/Assumptions!$C$10, N(AE2398)/Assumptions!$C$11, N(AF2398)/Assumptions!$C$12, N(AG2398)/Assumptions!$C$13),3)</f>
        <v>1.175</v>
      </c>
      <c r="AK2398" s="0" t="str">
        <f aca="false">IF(OR(U2398="Pending",U2398="On Hold"),"Open GRN (awaiting)",IF(AJ2398&lt;=1,"Within SLA",IF(ROUND(N(Y2398)/Assumptions!$C$5,3)=AJ2398,"Gate Wait",IF(ROUND(N(Z2398)/Assumptions!$C$6,3)=AJ2398,"Dock Wait",IF(ROUND(N(AA2398)/Assumptions!$C$7,3)=AJ2398,"Unloading",IF(ROUND(N(AB2398)/Assumptions!$C$8,3)=AJ2398,"Unload-to-QC Wait",IF(ROUND(N(AC2398)/Assumptions!$C$9,3)=AJ2398,"QC",IF(ROUND(N(AD2398)/Assumptions!$C$10,3)=AJ2398,"QC-to-GRN Wait",IF(ROUND(N(AE2398)/Assumptions!$C$11,3)=AJ2398,"GRN Processing",IF(ROUND(N(AF2398)/Assumptions!$C$12,3)=AJ2398,"GRN-to-Putaway Wait",IF(ROUND(N(AG2398)/Assumptions!$C$13,3)=AJ2398,"Putaway","Within SLA")))))))))))</f>
        <v>Putaway</v>
      </c>
    </row>
    <row r="2399" customFormat="false" ht="15" hidden="false" customHeight="false" outlineLevel="0" collapsed="false">
      <c r="A2399" s="0" t="s">
        <v>6937</v>
      </c>
      <c r="B2399" s="0" t="s">
        <v>6938</v>
      </c>
      <c r="C2399" s="0" t="s">
        <v>175</v>
      </c>
      <c r="D2399" s="0" t="s">
        <v>147</v>
      </c>
      <c r="E2399" s="0" t="s">
        <v>6882</v>
      </c>
      <c r="F2399" s="0" t="s">
        <v>177</v>
      </c>
      <c r="G2399" s="0" t="s">
        <v>167</v>
      </c>
      <c r="H2399" s="17" t="n">
        <v>46261.7013888889</v>
      </c>
      <c r="I2399" s="17" t="n">
        <v>46261.7138888889</v>
      </c>
      <c r="J2399" s="17" t="n">
        <v>46261.7180555556</v>
      </c>
      <c r="K2399" s="17" t="n">
        <v>46261.7854166667</v>
      </c>
      <c r="L2399" s="17" t="n">
        <v>46261.7944444444</v>
      </c>
      <c r="M2399" s="17" t="n">
        <v>46261.8104166667</v>
      </c>
      <c r="N2399" s="17" t="n">
        <v>46261.8201388889</v>
      </c>
      <c r="O2399" s="17" t="n">
        <v>46261.8270833333</v>
      </c>
      <c r="P2399" s="17" t="n">
        <v>46261.8326388889</v>
      </c>
      <c r="Q2399" s="17" t="n">
        <v>46261.8541666667</v>
      </c>
      <c r="R2399" s="0" t="n">
        <v>1072</v>
      </c>
      <c r="S2399" s="0" t="n">
        <v>0</v>
      </c>
      <c r="T2399" s="0" t="n">
        <v>0</v>
      </c>
      <c r="U2399" s="18" t="s">
        <v>130</v>
      </c>
      <c r="V2399" s="18" t="s">
        <v>82</v>
      </c>
      <c r="W2399" s="0" t="str">
        <f aca="false">IF(AND(X2399&gt;=6,X2399&lt;14),"A",IF(AND(X2399&gt;=14,X2399&lt;22),"B","C"))</f>
        <v>B</v>
      </c>
      <c r="X2399" s="18" t="n">
        <f aca="false">HOUR(H2399)</f>
        <v>16</v>
      </c>
      <c r="Y2399" s="18" t="n">
        <f aca="false">ROUND((I2399-H2399)*1440,0)</f>
        <v>18</v>
      </c>
      <c r="Z2399" s="18" t="n">
        <f aca="false">ROUND((J2399-I2399)*1440,0)</f>
        <v>6</v>
      </c>
      <c r="AA2399" s="18" t="n">
        <f aca="false">ROUND((K2399-J2399)*1440,0)</f>
        <v>97</v>
      </c>
      <c r="AB2399" s="18" t="n">
        <f aca="false">ROUND((L2399-K2399)*1440,0)</f>
        <v>13</v>
      </c>
      <c r="AC2399" s="18" t="n">
        <f aca="false">ROUND((M2399-L2399)*1440,0)</f>
        <v>23</v>
      </c>
      <c r="AD2399" s="18" t="n">
        <f aca="false">IF(N2399="","",ROUND((N2399-M2399)*1440,0))</f>
        <v>14</v>
      </c>
      <c r="AE2399" s="18" t="n">
        <f aca="false">IF(O2399="","",ROUND((O2399-N2399)*1440,0))</f>
        <v>10</v>
      </c>
      <c r="AF2399" s="18" t="n">
        <f aca="false">IF(P2399="","",ROUND((P2399-O2399)*1440,0))</f>
        <v>8</v>
      </c>
      <c r="AG2399" s="18" t="n">
        <f aca="false">IF(Q2399="","",ROUND((Q2399-P2399)*1440,0))</f>
        <v>31</v>
      </c>
      <c r="AH2399" s="18" t="n">
        <f aca="false">IF(Q2399="","",ROUND((Q2399-H2399)*1440,0))</f>
        <v>220</v>
      </c>
      <c r="AI2399" s="19" t="n">
        <f aca="false">ROUND(IF(O2399="",Assumptions!$B$25-K2399,O2399-K2399)*24,1)</f>
        <v>1</v>
      </c>
      <c r="AJ2399" s="20" t="n">
        <f aca="false">ROUND(MAX(N(Y2399)/Assumptions!$C$5, N(Z2399)/Assumptions!$C$6, N(AA2399)/Assumptions!$C$7, N(AB2399)/Assumptions!$C$8, N(AC2399)/Assumptions!$C$9, N(AD2399)/Assumptions!$C$10, N(AE2399)/Assumptions!$C$11, N(AF2399)/Assumptions!$C$12, N(AG2399)/Assumptions!$C$13),3)</f>
        <v>1.617</v>
      </c>
      <c r="AK2399" s="0" t="str">
        <f aca="false">IF(OR(U2399="Pending",U2399="On Hold"),"Open GRN (awaiting)",IF(AJ2399&lt;=1,"Within SLA",IF(ROUND(N(Y2399)/Assumptions!$C$5,3)=AJ2399,"Gate Wait",IF(ROUND(N(Z2399)/Assumptions!$C$6,3)=AJ2399,"Dock Wait",IF(ROUND(N(AA2399)/Assumptions!$C$7,3)=AJ2399,"Unloading",IF(ROUND(N(AB2399)/Assumptions!$C$8,3)=AJ2399,"Unload-to-QC Wait",IF(ROUND(N(AC2399)/Assumptions!$C$9,3)=AJ2399,"QC",IF(ROUND(N(AD2399)/Assumptions!$C$10,3)=AJ2399,"QC-to-GRN Wait",IF(ROUND(N(AE2399)/Assumptions!$C$11,3)=AJ2399,"GRN Processing",IF(ROUND(N(AF2399)/Assumptions!$C$12,3)=AJ2399,"GRN-to-Putaway Wait",IF(ROUND(N(AG2399)/Assumptions!$C$13,3)=AJ2399,"Putaway","Within SLA")))))))))))</f>
        <v>Unloading</v>
      </c>
    </row>
    <row r="2400" customFormat="false" ht="15" hidden="false" customHeight="false" outlineLevel="0" collapsed="false">
      <c r="A2400" s="0" t="s">
        <v>6939</v>
      </c>
      <c r="B2400" s="0" t="s">
        <v>6940</v>
      </c>
      <c r="C2400" s="0" t="s">
        <v>153</v>
      </c>
      <c r="D2400" s="0" t="s">
        <v>147</v>
      </c>
      <c r="E2400" s="0" t="s">
        <v>6941</v>
      </c>
      <c r="F2400" s="0" t="s">
        <v>155</v>
      </c>
      <c r="G2400" s="0" t="s">
        <v>167</v>
      </c>
      <c r="H2400" s="17" t="n">
        <v>46261.7368055556</v>
      </c>
      <c r="I2400" s="17" t="n">
        <v>46261.7611111111</v>
      </c>
      <c r="J2400" s="17" t="n">
        <v>46261.7625</v>
      </c>
      <c r="K2400" s="17" t="n">
        <v>46261.7736111111</v>
      </c>
      <c r="L2400" s="17" t="n">
        <v>46261.7791666667</v>
      </c>
      <c r="M2400" s="17" t="n">
        <v>46261.7902777778</v>
      </c>
      <c r="N2400" s="17" t="n">
        <v>46261.8597222222</v>
      </c>
      <c r="O2400" s="17" t="n">
        <v>46261.8888888889</v>
      </c>
      <c r="P2400" s="17" t="n">
        <v>46261.9048611111</v>
      </c>
      <c r="Q2400" s="17" t="n">
        <v>46261.9229166667</v>
      </c>
      <c r="R2400" s="0" t="n">
        <v>184</v>
      </c>
      <c r="S2400" s="0" t="n">
        <v>0</v>
      </c>
      <c r="T2400" s="0" t="n">
        <v>0</v>
      </c>
      <c r="U2400" s="18" t="s">
        <v>130</v>
      </c>
      <c r="V2400" s="18" t="s">
        <v>144</v>
      </c>
      <c r="W2400" s="0" t="str">
        <f aca="false">IF(AND(X2400&gt;=6,X2400&lt;14),"A",IF(AND(X2400&gt;=14,X2400&lt;22),"B","C"))</f>
        <v>B</v>
      </c>
      <c r="X2400" s="18" t="n">
        <f aca="false">HOUR(H2400)</f>
        <v>17</v>
      </c>
      <c r="Y2400" s="18" t="n">
        <f aca="false">ROUND((I2400-H2400)*1440,0)</f>
        <v>35</v>
      </c>
      <c r="Z2400" s="18" t="n">
        <f aca="false">ROUND((J2400-I2400)*1440,0)</f>
        <v>2</v>
      </c>
      <c r="AA2400" s="18" t="n">
        <f aca="false">ROUND((K2400-J2400)*1440,0)</f>
        <v>16</v>
      </c>
      <c r="AB2400" s="18" t="n">
        <f aca="false">ROUND((L2400-K2400)*1440,0)</f>
        <v>8</v>
      </c>
      <c r="AC2400" s="18" t="n">
        <f aca="false">ROUND((M2400-L2400)*1440,0)</f>
        <v>16</v>
      </c>
      <c r="AD2400" s="18" t="n">
        <f aca="false">IF(N2400="","",ROUND((N2400-M2400)*1440,0))</f>
        <v>100</v>
      </c>
      <c r="AE2400" s="18" t="n">
        <f aca="false">IF(O2400="","",ROUND((O2400-N2400)*1440,0))</f>
        <v>42</v>
      </c>
      <c r="AF2400" s="18" t="n">
        <f aca="false">IF(P2400="","",ROUND((P2400-O2400)*1440,0))</f>
        <v>23</v>
      </c>
      <c r="AG2400" s="18" t="n">
        <f aca="false">IF(Q2400="","",ROUND((Q2400-P2400)*1440,0))</f>
        <v>26</v>
      </c>
      <c r="AH2400" s="18" t="n">
        <f aca="false">IF(Q2400="","",ROUND((Q2400-H2400)*1440,0))</f>
        <v>268</v>
      </c>
      <c r="AI2400" s="19" t="n">
        <f aca="false">ROUND(IF(O2400="",Assumptions!$B$25-K2400,O2400-K2400)*24,1)</f>
        <v>2.8</v>
      </c>
      <c r="AJ2400" s="20" t="n">
        <f aca="false">ROUND(MAX(N(Y2400)/Assumptions!$C$5, N(Z2400)/Assumptions!$C$6, N(AA2400)/Assumptions!$C$7, N(AB2400)/Assumptions!$C$8, N(AC2400)/Assumptions!$C$9, N(AD2400)/Assumptions!$C$10, N(AE2400)/Assumptions!$C$11, N(AF2400)/Assumptions!$C$12, N(AG2400)/Assumptions!$C$13),3)</f>
        <v>3.333</v>
      </c>
      <c r="AK2400" s="0" t="str">
        <f aca="false">IF(OR(U2400="Pending",U2400="On Hold"),"Open GRN (awaiting)",IF(AJ2400&lt;=1,"Within SLA",IF(ROUND(N(Y2400)/Assumptions!$C$5,3)=AJ2400,"Gate Wait",IF(ROUND(N(Z2400)/Assumptions!$C$6,3)=AJ2400,"Dock Wait",IF(ROUND(N(AA2400)/Assumptions!$C$7,3)=AJ2400,"Unloading",IF(ROUND(N(AB2400)/Assumptions!$C$8,3)=AJ2400,"Unload-to-QC Wait",IF(ROUND(N(AC2400)/Assumptions!$C$9,3)=AJ2400,"QC",IF(ROUND(N(AD2400)/Assumptions!$C$10,3)=AJ2400,"QC-to-GRN Wait",IF(ROUND(N(AE2400)/Assumptions!$C$11,3)=AJ2400,"GRN Processing",IF(ROUND(N(AF2400)/Assumptions!$C$12,3)=AJ2400,"GRN-to-Putaway Wait",IF(ROUND(N(AG2400)/Assumptions!$C$13,3)=AJ2400,"Putaway","Within SLA")))))))))))</f>
        <v>QC-to-GRN Wait</v>
      </c>
    </row>
    <row r="2401" customFormat="false" ht="15" hidden="false" customHeight="false" outlineLevel="0" collapsed="false">
      <c r="A2401" s="0" t="s">
        <v>6942</v>
      </c>
      <c r="B2401" s="0" t="s">
        <v>6943</v>
      </c>
      <c r="C2401" s="0" t="s">
        <v>159</v>
      </c>
      <c r="D2401" s="0" t="s">
        <v>119</v>
      </c>
      <c r="E2401" s="0" t="s">
        <v>1729</v>
      </c>
      <c r="F2401" s="0" t="s">
        <v>128</v>
      </c>
      <c r="G2401" s="0" t="s">
        <v>122</v>
      </c>
      <c r="H2401" s="17" t="n">
        <v>46261.74375</v>
      </c>
      <c r="I2401" s="17" t="n">
        <v>46261.7854166667</v>
      </c>
      <c r="J2401" s="17" t="n">
        <v>46261.7909722222</v>
      </c>
      <c r="K2401" s="17" t="n">
        <v>46261.8173611111</v>
      </c>
      <c r="L2401" s="17" t="n">
        <v>46261.825</v>
      </c>
      <c r="M2401" s="17" t="n">
        <v>46261.8409722222</v>
      </c>
      <c r="N2401" s="17" t="n">
        <v>46261.9055555556</v>
      </c>
      <c r="O2401" s="17" t="n">
        <v>46261.9347222222</v>
      </c>
      <c r="P2401" s="17" t="n">
        <v>46261.9527777778</v>
      </c>
      <c r="Q2401" s="17" t="n">
        <v>46261.9777777778</v>
      </c>
      <c r="R2401" s="0" t="n">
        <v>321</v>
      </c>
      <c r="S2401" s="0" t="n">
        <v>0</v>
      </c>
      <c r="T2401" s="0" t="n">
        <v>0</v>
      </c>
      <c r="U2401" s="18" t="s">
        <v>130</v>
      </c>
      <c r="V2401" s="18" t="s">
        <v>131</v>
      </c>
      <c r="W2401" s="0" t="str">
        <f aca="false">IF(AND(X2401&gt;=6,X2401&lt;14),"A",IF(AND(X2401&gt;=14,X2401&lt;22),"B","C"))</f>
        <v>B</v>
      </c>
      <c r="X2401" s="18" t="n">
        <f aca="false">HOUR(H2401)</f>
        <v>17</v>
      </c>
      <c r="Y2401" s="18" t="n">
        <f aca="false">ROUND((I2401-H2401)*1440,0)</f>
        <v>60</v>
      </c>
      <c r="Z2401" s="18" t="n">
        <f aca="false">ROUND((J2401-I2401)*1440,0)</f>
        <v>8</v>
      </c>
      <c r="AA2401" s="18" t="n">
        <f aca="false">ROUND((K2401-J2401)*1440,0)</f>
        <v>38</v>
      </c>
      <c r="AB2401" s="18" t="n">
        <f aca="false">ROUND((L2401-K2401)*1440,0)</f>
        <v>11</v>
      </c>
      <c r="AC2401" s="18" t="n">
        <f aca="false">ROUND((M2401-L2401)*1440,0)</f>
        <v>23</v>
      </c>
      <c r="AD2401" s="18" t="n">
        <f aca="false">IF(N2401="","",ROUND((N2401-M2401)*1440,0))</f>
        <v>93</v>
      </c>
      <c r="AE2401" s="18" t="n">
        <f aca="false">IF(O2401="","",ROUND((O2401-N2401)*1440,0))</f>
        <v>42</v>
      </c>
      <c r="AF2401" s="18" t="n">
        <f aca="false">IF(P2401="","",ROUND((P2401-O2401)*1440,0))</f>
        <v>26</v>
      </c>
      <c r="AG2401" s="18" t="n">
        <f aca="false">IF(Q2401="","",ROUND((Q2401-P2401)*1440,0))</f>
        <v>36</v>
      </c>
      <c r="AH2401" s="18" t="n">
        <f aca="false">IF(Q2401="","",ROUND((Q2401-H2401)*1440,0))</f>
        <v>337</v>
      </c>
      <c r="AI2401" s="19" t="n">
        <f aca="false">ROUND(IF(O2401="",Assumptions!$B$25-K2401,O2401-K2401)*24,1)</f>
        <v>2.8</v>
      </c>
      <c r="AJ2401" s="20" t="n">
        <f aca="false">ROUND(MAX(N(Y2401)/Assumptions!$C$5, N(Z2401)/Assumptions!$C$6, N(AA2401)/Assumptions!$C$7, N(AB2401)/Assumptions!$C$8, N(AC2401)/Assumptions!$C$9, N(AD2401)/Assumptions!$C$10, N(AE2401)/Assumptions!$C$11, N(AF2401)/Assumptions!$C$12, N(AG2401)/Assumptions!$C$13),3)</f>
        <v>3.1</v>
      </c>
      <c r="AK2401" s="0" t="str">
        <f aca="false">IF(OR(U2401="Pending",U2401="On Hold"),"Open GRN (awaiting)",IF(AJ2401&lt;=1,"Within SLA",IF(ROUND(N(Y2401)/Assumptions!$C$5,3)=AJ2401,"Gate Wait",IF(ROUND(N(Z2401)/Assumptions!$C$6,3)=AJ2401,"Dock Wait",IF(ROUND(N(AA2401)/Assumptions!$C$7,3)=AJ2401,"Unloading",IF(ROUND(N(AB2401)/Assumptions!$C$8,3)=AJ2401,"Unload-to-QC Wait",IF(ROUND(N(AC2401)/Assumptions!$C$9,3)=AJ2401,"QC",IF(ROUND(N(AD2401)/Assumptions!$C$10,3)=AJ2401,"QC-to-GRN Wait",IF(ROUND(N(AE2401)/Assumptions!$C$11,3)=AJ2401,"GRN Processing",IF(ROUND(N(AF2401)/Assumptions!$C$12,3)=AJ2401,"GRN-to-Putaway Wait",IF(ROUND(N(AG2401)/Assumptions!$C$13,3)=AJ2401,"Putaway","Within SLA")))))))))))</f>
        <v>QC-to-GRN Wait</v>
      </c>
    </row>
    <row r="2402" customFormat="false" ht="15" hidden="false" customHeight="false" outlineLevel="0" collapsed="false">
      <c r="A2402" s="0" t="s">
        <v>6944</v>
      </c>
      <c r="B2402" s="0" t="s">
        <v>6945</v>
      </c>
      <c r="C2402" s="0" t="s">
        <v>118</v>
      </c>
      <c r="D2402" s="0" t="s">
        <v>135</v>
      </c>
      <c r="E2402" s="0" t="s">
        <v>6946</v>
      </c>
      <c r="F2402" s="0" t="s">
        <v>121</v>
      </c>
      <c r="G2402" s="0" t="s">
        <v>138</v>
      </c>
      <c r="H2402" s="17" t="n">
        <v>46261.7694444444</v>
      </c>
      <c r="I2402" s="17" t="n">
        <v>46261.7902777778</v>
      </c>
      <c r="J2402" s="17" t="n">
        <v>46261.7986111111</v>
      </c>
      <c r="K2402" s="17" t="n">
        <v>46261.8270833333</v>
      </c>
      <c r="L2402" s="17" t="n">
        <v>46261.8305555556</v>
      </c>
      <c r="M2402" s="17" t="n">
        <v>46261.8395833333</v>
      </c>
      <c r="N2402" s="17" t="n">
        <v>46261.8652777778</v>
      </c>
      <c r="O2402" s="17" t="n">
        <v>46261.9416666667</v>
      </c>
      <c r="P2402" s="17" t="n">
        <v>46261.9611111111</v>
      </c>
      <c r="Q2402" s="17" t="n">
        <v>46261.9701388889</v>
      </c>
      <c r="R2402" s="0" t="n">
        <v>182</v>
      </c>
      <c r="S2402" s="0" t="n">
        <v>0</v>
      </c>
      <c r="T2402" s="0" t="n">
        <v>0</v>
      </c>
      <c r="U2402" s="18" t="s">
        <v>130</v>
      </c>
      <c r="V2402" s="18" t="s">
        <v>156</v>
      </c>
      <c r="W2402" s="0" t="str">
        <f aca="false">IF(AND(X2402&gt;=6,X2402&lt;14),"A",IF(AND(X2402&gt;=14,X2402&lt;22),"B","C"))</f>
        <v>B</v>
      </c>
      <c r="X2402" s="18" t="n">
        <f aca="false">HOUR(H2402)</f>
        <v>18</v>
      </c>
      <c r="Y2402" s="18" t="n">
        <f aca="false">ROUND((I2402-H2402)*1440,0)</f>
        <v>30</v>
      </c>
      <c r="Z2402" s="18" t="n">
        <f aca="false">ROUND((J2402-I2402)*1440,0)</f>
        <v>12</v>
      </c>
      <c r="AA2402" s="18" t="n">
        <f aca="false">ROUND((K2402-J2402)*1440,0)</f>
        <v>41</v>
      </c>
      <c r="AB2402" s="18" t="n">
        <f aca="false">ROUND((L2402-K2402)*1440,0)</f>
        <v>5</v>
      </c>
      <c r="AC2402" s="18" t="n">
        <f aca="false">ROUND((M2402-L2402)*1440,0)</f>
        <v>13</v>
      </c>
      <c r="AD2402" s="18" t="n">
        <f aca="false">IF(N2402="","",ROUND((N2402-M2402)*1440,0))</f>
        <v>37</v>
      </c>
      <c r="AE2402" s="18" t="n">
        <f aca="false">IF(O2402="","",ROUND((O2402-N2402)*1440,0))</f>
        <v>110</v>
      </c>
      <c r="AF2402" s="18" t="n">
        <f aca="false">IF(P2402="","",ROUND((P2402-O2402)*1440,0))</f>
        <v>28</v>
      </c>
      <c r="AG2402" s="18" t="n">
        <f aca="false">IF(Q2402="","",ROUND((Q2402-P2402)*1440,0))</f>
        <v>13</v>
      </c>
      <c r="AH2402" s="18" t="n">
        <f aca="false">IF(Q2402="","",ROUND((Q2402-H2402)*1440,0))</f>
        <v>289</v>
      </c>
      <c r="AI2402" s="19" t="n">
        <f aca="false">ROUND(IF(O2402="",Assumptions!$B$25-K2402,O2402-K2402)*24,1)</f>
        <v>2.8</v>
      </c>
      <c r="AJ2402" s="20" t="n">
        <f aca="false">ROUND(MAX(N(Y2402)/Assumptions!$C$5, N(Z2402)/Assumptions!$C$6, N(AA2402)/Assumptions!$C$7, N(AB2402)/Assumptions!$C$8, N(AC2402)/Assumptions!$C$9, N(AD2402)/Assumptions!$C$10, N(AE2402)/Assumptions!$C$11, N(AF2402)/Assumptions!$C$12, N(AG2402)/Assumptions!$C$13),3)</f>
        <v>2.444</v>
      </c>
      <c r="AK2402" s="0" t="str">
        <f aca="false">IF(OR(U2402="Pending",U2402="On Hold"),"Open GRN (awaiting)",IF(AJ2402&lt;=1,"Within SLA",IF(ROUND(N(Y2402)/Assumptions!$C$5,3)=AJ2402,"Gate Wait",IF(ROUND(N(Z2402)/Assumptions!$C$6,3)=AJ2402,"Dock Wait",IF(ROUND(N(AA2402)/Assumptions!$C$7,3)=AJ2402,"Unloading",IF(ROUND(N(AB2402)/Assumptions!$C$8,3)=AJ2402,"Unload-to-QC Wait",IF(ROUND(N(AC2402)/Assumptions!$C$9,3)=AJ2402,"QC",IF(ROUND(N(AD2402)/Assumptions!$C$10,3)=AJ2402,"QC-to-GRN Wait",IF(ROUND(N(AE2402)/Assumptions!$C$11,3)=AJ2402,"GRN Processing",IF(ROUND(N(AF2402)/Assumptions!$C$12,3)=AJ2402,"GRN-to-Putaway Wait",IF(ROUND(N(AG2402)/Assumptions!$C$13,3)=AJ2402,"Putaway","Within SLA")))))))))))</f>
        <v>GRN Processing</v>
      </c>
    </row>
    <row r="2403" customFormat="false" ht="15" hidden="false" customHeight="false" outlineLevel="0" collapsed="false">
      <c r="A2403" s="0" t="s">
        <v>6947</v>
      </c>
      <c r="B2403" s="0" t="s">
        <v>6948</v>
      </c>
      <c r="C2403" s="0" t="s">
        <v>170</v>
      </c>
      <c r="D2403" s="0" t="s">
        <v>147</v>
      </c>
      <c r="E2403" s="0" t="s">
        <v>6949</v>
      </c>
      <c r="F2403" s="0" t="s">
        <v>172</v>
      </c>
      <c r="G2403" s="0" t="s">
        <v>167</v>
      </c>
      <c r="H2403" s="17" t="n">
        <v>46261.7763888889</v>
      </c>
      <c r="I2403" s="17" t="n">
        <v>46261.78125</v>
      </c>
      <c r="J2403" s="17" t="n">
        <v>46261.7868055556</v>
      </c>
      <c r="K2403" s="17" t="n">
        <v>46261.8104166667</v>
      </c>
      <c r="L2403" s="17" t="n">
        <v>46261.81875</v>
      </c>
      <c r="M2403" s="17" t="n">
        <v>46261.83125</v>
      </c>
      <c r="N2403" s="17" t="n">
        <v>46261.8722222222</v>
      </c>
      <c r="O2403" s="17" t="n">
        <v>46261.9354166667</v>
      </c>
      <c r="P2403" s="17" t="n">
        <v>46261.9770833333</v>
      </c>
      <c r="Q2403" s="17" t="n">
        <v>46262.0041666667</v>
      </c>
      <c r="R2403" s="0" t="n">
        <v>118</v>
      </c>
      <c r="S2403" s="0" t="n">
        <v>0</v>
      </c>
      <c r="T2403" s="0" t="n">
        <v>0</v>
      </c>
      <c r="U2403" s="18" t="s">
        <v>130</v>
      </c>
      <c r="V2403" s="18" t="s">
        <v>144</v>
      </c>
      <c r="W2403" s="0" t="str">
        <f aca="false">IF(AND(X2403&gt;=6,X2403&lt;14),"A",IF(AND(X2403&gt;=14,X2403&lt;22),"B","C"))</f>
        <v>B</v>
      </c>
      <c r="X2403" s="18" t="n">
        <f aca="false">HOUR(H2403)</f>
        <v>18</v>
      </c>
      <c r="Y2403" s="18" t="n">
        <f aca="false">ROUND((I2403-H2403)*1440,0)</f>
        <v>7</v>
      </c>
      <c r="Z2403" s="18" t="n">
        <f aca="false">ROUND((J2403-I2403)*1440,0)</f>
        <v>8</v>
      </c>
      <c r="AA2403" s="18" t="n">
        <f aca="false">ROUND((K2403-J2403)*1440,0)</f>
        <v>34</v>
      </c>
      <c r="AB2403" s="18" t="n">
        <f aca="false">ROUND((L2403-K2403)*1440,0)</f>
        <v>12</v>
      </c>
      <c r="AC2403" s="18" t="n">
        <f aca="false">ROUND((M2403-L2403)*1440,0)</f>
        <v>18</v>
      </c>
      <c r="AD2403" s="18" t="n">
        <f aca="false">IF(N2403="","",ROUND((N2403-M2403)*1440,0))</f>
        <v>59</v>
      </c>
      <c r="AE2403" s="18" t="n">
        <f aca="false">IF(O2403="","",ROUND((O2403-N2403)*1440,0))</f>
        <v>91</v>
      </c>
      <c r="AF2403" s="18" t="n">
        <f aca="false">IF(P2403="","",ROUND((P2403-O2403)*1440,0))</f>
        <v>60</v>
      </c>
      <c r="AG2403" s="18" t="n">
        <f aca="false">IF(Q2403="","",ROUND((Q2403-P2403)*1440,0))</f>
        <v>39</v>
      </c>
      <c r="AH2403" s="18" t="n">
        <f aca="false">IF(Q2403="","",ROUND((Q2403-H2403)*1440,0))</f>
        <v>328</v>
      </c>
      <c r="AI2403" s="19" t="n">
        <f aca="false">ROUND(IF(O2403="",Assumptions!$B$25-K2403,O2403-K2403)*24,1)</f>
        <v>3</v>
      </c>
      <c r="AJ2403" s="20" t="n">
        <f aca="false">ROUND(MAX(N(Y2403)/Assumptions!$C$5, N(Z2403)/Assumptions!$C$6, N(AA2403)/Assumptions!$C$7, N(AB2403)/Assumptions!$C$8, N(AC2403)/Assumptions!$C$9, N(AD2403)/Assumptions!$C$10, N(AE2403)/Assumptions!$C$11, N(AF2403)/Assumptions!$C$12, N(AG2403)/Assumptions!$C$13),3)</f>
        <v>3</v>
      </c>
      <c r="AK2403" s="0" t="str">
        <f aca="false">IF(OR(U2403="Pending",U2403="On Hold"),"Open GRN (awaiting)",IF(AJ2403&lt;=1,"Within SLA",IF(ROUND(N(Y2403)/Assumptions!$C$5,3)=AJ2403,"Gate Wait",IF(ROUND(N(Z2403)/Assumptions!$C$6,3)=AJ2403,"Dock Wait",IF(ROUND(N(AA2403)/Assumptions!$C$7,3)=AJ2403,"Unloading",IF(ROUND(N(AB2403)/Assumptions!$C$8,3)=AJ2403,"Unload-to-QC Wait",IF(ROUND(N(AC2403)/Assumptions!$C$9,3)=AJ2403,"QC",IF(ROUND(N(AD2403)/Assumptions!$C$10,3)=AJ2403,"QC-to-GRN Wait",IF(ROUND(N(AE2403)/Assumptions!$C$11,3)=AJ2403,"GRN Processing",IF(ROUND(N(AF2403)/Assumptions!$C$12,3)=AJ2403,"GRN-to-Putaway Wait",IF(ROUND(N(AG2403)/Assumptions!$C$13,3)=AJ2403,"Putaway","Within SLA")))))))))))</f>
        <v>GRN-to-Putaway Wait</v>
      </c>
    </row>
    <row r="2404" customFormat="false" ht="15" hidden="false" customHeight="false" outlineLevel="0" collapsed="false">
      <c r="A2404" s="0" t="s">
        <v>6950</v>
      </c>
      <c r="B2404" s="0" t="s">
        <v>6951</v>
      </c>
      <c r="C2404" s="0" t="s">
        <v>126</v>
      </c>
      <c r="D2404" s="0" t="s">
        <v>147</v>
      </c>
      <c r="E2404" s="0" t="s">
        <v>1284</v>
      </c>
      <c r="F2404" s="0" t="s">
        <v>128</v>
      </c>
      <c r="G2404" s="0" t="s">
        <v>167</v>
      </c>
      <c r="H2404" s="17" t="n">
        <v>46261.7847222222</v>
      </c>
      <c r="I2404" s="17" t="n">
        <v>46261.7944444444</v>
      </c>
      <c r="J2404" s="17" t="n">
        <v>46261.7993055556</v>
      </c>
      <c r="K2404" s="17" t="n">
        <v>46261.8277777778</v>
      </c>
      <c r="L2404" s="17" t="n">
        <v>46261.8409722222</v>
      </c>
      <c r="M2404" s="17" t="n">
        <v>46261.8604166667</v>
      </c>
      <c r="N2404" s="17" t="n">
        <v>46261.8854166667</v>
      </c>
      <c r="O2404" s="17" t="n">
        <v>46261.9138888889</v>
      </c>
      <c r="P2404" s="17" t="n">
        <v>46261.9229166667</v>
      </c>
      <c r="Q2404" s="17" t="n">
        <v>46261.9520833333</v>
      </c>
      <c r="R2404" s="0" t="n">
        <v>251</v>
      </c>
      <c r="S2404" s="0" t="n">
        <v>0</v>
      </c>
      <c r="T2404" s="0" t="n">
        <v>0</v>
      </c>
      <c r="U2404" s="18" t="s">
        <v>130</v>
      </c>
      <c r="V2404" s="18" t="s">
        <v>139</v>
      </c>
      <c r="W2404" s="0" t="str">
        <f aca="false">IF(AND(X2404&gt;=6,X2404&lt;14),"A",IF(AND(X2404&gt;=14,X2404&lt;22),"B","C"))</f>
        <v>B</v>
      </c>
      <c r="X2404" s="18" t="n">
        <f aca="false">HOUR(H2404)</f>
        <v>18</v>
      </c>
      <c r="Y2404" s="18" t="n">
        <f aca="false">ROUND((I2404-H2404)*1440,0)</f>
        <v>14</v>
      </c>
      <c r="Z2404" s="18" t="n">
        <f aca="false">ROUND((J2404-I2404)*1440,0)</f>
        <v>7</v>
      </c>
      <c r="AA2404" s="18" t="n">
        <f aca="false">ROUND((K2404-J2404)*1440,0)</f>
        <v>41</v>
      </c>
      <c r="AB2404" s="18" t="n">
        <f aca="false">ROUND((L2404-K2404)*1440,0)</f>
        <v>19</v>
      </c>
      <c r="AC2404" s="18" t="n">
        <f aca="false">ROUND((M2404-L2404)*1440,0)</f>
        <v>28</v>
      </c>
      <c r="AD2404" s="18" t="n">
        <f aca="false">IF(N2404="","",ROUND((N2404-M2404)*1440,0))</f>
        <v>36</v>
      </c>
      <c r="AE2404" s="18" t="n">
        <f aca="false">IF(O2404="","",ROUND((O2404-N2404)*1440,0))</f>
        <v>41</v>
      </c>
      <c r="AF2404" s="18" t="n">
        <f aca="false">IF(P2404="","",ROUND((P2404-O2404)*1440,0))</f>
        <v>13</v>
      </c>
      <c r="AG2404" s="18" t="n">
        <f aca="false">IF(Q2404="","",ROUND((Q2404-P2404)*1440,0))</f>
        <v>42</v>
      </c>
      <c r="AH2404" s="18" t="n">
        <f aca="false">IF(Q2404="","",ROUND((Q2404-H2404)*1440,0))</f>
        <v>241</v>
      </c>
      <c r="AI2404" s="19" t="n">
        <f aca="false">ROUND(IF(O2404="",Assumptions!$B$25-K2404,O2404-K2404)*24,1)</f>
        <v>2.1</v>
      </c>
      <c r="AJ2404" s="20" t="n">
        <f aca="false">ROUND(MAX(N(Y2404)/Assumptions!$C$5, N(Z2404)/Assumptions!$C$6, N(AA2404)/Assumptions!$C$7, N(AB2404)/Assumptions!$C$8, N(AC2404)/Assumptions!$C$9, N(AD2404)/Assumptions!$C$10, N(AE2404)/Assumptions!$C$11, N(AF2404)/Assumptions!$C$12, N(AG2404)/Assumptions!$C$13),3)</f>
        <v>1.267</v>
      </c>
      <c r="AK2404" s="0" t="str">
        <f aca="false">IF(OR(U2404="Pending",U2404="On Hold"),"Open GRN (awaiting)",IF(AJ2404&lt;=1,"Within SLA",IF(ROUND(N(Y2404)/Assumptions!$C$5,3)=AJ2404,"Gate Wait",IF(ROUND(N(Z2404)/Assumptions!$C$6,3)=AJ2404,"Dock Wait",IF(ROUND(N(AA2404)/Assumptions!$C$7,3)=AJ2404,"Unloading",IF(ROUND(N(AB2404)/Assumptions!$C$8,3)=AJ2404,"Unload-to-QC Wait",IF(ROUND(N(AC2404)/Assumptions!$C$9,3)=AJ2404,"QC",IF(ROUND(N(AD2404)/Assumptions!$C$10,3)=AJ2404,"QC-to-GRN Wait",IF(ROUND(N(AE2404)/Assumptions!$C$11,3)=AJ2404,"GRN Processing",IF(ROUND(N(AF2404)/Assumptions!$C$12,3)=AJ2404,"GRN-to-Putaway Wait",IF(ROUND(N(AG2404)/Assumptions!$C$13,3)=AJ2404,"Putaway","Within SLA")))))))))))</f>
        <v>Unload-to-QC Wait</v>
      </c>
    </row>
    <row r="2405" customFormat="false" ht="15" hidden="false" customHeight="false" outlineLevel="0" collapsed="false">
      <c r="A2405" s="0" t="s">
        <v>6952</v>
      </c>
      <c r="B2405" s="0" t="s">
        <v>6953</v>
      </c>
      <c r="C2405" s="0" t="s">
        <v>170</v>
      </c>
      <c r="D2405" s="0" t="s">
        <v>135</v>
      </c>
      <c r="E2405" s="0" t="s">
        <v>6954</v>
      </c>
      <c r="F2405" s="0" t="s">
        <v>172</v>
      </c>
      <c r="G2405" s="0" t="s">
        <v>178</v>
      </c>
      <c r="H2405" s="17" t="n">
        <v>46261.7875</v>
      </c>
      <c r="I2405" s="17" t="n">
        <v>46261.7923611111</v>
      </c>
      <c r="J2405" s="17" t="n">
        <v>46261.8069444444</v>
      </c>
      <c r="K2405" s="17" t="n">
        <v>46261.8597222222</v>
      </c>
      <c r="L2405" s="17" t="n">
        <v>46261.8673611111</v>
      </c>
      <c r="M2405" s="17" t="n">
        <v>46261.8888888889</v>
      </c>
      <c r="N2405" s="17" t="n">
        <v>46261.9236111111</v>
      </c>
      <c r="O2405" s="17" t="n">
        <v>46261.9479166667</v>
      </c>
      <c r="P2405" s="17" t="n">
        <v>46261.95625</v>
      </c>
      <c r="Q2405" s="17" t="n">
        <v>46261.9881944444</v>
      </c>
      <c r="R2405" s="0" t="n">
        <v>385</v>
      </c>
      <c r="S2405" s="0" t="n">
        <v>0</v>
      </c>
      <c r="T2405" s="0" t="n">
        <v>0</v>
      </c>
      <c r="U2405" s="18" t="s">
        <v>130</v>
      </c>
      <c r="V2405" s="18" t="s">
        <v>144</v>
      </c>
      <c r="W2405" s="0" t="str">
        <f aca="false">IF(AND(X2405&gt;=6,X2405&lt;14),"A",IF(AND(X2405&gt;=14,X2405&lt;22),"B","C"))</f>
        <v>B</v>
      </c>
      <c r="X2405" s="18" t="n">
        <f aca="false">HOUR(H2405)</f>
        <v>18</v>
      </c>
      <c r="Y2405" s="18" t="n">
        <f aca="false">ROUND((I2405-H2405)*1440,0)</f>
        <v>7</v>
      </c>
      <c r="Z2405" s="18" t="n">
        <f aca="false">ROUND((J2405-I2405)*1440,0)</f>
        <v>21</v>
      </c>
      <c r="AA2405" s="18" t="n">
        <f aca="false">ROUND((K2405-J2405)*1440,0)</f>
        <v>76</v>
      </c>
      <c r="AB2405" s="18" t="n">
        <f aca="false">ROUND((L2405-K2405)*1440,0)</f>
        <v>11</v>
      </c>
      <c r="AC2405" s="18" t="n">
        <f aca="false">ROUND((M2405-L2405)*1440,0)</f>
        <v>31</v>
      </c>
      <c r="AD2405" s="18" t="n">
        <f aca="false">IF(N2405="","",ROUND((N2405-M2405)*1440,0))</f>
        <v>50</v>
      </c>
      <c r="AE2405" s="18" t="n">
        <f aca="false">IF(O2405="","",ROUND((O2405-N2405)*1440,0))</f>
        <v>35</v>
      </c>
      <c r="AF2405" s="18" t="n">
        <f aca="false">IF(P2405="","",ROUND((P2405-O2405)*1440,0))</f>
        <v>12</v>
      </c>
      <c r="AG2405" s="18" t="n">
        <f aca="false">IF(Q2405="","",ROUND((Q2405-P2405)*1440,0))</f>
        <v>46</v>
      </c>
      <c r="AH2405" s="18" t="n">
        <f aca="false">IF(Q2405="","",ROUND((Q2405-H2405)*1440,0))</f>
        <v>289</v>
      </c>
      <c r="AI2405" s="19" t="n">
        <f aca="false">ROUND(IF(O2405="",Assumptions!$B$25-K2405,O2405-K2405)*24,1)</f>
        <v>2.1</v>
      </c>
      <c r="AJ2405" s="20" t="n">
        <f aca="false">ROUND(MAX(N(Y2405)/Assumptions!$C$5, N(Z2405)/Assumptions!$C$6, N(AA2405)/Assumptions!$C$7, N(AB2405)/Assumptions!$C$8, N(AC2405)/Assumptions!$C$9, N(AD2405)/Assumptions!$C$10, N(AE2405)/Assumptions!$C$11, N(AF2405)/Assumptions!$C$12, N(AG2405)/Assumptions!$C$13),3)</f>
        <v>1.667</v>
      </c>
      <c r="AK2405" s="0" t="str">
        <f aca="false">IF(OR(U2405="Pending",U2405="On Hold"),"Open GRN (awaiting)",IF(AJ2405&lt;=1,"Within SLA",IF(ROUND(N(Y2405)/Assumptions!$C$5,3)=AJ2405,"Gate Wait",IF(ROUND(N(Z2405)/Assumptions!$C$6,3)=AJ2405,"Dock Wait",IF(ROUND(N(AA2405)/Assumptions!$C$7,3)=AJ2405,"Unloading",IF(ROUND(N(AB2405)/Assumptions!$C$8,3)=AJ2405,"Unload-to-QC Wait",IF(ROUND(N(AC2405)/Assumptions!$C$9,3)=AJ2405,"QC",IF(ROUND(N(AD2405)/Assumptions!$C$10,3)=AJ2405,"QC-to-GRN Wait",IF(ROUND(N(AE2405)/Assumptions!$C$11,3)=AJ2405,"GRN Processing",IF(ROUND(N(AF2405)/Assumptions!$C$12,3)=AJ2405,"GRN-to-Putaway Wait",IF(ROUND(N(AG2405)/Assumptions!$C$13,3)=AJ2405,"Putaway","Within SLA")))))))))))</f>
        <v>QC-to-GRN Wait</v>
      </c>
    </row>
    <row r="2406" customFormat="false" ht="15" hidden="false" customHeight="false" outlineLevel="0" collapsed="false">
      <c r="A2406" s="0" t="s">
        <v>6955</v>
      </c>
      <c r="B2406" s="0" t="s">
        <v>6956</v>
      </c>
      <c r="C2406" s="0" t="s">
        <v>170</v>
      </c>
      <c r="D2406" s="0" t="s">
        <v>119</v>
      </c>
      <c r="E2406" s="0" t="s">
        <v>6957</v>
      </c>
      <c r="F2406" s="0" t="s">
        <v>172</v>
      </c>
      <c r="G2406" s="0" t="s">
        <v>129</v>
      </c>
      <c r="H2406" s="17" t="n">
        <v>46261.8458333333</v>
      </c>
      <c r="I2406" s="17" t="n">
        <v>46261.85625</v>
      </c>
      <c r="J2406" s="17" t="n">
        <v>46261.8583333333</v>
      </c>
      <c r="K2406" s="17" t="n">
        <v>46261.9055555556</v>
      </c>
      <c r="L2406" s="17" t="n">
        <v>46261.9201388889</v>
      </c>
      <c r="M2406" s="17" t="n">
        <v>46261.9416666667</v>
      </c>
      <c r="N2406" s="17" t="n">
        <v>46261.9972222222</v>
      </c>
      <c r="O2406" s="17" t="n">
        <v>46262.0590277778</v>
      </c>
      <c r="P2406" s="17" t="n">
        <v>46262.0708333333</v>
      </c>
      <c r="Q2406" s="17" t="n">
        <v>46262.0881944444</v>
      </c>
      <c r="R2406" s="0" t="n">
        <v>773</v>
      </c>
      <c r="S2406" s="0" t="n">
        <v>0</v>
      </c>
      <c r="T2406" s="0" t="n">
        <v>0</v>
      </c>
      <c r="U2406" s="18" t="s">
        <v>130</v>
      </c>
      <c r="V2406" s="18" t="s">
        <v>131</v>
      </c>
      <c r="W2406" s="0" t="str">
        <f aca="false">IF(AND(X2406&gt;=6,X2406&lt;14),"A",IF(AND(X2406&gt;=14,X2406&lt;22),"B","C"))</f>
        <v>B</v>
      </c>
      <c r="X2406" s="18" t="n">
        <f aca="false">HOUR(H2406)</f>
        <v>20</v>
      </c>
      <c r="Y2406" s="18" t="n">
        <f aca="false">ROUND((I2406-H2406)*1440,0)</f>
        <v>15</v>
      </c>
      <c r="Z2406" s="18" t="n">
        <f aca="false">ROUND((J2406-I2406)*1440,0)</f>
        <v>3</v>
      </c>
      <c r="AA2406" s="18" t="n">
        <f aca="false">ROUND((K2406-J2406)*1440,0)</f>
        <v>68</v>
      </c>
      <c r="AB2406" s="18" t="n">
        <f aca="false">ROUND((L2406-K2406)*1440,0)</f>
        <v>21</v>
      </c>
      <c r="AC2406" s="18" t="n">
        <f aca="false">ROUND((M2406-L2406)*1440,0)</f>
        <v>31</v>
      </c>
      <c r="AD2406" s="18" t="n">
        <f aca="false">IF(N2406="","",ROUND((N2406-M2406)*1440,0))</f>
        <v>80</v>
      </c>
      <c r="AE2406" s="18" t="n">
        <f aca="false">IF(O2406="","",ROUND((O2406-N2406)*1440,0))</f>
        <v>89</v>
      </c>
      <c r="AF2406" s="18" t="n">
        <f aca="false">IF(P2406="","",ROUND((P2406-O2406)*1440,0))</f>
        <v>17</v>
      </c>
      <c r="AG2406" s="18" t="n">
        <f aca="false">IF(Q2406="","",ROUND((Q2406-P2406)*1440,0))</f>
        <v>25</v>
      </c>
      <c r="AH2406" s="18" t="n">
        <f aca="false">IF(Q2406="","",ROUND((Q2406-H2406)*1440,0))</f>
        <v>349</v>
      </c>
      <c r="AI2406" s="19" t="n">
        <f aca="false">ROUND(IF(O2406="",Assumptions!$B$25-K2406,O2406-K2406)*24,1)</f>
        <v>3.7</v>
      </c>
      <c r="AJ2406" s="20" t="n">
        <f aca="false">ROUND(MAX(N(Y2406)/Assumptions!$C$5, N(Z2406)/Assumptions!$C$6, N(AA2406)/Assumptions!$C$7, N(AB2406)/Assumptions!$C$8, N(AC2406)/Assumptions!$C$9, N(AD2406)/Assumptions!$C$10, N(AE2406)/Assumptions!$C$11, N(AF2406)/Assumptions!$C$12, N(AG2406)/Assumptions!$C$13),3)</f>
        <v>2.667</v>
      </c>
      <c r="AK2406" s="0" t="str">
        <f aca="false">IF(OR(U2406="Pending",U2406="On Hold"),"Open GRN (awaiting)",IF(AJ2406&lt;=1,"Within SLA",IF(ROUND(N(Y2406)/Assumptions!$C$5,3)=AJ2406,"Gate Wait",IF(ROUND(N(Z2406)/Assumptions!$C$6,3)=AJ2406,"Dock Wait",IF(ROUND(N(AA2406)/Assumptions!$C$7,3)=AJ2406,"Unloading",IF(ROUND(N(AB2406)/Assumptions!$C$8,3)=AJ2406,"Unload-to-QC Wait",IF(ROUND(N(AC2406)/Assumptions!$C$9,3)=AJ2406,"QC",IF(ROUND(N(AD2406)/Assumptions!$C$10,3)=AJ2406,"QC-to-GRN Wait",IF(ROUND(N(AE2406)/Assumptions!$C$11,3)=AJ2406,"GRN Processing",IF(ROUND(N(AF2406)/Assumptions!$C$12,3)=AJ2406,"GRN-to-Putaway Wait",IF(ROUND(N(AG2406)/Assumptions!$C$13,3)=AJ2406,"Putaway","Within SLA")))))))))))</f>
        <v>QC-to-GRN Wait</v>
      </c>
    </row>
    <row r="2407" customFormat="false" ht="15" hidden="false" customHeight="false" outlineLevel="0" collapsed="false">
      <c r="A2407" s="0" t="s">
        <v>6958</v>
      </c>
      <c r="B2407" s="0" t="s">
        <v>6959</v>
      </c>
      <c r="C2407" s="0" t="s">
        <v>126</v>
      </c>
      <c r="D2407" s="0" t="s">
        <v>119</v>
      </c>
      <c r="E2407" s="0" t="s">
        <v>6960</v>
      </c>
      <c r="F2407" s="0" t="s">
        <v>128</v>
      </c>
      <c r="G2407" s="0" t="s">
        <v>122</v>
      </c>
      <c r="H2407" s="17" t="n">
        <v>46261.99375</v>
      </c>
      <c r="I2407" s="17" t="n">
        <v>46261.9972222222</v>
      </c>
      <c r="J2407" s="17" t="n">
        <v>46262.0006944445</v>
      </c>
      <c r="K2407" s="17" t="n">
        <v>46262.0583333333</v>
      </c>
      <c r="L2407" s="17" t="n">
        <v>46262.0652777778</v>
      </c>
      <c r="M2407" s="17" t="n">
        <v>46262.0965277778</v>
      </c>
      <c r="N2407" s="17" t="n">
        <v>46262.1298611111</v>
      </c>
      <c r="O2407" s="17" t="n">
        <v>46262.1569444445</v>
      </c>
      <c r="P2407" s="17" t="n">
        <v>46262.1645833333</v>
      </c>
      <c r="Q2407" s="17" t="n">
        <v>46262.1972222222</v>
      </c>
      <c r="R2407" s="0" t="n">
        <v>398</v>
      </c>
      <c r="S2407" s="0" t="n">
        <v>0</v>
      </c>
      <c r="T2407" s="0" t="n">
        <v>0</v>
      </c>
      <c r="U2407" s="18" t="s">
        <v>130</v>
      </c>
      <c r="V2407" s="18" t="s">
        <v>156</v>
      </c>
      <c r="W2407" s="0" t="str">
        <f aca="false">IF(AND(X2407&gt;=6,X2407&lt;14),"A",IF(AND(X2407&gt;=14,X2407&lt;22),"B","C"))</f>
        <v>C</v>
      </c>
      <c r="X2407" s="18" t="n">
        <f aca="false">HOUR(H2407)</f>
        <v>23</v>
      </c>
      <c r="Y2407" s="18" t="n">
        <f aca="false">ROUND((I2407-H2407)*1440,0)</f>
        <v>5</v>
      </c>
      <c r="Z2407" s="18" t="n">
        <f aca="false">ROUND((J2407-I2407)*1440,0)</f>
        <v>5</v>
      </c>
      <c r="AA2407" s="18" t="n">
        <f aca="false">ROUND((K2407-J2407)*1440,0)</f>
        <v>83</v>
      </c>
      <c r="AB2407" s="18" t="n">
        <f aca="false">ROUND((L2407-K2407)*1440,0)</f>
        <v>10</v>
      </c>
      <c r="AC2407" s="18" t="n">
        <f aca="false">ROUND((M2407-L2407)*1440,0)</f>
        <v>45</v>
      </c>
      <c r="AD2407" s="18" t="n">
        <f aca="false">IF(N2407="","",ROUND((N2407-M2407)*1440,0))</f>
        <v>48</v>
      </c>
      <c r="AE2407" s="18" t="n">
        <f aca="false">IF(O2407="","",ROUND((O2407-N2407)*1440,0))</f>
        <v>39</v>
      </c>
      <c r="AF2407" s="18" t="n">
        <f aca="false">IF(P2407="","",ROUND((P2407-O2407)*1440,0))</f>
        <v>11</v>
      </c>
      <c r="AG2407" s="18" t="n">
        <f aca="false">IF(Q2407="","",ROUND((Q2407-P2407)*1440,0))</f>
        <v>47</v>
      </c>
      <c r="AH2407" s="18" t="n">
        <f aca="false">IF(Q2407="","",ROUND((Q2407-H2407)*1440,0))</f>
        <v>293</v>
      </c>
      <c r="AI2407" s="19" t="n">
        <f aca="false">ROUND(IF(O2407="",Assumptions!$B$25-K2407,O2407-K2407)*24,1)</f>
        <v>2.4</v>
      </c>
      <c r="AJ2407" s="20" t="n">
        <f aca="false">ROUND(MAX(N(Y2407)/Assumptions!$C$5, N(Z2407)/Assumptions!$C$6, N(AA2407)/Assumptions!$C$7, N(AB2407)/Assumptions!$C$8, N(AC2407)/Assumptions!$C$9, N(AD2407)/Assumptions!$C$10, N(AE2407)/Assumptions!$C$11, N(AF2407)/Assumptions!$C$12, N(AG2407)/Assumptions!$C$13),3)</f>
        <v>1.6</v>
      </c>
      <c r="AK2407" s="0" t="str">
        <f aca="false">IF(OR(U2407="Pending",U2407="On Hold"),"Open GRN (awaiting)",IF(AJ2407&lt;=1,"Within SLA",IF(ROUND(N(Y2407)/Assumptions!$C$5,3)=AJ2407,"Gate Wait",IF(ROUND(N(Z2407)/Assumptions!$C$6,3)=AJ2407,"Dock Wait",IF(ROUND(N(AA2407)/Assumptions!$C$7,3)=AJ2407,"Unloading",IF(ROUND(N(AB2407)/Assumptions!$C$8,3)=AJ2407,"Unload-to-QC Wait",IF(ROUND(N(AC2407)/Assumptions!$C$9,3)=AJ2407,"QC",IF(ROUND(N(AD2407)/Assumptions!$C$10,3)=AJ2407,"QC-to-GRN Wait",IF(ROUND(N(AE2407)/Assumptions!$C$11,3)=AJ2407,"GRN Processing",IF(ROUND(N(AF2407)/Assumptions!$C$12,3)=AJ2407,"GRN-to-Putaway Wait",IF(ROUND(N(AG2407)/Assumptions!$C$13,3)=AJ2407,"Putaway","Within SLA")))))))))))</f>
        <v>QC-to-GRN Wait</v>
      </c>
    </row>
    <row r="2408" customFormat="false" ht="15" hidden="false" customHeight="false" outlineLevel="0" collapsed="false">
      <c r="A2408" s="0" t="s">
        <v>6961</v>
      </c>
      <c r="B2408" s="0" t="s">
        <v>6962</v>
      </c>
      <c r="C2408" s="0" t="s">
        <v>134</v>
      </c>
      <c r="D2408" s="0" t="s">
        <v>135</v>
      </c>
      <c r="E2408" s="0" t="s">
        <v>6963</v>
      </c>
      <c r="F2408" s="0" t="s">
        <v>149</v>
      </c>
      <c r="G2408" s="0" t="s">
        <v>138</v>
      </c>
      <c r="H2408" s="17" t="n">
        <v>46261.9972222222</v>
      </c>
      <c r="I2408" s="17" t="n">
        <v>46262.0055555556</v>
      </c>
      <c r="J2408" s="17" t="n">
        <v>46262.0097222222</v>
      </c>
      <c r="K2408" s="17" t="n">
        <v>46262.0388888889</v>
      </c>
      <c r="L2408" s="17" t="n">
        <v>46262.0548611111</v>
      </c>
      <c r="M2408" s="17" t="n">
        <v>46262.0736111111</v>
      </c>
      <c r="N2408" s="17" t="n">
        <v>46262.6465277778</v>
      </c>
      <c r="O2408" s="17" t="n">
        <v>46262.7298611111</v>
      </c>
      <c r="P2408" s="17" t="n">
        <v>46262.74375</v>
      </c>
      <c r="Q2408" s="17" t="n">
        <v>46262.7555555556</v>
      </c>
      <c r="R2408" s="0" t="n">
        <v>502</v>
      </c>
      <c r="S2408" s="0" t="n">
        <v>0</v>
      </c>
      <c r="T2408" s="0" t="n">
        <v>13</v>
      </c>
      <c r="U2408" s="18" t="s">
        <v>123</v>
      </c>
      <c r="V2408" s="18" t="s">
        <v>82</v>
      </c>
      <c r="W2408" s="0" t="str">
        <f aca="false">IF(AND(X2408&gt;=6,X2408&lt;14),"A",IF(AND(X2408&gt;=14,X2408&lt;22),"B","C"))</f>
        <v>C</v>
      </c>
      <c r="X2408" s="18" t="n">
        <f aca="false">HOUR(H2408)</f>
        <v>23</v>
      </c>
      <c r="Y2408" s="18" t="n">
        <f aca="false">ROUND((I2408-H2408)*1440,0)</f>
        <v>12</v>
      </c>
      <c r="Z2408" s="18" t="n">
        <f aca="false">ROUND((J2408-I2408)*1440,0)</f>
        <v>6</v>
      </c>
      <c r="AA2408" s="18" t="n">
        <f aca="false">ROUND((K2408-J2408)*1440,0)</f>
        <v>42</v>
      </c>
      <c r="AB2408" s="18" t="n">
        <f aca="false">ROUND((L2408-K2408)*1440,0)</f>
        <v>23</v>
      </c>
      <c r="AC2408" s="18" t="n">
        <f aca="false">ROUND((M2408-L2408)*1440,0)</f>
        <v>27</v>
      </c>
      <c r="AD2408" s="18" t="n">
        <f aca="false">IF(N2408="","",ROUND((N2408-M2408)*1440,0))</f>
        <v>825</v>
      </c>
      <c r="AE2408" s="18" t="n">
        <f aca="false">IF(O2408="","",ROUND((O2408-N2408)*1440,0))</f>
        <v>120</v>
      </c>
      <c r="AF2408" s="18" t="n">
        <f aca="false">IF(P2408="","",ROUND((P2408-O2408)*1440,0))</f>
        <v>20</v>
      </c>
      <c r="AG2408" s="18" t="n">
        <f aca="false">IF(Q2408="","",ROUND((Q2408-P2408)*1440,0))</f>
        <v>17</v>
      </c>
      <c r="AH2408" s="18" t="n">
        <f aca="false">IF(Q2408="","",ROUND((Q2408-H2408)*1440,0))</f>
        <v>1092</v>
      </c>
      <c r="AI2408" s="19" t="n">
        <f aca="false">ROUND(IF(O2408="",Assumptions!$B$25-K2408,O2408-K2408)*24,1)</f>
        <v>16.6</v>
      </c>
      <c r="AJ2408" s="20" t="n">
        <f aca="false">ROUND(MAX(N(Y2408)/Assumptions!$C$5, N(Z2408)/Assumptions!$C$6, N(AA2408)/Assumptions!$C$7, N(AB2408)/Assumptions!$C$8, N(AC2408)/Assumptions!$C$9, N(AD2408)/Assumptions!$C$10, N(AE2408)/Assumptions!$C$11, N(AF2408)/Assumptions!$C$12, N(AG2408)/Assumptions!$C$13),3)</f>
        <v>27.5</v>
      </c>
      <c r="AK2408" s="0" t="str">
        <f aca="false">IF(OR(U2408="Pending",U2408="On Hold"),"Open GRN (awaiting)",IF(AJ2408&lt;=1,"Within SLA",IF(ROUND(N(Y2408)/Assumptions!$C$5,3)=AJ2408,"Gate Wait",IF(ROUND(N(Z2408)/Assumptions!$C$6,3)=AJ2408,"Dock Wait",IF(ROUND(N(AA2408)/Assumptions!$C$7,3)=AJ2408,"Unloading",IF(ROUND(N(AB2408)/Assumptions!$C$8,3)=AJ2408,"Unload-to-QC Wait",IF(ROUND(N(AC2408)/Assumptions!$C$9,3)=AJ2408,"QC",IF(ROUND(N(AD2408)/Assumptions!$C$10,3)=AJ2408,"QC-to-GRN Wait",IF(ROUND(N(AE2408)/Assumptions!$C$11,3)=AJ2408,"GRN Processing",IF(ROUND(N(AF2408)/Assumptions!$C$12,3)=AJ2408,"GRN-to-Putaway Wait",IF(ROUND(N(AG2408)/Assumptions!$C$13,3)=AJ2408,"Putaway","Within SLA")))))))))))</f>
        <v>QC-to-GRN Wait</v>
      </c>
    </row>
    <row r="2409" customFormat="false" ht="15" hidden="false" customHeight="false" outlineLevel="0" collapsed="false">
      <c r="A2409" s="0" t="s">
        <v>6964</v>
      </c>
      <c r="B2409" s="0" t="s">
        <v>6965</v>
      </c>
      <c r="C2409" s="0" t="s">
        <v>286</v>
      </c>
      <c r="D2409" s="0" t="s">
        <v>147</v>
      </c>
      <c r="E2409" s="0" t="s">
        <v>522</v>
      </c>
      <c r="F2409" s="0" t="s">
        <v>121</v>
      </c>
      <c r="G2409" s="0" t="s">
        <v>150</v>
      </c>
      <c r="H2409" s="17" t="n">
        <v>46262.0006944445</v>
      </c>
      <c r="I2409" s="17" t="n">
        <v>46262.01875</v>
      </c>
      <c r="J2409" s="17" t="n">
        <v>46262.0222222222</v>
      </c>
      <c r="K2409" s="17" t="n">
        <v>46262.0805555556</v>
      </c>
      <c r="L2409" s="17" t="n">
        <v>46262.0965277778</v>
      </c>
      <c r="M2409" s="17" t="n">
        <v>46262.1354166667</v>
      </c>
      <c r="N2409" s="17" t="n">
        <v>46262.1916666667</v>
      </c>
      <c r="O2409" s="17" t="n">
        <v>46262.2152777778</v>
      </c>
      <c r="P2409" s="17" t="n">
        <v>46262.2270833333</v>
      </c>
      <c r="Q2409" s="17" t="n">
        <v>46262.2520833333</v>
      </c>
      <c r="R2409" s="0" t="n">
        <v>1118</v>
      </c>
      <c r="S2409" s="0" t="n">
        <v>0</v>
      </c>
      <c r="T2409" s="0" t="n">
        <v>0</v>
      </c>
      <c r="U2409" s="18" t="s">
        <v>130</v>
      </c>
      <c r="V2409" s="18" t="s">
        <v>156</v>
      </c>
      <c r="W2409" s="0" t="str">
        <f aca="false">IF(AND(X2409&gt;=6,X2409&lt;14),"A",IF(AND(X2409&gt;=14,X2409&lt;22),"B","C"))</f>
        <v>C</v>
      </c>
      <c r="X2409" s="18" t="n">
        <f aca="false">HOUR(H2409)</f>
        <v>0</v>
      </c>
      <c r="Y2409" s="18" t="n">
        <f aca="false">ROUND((I2409-H2409)*1440,0)</f>
        <v>26</v>
      </c>
      <c r="Z2409" s="18" t="n">
        <f aca="false">ROUND((J2409-I2409)*1440,0)</f>
        <v>5</v>
      </c>
      <c r="AA2409" s="18" t="n">
        <f aca="false">ROUND((K2409-J2409)*1440,0)</f>
        <v>84</v>
      </c>
      <c r="AB2409" s="18" t="n">
        <f aca="false">ROUND((L2409-K2409)*1440,0)</f>
        <v>23</v>
      </c>
      <c r="AC2409" s="18" t="n">
        <f aca="false">ROUND((M2409-L2409)*1440,0)</f>
        <v>56</v>
      </c>
      <c r="AD2409" s="18" t="n">
        <f aca="false">IF(N2409="","",ROUND((N2409-M2409)*1440,0))</f>
        <v>81</v>
      </c>
      <c r="AE2409" s="18" t="n">
        <f aca="false">IF(O2409="","",ROUND((O2409-N2409)*1440,0))</f>
        <v>34</v>
      </c>
      <c r="AF2409" s="18" t="n">
        <f aca="false">IF(P2409="","",ROUND((P2409-O2409)*1440,0))</f>
        <v>17</v>
      </c>
      <c r="AG2409" s="18" t="n">
        <f aca="false">IF(Q2409="","",ROUND((Q2409-P2409)*1440,0))</f>
        <v>36</v>
      </c>
      <c r="AH2409" s="18" t="n">
        <f aca="false">IF(Q2409="","",ROUND((Q2409-H2409)*1440,0))</f>
        <v>362</v>
      </c>
      <c r="AI2409" s="19" t="n">
        <f aca="false">ROUND(IF(O2409="",Assumptions!$B$25-K2409,O2409-K2409)*24,1)</f>
        <v>3.2</v>
      </c>
      <c r="AJ2409" s="20" t="n">
        <f aca="false">ROUND(MAX(N(Y2409)/Assumptions!$C$5, N(Z2409)/Assumptions!$C$6, N(AA2409)/Assumptions!$C$7, N(AB2409)/Assumptions!$C$8, N(AC2409)/Assumptions!$C$9, N(AD2409)/Assumptions!$C$10, N(AE2409)/Assumptions!$C$11, N(AF2409)/Assumptions!$C$12, N(AG2409)/Assumptions!$C$13),3)</f>
        <v>2.7</v>
      </c>
      <c r="AK2409" s="0" t="str">
        <f aca="false">IF(OR(U2409="Pending",U2409="On Hold"),"Open GRN (awaiting)",IF(AJ2409&lt;=1,"Within SLA",IF(ROUND(N(Y2409)/Assumptions!$C$5,3)=AJ2409,"Gate Wait",IF(ROUND(N(Z2409)/Assumptions!$C$6,3)=AJ2409,"Dock Wait",IF(ROUND(N(AA2409)/Assumptions!$C$7,3)=AJ2409,"Unloading",IF(ROUND(N(AB2409)/Assumptions!$C$8,3)=AJ2409,"Unload-to-QC Wait",IF(ROUND(N(AC2409)/Assumptions!$C$9,3)=AJ2409,"QC",IF(ROUND(N(AD2409)/Assumptions!$C$10,3)=AJ2409,"QC-to-GRN Wait",IF(ROUND(N(AE2409)/Assumptions!$C$11,3)=AJ2409,"GRN Processing",IF(ROUND(N(AF2409)/Assumptions!$C$12,3)=AJ2409,"GRN-to-Putaway Wait",IF(ROUND(N(AG2409)/Assumptions!$C$13,3)=AJ2409,"Putaway","Within SLA")))))))))))</f>
        <v>QC-to-GRN Wait</v>
      </c>
    </row>
    <row r="2410" customFormat="false" ht="15" hidden="false" customHeight="false" outlineLevel="0" collapsed="false">
      <c r="A2410" s="0" t="s">
        <v>6966</v>
      </c>
      <c r="B2410" s="0" t="s">
        <v>6967</v>
      </c>
      <c r="C2410" s="0" t="s">
        <v>134</v>
      </c>
      <c r="D2410" s="0" t="s">
        <v>147</v>
      </c>
      <c r="E2410" s="0" t="s">
        <v>6968</v>
      </c>
      <c r="F2410" s="0" t="s">
        <v>149</v>
      </c>
      <c r="G2410" s="0" t="s">
        <v>150</v>
      </c>
      <c r="H2410" s="17" t="n">
        <v>46262.2902777778</v>
      </c>
      <c r="I2410" s="17" t="n">
        <v>46262.2972222222</v>
      </c>
      <c r="J2410" s="17" t="n">
        <v>46262.3027777778</v>
      </c>
      <c r="K2410" s="17" t="n">
        <v>46262.3291666667</v>
      </c>
      <c r="L2410" s="17" t="n">
        <v>46262.3333333333</v>
      </c>
      <c r="M2410" s="17" t="n">
        <v>46262.3534722222</v>
      </c>
      <c r="N2410" s="17" t="n">
        <v>46262.4590277778</v>
      </c>
      <c r="O2410" s="17" t="n">
        <v>46262.4729166667</v>
      </c>
      <c r="P2410" s="17" t="n">
        <v>46262.4833333333</v>
      </c>
      <c r="Q2410" s="17" t="n">
        <v>46262.4930555556</v>
      </c>
      <c r="R2410" s="0" t="n">
        <v>764</v>
      </c>
      <c r="S2410" s="0" t="n">
        <v>0</v>
      </c>
      <c r="T2410" s="0" t="n">
        <v>0</v>
      </c>
      <c r="U2410" s="18" t="s">
        <v>130</v>
      </c>
      <c r="V2410" s="18" t="s">
        <v>144</v>
      </c>
      <c r="W2410" s="0" t="str">
        <f aca="false">IF(AND(X2410&gt;=6,X2410&lt;14),"A",IF(AND(X2410&gt;=14,X2410&lt;22),"B","C"))</f>
        <v>A</v>
      </c>
      <c r="X2410" s="18" t="n">
        <f aca="false">HOUR(H2410)</f>
        <v>6</v>
      </c>
      <c r="Y2410" s="18" t="n">
        <f aca="false">ROUND((I2410-H2410)*1440,0)</f>
        <v>10</v>
      </c>
      <c r="Z2410" s="18" t="n">
        <f aca="false">ROUND((J2410-I2410)*1440,0)</f>
        <v>8</v>
      </c>
      <c r="AA2410" s="18" t="n">
        <f aca="false">ROUND((K2410-J2410)*1440,0)</f>
        <v>38</v>
      </c>
      <c r="AB2410" s="18" t="n">
        <f aca="false">ROUND((L2410-K2410)*1440,0)</f>
        <v>6</v>
      </c>
      <c r="AC2410" s="18" t="n">
        <f aca="false">ROUND((M2410-L2410)*1440,0)</f>
        <v>29</v>
      </c>
      <c r="AD2410" s="18" t="n">
        <f aca="false">IF(N2410="","",ROUND((N2410-M2410)*1440,0))</f>
        <v>152</v>
      </c>
      <c r="AE2410" s="18" t="n">
        <f aca="false">IF(O2410="","",ROUND((O2410-N2410)*1440,0))</f>
        <v>20</v>
      </c>
      <c r="AF2410" s="18" t="n">
        <f aca="false">IF(P2410="","",ROUND((P2410-O2410)*1440,0))</f>
        <v>15</v>
      </c>
      <c r="AG2410" s="18" t="n">
        <f aca="false">IF(Q2410="","",ROUND((Q2410-P2410)*1440,0))</f>
        <v>14</v>
      </c>
      <c r="AH2410" s="18" t="n">
        <f aca="false">IF(Q2410="","",ROUND((Q2410-H2410)*1440,0))</f>
        <v>292</v>
      </c>
      <c r="AI2410" s="19" t="n">
        <f aca="false">ROUND(IF(O2410="",Assumptions!$B$25-K2410,O2410-K2410)*24,1)</f>
        <v>3.5</v>
      </c>
      <c r="AJ2410" s="20" t="n">
        <f aca="false">ROUND(MAX(N(Y2410)/Assumptions!$C$5, N(Z2410)/Assumptions!$C$6, N(AA2410)/Assumptions!$C$7, N(AB2410)/Assumptions!$C$8, N(AC2410)/Assumptions!$C$9, N(AD2410)/Assumptions!$C$10, N(AE2410)/Assumptions!$C$11, N(AF2410)/Assumptions!$C$12, N(AG2410)/Assumptions!$C$13),3)</f>
        <v>5.067</v>
      </c>
      <c r="AK2410" s="0" t="str">
        <f aca="false">IF(OR(U2410="Pending",U2410="On Hold"),"Open GRN (awaiting)",IF(AJ2410&lt;=1,"Within SLA",IF(ROUND(N(Y2410)/Assumptions!$C$5,3)=AJ2410,"Gate Wait",IF(ROUND(N(Z2410)/Assumptions!$C$6,3)=AJ2410,"Dock Wait",IF(ROUND(N(AA2410)/Assumptions!$C$7,3)=AJ2410,"Unloading",IF(ROUND(N(AB2410)/Assumptions!$C$8,3)=AJ2410,"Unload-to-QC Wait",IF(ROUND(N(AC2410)/Assumptions!$C$9,3)=AJ2410,"QC",IF(ROUND(N(AD2410)/Assumptions!$C$10,3)=AJ2410,"QC-to-GRN Wait",IF(ROUND(N(AE2410)/Assumptions!$C$11,3)=AJ2410,"GRN Processing",IF(ROUND(N(AF2410)/Assumptions!$C$12,3)=AJ2410,"GRN-to-Putaway Wait",IF(ROUND(N(AG2410)/Assumptions!$C$13,3)=AJ2410,"Putaway","Within SLA")))))))))))</f>
        <v>QC-to-GRN Wait</v>
      </c>
    </row>
    <row r="2411" customFormat="false" ht="15" hidden="false" customHeight="false" outlineLevel="0" collapsed="false">
      <c r="A2411" s="0" t="s">
        <v>6969</v>
      </c>
      <c r="B2411" s="0" t="s">
        <v>6970</v>
      </c>
      <c r="C2411" s="0" t="s">
        <v>134</v>
      </c>
      <c r="D2411" s="0" t="s">
        <v>147</v>
      </c>
      <c r="E2411" s="0" t="s">
        <v>6971</v>
      </c>
      <c r="F2411" s="0" t="s">
        <v>149</v>
      </c>
      <c r="G2411" s="0" t="s">
        <v>150</v>
      </c>
      <c r="H2411" s="17" t="n">
        <v>46262.2951388889</v>
      </c>
      <c r="I2411" s="17" t="n">
        <v>46262.3208333333</v>
      </c>
      <c r="J2411" s="17" t="n">
        <v>46262.3270833333</v>
      </c>
      <c r="K2411" s="17" t="n">
        <v>46262.3465277778</v>
      </c>
      <c r="L2411" s="17" t="n">
        <v>46262.3590277778</v>
      </c>
      <c r="M2411" s="17" t="n">
        <v>46262.4006944444</v>
      </c>
      <c r="N2411" s="17" t="n">
        <v>46262.4138888889</v>
      </c>
      <c r="O2411" s="17" t="n">
        <v>46262.4208333333</v>
      </c>
      <c r="P2411" s="17" t="n">
        <v>46262.4263888889</v>
      </c>
      <c r="Q2411" s="17" t="n">
        <v>46262.4729166667</v>
      </c>
      <c r="R2411" s="0" t="n">
        <v>864</v>
      </c>
      <c r="S2411" s="0" t="n">
        <v>0</v>
      </c>
      <c r="T2411" s="0" t="n">
        <v>0</v>
      </c>
      <c r="U2411" s="18" t="s">
        <v>130</v>
      </c>
      <c r="V2411" s="18" t="s">
        <v>144</v>
      </c>
      <c r="W2411" s="0" t="str">
        <f aca="false">IF(AND(X2411&gt;=6,X2411&lt;14),"A",IF(AND(X2411&gt;=14,X2411&lt;22),"B","C"))</f>
        <v>A</v>
      </c>
      <c r="X2411" s="18" t="n">
        <f aca="false">HOUR(H2411)</f>
        <v>7</v>
      </c>
      <c r="Y2411" s="18" t="n">
        <f aca="false">ROUND((I2411-H2411)*1440,0)</f>
        <v>37</v>
      </c>
      <c r="Z2411" s="18" t="n">
        <f aca="false">ROUND((J2411-I2411)*1440,0)</f>
        <v>9</v>
      </c>
      <c r="AA2411" s="18" t="n">
        <f aca="false">ROUND((K2411-J2411)*1440,0)</f>
        <v>28</v>
      </c>
      <c r="AB2411" s="18" t="n">
        <f aca="false">ROUND((L2411-K2411)*1440,0)</f>
        <v>18</v>
      </c>
      <c r="AC2411" s="18" t="n">
        <f aca="false">ROUND((M2411-L2411)*1440,0)</f>
        <v>60</v>
      </c>
      <c r="AD2411" s="18" t="n">
        <f aca="false">IF(N2411="","",ROUND((N2411-M2411)*1440,0))</f>
        <v>19</v>
      </c>
      <c r="AE2411" s="18" t="n">
        <f aca="false">IF(O2411="","",ROUND((O2411-N2411)*1440,0))</f>
        <v>10</v>
      </c>
      <c r="AF2411" s="18" t="n">
        <f aca="false">IF(P2411="","",ROUND((P2411-O2411)*1440,0))</f>
        <v>8</v>
      </c>
      <c r="AG2411" s="18" t="n">
        <f aca="false">IF(Q2411="","",ROUND((Q2411-P2411)*1440,0))</f>
        <v>67</v>
      </c>
      <c r="AH2411" s="18" t="n">
        <f aca="false">IF(Q2411="","",ROUND((Q2411-H2411)*1440,0))</f>
        <v>256</v>
      </c>
      <c r="AI2411" s="19" t="n">
        <f aca="false">ROUND(IF(O2411="",Assumptions!$B$25-K2411,O2411-K2411)*24,1)</f>
        <v>1.8</v>
      </c>
      <c r="AJ2411" s="20" t="n">
        <f aca="false">ROUND(MAX(N(Y2411)/Assumptions!$C$5, N(Z2411)/Assumptions!$C$6, N(AA2411)/Assumptions!$C$7, N(AB2411)/Assumptions!$C$8, N(AC2411)/Assumptions!$C$9, N(AD2411)/Assumptions!$C$10, N(AE2411)/Assumptions!$C$11, N(AF2411)/Assumptions!$C$12, N(AG2411)/Assumptions!$C$13),3)</f>
        <v>1.675</v>
      </c>
      <c r="AK2411" s="0" t="str">
        <f aca="false">IF(OR(U2411="Pending",U2411="On Hold"),"Open GRN (awaiting)",IF(AJ2411&lt;=1,"Within SLA",IF(ROUND(N(Y2411)/Assumptions!$C$5,3)=AJ2411,"Gate Wait",IF(ROUND(N(Z2411)/Assumptions!$C$6,3)=AJ2411,"Dock Wait",IF(ROUND(N(AA2411)/Assumptions!$C$7,3)=AJ2411,"Unloading",IF(ROUND(N(AB2411)/Assumptions!$C$8,3)=AJ2411,"Unload-to-QC Wait",IF(ROUND(N(AC2411)/Assumptions!$C$9,3)=AJ2411,"QC",IF(ROUND(N(AD2411)/Assumptions!$C$10,3)=AJ2411,"QC-to-GRN Wait",IF(ROUND(N(AE2411)/Assumptions!$C$11,3)=AJ2411,"GRN Processing",IF(ROUND(N(AF2411)/Assumptions!$C$12,3)=AJ2411,"GRN-to-Putaway Wait",IF(ROUND(N(AG2411)/Assumptions!$C$13,3)=AJ2411,"Putaway","Within SLA")))))))))))</f>
        <v>Putaway</v>
      </c>
    </row>
    <row r="2412" customFormat="false" ht="15" hidden="false" customHeight="false" outlineLevel="0" collapsed="false">
      <c r="A2412" s="0" t="s">
        <v>6972</v>
      </c>
      <c r="B2412" s="0" t="s">
        <v>6973</v>
      </c>
      <c r="C2412" s="0" t="s">
        <v>170</v>
      </c>
      <c r="D2412" s="0" t="s">
        <v>119</v>
      </c>
      <c r="E2412" s="0" t="s">
        <v>6974</v>
      </c>
      <c r="F2412" s="0" t="s">
        <v>172</v>
      </c>
      <c r="G2412" s="0" t="s">
        <v>122</v>
      </c>
      <c r="H2412" s="17" t="n">
        <v>46262.325</v>
      </c>
      <c r="I2412" s="17" t="n">
        <v>46262.3618055556</v>
      </c>
      <c r="J2412" s="17" t="n">
        <v>46262.3645833333</v>
      </c>
      <c r="K2412" s="17" t="n">
        <v>46262.3854166667</v>
      </c>
      <c r="L2412" s="17" t="n">
        <v>46262.4013888889</v>
      </c>
      <c r="M2412" s="17" t="n">
        <v>46262.4194444444</v>
      </c>
      <c r="N2412" s="17" t="n">
        <v>46262.4395833333</v>
      </c>
      <c r="O2412" s="17" t="n">
        <v>46262.4986111111</v>
      </c>
      <c r="P2412" s="17" t="n">
        <v>46262.5055555556</v>
      </c>
      <c r="Q2412" s="17" t="n">
        <v>46262.5138888889</v>
      </c>
      <c r="R2412" s="0" t="n">
        <v>472</v>
      </c>
      <c r="S2412" s="0" t="n">
        <v>0</v>
      </c>
      <c r="T2412" s="0" t="n">
        <v>0</v>
      </c>
      <c r="U2412" s="18" t="s">
        <v>130</v>
      </c>
      <c r="V2412" s="18" t="s">
        <v>156</v>
      </c>
      <c r="W2412" s="0" t="str">
        <f aca="false">IF(AND(X2412&gt;=6,X2412&lt;14),"A",IF(AND(X2412&gt;=14,X2412&lt;22),"B","C"))</f>
        <v>A</v>
      </c>
      <c r="X2412" s="18" t="n">
        <f aca="false">HOUR(H2412)</f>
        <v>7</v>
      </c>
      <c r="Y2412" s="18" t="n">
        <f aca="false">ROUND((I2412-H2412)*1440,0)</f>
        <v>53</v>
      </c>
      <c r="Z2412" s="18" t="n">
        <f aca="false">ROUND((J2412-I2412)*1440,0)</f>
        <v>4</v>
      </c>
      <c r="AA2412" s="18" t="n">
        <f aca="false">ROUND((K2412-J2412)*1440,0)</f>
        <v>30</v>
      </c>
      <c r="AB2412" s="18" t="n">
        <f aca="false">ROUND((L2412-K2412)*1440,0)</f>
        <v>23</v>
      </c>
      <c r="AC2412" s="18" t="n">
        <f aca="false">ROUND((M2412-L2412)*1440,0)</f>
        <v>26</v>
      </c>
      <c r="AD2412" s="18" t="n">
        <f aca="false">IF(N2412="","",ROUND((N2412-M2412)*1440,0))</f>
        <v>29</v>
      </c>
      <c r="AE2412" s="18" t="n">
        <f aca="false">IF(O2412="","",ROUND((O2412-N2412)*1440,0))</f>
        <v>85</v>
      </c>
      <c r="AF2412" s="18" t="n">
        <f aca="false">IF(P2412="","",ROUND((P2412-O2412)*1440,0))</f>
        <v>10</v>
      </c>
      <c r="AG2412" s="18" t="n">
        <f aca="false">IF(Q2412="","",ROUND((Q2412-P2412)*1440,0))</f>
        <v>12</v>
      </c>
      <c r="AH2412" s="18" t="n">
        <f aca="false">IF(Q2412="","",ROUND((Q2412-H2412)*1440,0))</f>
        <v>272</v>
      </c>
      <c r="AI2412" s="19" t="n">
        <f aca="false">ROUND(IF(O2412="",Assumptions!$B$25-K2412,O2412-K2412)*24,1)</f>
        <v>2.7</v>
      </c>
      <c r="AJ2412" s="20" t="n">
        <f aca="false">ROUND(MAX(N(Y2412)/Assumptions!$C$5, N(Z2412)/Assumptions!$C$6, N(AA2412)/Assumptions!$C$7, N(AB2412)/Assumptions!$C$8, N(AC2412)/Assumptions!$C$9, N(AD2412)/Assumptions!$C$10, N(AE2412)/Assumptions!$C$11, N(AF2412)/Assumptions!$C$12, N(AG2412)/Assumptions!$C$13),3)</f>
        <v>1.889</v>
      </c>
      <c r="AK2412" s="0" t="str">
        <f aca="false">IF(OR(U2412="Pending",U2412="On Hold"),"Open GRN (awaiting)",IF(AJ2412&lt;=1,"Within SLA",IF(ROUND(N(Y2412)/Assumptions!$C$5,3)=AJ2412,"Gate Wait",IF(ROUND(N(Z2412)/Assumptions!$C$6,3)=AJ2412,"Dock Wait",IF(ROUND(N(AA2412)/Assumptions!$C$7,3)=AJ2412,"Unloading",IF(ROUND(N(AB2412)/Assumptions!$C$8,3)=AJ2412,"Unload-to-QC Wait",IF(ROUND(N(AC2412)/Assumptions!$C$9,3)=AJ2412,"QC",IF(ROUND(N(AD2412)/Assumptions!$C$10,3)=AJ2412,"QC-to-GRN Wait",IF(ROUND(N(AE2412)/Assumptions!$C$11,3)=AJ2412,"GRN Processing",IF(ROUND(N(AF2412)/Assumptions!$C$12,3)=AJ2412,"GRN-to-Putaway Wait",IF(ROUND(N(AG2412)/Assumptions!$C$13,3)=AJ2412,"Putaway","Within SLA")))))))))))</f>
        <v>GRN Processing</v>
      </c>
    </row>
    <row r="2413" customFormat="false" ht="15" hidden="false" customHeight="false" outlineLevel="0" collapsed="false">
      <c r="A2413" s="0" t="s">
        <v>6975</v>
      </c>
      <c r="B2413" s="0" t="s">
        <v>6976</v>
      </c>
      <c r="C2413" s="0" t="s">
        <v>184</v>
      </c>
      <c r="D2413" s="0" t="s">
        <v>119</v>
      </c>
      <c r="E2413" s="0" t="s">
        <v>2022</v>
      </c>
      <c r="F2413" s="0" t="s">
        <v>177</v>
      </c>
      <c r="G2413" s="0" t="s">
        <v>129</v>
      </c>
      <c r="H2413" s="17" t="n">
        <v>46262.3291666667</v>
      </c>
      <c r="I2413" s="17" t="n">
        <v>46262.3513888889</v>
      </c>
      <c r="J2413" s="17" t="n">
        <v>46262.3583333333</v>
      </c>
      <c r="K2413" s="17" t="n">
        <v>46262.3784722222</v>
      </c>
      <c r="L2413" s="17" t="n">
        <v>46262.3833333333</v>
      </c>
      <c r="M2413" s="17" t="n">
        <v>46262.4013888889</v>
      </c>
      <c r="N2413" s="17" t="n">
        <v>46262.4354166667</v>
      </c>
      <c r="O2413" s="17" t="n">
        <v>46262.44375</v>
      </c>
      <c r="P2413" s="17" t="n">
        <v>46262.4534722222</v>
      </c>
      <c r="Q2413" s="17" t="n">
        <v>46262.4701388889</v>
      </c>
      <c r="R2413" s="0" t="n">
        <v>429</v>
      </c>
      <c r="S2413" s="0" t="n">
        <v>0</v>
      </c>
      <c r="T2413" s="0" t="n">
        <v>0</v>
      </c>
      <c r="U2413" s="18" t="s">
        <v>130</v>
      </c>
      <c r="V2413" s="18" t="s">
        <v>144</v>
      </c>
      <c r="W2413" s="0" t="str">
        <f aca="false">IF(AND(X2413&gt;=6,X2413&lt;14),"A",IF(AND(X2413&gt;=14,X2413&lt;22),"B","C"))</f>
        <v>A</v>
      </c>
      <c r="X2413" s="18" t="n">
        <f aca="false">HOUR(H2413)</f>
        <v>7</v>
      </c>
      <c r="Y2413" s="18" t="n">
        <f aca="false">ROUND((I2413-H2413)*1440,0)</f>
        <v>32</v>
      </c>
      <c r="Z2413" s="18" t="n">
        <f aca="false">ROUND((J2413-I2413)*1440,0)</f>
        <v>10</v>
      </c>
      <c r="AA2413" s="18" t="n">
        <f aca="false">ROUND((K2413-J2413)*1440,0)</f>
        <v>29</v>
      </c>
      <c r="AB2413" s="18" t="n">
        <f aca="false">ROUND((L2413-K2413)*1440,0)</f>
        <v>7</v>
      </c>
      <c r="AC2413" s="18" t="n">
        <f aca="false">ROUND((M2413-L2413)*1440,0)</f>
        <v>26</v>
      </c>
      <c r="AD2413" s="18" t="n">
        <f aca="false">IF(N2413="","",ROUND((N2413-M2413)*1440,0))</f>
        <v>49</v>
      </c>
      <c r="AE2413" s="18" t="n">
        <f aca="false">IF(O2413="","",ROUND((O2413-N2413)*1440,0))</f>
        <v>12</v>
      </c>
      <c r="AF2413" s="18" t="n">
        <f aca="false">IF(P2413="","",ROUND((P2413-O2413)*1440,0))</f>
        <v>14</v>
      </c>
      <c r="AG2413" s="18" t="n">
        <f aca="false">IF(Q2413="","",ROUND((Q2413-P2413)*1440,0))</f>
        <v>24</v>
      </c>
      <c r="AH2413" s="18" t="n">
        <f aca="false">IF(Q2413="","",ROUND((Q2413-H2413)*1440,0))</f>
        <v>203</v>
      </c>
      <c r="AI2413" s="19" t="n">
        <f aca="false">ROUND(IF(O2413="",Assumptions!$B$25-K2413,O2413-K2413)*24,1)</f>
        <v>1.6</v>
      </c>
      <c r="AJ2413" s="20" t="n">
        <f aca="false">ROUND(MAX(N(Y2413)/Assumptions!$C$5, N(Z2413)/Assumptions!$C$6, N(AA2413)/Assumptions!$C$7, N(AB2413)/Assumptions!$C$8, N(AC2413)/Assumptions!$C$9, N(AD2413)/Assumptions!$C$10, N(AE2413)/Assumptions!$C$11, N(AF2413)/Assumptions!$C$12, N(AG2413)/Assumptions!$C$13),3)</f>
        <v>1.633</v>
      </c>
      <c r="AK2413" s="0" t="str">
        <f aca="false">IF(OR(U2413="Pending",U2413="On Hold"),"Open GRN (awaiting)",IF(AJ2413&lt;=1,"Within SLA",IF(ROUND(N(Y2413)/Assumptions!$C$5,3)=AJ2413,"Gate Wait",IF(ROUND(N(Z2413)/Assumptions!$C$6,3)=AJ2413,"Dock Wait",IF(ROUND(N(AA2413)/Assumptions!$C$7,3)=AJ2413,"Unloading",IF(ROUND(N(AB2413)/Assumptions!$C$8,3)=AJ2413,"Unload-to-QC Wait",IF(ROUND(N(AC2413)/Assumptions!$C$9,3)=AJ2413,"QC",IF(ROUND(N(AD2413)/Assumptions!$C$10,3)=AJ2413,"QC-to-GRN Wait",IF(ROUND(N(AE2413)/Assumptions!$C$11,3)=AJ2413,"GRN Processing",IF(ROUND(N(AF2413)/Assumptions!$C$12,3)=AJ2413,"GRN-to-Putaway Wait",IF(ROUND(N(AG2413)/Assumptions!$C$13,3)=AJ2413,"Putaway","Within SLA")))))))))))</f>
        <v>QC-to-GRN Wait</v>
      </c>
    </row>
    <row r="2414" customFormat="false" ht="15" hidden="false" customHeight="false" outlineLevel="0" collapsed="false">
      <c r="A2414" s="0" t="s">
        <v>6977</v>
      </c>
      <c r="B2414" s="0" t="s">
        <v>6978</v>
      </c>
      <c r="C2414" s="0" t="s">
        <v>153</v>
      </c>
      <c r="D2414" s="0" t="s">
        <v>147</v>
      </c>
      <c r="E2414" s="0" t="s">
        <v>6778</v>
      </c>
      <c r="F2414" s="0" t="s">
        <v>155</v>
      </c>
      <c r="G2414" s="0" t="s">
        <v>167</v>
      </c>
      <c r="H2414" s="17" t="n">
        <v>46262.3430555556</v>
      </c>
      <c r="I2414" s="17" t="n">
        <v>46262.4548611111</v>
      </c>
      <c r="J2414" s="17" t="n">
        <v>46262.4583333333</v>
      </c>
      <c r="K2414" s="17" t="n">
        <v>46262.4840277778</v>
      </c>
      <c r="L2414" s="17" t="n">
        <v>46262.4930555556</v>
      </c>
      <c r="M2414" s="17" t="n">
        <v>46262.5423611111</v>
      </c>
      <c r="N2414" s="17" t="n">
        <v>46262.6520833333</v>
      </c>
      <c r="O2414" s="17" t="n">
        <v>46262.7979166667</v>
      </c>
      <c r="P2414" s="17" t="n">
        <v>46262.80625</v>
      </c>
      <c r="Q2414" s="17" t="n">
        <v>46262.8125</v>
      </c>
      <c r="R2414" s="0" t="n">
        <v>189</v>
      </c>
      <c r="S2414" s="0" t="n">
        <v>2</v>
      </c>
      <c r="T2414" s="0" t="n">
        <v>0</v>
      </c>
      <c r="U2414" s="18" t="s">
        <v>123</v>
      </c>
      <c r="V2414" s="18" t="s">
        <v>139</v>
      </c>
      <c r="W2414" s="0" t="str">
        <f aca="false">IF(AND(X2414&gt;=6,X2414&lt;14),"A",IF(AND(X2414&gt;=14,X2414&lt;22),"B","C"))</f>
        <v>A</v>
      </c>
      <c r="X2414" s="18" t="n">
        <f aca="false">HOUR(H2414)</f>
        <v>8</v>
      </c>
      <c r="Y2414" s="18" t="n">
        <f aca="false">ROUND((I2414-H2414)*1440,0)</f>
        <v>161</v>
      </c>
      <c r="Z2414" s="18" t="n">
        <f aca="false">ROUND((J2414-I2414)*1440,0)</f>
        <v>5</v>
      </c>
      <c r="AA2414" s="18" t="n">
        <f aca="false">ROUND((K2414-J2414)*1440,0)</f>
        <v>37</v>
      </c>
      <c r="AB2414" s="18" t="n">
        <f aca="false">ROUND((L2414-K2414)*1440,0)</f>
        <v>13</v>
      </c>
      <c r="AC2414" s="18" t="n">
        <f aca="false">ROUND((M2414-L2414)*1440,0)</f>
        <v>71</v>
      </c>
      <c r="AD2414" s="18" t="n">
        <f aca="false">IF(N2414="","",ROUND((N2414-M2414)*1440,0))</f>
        <v>158</v>
      </c>
      <c r="AE2414" s="18" t="n">
        <f aca="false">IF(O2414="","",ROUND((O2414-N2414)*1440,0))</f>
        <v>210</v>
      </c>
      <c r="AF2414" s="18" t="n">
        <f aca="false">IF(P2414="","",ROUND((P2414-O2414)*1440,0))</f>
        <v>12</v>
      </c>
      <c r="AG2414" s="18" t="n">
        <f aca="false">IF(Q2414="","",ROUND((Q2414-P2414)*1440,0))</f>
        <v>9</v>
      </c>
      <c r="AH2414" s="18" t="n">
        <f aca="false">IF(Q2414="","",ROUND((Q2414-H2414)*1440,0))</f>
        <v>676</v>
      </c>
      <c r="AI2414" s="19" t="n">
        <f aca="false">ROUND(IF(O2414="",Assumptions!$B$25-K2414,O2414-K2414)*24,1)</f>
        <v>7.5</v>
      </c>
      <c r="AJ2414" s="20" t="n">
        <f aca="false">ROUND(MAX(N(Y2414)/Assumptions!$C$5, N(Z2414)/Assumptions!$C$6, N(AA2414)/Assumptions!$C$7, N(AB2414)/Assumptions!$C$8, N(AC2414)/Assumptions!$C$9, N(AD2414)/Assumptions!$C$10, N(AE2414)/Assumptions!$C$11, N(AF2414)/Assumptions!$C$12, N(AG2414)/Assumptions!$C$13),3)</f>
        <v>5.367</v>
      </c>
      <c r="AK2414" s="0" t="str">
        <f aca="false">IF(OR(U2414="Pending",U2414="On Hold"),"Open GRN (awaiting)",IF(AJ2414&lt;=1,"Within SLA",IF(ROUND(N(Y2414)/Assumptions!$C$5,3)=AJ2414,"Gate Wait",IF(ROUND(N(Z2414)/Assumptions!$C$6,3)=AJ2414,"Dock Wait",IF(ROUND(N(AA2414)/Assumptions!$C$7,3)=AJ2414,"Unloading",IF(ROUND(N(AB2414)/Assumptions!$C$8,3)=AJ2414,"Unload-to-QC Wait",IF(ROUND(N(AC2414)/Assumptions!$C$9,3)=AJ2414,"QC",IF(ROUND(N(AD2414)/Assumptions!$C$10,3)=AJ2414,"QC-to-GRN Wait",IF(ROUND(N(AE2414)/Assumptions!$C$11,3)=AJ2414,"GRN Processing",IF(ROUND(N(AF2414)/Assumptions!$C$12,3)=AJ2414,"GRN-to-Putaway Wait",IF(ROUND(N(AG2414)/Assumptions!$C$13,3)=AJ2414,"Putaway","Within SLA")))))))))))</f>
        <v>Gate Wait</v>
      </c>
    </row>
    <row r="2415" customFormat="false" ht="15" hidden="false" customHeight="false" outlineLevel="0" collapsed="false">
      <c r="A2415" s="0" t="s">
        <v>6979</v>
      </c>
      <c r="B2415" s="0" t="s">
        <v>6980</v>
      </c>
      <c r="C2415" s="0" t="s">
        <v>218</v>
      </c>
      <c r="D2415" s="0" t="s">
        <v>135</v>
      </c>
      <c r="E2415" s="0" t="s">
        <v>6981</v>
      </c>
      <c r="F2415" s="0" t="s">
        <v>137</v>
      </c>
      <c r="G2415" s="0" t="s">
        <v>178</v>
      </c>
      <c r="H2415" s="17" t="n">
        <v>46262.3506944445</v>
      </c>
      <c r="I2415" s="17" t="n">
        <v>46262.3680555556</v>
      </c>
      <c r="J2415" s="17" t="n">
        <v>46262.3729166667</v>
      </c>
      <c r="K2415" s="17" t="n">
        <v>46262.3868055556</v>
      </c>
      <c r="L2415" s="17" t="n">
        <v>46262.3902777778</v>
      </c>
      <c r="M2415" s="17" t="n">
        <v>46262.4270833333</v>
      </c>
      <c r="N2415" s="17" t="n">
        <v>46262.4888888889</v>
      </c>
      <c r="O2415" s="17" t="n">
        <v>46262.5868055556</v>
      </c>
      <c r="P2415" s="17" t="n">
        <v>46262.6006944445</v>
      </c>
      <c r="Q2415" s="17" t="n">
        <v>46262.6041666667</v>
      </c>
      <c r="R2415" s="0" t="n">
        <v>153</v>
      </c>
      <c r="S2415" s="0" t="n">
        <v>0</v>
      </c>
      <c r="T2415" s="0" t="n">
        <v>0</v>
      </c>
      <c r="U2415" s="18" t="s">
        <v>130</v>
      </c>
      <c r="V2415" s="18" t="s">
        <v>156</v>
      </c>
      <c r="W2415" s="0" t="str">
        <f aca="false">IF(AND(X2415&gt;=6,X2415&lt;14),"A",IF(AND(X2415&gt;=14,X2415&lt;22),"B","C"))</f>
        <v>A</v>
      </c>
      <c r="X2415" s="18" t="n">
        <f aca="false">HOUR(H2415)</f>
        <v>8</v>
      </c>
      <c r="Y2415" s="18" t="n">
        <f aca="false">ROUND((I2415-H2415)*1440,0)</f>
        <v>25</v>
      </c>
      <c r="Z2415" s="18" t="n">
        <f aca="false">ROUND((J2415-I2415)*1440,0)</f>
        <v>7</v>
      </c>
      <c r="AA2415" s="18" t="n">
        <f aca="false">ROUND((K2415-J2415)*1440,0)</f>
        <v>20</v>
      </c>
      <c r="AB2415" s="18" t="n">
        <f aca="false">ROUND((L2415-K2415)*1440,0)</f>
        <v>5</v>
      </c>
      <c r="AC2415" s="18" t="n">
        <f aca="false">ROUND((M2415-L2415)*1440,0)</f>
        <v>53</v>
      </c>
      <c r="AD2415" s="18" t="n">
        <f aca="false">IF(N2415="","",ROUND((N2415-M2415)*1440,0))</f>
        <v>89</v>
      </c>
      <c r="AE2415" s="18" t="n">
        <f aca="false">IF(O2415="","",ROUND((O2415-N2415)*1440,0))</f>
        <v>141</v>
      </c>
      <c r="AF2415" s="18" t="n">
        <f aca="false">IF(P2415="","",ROUND((P2415-O2415)*1440,0))</f>
        <v>20</v>
      </c>
      <c r="AG2415" s="18" t="n">
        <f aca="false">IF(Q2415="","",ROUND((Q2415-P2415)*1440,0))</f>
        <v>5</v>
      </c>
      <c r="AH2415" s="18" t="n">
        <f aca="false">IF(Q2415="","",ROUND((Q2415-H2415)*1440,0))</f>
        <v>365</v>
      </c>
      <c r="AI2415" s="19" t="n">
        <f aca="false">ROUND(IF(O2415="",Assumptions!$B$25-K2415,O2415-K2415)*24,1)</f>
        <v>4.8</v>
      </c>
      <c r="AJ2415" s="20" t="n">
        <f aca="false">ROUND(MAX(N(Y2415)/Assumptions!$C$5, N(Z2415)/Assumptions!$C$6, N(AA2415)/Assumptions!$C$7, N(AB2415)/Assumptions!$C$8, N(AC2415)/Assumptions!$C$9, N(AD2415)/Assumptions!$C$10, N(AE2415)/Assumptions!$C$11, N(AF2415)/Assumptions!$C$12, N(AG2415)/Assumptions!$C$13),3)</f>
        <v>3.133</v>
      </c>
      <c r="AK2415" s="0" t="str">
        <f aca="false">IF(OR(U2415="Pending",U2415="On Hold"),"Open GRN (awaiting)",IF(AJ2415&lt;=1,"Within SLA",IF(ROUND(N(Y2415)/Assumptions!$C$5,3)=AJ2415,"Gate Wait",IF(ROUND(N(Z2415)/Assumptions!$C$6,3)=AJ2415,"Dock Wait",IF(ROUND(N(AA2415)/Assumptions!$C$7,3)=AJ2415,"Unloading",IF(ROUND(N(AB2415)/Assumptions!$C$8,3)=AJ2415,"Unload-to-QC Wait",IF(ROUND(N(AC2415)/Assumptions!$C$9,3)=AJ2415,"QC",IF(ROUND(N(AD2415)/Assumptions!$C$10,3)=AJ2415,"QC-to-GRN Wait",IF(ROUND(N(AE2415)/Assumptions!$C$11,3)=AJ2415,"GRN Processing",IF(ROUND(N(AF2415)/Assumptions!$C$12,3)=AJ2415,"GRN-to-Putaway Wait",IF(ROUND(N(AG2415)/Assumptions!$C$13,3)=AJ2415,"Putaway","Within SLA")))))))))))</f>
        <v>GRN Processing</v>
      </c>
    </row>
    <row r="2416" customFormat="false" ht="15" hidden="false" customHeight="false" outlineLevel="0" collapsed="false">
      <c r="A2416" s="0" t="s">
        <v>6982</v>
      </c>
      <c r="B2416" s="0" t="s">
        <v>6983</v>
      </c>
      <c r="C2416" s="0" t="s">
        <v>126</v>
      </c>
      <c r="D2416" s="0" t="s">
        <v>119</v>
      </c>
      <c r="E2416" s="0" t="s">
        <v>5459</v>
      </c>
      <c r="F2416" s="0" t="s">
        <v>128</v>
      </c>
      <c r="G2416" s="0" t="s">
        <v>122</v>
      </c>
      <c r="H2416" s="17" t="n">
        <v>46262.3506944445</v>
      </c>
      <c r="I2416" s="17" t="n">
        <v>46262.3604166667</v>
      </c>
      <c r="J2416" s="17" t="n">
        <v>46262.3645833333</v>
      </c>
      <c r="K2416" s="17" t="n">
        <v>46262.3861111111</v>
      </c>
      <c r="L2416" s="17" t="n">
        <v>46262.3958333333</v>
      </c>
      <c r="M2416" s="17" t="n">
        <v>46262.4298611111</v>
      </c>
      <c r="N2416" s="17" t="n">
        <v>46262.4611111111</v>
      </c>
      <c r="O2416" s="17" t="n">
        <v>46262.4777777778</v>
      </c>
      <c r="P2416" s="17" t="n">
        <v>46262.4951388889</v>
      </c>
      <c r="Q2416" s="17" t="n">
        <v>46262.5013888889</v>
      </c>
      <c r="R2416" s="0" t="n">
        <v>118</v>
      </c>
      <c r="S2416" s="0" t="n">
        <v>0</v>
      </c>
      <c r="T2416" s="0" t="n">
        <v>0</v>
      </c>
      <c r="U2416" s="18" t="s">
        <v>130</v>
      </c>
      <c r="V2416" s="18" t="s">
        <v>156</v>
      </c>
      <c r="W2416" s="0" t="str">
        <f aca="false">IF(AND(X2416&gt;=6,X2416&lt;14),"A",IF(AND(X2416&gt;=14,X2416&lt;22),"B","C"))</f>
        <v>A</v>
      </c>
      <c r="X2416" s="18" t="n">
        <f aca="false">HOUR(H2416)</f>
        <v>8</v>
      </c>
      <c r="Y2416" s="18" t="n">
        <f aca="false">ROUND((I2416-H2416)*1440,0)</f>
        <v>14</v>
      </c>
      <c r="Z2416" s="18" t="n">
        <f aca="false">ROUND((J2416-I2416)*1440,0)</f>
        <v>6</v>
      </c>
      <c r="AA2416" s="18" t="n">
        <f aca="false">ROUND((K2416-J2416)*1440,0)</f>
        <v>31</v>
      </c>
      <c r="AB2416" s="18" t="n">
        <f aca="false">ROUND((L2416-K2416)*1440,0)</f>
        <v>14</v>
      </c>
      <c r="AC2416" s="18" t="n">
        <f aca="false">ROUND((M2416-L2416)*1440,0)</f>
        <v>49</v>
      </c>
      <c r="AD2416" s="18" t="n">
        <f aca="false">IF(N2416="","",ROUND((N2416-M2416)*1440,0))</f>
        <v>45</v>
      </c>
      <c r="AE2416" s="18" t="n">
        <f aca="false">IF(O2416="","",ROUND((O2416-N2416)*1440,0))</f>
        <v>24</v>
      </c>
      <c r="AF2416" s="18" t="n">
        <f aca="false">IF(P2416="","",ROUND((P2416-O2416)*1440,0))</f>
        <v>25</v>
      </c>
      <c r="AG2416" s="18" t="n">
        <f aca="false">IF(Q2416="","",ROUND((Q2416-P2416)*1440,0))</f>
        <v>9</v>
      </c>
      <c r="AH2416" s="18" t="n">
        <f aca="false">IF(Q2416="","",ROUND((Q2416-H2416)*1440,0))</f>
        <v>217</v>
      </c>
      <c r="AI2416" s="19" t="n">
        <f aca="false">ROUND(IF(O2416="",Assumptions!$B$25-K2416,O2416-K2416)*24,1)</f>
        <v>2.2</v>
      </c>
      <c r="AJ2416" s="20" t="n">
        <f aca="false">ROUND(MAX(N(Y2416)/Assumptions!$C$5, N(Z2416)/Assumptions!$C$6, N(AA2416)/Assumptions!$C$7, N(AB2416)/Assumptions!$C$8, N(AC2416)/Assumptions!$C$9, N(AD2416)/Assumptions!$C$10, N(AE2416)/Assumptions!$C$11, N(AF2416)/Assumptions!$C$12, N(AG2416)/Assumptions!$C$13),3)</f>
        <v>1.5</v>
      </c>
      <c r="AK2416" s="0" t="str">
        <f aca="false">IF(OR(U2416="Pending",U2416="On Hold"),"Open GRN (awaiting)",IF(AJ2416&lt;=1,"Within SLA",IF(ROUND(N(Y2416)/Assumptions!$C$5,3)=AJ2416,"Gate Wait",IF(ROUND(N(Z2416)/Assumptions!$C$6,3)=AJ2416,"Dock Wait",IF(ROUND(N(AA2416)/Assumptions!$C$7,3)=AJ2416,"Unloading",IF(ROUND(N(AB2416)/Assumptions!$C$8,3)=AJ2416,"Unload-to-QC Wait",IF(ROUND(N(AC2416)/Assumptions!$C$9,3)=AJ2416,"QC",IF(ROUND(N(AD2416)/Assumptions!$C$10,3)=AJ2416,"QC-to-GRN Wait",IF(ROUND(N(AE2416)/Assumptions!$C$11,3)=AJ2416,"GRN Processing",IF(ROUND(N(AF2416)/Assumptions!$C$12,3)=AJ2416,"GRN-to-Putaway Wait",IF(ROUND(N(AG2416)/Assumptions!$C$13,3)=AJ2416,"Putaway","Within SLA")))))))))))</f>
        <v>QC-to-GRN Wait</v>
      </c>
    </row>
    <row r="2417" customFormat="false" ht="15" hidden="false" customHeight="false" outlineLevel="0" collapsed="false">
      <c r="A2417" s="0" t="s">
        <v>6984</v>
      </c>
      <c r="B2417" s="0" t="s">
        <v>6985</v>
      </c>
      <c r="C2417" s="0" t="s">
        <v>286</v>
      </c>
      <c r="D2417" s="0" t="s">
        <v>135</v>
      </c>
      <c r="E2417" s="0" t="s">
        <v>6986</v>
      </c>
      <c r="F2417" s="0" t="s">
        <v>121</v>
      </c>
      <c r="G2417" s="0" t="s">
        <v>178</v>
      </c>
      <c r="H2417" s="17" t="n">
        <v>46262.3576388889</v>
      </c>
      <c r="I2417" s="17" t="n">
        <v>46262.3743055556</v>
      </c>
      <c r="J2417" s="17" t="n">
        <v>46262.3770833333</v>
      </c>
      <c r="K2417" s="17" t="n">
        <v>46262.4076388889</v>
      </c>
      <c r="L2417" s="17" t="n">
        <v>46262.4118055556</v>
      </c>
      <c r="M2417" s="17" t="n">
        <v>46262.4208333333</v>
      </c>
      <c r="N2417" s="17" t="n">
        <v>46262.4625</v>
      </c>
      <c r="O2417" s="17" t="n">
        <v>46262.4930555556</v>
      </c>
      <c r="P2417" s="17" t="n">
        <v>46262.5027777778</v>
      </c>
      <c r="Q2417" s="17" t="n">
        <v>46262.5229166667</v>
      </c>
      <c r="R2417" s="0" t="n">
        <v>197</v>
      </c>
      <c r="S2417" s="0" t="n">
        <v>0</v>
      </c>
      <c r="T2417" s="0" t="n">
        <v>0</v>
      </c>
      <c r="U2417" s="18" t="s">
        <v>130</v>
      </c>
      <c r="V2417" s="18" t="s">
        <v>144</v>
      </c>
      <c r="W2417" s="0" t="str">
        <f aca="false">IF(AND(X2417&gt;=6,X2417&lt;14),"A",IF(AND(X2417&gt;=14,X2417&lt;22),"B","C"))</f>
        <v>A</v>
      </c>
      <c r="X2417" s="18" t="n">
        <f aca="false">HOUR(H2417)</f>
        <v>8</v>
      </c>
      <c r="Y2417" s="18" t="n">
        <f aca="false">ROUND((I2417-H2417)*1440,0)</f>
        <v>24</v>
      </c>
      <c r="Z2417" s="18" t="n">
        <f aca="false">ROUND((J2417-I2417)*1440,0)</f>
        <v>4</v>
      </c>
      <c r="AA2417" s="18" t="n">
        <f aca="false">ROUND((K2417-J2417)*1440,0)</f>
        <v>44</v>
      </c>
      <c r="AB2417" s="18" t="n">
        <f aca="false">ROUND((L2417-K2417)*1440,0)</f>
        <v>6</v>
      </c>
      <c r="AC2417" s="18" t="n">
        <f aca="false">ROUND((M2417-L2417)*1440,0)</f>
        <v>13</v>
      </c>
      <c r="AD2417" s="18" t="n">
        <f aca="false">IF(N2417="","",ROUND((N2417-M2417)*1440,0))</f>
        <v>60</v>
      </c>
      <c r="AE2417" s="18" t="n">
        <f aca="false">IF(O2417="","",ROUND((O2417-N2417)*1440,0))</f>
        <v>44</v>
      </c>
      <c r="AF2417" s="18" t="n">
        <f aca="false">IF(P2417="","",ROUND((P2417-O2417)*1440,0))</f>
        <v>14</v>
      </c>
      <c r="AG2417" s="18" t="n">
        <f aca="false">IF(Q2417="","",ROUND((Q2417-P2417)*1440,0))</f>
        <v>29</v>
      </c>
      <c r="AH2417" s="18" t="n">
        <f aca="false">IF(Q2417="","",ROUND((Q2417-H2417)*1440,0))</f>
        <v>238</v>
      </c>
      <c r="AI2417" s="19" t="n">
        <f aca="false">ROUND(IF(O2417="",Assumptions!$B$25-K2417,O2417-K2417)*24,1)</f>
        <v>2</v>
      </c>
      <c r="AJ2417" s="20" t="n">
        <f aca="false">ROUND(MAX(N(Y2417)/Assumptions!$C$5, N(Z2417)/Assumptions!$C$6, N(AA2417)/Assumptions!$C$7, N(AB2417)/Assumptions!$C$8, N(AC2417)/Assumptions!$C$9, N(AD2417)/Assumptions!$C$10, N(AE2417)/Assumptions!$C$11, N(AF2417)/Assumptions!$C$12, N(AG2417)/Assumptions!$C$13),3)</f>
        <v>2</v>
      </c>
      <c r="AK2417" s="0" t="str">
        <f aca="false">IF(OR(U2417="Pending",U2417="On Hold"),"Open GRN (awaiting)",IF(AJ2417&lt;=1,"Within SLA",IF(ROUND(N(Y2417)/Assumptions!$C$5,3)=AJ2417,"Gate Wait",IF(ROUND(N(Z2417)/Assumptions!$C$6,3)=AJ2417,"Dock Wait",IF(ROUND(N(AA2417)/Assumptions!$C$7,3)=AJ2417,"Unloading",IF(ROUND(N(AB2417)/Assumptions!$C$8,3)=AJ2417,"Unload-to-QC Wait",IF(ROUND(N(AC2417)/Assumptions!$C$9,3)=AJ2417,"QC",IF(ROUND(N(AD2417)/Assumptions!$C$10,3)=AJ2417,"QC-to-GRN Wait",IF(ROUND(N(AE2417)/Assumptions!$C$11,3)=AJ2417,"GRN Processing",IF(ROUND(N(AF2417)/Assumptions!$C$12,3)=AJ2417,"GRN-to-Putaway Wait",IF(ROUND(N(AG2417)/Assumptions!$C$13,3)=AJ2417,"Putaway","Within SLA")))))))))))</f>
        <v>QC-to-GRN Wait</v>
      </c>
    </row>
    <row r="2418" customFormat="false" ht="15" hidden="false" customHeight="false" outlineLevel="0" collapsed="false">
      <c r="A2418" s="0" t="s">
        <v>6987</v>
      </c>
      <c r="B2418" s="0" t="s">
        <v>6988</v>
      </c>
      <c r="C2418" s="0" t="s">
        <v>134</v>
      </c>
      <c r="D2418" s="0" t="s">
        <v>147</v>
      </c>
      <c r="E2418" s="0" t="s">
        <v>6989</v>
      </c>
      <c r="F2418" s="0" t="s">
        <v>149</v>
      </c>
      <c r="G2418" s="0" t="s">
        <v>167</v>
      </c>
      <c r="H2418" s="17" t="n">
        <v>46262.3611111111</v>
      </c>
      <c r="I2418" s="17" t="n">
        <v>46262.38125</v>
      </c>
      <c r="J2418" s="17" t="n">
        <v>46262.3833333333</v>
      </c>
      <c r="K2418" s="17" t="n">
        <v>46262.3993055556</v>
      </c>
      <c r="L2418" s="17" t="n">
        <v>46262.4090277778</v>
      </c>
      <c r="M2418" s="17" t="n">
        <v>46262.4305555556</v>
      </c>
      <c r="N2418" s="17" t="n">
        <v>46262.5263888889</v>
      </c>
      <c r="O2418" s="17" t="n">
        <v>46262.5805555556</v>
      </c>
      <c r="P2418" s="17" t="n">
        <v>46262.6</v>
      </c>
      <c r="Q2418" s="17" t="n">
        <v>46262.6138888889</v>
      </c>
      <c r="R2418" s="0" t="n">
        <v>278</v>
      </c>
      <c r="S2418" s="0" t="n">
        <v>0</v>
      </c>
      <c r="T2418" s="0" t="n">
        <v>0</v>
      </c>
      <c r="U2418" s="18" t="s">
        <v>130</v>
      </c>
      <c r="V2418" s="18" t="s">
        <v>131</v>
      </c>
      <c r="W2418" s="0" t="str">
        <f aca="false">IF(AND(X2418&gt;=6,X2418&lt;14),"A",IF(AND(X2418&gt;=14,X2418&lt;22),"B","C"))</f>
        <v>A</v>
      </c>
      <c r="X2418" s="18" t="n">
        <f aca="false">HOUR(H2418)</f>
        <v>8</v>
      </c>
      <c r="Y2418" s="18" t="n">
        <f aca="false">ROUND((I2418-H2418)*1440,0)</f>
        <v>29</v>
      </c>
      <c r="Z2418" s="18" t="n">
        <f aca="false">ROUND((J2418-I2418)*1440,0)</f>
        <v>3</v>
      </c>
      <c r="AA2418" s="18" t="n">
        <f aca="false">ROUND((K2418-J2418)*1440,0)</f>
        <v>23</v>
      </c>
      <c r="AB2418" s="18" t="n">
        <f aca="false">ROUND((L2418-K2418)*1440,0)</f>
        <v>14</v>
      </c>
      <c r="AC2418" s="18" t="n">
        <f aca="false">ROUND((M2418-L2418)*1440,0)</f>
        <v>31</v>
      </c>
      <c r="AD2418" s="18" t="n">
        <f aca="false">IF(N2418="","",ROUND((N2418-M2418)*1440,0))</f>
        <v>138</v>
      </c>
      <c r="AE2418" s="18" t="n">
        <f aca="false">IF(O2418="","",ROUND((O2418-N2418)*1440,0))</f>
        <v>78</v>
      </c>
      <c r="AF2418" s="18" t="n">
        <f aca="false">IF(P2418="","",ROUND((P2418-O2418)*1440,0))</f>
        <v>28</v>
      </c>
      <c r="AG2418" s="18" t="n">
        <f aca="false">IF(Q2418="","",ROUND((Q2418-P2418)*1440,0))</f>
        <v>20</v>
      </c>
      <c r="AH2418" s="18" t="n">
        <f aca="false">IF(Q2418="","",ROUND((Q2418-H2418)*1440,0))</f>
        <v>364</v>
      </c>
      <c r="AI2418" s="19" t="n">
        <f aca="false">ROUND(IF(O2418="",Assumptions!$B$25-K2418,O2418-K2418)*24,1)</f>
        <v>4.4</v>
      </c>
      <c r="AJ2418" s="20" t="n">
        <f aca="false">ROUND(MAX(N(Y2418)/Assumptions!$C$5, N(Z2418)/Assumptions!$C$6, N(AA2418)/Assumptions!$C$7, N(AB2418)/Assumptions!$C$8, N(AC2418)/Assumptions!$C$9, N(AD2418)/Assumptions!$C$10, N(AE2418)/Assumptions!$C$11, N(AF2418)/Assumptions!$C$12, N(AG2418)/Assumptions!$C$13),3)</f>
        <v>4.6</v>
      </c>
      <c r="AK2418" s="0" t="str">
        <f aca="false">IF(OR(U2418="Pending",U2418="On Hold"),"Open GRN (awaiting)",IF(AJ2418&lt;=1,"Within SLA",IF(ROUND(N(Y2418)/Assumptions!$C$5,3)=AJ2418,"Gate Wait",IF(ROUND(N(Z2418)/Assumptions!$C$6,3)=AJ2418,"Dock Wait",IF(ROUND(N(AA2418)/Assumptions!$C$7,3)=AJ2418,"Unloading",IF(ROUND(N(AB2418)/Assumptions!$C$8,3)=AJ2418,"Unload-to-QC Wait",IF(ROUND(N(AC2418)/Assumptions!$C$9,3)=AJ2418,"QC",IF(ROUND(N(AD2418)/Assumptions!$C$10,3)=AJ2418,"QC-to-GRN Wait",IF(ROUND(N(AE2418)/Assumptions!$C$11,3)=AJ2418,"GRN Processing",IF(ROUND(N(AF2418)/Assumptions!$C$12,3)=AJ2418,"GRN-to-Putaway Wait",IF(ROUND(N(AG2418)/Assumptions!$C$13,3)=AJ2418,"Putaway","Within SLA")))))))))))</f>
        <v>QC-to-GRN Wait</v>
      </c>
    </row>
    <row r="2419" customFormat="false" ht="15" hidden="false" customHeight="false" outlineLevel="0" collapsed="false">
      <c r="A2419" s="0" t="s">
        <v>6990</v>
      </c>
      <c r="B2419" s="0" t="s">
        <v>6991</v>
      </c>
      <c r="C2419" s="0" t="s">
        <v>134</v>
      </c>
      <c r="D2419" s="0" t="s">
        <v>119</v>
      </c>
      <c r="E2419" s="0" t="s">
        <v>6992</v>
      </c>
      <c r="F2419" s="0" t="s">
        <v>128</v>
      </c>
      <c r="G2419" s="0" t="s">
        <v>129</v>
      </c>
      <c r="H2419" s="17" t="n">
        <v>46262.3680555556</v>
      </c>
      <c r="I2419" s="17" t="n">
        <v>46262.3826388889</v>
      </c>
      <c r="J2419" s="17" t="n">
        <v>46262.3875</v>
      </c>
      <c r="K2419" s="17" t="n">
        <v>46262.4159722222</v>
      </c>
      <c r="L2419" s="17" t="n">
        <v>46262.4243055556</v>
      </c>
      <c r="M2419" s="17" t="n">
        <v>46262.4430555556</v>
      </c>
      <c r="N2419" s="17" t="n">
        <v>46262.4694444445</v>
      </c>
      <c r="O2419" s="17" t="n">
        <v>46262.4784722222</v>
      </c>
      <c r="P2419" s="17" t="n">
        <v>46262.4895833333</v>
      </c>
      <c r="Q2419" s="17" t="n">
        <v>46262.5284722222</v>
      </c>
      <c r="R2419" s="0" t="n">
        <v>1166</v>
      </c>
      <c r="S2419" s="0" t="n">
        <v>0</v>
      </c>
      <c r="T2419" s="0" t="n">
        <v>0</v>
      </c>
      <c r="U2419" s="18" t="s">
        <v>130</v>
      </c>
      <c r="V2419" s="18" t="s">
        <v>139</v>
      </c>
      <c r="W2419" s="0" t="str">
        <f aca="false">IF(AND(X2419&gt;=6,X2419&lt;14),"A",IF(AND(X2419&gt;=14,X2419&lt;22),"B","C"))</f>
        <v>A</v>
      </c>
      <c r="X2419" s="18" t="n">
        <f aca="false">HOUR(H2419)</f>
        <v>8</v>
      </c>
      <c r="Y2419" s="18" t="n">
        <f aca="false">ROUND((I2419-H2419)*1440,0)</f>
        <v>21</v>
      </c>
      <c r="Z2419" s="18" t="n">
        <f aca="false">ROUND((J2419-I2419)*1440,0)</f>
        <v>7</v>
      </c>
      <c r="AA2419" s="18" t="n">
        <f aca="false">ROUND((K2419-J2419)*1440,0)</f>
        <v>41</v>
      </c>
      <c r="AB2419" s="18" t="n">
        <f aca="false">ROUND((L2419-K2419)*1440,0)</f>
        <v>12</v>
      </c>
      <c r="AC2419" s="18" t="n">
        <f aca="false">ROUND((M2419-L2419)*1440,0)</f>
        <v>27</v>
      </c>
      <c r="AD2419" s="18" t="n">
        <f aca="false">IF(N2419="","",ROUND((N2419-M2419)*1440,0))</f>
        <v>38</v>
      </c>
      <c r="AE2419" s="18" t="n">
        <f aca="false">IF(O2419="","",ROUND((O2419-N2419)*1440,0))</f>
        <v>13</v>
      </c>
      <c r="AF2419" s="18" t="n">
        <f aca="false">IF(P2419="","",ROUND((P2419-O2419)*1440,0))</f>
        <v>16</v>
      </c>
      <c r="AG2419" s="18" t="n">
        <f aca="false">IF(Q2419="","",ROUND((Q2419-P2419)*1440,0))</f>
        <v>56</v>
      </c>
      <c r="AH2419" s="18" t="n">
        <f aca="false">IF(Q2419="","",ROUND((Q2419-H2419)*1440,0))</f>
        <v>231</v>
      </c>
      <c r="AI2419" s="19" t="n">
        <f aca="false">ROUND(IF(O2419="",Assumptions!$B$25-K2419,O2419-K2419)*24,1)</f>
        <v>1.5</v>
      </c>
      <c r="AJ2419" s="20" t="n">
        <f aca="false">ROUND(MAX(N(Y2419)/Assumptions!$C$5, N(Z2419)/Assumptions!$C$6, N(AA2419)/Assumptions!$C$7, N(AB2419)/Assumptions!$C$8, N(AC2419)/Assumptions!$C$9, N(AD2419)/Assumptions!$C$10, N(AE2419)/Assumptions!$C$11, N(AF2419)/Assumptions!$C$12, N(AG2419)/Assumptions!$C$13),3)</f>
        <v>1.4</v>
      </c>
      <c r="AK2419" s="0" t="str">
        <f aca="false">IF(OR(U2419="Pending",U2419="On Hold"),"Open GRN (awaiting)",IF(AJ2419&lt;=1,"Within SLA",IF(ROUND(N(Y2419)/Assumptions!$C$5,3)=AJ2419,"Gate Wait",IF(ROUND(N(Z2419)/Assumptions!$C$6,3)=AJ2419,"Dock Wait",IF(ROUND(N(AA2419)/Assumptions!$C$7,3)=AJ2419,"Unloading",IF(ROUND(N(AB2419)/Assumptions!$C$8,3)=AJ2419,"Unload-to-QC Wait",IF(ROUND(N(AC2419)/Assumptions!$C$9,3)=AJ2419,"QC",IF(ROUND(N(AD2419)/Assumptions!$C$10,3)=AJ2419,"QC-to-GRN Wait",IF(ROUND(N(AE2419)/Assumptions!$C$11,3)=AJ2419,"GRN Processing",IF(ROUND(N(AF2419)/Assumptions!$C$12,3)=AJ2419,"GRN-to-Putaway Wait",IF(ROUND(N(AG2419)/Assumptions!$C$13,3)=AJ2419,"Putaway","Within SLA")))))))))))</f>
        <v>Putaway</v>
      </c>
    </row>
    <row r="2420" customFormat="false" ht="15" hidden="false" customHeight="false" outlineLevel="0" collapsed="false">
      <c r="A2420" s="0" t="s">
        <v>6993</v>
      </c>
      <c r="B2420" s="0" t="s">
        <v>6994</v>
      </c>
      <c r="C2420" s="0" t="s">
        <v>286</v>
      </c>
      <c r="D2420" s="0" t="s">
        <v>147</v>
      </c>
      <c r="E2420" s="0" t="s">
        <v>6995</v>
      </c>
      <c r="F2420" s="0" t="s">
        <v>121</v>
      </c>
      <c r="G2420" s="0" t="s">
        <v>167</v>
      </c>
      <c r="H2420" s="17" t="n">
        <v>46262.4027777778</v>
      </c>
      <c r="I2420" s="17" t="n">
        <v>46262.4138888889</v>
      </c>
      <c r="J2420" s="17" t="n">
        <v>46262.4194444444</v>
      </c>
      <c r="K2420" s="17" t="n">
        <v>46262.4347222222</v>
      </c>
      <c r="L2420" s="17" t="n">
        <v>46262.4548611111</v>
      </c>
      <c r="M2420" s="17" t="n">
        <v>46262.4680555556</v>
      </c>
      <c r="N2420" s="17" t="n">
        <v>46262.4986111111</v>
      </c>
      <c r="O2420" s="17" t="n">
        <v>46262.5166666667</v>
      </c>
      <c r="P2420" s="17" t="n">
        <v>46262.5229166667</v>
      </c>
      <c r="Q2420" s="17" t="n">
        <v>46262.5493055556</v>
      </c>
      <c r="R2420" s="0" t="n">
        <v>275</v>
      </c>
      <c r="S2420" s="0" t="n">
        <v>0</v>
      </c>
      <c r="T2420" s="0" t="n">
        <v>0</v>
      </c>
      <c r="U2420" s="18" t="s">
        <v>130</v>
      </c>
      <c r="V2420" s="18" t="s">
        <v>144</v>
      </c>
      <c r="W2420" s="0" t="str">
        <f aca="false">IF(AND(X2420&gt;=6,X2420&lt;14),"A",IF(AND(X2420&gt;=14,X2420&lt;22),"B","C"))</f>
        <v>A</v>
      </c>
      <c r="X2420" s="18" t="n">
        <f aca="false">HOUR(H2420)</f>
        <v>9</v>
      </c>
      <c r="Y2420" s="18" t="n">
        <f aca="false">ROUND((I2420-H2420)*1440,0)</f>
        <v>16</v>
      </c>
      <c r="Z2420" s="18" t="n">
        <f aca="false">ROUND((J2420-I2420)*1440,0)</f>
        <v>8</v>
      </c>
      <c r="AA2420" s="18" t="n">
        <f aca="false">ROUND((K2420-J2420)*1440,0)</f>
        <v>22</v>
      </c>
      <c r="AB2420" s="18" t="n">
        <f aca="false">ROUND((L2420-K2420)*1440,0)</f>
        <v>29</v>
      </c>
      <c r="AC2420" s="18" t="n">
        <f aca="false">ROUND((M2420-L2420)*1440,0)</f>
        <v>19</v>
      </c>
      <c r="AD2420" s="18" t="n">
        <f aca="false">IF(N2420="","",ROUND((N2420-M2420)*1440,0))</f>
        <v>44</v>
      </c>
      <c r="AE2420" s="18" t="n">
        <f aca="false">IF(O2420="","",ROUND((O2420-N2420)*1440,0))</f>
        <v>26</v>
      </c>
      <c r="AF2420" s="18" t="n">
        <f aca="false">IF(P2420="","",ROUND((P2420-O2420)*1440,0))</f>
        <v>9</v>
      </c>
      <c r="AG2420" s="18" t="n">
        <f aca="false">IF(Q2420="","",ROUND((Q2420-P2420)*1440,0))</f>
        <v>38</v>
      </c>
      <c r="AH2420" s="18" t="n">
        <f aca="false">IF(Q2420="","",ROUND((Q2420-H2420)*1440,0))</f>
        <v>211</v>
      </c>
      <c r="AI2420" s="19" t="n">
        <f aca="false">ROUND(IF(O2420="",Assumptions!$B$25-K2420,O2420-K2420)*24,1)</f>
        <v>2</v>
      </c>
      <c r="AJ2420" s="20" t="n">
        <f aca="false">ROUND(MAX(N(Y2420)/Assumptions!$C$5, N(Z2420)/Assumptions!$C$6, N(AA2420)/Assumptions!$C$7, N(AB2420)/Assumptions!$C$8, N(AC2420)/Assumptions!$C$9, N(AD2420)/Assumptions!$C$10, N(AE2420)/Assumptions!$C$11, N(AF2420)/Assumptions!$C$12, N(AG2420)/Assumptions!$C$13),3)</f>
        <v>1.933</v>
      </c>
      <c r="AK2420" s="0" t="str">
        <f aca="false">IF(OR(U2420="Pending",U2420="On Hold"),"Open GRN (awaiting)",IF(AJ2420&lt;=1,"Within SLA",IF(ROUND(N(Y2420)/Assumptions!$C$5,3)=AJ2420,"Gate Wait",IF(ROUND(N(Z2420)/Assumptions!$C$6,3)=AJ2420,"Dock Wait",IF(ROUND(N(AA2420)/Assumptions!$C$7,3)=AJ2420,"Unloading",IF(ROUND(N(AB2420)/Assumptions!$C$8,3)=AJ2420,"Unload-to-QC Wait",IF(ROUND(N(AC2420)/Assumptions!$C$9,3)=AJ2420,"QC",IF(ROUND(N(AD2420)/Assumptions!$C$10,3)=AJ2420,"QC-to-GRN Wait",IF(ROUND(N(AE2420)/Assumptions!$C$11,3)=AJ2420,"GRN Processing",IF(ROUND(N(AF2420)/Assumptions!$C$12,3)=AJ2420,"GRN-to-Putaway Wait",IF(ROUND(N(AG2420)/Assumptions!$C$13,3)=AJ2420,"Putaway","Within SLA")))))))))))</f>
        <v>Unload-to-QC Wait</v>
      </c>
    </row>
    <row r="2421" customFormat="false" ht="15" hidden="false" customHeight="false" outlineLevel="0" collapsed="false">
      <c r="A2421" s="0" t="s">
        <v>6996</v>
      </c>
      <c r="B2421" s="0" t="s">
        <v>6997</v>
      </c>
      <c r="C2421" s="0" t="s">
        <v>170</v>
      </c>
      <c r="D2421" s="0" t="s">
        <v>135</v>
      </c>
      <c r="E2421" s="0" t="s">
        <v>6998</v>
      </c>
      <c r="F2421" s="0" t="s">
        <v>172</v>
      </c>
      <c r="G2421" s="0" t="s">
        <v>178</v>
      </c>
      <c r="H2421" s="17" t="n">
        <v>46262.4416666667</v>
      </c>
      <c r="I2421" s="17" t="n">
        <v>46262.4736111111</v>
      </c>
      <c r="J2421" s="17" t="n">
        <v>46262.4791666667</v>
      </c>
      <c r="K2421" s="17" t="n">
        <v>46262.5180555556</v>
      </c>
      <c r="L2421" s="17" t="n">
        <v>46262.5277777778</v>
      </c>
      <c r="M2421" s="17" t="n">
        <v>46262.5333333333</v>
      </c>
      <c r="N2421" s="17" t="n">
        <v>46262.5465277778</v>
      </c>
      <c r="O2421" s="17" t="n">
        <v>46262.7243055556</v>
      </c>
      <c r="P2421" s="17" t="n">
        <v>46262.7409722222</v>
      </c>
      <c r="Q2421" s="17" t="n">
        <v>46262.7548611111</v>
      </c>
      <c r="R2421" s="0" t="n">
        <v>726</v>
      </c>
      <c r="S2421" s="0" t="n">
        <v>0</v>
      </c>
      <c r="T2421" s="0" t="n">
        <v>0</v>
      </c>
      <c r="U2421" s="18" t="s">
        <v>130</v>
      </c>
      <c r="V2421" s="18" t="s">
        <v>156</v>
      </c>
      <c r="W2421" s="0" t="str">
        <f aca="false">IF(AND(X2421&gt;=6,X2421&lt;14),"A",IF(AND(X2421&gt;=14,X2421&lt;22),"B","C"))</f>
        <v>A</v>
      </c>
      <c r="X2421" s="18" t="n">
        <f aca="false">HOUR(H2421)</f>
        <v>10</v>
      </c>
      <c r="Y2421" s="18" t="n">
        <f aca="false">ROUND((I2421-H2421)*1440,0)</f>
        <v>46</v>
      </c>
      <c r="Z2421" s="18" t="n">
        <f aca="false">ROUND((J2421-I2421)*1440,0)</f>
        <v>8</v>
      </c>
      <c r="AA2421" s="18" t="n">
        <f aca="false">ROUND((K2421-J2421)*1440,0)</f>
        <v>56</v>
      </c>
      <c r="AB2421" s="18" t="n">
        <f aca="false">ROUND((L2421-K2421)*1440,0)</f>
        <v>14</v>
      </c>
      <c r="AC2421" s="18" t="n">
        <f aca="false">ROUND((M2421-L2421)*1440,0)</f>
        <v>8</v>
      </c>
      <c r="AD2421" s="18" t="n">
        <f aca="false">IF(N2421="","",ROUND((N2421-M2421)*1440,0))</f>
        <v>19</v>
      </c>
      <c r="AE2421" s="18" t="n">
        <f aca="false">IF(O2421="","",ROUND((O2421-N2421)*1440,0))</f>
        <v>256</v>
      </c>
      <c r="AF2421" s="18" t="n">
        <f aca="false">IF(P2421="","",ROUND((P2421-O2421)*1440,0))</f>
        <v>24</v>
      </c>
      <c r="AG2421" s="18" t="n">
        <f aca="false">IF(Q2421="","",ROUND((Q2421-P2421)*1440,0))</f>
        <v>20</v>
      </c>
      <c r="AH2421" s="18" t="n">
        <f aca="false">IF(Q2421="","",ROUND((Q2421-H2421)*1440,0))</f>
        <v>451</v>
      </c>
      <c r="AI2421" s="19" t="n">
        <f aca="false">ROUND(IF(O2421="",Assumptions!$B$25-K2421,O2421-K2421)*24,1)</f>
        <v>5</v>
      </c>
      <c r="AJ2421" s="20" t="n">
        <f aca="false">ROUND(MAX(N(Y2421)/Assumptions!$C$5, N(Z2421)/Assumptions!$C$6, N(AA2421)/Assumptions!$C$7, N(AB2421)/Assumptions!$C$8, N(AC2421)/Assumptions!$C$9, N(AD2421)/Assumptions!$C$10, N(AE2421)/Assumptions!$C$11, N(AF2421)/Assumptions!$C$12, N(AG2421)/Assumptions!$C$13),3)</f>
        <v>5.689</v>
      </c>
      <c r="AK2421" s="0" t="str">
        <f aca="false">IF(OR(U2421="Pending",U2421="On Hold"),"Open GRN (awaiting)",IF(AJ2421&lt;=1,"Within SLA",IF(ROUND(N(Y2421)/Assumptions!$C$5,3)=AJ2421,"Gate Wait",IF(ROUND(N(Z2421)/Assumptions!$C$6,3)=AJ2421,"Dock Wait",IF(ROUND(N(AA2421)/Assumptions!$C$7,3)=AJ2421,"Unloading",IF(ROUND(N(AB2421)/Assumptions!$C$8,3)=AJ2421,"Unload-to-QC Wait",IF(ROUND(N(AC2421)/Assumptions!$C$9,3)=AJ2421,"QC",IF(ROUND(N(AD2421)/Assumptions!$C$10,3)=AJ2421,"QC-to-GRN Wait",IF(ROUND(N(AE2421)/Assumptions!$C$11,3)=AJ2421,"GRN Processing",IF(ROUND(N(AF2421)/Assumptions!$C$12,3)=AJ2421,"GRN-to-Putaway Wait",IF(ROUND(N(AG2421)/Assumptions!$C$13,3)=AJ2421,"Putaway","Within SLA")))))))))))</f>
        <v>GRN Processing</v>
      </c>
    </row>
    <row r="2422" customFormat="false" ht="15" hidden="false" customHeight="false" outlineLevel="0" collapsed="false">
      <c r="A2422" s="0" t="s">
        <v>6999</v>
      </c>
      <c r="B2422" s="0" t="s">
        <v>7000</v>
      </c>
      <c r="C2422" s="0" t="s">
        <v>142</v>
      </c>
      <c r="D2422" s="0" t="s">
        <v>147</v>
      </c>
      <c r="E2422" s="0" t="s">
        <v>6390</v>
      </c>
      <c r="F2422" s="0" t="s">
        <v>137</v>
      </c>
      <c r="G2422" s="0" t="s">
        <v>150</v>
      </c>
      <c r="H2422" s="17" t="n">
        <v>46262.4486111111</v>
      </c>
      <c r="I2422" s="17" t="n">
        <v>46262.5097222222</v>
      </c>
      <c r="J2422" s="17" t="n">
        <v>46262.5118055556</v>
      </c>
      <c r="K2422" s="17" t="n">
        <v>46262.5368055556</v>
      </c>
      <c r="L2422" s="17" t="n">
        <v>46262.5444444444</v>
      </c>
      <c r="M2422" s="17" t="n">
        <v>46262.5597222222</v>
      </c>
      <c r="N2422" s="17" t="n">
        <v>46262.5986111111</v>
      </c>
      <c r="O2422" s="17" t="n">
        <v>46262.6013888889</v>
      </c>
      <c r="P2422" s="17" t="n">
        <v>46262.6173611111</v>
      </c>
      <c r="Q2422" s="17" t="n">
        <v>46262.6375</v>
      </c>
      <c r="R2422" s="0" t="n">
        <v>1603</v>
      </c>
      <c r="S2422" s="0" t="n">
        <v>0</v>
      </c>
      <c r="T2422" s="0" t="n">
        <v>0</v>
      </c>
      <c r="U2422" s="18" t="s">
        <v>130</v>
      </c>
      <c r="V2422" s="18" t="s">
        <v>82</v>
      </c>
      <c r="W2422" s="0" t="str">
        <f aca="false">IF(AND(X2422&gt;=6,X2422&lt;14),"A",IF(AND(X2422&gt;=14,X2422&lt;22),"B","C"))</f>
        <v>A</v>
      </c>
      <c r="X2422" s="18" t="n">
        <f aca="false">HOUR(H2422)</f>
        <v>10</v>
      </c>
      <c r="Y2422" s="18" t="n">
        <f aca="false">ROUND((I2422-H2422)*1440,0)</f>
        <v>88</v>
      </c>
      <c r="Z2422" s="18" t="n">
        <f aca="false">ROUND((J2422-I2422)*1440,0)</f>
        <v>3</v>
      </c>
      <c r="AA2422" s="18" t="n">
        <f aca="false">ROUND((K2422-J2422)*1440,0)</f>
        <v>36</v>
      </c>
      <c r="AB2422" s="18" t="n">
        <f aca="false">ROUND((L2422-K2422)*1440,0)</f>
        <v>11</v>
      </c>
      <c r="AC2422" s="18" t="n">
        <f aca="false">ROUND((M2422-L2422)*1440,0)</f>
        <v>22</v>
      </c>
      <c r="AD2422" s="18" t="n">
        <f aca="false">IF(N2422="","",ROUND((N2422-M2422)*1440,0))</f>
        <v>56</v>
      </c>
      <c r="AE2422" s="18" t="n">
        <f aca="false">IF(O2422="","",ROUND((O2422-N2422)*1440,0))</f>
        <v>4</v>
      </c>
      <c r="AF2422" s="18" t="n">
        <f aca="false">IF(P2422="","",ROUND((P2422-O2422)*1440,0))</f>
        <v>23</v>
      </c>
      <c r="AG2422" s="18" t="n">
        <f aca="false">IF(Q2422="","",ROUND((Q2422-P2422)*1440,0))</f>
        <v>29</v>
      </c>
      <c r="AH2422" s="18" t="n">
        <f aca="false">IF(Q2422="","",ROUND((Q2422-H2422)*1440,0))</f>
        <v>272</v>
      </c>
      <c r="AI2422" s="19" t="n">
        <f aca="false">ROUND(IF(O2422="",Assumptions!$B$25-K2422,O2422-K2422)*24,1)</f>
        <v>1.6</v>
      </c>
      <c r="AJ2422" s="20" t="n">
        <f aca="false">ROUND(MAX(N(Y2422)/Assumptions!$C$5, N(Z2422)/Assumptions!$C$6, N(AA2422)/Assumptions!$C$7, N(AB2422)/Assumptions!$C$8, N(AC2422)/Assumptions!$C$9, N(AD2422)/Assumptions!$C$10, N(AE2422)/Assumptions!$C$11, N(AF2422)/Assumptions!$C$12, N(AG2422)/Assumptions!$C$13),3)</f>
        <v>2.933</v>
      </c>
      <c r="AK2422" s="0" t="str">
        <f aca="false">IF(OR(U2422="Pending",U2422="On Hold"),"Open GRN (awaiting)",IF(AJ2422&lt;=1,"Within SLA",IF(ROUND(N(Y2422)/Assumptions!$C$5,3)=AJ2422,"Gate Wait",IF(ROUND(N(Z2422)/Assumptions!$C$6,3)=AJ2422,"Dock Wait",IF(ROUND(N(AA2422)/Assumptions!$C$7,3)=AJ2422,"Unloading",IF(ROUND(N(AB2422)/Assumptions!$C$8,3)=AJ2422,"Unload-to-QC Wait",IF(ROUND(N(AC2422)/Assumptions!$C$9,3)=AJ2422,"QC",IF(ROUND(N(AD2422)/Assumptions!$C$10,3)=AJ2422,"QC-to-GRN Wait",IF(ROUND(N(AE2422)/Assumptions!$C$11,3)=AJ2422,"GRN Processing",IF(ROUND(N(AF2422)/Assumptions!$C$12,3)=AJ2422,"GRN-to-Putaway Wait",IF(ROUND(N(AG2422)/Assumptions!$C$13,3)=AJ2422,"Putaway","Within SLA")))))))))))</f>
        <v>Gate Wait</v>
      </c>
    </row>
    <row r="2423" customFormat="false" ht="15" hidden="false" customHeight="false" outlineLevel="0" collapsed="false">
      <c r="A2423" s="0" t="s">
        <v>7001</v>
      </c>
      <c r="B2423" s="0" t="s">
        <v>7002</v>
      </c>
      <c r="C2423" s="0" t="s">
        <v>153</v>
      </c>
      <c r="D2423" s="0" t="s">
        <v>147</v>
      </c>
      <c r="E2423" s="0" t="s">
        <v>7003</v>
      </c>
      <c r="F2423" s="0" t="s">
        <v>155</v>
      </c>
      <c r="G2423" s="0" t="s">
        <v>167</v>
      </c>
      <c r="H2423" s="17" t="n">
        <v>46262.4493055556</v>
      </c>
      <c r="I2423" s="17" t="n">
        <v>46262.5284722222</v>
      </c>
      <c r="J2423" s="17" t="n">
        <v>46262.5361111111</v>
      </c>
      <c r="K2423" s="17" t="n">
        <v>46262.5902777778</v>
      </c>
      <c r="L2423" s="17" t="n">
        <v>46262.60625</v>
      </c>
      <c r="M2423" s="17" t="n">
        <v>46262.6291666667</v>
      </c>
      <c r="N2423" s="17" t="n">
        <v>46262.6541666667</v>
      </c>
      <c r="O2423" s="17" t="n">
        <v>46262.675</v>
      </c>
      <c r="P2423" s="17" t="n">
        <v>46262.6951388889</v>
      </c>
      <c r="Q2423" s="17" t="n">
        <v>46262.7083333333</v>
      </c>
      <c r="R2423" s="0" t="n">
        <v>481</v>
      </c>
      <c r="S2423" s="0" t="n">
        <v>0</v>
      </c>
      <c r="T2423" s="0" t="n">
        <v>0</v>
      </c>
      <c r="U2423" s="18" t="s">
        <v>130</v>
      </c>
      <c r="V2423" s="18" t="s">
        <v>82</v>
      </c>
      <c r="W2423" s="0" t="str">
        <f aca="false">IF(AND(X2423&gt;=6,X2423&lt;14),"A",IF(AND(X2423&gt;=14,X2423&lt;22),"B","C"))</f>
        <v>A</v>
      </c>
      <c r="X2423" s="18" t="n">
        <f aca="false">HOUR(H2423)</f>
        <v>10</v>
      </c>
      <c r="Y2423" s="18" t="n">
        <f aca="false">ROUND((I2423-H2423)*1440,0)</f>
        <v>114</v>
      </c>
      <c r="Z2423" s="18" t="n">
        <f aca="false">ROUND((J2423-I2423)*1440,0)</f>
        <v>11</v>
      </c>
      <c r="AA2423" s="18" t="n">
        <f aca="false">ROUND((K2423-J2423)*1440,0)</f>
        <v>78</v>
      </c>
      <c r="AB2423" s="18" t="n">
        <f aca="false">ROUND((L2423-K2423)*1440,0)</f>
        <v>23</v>
      </c>
      <c r="AC2423" s="18" t="n">
        <f aca="false">ROUND((M2423-L2423)*1440,0)</f>
        <v>33</v>
      </c>
      <c r="AD2423" s="18" t="n">
        <f aca="false">IF(N2423="","",ROUND((N2423-M2423)*1440,0))</f>
        <v>36</v>
      </c>
      <c r="AE2423" s="18" t="n">
        <f aca="false">IF(O2423="","",ROUND((O2423-N2423)*1440,0))</f>
        <v>30</v>
      </c>
      <c r="AF2423" s="18" t="n">
        <f aca="false">IF(P2423="","",ROUND((P2423-O2423)*1440,0))</f>
        <v>29</v>
      </c>
      <c r="AG2423" s="18" t="n">
        <f aca="false">IF(Q2423="","",ROUND((Q2423-P2423)*1440,0))</f>
        <v>19</v>
      </c>
      <c r="AH2423" s="18" t="n">
        <f aca="false">IF(Q2423="","",ROUND((Q2423-H2423)*1440,0))</f>
        <v>373</v>
      </c>
      <c r="AI2423" s="19" t="n">
        <f aca="false">ROUND(IF(O2423="",Assumptions!$B$25-K2423,O2423-K2423)*24,1)</f>
        <v>2</v>
      </c>
      <c r="AJ2423" s="20" t="n">
        <f aca="false">ROUND(MAX(N(Y2423)/Assumptions!$C$5, N(Z2423)/Assumptions!$C$6, N(AA2423)/Assumptions!$C$7, N(AB2423)/Assumptions!$C$8, N(AC2423)/Assumptions!$C$9, N(AD2423)/Assumptions!$C$10, N(AE2423)/Assumptions!$C$11, N(AF2423)/Assumptions!$C$12, N(AG2423)/Assumptions!$C$13),3)</f>
        <v>3.8</v>
      </c>
      <c r="AK2423" s="0" t="str">
        <f aca="false">IF(OR(U2423="Pending",U2423="On Hold"),"Open GRN (awaiting)",IF(AJ2423&lt;=1,"Within SLA",IF(ROUND(N(Y2423)/Assumptions!$C$5,3)=AJ2423,"Gate Wait",IF(ROUND(N(Z2423)/Assumptions!$C$6,3)=AJ2423,"Dock Wait",IF(ROUND(N(AA2423)/Assumptions!$C$7,3)=AJ2423,"Unloading",IF(ROUND(N(AB2423)/Assumptions!$C$8,3)=AJ2423,"Unload-to-QC Wait",IF(ROUND(N(AC2423)/Assumptions!$C$9,3)=AJ2423,"QC",IF(ROUND(N(AD2423)/Assumptions!$C$10,3)=AJ2423,"QC-to-GRN Wait",IF(ROUND(N(AE2423)/Assumptions!$C$11,3)=AJ2423,"GRN Processing",IF(ROUND(N(AF2423)/Assumptions!$C$12,3)=AJ2423,"GRN-to-Putaway Wait",IF(ROUND(N(AG2423)/Assumptions!$C$13,3)=AJ2423,"Putaway","Within SLA")))))))))))</f>
        <v>Gate Wait</v>
      </c>
    </row>
    <row r="2424" customFormat="false" ht="15" hidden="false" customHeight="false" outlineLevel="0" collapsed="false">
      <c r="A2424" s="0" t="s">
        <v>7004</v>
      </c>
      <c r="B2424" s="0" t="s">
        <v>7005</v>
      </c>
      <c r="C2424" s="0" t="s">
        <v>134</v>
      </c>
      <c r="D2424" s="0" t="s">
        <v>119</v>
      </c>
      <c r="E2424" s="0" t="s">
        <v>7006</v>
      </c>
      <c r="F2424" s="0" t="s">
        <v>149</v>
      </c>
      <c r="G2424" s="0" t="s">
        <v>122</v>
      </c>
      <c r="H2424" s="17" t="n">
        <v>46262.4638888889</v>
      </c>
      <c r="I2424" s="17" t="n">
        <v>46262.4916666667</v>
      </c>
      <c r="J2424" s="17" t="n">
        <v>46262.4993055556</v>
      </c>
      <c r="K2424" s="17" t="n">
        <v>46262.5208333333</v>
      </c>
      <c r="L2424" s="17" t="n">
        <v>46262.5256944444</v>
      </c>
      <c r="M2424" s="17" t="n">
        <v>46262.5527777778</v>
      </c>
      <c r="N2424" s="17" t="n">
        <v>46262.5715277778</v>
      </c>
      <c r="O2424" s="17" t="n">
        <v>46262.5972222222</v>
      </c>
      <c r="P2424" s="17" t="n">
        <v>46262.64375</v>
      </c>
      <c r="Q2424" s="17" t="n">
        <v>46262.6666666667</v>
      </c>
      <c r="R2424" s="0" t="n">
        <v>227</v>
      </c>
      <c r="S2424" s="0" t="n">
        <v>0</v>
      </c>
      <c r="T2424" s="0" t="n">
        <v>0</v>
      </c>
      <c r="U2424" s="18" t="s">
        <v>130</v>
      </c>
      <c r="V2424" s="18" t="s">
        <v>144</v>
      </c>
      <c r="W2424" s="0" t="str">
        <f aca="false">IF(AND(X2424&gt;=6,X2424&lt;14),"A",IF(AND(X2424&gt;=14,X2424&lt;22),"B","C"))</f>
        <v>A</v>
      </c>
      <c r="X2424" s="18" t="n">
        <f aca="false">HOUR(H2424)</f>
        <v>11</v>
      </c>
      <c r="Y2424" s="18" t="n">
        <f aca="false">ROUND((I2424-H2424)*1440,0)</f>
        <v>40</v>
      </c>
      <c r="Z2424" s="18" t="n">
        <f aca="false">ROUND((J2424-I2424)*1440,0)</f>
        <v>11</v>
      </c>
      <c r="AA2424" s="18" t="n">
        <f aca="false">ROUND((K2424-J2424)*1440,0)</f>
        <v>31</v>
      </c>
      <c r="AB2424" s="18" t="n">
        <f aca="false">ROUND((L2424-K2424)*1440,0)</f>
        <v>7</v>
      </c>
      <c r="AC2424" s="18" t="n">
        <f aca="false">ROUND((M2424-L2424)*1440,0)</f>
        <v>39</v>
      </c>
      <c r="AD2424" s="18" t="n">
        <f aca="false">IF(N2424="","",ROUND((N2424-M2424)*1440,0))</f>
        <v>27</v>
      </c>
      <c r="AE2424" s="18" t="n">
        <f aca="false">IF(O2424="","",ROUND((O2424-N2424)*1440,0))</f>
        <v>37</v>
      </c>
      <c r="AF2424" s="18" t="n">
        <f aca="false">IF(P2424="","",ROUND((P2424-O2424)*1440,0))</f>
        <v>67</v>
      </c>
      <c r="AG2424" s="18" t="n">
        <f aca="false">IF(Q2424="","",ROUND((Q2424-P2424)*1440,0))</f>
        <v>33</v>
      </c>
      <c r="AH2424" s="18" t="n">
        <f aca="false">IF(Q2424="","",ROUND((Q2424-H2424)*1440,0))</f>
        <v>292</v>
      </c>
      <c r="AI2424" s="19" t="n">
        <f aca="false">ROUND(IF(O2424="",Assumptions!$B$25-K2424,O2424-K2424)*24,1)</f>
        <v>1.8</v>
      </c>
      <c r="AJ2424" s="20" t="n">
        <f aca="false">ROUND(MAX(N(Y2424)/Assumptions!$C$5, N(Z2424)/Assumptions!$C$6, N(AA2424)/Assumptions!$C$7, N(AB2424)/Assumptions!$C$8, N(AC2424)/Assumptions!$C$9, N(AD2424)/Assumptions!$C$10, N(AE2424)/Assumptions!$C$11, N(AF2424)/Assumptions!$C$12, N(AG2424)/Assumptions!$C$13),3)</f>
        <v>3.35</v>
      </c>
      <c r="AK2424" s="0" t="str">
        <f aca="false">IF(OR(U2424="Pending",U2424="On Hold"),"Open GRN (awaiting)",IF(AJ2424&lt;=1,"Within SLA",IF(ROUND(N(Y2424)/Assumptions!$C$5,3)=AJ2424,"Gate Wait",IF(ROUND(N(Z2424)/Assumptions!$C$6,3)=AJ2424,"Dock Wait",IF(ROUND(N(AA2424)/Assumptions!$C$7,3)=AJ2424,"Unloading",IF(ROUND(N(AB2424)/Assumptions!$C$8,3)=AJ2424,"Unload-to-QC Wait",IF(ROUND(N(AC2424)/Assumptions!$C$9,3)=AJ2424,"QC",IF(ROUND(N(AD2424)/Assumptions!$C$10,3)=AJ2424,"QC-to-GRN Wait",IF(ROUND(N(AE2424)/Assumptions!$C$11,3)=AJ2424,"GRN Processing",IF(ROUND(N(AF2424)/Assumptions!$C$12,3)=AJ2424,"GRN-to-Putaway Wait",IF(ROUND(N(AG2424)/Assumptions!$C$13,3)=AJ2424,"Putaway","Within SLA")))))))))))</f>
        <v>GRN-to-Putaway Wait</v>
      </c>
    </row>
    <row r="2425" customFormat="false" ht="15" hidden="false" customHeight="false" outlineLevel="0" collapsed="false">
      <c r="A2425" s="0" t="s">
        <v>7007</v>
      </c>
      <c r="B2425" s="0" t="s">
        <v>7008</v>
      </c>
      <c r="C2425" s="0" t="s">
        <v>286</v>
      </c>
      <c r="D2425" s="0" t="s">
        <v>119</v>
      </c>
      <c r="E2425" s="0" t="s">
        <v>7009</v>
      </c>
      <c r="F2425" s="0" t="s">
        <v>121</v>
      </c>
      <c r="G2425" s="0" t="s">
        <v>129</v>
      </c>
      <c r="H2425" s="17" t="n">
        <v>46262.4701388889</v>
      </c>
      <c r="I2425" s="17" t="n">
        <v>46262.4868055556</v>
      </c>
      <c r="J2425" s="17" t="n">
        <v>46262.4888888889</v>
      </c>
      <c r="K2425" s="17" t="n">
        <v>46262.5125</v>
      </c>
      <c r="L2425" s="17" t="n">
        <v>46262.5208333333</v>
      </c>
      <c r="M2425" s="17" t="n">
        <v>46262.5430555556</v>
      </c>
      <c r="N2425" s="17" t="n">
        <v>46262.5861111111</v>
      </c>
      <c r="O2425" s="17" t="n">
        <v>46262.6347222222</v>
      </c>
      <c r="P2425" s="17" t="n">
        <v>46262.6388888889</v>
      </c>
      <c r="Q2425" s="17" t="n">
        <v>46262.6625</v>
      </c>
      <c r="R2425" s="0" t="n">
        <v>887</v>
      </c>
      <c r="S2425" s="0" t="n">
        <v>0</v>
      </c>
      <c r="T2425" s="0" t="n">
        <v>0</v>
      </c>
      <c r="U2425" s="18" t="s">
        <v>130</v>
      </c>
      <c r="V2425" s="18" t="s">
        <v>156</v>
      </c>
      <c r="W2425" s="0" t="str">
        <f aca="false">IF(AND(X2425&gt;=6,X2425&lt;14),"A",IF(AND(X2425&gt;=14,X2425&lt;22),"B","C"))</f>
        <v>A</v>
      </c>
      <c r="X2425" s="18" t="n">
        <f aca="false">HOUR(H2425)</f>
        <v>11</v>
      </c>
      <c r="Y2425" s="18" t="n">
        <f aca="false">ROUND((I2425-H2425)*1440,0)</f>
        <v>24</v>
      </c>
      <c r="Z2425" s="18" t="n">
        <f aca="false">ROUND((J2425-I2425)*1440,0)</f>
        <v>3</v>
      </c>
      <c r="AA2425" s="18" t="n">
        <f aca="false">ROUND((K2425-J2425)*1440,0)</f>
        <v>34</v>
      </c>
      <c r="AB2425" s="18" t="n">
        <f aca="false">ROUND((L2425-K2425)*1440,0)</f>
        <v>12</v>
      </c>
      <c r="AC2425" s="18" t="n">
        <f aca="false">ROUND((M2425-L2425)*1440,0)</f>
        <v>32</v>
      </c>
      <c r="AD2425" s="18" t="n">
        <f aca="false">IF(N2425="","",ROUND((N2425-M2425)*1440,0))</f>
        <v>62</v>
      </c>
      <c r="AE2425" s="18" t="n">
        <f aca="false">IF(O2425="","",ROUND((O2425-N2425)*1440,0))</f>
        <v>70</v>
      </c>
      <c r="AF2425" s="18" t="n">
        <f aca="false">IF(P2425="","",ROUND((P2425-O2425)*1440,0))</f>
        <v>6</v>
      </c>
      <c r="AG2425" s="18" t="n">
        <f aca="false">IF(Q2425="","",ROUND((Q2425-P2425)*1440,0))</f>
        <v>34</v>
      </c>
      <c r="AH2425" s="18" t="n">
        <f aca="false">IF(Q2425="","",ROUND((Q2425-H2425)*1440,0))</f>
        <v>277</v>
      </c>
      <c r="AI2425" s="19" t="n">
        <f aca="false">ROUND(IF(O2425="",Assumptions!$B$25-K2425,O2425-K2425)*24,1)</f>
        <v>2.9</v>
      </c>
      <c r="AJ2425" s="20" t="n">
        <f aca="false">ROUND(MAX(N(Y2425)/Assumptions!$C$5, N(Z2425)/Assumptions!$C$6, N(AA2425)/Assumptions!$C$7, N(AB2425)/Assumptions!$C$8, N(AC2425)/Assumptions!$C$9, N(AD2425)/Assumptions!$C$10, N(AE2425)/Assumptions!$C$11, N(AF2425)/Assumptions!$C$12, N(AG2425)/Assumptions!$C$13),3)</f>
        <v>2.067</v>
      </c>
      <c r="AK2425" s="0" t="str">
        <f aca="false">IF(OR(U2425="Pending",U2425="On Hold"),"Open GRN (awaiting)",IF(AJ2425&lt;=1,"Within SLA",IF(ROUND(N(Y2425)/Assumptions!$C$5,3)=AJ2425,"Gate Wait",IF(ROUND(N(Z2425)/Assumptions!$C$6,3)=AJ2425,"Dock Wait",IF(ROUND(N(AA2425)/Assumptions!$C$7,3)=AJ2425,"Unloading",IF(ROUND(N(AB2425)/Assumptions!$C$8,3)=AJ2425,"Unload-to-QC Wait",IF(ROUND(N(AC2425)/Assumptions!$C$9,3)=AJ2425,"QC",IF(ROUND(N(AD2425)/Assumptions!$C$10,3)=AJ2425,"QC-to-GRN Wait",IF(ROUND(N(AE2425)/Assumptions!$C$11,3)=AJ2425,"GRN Processing",IF(ROUND(N(AF2425)/Assumptions!$C$12,3)=AJ2425,"GRN-to-Putaway Wait",IF(ROUND(N(AG2425)/Assumptions!$C$13,3)=AJ2425,"Putaway","Within SLA")))))))))))</f>
        <v>QC-to-GRN Wait</v>
      </c>
    </row>
    <row r="2426" customFormat="false" ht="15" hidden="false" customHeight="false" outlineLevel="0" collapsed="false">
      <c r="A2426" s="0" t="s">
        <v>7010</v>
      </c>
      <c r="B2426" s="0" t="s">
        <v>7011</v>
      </c>
      <c r="C2426" s="0" t="s">
        <v>134</v>
      </c>
      <c r="D2426" s="0" t="s">
        <v>119</v>
      </c>
      <c r="E2426" s="0" t="s">
        <v>7012</v>
      </c>
      <c r="F2426" s="0" t="s">
        <v>149</v>
      </c>
      <c r="G2426" s="0" t="s">
        <v>129</v>
      </c>
      <c r="H2426" s="17" t="n">
        <v>46262.4708333333</v>
      </c>
      <c r="I2426" s="17" t="n">
        <v>46262.4909722222</v>
      </c>
      <c r="J2426" s="17" t="n">
        <v>46262.4944444444</v>
      </c>
      <c r="K2426" s="17" t="n">
        <v>46262.5256944444</v>
      </c>
      <c r="L2426" s="17" t="n">
        <v>46262.5305555556</v>
      </c>
      <c r="M2426" s="17" t="n">
        <v>46262.5472222222</v>
      </c>
      <c r="N2426" s="17" t="n">
        <v>46262.6152777778</v>
      </c>
      <c r="O2426" s="17" t="n">
        <v>46262.6423611111</v>
      </c>
      <c r="P2426" s="17" t="n">
        <v>46262.6465277778</v>
      </c>
      <c r="Q2426" s="17" t="n">
        <v>46262.6652777778</v>
      </c>
      <c r="R2426" s="0" t="n">
        <v>177</v>
      </c>
      <c r="S2426" s="0" t="n">
        <v>0</v>
      </c>
      <c r="T2426" s="0" t="n">
        <v>0</v>
      </c>
      <c r="U2426" s="18" t="s">
        <v>130</v>
      </c>
      <c r="V2426" s="18" t="s">
        <v>156</v>
      </c>
      <c r="W2426" s="0" t="str">
        <f aca="false">IF(AND(X2426&gt;=6,X2426&lt;14),"A",IF(AND(X2426&gt;=14,X2426&lt;22),"B","C"))</f>
        <v>A</v>
      </c>
      <c r="X2426" s="18" t="n">
        <f aca="false">HOUR(H2426)</f>
        <v>11</v>
      </c>
      <c r="Y2426" s="18" t="n">
        <f aca="false">ROUND((I2426-H2426)*1440,0)</f>
        <v>29</v>
      </c>
      <c r="Z2426" s="18" t="n">
        <f aca="false">ROUND((J2426-I2426)*1440,0)</f>
        <v>5</v>
      </c>
      <c r="AA2426" s="18" t="n">
        <f aca="false">ROUND((K2426-J2426)*1440,0)</f>
        <v>45</v>
      </c>
      <c r="AB2426" s="18" t="n">
        <f aca="false">ROUND((L2426-K2426)*1440,0)</f>
        <v>7</v>
      </c>
      <c r="AC2426" s="18" t="n">
        <f aca="false">ROUND((M2426-L2426)*1440,0)</f>
        <v>24</v>
      </c>
      <c r="AD2426" s="18" t="n">
        <f aca="false">IF(N2426="","",ROUND((N2426-M2426)*1440,0))</f>
        <v>98</v>
      </c>
      <c r="AE2426" s="18" t="n">
        <f aca="false">IF(O2426="","",ROUND((O2426-N2426)*1440,0))</f>
        <v>39</v>
      </c>
      <c r="AF2426" s="18" t="n">
        <f aca="false">IF(P2426="","",ROUND((P2426-O2426)*1440,0))</f>
        <v>6</v>
      </c>
      <c r="AG2426" s="18" t="n">
        <f aca="false">IF(Q2426="","",ROUND((Q2426-P2426)*1440,0))</f>
        <v>27</v>
      </c>
      <c r="AH2426" s="18" t="n">
        <f aca="false">IF(Q2426="","",ROUND((Q2426-H2426)*1440,0))</f>
        <v>280</v>
      </c>
      <c r="AI2426" s="19" t="n">
        <f aca="false">ROUND(IF(O2426="",Assumptions!$B$25-K2426,O2426-K2426)*24,1)</f>
        <v>2.8</v>
      </c>
      <c r="AJ2426" s="20" t="n">
        <f aca="false">ROUND(MAX(N(Y2426)/Assumptions!$C$5, N(Z2426)/Assumptions!$C$6, N(AA2426)/Assumptions!$C$7, N(AB2426)/Assumptions!$C$8, N(AC2426)/Assumptions!$C$9, N(AD2426)/Assumptions!$C$10, N(AE2426)/Assumptions!$C$11, N(AF2426)/Assumptions!$C$12, N(AG2426)/Assumptions!$C$13),3)</f>
        <v>3.267</v>
      </c>
      <c r="AK2426" s="0" t="str">
        <f aca="false">IF(OR(U2426="Pending",U2426="On Hold"),"Open GRN (awaiting)",IF(AJ2426&lt;=1,"Within SLA",IF(ROUND(N(Y2426)/Assumptions!$C$5,3)=AJ2426,"Gate Wait",IF(ROUND(N(Z2426)/Assumptions!$C$6,3)=AJ2426,"Dock Wait",IF(ROUND(N(AA2426)/Assumptions!$C$7,3)=AJ2426,"Unloading",IF(ROUND(N(AB2426)/Assumptions!$C$8,3)=AJ2426,"Unload-to-QC Wait",IF(ROUND(N(AC2426)/Assumptions!$C$9,3)=AJ2426,"QC",IF(ROUND(N(AD2426)/Assumptions!$C$10,3)=AJ2426,"QC-to-GRN Wait",IF(ROUND(N(AE2426)/Assumptions!$C$11,3)=AJ2426,"GRN Processing",IF(ROUND(N(AF2426)/Assumptions!$C$12,3)=AJ2426,"GRN-to-Putaway Wait",IF(ROUND(N(AG2426)/Assumptions!$C$13,3)=AJ2426,"Putaway","Within SLA")))))))))))</f>
        <v>QC-to-GRN Wait</v>
      </c>
    </row>
    <row r="2427" customFormat="false" ht="15" hidden="false" customHeight="false" outlineLevel="0" collapsed="false">
      <c r="A2427" s="0" t="s">
        <v>7013</v>
      </c>
      <c r="B2427" s="0" t="s">
        <v>7014</v>
      </c>
      <c r="C2427" s="0" t="s">
        <v>159</v>
      </c>
      <c r="D2427" s="0" t="s">
        <v>135</v>
      </c>
      <c r="E2427" s="0" t="s">
        <v>1501</v>
      </c>
      <c r="F2427" s="0" t="s">
        <v>128</v>
      </c>
      <c r="G2427" s="0" t="s">
        <v>178</v>
      </c>
      <c r="H2427" s="17" t="n">
        <v>46262.4736111111</v>
      </c>
      <c r="I2427" s="17" t="n">
        <v>46262.48125</v>
      </c>
      <c r="J2427" s="17" t="n">
        <v>46262.4972222222</v>
      </c>
      <c r="K2427" s="17" t="n">
        <v>46262.5131944444</v>
      </c>
      <c r="L2427" s="17" t="n">
        <v>46262.5236111111</v>
      </c>
      <c r="M2427" s="17" t="n">
        <v>46262.5555555556</v>
      </c>
      <c r="N2427" s="17" t="n">
        <v>46262.5993055556</v>
      </c>
      <c r="O2427" s="17" t="n">
        <v>46262.6291666667</v>
      </c>
      <c r="P2427" s="17" t="n">
        <v>46262.6326388889</v>
      </c>
      <c r="Q2427" s="17" t="n">
        <v>46262.6611111111</v>
      </c>
      <c r="R2427" s="0" t="n">
        <v>304</v>
      </c>
      <c r="S2427" s="0" t="n">
        <v>0</v>
      </c>
      <c r="T2427" s="0" t="n">
        <v>0</v>
      </c>
      <c r="U2427" s="18" t="s">
        <v>130</v>
      </c>
      <c r="V2427" s="18" t="s">
        <v>131</v>
      </c>
      <c r="W2427" s="0" t="str">
        <f aca="false">IF(AND(X2427&gt;=6,X2427&lt;14),"A",IF(AND(X2427&gt;=14,X2427&lt;22),"B","C"))</f>
        <v>A</v>
      </c>
      <c r="X2427" s="18" t="n">
        <f aca="false">HOUR(H2427)</f>
        <v>11</v>
      </c>
      <c r="Y2427" s="18" t="n">
        <f aca="false">ROUND((I2427-H2427)*1440,0)</f>
        <v>11</v>
      </c>
      <c r="Z2427" s="18" t="n">
        <f aca="false">ROUND((J2427-I2427)*1440,0)</f>
        <v>23</v>
      </c>
      <c r="AA2427" s="18" t="n">
        <f aca="false">ROUND((K2427-J2427)*1440,0)</f>
        <v>23</v>
      </c>
      <c r="AB2427" s="18" t="n">
        <f aca="false">ROUND((L2427-K2427)*1440,0)</f>
        <v>15</v>
      </c>
      <c r="AC2427" s="18" t="n">
        <f aca="false">ROUND((M2427-L2427)*1440,0)</f>
        <v>46</v>
      </c>
      <c r="AD2427" s="18" t="n">
        <f aca="false">IF(N2427="","",ROUND((N2427-M2427)*1440,0))</f>
        <v>63</v>
      </c>
      <c r="AE2427" s="18" t="n">
        <f aca="false">IF(O2427="","",ROUND((O2427-N2427)*1440,0))</f>
        <v>43</v>
      </c>
      <c r="AF2427" s="18" t="n">
        <f aca="false">IF(P2427="","",ROUND((P2427-O2427)*1440,0))</f>
        <v>5</v>
      </c>
      <c r="AG2427" s="18" t="n">
        <f aca="false">IF(Q2427="","",ROUND((Q2427-P2427)*1440,0))</f>
        <v>41</v>
      </c>
      <c r="AH2427" s="18" t="n">
        <f aca="false">IF(Q2427="","",ROUND((Q2427-H2427)*1440,0))</f>
        <v>270</v>
      </c>
      <c r="AI2427" s="19" t="n">
        <f aca="false">ROUND(IF(O2427="",Assumptions!$B$25-K2427,O2427-K2427)*24,1)</f>
        <v>2.8</v>
      </c>
      <c r="AJ2427" s="20" t="n">
        <f aca="false">ROUND(MAX(N(Y2427)/Assumptions!$C$5, N(Z2427)/Assumptions!$C$6, N(AA2427)/Assumptions!$C$7, N(AB2427)/Assumptions!$C$8, N(AC2427)/Assumptions!$C$9, N(AD2427)/Assumptions!$C$10, N(AE2427)/Assumptions!$C$11, N(AF2427)/Assumptions!$C$12, N(AG2427)/Assumptions!$C$13),3)</f>
        <v>2.1</v>
      </c>
      <c r="AK2427" s="0" t="str">
        <f aca="false">IF(OR(U2427="Pending",U2427="On Hold"),"Open GRN (awaiting)",IF(AJ2427&lt;=1,"Within SLA",IF(ROUND(N(Y2427)/Assumptions!$C$5,3)=AJ2427,"Gate Wait",IF(ROUND(N(Z2427)/Assumptions!$C$6,3)=AJ2427,"Dock Wait",IF(ROUND(N(AA2427)/Assumptions!$C$7,3)=AJ2427,"Unloading",IF(ROUND(N(AB2427)/Assumptions!$C$8,3)=AJ2427,"Unload-to-QC Wait",IF(ROUND(N(AC2427)/Assumptions!$C$9,3)=AJ2427,"QC",IF(ROUND(N(AD2427)/Assumptions!$C$10,3)=AJ2427,"QC-to-GRN Wait",IF(ROUND(N(AE2427)/Assumptions!$C$11,3)=AJ2427,"GRN Processing",IF(ROUND(N(AF2427)/Assumptions!$C$12,3)=AJ2427,"GRN-to-Putaway Wait",IF(ROUND(N(AG2427)/Assumptions!$C$13,3)=AJ2427,"Putaway","Within SLA")))))))))))</f>
        <v>QC-to-GRN Wait</v>
      </c>
    </row>
    <row r="2428" customFormat="false" ht="15" hidden="false" customHeight="false" outlineLevel="0" collapsed="false">
      <c r="A2428" s="0" t="s">
        <v>7015</v>
      </c>
      <c r="B2428" s="0" t="s">
        <v>7016</v>
      </c>
      <c r="C2428" s="0" t="s">
        <v>175</v>
      </c>
      <c r="D2428" s="0" t="s">
        <v>119</v>
      </c>
      <c r="E2428" s="0" t="s">
        <v>7017</v>
      </c>
      <c r="F2428" s="0" t="s">
        <v>177</v>
      </c>
      <c r="G2428" s="0" t="s">
        <v>122</v>
      </c>
      <c r="H2428" s="17" t="n">
        <v>46262.4791666667</v>
      </c>
      <c r="I2428" s="17" t="n">
        <v>46262.4854166667</v>
      </c>
      <c r="J2428" s="17" t="n">
        <v>46262.4875</v>
      </c>
      <c r="K2428" s="17" t="n">
        <v>46262.50625</v>
      </c>
      <c r="L2428" s="17" t="n">
        <v>46262.5111111111</v>
      </c>
      <c r="M2428" s="17" t="n">
        <v>46262.5548611111</v>
      </c>
      <c r="N2428" s="17" t="n">
        <v>46262.5951388889</v>
      </c>
      <c r="O2428" s="17" t="n">
        <v>46262.7069444444</v>
      </c>
      <c r="P2428" s="17" t="n">
        <v>46262.7243055556</v>
      </c>
      <c r="Q2428" s="17" t="n">
        <v>46262.7548611111</v>
      </c>
      <c r="R2428" s="0" t="n">
        <v>549</v>
      </c>
      <c r="S2428" s="0" t="n">
        <v>30</v>
      </c>
      <c r="T2428" s="0" t="n">
        <v>0</v>
      </c>
      <c r="U2428" s="18" t="s">
        <v>123</v>
      </c>
      <c r="V2428" s="18" t="s">
        <v>156</v>
      </c>
      <c r="W2428" s="0" t="str">
        <f aca="false">IF(AND(X2428&gt;=6,X2428&lt;14),"A",IF(AND(X2428&gt;=14,X2428&lt;22),"B","C"))</f>
        <v>A</v>
      </c>
      <c r="X2428" s="18" t="n">
        <f aca="false">HOUR(H2428)</f>
        <v>11</v>
      </c>
      <c r="Y2428" s="18" t="n">
        <f aca="false">ROUND((I2428-H2428)*1440,0)</f>
        <v>9</v>
      </c>
      <c r="Z2428" s="18" t="n">
        <f aca="false">ROUND((J2428-I2428)*1440,0)</f>
        <v>3</v>
      </c>
      <c r="AA2428" s="18" t="n">
        <f aca="false">ROUND((K2428-J2428)*1440,0)</f>
        <v>27</v>
      </c>
      <c r="AB2428" s="18" t="n">
        <f aca="false">ROUND((L2428-K2428)*1440,0)</f>
        <v>7</v>
      </c>
      <c r="AC2428" s="18" t="n">
        <f aca="false">ROUND((M2428-L2428)*1440,0)</f>
        <v>63</v>
      </c>
      <c r="AD2428" s="18" t="n">
        <f aca="false">IF(N2428="","",ROUND((N2428-M2428)*1440,0))</f>
        <v>58</v>
      </c>
      <c r="AE2428" s="18" t="n">
        <f aca="false">IF(O2428="","",ROUND((O2428-N2428)*1440,0))</f>
        <v>161</v>
      </c>
      <c r="AF2428" s="18" t="n">
        <f aca="false">IF(P2428="","",ROUND((P2428-O2428)*1440,0))</f>
        <v>25</v>
      </c>
      <c r="AG2428" s="18" t="n">
        <f aca="false">IF(Q2428="","",ROUND((Q2428-P2428)*1440,0))</f>
        <v>44</v>
      </c>
      <c r="AH2428" s="18" t="n">
        <f aca="false">IF(Q2428="","",ROUND((Q2428-H2428)*1440,0))</f>
        <v>397</v>
      </c>
      <c r="AI2428" s="19" t="n">
        <f aca="false">ROUND(IF(O2428="",Assumptions!$B$25-K2428,O2428-K2428)*24,1)</f>
        <v>4.8</v>
      </c>
      <c r="AJ2428" s="20" t="n">
        <f aca="false">ROUND(MAX(N(Y2428)/Assumptions!$C$5, N(Z2428)/Assumptions!$C$6, N(AA2428)/Assumptions!$C$7, N(AB2428)/Assumptions!$C$8, N(AC2428)/Assumptions!$C$9, N(AD2428)/Assumptions!$C$10, N(AE2428)/Assumptions!$C$11, N(AF2428)/Assumptions!$C$12, N(AG2428)/Assumptions!$C$13),3)</f>
        <v>3.578</v>
      </c>
      <c r="AK2428" s="0" t="str">
        <f aca="false">IF(OR(U2428="Pending",U2428="On Hold"),"Open GRN (awaiting)",IF(AJ2428&lt;=1,"Within SLA",IF(ROUND(N(Y2428)/Assumptions!$C$5,3)=AJ2428,"Gate Wait",IF(ROUND(N(Z2428)/Assumptions!$C$6,3)=AJ2428,"Dock Wait",IF(ROUND(N(AA2428)/Assumptions!$C$7,3)=AJ2428,"Unloading",IF(ROUND(N(AB2428)/Assumptions!$C$8,3)=AJ2428,"Unload-to-QC Wait",IF(ROUND(N(AC2428)/Assumptions!$C$9,3)=AJ2428,"QC",IF(ROUND(N(AD2428)/Assumptions!$C$10,3)=AJ2428,"QC-to-GRN Wait",IF(ROUND(N(AE2428)/Assumptions!$C$11,3)=AJ2428,"GRN Processing",IF(ROUND(N(AF2428)/Assumptions!$C$12,3)=AJ2428,"GRN-to-Putaway Wait",IF(ROUND(N(AG2428)/Assumptions!$C$13,3)=AJ2428,"Putaway","Within SLA")))))))))))</f>
        <v>GRN Processing</v>
      </c>
    </row>
    <row r="2429" customFormat="false" ht="15" hidden="false" customHeight="false" outlineLevel="0" collapsed="false">
      <c r="A2429" s="0" t="s">
        <v>7018</v>
      </c>
      <c r="B2429" s="0" t="s">
        <v>7019</v>
      </c>
      <c r="C2429" s="0" t="s">
        <v>286</v>
      </c>
      <c r="D2429" s="0" t="s">
        <v>119</v>
      </c>
      <c r="E2429" s="0" t="s">
        <v>2654</v>
      </c>
      <c r="F2429" s="0" t="s">
        <v>121</v>
      </c>
      <c r="G2429" s="0" t="s">
        <v>129</v>
      </c>
      <c r="H2429" s="17" t="n">
        <v>46262.48125</v>
      </c>
      <c r="I2429" s="17" t="n">
        <v>46262.5006944445</v>
      </c>
      <c r="J2429" s="17" t="n">
        <v>46262.5173611111</v>
      </c>
      <c r="K2429" s="17" t="n">
        <v>46262.5708333333</v>
      </c>
      <c r="L2429" s="17" t="n">
        <v>46262.575</v>
      </c>
      <c r="M2429" s="17" t="n">
        <v>46262.5930555556</v>
      </c>
      <c r="N2429" s="17" t="n">
        <v>46262.6465277778</v>
      </c>
      <c r="O2429" s="17" t="n">
        <v>46262.6715277778</v>
      </c>
      <c r="P2429" s="17" t="n">
        <v>46262.6888888889</v>
      </c>
      <c r="Q2429" s="17" t="n">
        <v>46262.7013888889</v>
      </c>
      <c r="R2429" s="0" t="n">
        <v>526</v>
      </c>
      <c r="S2429" s="0" t="n">
        <v>0</v>
      </c>
      <c r="T2429" s="0" t="n">
        <v>2</v>
      </c>
      <c r="U2429" s="18" t="s">
        <v>123</v>
      </c>
      <c r="V2429" s="18" t="s">
        <v>156</v>
      </c>
      <c r="W2429" s="0" t="str">
        <f aca="false">IF(AND(X2429&gt;=6,X2429&lt;14),"A",IF(AND(X2429&gt;=14,X2429&lt;22),"B","C"))</f>
        <v>A</v>
      </c>
      <c r="X2429" s="18" t="n">
        <f aca="false">HOUR(H2429)</f>
        <v>11</v>
      </c>
      <c r="Y2429" s="18" t="n">
        <f aca="false">ROUND((I2429-H2429)*1440,0)</f>
        <v>28</v>
      </c>
      <c r="Z2429" s="18" t="n">
        <f aca="false">ROUND((J2429-I2429)*1440,0)</f>
        <v>24</v>
      </c>
      <c r="AA2429" s="18" t="n">
        <f aca="false">ROUND((K2429-J2429)*1440,0)</f>
        <v>77</v>
      </c>
      <c r="AB2429" s="18" t="n">
        <f aca="false">ROUND((L2429-K2429)*1440,0)</f>
        <v>6</v>
      </c>
      <c r="AC2429" s="18" t="n">
        <f aca="false">ROUND((M2429-L2429)*1440,0)</f>
        <v>26</v>
      </c>
      <c r="AD2429" s="18" t="n">
        <f aca="false">IF(N2429="","",ROUND((N2429-M2429)*1440,0))</f>
        <v>77</v>
      </c>
      <c r="AE2429" s="18" t="n">
        <f aca="false">IF(O2429="","",ROUND((O2429-N2429)*1440,0))</f>
        <v>36</v>
      </c>
      <c r="AF2429" s="18" t="n">
        <f aca="false">IF(P2429="","",ROUND((P2429-O2429)*1440,0))</f>
        <v>25</v>
      </c>
      <c r="AG2429" s="18" t="n">
        <f aca="false">IF(Q2429="","",ROUND((Q2429-P2429)*1440,0))</f>
        <v>18</v>
      </c>
      <c r="AH2429" s="18" t="n">
        <f aca="false">IF(Q2429="","",ROUND((Q2429-H2429)*1440,0))</f>
        <v>317</v>
      </c>
      <c r="AI2429" s="19" t="n">
        <f aca="false">ROUND(IF(O2429="",Assumptions!$B$25-K2429,O2429-K2429)*24,1)</f>
        <v>2.4</v>
      </c>
      <c r="AJ2429" s="20" t="n">
        <f aca="false">ROUND(MAX(N(Y2429)/Assumptions!$C$5, N(Z2429)/Assumptions!$C$6, N(AA2429)/Assumptions!$C$7, N(AB2429)/Assumptions!$C$8, N(AC2429)/Assumptions!$C$9, N(AD2429)/Assumptions!$C$10, N(AE2429)/Assumptions!$C$11, N(AF2429)/Assumptions!$C$12, N(AG2429)/Assumptions!$C$13),3)</f>
        <v>2.567</v>
      </c>
      <c r="AK2429" s="0" t="str">
        <f aca="false">IF(OR(U2429="Pending",U2429="On Hold"),"Open GRN (awaiting)",IF(AJ2429&lt;=1,"Within SLA",IF(ROUND(N(Y2429)/Assumptions!$C$5,3)=AJ2429,"Gate Wait",IF(ROUND(N(Z2429)/Assumptions!$C$6,3)=AJ2429,"Dock Wait",IF(ROUND(N(AA2429)/Assumptions!$C$7,3)=AJ2429,"Unloading",IF(ROUND(N(AB2429)/Assumptions!$C$8,3)=AJ2429,"Unload-to-QC Wait",IF(ROUND(N(AC2429)/Assumptions!$C$9,3)=AJ2429,"QC",IF(ROUND(N(AD2429)/Assumptions!$C$10,3)=AJ2429,"QC-to-GRN Wait",IF(ROUND(N(AE2429)/Assumptions!$C$11,3)=AJ2429,"GRN Processing",IF(ROUND(N(AF2429)/Assumptions!$C$12,3)=AJ2429,"GRN-to-Putaway Wait",IF(ROUND(N(AG2429)/Assumptions!$C$13,3)=AJ2429,"Putaway","Within SLA")))))))))))</f>
        <v>QC-to-GRN Wait</v>
      </c>
    </row>
    <row r="2430" customFormat="false" ht="15" hidden="false" customHeight="false" outlineLevel="0" collapsed="false">
      <c r="A2430" s="0" t="s">
        <v>7020</v>
      </c>
      <c r="B2430" s="0" t="s">
        <v>7021</v>
      </c>
      <c r="C2430" s="0" t="s">
        <v>134</v>
      </c>
      <c r="D2430" s="0" t="s">
        <v>147</v>
      </c>
      <c r="E2430" s="0" t="s">
        <v>7022</v>
      </c>
      <c r="F2430" s="0" t="s">
        <v>128</v>
      </c>
      <c r="G2430" s="0" t="s">
        <v>150</v>
      </c>
      <c r="H2430" s="17" t="n">
        <v>46262.4902777778</v>
      </c>
      <c r="I2430" s="17" t="n">
        <v>46262.55</v>
      </c>
      <c r="J2430" s="17" t="n">
        <v>46262.5548611111</v>
      </c>
      <c r="K2430" s="17" t="n">
        <v>46262.5868055556</v>
      </c>
      <c r="L2430" s="17" t="n">
        <v>46262.5909722222</v>
      </c>
      <c r="M2430" s="17" t="n">
        <v>46262.65</v>
      </c>
      <c r="N2430" s="17" t="n">
        <v>46262.6520833333</v>
      </c>
      <c r="O2430" s="17" t="n">
        <v>46262.7326388889</v>
      </c>
      <c r="P2430" s="17" t="n">
        <v>46262.7472222222</v>
      </c>
      <c r="Q2430" s="17" t="n">
        <v>46262.7541666667</v>
      </c>
      <c r="R2430" s="0" t="n">
        <v>632</v>
      </c>
      <c r="S2430" s="0" t="n">
        <v>0</v>
      </c>
      <c r="T2430" s="0" t="n">
        <v>0</v>
      </c>
      <c r="U2430" s="18" t="s">
        <v>130</v>
      </c>
      <c r="V2430" s="18" t="s">
        <v>144</v>
      </c>
      <c r="W2430" s="0" t="str">
        <f aca="false">IF(AND(X2430&gt;=6,X2430&lt;14),"A",IF(AND(X2430&gt;=14,X2430&lt;22),"B","C"))</f>
        <v>A</v>
      </c>
      <c r="X2430" s="18" t="n">
        <f aca="false">HOUR(H2430)</f>
        <v>11</v>
      </c>
      <c r="Y2430" s="18" t="n">
        <f aca="false">ROUND((I2430-H2430)*1440,0)</f>
        <v>86</v>
      </c>
      <c r="Z2430" s="18" t="n">
        <f aca="false">ROUND((J2430-I2430)*1440,0)</f>
        <v>7</v>
      </c>
      <c r="AA2430" s="18" t="n">
        <f aca="false">ROUND((K2430-J2430)*1440,0)</f>
        <v>46</v>
      </c>
      <c r="AB2430" s="18" t="n">
        <f aca="false">ROUND((L2430-K2430)*1440,0)</f>
        <v>6</v>
      </c>
      <c r="AC2430" s="18" t="n">
        <f aca="false">ROUND((M2430-L2430)*1440,0)</f>
        <v>85</v>
      </c>
      <c r="AD2430" s="18" t="n">
        <f aca="false">IF(N2430="","",ROUND((N2430-M2430)*1440,0))</f>
        <v>3</v>
      </c>
      <c r="AE2430" s="18" t="n">
        <f aca="false">IF(O2430="","",ROUND((O2430-N2430)*1440,0))</f>
        <v>116</v>
      </c>
      <c r="AF2430" s="18" t="n">
        <f aca="false">IF(P2430="","",ROUND((P2430-O2430)*1440,0))</f>
        <v>21</v>
      </c>
      <c r="AG2430" s="18" t="n">
        <f aca="false">IF(Q2430="","",ROUND((Q2430-P2430)*1440,0))</f>
        <v>10</v>
      </c>
      <c r="AH2430" s="18" t="n">
        <f aca="false">IF(Q2430="","",ROUND((Q2430-H2430)*1440,0))</f>
        <v>380</v>
      </c>
      <c r="AI2430" s="19" t="n">
        <f aca="false">ROUND(IF(O2430="",Assumptions!$B$25-K2430,O2430-K2430)*24,1)</f>
        <v>3.5</v>
      </c>
      <c r="AJ2430" s="20" t="n">
        <f aca="false">ROUND(MAX(N(Y2430)/Assumptions!$C$5, N(Z2430)/Assumptions!$C$6, N(AA2430)/Assumptions!$C$7, N(AB2430)/Assumptions!$C$8, N(AC2430)/Assumptions!$C$9, N(AD2430)/Assumptions!$C$10, N(AE2430)/Assumptions!$C$11, N(AF2430)/Assumptions!$C$12, N(AG2430)/Assumptions!$C$13),3)</f>
        <v>2.867</v>
      </c>
      <c r="AK2430" s="0" t="str">
        <f aca="false">IF(OR(U2430="Pending",U2430="On Hold"),"Open GRN (awaiting)",IF(AJ2430&lt;=1,"Within SLA",IF(ROUND(N(Y2430)/Assumptions!$C$5,3)=AJ2430,"Gate Wait",IF(ROUND(N(Z2430)/Assumptions!$C$6,3)=AJ2430,"Dock Wait",IF(ROUND(N(AA2430)/Assumptions!$C$7,3)=AJ2430,"Unloading",IF(ROUND(N(AB2430)/Assumptions!$C$8,3)=AJ2430,"Unload-to-QC Wait",IF(ROUND(N(AC2430)/Assumptions!$C$9,3)=AJ2430,"QC",IF(ROUND(N(AD2430)/Assumptions!$C$10,3)=AJ2430,"QC-to-GRN Wait",IF(ROUND(N(AE2430)/Assumptions!$C$11,3)=AJ2430,"GRN Processing",IF(ROUND(N(AF2430)/Assumptions!$C$12,3)=AJ2430,"GRN-to-Putaway Wait",IF(ROUND(N(AG2430)/Assumptions!$C$13,3)=AJ2430,"Putaway","Within SLA")))))))))))</f>
        <v>Gate Wait</v>
      </c>
    </row>
    <row r="2431" customFormat="false" ht="15" hidden="false" customHeight="false" outlineLevel="0" collapsed="false">
      <c r="A2431" s="0" t="s">
        <v>7023</v>
      </c>
      <c r="B2431" s="0" t="s">
        <v>7024</v>
      </c>
      <c r="C2431" s="0" t="s">
        <v>218</v>
      </c>
      <c r="D2431" s="0" t="s">
        <v>119</v>
      </c>
      <c r="E2431" s="0" t="s">
        <v>1486</v>
      </c>
      <c r="F2431" s="0" t="s">
        <v>137</v>
      </c>
      <c r="G2431" s="0" t="s">
        <v>129</v>
      </c>
      <c r="H2431" s="17" t="n">
        <v>46262.5048611111</v>
      </c>
      <c r="I2431" s="17" t="n">
        <v>46262.5666666667</v>
      </c>
      <c r="J2431" s="17" t="n">
        <v>46262.58125</v>
      </c>
      <c r="K2431" s="17" t="n">
        <v>46262.6173611111</v>
      </c>
      <c r="L2431" s="17" t="n">
        <v>46262.6215277778</v>
      </c>
      <c r="M2431" s="17" t="n">
        <v>46262.6284722222</v>
      </c>
      <c r="N2431" s="17" t="n">
        <v>46262.6597222222</v>
      </c>
      <c r="O2431" s="17" t="n">
        <v>46262.6722222222</v>
      </c>
      <c r="P2431" s="17" t="n">
        <v>46262.6861111111</v>
      </c>
      <c r="Q2431" s="17" t="n">
        <v>46262.7027777778</v>
      </c>
      <c r="R2431" s="0" t="n">
        <v>1822</v>
      </c>
      <c r="S2431" s="0" t="n">
        <v>0</v>
      </c>
      <c r="T2431" s="0" t="n">
        <v>0</v>
      </c>
      <c r="U2431" s="18" t="s">
        <v>130</v>
      </c>
      <c r="V2431" s="18" t="s">
        <v>139</v>
      </c>
      <c r="W2431" s="0" t="str">
        <f aca="false">IF(AND(X2431&gt;=6,X2431&lt;14),"A",IF(AND(X2431&gt;=14,X2431&lt;22),"B","C"))</f>
        <v>A</v>
      </c>
      <c r="X2431" s="18" t="n">
        <f aca="false">HOUR(H2431)</f>
        <v>12</v>
      </c>
      <c r="Y2431" s="18" t="n">
        <f aca="false">ROUND((I2431-H2431)*1440,0)</f>
        <v>89</v>
      </c>
      <c r="Z2431" s="18" t="n">
        <f aca="false">ROUND((J2431-I2431)*1440,0)</f>
        <v>21</v>
      </c>
      <c r="AA2431" s="18" t="n">
        <f aca="false">ROUND((K2431-J2431)*1440,0)</f>
        <v>52</v>
      </c>
      <c r="AB2431" s="18" t="n">
        <f aca="false">ROUND((L2431-K2431)*1440,0)</f>
        <v>6</v>
      </c>
      <c r="AC2431" s="18" t="n">
        <f aca="false">ROUND((M2431-L2431)*1440,0)</f>
        <v>10</v>
      </c>
      <c r="AD2431" s="18" t="n">
        <f aca="false">IF(N2431="","",ROUND((N2431-M2431)*1440,0))</f>
        <v>45</v>
      </c>
      <c r="AE2431" s="18" t="n">
        <f aca="false">IF(O2431="","",ROUND((O2431-N2431)*1440,0))</f>
        <v>18</v>
      </c>
      <c r="AF2431" s="18" t="n">
        <f aca="false">IF(P2431="","",ROUND((P2431-O2431)*1440,0))</f>
        <v>20</v>
      </c>
      <c r="AG2431" s="18" t="n">
        <f aca="false">IF(Q2431="","",ROUND((Q2431-P2431)*1440,0))</f>
        <v>24</v>
      </c>
      <c r="AH2431" s="18" t="n">
        <f aca="false">IF(Q2431="","",ROUND((Q2431-H2431)*1440,0))</f>
        <v>285</v>
      </c>
      <c r="AI2431" s="19" t="n">
        <f aca="false">ROUND(IF(O2431="",Assumptions!$B$25-K2431,O2431-K2431)*24,1)</f>
        <v>1.3</v>
      </c>
      <c r="AJ2431" s="20" t="n">
        <f aca="false">ROUND(MAX(N(Y2431)/Assumptions!$C$5, N(Z2431)/Assumptions!$C$6, N(AA2431)/Assumptions!$C$7, N(AB2431)/Assumptions!$C$8, N(AC2431)/Assumptions!$C$9, N(AD2431)/Assumptions!$C$10, N(AE2431)/Assumptions!$C$11, N(AF2431)/Assumptions!$C$12, N(AG2431)/Assumptions!$C$13),3)</f>
        <v>2.967</v>
      </c>
      <c r="AK2431" s="0" t="str">
        <f aca="false">IF(OR(U2431="Pending",U2431="On Hold"),"Open GRN (awaiting)",IF(AJ2431&lt;=1,"Within SLA",IF(ROUND(N(Y2431)/Assumptions!$C$5,3)=AJ2431,"Gate Wait",IF(ROUND(N(Z2431)/Assumptions!$C$6,3)=AJ2431,"Dock Wait",IF(ROUND(N(AA2431)/Assumptions!$C$7,3)=AJ2431,"Unloading",IF(ROUND(N(AB2431)/Assumptions!$C$8,3)=AJ2431,"Unload-to-QC Wait",IF(ROUND(N(AC2431)/Assumptions!$C$9,3)=AJ2431,"QC",IF(ROUND(N(AD2431)/Assumptions!$C$10,3)=AJ2431,"QC-to-GRN Wait",IF(ROUND(N(AE2431)/Assumptions!$C$11,3)=AJ2431,"GRN Processing",IF(ROUND(N(AF2431)/Assumptions!$C$12,3)=AJ2431,"GRN-to-Putaway Wait",IF(ROUND(N(AG2431)/Assumptions!$C$13,3)=AJ2431,"Putaway","Within SLA")))))))))))</f>
        <v>Gate Wait</v>
      </c>
    </row>
    <row r="2432" customFormat="false" ht="15" hidden="false" customHeight="false" outlineLevel="0" collapsed="false">
      <c r="A2432" s="0" t="s">
        <v>7025</v>
      </c>
      <c r="B2432" s="0" t="s">
        <v>7026</v>
      </c>
      <c r="C2432" s="0" t="s">
        <v>184</v>
      </c>
      <c r="D2432" s="0" t="s">
        <v>135</v>
      </c>
      <c r="E2432" s="0" t="s">
        <v>7027</v>
      </c>
      <c r="F2432" s="0" t="s">
        <v>177</v>
      </c>
      <c r="G2432" s="0" t="s">
        <v>178</v>
      </c>
      <c r="H2432" s="17" t="n">
        <v>46262.5375</v>
      </c>
      <c r="I2432" s="17" t="n">
        <v>46262.5826388889</v>
      </c>
      <c r="J2432" s="17" t="n">
        <v>46262.5868055556</v>
      </c>
      <c r="K2432" s="17" t="n">
        <v>46262.6027777778</v>
      </c>
      <c r="L2432" s="17" t="n">
        <v>46262.6159722222</v>
      </c>
      <c r="M2432" s="17" t="n">
        <v>46262.6472222222</v>
      </c>
      <c r="N2432" s="17" t="n">
        <v>46262.7125</v>
      </c>
      <c r="O2432" s="17" t="n">
        <v>46263.0006944445</v>
      </c>
      <c r="P2432" s="17" t="n">
        <v>46263.0131944444</v>
      </c>
      <c r="Q2432" s="17" t="n">
        <v>46263.0583333333</v>
      </c>
      <c r="R2432" s="0" t="n">
        <v>196</v>
      </c>
      <c r="S2432" s="0" t="n">
        <v>0</v>
      </c>
      <c r="T2432" s="0" t="n">
        <v>4</v>
      </c>
      <c r="U2432" s="18" t="s">
        <v>123</v>
      </c>
      <c r="V2432" s="18" t="s">
        <v>156</v>
      </c>
      <c r="W2432" s="0" t="str">
        <f aca="false">IF(AND(X2432&gt;=6,X2432&lt;14),"A",IF(AND(X2432&gt;=14,X2432&lt;22),"B","C"))</f>
        <v>A</v>
      </c>
      <c r="X2432" s="18" t="n">
        <f aca="false">HOUR(H2432)</f>
        <v>12</v>
      </c>
      <c r="Y2432" s="18" t="n">
        <f aca="false">ROUND((I2432-H2432)*1440,0)</f>
        <v>65</v>
      </c>
      <c r="Z2432" s="18" t="n">
        <f aca="false">ROUND((J2432-I2432)*1440,0)</f>
        <v>6</v>
      </c>
      <c r="AA2432" s="18" t="n">
        <f aca="false">ROUND((K2432-J2432)*1440,0)</f>
        <v>23</v>
      </c>
      <c r="AB2432" s="18" t="n">
        <f aca="false">ROUND((L2432-K2432)*1440,0)</f>
        <v>19</v>
      </c>
      <c r="AC2432" s="18" t="n">
        <f aca="false">ROUND((M2432-L2432)*1440,0)</f>
        <v>45</v>
      </c>
      <c r="AD2432" s="18" t="n">
        <f aca="false">IF(N2432="","",ROUND((N2432-M2432)*1440,0))</f>
        <v>94</v>
      </c>
      <c r="AE2432" s="18" t="n">
        <f aca="false">IF(O2432="","",ROUND((O2432-N2432)*1440,0))</f>
        <v>415</v>
      </c>
      <c r="AF2432" s="18" t="n">
        <f aca="false">IF(P2432="","",ROUND((P2432-O2432)*1440,0))</f>
        <v>18</v>
      </c>
      <c r="AG2432" s="18" t="n">
        <f aca="false">IF(Q2432="","",ROUND((Q2432-P2432)*1440,0))</f>
        <v>65</v>
      </c>
      <c r="AH2432" s="18" t="n">
        <f aca="false">IF(Q2432="","",ROUND((Q2432-H2432)*1440,0))</f>
        <v>750</v>
      </c>
      <c r="AI2432" s="19" t="n">
        <f aca="false">ROUND(IF(O2432="",Assumptions!$B$25-K2432,O2432-K2432)*24,1)</f>
        <v>9.6</v>
      </c>
      <c r="AJ2432" s="20" t="n">
        <f aca="false">ROUND(MAX(N(Y2432)/Assumptions!$C$5, N(Z2432)/Assumptions!$C$6, N(AA2432)/Assumptions!$C$7, N(AB2432)/Assumptions!$C$8, N(AC2432)/Assumptions!$C$9, N(AD2432)/Assumptions!$C$10, N(AE2432)/Assumptions!$C$11, N(AF2432)/Assumptions!$C$12, N(AG2432)/Assumptions!$C$13),3)</f>
        <v>9.222</v>
      </c>
      <c r="AK2432" s="0" t="str">
        <f aca="false">IF(OR(U2432="Pending",U2432="On Hold"),"Open GRN (awaiting)",IF(AJ2432&lt;=1,"Within SLA",IF(ROUND(N(Y2432)/Assumptions!$C$5,3)=AJ2432,"Gate Wait",IF(ROUND(N(Z2432)/Assumptions!$C$6,3)=AJ2432,"Dock Wait",IF(ROUND(N(AA2432)/Assumptions!$C$7,3)=AJ2432,"Unloading",IF(ROUND(N(AB2432)/Assumptions!$C$8,3)=AJ2432,"Unload-to-QC Wait",IF(ROUND(N(AC2432)/Assumptions!$C$9,3)=AJ2432,"QC",IF(ROUND(N(AD2432)/Assumptions!$C$10,3)=AJ2432,"QC-to-GRN Wait",IF(ROUND(N(AE2432)/Assumptions!$C$11,3)=AJ2432,"GRN Processing",IF(ROUND(N(AF2432)/Assumptions!$C$12,3)=AJ2432,"GRN-to-Putaway Wait",IF(ROUND(N(AG2432)/Assumptions!$C$13,3)=AJ2432,"Putaway","Within SLA")))))))))))</f>
        <v>GRN Processing</v>
      </c>
    </row>
    <row r="2433" customFormat="false" ht="15" hidden="false" customHeight="false" outlineLevel="0" collapsed="false">
      <c r="A2433" s="0" t="s">
        <v>7028</v>
      </c>
      <c r="B2433" s="0" t="s">
        <v>7029</v>
      </c>
      <c r="C2433" s="0" t="s">
        <v>184</v>
      </c>
      <c r="D2433" s="0" t="s">
        <v>147</v>
      </c>
      <c r="E2433" s="0" t="s">
        <v>2381</v>
      </c>
      <c r="F2433" s="0" t="s">
        <v>177</v>
      </c>
      <c r="G2433" s="0" t="s">
        <v>167</v>
      </c>
      <c r="H2433" s="17" t="n">
        <v>46262.5409722222</v>
      </c>
      <c r="I2433" s="17" t="n">
        <v>46262.6125</v>
      </c>
      <c r="J2433" s="17" t="n">
        <v>46262.6194444444</v>
      </c>
      <c r="K2433" s="17" t="n">
        <v>46262.6465277778</v>
      </c>
      <c r="L2433" s="17" t="n">
        <v>46262.6548611111</v>
      </c>
      <c r="M2433" s="17" t="n">
        <v>46262.6645833333</v>
      </c>
      <c r="N2433" s="17" t="n">
        <v>46262.6743055556</v>
      </c>
      <c r="O2433" s="17" t="n">
        <v>46262.7354166667</v>
      </c>
      <c r="P2433" s="17" t="n">
        <v>46262.74375</v>
      </c>
      <c r="Q2433" s="17" t="n">
        <v>46262.7736111111</v>
      </c>
      <c r="R2433" s="0" t="n">
        <v>418</v>
      </c>
      <c r="S2433" s="0" t="n">
        <v>0</v>
      </c>
      <c r="T2433" s="0" t="n">
        <v>0</v>
      </c>
      <c r="U2433" s="18" t="s">
        <v>130</v>
      </c>
      <c r="V2433" s="18" t="s">
        <v>139</v>
      </c>
      <c r="W2433" s="0" t="str">
        <f aca="false">IF(AND(X2433&gt;=6,X2433&lt;14),"A",IF(AND(X2433&gt;=14,X2433&lt;22),"B","C"))</f>
        <v>A</v>
      </c>
      <c r="X2433" s="18" t="n">
        <f aca="false">HOUR(H2433)</f>
        <v>12</v>
      </c>
      <c r="Y2433" s="18" t="n">
        <f aca="false">ROUND((I2433-H2433)*1440,0)</f>
        <v>103</v>
      </c>
      <c r="Z2433" s="18" t="n">
        <f aca="false">ROUND((J2433-I2433)*1440,0)</f>
        <v>10</v>
      </c>
      <c r="AA2433" s="18" t="n">
        <f aca="false">ROUND((K2433-J2433)*1440,0)</f>
        <v>39</v>
      </c>
      <c r="AB2433" s="18" t="n">
        <f aca="false">ROUND((L2433-K2433)*1440,0)</f>
        <v>12</v>
      </c>
      <c r="AC2433" s="18" t="n">
        <f aca="false">ROUND((M2433-L2433)*1440,0)</f>
        <v>14</v>
      </c>
      <c r="AD2433" s="18" t="n">
        <f aca="false">IF(N2433="","",ROUND((N2433-M2433)*1440,0))</f>
        <v>14</v>
      </c>
      <c r="AE2433" s="18" t="n">
        <f aca="false">IF(O2433="","",ROUND((O2433-N2433)*1440,0))</f>
        <v>88</v>
      </c>
      <c r="AF2433" s="18" t="n">
        <f aca="false">IF(P2433="","",ROUND((P2433-O2433)*1440,0))</f>
        <v>12</v>
      </c>
      <c r="AG2433" s="18" t="n">
        <f aca="false">IF(Q2433="","",ROUND((Q2433-P2433)*1440,0))</f>
        <v>43</v>
      </c>
      <c r="AH2433" s="18" t="n">
        <f aca="false">IF(Q2433="","",ROUND((Q2433-H2433)*1440,0))</f>
        <v>335</v>
      </c>
      <c r="AI2433" s="19" t="n">
        <f aca="false">ROUND(IF(O2433="",Assumptions!$B$25-K2433,O2433-K2433)*24,1)</f>
        <v>2.1</v>
      </c>
      <c r="AJ2433" s="20" t="n">
        <f aca="false">ROUND(MAX(N(Y2433)/Assumptions!$C$5, N(Z2433)/Assumptions!$C$6, N(AA2433)/Assumptions!$C$7, N(AB2433)/Assumptions!$C$8, N(AC2433)/Assumptions!$C$9, N(AD2433)/Assumptions!$C$10, N(AE2433)/Assumptions!$C$11, N(AF2433)/Assumptions!$C$12, N(AG2433)/Assumptions!$C$13),3)</f>
        <v>3.433</v>
      </c>
      <c r="AK2433" s="0" t="str">
        <f aca="false">IF(OR(U2433="Pending",U2433="On Hold"),"Open GRN (awaiting)",IF(AJ2433&lt;=1,"Within SLA",IF(ROUND(N(Y2433)/Assumptions!$C$5,3)=AJ2433,"Gate Wait",IF(ROUND(N(Z2433)/Assumptions!$C$6,3)=AJ2433,"Dock Wait",IF(ROUND(N(AA2433)/Assumptions!$C$7,3)=AJ2433,"Unloading",IF(ROUND(N(AB2433)/Assumptions!$C$8,3)=AJ2433,"Unload-to-QC Wait",IF(ROUND(N(AC2433)/Assumptions!$C$9,3)=AJ2433,"QC",IF(ROUND(N(AD2433)/Assumptions!$C$10,3)=AJ2433,"QC-to-GRN Wait",IF(ROUND(N(AE2433)/Assumptions!$C$11,3)=AJ2433,"GRN Processing",IF(ROUND(N(AF2433)/Assumptions!$C$12,3)=AJ2433,"GRN-to-Putaway Wait",IF(ROUND(N(AG2433)/Assumptions!$C$13,3)=AJ2433,"Putaway","Within SLA")))))))))))</f>
        <v>Gate Wait</v>
      </c>
    </row>
    <row r="2434" customFormat="false" ht="15" hidden="false" customHeight="false" outlineLevel="0" collapsed="false">
      <c r="A2434" s="0" t="s">
        <v>7030</v>
      </c>
      <c r="B2434" s="0" t="s">
        <v>7031</v>
      </c>
      <c r="C2434" s="0" t="s">
        <v>218</v>
      </c>
      <c r="D2434" s="0" t="s">
        <v>147</v>
      </c>
      <c r="E2434" s="0" t="s">
        <v>7032</v>
      </c>
      <c r="F2434" s="0" t="s">
        <v>137</v>
      </c>
      <c r="G2434" s="0" t="s">
        <v>167</v>
      </c>
      <c r="H2434" s="17" t="n">
        <v>46262.55625</v>
      </c>
      <c r="I2434" s="17" t="n">
        <v>46262.5673611111</v>
      </c>
      <c r="J2434" s="17" t="n">
        <v>46262.5791666667</v>
      </c>
      <c r="K2434" s="17" t="n">
        <v>46262.6034722222</v>
      </c>
      <c r="L2434" s="17" t="n">
        <v>46262.6354166667</v>
      </c>
      <c r="M2434" s="17" t="n">
        <v>46262.6534722222</v>
      </c>
      <c r="N2434" s="17" t="n">
        <v>46262.675</v>
      </c>
      <c r="O2434" s="17" t="n">
        <v>46262.69375</v>
      </c>
      <c r="P2434" s="17" t="n">
        <v>46262.7006944444</v>
      </c>
      <c r="Q2434" s="17" t="n">
        <v>46262.7152777778</v>
      </c>
      <c r="R2434" s="0" t="n">
        <v>857</v>
      </c>
      <c r="S2434" s="0" t="n">
        <v>0</v>
      </c>
      <c r="T2434" s="0" t="n">
        <v>0</v>
      </c>
      <c r="U2434" s="18" t="s">
        <v>130</v>
      </c>
      <c r="V2434" s="18" t="s">
        <v>139</v>
      </c>
      <c r="W2434" s="0" t="str">
        <f aca="false">IF(AND(X2434&gt;=6,X2434&lt;14),"A",IF(AND(X2434&gt;=14,X2434&lt;22),"B","C"))</f>
        <v>A</v>
      </c>
      <c r="X2434" s="18" t="n">
        <f aca="false">HOUR(H2434)</f>
        <v>13</v>
      </c>
      <c r="Y2434" s="18" t="n">
        <f aca="false">ROUND((I2434-H2434)*1440,0)</f>
        <v>16</v>
      </c>
      <c r="Z2434" s="18" t="n">
        <f aca="false">ROUND((J2434-I2434)*1440,0)</f>
        <v>17</v>
      </c>
      <c r="AA2434" s="18" t="n">
        <f aca="false">ROUND((K2434-J2434)*1440,0)</f>
        <v>35</v>
      </c>
      <c r="AB2434" s="18" t="n">
        <f aca="false">ROUND((L2434-K2434)*1440,0)</f>
        <v>46</v>
      </c>
      <c r="AC2434" s="18" t="n">
        <f aca="false">ROUND((M2434-L2434)*1440,0)</f>
        <v>26</v>
      </c>
      <c r="AD2434" s="18" t="n">
        <f aca="false">IF(N2434="","",ROUND((N2434-M2434)*1440,0))</f>
        <v>31</v>
      </c>
      <c r="AE2434" s="18" t="n">
        <f aca="false">IF(O2434="","",ROUND((O2434-N2434)*1440,0))</f>
        <v>27</v>
      </c>
      <c r="AF2434" s="18" t="n">
        <f aca="false">IF(P2434="","",ROUND((P2434-O2434)*1440,0))</f>
        <v>10</v>
      </c>
      <c r="AG2434" s="18" t="n">
        <f aca="false">IF(Q2434="","",ROUND((Q2434-P2434)*1440,0))</f>
        <v>21</v>
      </c>
      <c r="AH2434" s="18" t="n">
        <f aca="false">IF(Q2434="","",ROUND((Q2434-H2434)*1440,0))</f>
        <v>229</v>
      </c>
      <c r="AI2434" s="19" t="n">
        <f aca="false">ROUND(IF(O2434="",Assumptions!$B$25-K2434,O2434-K2434)*24,1)</f>
        <v>2.2</v>
      </c>
      <c r="AJ2434" s="20" t="n">
        <f aca="false">ROUND(MAX(N(Y2434)/Assumptions!$C$5, N(Z2434)/Assumptions!$C$6, N(AA2434)/Assumptions!$C$7, N(AB2434)/Assumptions!$C$8, N(AC2434)/Assumptions!$C$9, N(AD2434)/Assumptions!$C$10, N(AE2434)/Assumptions!$C$11, N(AF2434)/Assumptions!$C$12, N(AG2434)/Assumptions!$C$13),3)</f>
        <v>3.067</v>
      </c>
      <c r="AK2434" s="0" t="str">
        <f aca="false">IF(OR(U2434="Pending",U2434="On Hold"),"Open GRN (awaiting)",IF(AJ2434&lt;=1,"Within SLA",IF(ROUND(N(Y2434)/Assumptions!$C$5,3)=AJ2434,"Gate Wait",IF(ROUND(N(Z2434)/Assumptions!$C$6,3)=AJ2434,"Dock Wait",IF(ROUND(N(AA2434)/Assumptions!$C$7,3)=AJ2434,"Unloading",IF(ROUND(N(AB2434)/Assumptions!$C$8,3)=AJ2434,"Unload-to-QC Wait",IF(ROUND(N(AC2434)/Assumptions!$C$9,3)=AJ2434,"QC",IF(ROUND(N(AD2434)/Assumptions!$C$10,3)=AJ2434,"QC-to-GRN Wait",IF(ROUND(N(AE2434)/Assumptions!$C$11,3)=AJ2434,"GRN Processing",IF(ROUND(N(AF2434)/Assumptions!$C$12,3)=AJ2434,"GRN-to-Putaway Wait",IF(ROUND(N(AG2434)/Assumptions!$C$13,3)=AJ2434,"Putaway","Within SLA")))))))))))</f>
        <v>Unload-to-QC Wait</v>
      </c>
    </row>
    <row r="2435" customFormat="false" ht="15" hidden="false" customHeight="false" outlineLevel="0" collapsed="false">
      <c r="A2435" s="0" t="s">
        <v>7033</v>
      </c>
      <c r="B2435" s="0" t="s">
        <v>7034</v>
      </c>
      <c r="C2435" s="0" t="s">
        <v>118</v>
      </c>
      <c r="D2435" s="0" t="s">
        <v>119</v>
      </c>
      <c r="E2435" s="0" t="s">
        <v>980</v>
      </c>
      <c r="F2435" s="0" t="s">
        <v>121</v>
      </c>
      <c r="G2435" s="0" t="s">
        <v>129</v>
      </c>
      <c r="H2435" s="17" t="n">
        <v>46262.5569444444</v>
      </c>
      <c r="I2435" s="17" t="n">
        <v>46262.5958333333</v>
      </c>
      <c r="J2435" s="17" t="n">
        <v>46262.6034722222</v>
      </c>
      <c r="K2435" s="17" t="n">
        <v>46262.6263888889</v>
      </c>
      <c r="L2435" s="17" t="n">
        <v>46262.6416666667</v>
      </c>
      <c r="M2435" s="17" t="n">
        <v>46262.6534722222</v>
      </c>
      <c r="N2435" s="17" t="n">
        <v>46262.6611111111</v>
      </c>
      <c r="O2435" s="17" t="n">
        <v>46262.6715277778</v>
      </c>
      <c r="P2435" s="17" t="n">
        <v>46262.6916666667</v>
      </c>
      <c r="Q2435" s="17" t="n">
        <v>46262.7097222222</v>
      </c>
      <c r="R2435" s="0" t="n">
        <v>726</v>
      </c>
      <c r="S2435" s="0" t="n">
        <v>0</v>
      </c>
      <c r="T2435" s="0" t="n">
        <v>0</v>
      </c>
      <c r="U2435" s="18" t="s">
        <v>130</v>
      </c>
      <c r="V2435" s="18" t="s">
        <v>139</v>
      </c>
      <c r="W2435" s="0" t="str">
        <f aca="false">IF(AND(X2435&gt;=6,X2435&lt;14),"A",IF(AND(X2435&gt;=14,X2435&lt;22),"B","C"))</f>
        <v>A</v>
      </c>
      <c r="X2435" s="18" t="n">
        <f aca="false">HOUR(H2435)</f>
        <v>13</v>
      </c>
      <c r="Y2435" s="18" t="n">
        <f aca="false">ROUND((I2435-H2435)*1440,0)</f>
        <v>56</v>
      </c>
      <c r="Z2435" s="18" t="n">
        <f aca="false">ROUND((J2435-I2435)*1440,0)</f>
        <v>11</v>
      </c>
      <c r="AA2435" s="18" t="n">
        <f aca="false">ROUND((K2435-J2435)*1440,0)</f>
        <v>33</v>
      </c>
      <c r="AB2435" s="18" t="n">
        <f aca="false">ROUND((L2435-K2435)*1440,0)</f>
        <v>22</v>
      </c>
      <c r="AC2435" s="18" t="n">
        <f aca="false">ROUND((M2435-L2435)*1440,0)</f>
        <v>17</v>
      </c>
      <c r="AD2435" s="18" t="n">
        <f aca="false">IF(N2435="","",ROUND((N2435-M2435)*1440,0))</f>
        <v>11</v>
      </c>
      <c r="AE2435" s="18" t="n">
        <f aca="false">IF(O2435="","",ROUND((O2435-N2435)*1440,0))</f>
        <v>15</v>
      </c>
      <c r="AF2435" s="18" t="n">
        <f aca="false">IF(P2435="","",ROUND((P2435-O2435)*1440,0))</f>
        <v>29</v>
      </c>
      <c r="AG2435" s="18" t="n">
        <f aca="false">IF(Q2435="","",ROUND((Q2435-P2435)*1440,0))</f>
        <v>26</v>
      </c>
      <c r="AH2435" s="18" t="n">
        <f aca="false">IF(Q2435="","",ROUND((Q2435-H2435)*1440,0))</f>
        <v>220</v>
      </c>
      <c r="AI2435" s="19" t="n">
        <f aca="false">ROUND(IF(O2435="",Assumptions!$B$25-K2435,O2435-K2435)*24,1)</f>
        <v>1.1</v>
      </c>
      <c r="AJ2435" s="20" t="n">
        <f aca="false">ROUND(MAX(N(Y2435)/Assumptions!$C$5, N(Z2435)/Assumptions!$C$6, N(AA2435)/Assumptions!$C$7, N(AB2435)/Assumptions!$C$8, N(AC2435)/Assumptions!$C$9, N(AD2435)/Assumptions!$C$10, N(AE2435)/Assumptions!$C$11, N(AF2435)/Assumptions!$C$12, N(AG2435)/Assumptions!$C$13),3)</f>
        <v>1.867</v>
      </c>
      <c r="AK2435" s="0" t="str">
        <f aca="false">IF(OR(U2435="Pending",U2435="On Hold"),"Open GRN (awaiting)",IF(AJ2435&lt;=1,"Within SLA",IF(ROUND(N(Y2435)/Assumptions!$C$5,3)=AJ2435,"Gate Wait",IF(ROUND(N(Z2435)/Assumptions!$C$6,3)=AJ2435,"Dock Wait",IF(ROUND(N(AA2435)/Assumptions!$C$7,3)=AJ2435,"Unloading",IF(ROUND(N(AB2435)/Assumptions!$C$8,3)=AJ2435,"Unload-to-QC Wait",IF(ROUND(N(AC2435)/Assumptions!$C$9,3)=AJ2435,"QC",IF(ROUND(N(AD2435)/Assumptions!$C$10,3)=AJ2435,"QC-to-GRN Wait",IF(ROUND(N(AE2435)/Assumptions!$C$11,3)=AJ2435,"GRN Processing",IF(ROUND(N(AF2435)/Assumptions!$C$12,3)=AJ2435,"GRN-to-Putaway Wait",IF(ROUND(N(AG2435)/Assumptions!$C$13,3)=AJ2435,"Putaway","Within SLA")))))))))))</f>
        <v>Gate Wait</v>
      </c>
    </row>
    <row r="2436" customFormat="false" ht="15" hidden="false" customHeight="false" outlineLevel="0" collapsed="false">
      <c r="A2436" s="0" t="s">
        <v>7035</v>
      </c>
      <c r="B2436" s="0" t="s">
        <v>7036</v>
      </c>
      <c r="C2436" s="0" t="s">
        <v>153</v>
      </c>
      <c r="D2436" s="0" t="s">
        <v>135</v>
      </c>
      <c r="E2436" s="0" t="s">
        <v>6666</v>
      </c>
      <c r="F2436" s="0" t="s">
        <v>137</v>
      </c>
      <c r="G2436" s="0" t="s">
        <v>138</v>
      </c>
      <c r="H2436" s="17" t="n">
        <v>46262.5659722222</v>
      </c>
      <c r="I2436" s="17" t="n">
        <v>46262.5840277778</v>
      </c>
      <c r="J2436" s="17" t="n">
        <v>46262.6020833333</v>
      </c>
      <c r="K2436" s="17" t="n">
        <v>46262.6277777778</v>
      </c>
      <c r="L2436" s="17" t="n">
        <v>46262.6527777778</v>
      </c>
      <c r="M2436" s="17" t="n">
        <v>46262.6763888889</v>
      </c>
      <c r="N2436" s="17" t="n">
        <v>46262.6881944445</v>
      </c>
      <c r="O2436" s="17" t="n">
        <v>46262.725</v>
      </c>
      <c r="P2436" s="17" t="n">
        <v>46262.7472222222</v>
      </c>
      <c r="Q2436" s="17" t="n">
        <v>46262.7583333333</v>
      </c>
      <c r="R2436" s="0" t="n">
        <v>408</v>
      </c>
      <c r="S2436" s="0" t="n">
        <v>8</v>
      </c>
      <c r="T2436" s="0" t="n">
        <v>0</v>
      </c>
      <c r="U2436" s="18" t="s">
        <v>123</v>
      </c>
      <c r="V2436" s="18" t="s">
        <v>139</v>
      </c>
      <c r="W2436" s="0" t="str">
        <f aca="false">IF(AND(X2436&gt;=6,X2436&lt;14),"A",IF(AND(X2436&gt;=14,X2436&lt;22),"B","C"))</f>
        <v>A</v>
      </c>
      <c r="X2436" s="18" t="n">
        <f aca="false">HOUR(H2436)</f>
        <v>13</v>
      </c>
      <c r="Y2436" s="18" t="n">
        <f aca="false">ROUND((I2436-H2436)*1440,0)</f>
        <v>26</v>
      </c>
      <c r="Z2436" s="18" t="n">
        <f aca="false">ROUND((J2436-I2436)*1440,0)</f>
        <v>26</v>
      </c>
      <c r="AA2436" s="18" t="n">
        <f aca="false">ROUND((K2436-J2436)*1440,0)</f>
        <v>37</v>
      </c>
      <c r="AB2436" s="18" t="n">
        <f aca="false">ROUND((L2436-K2436)*1440,0)</f>
        <v>36</v>
      </c>
      <c r="AC2436" s="18" t="n">
        <f aca="false">ROUND((M2436-L2436)*1440,0)</f>
        <v>34</v>
      </c>
      <c r="AD2436" s="18" t="n">
        <f aca="false">IF(N2436="","",ROUND((N2436-M2436)*1440,0))</f>
        <v>17</v>
      </c>
      <c r="AE2436" s="18" t="n">
        <f aca="false">IF(O2436="","",ROUND((O2436-N2436)*1440,0))</f>
        <v>53</v>
      </c>
      <c r="AF2436" s="18" t="n">
        <f aca="false">IF(P2436="","",ROUND((P2436-O2436)*1440,0))</f>
        <v>32</v>
      </c>
      <c r="AG2436" s="18" t="n">
        <f aca="false">IF(Q2436="","",ROUND((Q2436-P2436)*1440,0))</f>
        <v>16</v>
      </c>
      <c r="AH2436" s="18" t="n">
        <f aca="false">IF(Q2436="","",ROUND((Q2436-H2436)*1440,0))</f>
        <v>277</v>
      </c>
      <c r="AI2436" s="19" t="n">
        <f aca="false">ROUND(IF(O2436="",Assumptions!$B$25-K2436,O2436-K2436)*24,1)</f>
        <v>2.3</v>
      </c>
      <c r="AJ2436" s="20" t="n">
        <f aca="false">ROUND(MAX(N(Y2436)/Assumptions!$C$5, N(Z2436)/Assumptions!$C$6, N(AA2436)/Assumptions!$C$7, N(AB2436)/Assumptions!$C$8, N(AC2436)/Assumptions!$C$9, N(AD2436)/Assumptions!$C$10, N(AE2436)/Assumptions!$C$11, N(AF2436)/Assumptions!$C$12, N(AG2436)/Assumptions!$C$13),3)</f>
        <v>2.4</v>
      </c>
      <c r="AK2436" s="0" t="str">
        <f aca="false">IF(OR(U2436="Pending",U2436="On Hold"),"Open GRN (awaiting)",IF(AJ2436&lt;=1,"Within SLA",IF(ROUND(N(Y2436)/Assumptions!$C$5,3)=AJ2436,"Gate Wait",IF(ROUND(N(Z2436)/Assumptions!$C$6,3)=AJ2436,"Dock Wait",IF(ROUND(N(AA2436)/Assumptions!$C$7,3)=AJ2436,"Unloading",IF(ROUND(N(AB2436)/Assumptions!$C$8,3)=AJ2436,"Unload-to-QC Wait",IF(ROUND(N(AC2436)/Assumptions!$C$9,3)=AJ2436,"QC",IF(ROUND(N(AD2436)/Assumptions!$C$10,3)=AJ2436,"QC-to-GRN Wait",IF(ROUND(N(AE2436)/Assumptions!$C$11,3)=AJ2436,"GRN Processing",IF(ROUND(N(AF2436)/Assumptions!$C$12,3)=AJ2436,"GRN-to-Putaway Wait",IF(ROUND(N(AG2436)/Assumptions!$C$13,3)=AJ2436,"Putaway","Within SLA")))))))))))</f>
        <v>Unload-to-QC Wait</v>
      </c>
    </row>
    <row r="2437" customFormat="false" ht="15" hidden="false" customHeight="false" outlineLevel="0" collapsed="false">
      <c r="A2437" s="0" t="s">
        <v>7037</v>
      </c>
      <c r="B2437" s="0" t="s">
        <v>7038</v>
      </c>
      <c r="C2437" s="0" t="s">
        <v>118</v>
      </c>
      <c r="D2437" s="0" t="s">
        <v>147</v>
      </c>
      <c r="E2437" s="0" t="s">
        <v>6403</v>
      </c>
      <c r="F2437" s="0" t="s">
        <v>121</v>
      </c>
      <c r="G2437" s="0" t="s">
        <v>150</v>
      </c>
      <c r="H2437" s="17" t="n">
        <v>46262.575</v>
      </c>
      <c r="I2437" s="17" t="n">
        <v>46262.5895833333</v>
      </c>
      <c r="J2437" s="17" t="n">
        <v>46262.5979166667</v>
      </c>
      <c r="K2437" s="17" t="n">
        <v>46262.6104166667</v>
      </c>
      <c r="L2437" s="17" t="n">
        <v>46262.6284722222</v>
      </c>
      <c r="M2437" s="17" t="n">
        <v>46262.65</v>
      </c>
      <c r="N2437" s="17" t="n">
        <v>46262.6715277778</v>
      </c>
      <c r="O2437" s="17" t="n">
        <v>46262.7319444444</v>
      </c>
      <c r="P2437" s="17" t="n">
        <v>46262.7409722222</v>
      </c>
      <c r="Q2437" s="17" t="n">
        <v>46262.7520833333</v>
      </c>
      <c r="R2437" s="0" t="n">
        <v>52</v>
      </c>
      <c r="S2437" s="0" t="n">
        <v>0</v>
      </c>
      <c r="T2437" s="0" t="n">
        <v>0</v>
      </c>
      <c r="U2437" s="18" t="s">
        <v>130</v>
      </c>
      <c r="V2437" s="18" t="s">
        <v>156</v>
      </c>
      <c r="W2437" s="0" t="str">
        <f aca="false">IF(AND(X2437&gt;=6,X2437&lt;14),"A",IF(AND(X2437&gt;=14,X2437&lt;22),"B","C"))</f>
        <v>A</v>
      </c>
      <c r="X2437" s="18" t="n">
        <f aca="false">HOUR(H2437)</f>
        <v>13</v>
      </c>
      <c r="Y2437" s="18" t="n">
        <f aca="false">ROUND((I2437-H2437)*1440,0)</f>
        <v>21</v>
      </c>
      <c r="Z2437" s="18" t="n">
        <f aca="false">ROUND((J2437-I2437)*1440,0)</f>
        <v>12</v>
      </c>
      <c r="AA2437" s="18" t="n">
        <f aca="false">ROUND((K2437-J2437)*1440,0)</f>
        <v>18</v>
      </c>
      <c r="AB2437" s="18" t="n">
        <f aca="false">ROUND((L2437-K2437)*1440,0)</f>
        <v>26</v>
      </c>
      <c r="AC2437" s="18" t="n">
        <f aca="false">ROUND((M2437-L2437)*1440,0)</f>
        <v>31</v>
      </c>
      <c r="AD2437" s="18" t="n">
        <f aca="false">IF(N2437="","",ROUND((N2437-M2437)*1440,0))</f>
        <v>31</v>
      </c>
      <c r="AE2437" s="18" t="n">
        <f aca="false">IF(O2437="","",ROUND((O2437-N2437)*1440,0))</f>
        <v>87</v>
      </c>
      <c r="AF2437" s="18" t="n">
        <f aca="false">IF(P2437="","",ROUND((P2437-O2437)*1440,0))</f>
        <v>13</v>
      </c>
      <c r="AG2437" s="18" t="n">
        <f aca="false">IF(Q2437="","",ROUND((Q2437-P2437)*1440,0))</f>
        <v>16</v>
      </c>
      <c r="AH2437" s="18" t="n">
        <f aca="false">IF(Q2437="","",ROUND((Q2437-H2437)*1440,0))</f>
        <v>255</v>
      </c>
      <c r="AI2437" s="19" t="n">
        <f aca="false">ROUND(IF(O2437="",Assumptions!$B$25-K2437,O2437-K2437)*24,1)</f>
        <v>2.9</v>
      </c>
      <c r="AJ2437" s="20" t="n">
        <f aca="false">ROUND(MAX(N(Y2437)/Assumptions!$C$5, N(Z2437)/Assumptions!$C$6, N(AA2437)/Assumptions!$C$7, N(AB2437)/Assumptions!$C$8, N(AC2437)/Assumptions!$C$9, N(AD2437)/Assumptions!$C$10, N(AE2437)/Assumptions!$C$11, N(AF2437)/Assumptions!$C$12, N(AG2437)/Assumptions!$C$13),3)</f>
        <v>1.933</v>
      </c>
      <c r="AK2437" s="0" t="str">
        <f aca="false">IF(OR(U2437="Pending",U2437="On Hold"),"Open GRN (awaiting)",IF(AJ2437&lt;=1,"Within SLA",IF(ROUND(N(Y2437)/Assumptions!$C$5,3)=AJ2437,"Gate Wait",IF(ROUND(N(Z2437)/Assumptions!$C$6,3)=AJ2437,"Dock Wait",IF(ROUND(N(AA2437)/Assumptions!$C$7,3)=AJ2437,"Unloading",IF(ROUND(N(AB2437)/Assumptions!$C$8,3)=AJ2437,"Unload-to-QC Wait",IF(ROUND(N(AC2437)/Assumptions!$C$9,3)=AJ2437,"QC",IF(ROUND(N(AD2437)/Assumptions!$C$10,3)=AJ2437,"QC-to-GRN Wait",IF(ROUND(N(AE2437)/Assumptions!$C$11,3)=AJ2437,"GRN Processing",IF(ROUND(N(AF2437)/Assumptions!$C$12,3)=AJ2437,"GRN-to-Putaway Wait",IF(ROUND(N(AG2437)/Assumptions!$C$13,3)=AJ2437,"Putaway","Within SLA")))))))))))</f>
        <v>GRN Processing</v>
      </c>
    </row>
    <row r="2438" customFormat="false" ht="15" hidden="false" customHeight="false" outlineLevel="0" collapsed="false">
      <c r="A2438" s="0" t="s">
        <v>7039</v>
      </c>
      <c r="B2438" s="0" t="s">
        <v>7040</v>
      </c>
      <c r="C2438" s="0" t="s">
        <v>218</v>
      </c>
      <c r="D2438" s="0" t="s">
        <v>147</v>
      </c>
      <c r="E2438" s="0" t="s">
        <v>7041</v>
      </c>
      <c r="F2438" s="0" t="s">
        <v>137</v>
      </c>
      <c r="G2438" s="0" t="s">
        <v>167</v>
      </c>
      <c r="H2438" s="17" t="n">
        <v>46262.5909722222</v>
      </c>
      <c r="I2438" s="17" t="n">
        <v>46262.6319444445</v>
      </c>
      <c r="J2438" s="17" t="n">
        <v>46262.6361111111</v>
      </c>
      <c r="K2438" s="17" t="n">
        <v>46262.6951388889</v>
      </c>
      <c r="L2438" s="17" t="n">
        <v>46262.7048611111</v>
      </c>
      <c r="M2438" s="17" t="n">
        <v>46262.7361111111</v>
      </c>
      <c r="N2438" s="17" t="n">
        <v>46262.7868055556</v>
      </c>
      <c r="O2438" s="17" t="n">
        <v>46262.8131944445</v>
      </c>
      <c r="P2438" s="17" t="n">
        <v>46262.825</v>
      </c>
      <c r="Q2438" s="17" t="n">
        <v>46262.8430555556</v>
      </c>
      <c r="R2438" s="0" t="n">
        <v>885</v>
      </c>
      <c r="S2438" s="0" t="n">
        <v>0</v>
      </c>
      <c r="T2438" s="0" t="n">
        <v>0</v>
      </c>
      <c r="U2438" s="18" t="s">
        <v>130</v>
      </c>
      <c r="V2438" s="18" t="s">
        <v>144</v>
      </c>
      <c r="W2438" s="0" t="str">
        <f aca="false">IF(AND(X2438&gt;=6,X2438&lt;14),"A",IF(AND(X2438&gt;=14,X2438&lt;22),"B","C"))</f>
        <v>B</v>
      </c>
      <c r="X2438" s="18" t="n">
        <f aca="false">HOUR(H2438)</f>
        <v>14</v>
      </c>
      <c r="Y2438" s="18" t="n">
        <f aca="false">ROUND((I2438-H2438)*1440,0)</f>
        <v>59</v>
      </c>
      <c r="Z2438" s="18" t="n">
        <f aca="false">ROUND((J2438-I2438)*1440,0)</f>
        <v>6</v>
      </c>
      <c r="AA2438" s="18" t="n">
        <f aca="false">ROUND((K2438-J2438)*1440,0)</f>
        <v>85</v>
      </c>
      <c r="AB2438" s="18" t="n">
        <f aca="false">ROUND((L2438-K2438)*1440,0)</f>
        <v>14</v>
      </c>
      <c r="AC2438" s="18" t="n">
        <f aca="false">ROUND((M2438-L2438)*1440,0)</f>
        <v>45</v>
      </c>
      <c r="AD2438" s="18" t="n">
        <f aca="false">IF(N2438="","",ROUND((N2438-M2438)*1440,0))</f>
        <v>73</v>
      </c>
      <c r="AE2438" s="18" t="n">
        <f aca="false">IF(O2438="","",ROUND((O2438-N2438)*1440,0))</f>
        <v>38</v>
      </c>
      <c r="AF2438" s="18" t="n">
        <f aca="false">IF(P2438="","",ROUND((P2438-O2438)*1440,0))</f>
        <v>17</v>
      </c>
      <c r="AG2438" s="18" t="n">
        <f aca="false">IF(Q2438="","",ROUND((Q2438-P2438)*1440,0))</f>
        <v>26</v>
      </c>
      <c r="AH2438" s="18" t="n">
        <f aca="false">IF(Q2438="","",ROUND((Q2438-H2438)*1440,0))</f>
        <v>363</v>
      </c>
      <c r="AI2438" s="19" t="n">
        <f aca="false">ROUND(IF(O2438="",Assumptions!$B$25-K2438,O2438-K2438)*24,1)</f>
        <v>2.8</v>
      </c>
      <c r="AJ2438" s="20" t="n">
        <f aca="false">ROUND(MAX(N(Y2438)/Assumptions!$C$5, N(Z2438)/Assumptions!$C$6, N(AA2438)/Assumptions!$C$7, N(AB2438)/Assumptions!$C$8, N(AC2438)/Assumptions!$C$9, N(AD2438)/Assumptions!$C$10, N(AE2438)/Assumptions!$C$11, N(AF2438)/Assumptions!$C$12, N(AG2438)/Assumptions!$C$13),3)</f>
        <v>2.433</v>
      </c>
      <c r="AK2438" s="0" t="str">
        <f aca="false">IF(OR(U2438="Pending",U2438="On Hold"),"Open GRN (awaiting)",IF(AJ2438&lt;=1,"Within SLA",IF(ROUND(N(Y2438)/Assumptions!$C$5,3)=AJ2438,"Gate Wait",IF(ROUND(N(Z2438)/Assumptions!$C$6,3)=AJ2438,"Dock Wait",IF(ROUND(N(AA2438)/Assumptions!$C$7,3)=AJ2438,"Unloading",IF(ROUND(N(AB2438)/Assumptions!$C$8,3)=AJ2438,"Unload-to-QC Wait",IF(ROUND(N(AC2438)/Assumptions!$C$9,3)=AJ2438,"QC",IF(ROUND(N(AD2438)/Assumptions!$C$10,3)=AJ2438,"QC-to-GRN Wait",IF(ROUND(N(AE2438)/Assumptions!$C$11,3)=AJ2438,"GRN Processing",IF(ROUND(N(AF2438)/Assumptions!$C$12,3)=AJ2438,"GRN-to-Putaway Wait",IF(ROUND(N(AG2438)/Assumptions!$C$13,3)=AJ2438,"Putaway","Within SLA")))))))))))</f>
        <v>QC-to-GRN Wait</v>
      </c>
    </row>
    <row r="2439" customFormat="false" ht="15" hidden="false" customHeight="false" outlineLevel="0" collapsed="false">
      <c r="A2439" s="0" t="s">
        <v>7042</v>
      </c>
      <c r="B2439" s="0" t="s">
        <v>7043</v>
      </c>
      <c r="C2439" s="0" t="s">
        <v>175</v>
      </c>
      <c r="D2439" s="0" t="s">
        <v>119</v>
      </c>
      <c r="E2439" s="0" t="s">
        <v>6041</v>
      </c>
      <c r="F2439" s="0" t="s">
        <v>177</v>
      </c>
      <c r="G2439" s="0" t="s">
        <v>122</v>
      </c>
      <c r="H2439" s="17" t="n">
        <v>46262.5909722222</v>
      </c>
      <c r="I2439" s="17" t="n">
        <v>46262.5993055556</v>
      </c>
      <c r="J2439" s="17" t="n">
        <v>46262.6034722222</v>
      </c>
      <c r="K2439" s="17" t="n">
        <v>46262.6222222222</v>
      </c>
      <c r="L2439" s="17" t="n">
        <v>46262.6256944445</v>
      </c>
      <c r="M2439" s="17" t="n">
        <v>46262.6576388889</v>
      </c>
      <c r="N2439" s="17" t="n">
        <v>46262.6916666667</v>
      </c>
      <c r="O2439" s="17" t="n">
        <v>46262.7236111111</v>
      </c>
      <c r="P2439" s="17" t="n">
        <v>46262.73125</v>
      </c>
      <c r="Q2439" s="17" t="n">
        <v>46262.7479166667</v>
      </c>
      <c r="R2439" s="0" t="n">
        <v>329</v>
      </c>
      <c r="S2439" s="0" t="n">
        <v>0</v>
      </c>
      <c r="T2439" s="0" t="n">
        <v>0</v>
      </c>
      <c r="U2439" s="18" t="s">
        <v>130</v>
      </c>
      <c r="V2439" s="18" t="s">
        <v>131</v>
      </c>
      <c r="W2439" s="0" t="str">
        <f aca="false">IF(AND(X2439&gt;=6,X2439&lt;14),"A",IF(AND(X2439&gt;=14,X2439&lt;22),"B","C"))</f>
        <v>B</v>
      </c>
      <c r="X2439" s="18" t="n">
        <f aca="false">HOUR(H2439)</f>
        <v>14</v>
      </c>
      <c r="Y2439" s="18" t="n">
        <f aca="false">ROUND((I2439-H2439)*1440,0)</f>
        <v>12</v>
      </c>
      <c r="Z2439" s="18" t="n">
        <f aca="false">ROUND((J2439-I2439)*1440,0)</f>
        <v>6</v>
      </c>
      <c r="AA2439" s="18" t="n">
        <f aca="false">ROUND((K2439-J2439)*1440,0)</f>
        <v>27</v>
      </c>
      <c r="AB2439" s="18" t="n">
        <f aca="false">ROUND((L2439-K2439)*1440,0)</f>
        <v>5</v>
      </c>
      <c r="AC2439" s="18" t="n">
        <f aca="false">ROUND((M2439-L2439)*1440,0)</f>
        <v>46</v>
      </c>
      <c r="AD2439" s="18" t="n">
        <f aca="false">IF(N2439="","",ROUND((N2439-M2439)*1440,0))</f>
        <v>49</v>
      </c>
      <c r="AE2439" s="18" t="n">
        <f aca="false">IF(O2439="","",ROUND((O2439-N2439)*1440,0))</f>
        <v>46</v>
      </c>
      <c r="AF2439" s="18" t="n">
        <f aca="false">IF(P2439="","",ROUND((P2439-O2439)*1440,0))</f>
        <v>11</v>
      </c>
      <c r="AG2439" s="18" t="n">
        <f aca="false">IF(Q2439="","",ROUND((Q2439-P2439)*1440,0))</f>
        <v>24</v>
      </c>
      <c r="AH2439" s="18" t="n">
        <f aca="false">IF(Q2439="","",ROUND((Q2439-H2439)*1440,0))</f>
        <v>226</v>
      </c>
      <c r="AI2439" s="19" t="n">
        <f aca="false">ROUND(IF(O2439="",Assumptions!$B$25-K2439,O2439-K2439)*24,1)</f>
        <v>2.4</v>
      </c>
      <c r="AJ2439" s="20" t="n">
        <f aca="false">ROUND(MAX(N(Y2439)/Assumptions!$C$5, N(Z2439)/Assumptions!$C$6, N(AA2439)/Assumptions!$C$7, N(AB2439)/Assumptions!$C$8, N(AC2439)/Assumptions!$C$9, N(AD2439)/Assumptions!$C$10, N(AE2439)/Assumptions!$C$11, N(AF2439)/Assumptions!$C$12, N(AG2439)/Assumptions!$C$13),3)</f>
        <v>1.633</v>
      </c>
      <c r="AK2439" s="0" t="str">
        <f aca="false">IF(OR(U2439="Pending",U2439="On Hold"),"Open GRN (awaiting)",IF(AJ2439&lt;=1,"Within SLA",IF(ROUND(N(Y2439)/Assumptions!$C$5,3)=AJ2439,"Gate Wait",IF(ROUND(N(Z2439)/Assumptions!$C$6,3)=AJ2439,"Dock Wait",IF(ROUND(N(AA2439)/Assumptions!$C$7,3)=AJ2439,"Unloading",IF(ROUND(N(AB2439)/Assumptions!$C$8,3)=AJ2439,"Unload-to-QC Wait",IF(ROUND(N(AC2439)/Assumptions!$C$9,3)=AJ2439,"QC",IF(ROUND(N(AD2439)/Assumptions!$C$10,3)=AJ2439,"QC-to-GRN Wait",IF(ROUND(N(AE2439)/Assumptions!$C$11,3)=AJ2439,"GRN Processing",IF(ROUND(N(AF2439)/Assumptions!$C$12,3)=AJ2439,"GRN-to-Putaway Wait",IF(ROUND(N(AG2439)/Assumptions!$C$13,3)=AJ2439,"Putaway","Within SLA")))))))))))</f>
        <v>QC-to-GRN Wait</v>
      </c>
    </row>
    <row r="2440" customFormat="false" ht="15" hidden="false" customHeight="false" outlineLevel="0" collapsed="false">
      <c r="A2440" s="0" t="s">
        <v>7044</v>
      </c>
      <c r="B2440" s="0" t="s">
        <v>7045</v>
      </c>
      <c r="C2440" s="0" t="s">
        <v>218</v>
      </c>
      <c r="D2440" s="0" t="s">
        <v>135</v>
      </c>
      <c r="E2440" s="0" t="s">
        <v>7046</v>
      </c>
      <c r="F2440" s="0" t="s">
        <v>137</v>
      </c>
      <c r="G2440" s="0" t="s">
        <v>178</v>
      </c>
      <c r="H2440" s="17" t="n">
        <v>46262.5930555556</v>
      </c>
      <c r="I2440" s="17" t="n">
        <v>46262.6013888889</v>
      </c>
      <c r="J2440" s="17" t="n">
        <v>46262.6041666667</v>
      </c>
      <c r="K2440" s="17" t="n">
        <v>46262.6458333333</v>
      </c>
      <c r="L2440" s="17" t="n">
        <v>46262.6513888889</v>
      </c>
      <c r="M2440" s="17" t="n">
        <v>46262.6763888889</v>
      </c>
      <c r="N2440" s="17" t="n">
        <v>46262.70625</v>
      </c>
      <c r="O2440" s="17" t="n">
        <v>46262.7409722222</v>
      </c>
      <c r="P2440" s="17" t="n">
        <v>46262.7673611111</v>
      </c>
      <c r="Q2440" s="17" t="n">
        <v>46262.7819444445</v>
      </c>
      <c r="R2440" s="0" t="n">
        <v>272</v>
      </c>
      <c r="S2440" s="0" t="n">
        <v>0</v>
      </c>
      <c r="T2440" s="0" t="n">
        <v>0</v>
      </c>
      <c r="U2440" s="18" t="s">
        <v>130</v>
      </c>
      <c r="V2440" s="18" t="s">
        <v>139</v>
      </c>
      <c r="W2440" s="0" t="str">
        <f aca="false">IF(AND(X2440&gt;=6,X2440&lt;14),"A",IF(AND(X2440&gt;=14,X2440&lt;22),"B","C"))</f>
        <v>B</v>
      </c>
      <c r="X2440" s="18" t="n">
        <f aca="false">HOUR(H2440)</f>
        <v>14</v>
      </c>
      <c r="Y2440" s="18" t="n">
        <f aca="false">ROUND((I2440-H2440)*1440,0)</f>
        <v>12</v>
      </c>
      <c r="Z2440" s="18" t="n">
        <f aca="false">ROUND((J2440-I2440)*1440,0)</f>
        <v>4</v>
      </c>
      <c r="AA2440" s="18" t="n">
        <f aca="false">ROUND((K2440-J2440)*1440,0)</f>
        <v>60</v>
      </c>
      <c r="AB2440" s="18" t="n">
        <f aca="false">ROUND((L2440-K2440)*1440,0)</f>
        <v>8</v>
      </c>
      <c r="AC2440" s="18" t="n">
        <f aca="false">ROUND((M2440-L2440)*1440,0)</f>
        <v>36</v>
      </c>
      <c r="AD2440" s="18" t="n">
        <f aca="false">IF(N2440="","",ROUND((N2440-M2440)*1440,0))</f>
        <v>43</v>
      </c>
      <c r="AE2440" s="18" t="n">
        <f aca="false">IF(O2440="","",ROUND((O2440-N2440)*1440,0))</f>
        <v>50</v>
      </c>
      <c r="AF2440" s="18" t="n">
        <f aca="false">IF(P2440="","",ROUND((P2440-O2440)*1440,0))</f>
        <v>38</v>
      </c>
      <c r="AG2440" s="18" t="n">
        <f aca="false">IF(Q2440="","",ROUND((Q2440-P2440)*1440,0))</f>
        <v>21</v>
      </c>
      <c r="AH2440" s="18" t="n">
        <f aca="false">IF(Q2440="","",ROUND((Q2440-H2440)*1440,0))</f>
        <v>272</v>
      </c>
      <c r="AI2440" s="19" t="n">
        <f aca="false">ROUND(IF(O2440="",Assumptions!$B$25-K2440,O2440-K2440)*24,1)</f>
        <v>2.3</v>
      </c>
      <c r="AJ2440" s="20" t="n">
        <f aca="false">ROUND(MAX(N(Y2440)/Assumptions!$C$5, N(Z2440)/Assumptions!$C$6, N(AA2440)/Assumptions!$C$7, N(AB2440)/Assumptions!$C$8, N(AC2440)/Assumptions!$C$9, N(AD2440)/Assumptions!$C$10, N(AE2440)/Assumptions!$C$11, N(AF2440)/Assumptions!$C$12, N(AG2440)/Assumptions!$C$13),3)</f>
        <v>1.9</v>
      </c>
      <c r="AK2440" s="0" t="str">
        <f aca="false">IF(OR(U2440="Pending",U2440="On Hold"),"Open GRN (awaiting)",IF(AJ2440&lt;=1,"Within SLA",IF(ROUND(N(Y2440)/Assumptions!$C$5,3)=AJ2440,"Gate Wait",IF(ROUND(N(Z2440)/Assumptions!$C$6,3)=AJ2440,"Dock Wait",IF(ROUND(N(AA2440)/Assumptions!$C$7,3)=AJ2440,"Unloading",IF(ROUND(N(AB2440)/Assumptions!$C$8,3)=AJ2440,"Unload-to-QC Wait",IF(ROUND(N(AC2440)/Assumptions!$C$9,3)=AJ2440,"QC",IF(ROUND(N(AD2440)/Assumptions!$C$10,3)=AJ2440,"QC-to-GRN Wait",IF(ROUND(N(AE2440)/Assumptions!$C$11,3)=AJ2440,"GRN Processing",IF(ROUND(N(AF2440)/Assumptions!$C$12,3)=AJ2440,"GRN-to-Putaway Wait",IF(ROUND(N(AG2440)/Assumptions!$C$13,3)=AJ2440,"Putaway","Within SLA")))))))))))</f>
        <v>GRN-to-Putaway Wait</v>
      </c>
    </row>
    <row r="2441" customFormat="false" ht="15" hidden="false" customHeight="false" outlineLevel="0" collapsed="false">
      <c r="A2441" s="0" t="s">
        <v>7047</v>
      </c>
      <c r="B2441" s="0" t="s">
        <v>7048</v>
      </c>
      <c r="C2441" s="0" t="s">
        <v>286</v>
      </c>
      <c r="D2441" s="0" t="s">
        <v>135</v>
      </c>
      <c r="E2441" s="0" t="s">
        <v>7049</v>
      </c>
      <c r="F2441" s="0" t="s">
        <v>121</v>
      </c>
      <c r="G2441" s="0" t="s">
        <v>178</v>
      </c>
      <c r="H2441" s="17" t="n">
        <v>46262.6118055556</v>
      </c>
      <c r="I2441" s="17" t="n">
        <v>46262.6666666667</v>
      </c>
      <c r="J2441" s="17" t="n">
        <v>46262.6743055556</v>
      </c>
      <c r="K2441" s="17" t="n">
        <v>46262.6923611111</v>
      </c>
      <c r="L2441" s="17" t="n">
        <v>46262.7131944444</v>
      </c>
      <c r="M2441" s="17" t="n">
        <v>46262.7319444444</v>
      </c>
      <c r="N2441" s="17" t="n">
        <v>46262.7493055556</v>
      </c>
      <c r="O2441" s="17" t="n">
        <v>46262.7888888889</v>
      </c>
      <c r="P2441" s="17" t="n">
        <v>46262.8027777778</v>
      </c>
      <c r="Q2441" s="17" t="n">
        <v>46262.8097222222</v>
      </c>
      <c r="R2441" s="0" t="n">
        <v>139</v>
      </c>
      <c r="S2441" s="0" t="n">
        <v>0</v>
      </c>
      <c r="T2441" s="0" t="n">
        <v>0</v>
      </c>
      <c r="U2441" s="18" t="s">
        <v>130</v>
      </c>
      <c r="V2441" s="18" t="s">
        <v>82</v>
      </c>
      <c r="W2441" s="0" t="str">
        <f aca="false">IF(AND(X2441&gt;=6,X2441&lt;14),"A",IF(AND(X2441&gt;=14,X2441&lt;22),"B","C"))</f>
        <v>B</v>
      </c>
      <c r="X2441" s="18" t="n">
        <f aca="false">HOUR(H2441)</f>
        <v>14</v>
      </c>
      <c r="Y2441" s="18" t="n">
        <f aca="false">ROUND((I2441-H2441)*1440,0)</f>
        <v>79</v>
      </c>
      <c r="Z2441" s="18" t="n">
        <f aca="false">ROUND((J2441-I2441)*1440,0)</f>
        <v>11</v>
      </c>
      <c r="AA2441" s="18" t="n">
        <f aca="false">ROUND((K2441-J2441)*1440,0)</f>
        <v>26</v>
      </c>
      <c r="AB2441" s="18" t="n">
        <f aca="false">ROUND((L2441-K2441)*1440,0)</f>
        <v>30</v>
      </c>
      <c r="AC2441" s="18" t="n">
        <f aca="false">ROUND((M2441-L2441)*1440,0)</f>
        <v>27</v>
      </c>
      <c r="AD2441" s="18" t="n">
        <f aca="false">IF(N2441="","",ROUND((N2441-M2441)*1440,0))</f>
        <v>25</v>
      </c>
      <c r="AE2441" s="18" t="n">
        <f aca="false">IF(O2441="","",ROUND((O2441-N2441)*1440,0))</f>
        <v>57</v>
      </c>
      <c r="AF2441" s="18" t="n">
        <f aca="false">IF(P2441="","",ROUND((P2441-O2441)*1440,0))</f>
        <v>20</v>
      </c>
      <c r="AG2441" s="18" t="n">
        <f aca="false">IF(Q2441="","",ROUND((Q2441-P2441)*1440,0))</f>
        <v>10</v>
      </c>
      <c r="AH2441" s="18" t="n">
        <f aca="false">IF(Q2441="","",ROUND((Q2441-H2441)*1440,0))</f>
        <v>285</v>
      </c>
      <c r="AI2441" s="19" t="n">
        <f aca="false">ROUND(IF(O2441="",Assumptions!$B$25-K2441,O2441-K2441)*24,1)</f>
        <v>2.3</v>
      </c>
      <c r="AJ2441" s="20" t="n">
        <f aca="false">ROUND(MAX(N(Y2441)/Assumptions!$C$5, N(Z2441)/Assumptions!$C$6, N(AA2441)/Assumptions!$C$7, N(AB2441)/Assumptions!$C$8, N(AC2441)/Assumptions!$C$9, N(AD2441)/Assumptions!$C$10, N(AE2441)/Assumptions!$C$11, N(AF2441)/Assumptions!$C$12, N(AG2441)/Assumptions!$C$13),3)</f>
        <v>2.633</v>
      </c>
      <c r="AK2441" s="0" t="str">
        <f aca="false">IF(OR(U2441="Pending",U2441="On Hold"),"Open GRN (awaiting)",IF(AJ2441&lt;=1,"Within SLA",IF(ROUND(N(Y2441)/Assumptions!$C$5,3)=AJ2441,"Gate Wait",IF(ROUND(N(Z2441)/Assumptions!$C$6,3)=AJ2441,"Dock Wait",IF(ROUND(N(AA2441)/Assumptions!$C$7,3)=AJ2441,"Unloading",IF(ROUND(N(AB2441)/Assumptions!$C$8,3)=AJ2441,"Unload-to-QC Wait",IF(ROUND(N(AC2441)/Assumptions!$C$9,3)=AJ2441,"QC",IF(ROUND(N(AD2441)/Assumptions!$C$10,3)=AJ2441,"QC-to-GRN Wait",IF(ROUND(N(AE2441)/Assumptions!$C$11,3)=AJ2441,"GRN Processing",IF(ROUND(N(AF2441)/Assumptions!$C$12,3)=AJ2441,"GRN-to-Putaway Wait",IF(ROUND(N(AG2441)/Assumptions!$C$13,3)=AJ2441,"Putaway","Within SLA")))))))))))</f>
        <v>Gate Wait</v>
      </c>
    </row>
    <row r="2442" customFormat="false" ht="15" hidden="false" customHeight="false" outlineLevel="0" collapsed="false">
      <c r="A2442" s="0" t="s">
        <v>7050</v>
      </c>
      <c r="B2442" s="0" t="s">
        <v>7051</v>
      </c>
      <c r="C2442" s="0" t="s">
        <v>134</v>
      </c>
      <c r="D2442" s="0" t="s">
        <v>147</v>
      </c>
      <c r="E2442" s="0" t="s">
        <v>7052</v>
      </c>
      <c r="F2442" s="0" t="s">
        <v>149</v>
      </c>
      <c r="G2442" s="0" t="s">
        <v>150</v>
      </c>
      <c r="H2442" s="17" t="n">
        <v>46262.6145833333</v>
      </c>
      <c r="I2442" s="17" t="n">
        <v>46262.6381944444</v>
      </c>
      <c r="J2442" s="17" t="n">
        <v>46262.6472222222</v>
      </c>
      <c r="K2442" s="17" t="n">
        <v>46262.6736111111</v>
      </c>
      <c r="L2442" s="17" t="n">
        <v>46262.6763888889</v>
      </c>
      <c r="M2442" s="17" t="n">
        <v>46262.7069444444</v>
      </c>
      <c r="N2442" s="17" t="n">
        <v>46262.7354166667</v>
      </c>
      <c r="O2442" s="17" t="n">
        <v>46262.7465277778</v>
      </c>
      <c r="P2442" s="17" t="n">
        <v>46262.75</v>
      </c>
      <c r="Q2442" s="17" t="n">
        <v>46262.7854166667</v>
      </c>
      <c r="R2442" s="0" t="n">
        <v>1850</v>
      </c>
      <c r="S2442" s="0" t="n">
        <v>0</v>
      </c>
      <c r="T2442" s="0" t="n">
        <v>0</v>
      </c>
      <c r="U2442" s="18" t="s">
        <v>130</v>
      </c>
      <c r="V2442" s="18" t="s">
        <v>156</v>
      </c>
      <c r="W2442" s="0" t="str">
        <f aca="false">IF(AND(X2442&gt;=6,X2442&lt;14),"A",IF(AND(X2442&gt;=14,X2442&lt;22),"B","C"))</f>
        <v>B</v>
      </c>
      <c r="X2442" s="18" t="n">
        <f aca="false">HOUR(H2442)</f>
        <v>14</v>
      </c>
      <c r="Y2442" s="18" t="n">
        <f aca="false">ROUND((I2442-H2442)*1440,0)</f>
        <v>34</v>
      </c>
      <c r="Z2442" s="18" t="n">
        <f aca="false">ROUND((J2442-I2442)*1440,0)</f>
        <v>13</v>
      </c>
      <c r="AA2442" s="18" t="n">
        <f aca="false">ROUND((K2442-J2442)*1440,0)</f>
        <v>38</v>
      </c>
      <c r="AB2442" s="18" t="n">
        <f aca="false">ROUND((L2442-K2442)*1440,0)</f>
        <v>4</v>
      </c>
      <c r="AC2442" s="18" t="n">
        <f aca="false">ROUND((M2442-L2442)*1440,0)</f>
        <v>44</v>
      </c>
      <c r="AD2442" s="18" t="n">
        <f aca="false">IF(N2442="","",ROUND((N2442-M2442)*1440,0))</f>
        <v>41</v>
      </c>
      <c r="AE2442" s="18" t="n">
        <f aca="false">IF(O2442="","",ROUND((O2442-N2442)*1440,0))</f>
        <v>16</v>
      </c>
      <c r="AF2442" s="18" t="n">
        <f aca="false">IF(P2442="","",ROUND((P2442-O2442)*1440,0))</f>
        <v>5</v>
      </c>
      <c r="AG2442" s="18" t="n">
        <f aca="false">IF(Q2442="","",ROUND((Q2442-P2442)*1440,0))</f>
        <v>51</v>
      </c>
      <c r="AH2442" s="18" t="n">
        <f aca="false">IF(Q2442="","",ROUND((Q2442-H2442)*1440,0))</f>
        <v>246</v>
      </c>
      <c r="AI2442" s="19" t="n">
        <f aca="false">ROUND(IF(O2442="",Assumptions!$B$25-K2442,O2442-K2442)*24,1)</f>
        <v>1.8</v>
      </c>
      <c r="AJ2442" s="20" t="n">
        <f aca="false">ROUND(MAX(N(Y2442)/Assumptions!$C$5, N(Z2442)/Assumptions!$C$6, N(AA2442)/Assumptions!$C$7, N(AB2442)/Assumptions!$C$8, N(AC2442)/Assumptions!$C$9, N(AD2442)/Assumptions!$C$10, N(AE2442)/Assumptions!$C$11, N(AF2442)/Assumptions!$C$12, N(AG2442)/Assumptions!$C$13),3)</f>
        <v>1.367</v>
      </c>
      <c r="AK2442" s="0" t="str">
        <f aca="false">IF(OR(U2442="Pending",U2442="On Hold"),"Open GRN (awaiting)",IF(AJ2442&lt;=1,"Within SLA",IF(ROUND(N(Y2442)/Assumptions!$C$5,3)=AJ2442,"Gate Wait",IF(ROUND(N(Z2442)/Assumptions!$C$6,3)=AJ2442,"Dock Wait",IF(ROUND(N(AA2442)/Assumptions!$C$7,3)=AJ2442,"Unloading",IF(ROUND(N(AB2442)/Assumptions!$C$8,3)=AJ2442,"Unload-to-QC Wait",IF(ROUND(N(AC2442)/Assumptions!$C$9,3)=AJ2442,"QC",IF(ROUND(N(AD2442)/Assumptions!$C$10,3)=AJ2442,"QC-to-GRN Wait",IF(ROUND(N(AE2442)/Assumptions!$C$11,3)=AJ2442,"GRN Processing",IF(ROUND(N(AF2442)/Assumptions!$C$12,3)=AJ2442,"GRN-to-Putaway Wait",IF(ROUND(N(AG2442)/Assumptions!$C$13,3)=AJ2442,"Putaway","Within SLA")))))))))))</f>
        <v>QC-to-GRN Wait</v>
      </c>
    </row>
    <row r="2443" customFormat="false" ht="15" hidden="false" customHeight="false" outlineLevel="0" collapsed="false">
      <c r="A2443" s="0" t="s">
        <v>7053</v>
      </c>
      <c r="B2443" s="0" t="s">
        <v>7054</v>
      </c>
      <c r="C2443" s="0" t="s">
        <v>153</v>
      </c>
      <c r="D2443" s="0" t="s">
        <v>147</v>
      </c>
      <c r="E2443" s="0" t="s">
        <v>5652</v>
      </c>
      <c r="F2443" s="0" t="s">
        <v>155</v>
      </c>
      <c r="G2443" s="0" t="s">
        <v>167</v>
      </c>
      <c r="H2443" s="17" t="n">
        <v>46262.6388888889</v>
      </c>
      <c r="I2443" s="17" t="n">
        <v>46262.6444444444</v>
      </c>
      <c r="J2443" s="17" t="n">
        <v>46262.6472222222</v>
      </c>
      <c r="K2443" s="17" t="n">
        <v>46262.6722222222</v>
      </c>
      <c r="L2443" s="17" t="n">
        <v>46262.6819444444</v>
      </c>
      <c r="M2443" s="17" t="n">
        <v>46262.6944444445</v>
      </c>
      <c r="N2443" s="17" t="n">
        <v>46262.7048611111</v>
      </c>
      <c r="O2443" s="17" t="n">
        <v>46262.7277777778</v>
      </c>
      <c r="P2443" s="17" t="n">
        <v>46262.7520833333</v>
      </c>
      <c r="Q2443" s="17" t="n">
        <v>46262.7576388889</v>
      </c>
      <c r="R2443" s="0" t="n">
        <v>464</v>
      </c>
      <c r="S2443" s="0" t="n">
        <v>0</v>
      </c>
      <c r="T2443" s="0" t="n">
        <v>0</v>
      </c>
      <c r="U2443" s="18" t="s">
        <v>130</v>
      </c>
      <c r="V2443" s="18" t="s">
        <v>144</v>
      </c>
      <c r="W2443" s="0" t="str">
        <f aca="false">IF(AND(X2443&gt;=6,X2443&lt;14),"A",IF(AND(X2443&gt;=14,X2443&lt;22),"B","C"))</f>
        <v>B</v>
      </c>
      <c r="X2443" s="18" t="n">
        <f aca="false">HOUR(H2443)</f>
        <v>15</v>
      </c>
      <c r="Y2443" s="18" t="n">
        <f aca="false">ROUND((I2443-H2443)*1440,0)</f>
        <v>8</v>
      </c>
      <c r="Z2443" s="18" t="n">
        <f aca="false">ROUND((J2443-I2443)*1440,0)</f>
        <v>4</v>
      </c>
      <c r="AA2443" s="18" t="n">
        <f aca="false">ROUND((K2443-J2443)*1440,0)</f>
        <v>36</v>
      </c>
      <c r="AB2443" s="18" t="n">
        <f aca="false">ROUND((L2443-K2443)*1440,0)</f>
        <v>14</v>
      </c>
      <c r="AC2443" s="18" t="n">
        <f aca="false">ROUND((M2443-L2443)*1440,0)</f>
        <v>18</v>
      </c>
      <c r="AD2443" s="18" t="n">
        <f aca="false">IF(N2443="","",ROUND((N2443-M2443)*1440,0))</f>
        <v>15</v>
      </c>
      <c r="AE2443" s="18" t="n">
        <f aca="false">IF(O2443="","",ROUND((O2443-N2443)*1440,0))</f>
        <v>33</v>
      </c>
      <c r="AF2443" s="18" t="n">
        <f aca="false">IF(P2443="","",ROUND((P2443-O2443)*1440,0))</f>
        <v>35</v>
      </c>
      <c r="AG2443" s="18" t="n">
        <f aca="false">IF(Q2443="","",ROUND((Q2443-P2443)*1440,0))</f>
        <v>8</v>
      </c>
      <c r="AH2443" s="18" t="n">
        <f aca="false">IF(Q2443="","",ROUND((Q2443-H2443)*1440,0))</f>
        <v>171</v>
      </c>
      <c r="AI2443" s="19" t="n">
        <f aca="false">ROUND(IF(O2443="",Assumptions!$B$25-K2443,O2443-K2443)*24,1)</f>
        <v>1.3</v>
      </c>
      <c r="AJ2443" s="20" t="n">
        <f aca="false">ROUND(MAX(N(Y2443)/Assumptions!$C$5, N(Z2443)/Assumptions!$C$6, N(AA2443)/Assumptions!$C$7, N(AB2443)/Assumptions!$C$8, N(AC2443)/Assumptions!$C$9, N(AD2443)/Assumptions!$C$10, N(AE2443)/Assumptions!$C$11, N(AF2443)/Assumptions!$C$12, N(AG2443)/Assumptions!$C$13),3)</f>
        <v>1.75</v>
      </c>
      <c r="AK2443" s="0" t="str">
        <f aca="false">IF(OR(U2443="Pending",U2443="On Hold"),"Open GRN (awaiting)",IF(AJ2443&lt;=1,"Within SLA",IF(ROUND(N(Y2443)/Assumptions!$C$5,3)=AJ2443,"Gate Wait",IF(ROUND(N(Z2443)/Assumptions!$C$6,3)=AJ2443,"Dock Wait",IF(ROUND(N(AA2443)/Assumptions!$C$7,3)=AJ2443,"Unloading",IF(ROUND(N(AB2443)/Assumptions!$C$8,3)=AJ2443,"Unload-to-QC Wait",IF(ROUND(N(AC2443)/Assumptions!$C$9,3)=AJ2443,"QC",IF(ROUND(N(AD2443)/Assumptions!$C$10,3)=AJ2443,"QC-to-GRN Wait",IF(ROUND(N(AE2443)/Assumptions!$C$11,3)=AJ2443,"GRN Processing",IF(ROUND(N(AF2443)/Assumptions!$C$12,3)=AJ2443,"GRN-to-Putaway Wait",IF(ROUND(N(AG2443)/Assumptions!$C$13,3)=AJ2443,"Putaway","Within SLA")))))))))))</f>
        <v>GRN-to-Putaway Wait</v>
      </c>
    </row>
    <row r="2444" customFormat="false" ht="15" hidden="false" customHeight="false" outlineLevel="0" collapsed="false">
      <c r="A2444" s="0" t="s">
        <v>7055</v>
      </c>
      <c r="B2444" s="0" t="s">
        <v>7056</v>
      </c>
      <c r="C2444" s="0" t="s">
        <v>134</v>
      </c>
      <c r="D2444" s="0" t="s">
        <v>147</v>
      </c>
      <c r="E2444" s="0" t="s">
        <v>6968</v>
      </c>
      <c r="F2444" s="0" t="s">
        <v>149</v>
      </c>
      <c r="G2444" s="0" t="s">
        <v>167</v>
      </c>
      <c r="H2444" s="17" t="n">
        <v>46262.6395833333</v>
      </c>
      <c r="I2444" s="17" t="n">
        <v>46262.6534722222</v>
      </c>
      <c r="J2444" s="17" t="n">
        <v>46262.6625</v>
      </c>
      <c r="K2444" s="17" t="n">
        <v>46262.6916666667</v>
      </c>
      <c r="L2444" s="17" t="n">
        <v>46262.7097222222</v>
      </c>
      <c r="M2444" s="17" t="n">
        <v>46262.7319444444</v>
      </c>
      <c r="N2444" s="17" t="n">
        <v>46262.7465277778</v>
      </c>
      <c r="O2444" s="17" t="n">
        <v>46262.8111111111</v>
      </c>
      <c r="P2444" s="17" t="n">
        <v>46262.8201388889</v>
      </c>
      <c r="Q2444" s="17" t="n">
        <v>46262.8402777778</v>
      </c>
      <c r="R2444" s="0" t="n">
        <v>740</v>
      </c>
      <c r="S2444" s="0" t="n">
        <v>18</v>
      </c>
      <c r="T2444" s="0" t="n">
        <v>0</v>
      </c>
      <c r="U2444" s="18" t="s">
        <v>123</v>
      </c>
      <c r="V2444" s="18" t="s">
        <v>156</v>
      </c>
      <c r="W2444" s="0" t="str">
        <f aca="false">IF(AND(X2444&gt;=6,X2444&lt;14),"A",IF(AND(X2444&gt;=14,X2444&lt;22),"B","C"))</f>
        <v>B</v>
      </c>
      <c r="X2444" s="18" t="n">
        <f aca="false">HOUR(H2444)</f>
        <v>15</v>
      </c>
      <c r="Y2444" s="18" t="n">
        <f aca="false">ROUND((I2444-H2444)*1440,0)</f>
        <v>20</v>
      </c>
      <c r="Z2444" s="18" t="n">
        <f aca="false">ROUND((J2444-I2444)*1440,0)</f>
        <v>13</v>
      </c>
      <c r="AA2444" s="18" t="n">
        <f aca="false">ROUND((K2444-J2444)*1440,0)</f>
        <v>42</v>
      </c>
      <c r="AB2444" s="18" t="n">
        <f aca="false">ROUND((L2444-K2444)*1440,0)</f>
        <v>26</v>
      </c>
      <c r="AC2444" s="18" t="n">
        <f aca="false">ROUND((M2444-L2444)*1440,0)</f>
        <v>32</v>
      </c>
      <c r="AD2444" s="18" t="n">
        <f aca="false">IF(N2444="","",ROUND((N2444-M2444)*1440,0))</f>
        <v>21</v>
      </c>
      <c r="AE2444" s="18" t="n">
        <f aca="false">IF(O2444="","",ROUND((O2444-N2444)*1440,0))</f>
        <v>93</v>
      </c>
      <c r="AF2444" s="18" t="n">
        <f aca="false">IF(P2444="","",ROUND((P2444-O2444)*1440,0))</f>
        <v>13</v>
      </c>
      <c r="AG2444" s="18" t="n">
        <f aca="false">IF(Q2444="","",ROUND((Q2444-P2444)*1440,0))</f>
        <v>29</v>
      </c>
      <c r="AH2444" s="18" t="n">
        <f aca="false">IF(Q2444="","",ROUND((Q2444-H2444)*1440,0))</f>
        <v>289</v>
      </c>
      <c r="AI2444" s="19" t="n">
        <f aca="false">ROUND(IF(O2444="",Assumptions!$B$25-K2444,O2444-K2444)*24,1)</f>
        <v>2.9</v>
      </c>
      <c r="AJ2444" s="20" t="n">
        <f aca="false">ROUND(MAX(N(Y2444)/Assumptions!$C$5, N(Z2444)/Assumptions!$C$6, N(AA2444)/Assumptions!$C$7, N(AB2444)/Assumptions!$C$8, N(AC2444)/Assumptions!$C$9, N(AD2444)/Assumptions!$C$10, N(AE2444)/Assumptions!$C$11, N(AF2444)/Assumptions!$C$12, N(AG2444)/Assumptions!$C$13),3)</f>
        <v>2.067</v>
      </c>
      <c r="AK2444" s="0" t="str">
        <f aca="false">IF(OR(U2444="Pending",U2444="On Hold"),"Open GRN (awaiting)",IF(AJ2444&lt;=1,"Within SLA",IF(ROUND(N(Y2444)/Assumptions!$C$5,3)=AJ2444,"Gate Wait",IF(ROUND(N(Z2444)/Assumptions!$C$6,3)=AJ2444,"Dock Wait",IF(ROUND(N(AA2444)/Assumptions!$C$7,3)=AJ2444,"Unloading",IF(ROUND(N(AB2444)/Assumptions!$C$8,3)=AJ2444,"Unload-to-QC Wait",IF(ROUND(N(AC2444)/Assumptions!$C$9,3)=AJ2444,"QC",IF(ROUND(N(AD2444)/Assumptions!$C$10,3)=AJ2444,"QC-to-GRN Wait",IF(ROUND(N(AE2444)/Assumptions!$C$11,3)=AJ2444,"GRN Processing",IF(ROUND(N(AF2444)/Assumptions!$C$12,3)=AJ2444,"GRN-to-Putaway Wait",IF(ROUND(N(AG2444)/Assumptions!$C$13,3)=AJ2444,"Putaway","Within SLA")))))))))))</f>
        <v>GRN Processing</v>
      </c>
    </row>
    <row r="2445" customFormat="false" ht="15" hidden="false" customHeight="false" outlineLevel="0" collapsed="false">
      <c r="A2445" s="0" t="s">
        <v>7057</v>
      </c>
      <c r="B2445" s="0" t="s">
        <v>7058</v>
      </c>
      <c r="C2445" s="0" t="s">
        <v>170</v>
      </c>
      <c r="D2445" s="0" t="s">
        <v>147</v>
      </c>
      <c r="E2445" s="0" t="s">
        <v>7059</v>
      </c>
      <c r="F2445" s="0" t="s">
        <v>172</v>
      </c>
      <c r="G2445" s="0" t="s">
        <v>150</v>
      </c>
      <c r="H2445" s="17" t="n">
        <v>46262.6416666667</v>
      </c>
      <c r="I2445" s="17" t="n">
        <v>46262.6777777778</v>
      </c>
      <c r="J2445" s="17" t="n">
        <v>46262.6819444444</v>
      </c>
      <c r="K2445" s="17" t="n">
        <v>46262.7430555556</v>
      </c>
      <c r="L2445" s="17" t="n">
        <v>46262.7527777778</v>
      </c>
      <c r="M2445" s="17" t="n">
        <v>46262.7645833333</v>
      </c>
      <c r="N2445" s="17" t="n">
        <v>46262.7708333333</v>
      </c>
      <c r="O2445" s="17" t="n">
        <v>46262.8229166667</v>
      </c>
      <c r="P2445" s="17" t="n">
        <v>46262.8305555556</v>
      </c>
      <c r="Q2445" s="17" t="n">
        <v>46262.8590277778</v>
      </c>
      <c r="R2445" s="0" t="n">
        <v>625</v>
      </c>
      <c r="S2445" s="0" t="n">
        <v>0</v>
      </c>
      <c r="T2445" s="0" t="n">
        <v>0</v>
      </c>
      <c r="U2445" s="18" t="s">
        <v>130</v>
      </c>
      <c r="V2445" s="18" t="s">
        <v>139</v>
      </c>
      <c r="W2445" s="0" t="str">
        <f aca="false">IF(AND(X2445&gt;=6,X2445&lt;14),"A",IF(AND(X2445&gt;=14,X2445&lt;22),"B","C"))</f>
        <v>B</v>
      </c>
      <c r="X2445" s="18" t="n">
        <f aca="false">HOUR(H2445)</f>
        <v>15</v>
      </c>
      <c r="Y2445" s="18" t="n">
        <f aca="false">ROUND((I2445-H2445)*1440,0)</f>
        <v>52</v>
      </c>
      <c r="Z2445" s="18" t="n">
        <f aca="false">ROUND((J2445-I2445)*1440,0)</f>
        <v>6</v>
      </c>
      <c r="AA2445" s="18" t="n">
        <f aca="false">ROUND((K2445-J2445)*1440,0)</f>
        <v>88</v>
      </c>
      <c r="AB2445" s="18" t="n">
        <f aca="false">ROUND((L2445-K2445)*1440,0)</f>
        <v>14</v>
      </c>
      <c r="AC2445" s="18" t="n">
        <f aca="false">ROUND((M2445-L2445)*1440,0)</f>
        <v>17</v>
      </c>
      <c r="AD2445" s="18" t="n">
        <f aca="false">IF(N2445="","",ROUND((N2445-M2445)*1440,0))</f>
        <v>9</v>
      </c>
      <c r="AE2445" s="18" t="n">
        <f aca="false">IF(O2445="","",ROUND((O2445-N2445)*1440,0))</f>
        <v>75</v>
      </c>
      <c r="AF2445" s="18" t="n">
        <f aca="false">IF(P2445="","",ROUND((P2445-O2445)*1440,0))</f>
        <v>11</v>
      </c>
      <c r="AG2445" s="18" t="n">
        <f aca="false">IF(Q2445="","",ROUND((Q2445-P2445)*1440,0))</f>
        <v>41</v>
      </c>
      <c r="AH2445" s="18" t="n">
        <f aca="false">IF(Q2445="","",ROUND((Q2445-H2445)*1440,0))</f>
        <v>313</v>
      </c>
      <c r="AI2445" s="19" t="n">
        <f aca="false">ROUND(IF(O2445="",Assumptions!$B$25-K2445,O2445-K2445)*24,1)</f>
        <v>1.9</v>
      </c>
      <c r="AJ2445" s="20" t="n">
        <f aca="false">ROUND(MAX(N(Y2445)/Assumptions!$C$5, N(Z2445)/Assumptions!$C$6, N(AA2445)/Assumptions!$C$7, N(AB2445)/Assumptions!$C$8, N(AC2445)/Assumptions!$C$9, N(AD2445)/Assumptions!$C$10, N(AE2445)/Assumptions!$C$11, N(AF2445)/Assumptions!$C$12, N(AG2445)/Assumptions!$C$13),3)</f>
        <v>1.733</v>
      </c>
      <c r="AK2445" s="0" t="str">
        <f aca="false">IF(OR(U2445="Pending",U2445="On Hold"),"Open GRN (awaiting)",IF(AJ2445&lt;=1,"Within SLA",IF(ROUND(N(Y2445)/Assumptions!$C$5,3)=AJ2445,"Gate Wait",IF(ROUND(N(Z2445)/Assumptions!$C$6,3)=AJ2445,"Dock Wait",IF(ROUND(N(AA2445)/Assumptions!$C$7,3)=AJ2445,"Unloading",IF(ROUND(N(AB2445)/Assumptions!$C$8,3)=AJ2445,"Unload-to-QC Wait",IF(ROUND(N(AC2445)/Assumptions!$C$9,3)=AJ2445,"QC",IF(ROUND(N(AD2445)/Assumptions!$C$10,3)=AJ2445,"QC-to-GRN Wait",IF(ROUND(N(AE2445)/Assumptions!$C$11,3)=AJ2445,"GRN Processing",IF(ROUND(N(AF2445)/Assumptions!$C$12,3)=AJ2445,"GRN-to-Putaway Wait",IF(ROUND(N(AG2445)/Assumptions!$C$13,3)=AJ2445,"Putaway","Within SLA")))))))))))</f>
        <v>Gate Wait</v>
      </c>
    </row>
    <row r="2446" customFormat="false" ht="15" hidden="false" customHeight="false" outlineLevel="0" collapsed="false">
      <c r="A2446" s="0" t="s">
        <v>7060</v>
      </c>
      <c r="B2446" s="0" t="s">
        <v>7061</v>
      </c>
      <c r="C2446" s="0" t="s">
        <v>218</v>
      </c>
      <c r="D2446" s="0" t="s">
        <v>147</v>
      </c>
      <c r="E2446" s="0" t="s">
        <v>7062</v>
      </c>
      <c r="F2446" s="0" t="s">
        <v>137</v>
      </c>
      <c r="G2446" s="0" t="s">
        <v>167</v>
      </c>
      <c r="H2446" s="17" t="n">
        <v>46262.6694444444</v>
      </c>
      <c r="I2446" s="17" t="n">
        <v>46262.7222222222</v>
      </c>
      <c r="J2446" s="17" t="n">
        <v>46262.7319444444</v>
      </c>
      <c r="K2446" s="17" t="n">
        <v>46262.75</v>
      </c>
      <c r="L2446" s="17" t="n">
        <v>46262.7555555556</v>
      </c>
      <c r="M2446" s="17" t="n">
        <v>46262.7819444445</v>
      </c>
      <c r="N2446" s="17" t="n">
        <v>46262.81875</v>
      </c>
      <c r="O2446" s="17" t="n">
        <v>46262.8319444444</v>
      </c>
      <c r="P2446" s="17" t="n">
        <v>46262.8493055556</v>
      </c>
      <c r="Q2446" s="17" t="n">
        <v>46262.8604166667</v>
      </c>
      <c r="R2446" s="0" t="n">
        <v>479</v>
      </c>
      <c r="S2446" s="0" t="n">
        <v>0</v>
      </c>
      <c r="T2446" s="0" t="n">
        <v>0</v>
      </c>
      <c r="U2446" s="18" t="s">
        <v>130</v>
      </c>
      <c r="V2446" s="18" t="s">
        <v>82</v>
      </c>
      <c r="W2446" s="0" t="str">
        <f aca="false">IF(AND(X2446&gt;=6,X2446&lt;14),"A",IF(AND(X2446&gt;=14,X2446&lt;22),"B","C"))</f>
        <v>B</v>
      </c>
      <c r="X2446" s="18" t="n">
        <f aca="false">HOUR(H2446)</f>
        <v>16</v>
      </c>
      <c r="Y2446" s="18" t="n">
        <f aca="false">ROUND((I2446-H2446)*1440,0)</f>
        <v>76</v>
      </c>
      <c r="Z2446" s="18" t="n">
        <f aca="false">ROUND((J2446-I2446)*1440,0)</f>
        <v>14</v>
      </c>
      <c r="AA2446" s="18" t="n">
        <f aca="false">ROUND((K2446-J2446)*1440,0)</f>
        <v>26</v>
      </c>
      <c r="AB2446" s="18" t="n">
        <f aca="false">ROUND((L2446-K2446)*1440,0)</f>
        <v>8</v>
      </c>
      <c r="AC2446" s="18" t="n">
        <f aca="false">ROUND((M2446-L2446)*1440,0)</f>
        <v>38</v>
      </c>
      <c r="AD2446" s="18" t="n">
        <f aca="false">IF(N2446="","",ROUND((N2446-M2446)*1440,0))</f>
        <v>53</v>
      </c>
      <c r="AE2446" s="18" t="n">
        <f aca="false">IF(O2446="","",ROUND((O2446-N2446)*1440,0))</f>
        <v>19</v>
      </c>
      <c r="AF2446" s="18" t="n">
        <f aca="false">IF(P2446="","",ROUND((P2446-O2446)*1440,0))</f>
        <v>25</v>
      </c>
      <c r="AG2446" s="18" t="n">
        <f aca="false">IF(Q2446="","",ROUND((Q2446-P2446)*1440,0))</f>
        <v>16</v>
      </c>
      <c r="AH2446" s="18" t="n">
        <f aca="false">IF(Q2446="","",ROUND((Q2446-H2446)*1440,0))</f>
        <v>275</v>
      </c>
      <c r="AI2446" s="19" t="n">
        <f aca="false">ROUND(IF(O2446="",Assumptions!$B$25-K2446,O2446-K2446)*24,1)</f>
        <v>2</v>
      </c>
      <c r="AJ2446" s="20" t="n">
        <f aca="false">ROUND(MAX(N(Y2446)/Assumptions!$C$5, N(Z2446)/Assumptions!$C$6, N(AA2446)/Assumptions!$C$7, N(AB2446)/Assumptions!$C$8, N(AC2446)/Assumptions!$C$9, N(AD2446)/Assumptions!$C$10, N(AE2446)/Assumptions!$C$11, N(AF2446)/Assumptions!$C$12, N(AG2446)/Assumptions!$C$13),3)</f>
        <v>2.533</v>
      </c>
      <c r="AK2446" s="0" t="str">
        <f aca="false">IF(OR(U2446="Pending",U2446="On Hold"),"Open GRN (awaiting)",IF(AJ2446&lt;=1,"Within SLA",IF(ROUND(N(Y2446)/Assumptions!$C$5,3)=AJ2446,"Gate Wait",IF(ROUND(N(Z2446)/Assumptions!$C$6,3)=AJ2446,"Dock Wait",IF(ROUND(N(AA2446)/Assumptions!$C$7,3)=AJ2446,"Unloading",IF(ROUND(N(AB2446)/Assumptions!$C$8,3)=AJ2446,"Unload-to-QC Wait",IF(ROUND(N(AC2446)/Assumptions!$C$9,3)=AJ2446,"QC",IF(ROUND(N(AD2446)/Assumptions!$C$10,3)=AJ2446,"QC-to-GRN Wait",IF(ROUND(N(AE2446)/Assumptions!$C$11,3)=AJ2446,"GRN Processing",IF(ROUND(N(AF2446)/Assumptions!$C$12,3)=AJ2446,"GRN-to-Putaway Wait",IF(ROUND(N(AG2446)/Assumptions!$C$13,3)=AJ2446,"Putaway","Within SLA")))))))))))</f>
        <v>Gate Wait</v>
      </c>
    </row>
    <row r="2447" customFormat="false" ht="15" hidden="false" customHeight="false" outlineLevel="0" collapsed="false">
      <c r="A2447" s="0" t="s">
        <v>7063</v>
      </c>
      <c r="B2447" s="0" t="s">
        <v>7064</v>
      </c>
      <c r="C2447" s="0" t="s">
        <v>252</v>
      </c>
      <c r="D2447" s="0" t="s">
        <v>119</v>
      </c>
      <c r="E2447" s="0" t="s">
        <v>7065</v>
      </c>
      <c r="F2447" s="0" t="s">
        <v>155</v>
      </c>
      <c r="G2447" s="0" t="s">
        <v>122</v>
      </c>
      <c r="H2447" s="17" t="n">
        <v>46262.6756944444</v>
      </c>
      <c r="I2447" s="17" t="n">
        <v>46262.6930555556</v>
      </c>
      <c r="J2447" s="17" t="n">
        <v>46262.6965277778</v>
      </c>
      <c r="K2447" s="17" t="n">
        <v>46262.7215277778</v>
      </c>
      <c r="L2447" s="17" t="n">
        <v>46262.7298611111</v>
      </c>
      <c r="M2447" s="17" t="n">
        <v>46262.75625</v>
      </c>
      <c r="N2447" s="17" t="n">
        <v>46262.8208333333</v>
      </c>
      <c r="O2447" s="17" t="n">
        <v>46262.8791666667</v>
      </c>
      <c r="P2447" s="17" t="n">
        <v>46262.8923611111</v>
      </c>
      <c r="Q2447" s="17" t="n">
        <v>46262.9118055556</v>
      </c>
      <c r="R2447" s="0" t="n">
        <v>700</v>
      </c>
      <c r="S2447" s="0" t="n">
        <v>0</v>
      </c>
      <c r="T2447" s="0" t="n">
        <v>0</v>
      </c>
      <c r="U2447" s="18" t="s">
        <v>130</v>
      </c>
      <c r="V2447" s="18" t="s">
        <v>144</v>
      </c>
      <c r="W2447" s="0" t="str">
        <f aca="false">IF(AND(X2447&gt;=6,X2447&lt;14),"A",IF(AND(X2447&gt;=14,X2447&lt;22),"B","C"))</f>
        <v>B</v>
      </c>
      <c r="X2447" s="18" t="n">
        <f aca="false">HOUR(H2447)</f>
        <v>16</v>
      </c>
      <c r="Y2447" s="18" t="n">
        <f aca="false">ROUND((I2447-H2447)*1440,0)</f>
        <v>25</v>
      </c>
      <c r="Z2447" s="18" t="n">
        <f aca="false">ROUND((J2447-I2447)*1440,0)</f>
        <v>5</v>
      </c>
      <c r="AA2447" s="18" t="n">
        <f aca="false">ROUND((K2447-J2447)*1440,0)</f>
        <v>36</v>
      </c>
      <c r="AB2447" s="18" t="n">
        <f aca="false">ROUND((L2447-K2447)*1440,0)</f>
        <v>12</v>
      </c>
      <c r="AC2447" s="18" t="n">
        <f aca="false">ROUND((M2447-L2447)*1440,0)</f>
        <v>38</v>
      </c>
      <c r="AD2447" s="18" t="n">
        <f aca="false">IF(N2447="","",ROUND((N2447-M2447)*1440,0))</f>
        <v>93</v>
      </c>
      <c r="AE2447" s="18" t="n">
        <f aca="false">IF(O2447="","",ROUND((O2447-N2447)*1440,0))</f>
        <v>84</v>
      </c>
      <c r="AF2447" s="18" t="n">
        <f aca="false">IF(P2447="","",ROUND((P2447-O2447)*1440,0))</f>
        <v>19</v>
      </c>
      <c r="AG2447" s="18" t="n">
        <f aca="false">IF(Q2447="","",ROUND((Q2447-P2447)*1440,0))</f>
        <v>28</v>
      </c>
      <c r="AH2447" s="18" t="n">
        <f aca="false">IF(Q2447="","",ROUND((Q2447-H2447)*1440,0))</f>
        <v>340</v>
      </c>
      <c r="AI2447" s="19" t="n">
        <f aca="false">ROUND(IF(O2447="",Assumptions!$B$25-K2447,O2447-K2447)*24,1)</f>
        <v>3.8</v>
      </c>
      <c r="AJ2447" s="20" t="n">
        <f aca="false">ROUND(MAX(N(Y2447)/Assumptions!$C$5, N(Z2447)/Assumptions!$C$6, N(AA2447)/Assumptions!$C$7, N(AB2447)/Assumptions!$C$8, N(AC2447)/Assumptions!$C$9, N(AD2447)/Assumptions!$C$10, N(AE2447)/Assumptions!$C$11, N(AF2447)/Assumptions!$C$12, N(AG2447)/Assumptions!$C$13),3)</f>
        <v>3.1</v>
      </c>
      <c r="AK2447" s="0" t="str">
        <f aca="false">IF(OR(U2447="Pending",U2447="On Hold"),"Open GRN (awaiting)",IF(AJ2447&lt;=1,"Within SLA",IF(ROUND(N(Y2447)/Assumptions!$C$5,3)=AJ2447,"Gate Wait",IF(ROUND(N(Z2447)/Assumptions!$C$6,3)=AJ2447,"Dock Wait",IF(ROUND(N(AA2447)/Assumptions!$C$7,3)=AJ2447,"Unloading",IF(ROUND(N(AB2447)/Assumptions!$C$8,3)=AJ2447,"Unload-to-QC Wait",IF(ROUND(N(AC2447)/Assumptions!$C$9,3)=AJ2447,"QC",IF(ROUND(N(AD2447)/Assumptions!$C$10,3)=AJ2447,"QC-to-GRN Wait",IF(ROUND(N(AE2447)/Assumptions!$C$11,3)=AJ2447,"GRN Processing",IF(ROUND(N(AF2447)/Assumptions!$C$12,3)=AJ2447,"GRN-to-Putaway Wait",IF(ROUND(N(AG2447)/Assumptions!$C$13,3)=AJ2447,"Putaway","Within SLA")))))))))))</f>
        <v>QC-to-GRN Wait</v>
      </c>
    </row>
    <row r="2448" customFormat="false" ht="15" hidden="false" customHeight="false" outlineLevel="0" collapsed="false">
      <c r="A2448" s="0" t="s">
        <v>7066</v>
      </c>
      <c r="B2448" s="0" t="s">
        <v>7067</v>
      </c>
      <c r="C2448" s="0" t="s">
        <v>170</v>
      </c>
      <c r="D2448" s="0" t="s">
        <v>119</v>
      </c>
      <c r="E2448" s="0" t="s">
        <v>1766</v>
      </c>
      <c r="F2448" s="0" t="s">
        <v>172</v>
      </c>
      <c r="G2448" s="0" t="s">
        <v>129</v>
      </c>
      <c r="H2448" s="17" t="n">
        <v>46262.6770833333</v>
      </c>
      <c r="I2448" s="17" t="n">
        <v>46262.6993055556</v>
      </c>
      <c r="J2448" s="17" t="n">
        <v>46262.7041666667</v>
      </c>
      <c r="K2448" s="17" t="n">
        <v>46262.775</v>
      </c>
      <c r="L2448" s="17" t="n">
        <v>46262.7798611111</v>
      </c>
      <c r="M2448" s="17" t="n">
        <v>46262.8013888889</v>
      </c>
      <c r="N2448" s="17" t="n">
        <v>46262.8243055556</v>
      </c>
      <c r="O2448" s="17" t="n">
        <v>46262.8638888889</v>
      </c>
      <c r="P2448" s="17" t="n">
        <v>46262.8722222222</v>
      </c>
      <c r="Q2448" s="17" t="n">
        <v>46262.8888888889</v>
      </c>
      <c r="R2448" s="0" t="n">
        <v>1605</v>
      </c>
      <c r="S2448" s="0" t="n">
        <v>0</v>
      </c>
      <c r="T2448" s="0" t="n">
        <v>0</v>
      </c>
      <c r="U2448" s="18" t="s">
        <v>130</v>
      </c>
      <c r="V2448" s="18" t="s">
        <v>139</v>
      </c>
      <c r="W2448" s="0" t="str">
        <f aca="false">IF(AND(X2448&gt;=6,X2448&lt;14),"A",IF(AND(X2448&gt;=14,X2448&lt;22),"B","C"))</f>
        <v>B</v>
      </c>
      <c r="X2448" s="18" t="n">
        <f aca="false">HOUR(H2448)</f>
        <v>16</v>
      </c>
      <c r="Y2448" s="18" t="n">
        <f aca="false">ROUND((I2448-H2448)*1440,0)</f>
        <v>32</v>
      </c>
      <c r="Z2448" s="18" t="n">
        <f aca="false">ROUND((J2448-I2448)*1440,0)</f>
        <v>7</v>
      </c>
      <c r="AA2448" s="18" t="n">
        <f aca="false">ROUND((K2448-J2448)*1440,0)</f>
        <v>102</v>
      </c>
      <c r="AB2448" s="18" t="n">
        <f aca="false">ROUND((L2448-K2448)*1440,0)</f>
        <v>7</v>
      </c>
      <c r="AC2448" s="18" t="n">
        <f aca="false">ROUND((M2448-L2448)*1440,0)</f>
        <v>31</v>
      </c>
      <c r="AD2448" s="18" t="n">
        <f aca="false">IF(N2448="","",ROUND((N2448-M2448)*1440,0))</f>
        <v>33</v>
      </c>
      <c r="AE2448" s="18" t="n">
        <f aca="false">IF(O2448="","",ROUND((O2448-N2448)*1440,0))</f>
        <v>57</v>
      </c>
      <c r="AF2448" s="18" t="n">
        <f aca="false">IF(P2448="","",ROUND((P2448-O2448)*1440,0))</f>
        <v>12</v>
      </c>
      <c r="AG2448" s="18" t="n">
        <f aca="false">IF(Q2448="","",ROUND((Q2448-P2448)*1440,0))</f>
        <v>24</v>
      </c>
      <c r="AH2448" s="18" t="n">
        <f aca="false">IF(Q2448="","",ROUND((Q2448-H2448)*1440,0))</f>
        <v>305</v>
      </c>
      <c r="AI2448" s="19" t="n">
        <f aca="false">ROUND(IF(O2448="",Assumptions!$B$25-K2448,O2448-K2448)*24,1)</f>
        <v>2.1</v>
      </c>
      <c r="AJ2448" s="20" t="n">
        <f aca="false">ROUND(MAX(N(Y2448)/Assumptions!$C$5, N(Z2448)/Assumptions!$C$6, N(AA2448)/Assumptions!$C$7, N(AB2448)/Assumptions!$C$8, N(AC2448)/Assumptions!$C$9, N(AD2448)/Assumptions!$C$10, N(AE2448)/Assumptions!$C$11, N(AF2448)/Assumptions!$C$12, N(AG2448)/Assumptions!$C$13),3)</f>
        <v>1.7</v>
      </c>
      <c r="AK2448" s="0" t="str">
        <f aca="false">IF(OR(U2448="Pending",U2448="On Hold"),"Open GRN (awaiting)",IF(AJ2448&lt;=1,"Within SLA",IF(ROUND(N(Y2448)/Assumptions!$C$5,3)=AJ2448,"Gate Wait",IF(ROUND(N(Z2448)/Assumptions!$C$6,3)=AJ2448,"Dock Wait",IF(ROUND(N(AA2448)/Assumptions!$C$7,3)=AJ2448,"Unloading",IF(ROUND(N(AB2448)/Assumptions!$C$8,3)=AJ2448,"Unload-to-QC Wait",IF(ROUND(N(AC2448)/Assumptions!$C$9,3)=AJ2448,"QC",IF(ROUND(N(AD2448)/Assumptions!$C$10,3)=AJ2448,"QC-to-GRN Wait",IF(ROUND(N(AE2448)/Assumptions!$C$11,3)=AJ2448,"GRN Processing",IF(ROUND(N(AF2448)/Assumptions!$C$12,3)=AJ2448,"GRN-to-Putaway Wait",IF(ROUND(N(AG2448)/Assumptions!$C$13,3)=AJ2448,"Putaway","Within SLA")))))))))))</f>
        <v>Unloading</v>
      </c>
    </row>
    <row r="2449" customFormat="false" ht="15" hidden="false" customHeight="false" outlineLevel="0" collapsed="false">
      <c r="A2449" s="0" t="s">
        <v>7068</v>
      </c>
      <c r="B2449" s="0" t="s">
        <v>7069</v>
      </c>
      <c r="C2449" s="0" t="s">
        <v>184</v>
      </c>
      <c r="D2449" s="0" t="s">
        <v>119</v>
      </c>
      <c r="E2449" s="0" t="s">
        <v>3875</v>
      </c>
      <c r="F2449" s="0" t="s">
        <v>177</v>
      </c>
      <c r="G2449" s="0" t="s">
        <v>129</v>
      </c>
      <c r="H2449" s="17" t="n">
        <v>46262.6993055556</v>
      </c>
      <c r="I2449" s="17" t="n">
        <v>46262.7138888889</v>
      </c>
      <c r="J2449" s="17" t="n">
        <v>46262.7152777778</v>
      </c>
      <c r="K2449" s="17" t="n">
        <v>46262.7277777778</v>
      </c>
      <c r="L2449" s="17" t="n">
        <v>46262.7361111111</v>
      </c>
      <c r="M2449" s="17" t="n">
        <v>46262.7513888889</v>
      </c>
      <c r="N2449" s="17" t="n">
        <v>46262.7604166667</v>
      </c>
      <c r="O2449" s="17" t="n">
        <v>46262.8868055556</v>
      </c>
      <c r="P2449" s="17" t="n">
        <v>46262.9048611111</v>
      </c>
      <c r="Q2449" s="17" t="n">
        <v>46262.9201388889</v>
      </c>
      <c r="R2449" s="0" t="n">
        <v>329</v>
      </c>
      <c r="S2449" s="0" t="n">
        <v>0</v>
      </c>
      <c r="T2449" s="0" t="n">
        <v>0</v>
      </c>
      <c r="U2449" s="18" t="s">
        <v>130</v>
      </c>
      <c r="V2449" s="18" t="s">
        <v>156</v>
      </c>
      <c r="W2449" s="0" t="str">
        <f aca="false">IF(AND(X2449&gt;=6,X2449&lt;14),"A",IF(AND(X2449&gt;=14,X2449&lt;22),"B","C"))</f>
        <v>B</v>
      </c>
      <c r="X2449" s="18" t="n">
        <f aca="false">HOUR(H2449)</f>
        <v>16</v>
      </c>
      <c r="Y2449" s="18" t="n">
        <f aca="false">ROUND((I2449-H2449)*1440,0)</f>
        <v>21</v>
      </c>
      <c r="Z2449" s="18" t="n">
        <f aca="false">ROUND((J2449-I2449)*1440,0)</f>
        <v>2</v>
      </c>
      <c r="AA2449" s="18" t="n">
        <f aca="false">ROUND((K2449-J2449)*1440,0)</f>
        <v>18</v>
      </c>
      <c r="AB2449" s="18" t="n">
        <f aca="false">ROUND((L2449-K2449)*1440,0)</f>
        <v>12</v>
      </c>
      <c r="AC2449" s="18" t="n">
        <f aca="false">ROUND((M2449-L2449)*1440,0)</f>
        <v>22</v>
      </c>
      <c r="AD2449" s="18" t="n">
        <f aca="false">IF(N2449="","",ROUND((N2449-M2449)*1440,0))</f>
        <v>13</v>
      </c>
      <c r="AE2449" s="18" t="n">
        <f aca="false">IF(O2449="","",ROUND((O2449-N2449)*1440,0))</f>
        <v>182</v>
      </c>
      <c r="AF2449" s="18" t="n">
        <f aca="false">IF(P2449="","",ROUND((P2449-O2449)*1440,0))</f>
        <v>26</v>
      </c>
      <c r="AG2449" s="18" t="n">
        <f aca="false">IF(Q2449="","",ROUND((Q2449-P2449)*1440,0))</f>
        <v>22</v>
      </c>
      <c r="AH2449" s="18" t="n">
        <f aca="false">IF(Q2449="","",ROUND((Q2449-H2449)*1440,0))</f>
        <v>318</v>
      </c>
      <c r="AI2449" s="19" t="n">
        <f aca="false">ROUND(IF(O2449="",Assumptions!$B$25-K2449,O2449-K2449)*24,1)</f>
        <v>3.8</v>
      </c>
      <c r="AJ2449" s="20" t="n">
        <f aca="false">ROUND(MAX(N(Y2449)/Assumptions!$C$5, N(Z2449)/Assumptions!$C$6, N(AA2449)/Assumptions!$C$7, N(AB2449)/Assumptions!$C$8, N(AC2449)/Assumptions!$C$9, N(AD2449)/Assumptions!$C$10, N(AE2449)/Assumptions!$C$11, N(AF2449)/Assumptions!$C$12, N(AG2449)/Assumptions!$C$13),3)</f>
        <v>4.044</v>
      </c>
      <c r="AK2449" s="0" t="str">
        <f aca="false">IF(OR(U2449="Pending",U2449="On Hold"),"Open GRN (awaiting)",IF(AJ2449&lt;=1,"Within SLA",IF(ROUND(N(Y2449)/Assumptions!$C$5,3)=AJ2449,"Gate Wait",IF(ROUND(N(Z2449)/Assumptions!$C$6,3)=AJ2449,"Dock Wait",IF(ROUND(N(AA2449)/Assumptions!$C$7,3)=AJ2449,"Unloading",IF(ROUND(N(AB2449)/Assumptions!$C$8,3)=AJ2449,"Unload-to-QC Wait",IF(ROUND(N(AC2449)/Assumptions!$C$9,3)=AJ2449,"QC",IF(ROUND(N(AD2449)/Assumptions!$C$10,3)=AJ2449,"QC-to-GRN Wait",IF(ROUND(N(AE2449)/Assumptions!$C$11,3)=AJ2449,"GRN Processing",IF(ROUND(N(AF2449)/Assumptions!$C$12,3)=AJ2449,"GRN-to-Putaway Wait",IF(ROUND(N(AG2449)/Assumptions!$C$13,3)=AJ2449,"Putaway","Within SLA")))))))))))</f>
        <v>GRN Processing</v>
      </c>
    </row>
    <row r="2450" customFormat="false" ht="15" hidden="false" customHeight="false" outlineLevel="0" collapsed="false">
      <c r="A2450" s="0" t="s">
        <v>7070</v>
      </c>
      <c r="B2450" s="0" t="s">
        <v>7071</v>
      </c>
      <c r="C2450" s="0" t="s">
        <v>153</v>
      </c>
      <c r="D2450" s="0" t="s">
        <v>147</v>
      </c>
      <c r="E2450" s="0" t="s">
        <v>7072</v>
      </c>
      <c r="F2450" s="0" t="s">
        <v>128</v>
      </c>
      <c r="G2450" s="0" t="s">
        <v>150</v>
      </c>
      <c r="H2450" s="17" t="n">
        <v>46262.7</v>
      </c>
      <c r="I2450" s="17" t="n">
        <v>46262.7180555556</v>
      </c>
      <c r="J2450" s="17" t="n">
        <v>46262.7284722222</v>
      </c>
      <c r="K2450" s="17" t="n">
        <v>46262.7902777778</v>
      </c>
      <c r="L2450" s="17" t="n">
        <v>46262.7951388889</v>
      </c>
      <c r="M2450" s="17" t="n">
        <v>46262.80625</v>
      </c>
      <c r="N2450" s="17" t="n">
        <v>46262.8243055556</v>
      </c>
      <c r="O2450" s="17" t="n">
        <v>46262.9076388889</v>
      </c>
      <c r="P2450" s="17" t="n">
        <v>46262.9173611111</v>
      </c>
      <c r="Q2450" s="17" t="n">
        <v>46262.9375</v>
      </c>
      <c r="R2450" s="0" t="n">
        <v>388</v>
      </c>
      <c r="S2450" s="0" t="n">
        <v>0</v>
      </c>
      <c r="T2450" s="0" t="n">
        <v>0</v>
      </c>
      <c r="U2450" s="18" t="s">
        <v>130</v>
      </c>
      <c r="V2450" s="18" t="s">
        <v>156</v>
      </c>
      <c r="W2450" s="0" t="str">
        <f aca="false">IF(AND(X2450&gt;=6,X2450&lt;14),"A",IF(AND(X2450&gt;=14,X2450&lt;22),"B","C"))</f>
        <v>B</v>
      </c>
      <c r="X2450" s="18" t="n">
        <f aca="false">HOUR(H2450)</f>
        <v>16</v>
      </c>
      <c r="Y2450" s="18" t="n">
        <f aca="false">ROUND((I2450-H2450)*1440,0)</f>
        <v>26</v>
      </c>
      <c r="Z2450" s="18" t="n">
        <f aca="false">ROUND((J2450-I2450)*1440,0)</f>
        <v>15</v>
      </c>
      <c r="AA2450" s="18" t="n">
        <f aca="false">ROUND((K2450-J2450)*1440,0)</f>
        <v>89</v>
      </c>
      <c r="AB2450" s="18" t="n">
        <f aca="false">ROUND((L2450-K2450)*1440,0)</f>
        <v>7</v>
      </c>
      <c r="AC2450" s="18" t="n">
        <f aca="false">ROUND((M2450-L2450)*1440,0)</f>
        <v>16</v>
      </c>
      <c r="AD2450" s="18" t="n">
        <f aca="false">IF(N2450="","",ROUND((N2450-M2450)*1440,0))</f>
        <v>26</v>
      </c>
      <c r="AE2450" s="18" t="n">
        <f aca="false">IF(O2450="","",ROUND((O2450-N2450)*1440,0))</f>
        <v>120</v>
      </c>
      <c r="AF2450" s="18" t="n">
        <f aca="false">IF(P2450="","",ROUND((P2450-O2450)*1440,0))</f>
        <v>14</v>
      </c>
      <c r="AG2450" s="18" t="n">
        <f aca="false">IF(Q2450="","",ROUND((Q2450-P2450)*1440,0))</f>
        <v>29</v>
      </c>
      <c r="AH2450" s="18" t="n">
        <f aca="false">IF(Q2450="","",ROUND((Q2450-H2450)*1440,0))</f>
        <v>342</v>
      </c>
      <c r="AI2450" s="19" t="n">
        <f aca="false">ROUND(IF(O2450="",Assumptions!$B$25-K2450,O2450-K2450)*24,1)</f>
        <v>2.8</v>
      </c>
      <c r="AJ2450" s="20" t="n">
        <f aca="false">ROUND(MAX(N(Y2450)/Assumptions!$C$5, N(Z2450)/Assumptions!$C$6, N(AA2450)/Assumptions!$C$7, N(AB2450)/Assumptions!$C$8, N(AC2450)/Assumptions!$C$9, N(AD2450)/Assumptions!$C$10, N(AE2450)/Assumptions!$C$11, N(AF2450)/Assumptions!$C$12, N(AG2450)/Assumptions!$C$13),3)</f>
        <v>2.667</v>
      </c>
      <c r="AK2450" s="0" t="str">
        <f aca="false">IF(OR(U2450="Pending",U2450="On Hold"),"Open GRN (awaiting)",IF(AJ2450&lt;=1,"Within SLA",IF(ROUND(N(Y2450)/Assumptions!$C$5,3)=AJ2450,"Gate Wait",IF(ROUND(N(Z2450)/Assumptions!$C$6,3)=AJ2450,"Dock Wait",IF(ROUND(N(AA2450)/Assumptions!$C$7,3)=AJ2450,"Unloading",IF(ROUND(N(AB2450)/Assumptions!$C$8,3)=AJ2450,"Unload-to-QC Wait",IF(ROUND(N(AC2450)/Assumptions!$C$9,3)=AJ2450,"QC",IF(ROUND(N(AD2450)/Assumptions!$C$10,3)=AJ2450,"QC-to-GRN Wait",IF(ROUND(N(AE2450)/Assumptions!$C$11,3)=AJ2450,"GRN Processing",IF(ROUND(N(AF2450)/Assumptions!$C$12,3)=AJ2450,"GRN-to-Putaway Wait",IF(ROUND(N(AG2450)/Assumptions!$C$13,3)=AJ2450,"Putaway","Within SLA")))))))))))</f>
        <v>GRN Processing</v>
      </c>
    </row>
    <row r="2451" customFormat="false" ht="15" hidden="false" customHeight="false" outlineLevel="0" collapsed="false">
      <c r="A2451" s="0" t="s">
        <v>7073</v>
      </c>
      <c r="B2451" s="0" t="s">
        <v>7074</v>
      </c>
      <c r="C2451" s="0" t="s">
        <v>286</v>
      </c>
      <c r="D2451" s="0" t="s">
        <v>147</v>
      </c>
      <c r="E2451" s="0" t="s">
        <v>7075</v>
      </c>
      <c r="F2451" s="0" t="s">
        <v>172</v>
      </c>
      <c r="G2451" s="0" t="s">
        <v>150</v>
      </c>
      <c r="H2451" s="17" t="n">
        <v>46262.7013888889</v>
      </c>
      <c r="I2451" s="17" t="n">
        <v>46262.7375</v>
      </c>
      <c r="J2451" s="17" t="n">
        <v>46262.7402777778</v>
      </c>
      <c r="K2451" s="17" t="n">
        <v>46262.7972222222</v>
      </c>
      <c r="L2451" s="17" t="n">
        <v>46262.8034722222</v>
      </c>
      <c r="M2451" s="17" t="n">
        <v>46262.8215277778</v>
      </c>
      <c r="N2451" s="17" t="n">
        <v>46262.8361111111</v>
      </c>
      <c r="O2451" s="17" t="n">
        <v>46262.9333333333</v>
      </c>
      <c r="P2451" s="17" t="n">
        <v>46262.9388888889</v>
      </c>
      <c r="Q2451" s="17" t="n">
        <v>46262.9652777778</v>
      </c>
      <c r="R2451" s="0" t="n">
        <v>1402</v>
      </c>
      <c r="S2451" s="0" t="n">
        <v>0</v>
      </c>
      <c r="T2451" s="0" t="n">
        <v>0</v>
      </c>
      <c r="U2451" s="18" t="s">
        <v>130</v>
      </c>
      <c r="V2451" s="18" t="s">
        <v>156</v>
      </c>
      <c r="W2451" s="0" t="str">
        <f aca="false">IF(AND(X2451&gt;=6,X2451&lt;14),"A",IF(AND(X2451&gt;=14,X2451&lt;22),"B","C"))</f>
        <v>B</v>
      </c>
      <c r="X2451" s="18" t="n">
        <f aca="false">HOUR(H2451)</f>
        <v>16</v>
      </c>
      <c r="Y2451" s="18" t="n">
        <f aca="false">ROUND((I2451-H2451)*1440,0)</f>
        <v>52</v>
      </c>
      <c r="Z2451" s="18" t="n">
        <f aca="false">ROUND((J2451-I2451)*1440,0)</f>
        <v>4</v>
      </c>
      <c r="AA2451" s="18" t="n">
        <f aca="false">ROUND((K2451-J2451)*1440,0)</f>
        <v>82</v>
      </c>
      <c r="AB2451" s="18" t="n">
        <f aca="false">ROUND((L2451-K2451)*1440,0)</f>
        <v>9</v>
      </c>
      <c r="AC2451" s="18" t="n">
        <f aca="false">ROUND((M2451-L2451)*1440,0)</f>
        <v>26</v>
      </c>
      <c r="AD2451" s="18" t="n">
        <f aca="false">IF(N2451="","",ROUND((N2451-M2451)*1440,0))</f>
        <v>21</v>
      </c>
      <c r="AE2451" s="18" t="n">
        <f aca="false">IF(O2451="","",ROUND((O2451-N2451)*1440,0))</f>
        <v>140</v>
      </c>
      <c r="AF2451" s="18" t="n">
        <f aca="false">IF(P2451="","",ROUND((P2451-O2451)*1440,0))</f>
        <v>8</v>
      </c>
      <c r="AG2451" s="18" t="n">
        <f aca="false">IF(Q2451="","",ROUND((Q2451-P2451)*1440,0))</f>
        <v>38</v>
      </c>
      <c r="AH2451" s="18" t="n">
        <f aca="false">IF(Q2451="","",ROUND((Q2451-H2451)*1440,0))</f>
        <v>380</v>
      </c>
      <c r="AI2451" s="19" t="n">
        <f aca="false">ROUND(IF(O2451="",Assumptions!$B$25-K2451,O2451-K2451)*24,1)</f>
        <v>3.3</v>
      </c>
      <c r="AJ2451" s="20" t="n">
        <f aca="false">ROUND(MAX(N(Y2451)/Assumptions!$C$5, N(Z2451)/Assumptions!$C$6, N(AA2451)/Assumptions!$C$7, N(AB2451)/Assumptions!$C$8, N(AC2451)/Assumptions!$C$9, N(AD2451)/Assumptions!$C$10, N(AE2451)/Assumptions!$C$11, N(AF2451)/Assumptions!$C$12, N(AG2451)/Assumptions!$C$13),3)</f>
        <v>3.111</v>
      </c>
      <c r="AK2451" s="0" t="str">
        <f aca="false">IF(OR(U2451="Pending",U2451="On Hold"),"Open GRN (awaiting)",IF(AJ2451&lt;=1,"Within SLA",IF(ROUND(N(Y2451)/Assumptions!$C$5,3)=AJ2451,"Gate Wait",IF(ROUND(N(Z2451)/Assumptions!$C$6,3)=AJ2451,"Dock Wait",IF(ROUND(N(AA2451)/Assumptions!$C$7,3)=AJ2451,"Unloading",IF(ROUND(N(AB2451)/Assumptions!$C$8,3)=AJ2451,"Unload-to-QC Wait",IF(ROUND(N(AC2451)/Assumptions!$C$9,3)=AJ2451,"QC",IF(ROUND(N(AD2451)/Assumptions!$C$10,3)=AJ2451,"QC-to-GRN Wait",IF(ROUND(N(AE2451)/Assumptions!$C$11,3)=AJ2451,"GRN Processing",IF(ROUND(N(AF2451)/Assumptions!$C$12,3)=AJ2451,"GRN-to-Putaway Wait",IF(ROUND(N(AG2451)/Assumptions!$C$13,3)=AJ2451,"Putaway","Within SLA")))))))))))</f>
        <v>GRN Processing</v>
      </c>
    </row>
    <row r="2452" customFormat="false" ht="15" hidden="false" customHeight="false" outlineLevel="0" collapsed="false">
      <c r="A2452" s="0" t="s">
        <v>7076</v>
      </c>
      <c r="B2452" s="0" t="s">
        <v>7077</v>
      </c>
      <c r="C2452" s="0" t="s">
        <v>286</v>
      </c>
      <c r="D2452" s="0" t="s">
        <v>147</v>
      </c>
      <c r="E2452" s="0" t="s">
        <v>2213</v>
      </c>
      <c r="F2452" s="0" t="s">
        <v>121</v>
      </c>
      <c r="G2452" s="0" t="s">
        <v>167</v>
      </c>
      <c r="H2452" s="17" t="n">
        <v>46262.7104166667</v>
      </c>
      <c r="I2452" s="17" t="n">
        <v>46262.7159722222</v>
      </c>
      <c r="J2452" s="17" t="n">
        <v>46262.7215277778</v>
      </c>
      <c r="K2452" s="17" t="n">
        <v>46262.7333333333</v>
      </c>
      <c r="L2452" s="17" t="n">
        <v>46262.7423611111</v>
      </c>
      <c r="M2452" s="17" t="n">
        <v>46262.7618055556</v>
      </c>
      <c r="N2452" s="17" t="n">
        <v>46262.9847222222</v>
      </c>
      <c r="O2452" s="17" t="n">
        <v>46263.0041666667</v>
      </c>
      <c r="P2452" s="17" t="n">
        <v>46263.025</v>
      </c>
      <c r="Q2452" s="17" t="n">
        <v>46263.0493055556</v>
      </c>
      <c r="R2452" s="0" t="n">
        <v>221</v>
      </c>
      <c r="S2452" s="0" t="n">
        <v>0</v>
      </c>
      <c r="T2452" s="0" t="n">
        <v>0</v>
      </c>
      <c r="U2452" s="18" t="s">
        <v>130</v>
      </c>
      <c r="V2452" s="18" t="s">
        <v>144</v>
      </c>
      <c r="W2452" s="0" t="str">
        <f aca="false">IF(AND(X2452&gt;=6,X2452&lt;14),"A",IF(AND(X2452&gt;=14,X2452&lt;22),"B","C"))</f>
        <v>B</v>
      </c>
      <c r="X2452" s="18" t="n">
        <f aca="false">HOUR(H2452)</f>
        <v>17</v>
      </c>
      <c r="Y2452" s="18" t="n">
        <f aca="false">ROUND((I2452-H2452)*1440,0)</f>
        <v>8</v>
      </c>
      <c r="Z2452" s="18" t="n">
        <f aca="false">ROUND((J2452-I2452)*1440,0)</f>
        <v>8</v>
      </c>
      <c r="AA2452" s="18" t="n">
        <f aca="false">ROUND((K2452-J2452)*1440,0)</f>
        <v>17</v>
      </c>
      <c r="AB2452" s="18" t="n">
        <f aca="false">ROUND((L2452-K2452)*1440,0)</f>
        <v>13</v>
      </c>
      <c r="AC2452" s="18" t="n">
        <f aca="false">ROUND((M2452-L2452)*1440,0)</f>
        <v>28</v>
      </c>
      <c r="AD2452" s="18" t="n">
        <f aca="false">IF(N2452="","",ROUND((N2452-M2452)*1440,0))</f>
        <v>321</v>
      </c>
      <c r="AE2452" s="18" t="n">
        <f aca="false">IF(O2452="","",ROUND((O2452-N2452)*1440,0))</f>
        <v>28</v>
      </c>
      <c r="AF2452" s="18" t="n">
        <f aca="false">IF(P2452="","",ROUND((P2452-O2452)*1440,0))</f>
        <v>30</v>
      </c>
      <c r="AG2452" s="18" t="n">
        <f aca="false">IF(Q2452="","",ROUND((Q2452-P2452)*1440,0))</f>
        <v>35</v>
      </c>
      <c r="AH2452" s="18" t="n">
        <f aca="false">IF(Q2452="","",ROUND((Q2452-H2452)*1440,0))</f>
        <v>488</v>
      </c>
      <c r="AI2452" s="19" t="n">
        <f aca="false">ROUND(IF(O2452="",Assumptions!$B$25-K2452,O2452-K2452)*24,1)</f>
        <v>6.5</v>
      </c>
      <c r="AJ2452" s="20" t="n">
        <f aca="false">ROUND(MAX(N(Y2452)/Assumptions!$C$5, N(Z2452)/Assumptions!$C$6, N(AA2452)/Assumptions!$C$7, N(AB2452)/Assumptions!$C$8, N(AC2452)/Assumptions!$C$9, N(AD2452)/Assumptions!$C$10, N(AE2452)/Assumptions!$C$11, N(AF2452)/Assumptions!$C$12, N(AG2452)/Assumptions!$C$13),3)</f>
        <v>10.7</v>
      </c>
      <c r="AK2452" s="0" t="str">
        <f aca="false">IF(OR(U2452="Pending",U2452="On Hold"),"Open GRN (awaiting)",IF(AJ2452&lt;=1,"Within SLA",IF(ROUND(N(Y2452)/Assumptions!$C$5,3)=AJ2452,"Gate Wait",IF(ROUND(N(Z2452)/Assumptions!$C$6,3)=AJ2452,"Dock Wait",IF(ROUND(N(AA2452)/Assumptions!$C$7,3)=AJ2452,"Unloading",IF(ROUND(N(AB2452)/Assumptions!$C$8,3)=AJ2452,"Unload-to-QC Wait",IF(ROUND(N(AC2452)/Assumptions!$C$9,3)=AJ2452,"QC",IF(ROUND(N(AD2452)/Assumptions!$C$10,3)=AJ2452,"QC-to-GRN Wait",IF(ROUND(N(AE2452)/Assumptions!$C$11,3)=AJ2452,"GRN Processing",IF(ROUND(N(AF2452)/Assumptions!$C$12,3)=AJ2452,"GRN-to-Putaway Wait",IF(ROUND(N(AG2452)/Assumptions!$C$13,3)=AJ2452,"Putaway","Within SLA")))))))))))</f>
        <v>QC-to-GRN Wait</v>
      </c>
    </row>
    <row r="2453" customFormat="false" ht="15" hidden="false" customHeight="false" outlineLevel="0" collapsed="false">
      <c r="A2453" s="0" t="s">
        <v>7078</v>
      </c>
      <c r="B2453" s="0" t="s">
        <v>7079</v>
      </c>
      <c r="C2453" s="0" t="s">
        <v>134</v>
      </c>
      <c r="D2453" s="0" t="s">
        <v>147</v>
      </c>
      <c r="E2453" s="0" t="s">
        <v>620</v>
      </c>
      <c r="F2453" s="0" t="s">
        <v>137</v>
      </c>
      <c r="G2453" s="0" t="s">
        <v>167</v>
      </c>
      <c r="H2453" s="17" t="n">
        <v>46262.7104166667</v>
      </c>
      <c r="I2453" s="17" t="n">
        <v>46262.7909722222</v>
      </c>
      <c r="J2453" s="17" t="n">
        <v>46262.7958333333</v>
      </c>
      <c r="K2453" s="17" t="n">
        <v>46262.8131944445</v>
      </c>
      <c r="L2453" s="17" t="n">
        <v>46262.8152777778</v>
      </c>
      <c r="M2453" s="17" t="n">
        <v>46262.8277777778</v>
      </c>
      <c r="N2453" s="17" t="n">
        <v>46262.8409722222</v>
      </c>
      <c r="O2453" s="17" t="n">
        <v>46262.8618055556</v>
      </c>
      <c r="P2453" s="17" t="n">
        <v>46262.8694444444</v>
      </c>
      <c r="Q2453" s="17" t="n">
        <v>46262.8854166667</v>
      </c>
      <c r="R2453" s="0" t="n">
        <v>194</v>
      </c>
      <c r="S2453" s="0" t="n">
        <v>0</v>
      </c>
      <c r="T2453" s="0" t="n">
        <v>0</v>
      </c>
      <c r="U2453" s="18" t="s">
        <v>130</v>
      </c>
      <c r="V2453" s="18" t="s">
        <v>144</v>
      </c>
      <c r="W2453" s="0" t="str">
        <f aca="false">IF(AND(X2453&gt;=6,X2453&lt;14),"A",IF(AND(X2453&gt;=14,X2453&lt;22),"B","C"))</f>
        <v>B</v>
      </c>
      <c r="X2453" s="18" t="n">
        <f aca="false">HOUR(H2453)</f>
        <v>17</v>
      </c>
      <c r="Y2453" s="18" t="n">
        <f aca="false">ROUND((I2453-H2453)*1440,0)</f>
        <v>116</v>
      </c>
      <c r="Z2453" s="18" t="n">
        <f aca="false">ROUND((J2453-I2453)*1440,0)</f>
        <v>7</v>
      </c>
      <c r="AA2453" s="18" t="n">
        <f aca="false">ROUND((K2453-J2453)*1440,0)</f>
        <v>25</v>
      </c>
      <c r="AB2453" s="18" t="n">
        <f aca="false">ROUND((L2453-K2453)*1440,0)</f>
        <v>3</v>
      </c>
      <c r="AC2453" s="18" t="n">
        <f aca="false">ROUND((M2453-L2453)*1440,0)</f>
        <v>18</v>
      </c>
      <c r="AD2453" s="18" t="n">
        <f aca="false">IF(N2453="","",ROUND((N2453-M2453)*1440,0))</f>
        <v>19</v>
      </c>
      <c r="AE2453" s="18" t="n">
        <f aca="false">IF(O2453="","",ROUND((O2453-N2453)*1440,0))</f>
        <v>30</v>
      </c>
      <c r="AF2453" s="18" t="n">
        <f aca="false">IF(P2453="","",ROUND((P2453-O2453)*1440,0))</f>
        <v>11</v>
      </c>
      <c r="AG2453" s="18" t="n">
        <f aca="false">IF(Q2453="","",ROUND((Q2453-P2453)*1440,0))</f>
        <v>23</v>
      </c>
      <c r="AH2453" s="18" t="n">
        <f aca="false">IF(Q2453="","",ROUND((Q2453-H2453)*1440,0))</f>
        <v>252</v>
      </c>
      <c r="AI2453" s="19" t="n">
        <f aca="false">ROUND(IF(O2453="",Assumptions!$B$25-K2453,O2453-K2453)*24,1)</f>
        <v>1.2</v>
      </c>
      <c r="AJ2453" s="20" t="n">
        <f aca="false">ROUND(MAX(N(Y2453)/Assumptions!$C$5, N(Z2453)/Assumptions!$C$6, N(AA2453)/Assumptions!$C$7, N(AB2453)/Assumptions!$C$8, N(AC2453)/Assumptions!$C$9, N(AD2453)/Assumptions!$C$10, N(AE2453)/Assumptions!$C$11, N(AF2453)/Assumptions!$C$12, N(AG2453)/Assumptions!$C$13),3)</f>
        <v>3.867</v>
      </c>
      <c r="AK2453" s="0" t="str">
        <f aca="false">IF(OR(U2453="Pending",U2453="On Hold"),"Open GRN (awaiting)",IF(AJ2453&lt;=1,"Within SLA",IF(ROUND(N(Y2453)/Assumptions!$C$5,3)=AJ2453,"Gate Wait",IF(ROUND(N(Z2453)/Assumptions!$C$6,3)=AJ2453,"Dock Wait",IF(ROUND(N(AA2453)/Assumptions!$C$7,3)=AJ2453,"Unloading",IF(ROUND(N(AB2453)/Assumptions!$C$8,3)=AJ2453,"Unload-to-QC Wait",IF(ROUND(N(AC2453)/Assumptions!$C$9,3)=AJ2453,"QC",IF(ROUND(N(AD2453)/Assumptions!$C$10,3)=AJ2453,"QC-to-GRN Wait",IF(ROUND(N(AE2453)/Assumptions!$C$11,3)=AJ2453,"GRN Processing",IF(ROUND(N(AF2453)/Assumptions!$C$12,3)=AJ2453,"GRN-to-Putaway Wait",IF(ROUND(N(AG2453)/Assumptions!$C$13,3)=AJ2453,"Putaway","Within SLA")))))))))))</f>
        <v>Gate Wait</v>
      </c>
    </row>
    <row r="2454" customFormat="false" ht="15" hidden="false" customHeight="false" outlineLevel="0" collapsed="false">
      <c r="A2454" s="0" t="s">
        <v>7080</v>
      </c>
      <c r="B2454" s="0" t="s">
        <v>7081</v>
      </c>
      <c r="C2454" s="0" t="s">
        <v>218</v>
      </c>
      <c r="D2454" s="0" t="s">
        <v>147</v>
      </c>
      <c r="E2454" s="0" t="s">
        <v>6549</v>
      </c>
      <c r="F2454" s="0" t="s">
        <v>155</v>
      </c>
      <c r="G2454" s="0" t="s">
        <v>167</v>
      </c>
      <c r="H2454" s="17" t="n">
        <v>46262.7118055556</v>
      </c>
      <c r="I2454" s="17" t="n">
        <v>46262.7923611111</v>
      </c>
      <c r="J2454" s="17" t="n">
        <v>46262.7979166667</v>
      </c>
      <c r="K2454" s="17" t="n">
        <v>46262.8194444445</v>
      </c>
      <c r="L2454" s="17" t="n">
        <v>46262.8263888889</v>
      </c>
      <c r="M2454" s="17" t="n">
        <v>46262.8451388889</v>
      </c>
      <c r="N2454" s="17" t="n">
        <v>46262.8708333333</v>
      </c>
      <c r="O2454" s="17" t="n">
        <v>46262.9375</v>
      </c>
      <c r="P2454" s="17" t="n">
        <v>46262.9506944444</v>
      </c>
      <c r="Q2454" s="17" t="n">
        <v>46262.9576388889</v>
      </c>
      <c r="R2454" s="0" t="n">
        <v>79</v>
      </c>
      <c r="S2454" s="0" t="n">
        <v>0</v>
      </c>
      <c r="T2454" s="0" t="n">
        <v>0</v>
      </c>
      <c r="U2454" s="18" t="s">
        <v>130</v>
      </c>
      <c r="V2454" s="18" t="s">
        <v>139</v>
      </c>
      <c r="W2454" s="0" t="str">
        <f aca="false">IF(AND(X2454&gt;=6,X2454&lt;14),"A",IF(AND(X2454&gt;=14,X2454&lt;22),"B","C"))</f>
        <v>B</v>
      </c>
      <c r="X2454" s="18" t="n">
        <f aca="false">HOUR(H2454)</f>
        <v>17</v>
      </c>
      <c r="Y2454" s="18" t="n">
        <f aca="false">ROUND((I2454-H2454)*1440,0)</f>
        <v>116</v>
      </c>
      <c r="Z2454" s="18" t="n">
        <f aca="false">ROUND((J2454-I2454)*1440,0)</f>
        <v>8</v>
      </c>
      <c r="AA2454" s="18" t="n">
        <f aca="false">ROUND((K2454-J2454)*1440,0)</f>
        <v>31</v>
      </c>
      <c r="AB2454" s="18" t="n">
        <f aca="false">ROUND((L2454-K2454)*1440,0)</f>
        <v>10</v>
      </c>
      <c r="AC2454" s="18" t="n">
        <f aca="false">ROUND((M2454-L2454)*1440,0)</f>
        <v>27</v>
      </c>
      <c r="AD2454" s="18" t="n">
        <f aca="false">IF(N2454="","",ROUND((N2454-M2454)*1440,0))</f>
        <v>37</v>
      </c>
      <c r="AE2454" s="18" t="n">
        <f aca="false">IF(O2454="","",ROUND((O2454-N2454)*1440,0))</f>
        <v>96</v>
      </c>
      <c r="AF2454" s="18" t="n">
        <f aca="false">IF(P2454="","",ROUND((P2454-O2454)*1440,0))</f>
        <v>19</v>
      </c>
      <c r="AG2454" s="18" t="n">
        <f aca="false">IF(Q2454="","",ROUND((Q2454-P2454)*1440,0))</f>
        <v>10</v>
      </c>
      <c r="AH2454" s="18" t="n">
        <f aca="false">IF(Q2454="","",ROUND((Q2454-H2454)*1440,0))</f>
        <v>354</v>
      </c>
      <c r="AI2454" s="19" t="n">
        <f aca="false">ROUND(IF(O2454="",Assumptions!$B$25-K2454,O2454-K2454)*24,1)</f>
        <v>2.8</v>
      </c>
      <c r="AJ2454" s="20" t="n">
        <f aca="false">ROUND(MAX(N(Y2454)/Assumptions!$C$5, N(Z2454)/Assumptions!$C$6, N(AA2454)/Assumptions!$C$7, N(AB2454)/Assumptions!$C$8, N(AC2454)/Assumptions!$C$9, N(AD2454)/Assumptions!$C$10, N(AE2454)/Assumptions!$C$11, N(AF2454)/Assumptions!$C$12, N(AG2454)/Assumptions!$C$13),3)</f>
        <v>3.867</v>
      </c>
      <c r="AK2454" s="0" t="str">
        <f aca="false">IF(OR(U2454="Pending",U2454="On Hold"),"Open GRN (awaiting)",IF(AJ2454&lt;=1,"Within SLA",IF(ROUND(N(Y2454)/Assumptions!$C$5,3)=AJ2454,"Gate Wait",IF(ROUND(N(Z2454)/Assumptions!$C$6,3)=AJ2454,"Dock Wait",IF(ROUND(N(AA2454)/Assumptions!$C$7,3)=AJ2454,"Unloading",IF(ROUND(N(AB2454)/Assumptions!$C$8,3)=AJ2454,"Unload-to-QC Wait",IF(ROUND(N(AC2454)/Assumptions!$C$9,3)=AJ2454,"QC",IF(ROUND(N(AD2454)/Assumptions!$C$10,3)=AJ2454,"QC-to-GRN Wait",IF(ROUND(N(AE2454)/Assumptions!$C$11,3)=AJ2454,"GRN Processing",IF(ROUND(N(AF2454)/Assumptions!$C$12,3)=AJ2454,"GRN-to-Putaway Wait",IF(ROUND(N(AG2454)/Assumptions!$C$13,3)=AJ2454,"Putaway","Within SLA")))))))))))</f>
        <v>Gate Wait</v>
      </c>
    </row>
    <row r="2455" customFormat="false" ht="15" hidden="false" customHeight="false" outlineLevel="0" collapsed="false">
      <c r="A2455" s="0" t="s">
        <v>7082</v>
      </c>
      <c r="B2455" s="0" t="s">
        <v>7083</v>
      </c>
      <c r="C2455" s="0" t="s">
        <v>252</v>
      </c>
      <c r="D2455" s="0" t="s">
        <v>135</v>
      </c>
      <c r="E2455" s="0" t="s">
        <v>323</v>
      </c>
      <c r="F2455" s="0" t="s">
        <v>149</v>
      </c>
      <c r="G2455" s="0" t="s">
        <v>138</v>
      </c>
      <c r="H2455" s="17" t="n">
        <v>46262.7277777778</v>
      </c>
      <c r="I2455" s="17" t="n">
        <v>46262.7756944444</v>
      </c>
      <c r="J2455" s="17" t="n">
        <v>46262.78125</v>
      </c>
      <c r="K2455" s="17" t="n">
        <v>46262.7965277778</v>
      </c>
      <c r="L2455" s="17" t="n">
        <v>46262.8138888889</v>
      </c>
      <c r="M2455" s="17" t="n">
        <v>46262.8326388889</v>
      </c>
      <c r="N2455" s="17" t="n">
        <v>46262.8902777778</v>
      </c>
      <c r="O2455" s="17" t="n">
        <v>46263.0055555556</v>
      </c>
      <c r="P2455" s="17" t="n">
        <v>46263.0173611111</v>
      </c>
      <c r="Q2455" s="17" t="n">
        <v>46263.0805555556</v>
      </c>
      <c r="R2455" s="0" t="n">
        <v>545</v>
      </c>
      <c r="S2455" s="0" t="n">
        <v>31</v>
      </c>
      <c r="T2455" s="0" t="n">
        <v>0</v>
      </c>
      <c r="U2455" s="18" t="s">
        <v>123</v>
      </c>
      <c r="V2455" s="18" t="s">
        <v>156</v>
      </c>
      <c r="W2455" s="0" t="str">
        <f aca="false">IF(AND(X2455&gt;=6,X2455&lt;14),"A",IF(AND(X2455&gt;=14,X2455&lt;22),"B","C"))</f>
        <v>B</v>
      </c>
      <c r="X2455" s="18" t="n">
        <f aca="false">HOUR(H2455)</f>
        <v>17</v>
      </c>
      <c r="Y2455" s="18" t="n">
        <f aca="false">ROUND((I2455-H2455)*1440,0)</f>
        <v>69</v>
      </c>
      <c r="Z2455" s="18" t="n">
        <f aca="false">ROUND((J2455-I2455)*1440,0)</f>
        <v>8</v>
      </c>
      <c r="AA2455" s="18" t="n">
        <f aca="false">ROUND((K2455-J2455)*1440,0)</f>
        <v>22</v>
      </c>
      <c r="AB2455" s="18" t="n">
        <f aca="false">ROUND((L2455-K2455)*1440,0)</f>
        <v>25</v>
      </c>
      <c r="AC2455" s="18" t="n">
        <f aca="false">ROUND((M2455-L2455)*1440,0)</f>
        <v>27</v>
      </c>
      <c r="AD2455" s="18" t="n">
        <f aca="false">IF(N2455="","",ROUND((N2455-M2455)*1440,0))</f>
        <v>83</v>
      </c>
      <c r="AE2455" s="18" t="n">
        <f aca="false">IF(O2455="","",ROUND((O2455-N2455)*1440,0))</f>
        <v>166</v>
      </c>
      <c r="AF2455" s="18" t="n">
        <f aca="false">IF(P2455="","",ROUND((P2455-O2455)*1440,0))</f>
        <v>17</v>
      </c>
      <c r="AG2455" s="18" t="n">
        <f aca="false">IF(Q2455="","",ROUND((Q2455-P2455)*1440,0))</f>
        <v>91</v>
      </c>
      <c r="AH2455" s="18" t="n">
        <f aca="false">IF(Q2455="","",ROUND((Q2455-H2455)*1440,0))</f>
        <v>508</v>
      </c>
      <c r="AI2455" s="19" t="n">
        <f aca="false">ROUND(IF(O2455="",Assumptions!$B$25-K2455,O2455-K2455)*24,1)</f>
        <v>5</v>
      </c>
      <c r="AJ2455" s="20" t="n">
        <f aca="false">ROUND(MAX(N(Y2455)/Assumptions!$C$5, N(Z2455)/Assumptions!$C$6, N(AA2455)/Assumptions!$C$7, N(AB2455)/Assumptions!$C$8, N(AC2455)/Assumptions!$C$9, N(AD2455)/Assumptions!$C$10, N(AE2455)/Assumptions!$C$11, N(AF2455)/Assumptions!$C$12, N(AG2455)/Assumptions!$C$13),3)</f>
        <v>3.689</v>
      </c>
      <c r="AK2455" s="0" t="str">
        <f aca="false">IF(OR(U2455="Pending",U2455="On Hold"),"Open GRN (awaiting)",IF(AJ2455&lt;=1,"Within SLA",IF(ROUND(N(Y2455)/Assumptions!$C$5,3)=AJ2455,"Gate Wait",IF(ROUND(N(Z2455)/Assumptions!$C$6,3)=AJ2455,"Dock Wait",IF(ROUND(N(AA2455)/Assumptions!$C$7,3)=AJ2455,"Unloading",IF(ROUND(N(AB2455)/Assumptions!$C$8,3)=AJ2455,"Unload-to-QC Wait",IF(ROUND(N(AC2455)/Assumptions!$C$9,3)=AJ2455,"QC",IF(ROUND(N(AD2455)/Assumptions!$C$10,3)=AJ2455,"QC-to-GRN Wait",IF(ROUND(N(AE2455)/Assumptions!$C$11,3)=AJ2455,"GRN Processing",IF(ROUND(N(AF2455)/Assumptions!$C$12,3)=AJ2455,"GRN-to-Putaway Wait",IF(ROUND(N(AG2455)/Assumptions!$C$13,3)=AJ2455,"Putaway","Within SLA")))))))))))</f>
        <v>GRN Processing</v>
      </c>
    </row>
    <row r="2456" customFormat="false" ht="15" hidden="false" customHeight="false" outlineLevel="0" collapsed="false">
      <c r="A2456" s="0" t="s">
        <v>7084</v>
      </c>
      <c r="B2456" s="0" t="s">
        <v>7085</v>
      </c>
      <c r="C2456" s="0" t="s">
        <v>134</v>
      </c>
      <c r="D2456" s="0" t="s">
        <v>119</v>
      </c>
      <c r="E2456" s="0" t="s">
        <v>7086</v>
      </c>
      <c r="F2456" s="0" t="s">
        <v>149</v>
      </c>
      <c r="G2456" s="0" t="s">
        <v>129</v>
      </c>
      <c r="H2456" s="17" t="n">
        <v>46262.7444444444</v>
      </c>
      <c r="I2456" s="17" t="n">
        <v>46262.7527777778</v>
      </c>
      <c r="J2456" s="17" t="n">
        <v>46262.7590277778</v>
      </c>
      <c r="K2456" s="17" t="n">
        <v>46262.7715277778</v>
      </c>
      <c r="L2456" s="17" t="n">
        <v>46262.78125</v>
      </c>
      <c r="M2456" s="17" t="n">
        <v>46262.8069444444</v>
      </c>
      <c r="N2456" s="17" t="n">
        <v>46262.8284722222</v>
      </c>
      <c r="O2456" s="17" t="n">
        <v>46262.8368055556</v>
      </c>
      <c r="P2456" s="17" t="n">
        <v>46262.8416666667</v>
      </c>
      <c r="Q2456" s="17" t="n">
        <v>46262.8979166667</v>
      </c>
      <c r="R2456" s="0" t="n">
        <v>307</v>
      </c>
      <c r="S2456" s="0" t="n">
        <v>0</v>
      </c>
      <c r="T2456" s="0" t="n">
        <v>0</v>
      </c>
      <c r="U2456" s="18" t="s">
        <v>130</v>
      </c>
      <c r="V2456" s="18" t="s">
        <v>144</v>
      </c>
      <c r="W2456" s="0" t="str">
        <f aca="false">IF(AND(X2456&gt;=6,X2456&lt;14),"A",IF(AND(X2456&gt;=14,X2456&lt;22),"B","C"))</f>
        <v>B</v>
      </c>
      <c r="X2456" s="18" t="n">
        <f aca="false">HOUR(H2456)</f>
        <v>17</v>
      </c>
      <c r="Y2456" s="18" t="n">
        <f aca="false">ROUND((I2456-H2456)*1440,0)</f>
        <v>12</v>
      </c>
      <c r="Z2456" s="18" t="n">
        <f aca="false">ROUND((J2456-I2456)*1440,0)</f>
        <v>9</v>
      </c>
      <c r="AA2456" s="18" t="n">
        <f aca="false">ROUND((K2456-J2456)*1440,0)</f>
        <v>18</v>
      </c>
      <c r="AB2456" s="18" t="n">
        <f aca="false">ROUND((L2456-K2456)*1440,0)</f>
        <v>14</v>
      </c>
      <c r="AC2456" s="18" t="n">
        <f aca="false">ROUND((M2456-L2456)*1440,0)</f>
        <v>37</v>
      </c>
      <c r="AD2456" s="18" t="n">
        <f aca="false">IF(N2456="","",ROUND((N2456-M2456)*1440,0))</f>
        <v>31</v>
      </c>
      <c r="AE2456" s="18" t="n">
        <f aca="false">IF(O2456="","",ROUND((O2456-N2456)*1440,0))</f>
        <v>12</v>
      </c>
      <c r="AF2456" s="18" t="n">
        <f aca="false">IF(P2456="","",ROUND((P2456-O2456)*1440,0))</f>
        <v>7</v>
      </c>
      <c r="AG2456" s="18" t="n">
        <f aca="false">IF(Q2456="","",ROUND((Q2456-P2456)*1440,0))</f>
        <v>81</v>
      </c>
      <c r="AH2456" s="18" t="n">
        <f aca="false">IF(Q2456="","",ROUND((Q2456-H2456)*1440,0))</f>
        <v>221</v>
      </c>
      <c r="AI2456" s="19" t="n">
        <f aca="false">ROUND(IF(O2456="",Assumptions!$B$25-K2456,O2456-K2456)*24,1)</f>
        <v>1.6</v>
      </c>
      <c r="AJ2456" s="20" t="n">
        <f aca="false">ROUND(MAX(N(Y2456)/Assumptions!$C$5, N(Z2456)/Assumptions!$C$6, N(AA2456)/Assumptions!$C$7, N(AB2456)/Assumptions!$C$8, N(AC2456)/Assumptions!$C$9, N(AD2456)/Assumptions!$C$10, N(AE2456)/Assumptions!$C$11, N(AF2456)/Assumptions!$C$12, N(AG2456)/Assumptions!$C$13),3)</f>
        <v>2.025</v>
      </c>
      <c r="AK2456" s="0" t="str">
        <f aca="false">IF(OR(U2456="Pending",U2456="On Hold"),"Open GRN (awaiting)",IF(AJ2456&lt;=1,"Within SLA",IF(ROUND(N(Y2456)/Assumptions!$C$5,3)=AJ2456,"Gate Wait",IF(ROUND(N(Z2456)/Assumptions!$C$6,3)=AJ2456,"Dock Wait",IF(ROUND(N(AA2456)/Assumptions!$C$7,3)=AJ2456,"Unloading",IF(ROUND(N(AB2456)/Assumptions!$C$8,3)=AJ2456,"Unload-to-QC Wait",IF(ROUND(N(AC2456)/Assumptions!$C$9,3)=AJ2456,"QC",IF(ROUND(N(AD2456)/Assumptions!$C$10,3)=AJ2456,"QC-to-GRN Wait",IF(ROUND(N(AE2456)/Assumptions!$C$11,3)=AJ2456,"GRN Processing",IF(ROUND(N(AF2456)/Assumptions!$C$12,3)=AJ2456,"GRN-to-Putaway Wait",IF(ROUND(N(AG2456)/Assumptions!$C$13,3)=AJ2456,"Putaway","Within SLA")))))))))))</f>
        <v>Putaway</v>
      </c>
    </row>
    <row r="2457" customFormat="false" ht="15" hidden="false" customHeight="false" outlineLevel="0" collapsed="false">
      <c r="A2457" s="0" t="s">
        <v>7087</v>
      </c>
      <c r="B2457" s="0" t="s">
        <v>7088</v>
      </c>
      <c r="C2457" s="0" t="s">
        <v>126</v>
      </c>
      <c r="D2457" s="0" t="s">
        <v>147</v>
      </c>
      <c r="E2457" s="0" t="s">
        <v>7089</v>
      </c>
      <c r="F2457" s="0" t="s">
        <v>128</v>
      </c>
      <c r="G2457" s="0" t="s">
        <v>150</v>
      </c>
      <c r="H2457" s="17" t="n">
        <v>46262.8618055556</v>
      </c>
      <c r="I2457" s="17" t="n">
        <v>46262.8743055556</v>
      </c>
      <c r="J2457" s="17" t="n">
        <v>46262.8826388889</v>
      </c>
      <c r="K2457" s="17" t="n">
        <v>46262.9236111111</v>
      </c>
      <c r="L2457" s="17" t="n">
        <v>46262.9263888889</v>
      </c>
      <c r="M2457" s="17" t="n">
        <v>46262.9625</v>
      </c>
      <c r="N2457" s="17" t="n">
        <v>46262.9923611111</v>
      </c>
      <c r="O2457" s="17" t="n">
        <v>46263.0409722222</v>
      </c>
      <c r="P2457" s="17" t="n">
        <v>46263.05</v>
      </c>
      <c r="Q2457" s="17" t="n">
        <v>46263.0583333333</v>
      </c>
      <c r="R2457" s="0" t="n">
        <v>1068</v>
      </c>
      <c r="S2457" s="0" t="n">
        <v>0</v>
      </c>
      <c r="T2457" s="0" t="n">
        <v>0</v>
      </c>
      <c r="U2457" s="18" t="s">
        <v>130</v>
      </c>
      <c r="V2457" s="18" t="s">
        <v>156</v>
      </c>
      <c r="W2457" s="0" t="str">
        <f aca="false">IF(AND(X2457&gt;=6,X2457&lt;14),"A",IF(AND(X2457&gt;=14,X2457&lt;22),"B","C"))</f>
        <v>B</v>
      </c>
      <c r="X2457" s="18" t="n">
        <f aca="false">HOUR(H2457)</f>
        <v>20</v>
      </c>
      <c r="Y2457" s="18" t="n">
        <f aca="false">ROUND((I2457-H2457)*1440,0)</f>
        <v>18</v>
      </c>
      <c r="Z2457" s="18" t="n">
        <f aca="false">ROUND((J2457-I2457)*1440,0)</f>
        <v>12</v>
      </c>
      <c r="AA2457" s="18" t="n">
        <f aca="false">ROUND((K2457-J2457)*1440,0)</f>
        <v>59</v>
      </c>
      <c r="AB2457" s="18" t="n">
        <f aca="false">ROUND((L2457-K2457)*1440,0)</f>
        <v>4</v>
      </c>
      <c r="AC2457" s="18" t="n">
        <f aca="false">ROUND((M2457-L2457)*1440,0)</f>
        <v>52</v>
      </c>
      <c r="AD2457" s="18" t="n">
        <f aca="false">IF(N2457="","",ROUND((N2457-M2457)*1440,0))</f>
        <v>43</v>
      </c>
      <c r="AE2457" s="18" t="n">
        <f aca="false">IF(O2457="","",ROUND((O2457-N2457)*1440,0))</f>
        <v>70</v>
      </c>
      <c r="AF2457" s="18" t="n">
        <f aca="false">IF(P2457="","",ROUND((P2457-O2457)*1440,0))</f>
        <v>13</v>
      </c>
      <c r="AG2457" s="18" t="n">
        <f aca="false">IF(Q2457="","",ROUND((Q2457-P2457)*1440,0))</f>
        <v>12</v>
      </c>
      <c r="AH2457" s="18" t="n">
        <f aca="false">IF(Q2457="","",ROUND((Q2457-H2457)*1440,0))</f>
        <v>283</v>
      </c>
      <c r="AI2457" s="19" t="n">
        <f aca="false">ROUND(IF(O2457="",Assumptions!$B$25-K2457,O2457-K2457)*24,1)</f>
        <v>2.8</v>
      </c>
      <c r="AJ2457" s="20" t="n">
        <f aca="false">ROUND(MAX(N(Y2457)/Assumptions!$C$5, N(Z2457)/Assumptions!$C$6, N(AA2457)/Assumptions!$C$7, N(AB2457)/Assumptions!$C$8, N(AC2457)/Assumptions!$C$9, N(AD2457)/Assumptions!$C$10, N(AE2457)/Assumptions!$C$11, N(AF2457)/Assumptions!$C$12, N(AG2457)/Assumptions!$C$13),3)</f>
        <v>1.556</v>
      </c>
      <c r="AK2457" s="0" t="str">
        <f aca="false">IF(OR(U2457="Pending",U2457="On Hold"),"Open GRN (awaiting)",IF(AJ2457&lt;=1,"Within SLA",IF(ROUND(N(Y2457)/Assumptions!$C$5,3)=AJ2457,"Gate Wait",IF(ROUND(N(Z2457)/Assumptions!$C$6,3)=AJ2457,"Dock Wait",IF(ROUND(N(AA2457)/Assumptions!$C$7,3)=AJ2457,"Unloading",IF(ROUND(N(AB2457)/Assumptions!$C$8,3)=AJ2457,"Unload-to-QC Wait",IF(ROUND(N(AC2457)/Assumptions!$C$9,3)=AJ2457,"QC",IF(ROUND(N(AD2457)/Assumptions!$C$10,3)=AJ2457,"QC-to-GRN Wait",IF(ROUND(N(AE2457)/Assumptions!$C$11,3)=AJ2457,"GRN Processing",IF(ROUND(N(AF2457)/Assumptions!$C$12,3)=AJ2457,"GRN-to-Putaway Wait",IF(ROUND(N(AG2457)/Assumptions!$C$13,3)=AJ2457,"Putaway","Within SLA")))))))))))</f>
        <v>GRN Processing</v>
      </c>
    </row>
    <row r="2458" customFormat="false" ht="15" hidden="false" customHeight="false" outlineLevel="0" collapsed="false">
      <c r="A2458" s="0" t="s">
        <v>7090</v>
      </c>
      <c r="B2458" s="0" t="s">
        <v>7091</v>
      </c>
      <c r="C2458" s="0" t="s">
        <v>286</v>
      </c>
      <c r="D2458" s="0" t="s">
        <v>147</v>
      </c>
      <c r="E2458" s="0" t="s">
        <v>5925</v>
      </c>
      <c r="F2458" s="0" t="s">
        <v>121</v>
      </c>
      <c r="G2458" s="0" t="s">
        <v>167</v>
      </c>
      <c r="H2458" s="17" t="n">
        <v>46262.8965277778</v>
      </c>
      <c r="I2458" s="17" t="n">
        <v>46262.9069444445</v>
      </c>
      <c r="J2458" s="17" t="n">
        <v>46262.9104166667</v>
      </c>
      <c r="K2458" s="17" t="n">
        <v>46262.9618055556</v>
      </c>
      <c r="L2458" s="17" t="n">
        <v>46262.9791666667</v>
      </c>
      <c r="M2458" s="17" t="n">
        <v>46262.9895833333</v>
      </c>
      <c r="N2458" s="17" t="n">
        <v>46263.1652777778</v>
      </c>
      <c r="O2458" s="17" t="n">
        <v>46263.175</v>
      </c>
      <c r="P2458" s="17" t="n">
        <v>46263.1993055556</v>
      </c>
      <c r="Q2458" s="17" t="n">
        <v>46263.2208333333</v>
      </c>
      <c r="R2458" s="0" t="n">
        <v>1000</v>
      </c>
      <c r="S2458" s="0" t="n">
        <v>0</v>
      </c>
      <c r="T2458" s="0" t="n">
        <v>0</v>
      </c>
      <c r="U2458" s="18" t="s">
        <v>130</v>
      </c>
      <c r="V2458" s="18" t="s">
        <v>156</v>
      </c>
      <c r="W2458" s="0" t="str">
        <f aca="false">IF(AND(X2458&gt;=6,X2458&lt;14),"A",IF(AND(X2458&gt;=14,X2458&lt;22),"B","C"))</f>
        <v>B</v>
      </c>
      <c r="X2458" s="18" t="n">
        <f aca="false">HOUR(H2458)</f>
        <v>21</v>
      </c>
      <c r="Y2458" s="18" t="n">
        <f aca="false">ROUND((I2458-H2458)*1440,0)</f>
        <v>15</v>
      </c>
      <c r="Z2458" s="18" t="n">
        <f aca="false">ROUND((J2458-I2458)*1440,0)</f>
        <v>5</v>
      </c>
      <c r="AA2458" s="18" t="n">
        <f aca="false">ROUND((K2458-J2458)*1440,0)</f>
        <v>74</v>
      </c>
      <c r="AB2458" s="18" t="n">
        <f aca="false">ROUND((L2458-K2458)*1440,0)</f>
        <v>25</v>
      </c>
      <c r="AC2458" s="18" t="n">
        <f aca="false">ROUND((M2458-L2458)*1440,0)</f>
        <v>15</v>
      </c>
      <c r="AD2458" s="18" t="n">
        <f aca="false">IF(N2458="","",ROUND((N2458-M2458)*1440,0))</f>
        <v>253</v>
      </c>
      <c r="AE2458" s="18" t="n">
        <f aca="false">IF(O2458="","",ROUND((O2458-N2458)*1440,0))</f>
        <v>14</v>
      </c>
      <c r="AF2458" s="18" t="n">
        <f aca="false">IF(P2458="","",ROUND((P2458-O2458)*1440,0))</f>
        <v>35</v>
      </c>
      <c r="AG2458" s="18" t="n">
        <f aca="false">IF(Q2458="","",ROUND((Q2458-P2458)*1440,0))</f>
        <v>31</v>
      </c>
      <c r="AH2458" s="18" t="n">
        <f aca="false">IF(Q2458="","",ROUND((Q2458-H2458)*1440,0))</f>
        <v>467</v>
      </c>
      <c r="AI2458" s="19" t="n">
        <f aca="false">ROUND(IF(O2458="",Assumptions!$B$25-K2458,O2458-K2458)*24,1)</f>
        <v>5.1</v>
      </c>
      <c r="AJ2458" s="20" t="n">
        <f aca="false">ROUND(MAX(N(Y2458)/Assumptions!$C$5, N(Z2458)/Assumptions!$C$6, N(AA2458)/Assumptions!$C$7, N(AB2458)/Assumptions!$C$8, N(AC2458)/Assumptions!$C$9, N(AD2458)/Assumptions!$C$10, N(AE2458)/Assumptions!$C$11, N(AF2458)/Assumptions!$C$12, N(AG2458)/Assumptions!$C$13),3)</f>
        <v>8.433</v>
      </c>
      <c r="AK2458" s="0" t="str">
        <f aca="false">IF(OR(U2458="Pending",U2458="On Hold"),"Open GRN (awaiting)",IF(AJ2458&lt;=1,"Within SLA",IF(ROUND(N(Y2458)/Assumptions!$C$5,3)=AJ2458,"Gate Wait",IF(ROUND(N(Z2458)/Assumptions!$C$6,3)=AJ2458,"Dock Wait",IF(ROUND(N(AA2458)/Assumptions!$C$7,3)=AJ2458,"Unloading",IF(ROUND(N(AB2458)/Assumptions!$C$8,3)=AJ2458,"Unload-to-QC Wait",IF(ROUND(N(AC2458)/Assumptions!$C$9,3)=AJ2458,"QC",IF(ROUND(N(AD2458)/Assumptions!$C$10,3)=AJ2458,"QC-to-GRN Wait",IF(ROUND(N(AE2458)/Assumptions!$C$11,3)=AJ2458,"GRN Processing",IF(ROUND(N(AF2458)/Assumptions!$C$12,3)=AJ2458,"GRN-to-Putaway Wait",IF(ROUND(N(AG2458)/Assumptions!$C$13,3)=AJ2458,"Putaway","Within SLA")))))))))))</f>
        <v>QC-to-GRN Wait</v>
      </c>
    </row>
    <row r="2459" customFormat="false" ht="15" hidden="false" customHeight="false" outlineLevel="0" collapsed="false">
      <c r="A2459" s="0" t="s">
        <v>7092</v>
      </c>
      <c r="B2459" s="0" t="s">
        <v>7093</v>
      </c>
      <c r="C2459" s="0" t="s">
        <v>286</v>
      </c>
      <c r="D2459" s="0" t="s">
        <v>147</v>
      </c>
      <c r="E2459" s="0" t="s">
        <v>7094</v>
      </c>
      <c r="F2459" s="0" t="s">
        <v>121</v>
      </c>
      <c r="G2459" s="0" t="s">
        <v>167</v>
      </c>
      <c r="H2459" s="17" t="n">
        <v>46262.9006944444</v>
      </c>
      <c r="I2459" s="17" t="n">
        <v>46262.9381944445</v>
      </c>
      <c r="J2459" s="17" t="n">
        <v>46262.9493055556</v>
      </c>
      <c r="K2459" s="17" t="n">
        <v>46262.9631944444</v>
      </c>
      <c r="L2459" s="17" t="n">
        <v>46262.9729166667</v>
      </c>
      <c r="M2459" s="17" t="n">
        <v>46262.98125</v>
      </c>
      <c r="N2459" s="17" t="n">
        <v>46263.0409722222</v>
      </c>
      <c r="O2459" s="17" t="n">
        <v>46263.0493055556</v>
      </c>
      <c r="P2459" s="17" t="n">
        <v>46263.05625</v>
      </c>
      <c r="Q2459" s="17" t="n">
        <v>46263.0715277778</v>
      </c>
      <c r="R2459" s="0" t="n">
        <v>269</v>
      </c>
      <c r="S2459" s="0" t="n">
        <v>0</v>
      </c>
      <c r="T2459" s="0" t="n">
        <v>0</v>
      </c>
      <c r="U2459" s="18" t="s">
        <v>130</v>
      </c>
      <c r="V2459" s="18" t="s">
        <v>144</v>
      </c>
      <c r="W2459" s="0" t="str">
        <f aca="false">IF(AND(X2459&gt;=6,X2459&lt;14),"A",IF(AND(X2459&gt;=14,X2459&lt;22),"B","C"))</f>
        <v>B</v>
      </c>
      <c r="X2459" s="18" t="n">
        <f aca="false">HOUR(H2459)</f>
        <v>21</v>
      </c>
      <c r="Y2459" s="18" t="n">
        <f aca="false">ROUND((I2459-H2459)*1440,0)</f>
        <v>54</v>
      </c>
      <c r="Z2459" s="18" t="n">
        <f aca="false">ROUND((J2459-I2459)*1440,0)</f>
        <v>16</v>
      </c>
      <c r="AA2459" s="18" t="n">
        <f aca="false">ROUND((K2459-J2459)*1440,0)</f>
        <v>20</v>
      </c>
      <c r="AB2459" s="18" t="n">
        <f aca="false">ROUND((L2459-K2459)*1440,0)</f>
        <v>14</v>
      </c>
      <c r="AC2459" s="18" t="n">
        <f aca="false">ROUND((M2459-L2459)*1440,0)</f>
        <v>12</v>
      </c>
      <c r="AD2459" s="18" t="n">
        <f aca="false">IF(N2459="","",ROUND((N2459-M2459)*1440,0))</f>
        <v>86</v>
      </c>
      <c r="AE2459" s="18" t="n">
        <f aca="false">IF(O2459="","",ROUND((O2459-N2459)*1440,0))</f>
        <v>12</v>
      </c>
      <c r="AF2459" s="18" t="n">
        <f aca="false">IF(P2459="","",ROUND((P2459-O2459)*1440,0))</f>
        <v>10</v>
      </c>
      <c r="AG2459" s="18" t="n">
        <f aca="false">IF(Q2459="","",ROUND((Q2459-P2459)*1440,0))</f>
        <v>22</v>
      </c>
      <c r="AH2459" s="18" t="n">
        <f aca="false">IF(Q2459="","",ROUND((Q2459-H2459)*1440,0))</f>
        <v>246</v>
      </c>
      <c r="AI2459" s="19" t="n">
        <f aca="false">ROUND(IF(O2459="",Assumptions!$B$25-K2459,O2459-K2459)*24,1)</f>
        <v>2.1</v>
      </c>
      <c r="AJ2459" s="20" t="n">
        <f aca="false">ROUND(MAX(N(Y2459)/Assumptions!$C$5, N(Z2459)/Assumptions!$C$6, N(AA2459)/Assumptions!$C$7, N(AB2459)/Assumptions!$C$8, N(AC2459)/Assumptions!$C$9, N(AD2459)/Assumptions!$C$10, N(AE2459)/Assumptions!$C$11, N(AF2459)/Assumptions!$C$12, N(AG2459)/Assumptions!$C$13),3)</f>
        <v>2.867</v>
      </c>
      <c r="AK2459" s="0" t="str">
        <f aca="false">IF(OR(U2459="Pending",U2459="On Hold"),"Open GRN (awaiting)",IF(AJ2459&lt;=1,"Within SLA",IF(ROUND(N(Y2459)/Assumptions!$C$5,3)=AJ2459,"Gate Wait",IF(ROUND(N(Z2459)/Assumptions!$C$6,3)=AJ2459,"Dock Wait",IF(ROUND(N(AA2459)/Assumptions!$C$7,3)=AJ2459,"Unloading",IF(ROUND(N(AB2459)/Assumptions!$C$8,3)=AJ2459,"Unload-to-QC Wait",IF(ROUND(N(AC2459)/Assumptions!$C$9,3)=AJ2459,"QC",IF(ROUND(N(AD2459)/Assumptions!$C$10,3)=AJ2459,"QC-to-GRN Wait",IF(ROUND(N(AE2459)/Assumptions!$C$11,3)=AJ2459,"GRN Processing",IF(ROUND(N(AF2459)/Assumptions!$C$12,3)=AJ2459,"GRN-to-Putaway Wait",IF(ROUND(N(AG2459)/Assumptions!$C$13,3)=AJ2459,"Putaway","Within SLA")))))))))))</f>
        <v>QC-to-GRN Wait</v>
      </c>
    </row>
    <row r="2460" customFormat="false" ht="15" hidden="false" customHeight="false" outlineLevel="0" collapsed="false">
      <c r="A2460" s="0" t="s">
        <v>7095</v>
      </c>
      <c r="B2460" s="0" t="s">
        <v>7096</v>
      </c>
      <c r="C2460" s="0" t="s">
        <v>134</v>
      </c>
      <c r="D2460" s="0" t="s">
        <v>147</v>
      </c>
      <c r="E2460" s="0" t="s">
        <v>7097</v>
      </c>
      <c r="F2460" s="0" t="s">
        <v>149</v>
      </c>
      <c r="G2460" s="0" t="s">
        <v>167</v>
      </c>
      <c r="H2460" s="17" t="n">
        <v>46262.975</v>
      </c>
      <c r="I2460" s="17" t="n">
        <v>46262.9881944444</v>
      </c>
      <c r="J2460" s="17" t="n">
        <v>46263.0027777778</v>
      </c>
      <c r="K2460" s="17" t="n">
        <v>46263.0166666667</v>
      </c>
      <c r="L2460" s="17" t="n">
        <v>46263.0277777778</v>
      </c>
      <c r="M2460" s="17" t="n">
        <v>46263.0444444444</v>
      </c>
      <c r="N2460" s="17" t="n">
        <v>46263.0694444445</v>
      </c>
      <c r="O2460" s="17" t="n">
        <v>46263.1055555556</v>
      </c>
      <c r="P2460" s="17" t="n">
        <v>46263.1173611111</v>
      </c>
      <c r="Q2460" s="17" t="n">
        <v>46263.1347222222</v>
      </c>
      <c r="R2460" s="0" t="n">
        <v>335</v>
      </c>
      <c r="S2460" s="0" t="n">
        <v>0</v>
      </c>
      <c r="T2460" s="0" t="n">
        <v>0</v>
      </c>
      <c r="U2460" s="18" t="s">
        <v>130</v>
      </c>
      <c r="V2460" s="18" t="s">
        <v>144</v>
      </c>
      <c r="W2460" s="0" t="str">
        <f aca="false">IF(AND(X2460&gt;=6,X2460&lt;14),"A",IF(AND(X2460&gt;=14,X2460&lt;22),"B","C"))</f>
        <v>C</v>
      </c>
      <c r="X2460" s="18" t="n">
        <f aca="false">HOUR(H2460)</f>
        <v>23</v>
      </c>
      <c r="Y2460" s="18" t="n">
        <f aca="false">ROUND((I2460-H2460)*1440,0)</f>
        <v>19</v>
      </c>
      <c r="Z2460" s="18" t="n">
        <f aca="false">ROUND((J2460-I2460)*1440,0)</f>
        <v>21</v>
      </c>
      <c r="AA2460" s="18" t="n">
        <f aca="false">ROUND((K2460-J2460)*1440,0)</f>
        <v>20</v>
      </c>
      <c r="AB2460" s="18" t="n">
        <f aca="false">ROUND((L2460-K2460)*1440,0)</f>
        <v>16</v>
      </c>
      <c r="AC2460" s="18" t="n">
        <f aca="false">ROUND((M2460-L2460)*1440,0)</f>
        <v>24</v>
      </c>
      <c r="AD2460" s="18" t="n">
        <f aca="false">IF(N2460="","",ROUND((N2460-M2460)*1440,0))</f>
        <v>36</v>
      </c>
      <c r="AE2460" s="18" t="n">
        <f aca="false">IF(O2460="","",ROUND((O2460-N2460)*1440,0))</f>
        <v>52</v>
      </c>
      <c r="AF2460" s="18" t="n">
        <f aca="false">IF(P2460="","",ROUND((P2460-O2460)*1440,0))</f>
        <v>17</v>
      </c>
      <c r="AG2460" s="18" t="n">
        <f aca="false">IF(Q2460="","",ROUND((Q2460-P2460)*1440,0))</f>
        <v>25</v>
      </c>
      <c r="AH2460" s="18" t="n">
        <f aca="false">IF(Q2460="","",ROUND((Q2460-H2460)*1440,0))</f>
        <v>230</v>
      </c>
      <c r="AI2460" s="19" t="n">
        <f aca="false">ROUND(IF(O2460="",Assumptions!$B$25-K2460,O2460-K2460)*24,1)</f>
        <v>2.1</v>
      </c>
      <c r="AJ2460" s="20" t="n">
        <f aca="false">ROUND(MAX(N(Y2460)/Assumptions!$C$5, N(Z2460)/Assumptions!$C$6, N(AA2460)/Assumptions!$C$7, N(AB2460)/Assumptions!$C$8, N(AC2460)/Assumptions!$C$9, N(AD2460)/Assumptions!$C$10, N(AE2460)/Assumptions!$C$11, N(AF2460)/Assumptions!$C$12, N(AG2460)/Assumptions!$C$13),3)</f>
        <v>1.4</v>
      </c>
      <c r="AK2460" s="0" t="str">
        <f aca="false">IF(OR(U2460="Pending",U2460="On Hold"),"Open GRN (awaiting)",IF(AJ2460&lt;=1,"Within SLA",IF(ROUND(N(Y2460)/Assumptions!$C$5,3)=AJ2460,"Gate Wait",IF(ROUND(N(Z2460)/Assumptions!$C$6,3)=AJ2460,"Dock Wait",IF(ROUND(N(AA2460)/Assumptions!$C$7,3)=AJ2460,"Unloading",IF(ROUND(N(AB2460)/Assumptions!$C$8,3)=AJ2460,"Unload-to-QC Wait",IF(ROUND(N(AC2460)/Assumptions!$C$9,3)=AJ2460,"QC",IF(ROUND(N(AD2460)/Assumptions!$C$10,3)=AJ2460,"QC-to-GRN Wait",IF(ROUND(N(AE2460)/Assumptions!$C$11,3)=AJ2460,"GRN Processing",IF(ROUND(N(AF2460)/Assumptions!$C$12,3)=AJ2460,"GRN-to-Putaway Wait",IF(ROUND(N(AG2460)/Assumptions!$C$13,3)=AJ2460,"Putaway","Within SLA")))))))))))</f>
        <v>Dock Wait</v>
      </c>
    </row>
    <row r="2461" customFormat="false" ht="15" hidden="false" customHeight="false" outlineLevel="0" collapsed="false">
      <c r="A2461" s="0" t="s">
        <v>7098</v>
      </c>
      <c r="B2461" s="0" t="s">
        <v>7099</v>
      </c>
      <c r="C2461" s="0" t="s">
        <v>170</v>
      </c>
      <c r="D2461" s="0" t="s">
        <v>119</v>
      </c>
      <c r="E2461" s="0" t="s">
        <v>7100</v>
      </c>
      <c r="F2461" s="0" t="s">
        <v>172</v>
      </c>
      <c r="G2461" s="0" t="s">
        <v>129</v>
      </c>
      <c r="H2461" s="17" t="n">
        <v>46262.9763888889</v>
      </c>
      <c r="I2461" s="17" t="n">
        <v>46262.9916666667</v>
      </c>
      <c r="J2461" s="17" t="n">
        <v>46262.9944444444</v>
      </c>
      <c r="K2461" s="17" t="n">
        <v>46263.0215277778</v>
      </c>
      <c r="L2461" s="17" t="n">
        <v>46263.0381944445</v>
      </c>
      <c r="M2461" s="17" t="n">
        <v>46263.0680555556</v>
      </c>
      <c r="N2461" s="17" t="n">
        <v>46263.1215277778</v>
      </c>
      <c r="O2461" s="17" t="n">
        <v>46263.1583333333</v>
      </c>
      <c r="P2461" s="17" t="n">
        <v>46263.1673611111</v>
      </c>
      <c r="Q2461" s="17" t="n">
        <v>46263.18125</v>
      </c>
      <c r="R2461" s="0" t="n">
        <v>371</v>
      </c>
      <c r="S2461" s="0" t="n">
        <v>0</v>
      </c>
      <c r="T2461" s="0" t="n">
        <v>0</v>
      </c>
      <c r="U2461" s="18" t="s">
        <v>130</v>
      </c>
      <c r="V2461" s="18" t="s">
        <v>131</v>
      </c>
      <c r="W2461" s="0" t="str">
        <f aca="false">IF(AND(X2461&gt;=6,X2461&lt;14),"A",IF(AND(X2461&gt;=14,X2461&lt;22),"B","C"))</f>
        <v>C</v>
      </c>
      <c r="X2461" s="18" t="n">
        <f aca="false">HOUR(H2461)</f>
        <v>23</v>
      </c>
      <c r="Y2461" s="18" t="n">
        <f aca="false">ROUND((I2461-H2461)*1440,0)</f>
        <v>22</v>
      </c>
      <c r="Z2461" s="18" t="n">
        <f aca="false">ROUND((J2461-I2461)*1440,0)</f>
        <v>4</v>
      </c>
      <c r="AA2461" s="18" t="n">
        <f aca="false">ROUND((K2461-J2461)*1440,0)</f>
        <v>39</v>
      </c>
      <c r="AB2461" s="18" t="n">
        <f aca="false">ROUND((L2461-K2461)*1440,0)</f>
        <v>24</v>
      </c>
      <c r="AC2461" s="18" t="n">
        <f aca="false">ROUND((M2461-L2461)*1440,0)</f>
        <v>43</v>
      </c>
      <c r="AD2461" s="18" t="n">
        <f aca="false">IF(N2461="","",ROUND((N2461-M2461)*1440,0))</f>
        <v>77</v>
      </c>
      <c r="AE2461" s="18" t="n">
        <f aca="false">IF(O2461="","",ROUND((O2461-N2461)*1440,0))</f>
        <v>53</v>
      </c>
      <c r="AF2461" s="18" t="n">
        <f aca="false">IF(P2461="","",ROUND((P2461-O2461)*1440,0))</f>
        <v>13</v>
      </c>
      <c r="AG2461" s="18" t="n">
        <f aca="false">IF(Q2461="","",ROUND((Q2461-P2461)*1440,0))</f>
        <v>20</v>
      </c>
      <c r="AH2461" s="18" t="n">
        <f aca="false">IF(Q2461="","",ROUND((Q2461-H2461)*1440,0))</f>
        <v>295</v>
      </c>
      <c r="AI2461" s="19" t="n">
        <f aca="false">ROUND(IF(O2461="",Assumptions!$B$25-K2461,O2461-K2461)*24,1)</f>
        <v>3.3</v>
      </c>
      <c r="AJ2461" s="20" t="n">
        <f aca="false">ROUND(MAX(N(Y2461)/Assumptions!$C$5, N(Z2461)/Assumptions!$C$6, N(AA2461)/Assumptions!$C$7, N(AB2461)/Assumptions!$C$8, N(AC2461)/Assumptions!$C$9, N(AD2461)/Assumptions!$C$10, N(AE2461)/Assumptions!$C$11, N(AF2461)/Assumptions!$C$12, N(AG2461)/Assumptions!$C$13),3)</f>
        <v>2.567</v>
      </c>
      <c r="AK2461" s="0" t="str">
        <f aca="false">IF(OR(U2461="Pending",U2461="On Hold"),"Open GRN (awaiting)",IF(AJ2461&lt;=1,"Within SLA",IF(ROUND(N(Y2461)/Assumptions!$C$5,3)=AJ2461,"Gate Wait",IF(ROUND(N(Z2461)/Assumptions!$C$6,3)=AJ2461,"Dock Wait",IF(ROUND(N(AA2461)/Assumptions!$C$7,3)=AJ2461,"Unloading",IF(ROUND(N(AB2461)/Assumptions!$C$8,3)=AJ2461,"Unload-to-QC Wait",IF(ROUND(N(AC2461)/Assumptions!$C$9,3)=AJ2461,"QC",IF(ROUND(N(AD2461)/Assumptions!$C$10,3)=AJ2461,"QC-to-GRN Wait",IF(ROUND(N(AE2461)/Assumptions!$C$11,3)=AJ2461,"GRN Processing",IF(ROUND(N(AF2461)/Assumptions!$C$12,3)=AJ2461,"GRN-to-Putaway Wait",IF(ROUND(N(AG2461)/Assumptions!$C$13,3)=AJ2461,"Putaway","Within SLA")))))))))))</f>
        <v>QC-to-GRN Wait</v>
      </c>
    </row>
    <row r="2462" customFormat="false" ht="15" hidden="false" customHeight="false" outlineLevel="0" collapsed="false">
      <c r="A2462" s="0" t="s">
        <v>7101</v>
      </c>
      <c r="B2462" s="0" t="s">
        <v>7102</v>
      </c>
      <c r="C2462" s="0" t="s">
        <v>286</v>
      </c>
      <c r="D2462" s="0" t="s">
        <v>135</v>
      </c>
      <c r="E2462" s="0" t="s">
        <v>7103</v>
      </c>
      <c r="F2462" s="0" t="s">
        <v>121</v>
      </c>
      <c r="G2462" s="0" t="s">
        <v>138</v>
      </c>
      <c r="H2462" s="17" t="n">
        <v>46262.9763888889</v>
      </c>
      <c r="I2462" s="17" t="n">
        <v>46262.9833333333</v>
      </c>
      <c r="J2462" s="17" t="n">
        <v>46262.9986111111</v>
      </c>
      <c r="K2462" s="17" t="n">
        <v>46263.0326388889</v>
      </c>
      <c r="L2462" s="17" t="n">
        <v>46263.0368055556</v>
      </c>
      <c r="M2462" s="17" t="n">
        <v>46263.0590277778</v>
      </c>
      <c r="N2462" s="17" t="n">
        <v>46263.1069444444</v>
      </c>
      <c r="O2462" s="17" t="n">
        <v>46263.1402777778</v>
      </c>
      <c r="P2462" s="17" t="n">
        <v>46263.1444444444</v>
      </c>
      <c r="Q2462" s="17" t="n">
        <v>46263.1625</v>
      </c>
      <c r="R2462" s="0" t="n">
        <v>640</v>
      </c>
      <c r="S2462" s="0" t="n">
        <v>0</v>
      </c>
      <c r="T2462" s="0" t="n">
        <v>0</v>
      </c>
      <c r="U2462" s="18" t="s">
        <v>130</v>
      </c>
      <c r="V2462" s="18" t="s">
        <v>144</v>
      </c>
      <c r="W2462" s="0" t="str">
        <f aca="false">IF(AND(X2462&gt;=6,X2462&lt;14),"A",IF(AND(X2462&gt;=14,X2462&lt;22),"B","C"))</f>
        <v>C</v>
      </c>
      <c r="X2462" s="18" t="n">
        <f aca="false">HOUR(H2462)</f>
        <v>23</v>
      </c>
      <c r="Y2462" s="18" t="n">
        <f aca="false">ROUND((I2462-H2462)*1440,0)</f>
        <v>10</v>
      </c>
      <c r="Z2462" s="18" t="n">
        <f aca="false">ROUND((J2462-I2462)*1440,0)</f>
        <v>22</v>
      </c>
      <c r="AA2462" s="18" t="n">
        <f aca="false">ROUND((K2462-J2462)*1440,0)</f>
        <v>49</v>
      </c>
      <c r="AB2462" s="18" t="n">
        <f aca="false">ROUND((L2462-K2462)*1440,0)</f>
        <v>6</v>
      </c>
      <c r="AC2462" s="18" t="n">
        <f aca="false">ROUND((M2462-L2462)*1440,0)</f>
        <v>32</v>
      </c>
      <c r="AD2462" s="18" t="n">
        <f aca="false">IF(N2462="","",ROUND((N2462-M2462)*1440,0))</f>
        <v>69</v>
      </c>
      <c r="AE2462" s="18" t="n">
        <f aca="false">IF(O2462="","",ROUND((O2462-N2462)*1440,0))</f>
        <v>48</v>
      </c>
      <c r="AF2462" s="18" t="n">
        <f aca="false">IF(P2462="","",ROUND((P2462-O2462)*1440,0))</f>
        <v>6</v>
      </c>
      <c r="AG2462" s="18" t="n">
        <f aca="false">IF(Q2462="","",ROUND((Q2462-P2462)*1440,0))</f>
        <v>26</v>
      </c>
      <c r="AH2462" s="18" t="n">
        <f aca="false">IF(Q2462="","",ROUND((Q2462-H2462)*1440,0))</f>
        <v>268</v>
      </c>
      <c r="AI2462" s="19" t="n">
        <f aca="false">ROUND(IF(O2462="",Assumptions!$B$25-K2462,O2462-K2462)*24,1)</f>
        <v>2.6</v>
      </c>
      <c r="AJ2462" s="20" t="n">
        <f aca="false">ROUND(MAX(N(Y2462)/Assumptions!$C$5, N(Z2462)/Assumptions!$C$6, N(AA2462)/Assumptions!$C$7, N(AB2462)/Assumptions!$C$8, N(AC2462)/Assumptions!$C$9, N(AD2462)/Assumptions!$C$10, N(AE2462)/Assumptions!$C$11, N(AF2462)/Assumptions!$C$12, N(AG2462)/Assumptions!$C$13),3)</f>
        <v>2.3</v>
      </c>
      <c r="AK2462" s="0" t="str">
        <f aca="false">IF(OR(U2462="Pending",U2462="On Hold"),"Open GRN (awaiting)",IF(AJ2462&lt;=1,"Within SLA",IF(ROUND(N(Y2462)/Assumptions!$C$5,3)=AJ2462,"Gate Wait",IF(ROUND(N(Z2462)/Assumptions!$C$6,3)=AJ2462,"Dock Wait",IF(ROUND(N(AA2462)/Assumptions!$C$7,3)=AJ2462,"Unloading",IF(ROUND(N(AB2462)/Assumptions!$C$8,3)=AJ2462,"Unload-to-QC Wait",IF(ROUND(N(AC2462)/Assumptions!$C$9,3)=AJ2462,"QC",IF(ROUND(N(AD2462)/Assumptions!$C$10,3)=AJ2462,"QC-to-GRN Wait",IF(ROUND(N(AE2462)/Assumptions!$C$11,3)=AJ2462,"GRN Processing",IF(ROUND(N(AF2462)/Assumptions!$C$12,3)=AJ2462,"GRN-to-Putaway Wait",IF(ROUND(N(AG2462)/Assumptions!$C$13,3)=AJ2462,"Putaway","Within SLA")))))))))))</f>
        <v>QC-to-GRN Wait</v>
      </c>
    </row>
    <row r="2463" customFormat="false" ht="15" hidden="false" customHeight="false" outlineLevel="0" collapsed="false">
      <c r="A2463" s="0" t="s">
        <v>7104</v>
      </c>
      <c r="B2463" s="0" t="s">
        <v>7105</v>
      </c>
      <c r="C2463" s="0" t="s">
        <v>153</v>
      </c>
      <c r="D2463" s="0" t="s">
        <v>147</v>
      </c>
      <c r="E2463" s="0" t="s">
        <v>7106</v>
      </c>
      <c r="F2463" s="0" t="s">
        <v>137</v>
      </c>
      <c r="G2463" s="0" t="s">
        <v>167</v>
      </c>
      <c r="H2463" s="17" t="n">
        <v>46263.0819444444</v>
      </c>
      <c r="I2463" s="17" t="n">
        <v>46263.0881944444</v>
      </c>
      <c r="J2463" s="17" t="n">
        <v>46263.0972222222</v>
      </c>
      <c r="K2463" s="17" t="n">
        <v>46263.1055555556</v>
      </c>
      <c r="L2463" s="17" t="n">
        <v>46263.1208333333</v>
      </c>
      <c r="M2463" s="17" t="n">
        <v>46263.1409722222</v>
      </c>
      <c r="N2463" s="17" t="n">
        <v>46263.1458333333</v>
      </c>
      <c r="O2463" s="17" t="n">
        <v>46263.1847222222</v>
      </c>
      <c r="P2463" s="17" t="n">
        <v>46263.19375</v>
      </c>
      <c r="Q2463" s="17" t="n">
        <v>46263.2027777778</v>
      </c>
      <c r="R2463" s="0" t="n">
        <v>80</v>
      </c>
      <c r="S2463" s="0" t="n">
        <v>0</v>
      </c>
      <c r="T2463" s="0" t="n">
        <v>0</v>
      </c>
      <c r="U2463" s="18" t="s">
        <v>130</v>
      </c>
      <c r="V2463" s="18" t="s">
        <v>139</v>
      </c>
      <c r="W2463" s="0" t="str">
        <f aca="false">IF(AND(X2463&gt;=6,X2463&lt;14),"A",IF(AND(X2463&gt;=14,X2463&lt;22),"B","C"))</f>
        <v>C</v>
      </c>
      <c r="X2463" s="18" t="n">
        <f aca="false">HOUR(H2463)</f>
        <v>1</v>
      </c>
      <c r="Y2463" s="18" t="n">
        <f aca="false">ROUND((I2463-H2463)*1440,0)</f>
        <v>9</v>
      </c>
      <c r="Z2463" s="18" t="n">
        <f aca="false">ROUND((J2463-I2463)*1440,0)</f>
        <v>13</v>
      </c>
      <c r="AA2463" s="18" t="n">
        <f aca="false">ROUND((K2463-J2463)*1440,0)</f>
        <v>12</v>
      </c>
      <c r="AB2463" s="18" t="n">
        <f aca="false">ROUND((L2463-K2463)*1440,0)</f>
        <v>22</v>
      </c>
      <c r="AC2463" s="18" t="n">
        <f aca="false">ROUND((M2463-L2463)*1440,0)</f>
        <v>29</v>
      </c>
      <c r="AD2463" s="18" t="n">
        <f aca="false">IF(N2463="","",ROUND((N2463-M2463)*1440,0))</f>
        <v>7</v>
      </c>
      <c r="AE2463" s="18" t="n">
        <f aca="false">IF(O2463="","",ROUND((O2463-N2463)*1440,0))</f>
        <v>56</v>
      </c>
      <c r="AF2463" s="18" t="n">
        <f aca="false">IF(P2463="","",ROUND((P2463-O2463)*1440,0))</f>
        <v>13</v>
      </c>
      <c r="AG2463" s="18" t="n">
        <f aca="false">IF(Q2463="","",ROUND((Q2463-P2463)*1440,0))</f>
        <v>13</v>
      </c>
      <c r="AH2463" s="18" t="n">
        <f aca="false">IF(Q2463="","",ROUND((Q2463-H2463)*1440,0))</f>
        <v>174</v>
      </c>
      <c r="AI2463" s="19" t="n">
        <f aca="false">ROUND(IF(O2463="",Assumptions!$B$25-K2463,O2463-K2463)*24,1)</f>
        <v>1.9</v>
      </c>
      <c r="AJ2463" s="20" t="n">
        <f aca="false">ROUND(MAX(N(Y2463)/Assumptions!$C$5, N(Z2463)/Assumptions!$C$6, N(AA2463)/Assumptions!$C$7, N(AB2463)/Assumptions!$C$8, N(AC2463)/Assumptions!$C$9, N(AD2463)/Assumptions!$C$10, N(AE2463)/Assumptions!$C$11, N(AF2463)/Assumptions!$C$12, N(AG2463)/Assumptions!$C$13),3)</f>
        <v>1.467</v>
      </c>
      <c r="AK2463" s="0" t="str">
        <f aca="false">IF(OR(U2463="Pending",U2463="On Hold"),"Open GRN (awaiting)",IF(AJ2463&lt;=1,"Within SLA",IF(ROUND(N(Y2463)/Assumptions!$C$5,3)=AJ2463,"Gate Wait",IF(ROUND(N(Z2463)/Assumptions!$C$6,3)=AJ2463,"Dock Wait",IF(ROUND(N(AA2463)/Assumptions!$C$7,3)=AJ2463,"Unloading",IF(ROUND(N(AB2463)/Assumptions!$C$8,3)=AJ2463,"Unload-to-QC Wait",IF(ROUND(N(AC2463)/Assumptions!$C$9,3)=AJ2463,"QC",IF(ROUND(N(AD2463)/Assumptions!$C$10,3)=AJ2463,"QC-to-GRN Wait",IF(ROUND(N(AE2463)/Assumptions!$C$11,3)=AJ2463,"GRN Processing",IF(ROUND(N(AF2463)/Assumptions!$C$12,3)=AJ2463,"GRN-to-Putaway Wait",IF(ROUND(N(AG2463)/Assumptions!$C$13,3)=AJ2463,"Putaway","Within SLA")))))))))))</f>
        <v>Unload-to-QC Wait</v>
      </c>
    </row>
    <row r="2464" customFormat="false" ht="15" hidden="false" customHeight="false" outlineLevel="0" collapsed="false">
      <c r="A2464" s="0" t="s">
        <v>7107</v>
      </c>
      <c r="B2464" s="0" t="s">
        <v>7108</v>
      </c>
      <c r="C2464" s="0" t="s">
        <v>126</v>
      </c>
      <c r="D2464" s="0" t="s">
        <v>147</v>
      </c>
      <c r="E2464" s="0" t="s">
        <v>7109</v>
      </c>
      <c r="F2464" s="0" t="s">
        <v>128</v>
      </c>
      <c r="G2464" s="0" t="s">
        <v>167</v>
      </c>
      <c r="H2464" s="17" t="n">
        <v>46263.25625</v>
      </c>
      <c r="I2464" s="17" t="n">
        <v>46263.2666666667</v>
      </c>
      <c r="J2464" s="17" t="n">
        <v>46263.2715277778</v>
      </c>
      <c r="K2464" s="17" t="n">
        <v>46263.3270833333</v>
      </c>
      <c r="L2464" s="17" t="n">
        <v>46263.3375</v>
      </c>
      <c r="M2464" s="17" t="n">
        <v>46263.3520833333</v>
      </c>
      <c r="N2464" s="17" t="n">
        <v>46263.3583333333</v>
      </c>
      <c r="O2464" s="17" t="n">
        <v>46263.4701388889</v>
      </c>
      <c r="P2464" s="17" t="n">
        <v>46263.48125</v>
      </c>
      <c r="Q2464" s="17" t="n">
        <v>46263.5104166667</v>
      </c>
      <c r="R2464" s="0" t="n">
        <v>2407</v>
      </c>
      <c r="S2464" s="0" t="n">
        <v>0</v>
      </c>
      <c r="T2464" s="0" t="n">
        <v>0</v>
      </c>
      <c r="U2464" s="18" t="s">
        <v>130</v>
      </c>
      <c r="V2464" s="18" t="s">
        <v>156</v>
      </c>
      <c r="W2464" s="0" t="str">
        <f aca="false">IF(AND(X2464&gt;=6,X2464&lt;14),"A",IF(AND(X2464&gt;=14,X2464&lt;22),"B","C"))</f>
        <v>A</v>
      </c>
      <c r="X2464" s="18" t="n">
        <f aca="false">HOUR(H2464)</f>
        <v>6</v>
      </c>
      <c r="Y2464" s="18" t="n">
        <f aca="false">ROUND((I2464-H2464)*1440,0)</f>
        <v>15</v>
      </c>
      <c r="Z2464" s="18" t="n">
        <f aca="false">ROUND((J2464-I2464)*1440,0)</f>
        <v>7</v>
      </c>
      <c r="AA2464" s="18" t="n">
        <f aca="false">ROUND((K2464-J2464)*1440,0)</f>
        <v>80</v>
      </c>
      <c r="AB2464" s="18" t="n">
        <f aca="false">ROUND((L2464-K2464)*1440,0)</f>
        <v>15</v>
      </c>
      <c r="AC2464" s="18" t="n">
        <f aca="false">ROUND((M2464-L2464)*1440,0)</f>
        <v>21</v>
      </c>
      <c r="AD2464" s="18" t="n">
        <f aca="false">IF(N2464="","",ROUND((N2464-M2464)*1440,0))</f>
        <v>9</v>
      </c>
      <c r="AE2464" s="18" t="n">
        <f aca="false">IF(O2464="","",ROUND((O2464-N2464)*1440,0))</f>
        <v>161</v>
      </c>
      <c r="AF2464" s="18" t="n">
        <f aca="false">IF(P2464="","",ROUND((P2464-O2464)*1440,0))</f>
        <v>16</v>
      </c>
      <c r="AG2464" s="18" t="n">
        <f aca="false">IF(Q2464="","",ROUND((Q2464-P2464)*1440,0))</f>
        <v>42</v>
      </c>
      <c r="AH2464" s="18" t="n">
        <f aca="false">IF(Q2464="","",ROUND((Q2464-H2464)*1440,0))</f>
        <v>366</v>
      </c>
      <c r="AI2464" s="19" t="n">
        <f aca="false">ROUND(IF(O2464="",Assumptions!$B$25-K2464,O2464-K2464)*24,1)</f>
        <v>3.4</v>
      </c>
      <c r="AJ2464" s="20" t="n">
        <f aca="false">ROUND(MAX(N(Y2464)/Assumptions!$C$5, N(Z2464)/Assumptions!$C$6, N(AA2464)/Assumptions!$C$7, N(AB2464)/Assumptions!$C$8, N(AC2464)/Assumptions!$C$9, N(AD2464)/Assumptions!$C$10, N(AE2464)/Assumptions!$C$11, N(AF2464)/Assumptions!$C$12, N(AG2464)/Assumptions!$C$13),3)</f>
        <v>3.578</v>
      </c>
      <c r="AK2464" s="0" t="str">
        <f aca="false">IF(OR(U2464="Pending",U2464="On Hold"),"Open GRN (awaiting)",IF(AJ2464&lt;=1,"Within SLA",IF(ROUND(N(Y2464)/Assumptions!$C$5,3)=AJ2464,"Gate Wait",IF(ROUND(N(Z2464)/Assumptions!$C$6,3)=AJ2464,"Dock Wait",IF(ROUND(N(AA2464)/Assumptions!$C$7,3)=AJ2464,"Unloading",IF(ROUND(N(AB2464)/Assumptions!$C$8,3)=AJ2464,"Unload-to-QC Wait",IF(ROUND(N(AC2464)/Assumptions!$C$9,3)=AJ2464,"QC",IF(ROUND(N(AD2464)/Assumptions!$C$10,3)=AJ2464,"QC-to-GRN Wait",IF(ROUND(N(AE2464)/Assumptions!$C$11,3)=AJ2464,"GRN Processing",IF(ROUND(N(AF2464)/Assumptions!$C$12,3)=AJ2464,"GRN-to-Putaway Wait",IF(ROUND(N(AG2464)/Assumptions!$C$13,3)=AJ2464,"Putaway","Within SLA")))))))))))</f>
        <v>GRN Processing</v>
      </c>
    </row>
    <row r="2465" customFormat="false" ht="15" hidden="false" customHeight="false" outlineLevel="0" collapsed="false">
      <c r="A2465" s="0" t="s">
        <v>7110</v>
      </c>
      <c r="B2465" s="0" t="s">
        <v>7111</v>
      </c>
      <c r="C2465" s="0" t="s">
        <v>134</v>
      </c>
      <c r="D2465" s="0" t="s">
        <v>135</v>
      </c>
      <c r="E2465" s="0" t="s">
        <v>7112</v>
      </c>
      <c r="F2465" s="0" t="s">
        <v>149</v>
      </c>
      <c r="G2465" s="0" t="s">
        <v>178</v>
      </c>
      <c r="H2465" s="17" t="n">
        <v>46263.3020833333</v>
      </c>
      <c r="I2465" s="17" t="n">
        <v>46263.3111111111</v>
      </c>
      <c r="J2465" s="17" t="n">
        <v>46263.3166666667</v>
      </c>
      <c r="K2465" s="17" t="n">
        <v>46263.3388888889</v>
      </c>
      <c r="L2465" s="17" t="n">
        <v>46263.3506944445</v>
      </c>
      <c r="M2465" s="17" t="n">
        <v>46263.3798611111</v>
      </c>
      <c r="N2465" s="17" t="n">
        <v>46263.4173611111</v>
      </c>
      <c r="O2465" s="17" t="n">
        <v>46263.6041666667</v>
      </c>
      <c r="P2465" s="17" t="n">
        <v>46263.6138888889</v>
      </c>
      <c r="Q2465" s="17" t="n">
        <v>46263.625</v>
      </c>
      <c r="R2465" s="0" t="n">
        <v>191</v>
      </c>
      <c r="S2465" s="0" t="n">
        <v>9</v>
      </c>
      <c r="T2465" s="0" t="n">
        <v>0</v>
      </c>
      <c r="U2465" s="18" t="s">
        <v>123</v>
      </c>
      <c r="V2465" s="18" t="s">
        <v>131</v>
      </c>
      <c r="W2465" s="0" t="str">
        <f aca="false">IF(AND(X2465&gt;=6,X2465&lt;14),"A",IF(AND(X2465&gt;=14,X2465&lt;22),"B","C"))</f>
        <v>A</v>
      </c>
      <c r="X2465" s="18" t="n">
        <f aca="false">HOUR(H2465)</f>
        <v>7</v>
      </c>
      <c r="Y2465" s="18" t="n">
        <f aca="false">ROUND((I2465-H2465)*1440,0)</f>
        <v>13</v>
      </c>
      <c r="Z2465" s="18" t="n">
        <f aca="false">ROUND((J2465-I2465)*1440,0)</f>
        <v>8</v>
      </c>
      <c r="AA2465" s="18" t="n">
        <f aca="false">ROUND((K2465-J2465)*1440,0)</f>
        <v>32</v>
      </c>
      <c r="AB2465" s="18" t="n">
        <f aca="false">ROUND((L2465-K2465)*1440,0)</f>
        <v>17</v>
      </c>
      <c r="AC2465" s="18" t="n">
        <f aca="false">ROUND((M2465-L2465)*1440,0)</f>
        <v>42</v>
      </c>
      <c r="AD2465" s="18" t="n">
        <f aca="false">IF(N2465="","",ROUND((N2465-M2465)*1440,0))</f>
        <v>54</v>
      </c>
      <c r="AE2465" s="18" t="n">
        <f aca="false">IF(O2465="","",ROUND((O2465-N2465)*1440,0))</f>
        <v>269</v>
      </c>
      <c r="AF2465" s="18" t="n">
        <f aca="false">IF(P2465="","",ROUND((P2465-O2465)*1440,0))</f>
        <v>14</v>
      </c>
      <c r="AG2465" s="18" t="n">
        <f aca="false">IF(Q2465="","",ROUND((Q2465-P2465)*1440,0))</f>
        <v>16</v>
      </c>
      <c r="AH2465" s="18" t="n">
        <f aca="false">IF(Q2465="","",ROUND((Q2465-H2465)*1440,0))</f>
        <v>465</v>
      </c>
      <c r="AI2465" s="19" t="n">
        <f aca="false">ROUND(IF(O2465="",Assumptions!$B$25-K2465,O2465-K2465)*24,1)</f>
        <v>6.4</v>
      </c>
      <c r="AJ2465" s="20" t="n">
        <f aca="false">ROUND(MAX(N(Y2465)/Assumptions!$C$5, N(Z2465)/Assumptions!$C$6, N(AA2465)/Assumptions!$C$7, N(AB2465)/Assumptions!$C$8, N(AC2465)/Assumptions!$C$9, N(AD2465)/Assumptions!$C$10, N(AE2465)/Assumptions!$C$11, N(AF2465)/Assumptions!$C$12, N(AG2465)/Assumptions!$C$13),3)</f>
        <v>5.978</v>
      </c>
      <c r="AK2465" s="0" t="str">
        <f aca="false">IF(OR(U2465="Pending",U2465="On Hold"),"Open GRN (awaiting)",IF(AJ2465&lt;=1,"Within SLA",IF(ROUND(N(Y2465)/Assumptions!$C$5,3)=AJ2465,"Gate Wait",IF(ROUND(N(Z2465)/Assumptions!$C$6,3)=AJ2465,"Dock Wait",IF(ROUND(N(AA2465)/Assumptions!$C$7,3)=AJ2465,"Unloading",IF(ROUND(N(AB2465)/Assumptions!$C$8,3)=AJ2465,"Unload-to-QC Wait",IF(ROUND(N(AC2465)/Assumptions!$C$9,3)=AJ2465,"QC",IF(ROUND(N(AD2465)/Assumptions!$C$10,3)=AJ2465,"QC-to-GRN Wait",IF(ROUND(N(AE2465)/Assumptions!$C$11,3)=AJ2465,"GRN Processing",IF(ROUND(N(AF2465)/Assumptions!$C$12,3)=AJ2465,"GRN-to-Putaway Wait",IF(ROUND(N(AG2465)/Assumptions!$C$13,3)=AJ2465,"Putaway","Within SLA")))))))))))</f>
        <v>GRN Processing</v>
      </c>
    </row>
    <row r="2466" customFormat="false" ht="15" hidden="false" customHeight="false" outlineLevel="0" collapsed="false">
      <c r="A2466" s="0" t="s">
        <v>7113</v>
      </c>
      <c r="B2466" s="0" t="s">
        <v>7114</v>
      </c>
      <c r="C2466" s="0" t="s">
        <v>170</v>
      </c>
      <c r="D2466" s="0" t="s">
        <v>135</v>
      </c>
      <c r="E2466" s="0" t="s">
        <v>7115</v>
      </c>
      <c r="F2466" s="0" t="s">
        <v>172</v>
      </c>
      <c r="G2466" s="0" t="s">
        <v>138</v>
      </c>
      <c r="H2466" s="17" t="n">
        <v>46263.3048611111</v>
      </c>
      <c r="I2466" s="17" t="n">
        <v>46263.3333333333</v>
      </c>
      <c r="J2466" s="17" t="n">
        <v>46263.3381944444</v>
      </c>
      <c r="K2466" s="17" t="n">
        <v>46263.3618055556</v>
      </c>
      <c r="L2466" s="17" t="n">
        <v>46263.3736111111</v>
      </c>
      <c r="M2466" s="17" t="n">
        <v>46263.3881944444</v>
      </c>
      <c r="N2466" s="17" t="n">
        <v>46263.4236111111</v>
      </c>
      <c r="O2466" s="17" t="n">
        <v>46263.4673611111</v>
      </c>
      <c r="P2466" s="17" t="n">
        <v>46263.4715277778</v>
      </c>
      <c r="Q2466" s="17" t="n">
        <v>46263.4881944444</v>
      </c>
      <c r="R2466" s="0" t="n">
        <v>234</v>
      </c>
      <c r="S2466" s="0" t="n">
        <v>0</v>
      </c>
      <c r="T2466" s="0" t="n">
        <v>0</v>
      </c>
      <c r="U2466" s="18" t="s">
        <v>130</v>
      </c>
      <c r="V2466" s="18" t="s">
        <v>156</v>
      </c>
      <c r="W2466" s="0" t="str">
        <f aca="false">IF(AND(X2466&gt;=6,X2466&lt;14),"A",IF(AND(X2466&gt;=14,X2466&lt;22),"B","C"))</f>
        <v>A</v>
      </c>
      <c r="X2466" s="18" t="n">
        <f aca="false">HOUR(H2466)</f>
        <v>7</v>
      </c>
      <c r="Y2466" s="18" t="n">
        <f aca="false">ROUND((I2466-H2466)*1440,0)</f>
        <v>41</v>
      </c>
      <c r="Z2466" s="18" t="n">
        <f aca="false">ROUND((J2466-I2466)*1440,0)</f>
        <v>7</v>
      </c>
      <c r="AA2466" s="18" t="n">
        <f aca="false">ROUND((K2466-J2466)*1440,0)</f>
        <v>34</v>
      </c>
      <c r="AB2466" s="18" t="n">
        <f aca="false">ROUND((L2466-K2466)*1440,0)</f>
        <v>17</v>
      </c>
      <c r="AC2466" s="18" t="n">
        <f aca="false">ROUND((M2466-L2466)*1440,0)</f>
        <v>21</v>
      </c>
      <c r="AD2466" s="18" t="n">
        <f aca="false">IF(N2466="","",ROUND((N2466-M2466)*1440,0))</f>
        <v>51</v>
      </c>
      <c r="AE2466" s="18" t="n">
        <f aca="false">IF(O2466="","",ROUND((O2466-N2466)*1440,0))</f>
        <v>63</v>
      </c>
      <c r="AF2466" s="18" t="n">
        <f aca="false">IF(P2466="","",ROUND((P2466-O2466)*1440,0))</f>
        <v>6</v>
      </c>
      <c r="AG2466" s="18" t="n">
        <f aca="false">IF(Q2466="","",ROUND((Q2466-P2466)*1440,0))</f>
        <v>24</v>
      </c>
      <c r="AH2466" s="18" t="n">
        <f aca="false">IF(Q2466="","",ROUND((Q2466-H2466)*1440,0))</f>
        <v>264</v>
      </c>
      <c r="AI2466" s="19" t="n">
        <f aca="false">ROUND(IF(O2466="",Assumptions!$B$25-K2466,O2466-K2466)*24,1)</f>
        <v>2.5</v>
      </c>
      <c r="AJ2466" s="20" t="n">
        <f aca="false">ROUND(MAX(N(Y2466)/Assumptions!$C$5, N(Z2466)/Assumptions!$C$6, N(AA2466)/Assumptions!$C$7, N(AB2466)/Assumptions!$C$8, N(AC2466)/Assumptions!$C$9, N(AD2466)/Assumptions!$C$10, N(AE2466)/Assumptions!$C$11, N(AF2466)/Assumptions!$C$12, N(AG2466)/Assumptions!$C$13),3)</f>
        <v>1.7</v>
      </c>
      <c r="AK2466" s="0" t="str">
        <f aca="false">IF(OR(U2466="Pending",U2466="On Hold"),"Open GRN (awaiting)",IF(AJ2466&lt;=1,"Within SLA",IF(ROUND(N(Y2466)/Assumptions!$C$5,3)=AJ2466,"Gate Wait",IF(ROUND(N(Z2466)/Assumptions!$C$6,3)=AJ2466,"Dock Wait",IF(ROUND(N(AA2466)/Assumptions!$C$7,3)=AJ2466,"Unloading",IF(ROUND(N(AB2466)/Assumptions!$C$8,3)=AJ2466,"Unload-to-QC Wait",IF(ROUND(N(AC2466)/Assumptions!$C$9,3)=AJ2466,"QC",IF(ROUND(N(AD2466)/Assumptions!$C$10,3)=AJ2466,"QC-to-GRN Wait",IF(ROUND(N(AE2466)/Assumptions!$C$11,3)=AJ2466,"GRN Processing",IF(ROUND(N(AF2466)/Assumptions!$C$12,3)=AJ2466,"GRN-to-Putaway Wait",IF(ROUND(N(AG2466)/Assumptions!$C$13,3)=AJ2466,"Putaway","Within SLA")))))))))))</f>
        <v>QC-to-GRN Wait</v>
      </c>
    </row>
    <row r="2467" customFormat="false" ht="15" hidden="false" customHeight="false" outlineLevel="0" collapsed="false">
      <c r="A2467" s="0" t="s">
        <v>7116</v>
      </c>
      <c r="B2467" s="0" t="s">
        <v>7117</v>
      </c>
      <c r="C2467" s="0" t="s">
        <v>159</v>
      </c>
      <c r="D2467" s="0" t="s">
        <v>147</v>
      </c>
      <c r="E2467" s="0" t="s">
        <v>963</v>
      </c>
      <c r="F2467" s="0" t="s">
        <v>128</v>
      </c>
      <c r="G2467" s="0" t="s">
        <v>150</v>
      </c>
      <c r="H2467" s="17" t="n">
        <v>46263.3048611111</v>
      </c>
      <c r="I2467" s="17" t="n">
        <v>46263.3222222222</v>
      </c>
      <c r="J2467" s="17" t="n">
        <v>46263.3277777778</v>
      </c>
      <c r="K2467" s="17" t="n">
        <v>46263.3444444445</v>
      </c>
      <c r="L2467" s="17" t="n">
        <v>46263.3541666667</v>
      </c>
      <c r="M2467" s="17" t="n">
        <v>46263.4590277778</v>
      </c>
      <c r="N2467" s="17" t="n">
        <v>46263.4625</v>
      </c>
      <c r="O2467" s="17" t="n">
        <v>46263.4743055556</v>
      </c>
      <c r="P2467" s="17" t="n">
        <v>46263.4840277778</v>
      </c>
      <c r="Q2467" s="17" t="n">
        <v>46263.5027777778</v>
      </c>
      <c r="R2467" s="0" t="n">
        <v>292</v>
      </c>
      <c r="S2467" s="0" t="n">
        <v>21</v>
      </c>
      <c r="T2467" s="0" t="n">
        <v>0</v>
      </c>
      <c r="U2467" s="18" t="s">
        <v>123</v>
      </c>
      <c r="V2467" s="18" t="s">
        <v>82</v>
      </c>
      <c r="W2467" s="0" t="str">
        <f aca="false">IF(AND(X2467&gt;=6,X2467&lt;14),"A",IF(AND(X2467&gt;=14,X2467&lt;22),"B","C"))</f>
        <v>A</v>
      </c>
      <c r="X2467" s="18" t="n">
        <f aca="false">HOUR(H2467)</f>
        <v>7</v>
      </c>
      <c r="Y2467" s="18" t="n">
        <f aca="false">ROUND((I2467-H2467)*1440,0)</f>
        <v>25</v>
      </c>
      <c r="Z2467" s="18" t="n">
        <f aca="false">ROUND((J2467-I2467)*1440,0)</f>
        <v>8</v>
      </c>
      <c r="AA2467" s="18" t="n">
        <f aca="false">ROUND((K2467-J2467)*1440,0)</f>
        <v>24</v>
      </c>
      <c r="AB2467" s="18" t="n">
        <f aca="false">ROUND((L2467-K2467)*1440,0)</f>
        <v>14</v>
      </c>
      <c r="AC2467" s="18" t="n">
        <f aca="false">ROUND((M2467-L2467)*1440,0)</f>
        <v>151</v>
      </c>
      <c r="AD2467" s="18" t="n">
        <f aca="false">IF(N2467="","",ROUND((N2467-M2467)*1440,0))</f>
        <v>5</v>
      </c>
      <c r="AE2467" s="18" t="n">
        <f aca="false">IF(O2467="","",ROUND((O2467-N2467)*1440,0))</f>
        <v>17</v>
      </c>
      <c r="AF2467" s="18" t="n">
        <f aca="false">IF(P2467="","",ROUND((P2467-O2467)*1440,0))</f>
        <v>14</v>
      </c>
      <c r="AG2467" s="18" t="n">
        <f aca="false">IF(Q2467="","",ROUND((Q2467-P2467)*1440,0))</f>
        <v>27</v>
      </c>
      <c r="AH2467" s="18" t="n">
        <f aca="false">IF(Q2467="","",ROUND((Q2467-H2467)*1440,0))</f>
        <v>285</v>
      </c>
      <c r="AI2467" s="19" t="n">
        <f aca="false">ROUND(IF(O2467="",Assumptions!$B$25-K2467,O2467-K2467)*24,1)</f>
        <v>3.1</v>
      </c>
      <c r="AJ2467" s="20" t="n">
        <f aca="false">ROUND(MAX(N(Y2467)/Assumptions!$C$5, N(Z2467)/Assumptions!$C$6, N(AA2467)/Assumptions!$C$7, N(AB2467)/Assumptions!$C$8, N(AC2467)/Assumptions!$C$9, N(AD2467)/Assumptions!$C$10, N(AE2467)/Assumptions!$C$11, N(AF2467)/Assumptions!$C$12, N(AG2467)/Assumptions!$C$13),3)</f>
        <v>3.356</v>
      </c>
      <c r="AK2467" s="0" t="str">
        <f aca="false">IF(OR(U2467="Pending",U2467="On Hold"),"Open GRN (awaiting)",IF(AJ2467&lt;=1,"Within SLA",IF(ROUND(N(Y2467)/Assumptions!$C$5,3)=AJ2467,"Gate Wait",IF(ROUND(N(Z2467)/Assumptions!$C$6,3)=AJ2467,"Dock Wait",IF(ROUND(N(AA2467)/Assumptions!$C$7,3)=AJ2467,"Unloading",IF(ROUND(N(AB2467)/Assumptions!$C$8,3)=AJ2467,"Unload-to-QC Wait",IF(ROUND(N(AC2467)/Assumptions!$C$9,3)=AJ2467,"QC",IF(ROUND(N(AD2467)/Assumptions!$C$10,3)=AJ2467,"QC-to-GRN Wait",IF(ROUND(N(AE2467)/Assumptions!$C$11,3)=AJ2467,"GRN Processing",IF(ROUND(N(AF2467)/Assumptions!$C$12,3)=AJ2467,"GRN-to-Putaway Wait",IF(ROUND(N(AG2467)/Assumptions!$C$13,3)=AJ2467,"Putaway","Within SLA")))))))))))</f>
        <v>QC</v>
      </c>
    </row>
    <row r="2468" customFormat="false" ht="15" hidden="false" customHeight="false" outlineLevel="0" collapsed="false">
      <c r="A2468" s="0" t="s">
        <v>7118</v>
      </c>
      <c r="B2468" s="0" t="s">
        <v>7119</v>
      </c>
      <c r="C2468" s="0" t="s">
        <v>134</v>
      </c>
      <c r="D2468" s="0" t="s">
        <v>119</v>
      </c>
      <c r="E2468" s="0" t="s">
        <v>7120</v>
      </c>
      <c r="F2468" s="0" t="s">
        <v>149</v>
      </c>
      <c r="G2468" s="0" t="s">
        <v>122</v>
      </c>
      <c r="H2468" s="17" t="n">
        <v>46263.3194444445</v>
      </c>
      <c r="I2468" s="17" t="n">
        <v>46263.3277777778</v>
      </c>
      <c r="J2468" s="17" t="n">
        <v>46263.3298611111</v>
      </c>
      <c r="K2468" s="17" t="n">
        <v>46263.3465277778</v>
      </c>
      <c r="L2468" s="17" t="n">
        <v>46263.3506944445</v>
      </c>
      <c r="M2468" s="17" t="n">
        <v>46263.3847222222</v>
      </c>
      <c r="N2468" s="17" t="n">
        <v>46263.3895833333</v>
      </c>
      <c r="O2468" s="17" t="n">
        <v>46263.4270833333</v>
      </c>
      <c r="P2468" s="17" t="n">
        <v>46263.4368055556</v>
      </c>
      <c r="Q2468" s="17" t="n">
        <v>46263.4604166667</v>
      </c>
      <c r="R2468" s="0" t="n">
        <v>496</v>
      </c>
      <c r="S2468" s="0" t="n">
        <v>0</v>
      </c>
      <c r="T2468" s="0" t="n">
        <v>0</v>
      </c>
      <c r="U2468" s="18" t="s">
        <v>130</v>
      </c>
      <c r="V2468" s="18" t="s">
        <v>131</v>
      </c>
      <c r="W2468" s="0" t="str">
        <f aca="false">IF(AND(X2468&gt;=6,X2468&lt;14),"A",IF(AND(X2468&gt;=14,X2468&lt;22),"B","C"))</f>
        <v>A</v>
      </c>
      <c r="X2468" s="18" t="n">
        <f aca="false">HOUR(H2468)</f>
        <v>7</v>
      </c>
      <c r="Y2468" s="18" t="n">
        <f aca="false">ROUND((I2468-H2468)*1440,0)</f>
        <v>12</v>
      </c>
      <c r="Z2468" s="18" t="n">
        <f aca="false">ROUND((J2468-I2468)*1440,0)</f>
        <v>3</v>
      </c>
      <c r="AA2468" s="18" t="n">
        <f aca="false">ROUND((K2468-J2468)*1440,0)</f>
        <v>24</v>
      </c>
      <c r="AB2468" s="18" t="n">
        <f aca="false">ROUND((L2468-K2468)*1440,0)</f>
        <v>6</v>
      </c>
      <c r="AC2468" s="18" t="n">
        <f aca="false">ROUND((M2468-L2468)*1440,0)</f>
        <v>49</v>
      </c>
      <c r="AD2468" s="18" t="n">
        <f aca="false">IF(N2468="","",ROUND((N2468-M2468)*1440,0))</f>
        <v>7</v>
      </c>
      <c r="AE2468" s="18" t="n">
        <f aca="false">IF(O2468="","",ROUND((O2468-N2468)*1440,0))</f>
        <v>54</v>
      </c>
      <c r="AF2468" s="18" t="n">
        <f aca="false">IF(P2468="","",ROUND((P2468-O2468)*1440,0))</f>
        <v>14</v>
      </c>
      <c r="AG2468" s="18" t="n">
        <f aca="false">IF(Q2468="","",ROUND((Q2468-P2468)*1440,0))</f>
        <v>34</v>
      </c>
      <c r="AH2468" s="18" t="n">
        <f aca="false">IF(Q2468="","",ROUND((Q2468-H2468)*1440,0))</f>
        <v>203</v>
      </c>
      <c r="AI2468" s="19" t="n">
        <f aca="false">ROUND(IF(O2468="",Assumptions!$B$25-K2468,O2468-K2468)*24,1)</f>
        <v>1.9</v>
      </c>
      <c r="AJ2468" s="20" t="n">
        <f aca="false">ROUND(MAX(N(Y2468)/Assumptions!$C$5, N(Z2468)/Assumptions!$C$6, N(AA2468)/Assumptions!$C$7, N(AB2468)/Assumptions!$C$8, N(AC2468)/Assumptions!$C$9, N(AD2468)/Assumptions!$C$10, N(AE2468)/Assumptions!$C$11, N(AF2468)/Assumptions!$C$12, N(AG2468)/Assumptions!$C$13),3)</f>
        <v>1.2</v>
      </c>
      <c r="AK2468" s="0" t="str">
        <f aca="false">IF(OR(U2468="Pending",U2468="On Hold"),"Open GRN (awaiting)",IF(AJ2468&lt;=1,"Within SLA",IF(ROUND(N(Y2468)/Assumptions!$C$5,3)=AJ2468,"Gate Wait",IF(ROUND(N(Z2468)/Assumptions!$C$6,3)=AJ2468,"Dock Wait",IF(ROUND(N(AA2468)/Assumptions!$C$7,3)=AJ2468,"Unloading",IF(ROUND(N(AB2468)/Assumptions!$C$8,3)=AJ2468,"Unload-to-QC Wait",IF(ROUND(N(AC2468)/Assumptions!$C$9,3)=AJ2468,"QC",IF(ROUND(N(AD2468)/Assumptions!$C$10,3)=AJ2468,"QC-to-GRN Wait",IF(ROUND(N(AE2468)/Assumptions!$C$11,3)=AJ2468,"GRN Processing",IF(ROUND(N(AF2468)/Assumptions!$C$12,3)=AJ2468,"GRN-to-Putaway Wait",IF(ROUND(N(AG2468)/Assumptions!$C$13,3)=AJ2468,"Putaway","Within SLA")))))))))))</f>
        <v>GRN Processing</v>
      </c>
    </row>
    <row r="2469" customFormat="false" ht="15" hidden="false" customHeight="false" outlineLevel="0" collapsed="false">
      <c r="A2469" s="0" t="s">
        <v>7121</v>
      </c>
      <c r="B2469" s="0" t="s">
        <v>7122</v>
      </c>
      <c r="C2469" s="0" t="s">
        <v>286</v>
      </c>
      <c r="D2469" s="0" t="s">
        <v>147</v>
      </c>
      <c r="E2469" s="0" t="s">
        <v>7123</v>
      </c>
      <c r="F2469" s="0" t="s">
        <v>121</v>
      </c>
      <c r="G2469" s="0" t="s">
        <v>167</v>
      </c>
      <c r="H2469" s="17" t="n">
        <v>46263.3305555556</v>
      </c>
      <c r="I2469" s="17" t="n">
        <v>46263.3451388889</v>
      </c>
      <c r="J2469" s="17" t="n">
        <v>46263.3791666667</v>
      </c>
      <c r="K2469" s="17" t="n">
        <v>46263.3986111111</v>
      </c>
      <c r="L2469" s="17" t="n">
        <v>46263.4034722222</v>
      </c>
      <c r="M2469" s="17" t="n">
        <v>46263.4291666667</v>
      </c>
      <c r="N2469" s="17" t="n">
        <v>46263.4430555556</v>
      </c>
      <c r="O2469" s="17" t="n">
        <v>46263.4555555556</v>
      </c>
      <c r="P2469" s="17" t="n">
        <v>46263.4951388889</v>
      </c>
      <c r="Q2469" s="17" t="n">
        <v>46263.5173611111</v>
      </c>
      <c r="R2469" s="0" t="n">
        <v>124</v>
      </c>
      <c r="S2469" s="0" t="n">
        <v>0</v>
      </c>
      <c r="T2469" s="0" t="n">
        <v>0</v>
      </c>
      <c r="U2469" s="18" t="s">
        <v>130</v>
      </c>
      <c r="V2469" s="18" t="s">
        <v>144</v>
      </c>
      <c r="W2469" s="0" t="str">
        <f aca="false">IF(AND(X2469&gt;=6,X2469&lt;14),"A",IF(AND(X2469&gt;=14,X2469&lt;22),"B","C"))</f>
        <v>A</v>
      </c>
      <c r="X2469" s="18" t="n">
        <f aca="false">HOUR(H2469)</f>
        <v>7</v>
      </c>
      <c r="Y2469" s="18" t="n">
        <f aca="false">ROUND((I2469-H2469)*1440,0)</f>
        <v>21</v>
      </c>
      <c r="Z2469" s="18" t="n">
        <f aca="false">ROUND((J2469-I2469)*1440,0)</f>
        <v>49</v>
      </c>
      <c r="AA2469" s="18" t="n">
        <f aca="false">ROUND((K2469-J2469)*1440,0)</f>
        <v>28</v>
      </c>
      <c r="AB2469" s="18" t="n">
        <f aca="false">ROUND((L2469-K2469)*1440,0)</f>
        <v>7</v>
      </c>
      <c r="AC2469" s="18" t="n">
        <f aca="false">ROUND((M2469-L2469)*1440,0)</f>
        <v>37</v>
      </c>
      <c r="AD2469" s="18" t="n">
        <f aca="false">IF(N2469="","",ROUND((N2469-M2469)*1440,0))</f>
        <v>20</v>
      </c>
      <c r="AE2469" s="18" t="n">
        <f aca="false">IF(O2469="","",ROUND((O2469-N2469)*1440,0))</f>
        <v>18</v>
      </c>
      <c r="AF2469" s="18" t="n">
        <f aca="false">IF(P2469="","",ROUND((P2469-O2469)*1440,0))</f>
        <v>57</v>
      </c>
      <c r="AG2469" s="18" t="n">
        <f aca="false">IF(Q2469="","",ROUND((Q2469-P2469)*1440,0))</f>
        <v>32</v>
      </c>
      <c r="AH2469" s="18" t="n">
        <f aca="false">IF(Q2469="","",ROUND((Q2469-H2469)*1440,0))</f>
        <v>269</v>
      </c>
      <c r="AI2469" s="19" t="n">
        <f aca="false">ROUND(IF(O2469="",Assumptions!$B$25-K2469,O2469-K2469)*24,1)</f>
        <v>1.4</v>
      </c>
      <c r="AJ2469" s="20" t="n">
        <f aca="false">ROUND(MAX(N(Y2469)/Assumptions!$C$5, N(Z2469)/Assumptions!$C$6, N(AA2469)/Assumptions!$C$7, N(AB2469)/Assumptions!$C$8, N(AC2469)/Assumptions!$C$9, N(AD2469)/Assumptions!$C$10, N(AE2469)/Assumptions!$C$11, N(AF2469)/Assumptions!$C$12, N(AG2469)/Assumptions!$C$13),3)</f>
        <v>3.267</v>
      </c>
      <c r="AK2469" s="0" t="str">
        <f aca="false">IF(OR(U2469="Pending",U2469="On Hold"),"Open GRN (awaiting)",IF(AJ2469&lt;=1,"Within SLA",IF(ROUND(N(Y2469)/Assumptions!$C$5,3)=AJ2469,"Gate Wait",IF(ROUND(N(Z2469)/Assumptions!$C$6,3)=AJ2469,"Dock Wait",IF(ROUND(N(AA2469)/Assumptions!$C$7,3)=AJ2469,"Unloading",IF(ROUND(N(AB2469)/Assumptions!$C$8,3)=AJ2469,"Unload-to-QC Wait",IF(ROUND(N(AC2469)/Assumptions!$C$9,3)=AJ2469,"QC",IF(ROUND(N(AD2469)/Assumptions!$C$10,3)=AJ2469,"QC-to-GRN Wait",IF(ROUND(N(AE2469)/Assumptions!$C$11,3)=AJ2469,"GRN Processing",IF(ROUND(N(AF2469)/Assumptions!$C$12,3)=AJ2469,"GRN-to-Putaway Wait",IF(ROUND(N(AG2469)/Assumptions!$C$13,3)=AJ2469,"Putaway","Within SLA")))))))))))</f>
        <v>Dock Wait</v>
      </c>
    </row>
    <row r="2470" customFormat="false" ht="15" hidden="false" customHeight="false" outlineLevel="0" collapsed="false">
      <c r="A2470" s="0" t="s">
        <v>7124</v>
      </c>
      <c r="B2470" s="0" t="s">
        <v>7125</v>
      </c>
      <c r="C2470" s="0" t="s">
        <v>286</v>
      </c>
      <c r="D2470" s="0" t="s">
        <v>135</v>
      </c>
      <c r="E2470" s="0" t="s">
        <v>7126</v>
      </c>
      <c r="F2470" s="0" t="s">
        <v>121</v>
      </c>
      <c r="G2470" s="0" t="s">
        <v>138</v>
      </c>
      <c r="H2470" s="17" t="n">
        <v>46263.3513888889</v>
      </c>
      <c r="I2470" s="17" t="n">
        <v>46263.3597222222</v>
      </c>
      <c r="J2470" s="17" t="n">
        <v>46263.3625</v>
      </c>
      <c r="K2470" s="17" t="n">
        <v>46263.4194444444</v>
      </c>
      <c r="L2470" s="17" t="n">
        <v>46263.4284722222</v>
      </c>
      <c r="M2470" s="17" t="n">
        <v>46263.4652777778</v>
      </c>
      <c r="N2470" s="17" t="n">
        <v>46263.5694444445</v>
      </c>
      <c r="O2470" s="17" t="n">
        <v>46263.5958333333</v>
      </c>
      <c r="P2470" s="17" t="n">
        <v>46263.6104166667</v>
      </c>
      <c r="Q2470" s="17" t="n">
        <v>46263.6284722222</v>
      </c>
      <c r="R2470" s="0" t="n">
        <v>499</v>
      </c>
      <c r="S2470" s="0" t="n">
        <v>0</v>
      </c>
      <c r="T2470" s="0" t="n">
        <v>0</v>
      </c>
      <c r="U2470" s="18" t="s">
        <v>130</v>
      </c>
      <c r="V2470" s="18" t="s">
        <v>131</v>
      </c>
      <c r="W2470" s="0" t="str">
        <f aca="false">IF(AND(X2470&gt;=6,X2470&lt;14),"A",IF(AND(X2470&gt;=14,X2470&lt;22),"B","C"))</f>
        <v>A</v>
      </c>
      <c r="X2470" s="18" t="n">
        <f aca="false">HOUR(H2470)</f>
        <v>8</v>
      </c>
      <c r="Y2470" s="18" t="n">
        <f aca="false">ROUND((I2470-H2470)*1440,0)</f>
        <v>12</v>
      </c>
      <c r="Z2470" s="18" t="n">
        <f aca="false">ROUND((J2470-I2470)*1440,0)</f>
        <v>4</v>
      </c>
      <c r="AA2470" s="18" t="n">
        <f aca="false">ROUND((K2470-J2470)*1440,0)</f>
        <v>82</v>
      </c>
      <c r="AB2470" s="18" t="n">
        <f aca="false">ROUND((L2470-K2470)*1440,0)</f>
        <v>13</v>
      </c>
      <c r="AC2470" s="18" t="n">
        <f aca="false">ROUND((M2470-L2470)*1440,0)</f>
        <v>53</v>
      </c>
      <c r="AD2470" s="18" t="n">
        <f aca="false">IF(N2470="","",ROUND((N2470-M2470)*1440,0))</f>
        <v>150</v>
      </c>
      <c r="AE2470" s="18" t="n">
        <f aca="false">IF(O2470="","",ROUND((O2470-N2470)*1440,0))</f>
        <v>38</v>
      </c>
      <c r="AF2470" s="18" t="n">
        <f aca="false">IF(P2470="","",ROUND((P2470-O2470)*1440,0))</f>
        <v>21</v>
      </c>
      <c r="AG2470" s="18" t="n">
        <f aca="false">IF(Q2470="","",ROUND((Q2470-P2470)*1440,0))</f>
        <v>26</v>
      </c>
      <c r="AH2470" s="18" t="n">
        <f aca="false">IF(Q2470="","",ROUND((Q2470-H2470)*1440,0))</f>
        <v>399</v>
      </c>
      <c r="AI2470" s="19" t="n">
        <f aca="false">ROUND(IF(O2470="",Assumptions!$B$25-K2470,O2470-K2470)*24,1)</f>
        <v>4.2</v>
      </c>
      <c r="AJ2470" s="20" t="n">
        <f aca="false">ROUND(MAX(N(Y2470)/Assumptions!$C$5, N(Z2470)/Assumptions!$C$6, N(AA2470)/Assumptions!$C$7, N(AB2470)/Assumptions!$C$8, N(AC2470)/Assumptions!$C$9, N(AD2470)/Assumptions!$C$10, N(AE2470)/Assumptions!$C$11, N(AF2470)/Assumptions!$C$12, N(AG2470)/Assumptions!$C$13),3)</f>
        <v>5</v>
      </c>
      <c r="AK2470" s="0" t="str">
        <f aca="false">IF(OR(U2470="Pending",U2470="On Hold"),"Open GRN (awaiting)",IF(AJ2470&lt;=1,"Within SLA",IF(ROUND(N(Y2470)/Assumptions!$C$5,3)=AJ2470,"Gate Wait",IF(ROUND(N(Z2470)/Assumptions!$C$6,3)=AJ2470,"Dock Wait",IF(ROUND(N(AA2470)/Assumptions!$C$7,3)=AJ2470,"Unloading",IF(ROUND(N(AB2470)/Assumptions!$C$8,3)=AJ2470,"Unload-to-QC Wait",IF(ROUND(N(AC2470)/Assumptions!$C$9,3)=AJ2470,"QC",IF(ROUND(N(AD2470)/Assumptions!$C$10,3)=AJ2470,"QC-to-GRN Wait",IF(ROUND(N(AE2470)/Assumptions!$C$11,3)=AJ2470,"GRN Processing",IF(ROUND(N(AF2470)/Assumptions!$C$12,3)=AJ2470,"GRN-to-Putaway Wait",IF(ROUND(N(AG2470)/Assumptions!$C$13,3)=AJ2470,"Putaway","Within SLA")))))))))))</f>
        <v>QC-to-GRN Wait</v>
      </c>
    </row>
    <row r="2471" customFormat="false" ht="15" hidden="false" customHeight="false" outlineLevel="0" collapsed="false">
      <c r="A2471" s="0" t="s">
        <v>7127</v>
      </c>
      <c r="B2471" s="0" t="s">
        <v>7128</v>
      </c>
      <c r="C2471" s="0" t="s">
        <v>175</v>
      </c>
      <c r="D2471" s="0" t="s">
        <v>119</v>
      </c>
      <c r="E2471" s="0" t="s">
        <v>7129</v>
      </c>
      <c r="F2471" s="0" t="s">
        <v>177</v>
      </c>
      <c r="G2471" s="0" t="s">
        <v>122</v>
      </c>
      <c r="H2471" s="17" t="n">
        <v>46263.3708333333</v>
      </c>
      <c r="I2471" s="17" t="n">
        <v>46263.3847222222</v>
      </c>
      <c r="J2471" s="17" t="n">
        <v>46263.3951388889</v>
      </c>
      <c r="K2471" s="17" t="n">
        <v>46263.4173611111</v>
      </c>
      <c r="L2471" s="17" t="n">
        <v>46263.4201388889</v>
      </c>
      <c r="M2471" s="17" t="n">
        <v>46263.4395833333</v>
      </c>
      <c r="N2471" s="17" t="n">
        <v>46263.475</v>
      </c>
      <c r="O2471" s="17" t="n">
        <v>46263.49375</v>
      </c>
      <c r="P2471" s="17" t="n">
        <v>46263.5180555556</v>
      </c>
      <c r="Q2471" s="17" t="n">
        <v>46263.5652777778</v>
      </c>
      <c r="R2471" s="0" t="n">
        <v>752</v>
      </c>
      <c r="S2471" s="0" t="n">
        <v>0</v>
      </c>
      <c r="T2471" s="0" t="n">
        <v>0</v>
      </c>
      <c r="U2471" s="18" t="s">
        <v>130</v>
      </c>
      <c r="V2471" s="18" t="s">
        <v>144</v>
      </c>
      <c r="W2471" s="0" t="str">
        <f aca="false">IF(AND(X2471&gt;=6,X2471&lt;14),"A",IF(AND(X2471&gt;=14,X2471&lt;22),"B","C"))</f>
        <v>A</v>
      </c>
      <c r="X2471" s="18" t="n">
        <f aca="false">HOUR(H2471)</f>
        <v>8</v>
      </c>
      <c r="Y2471" s="18" t="n">
        <f aca="false">ROUND((I2471-H2471)*1440,0)</f>
        <v>20</v>
      </c>
      <c r="Z2471" s="18" t="n">
        <f aca="false">ROUND((J2471-I2471)*1440,0)</f>
        <v>15</v>
      </c>
      <c r="AA2471" s="18" t="n">
        <f aca="false">ROUND((K2471-J2471)*1440,0)</f>
        <v>32</v>
      </c>
      <c r="AB2471" s="18" t="n">
        <f aca="false">ROUND((L2471-K2471)*1440,0)</f>
        <v>4</v>
      </c>
      <c r="AC2471" s="18" t="n">
        <f aca="false">ROUND((M2471-L2471)*1440,0)</f>
        <v>28</v>
      </c>
      <c r="AD2471" s="18" t="n">
        <f aca="false">IF(N2471="","",ROUND((N2471-M2471)*1440,0))</f>
        <v>51</v>
      </c>
      <c r="AE2471" s="18" t="n">
        <f aca="false">IF(O2471="","",ROUND((O2471-N2471)*1440,0))</f>
        <v>27</v>
      </c>
      <c r="AF2471" s="18" t="n">
        <f aca="false">IF(P2471="","",ROUND((P2471-O2471)*1440,0))</f>
        <v>35</v>
      </c>
      <c r="AG2471" s="18" t="n">
        <f aca="false">IF(Q2471="","",ROUND((Q2471-P2471)*1440,0))</f>
        <v>68</v>
      </c>
      <c r="AH2471" s="18" t="n">
        <f aca="false">IF(Q2471="","",ROUND((Q2471-H2471)*1440,0))</f>
        <v>280</v>
      </c>
      <c r="AI2471" s="19" t="n">
        <f aca="false">ROUND(IF(O2471="",Assumptions!$B$25-K2471,O2471-K2471)*24,1)</f>
        <v>1.8</v>
      </c>
      <c r="AJ2471" s="20" t="n">
        <f aca="false">ROUND(MAX(N(Y2471)/Assumptions!$C$5, N(Z2471)/Assumptions!$C$6, N(AA2471)/Assumptions!$C$7, N(AB2471)/Assumptions!$C$8, N(AC2471)/Assumptions!$C$9, N(AD2471)/Assumptions!$C$10, N(AE2471)/Assumptions!$C$11, N(AF2471)/Assumptions!$C$12, N(AG2471)/Assumptions!$C$13),3)</f>
        <v>1.75</v>
      </c>
      <c r="AK2471" s="0" t="str">
        <f aca="false">IF(OR(U2471="Pending",U2471="On Hold"),"Open GRN (awaiting)",IF(AJ2471&lt;=1,"Within SLA",IF(ROUND(N(Y2471)/Assumptions!$C$5,3)=AJ2471,"Gate Wait",IF(ROUND(N(Z2471)/Assumptions!$C$6,3)=AJ2471,"Dock Wait",IF(ROUND(N(AA2471)/Assumptions!$C$7,3)=AJ2471,"Unloading",IF(ROUND(N(AB2471)/Assumptions!$C$8,3)=AJ2471,"Unload-to-QC Wait",IF(ROUND(N(AC2471)/Assumptions!$C$9,3)=AJ2471,"QC",IF(ROUND(N(AD2471)/Assumptions!$C$10,3)=AJ2471,"QC-to-GRN Wait",IF(ROUND(N(AE2471)/Assumptions!$C$11,3)=AJ2471,"GRN Processing",IF(ROUND(N(AF2471)/Assumptions!$C$12,3)=AJ2471,"GRN-to-Putaway Wait",IF(ROUND(N(AG2471)/Assumptions!$C$13,3)=AJ2471,"Putaway","Within SLA")))))))))))</f>
        <v>GRN-to-Putaway Wait</v>
      </c>
    </row>
    <row r="2472" customFormat="false" ht="15" hidden="false" customHeight="false" outlineLevel="0" collapsed="false">
      <c r="A2472" s="0" t="s">
        <v>7130</v>
      </c>
      <c r="B2472" s="0" t="s">
        <v>7131</v>
      </c>
      <c r="C2472" s="0" t="s">
        <v>184</v>
      </c>
      <c r="D2472" s="0" t="s">
        <v>119</v>
      </c>
      <c r="E2472" s="0" t="s">
        <v>5646</v>
      </c>
      <c r="F2472" s="0" t="s">
        <v>177</v>
      </c>
      <c r="G2472" s="0" t="s">
        <v>129</v>
      </c>
      <c r="H2472" s="17" t="n">
        <v>46263.3729166667</v>
      </c>
      <c r="I2472" s="17" t="n">
        <v>46263.3826388889</v>
      </c>
      <c r="J2472" s="17" t="n">
        <v>46263.3895833333</v>
      </c>
      <c r="K2472" s="17" t="n">
        <v>46263.4277777778</v>
      </c>
      <c r="L2472" s="17" t="n">
        <v>46263.4402777778</v>
      </c>
      <c r="M2472" s="17" t="n">
        <v>46263.4548611111</v>
      </c>
      <c r="N2472" s="17" t="n">
        <v>46263.5055555556</v>
      </c>
      <c r="O2472" s="17" t="n">
        <v>46263.5152777778</v>
      </c>
      <c r="P2472" s="17" t="n">
        <v>46263.5236111111</v>
      </c>
      <c r="Q2472" s="17" t="n">
        <v>46263.5395833333</v>
      </c>
      <c r="R2472" s="0" t="n">
        <v>626</v>
      </c>
      <c r="S2472" s="0" t="n">
        <v>0</v>
      </c>
      <c r="T2472" s="0" t="n">
        <v>0</v>
      </c>
      <c r="U2472" s="18" t="s">
        <v>130</v>
      </c>
      <c r="V2472" s="18" t="s">
        <v>131</v>
      </c>
      <c r="W2472" s="0" t="str">
        <f aca="false">IF(AND(X2472&gt;=6,X2472&lt;14),"A",IF(AND(X2472&gt;=14,X2472&lt;22),"B","C"))</f>
        <v>A</v>
      </c>
      <c r="X2472" s="18" t="n">
        <f aca="false">HOUR(H2472)</f>
        <v>8</v>
      </c>
      <c r="Y2472" s="18" t="n">
        <f aca="false">ROUND((I2472-H2472)*1440,0)</f>
        <v>14</v>
      </c>
      <c r="Z2472" s="18" t="n">
        <f aca="false">ROUND((J2472-I2472)*1440,0)</f>
        <v>10</v>
      </c>
      <c r="AA2472" s="18" t="n">
        <f aca="false">ROUND((K2472-J2472)*1440,0)</f>
        <v>55</v>
      </c>
      <c r="AB2472" s="18" t="n">
        <f aca="false">ROUND((L2472-K2472)*1440,0)</f>
        <v>18</v>
      </c>
      <c r="AC2472" s="18" t="n">
        <f aca="false">ROUND((M2472-L2472)*1440,0)</f>
        <v>21</v>
      </c>
      <c r="AD2472" s="18" t="n">
        <f aca="false">IF(N2472="","",ROUND((N2472-M2472)*1440,0))</f>
        <v>73</v>
      </c>
      <c r="AE2472" s="18" t="n">
        <f aca="false">IF(O2472="","",ROUND((O2472-N2472)*1440,0))</f>
        <v>14</v>
      </c>
      <c r="AF2472" s="18" t="n">
        <f aca="false">IF(P2472="","",ROUND((P2472-O2472)*1440,0))</f>
        <v>12</v>
      </c>
      <c r="AG2472" s="18" t="n">
        <f aca="false">IF(Q2472="","",ROUND((Q2472-P2472)*1440,0))</f>
        <v>23</v>
      </c>
      <c r="AH2472" s="18" t="n">
        <f aca="false">IF(Q2472="","",ROUND((Q2472-H2472)*1440,0))</f>
        <v>240</v>
      </c>
      <c r="AI2472" s="19" t="n">
        <f aca="false">ROUND(IF(O2472="",Assumptions!$B$25-K2472,O2472-K2472)*24,1)</f>
        <v>2.1</v>
      </c>
      <c r="AJ2472" s="20" t="n">
        <f aca="false">ROUND(MAX(N(Y2472)/Assumptions!$C$5, N(Z2472)/Assumptions!$C$6, N(AA2472)/Assumptions!$C$7, N(AB2472)/Assumptions!$C$8, N(AC2472)/Assumptions!$C$9, N(AD2472)/Assumptions!$C$10, N(AE2472)/Assumptions!$C$11, N(AF2472)/Assumptions!$C$12, N(AG2472)/Assumptions!$C$13),3)</f>
        <v>2.433</v>
      </c>
      <c r="AK2472" s="0" t="str">
        <f aca="false">IF(OR(U2472="Pending",U2472="On Hold"),"Open GRN (awaiting)",IF(AJ2472&lt;=1,"Within SLA",IF(ROUND(N(Y2472)/Assumptions!$C$5,3)=AJ2472,"Gate Wait",IF(ROUND(N(Z2472)/Assumptions!$C$6,3)=AJ2472,"Dock Wait",IF(ROUND(N(AA2472)/Assumptions!$C$7,3)=AJ2472,"Unloading",IF(ROUND(N(AB2472)/Assumptions!$C$8,3)=AJ2472,"Unload-to-QC Wait",IF(ROUND(N(AC2472)/Assumptions!$C$9,3)=AJ2472,"QC",IF(ROUND(N(AD2472)/Assumptions!$C$10,3)=AJ2472,"QC-to-GRN Wait",IF(ROUND(N(AE2472)/Assumptions!$C$11,3)=AJ2472,"GRN Processing",IF(ROUND(N(AF2472)/Assumptions!$C$12,3)=AJ2472,"GRN-to-Putaway Wait",IF(ROUND(N(AG2472)/Assumptions!$C$13,3)=AJ2472,"Putaway","Within SLA")))))))))))</f>
        <v>QC-to-GRN Wait</v>
      </c>
    </row>
    <row r="2473" customFormat="false" ht="15" hidden="false" customHeight="false" outlineLevel="0" collapsed="false">
      <c r="A2473" s="0" t="s">
        <v>7132</v>
      </c>
      <c r="B2473" s="0" t="s">
        <v>7133</v>
      </c>
      <c r="C2473" s="0" t="s">
        <v>153</v>
      </c>
      <c r="D2473" s="0" t="s">
        <v>135</v>
      </c>
      <c r="E2473" s="0" t="s">
        <v>7134</v>
      </c>
      <c r="F2473" s="0" t="s">
        <v>155</v>
      </c>
      <c r="G2473" s="0" t="s">
        <v>178</v>
      </c>
      <c r="H2473" s="17" t="n">
        <v>46263.3763888889</v>
      </c>
      <c r="I2473" s="17" t="n">
        <v>46263.38125</v>
      </c>
      <c r="J2473" s="17" t="n">
        <v>46263.3888888889</v>
      </c>
      <c r="K2473" s="17" t="n">
        <v>46263.4208333333</v>
      </c>
      <c r="L2473" s="17" t="n">
        <v>46263.4409722222</v>
      </c>
      <c r="M2473" s="17" t="n">
        <v>46263.4902777778</v>
      </c>
      <c r="N2473" s="17" t="n">
        <v>46263.6548611111</v>
      </c>
      <c r="O2473" s="17" t="n">
        <v>46263.6840277778</v>
      </c>
      <c r="P2473" s="17" t="n">
        <v>46263.6993055556</v>
      </c>
      <c r="Q2473" s="17" t="n">
        <v>46263.7125</v>
      </c>
      <c r="R2473" s="0" t="n">
        <v>419</v>
      </c>
      <c r="S2473" s="0" t="n">
        <v>0</v>
      </c>
      <c r="T2473" s="0" t="n">
        <v>0</v>
      </c>
      <c r="U2473" s="18" t="s">
        <v>130</v>
      </c>
      <c r="V2473" s="18" t="s">
        <v>144</v>
      </c>
      <c r="W2473" s="0" t="str">
        <f aca="false">IF(AND(X2473&gt;=6,X2473&lt;14),"A",IF(AND(X2473&gt;=14,X2473&lt;22),"B","C"))</f>
        <v>A</v>
      </c>
      <c r="X2473" s="18" t="n">
        <f aca="false">HOUR(H2473)</f>
        <v>9</v>
      </c>
      <c r="Y2473" s="18" t="n">
        <f aca="false">ROUND((I2473-H2473)*1440,0)</f>
        <v>7</v>
      </c>
      <c r="Z2473" s="18" t="n">
        <f aca="false">ROUND((J2473-I2473)*1440,0)</f>
        <v>11</v>
      </c>
      <c r="AA2473" s="18" t="n">
        <f aca="false">ROUND((K2473-J2473)*1440,0)</f>
        <v>46</v>
      </c>
      <c r="AB2473" s="18" t="n">
        <f aca="false">ROUND((L2473-K2473)*1440,0)</f>
        <v>29</v>
      </c>
      <c r="AC2473" s="18" t="n">
        <f aca="false">ROUND((M2473-L2473)*1440,0)</f>
        <v>71</v>
      </c>
      <c r="AD2473" s="18" t="n">
        <f aca="false">IF(N2473="","",ROUND((N2473-M2473)*1440,0))</f>
        <v>237</v>
      </c>
      <c r="AE2473" s="18" t="n">
        <f aca="false">IF(O2473="","",ROUND((O2473-N2473)*1440,0))</f>
        <v>42</v>
      </c>
      <c r="AF2473" s="18" t="n">
        <f aca="false">IF(P2473="","",ROUND((P2473-O2473)*1440,0))</f>
        <v>22</v>
      </c>
      <c r="AG2473" s="18" t="n">
        <f aca="false">IF(Q2473="","",ROUND((Q2473-P2473)*1440,0))</f>
        <v>19</v>
      </c>
      <c r="AH2473" s="18" t="n">
        <f aca="false">IF(Q2473="","",ROUND((Q2473-H2473)*1440,0))</f>
        <v>484</v>
      </c>
      <c r="AI2473" s="19" t="n">
        <f aca="false">ROUND(IF(O2473="",Assumptions!$B$25-K2473,O2473-K2473)*24,1)</f>
        <v>6.3</v>
      </c>
      <c r="AJ2473" s="20" t="n">
        <f aca="false">ROUND(MAX(N(Y2473)/Assumptions!$C$5, N(Z2473)/Assumptions!$C$6, N(AA2473)/Assumptions!$C$7, N(AB2473)/Assumptions!$C$8, N(AC2473)/Assumptions!$C$9, N(AD2473)/Assumptions!$C$10, N(AE2473)/Assumptions!$C$11, N(AF2473)/Assumptions!$C$12, N(AG2473)/Assumptions!$C$13),3)</f>
        <v>7.9</v>
      </c>
      <c r="AK2473" s="0" t="str">
        <f aca="false">IF(OR(U2473="Pending",U2473="On Hold"),"Open GRN (awaiting)",IF(AJ2473&lt;=1,"Within SLA",IF(ROUND(N(Y2473)/Assumptions!$C$5,3)=AJ2473,"Gate Wait",IF(ROUND(N(Z2473)/Assumptions!$C$6,3)=AJ2473,"Dock Wait",IF(ROUND(N(AA2473)/Assumptions!$C$7,3)=AJ2473,"Unloading",IF(ROUND(N(AB2473)/Assumptions!$C$8,3)=AJ2473,"Unload-to-QC Wait",IF(ROUND(N(AC2473)/Assumptions!$C$9,3)=AJ2473,"QC",IF(ROUND(N(AD2473)/Assumptions!$C$10,3)=AJ2473,"QC-to-GRN Wait",IF(ROUND(N(AE2473)/Assumptions!$C$11,3)=AJ2473,"GRN Processing",IF(ROUND(N(AF2473)/Assumptions!$C$12,3)=AJ2473,"GRN-to-Putaway Wait",IF(ROUND(N(AG2473)/Assumptions!$C$13,3)=AJ2473,"Putaway","Within SLA")))))))))))</f>
        <v>QC-to-GRN Wait</v>
      </c>
    </row>
    <row r="2474" customFormat="false" ht="15" hidden="false" customHeight="false" outlineLevel="0" collapsed="false">
      <c r="A2474" s="0" t="s">
        <v>7135</v>
      </c>
      <c r="B2474" s="0" t="s">
        <v>7136</v>
      </c>
      <c r="C2474" s="0" t="s">
        <v>184</v>
      </c>
      <c r="D2474" s="0" t="s">
        <v>147</v>
      </c>
      <c r="E2474" s="0" t="s">
        <v>7137</v>
      </c>
      <c r="F2474" s="0" t="s">
        <v>177</v>
      </c>
      <c r="G2474" s="0" t="s">
        <v>150</v>
      </c>
      <c r="H2474" s="17" t="n">
        <v>46263.3847222222</v>
      </c>
      <c r="I2474" s="17" t="n">
        <v>46263.5909722222</v>
      </c>
      <c r="J2474" s="17" t="n">
        <v>46263.59375</v>
      </c>
      <c r="K2474" s="17" t="n">
        <v>46263.6180555556</v>
      </c>
      <c r="L2474" s="17" t="n">
        <v>46263.6298611111</v>
      </c>
      <c r="M2474" s="17" t="n">
        <v>46263.6506944444</v>
      </c>
      <c r="N2474" s="17" t="n">
        <v>46263.675</v>
      </c>
      <c r="O2474" s="17" t="n">
        <v>46263.6868055556</v>
      </c>
      <c r="P2474" s="17" t="n">
        <v>46263.6986111111</v>
      </c>
      <c r="Q2474" s="17" t="n">
        <v>46263.7180555556</v>
      </c>
      <c r="R2474" s="0" t="n">
        <v>234</v>
      </c>
      <c r="S2474" s="0" t="n">
        <v>0</v>
      </c>
      <c r="T2474" s="0" t="n">
        <v>1</v>
      </c>
      <c r="U2474" s="18" t="s">
        <v>123</v>
      </c>
      <c r="V2474" s="18" t="s">
        <v>144</v>
      </c>
      <c r="W2474" s="0" t="str">
        <f aca="false">IF(AND(X2474&gt;=6,X2474&lt;14),"A",IF(AND(X2474&gt;=14,X2474&lt;22),"B","C"))</f>
        <v>A</v>
      </c>
      <c r="X2474" s="18" t="n">
        <f aca="false">HOUR(H2474)</f>
        <v>9</v>
      </c>
      <c r="Y2474" s="18" t="n">
        <f aca="false">ROUND((I2474-H2474)*1440,0)</f>
        <v>297</v>
      </c>
      <c r="Z2474" s="18" t="n">
        <f aca="false">ROUND((J2474-I2474)*1440,0)</f>
        <v>4</v>
      </c>
      <c r="AA2474" s="18" t="n">
        <f aca="false">ROUND((K2474-J2474)*1440,0)</f>
        <v>35</v>
      </c>
      <c r="AB2474" s="18" t="n">
        <f aca="false">ROUND((L2474-K2474)*1440,0)</f>
        <v>17</v>
      </c>
      <c r="AC2474" s="18" t="n">
        <f aca="false">ROUND((M2474-L2474)*1440,0)</f>
        <v>30</v>
      </c>
      <c r="AD2474" s="18" t="n">
        <f aca="false">IF(N2474="","",ROUND((N2474-M2474)*1440,0))</f>
        <v>35</v>
      </c>
      <c r="AE2474" s="18" t="n">
        <f aca="false">IF(O2474="","",ROUND((O2474-N2474)*1440,0))</f>
        <v>17</v>
      </c>
      <c r="AF2474" s="18" t="n">
        <f aca="false">IF(P2474="","",ROUND((P2474-O2474)*1440,0))</f>
        <v>17</v>
      </c>
      <c r="AG2474" s="18" t="n">
        <f aca="false">IF(Q2474="","",ROUND((Q2474-P2474)*1440,0))</f>
        <v>28</v>
      </c>
      <c r="AH2474" s="18" t="n">
        <f aca="false">IF(Q2474="","",ROUND((Q2474-H2474)*1440,0))</f>
        <v>480</v>
      </c>
      <c r="AI2474" s="19" t="n">
        <f aca="false">ROUND(IF(O2474="",Assumptions!$B$25-K2474,O2474-K2474)*24,1)</f>
        <v>1.7</v>
      </c>
      <c r="AJ2474" s="20" t="n">
        <f aca="false">ROUND(MAX(N(Y2474)/Assumptions!$C$5, N(Z2474)/Assumptions!$C$6, N(AA2474)/Assumptions!$C$7, N(AB2474)/Assumptions!$C$8, N(AC2474)/Assumptions!$C$9, N(AD2474)/Assumptions!$C$10, N(AE2474)/Assumptions!$C$11, N(AF2474)/Assumptions!$C$12, N(AG2474)/Assumptions!$C$13),3)</f>
        <v>9.9</v>
      </c>
      <c r="AK2474" s="0" t="str">
        <f aca="false">IF(OR(U2474="Pending",U2474="On Hold"),"Open GRN (awaiting)",IF(AJ2474&lt;=1,"Within SLA",IF(ROUND(N(Y2474)/Assumptions!$C$5,3)=AJ2474,"Gate Wait",IF(ROUND(N(Z2474)/Assumptions!$C$6,3)=AJ2474,"Dock Wait",IF(ROUND(N(AA2474)/Assumptions!$C$7,3)=AJ2474,"Unloading",IF(ROUND(N(AB2474)/Assumptions!$C$8,3)=AJ2474,"Unload-to-QC Wait",IF(ROUND(N(AC2474)/Assumptions!$C$9,3)=AJ2474,"QC",IF(ROUND(N(AD2474)/Assumptions!$C$10,3)=AJ2474,"QC-to-GRN Wait",IF(ROUND(N(AE2474)/Assumptions!$C$11,3)=AJ2474,"GRN Processing",IF(ROUND(N(AF2474)/Assumptions!$C$12,3)=AJ2474,"GRN-to-Putaway Wait",IF(ROUND(N(AG2474)/Assumptions!$C$13,3)=AJ2474,"Putaway","Within SLA")))))))))))</f>
        <v>Gate Wait</v>
      </c>
    </row>
    <row r="2475" customFormat="false" ht="15" hidden="false" customHeight="false" outlineLevel="0" collapsed="false">
      <c r="A2475" s="0" t="s">
        <v>7138</v>
      </c>
      <c r="B2475" s="0" t="s">
        <v>7139</v>
      </c>
      <c r="C2475" s="0" t="s">
        <v>134</v>
      </c>
      <c r="D2475" s="0" t="s">
        <v>147</v>
      </c>
      <c r="E2475" s="0" t="s">
        <v>7140</v>
      </c>
      <c r="F2475" s="0" t="s">
        <v>149</v>
      </c>
      <c r="G2475" s="0" t="s">
        <v>167</v>
      </c>
      <c r="H2475" s="17" t="n">
        <v>46263.4020833333</v>
      </c>
      <c r="I2475" s="17" t="n">
        <v>46263.4097222222</v>
      </c>
      <c r="J2475" s="17" t="n">
        <v>46263.4152777778</v>
      </c>
      <c r="K2475" s="17" t="n">
        <v>46263.4854166667</v>
      </c>
      <c r="L2475" s="17" t="n">
        <v>46263.4923611111</v>
      </c>
      <c r="M2475" s="17" t="n">
        <v>46263.5145833333</v>
      </c>
      <c r="N2475" s="17" t="n">
        <v>46263.5423611111</v>
      </c>
      <c r="O2475" s="17" t="n">
        <v>46263.5506944444</v>
      </c>
      <c r="P2475" s="17" t="n">
        <v>46263.5708333333</v>
      </c>
      <c r="Q2475" s="17" t="n">
        <v>46263.6006944445</v>
      </c>
      <c r="R2475" s="0" t="n">
        <v>835</v>
      </c>
      <c r="S2475" s="0" t="n">
        <v>0</v>
      </c>
      <c r="T2475" s="0" t="n">
        <v>0</v>
      </c>
      <c r="U2475" s="18" t="s">
        <v>130</v>
      </c>
      <c r="V2475" s="18" t="s">
        <v>139</v>
      </c>
      <c r="W2475" s="0" t="str">
        <f aca="false">IF(AND(X2475&gt;=6,X2475&lt;14),"A",IF(AND(X2475&gt;=14,X2475&lt;22),"B","C"))</f>
        <v>A</v>
      </c>
      <c r="X2475" s="18" t="n">
        <f aca="false">HOUR(H2475)</f>
        <v>9</v>
      </c>
      <c r="Y2475" s="18" t="n">
        <f aca="false">ROUND((I2475-H2475)*1440,0)</f>
        <v>11</v>
      </c>
      <c r="Z2475" s="18" t="n">
        <f aca="false">ROUND((J2475-I2475)*1440,0)</f>
        <v>8</v>
      </c>
      <c r="AA2475" s="18" t="n">
        <f aca="false">ROUND((K2475-J2475)*1440,0)</f>
        <v>101</v>
      </c>
      <c r="AB2475" s="18" t="n">
        <f aca="false">ROUND((L2475-K2475)*1440,0)</f>
        <v>10</v>
      </c>
      <c r="AC2475" s="18" t="n">
        <f aca="false">ROUND((M2475-L2475)*1440,0)</f>
        <v>32</v>
      </c>
      <c r="AD2475" s="18" t="n">
        <f aca="false">IF(N2475="","",ROUND((N2475-M2475)*1440,0))</f>
        <v>40</v>
      </c>
      <c r="AE2475" s="18" t="n">
        <f aca="false">IF(O2475="","",ROUND((O2475-N2475)*1440,0))</f>
        <v>12</v>
      </c>
      <c r="AF2475" s="18" t="n">
        <f aca="false">IF(P2475="","",ROUND((P2475-O2475)*1440,0))</f>
        <v>29</v>
      </c>
      <c r="AG2475" s="18" t="n">
        <f aca="false">IF(Q2475="","",ROUND((Q2475-P2475)*1440,0))</f>
        <v>43</v>
      </c>
      <c r="AH2475" s="18" t="n">
        <f aca="false">IF(Q2475="","",ROUND((Q2475-H2475)*1440,0))</f>
        <v>286</v>
      </c>
      <c r="AI2475" s="19" t="n">
        <f aca="false">ROUND(IF(O2475="",Assumptions!$B$25-K2475,O2475-K2475)*24,1)</f>
        <v>1.6</v>
      </c>
      <c r="AJ2475" s="20" t="n">
        <f aca="false">ROUND(MAX(N(Y2475)/Assumptions!$C$5, N(Z2475)/Assumptions!$C$6, N(AA2475)/Assumptions!$C$7, N(AB2475)/Assumptions!$C$8, N(AC2475)/Assumptions!$C$9, N(AD2475)/Assumptions!$C$10, N(AE2475)/Assumptions!$C$11, N(AF2475)/Assumptions!$C$12, N(AG2475)/Assumptions!$C$13),3)</f>
        <v>1.683</v>
      </c>
      <c r="AK2475" s="0" t="str">
        <f aca="false">IF(OR(U2475="Pending",U2475="On Hold"),"Open GRN (awaiting)",IF(AJ2475&lt;=1,"Within SLA",IF(ROUND(N(Y2475)/Assumptions!$C$5,3)=AJ2475,"Gate Wait",IF(ROUND(N(Z2475)/Assumptions!$C$6,3)=AJ2475,"Dock Wait",IF(ROUND(N(AA2475)/Assumptions!$C$7,3)=AJ2475,"Unloading",IF(ROUND(N(AB2475)/Assumptions!$C$8,3)=AJ2475,"Unload-to-QC Wait",IF(ROUND(N(AC2475)/Assumptions!$C$9,3)=AJ2475,"QC",IF(ROUND(N(AD2475)/Assumptions!$C$10,3)=AJ2475,"QC-to-GRN Wait",IF(ROUND(N(AE2475)/Assumptions!$C$11,3)=AJ2475,"GRN Processing",IF(ROUND(N(AF2475)/Assumptions!$C$12,3)=AJ2475,"GRN-to-Putaway Wait",IF(ROUND(N(AG2475)/Assumptions!$C$13,3)=AJ2475,"Putaway","Within SLA")))))))))))</f>
        <v>Unloading</v>
      </c>
    </row>
    <row r="2476" customFormat="false" ht="15" hidden="false" customHeight="false" outlineLevel="0" collapsed="false">
      <c r="A2476" s="0" t="s">
        <v>7141</v>
      </c>
      <c r="B2476" s="0" t="s">
        <v>7142</v>
      </c>
      <c r="C2476" s="0" t="s">
        <v>175</v>
      </c>
      <c r="D2476" s="0" t="s">
        <v>119</v>
      </c>
      <c r="E2476" s="0" t="s">
        <v>7143</v>
      </c>
      <c r="F2476" s="0" t="s">
        <v>177</v>
      </c>
      <c r="G2476" s="0" t="s">
        <v>122</v>
      </c>
      <c r="H2476" s="17" t="n">
        <v>46263.4076388889</v>
      </c>
      <c r="I2476" s="17" t="n">
        <v>46263.4493055556</v>
      </c>
      <c r="J2476" s="17" t="n">
        <v>46263.45625</v>
      </c>
      <c r="K2476" s="17" t="n">
        <v>46263.4861111111</v>
      </c>
      <c r="L2476" s="17" t="n">
        <v>46263.4958333333</v>
      </c>
      <c r="M2476" s="17" t="n">
        <v>46263.5347222222</v>
      </c>
      <c r="N2476" s="17" t="n">
        <v>46263.5604166667</v>
      </c>
      <c r="O2476" s="17" t="n">
        <v>46263.5784722222</v>
      </c>
      <c r="P2476" s="17" t="n">
        <v>46263.5868055556</v>
      </c>
      <c r="Q2476" s="17" t="n">
        <v>46263.6</v>
      </c>
      <c r="R2476" s="0" t="n">
        <v>551</v>
      </c>
      <c r="S2476" s="0" t="n">
        <v>0</v>
      </c>
      <c r="T2476" s="0" t="n">
        <v>0</v>
      </c>
      <c r="U2476" s="18" t="s">
        <v>130</v>
      </c>
      <c r="V2476" s="18" t="s">
        <v>139</v>
      </c>
      <c r="W2476" s="0" t="str">
        <f aca="false">IF(AND(X2476&gt;=6,X2476&lt;14),"A",IF(AND(X2476&gt;=14,X2476&lt;22),"B","C"))</f>
        <v>A</v>
      </c>
      <c r="X2476" s="18" t="n">
        <f aca="false">HOUR(H2476)</f>
        <v>9</v>
      </c>
      <c r="Y2476" s="18" t="n">
        <f aca="false">ROUND((I2476-H2476)*1440,0)</f>
        <v>60</v>
      </c>
      <c r="Z2476" s="18" t="n">
        <f aca="false">ROUND((J2476-I2476)*1440,0)</f>
        <v>10</v>
      </c>
      <c r="AA2476" s="18" t="n">
        <f aca="false">ROUND((K2476-J2476)*1440,0)</f>
        <v>43</v>
      </c>
      <c r="AB2476" s="18" t="n">
        <f aca="false">ROUND((L2476-K2476)*1440,0)</f>
        <v>14</v>
      </c>
      <c r="AC2476" s="18" t="n">
        <f aca="false">ROUND((M2476-L2476)*1440,0)</f>
        <v>56</v>
      </c>
      <c r="AD2476" s="18" t="n">
        <f aca="false">IF(N2476="","",ROUND((N2476-M2476)*1440,0))</f>
        <v>37</v>
      </c>
      <c r="AE2476" s="18" t="n">
        <f aca="false">IF(O2476="","",ROUND((O2476-N2476)*1440,0))</f>
        <v>26</v>
      </c>
      <c r="AF2476" s="18" t="n">
        <f aca="false">IF(P2476="","",ROUND((P2476-O2476)*1440,0))</f>
        <v>12</v>
      </c>
      <c r="AG2476" s="18" t="n">
        <f aca="false">IF(Q2476="","",ROUND((Q2476-P2476)*1440,0))</f>
        <v>19</v>
      </c>
      <c r="AH2476" s="18" t="n">
        <f aca="false">IF(Q2476="","",ROUND((Q2476-H2476)*1440,0))</f>
        <v>277</v>
      </c>
      <c r="AI2476" s="19" t="n">
        <f aca="false">ROUND(IF(O2476="",Assumptions!$B$25-K2476,O2476-K2476)*24,1)</f>
        <v>2.2</v>
      </c>
      <c r="AJ2476" s="20" t="n">
        <f aca="false">ROUND(MAX(N(Y2476)/Assumptions!$C$5, N(Z2476)/Assumptions!$C$6, N(AA2476)/Assumptions!$C$7, N(AB2476)/Assumptions!$C$8, N(AC2476)/Assumptions!$C$9, N(AD2476)/Assumptions!$C$10, N(AE2476)/Assumptions!$C$11, N(AF2476)/Assumptions!$C$12, N(AG2476)/Assumptions!$C$13),3)</f>
        <v>2</v>
      </c>
      <c r="AK2476" s="0" t="str">
        <f aca="false">IF(OR(U2476="Pending",U2476="On Hold"),"Open GRN (awaiting)",IF(AJ2476&lt;=1,"Within SLA",IF(ROUND(N(Y2476)/Assumptions!$C$5,3)=AJ2476,"Gate Wait",IF(ROUND(N(Z2476)/Assumptions!$C$6,3)=AJ2476,"Dock Wait",IF(ROUND(N(AA2476)/Assumptions!$C$7,3)=AJ2476,"Unloading",IF(ROUND(N(AB2476)/Assumptions!$C$8,3)=AJ2476,"Unload-to-QC Wait",IF(ROUND(N(AC2476)/Assumptions!$C$9,3)=AJ2476,"QC",IF(ROUND(N(AD2476)/Assumptions!$C$10,3)=AJ2476,"QC-to-GRN Wait",IF(ROUND(N(AE2476)/Assumptions!$C$11,3)=AJ2476,"GRN Processing",IF(ROUND(N(AF2476)/Assumptions!$C$12,3)=AJ2476,"GRN-to-Putaway Wait",IF(ROUND(N(AG2476)/Assumptions!$C$13,3)=AJ2476,"Putaway","Within SLA")))))))))))</f>
        <v>Gate Wait</v>
      </c>
    </row>
    <row r="2477" customFormat="false" ht="15" hidden="false" customHeight="false" outlineLevel="0" collapsed="false">
      <c r="A2477" s="0" t="s">
        <v>7144</v>
      </c>
      <c r="B2477" s="0" t="s">
        <v>7145</v>
      </c>
      <c r="C2477" s="0" t="s">
        <v>126</v>
      </c>
      <c r="D2477" s="0" t="s">
        <v>147</v>
      </c>
      <c r="E2477" s="0" t="s">
        <v>7146</v>
      </c>
      <c r="F2477" s="0" t="s">
        <v>121</v>
      </c>
      <c r="G2477" s="0" t="s">
        <v>150</v>
      </c>
      <c r="H2477" s="17" t="n">
        <v>46263.4340277778</v>
      </c>
      <c r="I2477" s="17" t="n">
        <v>46263.4534722222</v>
      </c>
      <c r="J2477" s="17" t="n">
        <v>46263.4548611111</v>
      </c>
      <c r="K2477" s="17" t="n">
        <v>46263.4638888889</v>
      </c>
      <c r="L2477" s="17" t="n">
        <v>46263.4715277778</v>
      </c>
      <c r="M2477" s="17" t="n">
        <v>46263.5041666667</v>
      </c>
      <c r="N2477" s="17" t="n">
        <v>46263.5263888889</v>
      </c>
      <c r="O2477" s="17" t="n">
        <v>46263.575</v>
      </c>
      <c r="P2477" s="17" t="n">
        <v>46263.5944444445</v>
      </c>
      <c r="Q2477" s="17" t="n">
        <v>46263.6284722222</v>
      </c>
      <c r="R2477" s="0" t="n">
        <v>449</v>
      </c>
      <c r="S2477" s="0" t="n">
        <v>0</v>
      </c>
      <c r="T2477" s="0" t="n">
        <v>0</v>
      </c>
      <c r="U2477" s="18" t="s">
        <v>130</v>
      </c>
      <c r="V2477" s="18" t="s">
        <v>131</v>
      </c>
      <c r="W2477" s="0" t="str">
        <f aca="false">IF(AND(X2477&gt;=6,X2477&lt;14),"A",IF(AND(X2477&gt;=14,X2477&lt;22),"B","C"))</f>
        <v>A</v>
      </c>
      <c r="X2477" s="18" t="n">
        <f aca="false">HOUR(H2477)</f>
        <v>10</v>
      </c>
      <c r="Y2477" s="18" t="n">
        <f aca="false">ROUND((I2477-H2477)*1440,0)</f>
        <v>28</v>
      </c>
      <c r="Z2477" s="18" t="n">
        <f aca="false">ROUND((J2477-I2477)*1440,0)</f>
        <v>2</v>
      </c>
      <c r="AA2477" s="18" t="n">
        <f aca="false">ROUND((K2477-J2477)*1440,0)</f>
        <v>13</v>
      </c>
      <c r="AB2477" s="18" t="n">
        <f aca="false">ROUND((L2477-K2477)*1440,0)</f>
        <v>11</v>
      </c>
      <c r="AC2477" s="18" t="n">
        <f aca="false">ROUND((M2477-L2477)*1440,0)</f>
        <v>47</v>
      </c>
      <c r="AD2477" s="18" t="n">
        <f aca="false">IF(N2477="","",ROUND((N2477-M2477)*1440,0))</f>
        <v>32</v>
      </c>
      <c r="AE2477" s="18" t="n">
        <f aca="false">IF(O2477="","",ROUND((O2477-N2477)*1440,0))</f>
        <v>70</v>
      </c>
      <c r="AF2477" s="18" t="n">
        <f aca="false">IF(P2477="","",ROUND((P2477-O2477)*1440,0))</f>
        <v>28</v>
      </c>
      <c r="AG2477" s="18" t="n">
        <f aca="false">IF(Q2477="","",ROUND((Q2477-P2477)*1440,0))</f>
        <v>49</v>
      </c>
      <c r="AH2477" s="18" t="n">
        <f aca="false">IF(Q2477="","",ROUND((Q2477-H2477)*1440,0))</f>
        <v>280</v>
      </c>
      <c r="AI2477" s="19" t="n">
        <f aca="false">ROUND(IF(O2477="",Assumptions!$B$25-K2477,O2477-K2477)*24,1)</f>
        <v>2.7</v>
      </c>
      <c r="AJ2477" s="20" t="n">
        <f aca="false">ROUND(MAX(N(Y2477)/Assumptions!$C$5, N(Z2477)/Assumptions!$C$6, N(AA2477)/Assumptions!$C$7, N(AB2477)/Assumptions!$C$8, N(AC2477)/Assumptions!$C$9, N(AD2477)/Assumptions!$C$10, N(AE2477)/Assumptions!$C$11, N(AF2477)/Assumptions!$C$12, N(AG2477)/Assumptions!$C$13),3)</f>
        <v>1.556</v>
      </c>
      <c r="AK2477" s="0" t="str">
        <f aca="false">IF(OR(U2477="Pending",U2477="On Hold"),"Open GRN (awaiting)",IF(AJ2477&lt;=1,"Within SLA",IF(ROUND(N(Y2477)/Assumptions!$C$5,3)=AJ2477,"Gate Wait",IF(ROUND(N(Z2477)/Assumptions!$C$6,3)=AJ2477,"Dock Wait",IF(ROUND(N(AA2477)/Assumptions!$C$7,3)=AJ2477,"Unloading",IF(ROUND(N(AB2477)/Assumptions!$C$8,3)=AJ2477,"Unload-to-QC Wait",IF(ROUND(N(AC2477)/Assumptions!$C$9,3)=AJ2477,"QC",IF(ROUND(N(AD2477)/Assumptions!$C$10,3)=AJ2477,"QC-to-GRN Wait",IF(ROUND(N(AE2477)/Assumptions!$C$11,3)=AJ2477,"GRN Processing",IF(ROUND(N(AF2477)/Assumptions!$C$12,3)=AJ2477,"GRN-to-Putaway Wait",IF(ROUND(N(AG2477)/Assumptions!$C$13,3)=AJ2477,"Putaway","Within SLA")))))))))))</f>
        <v>GRN Processing</v>
      </c>
    </row>
    <row r="2478" customFormat="false" ht="15" hidden="false" customHeight="false" outlineLevel="0" collapsed="false">
      <c r="A2478" s="0" t="s">
        <v>7147</v>
      </c>
      <c r="B2478" s="0" t="s">
        <v>7148</v>
      </c>
      <c r="C2478" s="0" t="s">
        <v>218</v>
      </c>
      <c r="D2478" s="0" t="s">
        <v>119</v>
      </c>
      <c r="E2478" s="0" t="s">
        <v>7149</v>
      </c>
      <c r="F2478" s="0" t="s">
        <v>128</v>
      </c>
      <c r="G2478" s="0" t="s">
        <v>122</v>
      </c>
      <c r="H2478" s="17" t="n">
        <v>46263.4375</v>
      </c>
      <c r="I2478" s="17" t="n">
        <v>46263.4458333333</v>
      </c>
      <c r="J2478" s="17" t="n">
        <v>46263.4506944444</v>
      </c>
      <c r="K2478" s="17" t="n">
        <v>46263.4701388889</v>
      </c>
      <c r="L2478" s="17" t="n">
        <v>46263.4791666667</v>
      </c>
      <c r="M2478" s="17" t="n">
        <v>46263.4958333333</v>
      </c>
      <c r="N2478" s="17" t="n">
        <v>46263.5395833333</v>
      </c>
      <c r="O2478" s="17" t="n">
        <v>46263.6055555556</v>
      </c>
      <c r="P2478" s="17" t="n">
        <v>46263.6166666667</v>
      </c>
      <c r="Q2478" s="17" t="n">
        <v>46263.6472222222</v>
      </c>
      <c r="R2478" s="0" t="n">
        <v>881</v>
      </c>
      <c r="S2478" s="0" t="n">
        <v>0</v>
      </c>
      <c r="T2478" s="0" t="n">
        <v>0</v>
      </c>
      <c r="U2478" s="18" t="s">
        <v>130</v>
      </c>
      <c r="V2478" s="18" t="s">
        <v>131</v>
      </c>
      <c r="W2478" s="0" t="str">
        <f aca="false">IF(AND(X2478&gt;=6,X2478&lt;14),"A",IF(AND(X2478&gt;=14,X2478&lt;22),"B","C"))</f>
        <v>A</v>
      </c>
      <c r="X2478" s="18" t="n">
        <f aca="false">HOUR(H2478)</f>
        <v>10</v>
      </c>
      <c r="Y2478" s="18" t="n">
        <f aca="false">ROUND((I2478-H2478)*1440,0)</f>
        <v>12</v>
      </c>
      <c r="Z2478" s="18" t="n">
        <f aca="false">ROUND((J2478-I2478)*1440,0)</f>
        <v>7</v>
      </c>
      <c r="AA2478" s="18" t="n">
        <f aca="false">ROUND((K2478-J2478)*1440,0)</f>
        <v>28</v>
      </c>
      <c r="AB2478" s="18" t="n">
        <f aca="false">ROUND((L2478-K2478)*1440,0)</f>
        <v>13</v>
      </c>
      <c r="AC2478" s="18" t="n">
        <f aca="false">ROUND((M2478-L2478)*1440,0)</f>
        <v>24</v>
      </c>
      <c r="AD2478" s="18" t="n">
        <f aca="false">IF(N2478="","",ROUND((N2478-M2478)*1440,0))</f>
        <v>63</v>
      </c>
      <c r="AE2478" s="18" t="n">
        <f aca="false">IF(O2478="","",ROUND((O2478-N2478)*1440,0))</f>
        <v>95</v>
      </c>
      <c r="AF2478" s="18" t="n">
        <f aca="false">IF(P2478="","",ROUND((P2478-O2478)*1440,0))</f>
        <v>16</v>
      </c>
      <c r="AG2478" s="18" t="n">
        <f aca="false">IF(Q2478="","",ROUND((Q2478-P2478)*1440,0))</f>
        <v>44</v>
      </c>
      <c r="AH2478" s="18" t="n">
        <f aca="false">IF(Q2478="","",ROUND((Q2478-H2478)*1440,0))</f>
        <v>302</v>
      </c>
      <c r="AI2478" s="19" t="n">
        <f aca="false">ROUND(IF(O2478="",Assumptions!$B$25-K2478,O2478-K2478)*24,1)</f>
        <v>3.3</v>
      </c>
      <c r="AJ2478" s="20" t="n">
        <f aca="false">ROUND(MAX(N(Y2478)/Assumptions!$C$5, N(Z2478)/Assumptions!$C$6, N(AA2478)/Assumptions!$C$7, N(AB2478)/Assumptions!$C$8, N(AC2478)/Assumptions!$C$9, N(AD2478)/Assumptions!$C$10, N(AE2478)/Assumptions!$C$11, N(AF2478)/Assumptions!$C$12, N(AG2478)/Assumptions!$C$13),3)</f>
        <v>2.111</v>
      </c>
      <c r="AK2478" s="0" t="str">
        <f aca="false">IF(OR(U2478="Pending",U2478="On Hold"),"Open GRN (awaiting)",IF(AJ2478&lt;=1,"Within SLA",IF(ROUND(N(Y2478)/Assumptions!$C$5,3)=AJ2478,"Gate Wait",IF(ROUND(N(Z2478)/Assumptions!$C$6,3)=AJ2478,"Dock Wait",IF(ROUND(N(AA2478)/Assumptions!$C$7,3)=AJ2478,"Unloading",IF(ROUND(N(AB2478)/Assumptions!$C$8,3)=AJ2478,"Unload-to-QC Wait",IF(ROUND(N(AC2478)/Assumptions!$C$9,3)=AJ2478,"QC",IF(ROUND(N(AD2478)/Assumptions!$C$10,3)=AJ2478,"QC-to-GRN Wait",IF(ROUND(N(AE2478)/Assumptions!$C$11,3)=AJ2478,"GRN Processing",IF(ROUND(N(AF2478)/Assumptions!$C$12,3)=AJ2478,"GRN-to-Putaway Wait",IF(ROUND(N(AG2478)/Assumptions!$C$13,3)=AJ2478,"Putaway","Within SLA")))))))))))</f>
        <v>GRN Processing</v>
      </c>
    </row>
    <row r="2479" customFormat="false" ht="15" hidden="false" customHeight="false" outlineLevel="0" collapsed="false">
      <c r="A2479" s="0" t="s">
        <v>7150</v>
      </c>
      <c r="B2479" s="0" t="s">
        <v>7151</v>
      </c>
      <c r="C2479" s="0" t="s">
        <v>118</v>
      </c>
      <c r="D2479" s="0" t="s">
        <v>147</v>
      </c>
      <c r="E2479" s="0" t="s">
        <v>7152</v>
      </c>
      <c r="F2479" s="0" t="s">
        <v>121</v>
      </c>
      <c r="G2479" s="0" t="s">
        <v>167</v>
      </c>
      <c r="H2479" s="17" t="n">
        <v>46263.4430555556</v>
      </c>
      <c r="I2479" s="17" t="n">
        <v>46263.46875</v>
      </c>
      <c r="J2479" s="17" t="n">
        <v>46263.4729166667</v>
      </c>
      <c r="K2479" s="17" t="n">
        <v>46263.4854166667</v>
      </c>
      <c r="L2479" s="17" t="n">
        <v>46263.4972222222</v>
      </c>
      <c r="M2479" s="17" t="n">
        <v>46263.5236111111</v>
      </c>
      <c r="N2479" s="17" t="n">
        <v>46263.55</v>
      </c>
      <c r="O2479" s="17" t="n">
        <v>46263.5986111111</v>
      </c>
      <c r="P2479" s="17" t="n">
        <v>46263.60625</v>
      </c>
      <c r="Q2479" s="17" t="n">
        <v>46263.6138888889</v>
      </c>
      <c r="R2479" s="0" t="n">
        <v>107</v>
      </c>
      <c r="S2479" s="0" t="n">
        <v>0</v>
      </c>
      <c r="T2479" s="0" t="n">
        <v>0</v>
      </c>
      <c r="U2479" s="18" t="s">
        <v>130</v>
      </c>
      <c r="V2479" s="18" t="s">
        <v>144</v>
      </c>
      <c r="W2479" s="0" t="str">
        <f aca="false">IF(AND(X2479&gt;=6,X2479&lt;14),"A",IF(AND(X2479&gt;=14,X2479&lt;22),"B","C"))</f>
        <v>A</v>
      </c>
      <c r="X2479" s="18" t="n">
        <f aca="false">HOUR(H2479)</f>
        <v>10</v>
      </c>
      <c r="Y2479" s="18" t="n">
        <f aca="false">ROUND((I2479-H2479)*1440,0)</f>
        <v>37</v>
      </c>
      <c r="Z2479" s="18" t="n">
        <f aca="false">ROUND((J2479-I2479)*1440,0)</f>
        <v>6</v>
      </c>
      <c r="AA2479" s="18" t="n">
        <f aca="false">ROUND((K2479-J2479)*1440,0)</f>
        <v>18</v>
      </c>
      <c r="AB2479" s="18" t="n">
        <f aca="false">ROUND((L2479-K2479)*1440,0)</f>
        <v>17</v>
      </c>
      <c r="AC2479" s="18" t="n">
        <f aca="false">ROUND((M2479-L2479)*1440,0)</f>
        <v>38</v>
      </c>
      <c r="AD2479" s="18" t="n">
        <f aca="false">IF(N2479="","",ROUND((N2479-M2479)*1440,0))</f>
        <v>38</v>
      </c>
      <c r="AE2479" s="18" t="n">
        <f aca="false">IF(O2479="","",ROUND((O2479-N2479)*1440,0))</f>
        <v>70</v>
      </c>
      <c r="AF2479" s="18" t="n">
        <f aca="false">IF(P2479="","",ROUND((P2479-O2479)*1440,0))</f>
        <v>11</v>
      </c>
      <c r="AG2479" s="18" t="n">
        <f aca="false">IF(Q2479="","",ROUND((Q2479-P2479)*1440,0))</f>
        <v>11</v>
      </c>
      <c r="AH2479" s="18" t="n">
        <f aca="false">IF(Q2479="","",ROUND((Q2479-H2479)*1440,0))</f>
        <v>246</v>
      </c>
      <c r="AI2479" s="19" t="n">
        <f aca="false">ROUND(IF(O2479="",Assumptions!$B$25-K2479,O2479-K2479)*24,1)</f>
        <v>2.7</v>
      </c>
      <c r="AJ2479" s="20" t="n">
        <f aca="false">ROUND(MAX(N(Y2479)/Assumptions!$C$5, N(Z2479)/Assumptions!$C$6, N(AA2479)/Assumptions!$C$7, N(AB2479)/Assumptions!$C$8, N(AC2479)/Assumptions!$C$9, N(AD2479)/Assumptions!$C$10, N(AE2479)/Assumptions!$C$11, N(AF2479)/Assumptions!$C$12, N(AG2479)/Assumptions!$C$13),3)</f>
        <v>1.556</v>
      </c>
      <c r="AK2479" s="0" t="str">
        <f aca="false">IF(OR(U2479="Pending",U2479="On Hold"),"Open GRN (awaiting)",IF(AJ2479&lt;=1,"Within SLA",IF(ROUND(N(Y2479)/Assumptions!$C$5,3)=AJ2479,"Gate Wait",IF(ROUND(N(Z2479)/Assumptions!$C$6,3)=AJ2479,"Dock Wait",IF(ROUND(N(AA2479)/Assumptions!$C$7,3)=AJ2479,"Unloading",IF(ROUND(N(AB2479)/Assumptions!$C$8,3)=AJ2479,"Unload-to-QC Wait",IF(ROUND(N(AC2479)/Assumptions!$C$9,3)=AJ2479,"QC",IF(ROUND(N(AD2479)/Assumptions!$C$10,3)=AJ2479,"QC-to-GRN Wait",IF(ROUND(N(AE2479)/Assumptions!$C$11,3)=AJ2479,"GRN Processing",IF(ROUND(N(AF2479)/Assumptions!$C$12,3)=AJ2479,"GRN-to-Putaway Wait",IF(ROUND(N(AG2479)/Assumptions!$C$13,3)=AJ2479,"Putaway","Within SLA")))))))))))</f>
        <v>GRN Processing</v>
      </c>
    </row>
    <row r="2480" customFormat="false" ht="15" hidden="false" customHeight="false" outlineLevel="0" collapsed="false">
      <c r="A2480" s="0" t="s">
        <v>7153</v>
      </c>
      <c r="B2480" s="0" t="s">
        <v>7154</v>
      </c>
      <c r="C2480" s="0" t="s">
        <v>118</v>
      </c>
      <c r="D2480" s="0" t="s">
        <v>147</v>
      </c>
      <c r="E2480" s="0" t="s">
        <v>5010</v>
      </c>
      <c r="F2480" s="0" t="s">
        <v>121</v>
      </c>
      <c r="G2480" s="0" t="s">
        <v>150</v>
      </c>
      <c r="H2480" s="17" t="n">
        <v>46263.4708333333</v>
      </c>
      <c r="I2480" s="17" t="n">
        <v>46263.4854166667</v>
      </c>
      <c r="J2480" s="17" t="n">
        <v>46263.4895833333</v>
      </c>
      <c r="K2480" s="17" t="n">
        <v>46263.5013888889</v>
      </c>
      <c r="L2480" s="17" t="n">
        <v>46263.5104166667</v>
      </c>
      <c r="M2480" s="17" t="n">
        <v>46263.5361111111</v>
      </c>
      <c r="N2480" s="17" t="n">
        <v>46263.5680555556</v>
      </c>
      <c r="O2480" s="17" t="n">
        <v>46263.5944444445</v>
      </c>
      <c r="P2480" s="17" t="n">
        <v>46263.5986111111</v>
      </c>
      <c r="Q2480" s="17" t="n">
        <v>46263.6090277778</v>
      </c>
      <c r="R2480" s="0" t="n">
        <v>167</v>
      </c>
      <c r="S2480" s="0" t="n">
        <v>0</v>
      </c>
      <c r="T2480" s="0" t="n">
        <v>0</v>
      </c>
      <c r="U2480" s="18" t="s">
        <v>130</v>
      </c>
      <c r="V2480" s="18" t="s">
        <v>144</v>
      </c>
      <c r="W2480" s="0" t="str">
        <f aca="false">IF(AND(X2480&gt;=6,X2480&lt;14),"A",IF(AND(X2480&gt;=14,X2480&lt;22),"B","C"))</f>
        <v>A</v>
      </c>
      <c r="X2480" s="18" t="n">
        <f aca="false">HOUR(H2480)</f>
        <v>11</v>
      </c>
      <c r="Y2480" s="18" t="n">
        <f aca="false">ROUND((I2480-H2480)*1440,0)</f>
        <v>21</v>
      </c>
      <c r="Z2480" s="18" t="n">
        <f aca="false">ROUND((J2480-I2480)*1440,0)</f>
        <v>6</v>
      </c>
      <c r="AA2480" s="18" t="n">
        <f aca="false">ROUND((K2480-J2480)*1440,0)</f>
        <v>17</v>
      </c>
      <c r="AB2480" s="18" t="n">
        <f aca="false">ROUND((L2480-K2480)*1440,0)</f>
        <v>13</v>
      </c>
      <c r="AC2480" s="18" t="n">
        <f aca="false">ROUND((M2480-L2480)*1440,0)</f>
        <v>37</v>
      </c>
      <c r="AD2480" s="18" t="n">
        <f aca="false">IF(N2480="","",ROUND((N2480-M2480)*1440,0))</f>
        <v>46</v>
      </c>
      <c r="AE2480" s="18" t="n">
        <f aca="false">IF(O2480="","",ROUND((O2480-N2480)*1440,0))</f>
        <v>38</v>
      </c>
      <c r="AF2480" s="18" t="n">
        <f aca="false">IF(P2480="","",ROUND((P2480-O2480)*1440,0))</f>
        <v>6</v>
      </c>
      <c r="AG2480" s="18" t="n">
        <f aca="false">IF(Q2480="","",ROUND((Q2480-P2480)*1440,0))</f>
        <v>15</v>
      </c>
      <c r="AH2480" s="18" t="n">
        <f aca="false">IF(Q2480="","",ROUND((Q2480-H2480)*1440,0))</f>
        <v>199</v>
      </c>
      <c r="AI2480" s="19" t="n">
        <f aca="false">ROUND(IF(O2480="",Assumptions!$B$25-K2480,O2480-K2480)*24,1)</f>
        <v>2.2</v>
      </c>
      <c r="AJ2480" s="20" t="n">
        <f aca="false">ROUND(MAX(N(Y2480)/Assumptions!$C$5, N(Z2480)/Assumptions!$C$6, N(AA2480)/Assumptions!$C$7, N(AB2480)/Assumptions!$C$8, N(AC2480)/Assumptions!$C$9, N(AD2480)/Assumptions!$C$10, N(AE2480)/Assumptions!$C$11, N(AF2480)/Assumptions!$C$12, N(AG2480)/Assumptions!$C$13),3)</f>
        <v>1.533</v>
      </c>
      <c r="AK2480" s="0" t="str">
        <f aca="false">IF(OR(U2480="Pending",U2480="On Hold"),"Open GRN (awaiting)",IF(AJ2480&lt;=1,"Within SLA",IF(ROUND(N(Y2480)/Assumptions!$C$5,3)=AJ2480,"Gate Wait",IF(ROUND(N(Z2480)/Assumptions!$C$6,3)=AJ2480,"Dock Wait",IF(ROUND(N(AA2480)/Assumptions!$C$7,3)=AJ2480,"Unloading",IF(ROUND(N(AB2480)/Assumptions!$C$8,3)=AJ2480,"Unload-to-QC Wait",IF(ROUND(N(AC2480)/Assumptions!$C$9,3)=AJ2480,"QC",IF(ROUND(N(AD2480)/Assumptions!$C$10,3)=AJ2480,"QC-to-GRN Wait",IF(ROUND(N(AE2480)/Assumptions!$C$11,3)=AJ2480,"GRN Processing",IF(ROUND(N(AF2480)/Assumptions!$C$12,3)=AJ2480,"GRN-to-Putaway Wait",IF(ROUND(N(AG2480)/Assumptions!$C$13,3)=AJ2480,"Putaway","Within SLA")))))))))))</f>
        <v>QC-to-GRN Wait</v>
      </c>
    </row>
    <row r="2481" customFormat="false" ht="15" hidden="false" customHeight="false" outlineLevel="0" collapsed="false">
      <c r="A2481" s="0" t="s">
        <v>7155</v>
      </c>
      <c r="B2481" s="0" t="s">
        <v>7156</v>
      </c>
      <c r="C2481" s="0" t="s">
        <v>218</v>
      </c>
      <c r="D2481" s="0" t="s">
        <v>135</v>
      </c>
      <c r="E2481" s="0" t="s">
        <v>7157</v>
      </c>
      <c r="F2481" s="0" t="s">
        <v>137</v>
      </c>
      <c r="G2481" s="0" t="s">
        <v>138</v>
      </c>
      <c r="H2481" s="17" t="n">
        <v>46263.48125</v>
      </c>
      <c r="I2481" s="17" t="n">
        <v>46263.5069444445</v>
      </c>
      <c r="J2481" s="17" t="n">
        <v>46263.5208333333</v>
      </c>
      <c r="K2481" s="17" t="n">
        <v>46263.5381944445</v>
      </c>
      <c r="L2481" s="17" t="n">
        <v>46263.5583333333</v>
      </c>
      <c r="M2481" s="17" t="n">
        <v>46263.5743055556</v>
      </c>
      <c r="N2481" s="17" t="n">
        <v>46263.6152777778</v>
      </c>
      <c r="O2481" s="17" t="n">
        <v>46263.7326388889</v>
      </c>
      <c r="P2481" s="17" t="n">
        <v>46263.7458333333</v>
      </c>
      <c r="Q2481" s="17" t="n">
        <v>46263.7611111111</v>
      </c>
      <c r="R2481" s="0" t="n">
        <v>542</v>
      </c>
      <c r="S2481" s="0" t="n">
        <v>0</v>
      </c>
      <c r="T2481" s="0" t="n">
        <v>0</v>
      </c>
      <c r="U2481" s="18" t="s">
        <v>130</v>
      </c>
      <c r="V2481" s="18" t="s">
        <v>131</v>
      </c>
      <c r="W2481" s="0" t="str">
        <f aca="false">IF(AND(X2481&gt;=6,X2481&lt;14),"A",IF(AND(X2481&gt;=14,X2481&lt;22),"B","C"))</f>
        <v>A</v>
      </c>
      <c r="X2481" s="18" t="n">
        <f aca="false">HOUR(H2481)</f>
        <v>11</v>
      </c>
      <c r="Y2481" s="18" t="n">
        <f aca="false">ROUND((I2481-H2481)*1440,0)</f>
        <v>37</v>
      </c>
      <c r="Z2481" s="18" t="n">
        <f aca="false">ROUND((J2481-I2481)*1440,0)</f>
        <v>20</v>
      </c>
      <c r="AA2481" s="18" t="n">
        <f aca="false">ROUND((K2481-J2481)*1440,0)</f>
        <v>25</v>
      </c>
      <c r="AB2481" s="18" t="n">
        <f aca="false">ROUND((L2481-K2481)*1440,0)</f>
        <v>29</v>
      </c>
      <c r="AC2481" s="18" t="n">
        <f aca="false">ROUND((M2481-L2481)*1440,0)</f>
        <v>23</v>
      </c>
      <c r="AD2481" s="18" t="n">
        <f aca="false">IF(N2481="","",ROUND((N2481-M2481)*1440,0))</f>
        <v>59</v>
      </c>
      <c r="AE2481" s="18" t="n">
        <f aca="false">IF(O2481="","",ROUND((O2481-N2481)*1440,0))</f>
        <v>169</v>
      </c>
      <c r="AF2481" s="18" t="n">
        <f aca="false">IF(P2481="","",ROUND((P2481-O2481)*1440,0))</f>
        <v>19</v>
      </c>
      <c r="AG2481" s="18" t="n">
        <f aca="false">IF(Q2481="","",ROUND((Q2481-P2481)*1440,0))</f>
        <v>22</v>
      </c>
      <c r="AH2481" s="18" t="n">
        <f aca="false">IF(Q2481="","",ROUND((Q2481-H2481)*1440,0))</f>
        <v>403</v>
      </c>
      <c r="AI2481" s="19" t="n">
        <f aca="false">ROUND(IF(O2481="",Assumptions!$B$25-K2481,O2481-K2481)*24,1)</f>
        <v>4.7</v>
      </c>
      <c r="AJ2481" s="20" t="n">
        <f aca="false">ROUND(MAX(N(Y2481)/Assumptions!$C$5, N(Z2481)/Assumptions!$C$6, N(AA2481)/Assumptions!$C$7, N(AB2481)/Assumptions!$C$8, N(AC2481)/Assumptions!$C$9, N(AD2481)/Assumptions!$C$10, N(AE2481)/Assumptions!$C$11, N(AF2481)/Assumptions!$C$12, N(AG2481)/Assumptions!$C$13),3)</f>
        <v>3.756</v>
      </c>
      <c r="AK2481" s="0" t="str">
        <f aca="false">IF(OR(U2481="Pending",U2481="On Hold"),"Open GRN (awaiting)",IF(AJ2481&lt;=1,"Within SLA",IF(ROUND(N(Y2481)/Assumptions!$C$5,3)=AJ2481,"Gate Wait",IF(ROUND(N(Z2481)/Assumptions!$C$6,3)=AJ2481,"Dock Wait",IF(ROUND(N(AA2481)/Assumptions!$C$7,3)=AJ2481,"Unloading",IF(ROUND(N(AB2481)/Assumptions!$C$8,3)=AJ2481,"Unload-to-QC Wait",IF(ROUND(N(AC2481)/Assumptions!$C$9,3)=AJ2481,"QC",IF(ROUND(N(AD2481)/Assumptions!$C$10,3)=AJ2481,"QC-to-GRN Wait",IF(ROUND(N(AE2481)/Assumptions!$C$11,3)=AJ2481,"GRN Processing",IF(ROUND(N(AF2481)/Assumptions!$C$12,3)=AJ2481,"GRN-to-Putaway Wait",IF(ROUND(N(AG2481)/Assumptions!$C$13,3)=AJ2481,"Putaway","Within SLA")))))))))))</f>
        <v>GRN Processing</v>
      </c>
    </row>
    <row r="2482" customFormat="false" ht="15" hidden="false" customHeight="false" outlineLevel="0" collapsed="false">
      <c r="A2482" s="0" t="s">
        <v>7158</v>
      </c>
      <c r="B2482" s="0" t="s">
        <v>7159</v>
      </c>
      <c r="C2482" s="0" t="s">
        <v>134</v>
      </c>
      <c r="D2482" s="0" t="s">
        <v>147</v>
      </c>
      <c r="E2482" s="0" t="s">
        <v>7160</v>
      </c>
      <c r="F2482" s="0" t="s">
        <v>149</v>
      </c>
      <c r="G2482" s="0" t="s">
        <v>167</v>
      </c>
      <c r="H2482" s="17" t="n">
        <v>46263.5145833333</v>
      </c>
      <c r="I2482" s="17" t="n">
        <v>46263.6020833333</v>
      </c>
      <c r="J2482" s="17" t="n">
        <v>46263.6097222222</v>
      </c>
      <c r="K2482" s="17" t="n">
        <v>46263.6409722222</v>
      </c>
      <c r="L2482" s="17" t="n">
        <v>46263.6458333333</v>
      </c>
      <c r="M2482" s="17" t="n">
        <v>46263.7013888889</v>
      </c>
      <c r="N2482" s="17" t="n">
        <v>46263.7326388889</v>
      </c>
      <c r="O2482" s="17" t="n">
        <v>46263.8368055556</v>
      </c>
      <c r="P2482" s="17" t="n">
        <v>46263.8430555556</v>
      </c>
      <c r="Q2482" s="17" t="n">
        <v>46263.8659722222</v>
      </c>
      <c r="R2482" s="0" t="n">
        <v>895</v>
      </c>
      <c r="S2482" s="0" t="n">
        <v>58</v>
      </c>
      <c r="T2482" s="0" t="n">
        <v>22</v>
      </c>
      <c r="U2482" s="18" t="s">
        <v>123</v>
      </c>
      <c r="V2482" s="18" t="s">
        <v>139</v>
      </c>
      <c r="W2482" s="0" t="str">
        <f aca="false">IF(AND(X2482&gt;=6,X2482&lt;14),"A",IF(AND(X2482&gt;=14,X2482&lt;22),"B","C"))</f>
        <v>A</v>
      </c>
      <c r="X2482" s="18" t="n">
        <f aca="false">HOUR(H2482)</f>
        <v>12</v>
      </c>
      <c r="Y2482" s="18" t="n">
        <f aca="false">ROUND((I2482-H2482)*1440,0)</f>
        <v>126</v>
      </c>
      <c r="Z2482" s="18" t="n">
        <f aca="false">ROUND((J2482-I2482)*1440,0)</f>
        <v>11</v>
      </c>
      <c r="AA2482" s="18" t="n">
        <f aca="false">ROUND((K2482-J2482)*1440,0)</f>
        <v>45</v>
      </c>
      <c r="AB2482" s="18" t="n">
        <f aca="false">ROUND((L2482-K2482)*1440,0)</f>
        <v>7</v>
      </c>
      <c r="AC2482" s="18" t="n">
        <f aca="false">ROUND((M2482-L2482)*1440,0)</f>
        <v>80</v>
      </c>
      <c r="AD2482" s="18" t="n">
        <f aca="false">IF(N2482="","",ROUND((N2482-M2482)*1440,0))</f>
        <v>45</v>
      </c>
      <c r="AE2482" s="18" t="n">
        <f aca="false">IF(O2482="","",ROUND((O2482-N2482)*1440,0))</f>
        <v>150</v>
      </c>
      <c r="AF2482" s="18" t="n">
        <f aca="false">IF(P2482="","",ROUND((P2482-O2482)*1440,0))</f>
        <v>9</v>
      </c>
      <c r="AG2482" s="18" t="n">
        <f aca="false">IF(Q2482="","",ROUND((Q2482-P2482)*1440,0))</f>
        <v>33</v>
      </c>
      <c r="AH2482" s="18" t="n">
        <f aca="false">IF(Q2482="","",ROUND((Q2482-H2482)*1440,0))</f>
        <v>506</v>
      </c>
      <c r="AI2482" s="19" t="n">
        <f aca="false">ROUND(IF(O2482="",Assumptions!$B$25-K2482,O2482-K2482)*24,1)</f>
        <v>4.7</v>
      </c>
      <c r="AJ2482" s="20" t="n">
        <f aca="false">ROUND(MAX(N(Y2482)/Assumptions!$C$5, N(Z2482)/Assumptions!$C$6, N(AA2482)/Assumptions!$C$7, N(AB2482)/Assumptions!$C$8, N(AC2482)/Assumptions!$C$9, N(AD2482)/Assumptions!$C$10, N(AE2482)/Assumptions!$C$11, N(AF2482)/Assumptions!$C$12, N(AG2482)/Assumptions!$C$13),3)</f>
        <v>4.2</v>
      </c>
      <c r="AK2482" s="0" t="str">
        <f aca="false">IF(OR(U2482="Pending",U2482="On Hold"),"Open GRN (awaiting)",IF(AJ2482&lt;=1,"Within SLA",IF(ROUND(N(Y2482)/Assumptions!$C$5,3)=AJ2482,"Gate Wait",IF(ROUND(N(Z2482)/Assumptions!$C$6,3)=AJ2482,"Dock Wait",IF(ROUND(N(AA2482)/Assumptions!$C$7,3)=AJ2482,"Unloading",IF(ROUND(N(AB2482)/Assumptions!$C$8,3)=AJ2482,"Unload-to-QC Wait",IF(ROUND(N(AC2482)/Assumptions!$C$9,3)=AJ2482,"QC",IF(ROUND(N(AD2482)/Assumptions!$C$10,3)=AJ2482,"QC-to-GRN Wait",IF(ROUND(N(AE2482)/Assumptions!$C$11,3)=AJ2482,"GRN Processing",IF(ROUND(N(AF2482)/Assumptions!$C$12,3)=AJ2482,"GRN-to-Putaway Wait",IF(ROUND(N(AG2482)/Assumptions!$C$13,3)=AJ2482,"Putaway","Within SLA")))))))))))</f>
        <v>Gate Wait</v>
      </c>
    </row>
    <row r="2483" customFormat="false" ht="15" hidden="false" customHeight="false" outlineLevel="0" collapsed="false">
      <c r="A2483" s="0" t="s">
        <v>7161</v>
      </c>
      <c r="B2483" s="0" t="s">
        <v>7162</v>
      </c>
      <c r="C2483" s="0" t="s">
        <v>252</v>
      </c>
      <c r="D2483" s="0" t="s">
        <v>119</v>
      </c>
      <c r="E2483" s="0" t="s">
        <v>7163</v>
      </c>
      <c r="F2483" s="0" t="s">
        <v>155</v>
      </c>
      <c r="G2483" s="0" t="s">
        <v>122</v>
      </c>
      <c r="H2483" s="17" t="n">
        <v>46263.5152777778</v>
      </c>
      <c r="I2483" s="17" t="n">
        <v>46263.5506944444</v>
      </c>
      <c r="J2483" s="17" t="n">
        <v>46263.5541666667</v>
      </c>
      <c r="K2483" s="17" t="n">
        <v>46263.6027777778</v>
      </c>
      <c r="L2483" s="17" t="n">
        <v>46263.6097222222</v>
      </c>
      <c r="M2483" s="17" t="n">
        <v>46263.6361111111</v>
      </c>
      <c r="N2483" s="17" t="n">
        <v>46263.65625</v>
      </c>
      <c r="O2483" s="17" t="n">
        <v>46263.7736111111</v>
      </c>
      <c r="P2483" s="17" t="n">
        <v>46263.78125</v>
      </c>
      <c r="Q2483" s="17" t="n">
        <v>46263.8083333333</v>
      </c>
      <c r="R2483" s="0" t="n">
        <v>481</v>
      </c>
      <c r="S2483" s="0" t="n">
        <v>0</v>
      </c>
      <c r="T2483" s="0" t="n">
        <v>0</v>
      </c>
      <c r="U2483" s="18" t="s">
        <v>130</v>
      </c>
      <c r="V2483" s="18" t="s">
        <v>156</v>
      </c>
      <c r="W2483" s="0" t="str">
        <f aca="false">IF(AND(X2483&gt;=6,X2483&lt;14),"A",IF(AND(X2483&gt;=14,X2483&lt;22),"B","C"))</f>
        <v>A</v>
      </c>
      <c r="X2483" s="18" t="n">
        <f aca="false">HOUR(H2483)</f>
        <v>12</v>
      </c>
      <c r="Y2483" s="18" t="n">
        <f aca="false">ROUND((I2483-H2483)*1440,0)</f>
        <v>51</v>
      </c>
      <c r="Z2483" s="18" t="n">
        <f aca="false">ROUND((J2483-I2483)*1440,0)</f>
        <v>5</v>
      </c>
      <c r="AA2483" s="18" t="n">
        <f aca="false">ROUND((K2483-J2483)*1440,0)</f>
        <v>70</v>
      </c>
      <c r="AB2483" s="18" t="n">
        <f aca="false">ROUND((L2483-K2483)*1440,0)</f>
        <v>10</v>
      </c>
      <c r="AC2483" s="18" t="n">
        <f aca="false">ROUND((M2483-L2483)*1440,0)</f>
        <v>38</v>
      </c>
      <c r="AD2483" s="18" t="n">
        <f aca="false">IF(N2483="","",ROUND((N2483-M2483)*1440,0))</f>
        <v>29</v>
      </c>
      <c r="AE2483" s="18" t="n">
        <f aca="false">IF(O2483="","",ROUND((O2483-N2483)*1440,0))</f>
        <v>169</v>
      </c>
      <c r="AF2483" s="18" t="n">
        <f aca="false">IF(P2483="","",ROUND((P2483-O2483)*1440,0))</f>
        <v>11</v>
      </c>
      <c r="AG2483" s="18" t="n">
        <f aca="false">IF(Q2483="","",ROUND((Q2483-P2483)*1440,0))</f>
        <v>39</v>
      </c>
      <c r="AH2483" s="18" t="n">
        <f aca="false">IF(Q2483="","",ROUND((Q2483-H2483)*1440,0))</f>
        <v>422</v>
      </c>
      <c r="AI2483" s="19" t="n">
        <f aca="false">ROUND(IF(O2483="",Assumptions!$B$25-K2483,O2483-K2483)*24,1)</f>
        <v>4.1</v>
      </c>
      <c r="AJ2483" s="20" t="n">
        <f aca="false">ROUND(MAX(N(Y2483)/Assumptions!$C$5, N(Z2483)/Assumptions!$C$6, N(AA2483)/Assumptions!$C$7, N(AB2483)/Assumptions!$C$8, N(AC2483)/Assumptions!$C$9, N(AD2483)/Assumptions!$C$10, N(AE2483)/Assumptions!$C$11, N(AF2483)/Assumptions!$C$12, N(AG2483)/Assumptions!$C$13),3)</f>
        <v>3.756</v>
      </c>
      <c r="AK2483" s="0" t="str">
        <f aca="false">IF(OR(U2483="Pending",U2483="On Hold"),"Open GRN (awaiting)",IF(AJ2483&lt;=1,"Within SLA",IF(ROUND(N(Y2483)/Assumptions!$C$5,3)=AJ2483,"Gate Wait",IF(ROUND(N(Z2483)/Assumptions!$C$6,3)=AJ2483,"Dock Wait",IF(ROUND(N(AA2483)/Assumptions!$C$7,3)=AJ2483,"Unloading",IF(ROUND(N(AB2483)/Assumptions!$C$8,3)=AJ2483,"Unload-to-QC Wait",IF(ROUND(N(AC2483)/Assumptions!$C$9,3)=AJ2483,"QC",IF(ROUND(N(AD2483)/Assumptions!$C$10,3)=AJ2483,"QC-to-GRN Wait",IF(ROUND(N(AE2483)/Assumptions!$C$11,3)=AJ2483,"GRN Processing",IF(ROUND(N(AF2483)/Assumptions!$C$12,3)=AJ2483,"GRN-to-Putaway Wait",IF(ROUND(N(AG2483)/Assumptions!$C$13,3)=AJ2483,"Putaway","Within SLA")))))))))))</f>
        <v>GRN Processing</v>
      </c>
    </row>
    <row r="2484" customFormat="false" ht="15" hidden="false" customHeight="false" outlineLevel="0" collapsed="false">
      <c r="A2484" s="0" t="s">
        <v>7164</v>
      </c>
      <c r="B2484" s="0" t="s">
        <v>7165</v>
      </c>
      <c r="C2484" s="0" t="s">
        <v>134</v>
      </c>
      <c r="D2484" s="0" t="s">
        <v>135</v>
      </c>
      <c r="E2484" s="0" t="s">
        <v>7166</v>
      </c>
      <c r="F2484" s="0" t="s">
        <v>149</v>
      </c>
      <c r="G2484" s="0" t="s">
        <v>178</v>
      </c>
      <c r="H2484" s="17" t="n">
        <v>46263.51875</v>
      </c>
      <c r="I2484" s="17" t="n">
        <v>46263.5993055556</v>
      </c>
      <c r="J2484" s="17" t="n">
        <v>46263.6125</v>
      </c>
      <c r="K2484" s="17" t="n">
        <v>46263.6416666667</v>
      </c>
      <c r="L2484" s="17" t="n">
        <v>46263.6506944444</v>
      </c>
      <c r="M2484" s="17" t="n">
        <v>46263.6659722222</v>
      </c>
      <c r="N2484" s="17" t="n">
        <v>46263.7</v>
      </c>
      <c r="O2484" s="17" t="n">
        <v>46263.7215277778</v>
      </c>
      <c r="P2484" s="17" t="n">
        <v>46263.7319444444</v>
      </c>
      <c r="Q2484" s="17" t="n">
        <v>46263.7763888889</v>
      </c>
      <c r="R2484" s="0" t="n">
        <v>596</v>
      </c>
      <c r="S2484" s="0" t="n">
        <v>0</v>
      </c>
      <c r="T2484" s="0" t="n">
        <v>0</v>
      </c>
      <c r="U2484" s="18" t="s">
        <v>130</v>
      </c>
      <c r="V2484" s="18" t="s">
        <v>139</v>
      </c>
      <c r="W2484" s="0" t="str">
        <f aca="false">IF(AND(X2484&gt;=6,X2484&lt;14),"A",IF(AND(X2484&gt;=14,X2484&lt;22),"B","C"))</f>
        <v>A</v>
      </c>
      <c r="X2484" s="18" t="n">
        <f aca="false">HOUR(H2484)</f>
        <v>12</v>
      </c>
      <c r="Y2484" s="18" t="n">
        <f aca="false">ROUND((I2484-H2484)*1440,0)</f>
        <v>116</v>
      </c>
      <c r="Z2484" s="18" t="n">
        <f aca="false">ROUND((J2484-I2484)*1440,0)</f>
        <v>19</v>
      </c>
      <c r="AA2484" s="18" t="n">
        <f aca="false">ROUND((K2484-J2484)*1440,0)</f>
        <v>42</v>
      </c>
      <c r="AB2484" s="18" t="n">
        <f aca="false">ROUND((L2484-K2484)*1440,0)</f>
        <v>13</v>
      </c>
      <c r="AC2484" s="18" t="n">
        <f aca="false">ROUND((M2484-L2484)*1440,0)</f>
        <v>22</v>
      </c>
      <c r="AD2484" s="18" t="n">
        <f aca="false">IF(N2484="","",ROUND((N2484-M2484)*1440,0))</f>
        <v>49</v>
      </c>
      <c r="AE2484" s="18" t="n">
        <f aca="false">IF(O2484="","",ROUND((O2484-N2484)*1440,0))</f>
        <v>31</v>
      </c>
      <c r="AF2484" s="18" t="n">
        <f aca="false">IF(P2484="","",ROUND((P2484-O2484)*1440,0))</f>
        <v>15</v>
      </c>
      <c r="AG2484" s="18" t="n">
        <f aca="false">IF(Q2484="","",ROUND((Q2484-P2484)*1440,0))</f>
        <v>64</v>
      </c>
      <c r="AH2484" s="18" t="n">
        <f aca="false">IF(Q2484="","",ROUND((Q2484-H2484)*1440,0))</f>
        <v>371</v>
      </c>
      <c r="AI2484" s="19" t="n">
        <f aca="false">ROUND(IF(O2484="",Assumptions!$B$25-K2484,O2484-K2484)*24,1)</f>
        <v>1.9</v>
      </c>
      <c r="AJ2484" s="20" t="n">
        <f aca="false">ROUND(MAX(N(Y2484)/Assumptions!$C$5, N(Z2484)/Assumptions!$C$6, N(AA2484)/Assumptions!$C$7, N(AB2484)/Assumptions!$C$8, N(AC2484)/Assumptions!$C$9, N(AD2484)/Assumptions!$C$10, N(AE2484)/Assumptions!$C$11, N(AF2484)/Assumptions!$C$12, N(AG2484)/Assumptions!$C$13),3)</f>
        <v>3.867</v>
      </c>
      <c r="AK2484" s="0" t="str">
        <f aca="false">IF(OR(U2484="Pending",U2484="On Hold"),"Open GRN (awaiting)",IF(AJ2484&lt;=1,"Within SLA",IF(ROUND(N(Y2484)/Assumptions!$C$5,3)=AJ2484,"Gate Wait",IF(ROUND(N(Z2484)/Assumptions!$C$6,3)=AJ2484,"Dock Wait",IF(ROUND(N(AA2484)/Assumptions!$C$7,3)=AJ2484,"Unloading",IF(ROUND(N(AB2484)/Assumptions!$C$8,3)=AJ2484,"Unload-to-QC Wait",IF(ROUND(N(AC2484)/Assumptions!$C$9,3)=AJ2484,"QC",IF(ROUND(N(AD2484)/Assumptions!$C$10,3)=AJ2484,"QC-to-GRN Wait",IF(ROUND(N(AE2484)/Assumptions!$C$11,3)=AJ2484,"GRN Processing",IF(ROUND(N(AF2484)/Assumptions!$C$12,3)=AJ2484,"GRN-to-Putaway Wait",IF(ROUND(N(AG2484)/Assumptions!$C$13,3)=AJ2484,"Putaway","Within SLA")))))))))))</f>
        <v>Gate Wait</v>
      </c>
    </row>
    <row r="2485" customFormat="false" ht="15" hidden="false" customHeight="false" outlineLevel="0" collapsed="false">
      <c r="A2485" s="0" t="s">
        <v>7167</v>
      </c>
      <c r="B2485" s="0" t="s">
        <v>7168</v>
      </c>
      <c r="C2485" s="0" t="s">
        <v>286</v>
      </c>
      <c r="D2485" s="0" t="s">
        <v>119</v>
      </c>
      <c r="E2485" s="0" t="s">
        <v>7169</v>
      </c>
      <c r="F2485" s="0" t="s">
        <v>121</v>
      </c>
      <c r="G2485" s="0" t="s">
        <v>129</v>
      </c>
      <c r="H2485" s="17" t="n">
        <v>46263.5270833333</v>
      </c>
      <c r="I2485" s="17" t="n">
        <v>46263.5798611111</v>
      </c>
      <c r="J2485" s="17" t="n">
        <v>46263.5861111111</v>
      </c>
      <c r="K2485" s="17" t="n">
        <v>46263.6</v>
      </c>
      <c r="L2485" s="17" t="n">
        <v>46263.6090277778</v>
      </c>
      <c r="M2485" s="17" t="n">
        <v>46263.6208333333</v>
      </c>
      <c r="N2485" s="17" t="n">
        <v>46263.6590277778</v>
      </c>
      <c r="O2485" s="17" t="n">
        <v>46263.6819444444</v>
      </c>
      <c r="P2485" s="17" t="n">
        <v>46263.7006944444</v>
      </c>
      <c r="Q2485" s="17" t="n">
        <v>46263.73125</v>
      </c>
      <c r="R2485" s="0" t="n">
        <v>242</v>
      </c>
      <c r="S2485" s="0" t="n">
        <v>0</v>
      </c>
      <c r="T2485" s="0" t="n">
        <v>0</v>
      </c>
      <c r="U2485" s="18" t="s">
        <v>130</v>
      </c>
      <c r="V2485" s="18" t="s">
        <v>82</v>
      </c>
      <c r="W2485" s="0" t="str">
        <f aca="false">IF(AND(X2485&gt;=6,X2485&lt;14),"A",IF(AND(X2485&gt;=14,X2485&lt;22),"B","C"))</f>
        <v>A</v>
      </c>
      <c r="X2485" s="18" t="n">
        <f aca="false">HOUR(H2485)</f>
        <v>12</v>
      </c>
      <c r="Y2485" s="18" t="n">
        <f aca="false">ROUND((I2485-H2485)*1440,0)</f>
        <v>76</v>
      </c>
      <c r="Z2485" s="18" t="n">
        <f aca="false">ROUND((J2485-I2485)*1440,0)</f>
        <v>9</v>
      </c>
      <c r="AA2485" s="18" t="n">
        <f aca="false">ROUND((K2485-J2485)*1440,0)</f>
        <v>20</v>
      </c>
      <c r="AB2485" s="18" t="n">
        <f aca="false">ROUND((L2485-K2485)*1440,0)</f>
        <v>13</v>
      </c>
      <c r="AC2485" s="18" t="n">
        <f aca="false">ROUND((M2485-L2485)*1440,0)</f>
        <v>17</v>
      </c>
      <c r="AD2485" s="18" t="n">
        <f aca="false">IF(N2485="","",ROUND((N2485-M2485)*1440,0))</f>
        <v>55</v>
      </c>
      <c r="AE2485" s="18" t="n">
        <f aca="false">IF(O2485="","",ROUND((O2485-N2485)*1440,0))</f>
        <v>33</v>
      </c>
      <c r="AF2485" s="18" t="n">
        <f aca="false">IF(P2485="","",ROUND((P2485-O2485)*1440,0))</f>
        <v>27</v>
      </c>
      <c r="AG2485" s="18" t="n">
        <f aca="false">IF(Q2485="","",ROUND((Q2485-P2485)*1440,0))</f>
        <v>44</v>
      </c>
      <c r="AH2485" s="18" t="n">
        <f aca="false">IF(Q2485="","",ROUND((Q2485-H2485)*1440,0))</f>
        <v>294</v>
      </c>
      <c r="AI2485" s="19" t="n">
        <f aca="false">ROUND(IF(O2485="",Assumptions!$B$25-K2485,O2485-K2485)*24,1)</f>
        <v>2</v>
      </c>
      <c r="AJ2485" s="20" t="n">
        <f aca="false">ROUND(MAX(N(Y2485)/Assumptions!$C$5, N(Z2485)/Assumptions!$C$6, N(AA2485)/Assumptions!$C$7, N(AB2485)/Assumptions!$C$8, N(AC2485)/Assumptions!$C$9, N(AD2485)/Assumptions!$C$10, N(AE2485)/Assumptions!$C$11, N(AF2485)/Assumptions!$C$12, N(AG2485)/Assumptions!$C$13),3)</f>
        <v>2.533</v>
      </c>
      <c r="AK2485" s="0" t="str">
        <f aca="false">IF(OR(U2485="Pending",U2485="On Hold"),"Open GRN (awaiting)",IF(AJ2485&lt;=1,"Within SLA",IF(ROUND(N(Y2485)/Assumptions!$C$5,3)=AJ2485,"Gate Wait",IF(ROUND(N(Z2485)/Assumptions!$C$6,3)=AJ2485,"Dock Wait",IF(ROUND(N(AA2485)/Assumptions!$C$7,3)=AJ2485,"Unloading",IF(ROUND(N(AB2485)/Assumptions!$C$8,3)=AJ2485,"Unload-to-QC Wait",IF(ROUND(N(AC2485)/Assumptions!$C$9,3)=AJ2485,"QC",IF(ROUND(N(AD2485)/Assumptions!$C$10,3)=AJ2485,"QC-to-GRN Wait",IF(ROUND(N(AE2485)/Assumptions!$C$11,3)=AJ2485,"GRN Processing",IF(ROUND(N(AF2485)/Assumptions!$C$12,3)=AJ2485,"GRN-to-Putaway Wait",IF(ROUND(N(AG2485)/Assumptions!$C$13,3)=AJ2485,"Putaway","Within SLA")))))))))))</f>
        <v>Gate Wait</v>
      </c>
    </row>
    <row r="2486" customFormat="false" ht="15" hidden="false" customHeight="false" outlineLevel="0" collapsed="false">
      <c r="A2486" s="0" t="s">
        <v>7170</v>
      </c>
      <c r="B2486" s="0" t="s">
        <v>7171</v>
      </c>
      <c r="C2486" s="0" t="s">
        <v>184</v>
      </c>
      <c r="D2486" s="0" t="s">
        <v>147</v>
      </c>
      <c r="E2486" s="0" t="s">
        <v>7172</v>
      </c>
      <c r="F2486" s="0" t="s">
        <v>121</v>
      </c>
      <c r="G2486" s="0" t="s">
        <v>167</v>
      </c>
      <c r="H2486" s="17" t="n">
        <v>46263.53125</v>
      </c>
      <c r="I2486" s="17" t="n">
        <v>46263.5881944444</v>
      </c>
      <c r="J2486" s="17" t="n">
        <v>46263.59375</v>
      </c>
      <c r="K2486" s="17" t="n">
        <v>46263.6118055556</v>
      </c>
      <c r="L2486" s="17" t="n">
        <v>46263.61875</v>
      </c>
      <c r="M2486" s="17" t="n">
        <v>46263.6340277778</v>
      </c>
      <c r="N2486" s="17" t="n">
        <v>46263.7319444444</v>
      </c>
      <c r="O2486" s="17" t="n">
        <v>46263.7472222222</v>
      </c>
      <c r="P2486" s="17" t="n">
        <v>46263.7520833333</v>
      </c>
      <c r="Q2486" s="17" t="n">
        <v>46263.7743055556</v>
      </c>
      <c r="R2486" s="0" t="n">
        <v>244</v>
      </c>
      <c r="S2486" s="0" t="n">
        <v>0</v>
      </c>
      <c r="T2486" s="0" t="n">
        <v>0</v>
      </c>
      <c r="U2486" s="18" t="s">
        <v>130</v>
      </c>
      <c r="V2486" s="18" t="s">
        <v>144</v>
      </c>
      <c r="W2486" s="0" t="str">
        <f aca="false">IF(AND(X2486&gt;=6,X2486&lt;14),"A",IF(AND(X2486&gt;=14,X2486&lt;22),"B","C"))</f>
        <v>A</v>
      </c>
      <c r="X2486" s="18" t="n">
        <f aca="false">HOUR(H2486)</f>
        <v>12</v>
      </c>
      <c r="Y2486" s="18" t="n">
        <f aca="false">ROUND((I2486-H2486)*1440,0)</f>
        <v>82</v>
      </c>
      <c r="Z2486" s="18" t="n">
        <f aca="false">ROUND((J2486-I2486)*1440,0)</f>
        <v>8</v>
      </c>
      <c r="AA2486" s="18" t="n">
        <f aca="false">ROUND((K2486-J2486)*1440,0)</f>
        <v>26</v>
      </c>
      <c r="AB2486" s="18" t="n">
        <f aca="false">ROUND((L2486-K2486)*1440,0)</f>
        <v>10</v>
      </c>
      <c r="AC2486" s="18" t="n">
        <f aca="false">ROUND((M2486-L2486)*1440,0)</f>
        <v>22</v>
      </c>
      <c r="AD2486" s="18" t="n">
        <f aca="false">IF(N2486="","",ROUND((N2486-M2486)*1440,0))</f>
        <v>141</v>
      </c>
      <c r="AE2486" s="18" t="n">
        <f aca="false">IF(O2486="","",ROUND((O2486-N2486)*1440,0))</f>
        <v>22</v>
      </c>
      <c r="AF2486" s="18" t="n">
        <f aca="false">IF(P2486="","",ROUND((P2486-O2486)*1440,0))</f>
        <v>7</v>
      </c>
      <c r="AG2486" s="18" t="n">
        <f aca="false">IF(Q2486="","",ROUND((Q2486-P2486)*1440,0))</f>
        <v>32</v>
      </c>
      <c r="AH2486" s="18" t="n">
        <f aca="false">IF(Q2486="","",ROUND((Q2486-H2486)*1440,0))</f>
        <v>350</v>
      </c>
      <c r="AI2486" s="19" t="n">
        <f aca="false">ROUND(IF(O2486="",Assumptions!$B$25-K2486,O2486-K2486)*24,1)</f>
        <v>3.3</v>
      </c>
      <c r="AJ2486" s="20" t="n">
        <f aca="false">ROUND(MAX(N(Y2486)/Assumptions!$C$5, N(Z2486)/Assumptions!$C$6, N(AA2486)/Assumptions!$C$7, N(AB2486)/Assumptions!$C$8, N(AC2486)/Assumptions!$C$9, N(AD2486)/Assumptions!$C$10, N(AE2486)/Assumptions!$C$11, N(AF2486)/Assumptions!$C$12, N(AG2486)/Assumptions!$C$13),3)</f>
        <v>4.7</v>
      </c>
      <c r="AK2486" s="0" t="str">
        <f aca="false">IF(OR(U2486="Pending",U2486="On Hold"),"Open GRN (awaiting)",IF(AJ2486&lt;=1,"Within SLA",IF(ROUND(N(Y2486)/Assumptions!$C$5,3)=AJ2486,"Gate Wait",IF(ROUND(N(Z2486)/Assumptions!$C$6,3)=AJ2486,"Dock Wait",IF(ROUND(N(AA2486)/Assumptions!$C$7,3)=AJ2486,"Unloading",IF(ROUND(N(AB2486)/Assumptions!$C$8,3)=AJ2486,"Unload-to-QC Wait",IF(ROUND(N(AC2486)/Assumptions!$C$9,3)=AJ2486,"QC",IF(ROUND(N(AD2486)/Assumptions!$C$10,3)=AJ2486,"QC-to-GRN Wait",IF(ROUND(N(AE2486)/Assumptions!$C$11,3)=AJ2486,"GRN Processing",IF(ROUND(N(AF2486)/Assumptions!$C$12,3)=AJ2486,"GRN-to-Putaway Wait",IF(ROUND(N(AG2486)/Assumptions!$C$13,3)=AJ2486,"Putaway","Within SLA")))))))))))</f>
        <v>QC-to-GRN Wait</v>
      </c>
    </row>
    <row r="2487" customFormat="false" ht="15" hidden="false" customHeight="false" outlineLevel="0" collapsed="false">
      <c r="A2487" s="0" t="s">
        <v>7173</v>
      </c>
      <c r="B2487" s="0" t="s">
        <v>7174</v>
      </c>
      <c r="C2487" s="0" t="s">
        <v>159</v>
      </c>
      <c r="D2487" s="0" t="s">
        <v>135</v>
      </c>
      <c r="E2487" s="0" t="s">
        <v>7175</v>
      </c>
      <c r="F2487" s="0" t="s">
        <v>128</v>
      </c>
      <c r="G2487" s="0" t="s">
        <v>178</v>
      </c>
      <c r="H2487" s="17" t="n">
        <v>46263.5423611111</v>
      </c>
      <c r="I2487" s="17" t="n">
        <v>46263.5548611111</v>
      </c>
      <c r="J2487" s="17" t="n">
        <v>46263.5763888889</v>
      </c>
      <c r="K2487" s="17" t="n">
        <v>46263.6395833333</v>
      </c>
      <c r="L2487" s="17" t="n">
        <v>46263.6506944444</v>
      </c>
      <c r="M2487" s="17" t="n">
        <v>46263.6652777778</v>
      </c>
      <c r="N2487" s="17" t="n">
        <v>46263.6854166667</v>
      </c>
      <c r="O2487" s="17" t="n">
        <v>46263.7020833333</v>
      </c>
      <c r="P2487" s="17" t="n">
        <v>46263.7291666667</v>
      </c>
      <c r="Q2487" s="17" t="n">
        <v>46263.7590277778</v>
      </c>
      <c r="R2487" s="0" t="n">
        <v>2081</v>
      </c>
      <c r="S2487" s="0" t="n">
        <v>0</v>
      </c>
      <c r="T2487" s="0" t="n">
        <v>0</v>
      </c>
      <c r="U2487" s="18" t="s">
        <v>130</v>
      </c>
      <c r="V2487" s="18" t="s">
        <v>144</v>
      </c>
      <c r="W2487" s="0" t="str">
        <f aca="false">IF(AND(X2487&gt;=6,X2487&lt;14),"A",IF(AND(X2487&gt;=14,X2487&lt;22),"B","C"))</f>
        <v>A</v>
      </c>
      <c r="X2487" s="18" t="n">
        <f aca="false">HOUR(H2487)</f>
        <v>13</v>
      </c>
      <c r="Y2487" s="18" t="n">
        <f aca="false">ROUND((I2487-H2487)*1440,0)</f>
        <v>18</v>
      </c>
      <c r="Z2487" s="18" t="n">
        <f aca="false">ROUND((J2487-I2487)*1440,0)</f>
        <v>31</v>
      </c>
      <c r="AA2487" s="18" t="n">
        <f aca="false">ROUND((K2487-J2487)*1440,0)</f>
        <v>91</v>
      </c>
      <c r="AB2487" s="18" t="n">
        <f aca="false">ROUND((L2487-K2487)*1440,0)</f>
        <v>16</v>
      </c>
      <c r="AC2487" s="18" t="n">
        <f aca="false">ROUND((M2487-L2487)*1440,0)</f>
        <v>21</v>
      </c>
      <c r="AD2487" s="18" t="n">
        <f aca="false">IF(N2487="","",ROUND((N2487-M2487)*1440,0))</f>
        <v>29</v>
      </c>
      <c r="AE2487" s="18" t="n">
        <f aca="false">IF(O2487="","",ROUND((O2487-N2487)*1440,0))</f>
        <v>24</v>
      </c>
      <c r="AF2487" s="18" t="n">
        <f aca="false">IF(P2487="","",ROUND((P2487-O2487)*1440,0))</f>
        <v>39</v>
      </c>
      <c r="AG2487" s="18" t="n">
        <f aca="false">IF(Q2487="","",ROUND((Q2487-P2487)*1440,0))</f>
        <v>43</v>
      </c>
      <c r="AH2487" s="18" t="n">
        <f aca="false">IF(Q2487="","",ROUND((Q2487-H2487)*1440,0))</f>
        <v>312</v>
      </c>
      <c r="AI2487" s="19" t="n">
        <f aca="false">ROUND(IF(O2487="",Assumptions!$B$25-K2487,O2487-K2487)*24,1)</f>
        <v>1.5</v>
      </c>
      <c r="AJ2487" s="20" t="n">
        <f aca="false">ROUND(MAX(N(Y2487)/Assumptions!$C$5, N(Z2487)/Assumptions!$C$6, N(AA2487)/Assumptions!$C$7, N(AB2487)/Assumptions!$C$8, N(AC2487)/Assumptions!$C$9, N(AD2487)/Assumptions!$C$10, N(AE2487)/Assumptions!$C$11, N(AF2487)/Assumptions!$C$12, N(AG2487)/Assumptions!$C$13),3)</f>
        <v>2.067</v>
      </c>
      <c r="AK2487" s="0" t="str">
        <f aca="false">IF(OR(U2487="Pending",U2487="On Hold"),"Open GRN (awaiting)",IF(AJ2487&lt;=1,"Within SLA",IF(ROUND(N(Y2487)/Assumptions!$C$5,3)=AJ2487,"Gate Wait",IF(ROUND(N(Z2487)/Assumptions!$C$6,3)=AJ2487,"Dock Wait",IF(ROUND(N(AA2487)/Assumptions!$C$7,3)=AJ2487,"Unloading",IF(ROUND(N(AB2487)/Assumptions!$C$8,3)=AJ2487,"Unload-to-QC Wait",IF(ROUND(N(AC2487)/Assumptions!$C$9,3)=AJ2487,"QC",IF(ROUND(N(AD2487)/Assumptions!$C$10,3)=AJ2487,"QC-to-GRN Wait",IF(ROUND(N(AE2487)/Assumptions!$C$11,3)=AJ2487,"GRN Processing",IF(ROUND(N(AF2487)/Assumptions!$C$12,3)=AJ2487,"GRN-to-Putaway Wait",IF(ROUND(N(AG2487)/Assumptions!$C$13,3)=AJ2487,"Putaway","Within SLA")))))))))))</f>
        <v>Dock Wait</v>
      </c>
    </row>
    <row r="2488" customFormat="false" ht="15" hidden="false" customHeight="false" outlineLevel="0" collapsed="false">
      <c r="A2488" s="0" t="s">
        <v>7176</v>
      </c>
      <c r="B2488" s="0" t="s">
        <v>7177</v>
      </c>
      <c r="C2488" s="0" t="s">
        <v>252</v>
      </c>
      <c r="D2488" s="0" t="s">
        <v>147</v>
      </c>
      <c r="E2488" s="0" t="s">
        <v>7178</v>
      </c>
      <c r="F2488" s="0" t="s">
        <v>155</v>
      </c>
      <c r="G2488" s="0" t="s">
        <v>150</v>
      </c>
      <c r="H2488" s="17" t="n">
        <v>46263.5840277778</v>
      </c>
      <c r="I2488" s="17" t="n">
        <v>46263.6236111111</v>
      </c>
      <c r="J2488" s="17" t="n">
        <v>46263.6305555556</v>
      </c>
      <c r="K2488" s="17" t="n">
        <v>46263.6958333333</v>
      </c>
      <c r="L2488" s="17" t="n">
        <v>46263.7076388889</v>
      </c>
      <c r="M2488" s="17" t="n">
        <v>46263.7215277778</v>
      </c>
      <c r="N2488" s="17" t="n">
        <v>46263.7354166667</v>
      </c>
      <c r="O2488" s="17" t="n">
        <v>46263.7902777778</v>
      </c>
      <c r="P2488" s="17" t="n">
        <v>46263.8076388889</v>
      </c>
      <c r="Q2488" s="17" t="n">
        <v>46263.8347222222</v>
      </c>
      <c r="R2488" s="0" t="n">
        <v>375</v>
      </c>
      <c r="S2488" s="0" t="n">
        <v>0</v>
      </c>
      <c r="T2488" s="0" t="n">
        <v>0</v>
      </c>
      <c r="U2488" s="18" t="s">
        <v>130</v>
      </c>
      <c r="V2488" s="18" t="s">
        <v>82</v>
      </c>
      <c r="W2488" s="0" t="str">
        <f aca="false">IF(AND(X2488&gt;=6,X2488&lt;14),"A",IF(AND(X2488&gt;=14,X2488&lt;22),"B","C"))</f>
        <v>B</v>
      </c>
      <c r="X2488" s="18" t="n">
        <f aca="false">HOUR(H2488)</f>
        <v>14</v>
      </c>
      <c r="Y2488" s="18" t="n">
        <f aca="false">ROUND((I2488-H2488)*1440,0)</f>
        <v>57</v>
      </c>
      <c r="Z2488" s="18" t="n">
        <f aca="false">ROUND((J2488-I2488)*1440,0)</f>
        <v>10</v>
      </c>
      <c r="AA2488" s="18" t="n">
        <f aca="false">ROUND((K2488-J2488)*1440,0)</f>
        <v>94</v>
      </c>
      <c r="AB2488" s="18" t="n">
        <f aca="false">ROUND((L2488-K2488)*1440,0)</f>
        <v>17</v>
      </c>
      <c r="AC2488" s="18" t="n">
        <f aca="false">ROUND((M2488-L2488)*1440,0)</f>
        <v>20</v>
      </c>
      <c r="AD2488" s="18" t="n">
        <f aca="false">IF(N2488="","",ROUND((N2488-M2488)*1440,0))</f>
        <v>20</v>
      </c>
      <c r="AE2488" s="18" t="n">
        <f aca="false">IF(O2488="","",ROUND((O2488-N2488)*1440,0))</f>
        <v>79</v>
      </c>
      <c r="AF2488" s="18" t="n">
        <f aca="false">IF(P2488="","",ROUND((P2488-O2488)*1440,0))</f>
        <v>25</v>
      </c>
      <c r="AG2488" s="18" t="n">
        <f aca="false">IF(Q2488="","",ROUND((Q2488-P2488)*1440,0))</f>
        <v>39</v>
      </c>
      <c r="AH2488" s="18" t="n">
        <f aca="false">IF(Q2488="","",ROUND((Q2488-H2488)*1440,0))</f>
        <v>361</v>
      </c>
      <c r="AI2488" s="19" t="n">
        <f aca="false">ROUND(IF(O2488="",Assumptions!$B$25-K2488,O2488-K2488)*24,1)</f>
        <v>2.3</v>
      </c>
      <c r="AJ2488" s="20" t="n">
        <f aca="false">ROUND(MAX(N(Y2488)/Assumptions!$C$5, N(Z2488)/Assumptions!$C$6, N(AA2488)/Assumptions!$C$7, N(AB2488)/Assumptions!$C$8, N(AC2488)/Assumptions!$C$9, N(AD2488)/Assumptions!$C$10, N(AE2488)/Assumptions!$C$11, N(AF2488)/Assumptions!$C$12, N(AG2488)/Assumptions!$C$13),3)</f>
        <v>1.9</v>
      </c>
      <c r="AK2488" s="0" t="str">
        <f aca="false">IF(OR(U2488="Pending",U2488="On Hold"),"Open GRN (awaiting)",IF(AJ2488&lt;=1,"Within SLA",IF(ROUND(N(Y2488)/Assumptions!$C$5,3)=AJ2488,"Gate Wait",IF(ROUND(N(Z2488)/Assumptions!$C$6,3)=AJ2488,"Dock Wait",IF(ROUND(N(AA2488)/Assumptions!$C$7,3)=AJ2488,"Unloading",IF(ROUND(N(AB2488)/Assumptions!$C$8,3)=AJ2488,"Unload-to-QC Wait",IF(ROUND(N(AC2488)/Assumptions!$C$9,3)=AJ2488,"QC",IF(ROUND(N(AD2488)/Assumptions!$C$10,3)=AJ2488,"QC-to-GRN Wait",IF(ROUND(N(AE2488)/Assumptions!$C$11,3)=AJ2488,"GRN Processing",IF(ROUND(N(AF2488)/Assumptions!$C$12,3)=AJ2488,"GRN-to-Putaway Wait",IF(ROUND(N(AG2488)/Assumptions!$C$13,3)=AJ2488,"Putaway","Within SLA")))))))))))</f>
        <v>Gate Wait</v>
      </c>
    </row>
    <row r="2489" customFormat="false" ht="15" hidden="false" customHeight="false" outlineLevel="0" collapsed="false">
      <c r="A2489" s="0" t="s">
        <v>7179</v>
      </c>
      <c r="B2489" s="0" t="s">
        <v>7180</v>
      </c>
      <c r="C2489" s="0" t="s">
        <v>118</v>
      </c>
      <c r="D2489" s="0" t="s">
        <v>147</v>
      </c>
      <c r="E2489" s="0" t="s">
        <v>7181</v>
      </c>
      <c r="F2489" s="0" t="s">
        <v>121</v>
      </c>
      <c r="G2489" s="0" t="s">
        <v>167</v>
      </c>
      <c r="H2489" s="17" t="n">
        <v>46263.5902777778</v>
      </c>
      <c r="I2489" s="17" t="n">
        <v>46263.6743055556</v>
      </c>
      <c r="J2489" s="17" t="n">
        <v>46263.6833333333</v>
      </c>
      <c r="K2489" s="17" t="n">
        <v>46263.7118055556</v>
      </c>
      <c r="L2489" s="17" t="n">
        <v>46263.7236111111</v>
      </c>
      <c r="M2489" s="17" t="n">
        <v>46263.7583333333</v>
      </c>
      <c r="N2489" s="17" t="n">
        <v>46263.8034722222</v>
      </c>
      <c r="O2489" s="17" t="n">
        <v>46263.8375</v>
      </c>
      <c r="P2489" s="17" t="n">
        <v>46263.8388888889</v>
      </c>
      <c r="Q2489" s="17" t="n">
        <v>46263.8506944445</v>
      </c>
      <c r="R2489" s="0" t="n">
        <v>816</v>
      </c>
      <c r="S2489" s="0" t="n">
        <v>0</v>
      </c>
      <c r="T2489" s="0" t="n">
        <v>0</v>
      </c>
      <c r="U2489" s="18" t="s">
        <v>130</v>
      </c>
      <c r="V2489" s="18" t="s">
        <v>139</v>
      </c>
      <c r="W2489" s="0" t="str">
        <f aca="false">IF(AND(X2489&gt;=6,X2489&lt;14),"A",IF(AND(X2489&gt;=14,X2489&lt;22),"B","C"))</f>
        <v>B</v>
      </c>
      <c r="X2489" s="18" t="n">
        <f aca="false">HOUR(H2489)</f>
        <v>14</v>
      </c>
      <c r="Y2489" s="18" t="n">
        <f aca="false">ROUND((I2489-H2489)*1440,0)</f>
        <v>121</v>
      </c>
      <c r="Z2489" s="18" t="n">
        <f aca="false">ROUND((J2489-I2489)*1440,0)</f>
        <v>13</v>
      </c>
      <c r="AA2489" s="18" t="n">
        <f aca="false">ROUND((K2489-J2489)*1440,0)</f>
        <v>41</v>
      </c>
      <c r="AB2489" s="18" t="n">
        <f aca="false">ROUND((L2489-K2489)*1440,0)</f>
        <v>17</v>
      </c>
      <c r="AC2489" s="18" t="n">
        <f aca="false">ROUND((M2489-L2489)*1440,0)</f>
        <v>50</v>
      </c>
      <c r="AD2489" s="18" t="n">
        <f aca="false">IF(N2489="","",ROUND((N2489-M2489)*1440,0))</f>
        <v>65</v>
      </c>
      <c r="AE2489" s="18" t="n">
        <f aca="false">IF(O2489="","",ROUND((O2489-N2489)*1440,0))</f>
        <v>49</v>
      </c>
      <c r="AF2489" s="18" t="n">
        <f aca="false">IF(P2489="","",ROUND((P2489-O2489)*1440,0))</f>
        <v>2</v>
      </c>
      <c r="AG2489" s="18" t="n">
        <f aca="false">IF(Q2489="","",ROUND((Q2489-P2489)*1440,0))</f>
        <v>17</v>
      </c>
      <c r="AH2489" s="18" t="n">
        <f aca="false">IF(Q2489="","",ROUND((Q2489-H2489)*1440,0))</f>
        <v>375</v>
      </c>
      <c r="AI2489" s="19" t="n">
        <f aca="false">ROUND(IF(O2489="",Assumptions!$B$25-K2489,O2489-K2489)*24,1)</f>
        <v>3</v>
      </c>
      <c r="AJ2489" s="20" t="n">
        <f aca="false">ROUND(MAX(N(Y2489)/Assumptions!$C$5, N(Z2489)/Assumptions!$C$6, N(AA2489)/Assumptions!$C$7, N(AB2489)/Assumptions!$C$8, N(AC2489)/Assumptions!$C$9, N(AD2489)/Assumptions!$C$10, N(AE2489)/Assumptions!$C$11, N(AF2489)/Assumptions!$C$12, N(AG2489)/Assumptions!$C$13),3)</f>
        <v>4.033</v>
      </c>
      <c r="AK2489" s="0" t="str">
        <f aca="false">IF(OR(U2489="Pending",U2489="On Hold"),"Open GRN (awaiting)",IF(AJ2489&lt;=1,"Within SLA",IF(ROUND(N(Y2489)/Assumptions!$C$5,3)=AJ2489,"Gate Wait",IF(ROUND(N(Z2489)/Assumptions!$C$6,3)=AJ2489,"Dock Wait",IF(ROUND(N(AA2489)/Assumptions!$C$7,3)=AJ2489,"Unloading",IF(ROUND(N(AB2489)/Assumptions!$C$8,3)=AJ2489,"Unload-to-QC Wait",IF(ROUND(N(AC2489)/Assumptions!$C$9,3)=AJ2489,"QC",IF(ROUND(N(AD2489)/Assumptions!$C$10,3)=AJ2489,"QC-to-GRN Wait",IF(ROUND(N(AE2489)/Assumptions!$C$11,3)=AJ2489,"GRN Processing",IF(ROUND(N(AF2489)/Assumptions!$C$12,3)=AJ2489,"GRN-to-Putaway Wait",IF(ROUND(N(AG2489)/Assumptions!$C$13,3)=AJ2489,"Putaway","Within SLA")))))))))))</f>
        <v>Gate Wait</v>
      </c>
    </row>
    <row r="2490" customFormat="false" ht="15" hidden="false" customHeight="false" outlineLevel="0" collapsed="false">
      <c r="A2490" s="0" t="s">
        <v>7182</v>
      </c>
      <c r="B2490" s="0" t="s">
        <v>7183</v>
      </c>
      <c r="C2490" s="0" t="s">
        <v>153</v>
      </c>
      <c r="D2490" s="0" t="s">
        <v>147</v>
      </c>
      <c r="E2490" s="0" t="s">
        <v>7184</v>
      </c>
      <c r="F2490" s="0" t="s">
        <v>155</v>
      </c>
      <c r="G2490" s="0" t="s">
        <v>150</v>
      </c>
      <c r="H2490" s="17" t="n">
        <v>46263.5951388889</v>
      </c>
      <c r="I2490" s="17" t="n">
        <v>46263.6034722222</v>
      </c>
      <c r="J2490" s="17" t="n">
        <v>46263.6145833333</v>
      </c>
      <c r="K2490" s="17" t="n">
        <v>46263.6458333333</v>
      </c>
      <c r="L2490" s="17" t="n">
        <v>46263.6597222222</v>
      </c>
      <c r="M2490" s="17" t="n">
        <v>46263.6861111111</v>
      </c>
      <c r="N2490" s="17" t="n">
        <v>46263.7055555556</v>
      </c>
      <c r="O2490" s="17" t="n">
        <v>46263.9138888889</v>
      </c>
      <c r="P2490" s="17" t="n">
        <v>46263.9243055556</v>
      </c>
      <c r="Q2490" s="17" t="n">
        <v>46263.9361111111</v>
      </c>
      <c r="R2490" s="0" t="n">
        <v>3000</v>
      </c>
      <c r="S2490" s="0" t="n">
        <v>0</v>
      </c>
      <c r="T2490" s="0" t="n">
        <v>20</v>
      </c>
      <c r="U2490" s="18" t="s">
        <v>123</v>
      </c>
      <c r="V2490" s="18" t="s">
        <v>156</v>
      </c>
      <c r="W2490" s="0" t="str">
        <f aca="false">IF(AND(X2490&gt;=6,X2490&lt;14),"A",IF(AND(X2490&gt;=14,X2490&lt;22),"B","C"))</f>
        <v>B</v>
      </c>
      <c r="X2490" s="18" t="n">
        <f aca="false">HOUR(H2490)</f>
        <v>14</v>
      </c>
      <c r="Y2490" s="18" t="n">
        <f aca="false">ROUND((I2490-H2490)*1440,0)</f>
        <v>12</v>
      </c>
      <c r="Z2490" s="18" t="n">
        <f aca="false">ROUND((J2490-I2490)*1440,0)</f>
        <v>16</v>
      </c>
      <c r="AA2490" s="18" t="n">
        <f aca="false">ROUND((K2490-J2490)*1440,0)</f>
        <v>45</v>
      </c>
      <c r="AB2490" s="18" t="n">
        <f aca="false">ROUND((L2490-K2490)*1440,0)</f>
        <v>20</v>
      </c>
      <c r="AC2490" s="18" t="n">
        <f aca="false">ROUND((M2490-L2490)*1440,0)</f>
        <v>38</v>
      </c>
      <c r="AD2490" s="18" t="n">
        <f aca="false">IF(N2490="","",ROUND((N2490-M2490)*1440,0))</f>
        <v>28</v>
      </c>
      <c r="AE2490" s="18" t="n">
        <f aca="false">IF(O2490="","",ROUND((O2490-N2490)*1440,0))</f>
        <v>300</v>
      </c>
      <c r="AF2490" s="18" t="n">
        <f aca="false">IF(P2490="","",ROUND((P2490-O2490)*1440,0))</f>
        <v>15</v>
      </c>
      <c r="AG2490" s="18" t="n">
        <f aca="false">IF(Q2490="","",ROUND((Q2490-P2490)*1440,0))</f>
        <v>17</v>
      </c>
      <c r="AH2490" s="18" t="n">
        <f aca="false">IF(Q2490="","",ROUND((Q2490-H2490)*1440,0))</f>
        <v>491</v>
      </c>
      <c r="AI2490" s="19" t="n">
        <f aca="false">ROUND(IF(O2490="",Assumptions!$B$25-K2490,O2490-K2490)*24,1)</f>
        <v>6.4</v>
      </c>
      <c r="AJ2490" s="20" t="n">
        <f aca="false">ROUND(MAX(N(Y2490)/Assumptions!$C$5, N(Z2490)/Assumptions!$C$6, N(AA2490)/Assumptions!$C$7, N(AB2490)/Assumptions!$C$8, N(AC2490)/Assumptions!$C$9, N(AD2490)/Assumptions!$C$10, N(AE2490)/Assumptions!$C$11, N(AF2490)/Assumptions!$C$12, N(AG2490)/Assumptions!$C$13),3)</f>
        <v>6.667</v>
      </c>
      <c r="AK2490" s="0" t="str">
        <f aca="false">IF(OR(U2490="Pending",U2490="On Hold"),"Open GRN (awaiting)",IF(AJ2490&lt;=1,"Within SLA",IF(ROUND(N(Y2490)/Assumptions!$C$5,3)=AJ2490,"Gate Wait",IF(ROUND(N(Z2490)/Assumptions!$C$6,3)=AJ2490,"Dock Wait",IF(ROUND(N(AA2490)/Assumptions!$C$7,3)=AJ2490,"Unloading",IF(ROUND(N(AB2490)/Assumptions!$C$8,3)=AJ2490,"Unload-to-QC Wait",IF(ROUND(N(AC2490)/Assumptions!$C$9,3)=AJ2490,"QC",IF(ROUND(N(AD2490)/Assumptions!$C$10,3)=AJ2490,"QC-to-GRN Wait",IF(ROUND(N(AE2490)/Assumptions!$C$11,3)=AJ2490,"GRN Processing",IF(ROUND(N(AF2490)/Assumptions!$C$12,3)=AJ2490,"GRN-to-Putaway Wait",IF(ROUND(N(AG2490)/Assumptions!$C$13,3)=AJ2490,"Putaway","Within SLA")))))))))))</f>
        <v>GRN Processing</v>
      </c>
    </row>
    <row r="2491" customFormat="false" ht="15" hidden="false" customHeight="false" outlineLevel="0" collapsed="false">
      <c r="A2491" s="0" t="s">
        <v>7185</v>
      </c>
      <c r="B2491" s="0" t="s">
        <v>7186</v>
      </c>
      <c r="C2491" s="0" t="s">
        <v>175</v>
      </c>
      <c r="D2491" s="0" t="s">
        <v>147</v>
      </c>
      <c r="E2491" s="0" t="s">
        <v>1813</v>
      </c>
      <c r="F2491" s="0" t="s">
        <v>137</v>
      </c>
      <c r="G2491" s="0" t="s">
        <v>167</v>
      </c>
      <c r="H2491" s="17" t="n">
        <v>46263.5979166667</v>
      </c>
      <c r="I2491" s="17" t="n">
        <v>46263.6305555556</v>
      </c>
      <c r="J2491" s="17" t="n">
        <v>46263.6340277778</v>
      </c>
      <c r="K2491" s="17" t="n">
        <v>46263.6590277778</v>
      </c>
      <c r="L2491" s="17" t="n">
        <v>46263.6652777778</v>
      </c>
      <c r="M2491" s="17" t="n">
        <v>46263.6770833333</v>
      </c>
      <c r="N2491" s="17" t="n">
        <v>46263.6833333333</v>
      </c>
      <c r="O2491" s="17" t="n">
        <v>46263.7041666667</v>
      </c>
      <c r="P2491" s="17" t="n">
        <v>46263.7138888889</v>
      </c>
      <c r="Q2491" s="17" t="n">
        <v>46263.7326388889</v>
      </c>
      <c r="R2491" s="0" t="n">
        <v>513</v>
      </c>
      <c r="S2491" s="0" t="n">
        <v>0</v>
      </c>
      <c r="T2491" s="0" t="n">
        <v>0</v>
      </c>
      <c r="U2491" s="18" t="s">
        <v>130</v>
      </c>
      <c r="V2491" s="18" t="s">
        <v>144</v>
      </c>
      <c r="W2491" s="0" t="str">
        <f aca="false">IF(AND(X2491&gt;=6,X2491&lt;14),"A",IF(AND(X2491&gt;=14,X2491&lt;22),"B","C"))</f>
        <v>B</v>
      </c>
      <c r="X2491" s="18" t="n">
        <f aca="false">HOUR(H2491)</f>
        <v>14</v>
      </c>
      <c r="Y2491" s="18" t="n">
        <f aca="false">ROUND((I2491-H2491)*1440,0)</f>
        <v>47</v>
      </c>
      <c r="Z2491" s="18" t="n">
        <f aca="false">ROUND((J2491-I2491)*1440,0)</f>
        <v>5</v>
      </c>
      <c r="AA2491" s="18" t="n">
        <f aca="false">ROUND((K2491-J2491)*1440,0)</f>
        <v>36</v>
      </c>
      <c r="AB2491" s="18" t="n">
        <f aca="false">ROUND((L2491-K2491)*1440,0)</f>
        <v>9</v>
      </c>
      <c r="AC2491" s="18" t="n">
        <f aca="false">ROUND((M2491-L2491)*1440,0)</f>
        <v>17</v>
      </c>
      <c r="AD2491" s="18" t="n">
        <f aca="false">IF(N2491="","",ROUND((N2491-M2491)*1440,0))</f>
        <v>9</v>
      </c>
      <c r="AE2491" s="18" t="n">
        <f aca="false">IF(O2491="","",ROUND((O2491-N2491)*1440,0))</f>
        <v>30</v>
      </c>
      <c r="AF2491" s="18" t="n">
        <f aca="false">IF(P2491="","",ROUND((P2491-O2491)*1440,0))</f>
        <v>14</v>
      </c>
      <c r="AG2491" s="18" t="n">
        <f aca="false">IF(Q2491="","",ROUND((Q2491-P2491)*1440,0))</f>
        <v>27</v>
      </c>
      <c r="AH2491" s="18" t="n">
        <f aca="false">IF(Q2491="","",ROUND((Q2491-H2491)*1440,0))</f>
        <v>194</v>
      </c>
      <c r="AI2491" s="19" t="n">
        <f aca="false">ROUND(IF(O2491="",Assumptions!$B$25-K2491,O2491-K2491)*24,1)</f>
        <v>1.1</v>
      </c>
      <c r="AJ2491" s="20" t="n">
        <f aca="false">ROUND(MAX(N(Y2491)/Assumptions!$C$5, N(Z2491)/Assumptions!$C$6, N(AA2491)/Assumptions!$C$7, N(AB2491)/Assumptions!$C$8, N(AC2491)/Assumptions!$C$9, N(AD2491)/Assumptions!$C$10, N(AE2491)/Assumptions!$C$11, N(AF2491)/Assumptions!$C$12, N(AG2491)/Assumptions!$C$13),3)</f>
        <v>1.567</v>
      </c>
      <c r="AK2491" s="0" t="str">
        <f aca="false">IF(OR(U2491="Pending",U2491="On Hold"),"Open GRN (awaiting)",IF(AJ2491&lt;=1,"Within SLA",IF(ROUND(N(Y2491)/Assumptions!$C$5,3)=AJ2491,"Gate Wait",IF(ROUND(N(Z2491)/Assumptions!$C$6,3)=AJ2491,"Dock Wait",IF(ROUND(N(AA2491)/Assumptions!$C$7,3)=AJ2491,"Unloading",IF(ROUND(N(AB2491)/Assumptions!$C$8,3)=AJ2491,"Unload-to-QC Wait",IF(ROUND(N(AC2491)/Assumptions!$C$9,3)=AJ2491,"QC",IF(ROUND(N(AD2491)/Assumptions!$C$10,3)=AJ2491,"QC-to-GRN Wait",IF(ROUND(N(AE2491)/Assumptions!$C$11,3)=AJ2491,"GRN Processing",IF(ROUND(N(AF2491)/Assumptions!$C$12,3)=AJ2491,"GRN-to-Putaway Wait",IF(ROUND(N(AG2491)/Assumptions!$C$13,3)=AJ2491,"Putaway","Within SLA")))))))))))</f>
        <v>Gate Wait</v>
      </c>
    </row>
    <row r="2492" customFormat="false" ht="15" hidden="false" customHeight="false" outlineLevel="0" collapsed="false">
      <c r="A2492" s="0" t="s">
        <v>7187</v>
      </c>
      <c r="B2492" s="0" t="s">
        <v>7188</v>
      </c>
      <c r="C2492" s="0" t="s">
        <v>118</v>
      </c>
      <c r="D2492" s="0" t="s">
        <v>147</v>
      </c>
      <c r="E2492" s="0" t="s">
        <v>7189</v>
      </c>
      <c r="F2492" s="0" t="s">
        <v>128</v>
      </c>
      <c r="G2492" s="0" t="s">
        <v>150</v>
      </c>
      <c r="H2492" s="17" t="n">
        <v>46263.6159722222</v>
      </c>
      <c r="I2492" s="17" t="n">
        <v>46263.6326388889</v>
      </c>
      <c r="J2492" s="17" t="n">
        <v>46263.6388888889</v>
      </c>
      <c r="K2492" s="17" t="n">
        <v>46263.6590277778</v>
      </c>
      <c r="L2492" s="17" t="n">
        <v>46263.6729166667</v>
      </c>
      <c r="M2492" s="17" t="n">
        <v>46263.6847222222</v>
      </c>
      <c r="N2492" s="17" t="n">
        <v>46263.7104166667</v>
      </c>
      <c r="O2492" s="17" t="n">
        <v>46263.7229166667</v>
      </c>
      <c r="P2492" s="17" t="n">
        <v>46263.7368055556</v>
      </c>
      <c r="Q2492" s="17" t="n">
        <v>46263.7659722222</v>
      </c>
      <c r="R2492" s="0" t="n">
        <v>147</v>
      </c>
      <c r="S2492" s="0" t="n">
        <v>0</v>
      </c>
      <c r="T2492" s="0" t="n">
        <v>0</v>
      </c>
      <c r="U2492" s="18" t="s">
        <v>130</v>
      </c>
      <c r="V2492" s="18" t="s">
        <v>144</v>
      </c>
      <c r="W2492" s="0" t="str">
        <f aca="false">IF(AND(X2492&gt;=6,X2492&lt;14),"A",IF(AND(X2492&gt;=14,X2492&lt;22),"B","C"))</f>
        <v>B</v>
      </c>
      <c r="X2492" s="18" t="n">
        <f aca="false">HOUR(H2492)</f>
        <v>14</v>
      </c>
      <c r="Y2492" s="18" t="n">
        <f aca="false">ROUND((I2492-H2492)*1440,0)</f>
        <v>24</v>
      </c>
      <c r="Z2492" s="18" t="n">
        <f aca="false">ROUND((J2492-I2492)*1440,0)</f>
        <v>9</v>
      </c>
      <c r="AA2492" s="18" t="n">
        <f aca="false">ROUND((K2492-J2492)*1440,0)</f>
        <v>29</v>
      </c>
      <c r="AB2492" s="18" t="n">
        <f aca="false">ROUND((L2492-K2492)*1440,0)</f>
        <v>20</v>
      </c>
      <c r="AC2492" s="18" t="n">
        <f aca="false">ROUND((M2492-L2492)*1440,0)</f>
        <v>17</v>
      </c>
      <c r="AD2492" s="18" t="n">
        <f aca="false">IF(N2492="","",ROUND((N2492-M2492)*1440,0))</f>
        <v>37</v>
      </c>
      <c r="AE2492" s="18" t="n">
        <f aca="false">IF(O2492="","",ROUND((O2492-N2492)*1440,0))</f>
        <v>18</v>
      </c>
      <c r="AF2492" s="18" t="n">
        <f aca="false">IF(P2492="","",ROUND((P2492-O2492)*1440,0))</f>
        <v>20</v>
      </c>
      <c r="AG2492" s="18" t="n">
        <f aca="false">IF(Q2492="","",ROUND((Q2492-P2492)*1440,0))</f>
        <v>42</v>
      </c>
      <c r="AH2492" s="18" t="n">
        <f aca="false">IF(Q2492="","",ROUND((Q2492-H2492)*1440,0))</f>
        <v>216</v>
      </c>
      <c r="AI2492" s="19" t="n">
        <f aca="false">ROUND(IF(O2492="",Assumptions!$B$25-K2492,O2492-K2492)*24,1)</f>
        <v>1.5</v>
      </c>
      <c r="AJ2492" s="20" t="n">
        <f aca="false">ROUND(MAX(N(Y2492)/Assumptions!$C$5, N(Z2492)/Assumptions!$C$6, N(AA2492)/Assumptions!$C$7, N(AB2492)/Assumptions!$C$8, N(AC2492)/Assumptions!$C$9, N(AD2492)/Assumptions!$C$10, N(AE2492)/Assumptions!$C$11, N(AF2492)/Assumptions!$C$12, N(AG2492)/Assumptions!$C$13),3)</f>
        <v>1.333</v>
      </c>
      <c r="AK2492" s="0" t="str">
        <f aca="false">IF(OR(U2492="Pending",U2492="On Hold"),"Open GRN (awaiting)",IF(AJ2492&lt;=1,"Within SLA",IF(ROUND(N(Y2492)/Assumptions!$C$5,3)=AJ2492,"Gate Wait",IF(ROUND(N(Z2492)/Assumptions!$C$6,3)=AJ2492,"Dock Wait",IF(ROUND(N(AA2492)/Assumptions!$C$7,3)=AJ2492,"Unloading",IF(ROUND(N(AB2492)/Assumptions!$C$8,3)=AJ2492,"Unload-to-QC Wait",IF(ROUND(N(AC2492)/Assumptions!$C$9,3)=AJ2492,"QC",IF(ROUND(N(AD2492)/Assumptions!$C$10,3)=AJ2492,"QC-to-GRN Wait",IF(ROUND(N(AE2492)/Assumptions!$C$11,3)=AJ2492,"GRN Processing",IF(ROUND(N(AF2492)/Assumptions!$C$12,3)=AJ2492,"GRN-to-Putaway Wait",IF(ROUND(N(AG2492)/Assumptions!$C$13,3)=AJ2492,"Putaway","Within SLA")))))))))))</f>
        <v>Unload-to-QC Wait</v>
      </c>
    </row>
    <row r="2493" customFormat="false" ht="15" hidden="false" customHeight="false" outlineLevel="0" collapsed="false">
      <c r="A2493" s="0" t="s">
        <v>7190</v>
      </c>
      <c r="B2493" s="0" t="s">
        <v>7191</v>
      </c>
      <c r="C2493" s="0" t="s">
        <v>159</v>
      </c>
      <c r="D2493" s="0" t="s">
        <v>135</v>
      </c>
      <c r="E2493" s="0" t="s">
        <v>7192</v>
      </c>
      <c r="F2493" s="0" t="s">
        <v>128</v>
      </c>
      <c r="G2493" s="0" t="s">
        <v>138</v>
      </c>
      <c r="H2493" s="17" t="n">
        <v>46263.61875</v>
      </c>
      <c r="I2493" s="17" t="n">
        <v>46263.6479166667</v>
      </c>
      <c r="J2493" s="17" t="n">
        <v>46263.6520833333</v>
      </c>
      <c r="K2493" s="17" t="n">
        <v>46263.6729166667</v>
      </c>
      <c r="L2493" s="17" t="n">
        <v>46263.6805555556</v>
      </c>
      <c r="M2493" s="17" t="n">
        <v>46263.7013888889</v>
      </c>
      <c r="N2493" s="17" t="n">
        <v>46263.75625</v>
      </c>
      <c r="O2493" s="17" t="n">
        <v>46264.01875</v>
      </c>
      <c r="P2493" s="17" t="n">
        <v>46264.03125</v>
      </c>
      <c r="Q2493" s="17" t="n">
        <v>46264.0520833333</v>
      </c>
      <c r="R2493" s="0" t="n">
        <v>229</v>
      </c>
      <c r="S2493" s="0" t="n">
        <v>0</v>
      </c>
      <c r="T2493" s="0" t="n">
        <v>0</v>
      </c>
      <c r="U2493" s="18" t="s">
        <v>130</v>
      </c>
      <c r="V2493" s="18" t="s">
        <v>156</v>
      </c>
      <c r="W2493" s="0" t="str">
        <f aca="false">IF(AND(X2493&gt;=6,X2493&lt;14),"A",IF(AND(X2493&gt;=14,X2493&lt;22),"B","C"))</f>
        <v>B</v>
      </c>
      <c r="X2493" s="18" t="n">
        <f aca="false">HOUR(H2493)</f>
        <v>14</v>
      </c>
      <c r="Y2493" s="18" t="n">
        <f aca="false">ROUND((I2493-H2493)*1440,0)</f>
        <v>42</v>
      </c>
      <c r="Z2493" s="18" t="n">
        <f aca="false">ROUND((J2493-I2493)*1440,0)</f>
        <v>6</v>
      </c>
      <c r="AA2493" s="18" t="n">
        <f aca="false">ROUND((K2493-J2493)*1440,0)</f>
        <v>30</v>
      </c>
      <c r="AB2493" s="18" t="n">
        <f aca="false">ROUND((L2493-K2493)*1440,0)</f>
        <v>11</v>
      </c>
      <c r="AC2493" s="18" t="n">
        <f aca="false">ROUND((M2493-L2493)*1440,0)</f>
        <v>30</v>
      </c>
      <c r="AD2493" s="18" t="n">
        <f aca="false">IF(N2493="","",ROUND((N2493-M2493)*1440,0))</f>
        <v>79</v>
      </c>
      <c r="AE2493" s="18" t="n">
        <f aca="false">IF(O2493="","",ROUND((O2493-N2493)*1440,0))</f>
        <v>378</v>
      </c>
      <c r="AF2493" s="18" t="n">
        <f aca="false">IF(P2493="","",ROUND((P2493-O2493)*1440,0))</f>
        <v>18</v>
      </c>
      <c r="AG2493" s="18" t="n">
        <f aca="false">IF(Q2493="","",ROUND((Q2493-P2493)*1440,0))</f>
        <v>30</v>
      </c>
      <c r="AH2493" s="18" t="n">
        <f aca="false">IF(Q2493="","",ROUND((Q2493-H2493)*1440,0))</f>
        <v>624</v>
      </c>
      <c r="AI2493" s="19" t="n">
        <f aca="false">ROUND(IF(O2493="",Assumptions!$B$25-K2493,O2493-K2493)*24,1)</f>
        <v>8.3</v>
      </c>
      <c r="AJ2493" s="20" t="n">
        <f aca="false">ROUND(MAX(N(Y2493)/Assumptions!$C$5, N(Z2493)/Assumptions!$C$6, N(AA2493)/Assumptions!$C$7, N(AB2493)/Assumptions!$C$8, N(AC2493)/Assumptions!$C$9, N(AD2493)/Assumptions!$C$10, N(AE2493)/Assumptions!$C$11, N(AF2493)/Assumptions!$C$12, N(AG2493)/Assumptions!$C$13),3)</f>
        <v>8.4</v>
      </c>
      <c r="AK2493" s="0" t="str">
        <f aca="false">IF(OR(U2493="Pending",U2493="On Hold"),"Open GRN (awaiting)",IF(AJ2493&lt;=1,"Within SLA",IF(ROUND(N(Y2493)/Assumptions!$C$5,3)=AJ2493,"Gate Wait",IF(ROUND(N(Z2493)/Assumptions!$C$6,3)=AJ2493,"Dock Wait",IF(ROUND(N(AA2493)/Assumptions!$C$7,3)=AJ2493,"Unloading",IF(ROUND(N(AB2493)/Assumptions!$C$8,3)=AJ2493,"Unload-to-QC Wait",IF(ROUND(N(AC2493)/Assumptions!$C$9,3)=AJ2493,"QC",IF(ROUND(N(AD2493)/Assumptions!$C$10,3)=AJ2493,"QC-to-GRN Wait",IF(ROUND(N(AE2493)/Assumptions!$C$11,3)=AJ2493,"GRN Processing",IF(ROUND(N(AF2493)/Assumptions!$C$12,3)=AJ2493,"GRN-to-Putaway Wait",IF(ROUND(N(AG2493)/Assumptions!$C$13,3)=AJ2493,"Putaway","Within SLA")))))))))))</f>
        <v>GRN Processing</v>
      </c>
    </row>
    <row r="2494" customFormat="false" ht="15" hidden="false" customHeight="false" outlineLevel="0" collapsed="false">
      <c r="A2494" s="0" t="s">
        <v>7193</v>
      </c>
      <c r="B2494" s="0" t="s">
        <v>7194</v>
      </c>
      <c r="C2494" s="0" t="s">
        <v>142</v>
      </c>
      <c r="D2494" s="0" t="s">
        <v>135</v>
      </c>
      <c r="E2494" s="0" t="s">
        <v>7195</v>
      </c>
      <c r="F2494" s="0" t="s">
        <v>137</v>
      </c>
      <c r="G2494" s="0" t="s">
        <v>178</v>
      </c>
      <c r="H2494" s="17" t="n">
        <v>46263.6215277778</v>
      </c>
      <c r="I2494" s="17" t="n">
        <v>46263.6402777778</v>
      </c>
      <c r="J2494" s="17" t="n">
        <v>46263.6430555556</v>
      </c>
      <c r="K2494" s="17" t="n">
        <v>46263.6645833333</v>
      </c>
      <c r="L2494" s="17" t="n">
        <v>46263.6763888889</v>
      </c>
      <c r="M2494" s="17" t="n">
        <v>46263.7423611111</v>
      </c>
      <c r="N2494" s="17" t="n">
        <v>46263.75625</v>
      </c>
      <c r="O2494" s="17" t="n">
        <v>46263.7909722222</v>
      </c>
      <c r="P2494" s="17" t="n">
        <v>46263.7979166667</v>
      </c>
      <c r="Q2494" s="17" t="n">
        <v>46263.8083333333</v>
      </c>
      <c r="R2494" s="0" t="n">
        <v>337</v>
      </c>
      <c r="S2494" s="0" t="n">
        <v>0</v>
      </c>
      <c r="T2494" s="0" t="n">
        <v>3</v>
      </c>
      <c r="U2494" s="18" t="s">
        <v>123</v>
      </c>
      <c r="V2494" s="18" t="s">
        <v>144</v>
      </c>
      <c r="W2494" s="0" t="str">
        <f aca="false">IF(AND(X2494&gt;=6,X2494&lt;14),"A",IF(AND(X2494&gt;=14,X2494&lt;22),"B","C"))</f>
        <v>B</v>
      </c>
      <c r="X2494" s="18" t="n">
        <f aca="false">HOUR(H2494)</f>
        <v>14</v>
      </c>
      <c r="Y2494" s="18" t="n">
        <f aca="false">ROUND((I2494-H2494)*1440,0)</f>
        <v>27</v>
      </c>
      <c r="Z2494" s="18" t="n">
        <f aca="false">ROUND((J2494-I2494)*1440,0)</f>
        <v>4</v>
      </c>
      <c r="AA2494" s="18" t="n">
        <f aca="false">ROUND((K2494-J2494)*1440,0)</f>
        <v>31</v>
      </c>
      <c r="AB2494" s="18" t="n">
        <f aca="false">ROUND((L2494-K2494)*1440,0)</f>
        <v>17</v>
      </c>
      <c r="AC2494" s="18" t="n">
        <f aca="false">ROUND((M2494-L2494)*1440,0)</f>
        <v>95</v>
      </c>
      <c r="AD2494" s="18" t="n">
        <f aca="false">IF(N2494="","",ROUND((N2494-M2494)*1440,0))</f>
        <v>20</v>
      </c>
      <c r="AE2494" s="18" t="n">
        <f aca="false">IF(O2494="","",ROUND((O2494-N2494)*1440,0))</f>
        <v>50</v>
      </c>
      <c r="AF2494" s="18" t="n">
        <f aca="false">IF(P2494="","",ROUND((P2494-O2494)*1440,0))</f>
        <v>10</v>
      </c>
      <c r="AG2494" s="18" t="n">
        <f aca="false">IF(Q2494="","",ROUND((Q2494-P2494)*1440,0))</f>
        <v>15</v>
      </c>
      <c r="AH2494" s="18" t="n">
        <f aca="false">IF(Q2494="","",ROUND((Q2494-H2494)*1440,0))</f>
        <v>269</v>
      </c>
      <c r="AI2494" s="19" t="n">
        <f aca="false">ROUND(IF(O2494="",Assumptions!$B$25-K2494,O2494-K2494)*24,1)</f>
        <v>3</v>
      </c>
      <c r="AJ2494" s="20" t="n">
        <f aca="false">ROUND(MAX(N(Y2494)/Assumptions!$C$5, N(Z2494)/Assumptions!$C$6, N(AA2494)/Assumptions!$C$7, N(AB2494)/Assumptions!$C$8, N(AC2494)/Assumptions!$C$9, N(AD2494)/Assumptions!$C$10, N(AE2494)/Assumptions!$C$11, N(AF2494)/Assumptions!$C$12, N(AG2494)/Assumptions!$C$13),3)</f>
        <v>2.111</v>
      </c>
      <c r="AK2494" s="0" t="str">
        <f aca="false">IF(OR(U2494="Pending",U2494="On Hold"),"Open GRN (awaiting)",IF(AJ2494&lt;=1,"Within SLA",IF(ROUND(N(Y2494)/Assumptions!$C$5,3)=AJ2494,"Gate Wait",IF(ROUND(N(Z2494)/Assumptions!$C$6,3)=AJ2494,"Dock Wait",IF(ROUND(N(AA2494)/Assumptions!$C$7,3)=AJ2494,"Unloading",IF(ROUND(N(AB2494)/Assumptions!$C$8,3)=AJ2494,"Unload-to-QC Wait",IF(ROUND(N(AC2494)/Assumptions!$C$9,3)=AJ2494,"QC",IF(ROUND(N(AD2494)/Assumptions!$C$10,3)=AJ2494,"QC-to-GRN Wait",IF(ROUND(N(AE2494)/Assumptions!$C$11,3)=AJ2494,"GRN Processing",IF(ROUND(N(AF2494)/Assumptions!$C$12,3)=AJ2494,"GRN-to-Putaway Wait",IF(ROUND(N(AG2494)/Assumptions!$C$13,3)=AJ2494,"Putaway","Within SLA")))))))))))</f>
        <v>QC</v>
      </c>
    </row>
    <row r="2495" customFormat="false" ht="15" hidden="false" customHeight="false" outlineLevel="0" collapsed="false">
      <c r="A2495" s="0" t="s">
        <v>7196</v>
      </c>
      <c r="B2495" s="0" t="s">
        <v>7197</v>
      </c>
      <c r="C2495" s="0" t="s">
        <v>184</v>
      </c>
      <c r="D2495" s="0" t="s">
        <v>119</v>
      </c>
      <c r="E2495" s="0" t="s">
        <v>4818</v>
      </c>
      <c r="F2495" s="0" t="s">
        <v>177</v>
      </c>
      <c r="G2495" s="0" t="s">
        <v>122</v>
      </c>
      <c r="H2495" s="17" t="n">
        <v>46263.6284722222</v>
      </c>
      <c r="I2495" s="17" t="n">
        <v>46263.6583333333</v>
      </c>
      <c r="J2495" s="17" t="n">
        <v>46263.6611111111</v>
      </c>
      <c r="K2495" s="17" t="n">
        <v>46263.6756944444</v>
      </c>
      <c r="L2495" s="17" t="n">
        <v>46263.6895833333</v>
      </c>
      <c r="M2495" s="17" t="n">
        <v>46263.7104166667</v>
      </c>
      <c r="N2495" s="17" t="n">
        <v>46263.71875</v>
      </c>
      <c r="O2495" s="17" t="n">
        <v>46263.7722222222</v>
      </c>
      <c r="P2495" s="17" t="n">
        <v>46263.7743055556</v>
      </c>
      <c r="Q2495" s="17" t="n">
        <v>46263.7854166667</v>
      </c>
      <c r="R2495" s="0" t="n">
        <v>341</v>
      </c>
      <c r="S2495" s="0" t="n">
        <v>0</v>
      </c>
      <c r="T2495" s="0" t="n">
        <v>0</v>
      </c>
      <c r="U2495" s="18" t="s">
        <v>130</v>
      </c>
      <c r="V2495" s="18" t="s">
        <v>131</v>
      </c>
      <c r="W2495" s="0" t="str">
        <f aca="false">IF(AND(X2495&gt;=6,X2495&lt;14),"A",IF(AND(X2495&gt;=14,X2495&lt;22),"B","C"))</f>
        <v>B</v>
      </c>
      <c r="X2495" s="18" t="n">
        <f aca="false">HOUR(H2495)</f>
        <v>15</v>
      </c>
      <c r="Y2495" s="18" t="n">
        <f aca="false">ROUND((I2495-H2495)*1440,0)</f>
        <v>43</v>
      </c>
      <c r="Z2495" s="18" t="n">
        <f aca="false">ROUND((J2495-I2495)*1440,0)</f>
        <v>4</v>
      </c>
      <c r="AA2495" s="18" t="n">
        <f aca="false">ROUND((K2495-J2495)*1440,0)</f>
        <v>21</v>
      </c>
      <c r="AB2495" s="18" t="n">
        <f aca="false">ROUND((L2495-K2495)*1440,0)</f>
        <v>20</v>
      </c>
      <c r="AC2495" s="18" t="n">
        <f aca="false">ROUND((M2495-L2495)*1440,0)</f>
        <v>30</v>
      </c>
      <c r="AD2495" s="18" t="n">
        <f aca="false">IF(N2495="","",ROUND((N2495-M2495)*1440,0))</f>
        <v>12</v>
      </c>
      <c r="AE2495" s="18" t="n">
        <f aca="false">IF(O2495="","",ROUND((O2495-N2495)*1440,0))</f>
        <v>77</v>
      </c>
      <c r="AF2495" s="18" t="n">
        <f aca="false">IF(P2495="","",ROUND((P2495-O2495)*1440,0))</f>
        <v>3</v>
      </c>
      <c r="AG2495" s="18" t="n">
        <f aca="false">IF(Q2495="","",ROUND((Q2495-P2495)*1440,0))</f>
        <v>16</v>
      </c>
      <c r="AH2495" s="18" t="n">
        <f aca="false">IF(Q2495="","",ROUND((Q2495-H2495)*1440,0))</f>
        <v>226</v>
      </c>
      <c r="AI2495" s="19" t="n">
        <f aca="false">ROUND(IF(O2495="",Assumptions!$B$25-K2495,O2495-K2495)*24,1)</f>
        <v>2.3</v>
      </c>
      <c r="AJ2495" s="20" t="n">
        <f aca="false">ROUND(MAX(N(Y2495)/Assumptions!$C$5, N(Z2495)/Assumptions!$C$6, N(AA2495)/Assumptions!$C$7, N(AB2495)/Assumptions!$C$8, N(AC2495)/Assumptions!$C$9, N(AD2495)/Assumptions!$C$10, N(AE2495)/Assumptions!$C$11, N(AF2495)/Assumptions!$C$12, N(AG2495)/Assumptions!$C$13),3)</f>
        <v>1.711</v>
      </c>
      <c r="AK2495" s="0" t="str">
        <f aca="false">IF(OR(U2495="Pending",U2495="On Hold"),"Open GRN (awaiting)",IF(AJ2495&lt;=1,"Within SLA",IF(ROUND(N(Y2495)/Assumptions!$C$5,3)=AJ2495,"Gate Wait",IF(ROUND(N(Z2495)/Assumptions!$C$6,3)=AJ2495,"Dock Wait",IF(ROUND(N(AA2495)/Assumptions!$C$7,3)=AJ2495,"Unloading",IF(ROUND(N(AB2495)/Assumptions!$C$8,3)=AJ2495,"Unload-to-QC Wait",IF(ROUND(N(AC2495)/Assumptions!$C$9,3)=AJ2495,"QC",IF(ROUND(N(AD2495)/Assumptions!$C$10,3)=AJ2495,"QC-to-GRN Wait",IF(ROUND(N(AE2495)/Assumptions!$C$11,3)=AJ2495,"GRN Processing",IF(ROUND(N(AF2495)/Assumptions!$C$12,3)=AJ2495,"GRN-to-Putaway Wait",IF(ROUND(N(AG2495)/Assumptions!$C$13,3)=AJ2495,"Putaway","Within SLA")))))))))))</f>
        <v>GRN Processing</v>
      </c>
    </row>
    <row r="2496" customFormat="false" ht="15" hidden="false" customHeight="false" outlineLevel="0" collapsed="false">
      <c r="A2496" s="0" t="s">
        <v>7198</v>
      </c>
      <c r="B2496" s="0" t="s">
        <v>7199</v>
      </c>
      <c r="C2496" s="0" t="s">
        <v>175</v>
      </c>
      <c r="D2496" s="0" t="s">
        <v>135</v>
      </c>
      <c r="E2496" s="0" t="s">
        <v>4157</v>
      </c>
      <c r="F2496" s="0" t="s">
        <v>177</v>
      </c>
      <c r="G2496" s="0" t="s">
        <v>178</v>
      </c>
      <c r="H2496" s="17" t="n">
        <v>46263.6319444445</v>
      </c>
      <c r="I2496" s="17" t="n">
        <v>46263.6444444444</v>
      </c>
      <c r="J2496" s="17" t="n">
        <v>46263.6479166667</v>
      </c>
      <c r="K2496" s="17" t="n">
        <v>46263.6652777778</v>
      </c>
      <c r="L2496" s="17" t="n">
        <v>46263.6729166667</v>
      </c>
      <c r="M2496" s="17" t="n">
        <v>46263.7013888889</v>
      </c>
      <c r="N2496" s="17" t="n">
        <v>46263.7319444444</v>
      </c>
      <c r="O2496" s="17" t="n">
        <v>46263.7618055556</v>
      </c>
      <c r="P2496" s="17" t="n">
        <v>46263.7743055556</v>
      </c>
      <c r="Q2496" s="17" t="n">
        <v>46263.7854166667</v>
      </c>
      <c r="R2496" s="0" t="n">
        <v>145</v>
      </c>
      <c r="S2496" s="0" t="n">
        <v>0</v>
      </c>
      <c r="T2496" s="0" t="n">
        <v>0</v>
      </c>
      <c r="U2496" s="18" t="s">
        <v>130</v>
      </c>
      <c r="V2496" s="18" t="s">
        <v>156</v>
      </c>
      <c r="W2496" s="0" t="str">
        <f aca="false">IF(AND(X2496&gt;=6,X2496&lt;14),"A",IF(AND(X2496&gt;=14,X2496&lt;22),"B","C"))</f>
        <v>B</v>
      </c>
      <c r="X2496" s="18" t="n">
        <f aca="false">HOUR(H2496)</f>
        <v>15</v>
      </c>
      <c r="Y2496" s="18" t="n">
        <f aca="false">ROUND((I2496-H2496)*1440,0)</f>
        <v>18</v>
      </c>
      <c r="Z2496" s="18" t="n">
        <f aca="false">ROUND((J2496-I2496)*1440,0)</f>
        <v>5</v>
      </c>
      <c r="AA2496" s="18" t="n">
        <f aca="false">ROUND((K2496-J2496)*1440,0)</f>
        <v>25</v>
      </c>
      <c r="AB2496" s="18" t="n">
        <f aca="false">ROUND((L2496-K2496)*1440,0)</f>
        <v>11</v>
      </c>
      <c r="AC2496" s="18" t="n">
        <f aca="false">ROUND((M2496-L2496)*1440,0)</f>
        <v>41</v>
      </c>
      <c r="AD2496" s="18" t="n">
        <f aca="false">IF(N2496="","",ROUND((N2496-M2496)*1440,0))</f>
        <v>44</v>
      </c>
      <c r="AE2496" s="18" t="n">
        <f aca="false">IF(O2496="","",ROUND((O2496-N2496)*1440,0))</f>
        <v>43</v>
      </c>
      <c r="AF2496" s="18" t="n">
        <f aca="false">IF(P2496="","",ROUND((P2496-O2496)*1440,0))</f>
        <v>18</v>
      </c>
      <c r="AG2496" s="18" t="n">
        <f aca="false">IF(Q2496="","",ROUND((Q2496-P2496)*1440,0))</f>
        <v>16</v>
      </c>
      <c r="AH2496" s="18" t="n">
        <f aca="false">IF(Q2496="","",ROUND((Q2496-H2496)*1440,0))</f>
        <v>221</v>
      </c>
      <c r="AI2496" s="19" t="n">
        <f aca="false">ROUND(IF(O2496="",Assumptions!$B$25-K2496,O2496-K2496)*24,1)</f>
        <v>2.3</v>
      </c>
      <c r="AJ2496" s="20" t="n">
        <f aca="false">ROUND(MAX(N(Y2496)/Assumptions!$C$5, N(Z2496)/Assumptions!$C$6, N(AA2496)/Assumptions!$C$7, N(AB2496)/Assumptions!$C$8, N(AC2496)/Assumptions!$C$9, N(AD2496)/Assumptions!$C$10, N(AE2496)/Assumptions!$C$11, N(AF2496)/Assumptions!$C$12, N(AG2496)/Assumptions!$C$13),3)</f>
        <v>1.467</v>
      </c>
      <c r="AK2496" s="0" t="str">
        <f aca="false">IF(OR(U2496="Pending",U2496="On Hold"),"Open GRN (awaiting)",IF(AJ2496&lt;=1,"Within SLA",IF(ROUND(N(Y2496)/Assumptions!$C$5,3)=AJ2496,"Gate Wait",IF(ROUND(N(Z2496)/Assumptions!$C$6,3)=AJ2496,"Dock Wait",IF(ROUND(N(AA2496)/Assumptions!$C$7,3)=AJ2496,"Unloading",IF(ROUND(N(AB2496)/Assumptions!$C$8,3)=AJ2496,"Unload-to-QC Wait",IF(ROUND(N(AC2496)/Assumptions!$C$9,3)=AJ2496,"QC",IF(ROUND(N(AD2496)/Assumptions!$C$10,3)=AJ2496,"QC-to-GRN Wait",IF(ROUND(N(AE2496)/Assumptions!$C$11,3)=AJ2496,"GRN Processing",IF(ROUND(N(AF2496)/Assumptions!$C$12,3)=AJ2496,"GRN-to-Putaway Wait",IF(ROUND(N(AG2496)/Assumptions!$C$13,3)=AJ2496,"Putaway","Within SLA")))))))))))</f>
        <v>QC-to-GRN Wait</v>
      </c>
    </row>
    <row r="2497" customFormat="false" ht="15" hidden="false" customHeight="false" outlineLevel="0" collapsed="false">
      <c r="A2497" s="0" t="s">
        <v>7200</v>
      </c>
      <c r="B2497" s="0" t="s">
        <v>7201</v>
      </c>
      <c r="C2497" s="0" t="s">
        <v>159</v>
      </c>
      <c r="D2497" s="0" t="s">
        <v>147</v>
      </c>
      <c r="E2497" s="0" t="s">
        <v>5099</v>
      </c>
      <c r="F2497" s="0" t="s">
        <v>128</v>
      </c>
      <c r="G2497" s="0" t="s">
        <v>150</v>
      </c>
      <c r="H2497" s="17" t="n">
        <v>46263.6326388889</v>
      </c>
      <c r="I2497" s="17" t="n">
        <v>46263.6451388889</v>
      </c>
      <c r="J2497" s="17" t="n">
        <v>46263.6479166667</v>
      </c>
      <c r="K2497" s="17" t="n">
        <v>46263.6597222222</v>
      </c>
      <c r="L2497" s="17" t="n">
        <v>46263.6659722222</v>
      </c>
      <c r="M2497" s="17" t="n">
        <v>46263.6791666667</v>
      </c>
      <c r="N2497" s="17" t="n">
        <v>46263.7597222222</v>
      </c>
      <c r="O2497" s="17" t="n">
        <v>46263.7645833333</v>
      </c>
      <c r="P2497" s="17" t="n">
        <v>46263.7763888889</v>
      </c>
      <c r="Q2497" s="17" t="n">
        <v>46263.79375</v>
      </c>
      <c r="R2497" s="0" t="n">
        <v>140</v>
      </c>
      <c r="S2497" s="0" t="n">
        <v>0</v>
      </c>
      <c r="T2497" s="0" t="n">
        <v>0</v>
      </c>
      <c r="U2497" s="18" t="s">
        <v>130</v>
      </c>
      <c r="V2497" s="18" t="s">
        <v>156</v>
      </c>
      <c r="W2497" s="0" t="str">
        <f aca="false">IF(AND(X2497&gt;=6,X2497&lt;14),"A",IF(AND(X2497&gt;=14,X2497&lt;22),"B","C"))</f>
        <v>B</v>
      </c>
      <c r="X2497" s="18" t="n">
        <f aca="false">HOUR(H2497)</f>
        <v>15</v>
      </c>
      <c r="Y2497" s="18" t="n">
        <f aca="false">ROUND((I2497-H2497)*1440,0)</f>
        <v>18</v>
      </c>
      <c r="Z2497" s="18" t="n">
        <f aca="false">ROUND((J2497-I2497)*1440,0)</f>
        <v>4</v>
      </c>
      <c r="AA2497" s="18" t="n">
        <f aca="false">ROUND((K2497-J2497)*1440,0)</f>
        <v>17</v>
      </c>
      <c r="AB2497" s="18" t="n">
        <f aca="false">ROUND((L2497-K2497)*1440,0)</f>
        <v>9</v>
      </c>
      <c r="AC2497" s="18" t="n">
        <f aca="false">ROUND((M2497-L2497)*1440,0)</f>
        <v>19</v>
      </c>
      <c r="AD2497" s="18" t="n">
        <f aca="false">IF(N2497="","",ROUND((N2497-M2497)*1440,0))</f>
        <v>116</v>
      </c>
      <c r="AE2497" s="18" t="n">
        <f aca="false">IF(O2497="","",ROUND((O2497-N2497)*1440,0))</f>
        <v>7</v>
      </c>
      <c r="AF2497" s="18" t="n">
        <f aca="false">IF(P2497="","",ROUND((P2497-O2497)*1440,0))</f>
        <v>17</v>
      </c>
      <c r="AG2497" s="18" t="n">
        <f aca="false">IF(Q2497="","",ROUND((Q2497-P2497)*1440,0))</f>
        <v>25</v>
      </c>
      <c r="AH2497" s="18" t="n">
        <f aca="false">IF(Q2497="","",ROUND((Q2497-H2497)*1440,0))</f>
        <v>232</v>
      </c>
      <c r="AI2497" s="19" t="n">
        <f aca="false">ROUND(IF(O2497="",Assumptions!$B$25-K2497,O2497-K2497)*24,1)</f>
        <v>2.5</v>
      </c>
      <c r="AJ2497" s="20" t="n">
        <f aca="false">ROUND(MAX(N(Y2497)/Assumptions!$C$5, N(Z2497)/Assumptions!$C$6, N(AA2497)/Assumptions!$C$7, N(AB2497)/Assumptions!$C$8, N(AC2497)/Assumptions!$C$9, N(AD2497)/Assumptions!$C$10, N(AE2497)/Assumptions!$C$11, N(AF2497)/Assumptions!$C$12, N(AG2497)/Assumptions!$C$13),3)</f>
        <v>3.867</v>
      </c>
      <c r="AK2497" s="0" t="str">
        <f aca="false">IF(OR(U2497="Pending",U2497="On Hold"),"Open GRN (awaiting)",IF(AJ2497&lt;=1,"Within SLA",IF(ROUND(N(Y2497)/Assumptions!$C$5,3)=AJ2497,"Gate Wait",IF(ROUND(N(Z2497)/Assumptions!$C$6,3)=AJ2497,"Dock Wait",IF(ROUND(N(AA2497)/Assumptions!$C$7,3)=AJ2497,"Unloading",IF(ROUND(N(AB2497)/Assumptions!$C$8,3)=AJ2497,"Unload-to-QC Wait",IF(ROUND(N(AC2497)/Assumptions!$C$9,3)=AJ2497,"QC",IF(ROUND(N(AD2497)/Assumptions!$C$10,3)=AJ2497,"QC-to-GRN Wait",IF(ROUND(N(AE2497)/Assumptions!$C$11,3)=AJ2497,"GRN Processing",IF(ROUND(N(AF2497)/Assumptions!$C$12,3)=AJ2497,"GRN-to-Putaway Wait",IF(ROUND(N(AG2497)/Assumptions!$C$13,3)=AJ2497,"Putaway","Within SLA")))))))))))</f>
        <v>QC-to-GRN Wait</v>
      </c>
    </row>
    <row r="2498" customFormat="false" ht="15" hidden="false" customHeight="false" outlineLevel="0" collapsed="false">
      <c r="A2498" s="0" t="s">
        <v>7202</v>
      </c>
      <c r="B2498" s="0" t="s">
        <v>7203</v>
      </c>
      <c r="C2498" s="0" t="s">
        <v>142</v>
      </c>
      <c r="D2498" s="0" t="s">
        <v>147</v>
      </c>
      <c r="E2498" s="0" t="s">
        <v>7204</v>
      </c>
      <c r="F2498" s="0" t="s">
        <v>137</v>
      </c>
      <c r="G2498" s="0" t="s">
        <v>150</v>
      </c>
      <c r="H2498" s="17" t="n">
        <v>46263.6402777778</v>
      </c>
      <c r="I2498" s="17" t="n">
        <v>46263.6625</v>
      </c>
      <c r="J2498" s="17" t="n">
        <v>46263.6791666667</v>
      </c>
      <c r="K2498" s="17" t="n">
        <v>46263.6986111111</v>
      </c>
      <c r="L2498" s="17" t="n">
        <v>46263.7138888889</v>
      </c>
      <c r="M2498" s="17" t="n">
        <v>46263.7263888889</v>
      </c>
      <c r="N2498" s="17" t="n">
        <v>46263.7555555556</v>
      </c>
      <c r="O2498" s="17" t="n">
        <v>46263.7798611111</v>
      </c>
      <c r="P2498" s="17" t="n">
        <v>46263.7861111111</v>
      </c>
      <c r="Q2498" s="17" t="n">
        <v>46263.7986111111</v>
      </c>
      <c r="R2498" s="0" t="n">
        <v>990</v>
      </c>
      <c r="S2498" s="0" t="n">
        <v>0</v>
      </c>
      <c r="T2498" s="0" t="n">
        <v>0</v>
      </c>
      <c r="U2498" s="18" t="s">
        <v>130</v>
      </c>
      <c r="V2498" s="18" t="s">
        <v>139</v>
      </c>
      <c r="W2498" s="0" t="str">
        <f aca="false">IF(AND(X2498&gt;=6,X2498&lt;14),"A",IF(AND(X2498&gt;=14,X2498&lt;22),"B","C"))</f>
        <v>B</v>
      </c>
      <c r="X2498" s="18" t="n">
        <f aca="false">HOUR(H2498)</f>
        <v>15</v>
      </c>
      <c r="Y2498" s="18" t="n">
        <f aca="false">ROUND((I2498-H2498)*1440,0)</f>
        <v>32</v>
      </c>
      <c r="Z2498" s="18" t="n">
        <f aca="false">ROUND((J2498-I2498)*1440,0)</f>
        <v>24</v>
      </c>
      <c r="AA2498" s="18" t="n">
        <f aca="false">ROUND((K2498-J2498)*1440,0)</f>
        <v>28</v>
      </c>
      <c r="AB2498" s="18" t="n">
        <f aca="false">ROUND((L2498-K2498)*1440,0)</f>
        <v>22</v>
      </c>
      <c r="AC2498" s="18" t="n">
        <f aca="false">ROUND((M2498-L2498)*1440,0)</f>
        <v>18</v>
      </c>
      <c r="AD2498" s="18" t="n">
        <f aca="false">IF(N2498="","",ROUND((N2498-M2498)*1440,0))</f>
        <v>42</v>
      </c>
      <c r="AE2498" s="18" t="n">
        <f aca="false">IF(O2498="","",ROUND((O2498-N2498)*1440,0))</f>
        <v>35</v>
      </c>
      <c r="AF2498" s="18" t="n">
        <f aca="false">IF(P2498="","",ROUND((P2498-O2498)*1440,0))</f>
        <v>9</v>
      </c>
      <c r="AG2498" s="18" t="n">
        <f aca="false">IF(Q2498="","",ROUND((Q2498-P2498)*1440,0))</f>
        <v>18</v>
      </c>
      <c r="AH2498" s="18" t="n">
        <f aca="false">IF(Q2498="","",ROUND((Q2498-H2498)*1440,0))</f>
        <v>228</v>
      </c>
      <c r="AI2498" s="19" t="n">
        <f aca="false">ROUND(IF(O2498="",Assumptions!$B$25-K2498,O2498-K2498)*24,1)</f>
        <v>2</v>
      </c>
      <c r="AJ2498" s="20" t="n">
        <f aca="false">ROUND(MAX(N(Y2498)/Assumptions!$C$5, N(Z2498)/Assumptions!$C$6, N(AA2498)/Assumptions!$C$7, N(AB2498)/Assumptions!$C$8, N(AC2498)/Assumptions!$C$9, N(AD2498)/Assumptions!$C$10, N(AE2498)/Assumptions!$C$11, N(AF2498)/Assumptions!$C$12, N(AG2498)/Assumptions!$C$13),3)</f>
        <v>1.6</v>
      </c>
      <c r="AK2498" s="0" t="str">
        <f aca="false">IF(OR(U2498="Pending",U2498="On Hold"),"Open GRN (awaiting)",IF(AJ2498&lt;=1,"Within SLA",IF(ROUND(N(Y2498)/Assumptions!$C$5,3)=AJ2498,"Gate Wait",IF(ROUND(N(Z2498)/Assumptions!$C$6,3)=AJ2498,"Dock Wait",IF(ROUND(N(AA2498)/Assumptions!$C$7,3)=AJ2498,"Unloading",IF(ROUND(N(AB2498)/Assumptions!$C$8,3)=AJ2498,"Unload-to-QC Wait",IF(ROUND(N(AC2498)/Assumptions!$C$9,3)=AJ2498,"QC",IF(ROUND(N(AD2498)/Assumptions!$C$10,3)=AJ2498,"QC-to-GRN Wait",IF(ROUND(N(AE2498)/Assumptions!$C$11,3)=AJ2498,"GRN Processing",IF(ROUND(N(AF2498)/Assumptions!$C$12,3)=AJ2498,"GRN-to-Putaway Wait",IF(ROUND(N(AG2498)/Assumptions!$C$13,3)=AJ2498,"Putaway","Within SLA")))))))))))</f>
        <v>Dock Wait</v>
      </c>
    </row>
    <row r="2499" customFormat="false" ht="15" hidden="false" customHeight="false" outlineLevel="0" collapsed="false">
      <c r="A2499" s="0" t="s">
        <v>7205</v>
      </c>
      <c r="B2499" s="0" t="s">
        <v>7206</v>
      </c>
      <c r="C2499" s="0" t="s">
        <v>170</v>
      </c>
      <c r="D2499" s="0" t="s">
        <v>147</v>
      </c>
      <c r="E2499" s="0" t="s">
        <v>7207</v>
      </c>
      <c r="F2499" s="0" t="s">
        <v>172</v>
      </c>
      <c r="G2499" s="0" t="s">
        <v>167</v>
      </c>
      <c r="H2499" s="17" t="n">
        <v>46263.6451388889</v>
      </c>
      <c r="I2499" s="17" t="n">
        <v>46263.6645833333</v>
      </c>
      <c r="J2499" s="17" t="n">
        <v>46263.6694444444</v>
      </c>
      <c r="K2499" s="17" t="n">
        <v>46263.7527777778</v>
      </c>
      <c r="L2499" s="17" t="n">
        <v>46263.75625</v>
      </c>
      <c r="M2499" s="17" t="n">
        <v>46263.7736111111</v>
      </c>
      <c r="N2499" s="17" t="n">
        <v>46263.8972222222</v>
      </c>
      <c r="O2499" s="17" t="n">
        <v>46263.9381944445</v>
      </c>
      <c r="P2499" s="17" t="n">
        <v>46263.9534722222</v>
      </c>
      <c r="Q2499" s="17" t="n">
        <v>46263.9743055556</v>
      </c>
      <c r="R2499" s="0" t="n">
        <v>983</v>
      </c>
      <c r="S2499" s="0" t="n">
        <v>0</v>
      </c>
      <c r="T2499" s="0" t="n">
        <v>0</v>
      </c>
      <c r="U2499" s="18" t="s">
        <v>130</v>
      </c>
      <c r="V2499" s="18" t="s">
        <v>156</v>
      </c>
      <c r="W2499" s="0" t="str">
        <f aca="false">IF(AND(X2499&gt;=6,X2499&lt;14),"A",IF(AND(X2499&gt;=14,X2499&lt;22),"B","C"))</f>
        <v>B</v>
      </c>
      <c r="X2499" s="18" t="n">
        <f aca="false">HOUR(H2499)</f>
        <v>15</v>
      </c>
      <c r="Y2499" s="18" t="n">
        <f aca="false">ROUND((I2499-H2499)*1440,0)</f>
        <v>28</v>
      </c>
      <c r="Z2499" s="18" t="n">
        <f aca="false">ROUND((J2499-I2499)*1440,0)</f>
        <v>7</v>
      </c>
      <c r="AA2499" s="18" t="n">
        <f aca="false">ROUND((K2499-J2499)*1440,0)</f>
        <v>120</v>
      </c>
      <c r="AB2499" s="18" t="n">
        <f aca="false">ROUND((L2499-K2499)*1440,0)</f>
        <v>5</v>
      </c>
      <c r="AC2499" s="18" t="n">
        <f aca="false">ROUND((M2499-L2499)*1440,0)</f>
        <v>25</v>
      </c>
      <c r="AD2499" s="18" t="n">
        <f aca="false">IF(N2499="","",ROUND((N2499-M2499)*1440,0))</f>
        <v>178</v>
      </c>
      <c r="AE2499" s="18" t="n">
        <f aca="false">IF(O2499="","",ROUND((O2499-N2499)*1440,0))</f>
        <v>59</v>
      </c>
      <c r="AF2499" s="18" t="n">
        <f aca="false">IF(P2499="","",ROUND((P2499-O2499)*1440,0))</f>
        <v>22</v>
      </c>
      <c r="AG2499" s="18" t="n">
        <f aca="false">IF(Q2499="","",ROUND((Q2499-P2499)*1440,0))</f>
        <v>30</v>
      </c>
      <c r="AH2499" s="18" t="n">
        <f aca="false">IF(Q2499="","",ROUND((Q2499-H2499)*1440,0))</f>
        <v>474</v>
      </c>
      <c r="AI2499" s="19" t="n">
        <f aca="false">ROUND(IF(O2499="",Assumptions!$B$25-K2499,O2499-K2499)*24,1)</f>
        <v>4.5</v>
      </c>
      <c r="AJ2499" s="20" t="n">
        <f aca="false">ROUND(MAX(N(Y2499)/Assumptions!$C$5, N(Z2499)/Assumptions!$C$6, N(AA2499)/Assumptions!$C$7, N(AB2499)/Assumptions!$C$8, N(AC2499)/Assumptions!$C$9, N(AD2499)/Assumptions!$C$10, N(AE2499)/Assumptions!$C$11, N(AF2499)/Assumptions!$C$12, N(AG2499)/Assumptions!$C$13),3)</f>
        <v>5.933</v>
      </c>
      <c r="AK2499" s="0" t="str">
        <f aca="false">IF(OR(U2499="Pending",U2499="On Hold"),"Open GRN (awaiting)",IF(AJ2499&lt;=1,"Within SLA",IF(ROUND(N(Y2499)/Assumptions!$C$5,3)=AJ2499,"Gate Wait",IF(ROUND(N(Z2499)/Assumptions!$C$6,3)=AJ2499,"Dock Wait",IF(ROUND(N(AA2499)/Assumptions!$C$7,3)=AJ2499,"Unloading",IF(ROUND(N(AB2499)/Assumptions!$C$8,3)=AJ2499,"Unload-to-QC Wait",IF(ROUND(N(AC2499)/Assumptions!$C$9,3)=AJ2499,"QC",IF(ROUND(N(AD2499)/Assumptions!$C$10,3)=AJ2499,"QC-to-GRN Wait",IF(ROUND(N(AE2499)/Assumptions!$C$11,3)=AJ2499,"GRN Processing",IF(ROUND(N(AF2499)/Assumptions!$C$12,3)=AJ2499,"GRN-to-Putaway Wait",IF(ROUND(N(AG2499)/Assumptions!$C$13,3)=AJ2499,"Putaway","Within SLA")))))))))))</f>
        <v>QC-to-GRN Wait</v>
      </c>
    </row>
    <row r="2500" customFormat="false" ht="15" hidden="false" customHeight="false" outlineLevel="0" collapsed="false">
      <c r="A2500" s="0" t="s">
        <v>7208</v>
      </c>
      <c r="B2500" s="0" t="s">
        <v>7209</v>
      </c>
      <c r="C2500" s="0" t="s">
        <v>286</v>
      </c>
      <c r="D2500" s="0" t="s">
        <v>147</v>
      </c>
      <c r="E2500" s="0" t="s">
        <v>7210</v>
      </c>
      <c r="F2500" s="0" t="s">
        <v>121</v>
      </c>
      <c r="G2500" s="0" t="s">
        <v>167</v>
      </c>
      <c r="H2500" s="17" t="n">
        <v>46263.6493055556</v>
      </c>
      <c r="I2500" s="17" t="n">
        <v>46263.6784722222</v>
      </c>
      <c r="J2500" s="17" t="n">
        <v>46263.6854166667</v>
      </c>
      <c r="K2500" s="17" t="n">
        <v>46263.7131944444</v>
      </c>
      <c r="L2500" s="17" t="n">
        <v>46263.71875</v>
      </c>
      <c r="M2500" s="17" t="n">
        <v>46263.7375</v>
      </c>
      <c r="N2500" s="17" t="n">
        <v>46263.81875</v>
      </c>
      <c r="O2500" s="17" t="n">
        <v>46263.8375</v>
      </c>
      <c r="P2500" s="17" t="n">
        <v>46263.8576388889</v>
      </c>
      <c r="Q2500" s="17" t="n">
        <v>46263.8888888889</v>
      </c>
      <c r="R2500" s="0" t="n">
        <v>566</v>
      </c>
      <c r="S2500" s="0" t="n">
        <v>0</v>
      </c>
      <c r="T2500" s="0" t="n">
        <v>0</v>
      </c>
      <c r="U2500" s="18" t="s">
        <v>130</v>
      </c>
      <c r="V2500" s="18" t="s">
        <v>156</v>
      </c>
      <c r="W2500" s="0" t="str">
        <f aca="false">IF(AND(X2500&gt;=6,X2500&lt;14),"A",IF(AND(X2500&gt;=14,X2500&lt;22),"B","C"))</f>
        <v>B</v>
      </c>
      <c r="X2500" s="18" t="n">
        <f aca="false">HOUR(H2500)</f>
        <v>15</v>
      </c>
      <c r="Y2500" s="18" t="n">
        <f aca="false">ROUND((I2500-H2500)*1440,0)</f>
        <v>42</v>
      </c>
      <c r="Z2500" s="18" t="n">
        <f aca="false">ROUND((J2500-I2500)*1440,0)</f>
        <v>10</v>
      </c>
      <c r="AA2500" s="18" t="n">
        <f aca="false">ROUND((K2500-J2500)*1440,0)</f>
        <v>40</v>
      </c>
      <c r="AB2500" s="18" t="n">
        <f aca="false">ROUND((L2500-K2500)*1440,0)</f>
        <v>8</v>
      </c>
      <c r="AC2500" s="18" t="n">
        <f aca="false">ROUND((M2500-L2500)*1440,0)</f>
        <v>27</v>
      </c>
      <c r="AD2500" s="18" t="n">
        <f aca="false">IF(N2500="","",ROUND((N2500-M2500)*1440,0))</f>
        <v>117</v>
      </c>
      <c r="AE2500" s="18" t="n">
        <f aca="false">IF(O2500="","",ROUND((O2500-N2500)*1440,0))</f>
        <v>27</v>
      </c>
      <c r="AF2500" s="18" t="n">
        <f aca="false">IF(P2500="","",ROUND((P2500-O2500)*1440,0))</f>
        <v>29</v>
      </c>
      <c r="AG2500" s="18" t="n">
        <f aca="false">IF(Q2500="","",ROUND((Q2500-P2500)*1440,0))</f>
        <v>45</v>
      </c>
      <c r="AH2500" s="18" t="n">
        <f aca="false">IF(Q2500="","",ROUND((Q2500-H2500)*1440,0))</f>
        <v>345</v>
      </c>
      <c r="AI2500" s="19" t="n">
        <f aca="false">ROUND(IF(O2500="",Assumptions!$B$25-K2500,O2500-K2500)*24,1)</f>
        <v>3</v>
      </c>
      <c r="AJ2500" s="20" t="n">
        <f aca="false">ROUND(MAX(N(Y2500)/Assumptions!$C$5, N(Z2500)/Assumptions!$C$6, N(AA2500)/Assumptions!$C$7, N(AB2500)/Assumptions!$C$8, N(AC2500)/Assumptions!$C$9, N(AD2500)/Assumptions!$C$10, N(AE2500)/Assumptions!$C$11, N(AF2500)/Assumptions!$C$12, N(AG2500)/Assumptions!$C$13),3)</f>
        <v>3.9</v>
      </c>
      <c r="AK2500" s="0" t="str">
        <f aca="false">IF(OR(U2500="Pending",U2500="On Hold"),"Open GRN (awaiting)",IF(AJ2500&lt;=1,"Within SLA",IF(ROUND(N(Y2500)/Assumptions!$C$5,3)=AJ2500,"Gate Wait",IF(ROUND(N(Z2500)/Assumptions!$C$6,3)=AJ2500,"Dock Wait",IF(ROUND(N(AA2500)/Assumptions!$C$7,3)=AJ2500,"Unloading",IF(ROUND(N(AB2500)/Assumptions!$C$8,3)=AJ2500,"Unload-to-QC Wait",IF(ROUND(N(AC2500)/Assumptions!$C$9,3)=AJ2500,"QC",IF(ROUND(N(AD2500)/Assumptions!$C$10,3)=AJ2500,"QC-to-GRN Wait",IF(ROUND(N(AE2500)/Assumptions!$C$11,3)=AJ2500,"GRN Processing",IF(ROUND(N(AF2500)/Assumptions!$C$12,3)=AJ2500,"GRN-to-Putaway Wait",IF(ROUND(N(AG2500)/Assumptions!$C$13,3)=AJ2500,"Putaway","Within SLA")))))))))))</f>
        <v>QC-to-GRN Wait</v>
      </c>
    </row>
    <row r="2501" customFormat="false" ht="15" hidden="false" customHeight="false" outlineLevel="0" collapsed="false">
      <c r="A2501" s="0" t="s">
        <v>7211</v>
      </c>
      <c r="B2501" s="0" t="s">
        <v>7212</v>
      </c>
      <c r="C2501" s="0" t="s">
        <v>170</v>
      </c>
      <c r="D2501" s="0" t="s">
        <v>119</v>
      </c>
      <c r="E2501" s="0" t="s">
        <v>7213</v>
      </c>
      <c r="F2501" s="0" t="s">
        <v>172</v>
      </c>
      <c r="G2501" s="0" t="s">
        <v>122</v>
      </c>
      <c r="H2501" s="17" t="n">
        <v>46263.65</v>
      </c>
      <c r="I2501" s="17" t="n">
        <v>46263.6729166667</v>
      </c>
      <c r="J2501" s="17" t="n">
        <v>46263.6805555556</v>
      </c>
      <c r="K2501" s="17" t="n">
        <v>46263.7041666667</v>
      </c>
      <c r="L2501" s="17" t="n">
        <v>46263.7097222222</v>
      </c>
      <c r="M2501" s="17" t="n">
        <v>46263.7354166667</v>
      </c>
      <c r="N2501" s="17" t="n">
        <v>46263.7381944444</v>
      </c>
      <c r="O2501" s="17" t="n">
        <v>46263.7673611111</v>
      </c>
      <c r="P2501" s="17" t="n">
        <v>46263.7972222222</v>
      </c>
      <c r="Q2501" s="17" t="n">
        <v>46263.8020833333</v>
      </c>
      <c r="R2501" s="0" t="n">
        <v>559</v>
      </c>
      <c r="S2501" s="0" t="n">
        <v>0</v>
      </c>
      <c r="T2501" s="0" t="n">
        <v>0</v>
      </c>
      <c r="U2501" s="18" t="s">
        <v>130</v>
      </c>
      <c r="V2501" s="18" t="s">
        <v>139</v>
      </c>
      <c r="W2501" s="0" t="str">
        <f aca="false">IF(AND(X2501&gt;=6,X2501&lt;14),"A",IF(AND(X2501&gt;=14,X2501&lt;22),"B","C"))</f>
        <v>B</v>
      </c>
      <c r="X2501" s="18" t="n">
        <f aca="false">HOUR(H2501)</f>
        <v>15</v>
      </c>
      <c r="Y2501" s="18" t="n">
        <f aca="false">ROUND((I2501-H2501)*1440,0)</f>
        <v>33</v>
      </c>
      <c r="Z2501" s="18" t="n">
        <f aca="false">ROUND((J2501-I2501)*1440,0)</f>
        <v>11</v>
      </c>
      <c r="AA2501" s="18" t="n">
        <f aca="false">ROUND((K2501-J2501)*1440,0)</f>
        <v>34</v>
      </c>
      <c r="AB2501" s="18" t="n">
        <f aca="false">ROUND((L2501-K2501)*1440,0)</f>
        <v>8</v>
      </c>
      <c r="AC2501" s="18" t="n">
        <f aca="false">ROUND((M2501-L2501)*1440,0)</f>
        <v>37</v>
      </c>
      <c r="AD2501" s="18" t="n">
        <f aca="false">IF(N2501="","",ROUND((N2501-M2501)*1440,0))</f>
        <v>4</v>
      </c>
      <c r="AE2501" s="18" t="n">
        <f aca="false">IF(O2501="","",ROUND((O2501-N2501)*1440,0))</f>
        <v>42</v>
      </c>
      <c r="AF2501" s="18" t="n">
        <f aca="false">IF(P2501="","",ROUND((P2501-O2501)*1440,0))</f>
        <v>43</v>
      </c>
      <c r="AG2501" s="18" t="n">
        <f aca="false">IF(Q2501="","",ROUND((Q2501-P2501)*1440,0))</f>
        <v>7</v>
      </c>
      <c r="AH2501" s="18" t="n">
        <f aca="false">IF(Q2501="","",ROUND((Q2501-H2501)*1440,0))</f>
        <v>219</v>
      </c>
      <c r="AI2501" s="19" t="n">
        <f aca="false">ROUND(IF(O2501="",Assumptions!$B$25-K2501,O2501-K2501)*24,1)</f>
        <v>1.5</v>
      </c>
      <c r="AJ2501" s="20" t="n">
        <f aca="false">ROUND(MAX(N(Y2501)/Assumptions!$C$5, N(Z2501)/Assumptions!$C$6, N(AA2501)/Assumptions!$C$7, N(AB2501)/Assumptions!$C$8, N(AC2501)/Assumptions!$C$9, N(AD2501)/Assumptions!$C$10, N(AE2501)/Assumptions!$C$11, N(AF2501)/Assumptions!$C$12, N(AG2501)/Assumptions!$C$13),3)</f>
        <v>2.15</v>
      </c>
      <c r="AK2501" s="0" t="str">
        <f aca="false">IF(OR(U2501="Pending",U2501="On Hold"),"Open GRN (awaiting)",IF(AJ2501&lt;=1,"Within SLA",IF(ROUND(N(Y2501)/Assumptions!$C$5,3)=AJ2501,"Gate Wait",IF(ROUND(N(Z2501)/Assumptions!$C$6,3)=AJ2501,"Dock Wait",IF(ROUND(N(AA2501)/Assumptions!$C$7,3)=AJ2501,"Unloading",IF(ROUND(N(AB2501)/Assumptions!$C$8,3)=AJ2501,"Unload-to-QC Wait",IF(ROUND(N(AC2501)/Assumptions!$C$9,3)=AJ2501,"QC",IF(ROUND(N(AD2501)/Assumptions!$C$10,3)=AJ2501,"QC-to-GRN Wait",IF(ROUND(N(AE2501)/Assumptions!$C$11,3)=AJ2501,"GRN Processing",IF(ROUND(N(AF2501)/Assumptions!$C$12,3)=AJ2501,"GRN-to-Putaway Wait",IF(ROUND(N(AG2501)/Assumptions!$C$13,3)=AJ2501,"Putaway","Within SLA")))))))))))</f>
        <v>GRN-to-Putaway Wait</v>
      </c>
    </row>
    <row r="2502" customFormat="false" ht="15" hidden="false" customHeight="false" outlineLevel="0" collapsed="false">
      <c r="A2502" s="0" t="s">
        <v>7214</v>
      </c>
      <c r="B2502" s="0" t="s">
        <v>7215</v>
      </c>
      <c r="C2502" s="0" t="s">
        <v>153</v>
      </c>
      <c r="D2502" s="0" t="s">
        <v>147</v>
      </c>
      <c r="E2502" s="0" t="s">
        <v>5547</v>
      </c>
      <c r="F2502" s="0" t="s">
        <v>155</v>
      </c>
      <c r="G2502" s="0" t="s">
        <v>150</v>
      </c>
      <c r="H2502" s="17" t="n">
        <v>46263.6625</v>
      </c>
      <c r="I2502" s="17" t="n">
        <v>46263.6826388889</v>
      </c>
      <c r="J2502" s="17" t="n">
        <v>46263.6895833333</v>
      </c>
      <c r="K2502" s="17" t="n">
        <v>46263.7173611111</v>
      </c>
      <c r="L2502" s="17" t="n">
        <v>46263.7215277778</v>
      </c>
      <c r="M2502" s="17" t="n">
        <v>46263.7576388889</v>
      </c>
      <c r="N2502" s="17" t="n">
        <v>46263.7625</v>
      </c>
      <c r="O2502" s="17" t="n">
        <v>46263.7868055556</v>
      </c>
      <c r="P2502" s="17" t="n">
        <v>46263.8090277778</v>
      </c>
      <c r="Q2502" s="17" t="n">
        <v>46263.8298611111</v>
      </c>
      <c r="R2502" s="0" t="n">
        <v>287</v>
      </c>
      <c r="S2502" s="0" t="n">
        <v>0</v>
      </c>
      <c r="T2502" s="0" t="n">
        <v>0</v>
      </c>
      <c r="U2502" s="18" t="s">
        <v>130</v>
      </c>
      <c r="V2502" s="18" t="s">
        <v>139</v>
      </c>
      <c r="W2502" s="0" t="str">
        <f aca="false">IF(AND(X2502&gt;=6,X2502&lt;14),"A",IF(AND(X2502&gt;=14,X2502&lt;22),"B","C"))</f>
        <v>B</v>
      </c>
      <c r="X2502" s="18" t="n">
        <f aca="false">HOUR(H2502)</f>
        <v>15</v>
      </c>
      <c r="Y2502" s="18" t="n">
        <f aca="false">ROUND((I2502-H2502)*1440,0)</f>
        <v>29</v>
      </c>
      <c r="Z2502" s="18" t="n">
        <f aca="false">ROUND((J2502-I2502)*1440,0)</f>
        <v>10</v>
      </c>
      <c r="AA2502" s="18" t="n">
        <f aca="false">ROUND((K2502-J2502)*1440,0)</f>
        <v>40</v>
      </c>
      <c r="AB2502" s="18" t="n">
        <f aca="false">ROUND((L2502-K2502)*1440,0)</f>
        <v>6</v>
      </c>
      <c r="AC2502" s="18" t="n">
        <f aca="false">ROUND((M2502-L2502)*1440,0)</f>
        <v>52</v>
      </c>
      <c r="AD2502" s="18" t="n">
        <f aca="false">IF(N2502="","",ROUND((N2502-M2502)*1440,0))</f>
        <v>7</v>
      </c>
      <c r="AE2502" s="18" t="n">
        <f aca="false">IF(O2502="","",ROUND((O2502-N2502)*1440,0))</f>
        <v>35</v>
      </c>
      <c r="AF2502" s="18" t="n">
        <f aca="false">IF(P2502="","",ROUND((P2502-O2502)*1440,0))</f>
        <v>32</v>
      </c>
      <c r="AG2502" s="18" t="n">
        <f aca="false">IF(Q2502="","",ROUND((Q2502-P2502)*1440,0))</f>
        <v>30</v>
      </c>
      <c r="AH2502" s="18" t="n">
        <f aca="false">IF(Q2502="","",ROUND((Q2502-H2502)*1440,0))</f>
        <v>241</v>
      </c>
      <c r="AI2502" s="19" t="n">
        <f aca="false">ROUND(IF(O2502="",Assumptions!$B$25-K2502,O2502-K2502)*24,1)</f>
        <v>1.7</v>
      </c>
      <c r="AJ2502" s="20" t="n">
        <f aca="false">ROUND(MAX(N(Y2502)/Assumptions!$C$5, N(Z2502)/Assumptions!$C$6, N(AA2502)/Assumptions!$C$7, N(AB2502)/Assumptions!$C$8, N(AC2502)/Assumptions!$C$9, N(AD2502)/Assumptions!$C$10, N(AE2502)/Assumptions!$C$11, N(AF2502)/Assumptions!$C$12, N(AG2502)/Assumptions!$C$13),3)</f>
        <v>1.6</v>
      </c>
      <c r="AK2502" s="0" t="str">
        <f aca="false">IF(OR(U2502="Pending",U2502="On Hold"),"Open GRN (awaiting)",IF(AJ2502&lt;=1,"Within SLA",IF(ROUND(N(Y2502)/Assumptions!$C$5,3)=AJ2502,"Gate Wait",IF(ROUND(N(Z2502)/Assumptions!$C$6,3)=AJ2502,"Dock Wait",IF(ROUND(N(AA2502)/Assumptions!$C$7,3)=AJ2502,"Unloading",IF(ROUND(N(AB2502)/Assumptions!$C$8,3)=AJ2502,"Unload-to-QC Wait",IF(ROUND(N(AC2502)/Assumptions!$C$9,3)=AJ2502,"QC",IF(ROUND(N(AD2502)/Assumptions!$C$10,3)=AJ2502,"QC-to-GRN Wait",IF(ROUND(N(AE2502)/Assumptions!$C$11,3)=AJ2502,"GRN Processing",IF(ROUND(N(AF2502)/Assumptions!$C$12,3)=AJ2502,"GRN-to-Putaway Wait",IF(ROUND(N(AG2502)/Assumptions!$C$13,3)=AJ2502,"Putaway","Within SLA")))))))))))</f>
        <v>GRN-to-Putaway Wait</v>
      </c>
    </row>
    <row r="2503" customFormat="false" ht="15" hidden="false" customHeight="false" outlineLevel="0" collapsed="false">
      <c r="A2503" s="0" t="s">
        <v>7216</v>
      </c>
      <c r="B2503" s="0" t="s">
        <v>7217</v>
      </c>
      <c r="C2503" s="0" t="s">
        <v>175</v>
      </c>
      <c r="D2503" s="0" t="s">
        <v>119</v>
      </c>
      <c r="E2503" s="0" t="s">
        <v>3230</v>
      </c>
      <c r="F2503" s="0" t="s">
        <v>128</v>
      </c>
      <c r="G2503" s="0" t="s">
        <v>122</v>
      </c>
      <c r="H2503" s="17" t="n">
        <v>46263.675</v>
      </c>
      <c r="I2503" s="17" t="n">
        <v>46263.6993055556</v>
      </c>
      <c r="J2503" s="17" t="n">
        <v>46263.7020833333</v>
      </c>
      <c r="K2503" s="17" t="n">
        <v>46263.7722222222</v>
      </c>
      <c r="L2503" s="17" t="n">
        <v>46263.78125</v>
      </c>
      <c r="M2503" s="17" t="n">
        <v>46263.7923611111</v>
      </c>
      <c r="N2503" s="17" t="n">
        <v>46263.8083333333</v>
      </c>
      <c r="O2503" s="17" t="n">
        <v>46263.8527777778</v>
      </c>
      <c r="P2503" s="17" t="n">
        <v>46263.8569444444</v>
      </c>
      <c r="Q2503" s="17" t="n">
        <v>46263.8715277778</v>
      </c>
      <c r="R2503" s="0" t="n">
        <v>2092</v>
      </c>
      <c r="S2503" s="0" t="n">
        <v>0</v>
      </c>
      <c r="T2503" s="0" t="n">
        <v>0</v>
      </c>
      <c r="U2503" s="18" t="s">
        <v>130</v>
      </c>
      <c r="V2503" s="18" t="s">
        <v>144</v>
      </c>
      <c r="W2503" s="0" t="str">
        <f aca="false">IF(AND(X2503&gt;=6,X2503&lt;14),"A",IF(AND(X2503&gt;=14,X2503&lt;22),"B","C"))</f>
        <v>B</v>
      </c>
      <c r="X2503" s="18" t="n">
        <f aca="false">HOUR(H2503)</f>
        <v>16</v>
      </c>
      <c r="Y2503" s="18" t="n">
        <f aca="false">ROUND((I2503-H2503)*1440,0)</f>
        <v>35</v>
      </c>
      <c r="Z2503" s="18" t="n">
        <f aca="false">ROUND((J2503-I2503)*1440,0)</f>
        <v>4</v>
      </c>
      <c r="AA2503" s="18" t="n">
        <f aca="false">ROUND((K2503-J2503)*1440,0)</f>
        <v>101</v>
      </c>
      <c r="AB2503" s="18" t="n">
        <f aca="false">ROUND((L2503-K2503)*1440,0)</f>
        <v>13</v>
      </c>
      <c r="AC2503" s="18" t="n">
        <f aca="false">ROUND((M2503-L2503)*1440,0)</f>
        <v>16</v>
      </c>
      <c r="AD2503" s="18" t="n">
        <f aca="false">IF(N2503="","",ROUND((N2503-M2503)*1440,0))</f>
        <v>23</v>
      </c>
      <c r="AE2503" s="18" t="n">
        <f aca="false">IF(O2503="","",ROUND((O2503-N2503)*1440,0))</f>
        <v>64</v>
      </c>
      <c r="AF2503" s="18" t="n">
        <f aca="false">IF(P2503="","",ROUND((P2503-O2503)*1440,0))</f>
        <v>6</v>
      </c>
      <c r="AG2503" s="18" t="n">
        <f aca="false">IF(Q2503="","",ROUND((Q2503-P2503)*1440,0))</f>
        <v>21</v>
      </c>
      <c r="AH2503" s="18" t="n">
        <f aca="false">IF(Q2503="","",ROUND((Q2503-H2503)*1440,0))</f>
        <v>283</v>
      </c>
      <c r="AI2503" s="19" t="n">
        <f aca="false">ROUND(IF(O2503="",Assumptions!$B$25-K2503,O2503-K2503)*24,1)</f>
        <v>1.9</v>
      </c>
      <c r="AJ2503" s="20" t="n">
        <f aca="false">ROUND(MAX(N(Y2503)/Assumptions!$C$5, N(Z2503)/Assumptions!$C$6, N(AA2503)/Assumptions!$C$7, N(AB2503)/Assumptions!$C$8, N(AC2503)/Assumptions!$C$9, N(AD2503)/Assumptions!$C$10, N(AE2503)/Assumptions!$C$11, N(AF2503)/Assumptions!$C$12, N(AG2503)/Assumptions!$C$13),3)</f>
        <v>1.683</v>
      </c>
      <c r="AK2503" s="0" t="str">
        <f aca="false">IF(OR(U2503="Pending",U2503="On Hold"),"Open GRN (awaiting)",IF(AJ2503&lt;=1,"Within SLA",IF(ROUND(N(Y2503)/Assumptions!$C$5,3)=AJ2503,"Gate Wait",IF(ROUND(N(Z2503)/Assumptions!$C$6,3)=AJ2503,"Dock Wait",IF(ROUND(N(AA2503)/Assumptions!$C$7,3)=AJ2503,"Unloading",IF(ROUND(N(AB2503)/Assumptions!$C$8,3)=AJ2503,"Unload-to-QC Wait",IF(ROUND(N(AC2503)/Assumptions!$C$9,3)=AJ2503,"QC",IF(ROUND(N(AD2503)/Assumptions!$C$10,3)=AJ2503,"QC-to-GRN Wait",IF(ROUND(N(AE2503)/Assumptions!$C$11,3)=AJ2503,"GRN Processing",IF(ROUND(N(AF2503)/Assumptions!$C$12,3)=AJ2503,"GRN-to-Putaway Wait",IF(ROUND(N(AG2503)/Assumptions!$C$13,3)=AJ2503,"Putaway","Within SLA")))))))))))</f>
        <v>Unloading</v>
      </c>
    </row>
    <row r="2504" customFormat="false" ht="15" hidden="false" customHeight="false" outlineLevel="0" collapsed="false">
      <c r="A2504" s="0" t="s">
        <v>7218</v>
      </c>
      <c r="B2504" s="0" t="s">
        <v>7219</v>
      </c>
      <c r="C2504" s="0" t="s">
        <v>286</v>
      </c>
      <c r="D2504" s="0" t="s">
        <v>147</v>
      </c>
      <c r="E2504" s="0" t="s">
        <v>5868</v>
      </c>
      <c r="F2504" s="0" t="s">
        <v>121</v>
      </c>
      <c r="G2504" s="0" t="s">
        <v>150</v>
      </c>
      <c r="H2504" s="17" t="n">
        <v>46263.6784722222</v>
      </c>
      <c r="I2504" s="17" t="n">
        <v>46263.6902777778</v>
      </c>
      <c r="J2504" s="17" t="n">
        <v>46263.69375</v>
      </c>
      <c r="K2504" s="17" t="n">
        <v>46263.7340277778</v>
      </c>
      <c r="L2504" s="17" t="n">
        <v>46263.7444444444</v>
      </c>
      <c r="M2504" s="17" t="n">
        <v>46263.8020833333</v>
      </c>
      <c r="N2504" s="17" t="n">
        <v>46263.8347222222</v>
      </c>
      <c r="O2504" s="17" t="n">
        <v>46263.8798611111</v>
      </c>
      <c r="P2504" s="17" t="n">
        <v>46263.8861111111</v>
      </c>
      <c r="Q2504" s="17" t="n">
        <v>46263.8993055556</v>
      </c>
      <c r="R2504" s="0" t="n">
        <v>189</v>
      </c>
      <c r="S2504" s="0" t="n">
        <v>0</v>
      </c>
      <c r="T2504" s="0" t="n">
        <v>0</v>
      </c>
      <c r="U2504" s="18" t="s">
        <v>130</v>
      </c>
      <c r="V2504" s="18" t="s">
        <v>144</v>
      </c>
      <c r="W2504" s="0" t="str">
        <f aca="false">IF(AND(X2504&gt;=6,X2504&lt;14),"A",IF(AND(X2504&gt;=14,X2504&lt;22),"B","C"))</f>
        <v>B</v>
      </c>
      <c r="X2504" s="18" t="n">
        <f aca="false">HOUR(H2504)</f>
        <v>16</v>
      </c>
      <c r="Y2504" s="18" t="n">
        <f aca="false">ROUND((I2504-H2504)*1440,0)</f>
        <v>17</v>
      </c>
      <c r="Z2504" s="18" t="n">
        <f aca="false">ROUND((J2504-I2504)*1440,0)</f>
        <v>5</v>
      </c>
      <c r="AA2504" s="18" t="n">
        <f aca="false">ROUND((K2504-J2504)*1440,0)</f>
        <v>58</v>
      </c>
      <c r="AB2504" s="18" t="n">
        <f aca="false">ROUND((L2504-K2504)*1440,0)</f>
        <v>15</v>
      </c>
      <c r="AC2504" s="18" t="n">
        <f aca="false">ROUND((M2504-L2504)*1440,0)</f>
        <v>83</v>
      </c>
      <c r="AD2504" s="18" t="n">
        <f aca="false">IF(N2504="","",ROUND((N2504-M2504)*1440,0))</f>
        <v>47</v>
      </c>
      <c r="AE2504" s="18" t="n">
        <f aca="false">IF(O2504="","",ROUND((O2504-N2504)*1440,0))</f>
        <v>65</v>
      </c>
      <c r="AF2504" s="18" t="n">
        <f aca="false">IF(P2504="","",ROUND((P2504-O2504)*1440,0))</f>
        <v>9</v>
      </c>
      <c r="AG2504" s="18" t="n">
        <f aca="false">IF(Q2504="","",ROUND((Q2504-P2504)*1440,0))</f>
        <v>19</v>
      </c>
      <c r="AH2504" s="18" t="n">
        <f aca="false">IF(Q2504="","",ROUND((Q2504-H2504)*1440,0))</f>
        <v>318</v>
      </c>
      <c r="AI2504" s="19" t="n">
        <f aca="false">ROUND(IF(O2504="",Assumptions!$B$25-K2504,O2504-K2504)*24,1)</f>
        <v>3.5</v>
      </c>
      <c r="AJ2504" s="20" t="n">
        <f aca="false">ROUND(MAX(N(Y2504)/Assumptions!$C$5, N(Z2504)/Assumptions!$C$6, N(AA2504)/Assumptions!$C$7, N(AB2504)/Assumptions!$C$8, N(AC2504)/Assumptions!$C$9, N(AD2504)/Assumptions!$C$10, N(AE2504)/Assumptions!$C$11, N(AF2504)/Assumptions!$C$12, N(AG2504)/Assumptions!$C$13),3)</f>
        <v>1.844</v>
      </c>
      <c r="AK2504" s="0" t="str">
        <f aca="false">IF(OR(U2504="Pending",U2504="On Hold"),"Open GRN (awaiting)",IF(AJ2504&lt;=1,"Within SLA",IF(ROUND(N(Y2504)/Assumptions!$C$5,3)=AJ2504,"Gate Wait",IF(ROUND(N(Z2504)/Assumptions!$C$6,3)=AJ2504,"Dock Wait",IF(ROUND(N(AA2504)/Assumptions!$C$7,3)=AJ2504,"Unloading",IF(ROUND(N(AB2504)/Assumptions!$C$8,3)=AJ2504,"Unload-to-QC Wait",IF(ROUND(N(AC2504)/Assumptions!$C$9,3)=AJ2504,"QC",IF(ROUND(N(AD2504)/Assumptions!$C$10,3)=AJ2504,"QC-to-GRN Wait",IF(ROUND(N(AE2504)/Assumptions!$C$11,3)=AJ2504,"GRN Processing",IF(ROUND(N(AF2504)/Assumptions!$C$12,3)=AJ2504,"GRN-to-Putaway Wait",IF(ROUND(N(AG2504)/Assumptions!$C$13,3)=AJ2504,"Putaway","Within SLA")))))))))))</f>
        <v>QC</v>
      </c>
    </row>
    <row r="2505" customFormat="false" ht="15" hidden="false" customHeight="false" outlineLevel="0" collapsed="false">
      <c r="A2505" s="0" t="s">
        <v>7220</v>
      </c>
      <c r="B2505" s="0" t="s">
        <v>7221</v>
      </c>
      <c r="C2505" s="0" t="s">
        <v>159</v>
      </c>
      <c r="D2505" s="0" t="s">
        <v>135</v>
      </c>
      <c r="E2505" s="0" t="s">
        <v>7222</v>
      </c>
      <c r="F2505" s="0" t="s">
        <v>128</v>
      </c>
      <c r="G2505" s="0" t="s">
        <v>178</v>
      </c>
      <c r="H2505" s="17" t="n">
        <v>46263.6979166667</v>
      </c>
      <c r="I2505" s="17" t="n">
        <v>46263.7340277778</v>
      </c>
      <c r="J2505" s="17" t="n">
        <v>46263.7465277778</v>
      </c>
      <c r="K2505" s="17" t="n">
        <v>46263.7819444445</v>
      </c>
      <c r="L2505" s="17" t="n">
        <v>46263.7916666667</v>
      </c>
      <c r="M2505" s="17" t="n">
        <v>46263.8270833333</v>
      </c>
      <c r="N2505" s="17" t="n">
        <v>46263.8840277778</v>
      </c>
      <c r="O2505" s="17" t="n">
        <v>46263.9590277778</v>
      </c>
      <c r="P2505" s="17" t="n">
        <v>46263.9666666667</v>
      </c>
      <c r="Q2505" s="17" t="n">
        <v>46264.0055555556</v>
      </c>
      <c r="R2505" s="0" t="n">
        <v>869</v>
      </c>
      <c r="S2505" s="0" t="n">
        <v>0</v>
      </c>
      <c r="T2505" s="0" t="n">
        <v>0</v>
      </c>
      <c r="U2505" s="18" t="s">
        <v>130</v>
      </c>
      <c r="V2505" s="18" t="s">
        <v>144</v>
      </c>
      <c r="W2505" s="0" t="str">
        <f aca="false">IF(AND(X2505&gt;=6,X2505&lt;14),"A",IF(AND(X2505&gt;=14,X2505&lt;22),"B","C"))</f>
        <v>B</v>
      </c>
      <c r="X2505" s="18" t="n">
        <f aca="false">HOUR(H2505)</f>
        <v>16</v>
      </c>
      <c r="Y2505" s="18" t="n">
        <f aca="false">ROUND((I2505-H2505)*1440,0)</f>
        <v>52</v>
      </c>
      <c r="Z2505" s="18" t="n">
        <f aca="false">ROUND((J2505-I2505)*1440,0)</f>
        <v>18</v>
      </c>
      <c r="AA2505" s="18" t="n">
        <f aca="false">ROUND((K2505-J2505)*1440,0)</f>
        <v>51</v>
      </c>
      <c r="AB2505" s="18" t="n">
        <f aca="false">ROUND((L2505-K2505)*1440,0)</f>
        <v>14</v>
      </c>
      <c r="AC2505" s="18" t="n">
        <f aca="false">ROUND((M2505-L2505)*1440,0)</f>
        <v>51</v>
      </c>
      <c r="AD2505" s="18" t="n">
        <f aca="false">IF(N2505="","",ROUND((N2505-M2505)*1440,0))</f>
        <v>82</v>
      </c>
      <c r="AE2505" s="18" t="n">
        <f aca="false">IF(O2505="","",ROUND((O2505-N2505)*1440,0))</f>
        <v>108</v>
      </c>
      <c r="AF2505" s="18" t="n">
        <f aca="false">IF(P2505="","",ROUND((P2505-O2505)*1440,0))</f>
        <v>11</v>
      </c>
      <c r="AG2505" s="18" t="n">
        <f aca="false">IF(Q2505="","",ROUND((Q2505-P2505)*1440,0))</f>
        <v>56</v>
      </c>
      <c r="AH2505" s="18" t="n">
        <f aca="false">IF(Q2505="","",ROUND((Q2505-H2505)*1440,0))</f>
        <v>443</v>
      </c>
      <c r="AI2505" s="19" t="n">
        <f aca="false">ROUND(IF(O2505="",Assumptions!$B$25-K2505,O2505-K2505)*24,1)</f>
        <v>4.3</v>
      </c>
      <c r="AJ2505" s="20" t="n">
        <f aca="false">ROUND(MAX(N(Y2505)/Assumptions!$C$5, N(Z2505)/Assumptions!$C$6, N(AA2505)/Assumptions!$C$7, N(AB2505)/Assumptions!$C$8, N(AC2505)/Assumptions!$C$9, N(AD2505)/Assumptions!$C$10, N(AE2505)/Assumptions!$C$11, N(AF2505)/Assumptions!$C$12, N(AG2505)/Assumptions!$C$13),3)</f>
        <v>2.733</v>
      </c>
      <c r="AK2505" s="0" t="str">
        <f aca="false">IF(OR(U2505="Pending",U2505="On Hold"),"Open GRN (awaiting)",IF(AJ2505&lt;=1,"Within SLA",IF(ROUND(N(Y2505)/Assumptions!$C$5,3)=AJ2505,"Gate Wait",IF(ROUND(N(Z2505)/Assumptions!$C$6,3)=AJ2505,"Dock Wait",IF(ROUND(N(AA2505)/Assumptions!$C$7,3)=AJ2505,"Unloading",IF(ROUND(N(AB2505)/Assumptions!$C$8,3)=AJ2505,"Unload-to-QC Wait",IF(ROUND(N(AC2505)/Assumptions!$C$9,3)=AJ2505,"QC",IF(ROUND(N(AD2505)/Assumptions!$C$10,3)=AJ2505,"QC-to-GRN Wait",IF(ROUND(N(AE2505)/Assumptions!$C$11,3)=AJ2505,"GRN Processing",IF(ROUND(N(AF2505)/Assumptions!$C$12,3)=AJ2505,"GRN-to-Putaway Wait",IF(ROUND(N(AG2505)/Assumptions!$C$13,3)=AJ2505,"Putaway","Within SLA")))))))))))</f>
        <v>QC-to-GRN Wait</v>
      </c>
    </row>
    <row r="2506" customFormat="false" ht="15" hidden="false" customHeight="false" outlineLevel="0" collapsed="false">
      <c r="A2506" s="0" t="s">
        <v>7223</v>
      </c>
      <c r="B2506" s="0" t="s">
        <v>7224</v>
      </c>
      <c r="C2506" s="0" t="s">
        <v>286</v>
      </c>
      <c r="D2506" s="0" t="s">
        <v>135</v>
      </c>
      <c r="E2506" s="0" t="s">
        <v>3032</v>
      </c>
      <c r="F2506" s="0" t="s">
        <v>121</v>
      </c>
      <c r="G2506" s="0" t="s">
        <v>138</v>
      </c>
      <c r="H2506" s="17" t="n">
        <v>46263.7145833333</v>
      </c>
      <c r="I2506" s="17" t="n">
        <v>46263.74375</v>
      </c>
      <c r="J2506" s="17" t="n">
        <v>46263.7451388889</v>
      </c>
      <c r="K2506" s="17" t="n">
        <v>46263.7638888889</v>
      </c>
      <c r="L2506" s="17" t="n">
        <v>46263.7715277778</v>
      </c>
      <c r="M2506" s="17" t="n">
        <v>46263.7902777778</v>
      </c>
      <c r="N2506" s="17" t="n">
        <v>46263.8229166667</v>
      </c>
      <c r="O2506" s="17" t="n">
        <v>46263.8479166667</v>
      </c>
      <c r="P2506" s="17" t="n">
        <v>46263.8527777778</v>
      </c>
      <c r="Q2506" s="17" t="n">
        <v>46263.8597222222</v>
      </c>
      <c r="R2506" s="0" t="n">
        <v>98</v>
      </c>
      <c r="S2506" s="0" t="n">
        <v>0</v>
      </c>
      <c r="T2506" s="0" t="n">
        <v>0</v>
      </c>
      <c r="U2506" s="18" t="s">
        <v>130</v>
      </c>
      <c r="V2506" s="18" t="s">
        <v>131</v>
      </c>
      <c r="W2506" s="0" t="str">
        <f aca="false">IF(AND(X2506&gt;=6,X2506&lt;14),"A",IF(AND(X2506&gt;=14,X2506&lt;22),"B","C"))</f>
        <v>B</v>
      </c>
      <c r="X2506" s="18" t="n">
        <f aca="false">HOUR(H2506)</f>
        <v>17</v>
      </c>
      <c r="Y2506" s="18" t="n">
        <f aca="false">ROUND((I2506-H2506)*1440,0)</f>
        <v>42</v>
      </c>
      <c r="Z2506" s="18" t="n">
        <f aca="false">ROUND((J2506-I2506)*1440,0)</f>
        <v>2</v>
      </c>
      <c r="AA2506" s="18" t="n">
        <f aca="false">ROUND((K2506-J2506)*1440,0)</f>
        <v>27</v>
      </c>
      <c r="AB2506" s="18" t="n">
        <f aca="false">ROUND((L2506-K2506)*1440,0)</f>
        <v>11</v>
      </c>
      <c r="AC2506" s="18" t="n">
        <f aca="false">ROUND((M2506-L2506)*1440,0)</f>
        <v>27</v>
      </c>
      <c r="AD2506" s="18" t="n">
        <f aca="false">IF(N2506="","",ROUND((N2506-M2506)*1440,0))</f>
        <v>47</v>
      </c>
      <c r="AE2506" s="18" t="n">
        <f aca="false">IF(O2506="","",ROUND((O2506-N2506)*1440,0))</f>
        <v>36</v>
      </c>
      <c r="AF2506" s="18" t="n">
        <f aca="false">IF(P2506="","",ROUND((P2506-O2506)*1440,0))</f>
        <v>7</v>
      </c>
      <c r="AG2506" s="18" t="n">
        <f aca="false">IF(Q2506="","",ROUND((Q2506-P2506)*1440,0))</f>
        <v>10</v>
      </c>
      <c r="AH2506" s="18" t="n">
        <f aca="false">IF(Q2506="","",ROUND((Q2506-H2506)*1440,0))</f>
        <v>209</v>
      </c>
      <c r="AI2506" s="19" t="n">
        <f aca="false">ROUND(IF(O2506="",Assumptions!$B$25-K2506,O2506-K2506)*24,1)</f>
        <v>2</v>
      </c>
      <c r="AJ2506" s="20" t="n">
        <f aca="false">ROUND(MAX(N(Y2506)/Assumptions!$C$5, N(Z2506)/Assumptions!$C$6, N(AA2506)/Assumptions!$C$7, N(AB2506)/Assumptions!$C$8, N(AC2506)/Assumptions!$C$9, N(AD2506)/Assumptions!$C$10, N(AE2506)/Assumptions!$C$11, N(AF2506)/Assumptions!$C$12, N(AG2506)/Assumptions!$C$13),3)</f>
        <v>1.567</v>
      </c>
      <c r="AK2506" s="0" t="str">
        <f aca="false">IF(OR(U2506="Pending",U2506="On Hold"),"Open GRN (awaiting)",IF(AJ2506&lt;=1,"Within SLA",IF(ROUND(N(Y2506)/Assumptions!$C$5,3)=AJ2506,"Gate Wait",IF(ROUND(N(Z2506)/Assumptions!$C$6,3)=AJ2506,"Dock Wait",IF(ROUND(N(AA2506)/Assumptions!$C$7,3)=AJ2506,"Unloading",IF(ROUND(N(AB2506)/Assumptions!$C$8,3)=AJ2506,"Unload-to-QC Wait",IF(ROUND(N(AC2506)/Assumptions!$C$9,3)=AJ2506,"QC",IF(ROUND(N(AD2506)/Assumptions!$C$10,3)=AJ2506,"QC-to-GRN Wait",IF(ROUND(N(AE2506)/Assumptions!$C$11,3)=AJ2506,"GRN Processing",IF(ROUND(N(AF2506)/Assumptions!$C$12,3)=AJ2506,"GRN-to-Putaway Wait",IF(ROUND(N(AG2506)/Assumptions!$C$13,3)=AJ2506,"Putaway","Within SLA")))))))))))</f>
        <v>QC-to-GRN Wait</v>
      </c>
    </row>
    <row r="2507" customFormat="false" ht="15" hidden="false" customHeight="false" outlineLevel="0" collapsed="false">
      <c r="A2507" s="0" t="s">
        <v>7225</v>
      </c>
      <c r="B2507" s="0" t="s">
        <v>7226</v>
      </c>
      <c r="C2507" s="0" t="s">
        <v>175</v>
      </c>
      <c r="D2507" s="0" t="s">
        <v>147</v>
      </c>
      <c r="E2507" s="0" t="s">
        <v>6691</v>
      </c>
      <c r="F2507" s="0" t="s">
        <v>177</v>
      </c>
      <c r="G2507" s="0" t="s">
        <v>167</v>
      </c>
      <c r="H2507" s="17" t="n">
        <v>46263.7236111111</v>
      </c>
      <c r="I2507" s="17" t="n">
        <v>46263.7458333333</v>
      </c>
      <c r="J2507" s="17" t="n">
        <v>46263.7548611111</v>
      </c>
      <c r="K2507" s="17" t="n">
        <v>46263.7729166667</v>
      </c>
      <c r="L2507" s="17" t="n">
        <v>46263.7770833333</v>
      </c>
      <c r="M2507" s="17" t="n">
        <v>46263.7868055556</v>
      </c>
      <c r="N2507" s="17" t="n">
        <v>46263.8069444444</v>
      </c>
      <c r="O2507" s="17" t="n">
        <v>46263.8388888889</v>
      </c>
      <c r="P2507" s="17" t="n">
        <v>46263.8881944444</v>
      </c>
      <c r="Q2507" s="17" t="n">
        <v>46263.9013888889</v>
      </c>
      <c r="R2507" s="0" t="n">
        <v>152</v>
      </c>
      <c r="S2507" s="0" t="n">
        <v>0</v>
      </c>
      <c r="T2507" s="0" t="n">
        <v>0</v>
      </c>
      <c r="U2507" s="18" t="s">
        <v>130</v>
      </c>
      <c r="V2507" s="18" t="s">
        <v>139</v>
      </c>
      <c r="W2507" s="0" t="str">
        <f aca="false">IF(AND(X2507&gt;=6,X2507&lt;14),"A",IF(AND(X2507&gt;=14,X2507&lt;22),"B","C"))</f>
        <v>B</v>
      </c>
      <c r="X2507" s="18" t="n">
        <f aca="false">HOUR(H2507)</f>
        <v>17</v>
      </c>
      <c r="Y2507" s="18" t="n">
        <f aca="false">ROUND((I2507-H2507)*1440,0)</f>
        <v>32</v>
      </c>
      <c r="Z2507" s="18" t="n">
        <f aca="false">ROUND((J2507-I2507)*1440,0)</f>
        <v>13</v>
      </c>
      <c r="AA2507" s="18" t="n">
        <f aca="false">ROUND((K2507-J2507)*1440,0)</f>
        <v>26</v>
      </c>
      <c r="AB2507" s="18" t="n">
        <f aca="false">ROUND((L2507-K2507)*1440,0)</f>
        <v>6</v>
      </c>
      <c r="AC2507" s="18" t="n">
        <f aca="false">ROUND((M2507-L2507)*1440,0)</f>
        <v>14</v>
      </c>
      <c r="AD2507" s="18" t="n">
        <f aca="false">IF(N2507="","",ROUND((N2507-M2507)*1440,0))</f>
        <v>29</v>
      </c>
      <c r="AE2507" s="18" t="n">
        <f aca="false">IF(O2507="","",ROUND((O2507-N2507)*1440,0))</f>
        <v>46</v>
      </c>
      <c r="AF2507" s="18" t="n">
        <f aca="false">IF(P2507="","",ROUND((P2507-O2507)*1440,0))</f>
        <v>71</v>
      </c>
      <c r="AG2507" s="18" t="n">
        <f aca="false">IF(Q2507="","",ROUND((Q2507-P2507)*1440,0))</f>
        <v>19</v>
      </c>
      <c r="AH2507" s="18" t="n">
        <f aca="false">IF(Q2507="","",ROUND((Q2507-H2507)*1440,0))</f>
        <v>256</v>
      </c>
      <c r="AI2507" s="19" t="n">
        <f aca="false">ROUND(IF(O2507="",Assumptions!$B$25-K2507,O2507-K2507)*24,1)</f>
        <v>1.6</v>
      </c>
      <c r="AJ2507" s="20" t="n">
        <f aca="false">ROUND(MAX(N(Y2507)/Assumptions!$C$5, N(Z2507)/Assumptions!$C$6, N(AA2507)/Assumptions!$C$7, N(AB2507)/Assumptions!$C$8, N(AC2507)/Assumptions!$C$9, N(AD2507)/Assumptions!$C$10, N(AE2507)/Assumptions!$C$11, N(AF2507)/Assumptions!$C$12, N(AG2507)/Assumptions!$C$13),3)</f>
        <v>3.55</v>
      </c>
      <c r="AK2507" s="0" t="str">
        <f aca="false">IF(OR(U2507="Pending",U2507="On Hold"),"Open GRN (awaiting)",IF(AJ2507&lt;=1,"Within SLA",IF(ROUND(N(Y2507)/Assumptions!$C$5,3)=AJ2507,"Gate Wait",IF(ROUND(N(Z2507)/Assumptions!$C$6,3)=AJ2507,"Dock Wait",IF(ROUND(N(AA2507)/Assumptions!$C$7,3)=AJ2507,"Unloading",IF(ROUND(N(AB2507)/Assumptions!$C$8,3)=AJ2507,"Unload-to-QC Wait",IF(ROUND(N(AC2507)/Assumptions!$C$9,3)=AJ2507,"QC",IF(ROUND(N(AD2507)/Assumptions!$C$10,3)=AJ2507,"QC-to-GRN Wait",IF(ROUND(N(AE2507)/Assumptions!$C$11,3)=AJ2507,"GRN Processing",IF(ROUND(N(AF2507)/Assumptions!$C$12,3)=AJ2507,"GRN-to-Putaway Wait",IF(ROUND(N(AG2507)/Assumptions!$C$13,3)=AJ2507,"Putaway","Within SLA")))))))))))</f>
        <v>GRN-to-Putaway Wait</v>
      </c>
    </row>
    <row r="2508" customFormat="false" ht="15" hidden="false" customHeight="false" outlineLevel="0" collapsed="false">
      <c r="A2508" s="0" t="s">
        <v>7227</v>
      </c>
      <c r="B2508" s="0" t="s">
        <v>7228</v>
      </c>
      <c r="C2508" s="0" t="s">
        <v>142</v>
      </c>
      <c r="D2508" s="0" t="s">
        <v>119</v>
      </c>
      <c r="E2508" s="0" t="s">
        <v>4258</v>
      </c>
      <c r="F2508" s="0" t="s">
        <v>137</v>
      </c>
      <c r="G2508" s="0" t="s">
        <v>129</v>
      </c>
      <c r="H2508" s="17" t="n">
        <v>46263.7277777778</v>
      </c>
      <c r="I2508" s="17" t="n">
        <v>46263.7388888889</v>
      </c>
      <c r="J2508" s="17" t="n">
        <v>46263.7465277778</v>
      </c>
      <c r="K2508" s="17" t="n">
        <v>46263.7847222222</v>
      </c>
      <c r="L2508" s="17" t="n">
        <v>46263.7888888889</v>
      </c>
      <c r="M2508" s="17" t="n">
        <v>46263.8270833333</v>
      </c>
      <c r="N2508" s="17" t="n">
        <v>46263.85625</v>
      </c>
      <c r="O2508" s="17" t="n">
        <v>46263.8638888889</v>
      </c>
      <c r="P2508" s="17" t="n">
        <v>46263.875</v>
      </c>
      <c r="Q2508" s="17" t="n">
        <v>46263.8965277778</v>
      </c>
      <c r="R2508" s="0" t="n">
        <v>749</v>
      </c>
      <c r="S2508" s="0" t="n">
        <v>0</v>
      </c>
      <c r="T2508" s="0" t="n">
        <v>1</v>
      </c>
      <c r="U2508" s="18" t="s">
        <v>123</v>
      </c>
      <c r="V2508" s="18" t="s">
        <v>144</v>
      </c>
      <c r="W2508" s="0" t="str">
        <f aca="false">IF(AND(X2508&gt;=6,X2508&lt;14),"A",IF(AND(X2508&gt;=14,X2508&lt;22),"B","C"))</f>
        <v>B</v>
      </c>
      <c r="X2508" s="18" t="n">
        <f aca="false">HOUR(H2508)</f>
        <v>17</v>
      </c>
      <c r="Y2508" s="18" t="n">
        <f aca="false">ROUND((I2508-H2508)*1440,0)</f>
        <v>16</v>
      </c>
      <c r="Z2508" s="18" t="n">
        <f aca="false">ROUND((J2508-I2508)*1440,0)</f>
        <v>11</v>
      </c>
      <c r="AA2508" s="18" t="n">
        <f aca="false">ROUND((K2508-J2508)*1440,0)</f>
        <v>55</v>
      </c>
      <c r="AB2508" s="18" t="n">
        <f aca="false">ROUND((L2508-K2508)*1440,0)</f>
        <v>6</v>
      </c>
      <c r="AC2508" s="18" t="n">
        <f aca="false">ROUND((M2508-L2508)*1440,0)</f>
        <v>55</v>
      </c>
      <c r="AD2508" s="18" t="n">
        <f aca="false">IF(N2508="","",ROUND((N2508-M2508)*1440,0))</f>
        <v>42</v>
      </c>
      <c r="AE2508" s="18" t="n">
        <f aca="false">IF(O2508="","",ROUND((O2508-N2508)*1440,0))</f>
        <v>11</v>
      </c>
      <c r="AF2508" s="18" t="n">
        <f aca="false">IF(P2508="","",ROUND((P2508-O2508)*1440,0))</f>
        <v>16</v>
      </c>
      <c r="AG2508" s="18" t="n">
        <f aca="false">IF(Q2508="","",ROUND((Q2508-P2508)*1440,0))</f>
        <v>31</v>
      </c>
      <c r="AH2508" s="18" t="n">
        <f aca="false">IF(Q2508="","",ROUND((Q2508-H2508)*1440,0))</f>
        <v>243</v>
      </c>
      <c r="AI2508" s="19" t="n">
        <f aca="false">ROUND(IF(O2508="",Assumptions!$B$25-K2508,O2508-K2508)*24,1)</f>
        <v>1.9</v>
      </c>
      <c r="AJ2508" s="20" t="n">
        <f aca="false">ROUND(MAX(N(Y2508)/Assumptions!$C$5, N(Z2508)/Assumptions!$C$6, N(AA2508)/Assumptions!$C$7, N(AB2508)/Assumptions!$C$8, N(AC2508)/Assumptions!$C$9, N(AD2508)/Assumptions!$C$10, N(AE2508)/Assumptions!$C$11, N(AF2508)/Assumptions!$C$12, N(AG2508)/Assumptions!$C$13),3)</f>
        <v>1.4</v>
      </c>
      <c r="AK2508" s="0" t="str">
        <f aca="false">IF(OR(U2508="Pending",U2508="On Hold"),"Open GRN (awaiting)",IF(AJ2508&lt;=1,"Within SLA",IF(ROUND(N(Y2508)/Assumptions!$C$5,3)=AJ2508,"Gate Wait",IF(ROUND(N(Z2508)/Assumptions!$C$6,3)=AJ2508,"Dock Wait",IF(ROUND(N(AA2508)/Assumptions!$C$7,3)=AJ2508,"Unloading",IF(ROUND(N(AB2508)/Assumptions!$C$8,3)=AJ2508,"Unload-to-QC Wait",IF(ROUND(N(AC2508)/Assumptions!$C$9,3)=AJ2508,"QC",IF(ROUND(N(AD2508)/Assumptions!$C$10,3)=AJ2508,"QC-to-GRN Wait",IF(ROUND(N(AE2508)/Assumptions!$C$11,3)=AJ2508,"GRN Processing",IF(ROUND(N(AF2508)/Assumptions!$C$12,3)=AJ2508,"GRN-to-Putaway Wait",IF(ROUND(N(AG2508)/Assumptions!$C$13,3)=AJ2508,"Putaway","Within SLA")))))))))))</f>
        <v>QC-to-GRN Wait</v>
      </c>
    </row>
    <row r="2509" customFormat="false" ht="15" hidden="false" customHeight="false" outlineLevel="0" collapsed="false">
      <c r="A2509" s="0" t="s">
        <v>7229</v>
      </c>
      <c r="B2509" s="0" t="s">
        <v>7230</v>
      </c>
      <c r="C2509" s="0" t="s">
        <v>170</v>
      </c>
      <c r="D2509" s="0" t="s">
        <v>135</v>
      </c>
      <c r="E2509" s="0" t="s">
        <v>7231</v>
      </c>
      <c r="F2509" s="0" t="s">
        <v>172</v>
      </c>
      <c r="G2509" s="0" t="s">
        <v>178</v>
      </c>
      <c r="H2509" s="17" t="n">
        <v>46263.7527777778</v>
      </c>
      <c r="I2509" s="17" t="n">
        <v>46263.7576388889</v>
      </c>
      <c r="J2509" s="17" t="n">
        <v>46263.7638888889</v>
      </c>
      <c r="K2509" s="17" t="n">
        <v>46263.7972222222</v>
      </c>
      <c r="L2509" s="17" t="n">
        <v>46263.80625</v>
      </c>
      <c r="M2509" s="17" t="n">
        <v>46263.8625</v>
      </c>
      <c r="N2509" s="17" t="n">
        <v>46263.8986111111</v>
      </c>
      <c r="O2509" s="17" t="n">
        <v>46264.00625</v>
      </c>
      <c r="P2509" s="17" t="n">
        <v>46264.0263888889</v>
      </c>
      <c r="Q2509" s="17" t="n">
        <v>46264.0597222222</v>
      </c>
      <c r="R2509" s="0" t="n">
        <v>282</v>
      </c>
      <c r="S2509" s="0" t="n">
        <v>0</v>
      </c>
      <c r="T2509" s="0" t="n">
        <v>0</v>
      </c>
      <c r="U2509" s="18" t="s">
        <v>130</v>
      </c>
      <c r="V2509" s="18" t="s">
        <v>131</v>
      </c>
      <c r="W2509" s="0" t="str">
        <f aca="false">IF(AND(X2509&gt;=6,X2509&lt;14),"A",IF(AND(X2509&gt;=14,X2509&lt;22),"B","C"))</f>
        <v>B</v>
      </c>
      <c r="X2509" s="18" t="n">
        <f aca="false">HOUR(H2509)</f>
        <v>18</v>
      </c>
      <c r="Y2509" s="18" t="n">
        <f aca="false">ROUND((I2509-H2509)*1440,0)</f>
        <v>7</v>
      </c>
      <c r="Z2509" s="18" t="n">
        <f aca="false">ROUND((J2509-I2509)*1440,0)</f>
        <v>9</v>
      </c>
      <c r="AA2509" s="18" t="n">
        <f aca="false">ROUND((K2509-J2509)*1440,0)</f>
        <v>48</v>
      </c>
      <c r="AB2509" s="18" t="n">
        <f aca="false">ROUND((L2509-K2509)*1440,0)</f>
        <v>13</v>
      </c>
      <c r="AC2509" s="18" t="n">
        <f aca="false">ROUND((M2509-L2509)*1440,0)</f>
        <v>81</v>
      </c>
      <c r="AD2509" s="18" t="n">
        <f aca="false">IF(N2509="","",ROUND((N2509-M2509)*1440,0))</f>
        <v>52</v>
      </c>
      <c r="AE2509" s="18" t="n">
        <f aca="false">IF(O2509="","",ROUND((O2509-N2509)*1440,0))</f>
        <v>155</v>
      </c>
      <c r="AF2509" s="18" t="n">
        <f aca="false">IF(P2509="","",ROUND((P2509-O2509)*1440,0))</f>
        <v>29</v>
      </c>
      <c r="AG2509" s="18" t="n">
        <f aca="false">IF(Q2509="","",ROUND((Q2509-P2509)*1440,0))</f>
        <v>48</v>
      </c>
      <c r="AH2509" s="18" t="n">
        <f aca="false">IF(Q2509="","",ROUND((Q2509-H2509)*1440,0))</f>
        <v>442</v>
      </c>
      <c r="AI2509" s="19" t="n">
        <f aca="false">ROUND(IF(O2509="",Assumptions!$B$25-K2509,O2509-K2509)*24,1)</f>
        <v>5</v>
      </c>
      <c r="AJ2509" s="20" t="n">
        <f aca="false">ROUND(MAX(N(Y2509)/Assumptions!$C$5, N(Z2509)/Assumptions!$C$6, N(AA2509)/Assumptions!$C$7, N(AB2509)/Assumptions!$C$8, N(AC2509)/Assumptions!$C$9, N(AD2509)/Assumptions!$C$10, N(AE2509)/Assumptions!$C$11, N(AF2509)/Assumptions!$C$12, N(AG2509)/Assumptions!$C$13),3)</f>
        <v>3.444</v>
      </c>
      <c r="AK2509" s="0" t="str">
        <f aca="false">IF(OR(U2509="Pending",U2509="On Hold"),"Open GRN (awaiting)",IF(AJ2509&lt;=1,"Within SLA",IF(ROUND(N(Y2509)/Assumptions!$C$5,3)=AJ2509,"Gate Wait",IF(ROUND(N(Z2509)/Assumptions!$C$6,3)=AJ2509,"Dock Wait",IF(ROUND(N(AA2509)/Assumptions!$C$7,3)=AJ2509,"Unloading",IF(ROUND(N(AB2509)/Assumptions!$C$8,3)=AJ2509,"Unload-to-QC Wait",IF(ROUND(N(AC2509)/Assumptions!$C$9,3)=AJ2509,"QC",IF(ROUND(N(AD2509)/Assumptions!$C$10,3)=AJ2509,"QC-to-GRN Wait",IF(ROUND(N(AE2509)/Assumptions!$C$11,3)=AJ2509,"GRN Processing",IF(ROUND(N(AF2509)/Assumptions!$C$12,3)=AJ2509,"GRN-to-Putaway Wait",IF(ROUND(N(AG2509)/Assumptions!$C$13,3)=AJ2509,"Putaway","Within SLA")))))))))))</f>
        <v>GRN Processing</v>
      </c>
    </row>
    <row r="2510" customFormat="false" ht="15" hidden="false" customHeight="false" outlineLevel="0" collapsed="false">
      <c r="A2510" s="0" t="s">
        <v>7232</v>
      </c>
      <c r="B2510" s="0" t="s">
        <v>7233</v>
      </c>
      <c r="C2510" s="0" t="s">
        <v>175</v>
      </c>
      <c r="D2510" s="0" t="s">
        <v>147</v>
      </c>
      <c r="E2510" s="0" t="s">
        <v>7234</v>
      </c>
      <c r="F2510" s="0" t="s">
        <v>172</v>
      </c>
      <c r="G2510" s="0" t="s">
        <v>167</v>
      </c>
      <c r="H2510" s="17" t="n">
        <v>46263.7680555556</v>
      </c>
      <c r="I2510" s="17" t="n">
        <v>46263.7819444445</v>
      </c>
      <c r="J2510" s="17" t="n">
        <v>46263.7847222222</v>
      </c>
      <c r="K2510" s="17" t="n">
        <v>46263.8166666667</v>
      </c>
      <c r="L2510" s="17" t="n">
        <v>46263.8423611111</v>
      </c>
      <c r="M2510" s="17" t="n">
        <v>46263.8666666667</v>
      </c>
      <c r="N2510" s="17" t="n">
        <v>46263.8875</v>
      </c>
      <c r="O2510" s="17" t="n">
        <v>46263.8958333333</v>
      </c>
      <c r="P2510" s="17" t="n">
        <v>46263.9340277778</v>
      </c>
      <c r="Q2510" s="17" t="n">
        <v>46263.9465277778</v>
      </c>
      <c r="R2510" s="0" t="n">
        <v>328</v>
      </c>
      <c r="S2510" s="0" t="n">
        <v>0</v>
      </c>
      <c r="T2510" s="0" t="n">
        <v>0</v>
      </c>
      <c r="U2510" s="18" t="s">
        <v>130</v>
      </c>
      <c r="V2510" s="18" t="s">
        <v>139</v>
      </c>
      <c r="W2510" s="0" t="str">
        <f aca="false">IF(AND(X2510&gt;=6,X2510&lt;14),"A",IF(AND(X2510&gt;=14,X2510&lt;22),"B","C"))</f>
        <v>B</v>
      </c>
      <c r="X2510" s="18" t="n">
        <f aca="false">HOUR(H2510)</f>
        <v>18</v>
      </c>
      <c r="Y2510" s="18" t="n">
        <f aca="false">ROUND((I2510-H2510)*1440,0)</f>
        <v>20</v>
      </c>
      <c r="Z2510" s="18" t="n">
        <f aca="false">ROUND((J2510-I2510)*1440,0)</f>
        <v>4</v>
      </c>
      <c r="AA2510" s="18" t="n">
        <f aca="false">ROUND((K2510-J2510)*1440,0)</f>
        <v>46</v>
      </c>
      <c r="AB2510" s="18" t="n">
        <f aca="false">ROUND((L2510-K2510)*1440,0)</f>
        <v>37</v>
      </c>
      <c r="AC2510" s="18" t="n">
        <f aca="false">ROUND((M2510-L2510)*1440,0)</f>
        <v>35</v>
      </c>
      <c r="AD2510" s="18" t="n">
        <f aca="false">IF(N2510="","",ROUND((N2510-M2510)*1440,0))</f>
        <v>30</v>
      </c>
      <c r="AE2510" s="18" t="n">
        <f aca="false">IF(O2510="","",ROUND((O2510-N2510)*1440,0))</f>
        <v>12</v>
      </c>
      <c r="AF2510" s="18" t="n">
        <f aca="false">IF(P2510="","",ROUND((P2510-O2510)*1440,0))</f>
        <v>55</v>
      </c>
      <c r="AG2510" s="18" t="n">
        <f aca="false">IF(Q2510="","",ROUND((Q2510-P2510)*1440,0))</f>
        <v>18</v>
      </c>
      <c r="AH2510" s="18" t="n">
        <f aca="false">IF(Q2510="","",ROUND((Q2510-H2510)*1440,0))</f>
        <v>257</v>
      </c>
      <c r="AI2510" s="19" t="n">
        <f aca="false">ROUND(IF(O2510="",Assumptions!$B$25-K2510,O2510-K2510)*24,1)</f>
        <v>1.9</v>
      </c>
      <c r="AJ2510" s="20" t="n">
        <f aca="false">ROUND(MAX(N(Y2510)/Assumptions!$C$5, N(Z2510)/Assumptions!$C$6, N(AA2510)/Assumptions!$C$7, N(AB2510)/Assumptions!$C$8, N(AC2510)/Assumptions!$C$9, N(AD2510)/Assumptions!$C$10, N(AE2510)/Assumptions!$C$11, N(AF2510)/Assumptions!$C$12, N(AG2510)/Assumptions!$C$13),3)</f>
        <v>2.75</v>
      </c>
      <c r="AK2510" s="0" t="str">
        <f aca="false">IF(OR(U2510="Pending",U2510="On Hold"),"Open GRN (awaiting)",IF(AJ2510&lt;=1,"Within SLA",IF(ROUND(N(Y2510)/Assumptions!$C$5,3)=AJ2510,"Gate Wait",IF(ROUND(N(Z2510)/Assumptions!$C$6,3)=AJ2510,"Dock Wait",IF(ROUND(N(AA2510)/Assumptions!$C$7,3)=AJ2510,"Unloading",IF(ROUND(N(AB2510)/Assumptions!$C$8,3)=AJ2510,"Unload-to-QC Wait",IF(ROUND(N(AC2510)/Assumptions!$C$9,3)=AJ2510,"QC",IF(ROUND(N(AD2510)/Assumptions!$C$10,3)=AJ2510,"QC-to-GRN Wait",IF(ROUND(N(AE2510)/Assumptions!$C$11,3)=AJ2510,"GRN Processing",IF(ROUND(N(AF2510)/Assumptions!$C$12,3)=AJ2510,"GRN-to-Putaway Wait",IF(ROUND(N(AG2510)/Assumptions!$C$13,3)=AJ2510,"Putaway","Within SLA")))))))))))</f>
        <v>GRN-to-Putaway Wait</v>
      </c>
    </row>
    <row r="2511" customFormat="false" ht="15" hidden="false" customHeight="false" outlineLevel="0" collapsed="false">
      <c r="A2511" s="0" t="s">
        <v>7235</v>
      </c>
      <c r="B2511" s="0" t="s">
        <v>7236</v>
      </c>
      <c r="C2511" s="0" t="s">
        <v>175</v>
      </c>
      <c r="D2511" s="0" t="s">
        <v>119</v>
      </c>
      <c r="E2511" s="0" t="s">
        <v>7237</v>
      </c>
      <c r="F2511" s="0" t="s">
        <v>172</v>
      </c>
      <c r="G2511" s="0" t="s">
        <v>129</v>
      </c>
      <c r="H2511" s="17" t="n">
        <v>46263.8020833333</v>
      </c>
      <c r="I2511" s="17" t="n">
        <v>46263.8111111111</v>
      </c>
      <c r="J2511" s="17" t="n">
        <v>46263.8145833333</v>
      </c>
      <c r="K2511" s="17" t="n">
        <v>46263.8222222222</v>
      </c>
      <c r="L2511" s="17" t="n">
        <v>46263.8458333333</v>
      </c>
      <c r="M2511" s="17" t="n">
        <v>46263.8618055556</v>
      </c>
      <c r="N2511" s="17" t="n">
        <v>46263.8680555556</v>
      </c>
      <c r="O2511" s="17" t="n">
        <v>46263.925</v>
      </c>
      <c r="P2511" s="17" t="n">
        <v>46263.9319444444</v>
      </c>
      <c r="Q2511" s="17" t="n">
        <v>46263.9541666667</v>
      </c>
      <c r="R2511" s="0" t="n">
        <v>104</v>
      </c>
      <c r="S2511" s="0" t="n">
        <v>0</v>
      </c>
      <c r="T2511" s="0" t="n">
        <v>0</v>
      </c>
      <c r="U2511" s="18" t="s">
        <v>130</v>
      </c>
      <c r="V2511" s="18" t="s">
        <v>144</v>
      </c>
      <c r="W2511" s="0" t="str">
        <f aca="false">IF(AND(X2511&gt;=6,X2511&lt;14),"A",IF(AND(X2511&gt;=14,X2511&lt;22),"B","C"))</f>
        <v>B</v>
      </c>
      <c r="X2511" s="18" t="n">
        <f aca="false">HOUR(H2511)</f>
        <v>19</v>
      </c>
      <c r="Y2511" s="18" t="n">
        <f aca="false">ROUND((I2511-H2511)*1440,0)</f>
        <v>13</v>
      </c>
      <c r="Z2511" s="18" t="n">
        <f aca="false">ROUND((J2511-I2511)*1440,0)</f>
        <v>5</v>
      </c>
      <c r="AA2511" s="18" t="n">
        <f aca="false">ROUND((K2511-J2511)*1440,0)</f>
        <v>11</v>
      </c>
      <c r="AB2511" s="18" t="n">
        <f aca="false">ROUND((L2511-K2511)*1440,0)</f>
        <v>34</v>
      </c>
      <c r="AC2511" s="18" t="n">
        <f aca="false">ROUND((M2511-L2511)*1440,0)</f>
        <v>23</v>
      </c>
      <c r="AD2511" s="18" t="n">
        <f aca="false">IF(N2511="","",ROUND((N2511-M2511)*1440,0))</f>
        <v>9</v>
      </c>
      <c r="AE2511" s="18" t="n">
        <f aca="false">IF(O2511="","",ROUND((O2511-N2511)*1440,0))</f>
        <v>82</v>
      </c>
      <c r="AF2511" s="18" t="n">
        <f aca="false">IF(P2511="","",ROUND((P2511-O2511)*1440,0))</f>
        <v>10</v>
      </c>
      <c r="AG2511" s="18" t="n">
        <f aca="false">IF(Q2511="","",ROUND((Q2511-P2511)*1440,0))</f>
        <v>32</v>
      </c>
      <c r="AH2511" s="18" t="n">
        <f aca="false">IF(Q2511="","",ROUND((Q2511-H2511)*1440,0))</f>
        <v>219</v>
      </c>
      <c r="AI2511" s="19" t="n">
        <f aca="false">ROUND(IF(O2511="",Assumptions!$B$25-K2511,O2511-K2511)*24,1)</f>
        <v>2.5</v>
      </c>
      <c r="AJ2511" s="20" t="n">
        <f aca="false">ROUND(MAX(N(Y2511)/Assumptions!$C$5, N(Z2511)/Assumptions!$C$6, N(AA2511)/Assumptions!$C$7, N(AB2511)/Assumptions!$C$8, N(AC2511)/Assumptions!$C$9, N(AD2511)/Assumptions!$C$10, N(AE2511)/Assumptions!$C$11, N(AF2511)/Assumptions!$C$12, N(AG2511)/Assumptions!$C$13),3)</f>
        <v>2.267</v>
      </c>
      <c r="AK2511" s="0" t="str">
        <f aca="false">IF(OR(U2511="Pending",U2511="On Hold"),"Open GRN (awaiting)",IF(AJ2511&lt;=1,"Within SLA",IF(ROUND(N(Y2511)/Assumptions!$C$5,3)=AJ2511,"Gate Wait",IF(ROUND(N(Z2511)/Assumptions!$C$6,3)=AJ2511,"Dock Wait",IF(ROUND(N(AA2511)/Assumptions!$C$7,3)=AJ2511,"Unloading",IF(ROUND(N(AB2511)/Assumptions!$C$8,3)=AJ2511,"Unload-to-QC Wait",IF(ROUND(N(AC2511)/Assumptions!$C$9,3)=AJ2511,"QC",IF(ROUND(N(AD2511)/Assumptions!$C$10,3)=AJ2511,"QC-to-GRN Wait",IF(ROUND(N(AE2511)/Assumptions!$C$11,3)=AJ2511,"GRN Processing",IF(ROUND(N(AF2511)/Assumptions!$C$12,3)=AJ2511,"GRN-to-Putaway Wait",IF(ROUND(N(AG2511)/Assumptions!$C$13,3)=AJ2511,"Putaway","Within SLA")))))))))))</f>
        <v>Unload-to-QC Wait</v>
      </c>
    </row>
    <row r="2512" customFormat="false" ht="15" hidden="false" customHeight="false" outlineLevel="0" collapsed="false">
      <c r="A2512" s="0" t="s">
        <v>7238</v>
      </c>
      <c r="B2512" s="0" t="s">
        <v>7239</v>
      </c>
      <c r="C2512" s="0" t="s">
        <v>134</v>
      </c>
      <c r="D2512" s="0" t="s">
        <v>119</v>
      </c>
      <c r="E2512" s="0" t="s">
        <v>7240</v>
      </c>
      <c r="F2512" s="0" t="s">
        <v>149</v>
      </c>
      <c r="G2512" s="0" t="s">
        <v>122</v>
      </c>
      <c r="H2512" s="17" t="n">
        <v>46263.8076388889</v>
      </c>
      <c r="I2512" s="17" t="n">
        <v>46263.8152777778</v>
      </c>
      <c r="J2512" s="17" t="n">
        <v>46263.8229166667</v>
      </c>
      <c r="K2512" s="17" t="n">
        <v>46263.8722222222</v>
      </c>
      <c r="L2512" s="17" t="n">
        <v>46263.8840277778</v>
      </c>
      <c r="M2512" s="17" t="n">
        <v>46263.9034722222</v>
      </c>
      <c r="N2512" s="17" t="n">
        <v>46263.9416666667</v>
      </c>
      <c r="O2512" s="17" t="n">
        <v>46263.9666666667</v>
      </c>
      <c r="P2512" s="17" t="n">
        <v>46263.9770833333</v>
      </c>
      <c r="Q2512" s="17" t="n">
        <v>46263.9875</v>
      </c>
      <c r="R2512" s="0" t="n">
        <v>631</v>
      </c>
      <c r="S2512" s="0" t="n">
        <v>0</v>
      </c>
      <c r="T2512" s="0" t="n">
        <v>0</v>
      </c>
      <c r="U2512" s="18" t="s">
        <v>130</v>
      </c>
      <c r="V2512" s="18" t="s">
        <v>156</v>
      </c>
      <c r="W2512" s="0" t="str">
        <f aca="false">IF(AND(X2512&gt;=6,X2512&lt;14),"A",IF(AND(X2512&gt;=14,X2512&lt;22),"B","C"))</f>
        <v>B</v>
      </c>
      <c r="X2512" s="18" t="n">
        <f aca="false">HOUR(H2512)</f>
        <v>19</v>
      </c>
      <c r="Y2512" s="18" t="n">
        <f aca="false">ROUND((I2512-H2512)*1440,0)</f>
        <v>11</v>
      </c>
      <c r="Z2512" s="18" t="n">
        <f aca="false">ROUND((J2512-I2512)*1440,0)</f>
        <v>11</v>
      </c>
      <c r="AA2512" s="18" t="n">
        <f aca="false">ROUND((K2512-J2512)*1440,0)</f>
        <v>71</v>
      </c>
      <c r="AB2512" s="18" t="n">
        <f aca="false">ROUND((L2512-K2512)*1440,0)</f>
        <v>17</v>
      </c>
      <c r="AC2512" s="18" t="n">
        <f aca="false">ROUND((M2512-L2512)*1440,0)</f>
        <v>28</v>
      </c>
      <c r="AD2512" s="18" t="n">
        <f aca="false">IF(N2512="","",ROUND((N2512-M2512)*1440,0))</f>
        <v>55</v>
      </c>
      <c r="AE2512" s="18" t="n">
        <f aca="false">IF(O2512="","",ROUND((O2512-N2512)*1440,0))</f>
        <v>36</v>
      </c>
      <c r="AF2512" s="18" t="n">
        <f aca="false">IF(P2512="","",ROUND((P2512-O2512)*1440,0))</f>
        <v>15</v>
      </c>
      <c r="AG2512" s="18" t="n">
        <f aca="false">IF(Q2512="","",ROUND((Q2512-P2512)*1440,0))</f>
        <v>15</v>
      </c>
      <c r="AH2512" s="18" t="n">
        <f aca="false">IF(Q2512="","",ROUND((Q2512-H2512)*1440,0))</f>
        <v>259</v>
      </c>
      <c r="AI2512" s="19" t="n">
        <f aca="false">ROUND(IF(O2512="",Assumptions!$B$25-K2512,O2512-K2512)*24,1)</f>
        <v>2.3</v>
      </c>
      <c r="AJ2512" s="20" t="n">
        <f aca="false">ROUND(MAX(N(Y2512)/Assumptions!$C$5, N(Z2512)/Assumptions!$C$6, N(AA2512)/Assumptions!$C$7, N(AB2512)/Assumptions!$C$8, N(AC2512)/Assumptions!$C$9, N(AD2512)/Assumptions!$C$10, N(AE2512)/Assumptions!$C$11, N(AF2512)/Assumptions!$C$12, N(AG2512)/Assumptions!$C$13),3)</f>
        <v>1.833</v>
      </c>
      <c r="AK2512" s="0" t="str">
        <f aca="false">IF(OR(U2512="Pending",U2512="On Hold"),"Open GRN (awaiting)",IF(AJ2512&lt;=1,"Within SLA",IF(ROUND(N(Y2512)/Assumptions!$C$5,3)=AJ2512,"Gate Wait",IF(ROUND(N(Z2512)/Assumptions!$C$6,3)=AJ2512,"Dock Wait",IF(ROUND(N(AA2512)/Assumptions!$C$7,3)=AJ2512,"Unloading",IF(ROUND(N(AB2512)/Assumptions!$C$8,3)=AJ2512,"Unload-to-QC Wait",IF(ROUND(N(AC2512)/Assumptions!$C$9,3)=AJ2512,"QC",IF(ROUND(N(AD2512)/Assumptions!$C$10,3)=AJ2512,"QC-to-GRN Wait",IF(ROUND(N(AE2512)/Assumptions!$C$11,3)=AJ2512,"GRN Processing",IF(ROUND(N(AF2512)/Assumptions!$C$12,3)=AJ2512,"GRN-to-Putaway Wait",IF(ROUND(N(AG2512)/Assumptions!$C$13,3)=AJ2512,"Putaway","Within SLA")))))))))))</f>
        <v>QC-to-GRN Wait</v>
      </c>
    </row>
    <row r="2513" customFormat="false" ht="15" hidden="false" customHeight="false" outlineLevel="0" collapsed="false">
      <c r="A2513" s="0" t="s">
        <v>7241</v>
      </c>
      <c r="B2513" s="0" t="s">
        <v>7242</v>
      </c>
      <c r="C2513" s="0" t="s">
        <v>134</v>
      </c>
      <c r="D2513" s="0" t="s">
        <v>135</v>
      </c>
      <c r="E2513" s="0" t="s">
        <v>7243</v>
      </c>
      <c r="F2513" s="0" t="s">
        <v>149</v>
      </c>
      <c r="G2513" s="0" t="s">
        <v>138</v>
      </c>
      <c r="H2513" s="17" t="n">
        <v>46263.8576388889</v>
      </c>
      <c r="I2513" s="17" t="n">
        <v>46263.8715277778</v>
      </c>
      <c r="J2513" s="17" t="n">
        <v>46263.8756944445</v>
      </c>
      <c r="K2513" s="17" t="n">
        <v>46263.90625</v>
      </c>
      <c r="L2513" s="17" t="n">
        <v>46263.9201388889</v>
      </c>
      <c r="M2513" s="17" t="n">
        <v>46263.9555555556</v>
      </c>
      <c r="N2513" s="17" t="n">
        <v>46264.0055555556</v>
      </c>
      <c r="O2513" s="17" t="n">
        <v>46264.1465277778</v>
      </c>
      <c r="P2513" s="17" t="n">
        <v>46264.1576388889</v>
      </c>
      <c r="Q2513" s="17" t="n">
        <v>46264.1680555556</v>
      </c>
      <c r="R2513" s="0" t="n">
        <v>385</v>
      </c>
      <c r="S2513" s="0" t="n">
        <v>0</v>
      </c>
      <c r="T2513" s="0" t="n">
        <v>0</v>
      </c>
      <c r="U2513" s="18" t="s">
        <v>130</v>
      </c>
      <c r="V2513" s="18" t="s">
        <v>131</v>
      </c>
      <c r="W2513" s="0" t="str">
        <f aca="false">IF(AND(X2513&gt;=6,X2513&lt;14),"A",IF(AND(X2513&gt;=14,X2513&lt;22),"B","C"))</f>
        <v>B</v>
      </c>
      <c r="X2513" s="18" t="n">
        <f aca="false">HOUR(H2513)</f>
        <v>20</v>
      </c>
      <c r="Y2513" s="18" t="n">
        <f aca="false">ROUND((I2513-H2513)*1440,0)</f>
        <v>20</v>
      </c>
      <c r="Z2513" s="18" t="n">
        <f aca="false">ROUND((J2513-I2513)*1440,0)</f>
        <v>6</v>
      </c>
      <c r="AA2513" s="18" t="n">
        <f aca="false">ROUND((K2513-J2513)*1440,0)</f>
        <v>44</v>
      </c>
      <c r="AB2513" s="18" t="n">
        <f aca="false">ROUND((L2513-K2513)*1440,0)</f>
        <v>20</v>
      </c>
      <c r="AC2513" s="18" t="n">
        <f aca="false">ROUND((M2513-L2513)*1440,0)</f>
        <v>51</v>
      </c>
      <c r="AD2513" s="18" t="n">
        <f aca="false">IF(N2513="","",ROUND((N2513-M2513)*1440,0))</f>
        <v>72</v>
      </c>
      <c r="AE2513" s="18" t="n">
        <f aca="false">IF(O2513="","",ROUND((O2513-N2513)*1440,0))</f>
        <v>203</v>
      </c>
      <c r="AF2513" s="18" t="n">
        <f aca="false">IF(P2513="","",ROUND((P2513-O2513)*1440,0))</f>
        <v>16</v>
      </c>
      <c r="AG2513" s="18" t="n">
        <f aca="false">IF(Q2513="","",ROUND((Q2513-P2513)*1440,0))</f>
        <v>15</v>
      </c>
      <c r="AH2513" s="18" t="n">
        <f aca="false">IF(Q2513="","",ROUND((Q2513-H2513)*1440,0))</f>
        <v>447</v>
      </c>
      <c r="AI2513" s="19" t="n">
        <f aca="false">ROUND(IF(O2513="",Assumptions!$B$25-K2513,O2513-K2513)*24,1)</f>
        <v>5.8</v>
      </c>
      <c r="AJ2513" s="20" t="n">
        <f aca="false">ROUND(MAX(N(Y2513)/Assumptions!$C$5, N(Z2513)/Assumptions!$C$6, N(AA2513)/Assumptions!$C$7, N(AB2513)/Assumptions!$C$8, N(AC2513)/Assumptions!$C$9, N(AD2513)/Assumptions!$C$10, N(AE2513)/Assumptions!$C$11, N(AF2513)/Assumptions!$C$12, N(AG2513)/Assumptions!$C$13),3)</f>
        <v>4.511</v>
      </c>
      <c r="AK2513" s="0" t="str">
        <f aca="false">IF(OR(U2513="Pending",U2513="On Hold"),"Open GRN (awaiting)",IF(AJ2513&lt;=1,"Within SLA",IF(ROUND(N(Y2513)/Assumptions!$C$5,3)=AJ2513,"Gate Wait",IF(ROUND(N(Z2513)/Assumptions!$C$6,3)=AJ2513,"Dock Wait",IF(ROUND(N(AA2513)/Assumptions!$C$7,3)=AJ2513,"Unloading",IF(ROUND(N(AB2513)/Assumptions!$C$8,3)=AJ2513,"Unload-to-QC Wait",IF(ROUND(N(AC2513)/Assumptions!$C$9,3)=AJ2513,"QC",IF(ROUND(N(AD2513)/Assumptions!$C$10,3)=AJ2513,"QC-to-GRN Wait",IF(ROUND(N(AE2513)/Assumptions!$C$11,3)=AJ2513,"GRN Processing",IF(ROUND(N(AF2513)/Assumptions!$C$12,3)=AJ2513,"GRN-to-Putaway Wait",IF(ROUND(N(AG2513)/Assumptions!$C$13,3)=AJ2513,"Putaway","Within SLA")))))))))))</f>
        <v>GRN Processing</v>
      </c>
    </row>
    <row r="2514" customFormat="false" ht="15" hidden="false" customHeight="false" outlineLevel="0" collapsed="false">
      <c r="A2514" s="0" t="s">
        <v>7244</v>
      </c>
      <c r="B2514" s="0" t="s">
        <v>7245</v>
      </c>
      <c r="C2514" s="0" t="s">
        <v>170</v>
      </c>
      <c r="D2514" s="0" t="s">
        <v>147</v>
      </c>
      <c r="E2514" s="0" t="s">
        <v>7246</v>
      </c>
      <c r="F2514" s="0" t="s">
        <v>172</v>
      </c>
      <c r="G2514" s="0" t="s">
        <v>167</v>
      </c>
      <c r="H2514" s="17" t="n">
        <v>46263.9326388889</v>
      </c>
      <c r="I2514" s="17" t="n">
        <v>46263.9694444445</v>
      </c>
      <c r="J2514" s="17" t="n">
        <v>46263.975</v>
      </c>
      <c r="K2514" s="17" t="n">
        <v>46264.0013888889</v>
      </c>
      <c r="L2514" s="17" t="n">
        <v>46264.0138888889</v>
      </c>
      <c r="M2514" s="17" t="n">
        <v>46264.0333333333</v>
      </c>
      <c r="N2514" s="17" t="n">
        <v>46264.0701388889</v>
      </c>
      <c r="O2514" s="17" t="n">
        <v>46264.1194444444</v>
      </c>
      <c r="P2514" s="17" t="n">
        <v>46264.1229166667</v>
      </c>
      <c r="Q2514" s="17" t="n">
        <v>46264.1347222222</v>
      </c>
      <c r="R2514" s="0" t="n">
        <v>577</v>
      </c>
      <c r="S2514" s="0" t="n">
        <v>0</v>
      </c>
      <c r="T2514" s="0" t="n">
        <v>0</v>
      </c>
      <c r="U2514" s="18" t="s">
        <v>130</v>
      </c>
      <c r="V2514" s="18" t="s">
        <v>144</v>
      </c>
      <c r="W2514" s="0" t="str">
        <f aca="false">IF(AND(X2514&gt;=6,X2514&lt;14),"A",IF(AND(X2514&gt;=14,X2514&lt;22),"B","C"))</f>
        <v>C</v>
      </c>
      <c r="X2514" s="18" t="n">
        <f aca="false">HOUR(H2514)</f>
        <v>22</v>
      </c>
      <c r="Y2514" s="18" t="n">
        <f aca="false">ROUND((I2514-H2514)*1440,0)</f>
        <v>53</v>
      </c>
      <c r="Z2514" s="18" t="n">
        <f aca="false">ROUND((J2514-I2514)*1440,0)</f>
        <v>8</v>
      </c>
      <c r="AA2514" s="18" t="n">
        <f aca="false">ROUND((K2514-J2514)*1440,0)</f>
        <v>38</v>
      </c>
      <c r="AB2514" s="18" t="n">
        <f aca="false">ROUND((L2514-K2514)*1440,0)</f>
        <v>18</v>
      </c>
      <c r="AC2514" s="18" t="n">
        <f aca="false">ROUND((M2514-L2514)*1440,0)</f>
        <v>28</v>
      </c>
      <c r="AD2514" s="18" t="n">
        <f aca="false">IF(N2514="","",ROUND((N2514-M2514)*1440,0))</f>
        <v>53</v>
      </c>
      <c r="AE2514" s="18" t="n">
        <f aca="false">IF(O2514="","",ROUND((O2514-N2514)*1440,0))</f>
        <v>71</v>
      </c>
      <c r="AF2514" s="18" t="n">
        <f aca="false">IF(P2514="","",ROUND((P2514-O2514)*1440,0))</f>
        <v>5</v>
      </c>
      <c r="AG2514" s="18" t="n">
        <f aca="false">IF(Q2514="","",ROUND((Q2514-P2514)*1440,0))</f>
        <v>17</v>
      </c>
      <c r="AH2514" s="18" t="n">
        <f aca="false">IF(Q2514="","",ROUND((Q2514-H2514)*1440,0))</f>
        <v>291</v>
      </c>
      <c r="AI2514" s="19" t="n">
        <f aca="false">ROUND(IF(O2514="",Assumptions!$B$25-K2514,O2514-K2514)*24,1)</f>
        <v>2.8</v>
      </c>
      <c r="AJ2514" s="20" t="n">
        <f aca="false">ROUND(MAX(N(Y2514)/Assumptions!$C$5, N(Z2514)/Assumptions!$C$6, N(AA2514)/Assumptions!$C$7, N(AB2514)/Assumptions!$C$8, N(AC2514)/Assumptions!$C$9, N(AD2514)/Assumptions!$C$10, N(AE2514)/Assumptions!$C$11, N(AF2514)/Assumptions!$C$12, N(AG2514)/Assumptions!$C$13),3)</f>
        <v>1.767</v>
      </c>
      <c r="AK2514" s="0" t="str">
        <f aca="false">IF(OR(U2514="Pending",U2514="On Hold"),"Open GRN (awaiting)",IF(AJ2514&lt;=1,"Within SLA",IF(ROUND(N(Y2514)/Assumptions!$C$5,3)=AJ2514,"Gate Wait",IF(ROUND(N(Z2514)/Assumptions!$C$6,3)=AJ2514,"Dock Wait",IF(ROUND(N(AA2514)/Assumptions!$C$7,3)=AJ2514,"Unloading",IF(ROUND(N(AB2514)/Assumptions!$C$8,3)=AJ2514,"Unload-to-QC Wait",IF(ROUND(N(AC2514)/Assumptions!$C$9,3)=AJ2514,"QC",IF(ROUND(N(AD2514)/Assumptions!$C$10,3)=AJ2514,"QC-to-GRN Wait",IF(ROUND(N(AE2514)/Assumptions!$C$11,3)=AJ2514,"GRN Processing",IF(ROUND(N(AF2514)/Assumptions!$C$12,3)=AJ2514,"GRN-to-Putaway Wait",IF(ROUND(N(AG2514)/Assumptions!$C$13,3)=AJ2514,"Putaway","Within SLA")))))))))))</f>
        <v>Gate Wait</v>
      </c>
    </row>
    <row r="2515" customFormat="false" ht="15" hidden="false" customHeight="false" outlineLevel="0" collapsed="false">
      <c r="A2515" s="0" t="s">
        <v>7247</v>
      </c>
      <c r="B2515" s="0" t="s">
        <v>7248</v>
      </c>
      <c r="C2515" s="0" t="s">
        <v>118</v>
      </c>
      <c r="D2515" s="0" t="s">
        <v>119</v>
      </c>
      <c r="E2515" s="0" t="s">
        <v>5269</v>
      </c>
      <c r="F2515" s="0" t="s">
        <v>121</v>
      </c>
      <c r="G2515" s="0" t="s">
        <v>122</v>
      </c>
      <c r="H2515" s="17" t="n">
        <v>46265.0020833333</v>
      </c>
      <c r="I2515" s="17" t="n">
        <v>46265.00625</v>
      </c>
      <c r="J2515" s="17" t="n">
        <v>46265.0159722222</v>
      </c>
      <c r="K2515" s="17" t="n">
        <v>46265.0555555556</v>
      </c>
      <c r="L2515" s="17" t="n">
        <v>46265.0722222222</v>
      </c>
      <c r="M2515" s="17" t="n">
        <v>46265.1173611111</v>
      </c>
      <c r="N2515" s="17" t="n">
        <v>46265.375</v>
      </c>
      <c r="O2515" s="17" t="n">
        <v>46265.5006944445</v>
      </c>
      <c r="P2515" s="17" t="n">
        <v>46265.5145833333</v>
      </c>
      <c r="Q2515" s="17" t="n">
        <v>46265.5284722222</v>
      </c>
      <c r="R2515" s="0" t="n">
        <v>297</v>
      </c>
      <c r="S2515" s="0" t="n">
        <v>0</v>
      </c>
      <c r="T2515" s="0" t="n">
        <v>0</v>
      </c>
      <c r="U2515" s="18" t="s">
        <v>130</v>
      </c>
      <c r="V2515" s="18" t="s">
        <v>156</v>
      </c>
      <c r="W2515" s="0" t="str">
        <f aca="false">IF(AND(X2515&gt;=6,X2515&lt;14),"A",IF(AND(X2515&gt;=14,X2515&lt;22),"B","C"))</f>
        <v>C</v>
      </c>
      <c r="X2515" s="18" t="n">
        <f aca="false">HOUR(H2515)</f>
        <v>0</v>
      </c>
      <c r="Y2515" s="18" t="n">
        <f aca="false">ROUND((I2515-H2515)*1440,0)</f>
        <v>6</v>
      </c>
      <c r="Z2515" s="18" t="n">
        <f aca="false">ROUND((J2515-I2515)*1440,0)</f>
        <v>14</v>
      </c>
      <c r="AA2515" s="18" t="n">
        <f aca="false">ROUND((K2515-J2515)*1440,0)</f>
        <v>57</v>
      </c>
      <c r="AB2515" s="18" t="n">
        <f aca="false">ROUND((L2515-K2515)*1440,0)</f>
        <v>24</v>
      </c>
      <c r="AC2515" s="18" t="n">
        <f aca="false">ROUND((M2515-L2515)*1440,0)</f>
        <v>65</v>
      </c>
      <c r="AD2515" s="18" t="n">
        <f aca="false">IF(N2515="","",ROUND((N2515-M2515)*1440,0))</f>
        <v>371</v>
      </c>
      <c r="AE2515" s="18" t="n">
        <f aca="false">IF(O2515="","",ROUND((O2515-N2515)*1440,0))</f>
        <v>181</v>
      </c>
      <c r="AF2515" s="18" t="n">
        <f aca="false">IF(P2515="","",ROUND((P2515-O2515)*1440,0))</f>
        <v>20</v>
      </c>
      <c r="AG2515" s="18" t="n">
        <f aca="false">IF(Q2515="","",ROUND((Q2515-P2515)*1440,0))</f>
        <v>20</v>
      </c>
      <c r="AH2515" s="18" t="n">
        <f aca="false">IF(Q2515="","",ROUND((Q2515-H2515)*1440,0))</f>
        <v>758</v>
      </c>
      <c r="AI2515" s="19" t="n">
        <f aca="false">ROUND(IF(O2515="",Assumptions!$B$25-K2515,O2515-K2515)*24,1)</f>
        <v>10.7</v>
      </c>
      <c r="AJ2515" s="20" t="n">
        <f aca="false">ROUND(MAX(N(Y2515)/Assumptions!$C$5, N(Z2515)/Assumptions!$C$6, N(AA2515)/Assumptions!$C$7, N(AB2515)/Assumptions!$C$8, N(AC2515)/Assumptions!$C$9, N(AD2515)/Assumptions!$C$10, N(AE2515)/Assumptions!$C$11, N(AF2515)/Assumptions!$C$12, N(AG2515)/Assumptions!$C$13),3)</f>
        <v>12.367</v>
      </c>
      <c r="AK2515" s="0" t="str">
        <f aca="false">IF(OR(U2515="Pending",U2515="On Hold"),"Open GRN (awaiting)",IF(AJ2515&lt;=1,"Within SLA",IF(ROUND(N(Y2515)/Assumptions!$C$5,3)=AJ2515,"Gate Wait",IF(ROUND(N(Z2515)/Assumptions!$C$6,3)=AJ2515,"Dock Wait",IF(ROUND(N(AA2515)/Assumptions!$C$7,3)=AJ2515,"Unloading",IF(ROUND(N(AB2515)/Assumptions!$C$8,3)=AJ2515,"Unload-to-QC Wait",IF(ROUND(N(AC2515)/Assumptions!$C$9,3)=AJ2515,"QC",IF(ROUND(N(AD2515)/Assumptions!$C$10,3)=AJ2515,"QC-to-GRN Wait",IF(ROUND(N(AE2515)/Assumptions!$C$11,3)=AJ2515,"GRN Processing",IF(ROUND(N(AF2515)/Assumptions!$C$12,3)=AJ2515,"GRN-to-Putaway Wait",IF(ROUND(N(AG2515)/Assumptions!$C$13,3)=AJ2515,"Putaway","Within SLA")))))))))))</f>
        <v>QC-to-GRN Wait</v>
      </c>
    </row>
    <row r="2516" customFormat="false" ht="15" hidden="false" customHeight="false" outlineLevel="0" collapsed="false">
      <c r="A2516" s="0" t="s">
        <v>7249</v>
      </c>
      <c r="B2516" s="0" t="s">
        <v>7250</v>
      </c>
      <c r="C2516" s="0" t="s">
        <v>142</v>
      </c>
      <c r="D2516" s="0" t="s">
        <v>119</v>
      </c>
      <c r="E2516" s="0" t="s">
        <v>7251</v>
      </c>
      <c r="F2516" s="0" t="s">
        <v>137</v>
      </c>
      <c r="G2516" s="0" t="s">
        <v>122</v>
      </c>
      <c r="H2516" s="17" t="n">
        <v>46265.0909722222</v>
      </c>
      <c r="I2516" s="17" t="n">
        <v>46265.1048611111</v>
      </c>
      <c r="J2516" s="17" t="n">
        <v>46265.1298611111</v>
      </c>
      <c r="K2516" s="17" t="n">
        <v>46265.1451388889</v>
      </c>
      <c r="L2516" s="17" t="n">
        <v>46265.1493055556</v>
      </c>
      <c r="M2516" s="17" t="n">
        <v>46265.1701388889</v>
      </c>
      <c r="N2516" s="17" t="n">
        <v>46265.2451388889</v>
      </c>
      <c r="O2516" s="17" t="n">
        <v>46265.3194444445</v>
      </c>
      <c r="P2516" s="17" t="n">
        <v>46265.3388888889</v>
      </c>
      <c r="Q2516" s="17" t="n">
        <v>46265.3548611111</v>
      </c>
      <c r="R2516" s="0" t="n">
        <v>83</v>
      </c>
      <c r="S2516" s="0" t="n">
        <v>0</v>
      </c>
      <c r="T2516" s="0" t="n">
        <v>0</v>
      </c>
      <c r="U2516" s="18" t="s">
        <v>130</v>
      </c>
      <c r="V2516" s="18" t="s">
        <v>144</v>
      </c>
      <c r="W2516" s="0" t="str">
        <f aca="false">IF(AND(X2516&gt;=6,X2516&lt;14),"A",IF(AND(X2516&gt;=14,X2516&lt;22),"B","C"))</f>
        <v>C</v>
      </c>
      <c r="X2516" s="18" t="n">
        <f aca="false">HOUR(H2516)</f>
        <v>2</v>
      </c>
      <c r="Y2516" s="18" t="n">
        <f aca="false">ROUND((I2516-H2516)*1440,0)</f>
        <v>20</v>
      </c>
      <c r="Z2516" s="18" t="n">
        <f aca="false">ROUND((J2516-I2516)*1440,0)</f>
        <v>36</v>
      </c>
      <c r="AA2516" s="18" t="n">
        <f aca="false">ROUND((K2516-J2516)*1440,0)</f>
        <v>22</v>
      </c>
      <c r="AB2516" s="18" t="n">
        <f aca="false">ROUND((L2516-K2516)*1440,0)</f>
        <v>6</v>
      </c>
      <c r="AC2516" s="18" t="n">
        <f aca="false">ROUND((M2516-L2516)*1440,0)</f>
        <v>30</v>
      </c>
      <c r="AD2516" s="18" t="n">
        <f aca="false">IF(N2516="","",ROUND((N2516-M2516)*1440,0))</f>
        <v>108</v>
      </c>
      <c r="AE2516" s="18" t="n">
        <f aca="false">IF(O2516="","",ROUND((O2516-N2516)*1440,0))</f>
        <v>107</v>
      </c>
      <c r="AF2516" s="18" t="n">
        <f aca="false">IF(P2516="","",ROUND((P2516-O2516)*1440,0))</f>
        <v>28</v>
      </c>
      <c r="AG2516" s="18" t="n">
        <f aca="false">IF(Q2516="","",ROUND((Q2516-P2516)*1440,0))</f>
        <v>23</v>
      </c>
      <c r="AH2516" s="18" t="n">
        <f aca="false">IF(Q2516="","",ROUND((Q2516-H2516)*1440,0))</f>
        <v>380</v>
      </c>
      <c r="AI2516" s="19" t="n">
        <f aca="false">ROUND(IF(O2516="",Assumptions!$B$25-K2516,O2516-K2516)*24,1)</f>
        <v>4.2</v>
      </c>
      <c r="AJ2516" s="20" t="n">
        <f aca="false">ROUND(MAX(N(Y2516)/Assumptions!$C$5, N(Z2516)/Assumptions!$C$6, N(AA2516)/Assumptions!$C$7, N(AB2516)/Assumptions!$C$8, N(AC2516)/Assumptions!$C$9, N(AD2516)/Assumptions!$C$10, N(AE2516)/Assumptions!$C$11, N(AF2516)/Assumptions!$C$12, N(AG2516)/Assumptions!$C$13),3)</f>
        <v>3.6</v>
      </c>
      <c r="AK2516" s="0" t="str">
        <f aca="false">IF(OR(U2516="Pending",U2516="On Hold"),"Open GRN (awaiting)",IF(AJ2516&lt;=1,"Within SLA",IF(ROUND(N(Y2516)/Assumptions!$C$5,3)=AJ2516,"Gate Wait",IF(ROUND(N(Z2516)/Assumptions!$C$6,3)=AJ2516,"Dock Wait",IF(ROUND(N(AA2516)/Assumptions!$C$7,3)=AJ2516,"Unloading",IF(ROUND(N(AB2516)/Assumptions!$C$8,3)=AJ2516,"Unload-to-QC Wait",IF(ROUND(N(AC2516)/Assumptions!$C$9,3)=AJ2516,"QC",IF(ROUND(N(AD2516)/Assumptions!$C$10,3)=AJ2516,"QC-to-GRN Wait",IF(ROUND(N(AE2516)/Assumptions!$C$11,3)=AJ2516,"GRN Processing",IF(ROUND(N(AF2516)/Assumptions!$C$12,3)=AJ2516,"GRN-to-Putaway Wait",IF(ROUND(N(AG2516)/Assumptions!$C$13,3)=AJ2516,"Putaway","Within SLA")))))))))))</f>
        <v>QC-to-GRN Wait</v>
      </c>
    </row>
    <row r="2517" customFormat="false" ht="15" hidden="false" customHeight="false" outlineLevel="0" collapsed="false">
      <c r="A2517" s="0" t="s">
        <v>7252</v>
      </c>
      <c r="B2517" s="0" t="s">
        <v>7253</v>
      </c>
      <c r="C2517" s="0" t="s">
        <v>252</v>
      </c>
      <c r="D2517" s="0" t="s">
        <v>147</v>
      </c>
      <c r="E2517" s="0" t="s">
        <v>7254</v>
      </c>
      <c r="F2517" s="0" t="s">
        <v>155</v>
      </c>
      <c r="G2517" s="0" t="s">
        <v>167</v>
      </c>
      <c r="H2517" s="17" t="n">
        <v>46265.1215277778</v>
      </c>
      <c r="I2517" s="17" t="n">
        <v>46265.1256944445</v>
      </c>
      <c r="J2517" s="17" t="n">
        <v>46265.1291666667</v>
      </c>
      <c r="K2517" s="17" t="n">
        <v>46265.1486111111</v>
      </c>
      <c r="L2517" s="17" t="n">
        <v>46265.1618055556</v>
      </c>
      <c r="M2517" s="17" t="n">
        <v>46265.2222222222</v>
      </c>
      <c r="N2517" s="17" t="n">
        <v>46265.2444444444</v>
      </c>
      <c r="O2517" s="17" t="n">
        <v>46265.2798611111</v>
      </c>
      <c r="P2517" s="17" t="n">
        <v>46265.2979166667</v>
      </c>
      <c r="Q2517" s="17" t="n">
        <v>46265.3097222222</v>
      </c>
      <c r="R2517" s="0" t="n">
        <v>259</v>
      </c>
      <c r="S2517" s="0" t="n">
        <v>0</v>
      </c>
      <c r="T2517" s="0" t="n">
        <v>9</v>
      </c>
      <c r="U2517" s="18" t="s">
        <v>123</v>
      </c>
      <c r="V2517" s="18" t="s">
        <v>156</v>
      </c>
      <c r="W2517" s="0" t="str">
        <f aca="false">IF(AND(X2517&gt;=6,X2517&lt;14),"A",IF(AND(X2517&gt;=14,X2517&lt;22),"B","C"))</f>
        <v>C</v>
      </c>
      <c r="X2517" s="18" t="n">
        <f aca="false">HOUR(H2517)</f>
        <v>2</v>
      </c>
      <c r="Y2517" s="18" t="n">
        <f aca="false">ROUND((I2517-H2517)*1440,0)</f>
        <v>6</v>
      </c>
      <c r="Z2517" s="18" t="n">
        <f aca="false">ROUND((J2517-I2517)*1440,0)</f>
        <v>5</v>
      </c>
      <c r="AA2517" s="18" t="n">
        <f aca="false">ROUND((K2517-J2517)*1440,0)</f>
        <v>28</v>
      </c>
      <c r="AB2517" s="18" t="n">
        <f aca="false">ROUND((L2517-K2517)*1440,0)</f>
        <v>19</v>
      </c>
      <c r="AC2517" s="18" t="n">
        <f aca="false">ROUND((M2517-L2517)*1440,0)</f>
        <v>87</v>
      </c>
      <c r="AD2517" s="18" t="n">
        <f aca="false">IF(N2517="","",ROUND((N2517-M2517)*1440,0))</f>
        <v>32</v>
      </c>
      <c r="AE2517" s="18" t="n">
        <f aca="false">IF(O2517="","",ROUND((O2517-N2517)*1440,0))</f>
        <v>51</v>
      </c>
      <c r="AF2517" s="18" t="n">
        <f aca="false">IF(P2517="","",ROUND((P2517-O2517)*1440,0))</f>
        <v>26</v>
      </c>
      <c r="AG2517" s="18" t="n">
        <f aca="false">IF(Q2517="","",ROUND((Q2517-P2517)*1440,0))</f>
        <v>17</v>
      </c>
      <c r="AH2517" s="18" t="n">
        <f aca="false">IF(Q2517="","",ROUND((Q2517-H2517)*1440,0))</f>
        <v>271</v>
      </c>
      <c r="AI2517" s="19" t="n">
        <f aca="false">ROUND(IF(O2517="",Assumptions!$B$25-K2517,O2517-K2517)*24,1)</f>
        <v>3.2</v>
      </c>
      <c r="AJ2517" s="20" t="n">
        <f aca="false">ROUND(MAX(N(Y2517)/Assumptions!$C$5, N(Z2517)/Assumptions!$C$6, N(AA2517)/Assumptions!$C$7, N(AB2517)/Assumptions!$C$8, N(AC2517)/Assumptions!$C$9, N(AD2517)/Assumptions!$C$10, N(AE2517)/Assumptions!$C$11, N(AF2517)/Assumptions!$C$12, N(AG2517)/Assumptions!$C$13),3)</f>
        <v>1.933</v>
      </c>
      <c r="AK2517" s="0" t="str">
        <f aca="false">IF(OR(U2517="Pending",U2517="On Hold"),"Open GRN (awaiting)",IF(AJ2517&lt;=1,"Within SLA",IF(ROUND(N(Y2517)/Assumptions!$C$5,3)=AJ2517,"Gate Wait",IF(ROUND(N(Z2517)/Assumptions!$C$6,3)=AJ2517,"Dock Wait",IF(ROUND(N(AA2517)/Assumptions!$C$7,3)=AJ2517,"Unloading",IF(ROUND(N(AB2517)/Assumptions!$C$8,3)=AJ2517,"Unload-to-QC Wait",IF(ROUND(N(AC2517)/Assumptions!$C$9,3)=AJ2517,"QC",IF(ROUND(N(AD2517)/Assumptions!$C$10,3)=AJ2517,"QC-to-GRN Wait",IF(ROUND(N(AE2517)/Assumptions!$C$11,3)=AJ2517,"GRN Processing",IF(ROUND(N(AF2517)/Assumptions!$C$12,3)=AJ2517,"GRN-to-Putaway Wait",IF(ROUND(N(AG2517)/Assumptions!$C$13,3)=AJ2517,"Putaway","Within SLA")))))))))))</f>
        <v>QC</v>
      </c>
    </row>
    <row r="2518" customFormat="false" ht="15" hidden="false" customHeight="false" outlineLevel="0" collapsed="false">
      <c r="A2518" s="0" t="s">
        <v>7255</v>
      </c>
      <c r="B2518" s="0" t="s">
        <v>7256</v>
      </c>
      <c r="C2518" s="0" t="s">
        <v>126</v>
      </c>
      <c r="D2518" s="0" t="s">
        <v>119</v>
      </c>
      <c r="E2518" s="0" t="s">
        <v>7257</v>
      </c>
      <c r="F2518" s="0" t="s">
        <v>128</v>
      </c>
      <c r="G2518" s="0" t="s">
        <v>129</v>
      </c>
      <c r="H2518" s="17" t="n">
        <v>46265.1333333333</v>
      </c>
      <c r="I2518" s="17" t="n">
        <v>46265.1458333333</v>
      </c>
      <c r="J2518" s="17" t="n">
        <v>46265.1520833333</v>
      </c>
      <c r="K2518" s="17" t="n">
        <v>46265.1972222222</v>
      </c>
      <c r="L2518" s="17" t="n">
        <v>46265.2048611111</v>
      </c>
      <c r="M2518" s="17" t="n">
        <v>46265.2194444445</v>
      </c>
      <c r="N2518" s="17" t="n">
        <v>46265.2493055556</v>
      </c>
      <c r="O2518" s="17" t="n">
        <v>46265.2590277778</v>
      </c>
      <c r="P2518" s="17" t="n">
        <v>46265.2777777778</v>
      </c>
      <c r="Q2518" s="17" t="n">
        <v>46265.2888888889</v>
      </c>
      <c r="R2518" s="0" t="n">
        <v>1232</v>
      </c>
      <c r="S2518" s="0" t="n">
        <v>0</v>
      </c>
      <c r="T2518" s="0" t="n">
        <v>0</v>
      </c>
      <c r="U2518" s="18" t="s">
        <v>130</v>
      </c>
      <c r="V2518" s="18" t="s">
        <v>144</v>
      </c>
      <c r="W2518" s="0" t="str">
        <f aca="false">IF(AND(X2518&gt;=6,X2518&lt;14),"A",IF(AND(X2518&gt;=14,X2518&lt;22),"B","C"))</f>
        <v>C</v>
      </c>
      <c r="X2518" s="18" t="n">
        <f aca="false">HOUR(H2518)</f>
        <v>3</v>
      </c>
      <c r="Y2518" s="18" t="n">
        <f aca="false">ROUND((I2518-H2518)*1440,0)</f>
        <v>18</v>
      </c>
      <c r="Z2518" s="18" t="n">
        <f aca="false">ROUND((J2518-I2518)*1440,0)</f>
        <v>9</v>
      </c>
      <c r="AA2518" s="18" t="n">
        <f aca="false">ROUND((K2518-J2518)*1440,0)</f>
        <v>65</v>
      </c>
      <c r="AB2518" s="18" t="n">
        <f aca="false">ROUND((L2518-K2518)*1440,0)</f>
        <v>11</v>
      </c>
      <c r="AC2518" s="18" t="n">
        <f aca="false">ROUND((M2518-L2518)*1440,0)</f>
        <v>21</v>
      </c>
      <c r="AD2518" s="18" t="n">
        <f aca="false">IF(N2518="","",ROUND((N2518-M2518)*1440,0))</f>
        <v>43</v>
      </c>
      <c r="AE2518" s="18" t="n">
        <f aca="false">IF(O2518="","",ROUND((O2518-N2518)*1440,0))</f>
        <v>14</v>
      </c>
      <c r="AF2518" s="18" t="n">
        <f aca="false">IF(P2518="","",ROUND((P2518-O2518)*1440,0))</f>
        <v>27</v>
      </c>
      <c r="AG2518" s="18" t="n">
        <f aca="false">IF(Q2518="","",ROUND((Q2518-P2518)*1440,0))</f>
        <v>16</v>
      </c>
      <c r="AH2518" s="18" t="n">
        <f aca="false">IF(Q2518="","",ROUND((Q2518-H2518)*1440,0))</f>
        <v>224</v>
      </c>
      <c r="AI2518" s="19" t="n">
        <f aca="false">ROUND(IF(O2518="",Assumptions!$B$25-K2518,O2518-K2518)*24,1)</f>
        <v>1.5</v>
      </c>
      <c r="AJ2518" s="20" t="n">
        <f aca="false">ROUND(MAX(N(Y2518)/Assumptions!$C$5, N(Z2518)/Assumptions!$C$6, N(AA2518)/Assumptions!$C$7, N(AB2518)/Assumptions!$C$8, N(AC2518)/Assumptions!$C$9, N(AD2518)/Assumptions!$C$10, N(AE2518)/Assumptions!$C$11, N(AF2518)/Assumptions!$C$12, N(AG2518)/Assumptions!$C$13),3)</f>
        <v>1.433</v>
      </c>
      <c r="AK2518" s="0" t="str">
        <f aca="false">IF(OR(U2518="Pending",U2518="On Hold"),"Open GRN (awaiting)",IF(AJ2518&lt;=1,"Within SLA",IF(ROUND(N(Y2518)/Assumptions!$C$5,3)=AJ2518,"Gate Wait",IF(ROUND(N(Z2518)/Assumptions!$C$6,3)=AJ2518,"Dock Wait",IF(ROUND(N(AA2518)/Assumptions!$C$7,3)=AJ2518,"Unloading",IF(ROUND(N(AB2518)/Assumptions!$C$8,3)=AJ2518,"Unload-to-QC Wait",IF(ROUND(N(AC2518)/Assumptions!$C$9,3)=AJ2518,"QC",IF(ROUND(N(AD2518)/Assumptions!$C$10,3)=AJ2518,"QC-to-GRN Wait",IF(ROUND(N(AE2518)/Assumptions!$C$11,3)=AJ2518,"GRN Processing",IF(ROUND(N(AF2518)/Assumptions!$C$12,3)=AJ2518,"GRN-to-Putaway Wait",IF(ROUND(N(AG2518)/Assumptions!$C$13,3)=AJ2518,"Putaway","Within SLA")))))))))))</f>
        <v>QC-to-GRN Wait</v>
      </c>
    </row>
    <row r="2519" customFormat="false" ht="15" hidden="false" customHeight="false" outlineLevel="0" collapsed="false">
      <c r="A2519" s="0" t="s">
        <v>7258</v>
      </c>
      <c r="B2519" s="0" t="s">
        <v>7259</v>
      </c>
      <c r="C2519" s="0" t="s">
        <v>170</v>
      </c>
      <c r="D2519" s="0" t="s">
        <v>147</v>
      </c>
      <c r="E2519" s="0" t="s">
        <v>7260</v>
      </c>
      <c r="F2519" s="0" t="s">
        <v>172</v>
      </c>
      <c r="G2519" s="0" t="s">
        <v>167</v>
      </c>
      <c r="H2519" s="17" t="n">
        <v>46265.2256944445</v>
      </c>
      <c r="I2519" s="17" t="n">
        <v>46265.2395833333</v>
      </c>
      <c r="J2519" s="17" t="n">
        <v>46265.2472222222</v>
      </c>
      <c r="K2519" s="17" t="n">
        <v>46265.2680555556</v>
      </c>
      <c r="L2519" s="17" t="n">
        <v>46265.2715277778</v>
      </c>
      <c r="M2519" s="17" t="n">
        <v>46265.3069444444</v>
      </c>
      <c r="N2519" s="17" t="n">
        <v>46265.4104166667</v>
      </c>
      <c r="O2519" s="17" t="n">
        <v>46265.6215277778</v>
      </c>
      <c r="P2519" s="17" t="n">
        <v>46265.6263888889</v>
      </c>
      <c r="Q2519" s="17" t="n">
        <v>46265.6520833333</v>
      </c>
      <c r="R2519" s="0" t="n">
        <v>1073</v>
      </c>
      <c r="S2519" s="0" t="n">
        <v>0</v>
      </c>
      <c r="T2519" s="0" t="n">
        <v>0</v>
      </c>
      <c r="U2519" s="18" t="s">
        <v>130</v>
      </c>
      <c r="V2519" s="18" t="s">
        <v>131</v>
      </c>
      <c r="W2519" s="0" t="str">
        <f aca="false">IF(AND(X2519&gt;=6,X2519&lt;14),"A",IF(AND(X2519&gt;=14,X2519&lt;22),"B","C"))</f>
        <v>C</v>
      </c>
      <c r="X2519" s="18" t="n">
        <f aca="false">HOUR(H2519)</f>
        <v>5</v>
      </c>
      <c r="Y2519" s="18" t="n">
        <f aca="false">ROUND((I2519-H2519)*1440,0)</f>
        <v>20</v>
      </c>
      <c r="Z2519" s="18" t="n">
        <f aca="false">ROUND((J2519-I2519)*1440,0)</f>
        <v>11</v>
      </c>
      <c r="AA2519" s="18" t="n">
        <f aca="false">ROUND((K2519-J2519)*1440,0)</f>
        <v>30</v>
      </c>
      <c r="AB2519" s="18" t="n">
        <f aca="false">ROUND((L2519-K2519)*1440,0)</f>
        <v>5</v>
      </c>
      <c r="AC2519" s="18" t="n">
        <f aca="false">ROUND((M2519-L2519)*1440,0)</f>
        <v>51</v>
      </c>
      <c r="AD2519" s="18" t="n">
        <f aca="false">IF(N2519="","",ROUND((N2519-M2519)*1440,0))</f>
        <v>149</v>
      </c>
      <c r="AE2519" s="18" t="n">
        <f aca="false">IF(O2519="","",ROUND((O2519-N2519)*1440,0))</f>
        <v>304</v>
      </c>
      <c r="AF2519" s="18" t="n">
        <f aca="false">IF(P2519="","",ROUND((P2519-O2519)*1440,0))</f>
        <v>7</v>
      </c>
      <c r="AG2519" s="18" t="n">
        <f aca="false">IF(Q2519="","",ROUND((Q2519-P2519)*1440,0))</f>
        <v>37</v>
      </c>
      <c r="AH2519" s="18" t="n">
        <f aca="false">IF(Q2519="","",ROUND((Q2519-H2519)*1440,0))</f>
        <v>614</v>
      </c>
      <c r="AI2519" s="19" t="n">
        <f aca="false">ROUND(IF(O2519="",Assumptions!$B$25-K2519,O2519-K2519)*24,1)</f>
        <v>8.5</v>
      </c>
      <c r="AJ2519" s="20" t="n">
        <f aca="false">ROUND(MAX(N(Y2519)/Assumptions!$C$5, N(Z2519)/Assumptions!$C$6, N(AA2519)/Assumptions!$C$7, N(AB2519)/Assumptions!$C$8, N(AC2519)/Assumptions!$C$9, N(AD2519)/Assumptions!$C$10, N(AE2519)/Assumptions!$C$11, N(AF2519)/Assumptions!$C$12, N(AG2519)/Assumptions!$C$13),3)</f>
        <v>6.756</v>
      </c>
      <c r="AK2519" s="0" t="str">
        <f aca="false">IF(OR(U2519="Pending",U2519="On Hold"),"Open GRN (awaiting)",IF(AJ2519&lt;=1,"Within SLA",IF(ROUND(N(Y2519)/Assumptions!$C$5,3)=AJ2519,"Gate Wait",IF(ROUND(N(Z2519)/Assumptions!$C$6,3)=AJ2519,"Dock Wait",IF(ROUND(N(AA2519)/Assumptions!$C$7,3)=AJ2519,"Unloading",IF(ROUND(N(AB2519)/Assumptions!$C$8,3)=AJ2519,"Unload-to-QC Wait",IF(ROUND(N(AC2519)/Assumptions!$C$9,3)=AJ2519,"QC",IF(ROUND(N(AD2519)/Assumptions!$C$10,3)=AJ2519,"QC-to-GRN Wait",IF(ROUND(N(AE2519)/Assumptions!$C$11,3)=AJ2519,"GRN Processing",IF(ROUND(N(AF2519)/Assumptions!$C$12,3)=AJ2519,"GRN-to-Putaway Wait",IF(ROUND(N(AG2519)/Assumptions!$C$13,3)=AJ2519,"Putaway","Within SLA")))))))))))</f>
        <v>GRN Processing</v>
      </c>
    </row>
    <row r="2520" customFormat="false" ht="15" hidden="false" customHeight="false" outlineLevel="0" collapsed="false">
      <c r="A2520" s="0" t="s">
        <v>7261</v>
      </c>
      <c r="B2520" s="0" t="s">
        <v>7262</v>
      </c>
      <c r="C2520" s="0" t="s">
        <v>252</v>
      </c>
      <c r="D2520" s="0" t="s">
        <v>135</v>
      </c>
      <c r="E2520" s="0" t="s">
        <v>7263</v>
      </c>
      <c r="F2520" s="0" t="s">
        <v>137</v>
      </c>
      <c r="G2520" s="0" t="s">
        <v>138</v>
      </c>
      <c r="H2520" s="17" t="n">
        <v>46265.2284722222</v>
      </c>
      <c r="I2520" s="17" t="n">
        <v>46265.2326388889</v>
      </c>
      <c r="J2520" s="17" t="n">
        <v>46265.2395833333</v>
      </c>
      <c r="K2520" s="17" t="n">
        <v>46265.2534722222</v>
      </c>
      <c r="L2520" s="17" t="n">
        <v>46265.2951388889</v>
      </c>
      <c r="M2520" s="17" t="n">
        <v>46265.3340277778</v>
      </c>
      <c r="N2520" s="17" t="n">
        <v>46265.4034722222</v>
      </c>
      <c r="O2520" s="17" t="n">
        <v>46265.4222222222</v>
      </c>
      <c r="P2520" s="17" t="n">
        <v>46265.4284722222</v>
      </c>
      <c r="Q2520" s="17" t="n">
        <v>46265.4486111111</v>
      </c>
      <c r="R2520" s="0" t="n">
        <v>155</v>
      </c>
      <c r="S2520" s="0" t="n">
        <v>0</v>
      </c>
      <c r="T2520" s="0" t="n">
        <v>0</v>
      </c>
      <c r="U2520" s="18" t="s">
        <v>130</v>
      </c>
      <c r="V2520" s="18" t="s">
        <v>139</v>
      </c>
      <c r="W2520" s="0" t="str">
        <f aca="false">IF(AND(X2520&gt;=6,X2520&lt;14),"A",IF(AND(X2520&gt;=14,X2520&lt;22),"B","C"))</f>
        <v>C</v>
      </c>
      <c r="X2520" s="18" t="n">
        <f aca="false">HOUR(H2520)</f>
        <v>5</v>
      </c>
      <c r="Y2520" s="18" t="n">
        <f aca="false">ROUND((I2520-H2520)*1440,0)</f>
        <v>6</v>
      </c>
      <c r="Z2520" s="18" t="n">
        <f aca="false">ROUND((J2520-I2520)*1440,0)</f>
        <v>10</v>
      </c>
      <c r="AA2520" s="18" t="n">
        <f aca="false">ROUND((K2520-J2520)*1440,0)</f>
        <v>20</v>
      </c>
      <c r="AB2520" s="18" t="n">
        <f aca="false">ROUND((L2520-K2520)*1440,0)</f>
        <v>60</v>
      </c>
      <c r="AC2520" s="18" t="n">
        <f aca="false">ROUND((M2520-L2520)*1440,0)</f>
        <v>56</v>
      </c>
      <c r="AD2520" s="18" t="n">
        <f aca="false">IF(N2520="","",ROUND((N2520-M2520)*1440,0))</f>
        <v>100</v>
      </c>
      <c r="AE2520" s="18" t="n">
        <f aca="false">IF(O2520="","",ROUND((O2520-N2520)*1440,0))</f>
        <v>27</v>
      </c>
      <c r="AF2520" s="18" t="n">
        <f aca="false">IF(P2520="","",ROUND((P2520-O2520)*1440,0))</f>
        <v>9</v>
      </c>
      <c r="AG2520" s="18" t="n">
        <f aca="false">IF(Q2520="","",ROUND((Q2520-P2520)*1440,0))</f>
        <v>29</v>
      </c>
      <c r="AH2520" s="18" t="n">
        <f aca="false">IF(Q2520="","",ROUND((Q2520-H2520)*1440,0))</f>
        <v>317</v>
      </c>
      <c r="AI2520" s="19" t="n">
        <f aca="false">ROUND(IF(O2520="",Assumptions!$B$25-K2520,O2520-K2520)*24,1)</f>
        <v>4.1</v>
      </c>
      <c r="AJ2520" s="20" t="n">
        <f aca="false">ROUND(MAX(N(Y2520)/Assumptions!$C$5, N(Z2520)/Assumptions!$C$6, N(AA2520)/Assumptions!$C$7, N(AB2520)/Assumptions!$C$8, N(AC2520)/Assumptions!$C$9, N(AD2520)/Assumptions!$C$10, N(AE2520)/Assumptions!$C$11, N(AF2520)/Assumptions!$C$12, N(AG2520)/Assumptions!$C$13),3)</f>
        <v>4</v>
      </c>
      <c r="AK2520" s="0" t="str">
        <f aca="false">IF(OR(U2520="Pending",U2520="On Hold"),"Open GRN (awaiting)",IF(AJ2520&lt;=1,"Within SLA",IF(ROUND(N(Y2520)/Assumptions!$C$5,3)=AJ2520,"Gate Wait",IF(ROUND(N(Z2520)/Assumptions!$C$6,3)=AJ2520,"Dock Wait",IF(ROUND(N(AA2520)/Assumptions!$C$7,3)=AJ2520,"Unloading",IF(ROUND(N(AB2520)/Assumptions!$C$8,3)=AJ2520,"Unload-to-QC Wait",IF(ROUND(N(AC2520)/Assumptions!$C$9,3)=AJ2520,"QC",IF(ROUND(N(AD2520)/Assumptions!$C$10,3)=AJ2520,"QC-to-GRN Wait",IF(ROUND(N(AE2520)/Assumptions!$C$11,3)=AJ2520,"GRN Processing",IF(ROUND(N(AF2520)/Assumptions!$C$12,3)=AJ2520,"GRN-to-Putaway Wait",IF(ROUND(N(AG2520)/Assumptions!$C$13,3)=AJ2520,"Putaway","Within SLA")))))))))))</f>
        <v>Unload-to-QC Wait</v>
      </c>
    </row>
    <row r="2521" customFormat="false" ht="15" hidden="false" customHeight="false" outlineLevel="0" collapsed="false">
      <c r="A2521" s="0" t="s">
        <v>7264</v>
      </c>
      <c r="B2521" s="0" t="s">
        <v>7265</v>
      </c>
      <c r="C2521" s="0" t="s">
        <v>159</v>
      </c>
      <c r="D2521" s="0" t="s">
        <v>119</v>
      </c>
      <c r="E2521" s="0" t="s">
        <v>7266</v>
      </c>
      <c r="F2521" s="0" t="s">
        <v>128</v>
      </c>
      <c r="G2521" s="0" t="s">
        <v>129</v>
      </c>
      <c r="H2521" s="17" t="n">
        <v>46265.25625</v>
      </c>
      <c r="I2521" s="17" t="n">
        <v>46265.2659722222</v>
      </c>
      <c r="J2521" s="17" t="n">
        <v>46265.2729166667</v>
      </c>
      <c r="K2521" s="17" t="n">
        <v>46265.3270833333</v>
      </c>
      <c r="L2521" s="17" t="n">
        <v>46265.35625</v>
      </c>
      <c r="M2521" s="17" t="n">
        <v>46265.3791666667</v>
      </c>
      <c r="N2521" s="17" t="n">
        <v>46265.4979166667</v>
      </c>
      <c r="O2521" s="17" t="n">
        <v>46265.5402777778</v>
      </c>
      <c r="P2521" s="17" t="n">
        <v>46265.5479166667</v>
      </c>
      <c r="Q2521" s="17" t="n">
        <v>46265.56875</v>
      </c>
      <c r="R2521" s="0" t="n">
        <v>882</v>
      </c>
      <c r="S2521" s="0" t="n">
        <v>0</v>
      </c>
      <c r="T2521" s="0" t="n">
        <v>0</v>
      </c>
      <c r="U2521" s="18" t="s">
        <v>130</v>
      </c>
      <c r="V2521" s="18" t="s">
        <v>144</v>
      </c>
      <c r="W2521" s="0" t="str">
        <f aca="false">IF(AND(X2521&gt;=6,X2521&lt;14),"A",IF(AND(X2521&gt;=14,X2521&lt;22),"B","C"))</f>
        <v>A</v>
      </c>
      <c r="X2521" s="18" t="n">
        <f aca="false">HOUR(H2521)</f>
        <v>6</v>
      </c>
      <c r="Y2521" s="18" t="n">
        <f aca="false">ROUND((I2521-H2521)*1440,0)</f>
        <v>14</v>
      </c>
      <c r="Z2521" s="18" t="n">
        <f aca="false">ROUND((J2521-I2521)*1440,0)</f>
        <v>10</v>
      </c>
      <c r="AA2521" s="18" t="n">
        <f aca="false">ROUND((K2521-J2521)*1440,0)</f>
        <v>78</v>
      </c>
      <c r="AB2521" s="18" t="n">
        <f aca="false">ROUND((L2521-K2521)*1440,0)</f>
        <v>42</v>
      </c>
      <c r="AC2521" s="18" t="n">
        <f aca="false">ROUND((M2521-L2521)*1440,0)</f>
        <v>33</v>
      </c>
      <c r="AD2521" s="18" t="n">
        <f aca="false">IF(N2521="","",ROUND((N2521-M2521)*1440,0))</f>
        <v>171</v>
      </c>
      <c r="AE2521" s="18" t="n">
        <f aca="false">IF(O2521="","",ROUND((O2521-N2521)*1440,0))</f>
        <v>61</v>
      </c>
      <c r="AF2521" s="18" t="n">
        <f aca="false">IF(P2521="","",ROUND((P2521-O2521)*1440,0))</f>
        <v>11</v>
      </c>
      <c r="AG2521" s="18" t="n">
        <f aca="false">IF(Q2521="","",ROUND((Q2521-P2521)*1440,0))</f>
        <v>30</v>
      </c>
      <c r="AH2521" s="18" t="n">
        <f aca="false">IF(Q2521="","",ROUND((Q2521-H2521)*1440,0))</f>
        <v>450</v>
      </c>
      <c r="AI2521" s="19" t="n">
        <f aca="false">ROUND(IF(O2521="",Assumptions!$B$25-K2521,O2521-K2521)*24,1)</f>
        <v>5.1</v>
      </c>
      <c r="AJ2521" s="20" t="n">
        <f aca="false">ROUND(MAX(N(Y2521)/Assumptions!$C$5, N(Z2521)/Assumptions!$C$6, N(AA2521)/Assumptions!$C$7, N(AB2521)/Assumptions!$C$8, N(AC2521)/Assumptions!$C$9, N(AD2521)/Assumptions!$C$10, N(AE2521)/Assumptions!$C$11, N(AF2521)/Assumptions!$C$12, N(AG2521)/Assumptions!$C$13),3)</f>
        <v>5.7</v>
      </c>
      <c r="AK2521" s="0" t="str">
        <f aca="false">IF(OR(U2521="Pending",U2521="On Hold"),"Open GRN (awaiting)",IF(AJ2521&lt;=1,"Within SLA",IF(ROUND(N(Y2521)/Assumptions!$C$5,3)=AJ2521,"Gate Wait",IF(ROUND(N(Z2521)/Assumptions!$C$6,3)=AJ2521,"Dock Wait",IF(ROUND(N(AA2521)/Assumptions!$C$7,3)=AJ2521,"Unloading",IF(ROUND(N(AB2521)/Assumptions!$C$8,3)=AJ2521,"Unload-to-QC Wait",IF(ROUND(N(AC2521)/Assumptions!$C$9,3)=AJ2521,"QC",IF(ROUND(N(AD2521)/Assumptions!$C$10,3)=AJ2521,"QC-to-GRN Wait",IF(ROUND(N(AE2521)/Assumptions!$C$11,3)=AJ2521,"GRN Processing",IF(ROUND(N(AF2521)/Assumptions!$C$12,3)=AJ2521,"GRN-to-Putaway Wait",IF(ROUND(N(AG2521)/Assumptions!$C$13,3)=AJ2521,"Putaway","Within SLA")))))))))))</f>
        <v>QC-to-GRN Wait</v>
      </c>
    </row>
    <row r="2522" customFormat="false" ht="15" hidden="false" customHeight="false" outlineLevel="0" collapsed="false">
      <c r="A2522" s="0" t="s">
        <v>7267</v>
      </c>
      <c r="B2522" s="0" t="s">
        <v>7268</v>
      </c>
      <c r="C2522" s="0" t="s">
        <v>153</v>
      </c>
      <c r="D2522" s="0" t="s">
        <v>119</v>
      </c>
      <c r="E2522" s="0" t="s">
        <v>7269</v>
      </c>
      <c r="F2522" s="0" t="s">
        <v>155</v>
      </c>
      <c r="G2522" s="0" t="s">
        <v>129</v>
      </c>
      <c r="H2522" s="17" t="n">
        <v>46265.2597222222</v>
      </c>
      <c r="I2522" s="17" t="n">
        <v>46265.2958333333</v>
      </c>
      <c r="J2522" s="17" t="n">
        <v>46265.3083333333</v>
      </c>
      <c r="K2522" s="17" t="n">
        <v>46265.3277777778</v>
      </c>
      <c r="L2522" s="17" t="n">
        <v>46265.3423611111</v>
      </c>
      <c r="M2522" s="17" t="n">
        <v>46265.3625</v>
      </c>
      <c r="N2522" s="17" t="n">
        <v>46265.3923611111</v>
      </c>
      <c r="O2522" s="17" t="n">
        <v>46265.4298611111</v>
      </c>
      <c r="P2522" s="17" t="n">
        <v>46265.45</v>
      </c>
      <c r="Q2522" s="17" t="n">
        <v>46265.46875</v>
      </c>
      <c r="R2522" s="0" t="n">
        <v>542</v>
      </c>
      <c r="S2522" s="0" t="n">
        <v>0</v>
      </c>
      <c r="T2522" s="0" t="n">
        <v>0</v>
      </c>
      <c r="U2522" s="18" t="s">
        <v>130</v>
      </c>
      <c r="V2522" s="18" t="s">
        <v>82</v>
      </c>
      <c r="W2522" s="0" t="str">
        <f aca="false">IF(AND(X2522&gt;=6,X2522&lt;14),"A",IF(AND(X2522&gt;=14,X2522&lt;22),"B","C"))</f>
        <v>A</v>
      </c>
      <c r="X2522" s="18" t="n">
        <f aca="false">HOUR(H2522)</f>
        <v>6</v>
      </c>
      <c r="Y2522" s="18" t="n">
        <f aca="false">ROUND((I2522-H2522)*1440,0)</f>
        <v>52</v>
      </c>
      <c r="Z2522" s="18" t="n">
        <f aca="false">ROUND((J2522-I2522)*1440,0)</f>
        <v>18</v>
      </c>
      <c r="AA2522" s="18" t="n">
        <f aca="false">ROUND((K2522-J2522)*1440,0)</f>
        <v>28</v>
      </c>
      <c r="AB2522" s="18" t="n">
        <f aca="false">ROUND((L2522-K2522)*1440,0)</f>
        <v>21</v>
      </c>
      <c r="AC2522" s="18" t="n">
        <f aca="false">ROUND((M2522-L2522)*1440,0)</f>
        <v>29</v>
      </c>
      <c r="AD2522" s="18" t="n">
        <f aca="false">IF(N2522="","",ROUND((N2522-M2522)*1440,0))</f>
        <v>43</v>
      </c>
      <c r="AE2522" s="18" t="n">
        <f aca="false">IF(O2522="","",ROUND((O2522-N2522)*1440,0))</f>
        <v>54</v>
      </c>
      <c r="AF2522" s="18" t="n">
        <f aca="false">IF(P2522="","",ROUND((P2522-O2522)*1440,0))</f>
        <v>29</v>
      </c>
      <c r="AG2522" s="18" t="n">
        <f aca="false">IF(Q2522="","",ROUND((Q2522-P2522)*1440,0))</f>
        <v>27</v>
      </c>
      <c r="AH2522" s="18" t="n">
        <f aca="false">IF(Q2522="","",ROUND((Q2522-H2522)*1440,0))</f>
        <v>301</v>
      </c>
      <c r="AI2522" s="19" t="n">
        <f aca="false">ROUND(IF(O2522="",Assumptions!$B$25-K2522,O2522-K2522)*24,1)</f>
        <v>2.5</v>
      </c>
      <c r="AJ2522" s="20" t="n">
        <f aca="false">ROUND(MAX(N(Y2522)/Assumptions!$C$5, N(Z2522)/Assumptions!$C$6, N(AA2522)/Assumptions!$C$7, N(AB2522)/Assumptions!$C$8, N(AC2522)/Assumptions!$C$9, N(AD2522)/Assumptions!$C$10, N(AE2522)/Assumptions!$C$11, N(AF2522)/Assumptions!$C$12, N(AG2522)/Assumptions!$C$13),3)</f>
        <v>1.733</v>
      </c>
      <c r="AK2522" s="0" t="str">
        <f aca="false">IF(OR(U2522="Pending",U2522="On Hold"),"Open GRN (awaiting)",IF(AJ2522&lt;=1,"Within SLA",IF(ROUND(N(Y2522)/Assumptions!$C$5,3)=AJ2522,"Gate Wait",IF(ROUND(N(Z2522)/Assumptions!$C$6,3)=AJ2522,"Dock Wait",IF(ROUND(N(AA2522)/Assumptions!$C$7,3)=AJ2522,"Unloading",IF(ROUND(N(AB2522)/Assumptions!$C$8,3)=AJ2522,"Unload-to-QC Wait",IF(ROUND(N(AC2522)/Assumptions!$C$9,3)=AJ2522,"QC",IF(ROUND(N(AD2522)/Assumptions!$C$10,3)=AJ2522,"QC-to-GRN Wait",IF(ROUND(N(AE2522)/Assumptions!$C$11,3)=AJ2522,"GRN Processing",IF(ROUND(N(AF2522)/Assumptions!$C$12,3)=AJ2522,"GRN-to-Putaway Wait",IF(ROUND(N(AG2522)/Assumptions!$C$13,3)=AJ2522,"Putaway","Within SLA")))))))))))</f>
        <v>Gate Wait</v>
      </c>
    </row>
    <row r="2523" customFormat="false" ht="15" hidden="false" customHeight="false" outlineLevel="0" collapsed="false">
      <c r="A2523" s="0" t="s">
        <v>7270</v>
      </c>
      <c r="B2523" s="0" t="s">
        <v>7271</v>
      </c>
      <c r="C2523" s="0" t="s">
        <v>134</v>
      </c>
      <c r="D2523" s="0" t="s">
        <v>147</v>
      </c>
      <c r="E2523" s="0" t="s">
        <v>7272</v>
      </c>
      <c r="F2523" s="0" t="s">
        <v>149</v>
      </c>
      <c r="G2523" s="0" t="s">
        <v>167</v>
      </c>
      <c r="H2523" s="17" t="n">
        <v>46265.2652777778</v>
      </c>
      <c r="I2523" s="17" t="n">
        <v>46265.2736111111</v>
      </c>
      <c r="J2523" s="17" t="n">
        <v>46265.2784722222</v>
      </c>
      <c r="K2523" s="17" t="n">
        <v>46265.3083333333</v>
      </c>
      <c r="L2523" s="17" t="n">
        <v>46265.3291666667</v>
      </c>
      <c r="M2523" s="17" t="n">
        <v>46265.3416666667</v>
      </c>
      <c r="N2523" s="17" t="n">
        <v>46265.3840277778</v>
      </c>
      <c r="O2523" s="17" t="n">
        <v>46265.3888888889</v>
      </c>
      <c r="P2523" s="17" t="n">
        <v>46265.4069444445</v>
      </c>
      <c r="Q2523" s="17" t="n">
        <v>46265.425</v>
      </c>
      <c r="R2523" s="0" t="n">
        <v>1049</v>
      </c>
      <c r="S2523" s="0" t="n">
        <v>0</v>
      </c>
      <c r="T2523" s="0" t="n">
        <v>0</v>
      </c>
      <c r="U2523" s="18" t="s">
        <v>130</v>
      </c>
      <c r="V2523" s="18" t="s">
        <v>131</v>
      </c>
      <c r="W2523" s="0" t="str">
        <f aca="false">IF(AND(X2523&gt;=6,X2523&lt;14),"A",IF(AND(X2523&gt;=14,X2523&lt;22),"B","C"))</f>
        <v>A</v>
      </c>
      <c r="X2523" s="18" t="n">
        <f aca="false">HOUR(H2523)</f>
        <v>6</v>
      </c>
      <c r="Y2523" s="18" t="n">
        <f aca="false">ROUND((I2523-H2523)*1440,0)</f>
        <v>12</v>
      </c>
      <c r="Z2523" s="18" t="n">
        <f aca="false">ROUND((J2523-I2523)*1440,0)</f>
        <v>7</v>
      </c>
      <c r="AA2523" s="18" t="n">
        <f aca="false">ROUND((K2523-J2523)*1440,0)</f>
        <v>43</v>
      </c>
      <c r="AB2523" s="18" t="n">
        <f aca="false">ROUND((L2523-K2523)*1440,0)</f>
        <v>30</v>
      </c>
      <c r="AC2523" s="18" t="n">
        <f aca="false">ROUND((M2523-L2523)*1440,0)</f>
        <v>18</v>
      </c>
      <c r="AD2523" s="18" t="n">
        <f aca="false">IF(N2523="","",ROUND((N2523-M2523)*1440,0))</f>
        <v>61</v>
      </c>
      <c r="AE2523" s="18" t="n">
        <f aca="false">IF(O2523="","",ROUND((O2523-N2523)*1440,0))</f>
        <v>7</v>
      </c>
      <c r="AF2523" s="18" t="n">
        <f aca="false">IF(P2523="","",ROUND((P2523-O2523)*1440,0))</f>
        <v>26</v>
      </c>
      <c r="AG2523" s="18" t="n">
        <f aca="false">IF(Q2523="","",ROUND((Q2523-P2523)*1440,0))</f>
        <v>26</v>
      </c>
      <c r="AH2523" s="18" t="n">
        <f aca="false">IF(Q2523="","",ROUND((Q2523-H2523)*1440,0))</f>
        <v>230</v>
      </c>
      <c r="AI2523" s="19" t="n">
        <f aca="false">ROUND(IF(O2523="",Assumptions!$B$25-K2523,O2523-K2523)*24,1)</f>
        <v>1.9</v>
      </c>
      <c r="AJ2523" s="20" t="n">
        <f aca="false">ROUND(MAX(N(Y2523)/Assumptions!$C$5, N(Z2523)/Assumptions!$C$6, N(AA2523)/Assumptions!$C$7, N(AB2523)/Assumptions!$C$8, N(AC2523)/Assumptions!$C$9, N(AD2523)/Assumptions!$C$10, N(AE2523)/Assumptions!$C$11, N(AF2523)/Assumptions!$C$12, N(AG2523)/Assumptions!$C$13),3)</f>
        <v>2.033</v>
      </c>
      <c r="AK2523" s="0" t="str">
        <f aca="false">IF(OR(U2523="Pending",U2523="On Hold"),"Open GRN (awaiting)",IF(AJ2523&lt;=1,"Within SLA",IF(ROUND(N(Y2523)/Assumptions!$C$5,3)=AJ2523,"Gate Wait",IF(ROUND(N(Z2523)/Assumptions!$C$6,3)=AJ2523,"Dock Wait",IF(ROUND(N(AA2523)/Assumptions!$C$7,3)=AJ2523,"Unloading",IF(ROUND(N(AB2523)/Assumptions!$C$8,3)=AJ2523,"Unload-to-QC Wait",IF(ROUND(N(AC2523)/Assumptions!$C$9,3)=AJ2523,"QC",IF(ROUND(N(AD2523)/Assumptions!$C$10,3)=AJ2523,"QC-to-GRN Wait",IF(ROUND(N(AE2523)/Assumptions!$C$11,3)=AJ2523,"GRN Processing",IF(ROUND(N(AF2523)/Assumptions!$C$12,3)=AJ2523,"GRN-to-Putaway Wait",IF(ROUND(N(AG2523)/Assumptions!$C$13,3)=AJ2523,"Putaway","Within SLA")))))))))))</f>
        <v>QC-to-GRN Wait</v>
      </c>
    </row>
    <row r="2524" customFormat="false" ht="15" hidden="false" customHeight="false" outlineLevel="0" collapsed="false">
      <c r="A2524" s="0" t="s">
        <v>7273</v>
      </c>
      <c r="B2524" s="0" t="s">
        <v>7274</v>
      </c>
      <c r="C2524" s="0" t="s">
        <v>175</v>
      </c>
      <c r="D2524" s="0" t="s">
        <v>147</v>
      </c>
      <c r="E2524" s="0" t="s">
        <v>2558</v>
      </c>
      <c r="F2524" s="0" t="s">
        <v>177</v>
      </c>
      <c r="G2524" s="0" t="s">
        <v>167</v>
      </c>
      <c r="H2524" s="17" t="n">
        <v>46265.2694444444</v>
      </c>
      <c r="I2524" s="17" t="n">
        <v>46265.275</v>
      </c>
      <c r="J2524" s="17" t="n">
        <v>46265.28125</v>
      </c>
      <c r="K2524" s="17" t="n">
        <v>46265.2986111111</v>
      </c>
      <c r="L2524" s="17" t="n">
        <v>46265.3020833333</v>
      </c>
      <c r="M2524" s="17" t="n">
        <v>46265.3194444445</v>
      </c>
      <c r="N2524" s="17" t="n">
        <v>46265.3520833333</v>
      </c>
      <c r="O2524" s="17" t="n">
        <v>46265.4694444445</v>
      </c>
      <c r="P2524" s="17" t="n">
        <v>46265.4895833333</v>
      </c>
      <c r="Q2524" s="17" t="n">
        <v>46265.5256944444</v>
      </c>
      <c r="R2524" s="0" t="n">
        <v>524</v>
      </c>
      <c r="S2524" s="0" t="n">
        <v>0</v>
      </c>
      <c r="T2524" s="0" t="n">
        <v>0</v>
      </c>
      <c r="U2524" s="18" t="s">
        <v>130</v>
      </c>
      <c r="V2524" s="18" t="s">
        <v>144</v>
      </c>
      <c r="W2524" s="0" t="str">
        <f aca="false">IF(AND(X2524&gt;=6,X2524&lt;14),"A",IF(AND(X2524&gt;=14,X2524&lt;22),"B","C"))</f>
        <v>A</v>
      </c>
      <c r="X2524" s="18" t="n">
        <f aca="false">HOUR(H2524)</f>
        <v>6</v>
      </c>
      <c r="Y2524" s="18" t="n">
        <f aca="false">ROUND((I2524-H2524)*1440,0)</f>
        <v>8</v>
      </c>
      <c r="Z2524" s="18" t="n">
        <f aca="false">ROUND((J2524-I2524)*1440,0)</f>
        <v>9</v>
      </c>
      <c r="AA2524" s="18" t="n">
        <f aca="false">ROUND((K2524-J2524)*1440,0)</f>
        <v>25</v>
      </c>
      <c r="AB2524" s="18" t="n">
        <f aca="false">ROUND((L2524-K2524)*1440,0)</f>
        <v>5</v>
      </c>
      <c r="AC2524" s="18" t="n">
        <f aca="false">ROUND((M2524-L2524)*1440,0)</f>
        <v>25</v>
      </c>
      <c r="AD2524" s="18" t="n">
        <f aca="false">IF(N2524="","",ROUND((N2524-M2524)*1440,0))</f>
        <v>47</v>
      </c>
      <c r="AE2524" s="18" t="n">
        <f aca="false">IF(O2524="","",ROUND((O2524-N2524)*1440,0))</f>
        <v>169</v>
      </c>
      <c r="AF2524" s="18" t="n">
        <f aca="false">IF(P2524="","",ROUND((P2524-O2524)*1440,0))</f>
        <v>29</v>
      </c>
      <c r="AG2524" s="18" t="n">
        <f aca="false">IF(Q2524="","",ROUND((Q2524-P2524)*1440,0))</f>
        <v>52</v>
      </c>
      <c r="AH2524" s="18" t="n">
        <f aca="false">IF(Q2524="","",ROUND((Q2524-H2524)*1440,0))</f>
        <v>369</v>
      </c>
      <c r="AI2524" s="19" t="n">
        <f aca="false">ROUND(IF(O2524="",Assumptions!$B$25-K2524,O2524-K2524)*24,1)</f>
        <v>4.1</v>
      </c>
      <c r="AJ2524" s="20" t="n">
        <f aca="false">ROUND(MAX(N(Y2524)/Assumptions!$C$5, N(Z2524)/Assumptions!$C$6, N(AA2524)/Assumptions!$C$7, N(AB2524)/Assumptions!$C$8, N(AC2524)/Assumptions!$C$9, N(AD2524)/Assumptions!$C$10, N(AE2524)/Assumptions!$C$11, N(AF2524)/Assumptions!$C$12, N(AG2524)/Assumptions!$C$13),3)</f>
        <v>3.756</v>
      </c>
      <c r="AK2524" s="0" t="str">
        <f aca="false">IF(OR(U2524="Pending",U2524="On Hold"),"Open GRN (awaiting)",IF(AJ2524&lt;=1,"Within SLA",IF(ROUND(N(Y2524)/Assumptions!$C$5,3)=AJ2524,"Gate Wait",IF(ROUND(N(Z2524)/Assumptions!$C$6,3)=AJ2524,"Dock Wait",IF(ROUND(N(AA2524)/Assumptions!$C$7,3)=AJ2524,"Unloading",IF(ROUND(N(AB2524)/Assumptions!$C$8,3)=AJ2524,"Unload-to-QC Wait",IF(ROUND(N(AC2524)/Assumptions!$C$9,3)=AJ2524,"QC",IF(ROUND(N(AD2524)/Assumptions!$C$10,3)=AJ2524,"QC-to-GRN Wait",IF(ROUND(N(AE2524)/Assumptions!$C$11,3)=AJ2524,"GRN Processing",IF(ROUND(N(AF2524)/Assumptions!$C$12,3)=AJ2524,"GRN-to-Putaway Wait",IF(ROUND(N(AG2524)/Assumptions!$C$13,3)=AJ2524,"Putaway","Within SLA")))))))))))</f>
        <v>GRN Processing</v>
      </c>
    </row>
    <row r="2525" customFormat="false" ht="15" hidden="false" customHeight="false" outlineLevel="0" collapsed="false">
      <c r="A2525" s="0" t="s">
        <v>7275</v>
      </c>
      <c r="B2525" s="0" t="s">
        <v>7276</v>
      </c>
      <c r="C2525" s="0" t="s">
        <v>126</v>
      </c>
      <c r="D2525" s="0" t="s">
        <v>147</v>
      </c>
      <c r="E2525" s="0" t="s">
        <v>7277</v>
      </c>
      <c r="F2525" s="0" t="s">
        <v>172</v>
      </c>
      <c r="G2525" s="0" t="s">
        <v>150</v>
      </c>
      <c r="H2525" s="17" t="n">
        <v>46265.3083333333</v>
      </c>
      <c r="I2525" s="17" t="n">
        <v>46265.3777777778</v>
      </c>
      <c r="J2525" s="17" t="n">
        <v>46265.3881944444</v>
      </c>
      <c r="K2525" s="17" t="n">
        <v>46265.4284722222</v>
      </c>
      <c r="L2525" s="17" t="n">
        <v>46265.4326388889</v>
      </c>
      <c r="M2525" s="17" t="n">
        <v>46265.4430555556</v>
      </c>
      <c r="N2525" s="17" t="n">
        <v>46265.4583333333</v>
      </c>
      <c r="O2525" s="17" t="n">
        <v>46265.4743055556</v>
      </c>
      <c r="P2525" s="17" t="n">
        <v>46265.48125</v>
      </c>
      <c r="Q2525" s="17" t="n">
        <v>46265.4993055556</v>
      </c>
      <c r="R2525" s="0" t="n">
        <v>1421</v>
      </c>
      <c r="S2525" s="0" t="n">
        <v>0</v>
      </c>
      <c r="T2525" s="0" t="n">
        <v>0</v>
      </c>
      <c r="U2525" s="18" t="s">
        <v>130</v>
      </c>
      <c r="V2525" s="18" t="s">
        <v>82</v>
      </c>
      <c r="W2525" s="0" t="str">
        <f aca="false">IF(AND(X2525&gt;=6,X2525&lt;14),"A",IF(AND(X2525&gt;=14,X2525&lt;22),"B","C"))</f>
        <v>A</v>
      </c>
      <c r="X2525" s="18" t="n">
        <f aca="false">HOUR(H2525)</f>
        <v>7</v>
      </c>
      <c r="Y2525" s="18" t="n">
        <f aca="false">ROUND((I2525-H2525)*1440,0)</f>
        <v>100</v>
      </c>
      <c r="Z2525" s="18" t="n">
        <f aca="false">ROUND((J2525-I2525)*1440,0)</f>
        <v>15</v>
      </c>
      <c r="AA2525" s="18" t="n">
        <f aca="false">ROUND((K2525-J2525)*1440,0)</f>
        <v>58</v>
      </c>
      <c r="AB2525" s="18" t="n">
        <f aca="false">ROUND((L2525-K2525)*1440,0)</f>
        <v>6</v>
      </c>
      <c r="AC2525" s="18" t="n">
        <f aca="false">ROUND((M2525-L2525)*1440,0)</f>
        <v>15</v>
      </c>
      <c r="AD2525" s="18" t="n">
        <f aca="false">IF(N2525="","",ROUND((N2525-M2525)*1440,0))</f>
        <v>22</v>
      </c>
      <c r="AE2525" s="18" t="n">
        <f aca="false">IF(O2525="","",ROUND((O2525-N2525)*1440,0))</f>
        <v>23</v>
      </c>
      <c r="AF2525" s="18" t="n">
        <f aca="false">IF(P2525="","",ROUND((P2525-O2525)*1440,0))</f>
        <v>10</v>
      </c>
      <c r="AG2525" s="18" t="n">
        <f aca="false">IF(Q2525="","",ROUND((Q2525-P2525)*1440,0))</f>
        <v>26</v>
      </c>
      <c r="AH2525" s="18" t="n">
        <f aca="false">IF(Q2525="","",ROUND((Q2525-H2525)*1440,0))</f>
        <v>275</v>
      </c>
      <c r="AI2525" s="19" t="n">
        <f aca="false">ROUND(IF(O2525="",Assumptions!$B$25-K2525,O2525-K2525)*24,1)</f>
        <v>1.1</v>
      </c>
      <c r="AJ2525" s="20" t="n">
        <f aca="false">ROUND(MAX(N(Y2525)/Assumptions!$C$5, N(Z2525)/Assumptions!$C$6, N(AA2525)/Assumptions!$C$7, N(AB2525)/Assumptions!$C$8, N(AC2525)/Assumptions!$C$9, N(AD2525)/Assumptions!$C$10, N(AE2525)/Assumptions!$C$11, N(AF2525)/Assumptions!$C$12, N(AG2525)/Assumptions!$C$13),3)</f>
        <v>3.333</v>
      </c>
      <c r="AK2525" s="0" t="str">
        <f aca="false">IF(OR(U2525="Pending",U2525="On Hold"),"Open GRN (awaiting)",IF(AJ2525&lt;=1,"Within SLA",IF(ROUND(N(Y2525)/Assumptions!$C$5,3)=AJ2525,"Gate Wait",IF(ROUND(N(Z2525)/Assumptions!$C$6,3)=AJ2525,"Dock Wait",IF(ROUND(N(AA2525)/Assumptions!$C$7,3)=AJ2525,"Unloading",IF(ROUND(N(AB2525)/Assumptions!$C$8,3)=AJ2525,"Unload-to-QC Wait",IF(ROUND(N(AC2525)/Assumptions!$C$9,3)=AJ2525,"QC",IF(ROUND(N(AD2525)/Assumptions!$C$10,3)=AJ2525,"QC-to-GRN Wait",IF(ROUND(N(AE2525)/Assumptions!$C$11,3)=AJ2525,"GRN Processing",IF(ROUND(N(AF2525)/Assumptions!$C$12,3)=AJ2525,"GRN-to-Putaway Wait",IF(ROUND(N(AG2525)/Assumptions!$C$13,3)=AJ2525,"Putaway","Within SLA")))))))))))</f>
        <v>Gate Wait</v>
      </c>
    </row>
    <row r="2526" customFormat="false" ht="15" hidden="false" customHeight="false" outlineLevel="0" collapsed="false">
      <c r="A2526" s="0" t="s">
        <v>7278</v>
      </c>
      <c r="B2526" s="0" t="s">
        <v>7279</v>
      </c>
      <c r="C2526" s="0" t="s">
        <v>175</v>
      </c>
      <c r="D2526" s="0" t="s">
        <v>119</v>
      </c>
      <c r="E2526" s="0" t="s">
        <v>6465</v>
      </c>
      <c r="F2526" s="0" t="s">
        <v>177</v>
      </c>
      <c r="G2526" s="0" t="s">
        <v>122</v>
      </c>
      <c r="H2526" s="17" t="n">
        <v>46265.3229166667</v>
      </c>
      <c r="I2526" s="17" t="n">
        <v>46265.3368055556</v>
      </c>
      <c r="J2526" s="17" t="n">
        <v>46265.3402777778</v>
      </c>
      <c r="K2526" s="17" t="n">
        <v>46265.3708333333</v>
      </c>
      <c r="L2526" s="17" t="n">
        <v>46265.3993055556</v>
      </c>
      <c r="M2526" s="17" t="n">
        <v>46265.4111111111</v>
      </c>
      <c r="N2526" s="17" t="n">
        <v>46265.4534722222</v>
      </c>
      <c r="O2526" s="17" t="n">
        <v>46265.45625</v>
      </c>
      <c r="P2526" s="17" t="n">
        <v>46265.4729166667</v>
      </c>
      <c r="Q2526" s="17" t="n">
        <v>46265.4784722222</v>
      </c>
      <c r="R2526" s="0" t="n">
        <v>160</v>
      </c>
      <c r="S2526" s="0" t="n">
        <v>0</v>
      </c>
      <c r="T2526" s="0" t="n">
        <v>0</v>
      </c>
      <c r="U2526" s="18" t="s">
        <v>130</v>
      </c>
      <c r="V2526" s="18" t="s">
        <v>139</v>
      </c>
      <c r="W2526" s="0" t="str">
        <f aca="false">IF(AND(X2526&gt;=6,X2526&lt;14),"A",IF(AND(X2526&gt;=14,X2526&lt;22),"B","C"))</f>
        <v>A</v>
      </c>
      <c r="X2526" s="18" t="n">
        <f aca="false">HOUR(H2526)</f>
        <v>7</v>
      </c>
      <c r="Y2526" s="18" t="n">
        <f aca="false">ROUND((I2526-H2526)*1440,0)</f>
        <v>20</v>
      </c>
      <c r="Z2526" s="18" t="n">
        <f aca="false">ROUND((J2526-I2526)*1440,0)</f>
        <v>5</v>
      </c>
      <c r="AA2526" s="18" t="n">
        <f aca="false">ROUND((K2526-J2526)*1440,0)</f>
        <v>44</v>
      </c>
      <c r="AB2526" s="18" t="n">
        <f aca="false">ROUND((L2526-K2526)*1440,0)</f>
        <v>41</v>
      </c>
      <c r="AC2526" s="18" t="n">
        <f aca="false">ROUND((M2526-L2526)*1440,0)</f>
        <v>17</v>
      </c>
      <c r="AD2526" s="18" t="n">
        <f aca="false">IF(N2526="","",ROUND((N2526-M2526)*1440,0))</f>
        <v>61</v>
      </c>
      <c r="AE2526" s="18" t="n">
        <f aca="false">IF(O2526="","",ROUND((O2526-N2526)*1440,0))</f>
        <v>4</v>
      </c>
      <c r="AF2526" s="18" t="n">
        <f aca="false">IF(P2526="","",ROUND((P2526-O2526)*1440,0))</f>
        <v>24</v>
      </c>
      <c r="AG2526" s="18" t="n">
        <f aca="false">IF(Q2526="","",ROUND((Q2526-P2526)*1440,0))</f>
        <v>8</v>
      </c>
      <c r="AH2526" s="18" t="n">
        <f aca="false">IF(Q2526="","",ROUND((Q2526-H2526)*1440,0))</f>
        <v>224</v>
      </c>
      <c r="AI2526" s="19" t="n">
        <f aca="false">ROUND(IF(O2526="",Assumptions!$B$25-K2526,O2526-K2526)*24,1)</f>
        <v>2.1</v>
      </c>
      <c r="AJ2526" s="20" t="n">
        <f aca="false">ROUND(MAX(N(Y2526)/Assumptions!$C$5, N(Z2526)/Assumptions!$C$6, N(AA2526)/Assumptions!$C$7, N(AB2526)/Assumptions!$C$8, N(AC2526)/Assumptions!$C$9, N(AD2526)/Assumptions!$C$10, N(AE2526)/Assumptions!$C$11, N(AF2526)/Assumptions!$C$12, N(AG2526)/Assumptions!$C$13),3)</f>
        <v>2.733</v>
      </c>
      <c r="AK2526" s="0" t="str">
        <f aca="false">IF(OR(U2526="Pending",U2526="On Hold"),"Open GRN (awaiting)",IF(AJ2526&lt;=1,"Within SLA",IF(ROUND(N(Y2526)/Assumptions!$C$5,3)=AJ2526,"Gate Wait",IF(ROUND(N(Z2526)/Assumptions!$C$6,3)=AJ2526,"Dock Wait",IF(ROUND(N(AA2526)/Assumptions!$C$7,3)=AJ2526,"Unloading",IF(ROUND(N(AB2526)/Assumptions!$C$8,3)=AJ2526,"Unload-to-QC Wait",IF(ROUND(N(AC2526)/Assumptions!$C$9,3)=AJ2526,"QC",IF(ROUND(N(AD2526)/Assumptions!$C$10,3)=AJ2526,"QC-to-GRN Wait",IF(ROUND(N(AE2526)/Assumptions!$C$11,3)=AJ2526,"GRN Processing",IF(ROUND(N(AF2526)/Assumptions!$C$12,3)=AJ2526,"GRN-to-Putaway Wait",IF(ROUND(N(AG2526)/Assumptions!$C$13,3)=AJ2526,"Putaway","Within SLA")))))))))))</f>
        <v>Unload-to-QC Wait</v>
      </c>
    </row>
    <row r="2527" customFormat="false" ht="15" hidden="false" customHeight="false" outlineLevel="0" collapsed="false">
      <c r="A2527" s="0" t="s">
        <v>7280</v>
      </c>
      <c r="B2527" s="0" t="s">
        <v>7281</v>
      </c>
      <c r="C2527" s="0" t="s">
        <v>252</v>
      </c>
      <c r="D2527" s="0" t="s">
        <v>147</v>
      </c>
      <c r="E2527" s="0" t="s">
        <v>7282</v>
      </c>
      <c r="F2527" s="0" t="s">
        <v>155</v>
      </c>
      <c r="G2527" s="0" t="s">
        <v>167</v>
      </c>
      <c r="H2527" s="17" t="n">
        <v>46265.33125</v>
      </c>
      <c r="I2527" s="17" t="n">
        <v>46265.3381944444</v>
      </c>
      <c r="J2527" s="17" t="n">
        <v>46265.3451388889</v>
      </c>
      <c r="K2527" s="17" t="n">
        <v>46265.3659722222</v>
      </c>
      <c r="L2527" s="17" t="n">
        <v>46265.3694444444</v>
      </c>
      <c r="M2527" s="17" t="n">
        <v>46265.3847222222</v>
      </c>
      <c r="N2527" s="17" t="n">
        <v>46265.425</v>
      </c>
      <c r="O2527" s="17" t="n">
        <v>46265.4944444444</v>
      </c>
      <c r="P2527" s="17" t="n">
        <v>46265.4993055556</v>
      </c>
      <c r="Q2527" s="17" t="n">
        <v>46265.54375</v>
      </c>
      <c r="R2527" s="0" t="n">
        <v>234</v>
      </c>
      <c r="S2527" s="0" t="n">
        <v>0</v>
      </c>
      <c r="T2527" s="0" t="n">
        <v>0</v>
      </c>
      <c r="U2527" s="18" t="s">
        <v>130</v>
      </c>
      <c r="V2527" s="18" t="s">
        <v>156</v>
      </c>
      <c r="W2527" s="0" t="str">
        <f aca="false">IF(AND(X2527&gt;=6,X2527&lt;14),"A",IF(AND(X2527&gt;=14,X2527&lt;22),"B","C"))</f>
        <v>A</v>
      </c>
      <c r="X2527" s="18" t="n">
        <f aca="false">HOUR(H2527)</f>
        <v>7</v>
      </c>
      <c r="Y2527" s="18" t="n">
        <f aca="false">ROUND((I2527-H2527)*1440,0)</f>
        <v>10</v>
      </c>
      <c r="Z2527" s="18" t="n">
        <f aca="false">ROUND((J2527-I2527)*1440,0)</f>
        <v>10</v>
      </c>
      <c r="AA2527" s="18" t="n">
        <f aca="false">ROUND((K2527-J2527)*1440,0)</f>
        <v>30</v>
      </c>
      <c r="AB2527" s="18" t="n">
        <f aca="false">ROUND((L2527-K2527)*1440,0)</f>
        <v>5</v>
      </c>
      <c r="AC2527" s="18" t="n">
        <f aca="false">ROUND((M2527-L2527)*1440,0)</f>
        <v>22</v>
      </c>
      <c r="AD2527" s="18" t="n">
        <f aca="false">IF(N2527="","",ROUND((N2527-M2527)*1440,0))</f>
        <v>58</v>
      </c>
      <c r="AE2527" s="18" t="n">
        <f aca="false">IF(O2527="","",ROUND((O2527-N2527)*1440,0))</f>
        <v>100</v>
      </c>
      <c r="AF2527" s="18" t="n">
        <f aca="false">IF(P2527="","",ROUND((P2527-O2527)*1440,0))</f>
        <v>7</v>
      </c>
      <c r="AG2527" s="18" t="n">
        <f aca="false">IF(Q2527="","",ROUND((Q2527-P2527)*1440,0))</f>
        <v>64</v>
      </c>
      <c r="AH2527" s="18" t="n">
        <f aca="false">IF(Q2527="","",ROUND((Q2527-H2527)*1440,0))</f>
        <v>306</v>
      </c>
      <c r="AI2527" s="19" t="n">
        <f aca="false">ROUND(IF(O2527="",Assumptions!$B$25-K2527,O2527-K2527)*24,1)</f>
        <v>3.1</v>
      </c>
      <c r="AJ2527" s="20" t="n">
        <f aca="false">ROUND(MAX(N(Y2527)/Assumptions!$C$5, N(Z2527)/Assumptions!$C$6, N(AA2527)/Assumptions!$C$7, N(AB2527)/Assumptions!$C$8, N(AC2527)/Assumptions!$C$9, N(AD2527)/Assumptions!$C$10, N(AE2527)/Assumptions!$C$11, N(AF2527)/Assumptions!$C$12, N(AG2527)/Assumptions!$C$13),3)</f>
        <v>2.222</v>
      </c>
      <c r="AK2527" s="0" t="str">
        <f aca="false">IF(OR(U2527="Pending",U2527="On Hold"),"Open GRN (awaiting)",IF(AJ2527&lt;=1,"Within SLA",IF(ROUND(N(Y2527)/Assumptions!$C$5,3)=AJ2527,"Gate Wait",IF(ROUND(N(Z2527)/Assumptions!$C$6,3)=AJ2527,"Dock Wait",IF(ROUND(N(AA2527)/Assumptions!$C$7,3)=AJ2527,"Unloading",IF(ROUND(N(AB2527)/Assumptions!$C$8,3)=AJ2527,"Unload-to-QC Wait",IF(ROUND(N(AC2527)/Assumptions!$C$9,3)=AJ2527,"QC",IF(ROUND(N(AD2527)/Assumptions!$C$10,3)=AJ2527,"QC-to-GRN Wait",IF(ROUND(N(AE2527)/Assumptions!$C$11,3)=AJ2527,"GRN Processing",IF(ROUND(N(AF2527)/Assumptions!$C$12,3)=AJ2527,"GRN-to-Putaway Wait",IF(ROUND(N(AG2527)/Assumptions!$C$13,3)=AJ2527,"Putaway","Within SLA")))))))))))</f>
        <v>GRN Processing</v>
      </c>
    </row>
    <row r="2528" customFormat="false" ht="15" hidden="false" customHeight="false" outlineLevel="0" collapsed="false">
      <c r="A2528" s="0" t="s">
        <v>7283</v>
      </c>
      <c r="B2528" s="0" t="s">
        <v>7284</v>
      </c>
      <c r="C2528" s="0" t="s">
        <v>126</v>
      </c>
      <c r="D2528" s="0" t="s">
        <v>135</v>
      </c>
      <c r="E2528" s="0" t="s">
        <v>3864</v>
      </c>
      <c r="F2528" s="0" t="s">
        <v>177</v>
      </c>
      <c r="G2528" s="0" t="s">
        <v>178</v>
      </c>
      <c r="H2528" s="17" t="n">
        <v>46265.3347222222</v>
      </c>
      <c r="I2528" s="17" t="n">
        <v>46265.3680555556</v>
      </c>
      <c r="J2528" s="17" t="n">
        <v>46265.3861111111</v>
      </c>
      <c r="K2528" s="17" t="n">
        <v>46265.4</v>
      </c>
      <c r="L2528" s="17" t="n">
        <v>46265.4118055556</v>
      </c>
      <c r="M2528" s="17" t="n">
        <v>46265.4319444444</v>
      </c>
      <c r="N2528" s="17" t="n">
        <v>46265.4590277778</v>
      </c>
      <c r="O2528" s="17" t="n">
        <v>46265.5027777778</v>
      </c>
      <c r="P2528" s="17" t="n">
        <v>46265.5069444445</v>
      </c>
      <c r="Q2528" s="17" t="n">
        <v>46265.5194444444</v>
      </c>
      <c r="R2528" s="0" t="n">
        <v>101</v>
      </c>
      <c r="S2528" s="0" t="n">
        <v>0</v>
      </c>
      <c r="T2528" s="0" t="n">
        <v>0</v>
      </c>
      <c r="U2528" s="18" t="s">
        <v>130</v>
      </c>
      <c r="V2528" s="18" t="s">
        <v>139</v>
      </c>
      <c r="W2528" s="0" t="str">
        <f aca="false">IF(AND(X2528&gt;=6,X2528&lt;14),"A",IF(AND(X2528&gt;=14,X2528&lt;22),"B","C"))</f>
        <v>A</v>
      </c>
      <c r="X2528" s="18" t="n">
        <f aca="false">HOUR(H2528)</f>
        <v>8</v>
      </c>
      <c r="Y2528" s="18" t="n">
        <f aca="false">ROUND((I2528-H2528)*1440,0)</f>
        <v>48</v>
      </c>
      <c r="Z2528" s="18" t="n">
        <f aca="false">ROUND((J2528-I2528)*1440,0)</f>
        <v>26</v>
      </c>
      <c r="AA2528" s="18" t="n">
        <f aca="false">ROUND((K2528-J2528)*1440,0)</f>
        <v>20</v>
      </c>
      <c r="AB2528" s="18" t="n">
        <f aca="false">ROUND((L2528-K2528)*1440,0)</f>
        <v>17</v>
      </c>
      <c r="AC2528" s="18" t="n">
        <f aca="false">ROUND((M2528-L2528)*1440,0)</f>
        <v>29</v>
      </c>
      <c r="AD2528" s="18" t="n">
        <f aca="false">IF(N2528="","",ROUND((N2528-M2528)*1440,0))</f>
        <v>39</v>
      </c>
      <c r="AE2528" s="18" t="n">
        <f aca="false">IF(O2528="","",ROUND((O2528-N2528)*1440,0))</f>
        <v>63</v>
      </c>
      <c r="AF2528" s="18" t="n">
        <f aca="false">IF(P2528="","",ROUND((P2528-O2528)*1440,0))</f>
        <v>6</v>
      </c>
      <c r="AG2528" s="18" t="n">
        <f aca="false">IF(Q2528="","",ROUND((Q2528-P2528)*1440,0))</f>
        <v>18</v>
      </c>
      <c r="AH2528" s="18" t="n">
        <f aca="false">IF(Q2528="","",ROUND((Q2528-H2528)*1440,0))</f>
        <v>266</v>
      </c>
      <c r="AI2528" s="19" t="n">
        <f aca="false">ROUND(IF(O2528="",Assumptions!$B$25-K2528,O2528-K2528)*24,1)</f>
        <v>2.5</v>
      </c>
      <c r="AJ2528" s="20" t="n">
        <f aca="false">ROUND(MAX(N(Y2528)/Assumptions!$C$5, N(Z2528)/Assumptions!$C$6, N(AA2528)/Assumptions!$C$7, N(AB2528)/Assumptions!$C$8, N(AC2528)/Assumptions!$C$9, N(AD2528)/Assumptions!$C$10, N(AE2528)/Assumptions!$C$11, N(AF2528)/Assumptions!$C$12, N(AG2528)/Assumptions!$C$13),3)</f>
        <v>1.733</v>
      </c>
      <c r="AK2528" s="0" t="str">
        <f aca="false">IF(OR(U2528="Pending",U2528="On Hold"),"Open GRN (awaiting)",IF(AJ2528&lt;=1,"Within SLA",IF(ROUND(N(Y2528)/Assumptions!$C$5,3)=AJ2528,"Gate Wait",IF(ROUND(N(Z2528)/Assumptions!$C$6,3)=AJ2528,"Dock Wait",IF(ROUND(N(AA2528)/Assumptions!$C$7,3)=AJ2528,"Unloading",IF(ROUND(N(AB2528)/Assumptions!$C$8,3)=AJ2528,"Unload-to-QC Wait",IF(ROUND(N(AC2528)/Assumptions!$C$9,3)=AJ2528,"QC",IF(ROUND(N(AD2528)/Assumptions!$C$10,3)=AJ2528,"QC-to-GRN Wait",IF(ROUND(N(AE2528)/Assumptions!$C$11,3)=AJ2528,"GRN Processing",IF(ROUND(N(AF2528)/Assumptions!$C$12,3)=AJ2528,"GRN-to-Putaway Wait",IF(ROUND(N(AG2528)/Assumptions!$C$13,3)=AJ2528,"Putaway","Within SLA")))))))))))</f>
        <v>Dock Wait</v>
      </c>
    </row>
    <row r="2529" customFormat="false" ht="15" hidden="false" customHeight="false" outlineLevel="0" collapsed="false">
      <c r="A2529" s="0" t="s">
        <v>7285</v>
      </c>
      <c r="B2529" s="0" t="s">
        <v>7286</v>
      </c>
      <c r="C2529" s="0" t="s">
        <v>159</v>
      </c>
      <c r="D2529" s="0" t="s">
        <v>135</v>
      </c>
      <c r="E2529" s="0" t="s">
        <v>7287</v>
      </c>
      <c r="F2529" s="0" t="s">
        <v>128</v>
      </c>
      <c r="G2529" s="0" t="s">
        <v>178</v>
      </c>
      <c r="H2529" s="17" t="n">
        <v>46265.3388888889</v>
      </c>
      <c r="I2529" s="17" t="n">
        <v>46265.3541666667</v>
      </c>
      <c r="J2529" s="17" t="n">
        <v>46265.3673611111</v>
      </c>
      <c r="K2529" s="17" t="n">
        <v>46265.4104166667</v>
      </c>
      <c r="L2529" s="17" t="n">
        <v>46265.4229166667</v>
      </c>
      <c r="M2529" s="17" t="n">
        <v>46265.475</v>
      </c>
      <c r="N2529" s="17" t="n">
        <v>46265.5013888889</v>
      </c>
      <c r="O2529" s="17" t="n">
        <v>46265.7680555556</v>
      </c>
      <c r="P2529" s="17" t="n">
        <v>46265.7777777778</v>
      </c>
      <c r="Q2529" s="17" t="n">
        <v>46265.7993055556</v>
      </c>
      <c r="R2529" s="0" t="n">
        <v>384</v>
      </c>
      <c r="S2529" s="0" t="n">
        <v>0</v>
      </c>
      <c r="T2529" s="0" t="n">
        <v>6</v>
      </c>
      <c r="U2529" s="18" t="s">
        <v>123</v>
      </c>
      <c r="V2529" s="18" t="s">
        <v>82</v>
      </c>
      <c r="W2529" s="0" t="str">
        <f aca="false">IF(AND(X2529&gt;=6,X2529&lt;14),"A",IF(AND(X2529&gt;=14,X2529&lt;22),"B","C"))</f>
        <v>A</v>
      </c>
      <c r="X2529" s="18" t="n">
        <f aca="false">HOUR(H2529)</f>
        <v>8</v>
      </c>
      <c r="Y2529" s="18" t="n">
        <f aca="false">ROUND((I2529-H2529)*1440,0)</f>
        <v>22</v>
      </c>
      <c r="Z2529" s="18" t="n">
        <f aca="false">ROUND((J2529-I2529)*1440,0)</f>
        <v>19</v>
      </c>
      <c r="AA2529" s="18" t="n">
        <f aca="false">ROUND((K2529-J2529)*1440,0)</f>
        <v>62</v>
      </c>
      <c r="AB2529" s="18" t="n">
        <f aca="false">ROUND((L2529-K2529)*1440,0)</f>
        <v>18</v>
      </c>
      <c r="AC2529" s="18" t="n">
        <f aca="false">ROUND((M2529-L2529)*1440,0)</f>
        <v>75</v>
      </c>
      <c r="AD2529" s="18" t="n">
        <f aca="false">IF(N2529="","",ROUND((N2529-M2529)*1440,0))</f>
        <v>38</v>
      </c>
      <c r="AE2529" s="18" t="n">
        <f aca="false">IF(O2529="","",ROUND((O2529-N2529)*1440,0))</f>
        <v>384</v>
      </c>
      <c r="AF2529" s="18" t="n">
        <f aca="false">IF(P2529="","",ROUND((P2529-O2529)*1440,0))</f>
        <v>14</v>
      </c>
      <c r="AG2529" s="18" t="n">
        <f aca="false">IF(Q2529="","",ROUND((Q2529-P2529)*1440,0))</f>
        <v>31</v>
      </c>
      <c r="AH2529" s="18" t="n">
        <f aca="false">IF(Q2529="","",ROUND((Q2529-H2529)*1440,0))</f>
        <v>663</v>
      </c>
      <c r="AI2529" s="19" t="n">
        <f aca="false">ROUND(IF(O2529="",Assumptions!$B$25-K2529,O2529-K2529)*24,1)</f>
        <v>8.6</v>
      </c>
      <c r="AJ2529" s="20" t="n">
        <f aca="false">ROUND(MAX(N(Y2529)/Assumptions!$C$5, N(Z2529)/Assumptions!$C$6, N(AA2529)/Assumptions!$C$7, N(AB2529)/Assumptions!$C$8, N(AC2529)/Assumptions!$C$9, N(AD2529)/Assumptions!$C$10, N(AE2529)/Assumptions!$C$11, N(AF2529)/Assumptions!$C$12, N(AG2529)/Assumptions!$C$13),3)</f>
        <v>8.533</v>
      </c>
      <c r="AK2529" s="0" t="str">
        <f aca="false">IF(OR(U2529="Pending",U2529="On Hold"),"Open GRN (awaiting)",IF(AJ2529&lt;=1,"Within SLA",IF(ROUND(N(Y2529)/Assumptions!$C$5,3)=AJ2529,"Gate Wait",IF(ROUND(N(Z2529)/Assumptions!$C$6,3)=AJ2529,"Dock Wait",IF(ROUND(N(AA2529)/Assumptions!$C$7,3)=AJ2529,"Unloading",IF(ROUND(N(AB2529)/Assumptions!$C$8,3)=AJ2529,"Unload-to-QC Wait",IF(ROUND(N(AC2529)/Assumptions!$C$9,3)=AJ2529,"QC",IF(ROUND(N(AD2529)/Assumptions!$C$10,3)=AJ2529,"QC-to-GRN Wait",IF(ROUND(N(AE2529)/Assumptions!$C$11,3)=AJ2529,"GRN Processing",IF(ROUND(N(AF2529)/Assumptions!$C$12,3)=AJ2529,"GRN-to-Putaway Wait",IF(ROUND(N(AG2529)/Assumptions!$C$13,3)=AJ2529,"Putaway","Within SLA")))))))))))</f>
        <v>GRN Processing</v>
      </c>
    </row>
    <row r="2530" customFormat="false" ht="15" hidden="false" customHeight="false" outlineLevel="0" collapsed="false">
      <c r="A2530" s="0" t="s">
        <v>7288</v>
      </c>
      <c r="B2530" s="0" t="s">
        <v>7289</v>
      </c>
      <c r="C2530" s="0" t="s">
        <v>175</v>
      </c>
      <c r="D2530" s="0" t="s">
        <v>135</v>
      </c>
      <c r="E2530" s="0" t="s">
        <v>7290</v>
      </c>
      <c r="F2530" s="0" t="s">
        <v>177</v>
      </c>
      <c r="G2530" s="0" t="s">
        <v>178</v>
      </c>
      <c r="H2530" s="17" t="n">
        <v>46265.3458333333</v>
      </c>
      <c r="I2530" s="17" t="n">
        <v>46265.4069444445</v>
      </c>
      <c r="J2530" s="17" t="n">
        <v>46265.4173611111</v>
      </c>
      <c r="K2530" s="17" t="n">
        <v>46265.4388888889</v>
      </c>
      <c r="L2530" s="17" t="n">
        <v>46265.4430555556</v>
      </c>
      <c r="M2530" s="17" t="n">
        <v>46265.4590277778</v>
      </c>
      <c r="N2530" s="17" t="n">
        <v>46265.5229166667</v>
      </c>
      <c r="O2530" s="17" t="n">
        <v>46265.5291666667</v>
      </c>
      <c r="P2530" s="17" t="n">
        <v>46265.5395833333</v>
      </c>
      <c r="Q2530" s="17" t="n">
        <v>46265.5743055556</v>
      </c>
      <c r="R2530" s="0" t="n">
        <v>2233</v>
      </c>
      <c r="S2530" s="0" t="n">
        <v>0</v>
      </c>
      <c r="T2530" s="0" t="n">
        <v>0</v>
      </c>
      <c r="U2530" s="18" t="s">
        <v>130</v>
      </c>
      <c r="V2530" s="18" t="s">
        <v>144</v>
      </c>
      <c r="W2530" s="0" t="str">
        <f aca="false">IF(AND(X2530&gt;=6,X2530&lt;14),"A",IF(AND(X2530&gt;=14,X2530&lt;22),"B","C"))</f>
        <v>A</v>
      </c>
      <c r="X2530" s="18" t="n">
        <f aca="false">HOUR(H2530)</f>
        <v>8</v>
      </c>
      <c r="Y2530" s="18" t="n">
        <f aca="false">ROUND((I2530-H2530)*1440,0)</f>
        <v>88</v>
      </c>
      <c r="Z2530" s="18" t="n">
        <f aca="false">ROUND((J2530-I2530)*1440,0)</f>
        <v>15</v>
      </c>
      <c r="AA2530" s="18" t="n">
        <f aca="false">ROUND((K2530-J2530)*1440,0)</f>
        <v>31</v>
      </c>
      <c r="AB2530" s="18" t="n">
        <f aca="false">ROUND((L2530-K2530)*1440,0)</f>
        <v>6</v>
      </c>
      <c r="AC2530" s="18" t="n">
        <f aca="false">ROUND((M2530-L2530)*1440,0)</f>
        <v>23</v>
      </c>
      <c r="AD2530" s="18" t="n">
        <f aca="false">IF(N2530="","",ROUND((N2530-M2530)*1440,0))</f>
        <v>92</v>
      </c>
      <c r="AE2530" s="18" t="n">
        <f aca="false">IF(O2530="","",ROUND((O2530-N2530)*1440,0))</f>
        <v>9</v>
      </c>
      <c r="AF2530" s="18" t="n">
        <f aca="false">IF(P2530="","",ROUND((P2530-O2530)*1440,0))</f>
        <v>15</v>
      </c>
      <c r="AG2530" s="18" t="n">
        <f aca="false">IF(Q2530="","",ROUND((Q2530-P2530)*1440,0))</f>
        <v>50</v>
      </c>
      <c r="AH2530" s="18" t="n">
        <f aca="false">IF(Q2530="","",ROUND((Q2530-H2530)*1440,0))</f>
        <v>329</v>
      </c>
      <c r="AI2530" s="19" t="n">
        <f aca="false">ROUND(IF(O2530="",Assumptions!$B$25-K2530,O2530-K2530)*24,1)</f>
        <v>2.2</v>
      </c>
      <c r="AJ2530" s="20" t="n">
        <f aca="false">ROUND(MAX(N(Y2530)/Assumptions!$C$5, N(Z2530)/Assumptions!$C$6, N(AA2530)/Assumptions!$C$7, N(AB2530)/Assumptions!$C$8, N(AC2530)/Assumptions!$C$9, N(AD2530)/Assumptions!$C$10, N(AE2530)/Assumptions!$C$11, N(AF2530)/Assumptions!$C$12, N(AG2530)/Assumptions!$C$13),3)</f>
        <v>3.067</v>
      </c>
      <c r="AK2530" s="0" t="str">
        <f aca="false">IF(OR(U2530="Pending",U2530="On Hold"),"Open GRN (awaiting)",IF(AJ2530&lt;=1,"Within SLA",IF(ROUND(N(Y2530)/Assumptions!$C$5,3)=AJ2530,"Gate Wait",IF(ROUND(N(Z2530)/Assumptions!$C$6,3)=AJ2530,"Dock Wait",IF(ROUND(N(AA2530)/Assumptions!$C$7,3)=AJ2530,"Unloading",IF(ROUND(N(AB2530)/Assumptions!$C$8,3)=AJ2530,"Unload-to-QC Wait",IF(ROUND(N(AC2530)/Assumptions!$C$9,3)=AJ2530,"QC",IF(ROUND(N(AD2530)/Assumptions!$C$10,3)=AJ2530,"QC-to-GRN Wait",IF(ROUND(N(AE2530)/Assumptions!$C$11,3)=AJ2530,"GRN Processing",IF(ROUND(N(AF2530)/Assumptions!$C$12,3)=AJ2530,"GRN-to-Putaway Wait",IF(ROUND(N(AG2530)/Assumptions!$C$13,3)=AJ2530,"Putaway","Within SLA")))))))))))</f>
        <v>QC-to-GRN Wait</v>
      </c>
    </row>
    <row r="2531" customFormat="false" ht="15" hidden="false" customHeight="false" outlineLevel="0" collapsed="false">
      <c r="A2531" s="0" t="s">
        <v>7291</v>
      </c>
      <c r="B2531" s="0" t="s">
        <v>7292</v>
      </c>
      <c r="C2531" s="0" t="s">
        <v>126</v>
      </c>
      <c r="D2531" s="0" t="s">
        <v>135</v>
      </c>
      <c r="E2531" s="0" t="s">
        <v>7293</v>
      </c>
      <c r="F2531" s="0" t="s">
        <v>128</v>
      </c>
      <c r="G2531" s="0" t="s">
        <v>138</v>
      </c>
      <c r="H2531" s="17" t="n">
        <v>46265.35</v>
      </c>
      <c r="I2531" s="17" t="n">
        <v>46265.3736111111</v>
      </c>
      <c r="J2531" s="17" t="n">
        <v>46265.3868055556</v>
      </c>
      <c r="K2531" s="17" t="n">
        <v>46265.40625</v>
      </c>
      <c r="L2531" s="17" t="n">
        <v>46265.4173611111</v>
      </c>
      <c r="M2531" s="17" t="n">
        <v>46265.4361111111</v>
      </c>
      <c r="N2531" s="17" t="n">
        <v>46265.4777777778</v>
      </c>
      <c r="O2531" s="17" t="n">
        <v>46265.5930555556</v>
      </c>
      <c r="P2531" s="17" t="n">
        <v>46265.6083333333</v>
      </c>
      <c r="Q2531" s="17" t="n">
        <v>46265.6145833333</v>
      </c>
      <c r="R2531" s="0" t="n">
        <v>290</v>
      </c>
      <c r="S2531" s="0" t="n">
        <v>0</v>
      </c>
      <c r="T2531" s="0" t="n">
        <v>1</v>
      </c>
      <c r="U2531" s="18" t="s">
        <v>123</v>
      </c>
      <c r="V2531" s="18" t="s">
        <v>144</v>
      </c>
      <c r="W2531" s="0" t="str">
        <f aca="false">IF(AND(X2531&gt;=6,X2531&lt;14),"A",IF(AND(X2531&gt;=14,X2531&lt;22),"B","C"))</f>
        <v>A</v>
      </c>
      <c r="X2531" s="18" t="n">
        <f aca="false">HOUR(H2531)</f>
        <v>8</v>
      </c>
      <c r="Y2531" s="18" t="n">
        <f aca="false">ROUND((I2531-H2531)*1440,0)</f>
        <v>34</v>
      </c>
      <c r="Z2531" s="18" t="n">
        <f aca="false">ROUND((J2531-I2531)*1440,0)</f>
        <v>19</v>
      </c>
      <c r="AA2531" s="18" t="n">
        <f aca="false">ROUND((K2531-J2531)*1440,0)</f>
        <v>28</v>
      </c>
      <c r="AB2531" s="18" t="n">
        <f aca="false">ROUND((L2531-K2531)*1440,0)</f>
        <v>16</v>
      </c>
      <c r="AC2531" s="18" t="n">
        <f aca="false">ROUND((M2531-L2531)*1440,0)</f>
        <v>27</v>
      </c>
      <c r="AD2531" s="18" t="n">
        <f aca="false">IF(N2531="","",ROUND((N2531-M2531)*1440,0))</f>
        <v>60</v>
      </c>
      <c r="AE2531" s="18" t="n">
        <f aca="false">IF(O2531="","",ROUND((O2531-N2531)*1440,0))</f>
        <v>166</v>
      </c>
      <c r="AF2531" s="18" t="n">
        <f aca="false">IF(P2531="","",ROUND((P2531-O2531)*1440,0))</f>
        <v>22</v>
      </c>
      <c r="AG2531" s="18" t="n">
        <f aca="false">IF(Q2531="","",ROUND((Q2531-P2531)*1440,0))</f>
        <v>9</v>
      </c>
      <c r="AH2531" s="18" t="n">
        <f aca="false">IF(Q2531="","",ROUND((Q2531-H2531)*1440,0))</f>
        <v>381</v>
      </c>
      <c r="AI2531" s="19" t="n">
        <f aca="false">ROUND(IF(O2531="",Assumptions!$B$25-K2531,O2531-K2531)*24,1)</f>
        <v>4.5</v>
      </c>
      <c r="AJ2531" s="20" t="n">
        <f aca="false">ROUND(MAX(N(Y2531)/Assumptions!$C$5, N(Z2531)/Assumptions!$C$6, N(AA2531)/Assumptions!$C$7, N(AB2531)/Assumptions!$C$8, N(AC2531)/Assumptions!$C$9, N(AD2531)/Assumptions!$C$10, N(AE2531)/Assumptions!$C$11, N(AF2531)/Assumptions!$C$12, N(AG2531)/Assumptions!$C$13),3)</f>
        <v>3.689</v>
      </c>
      <c r="AK2531" s="0" t="str">
        <f aca="false">IF(OR(U2531="Pending",U2531="On Hold"),"Open GRN (awaiting)",IF(AJ2531&lt;=1,"Within SLA",IF(ROUND(N(Y2531)/Assumptions!$C$5,3)=AJ2531,"Gate Wait",IF(ROUND(N(Z2531)/Assumptions!$C$6,3)=AJ2531,"Dock Wait",IF(ROUND(N(AA2531)/Assumptions!$C$7,3)=AJ2531,"Unloading",IF(ROUND(N(AB2531)/Assumptions!$C$8,3)=AJ2531,"Unload-to-QC Wait",IF(ROUND(N(AC2531)/Assumptions!$C$9,3)=AJ2531,"QC",IF(ROUND(N(AD2531)/Assumptions!$C$10,3)=AJ2531,"QC-to-GRN Wait",IF(ROUND(N(AE2531)/Assumptions!$C$11,3)=AJ2531,"GRN Processing",IF(ROUND(N(AF2531)/Assumptions!$C$12,3)=AJ2531,"GRN-to-Putaway Wait",IF(ROUND(N(AG2531)/Assumptions!$C$13,3)=AJ2531,"Putaway","Within SLA")))))))))))</f>
        <v>GRN Processing</v>
      </c>
    </row>
    <row r="2532" customFormat="false" ht="15" hidden="false" customHeight="false" outlineLevel="0" collapsed="false">
      <c r="A2532" s="0" t="s">
        <v>7294</v>
      </c>
      <c r="B2532" s="0" t="s">
        <v>7295</v>
      </c>
      <c r="C2532" s="0" t="s">
        <v>126</v>
      </c>
      <c r="D2532" s="0" t="s">
        <v>147</v>
      </c>
      <c r="E2532" s="0" t="s">
        <v>7296</v>
      </c>
      <c r="F2532" s="0" t="s">
        <v>155</v>
      </c>
      <c r="G2532" s="0" t="s">
        <v>167</v>
      </c>
      <c r="H2532" s="17" t="n">
        <v>46265.3548611111</v>
      </c>
      <c r="I2532" s="17" t="n">
        <v>46265.3875</v>
      </c>
      <c r="J2532" s="17" t="n">
        <v>46265.39375</v>
      </c>
      <c r="K2532" s="17" t="n">
        <v>46265.4090277778</v>
      </c>
      <c r="L2532" s="17" t="n">
        <v>46265.4152777778</v>
      </c>
      <c r="M2532" s="17" t="n">
        <v>46265.4326388889</v>
      </c>
      <c r="N2532" s="17" t="n">
        <v>46265.5138888889</v>
      </c>
      <c r="O2532" s="17" t="n">
        <v>46265.5333333333</v>
      </c>
      <c r="P2532" s="17" t="n">
        <v>46265.5430555556</v>
      </c>
      <c r="Q2532" s="17" t="n">
        <v>46265.5541666667</v>
      </c>
      <c r="R2532" s="0" t="n">
        <v>962</v>
      </c>
      <c r="S2532" s="0" t="n">
        <v>0</v>
      </c>
      <c r="T2532" s="0" t="n">
        <v>0</v>
      </c>
      <c r="U2532" s="18" t="s">
        <v>130</v>
      </c>
      <c r="V2532" s="18" t="s">
        <v>144</v>
      </c>
      <c r="W2532" s="0" t="str">
        <f aca="false">IF(AND(X2532&gt;=6,X2532&lt;14),"A",IF(AND(X2532&gt;=14,X2532&lt;22),"B","C"))</f>
        <v>A</v>
      </c>
      <c r="X2532" s="18" t="n">
        <f aca="false">HOUR(H2532)</f>
        <v>8</v>
      </c>
      <c r="Y2532" s="18" t="n">
        <f aca="false">ROUND((I2532-H2532)*1440,0)</f>
        <v>47</v>
      </c>
      <c r="Z2532" s="18" t="n">
        <f aca="false">ROUND((J2532-I2532)*1440,0)</f>
        <v>9</v>
      </c>
      <c r="AA2532" s="18" t="n">
        <f aca="false">ROUND((K2532-J2532)*1440,0)</f>
        <v>22</v>
      </c>
      <c r="AB2532" s="18" t="n">
        <f aca="false">ROUND((L2532-K2532)*1440,0)</f>
        <v>9</v>
      </c>
      <c r="AC2532" s="18" t="n">
        <f aca="false">ROUND((M2532-L2532)*1440,0)</f>
        <v>25</v>
      </c>
      <c r="AD2532" s="18" t="n">
        <f aca="false">IF(N2532="","",ROUND((N2532-M2532)*1440,0))</f>
        <v>117</v>
      </c>
      <c r="AE2532" s="18" t="n">
        <f aca="false">IF(O2532="","",ROUND((O2532-N2532)*1440,0))</f>
        <v>28</v>
      </c>
      <c r="AF2532" s="18" t="n">
        <f aca="false">IF(P2532="","",ROUND((P2532-O2532)*1440,0))</f>
        <v>14</v>
      </c>
      <c r="AG2532" s="18" t="n">
        <f aca="false">IF(Q2532="","",ROUND((Q2532-P2532)*1440,0))</f>
        <v>16</v>
      </c>
      <c r="AH2532" s="18" t="n">
        <f aca="false">IF(Q2532="","",ROUND((Q2532-H2532)*1440,0))</f>
        <v>287</v>
      </c>
      <c r="AI2532" s="19" t="n">
        <f aca="false">ROUND(IF(O2532="",Assumptions!$B$25-K2532,O2532-K2532)*24,1)</f>
        <v>3</v>
      </c>
      <c r="AJ2532" s="20" t="n">
        <f aca="false">ROUND(MAX(N(Y2532)/Assumptions!$C$5, N(Z2532)/Assumptions!$C$6, N(AA2532)/Assumptions!$C$7, N(AB2532)/Assumptions!$C$8, N(AC2532)/Assumptions!$C$9, N(AD2532)/Assumptions!$C$10, N(AE2532)/Assumptions!$C$11, N(AF2532)/Assumptions!$C$12, N(AG2532)/Assumptions!$C$13),3)</f>
        <v>3.9</v>
      </c>
      <c r="AK2532" s="0" t="str">
        <f aca="false">IF(OR(U2532="Pending",U2532="On Hold"),"Open GRN (awaiting)",IF(AJ2532&lt;=1,"Within SLA",IF(ROUND(N(Y2532)/Assumptions!$C$5,3)=AJ2532,"Gate Wait",IF(ROUND(N(Z2532)/Assumptions!$C$6,3)=AJ2532,"Dock Wait",IF(ROUND(N(AA2532)/Assumptions!$C$7,3)=AJ2532,"Unloading",IF(ROUND(N(AB2532)/Assumptions!$C$8,3)=AJ2532,"Unload-to-QC Wait",IF(ROUND(N(AC2532)/Assumptions!$C$9,3)=AJ2532,"QC",IF(ROUND(N(AD2532)/Assumptions!$C$10,3)=AJ2532,"QC-to-GRN Wait",IF(ROUND(N(AE2532)/Assumptions!$C$11,3)=AJ2532,"GRN Processing",IF(ROUND(N(AF2532)/Assumptions!$C$12,3)=AJ2532,"GRN-to-Putaway Wait",IF(ROUND(N(AG2532)/Assumptions!$C$13,3)=AJ2532,"Putaway","Within SLA")))))))))))</f>
        <v>QC-to-GRN Wait</v>
      </c>
    </row>
    <row r="2533" customFormat="false" ht="15" hidden="false" customHeight="false" outlineLevel="0" collapsed="false">
      <c r="A2533" s="0" t="s">
        <v>7297</v>
      </c>
      <c r="B2533" s="0" t="s">
        <v>7298</v>
      </c>
      <c r="C2533" s="0" t="s">
        <v>142</v>
      </c>
      <c r="D2533" s="0" t="s">
        <v>147</v>
      </c>
      <c r="E2533" s="0" t="s">
        <v>2124</v>
      </c>
      <c r="F2533" s="0" t="s">
        <v>137</v>
      </c>
      <c r="G2533" s="0" t="s">
        <v>150</v>
      </c>
      <c r="H2533" s="17" t="n">
        <v>46265.3916666667</v>
      </c>
      <c r="I2533" s="17" t="n">
        <v>46265.4527777778</v>
      </c>
      <c r="J2533" s="17" t="n">
        <v>46265.4590277778</v>
      </c>
      <c r="K2533" s="17" t="n">
        <v>46265.5055555556</v>
      </c>
      <c r="L2533" s="17" t="n">
        <v>46265.5118055556</v>
      </c>
      <c r="M2533" s="17" t="n">
        <v>46265.5256944444</v>
      </c>
      <c r="N2533" s="17" t="n">
        <v>46265.5305555556</v>
      </c>
      <c r="O2533" s="17" t="n">
        <v>46265.5854166667</v>
      </c>
      <c r="P2533" s="17" t="n">
        <v>46265.5993055556</v>
      </c>
      <c r="Q2533" s="17" t="n">
        <v>46265.6125</v>
      </c>
      <c r="R2533" s="0" t="n">
        <v>377</v>
      </c>
      <c r="S2533" s="0" t="n">
        <v>0</v>
      </c>
      <c r="T2533" s="0" t="n">
        <v>0</v>
      </c>
      <c r="U2533" s="18" t="s">
        <v>130</v>
      </c>
      <c r="V2533" s="18" t="s">
        <v>139</v>
      </c>
      <c r="W2533" s="0" t="str">
        <f aca="false">IF(AND(X2533&gt;=6,X2533&lt;14),"A",IF(AND(X2533&gt;=14,X2533&lt;22),"B","C"))</f>
        <v>A</v>
      </c>
      <c r="X2533" s="18" t="n">
        <f aca="false">HOUR(H2533)</f>
        <v>9</v>
      </c>
      <c r="Y2533" s="18" t="n">
        <f aca="false">ROUND((I2533-H2533)*1440,0)</f>
        <v>88</v>
      </c>
      <c r="Z2533" s="18" t="n">
        <f aca="false">ROUND((J2533-I2533)*1440,0)</f>
        <v>9</v>
      </c>
      <c r="AA2533" s="18" t="n">
        <f aca="false">ROUND((K2533-J2533)*1440,0)</f>
        <v>67</v>
      </c>
      <c r="AB2533" s="18" t="n">
        <f aca="false">ROUND((L2533-K2533)*1440,0)</f>
        <v>9</v>
      </c>
      <c r="AC2533" s="18" t="n">
        <f aca="false">ROUND((M2533-L2533)*1440,0)</f>
        <v>20</v>
      </c>
      <c r="AD2533" s="18" t="n">
        <f aca="false">IF(N2533="","",ROUND((N2533-M2533)*1440,0))</f>
        <v>7</v>
      </c>
      <c r="AE2533" s="18" t="n">
        <f aca="false">IF(O2533="","",ROUND((O2533-N2533)*1440,0))</f>
        <v>79</v>
      </c>
      <c r="AF2533" s="18" t="n">
        <f aca="false">IF(P2533="","",ROUND((P2533-O2533)*1440,0))</f>
        <v>20</v>
      </c>
      <c r="AG2533" s="18" t="n">
        <f aca="false">IF(Q2533="","",ROUND((Q2533-P2533)*1440,0))</f>
        <v>19</v>
      </c>
      <c r="AH2533" s="18" t="n">
        <f aca="false">IF(Q2533="","",ROUND((Q2533-H2533)*1440,0))</f>
        <v>318</v>
      </c>
      <c r="AI2533" s="19" t="n">
        <f aca="false">ROUND(IF(O2533="",Assumptions!$B$25-K2533,O2533-K2533)*24,1)</f>
        <v>1.9</v>
      </c>
      <c r="AJ2533" s="20" t="n">
        <f aca="false">ROUND(MAX(N(Y2533)/Assumptions!$C$5, N(Z2533)/Assumptions!$C$6, N(AA2533)/Assumptions!$C$7, N(AB2533)/Assumptions!$C$8, N(AC2533)/Assumptions!$C$9, N(AD2533)/Assumptions!$C$10, N(AE2533)/Assumptions!$C$11, N(AF2533)/Assumptions!$C$12, N(AG2533)/Assumptions!$C$13),3)</f>
        <v>2.933</v>
      </c>
      <c r="AK2533" s="0" t="str">
        <f aca="false">IF(OR(U2533="Pending",U2533="On Hold"),"Open GRN (awaiting)",IF(AJ2533&lt;=1,"Within SLA",IF(ROUND(N(Y2533)/Assumptions!$C$5,3)=AJ2533,"Gate Wait",IF(ROUND(N(Z2533)/Assumptions!$C$6,3)=AJ2533,"Dock Wait",IF(ROUND(N(AA2533)/Assumptions!$C$7,3)=AJ2533,"Unloading",IF(ROUND(N(AB2533)/Assumptions!$C$8,3)=AJ2533,"Unload-to-QC Wait",IF(ROUND(N(AC2533)/Assumptions!$C$9,3)=AJ2533,"QC",IF(ROUND(N(AD2533)/Assumptions!$C$10,3)=AJ2533,"QC-to-GRN Wait",IF(ROUND(N(AE2533)/Assumptions!$C$11,3)=AJ2533,"GRN Processing",IF(ROUND(N(AF2533)/Assumptions!$C$12,3)=AJ2533,"GRN-to-Putaway Wait",IF(ROUND(N(AG2533)/Assumptions!$C$13,3)=AJ2533,"Putaway","Within SLA")))))))))))</f>
        <v>Gate Wait</v>
      </c>
    </row>
    <row r="2534" customFormat="false" ht="15" hidden="false" customHeight="false" outlineLevel="0" collapsed="false">
      <c r="A2534" s="0" t="s">
        <v>7299</v>
      </c>
      <c r="B2534" s="0" t="s">
        <v>7300</v>
      </c>
      <c r="C2534" s="0" t="s">
        <v>142</v>
      </c>
      <c r="D2534" s="0" t="s">
        <v>119</v>
      </c>
      <c r="E2534" s="0" t="s">
        <v>7301</v>
      </c>
      <c r="F2534" s="0" t="s">
        <v>137</v>
      </c>
      <c r="G2534" s="0" t="s">
        <v>122</v>
      </c>
      <c r="H2534" s="17" t="n">
        <v>46265.3951388889</v>
      </c>
      <c r="I2534" s="17" t="n">
        <v>46265.4020833333</v>
      </c>
      <c r="J2534" s="17" t="n">
        <v>46265.4111111111</v>
      </c>
      <c r="K2534" s="17" t="n">
        <v>46265.4354166667</v>
      </c>
      <c r="L2534" s="17" t="n">
        <v>46265.4409722222</v>
      </c>
      <c r="M2534" s="17" t="n">
        <v>46265.4631944444</v>
      </c>
      <c r="N2534" s="17" t="n">
        <v>46265.4722222222</v>
      </c>
      <c r="O2534" s="17" t="n">
        <v>46265.4895833333</v>
      </c>
      <c r="P2534" s="17" t="n">
        <v>46265.50625</v>
      </c>
      <c r="Q2534" s="17" t="n">
        <v>46265.5243055556</v>
      </c>
      <c r="R2534" s="0" t="n">
        <v>199</v>
      </c>
      <c r="S2534" s="0" t="n">
        <v>0</v>
      </c>
      <c r="T2534" s="0" t="n">
        <v>0</v>
      </c>
      <c r="U2534" s="18" t="s">
        <v>130</v>
      </c>
      <c r="V2534" s="18" t="s">
        <v>144</v>
      </c>
      <c r="W2534" s="0" t="str">
        <f aca="false">IF(AND(X2534&gt;=6,X2534&lt;14),"A",IF(AND(X2534&gt;=14,X2534&lt;22),"B","C"))</f>
        <v>A</v>
      </c>
      <c r="X2534" s="18" t="n">
        <f aca="false">HOUR(H2534)</f>
        <v>9</v>
      </c>
      <c r="Y2534" s="18" t="n">
        <f aca="false">ROUND((I2534-H2534)*1440,0)</f>
        <v>10</v>
      </c>
      <c r="Z2534" s="18" t="n">
        <f aca="false">ROUND((J2534-I2534)*1440,0)</f>
        <v>13</v>
      </c>
      <c r="AA2534" s="18" t="n">
        <f aca="false">ROUND((K2534-J2534)*1440,0)</f>
        <v>35</v>
      </c>
      <c r="AB2534" s="18" t="n">
        <f aca="false">ROUND((L2534-K2534)*1440,0)</f>
        <v>8</v>
      </c>
      <c r="AC2534" s="18" t="n">
        <f aca="false">ROUND((M2534-L2534)*1440,0)</f>
        <v>32</v>
      </c>
      <c r="AD2534" s="18" t="n">
        <f aca="false">IF(N2534="","",ROUND((N2534-M2534)*1440,0))</f>
        <v>13</v>
      </c>
      <c r="AE2534" s="18" t="n">
        <f aca="false">IF(O2534="","",ROUND((O2534-N2534)*1440,0))</f>
        <v>25</v>
      </c>
      <c r="AF2534" s="18" t="n">
        <f aca="false">IF(P2534="","",ROUND((P2534-O2534)*1440,0))</f>
        <v>24</v>
      </c>
      <c r="AG2534" s="18" t="n">
        <f aca="false">IF(Q2534="","",ROUND((Q2534-P2534)*1440,0))</f>
        <v>26</v>
      </c>
      <c r="AH2534" s="18" t="n">
        <f aca="false">IF(Q2534="","",ROUND((Q2534-H2534)*1440,0))</f>
        <v>186</v>
      </c>
      <c r="AI2534" s="19" t="n">
        <f aca="false">ROUND(IF(O2534="",Assumptions!$B$25-K2534,O2534-K2534)*24,1)</f>
        <v>1.3</v>
      </c>
      <c r="AJ2534" s="20" t="n">
        <f aca="false">ROUND(MAX(N(Y2534)/Assumptions!$C$5, N(Z2534)/Assumptions!$C$6, N(AA2534)/Assumptions!$C$7, N(AB2534)/Assumptions!$C$8, N(AC2534)/Assumptions!$C$9, N(AD2534)/Assumptions!$C$10, N(AE2534)/Assumptions!$C$11, N(AF2534)/Assumptions!$C$12, N(AG2534)/Assumptions!$C$13),3)</f>
        <v>1.2</v>
      </c>
      <c r="AK2534" s="0" t="str">
        <f aca="false">IF(OR(U2534="Pending",U2534="On Hold"),"Open GRN (awaiting)",IF(AJ2534&lt;=1,"Within SLA",IF(ROUND(N(Y2534)/Assumptions!$C$5,3)=AJ2534,"Gate Wait",IF(ROUND(N(Z2534)/Assumptions!$C$6,3)=AJ2534,"Dock Wait",IF(ROUND(N(AA2534)/Assumptions!$C$7,3)=AJ2534,"Unloading",IF(ROUND(N(AB2534)/Assumptions!$C$8,3)=AJ2534,"Unload-to-QC Wait",IF(ROUND(N(AC2534)/Assumptions!$C$9,3)=AJ2534,"QC",IF(ROUND(N(AD2534)/Assumptions!$C$10,3)=AJ2534,"QC-to-GRN Wait",IF(ROUND(N(AE2534)/Assumptions!$C$11,3)=AJ2534,"GRN Processing",IF(ROUND(N(AF2534)/Assumptions!$C$12,3)=AJ2534,"GRN-to-Putaway Wait",IF(ROUND(N(AG2534)/Assumptions!$C$13,3)=AJ2534,"Putaway","Within SLA")))))))))))</f>
        <v>GRN-to-Putaway Wait</v>
      </c>
    </row>
    <row r="2535" customFormat="false" ht="15" hidden="false" customHeight="false" outlineLevel="0" collapsed="false">
      <c r="A2535" s="0" t="s">
        <v>7302</v>
      </c>
      <c r="B2535" s="0" t="s">
        <v>7303</v>
      </c>
      <c r="C2535" s="0" t="s">
        <v>118</v>
      </c>
      <c r="D2535" s="0" t="s">
        <v>147</v>
      </c>
      <c r="E2535" s="0" t="s">
        <v>4178</v>
      </c>
      <c r="F2535" s="0" t="s">
        <v>137</v>
      </c>
      <c r="G2535" s="0" t="s">
        <v>150</v>
      </c>
      <c r="H2535" s="17" t="n">
        <v>46265.4020833333</v>
      </c>
      <c r="I2535" s="17" t="n">
        <v>46265.4076388889</v>
      </c>
      <c r="J2535" s="17" t="n">
        <v>46265.4131944445</v>
      </c>
      <c r="K2535" s="17" t="n">
        <v>46265.4798611111</v>
      </c>
      <c r="L2535" s="17" t="n">
        <v>46265.4944444444</v>
      </c>
      <c r="M2535" s="17" t="n">
        <v>46265.5055555556</v>
      </c>
      <c r="N2535" s="17" t="n">
        <v>46265.5208333333</v>
      </c>
      <c r="O2535" s="17" t="n">
        <v>46265.5340277778</v>
      </c>
      <c r="P2535" s="17" t="n">
        <v>46265.5583333333</v>
      </c>
      <c r="Q2535" s="17" t="n">
        <v>46265.5638888889</v>
      </c>
      <c r="R2535" s="0" t="n">
        <v>536</v>
      </c>
      <c r="S2535" s="0" t="n">
        <v>0</v>
      </c>
      <c r="T2535" s="0" t="n">
        <v>0</v>
      </c>
      <c r="U2535" s="18" t="s">
        <v>130</v>
      </c>
      <c r="V2535" s="18" t="s">
        <v>139</v>
      </c>
      <c r="W2535" s="0" t="str">
        <f aca="false">IF(AND(X2535&gt;=6,X2535&lt;14),"A",IF(AND(X2535&gt;=14,X2535&lt;22),"B","C"))</f>
        <v>A</v>
      </c>
      <c r="X2535" s="18" t="n">
        <f aca="false">HOUR(H2535)</f>
        <v>9</v>
      </c>
      <c r="Y2535" s="18" t="n">
        <f aca="false">ROUND((I2535-H2535)*1440,0)</f>
        <v>8</v>
      </c>
      <c r="Z2535" s="18" t="n">
        <f aca="false">ROUND((J2535-I2535)*1440,0)</f>
        <v>8</v>
      </c>
      <c r="AA2535" s="18" t="n">
        <f aca="false">ROUND((K2535-J2535)*1440,0)</f>
        <v>96</v>
      </c>
      <c r="AB2535" s="18" t="n">
        <f aca="false">ROUND((L2535-K2535)*1440,0)</f>
        <v>21</v>
      </c>
      <c r="AC2535" s="18" t="n">
        <f aca="false">ROUND((M2535-L2535)*1440,0)</f>
        <v>16</v>
      </c>
      <c r="AD2535" s="18" t="n">
        <f aca="false">IF(N2535="","",ROUND((N2535-M2535)*1440,0))</f>
        <v>22</v>
      </c>
      <c r="AE2535" s="18" t="n">
        <f aca="false">IF(O2535="","",ROUND((O2535-N2535)*1440,0))</f>
        <v>19</v>
      </c>
      <c r="AF2535" s="18" t="n">
        <f aca="false">IF(P2535="","",ROUND((P2535-O2535)*1440,0))</f>
        <v>35</v>
      </c>
      <c r="AG2535" s="18" t="n">
        <f aca="false">IF(Q2535="","",ROUND((Q2535-P2535)*1440,0))</f>
        <v>8</v>
      </c>
      <c r="AH2535" s="18" t="n">
        <f aca="false">IF(Q2535="","",ROUND((Q2535-H2535)*1440,0))</f>
        <v>233</v>
      </c>
      <c r="AI2535" s="19" t="n">
        <f aca="false">ROUND(IF(O2535="",Assumptions!$B$25-K2535,O2535-K2535)*24,1)</f>
        <v>1.3</v>
      </c>
      <c r="AJ2535" s="20" t="n">
        <f aca="false">ROUND(MAX(N(Y2535)/Assumptions!$C$5, N(Z2535)/Assumptions!$C$6, N(AA2535)/Assumptions!$C$7, N(AB2535)/Assumptions!$C$8, N(AC2535)/Assumptions!$C$9, N(AD2535)/Assumptions!$C$10, N(AE2535)/Assumptions!$C$11, N(AF2535)/Assumptions!$C$12, N(AG2535)/Assumptions!$C$13),3)</f>
        <v>1.75</v>
      </c>
      <c r="AK2535" s="0" t="str">
        <f aca="false">IF(OR(U2535="Pending",U2535="On Hold"),"Open GRN (awaiting)",IF(AJ2535&lt;=1,"Within SLA",IF(ROUND(N(Y2535)/Assumptions!$C$5,3)=AJ2535,"Gate Wait",IF(ROUND(N(Z2535)/Assumptions!$C$6,3)=AJ2535,"Dock Wait",IF(ROUND(N(AA2535)/Assumptions!$C$7,3)=AJ2535,"Unloading",IF(ROUND(N(AB2535)/Assumptions!$C$8,3)=AJ2535,"Unload-to-QC Wait",IF(ROUND(N(AC2535)/Assumptions!$C$9,3)=AJ2535,"QC",IF(ROUND(N(AD2535)/Assumptions!$C$10,3)=AJ2535,"QC-to-GRN Wait",IF(ROUND(N(AE2535)/Assumptions!$C$11,3)=AJ2535,"GRN Processing",IF(ROUND(N(AF2535)/Assumptions!$C$12,3)=AJ2535,"GRN-to-Putaway Wait",IF(ROUND(N(AG2535)/Assumptions!$C$13,3)=AJ2535,"Putaway","Within SLA")))))))))))</f>
        <v>GRN-to-Putaway Wait</v>
      </c>
    </row>
    <row r="2536" customFormat="false" ht="15" hidden="false" customHeight="false" outlineLevel="0" collapsed="false">
      <c r="A2536" s="0" t="s">
        <v>7304</v>
      </c>
      <c r="B2536" s="0" t="s">
        <v>7305</v>
      </c>
      <c r="C2536" s="0" t="s">
        <v>118</v>
      </c>
      <c r="D2536" s="0" t="s">
        <v>119</v>
      </c>
      <c r="E2536" s="0" t="s">
        <v>5053</v>
      </c>
      <c r="F2536" s="0" t="s">
        <v>121</v>
      </c>
      <c r="G2536" s="0" t="s">
        <v>122</v>
      </c>
      <c r="H2536" s="17" t="n">
        <v>46265.4076388889</v>
      </c>
      <c r="I2536" s="17" t="n">
        <v>46265.4472222222</v>
      </c>
      <c r="J2536" s="17" t="n">
        <v>46265.4708333333</v>
      </c>
      <c r="K2536" s="17" t="n">
        <v>46265.4888888889</v>
      </c>
      <c r="L2536" s="17" t="n">
        <v>46265.5006944445</v>
      </c>
      <c r="M2536" s="17" t="n">
        <v>46265.50625</v>
      </c>
      <c r="N2536" s="17" t="n">
        <v>46265.5583333333</v>
      </c>
      <c r="O2536" s="17" t="n">
        <v>46265.5979166667</v>
      </c>
      <c r="P2536" s="17" t="n">
        <v>46265.60625</v>
      </c>
      <c r="Q2536" s="17" t="n">
        <v>46265.6111111111</v>
      </c>
      <c r="R2536" s="0" t="n">
        <v>932</v>
      </c>
      <c r="S2536" s="0" t="n">
        <v>0</v>
      </c>
      <c r="T2536" s="0" t="n">
        <v>0</v>
      </c>
      <c r="U2536" s="18" t="s">
        <v>130</v>
      </c>
      <c r="V2536" s="18" t="s">
        <v>144</v>
      </c>
      <c r="W2536" s="0" t="str">
        <f aca="false">IF(AND(X2536&gt;=6,X2536&lt;14),"A",IF(AND(X2536&gt;=14,X2536&lt;22),"B","C"))</f>
        <v>A</v>
      </c>
      <c r="X2536" s="18" t="n">
        <f aca="false">HOUR(H2536)</f>
        <v>9</v>
      </c>
      <c r="Y2536" s="18" t="n">
        <f aca="false">ROUND((I2536-H2536)*1440,0)</f>
        <v>57</v>
      </c>
      <c r="Z2536" s="18" t="n">
        <f aca="false">ROUND((J2536-I2536)*1440,0)</f>
        <v>34</v>
      </c>
      <c r="AA2536" s="18" t="n">
        <f aca="false">ROUND((K2536-J2536)*1440,0)</f>
        <v>26</v>
      </c>
      <c r="AB2536" s="18" t="n">
        <f aca="false">ROUND((L2536-K2536)*1440,0)</f>
        <v>17</v>
      </c>
      <c r="AC2536" s="18" t="n">
        <f aca="false">ROUND((M2536-L2536)*1440,0)</f>
        <v>8</v>
      </c>
      <c r="AD2536" s="18" t="n">
        <f aca="false">IF(N2536="","",ROUND((N2536-M2536)*1440,0))</f>
        <v>75</v>
      </c>
      <c r="AE2536" s="18" t="n">
        <f aca="false">IF(O2536="","",ROUND((O2536-N2536)*1440,0))</f>
        <v>57</v>
      </c>
      <c r="AF2536" s="18" t="n">
        <f aca="false">IF(P2536="","",ROUND((P2536-O2536)*1440,0))</f>
        <v>12</v>
      </c>
      <c r="AG2536" s="18" t="n">
        <f aca="false">IF(Q2536="","",ROUND((Q2536-P2536)*1440,0))</f>
        <v>7</v>
      </c>
      <c r="AH2536" s="18" t="n">
        <f aca="false">IF(Q2536="","",ROUND((Q2536-H2536)*1440,0))</f>
        <v>293</v>
      </c>
      <c r="AI2536" s="19" t="n">
        <f aca="false">ROUND(IF(O2536="",Assumptions!$B$25-K2536,O2536-K2536)*24,1)</f>
        <v>2.6</v>
      </c>
      <c r="AJ2536" s="20" t="n">
        <f aca="false">ROUND(MAX(N(Y2536)/Assumptions!$C$5, N(Z2536)/Assumptions!$C$6, N(AA2536)/Assumptions!$C$7, N(AB2536)/Assumptions!$C$8, N(AC2536)/Assumptions!$C$9, N(AD2536)/Assumptions!$C$10, N(AE2536)/Assumptions!$C$11, N(AF2536)/Assumptions!$C$12, N(AG2536)/Assumptions!$C$13),3)</f>
        <v>2.5</v>
      </c>
      <c r="AK2536" s="0" t="str">
        <f aca="false">IF(OR(U2536="Pending",U2536="On Hold"),"Open GRN (awaiting)",IF(AJ2536&lt;=1,"Within SLA",IF(ROUND(N(Y2536)/Assumptions!$C$5,3)=AJ2536,"Gate Wait",IF(ROUND(N(Z2536)/Assumptions!$C$6,3)=AJ2536,"Dock Wait",IF(ROUND(N(AA2536)/Assumptions!$C$7,3)=AJ2536,"Unloading",IF(ROUND(N(AB2536)/Assumptions!$C$8,3)=AJ2536,"Unload-to-QC Wait",IF(ROUND(N(AC2536)/Assumptions!$C$9,3)=AJ2536,"QC",IF(ROUND(N(AD2536)/Assumptions!$C$10,3)=AJ2536,"QC-to-GRN Wait",IF(ROUND(N(AE2536)/Assumptions!$C$11,3)=AJ2536,"GRN Processing",IF(ROUND(N(AF2536)/Assumptions!$C$12,3)=AJ2536,"GRN-to-Putaway Wait",IF(ROUND(N(AG2536)/Assumptions!$C$13,3)=AJ2536,"Putaway","Within SLA")))))))))))</f>
        <v>QC-to-GRN Wait</v>
      </c>
    </row>
    <row r="2537" customFormat="false" ht="15" hidden="false" customHeight="false" outlineLevel="0" collapsed="false">
      <c r="A2537" s="0" t="s">
        <v>7306</v>
      </c>
      <c r="B2537" s="0" t="s">
        <v>7307</v>
      </c>
      <c r="C2537" s="0" t="s">
        <v>134</v>
      </c>
      <c r="D2537" s="0" t="s">
        <v>135</v>
      </c>
      <c r="E2537" s="0" t="s">
        <v>7308</v>
      </c>
      <c r="F2537" s="0" t="s">
        <v>149</v>
      </c>
      <c r="G2537" s="0" t="s">
        <v>138</v>
      </c>
      <c r="H2537" s="17" t="n">
        <v>46265.4166666667</v>
      </c>
      <c r="I2537" s="17" t="n">
        <v>46265.4541666667</v>
      </c>
      <c r="J2537" s="17" t="n">
        <v>46265.4618055556</v>
      </c>
      <c r="K2537" s="17" t="n">
        <v>46265.4888888889</v>
      </c>
      <c r="L2537" s="17" t="n">
        <v>46265.4965277778</v>
      </c>
      <c r="M2537" s="17" t="n">
        <v>46265.5222222222</v>
      </c>
      <c r="N2537" s="17" t="n">
        <v>46265.5395833333</v>
      </c>
      <c r="O2537" s="17" t="n">
        <v>46265.5631944445</v>
      </c>
      <c r="P2537" s="17" t="n">
        <v>46265.5680555556</v>
      </c>
      <c r="Q2537" s="17" t="n">
        <v>46265.5729166667</v>
      </c>
      <c r="R2537" s="0" t="n">
        <v>1176</v>
      </c>
      <c r="S2537" s="0" t="n">
        <v>0</v>
      </c>
      <c r="T2537" s="0" t="n">
        <v>0</v>
      </c>
      <c r="U2537" s="18" t="s">
        <v>130</v>
      </c>
      <c r="V2537" s="18" t="s">
        <v>139</v>
      </c>
      <c r="W2537" s="0" t="str">
        <f aca="false">IF(AND(X2537&gt;=6,X2537&lt;14),"A",IF(AND(X2537&gt;=14,X2537&lt;22),"B","C"))</f>
        <v>A</v>
      </c>
      <c r="X2537" s="18" t="n">
        <f aca="false">HOUR(H2537)</f>
        <v>10</v>
      </c>
      <c r="Y2537" s="18" t="n">
        <f aca="false">ROUND((I2537-H2537)*1440,0)</f>
        <v>54</v>
      </c>
      <c r="Z2537" s="18" t="n">
        <f aca="false">ROUND((J2537-I2537)*1440,0)</f>
        <v>11</v>
      </c>
      <c r="AA2537" s="18" t="n">
        <f aca="false">ROUND((K2537-J2537)*1440,0)</f>
        <v>39</v>
      </c>
      <c r="AB2537" s="18" t="n">
        <f aca="false">ROUND((L2537-K2537)*1440,0)</f>
        <v>11</v>
      </c>
      <c r="AC2537" s="18" t="n">
        <f aca="false">ROUND((M2537-L2537)*1440,0)</f>
        <v>37</v>
      </c>
      <c r="AD2537" s="18" t="n">
        <f aca="false">IF(N2537="","",ROUND((N2537-M2537)*1440,0))</f>
        <v>25</v>
      </c>
      <c r="AE2537" s="18" t="n">
        <f aca="false">IF(O2537="","",ROUND((O2537-N2537)*1440,0))</f>
        <v>34</v>
      </c>
      <c r="AF2537" s="18" t="n">
        <f aca="false">IF(P2537="","",ROUND((P2537-O2537)*1440,0))</f>
        <v>7</v>
      </c>
      <c r="AG2537" s="18" t="n">
        <f aca="false">IF(Q2537="","",ROUND((Q2537-P2537)*1440,0))</f>
        <v>7</v>
      </c>
      <c r="AH2537" s="18" t="n">
        <f aca="false">IF(Q2537="","",ROUND((Q2537-H2537)*1440,0))</f>
        <v>225</v>
      </c>
      <c r="AI2537" s="19" t="n">
        <f aca="false">ROUND(IF(O2537="",Assumptions!$B$25-K2537,O2537-K2537)*24,1)</f>
        <v>1.8</v>
      </c>
      <c r="AJ2537" s="20" t="n">
        <f aca="false">ROUND(MAX(N(Y2537)/Assumptions!$C$5, N(Z2537)/Assumptions!$C$6, N(AA2537)/Assumptions!$C$7, N(AB2537)/Assumptions!$C$8, N(AC2537)/Assumptions!$C$9, N(AD2537)/Assumptions!$C$10, N(AE2537)/Assumptions!$C$11, N(AF2537)/Assumptions!$C$12, N(AG2537)/Assumptions!$C$13),3)</f>
        <v>1.8</v>
      </c>
      <c r="AK2537" s="0" t="str">
        <f aca="false">IF(OR(U2537="Pending",U2537="On Hold"),"Open GRN (awaiting)",IF(AJ2537&lt;=1,"Within SLA",IF(ROUND(N(Y2537)/Assumptions!$C$5,3)=AJ2537,"Gate Wait",IF(ROUND(N(Z2537)/Assumptions!$C$6,3)=AJ2537,"Dock Wait",IF(ROUND(N(AA2537)/Assumptions!$C$7,3)=AJ2537,"Unloading",IF(ROUND(N(AB2537)/Assumptions!$C$8,3)=AJ2537,"Unload-to-QC Wait",IF(ROUND(N(AC2537)/Assumptions!$C$9,3)=AJ2537,"QC",IF(ROUND(N(AD2537)/Assumptions!$C$10,3)=AJ2537,"QC-to-GRN Wait",IF(ROUND(N(AE2537)/Assumptions!$C$11,3)=AJ2537,"GRN Processing",IF(ROUND(N(AF2537)/Assumptions!$C$12,3)=AJ2537,"GRN-to-Putaway Wait",IF(ROUND(N(AG2537)/Assumptions!$C$13,3)=AJ2537,"Putaway","Within SLA")))))))))))</f>
        <v>Gate Wait</v>
      </c>
    </row>
    <row r="2538" customFormat="false" ht="15" hidden="false" customHeight="false" outlineLevel="0" collapsed="false">
      <c r="A2538" s="0" t="s">
        <v>7309</v>
      </c>
      <c r="B2538" s="0" t="s">
        <v>7310</v>
      </c>
      <c r="C2538" s="0" t="s">
        <v>134</v>
      </c>
      <c r="D2538" s="0" t="s">
        <v>135</v>
      </c>
      <c r="E2538" s="0" t="s">
        <v>7311</v>
      </c>
      <c r="F2538" s="0" t="s">
        <v>149</v>
      </c>
      <c r="G2538" s="0" t="s">
        <v>178</v>
      </c>
      <c r="H2538" s="17" t="n">
        <v>46265.4486111111</v>
      </c>
      <c r="I2538" s="17" t="n">
        <v>46265.4611111111</v>
      </c>
      <c r="J2538" s="17" t="n">
        <v>46265.4708333333</v>
      </c>
      <c r="K2538" s="17" t="n">
        <v>46265.4930555556</v>
      </c>
      <c r="L2538" s="17" t="n">
        <v>46265.4986111111</v>
      </c>
      <c r="M2538" s="17" t="n">
        <v>46265.5111111111</v>
      </c>
      <c r="N2538" s="17" t="n">
        <v>46265.5319444445</v>
      </c>
      <c r="O2538" s="17" t="n">
        <v>46265.5604166667</v>
      </c>
      <c r="P2538" s="17" t="n">
        <v>46265.5736111111</v>
      </c>
      <c r="Q2538" s="17" t="n">
        <v>46265.5826388889</v>
      </c>
      <c r="R2538" s="0" t="n">
        <v>569</v>
      </c>
      <c r="S2538" s="0" t="n">
        <v>0</v>
      </c>
      <c r="T2538" s="0" t="n">
        <v>0</v>
      </c>
      <c r="U2538" s="18" t="s">
        <v>130</v>
      </c>
      <c r="V2538" s="18" t="s">
        <v>333</v>
      </c>
      <c r="W2538" s="0" t="str">
        <f aca="false">IF(AND(X2538&gt;=6,X2538&lt;14),"A",IF(AND(X2538&gt;=14,X2538&lt;22),"B","C"))</f>
        <v>A</v>
      </c>
      <c r="X2538" s="18" t="n">
        <f aca="false">HOUR(H2538)</f>
        <v>10</v>
      </c>
      <c r="Y2538" s="18" t="n">
        <f aca="false">ROUND((I2538-H2538)*1440,0)</f>
        <v>18</v>
      </c>
      <c r="Z2538" s="18" t="n">
        <f aca="false">ROUND((J2538-I2538)*1440,0)</f>
        <v>14</v>
      </c>
      <c r="AA2538" s="18" t="n">
        <f aca="false">ROUND((K2538-J2538)*1440,0)</f>
        <v>32</v>
      </c>
      <c r="AB2538" s="18" t="n">
        <f aca="false">ROUND((L2538-K2538)*1440,0)</f>
        <v>8</v>
      </c>
      <c r="AC2538" s="18" t="n">
        <f aca="false">ROUND((M2538-L2538)*1440,0)</f>
        <v>18</v>
      </c>
      <c r="AD2538" s="18" t="n">
        <f aca="false">IF(N2538="","",ROUND((N2538-M2538)*1440,0))</f>
        <v>30</v>
      </c>
      <c r="AE2538" s="18" t="n">
        <f aca="false">IF(O2538="","",ROUND((O2538-N2538)*1440,0))</f>
        <v>41</v>
      </c>
      <c r="AF2538" s="18" t="n">
        <f aca="false">IF(P2538="","",ROUND((P2538-O2538)*1440,0))</f>
        <v>19</v>
      </c>
      <c r="AG2538" s="18" t="n">
        <f aca="false">IF(Q2538="","",ROUND((Q2538-P2538)*1440,0))</f>
        <v>13</v>
      </c>
      <c r="AH2538" s="18" t="n">
        <f aca="false">IF(Q2538="","",ROUND((Q2538-H2538)*1440,0))</f>
        <v>193</v>
      </c>
      <c r="AI2538" s="19" t="n">
        <f aca="false">ROUND(IF(O2538="",Assumptions!$B$25-K2538,O2538-K2538)*24,1)</f>
        <v>1.6</v>
      </c>
      <c r="AJ2538" s="20" t="n">
        <f aca="false">ROUND(MAX(N(Y2538)/Assumptions!$C$5, N(Z2538)/Assumptions!$C$6, N(AA2538)/Assumptions!$C$7, N(AB2538)/Assumptions!$C$8, N(AC2538)/Assumptions!$C$9, N(AD2538)/Assumptions!$C$10, N(AE2538)/Assumptions!$C$11, N(AF2538)/Assumptions!$C$12, N(AG2538)/Assumptions!$C$13),3)</f>
        <v>1</v>
      </c>
      <c r="AK2538" s="0" t="str">
        <f aca="false">IF(OR(U2538="Pending",U2538="On Hold"),"Open GRN (awaiting)",IF(AJ2538&lt;=1,"Within SLA",IF(ROUND(N(Y2538)/Assumptions!$C$5,3)=AJ2538,"Gate Wait",IF(ROUND(N(Z2538)/Assumptions!$C$6,3)=AJ2538,"Dock Wait",IF(ROUND(N(AA2538)/Assumptions!$C$7,3)=AJ2538,"Unloading",IF(ROUND(N(AB2538)/Assumptions!$C$8,3)=AJ2538,"Unload-to-QC Wait",IF(ROUND(N(AC2538)/Assumptions!$C$9,3)=AJ2538,"QC",IF(ROUND(N(AD2538)/Assumptions!$C$10,3)=AJ2538,"QC-to-GRN Wait",IF(ROUND(N(AE2538)/Assumptions!$C$11,3)=AJ2538,"GRN Processing",IF(ROUND(N(AF2538)/Assumptions!$C$12,3)=AJ2538,"GRN-to-Putaway Wait",IF(ROUND(N(AG2538)/Assumptions!$C$13,3)=AJ2538,"Putaway","Within SLA")))))))))))</f>
        <v>Within SLA</v>
      </c>
    </row>
    <row r="2539" customFormat="false" ht="15" hidden="false" customHeight="false" outlineLevel="0" collapsed="false">
      <c r="A2539" s="0" t="s">
        <v>7312</v>
      </c>
      <c r="B2539" s="0" t="s">
        <v>7313</v>
      </c>
      <c r="C2539" s="0" t="s">
        <v>252</v>
      </c>
      <c r="D2539" s="0" t="s">
        <v>147</v>
      </c>
      <c r="E2539" s="0" t="s">
        <v>3542</v>
      </c>
      <c r="F2539" s="0" t="s">
        <v>155</v>
      </c>
      <c r="G2539" s="0" t="s">
        <v>150</v>
      </c>
      <c r="H2539" s="17" t="n">
        <v>46265.4527777778</v>
      </c>
      <c r="I2539" s="17" t="n">
        <v>46265.4784722222</v>
      </c>
      <c r="J2539" s="17" t="n">
        <v>46265.4833333333</v>
      </c>
      <c r="K2539" s="17" t="n">
        <v>46265.5041666667</v>
      </c>
      <c r="L2539" s="17" t="n">
        <v>46265.5159722222</v>
      </c>
      <c r="M2539" s="17" t="n">
        <v>46265.5736111111</v>
      </c>
      <c r="N2539" s="17" t="n">
        <v>46265.59375</v>
      </c>
      <c r="O2539" s="17" t="n">
        <v>46265.6368055556</v>
      </c>
      <c r="P2539" s="17" t="n">
        <v>46265.6395833333</v>
      </c>
      <c r="Q2539" s="17" t="n">
        <v>46265.6583333333</v>
      </c>
      <c r="R2539" s="0" t="n">
        <v>1161</v>
      </c>
      <c r="S2539" s="0" t="n">
        <v>75</v>
      </c>
      <c r="T2539" s="0" t="n">
        <v>34</v>
      </c>
      <c r="U2539" s="18" t="s">
        <v>123</v>
      </c>
      <c r="V2539" s="18" t="s">
        <v>156</v>
      </c>
      <c r="W2539" s="0" t="str">
        <f aca="false">IF(AND(X2539&gt;=6,X2539&lt;14),"A",IF(AND(X2539&gt;=14,X2539&lt;22),"B","C"))</f>
        <v>A</v>
      </c>
      <c r="X2539" s="18" t="n">
        <f aca="false">HOUR(H2539)</f>
        <v>10</v>
      </c>
      <c r="Y2539" s="18" t="n">
        <f aca="false">ROUND((I2539-H2539)*1440,0)</f>
        <v>37</v>
      </c>
      <c r="Z2539" s="18" t="n">
        <f aca="false">ROUND((J2539-I2539)*1440,0)</f>
        <v>7</v>
      </c>
      <c r="AA2539" s="18" t="n">
        <f aca="false">ROUND((K2539-J2539)*1440,0)</f>
        <v>30</v>
      </c>
      <c r="AB2539" s="18" t="n">
        <f aca="false">ROUND((L2539-K2539)*1440,0)</f>
        <v>17</v>
      </c>
      <c r="AC2539" s="18" t="n">
        <f aca="false">ROUND((M2539-L2539)*1440,0)</f>
        <v>83</v>
      </c>
      <c r="AD2539" s="18" t="n">
        <f aca="false">IF(N2539="","",ROUND((N2539-M2539)*1440,0))</f>
        <v>29</v>
      </c>
      <c r="AE2539" s="18" t="n">
        <f aca="false">IF(O2539="","",ROUND((O2539-N2539)*1440,0))</f>
        <v>62</v>
      </c>
      <c r="AF2539" s="18" t="n">
        <f aca="false">IF(P2539="","",ROUND((P2539-O2539)*1440,0))</f>
        <v>4</v>
      </c>
      <c r="AG2539" s="18" t="n">
        <f aca="false">IF(Q2539="","",ROUND((Q2539-P2539)*1440,0))</f>
        <v>27</v>
      </c>
      <c r="AH2539" s="18" t="n">
        <f aca="false">IF(Q2539="","",ROUND((Q2539-H2539)*1440,0))</f>
        <v>296</v>
      </c>
      <c r="AI2539" s="19" t="n">
        <f aca="false">ROUND(IF(O2539="",Assumptions!$B$25-K2539,O2539-K2539)*24,1)</f>
        <v>3.2</v>
      </c>
      <c r="AJ2539" s="20" t="n">
        <f aca="false">ROUND(MAX(N(Y2539)/Assumptions!$C$5, N(Z2539)/Assumptions!$C$6, N(AA2539)/Assumptions!$C$7, N(AB2539)/Assumptions!$C$8, N(AC2539)/Assumptions!$C$9, N(AD2539)/Assumptions!$C$10, N(AE2539)/Assumptions!$C$11, N(AF2539)/Assumptions!$C$12, N(AG2539)/Assumptions!$C$13),3)</f>
        <v>1.844</v>
      </c>
      <c r="AK2539" s="0" t="str">
        <f aca="false">IF(OR(U2539="Pending",U2539="On Hold"),"Open GRN (awaiting)",IF(AJ2539&lt;=1,"Within SLA",IF(ROUND(N(Y2539)/Assumptions!$C$5,3)=AJ2539,"Gate Wait",IF(ROUND(N(Z2539)/Assumptions!$C$6,3)=AJ2539,"Dock Wait",IF(ROUND(N(AA2539)/Assumptions!$C$7,3)=AJ2539,"Unloading",IF(ROUND(N(AB2539)/Assumptions!$C$8,3)=AJ2539,"Unload-to-QC Wait",IF(ROUND(N(AC2539)/Assumptions!$C$9,3)=AJ2539,"QC",IF(ROUND(N(AD2539)/Assumptions!$C$10,3)=AJ2539,"QC-to-GRN Wait",IF(ROUND(N(AE2539)/Assumptions!$C$11,3)=AJ2539,"GRN Processing",IF(ROUND(N(AF2539)/Assumptions!$C$12,3)=AJ2539,"GRN-to-Putaway Wait",IF(ROUND(N(AG2539)/Assumptions!$C$13,3)=AJ2539,"Putaway","Within SLA")))))))))))</f>
        <v>QC</v>
      </c>
    </row>
    <row r="2540" customFormat="false" ht="15" hidden="false" customHeight="false" outlineLevel="0" collapsed="false">
      <c r="A2540" s="0" t="s">
        <v>7314</v>
      </c>
      <c r="B2540" s="0" t="s">
        <v>7315</v>
      </c>
      <c r="C2540" s="0" t="s">
        <v>286</v>
      </c>
      <c r="D2540" s="0" t="s">
        <v>147</v>
      </c>
      <c r="E2540" s="0" t="s">
        <v>7316</v>
      </c>
      <c r="F2540" s="0" t="s">
        <v>121</v>
      </c>
      <c r="G2540" s="0" t="s">
        <v>150</v>
      </c>
      <c r="H2540" s="17" t="n">
        <v>46265.4631944444</v>
      </c>
      <c r="I2540" s="17" t="n">
        <v>46265.5111111111</v>
      </c>
      <c r="J2540" s="17" t="n">
        <v>46265.5152777778</v>
      </c>
      <c r="K2540" s="17" t="n">
        <v>46265.55</v>
      </c>
      <c r="L2540" s="17" t="n">
        <v>46265.5604166667</v>
      </c>
      <c r="M2540" s="17" t="n">
        <v>46265.5854166667</v>
      </c>
      <c r="N2540" s="17" t="n">
        <v>46265.6131944444</v>
      </c>
      <c r="O2540" s="17" t="n">
        <v>46265.6291666667</v>
      </c>
      <c r="P2540" s="17" t="n">
        <v>46265.6368055556</v>
      </c>
      <c r="Q2540" s="17" t="n">
        <v>46265.6479166667</v>
      </c>
      <c r="R2540" s="0" t="n">
        <v>783</v>
      </c>
      <c r="S2540" s="0" t="n">
        <v>0</v>
      </c>
      <c r="T2540" s="0" t="n">
        <v>0</v>
      </c>
      <c r="U2540" s="18" t="s">
        <v>130</v>
      </c>
      <c r="V2540" s="18" t="s">
        <v>82</v>
      </c>
      <c r="W2540" s="0" t="str">
        <f aca="false">IF(AND(X2540&gt;=6,X2540&lt;14),"A",IF(AND(X2540&gt;=14,X2540&lt;22),"B","C"))</f>
        <v>A</v>
      </c>
      <c r="X2540" s="18" t="n">
        <f aca="false">HOUR(H2540)</f>
        <v>11</v>
      </c>
      <c r="Y2540" s="18" t="n">
        <f aca="false">ROUND((I2540-H2540)*1440,0)</f>
        <v>69</v>
      </c>
      <c r="Z2540" s="18" t="n">
        <f aca="false">ROUND((J2540-I2540)*1440,0)</f>
        <v>6</v>
      </c>
      <c r="AA2540" s="18" t="n">
        <f aca="false">ROUND((K2540-J2540)*1440,0)</f>
        <v>50</v>
      </c>
      <c r="AB2540" s="18" t="n">
        <f aca="false">ROUND((L2540-K2540)*1440,0)</f>
        <v>15</v>
      </c>
      <c r="AC2540" s="18" t="n">
        <f aca="false">ROUND((M2540-L2540)*1440,0)</f>
        <v>36</v>
      </c>
      <c r="AD2540" s="18" t="n">
        <f aca="false">IF(N2540="","",ROUND((N2540-M2540)*1440,0))</f>
        <v>40</v>
      </c>
      <c r="AE2540" s="18" t="n">
        <f aca="false">IF(O2540="","",ROUND((O2540-N2540)*1440,0))</f>
        <v>23</v>
      </c>
      <c r="AF2540" s="18" t="n">
        <f aca="false">IF(P2540="","",ROUND((P2540-O2540)*1440,0))</f>
        <v>11</v>
      </c>
      <c r="AG2540" s="18" t="n">
        <f aca="false">IF(Q2540="","",ROUND((Q2540-P2540)*1440,0))</f>
        <v>16</v>
      </c>
      <c r="AH2540" s="18" t="n">
        <f aca="false">IF(Q2540="","",ROUND((Q2540-H2540)*1440,0))</f>
        <v>266</v>
      </c>
      <c r="AI2540" s="19" t="n">
        <f aca="false">ROUND(IF(O2540="",Assumptions!$B$25-K2540,O2540-K2540)*24,1)</f>
        <v>1.9</v>
      </c>
      <c r="AJ2540" s="20" t="n">
        <f aca="false">ROUND(MAX(N(Y2540)/Assumptions!$C$5, N(Z2540)/Assumptions!$C$6, N(AA2540)/Assumptions!$C$7, N(AB2540)/Assumptions!$C$8, N(AC2540)/Assumptions!$C$9, N(AD2540)/Assumptions!$C$10, N(AE2540)/Assumptions!$C$11, N(AF2540)/Assumptions!$C$12, N(AG2540)/Assumptions!$C$13),3)</f>
        <v>2.3</v>
      </c>
      <c r="AK2540" s="0" t="str">
        <f aca="false">IF(OR(U2540="Pending",U2540="On Hold"),"Open GRN (awaiting)",IF(AJ2540&lt;=1,"Within SLA",IF(ROUND(N(Y2540)/Assumptions!$C$5,3)=AJ2540,"Gate Wait",IF(ROUND(N(Z2540)/Assumptions!$C$6,3)=AJ2540,"Dock Wait",IF(ROUND(N(AA2540)/Assumptions!$C$7,3)=AJ2540,"Unloading",IF(ROUND(N(AB2540)/Assumptions!$C$8,3)=AJ2540,"Unload-to-QC Wait",IF(ROUND(N(AC2540)/Assumptions!$C$9,3)=AJ2540,"QC",IF(ROUND(N(AD2540)/Assumptions!$C$10,3)=AJ2540,"QC-to-GRN Wait",IF(ROUND(N(AE2540)/Assumptions!$C$11,3)=AJ2540,"GRN Processing",IF(ROUND(N(AF2540)/Assumptions!$C$12,3)=AJ2540,"GRN-to-Putaway Wait",IF(ROUND(N(AG2540)/Assumptions!$C$13,3)=AJ2540,"Putaway","Within SLA")))))))))))</f>
        <v>Gate Wait</v>
      </c>
    </row>
    <row r="2541" customFormat="false" ht="15" hidden="false" customHeight="false" outlineLevel="0" collapsed="false">
      <c r="A2541" s="0" t="s">
        <v>7317</v>
      </c>
      <c r="B2541" s="0" t="s">
        <v>7318</v>
      </c>
      <c r="C2541" s="0" t="s">
        <v>252</v>
      </c>
      <c r="D2541" s="0" t="s">
        <v>147</v>
      </c>
      <c r="E2541" s="0" t="s">
        <v>7319</v>
      </c>
      <c r="F2541" s="0" t="s">
        <v>155</v>
      </c>
      <c r="G2541" s="0" t="s">
        <v>167</v>
      </c>
      <c r="H2541" s="17" t="n">
        <v>46265.4826388889</v>
      </c>
      <c r="I2541" s="17" t="n">
        <v>46265.5055555556</v>
      </c>
      <c r="J2541" s="17" t="n">
        <v>46265.5118055556</v>
      </c>
      <c r="K2541" s="17" t="n">
        <v>46265.5388888889</v>
      </c>
      <c r="L2541" s="17" t="n">
        <v>46265.5451388889</v>
      </c>
      <c r="M2541" s="17" t="n">
        <v>46265.6208333333</v>
      </c>
      <c r="N2541" s="17" t="n">
        <v>46265.6305555556</v>
      </c>
      <c r="O2541" s="17" t="n">
        <v>46265.7027777778</v>
      </c>
      <c r="P2541" s="17" t="n">
        <v>46265.7340277778</v>
      </c>
      <c r="Q2541" s="17" t="n">
        <v>46265.7611111111</v>
      </c>
      <c r="R2541" s="0" t="n">
        <v>792</v>
      </c>
      <c r="S2541" s="0" t="n">
        <v>56</v>
      </c>
      <c r="T2541" s="0" t="n">
        <v>0</v>
      </c>
      <c r="U2541" s="18" t="s">
        <v>123</v>
      </c>
      <c r="V2541" s="18" t="s">
        <v>156</v>
      </c>
      <c r="W2541" s="0" t="str">
        <f aca="false">IF(AND(X2541&gt;=6,X2541&lt;14),"A",IF(AND(X2541&gt;=14,X2541&lt;22),"B","C"))</f>
        <v>A</v>
      </c>
      <c r="X2541" s="18" t="n">
        <f aca="false">HOUR(H2541)</f>
        <v>11</v>
      </c>
      <c r="Y2541" s="18" t="n">
        <f aca="false">ROUND((I2541-H2541)*1440,0)</f>
        <v>33</v>
      </c>
      <c r="Z2541" s="18" t="n">
        <f aca="false">ROUND((J2541-I2541)*1440,0)</f>
        <v>9</v>
      </c>
      <c r="AA2541" s="18" t="n">
        <f aca="false">ROUND((K2541-J2541)*1440,0)</f>
        <v>39</v>
      </c>
      <c r="AB2541" s="18" t="n">
        <f aca="false">ROUND((L2541-K2541)*1440,0)</f>
        <v>9</v>
      </c>
      <c r="AC2541" s="18" t="n">
        <f aca="false">ROUND((M2541-L2541)*1440,0)</f>
        <v>109</v>
      </c>
      <c r="AD2541" s="18" t="n">
        <f aca="false">IF(N2541="","",ROUND((N2541-M2541)*1440,0))</f>
        <v>14</v>
      </c>
      <c r="AE2541" s="18" t="n">
        <f aca="false">IF(O2541="","",ROUND((O2541-N2541)*1440,0))</f>
        <v>104</v>
      </c>
      <c r="AF2541" s="18" t="n">
        <f aca="false">IF(P2541="","",ROUND((P2541-O2541)*1440,0))</f>
        <v>45</v>
      </c>
      <c r="AG2541" s="18" t="n">
        <f aca="false">IF(Q2541="","",ROUND((Q2541-P2541)*1440,0))</f>
        <v>39</v>
      </c>
      <c r="AH2541" s="18" t="n">
        <f aca="false">IF(Q2541="","",ROUND((Q2541-H2541)*1440,0))</f>
        <v>401</v>
      </c>
      <c r="AI2541" s="19" t="n">
        <f aca="false">ROUND(IF(O2541="",Assumptions!$B$25-K2541,O2541-K2541)*24,1)</f>
        <v>3.9</v>
      </c>
      <c r="AJ2541" s="20" t="n">
        <f aca="false">ROUND(MAX(N(Y2541)/Assumptions!$C$5, N(Z2541)/Assumptions!$C$6, N(AA2541)/Assumptions!$C$7, N(AB2541)/Assumptions!$C$8, N(AC2541)/Assumptions!$C$9, N(AD2541)/Assumptions!$C$10, N(AE2541)/Assumptions!$C$11, N(AF2541)/Assumptions!$C$12, N(AG2541)/Assumptions!$C$13),3)</f>
        <v>2.422</v>
      </c>
      <c r="AK2541" s="0" t="str">
        <f aca="false">IF(OR(U2541="Pending",U2541="On Hold"),"Open GRN (awaiting)",IF(AJ2541&lt;=1,"Within SLA",IF(ROUND(N(Y2541)/Assumptions!$C$5,3)=AJ2541,"Gate Wait",IF(ROUND(N(Z2541)/Assumptions!$C$6,3)=AJ2541,"Dock Wait",IF(ROUND(N(AA2541)/Assumptions!$C$7,3)=AJ2541,"Unloading",IF(ROUND(N(AB2541)/Assumptions!$C$8,3)=AJ2541,"Unload-to-QC Wait",IF(ROUND(N(AC2541)/Assumptions!$C$9,3)=AJ2541,"QC",IF(ROUND(N(AD2541)/Assumptions!$C$10,3)=AJ2541,"QC-to-GRN Wait",IF(ROUND(N(AE2541)/Assumptions!$C$11,3)=AJ2541,"GRN Processing",IF(ROUND(N(AF2541)/Assumptions!$C$12,3)=AJ2541,"GRN-to-Putaway Wait",IF(ROUND(N(AG2541)/Assumptions!$C$13,3)=AJ2541,"Putaway","Within SLA")))))))))))</f>
        <v>QC</v>
      </c>
    </row>
    <row r="2542" customFormat="false" ht="15" hidden="false" customHeight="false" outlineLevel="0" collapsed="false">
      <c r="A2542" s="0" t="s">
        <v>7320</v>
      </c>
      <c r="B2542" s="0" t="s">
        <v>7321</v>
      </c>
      <c r="C2542" s="0" t="s">
        <v>170</v>
      </c>
      <c r="D2542" s="0" t="s">
        <v>119</v>
      </c>
      <c r="E2542" s="0" t="s">
        <v>7322</v>
      </c>
      <c r="F2542" s="0" t="s">
        <v>172</v>
      </c>
      <c r="G2542" s="0" t="s">
        <v>129</v>
      </c>
      <c r="H2542" s="17" t="n">
        <v>46265.5</v>
      </c>
      <c r="I2542" s="17" t="n">
        <v>46265.525</v>
      </c>
      <c r="J2542" s="17" t="n">
        <v>46265.5319444445</v>
      </c>
      <c r="K2542" s="17" t="n">
        <v>46265.5451388889</v>
      </c>
      <c r="L2542" s="17" t="n">
        <v>46265.5583333333</v>
      </c>
      <c r="M2542" s="17" t="n">
        <v>46265.5888888889</v>
      </c>
      <c r="N2542" s="17" t="n">
        <v>46265.6423611111</v>
      </c>
      <c r="O2542" s="17" t="n">
        <v>46265.6756944444</v>
      </c>
      <c r="P2542" s="17" t="n">
        <v>46265.6916666667</v>
      </c>
      <c r="Q2542" s="17" t="n">
        <v>46265.7381944444</v>
      </c>
      <c r="R2542" s="0" t="n">
        <v>283</v>
      </c>
      <c r="S2542" s="0" t="n">
        <v>0</v>
      </c>
      <c r="T2542" s="0" t="n">
        <v>0</v>
      </c>
      <c r="U2542" s="18" t="s">
        <v>130</v>
      </c>
      <c r="V2542" s="18" t="s">
        <v>156</v>
      </c>
      <c r="W2542" s="0" t="str">
        <f aca="false">IF(AND(X2542&gt;=6,X2542&lt;14),"A",IF(AND(X2542&gt;=14,X2542&lt;22),"B","C"))</f>
        <v>A</v>
      </c>
      <c r="X2542" s="18" t="n">
        <f aca="false">HOUR(H2542)</f>
        <v>12</v>
      </c>
      <c r="Y2542" s="18" t="n">
        <f aca="false">ROUND((I2542-H2542)*1440,0)</f>
        <v>36</v>
      </c>
      <c r="Z2542" s="18" t="n">
        <f aca="false">ROUND((J2542-I2542)*1440,0)</f>
        <v>10</v>
      </c>
      <c r="AA2542" s="18" t="n">
        <f aca="false">ROUND((K2542-J2542)*1440,0)</f>
        <v>19</v>
      </c>
      <c r="AB2542" s="18" t="n">
        <f aca="false">ROUND((L2542-K2542)*1440,0)</f>
        <v>19</v>
      </c>
      <c r="AC2542" s="18" t="n">
        <f aca="false">ROUND((M2542-L2542)*1440,0)</f>
        <v>44</v>
      </c>
      <c r="AD2542" s="18" t="n">
        <f aca="false">IF(N2542="","",ROUND((N2542-M2542)*1440,0))</f>
        <v>77</v>
      </c>
      <c r="AE2542" s="18" t="n">
        <f aca="false">IF(O2542="","",ROUND((O2542-N2542)*1440,0))</f>
        <v>48</v>
      </c>
      <c r="AF2542" s="18" t="n">
        <f aca="false">IF(P2542="","",ROUND((P2542-O2542)*1440,0))</f>
        <v>23</v>
      </c>
      <c r="AG2542" s="18" t="n">
        <f aca="false">IF(Q2542="","",ROUND((Q2542-P2542)*1440,0))</f>
        <v>67</v>
      </c>
      <c r="AH2542" s="18" t="n">
        <f aca="false">IF(Q2542="","",ROUND((Q2542-H2542)*1440,0))</f>
        <v>343</v>
      </c>
      <c r="AI2542" s="19" t="n">
        <f aca="false">ROUND(IF(O2542="",Assumptions!$B$25-K2542,O2542-K2542)*24,1)</f>
        <v>3.1</v>
      </c>
      <c r="AJ2542" s="20" t="n">
        <f aca="false">ROUND(MAX(N(Y2542)/Assumptions!$C$5, N(Z2542)/Assumptions!$C$6, N(AA2542)/Assumptions!$C$7, N(AB2542)/Assumptions!$C$8, N(AC2542)/Assumptions!$C$9, N(AD2542)/Assumptions!$C$10, N(AE2542)/Assumptions!$C$11, N(AF2542)/Assumptions!$C$12, N(AG2542)/Assumptions!$C$13),3)</f>
        <v>2.567</v>
      </c>
      <c r="AK2542" s="0" t="str">
        <f aca="false">IF(OR(U2542="Pending",U2542="On Hold"),"Open GRN (awaiting)",IF(AJ2542&lt;=1,"Within SLA",IF(ROUND(N(Y2542)/Assumptions!$C$5,3)=AJ2542,"Gate Wait",IF(ROUND(N(Z2542)/Assumptions!$C$6,3)=AJ2542,"Dock Wait",IF(ROUND(N(AA2542)/Assumptions!$C$7,3)=AJ2542,"Unloading",IF(ROUND(N(AB2542)/Assumptions!$C$8,3)=AJ2542,"Unload-to-QC Wait",IF(ROUND(N(AC2542)/Assumptions!$C$9,3)=AJ2542,"QC",IF(ROUND(N(AD2542)/Assumptions!$C$10,3)=AJ2542,"QC-to-GRN Wait",IF(ROUND(N(AE2542)/Assumptions!$C$11,3)=AJ2542,"GRN Processing",IF(ROUND(N(AF2542)/Assumptions!$C$12,3)=AJ2542,"GRN-to-Putaway Wait",IF(ROUND(N(AG2542)/Assumptions!$C$13,3)=AJ2542,"Putaway","Within SLA")))))))))))</f>
        <v>QC-to-GRN Wait</v>
      </c>
    </row>
    <row r="2543" customFormat="false" ht="15" hidden="false" customHeight="false" outlineLevel="0" collapsed="false">
      <c r="A2543" s="0" t="s">
        <v>7323</v>
      </c>
      <c r="B2543" s="0" t="s">
        <v>7324</v>
      </c>
      <c r="C2543" s="0" t="s">
        <v>286</v>
      </c>
      <c r="D2543" s="0" t="s">
        <v>135</v>
      </c>
      <c r="E2543" s="0" t="s">
        <v>1846</v>
      </c>
      <c r="F2543" s="0" t="s">
        <v>121</v>
      </c>
      <c r="G2543" s="0" t="s">
        <v>138</v>
      </c>
      <c r="H2543" s="17" t="n">
        <v>46265.5041666667</v>
      </c>
      <c r="I2543" s="17" t="n">
        <v>46265.64375</v>
      </c>
      <c r="J2543" s="17" t="n">
        <v>46265.6590277778</v>
      </c>
      <c r="K2543" s="17" t="n">
        <v>46265.6972222222</v>
      </c>
      <c r="L2543" s="17" t="n">
        <v>46265.7083333333</v>
      </c>
      <c r="M2543" s="17" t="n">
        <v>46265.7243055556</v>
      </c>
      <c r="N2543" s="17" t="n">
        <v>46265.7354166667</v>
      </c>
      <c r="O2543" s="17" t="n">
        <v>46265.7659722222</v>
      </c>
      <c r="P2543" s="17" t="n">
        <v>46265.7729166667</v>
      </c>
      <c r="Q2543" s="17" t="n">
        <v>46265.7951388889</v>
      </c>
      <c r="R2543" s="0" t="n">
        <v>300</v>
      </c>
      <c r="S2543" s="0" t="n">
        <v>0</v>
      </c>
      <c r="T2543" s="0" t="n">
        <v>0</v>
      </c>
      <c r="U2543" s="18" t="s">
        <v>130</v>
      </c>
      <c r="V2543" s="18" t="s">
        <v>139</v>
      </c>
      <c r="W2543" s="0" t="str">
        <f aca="false">IF(AND(X2543&gt;=6,X2543&lt;14),"A",IF(AND(X2543&gt;=14,X2543&lt;22),"B","C"))</f>
        <v>A</v>
      </c>
      <c r="X2543" s="18" t="n">
        <f aca="false">HOUR(H2543)</f>
        <v>12</v>
      </c>
      <c r="Y2543" s="18" t="n">
        <f aca="false">ROUND((I2543-H2543)*1440,0)</f>
        <v>201</v>
      </c>
      <c r="Z2543" s="18" t="n">
        <f aca="false">ROUND((J2543-I2543)*1440,0)</f>
        <v>22</v>
      </c>
      <c r="AA2543" s="18" t="n">
        <f aca="false">ROUND((K2543-J2543)*1440,0)</f>
        <v>55</v>
      </c>
      <c r="AB2543" s="18" t="n">
        <f aca="false">ROUND((L2543-K2543)*1440,0)</f>
        <v>16</v>
      </c>
      <c r="AC2543" s="18" t="n">
        <f aca="false">ROUND((M2543-L2543)*1440,0)</f>
        <v>23</v>
      </c>
      <c r="AD2543" s="18" t="n">
        <f aca="false">IF(N2543="","",ROUND((N2543-M2543)*1440,0))</f>
        <v>16</v>
      </c>
      <c r="AE2543" s="18" t="n">
        <f aca="false">IF(O2543="","",ROUND((O2543-N2543)*1440,0))</f>
        <v>44</v>
      </c>
      <c r="AF2543" s="18" t="n">
        <f aca="false">IF(P2543="","",ROUND((P2543-O2543)*1440,0))</f>
        <v>10</v>
      </c>
      <c r="AG2543" s="18" t="n">
        <f aca="false">IF(Q2543="","",ROUND((Q2543-P2543)*1440,0))</f>
        <v>32</v>
      </c>
      <c r="AH2543" s="18" t="n">
        <f aca="false">IF(Q2543="","",ROUND((Q2543-H2543)*1440,0))</f>
        <v>419</v>
      </c>
      <c r="AI2543" s="19" t="n">
        <f aca="false">ROUND(IF(O2543="",Assumptions!$B$25-K2543,O2543-K2543)*24,1)</f>
        <v>1.7</v>
      </c>
      <c r="AJ2543" s="20" t="n">
        <f aca="false">ROUND(MAX(N(Y2543)/Assumptions!$C$5, N(Z2543)/Assumptions!$C$6, N(AA2543)/Assumptions!$C$7, N(AB2543)/Assumptions!$C$8, N(AC2543)/Assumptions!$C$9, N(AD2543)/Assumptions!$C$10, N(AE2543)/Assumptions!$C$11, N(AF2543)/Assumptions!$C$12, N(AG2543)/Assumptions!$C$13),3)</f>
        <v>6.7</v>
      </c>
      <c r="AK2543" s="0" t="str">
        <f aca="false">IF(OR(U2543="Pending",U2543="On Hold"),"Open GRN (awaiting)",IF(AJ2543&lt;=1,"Within SLA",IF(ROUND(N(Y2543)/Assumptions!$C$5,3)=AJ2543,"Gate Wait",IF(ROUND(N(Z2543)/Assumptions!$C$6,3)=AJ2543,"Dock Wait",IF(ROUND(N(AA2543)/Assumptions!$C$7,3)=AJ2543,"Unloading",IF(ROUND(N(AB2543)/Assumptions!$C$8,3)=AJ2543,"Unload-to-QC Wait",IF(ROUND(N(AC2543)/Assumptions!$C$9,3)=AJ2543,"QC",IF(ROUND(N(AD2543)/Assumptions!$C$10,3)=AJ2543,"QC-to-GRN Wait",IF(ROUND(N(AE2543)/Assumptions!$C$11,3)=AJ2543,"GRN Processing",IF(ROUND(N(AF2543)/Assumptions!$C$12,3)=AJ2543,"GRN-to-Putaway Wait",IF(ROUND(N(AG2543)/Assumptions!$C$13,3)=AJ2543,"Putaway","Within SLA")))))))))))</f>
        <v>Gate Wait</v>
      </c>
    </row>
    <row r="2544" customFormat="false" ht="15" hidden="false" customHeight="false" outlineLevel="0" collapsed="false">
      <c r="A2544" s="0" t="s">
        <v>7325</v>
      </c>
      <c r="B2544" s="0" t="s">
        <v>7326</v>
      </c>
      <c r="C2544" s="0" t="s">
        <v>252</v>
      </c>
      <c r="D2544" s="0" t="s">
        <v>119</v>
      </c>
      <c r="E2544" s="0" t="s">
        <v>7327</v>
      </c>
      <c r="F2544" s="0" t="s">
        <v>155</v>
      </c>
      <c r="G2544" s="0" t="s">
        <v>122</v>
      </c>
      <c r="H2544" s="17" t="n">
        <v>46265.50625</v>
      </c>
      <c r="I2544" s="17" t="n">
        <v>46265.5416666667</v>
      </c>
      <c r="J2544" s="17" t="n">
        <v>46265.5451388889</v>
      </c>
      <c r="K2544" s="17" t="n">
        <v>46265.5659722222</v>
      </c>
      <c r="L2544" s="17" t="n">
        <v>46265.56875</v>
      </c>
      <c r="M2544" s="17" t="n">
        <v>46265.6020833333</v>
      </c>
      <c r="N2544" s="17" t="n">
        <v>46265.6131944444</v>
      </c>
      <c r="O2544" s="17" t="n">
        <v>46265.6388888889</v>
      </c>
      <c r="P2544" s="17" t="n">
        <v>46265.64375</v>
      </c>
      <c r="Q2544" s="17" t="n">
        <v>46265.6548611111</v>
      </c>
      <c r="R2544" s="0" t="n">
        <v>259</v>
      </c>
      <c r="S2544" s="0" t="n">
        <v>0</v>
      </c>
      <c r="T2544" s="0" t="n">
        <v>0</v>
      </c>
      <c r="U2544" s="18" t="s">
        <v>130</v>
      </c>
      <c r="V2544" s="18" t="s">
        <v>82</v>
      </c>
      <c r="W2544" s="0" t="str">
        <f aca="false">IF(AND(X2544&gt;=6,X2544&lt;14),"A",IF(AND(X2544&gt;=14,X2544&lt;22),"B","C"))</f>
        <v>A</v>
      </c>
      <c r="X2544" s="18" t="n">
        <f aca="false">HOUR(H2544)</f>
        <v>12</v>
      </c>
      <c r="Y2544" s="18" t="n">
        <f aca="false">ROUND((I2544-H2544)*1440,0)</f>
        <v>51</v>
      </c>
      <c r="Z2544" s="18" t="n">
        <f aca="false">ROUND((J2544-I2544)*1440,0)</f>
        <v>5</v>
      </c>
      <c r="AA2544" s="18" t="n">
        <f aca="false">ROUND((K2544-J2544)*1440,0)</f>
        <v>30</v>
      </c>
      <c r="AB2544" s="18" t="n">
        <f aca="false">ROUND((L2544-K2544)*1440,0)</f>
        <v>4</v>
      </c>
      <c r="AC2544" s="18" t="n">
        <f aca="false">ROUND((M2544-L2544)*1440,0)</f>
        <v>48</v>
      </c>
      <c r="AD2544" s="18" t="n">
        <f aca="false">IF(N2544="","",ROUND((N2544-M2544)*1440,0))</f>
        <v>16</v>
      </c>
      <c r="AE2544" s="18" t="n">
        <f aca="false">IF(O2544="","",ROUND((O2544-N2544)*1440,0))</f>
        <v>37</v>
      </c>
      <c r="AF2544" s="18" t="n">
        <f aca="false">IF(P2544="","",ROUND((P2544-O2544)*1440,0))</f>
        <v>7</v>
      </c>
      <c r="AG2544" s="18" t="n">
        <f aca="false">IF(Q2544="","",ROUND((Q2544-P2544)*1440,0))</f>
        <v>16</v>
      </c>
      <c r="AH2544" s="18" t="n">
        <f aca="false">IF(Q2544="","",ROUND((Q2544-H2544)*1440,0))</f>
        <v>214</v>
      </c>
      <c r="AI2544" s="19" t="n">
        <f aca="false">ROUND(IF(O2544="",Assumptions!$B$25-K2544,O2544-K2544)*24,1)</f>
        <v>1.8</v>
      </c>
      <c r="AJ2544" s="20" t="n">
        <f aca="false">ROUND(MAX(N(Y2544)/Assumptions!$C$5, N(Z2544)/Assumptions!$C$6, N(AA2544)/Assumptions!$C$7, N(AB2544)/Assumptions!$C$8, N(AC2544)/Assumptions!$C$9, N(AD2544)/Assumptions!$C$10, N(AE2544)/Assumptions!$C$11, N(AF2544)/Assumptions!$C$12, N(AG2544)/Assumptions!$C$13),3)</f>
        <v>1.7</v>
      </c>
      <c r="AK2544" s="0" t="str">
        <f aca="false">IF(OR(U2544="Pending",U2544="On Hold"),"Open GRN (awaiting)",IF(AJ2544&lt;=1,"Within SLA",IF(ROUND(N(Y2544)/Assumptions!$C$5,3)=AJ2544,"Gate Wait",IF(ROUND(N(Z2544)/Assumptions!$C$6,3)=AJ2544,"Dock Wait",IF(ROUND(N(AA2544)/Assumptions!$C$7,3)=AJ2544,"Unloading",IF(ROUND(N(AB2544)/Assumptions!$C$8,3)=AJ2544,"Unload-to-QC Wait",IF(ROUND(N(AC2544)/Assumptions!$C$9,3)=AJ2544,"QC",IF(ROUND(N(AD2544)/Assumptions!$C$10,3)=AJ2544,"QC-to-GRN Wait",IF(ROUND(N(AE2544)/Assumptions!$C$11,3)=AJ2544,"GRN Processing",IF(ROUND(N(AF2544)/Assumptions!$C$12,3)=AJ2544,"GRN-to-Putaway Wait",IF(ROUND(N(AG2544)/Assumptions!$C$13,3)=AJ2544,"Putaway","Within SLA")))))))))))</f>
        <v>Gate Wait</v>
      </c>
    </row>
    <row r="2545" customFormat="false" ht="15" hidden="false" customHeight="false" outlineLevel="0" collapsed="false">
      <c r="A2545" s="0" t="s">
        <v>7328</v>
      </c>
      <c r="B2545" s="0" t="s">
        <v>7329</v>
      </c>
      <c r="C2545" s="0" t="s">
        <v>218</v>
      </c>
      <c r="D2545" s="0" t="s">
        <v>119</v>
      </c>
      <c r="E2545" s="0" t="s">
        <v>7330</v>
      </c>
      <c r="F2545" s="0" t="s">
        <v>137</v>
      </c>
      <c r="G2545" s="0" t="s">
        <v>129</v>
      </c>
      <c r="H2545" s="17" t="n">
        <v>46265.5138888889</v>
      </c>
      <c r="I2545" s="17" t="n">
        <v>46265.5493055556</v>
      </c>
      <c r="J2545" s="17" t="n">
        <v>46265.5555555556</v>
      </c>
      <c r="K2545" s="17" t="n">
        <v>46265.5777777778</v>
      </c>
      <c r="L2545" s="17" t="n">
        <v>46265.5854166667</v>
      </c>
      <c r="M2545" s="17" t="n">
        <v>46265.6388888889</v>
      </c>
      <c r="N2545" s="17" t="n">
        <v>46265.6576388889</v>
      </c>
      <c r="O2545" s="17" t="n">
        <v>46265.7534722222</v>
      </c>
      <c r="P2545" s="17" t="n">
        <v>46265.7583333333</v>
      </c>
      <c r="Q2545" s="17" t="n">
        <v>46265.7763888889</v>
      </c>
      <c r="R2545" s="0" t="n">
        <v>418</v>
      </c>
      <c r="S2545" s="0" t="n">
        <v>9</v>
      </c>
      <c r="T2545" s="0" t="n">
        <v>7</v>
      </c>
      <c r="U2545" s="18" t="s">
        <v>123</v>
      </c>
      <c r="V2545" s="18" t="s">
        <v>156</v>
      </c>
      <c r="W2545" s="0" t="str">
        <f aca="false">IF(AND(X2545&gt;=6,X2545&lt;14),"A",IF(AND(X2545&gt;=14,X2545&lt;22),"B","C"))</f>
        <v>A</v>
      </c>
      <c r="X2545" s="18" t="n">
        <f aca="false">HOUR(H2545)</f>
        <v>12</v>
      </c>
      <c r="Y2545" s="18" t="n">
        <f aca="false">ROUND((I2545-H2545)*1440,0)</f>
        <v>51</v>
      </c>
      <c r="Z2545" s="18" t="n">
        <f aca="false">ROUND((J2545-I2545)*1440,0)</f>
        <v>9</v>
      </c>
      <c r="AA2545" s="18" t="n">
        <f aca="false">ROUND((K2545-J2545)*1440,0)</f>
        <v>32</v>
      </c>
      <c r="AB2545" s="18" t="n">
        <f aca="false">ROUND((L2545-K2545)*1440,0)</f>
        <v>11</v>
      </c>
      <c r="AC2545" s="18" t="n">
        <f aca="false">ROUND((M2545-L2545)*1440,0)</f>
        <v>77</v>
      </c>
      <c r="AD2545" s="18" t="n">
        <f aca="false">IF(N2545="","",ROUND((N2545-M2545)*1440,0))</f>
        <v>27</v>
      </c>
      <c r="AE2545" s="18" t="n">
        <f aca="false">IF(O2545="","",ROUND((O2545-N2545)*1440,0))</f>
        <v>138</v>
      </c>
      <c r="AF2545" s="18" t="n">
        <f aca="false">IF(P2545="","",ROUND((P2545-O2545)*1440,0))</f>
        <v>7</v>
      </c>
      <c r="AG2545" s="18" t="n">
        <f aca="false">IF(Q2545="","",ROUND((Q2545-P2545)*1440,0))</f>
        <v>26</v>
      </c>
      <c r="AH2545" s="18" t="n">
        <f aca="false">IF(Q2545="","",ROUND((Q2545-H2545)*1440,0))</f>
        <v>378</v>
      </c>
      <c r="AI2545" s="19" t="n">
        <f aca="false">ROUND(IF(O2545="",Assumptions!$B$25-K2545,O2545-K2545)*24,1)</f>
        <v>4.2</v>
      </c>
      <c r="AJ2545" s="20" t="n">
        <f aca="false">ROUND(MAX(N(Y2545)/Assumptions!$C$5, N(Z2545)/Assumptions!$C$6, N(AA2545)/Assumptions!$C$7, N(AB2545)/Assumptions!$C$8, N(AC2545)/Assumptions!$C$9, N(AD2545)/Assumptions!$C$10, N(AE2545)/Assumptions!$C$11, N(AF2545)/Assumptions!$C$12, N(AG2545)/Assumptions!$C$13),3)</f>
        <v>3.067</v>
      </c>
      <c r="AK2545" s="0" t="str">
        <f aca="false">IF(OR(U2545="Pending",U2545="On Hold"),"Open GRN (awaiting)",IF(AJ2545&lt;=1,"Within SLA",IF(ROUND(N(Y2545)/Assumptions!$C$5,3)=AJ2545,"Gate Wait",IF(ROUND(N(Z2545)/Assumptions!$C$6,3)=AJ2545,"Dock Wait",IF(ROUND(N(AA2545)/Assumptions!$C$7,3)=AJ2545,"Unloading",IF(ROUND(N(AB2545)/Assumptions!$C$8,3)=AJ2545,"Unload-to-QC Wait",IF(ROUND(N(AC2545)/Assumptions!$C$9,3)=AJ2545,"QC",IF(ROUND(N(AD2545)/Assumptions!$C$10,3)=AJ2545,"QC-to-GRN Wait",IF(ROUND(N(AE2545)/Assumptions!$C$11,3)=AJ2545,"GRN Processing",IF(ROUND(N(AF2545)/Assumptions!$C$12,3)=AJ2545,"GRN-to-Putaway Wait",IF(ROUND(N(AG2545)/Assumptions!$C$13,3)=AJ2545,"Putaway","Within SLA")))))))))))</f>
        <v>GRN Processing</v>
      </c>
    </row>
    <row r="2546" customFormat="false" ht="15" hidden="false" customHeight="false" outlineLevel="0" collapsed="false">
      <c r="A2546" s="0" t="s">
        <v>7331</v>
      </c>
      <c r="B2546" s="0" t="s">
        <v>7332</v>
      </c>
      <c r="C2546" s="0" t="s">
        <v>184</v>
      </c>
      <c r="D2546" s="0" t="s">
        <v>119</v>
      </c>
      <c r="E2546" s="0" t="s">
        <v>1360</v>
      </c>
      <c r="F2546" s="0" t="s">
        <v>177</v>
      </c>
      <c r="G2546" s="0" t="s">
        <v>129</v>
      </c>
      <c r="H2546" s="17" t="n">
        <v>46265.5166666667</v>
      </c>
      <c r="I2546" s="17" t="n">
        <v>46265.5256944444</v>
      </c>
      <c r="J2546" s="17" t="n">
        <v>46265.5319444445</v>
      </c>
      <c r="K2546" s="17" t="n">
        <v>46265.5388888889</v>
      </c>
      <c r="L2546" s="17" t="n">
        <v>46265.5513888889</v>
      </c>
      <c r="M2546" s="17" t="n">
        <v>46265.575</v>
      </c>
      <c r="N2546" s="17" t="n">
        <v>46265.59375</v>
      </c>
      <c r="O2546" s="17" t="n">
        <v>46265.6402777778</v>
      </c>
      <c r="P2546" s="17" t="n">
        <v>46265.6520833333</v>
      </c>
      <c r="Q2546" s="17" t="n">
        <v>46265.6673611111</v>
      </c>
      <c r="R2546" s="0" t="n">
        <v>73</v>
      </c>
      <c r="S2546" s="0" t="n">
        <v>0</v>
      </c>
      <c r="T2546" s="0" t="n">
        <v>0</v>
      </c>
      <c r="U2546" s="18" t="s">
        <v>130</v>
      </c>
      <c r="V2546" s="18" t="s">
        <v>156</v>
      </c>
      <c r="W2546" s="0" t="str">
        <f aca="false">IF(AND(X2546&gt;=6,X2546&lt;14),"A",IF(AND(X2546&gt;=14,X2546&lt;22),"B","C"))</f>
        <v>A</v>
      </c>
      <c r="X2546" s="18" t="n">
        <f aca="false">HOUR(H2546)</f>
        <v>12</v>
      </c>
      <c r="Y2546" s="18" t="n">
        <f aca="false">ROUND((I2546-H2546)*1440,0)</f>
        <v>13</v>
      </c>
      <c r="Z2546" s="18" t="n">
        <f aca="false">ROUND((J2546-I2546)*1440,0)</f>
        <v>9</v>
      </c>
      <c r="AA2546" s="18" t="n">
        <f aca="false">ROUND((K2546-J2546)*1440,0)</f>
        <v>10</v>
      </c>
      <c r="AB2546" s="18" t="n">
        <f aca="false">ROUND((L2546-K2546)*1440,0)</f>
        <v>18</v>
      </c>
      <c r="AC2546" s="18" t="n">
        <f aca="false">ROUND((M2546-L2546)*1440,0)</f>
        <v>34</v>
      </c>
      <c r="AD2546" s="18" t="n">
        <f aca="false">IF(N2546="","",ROUND((N2546-M2546)*1440,0))</f>
        <v>27</v>
      </c>
      <c r="AE2546" s="18" t="n">
        <f aca="false">IF(O2546="","",ROUND((O2546-N2546)*1440,0))</f>
        <v>67</v>
      </c>
      <c r="AF2546" s="18" t="n">
        <f aca="false">IF(P2546="","",ROUND((P2546-O2546)*1440,0))</f>
        <v>17</v>
      </c>
      <c r="AG2546" s="18" t="n">
        <f aca="false">IF(Q2546="","",ROUND((Q2546-P2546)*1440,0))</f>
        <v>22</v>
      </c>
      <c r="AH2546" s="18" t="n">
        <f aca="false">IF(Q2546="","",ROUND((Q2546-H2546)*1440,0))</f>
        <v>217</v>
      </c>
      <c r="AI2546" s="19" t="n">
        <f aca="false">ROUND(IF(O2546="",Assumptions!$B$25-K2546,O2546-K2546)*24,1)</f>
        <v>2.4</v>
      </c>
      <c r="AJ2546" s="20" t="n">
        <f aca="false">ROUND(MAX(N(Y2546)/Assumptions!$C$5, N(Z2546)/Assumptions!$C$6, N(AA2546)/Assumptions!$C$7, N(AB2546)/Assumptions!$C$8, N(AC2546)/Assumptions!$C$9, N(AD2546)/Assumptions!$C$10, N(AE2546)/Assumptions!$C$11, N(AF2546)/Assumptions!$C$12, N(AG2546)/Assumptions!$C$13),3)</f>
        <v>1.489</v>
      </c>
      <c r="AK2546" s="0" t="str">
        <f aca="false">IF(OR(U2546="Pending",U2546="On Hold"),"Open GRN (awaiting)",IF(AJ2546&lt;=1,"Within SLA",IF(ROUND(N(Y2546)/Assumptions!$C$5,3)=AJ2546,"Gate Wait",IF(ROUND(N(Z2546)/Assumptions!$C$6,3)=AJ2546,"Dock Wait",IF(ROUND(N(AA2546)/Assumptions!$C$7,3)=AJ2546,"Unloading",IF(ROUND(N(AB2546)/Assumptions!$C$8,3)=AJ2546,"Unload-to-QC Wait",IF(ROUND(N(AC2546)/Assumptions!$C$9,3)=AJ2546,"QC",IF(ROUND(N(AD2546)/Assumptions!$C$10,3)=AJ2546,"QC-to-GRN Wait",IF(ROUND(N(AE2546)/Assumptions!$C$11,3)=AJ2546,"GRN Processing",IF(ROUND(N(AF2546)/Assumptions!$C$12,3)=AJ2546,"GRN-to-Putaway Wait",IF(ROUND(N(AG2546)/Assumptions!$C$13,3)=AJ2546,"Putaway","Within SLA")))))))))))</f>
        <v>GRN Processing</v>
      </c>
    </row>
    <row r="2547" customFormat="false" ht="15" hidden="false" customHeight="false" outlineLevel="0" collapsed="false">
      <c r="A2547" s="0" t="s">
        <v>7333</v>
      </c>
      <c r="B2547" s="0" t="s">
        <v>7334</v>
      </c>
      <c r="C2547" s="0" t="s">
        <v>126</v>
      </c>
      <c r="D2547" s="0" t="s">
        <v>147</v>
      </c>
      <c r="E2547" s="0" t="s">
        <v>7335</v>
      </c>
      <c r="F2547" s="0" t="s">
        <v>128</v>
      </c>
      <c r="G2547" s="0" t="s">
        <v>150</v>
      </c>
      <c r="H2547" s="17" t="n">
        <v>46265.5333333333</v>
      </c>
      <c r="I2547" s="17" t="n">
        <v>46265.5805555556</v>
      </c>
      <c r="J2547" s="17" t="n">
        <v>46265.5875</v>
      </c>
      <c r="K2547" s="17" t="n">
        <v>46265.6076388889</v>
      </c>
      <c r="L2547" s="17" t="n">
        <v>46265.6201388889</v>
      </c>
      <c r="M2547" s="17" t="n">
        <v>46265.6270833333</v>
      </c>
      <c r="N2547" s="17" t="n">
        <v>46265.6354166667</v>
      </c>
      <c r="O2547" s="17" t="n">
        <v>46265.6541666667</v>
      </c>
      <c r="P2547" s="17" t="n">
        <v>46265.6763888889</v>
      </c>
      <c r="Q2547" s="17" t="n">
        <v>46265.6840277778</v>
      </c>
      <c r="R2547" s="0" t="n">
        <v>255</v>
      </c>
      <c r="S2547" s="0" t="n">
        <v>0</v>
      </c>
      <c r="T2547" s="0" t="n">
        <v>0</v>
      </c>
      <c r="U2547" s="18" t="s">
        <v>130</v>
      </c>
      <c r="V2547" s="18" t="s">
        <v>139</v>
      </c>
      <c r="W2547" s="0" t="str">
        <f aca="false">IF(AND(X2547&gt;=6,X2547&lt;14),"A",IF(AND(X2547&gt;=14,X2547&lt;22),"B","C"))</f>
        <v>A</v>
      </c>
      <c r="X2547" s="18" t="n">
        <f aca="false">HOUR(H2547)</f>
        <v>12</v>
      </c>
      <c r="Y2547" s="18" t="n">
        <f aca="false">ROUND((I2547-H2547)*1440,0)</f>
        <v>68</v>
      </c>
      <c r="Z2547" s="18" t="n">
        <f aca="false">ROUND((J2547-I2547)*1440,0)</f>
        <v>10</v>
      </c>
      <c r="AA2547" s="18" t="n">
        <f aca="false">ROUND((K2547-J2547)*1440,0)</f>
        <v>29</v>
      </c>
      <c r="AB2547" s="18" t="n">
        <f aca="false">ROUND((L2547-K2547)*1440,0)</f>
        <v>18</v>
      </c>
      <c r="AC2547" s="18" t="n">
        <f aca="false">ROUND((M2547-L2547)*1440,0)</f>
        <v>10</v>
      </c>
      <c r="AD2547" s="18" t="n">
        <f aca="false">IF(N2547="","",ROUND((N2547-M2547)*1440,0))</f>
        <v>12</v>
      </c>
      <c r="AE2547" s="18" t="n">
        <f aca="false">IF(O2547="","",ROUND((O2547-N2547)*1440,0))</f>
        <v>27</v>
      </c>
      <c r="AF2547" s="18" t="n">
        <f aca="false">IF(P2547="","",ROUND((P2547-O2547)*1440,0))</f>
        <v>32</v>
      </c>
      <c r="AG2547" s="18" t="n">
        <f aca="false">IF(Q2547="","",ROUND((Q2547-P2547)*1440,0))</f>
        <v>11</v>
      </c>
      <c r="AH2547" s="18" t="n">
        <f aca="false">IF(Q2547="","",ROUND((Q2547-H2547)*1440,0))</f>
        <v>217</v>
      </c>
      <c r="AI2547" s="19" t="n">
        <f aca="false">ROUND(IF(O2547="",Assumptions!$B$25-K2547,O2547-K2547)*24,1)</f>
        <v>1.1</v>
      </c>
      <c r="AJ2547" s="20" t="n">
        <f aca="false">ROUND(MAX(N(Y2547)/Assumptions!$C$5, N(Z2547)/Assumptions!$C$6, N(AA2547)/Assumptions!$C$7, N(AB2547)/Assumptions!$C$8, N(AC2547)/Assumptions!$C$9, N(AD2547)/Assumptions!$C$10, N(AE2547)/Assumptions!$C$11, N(AF2547)/Assumptions!$C$12, N(AG2547)/Assumptions!$C$13),3)</f>
        <v>2.267</v>
      </c>
      <c r="AK2547" s="0" t="str">
        <f aca="false">IF(OR(U2547="Pending",U2547="On Hold"),"Open GRN (awaiting)",IF(AJ2547&lt;=1,"Within SLA",IF(ROUND(N(Y2547)/Assumptions!$C$5,3)=AJ2547,"Gate Wait",IF(ROUND(N(Z2547)/Assumptions!$C$6,3)=AJ2547,"Dock Wait",IF(ROUND(N(AA2547)/Assumptions!$C$7,3)=AJ2547,"Unloading",IF(ROUND(N(AB2547)/Assumptions!$C$8,3)=AJ2547,"Unload-to-QC Wait",IF(ROUND(N(AC2547)/Assumptions!$C$9,3)=AJ2547,"QC",IF(ROUND(N(AD2547)/Assumptions!$C$10,3)=AJ2547,"QC-to-GRN Wait",IF(ROUND(N(AE2547)/Assumptions!$C$11,3)=AJ2547,"GRN Processing",IF(ROUND(N(AF2547)/Assumptions!$C$12,3)=AJ2547,"GRN-to-Putaway Wait",IF(ROUND(N(AG2547)/Assumptions!$C$13,3)=AJ2547,"Putaway","Within SLA")))))))))))</f>
        <v>Gate Wait</v>
      </c>
    </row>
    <row r="2548" customFormat="false" ht="15" hidden="false" customHeight="false" outlineLevel="0" collapsed="false">
      <c r="A2548" s="0" t="s">
        <v>7336</v>
      </c>
      <c r="B2548" s="0" t="s">
        <v>7337</v>
      </c>
      <c r="C2548" s="0" t="s">
        <v>153</v>
      </c>
      <c r="D2548" s="0" t="s">
        <v>135</v>
      </c>
      <c r="E2548" s="0" t="s">
        <v>6140</v>
      </c>
      <c r="F2548" s="0" t="s">
        <v>155</v>
      </c>
      <c r="G2548" s="0" t="s">
        <v>138</v>
      </c>
      <c r="H2548" s="17" t="n">
        <v>46265.5368055556</v>
      </c>
      <c r="I2548" s="17" t="n">
        <v>46265.5819444444</v>
      </c>
      <c r="J2548" s="17" t="n">
        <v>46265.5854166667</v>
      </c>
      <c r="K2548" s="17" t="n">
        <v>46265.6166666667</v>
      </c>
      <c r="L2548" s="17" t="n">
        <v>46265.6201388889</v>
      </c>
      <c r="M2548" s="17" t="n">
        <v>46265.6430555556</v>
      </c>
      <c r="N2548" s="17" t="n">
        <v>46265.675</v>
      </c>
      <c r="O2548" s="17" t="n">
        <v>46265.6888888889</v>
      </c>
      <c r="P2548" s="17" t="n">
        <v>46265.7</v>
      </c>
      <c r="Q2548" s="17" t="n">
        <v>46265.7166666667</v>
      </c>
      <c r="R2548" s="0" t="n">
        <v>844</v>
      </c>
      <c r="S2548" s="0" t="n">
        <v>0</v>
      </c>
      <c r="T2548" s="0" t="n">
        <v>2</v>
      </c>
      <c r="U2548" s="18" t="s">
        <v>123</v>
      </c>
      <c r="V2548" s="18" t="s">
        <v>139</v>
      </c>
      <c r="W2548" s="0" t="str">
        <f aca="false">IF(AND(X2548&gt;=6,X2548&lt;14),"A",IF(AND(X2548&gt;=14,X2548&lt;22),"B","C"))</f>
        <v>A</v>
      </c>
      <c r="X2548" s="18" t="n">
        <f aca="false">HOUR(H2548)</f>
        <v>12</v>
      </c>
      <c r="Y2548" s="18" t="n">
        <f aca="false">ROUND((I2548-H2548)*1440,0)</f>
        <v>65</v>
      </c>
      <c r="Z2548" s="18" t="n">
        <f aca="false">ROUND((J2548-I2548)*1440,0)</f>
        <v>5</v>
      </c>
      <c r="AA2548" s="18" t="n">
        <f aca="false">ROUND((K2548-J2548)*1440,0)</f>
        <v>45</v>
      </c>
      <c r="AB2548" s="18" t="n">
        <f aca="false">ROUND((L2548-K2548)*1440,0)</f>
        <v>5</v>
      </c>
      <c r="AC2548" s="18" t="n">
        <f aca="false">ROUND((M2548-L2548)*1440,0)</f>
        <v>33</v>
      </c>
      <c r="AD2548" s="18" t="n">
        <f aca="false">IF(N2548="","",ROUND((N2548-M2548)*1440,0))</f>
        <v>46</v>
      </c>
      <c r="AE2548" s="18" t="n">
        <f aca="false">IF(O2548="","",ROUND((O2548-N2548)*1440,0))</f>
        <v>20</v>
      </c>
      <c r="AF2548" s="18" t="n">
        <f aca="false">IF(P2548="","",ROUND((P2548-O2548)*1440,0))</f>
        <v>16</v>
      </c>
      <c r="AG2548" s="18" t="n">
        <f aca="false">IF(Q2548="","",ROUND((Q2548-P2548)*1440,0))</f>
        <v>24</v>
      </c>
      <c r="AH2548" s="18" t="n">
        <f aca="false">IF(Q2548="","",ROUND((Q2548-H2548)*1440,0))</f>
        <v>259</v>
      </c>
      <c r="AI2548" s="19" t="n">
        <f aca="false">ROUND(IF(O2548="",Assumptions!$B$25-K2548,O2548-K2548)*24,1)</f>
        <v>1.7</v>
      </c>
      <c r="AJ2548" s="20" t="n">
        <f aca="false">ROUND(MAX(N(Y2548)/Assumptions!$C$5, N(Z2548)/Assumptions!$C$6, N(AA2548)/Assumptions!$C$7, N(AB2548)/Assumptions!$C$8, N(AC2548)/Assumptions!$C$9, N(AD2548)/Assumptions!$C$10, N(AE2548)/Assumptions!$C$11, N(AF2548)/Assumptions!$C$12, N(AG2548)/Assumptions!$C$13),3)</f>
        <v>2.167</v>
      </c>
      <c r="AK2548" s="0" t="str">
        <f aca="false">IF(OR(U2548="Pending",U2548="On Hold"),"Open GRN (awaiting)",IF(AJ2548&lt;=1,"Within SLA",IF(ROUND(N(Y2548)/Assumptions!$C$5,3)=AJ2548,"Gate Wait",IF(ROUND(N(Z2548)/Assumptions!$C$6,3)=AJ2548,"Dock Wait",IF(ROUND(N(AA2548)/Assumptions!$C$7,3)=AJ2548,"Unloading",IF(ROUND(N(AB2548)/Assumptions!$C$8,3)=AJ2548,"Unload-to-QC Wait",IF(ROUND(N(AC2548)/Assumptions!$C$9,3)=AJ2548,"QC",IF(ROUND(N(AD2548)/Assumptions!$C$10,3)=AJ2548,"QC-to-GRN Wait",IF(ROUND(N(AE2548)/Assumptions!$C$11,3)=AJ2548,"GRN Processing",IF(ROUND(N(AF2548)/Assumptions!$C$12,3)=AJ2548,"GRN-to-Putaway Wait",IF(ROUND(N(AG2548)/Assumptions!$C$13,3)=AJ2548,"Putaway","Within SLA")))))))))))</f>
        <v>Gate Wait</v>
      </c>
    </row>
    <row r="2549" customFormat="false" ht="15" hidden="false" customHeight="false" outlineLevel="0" collapsed="false">
      <c r="A2549" s="0" t="s">
        <v>7338</v>
      </c>
      <c r="B2549" s="0" t="s">
        <v>7339</v>
      </c>
      <c r="C2549" s="0" t="s">
        <v>218</v>
      </c>
      <c r="D2549" s="0" t="s">
        <v>119</v>
      </c>
      <c r="E2549" s="0" t="s">
        <v>4488</v>
      </c>
      <c r="F2549" s="0" t="s">
        <v>177</v>
      </c>
      <c r="G2549" s="0" t="s">
        <v>129</v>
      </c>
      <c r="H2549" s="17" t="n">
        <v>46265.5395833333</v>
      </c>
      <c r="I2549" s="17" t="n">
        <v>46265.5701388889</v>
      </c>
      <c r="J2549" s="17" t="n">
        <v>46265.5743055556</v>
      </c>
      <c r="K2549" s="17" t="n">
        <v>46265.6256944445</v>
      </c>
      <c r="L2549" s="17" t="n">
        <v>46265.63125</v>
      </c>
      <c r="M2549" s="17" t="n">
        <v>46265.6416666667</v>
      </c>
      <c r="N2549" s="17" t="n">
        <v>46265.6611111111</v>
      </c>
      <c r="O2549" s="17" t="n">
        <v>46265.6972222222</v>
      </c>
      <c r="P2549" s="17" t="n">
        <v>46265.7041666667</v>
      </c>
      <c r="Q2549" s="17" t="n">
        <v>46265.7152777778</v>
      </c>
      <c r="R2549" s="0" t="n">
        <v>824</v>
      </c>
      <c r="S2549" s="0" t="n">
        <v>0</v>
      </c>
      <c r="T2549" s="0" t="n">
        <v>0</v>
      </c>
      <c r="U2549" s="18" t="s">
        <v>130</v>
      </c>
      <c r="V2549" s="18" t="s">
        <v>139</v>
      </c>
      <c r="W2549" s="0" t="str">
        <f aca="false">IF(AND(X2549&gt;=6,X2549&lt;14),"A",IF(AND(X2549&gt;=14,X2549&lt;22),"B","C"))</f>
        <v>A</v>
      </c>
      <c r="X2549" s="18" t="n">
        <f aca="false">HOUR(H2549)</f>
        <v>12</v>
      </c>
      <c r="Y2549" s="18" t="n">
        <f aca="false">ROUND((I2549-H2549)*1440,0)</f>
        <v>44</v>
      </c>
      <c r="Z2549" s="18" t="n">
        <f aca="false">ROUND((J2549-I2549)*1440,0)</f>
        <v>6</v>
      </c>
      <c r="AA2549" s="18" t="n">
        <f aca="false">ROUND((K2549-J2549)*1440,0)</f>
        <v>74</v>
      </c>
      <c r="AB2549" s="18" t="n">
        <f aca="false">ROUND((L2549-K2549)*1440,0)</f>
        <v>8</v>
      </c>
      <c r="AC2549" s="18" t="n">
        <f aca="false">ROUND((M2549-L2549)*1440,0)</f>
        <v>15</v>
      </c>
      <c r="AD2549" s="18" t="n">
        <f aca="false">IF(N2549="","",ROUND((N2549-M2549)*1440,0))</f>
        <v>28</v>
      </c>
      <c r="AE2549" s="18" t="n">
        <f aca="false">IF(O2549="","",ROUND((O2549-N2549)*1440,0))</f>
        <v>52</v>
      </c>
      <c r="AF2549" s="18" t="n">
        <f aca="false">IF(P2549="","",ROUND((P2549-O2549)*1440,0))</f>
        <v>10</v>
      </c>
      <c r="AG2549" s="18" t="n">
        <f aca="false">IF(Q2549="","",ROUND((Q2549-P2549)*1440,0))</f>
        <v>16</v>
      </c>
      <c r="AH2549" s="18" t="n">
        <f aca="false">IF(Q2549="","",ROUND((Q2549-H2549)*1440,0))</f>
        <v>253</v>
      </c>
      <c r="AI2549" s="19" t="n">
        <f aca="false">ROUND(IF(O2549="",Assumptions!$B$25-K2549,O2549-K2549)*24,1)</f>
        <v>1.7</v>
      </c>
      <c r="AJ2549" s="20" t="n">
        <f aca="false">ROUND(MAX(N(Y2549)/Assumptions!$C$5, N(Z2549)/Assumptions!$C$6, N(AA2549)/Assumptions!$C$7, N(AB2549)/Assumptions!$C$8, N(AC2549)/Assumptions!$C$9, N(AD2549)/Assumptions!$C$10, N(AE2549)/Assumptions!$C$11, N(AF2549)/Assumptions!$C$12, N(AG2549)/Assumptions!$C$13),3)</f>
        <v>1.467</v>
      </c>
      <c r="AK2549" s="0" t="str">
        <f aca="false">IF(OR(U2549="Pending",U2549="On Hold"),"Open GRN (awaiting)",IF(AJ2549&lt;=1,"Within SLA",IF(ROUND(N(Y2549)/Assumptions!$C$5,3)=AJ2549,"Gate Wait",IF(ROUND(N(Z2549)/Assumptions!$C$6,3)=AJ2549,"Dock Wait",IF(ROUND(N(AA2549)/Assumptions!$C$7,3)=AJ2549,"Unloading",IF(ROUND(N(AB2549)/Assumptions!$C$8,3)=AJ2549,"Unload-to-QC Wait",IF(ROUND(N(AC2549)/Assumptions!$C$9,3)=AJ2549,"QC",IF(ROUND(N(AD2549)/Assumptions!$C$10,3)=AJ2549,"QC-to-GRN Wait",IF(ROUND(N(AE2549)/Assumptions!$C$11,3)=AJ2549,"GRN Processing",IF(ROUND(N(AF2549)/Assumptions!$C$12,3)=AJ2549,"GRN-to-Putaway Wait",IF(ROUND(N(AG2549)/Assumptions!$C$13,3)=AJ2549,"Putaway","Within SLA")))))))))))</f>
        <v>Gate Wait</v>
      </c>
    </row>
    <row r="2550" customFormat="false" ht="15" hidden="false" customHeight="false" outlineLevel="0" collapsed="false">
      <c r="A2550" s="0" t="s">
        <v>7340</v>
      </c>
      <c r="B2550" s="0" t="s">
        <v>7341</v>
      </c>
      <c r="C2550" s="0" t="s">
        <v>134</v>
      </c>
      <c r="D2550" s="0" t="s">
        <v>119</v>
      </c>
      <c r="E2550" s="0" t="s">
        <v>7342</v>
      </c>
      <c r="F2550" s="0" t="s">
        <v>149</v>
      </c>
      <c r="G2550" s="0" t="s">
        <v>122</v>
      </c>
      <c r="H2550" s="17" t="n">
        <v>46265.5555555556</v>
      </c>
      <c r="I2550" s="17" t="n">
        <v>46265.5631944445</v>
      </c>
      <c r="J2550" s="17" t="n">
        <v>46265.56875</v>
      </c>
      <c r="K2550" s="17" t="n">
        <v>46265.6090277778</v>
      </c>
      <c r="L2550" s="17" t="n">
        <v>46265.6243055556</v>
      </c>
      <c r="M2550" s="17" t="n">
        <v>46265.6625</v>
      </c>
      <c r="N2550" s="17" t="n">
        <v>46265.69375</v>
      </c>
      <c r="O2550" s="17" t="n">
        <v>46265.7152777778</v>
      </c>
      <c r="P2550" s="17" t="n">
        <v>46265.7263888889</v>
      </c>
      <c r="Q2550" s="17" t="n">
        <v>46265.7361111111</v>
      </c>
      <c r="R2550" s="0" t="n">
        <v>570</v>
      </c>
      <c r="S2550" s="0" t="n">
        <v>0</v>
      </c>
      <c r="T2550" s="0" t="n">
        <v>0</v>
      </c>
      <c r="U2550" s="18" t="s">
        <v>130</v>
      </c>
      <c r="V2550" s="18" t="s">
        <v>131</v>
      </c>
      <c r="W2550" s="0" t="str">
        <f aca="false">IF(AND(X2550&gt;=6,X2550&lt;14),"A",IF(AND(X2550&gt;=14,X2550&lt;22),"B","C"))</f>
        <v>A</v>
      </c>
      <c r="X2550" s="18" t="n">
        <f aca="false">HOUR(H2550)</f>
        <v>13</v>
      </c>
      <c r="Y2550" s="18" t="n">
        <f aca="false">ROUND((I2550-H2550)*1440,0)</f>
        <v>11</v>
      </c>
      <c r="Z2550" s="18" t="n">
        <f aca="false">ROUND((J2550-I2550)*1440,0)</f>
        <v>8</v>
      </c>
      <c r="AA2550" s="18" t="n">
        <f aca="false">ROUND((K2550-J2550)*1440,0)</f>
        <v>58</v>
      </c>
      <c r="AB2550" s="18" t="n">
        <f aca="false">ROUND((L2550-K2550)*1440,0)</f>
        <v>22</v>
      </c>
      <c r="AC2550" s="18" t="n">
        <f aca="false">ROUND((M2550-L2550)*1440,0)</f>
        <v>55</v>
      </c>
      <c r="AD2550" s="18" t="n">
        <f aca="false">IF(N2550="","",ROUND((N2550-M2550)*1440,0))</f>
        <v>45</v>
      </c>
      <c r="AE2550" s="18" t="n">
        <f aca="false">IF(O2550="","",ROUND((O2550-N2550)*1440,0))</f>
        <v>31</v>
      </c>
      <c r="AF2550" s="18" t="n">
        <f aca="false">IF(P2550="","",ROUND((P2550-O2550)*1440,0))</f>
        <v>16</v>
      </c>
      <c r="AG2550" s="18" t="n">
        <f aca="false">IF(Q2550="","",ROUND((Q2550-P2550)*1440,0))</f>
        <v>14</v>
      </c>
      <c r="AH2550" s="18" t="n">
        <f aca="false">IF(Q2550="","",ROUND((Q2550-H2550)*1440,0))</f>
        <v>260</v>
      </c>
      <c r="AI2550" s="19" t="n">
        <f aca="false">ROUND(IF(O2550="",Assumptions!$B$25-K2550,O2550-K2550)*24,1)</f>
        <v>2.6</v>
      </c>
      <c r="AJ2550" s="20" t="n">
        <f aca="false">ROUND(MAX(N(Y2550)/Assumptions!$C$5, N(Z2550)/Assumptions!$C$6, N(AA2550)/Assumptions!$C$7, N(AB2550)/Assumptions!$C$8, N(AC2550)/Assumptions!$C$9, N(AD2550)/Assumptions!$C$10, N(AE2550)/Assumptions!$C$11, N(AF2550)/Assumptions!$C$12, N(AG2550)/Assumptions!$C$13),3)</f>
        <v>1.5</v>
      </c>
      <c r="AK2550" s="0" t="str">
        <f aca="false">IF(OR(U2550="Pending",U2550="On Hold"),"Open GRN (awaiting)",IF(AJ2550&lt;=1,"Within SLA",IF(ROUND(N(Y2550)/Assumptions!$C$5,3)=AJ2550,"Gate Wait",IF(ROUND(N(Z2550)/Assumptions!$C$6,3)=AJ2550,"Dock Wait",IF(ROUND(N(AA2550)/Assumptions!$C$7,3)=AJ2550,"Unloading",IF(ROUND(N(AB2550)/Assumptions!$C$8,3)=AJ2550,"Unload-to-QC Wait",IF(ROUND(N(AC2550)/Assumptions!$C$9,3)=AJ2550,"QC",IF(ROUND(N(AD2550)/Assumptions!$C$10,3)=AJ2550,"QC-to-GRN Wait",IF(ROUND(N(AE2550)/Assumptions!$C$11,3)=AJ2550,"GRN Processing",IF(ROUND(N(AF2550)/Assumptions!$C$12,3)=AJ2550,"GRN-to-Putaway Wait",IF(ROUND(N(AG2550)/Assumptions!$C$13,3)=AJ2550,"Putaway","Within SLA")))))))))))</f>
        <v>QC-to-GRN Wait</v>
      </c>
    </row>
    <row r="2551" customFormat="false" ht="15" hidden="false" customHeight="false" outlineLevel="0" collapsed="false">
      <c r="A2551" s="0" t="s">
        <v>7343</v>
      </c>
      <c r="B2551" s="0" t="s">
        <v>7344</v>
      </c>
      <c r="C2551" s="0" t="s">
        <v>153</v>
      </c>
      <c r="D2551" s="0" t="s">
        <v>147</v>
      </c>
      <c r="E2551" s="0" t="s">
        <v>2121</v>
      </c>
      <c r="F2551" s="0" t="s">
        <v>155</v>
      </c>
      <c r="G2551" s="0" t="s">
        <v>150</v>
      </c>
      <c r="H2551" s="17" t="n">
        <v>46265.5791666667</v>
      </c>
      <c r="I2551" s="17" t="n">
        <v>46265.6736111111</v>
      </c>
      <c r="J2551" s="17" t="n">
        <v>46265.6784722222</v>
      </c>
      <c r="K2551" s="17" t="n">
        <v>46265.7090277778</v>
      </c>
      <c r="L2551" s="17" t="n">
        <v>46265.7159722222</v>
      </c>
      <c r="M2551" s="17" t="n">
        <v>46265.7319444444</v>
      </c>
      <c r="N2551" s="17" t="n">
        <v>46265.8208333333</v>
      </c>
      <c r="O2551" s="17" t="n">
        <v>46265.8951388889</v>
      </c>
      <c r="P2551" s="17" t="n">
        <v>46265.9097222222</v>
      </c>
      <c r="Q2551" s="17" t="n">
        <v>46265.9270833333</v>
      </c>
      <c r="R2551" s="0" t="n">
        <v>679</v>
      </c>
      <c r="S2551" s="0" t="n">
        <v>0</v>
      </c>
      <c r="T2551" s="0" t="n">
        <v>0</v>
      </c>
      <c r="U2551" s="18" t="s">
        <v>130</v>
      </c>
      <c r="V2551" s="18" t="s">
        <v>82</v>
      </c>
      <c r="W2551" s="0" t="str">
        <f aca="false">IF(AND(X2551&gt;=6,X2551&lt;14),"A",IF(AND(X2551&gt;=14,X2551&lt;22),"B","C"))</f>
        <v>A</v>
      </c>
      <c r="X2551" s="18" t="n">
        <f aca="false">HOUR(H2551)</f>
        <v>13</v>
      </c>
      <c r="Y2551" s="18" t="n">
        <f aca="false">ROUND((I2551-H2551)*1440,0)</f>
        <v>136</v>
      </c>
      <c r="Z2551" s="18" t="n">
        <f aca="false">ROUND((J2551-I2551)*1440,0)</f>
        <v>7</v>
      </c>
      <c r="AA2551" s="18" t="n">
        <f aca="false">ROUND((K2551-J2551)*1440,0)</f>
        <v>44</v>
      </c>
      <c r="AB2551" s="18" t="n">
        <f aca="false">ROUND((L2551-K2551)*1440,0)</f>
        <v>10</v>
      </c>
      <c r="AC2551" s="18" t="n">
        <f aca="false">ROUND((M2551-L2551)*1440,0)</f>
        <v>23</v>
      </c>
      <c r="AD2551" s="18" t="n">
        <f aca="false">IF(N2551="","",ROUND((N2551-M2551)*1440,0))</f>
        <v>128</v>
      </c>
      <c r="AE2551" s="18" t="n">
        <f aca="false">IF(O2551="","",ROUND((O2551-N2551)*1440,0))</f>
        <v>107</v>
      </c>
      <c r="AF2551" s="18" t="n">
        <f aca="false">IF(P2551="","",ROUND((P2551-O2551)*1440,0))</f>
        <v>21</v>
      </c>
      <c r="AG2551" s="18" t="n">
        <f aca="false">IF(Q2551="","",ROUND((Q2551-P2551)*1440,0))</f>
        <v>25</v>
      </c>
      <c r="AH2551" s="18" t="n">
        <f aca="false">IF(Q2551="","",ROUND((Q2551-H2551)*1440,0))</f>
        <v>501</v>
      </c>
      <c r="AI2551" s="19" t="n">
        <f aca="false">ROUND(IF(O2551="",Assumptions!$B$25-K2551,O2551-K2551)*24,1)</f>
        <v>4.5</v>
      </c>
      <c r="AJ2551" s="20" t="n">
        <f aca="false">ROUND(MAX(N(Y2551)/Assumptions!$C$5, N(Z2551)/Assumptions!$C$6, N(AA2551)/Assumptions!$C$7, N(AB2551)/Assumptions!$C$8, N(AC2551)/Assumptions!$C$9, N(AD2551)/Assumptions!$C$10, N(AE2551)/Assumptions!$C$11, N(AF2551)/Assumptions!$C$12, N(AG2551)/Assumptions!$C$13),3)</f>
        <v>4.533</v>
      </c>
      <c r="AK2551" s="0" t="str">
        <f aca="false">IF(OR(U2551="Pending",U2551="On Hold"),"Open GRN (awaiting)",IF(AJ2551&lt;=1,"Within SLA",IF(ROUND(N(Y2551)/Assumptions!$C$5,3)=AJ2551,"Gate Wait",IF(ROUND(N(Z2551)/Assumptions!$C$6,3)=AJ2551,"Dock Wait",IF(ROUND(N(AA2551)/Assumptions!$C$7,3)=AJ2551,"Unloading",IF(ROUND(N(AB2551)/Assumptions!$C$8,3)=AJ2551,"Unload-to-QC Wait",IF(ROUND(N(AC2551)/Assumptions!$C$9,3)=AJ2551,"QC",IF(ROUND(N(AD2551)/Assumptions!$C$10,3)=AJ2551,"QC-to-GRN Wait",IF(ROUND(N(AE2551)/Assumptions!$C$11,3)=AJ2551,"GRN Processing",IF(ROUND(N(AF2551)/Assumptions!$C$12,3)=AJ2551,"GRN-to-Putaway Wait",IF(ROUND(N(AG2551)/Assumptions!$C$13,3)=AJ2551,"Putaway","Within SLA")))))))))))</f>
        <v>Gate Wait</v>
      </c>
    </row>
    <row r="2552" customFormat="false" ht="15" hidden="false" customHeight="false" outlineLevel="0" collapsed="false">
      <c r="A2552" s="0" t="s">
        <v>7345</v>
      </c>
      <c r="B2552" s="0" t="s">
        <v>7346</v>
      </c>
      <c r="C2552" s="0" t="s">
        <v>159</v>
      </c>
      <c r="D2552" s="0" t="s">
        <v>135</v>
      </c>
      <c r="E2552" s="0" t="s">
        <v>7347</v>
      </c>
      <c r="F2552" s="0" t="s">
        <v>128</v>
      </c>
      <c r="G2552" s="0" t="s">
        <v>138</v>
      </c>
      <c r="H2552" s="17" t="n">
        <v>46265.5888888889</v>
      </c>
      <c r="I2552" s="17" t="n">
        <v>46265.6034722222</v>
      </c>
      <c r="J2552" s="17" t="n">
        <v>46265.6076388889</v>
      </c>
      <c r="K2552" s="17" t="n">
        <v>46265.6368055556</v>
      </c>
      <c r="L2552" s="17" t="n">
        <v>46265.6486111111</v>
      </c>
      <c r="M2552" s="17" t="n">
        <v>46265.6743055556</v>
      </c>
      <c r="N2552" s="17" t="n">
        <v>46265.8895833333</v>
      </c>
      <c r="O2552" s="17" t="n">
        <v>46265.9319444444</v>
      </c>
      <c r="P2552" s="17" t="n">
        <v>46265.9368055556</v>
      </c>
      <c r="Q2552" s="17" t="n">
        <v>46265.9777777778</v>
      </c>
      <c r="R2552" s="0" t="n">
        <v>576</v>
      </c>
      <c r="S2552" s="0" t="n">
        <v>0</v>
      </c>
      <c r="T2552" s="0" t="n">
        <v>0</v>
      </c>
      <c r="U2552" s="18" t="s">
        <v>130</v>
      </c>
      <c r="V2552" s="18" t="s">
        <v>144</v>
      </c>
      <c r="W2552" s="0" t="str">
        <f aca="false">IF(AND(X2552&gt;=6,X2552&lt;14),"A",IF(AND(X2552&gt;=14,X2552&lt;22),"B","C"))</f>
        <v>B</v>
      </c>
      <c r="X2552" s="18" t="n">
        <f aca="false">HOUR(H2552)</f>
        <v>14</v>
      </c>
      <c r="Y2552" s="18" t="n">
        <f aca="false">ROUND((I2552-H2552)*1440,0)</f>
        <v>21</v>
      </c>
      <c r="Z2552" s="18" t="n">
        <f aca="false">ROUND((J2552-I2552)*1440,0)</f>
        <v>6</v>
      </c>
      <c r="AA2552" s="18" t="n">
        <f aca="false">ROUND((K2552-J2552)*1440,0)</f>
        <v>42</v>
      </c>
      <c r="AB2552" s="18" t="n">
        <f aca="false">ROUND((L2552-K2552)*1440,0)</f>
        <v>17</v>
      </c>
      <c r="AC2552" s="18" t="n">
        <f aca="false">ROUND((M2552-L2552)*1440,0)</f>
        <v>37</v>
      </c>
      <c r="AD2552" s="18" t="n">
        <f aca="false">IF(N2552="","",ROUND((N2552-M2552)*1440,0))</f>
        <v>310</v>
      </c>
      <c r="AE2552" s="18" t="n">
        <f aca="false">IF(O2552="","",ROUND((O2552-N2552)*1440,0))</f>
        <v>61</v>
      </c>
      <c r="AF2552" s="18" t="n">
        <f aca="false">IF(P2552="","",ROUND((P2552-O2552)*1440,0))</f>
        <v>7</v>
      </c>
      <c r="AG2552" s="18" t="n">
        <f aca="false">IF(Q2552="","",ROUND((Q2552-P2552)*1440,0))</f>
        <v>59</v>
      </c>
      <c r="AH2552" s="18" t="n">
        <f aca="false">IF(Q2552="","",ROUND((Q2552-H2552)*1440,0))</f>
        <v>560</v>
      </c>
      <c r="AI2552" s="19" t="n">
        <f aca="false">ROUND(IF(O2552="",Assumptions!$B$25-K2552,O2552-K2552)*24,1)</f>
        <v>7.1</v>
      </c>
      <c r="AJ2552" s="20" t="n">
        <f aca="false">ROUND(MAX(N(Y2552)/Assumptions!$C$5, N(Z2552)/Assumptions!$C$6, N(AA2552)/Assumptions!$C$7, N(AB2552)/Assumptions!$C$8, N(AC2552)/Assumptions!$C$9, N(AD2552)/Assumptions!$C$10, N(AE2552)/Assumptions!$C$11, N(AF2552)/Assumptions!$C$12, N(AG2552)/Assumptions!$C$13),3)</f>
        <v>10.333</v>
      </c>
      <c r="AK2552" s="0" t="str">
        <f aca="false">IF(OR(U2552="Pending",U2552="On Hold"),"Open GRN (awaiting)",IF(AJ2552&lt;=1,"Within SLA",IF(ROUND(N(Y2552)/Assumptions!$C$5,3)=AJ2552,"Gate Wait",IF(ROUND(N(Z2552)/Assumptions!$C$6,3)=AJ2552,"Dock Wait",IF(ROUND(N(AA2552)/Assumptions!$C$7,3)=AJ2552,"Unloading",IF(ROUND(N(AB2552)/Assumptions!$C$8,3)=AJ2552,"Unload-to-QC Wait",IF(ROUND(N(AC2552)/Assumptions!$C$9,3)=AJ2552,"QC",IF(ROUND(N(AD2552)/Assumptions!$C$10,3)=AJ2552,"QC-to-GRN Wait",IF(ROUND(N(AE2552)/Assumptions!$C$11,3)=AJ2552,"GRN Processing",IF(ROUND(N(AF2552)/Assumptions!$C$12,3)=AJ2552,"GRN-to-Putaway Wait",IF(ROUND(N(AG2552)/Assumptions!$C$13,3)=AJ2552,"Putaway","Within SLA")))))))))))</f>
        <v>QC-to-GRN Wait</v>
      </c>
    </row>
    <row r="2553" customFormat="false" ht="15" hidden="false" customHeight="false" outlineLevel="0" collapsed="false">
      <c r="A2553" s="0" t="s">
        <v>7348</v>
      </c>
      <c r="B2553" s="0" t="s">
        <v>7349</v>
      </c>
      <c r="C2553" s="0" t="s">
        <v>218</v>
      </c>
      <c r="D2553" s="0" t="s">
        <v>147</v>
      </c>
      <c r="E2553" s="0" t="s">
        <v>5189</v>
      </c>
      <c r="F2553" s="0" t="s">
        <v>137</v>
      </c>
      <c r="G2553" s="0" t="s">
        <v>150</v>
      </c>
      <c r="H2553" s="17" t="n">
        <v>46265.5979166667</v>
      </c>
      <c r="I2553" s="17" t="n">
        <v>46265.6319444445</v>
      </c>
      <c r="J2553" s="17" t="n">
        <v>46265.6416666667</v>
      </c>
      <c r="K2553" s="17" t="n">
        <v>46265.6506944444</v>
      </c>
      <c r="L2553" s="17" t="n">
        <v>46265.6631944445</v>
      </c>
      <c r="M2553" s="17" t="n">
        <v>46265.6916666667</v>
      </c>
      <c r="N2553" s="17" t="n">
        <v>46265.7854166667</v>
      </c>
      <c r="O2553" s="17" t="n">
        <v>46265.8444444445</v>
      </c>
      <c r="P2553" s="17" t="n">
        <v>46265.8694444444</v>
      </c>
      <c r="Q2553" s="17" t="n">
        <v>46265.8868055556</v>
      </c>
      <c r="R2553" s="0" t="n">
        <v>135</v>
      </c>
      <c r="S2553" s="0" t="n">
        <v>0</v>
      </c>
      <c r="T2553" s="0" t="n">
        <v>0</v>
      </c>
      <c r="U2553" s="18" t="s">
        <v>130</v>
      </c>
      <c r="V2553" s="18" t="s">
        <v>131</v>
      </c>
      <c r="W2553" s="0" t="str">
        <f aca="false">IF(AND(X2553&gt;=6,X2553&lt;14),"A",IF(AND(X2553&gt;=14,X2553&lt;22),"B","C"))</f>
        <v>B</v>
      </c>
      <c r="X2553" s="18" t="n">
        <f aca="false">HOUR(H2553)</f>
        <v>14</v>
      </c>
      <c r="Y2553" s="18" t="n">
        <f aca="false">ROUND((I2553-H2553)*1440,0)</f>
        <v>49</v>
      </c>
      <c r="Z2553" s="18" t="n">
        <f aca="false">ROUND((J2553-I2553)*1440,0)</f>
        <v>14</v>
      </c>
      <c r="AA2553" s="18" t="n">
        <f aca="false">ROUND((K2553-J2553)*1440,0)</f>
        <v>13</v>
      </c>
      <c r="AB2553" s="18" t="n">
        <f aca="false">ROUND((L2553-K2553)*1440,0)</f>
        <v>18</v>
      </c>
      <c r="AC2553" s="18" t="n">
        <f aca="false">ROUND((M2553-L2553)*1440,0)</f>
        <v>41</v>
      </c>
      <c r="AD2553" s="18" t="n">
        <f aca="false">IF(N2553="","",ROUND((N2553-M2553)*1440,0))</f>
        <v>135</v>
      </c>
      <c r="AE2553" s="18" t="n">
        <f aca="false">IF(O2553="","",ROUND((O2553-N2553)*1440,0))</f>
        <v>85</v>
      </c>
      <c r="AF2553" s="18" t="n">
        <f aca="false">IF(P2553="","",ROUND((P2553-O2553)*1440,0))</f>
        <v>36</v>
      </c>
      <c r="AG2553" s="18" t="n">
        <f aca="false">IF(Q2553="","",ROUND((Q2553-P2553)*1440,0))</f>
        <v>25</v>
      </c>
      <c r="AH2553" s="18" t="n">
        <f aca="false">IF(Q2553="","",ROUND((Q2553-H2553)*1440,0))</f>
        <v>416</v>
      </c>
      <c r="AI2553" s="19" t="n">
        <f aca="false">ROUND(IF(O2553="",Assumptions!$B$25-K2553,O2553-K2553)*24,1)</f>
        <v>4.7</v>
      </c>
      <c r="AJ2553" s="20" t="n">
        <f aca="false">ROUND(MAX(N(Y2553)/Assumptions!$C$5, N(Z2553)/Assumptions!$C$6, N(AA2553)/Assumptions!$C$7, N(AB2553)/Assumptions!$C$8, N(AC2553)/Assumptions!$C$9, N(AD2553)/Assumptions!$C$10, N(AE2553)/Assumptions!$C$11, N(AF2553)/Assumptions!$C$12, N(AG2553)/Assumptions!$C$13),3)</f>
        <v>4.5</v>
      </c>
      <c r="AK2553" s="0" t="str">
        <f aca="false">IF(OR(U2553="Pending",U2553="On Hold"),"Open GRN (awaiting)",IF(AJ2553&lt;=1,"Within SLA",IF(ROUND(N(Y2553)/Assumptions!$C$5,3)=AJ2553,"Gate Wait",IF(ROUND(N(Z2553)/Assumptions!$C$6,3)=AJ2553,"Dock Wait",IF(ROUND(N(AA2553)/Assumptions!$C$7,3)=AJ2553,"Unloading",IF(ROUND(N(AB2553)/Assumptions!$C$8,3)=AJ2553,"Unload-to-QC Wait",IF(ROUND(N(AC2553)/Assumptions!$C$9,3)=AJ2553,"QC",IF(ROUND(N(AD2553)/Assumptions!$C$10,3)=AJ2553,"QC-to-GRN Wait",IF(ROUND(N(AE2553)/Assumptions!$C$11,3)=AJ2553,"GRN Processing",IF(ROUND(N(AF2553)/Assumptions!$C$12,3)=AJ2553,"GRN-to-Putaway Wait",IF(ROUND(N(AG2553)/Assumptions!$C$13,3)=AJ2553,"Putaway","Within SLA")))))))))))</f>
        <v>QC-to-GRN Wait</v>
      </c>
    </row>
    <row r="2554" customFormat="false" ht="15" hidden="false" customHeight="false" outlineLevel="0" collapsed="false">
      <c r="A2554" s="0" t="s">
        <v>7350</v>
      </c>
      <c r="B2554" s="0" t="s">
        <v>7351</v>
      </c>
      <c r="C2554" s="0" t="s">
        <v>170</v>
      </c>
      <c r="D2554" s="0" t="s">
        <v>147</v>
      </c>
      <c r="E2554" s="0" t="s">
        <v>3117</v>
      </c>
      <c r="F2554" s="0" t="s">
        <v>172</v>
      </c>
      <c r="G2554" s="0" t="s">
        <v>150</v>
      </c>
      <c r="H2554" s="17" t="n">
        <v>46265.6097222222</v>
      </c>
      <c r="I2554" s="17" t="n">
        <v>46265.64375</v>
      </c>
      <c r="J2554" s="17" t="n">
        <v>46265.6451388889</v>
      </c>
      <c r="K2554" s="17" t="n">
        <v>46265.6631944445</v>
      </c>
      <c r="L2554" s="17" t="n">
        <v>46265.6763888889</v>
      </c>
      <c r="M2554" s="17" t="n">
        <v>46265.6930555556</v>
      </c>
      <c r="N2554" s="17" t="n">
        <v>46265.7048611111</v>
      </c>
      <c r="O2554" s="17" t="n">
        <v>46265.7958333333</v>
      </c>
      <c r="P2554" s="17" t="n">
        <v>46265.8298611111</v>
      </c>
      <c r="Q2554" s="17" t="n">
        <v>46265.8472222222</v>
      </c>
      <c r="R2554" s="0" t="n">
        <v>537</v>
      </c>
      <c r="S2554" s="0" t="n">
        <v>0</v>
      </c>
      <c r="T2554" s="0" t="n">
        <v>0</v>
      </c>
      <c r="U2554" s="18" t="s">
        <v>130</v>
      </c>
      <c r="V2554" s="18" t="s">
        <v>156</v>
      </c>
      <c r="W2554" s="0" t="str">
        <f aca="false">IF(AND(X2554&gt;=6,X2554&lt;14),"A",IF(AND(X2554&gt;=14,X2554&lt;22),"B","C"))</f>
        <v>B</v>
      </c>
      <c r="X2554" s="18" t="n">
        <f aca="false">HOUR(H2554)</f>
        <v>14</v>
      </c>
      <c r="Y2554" s="18" t="n">
        <f aca="false">ROUND((I2554-H2554)*1440,0)</f>
        <v>49</v>
      </c>
      <c r="Z2554" s="18" t="n">
        <f aca="false">ROUND((J2554-I2554)*1440,0)</f>
        <v>2</v>
      </c>
      <c r="AA2554" s="18" t="n">
        <f aca="false">ROUND((K2554-J2554)*1440,0)</f>
        <v>26</v>
      </c>
      <c r="AB2554" s="18" t="n">
        <f aca="false">ROUND((L2554-K2554)*1440,0)</f>
        <v>19</v>
      </c>
      <c r="AC2554" s="18" t="n">
        <f aca="false">ROUND((M2554-L2554)*1440,0)</f>
        <v>24</v>
      </c>
      <c r="AD2554" s="18" t="n">
        <f aca="false">IF(N2554="","",ROUND((N2554-M2554)*1440,0))</f>
        <v>17</v>
      </c>
      <c r="AE2554" s="18" t="n">
        <f aca="false">IF(O2554="","",ROUND((O2554-N2554)*1440,0))</f>
        <v>131</v>
      </c>
      <c r="AF2554" s="18" t="n">
        <f aca="false">IF(P2554="","",ROUND((P2554-O2554)*1440,0))</f>
        <v>49</v>
      </c>
      <c r="AG2554" s="18" t="n">
        <f aca="false">IF(Q2554="","",ROUND((Q2554-P2554)*1440,0))</f>
        <v>25</v>
      </c>
      <c r="AH2554" s="18" t="n">
        <f aca="false">IF(Q2554="","",ROUND((Q2554-H2554)*1440,0))</f>
        <v>342</v>
      </c>
      <c r="AI2554" s="19" t="n">
        <f aca="false">ROUND(IF(O2554="",Assumptions!$B$25-K2554,O2554-K2554)*24,1)</f>
        <v>3.2</v>
      </c>
      <c r="AJ2554" s="20" t="n">
        <f aca="false">ROUND(MAX(N(Y2554)/Assumptions!$C$5, N(Z2554)/Assumptions!$C$6, N(AA2554)/Assumptions!$C$7, N(AB2554)/Assumptions!$C$8, N(AC2554)/Assumptions!$C$9, N(AD2554)/Assumptions!$C$10, N(AE2554)/Assumptions!$C$11, N(AF2554)/Assumptions!$C$12, N(AG2554)/Assumptions!$C$13),3)</f>
        <v>2.911</v>
      </c>
      <c r="AK2554" s="0" t="str">
        <f aca="false">IF(OR(U2554="Pending",U2554="On Hold"),"Open GRN (awaiting)",IF(AJ2554&lt;=1,"Within SLA",IF(ROUND(N(Y2554)/Assumptions!$C$5,3)=AJ2554,"Gate Wait",IF(ROUND(N(Z2554)/Assumptions!$C$6,3)=AJ2554,"Dock Wait",IF(ROUND(N(AA2554)/Assumptions!$C$7,3)=AJ2554,"Unloading",IF(ROUND(N(AB2554)/Assumptions!$C$8,3)=AJ2554,"Unload-to-QC Wait",IF(ROUND(N(AC2554)/Assumptions!$C$9,3)=AJ2554,"QC",IF(ROUND(N(AD2554)/Assumptions!$C$10,3)=AJ2554,"QC-to-GRN Wait",IF(ROUND(N(AE2554)/Assumptions!$C$11,3)=AJ2554,"GRN Processing",IF(ROUND(N(AF2554)/Assumptions!$C$12,3)=AJ2554,"GRN-to-Putaway Wait",IF(ROUND(N(AG2554)/Assumptions!$C$13,3)=AJ2554,"Putaway","Within SLA")))))))))))</f>
        <v>GRN Processing</v>
      </c>
    </row>
    <row r="2555" customFormat="false" ht="15" hidden="false" customHeight="false" outlineLevel="0" collapsed="false">
      <c r="A2555" s="0" t="s">
        <v>7352</v>
      </c>
      <c r="B2555" s="0" t="s">
        <v>7353</v>
      </c>
      <c r="C2555" s="0" t="s">
        <v>126</v>
      </c>
      <c r="D2555" s="0" t="s">
        <v>135</v>
      </c>
      <c r="E2555" s="0" t="s">
        <v>7354</v>
      </c>
      <c r="F2555" s="0" t="s">
        <v>128</v>
      </c>
      <c r="G2555" s="0" t="s">
        <v>138</v>
      </c>
      <c r="H2555" s="17" t="n">
        <v>46265.6131944444</v>
      </c>
      <c r="I2555" s="17" t="n">
        <v>46265.6513888889</v>
      </c>
      <c r="J2555" s="17" t="n">
        <v>46265.6569444445</v>
      </c>
      <c r="K2555" s="17" t="n">
        <v>46265.6736111111</v>
      </c>
      <c r="L2555" s="17" t="n">
        <v>46265.6854166667</v>
      </c>
      <c r="M2555" s="17" t="n">
        <v>46265.7145833333</v>
      </c>
      <c r="N2555" s="17" t="n">
        <v>46265.7486111111</v>
      </c>
      <c r="O2555" s="17" t="n">
        <v>46265.7569444445</v>
      </c>
      <c r="P2555" s="17" t="n">
        <v>46265.7659722222</v>
      </c>
      <c r="Q2555" s="17" t="n">
        <v>46265.775</v>
      </c>
      <c r="R2555" s="0" t="n">
        <v>77</v>
      </c>
      <c r="S2555" s="0" t="n">
        <v>0</v>
      </c>
      <c r="T2555" s="0" t="n">
        <v>0</v>
      </c>
      <c r="U2555" s="18" t="s">
        <v>130</v>
      </c>
      <c r="V2555" s="18" t="s">
        <v>82</v>
      </c>
      <c r="W2555" s="0" t="str">
        <f aca="false">IF(AND(X2555&gt;=6,X2555&lt;14),"A",IF(AND(X2555&gt;=14,X2555&lt;22),"B","C"))</f>
        <v>B</v>
      </c>
      <c r="X2555" s="18" t="n">
        <f aca="false">HOUR(H2555)</f>
        <v>14</v>
      </c>
      <c r="Y2555" s="18" t="n">
        <f aca="false">ROUND((I2555-H2555)*1440,0)</f>
        <v>55</v>
      </c>
      <c r="Z2555" s="18" t="n">
        <f aca="false">ROUND((J2555-I2555)*1440,0)</f>
        <v>8</v>
      </c>
      <c r="AA2555" s="18" t="n">
        <f aca="false">ROUND((K2555-J2555)*1440,0)</f>
        <v>24</v>
      </c>
      <c r="AB2555" s="18" t="n">
        <f aca="false">ROUND((L2555-K2555)*1440,0)</f>
        <v>17</v>
      </c>
      <c r="AC2555" s="18" t="n">
        <f aca="false">ROUND((M2555-L2555)*1440,0)</f>
        <v>42</v>
      </c>
      <c r="AD2555" s="18" t="n">
        <f aca="false">IF(N2555="","",ROUND((N2555-M2555)*1440,0))</f>
        <v>49</v>
      </c>
      <c r="AE2555" s="18" t="n">
        <f aca="false">IF(O2555="","",ROUND((O2555-N2555)*1440,0))</f>
        <v>12</v>
      </c>
      <c r="AF2555" s="18" t="n">
        <f aca="false">IF(P2555="","",ROUND((P2555-O2555)*1440,0))</f>
        <v>13</v>
      </c>
      <c r="AG2555" s="18" t="n">
        <f aca="false">IF(Q2555="","",ROUND((Q2555-P2555)*1440,0))</f>
        <v>13</v>
      </c>
      <c r="AH2555" s="18" t="n">
        <f aca="false">IF(Q2555="","",ROUND((Q2555-H2555)*1440,0))</f>
        <v>233</v>
      </c>
      <c r="AI2555" s="19" t="n">
        <f aca="false">ROUND(IF(O2555="",Assumptions!$B$25-K2555,O2555-K2555)*24,1)</f>
        <v>2</v>
      </c>
      <c r="AJ2555" s="20" t="n">
        <f aca="false">ROUND(MAX(N(Y2555)/Assumptions!$C$5, N(Z2555)/Assumptions!$C$6, N(AA2555)/Assumptions!$C$7, N(AB2555)/Assumptions!$C$8, N(AC2555)/Assumptions!$C$9, N(AD2555)/Assumptions!$C$10, N(AE2555)/Assumptions!$C$11, N(AF2555)/Assumptions!$C$12, N(AG2555)/Assumptions!$C$13),3)</f>
        <v>1.833</v>
      </c>
      <c r="AK2555" s="0" t="str">
        <f aca="false">IF(OR(U2555="Pending",U2555="On Hold"),"Open GRN (awaiting)",IF(AJ2555&lt;=1,"Within SLA",IF(ROUND(N(Y2555)/Assumptions!$C$5,3)=AJ2555,"Gate Wait",IF(ROUND(N(Z2555)/Assumptions!$C$6,3)=AJ2555,"Dock Wait",IF(ROUND(N(AA2555)/Assumptions!$C$7,3)=AJ2555,"Unloading",IF(ROUND(N(AB2555)/Assumptions!$C$8,3)=AJ2555,"Unload-to-QC Wait",IF(ROUND(N(AC2555)/Assumptions!$C$9,3)=AJ2555,"QC",IF(ROUND(N(AD2555)/Assumptions!$C$10,3)=AJ2555,"QC-to-GRN Wait",IF(ROUND(N(AE2555)/Assumptions!$C$11,3)=AJ2555,"GRN Processing",IF(ROUND(N(AF2555)/Assumptions!$C$12,3)=AJ2555,"GRN-to-Putaway Wait",IF(ROUND(N(AG2555)/Assumptions!$C$13,3)=AJ2555,"Putaway","Within SLA")))))))))))</f>
        <v>Gate Wait</v>
      </c>
    </row>
    <row r="2556" customFormat="false" ht="15" hidden="false" customHeight="false" outlineLevel="0" collapsed="false">
      <c r="A2556" s="0" t="s">
        <v>7355</v>
      </c>
      <c r="B2556" s="0" t="s">
        <v>7356</v>
      </c>
      <c r="C2556" s="0" t="s">
        <v>159</v>
      </c>
      <c r="D2556" s="0" t="s">
        <v>147</v>
      </c>
      <c r="E2556" s="0" t="s">
        <v>4763</v>
      </c>
      <c r="F2556" s="0" t="s">
        <v>128</v>
      </c>
      <c r="G2556" s="0" t="s">
        <v>167</v>
      </c>
      <c r="H2556" s="17" t="n">
        <v>46265.6159722222</v>
      </c>
      <c r="I2556" s="17" t="n">
        <v>46265.6451388889</v>
      </c>
      <c r="J2556" s="17" t="n">
        <v>46265.65</v>
      </c>
      <c r="K2556" s="17" t="n">
        <v>46265.6694444444</v>
      </c>
      <c r="L2556" s="17" t="n">
        <v>46265.6847222222</v>
      </c>
      <c r="M2556" s="17" t="n">
        <v>46265.6930555556</v>
      </c>
      <c r="N2556" s="17" t="n">
        <v>46265.6993055556</v>
      </c>
      <c r="O2556" s="17" t="n">
        <v>46265.7159722222</v>
      </c>
      <c r="P2556" s="17" t="n">
        <v>46265.7291666667</v>
      </c>
      <c r="Q2556" s="17" t="n">
        <v>46265.7375</v>
      </c>
      <c r="R2556" s="0" t="n">
        <v>406</v>
      </c>
      <c r="S2556" s="0" t="n">
        <v>0</v>
      </c>
      <c r="T2556" s="0" t="n">
        <v>0</v>
      </c>
      <c r="U2556" s="18" t="s">
        <v>130</v>
      </c>
      <c r="V2556" s="18" t="s">
        <v>144</v>
      </c>
      <c r="W2556" s="0" t="str">
        <f aca="false">IF(AND(X2556&gt;=6,X2556&lt;14),"A",IF(AND(X2556&gt;=14,X2556&lt;22),"B","C"))</f>
        <v>B</v>
      </c>
      <c r="X2556" s="18" t="n">
        <f aca="false">HOUR(H2556)</f>
        <v>14</v>
      </c>
      <c r="Y2556" s="18" t="n">
        <f aca="false">ROUND((I2556-H2556)*1440,0)</f>
        <v>42</v>
      </c>
      <c r="Z2556" s="18" t="n">
        <f aca="false">ROUND((J2556-I2556)*1440,0)</f>
        <v>7</v>
      </c>
      <c r="AA2556" s="18" t="n">
        <f aca="false">ROUND((K2556-J2556)*1440,0)</f>
        <v>28</v>
      </c>
      <c r="AB2556" s="18" t="n">
        <f aca="false">ROUND((L2556-K2556)*1440,0)</f>
        <v>22</v>
      </c>
      <c r="AC2556" s="18" t="n">
        <f aca="false">ROUND((M2556-L2556)*1440,0)</f>
        <v>12</v>
      </c>
      <c r="AD2556" s="18" t="n">
        <f aca="false">IF(N2556="","",ROUND((N2556-M2556)*1440,0))</f>
        <v>9</v>
      </c>
      <c r="AE2556" s="18" t="n">
        <f aca="false">IF(O2556="","",ROUND((O2556-N2556)*1440,0))</f>
        <v>24</v>
      </c>
      <c r="AF2556" s="18" t="n">
        <f aca="false">IF(P2556="","",ROUND((P2556-O2556)*1440,0))</f>
        <v>19</v>
      </c>
      <c r="AG2556" s="18" t="n">
        <f aca="false">IF(Q2556="","",ROUND((Q2556-P2556)*1440,0))</f>
        <v>12</v>
      </c>
      <c r="AH2556" s="18" t="n">
        <f aca="false">IF(Q2556="","",ROUND((Q2556-H2556)*1440,0))</f>
        <v>175</v>
      </c>
      <c r="AI2556" s="19" t="n">
        <f aca="false">ROUND(IF(O2556="",Assumptions!$B$25-K2556,O2556-K2556)*24,1)</f>
        <v>1.1</v>
      </c>
      <c r="AJ2556" s="20" t="n">
        <f aca="false">ROUND(MAX(N(Y2556)/Assumptions!$C$5, N(Z2556)/Assumptions!$C$6, N(AA2556)/Assumptions!$C$7, N(AB2556)/Assumptions!$C$8, N(AC2556)/Assumptions!$C$9, N(AD2556)/Assumptions!$C$10, N(AE2556)/Assumptions!$C$11, N(AF2556)/Assumptions!$C$12, N(AG2556)/Assumptions!$C$13),3)</f>
        <v>1.467</v>
      </c>
      <c r="AK2556" s="0" t="str">
        <f aca="false">IF(OR(U2556="Pending",U2556="On Hold"),"Open GRN (awaiting)",IF(AJ2556&lt;=1,"Within SLA",IF(ROUND(N(Y2556)/Assumptions!$C$5,3)=AJ2556,"Gate Wait",IF(ROUND(N(Z2556)/Assumptions!$C$6,3)=AJ2556,"Dock Wait",IF(ROUND(N(AA2556)/Assumptions!$C$7,3)=AJ2556,"Unloading",IF(ROUND(N(AB2556)/Assumptions!$C$8,3)=AJ2556,"Unload-to-QC Wait",IF(ROUND(N(AC2556)/Assumptions!$C$9,3)=AJ2556,"QC",IF(ROUND(N(AD2556)/Assumptions!$C$10,3)=AJ2556,"QC-to-GRN Wait",IF(ROUND(N(AE2556)/Assumptions!$C$11,3)=AJ2556,"GRN Processing",IF(ROUND(N(AF2556)/Assumptions!$C$12,3)=AJ2556,"GRN-to-Putaway Wait",IF(ROUND(N(AG2556)/Assumptions!$C$13,3)=AJ2556,"Putaway","Within SLA")))))))))))</f>
        <v>Unload-to-QC Wait</v>
      </c>
    </row>
    <row r="2557" customFormat="false" ht="15" hidden="false" customHeight="false" outlineLevel="0" collapsed="false">
      <c r="A2557" s="0" t="s">
        <v>7357</v>
      </c>
      <c r="B2557" s="0" t="s">
        <v>7358</v>
      </c>
      <c r="C2557" s="0" t="s">
        <v>142</v>
      </c>
      <c r="D2557" s="0" t="s">
        <v>119</v>
      </c>
      <c r="E2557" s="0" t="s">
        <v>3943</v>
      </c>
      <c r="F2557" s="0" t="s">
        <v>137</v>
      </c>
      <c r="G2557" s="0" t="s">
        <v>122</v>
      </c>
      <c r="H2557" s="17" t="n">
        <v>46265.6166666667</v>
      </c>
      <c r="I2557" s="17" t="n">
        <v>46265.6333333333</v>
      </c>
      <c r="J2557" s="17" t="n">
        <v>46265.6368055556</v>
      </c>
      <c r="K2557" s="17" t="n">
        <v>46265.6666666667</v>
      </c>
      <c r="L2557" s="17" t="n">
        <v>46265.6909722222</v>
      </c>
      <c r="M2557" s="17" t="n">
        <v>46265.7118055556</v>
      </c>
      <c r="N2557" s="17" t="n">
        <v>46265.7180555556</v>
      </c>
      <c r="O2557" s="17" t="n">
        <v>46265.7354166667</v>
      </c>
      <c r="P2557" s="17" t="n">
        <v>46265.7506944445</v>
      </c>
      <c r="Q2557" s="17" t="n">
        <v>46265.7625</v>
      </c>
      <c r="R2557" s="0" t="n">
        <v>238</v>
      </c>
      <c r="S2557" s="0" t="n">
        <v>0</v>
      </c>
      <c r="T2557" s="0" t="n">
        <v>0</v>
      </c>
      <c r="U2557" s="18" t="s">
        <v>130</v>
      </c>
      <c r="V2557" s="18" t="s">
        <v>144</v>
      </c>
      <c r="W2557" s="0" t="str">
        <f aca="false">IF(AND(X2557&gt;=6,X2557&lt;14),"A",IF(AND(X2557&gt;=14,X2557&lt;22),"B","C"))</f>
        <v>B</v>
      </c>
      <c r="X2557" s="18" t="n">
        <f aca="false">HOUR(H2557)</f>
        <v>14</v>
      </c>
      <c r="Y2557" s="18" t="n">
        <f aca="false">ROUND((I2557-H2557)*1440,0)</f>
        <v>24</v>
      </c>
      <c r="Z2557" s="18" t="n">
        <f aca="false">ROUND((J2557-I2557)*1440,0)</f>
        <v>5</v>
      </c>
      <c r="AA2557" s="18" t="n">
        <f aca="false">ROUND((K2557-J2557)*1440,0)</f>
        <v>43</v>
      </c>
      <c r="AB2557" s="18" t="n">
        <f aca="false">ROUND((L2557-K2557)*1440,0)</f>
        <v>35</v>
      </c>
      <c r="AC2557" s="18" t="n">
        <f aca="false">ROUND((M2557-L2557)*1440,0)</f>
        <v>30</v>
      </c>
      <c r="AD2557" s="18" t="n">
        <f aca="false">IF(N2557="","",ROUND((N2557-M2557)*1440,0))</f>
        <v>9</v>
      </c>
      <c r="AE2557" s="18" t="n">
        <f aca="false">IF(O2557="","",ROUND((O2557-N2557)*1440,0))</f>
        <v>25</v>
      </c>
      <c r="AF2557" s="18" t="n">
        <f aca="false">IF(P2557="","",ROUND((P2557-O2557)*1440,0))</f>
        <v>22</v>
      </c>
      <c r="AG2557" s="18" t="n">
        <f aca="false">IF(Q2557="","",ROUND((Q2557-P2557)*1440,0))</f>
        <v>17</v>
      </c>
      <c r="AH2557" s="18" t="n">
        <f aca="false">IF(Q2557="","",ROUND((Q2557-H2557)*1440,0))</f>
        <v>210</v>
      </c>
      <c r="AI2557" s="19" t="n">
        <f aca="false">ROUND(IF(O2557="",Assumptions!$B$25-K2557,O2557-K2557)*24,1)</f>
        <v>1.7</v>
      </c>
      <c r="AJ2557" s="20" t="n">
        <f aca="false">ROUND(MAX(N(Y2557)/Assumptions!$C$5, N(Z2557)/Assumptions!$C$6, N(AA2557)/Assumptions!$C$7, N(AB2557)/Assumptions!$C$8, N(AC2557)/Assumptions!$C$9, N(AD2557)/Assumptions!$C$10, N(AE2557)/Assumptions!$C$11, N(AF2557)/Assumptions!$C$12, N(AG2557)/Assumptions!$C$13),3)</f>
        <v>2.333</v>
      </c>
      <c r="AK2557" s="0" t="str">
        <f aca="false">IF(OR(U2557="Pending",U2557="On Hold"),"Open GRN (awaiting)",IF(AJ2557&lt;=1,"Within SLA",IF(ROUND(N(Y2557)/Assumptions!$C$5,3)=AJ2557,"Gate Wait",IF(ROUND(N(Z2557)/Assumptions!$C$6,3)=AJ2557,"Dock Wait",IF(ROUND(N(AA2557)/Assumptions!$C$7,3)=AJ2557,"Unloading",IF(ROUND(N(AB2557)/Assumptions!$C$8,3)=AJ2557,"Unload-to-QC Wait",IF(ROUND(N(AC2557)/Assumptions!$C$9,3)=AJ2557,"QC",IF(ROUND(N(AD2557)/Assumptions!$C$10,3)=AJ2557,"QC-to-GRN Wait",IF(ROUND(N(AE2557)/Assumptions!$C$11,3)=AJ2557,"GRN Processing",IF(ROUND(N(AF2557)/Assumptions!$C$12,3)=AJ2557,"GRN-to-Putaway Wait",IF(ROUND(N(AG2557)/Assumptions!$C$13,3)=AJ2557,"Putaway","Within SLA")))))))))))</f>
        <v>Unload-to-QC Wait</v>
      </c>
    </row>
    <row r="2558" customFormat="false" ht="15" hidden="false" customHeight="false" outlineLevel="0" collapsed="false">
      <c r="A2558" s="0" t="s">
        <v>7359</v>
      </c>
      <c r="B2558" s="0" t="s">
        <v>7360</v>
      </c>
      <c r="C2558" s="0" t="s">
        <v>153</v>
      </c>
      <c r="D2558" s="0" t="s">
        <v>147</v>
      </c>
      <c r="E2558" s="0" t="s">
        <v>7361</v>
      </c>
      <c r="F2558" s="0" t="s">
        <v>155</v>
      </c>
      <c r="G2558" s="0" t="s">
        <v>150</v>
      </c>
      <c r="H2558" s="17" t="n">
        <v>46265.6284722222</v>
      </c>
      <c r="I2558" s="17" t="n">
        <v>46265.6381944444</v>
      </c>
      <c r="J2558" s="17" t="n">
        <v>46265.6416666667</v>
      </c>
      <c r="K2558" s="17" t="n">
        <v>46265.6555555556</v>
      </c>
      <c r="L2558" s="17" t="n">
        <v>46265.6611111111</v>
      </c>
      <c r="M2558" s="17" t="n">
        <v>46265.6986111111</v>
      </c>
      <c r="N2558" s="17" t="n">
        <v>46265.7180555556</v>
      </c>
      <c r="O2558" s="17" t="n">
        <v>46265.7354166667</v>
      </c>
      <c r="P2558" s="17" t="n">
        <v>46265.7520833333</v>
      </c>
      <c r="Q2558" s="17" t="n">
        <v>46265.76875</v>
      </c>
      <c r="R2558" s="0" t="n">
        <v>178</v>
      </c>
      <c r="S2558" s="0" t="n">
        <v>0</v>
      </c>
      <c r="T2558" s="0" t="n">
        <v>1</v>
      </c>
      <c r="U2558" s="18" t="s">
        <v>123</v>
      </c>
      <c r="V2558" s="18" t="s">
        <v>156</v>
      </c>
      <c r="W2558" s="0" t="str">
        <f aca="false">IF(AND(X2558&gt;=6,X2558&lt;14),"A",IF(AND(X2558&gt;=14,X2558&lt;22),"B","C"))</f>
        <v>B</v>
      </c>
      <c r="X2558" s="18" t="n">
        <f aca="false">HOUR(H2558)</f>
        <v>15</v>
      </c>
      <c r="Y2558" s="18" t="n">
        <f aca="false">ROUND((I2558-H2558)*1440,0)</f>
        <v>14</v>
      </c>
      <c r="Z2558" s="18" t="n">
        <f aca="false">ROUND((J2558-I2558)*1440,0)</f>
        <v>5</v>
      </c>
      <c r="AA2558" s="18" t="n">
        <f aca="false">ROUND((K2558-J2558)*1440,0)</f>
        <v>20</v>
      </c>
      <c r="AB2558" s="18" t="n">
        <f aca="false">ROUND((L2558-K2558)*1440,0)</f>
        <v>8</v>
      </c>
      <c r="AC2558" s="18" t="n">
        <f aca="false">ROUND((M2558-L2558)*1440,0)</f>
        <v>54</v>
      </c>
      <c r="AD2558" s="18" t="n">
        <f aca="false">IF(N2558="","",ROUND((N2558-M2558)*1440,0))</f>
        <v>28</v>
      </c>
      <c r="AE2558" s="18" t="n">
        <f aca="false">IF(O2558="","",ROUND((O2558-N2558)*1440,0))</f>
        <v>25</v>
      </c>
      <c r="AF2558" s="18" t="n">
        <f aca="false">IF(P2558="","",ROUND((P2558-O2558)*1440,0))</f>
        <v>24</v>
      </c>
      <c r="AG2558" s="18" t="n">
        <f aca="false">IF(Q2558="","",ROUND((Q2558-P2558)*1440,0))</f>
        <v>24</v>
      </c>
      <c r="AH2558" s="18" t="n">
        <f aca="false">IF(Q2558="","",ROUND((Q2558-H2558)*1440,0))</f>
        <v>202</v>
      </c>
      <c r="AI2558" s="19" t="n">
        <f aca="false">ROUND(IF(O2558="",Assumptions!$B$25-K2558,O2558-K2558)*24,1)</f>
        <v>1.9</v>
      </c>
      <c r="AJ2558" s="20" t="n">
        <f aca="false">ROUND(MAX(N(Y2558)/Assumptions!$C$5, N(Z2558)/Assumptions!$C$6, N(AA2558)/Assumptions!$C$7, N(AB2558)/Assumptions!$C$8, N(AC2558)/Assumptions!$C$9, N(AD2558)/Assumptions!$C$10, N(AE2558)/Assumptions!$C$11, N(AF2558)/Assumptions!$C$12, N(AG2558)/Assumptions!$C$13),3)</f>
        <v>1.2</v>
      </c>
      <c r="AK2558" s="0" t="str">
        <f aca="false">IF(OR(U2558="Pending",U2558="On Hold"),"Open GRN (awaiting)",IF(AJ2558&lt;=1,"Within SLA",IF(ROUND(N(Y2558)/Assumptions!$C$5,3)=AJ2558,"Gate Wait",IF(ROUND(N(Z2558)/Assumptions!$C$6,3)=AJ2558,"Dock Wait",IF(ROUND(N(AA2558)/Assumptions!$C$7,3)=AJ2558,"Unloading",IF(ROUND(N(AB2558)/Assumptions!$C$8,3)=AJ2558,"Unload-to-QC Wait",IF(ROUND(N(AC2558)/Assumptions!$C$9,3)=AJ2558,"QC",IF(ROUND(N(AD2558)/Assumptions!$C$10,3)=AJ2558,"QC-to-GRN Wait",IF(ROUND(N(AE2558)/Assumptions!$C$11,3)=AJ2558,"GRN Processing",IF(ROUND(N(AF2558)/Assumptions!$C$12,3)=AJ2558,"GRN-to-Putaway Wait",IF(ROUND(N(AG2558)/Assumptions!$C$13,3)=AJ2558,"Putaway","Within SLA")))))))))))</f>
        <v>QC</v>
      </c>
    </row>
    <row r="2559" customFormat="false" ht="15" hidden="false" customHeight="false" outlineLevel="0" collapsed="false">
      <c r="A2559" s="0" t="s">
        <v>7362</v>
      </c>
      <c r="B2559" s="0" t="s">
        <v>7363</v>
      </c>
      <c r="C2559" s="0" t="s">
        <v>184</v>
      </c>
      <c r="D2559" s="0" t="s">
        <v>119</v>
      </c>
      <c r="E2559" s="0" t="s">
        <v>7364</v>
      </c>
      <c r="F2559" s="0" t="s">
        <v>177</v>
      </c>
      <c r="G2559" s="0" t="s">
        <v>129</v>
      </c>
      <c r="H2559" s="17" t="n">
        <v>46265.6375</v>
      </c>
      <c r="I2559" s="17" t="n">
        <v>46265.6409722222</v>
      </c>
      <c r="J2559" s="17" t="n">
        <v>46265.6430555556</v>
      </c>
      <c r="K2559" s="17" t="n">
        <v>46265.6777777778</v>
      </c>
      <c r="L2559" s="17" t="n">
        <v>46265.6819444444</v>
      </c>
      <c r="M2559" s="17" t="n">
        <v>46265.7152777778</v>
      </c>
      <c r="N2559" s="17" t="n">
        <v>46265.7402777778</v>
      </c>
      <c r="O2559" s="17" t="n">
        <v>46265.7729166667</v>
      </c>
      <c r="P2559" s="17" t="n">
        <v>46265.7805555556</v>
      </c>
      <c r="Q2559" s="17" t="n">
        <v>46265.8138888889</v>
      </c>
      <c r="R2559" s="0" t="n">
        <v>1157</v>
      </c>
      <c r="S2559" s="0" t="n">
        <v>66</v>
      </c>
      <c r="T2559" s="0" t="n">
        <v>15</v>
      </c>
      <c r="U2559" s="18" t="s">
        <v>123</v>
      </c>
      <c r="V2559" s="18" t="s">
        <v>156</v>
      </c>
      <c r="W2559" s="0" t="str">
        <f aca="false">IF(AND(X2559&gt;=6,X2559&lt;14),"A",IF(AND(X2559&gt;=14,X2559&lt;22),"B","C"))</f>
        <v>B</v>
      </c>
      <c r="X2559" s="18" t="n">
        <f aca="false">HOUR(H2559)</f>
        <v>15</v>
      </c>
      <c r="Y2559" s="18" t="n">
        <f aca="false">ROUND((I2559-H2559)*1440,0)</f>
        <v>5</v>
      </c>
      <c r="Z2559" s="18" t="n">
        <f aca="false">ROUND((J2559-I2559)*1440,0)</f>
        <v>3</v>
      </c>
      <c r="AA2559" s="18" t="n">
        <f aca="false">ROUND((K2559-J2559)*1440,0)</f>
        <v>50</v>
      </c>
      <c r="AB2559" s="18" t="n">
        <f aca="false">ROUND((L2559-K2559)*1440,0)</f>
        <v>6</v>
      </c>
      <c r="AC2559" s="18" t="n">
        <f aca="false">ROUND((M2559-L2559)*1440,0)</f>
        <v>48</v>
      </c>
      <c r="AD2559" s="18" t="n">
        <f aca="false">IF(N2559="","",ROUND((N2559-M2559)*1440,0))</f>
        <v>36</v>
      </c>
      <c r="AE2559" s="18" t="n">
        <f aca="false">IF(O2559="","",ROUND((O2559-N2559)*1440,0))</f>
        <v>47</v>
      </c>
      <c r="AF2559" s="18" t="n">
        <f aca="false">IF(P2559="","",ROUND((P2559-O2559)*1440,0))</f>
        <v>11</v>
      </c>
      <c r="AG2559" s="18" t="n">
        <f aca="false">IF(Q2559="","",ROUND((Q2559-P2559)*1440,0))</f>
        <v>48</v>
      </c>
      <c r="AH2559" s="18" t="n">
        <f aca="false">IF(Q2559="","",ROUND((Q2559-H2559)*1440,0))</f>
        <v>254</v>
      </c>
      <c r="AI2559" s="19" t="n">
        <f aca="false">ROUND(IF(O2559="",Assumptions!$B$25-K2559,O2559-K2559)*24,1)</f>
        <v>2.3</v>
      </c>
      <c r="AJ2559" s="20" t="n">
        <f aca="false">ROUND(MAX(N(Y2559)/Assumptions!$C$5, N(Z2559)/Assumptions!$C$6, N(AA2559)/Assumptions!$C$7, N(AB2559)/Assumptions!$C$8, N(AC2559)/Assumptions!$C$9, N(AD2559)/Assumptions!$C$10, N(AE2559)/Assumptions!$C$11, N(AF2559)/Assumptions!$C$12, N(AG2559)/Assumptions!$C$13),3)</f>
        <v>1.2</v>
      </c>
      <c r="AK2559" s="0" t="str">
        <f aca="false">IF(OR(U2559="Pending",U2559="On Hold"),"Open GRN (awaiting)",IF(AJ2559&lt;=1,"Within SLA",IF(ROUND(N(Y2559)/Assumptions!$C$5,3)=AJ2559,"Gate Wait",IF(ROUND(N(Z2559)/Assumptions!$C$6,3)=AJ2559,"Dock Wait",IF(ROUND(N(AA2559)/Assumptions!$C$7,3)=AJ2559,"Unloading",IF(ROUND(N(AB2559)/Assumptions!$C$8,3)=AJ2559,"Unload-to-QC Wait",IF(ROUND(N(AC2559)/Assumptions!$C$9,3)=AJ2559,"QC",IF(ROUND(N(AD2559)/Assumptions!$C$10,3)=AJ2559,"QC-to-GRN Wait",IF(ROUND(N(AE2559)/Assumptions!$C$11,3)=AJ2559,"GRN Processing",IF(ROUND(N(AF2559)/Assumptions!$C$12,3)=AJ2559,"GRN-to-Putaway Wait",IF(ROUND(N(AG2559)/Assumptions!$C$13,3)=AJ2559,"Putaway","Within SLA")))))))))))</f>
        <v>QC-to-GRN Wait</v>
      </c>
    </row>
    <row r="2560" customFormat="false" ht="15" hidden="false" customHeight="false" outlineLevel="0" collapsed="false">
      <c r="A2560" s="0" t="s">
        <v>7365</v>
      </c>
      <c r="B2560" s="0" t="s">
        <v>7366</v>
      </c>
      <c r="C2560" s="0" t="s">
        <v>134</v>
      </c>
      <c r="D2560" s="0" t="s">
        <v>147</v>
      </c>
      <c r="E2560" s="0" t="s">
        <v>564</v>
      </c>
      <c r="F2560" s="0" t="s">
        <v>172</v>
      </c>
      <c r="G2560" s="0" t="s">
        <v>167</v>
      </c>
      <c r="H2560" s="17" t="n">
        <v>46265.6472222222</v>
      </c>
      <c r="I2560" s="17" t="n">
        <v>46265.6701388889</v>
      </c>
      <c r="J2560" s="17" t="n">
        <v>46265.6770833333</v>
      </c>
      <c r="K2560" s="17" t="n">
        <v>46265.6868055556</v>
      </c>
      <c r="L2560" s="17" t="n">
        <v>46265.7</v>
      </c>
      <c r="M2560" s="17" t="n">
        <v>46265.7284722222</v>
      </c>
      <c r="N2560" s="17" t="n">
        <v>46265.7444444444</v>
      </c>
      <c r="O2560" s="17" t="n">
        <v>46265.7701388889</v>
      </c>
      <c r="P2560" s="17" t="n">
        <v>46265.7736111111</v>
      </c>
      <c r="Q2560" s="17" t="n">
        <v>46265.7847222222</v>
      </c>
      <c r="R2560" s="0" t="n">
        <v>119</v>
      </c>
      <c r="S2560" s="0" t="n">
        <v>0</v>
      </c>
      <c r="T2560" s="0" t="n">
        <v>0</v>
      </c>
      <c r="U2560" s="18" t="s">
        <v>130</v>
      </c>
      <c r="V2560" s="18" t="s">
        <v>139</v>
      </c>
      <c r="W2560" s="0" t="str">
        <f aca="false">IF(AND(X2560&gt;=6,X2560&lt;14),"A",IF(AND(X2560&gt;=14,X2560&lt;22),"B","C"))</f>
        <v>B</v>
      </c>
      <c r="X2560" s="18" t="n">
        <f aca="false">HOUR(H2560)</f>
        <v>15</v>
      </c>
      <c r="Y2560" s="18" t="n">
        <f aca="false">ROUND((I2560-H2560)*1440,0)</f>
        <v>33</v>
      </c>
      <c r="Z2560" s="18" t="n">
        <f aca="false">ROUND((J2560-I2560)*1440,0)</f>
        <v>10</v>
      </c>
      <c r="AA2560" s="18" t="n">
        <f aca="false">ROUND((K2560-J2560)*1440,0)</f>
        <v>14</v>
      </c>
      <c r="AB2560" s="18" t="n">
        <f aca="false">ROUND((L2560-K2560)*1440,0)</f>
        <v>19</v>
      </c>
      <c r="AC2560" s="18" t="n">
        <f aca="false">ROUND((M2560-L2560)*1440,0)</f>
        <v>41</v>
      </c>
      <c r="AD2560" s="18" t="n">
        <f aca="false">IF(N2560="","",ROUND((N2560-M2560)*1440,0))</f>
        <v>23</v>
      </c>
      <c r="AE2560" s="18" t="n">
        <f aca="false">IF(O2560="","",ROUND((O2560-N2560)*1440,0))</f>
        <v>37</v>
      </c>
      <c r="AF2560" s="18" t="n">
        <f aca="false">IF(P2560="","",ROUND((P2560-O2560)*1440,0))</f>
        <v>5</v>
      </c>
      <c r="AG2560" s="18" t="n">
        <f aca="false">IF(Q2560="","",ROUND((Q2560-P2560)*1440,0))</f>
        <v>16</v>
      </c>
      <c r="AH2560" s="18" t="n">
        <f aca="false">IF(Q2560="","",ROUND((Q2560-H2560)*1440,0))</f>
        <v>198</v>
      </c>
      <c r="AI2560" s="19" t="n">
        <f aca="false">ROUND(IF(O2560="",Assumptions!$B$25-K2560,O2560-K2560)*24,1)</f>
        <v>2</v>
      </c>
      <c r="AJ2560" s="20" t="n">
        <f aca="false">ROUND(MAX(N(Y2560)/Assumptions!$C$5, N(Z2560)/Assumptions!$C$6, N(AA2560)/Assumptions!$C$7, N(AB2560)/Assumptions!$C$8, N(AC2560)/Assumptions!$C$9, N(AD2560)/Assumptions!$C$10, N(AE2560)/Assumptions!$C$11, N(AF2560)/Assumptions!$C$12, N(AG2560)/Assumptions!$C$13),3)</f>
        <v>1.267</v>
      </c>
      <c r="AK2560" s="0" t="str">
        <f aca="false">IF(OR(U2560="Pending",U2560="On Hold"),"Open GRN (awaiting)",IF(AJ2560&lt;=1,"Within SLA",IF(ROUND(N(Y2560)/Assumptions!$C$5,3)=AJ2560,"Gate Wait",IF(ROUND(N(Z2560)/Assumptions!$C$6,3)=AJ2560,"Dock Wait",IF(ROUND(N(AA2560)/Assumptions!$C$7,3)=AJ2560,"Unloading",IF(ROUND(N(AB2560)/Assumptions!$C$8,3)=AJ2560,"Unload-to-QC Wait",IF(ROUND(N(AC2560)/Assumptions!$C$9,3)=AJ2560,"QC",IF(ROUND(N(AD2560)/Assumptions!$C$10,3)=AJ2560,"QC-to-GRN Wait",IF(ROUND(N(AE2560)/Assumptions!$C$11,3)=AJ2560,"GRN Processing",IF(ROUND(N(AF2560)/Assumptions!$C$12,3)=AJ2560,"GRN-to-Putaway Wait",IF(ROUND(N(AG2560)/Assumptions!$C$13,3)=AJ2560,"Putaway","Within SLA")))))))))))</f>
        <v>Unload-to-QC Wait</v>
      </c>
    </row>
    <row r="2561" customFormat="false" ht="15" hidden="false" customHeight="false" outlineLevel="0" collapsed="false">
      <c r="A2561" s="0" t="s">
        <v>7367</v>
      </c>
      <c r="B2561" s="0" t="s">
        <v>7368</v>
      </c>
      <c r="C2561" s="0" t="s">
        <v>286</v>
      </c>
      <c r="D2561" s="0" t="s">
        <v>147</v>
      </c>
      <c r="E2561" s="0" t="s">
        <v>5061</v>
      </c>
      <c r="F2561" s="0" t="s">
        <v>121</v>
      </c>
      <c r="G2561" s="0" t="s">
        <v>150</v>
      </c>
      <c r="H2561" s="17" t="n">
        <v>46265.6555555556</v>
      </c>
      <c r="I2561" s="17" t="n">
        <v>46265.7020833333</v>
      </c>
      <c r="J2561" s="17" t="n">
        <v>46265.7041666667</v>
      </c>
      <c r="K2561" s="17" t="n">
        <v>46265.7381944444</v>
      </c>
      <c r="L2561" s="17" t="n">
        <v>46265.7458333333</v>
      </c>
      <c r="M2561" s="17" t="n">
        <v>46265.7673611111</v>
      </c>
      <c r="N2561" s="17" t="n">
        <v>46265.7958333333</v>
      </c>
      <c r="O2561" s="17" t="n">
        <v>46265.8229166667</v>
      </c>
      <c r="P2561" s="17" t="n">
        <v>46265.8319444444</v>
      </c>
      <c r="Q2561" s="17" t="n">
        <v>46265.85</v>
      </c>
      <c r="R2561" s="0" t="n">
        <v>795</v>
      </c>
      <c r="S2561" s="0" t="n">
        <v>0</v>
      </c>
      <c r="T2561" s="0" t="n">
        <v>0</v>
      </c>
      <c r="U2561" s="18" t="s">
        <v>130</v>
      </c>
      <c r="V2561" s="18" t="s">
        <v>144</v>
      </c>
      <c r="W2561" s="0" t="str">
        <f aca="false">IF(AND(X2561&gt;=6,X2561&lt;14),"A",IF(AND(X2561&gt;=14,X2561&lt;22),"B","C"))</f>
        <v>B</v>
      </c>
      <c r="X2561" s="18" t="n">
        <f aca="false">HOUR(H2561)</f>
        <v>15</v>
      </c>
      <c r="Y2561" s="18" t="n">
        <f aca="false">ROUND((I2561-H2561)*1440,0)</f>
        <v>67</v>
      </c>
      <c r="Z2561" s="18" t="n">
        <f aca="false">ROUND((J2561-I2561)*1440,0)</f>
        <v>3</v>
      </c>
      <c r="AA2561" s="18" t="n">
        <f aca="false">ROUND((K2561-J2561)*1440,0)</f>
        <v>49</v>
      </c>
      <c r="AB2561" s="18" t="n">
        <f aca="false">ROUND((L2561-K2561)*1440,0)</f>
        <v>11</v>
      </c>
      <c r="AC2561" s="18" t="n">
        <f aca="false">ROUND((M2561-L2561)*1440,0)</f>
        <v>31</v>
      </c>
      <c r="AD2561" s="18" t="n">
        <f aca="false">IF(N2561="","",ROUND((N2561-M2561)*1440,0))</f>
        <v>41</v>
      </c>
      <c r="AE2561" s="18" t="n">
        <f aca="false">IF(O2561="","",ROUND((O2561-N2561)*1440,0))</f>
        <v>39</v>
      </c>
      <c r="AF2561" s="18" t="n">
        <f aca="false">IF(P2561="","",ROUND((P2561-O2561)*1440,0))</f>
        <v>13</v>
      </c>
      <c r="AG2561" s="18" t="n">
        <f aca="false">IF(Q2561="","",ROUND((Q2561-P2561)*1440,0))</f>
        <v>26</v>
      </c>
      <c r="AH2561" s="18" t="n">
        <f aca="false">IF(Q2561="","",ROUND((Q2561-H2561)*1440,0))</f>
        <v>280</v>
      </c>
      <c r="AI2561" s="19" t="n">
        <f aca="false">ROUND(IF(O2561="",Assumptions!$B$25-K2561,O2561-K2561)*24,1)</f>
        <v>2</v>
      </c>
      <c r="AJ2561" s="20" t="n">
        <f aca="false">ROUND(MAX(N(Y2561)/Assumptions!$C$5, N(Z2561)/Assumptions!$C$6, N(AA2561)/Assumptions!$C$7, N(AB2561)/Assumptions!$C$8, N(AC2561)/Assumptions!$C$9, N(AD2561)/Assumptions!$C$10, N(AE2561)/Assumptions!$C$11, N(AF2561)/Assumptions!$C$12, N(AG2561)/Assumptions!$C$13),3)</f>
        <v>2.233</v>
      </c>
      <c r="AK2561" s="0" t="str">
        <f aca="false">IF(OR(U2561="Pending",U2561="On Hold"),"Open GRN (awaiting)",IF(AJ2561&lt;=1,"Within SLA",IF(ROUND(N(Y2561)/Assumptions!$C$5,3)=AJ2561,"Gate Wait",IF(ROUND(N(Z2561)/Assumptions!$C$6,3)=AJ2561,"Dock Wait",IF(ROUND(N(AA2561)/Assumptions!$C$7,3)=AJ2561,"Unloading",IF(ROUND(N(AB2561)/Assumptions!$C$8,3)=AJ2561,"Unload-to-QC Wait",IF(ROUND(N(AC2561)/Assumptions!$C$9,3)=AJ2561,"QC",IF(ROUND(N(AD2561)/Assumptions!$C$10,3)=AJ2561,"QC-to-GRN Wait",IF(ROUND(N(AE2561)/Assumptions!$C$11,3)=AJ2561,"GRN Processing",IF(ROUND(N(AF2561)/Assumptions!$C$12,3)=AJ2561,"GRN-to-Putaway Wait",IF(ROUND(N(AG2561)/Assumptions!$C$13,3)=AJ2561,"Putaway","Within SLA")))))))))))</f>
        <v>Gate Wait</v>
      </c>
    </row>
    <row r="2562" customFormat="false" ht="15" hidden="false" customHeight="false" outlineLevel="0" collapsed="false">
      <c r="A2562" s="0" t="s">
        <v>7369</v>
      </c>
      <c r="B2562" s="0" t="s">
        <v>7370</v>
      </c>
      <c r="C2562" s="0" t="s">
        <v>142</v>
      </c>
      <c r="D2562" s="0" t="s">
        <v>147</v>
      </c>
      <c r="E2562" s="0" t="s">
        <v>1101</v>
      </c>
      <c r="F2562" s="0" t="s">
        <v>137</v>
      </c>
      <c r="G2562" s="0" t="s">
        <v>167</v>
      </c>
      <c r="H2562" s="17" t="n">
        <v>46265.6680555556</v>
      </c>
      <c r="I2562" s="17" t="n">
        <v>46265.6826388889</v>
      </c>
      <c r="J2562" s="17" t="n">
        <v>46265.6881944445</v>
      </c>
      <c r="K2562" s="17" t="n">
        <v>46265.7229166667</v>
      </c>
      <c r="L2562" s="17" t="n">
        <v>46265.7284722222</v>
      </c>
      <c r="M2562" s="17" t="n">
        <v>46265.7388888889</v>
      </c>
      <c r="N2562" s="17" t="n">
        <v>46265.7666666667</v>
      </c>
      <c r="O2562" s="17" t="n">
        <v>46265.7854166667</v>
      </c>
      <c r="P2562" s="17" t="n">
        <v>46265.79375</v>
      </c>
      <c r="Q2562" s="17" t="n">
        <v>46265.8236111111</v>
      </c>
      <c r="R2562" s="0" t="n">
        <v>1433</v>
      </c>
      <c r="S2562" s="0" t="n">
        <v>0</v>
      </c>
      <c r="T2562" s="0" t="n">
        <v>0</v>
      </c>
      <c r="U2562" s="18" t="s">
        <v>130</v>
      </c>
      <c r="V2562" s="18" t="s">
        <v>144</v>
      </c>
      <c r="W2562" s="0" t="str">
        <f aca="false">IF(AND(X2562&gt;=6,X2562&lt;14),"A",IF(AND(X2562&gt;=14,X2562&lt;22),"B","C"))</f>
        <v>B</v>
      </c>
      <c r="X2562" s="18" t="n">
        <f aca="false">HOUR(H2562)</f>
        <v>16</v>
      </c>
      <c r="Y2562" s="18" t="n">
        <f aca="false">ROUND((I2562-H2562)*1440,0)</f>
        <v>21</v>
      </c>
      <c r="Z2562" s="18" t="n">
        <f aca="false">ROUND((J2562-I2562)*1440,0)</f>
        <v>8</v>
      </c>
      <c r="AA2562" s="18" t="n">
        <f aca="false">ROUND((K2562-J2562)*1440,0)</f>
        <v>50</v>
      </c>
      <c r="AB2562" s="18" t="n">
        <f aca="false">ROUND((L2562-K2562)*1440,0)</f>
        <v>8</v>
      </c>
      <c r="AC2562" s="18" t="n">
        <f aca="false">ROUND((M2562-L2562)*1440,0)</f>
        <v>15</v>
      </c>
      <c r="AD2562" s="18" t="n">
        <f aca="false">IF(N2562="","",ROUND((N2562-M2562)*1440,0))</f>
        <v>40</v>
      </c>
      <c r="AE2562" s="18" t="n">
        <f aca="false">IF(O2562="","",ROUND((O2562-N2562)*1440,0))</f>
        <v>27</v>
      </c>
      <c r="AF2562" s="18" t="n">
        <f aca="false">IF(P2562="","",ROUND((P2562-O2562)*1440,0))</f>
        <v>12</v>
      </c>
      <c r="AG2562" s="18" t="n">
        <f aca="false">IF(Q2562="","",ROUND((Q2562-P2562)*1440,0))</f>
        <v>43</v>
      </c>
      <c r="AH2562" s="18" t="n">
        <f aca="false">IF(Q2562="","",ROUND((Q2562-H2562)*1440,0))</f>
        <v>224</v>
      </c>
      <c r="AI2562" s="19" t="n">
        <f aca="false">ROUND(IF(O2562="",Assumptions!$B$25-K2562,O2562-K2562)*24,1)</f>
        <v>1.5</v>
      </c>
      <c r="AJ2562" s="20" t="n">
        <f aca="false">ROUND(MAX(N(Y2562)/Assumptions!$C$5, N(Z2562)/Assumptions!$C$6, N(AA2562)/Assumptions!$C$7, N(AB2562)/Assumptions!$C$8, N(AC2562)/Assumptions!$C$9, N(AD2562)/Assumptions!$C$10, N(AE2562)/Assumptions!$C$11, N(AF2562)/Assumptions!$C$12, N(AG2562)/Assumptions!$C$13),3)</f>
        <v>1.333</v>
      </c>
      <c r="AK2562" s="0" t="str">
        <f aca="false">IF(OR(U2562="Pending",U2562="On Hold"),"Open GRN (awaiting)",IF(AJ2562&lt;=1,"Within SLA",IF(ROUND(N(Y2562)/Assumptions!$C$5,3)=AJ2562,"Gate Wait",IF(ROUND(N(Z2562)/Assumptions!$C$6,3)=AJ2562,"Dock Wait",IF(ROUND(N(AA2562)/Assumptions!$C$7,3)=AJ2562,"Unloading",IF(ROUND(N(AB2562)/Assumptions!$C$8,3)=AJ2562,"Unload-to-QC Wait",IF(ROUND(N(AC2562)/Assumptions!$C$9,3)=AJ2562,"QC",IF(ROUND(N(AD2562)/Assumptions!$C$10,3)=AJ2562,"QC-to-GRN Wait",IF(ROUND(N(AE2562)/Assumptions!$C$11,3)=AJ2562,"GRN Processing",IF(ROUND(N(AF2562)/Assumptions!$C$12,3)=AJ2562,"GRN-to-Putaway Wait",IF(ROUND(N(AG2562)/Assumptions!$C$13,3)=AJ2562,"Putaway","Within SLA")))))))))))</f>
        <v>QC-to-GRN Wait</v>
      </c>
    </row>
    <row r="2563" customFormat="false" ht="15" hidden="false" customHeight="false" outlineLevel="0" collapsed="false">
      <c r="A2563" s="0" t="s">
        <v>7371</v>
      </c>
      <c r="B2563" s="0" t="s">
        <v>7372</v>
      </c>
      <c r="C2563" s="0" t="s">
        <v>118</v>
      </c>
      <c r="D2563" s="0" t="s">
        <v>135</v>
      </c>
      <c r="E2563" s="0" t="s">
        <v>2648</v>
      </c>
      <c r="F2563" s="0" t="s">
        <v>121</v>
      </c>
      <c r="G2563" s="0" t="s">
        <v>138</v>
      </c>
      <c r="H2563" s="17" t="n">
        <v>46265.6708333333</v>
      </c>
      <c r="I2563" s="17" t="n">
        <v>46265.6763888889</v>
      </c>
      <c r="J2563" s="17" t="n">
        <v>46265.6819444444</v>
      </c>
      <c r="K2563" s="17" t="n">
        <v>46265.7277777778</v>
      </c>
      <c r="L2563" s="17" t="n">
        <v>46265.7326388889</v>
      </c>
      <c r="M2563" s="17" t="n">
        <v>46265.7527777778</v>
      </c>
      <c r="N2563" s="17" t="n">
        <v>46265.7631944444</v>
      </c>
      <c r="O2563" s="17" t="n">
        <v>46265.7791666667</v>
      </c>
      <c r="P2563" s="17" t="n">
        <v>46265.7861111111</v>
      </c>
      <c r="Q2563" s="17" t="n">
        <v>46265.7944444444</v>
      </c>
      <c r="R2563" s="0" t="n">
        <v>293</v>
      </c>
      <c r="S2563" s="0" t="n">
        <v>0</v>
      </c>
      <c r="T2563" s="0" t="n">
        <v>0</v>
      </c>
      <c r="U2563" s="18" t="s">
        <v>130</v>
      </c>
      <c r="V2563" s="18" t="s">
        <v>144</v>
      </c>
      <c r="W2563" s="0" t="str">
        <f aca="false">IF(AND(X2563&gt;=6,X2563&lt;14),"A",IF(AND(X2563&gt;=14,X2563&lt;22),"B","C"))</f>
        <v>B</v>
      </c>
      <c r="X2563" s="18" t="n">
        <f aca="false">HOUR(H2563)</f>
        <v>16</v>
      </c>
      <c r="Y2563" s="18" t="n">
        <f aca="false">ROUND((I2563-H2563)*1440,0)</f>
        <v>8</v>
      </c>
      <c r="Z2563" s="18" t="n">
        <f aca="false">ROUND((J2563-I2563)*1440,0)</f>
        <v>8</v>
      </c>
      <c r="AA2563" s="18" t="n">
        <f aca="false">ROUND((K2563-J2563)*1440,0)</f>
        <v>66</v>
      </c>
      <c r="AB2563" s="18" t="n">
        <f aca="false">ROUND((L2563-K2563)*1440,0)</f>
        <v>7</v>
      </c>
      <c r="AC2563" s="18" t="n">
        <f aca="false">ROUND((M2563-L2563)*1440,0)</f>
        <v>29</v>
      </c>
      <c r="AD2563" s="18" t="n">
        <f aca="false">IF(N2563="","",ROUND((N2563-M2563)*1440,0))</f>
        <v>15</v>
      </c>
      <c r="AE2563" s="18" t="n">
        <f aca="false">IF(O2563="","",ROUND((O2563-N2563)*1440,0))</f>
        <v>23</v>
      </c>
      <c r="AF2563" s="18" t="n">
        <f aca="false">IF(P2563="","",ROUND((P2563-O2563)*1440,0))</f>
        <v>10</v>
      </c>
      <c r="AG2563" s="18" t="n">
        <f aca="false">IF(Q2563="","",ROUND((Q2563-P2563)*1440,0))</f>
        <v>12</v>
      </c>
      <c r="AH2563" s="18" t="n">
        <f aca="false">IF(Q2563="","",ROUND((Q2563-H2563)*1440,0))</f>
        <v>178</v>
      </c>
      <c r="AI2563" s="19" t="n">
        <f aca="false">ROUND(IF(O2563="",Assumptions!$B$25-K2563,O2563-K2563)*24,1)</f>
        <v>1.2</v>
      </c>
      <c r="AJ2563" s="20" t="n">
        <f aca="false">ROUND(MAX(N(Y2563)/Assumptions!$C$5, N(Z2563)/Assumptions!$C$6, N(AA2563)/Assumptions!$C$7, N(AB2563)/Assumptions!$C$8, N(AC2563)/Assumptions!$C$9, N(AD2563)/Assumptions!$C$10, N(AE2563)/Assumptions!$C$11, N(AF2563)/Assumptions!$C$12, N(AG2563)/Assumptions!$C$13),3)</f>
        <v>1.1</v>
      </c>
      <c r="AK2563" s="0" t="str">
        <f aca="false">IF(OR(U2563="Pending",U2563="On Hold"),"Open GRN (awaiting)",IF(AJ2563&lt;=1,"Within SLA",IF(ROUND(N(Y2563)/Assumptions!$C$5,3)=AJ2563,"Gate Wait",IF(ROUND(N(Z2563)/Assumptions!$C$6,3)=AJ2563,"Dock Wait",IF(ROUND(N(AA2563)/Assumptions!$C$7,3)=AJ2563,"Unloading",IF(ROUND(N(AB2563)/Assumptions!$C$8,3)=AJ2563,"Unload-to-QC Wait",IF(ROUND(N(AC2563)/Assumptions!$C$9,3)=AJ2563,"QC",IF(ROUND(N(AD2563)/Assumptions!$C$10,3)=AJ2563,"QC-to-GRN Wait",IF(ROUND(N(AE2563)/Assumptions!$C$11,3)=AJ2563,"GRN Processing",IF(ROUND(N(AF2563)/Assumptions!$C$12,3)=AJ2563,"GRN-to-Putaway Wait",IF(ROUND(N(AG2563)/Assumptions!$C$13,3)=AJ2563,"Putaway","Within SLA")))))))))))</f>
        <v>Unloading</v>
      </c>
    </row>
    <row r="2564" customFormat="false" ht="15" hidden="false" customHeight="false" outlineLevel="0" collapsed="false">
      <c r="A2564" s="0" t="s">
        <v>7373</v>
      </c>
      <c r="B2564" s="0" t="s">
        <v>7374</v>
      </c>
      <c r="C2564" s="0" t="s">
        <v>218</v>
      </c>
      <c r="D2564" s="0" t="s">
        <v>119</v>
      </c>
      <c r="E2564" s="0" t="s">
        <v>7375</v>
      </c>
      <c r="F2564" s="0" t="s">
        <v>137</v>
      </c>
      <c r="G2564" s="0" t="s">
        <v>122</v>
      </c>
      <c r="H2564" s="17" t="n">
        <v>46265.7006944444</v>
      </c>
      <c r="I2564" s="17" t="n">
        <v>46265.73125</v>
      </c>
      <c r="J2564" s="17" t="n">
        <v>46265.7381944444</v>
      </c>
      <c r="K2564" s="17" t="n">
        <v>46265.7486111111</v>
      </c>
      <c r="L2564" s="17" t="n">
        <v>46265.7534722222</v>
      </c>
      <c r="M2564" s="17" t="n">
        <v>46265.7715277778</v>
      </c>
      <c r="N2564" s="17" t="n">
        <v>46265.8347222222</v>
      </c>
      <c r="O2564" s="17" t="n">
        <v>46265.8756944445</v>
      </c>
      <c r="P2564" s="17" t="n">
        <v>46265.8951388889</v>
      </c>
      <c r="Q2564" s="17" t="n">
        <v>46265.90625</v>
      </c>
      <c r="R2564" s="0" t="n">
        <v>40</v>
      </c>
      <c r="S2564" s="0" t="n">
        <v>0</v>
      </c>
      <c r="T2564" s="0" t="n">
        <v>1</v>
      </c>
      <c r="U2564" s="18" t="s">
        <v>123</v>
      </c>
      <c r="V2564" s="18" t="s">
        <v>144</v>
      </c>
      <c r="W2564" s="0" t="str">
        <f aca="false">IF(AND(X2564&gt;=6,X2564&lt;14),"A",IF(AND(X2564&gt;=14,X2564&lt;22),"B","C"))</f>
        <v>B</v>
      </c>
      <c r="X2564" s="18" t="n">
        <f aca="false">HOUR(H2564)</f>
        <v>16</v>
      </c>
      <c r="Y2564" s="18" t="n">
        <f aca="false">ROUND((I2564-H2564)*1440,0)</f>
        <v>44</v>
      </c>
      <c r="Z2564" s="18" t="n">
        <f aca="false">ROUND((J2564-I2564)*1440,0)</f>
        <v>10</v>
      </c>
      <c r="AA2564" s="18" t="n">
        <f aca="false">ROUND((K2564-J2564)*1440,0)</f>
        <v>15</v>
      </c>
      <c r="AB2564" s="18" t="n">
        <f aca="false">ROUND((L2564-K2564)*1440,0)</f>
        <v>7</v>
      </c>
      <c r="AC2564" s="18" t="n">
        <f aca="false">ROUND((M2564-L2564)*1440,0)</f>
        <v>26</v>
      </c>
      <c r="AD2564" s="18" t="n">
        <f aca="false">IF(N2564="","",ROUND((N2564-M2564)*1440,0))</f>
        <v>91</v>
      </c>
      <c r="AE2564" s="18" t="n">
        <f aca="false">IF(O2564="","",ROUND((O2564-N2564)*1440,0))</f>
        <v>59</v>
      </c>
      <c r="AF2564" s="18" t="n">
        <f aca="false">IF(P2564="","",ROUND((P2564-O2564)*1440,0))</f>
        <v>28</v>
      </c>
      <c r="AG2564" s="18" t="n">
        <f aca="false">IF(Q2564="","",ROUND((Q2564-P2564)*1440,0))</f>
        <v>16</v>
      </c>
      <c r="AH2564" s="18" t="n">
        <f aca="false">IF(Q2564="","",ROUND((Q2564-H2564)*1440,0))</f>
        <v>296</v>
      </c>
      <c r="AI2564" s="19" t="n">
        <f aca="false">ROUND(IF(O2564="",Assumptions!$B$25-K2564,O2564-K2564)*24,1)</f>
        <v>3.1</v>
      </c>
      <c r="AJ2564" s="20" t="n">
        <f aca="false">ROUND(MAX(N(Y2564)/Assumptions!$C$5, N(Z2564)/Assumptions!$C$6, N(AA2564)/Assumptions!$C$7, N(AB2564)/Assumptions!$C$8, N(AC2564)/Assumptions!$C$9, N(AD2564)/Assumptions!$C$10, N(AE2564)/Assumptions!$C$11, N(AF2564)/Assumptions!$C$12, N(AG2564)/Assumptions!$C$13),3)</f>
        <v>3.033</v>
      </c>
      <c r="AK2564" s="0" t="str">
        <f aca="false">IF(OR(U2564="Pending",U2564="On Hold"),"Open GRN (awaiting)",IF(AJ2564&lt;=1,"Within SLA",IF(ROUND(N(Y2564)/Assumptions!$C$5,3)=AJ2564,"Gate Wait",IF(ROUND(N(Z2564)/Assumptions!$C$6,3)=AJ2564,"Dock Wait",IF(ROUND(N(AA2564)/Assumptions!$C$7,3)=AJ2564,"Unloading",IF(ROUND(N(AB2564)/Assumptions!$C$8,3)=AJ2564,"Unload-to-QC Wait",IF(ROUND(N(AC2564)/Assumptions!$C$9,3)=AJ2564,"QC",IF(ROUND(N(AD2564)/Assumptions!$C$10,3)=AJ2564,"QC-to-GRN Wait",IF(ROUND(N(AE2564)/Assumptions!$C$11,3)=AJ2564,"GRN Processing",IF(ROUND(N(AF2564)/Assumptions!$C$12,3)=AJ2564,"GRN-to-Putaway Wait",IF(ROUND(N(AG2564)/Assumptions!$C$13,3)=AJ2564,"Putaway","Within SLA")))))))))))</f>
        <v>QC-to-GRN Wait</v>
      </c>
    </row>
    <row r="2565" customFormat="false" ht="15" hidden="false" customHeight="false" outlineLevel="0" collapsed="false">
      <c r="A2565" s="0" t="s">
        <v>7376</v>
      </c>
      <c r="B2565" s="0" t="s">
        <v>7377</v>
      </c>
      <c r="C2565" s="0" t="s">
        <v>118</v>
      </c>
      <c r="D2565" s="0" t="s">
        <v>119</v>
      </c>
      <c r="E2565" s="0" t="s">
        <v>7378</v>
      </c>
      <c r="F2565" s="0" t="s">
        <v>172</v>
      </c>
      <c r="G2565" s="0" t="s">
        <v>129</v>
      </c>
      <c r="H2565" s="17" t="n">
        <v>46265.7305555556</v>
      </c>
      <c r="I2565" s="17" t="n">
        <v>46265.75</v>
      </c>
      <c r="J2565" s="17" t="n">
        <v>46265.7534722222</v>
      </c>
      <c r="K2565" s="17" t="n">
        <v>46265.8041666667</v>
      </c>
      <c r="L2565" s="17" t="n">
        <v>46265.8284722222</v>
      </c>
      <c r="M2565" s="17" t="n">
        <v>46265.8895833333</v>
      </c>
      <c r="N2565" s="17" t="n">
        <v>46265.8951388889</v>
      </c>
      <c r="O2565" s="17" t="n">
        <v>46265.9326388889</v>
      </c>
      <c r="P2565" s="17" t="n">
        <v>46265.9472222222</v>
      </c>
      <c r="Q2565" s="17" t="n">
        <v>46265.9590277778</v>
      </c>
      <c r="R2565" s="0" t="n">
        <v>447</v>
      </c>
      <c r="S2565" s="0" t="n">
        <v>0</v>
      </c>
      <c r="T2565" s="0" t="n">
        <v>0</v>
      </c>
      <c r="U2565" s="18" t="s">
        <v>130</v>
      </c>
      <c r="V2565" s="18" t="s">
        <v>139</v>
      </c>
      <c r="W2565" s="0" t="str">
        <f aca="false">IF(AND(X2565&gt;=6,X2565&lt;14),"A",IF(AND(X2565&gt;=14,X2565&lt;22),"B","C"))</f>
        <v>B</v>
      </c>
      <c r="X2565" s="18" t="n">
        <f aca="false">HOUR(H2565)</f>
        <v>17</v>
      </c>
      <c r="Y2565" s="18" t="n">
        <f aca="false">ROUND((I2565-H2565)*1440,0)</f>
        <v>28</v>
      </c>
      <c r="Z2565" s="18" t="n">
        <f aca="false">ROUND((J2565-I2565)*1440,0)</f>
        <v>5</v>
      </c>
      <c r="AA2565" s="18" t="n">
        <f aca="false">ROUND((K2565-J2565)*1440,0)</f>
        <v>73</v>
      </c>
      <c r="AB2565" s="18" t="n">
        <f aca="false">ROUND((L2565-K2565)*1440,0)</f>
        <v>35</v>
      </c>
      <c r="AC2565" s="18" t="n">
        <f aca="false">ROUND((M2565-L2565)*1440,0)</f>
        <v>88</v>
      </c>
      <c r="AD2565" s="18" t="n">
        <f aca="false">IF(N2565="","",ROUND((N2565-M2565)*1440,0))</f>
        <v>8</v>
      </c>
      <c r="AE2565" s="18" t="n">
        <f aca="false">IF(O2565="","",ROUND((O2565-N2565)*1440,0))</f>
        <v>54</v>
      </c>
      <c r="AF2565" s="18" t="n">
        <f aca="false">IF(P2565="","",ROUND((P2565-O2565)*1440,0))</f>
        <v>21</v>
      </c>
      <c r="AG2565" s="18" t="n">
        <f aca="false">IF(Q2565="","",ROUND((Q2565-P2565)*1440,0))</f>
        <v>17</v>
      </c>
      <c r="AH2565" s="18" t="n">
        <f aca="false">IF(Q2565="","",ROUND((Q2565-H2565)*1440,0))</f>
        <v>329</v>
      </c>
      <c r="AI2565" s="19" t="n">
        <f aca="false">ROUND(IF(O2565="",Assumptions!$B$25-K2565,O2565-K2565)*24,1)</f>
        <v>3.1</v>
      </c>
      <c r="AJ2565" s="20" t="n">
        <f aca="false">ROUND(MAX(N(Y2565)/Assumptions!$C$5, N(Z2565)/Assumptions!$C$6, N(AA2565)/Assumptions!$C$7, N(AB2565)/Assumptions!$C$8, N(AC2565)/Assumptions!$C$9, N(AD2565)/Assumptions!$C$10, N(AE2565)/Assumptions!$C$11, N(AF2565)/Assumptions!$C$12, N(AG2565)/Assumptions!$C$13),3)</f>
        <v>2.333</v>
      </c>
      <c r="AK2565" s="0" t="str">
        <f aca="false">IF(OR(U2565="Pending",U2565="On Hold"),"Open GRN (awaiting)",IF(AJ2565&lt;=1,"Within SLA",IF(ROUND(N(Y2565)/Assumptions!$C$5,3)=AJ2565,"Gate Wait",IF(ROUND(N(Z2565)/Assumptions!$C$6,3)=AJ2565,"Dock Wait",IF(ROUND(N(AA2565)/Assumptions!$C$7,3)=AJ2565,"Unloading",IF(ROUND(N(AB2565)/Assumptions!$C$8,3)=AJ2565,"Unload-to-QC Wait",IF(ROUND(N(AC2565)/Assumptions!$C$9,3)=AJ2565,"QC",IF(ROUND(N(AD2565)/Assumptions!$C$10,3)=AJ2565,"QC-to-GRN Wait",IF(ROUND(N(AE2565)/Assumptions!$C$11,3)=AJ2565,"GRN Processing",IF(ROUND(N(AF2565)/Assumptions!$C$12,3)=AJ2565,"GRN-to-Putaway Wait",IF(ROUND(N(AG2565)/Assumptions!$C$13,3)=AJ2565,"Putaway","Within SLA")))))))))))</f>
        <v>Unload-to-QC Wait</v>
      </c>
    </row>
    <row r="2566" customFormat="false" ht="15" hidden="false" customHeight="false" outlineLevel="0" collapsed="false">
      <c r="A2566" s="0" t="s">
        <v>7379</v>
      </c>
      <c r="B2566" s="0" t="s">
        <v>7380</v>
      </c>
      <c r="C2566" s="0" t="s">
        <v>134</v>
      </c>
      <c r="D2566" s="0" t="s">
        <v>135</v>
      </c>
      <c r="E2566" s="0" t="s">
        <v>7381</v>
      </c>
      <c r="F2566" s="0" t="s">
        <v>172</v>
      </c>
      <c r="G2566" s="0" t="s">
        <v>178</v>
      </c>
      <c r="H2566" s="17" t="n">
        <v>46265.7458333333</v>
      </c>
      <c r="I2566" s="17" t="n">
        <v>46265.7590277778</v>
      </c>
      <c r="J2566" s="17" t="n">
        <v>46265.7645833333</v>
      </c>
      <c r="K2566" s="17" t="n">
        <v>46265.8076388889</v>
      </c>
      <c r="L2566" s="17" t="n">
        <v>46265.8125</v>
      </c>
      <c r="M2566" s="17" t="n">
        <v>46265.825</v>
      </c>
      <c r="N2566" s="17" t="n">
        <v>46265.9034722222</v>
      </c>
      <c r="O2566" s="17" t="n">
        <v>46265.9270833333</v>
      </c>
      <c r="P2566" s="17" t="n">
        <v>46265.9506944444</v>
      </c>
      <c r="Q2566" s="17" t="n">
        <v>46265.9590277778</v>
      </c>
      <c r="R2566" s="0" t="n">
        <v>1004</v>
      </c>
      <c r="S2566" s="0" t="n">
        <v>0</v>
      </c>
      <c r="T2566" s="0" t="n">
        <v>0</v>
      </c>
      <c r="U2566" s="18" t="s">
        <v>130</v>
      </c>
      <c r="V2566" s="18" t="s">
        <v>144</v>
      </c>
      <c r="W2566" s="0" t="str">
        <f aca="false">IF(AND(X2566&gt;=6,X2566&lt;14),"A",IF(AND(X2566&gt;=14,X2566&lt;22),"B","C"))</f>
        <v>B</v>
      </c>
      <c r="X2566" s="18" t="n">
        <f aca="false">HOUR(H2566)</f>
        <v>17</v>
      </c>
      <c r="Y2566" s="18" t="n">
        <f aca="false">ROUND((I2566-H2566)*1440,0)</f>
        <v>19</v>
      </c>
      <c r="Z2566" s="18" t="n">
        <f aca="false">ROUND((J2566-I2566)*1440,0)</f>
        <v>8</v>
      </c>
      <c r="AA2566" s="18" t="n">
        <f aca="false">ROUND((K2566-J2566)*1440,0)</f>
        <v>62</v>
      </c>
      <c r="AB2566" s="18" t="n">
        <f aca="false">ROUND((L2566-K2566)*1440,0)</f>
        <v>7</v>
      </c>
      <c r="AC2566" s="18" t="n">
        <f aca="false">ROUND((M2566-L2566)*1440,0)</f>
        <v>18</v>
      </c>
      <c r="AD2566" s="18" t="n">
        <f aca="false">IF(N2566="","",ROUND((N2566-M2566)*1440,0))</f>
        <v>113</v>
      </c>
      <c r="AE2566" s="18" t="n">
        <f aca="false">IF(O2566="","",ROUND((O2566-N2566)*1440,0))</f>
        <v>34</v>
      </c>
      <c r="AF2566" s="18" t="n">
        <f aca="false">IF(P2566="","",ROUND((P2566-O2566)*1440,0))</f>
        <v>34</v>
      </c>
      <c r="AG2566" s="18" t="n">
        <f aca="false">IF(Q2566="","",ROUND((Q2566-P2566)*1440,0))</f>
        <v>12</v>
      </c>
      <c r="AH2566" s="18" t="n">
        <f aca="false">IF(Q2566="","",ROUND((Q2566-H2566)*1440,0))</f>
        <v>307</v>
      </c>
      <c r="AI2566" s="19" t="n">
        <f aca="false">ROUND(IF(O2566="",Assumptions!$B$25-K2566,O2566-K2566)*24,1)</f>
        <v>2.9</v>
      </c>
      <c r="AJ2566" s="20" t="n">
        <f aca="false">ROUND(MAX(N(Y2566)/Assumptions!$C$5, N(Z2566)/Assumptions!$C$6, N(AA2566)/Assumptions!$C$7, N(AB2566)/Assumptions!$C$8, N(AC2566)/Assumptions!$C$9, N(AD2566)/Assumptions!$C$10, N(AE2566)/Assumptions!$C$11, N(AF2566)/Assumptions!$C$12, N(AG2566)/Assumptions!$C$13),3)</f>
        <v>3.767</v>
      </c>
      <c r="AK2566" s="0" t="str">
        <f aca="false">IF(OR(U2566="Pending",U2566="On Hold"),"Open GRN (awaiting)",IF(AJ2566&lt;=1,"Within SLA",IF(ROUND(N(Y2566)/Assumptions!$C$5,3)=AJ2566,"Gate Wait",IF(ROUND(N(Z2566)/Assumptions!$C$6,3)=AJ2566,"Dock Wait",IF(ROUND(N(AA2566)/Assumptions!$C$7,3)=AJ2566,"Unloading",IF(ROUND(N(AB2566)/Assumptions!$C$8,3)=AJ2566,"Unload-to-QC Wait",IF(ROUND(N(AC2566)/Assumptions!$C$9,3)=AJ2566,"QC",IF(ROUND(N(AD2566)/Assumptions!$C$10,3)=AJ2566,"QC-to-GRN Wait",IF(ROUND(N(AE2566)/Assumptions!$C$11,3)=AJ2566,"GRN Processing",IF(ROUND(N(AF2566)/Assumptions!$C$12,3)=AJ2566,"GRN-to-Putaway Wait",IF(ROUND(N(AG2566)/Assumptions!$C$13,3)=AJ2566,"Putaway","Within SLA")))))))))))</f>
        <v>QC-to-GRN Wait</v>
      </c>
    </row>
    <row r="2567" customFormat="false" ht="15" hidden="false" customHeight="false" outlineLevel="0" collapsed="false">
      <c r="A2567" s="0" t="s">
        <v>7382</v>
      </c>
      <c r="B2567" s="0" t="s">
        <v>7383</v>
      </c>
      <c r="C2567" s="0" t="s">
        <v>218</v>
      </c>
      <c r="D2567" s="0" t="s">
        <v>135</v>
      </c>
      <c r="E2567" s="0" t="s">
        <v>3548</v>
      </c>
      <c r="F2567" s="0" t="s">
        <v>155</v>
      </c>
      <c r="G2567" s="0" t="s">
        <v>178</v>
      </c>
      <c r="H2567" s="17" t="n">
        <v>46265.9125</v>
      </c>
      <c r="I2567" s="17" t="n">
        <v>46265.9291666667</v>
      </c>
      <c r="J2567" s="17" t="n">
        <v>46265.9326388889</v>
      </c>
      <c r="K2567" s="17" t="n">
        <v>46265.9541666667</v>
      </c>
      <c r="L2567" s="17" t="n">
        <v>46265.9618055556</v>
      </c>
      <c r="M2567" s="17" t="n">
        <v>46265.9916666667</v>
      </c>
      <c r="N2567" s="17" t="n">
        <v>46266.0159722222</v>
      </c>
      <c r="O2567" s="17" t="n">
        <v>46266.0326388889</v>
      </c>
      <c r="P2567" s="17" t="n">
        <v>46266.0375</v>
      </c>
      <c r="Q2567" s="17" t="n">
        <v>46266.0548611111</v>
      </c>
      <c r="R2567" s="0" t="n">
        <v>524</v>
      </c>
      <c r="S2567" s="0" t="n">
        <v>0</v>
      </c>
      <c r="T2567" s="0" t="n">
        <v>0</v>
      </c>
      <c r="U2567" s="18" t="s">
        <v>130</v>
      </c>
      <c r="V2567" s="18" t="s">
        <v>144</v>
      </c>
      <c r="W2567" s="0" t="str">
        <f aca="false">IF(AND(X2567&gt;=6,X2567&lt;14),"A",IF(AND(X2567&gt;=14,X2567&lt;22),"B","C"))</f>
        <v>B</v>
      </c>
      <c r="X2567" s="18" t="n">
        <f aca="false">HOUR(H2567)</f>
        <v>21</v>
      </c>
      <c r="Y2567" s="18" t="n">
        <f aca="false">ROUND((I2567-H2567)*1440,0)</f>
        <v>24</v>
      </c>
      <c r="Z2567" s="18" t="n">
        <f aca="false">ROUND((J2567-I2567)*1440,0)</f>
        <v>5</v>
      </c>
      <c r="AA2567" s="18" t="n">
        <f aca="false">ROUND((K2567-J2567)*1440,0)</f>
        <v>31</v>
      </c>
      <c r="AB2567" s="18" t="n">
        <f aca="false">ROUND((L2567-K2567)*1440,0)</f>
        <v>11</v>
      </c>
      <c r="AC2567" s="18" t="n">
        <f aca="false">ROUND((M2567-L2567)*1440,0)</f>
        <v>43</v>
      </c>
      <c r="AD2567" s="18" t="n">
        <f aca="false">IF(N2567="","",ROUND((N2567-M2567)*1440,0))</f>
        <v>35</v>
      </c>
      <c r="AE2567" s="18" t="n">
        <f aca="false">IF(O2567="","",ROUND((O2567-N2567)*1440,0))</f>
        <v>24</v>
      </c>
      <c r="AF2567" s="18" t="n">
        <f aca="false">IF(P2567="","",ROUND((P2567-O2567)*1440,0))</f>
        <v>7</v>
      </c>
      <c r="AG2567" s="18" t="n">
        <f aca="false">IF(Q2567="","",ROUND((Q2567-P2567)*1440,0))</f>
        <v>25</v>
      </c>
      <c r="AH2567" s="18" t="n">
        <f aca="false">IF(Q2567="","",ROUND((Q2567-H2567)*1440,0))</f>
        <v>205</v>
      </c>
      <c r="AI2567" s="19" t="n">
        <f aca="false">ROUND(IF(O2567="",Assumptions!$B$25-K2567,O2567-K2567)*24,1)</f>
        <v>1.9</v>
      </c>
      <c r="AJ2567" s="20" t="n">
        <f aca="false">ROUND(MAX(N(Y2567)/Assumptions!$C$5, N(Z2567)/Assumptions!$C$6, N(AA2567)/Assumptions!$C$7, N(AB2567)/Assumptions!$C$8, N(AC2567)/Assumptions!$C$9, N(AD2567)/Assumptions!$C$10, N(AE2567)/Assumptions!$C$11, N(AF2567)/Assumptions!$C$12, N(AG2567)/Assumptions!$C$13),3)</f>
        <v>1.167</v>
      </c>
      <c r="AK2567" s="0" t="str">
        <f aca="false">IF(OR(U2567="Pending",U2567="On Hold"),"Open GRN (awaiting)",IF(AJ2567&lt;=1,"Within SLA",IF(ROUND(N(Y2567)/Assumptions!$C$5,3)=AJ2567,"Gate Wait",IF(ROUND(N(Z2567)/Assumptions!$C$6,3)=AJ2567,"Dock Wait",IF(ROUND(N(AA2567)/Assumptions!$C$7,3)=AJ2567,"Unloading",IF(ROUND(N(AB2567)/Assumptions!$C$8,3)=AJ2567,"Unload-to-QC Wait",IF(ROUND(N(AC2567)/Assumptions!$C$9,3)=AJ2567,"QC",IF(ROUND(N(AD2567)/Assumptions!$C$10,3)=AJ2567,"QC-to-GRN Wait",IF(ROUND(N(AE2567)/Assumptions!$C$11,3)=AJ2567,"GRN Processing",IF(ROUND(N(AF2567)/Assumptions!$C$12,3)=AJ2567,"GRN-to-Putaway Wait",IF(ROUND(N(AG2567)/Assumptions!$C$13,3)=AJ2567,"Putaway","Within SLA")))))))))))</f>
        <v>QC-to-GRN Wait</v>
      </c>
    </row>
    <row r="2568" customFormat="false" ht="15" hidden="false" customHeight="false" outlineLevel="0" collapsed="false">
      <c r="A2568" s="0" t="s">
        <v>7384</v>
      </c>
      <c r="B2568" s="0" t="s">
        <v>7385</v>
      </c>
      <c r="C2568" s="0" t="s">
        <v>170</v>
      </c>
      <c r="D2568" s="0" t="s">
        <v>119</v>
      </c>
      <c r="E2568" s="0" t="s">
        <v>7386</v>
      </c>
      <c r="F2568" s="0" t="s">
        <v>172</v>
      </c>
      <c r="G2568" s="0" t="s">
        <v>122</v>
      </c>
      <c r="H2568" s="17" t="n">
        <v>46265.9284722222</v>
      </c>
      <c r="I2568" s="17" t="n">
        <v>46265.9319444444</v>
      </c>
      <c r="J2568" s="17" t="n">
        <v>46265.9361111111</v>
      </c>
      <c r="K2568" s="17" t="n">
        <v>46265.9909722222</v>
      </c>
      <c r="L2568" s="17" t="n">
        <v>46266.0041666667</v>
      </c>
      <c r="M2568" s="17" t="n">
        <v>46266.0277777778</v>
      </c>
      <c r="N2568" s="17" t="n">
        <v>46266.0930555556</v>
      </c>
      <c r="O2568" s="17" t="n">
        <v>46266.1826388889</v>
      </c>
      <c r="P2568" s="17" t="n">
        <v>46266.1944444445</v>
      </c>
      <c r="Q2568" s="17" t="n">
        <v>46266.2368055556</v>
      </c>
      <c r="R2568" s="0" t="n">
        <v>1418</v>
      </c>
      <c r="S2568" s="0" t="n">
        <v>0</v>
      </c>
      <c r="T2568" s="0" t="n">
        <v>0</v>
      </c>
      <c r="U2568" s="18" t="s">
        <v>130</v>
      </c>
      <c r="V2568" s="18" t="s">
        <v>144</v>
      </c>
      <c r="W2568" s="0" t="str">
        <f aca="false">IF(AND(X2568&gt;=6,X2568&lt;14),"A",IF(AND(X2568&gt;=14,X2568&lt;22),"B","C"))</f>
        <v>C</v>
      </c>
      <c r="X2568" s="18" t="n">
        <f aca="false">HOUR(H2568)</f>
        <v>22</v>
      </c>
      <c r="Y2568" s="18" t="n">
        <f aca="false">ROUND((I2568-H2568)*1440,0)</f>
        <v>5</v>
      </c>
      <c r="Z2568" s="18" t="n">
        <f aca="false">ROUND((J2568-I2568)*1440,0)</f>
        <v>6</v>
      </c>
      <c r="AA2568" s="18" t="n">
        <f aca="false">ROUND((K2568-J2568)*1440,0)</f>
        <v>79</v>
      </c>
      <c r="AB2568" s="18" t="n">
        <f aca="false">ROUND((L2568-K2568)*1440,0)</f>
        <v>19</v>
      </c>
      <c r="AC2568" s="18" t="n">
        <f aca="false">ROUND((M2568-L2568)*1440,0)</f>
        <v>34</v>
      </c>
      <c r="AD2568" s="18" t="n">
        <f aca="false">IF(N2568="","",ROUND((N2568-M2568)*1440,0))</f>
        <v>94</v>
      </c>
      <c r="AE2568" s="18" t="n">
        <f aca="false">IF(O2568="","",ROUND((O2568-N2568)*1440,0))</f>
        <v>129</v>
      </c>
      <c r="AF2568" s="18" t="n">
        <f aca="false">IF(P2568="","",ROUND((P2568-O2568)*1440,0))</f>
        <v>17</v>
      </c>
      <c r="AG2568" s="18" t="n">
        <f aca="false">IF(Q2568="","",ROUND((Q2568-P2568)*1440,0))</f>
        <v>61</v>
      </c>
      <c r="AH2568" s="18" t="n">
        <f aca="false">IF(Q2568="","",ROUND((Q2568-H2568)*1440,0))</f>
        <v>444</v>
      </c>
      <c r="AI2568" s="19" t="n">
        <f aca="false">ROUND(IF(O2568="",Assumptions!$B$25-K2568,O2568-K2568)*24,1)</f>
        <v>4.6</v>
      </c>
      <c r="AJ2568" s="20" t="n">
        <f aca="false">ROUND(MAX(N(Y2568)/Assumptions!$C$5, N(Z2568)/Assumptions!$C$6, N(AA2568)/Assumptions!$C$7, N(AB2568)/Assumptions!$C$8, N(AC2568)/Assumptions!$C$9, N(AD2568)/Assumptions!$C$10, N(AE2568)/Assumptions!$C$11, N(AF2568)/Assumptions!$C$12, N(AG2568)/Assumptions!$C$13),3)</f>
        <v>3.133</v>
      </c>
      <c r="AK2568" s="0" t="str">
        <f aca="false">IF(OR(U2568="Pending",U2568="On Hold"),"Open GRN (awaiting)",IF(AJ2568&lt;=1,"Within SLA",IF(ROUND(N(Y2568)/Assumptions!$C$5,3)=AJ2568,"Gate Wait",IF(ROUND(N(Z2568)/Assumptions!$C$6,3)=AJ2568,"Dock Wait",IF(ROUND(N(AA2568)/Assumptions!$C$7,3)=AJ2568,"Unloading",IF(ROUND(N(AB2568)/Assumptions!$C$8,3)=AJ2568,"Unload-to-QC Wait",IF(ROUND(N(AC2568)/Assumptions!$C$9,3)=AJ2568,"QC",IF(ROUND(N(AD2568)/Assumptions!$C$10,3)=AJ2568,"QC-to-GRN Wait",IF(ROUND(N(AE2568)/Assumptions!$C$11,3)=AJ2568,"GRN Processing",IF(ROUND(N(AF2568)/Assumptions!$C$12,3)=AJ2568,"GRN-to-Putaway Wait",IF(ROUND(N(AG2568)/Assumptions!$C$13,3)=AJ2568,"Putaway","Within SLA")))))))))))</f>
        <v>QC-to-GRN Wait</v>
      </c>
    </row>
    <row r="2569" customFormat="false" ht="15" hidden="false" customHeight="false" outlineLevel="0" collapsed="false">
      <c r="A2569" s="0" t="s">
        <v>7387</v>
      </c>
      <c r="B2569" s="0" t="s">
        <v>7388</v>
      </c>
      <c r="C2569" s="0" t="s">
        <v>218</v>
      </c>
      <c r="D2569" s="0" t="s">
        <v>147</v>
      </c>
      <c r="E2569" s="0" t="s">
        <v>3333</v>
      </c>
      <c r="F2569" s="0" t="s">
        <v>155</v>
      </c>
      <c r="G2569" s="0" t="s">
        <v>167</v>
      </c>
      <c r="H2569" s="17" t="n">
        <v>46265.9645833333</v>
      </c>
      <c r="I2569" s="17" t="n">
        <v>46265.9729166667</v>
      </c>
      <c r="J2569" s="17" t="n">
        <v>46265.9805555556</v>
      </c>
      <c r="K2569" s="17" t="n">
        <v>46265.9972222222</v>
      </c>
      <c r="L2569" s="17" t="n">
        <v>46266.0041666667</v>
      </c>
      <c r="M2569" s="17" t="n">
        <v>46266.0173611111</v>
      </c>
      <c r="N2569" s="17" t="n">
        <v>46266.0527777778</v>
      </c>
      <c r="O2569" s="17" t="n">
        <v>46266.0875</v>
      </c>
      <c r="P2569" s="17" t="n">
        <v>46266.09375</v>
      </c>
      <c r="Q2569" s="17" t="n">
        <v>46266.1111111111</v>
      </c>
      <c r="R2569" s="0" t="n">
        <v>170</v>
      </c>
      <c r="S2569" s="0" t="n">
        <v>0</v>
      </c>
      <c r="T2569" s="0" t="n">
        <v>0</v>
      </c>
      <c r="U2569" s="18" t="s">
        <v>130</v>
      </c>
      <c r="V2569" s="18" t="s">
        <v>144</v>
      </c>
      <c r="W2569" s="0" t="str">
        <f aca="false">IF(AND(X2569&gt;=6,X2569&lt;14),"A",IF(AND(X2569&gt;=14,X2569&lt;22),"B","C"))</f>
        <v>C</v>
      </c>
      <c r="X2569" s="18" t="n">
        <f aca="false">HOUR(H2569)</f>
        <v>23</v>
      </c>
      <c r="Y2569" s="18" t="n">
        <f aca="false">ROUND((I2569-H2569)*1440,0)</f>
        <v>12</v>
      </c>
      <c r="Z2569" s="18" t="n">
        <f aca="false">ROUND((J2569-I2569)*1440,0)</f>
        <v>11</v>
      </c>
      <c r="AA2569" s="18" t="n">
        <f aca="false">ROUND((K2569-J2569)*1440,0)</f>
        <v>24</v>
      </c>
      <c r="AB2569" s="18" t="n">
        <f aca="false">ROUND((L2569-K2569)*1440,0)</f>
        <v>10</v>
      </c>
      <c r="AC2569" s="18" t="n">
        <f aca="false">ROUND((M2569-L2569)*1440,0)</f>
        <v>19</v>
      </c>
      <c r="AD2569" s="18" t="n">
        <f aca="false">IF(N2569="","",ROUND((N2569-M2569)*1440,0))</f>
        <v>51</v>
      </c>
      <c r="AE2569" s="18" t="n">
        <f aca="false">IF(O2569="","",ROUND((O2569-N2569)*1440,0))</f>
        <v>50</v>
      </c>
      <c r="AF2569" s="18" t="n">
        <f aca="false">IF(P2569="","",ROUND((P2569-O2569)*1440,0))</f>
        <v>9</v>
      </c>
      <c r="AG2569" s="18" t="n">
        <f aca="false">IF(Q2569="","",ROUND((Q2569-P2569)*1440,0))</f>
        <v>25</v>
      </c>
      <c r="AH2569" s="18" t="n">
        <f aca="false">IF(Q2569="","",ROUND((Q2569-H2569)*1440,0))</f>
        <v>211</v>
      </c>
      <c r="AI2569" s="19" t="n">
        <f aca="false">ROUND(IF(O2569="",Assumptions!$B$25-K2569,O2569-K2569)*24,1)</f>
        <v>2.2</v>
      </c>
      <c r="AJ2569" s="20" t="n">
        <f aca="false">ROUND(MAX(N(Y2569)/Assumptions!$C$5, N(Z2569)/Assumptions!$C$6, N(AA2569)/Assumptions!$C$7, N(AB2569)/Assumptions!$C$8, N(AC2569)/Assumptions!$C$9, N(AD2569)/Assumptions!$C$10, N(AE2569)/Assumptions!$C$11, N(AF2569)/Assumptions!$C$12, N(AG2569)/Assumptions!$C$13),3)</f>
        <v>1.7</v>
      </c>
      <c r="AK2569" s="0" t="str">
        <f aca="false">IF(OR(U2569="Pending",U2569="On Hold"),"Open GRN (awaiting)",IF(AJ2569&lt;=1,"Within SLA",IF(ROUND(N(Y2569)/Assumptions!$C$5,3)=AJ2569,"Gate Wait",IF(ROUND(N(Z2569)/Assumptions!$C$6,3)=AJ2569,"Dock Wait",IF(ROUND(N(AA2569)/Assumptions!$C$7,3)=AJ2569,"Unloading",IF(ROUND(N(AB2569)/Assumptions!$C$8,3)=AJ2569,"Unload-to-QC Wait",IF(ROUND(N(AC2569)/Assumptions!$C$9,3)=AJ2569,"QC",IF(ROUND(N(AD2569)/Assumptions!$C$10,3)=AJ2569,"QC-to-GRN Wait",IF(ROUND(N(AE2569)/Assumptions!$C$11,3)=AJ2569,"GRN Processing",IF(ROUND(N(AF2569)/Assumptions!$C$12,3)=AJ2569,"GRN-to-Putaway Wait",IF(ROUND(N(AG2569)/Assumptions!$C$13,3)=AJ2569,"Putaway","Within SLA")))))))))))</f>
        <v>QC-to-GRN Wait</v>
      </c>
    </row>
    <row r="2570" customFormat="false" ht="15" hidden="false" customHeight="false" outlineLevel="0" collapsed="false">
      <c r="A2570" s="0" t="s">
        <v>7389</v>
      </c>
      <c r="B2570" s="0" t="s">
        <v>7390</v>
      </c>
      <c r="C2570" s="0" t="s">
        <v>184</v>
      </c>
      <c r="D2570" s="0" t="s">
        <v>119</v>
      </c>
      <c r="E2570" s="0" t="s">
        <v>7391</v>
      </c>
      <c r="F2570" s="0" t="s">
        <v>177</v>
      </c>
      <c r="G2570" s="0" t="s">
        <v>122</v>
      </c>
      <c r="H2570" s="17" t="n">
        <v>46265.9847222222</v>
      </c>
      <c r="I2570" s="17" t="n">
        <v>46266.0263888889</v>
      </c>
      <c r="J2570" s="17" t="n">
        <v>46266.03125</v>
      </c>
      <c r="K2570" s="17" t="n">
        <v>46266.0631944445</v>
      </c>
      <c r="L2570" s="17" t="n">
        <v>46266.0673611111</v>
      </c>
      <c r="M2570" s="17" t="n">
        <v>46266.0951388889</v>
      </c>
      <c r="N2570" s="17" t="n">
        <v>46266.1486111111</v>
      </c>
      <c r="O2570" s="17" t="n">
        <v>46266.1666666667</v>
      </c>
      <c r="P2570" s="17" t="n">
        <v>46266.1791666667</v>
      </c>
      <c r="Q2570" s="17" t="n">
        <v>46266.2020833333</v>
      </c>
      <c r="R2570" s="0" t="n">
        <v>100</v>
      </c>
      <c r="S2570" s="0" t="n">
        <v>0</v>
      </c>
      <c r="T2570" s="0" t="n">
        <v>0</v>
      </c>
      <c r="U2570" s="18" t="s">
        <v>130</v>
      </c>
      <c r="V2570" s="18" t="s">
        <v>144</v>
      </c>
      <c r="W2570" s="0" t="str">
        <f aca="false">IF(AND(X2570&gt;=6,X2570&lt;14),"A",IF(AND(X2570&gt;=14,X2570&lt;22),"B","C"))</f>
        <v>C</v>
      </c>
      <c r="X2570" s="18" t="n">
        <f aca="false">HOUR(H2570)</f>
        <v>23</v>
      </c>
      <c r="Y2570" s="18" t="n">
        <f aca="false">ROUND((I2570-H2570)*1440,0)</f>
        <v>60</v>
      </c>
      <c r="Z2570" s="18" t="n">
        <f aca="false">ROUND((J2570-I2570)*1440,0)</f>
        <v>7</v>
      </c>
      <c r="AA2570" s="18" t="n">
        <f aca="false">ROUND((K2570-J2570)*1440,0)</f>
        <v>46</v>
      </c>
      <c r="AB2570" s="18" t="n">
        <f aca="false">ROUND((L2570-K2570)*1440,0)</f>
        <v>6</v>
      </c>
      <c r="AC2570" s="18" t="n">
        <f aca="false">ROUND((M2570-L2570)*1440,0)</f>
        <v>40</v>
      </c>
      <c r="AD2570" s="18" t="n">
        <f aca="false">IF(N2570="","",ROUND((N2570-M2570)*1440,0))</f>
        <v>77</v>
      </c>
      <c r="AE2570" s="18" t="n">
        <f aca="false">IF(O2570="","",ROUND((O2570-N2570)*1440,0))</f>
        <v>26</v>
      </c>
      <c r="AF2570" s="18" t="n">
        <f aca="false">IF(P2570="","",ROUND((P2570-O2570)*1440,0))</f>
        <v>18</v>
      </c>
      <c r="AG2570" s="18" t="n">
        <f aca="false">IF(Q2570="","",ROUND((Q2570-P2570)*1440,0))</f>
        <v>33</v>
      </c>
      <c r="AH2570" s="18" t="n">
        <f aca="false">IF(Q2570="","",ROUND((Q2570-H2570)*1440,0))</f>
        <v>313</v>
      </c>
      <c r="AI2570" s="19" t="n">
        <f aca="false">ROUND(IF(O2570="",Assumptions!$B$25-K2570,O2570-K2570)*24,1)</f>
        <v>2.5</v>
      </c>
      <c r="AJ2570" s="20" t="n">
        <f aca="false">ROUND(MAX(N(Y2570)/Assumptions!$C$5, N(Z2570)/Assumptions!$C$6, N(AA2570)/Assumptions!$C$7, N(AB2570)/Assumptions!$C$8, N(AC2570)/Assumptions!$C$9, N(AD2570)/Assumptions!$C$10, N(AE2570)/Assumptions!$C$11, N(AF2570)/Assumptions!$C$12, N(AG2570)/Assumptions!$C$13),3)</f>
        <v>2.567</v>
      </c>
      <c r="AK2570" s="0" t="str">
        <f aca="false">IF(OR(U2570="Pending",U2570="On Hold"),"Open GRN (awaiting)",IF(AJ2570&lt;=1,"Within SLA",IF(ROUND(N(Y2570)/Assumptions!$C$5,3)=AJ2570,"Gate Wait",IF(ROUND(N(Z2570)/Assumptions!$C$6,3)=AJ2570,"Dock Wait",IF(ROUND(N(AA2570)/Assumptions!$C$7,3)=AJ2570,"Unloading",IF(ROUND(N(AB2570)/Assumptions!$C$8,3)=AJ2570,"Unload-to-QC Wait",IF(ROUND(N(AC2570)/Assumptions!$C$9,3)=AJ2570,"QC",IF(ROUND(N(AD2570)/Assumptions!$C$10,3)=AJ2570,"QC-to-GRN Wait",IF(ROUND(N(AE2570)/Assumptions!$C$11,3)=AJ2570,"GRN Processing",IF(ROUND(N(AF2570)/Assumptions!$C$12,3)=AJ2570,"GRN-to-Putaway Wait",IF(ROUND(N(AG2570)/Assumptions!$C$13,3)=AJ2570,"Putaway","Within SLA")))))))))))</f>
        <v>QC-to-GRN Wait</v>
      </c>
    </row>
    <row r="2571" customFormat="false" ht="15" hidden="false" customHeight="false" outlineLevel="0" collapsed="false">
      <c r="A2571" s="0" t="s">
        <v>7392</v>
      </c>
      <c r="B2571" s="0" t="s">
        <v>7393</v>
      </c>
      <c r="C2571" s="0" t="s">
        <v>170</v>
      </c>
      <c r="D2571" s="0" t="s">
        <v>135</v>
      </c>
      <c r="E2571" s="0" t="s">
        <v>7394</v>
      </c>
      <c r="F2571" s="0" t="s">
        <v>172</v>
      </c>
      <c r="G2571" s="0" t="s">
        <v>178</v>
      </c>
      <c r="H2571" s="17" t="n">
        <v>46266.0097222222</v>
      </c>
      <c r="I2571" s="17" t="n">
        <v>46266.0180555556</v>
      </c>
      <c r="J2571" s="17" t="n">
        <v>46266.0215277778</v>
      </c>
      <c r="K2571" s="17" t="n">
        <v>46266.0756944444</v>
      </c>
      <c r="L2571" s="17" t="n">
        <v>46266.0819444444</v>
      </c>
      <c r="M2571" s="17" t="n">
        <v>46266.1027777778</v>
      </c>
      <c r="N2571" s="17" t="n">
        <v>46266.1284722222</v>
      </c>
      <c r="O2571" s="17" t="n">
        <v>46266.1520833333</v>
      </c>
      <c r="P2571" s="17" t="n">
        <v>46266.1625</v>
      </c>
      <c r="Q2571" s="17" t="n">
        <v>46266.1819444444</v>
      </c>
      <c r="R2571" s="0" t="n">
        <v>324</v>
      </c>
      <c r="S2571" s="0" t="n">
        <v>0</v>
      </c>
      <c r="T2571" s="0" t="n">
        <v>0</v>
      </c>
      <c r="U2571" s="18" t="s">
        <v>130</v>
      </c>
      <c r="V2571" s="18" t="s">
        <v>139</v>
      </c>
      <c r="W2571" s="0" t="str">
        <f aca="false">IF(AND(X2571&gt;=6,X2571&lt;14),"A",IF(AND(X2571&gt;=14,X2571&lt;22),"B","C"))</f>
        <v>C</v>
      </c>
      <c r="X2571" s="18" t="n">
        <f aca="false">HOUR(H2571)</f>
        <v>0</v>
      </c>
      <c r="Y2571" s="18" t="n">
        <f aca="false">ROUND((I2571-H2571)*1440,0)</f>
        <v>12</v>
      </c>
      <c r="Z2571" s="18" t="n">
        <f aca="false">ROUND((J2571-I2571)*1440,0)</f>
        <v>5</v>
      </c>
      <c r="AA2571" s="18" t="n">
        <f aca="false">ROUND((K2571-J2571)*1440,0)</f>
        <v>78</v>
      </c>
      <c r="AB2571" s="18" t="n">
        <f aca="false">ROUND((L2571-K2571)*1440,0)</f>
        <v>9</v>
      </c>
      <c r="AC2571" s="18" t="n">
        <f aca="false">ROUND((M2571-L2571)*1440,0)</f>
        <v>30</v>
      </c>
      <c r="AD2571" s="18" t="n">
        <f aca="false">IF(N2571="","",ROUND((N2571-M2571)*1440,0))</f>
        <v>37</v>
      </c>
      <c r="AE2571" s="18" t="n">
        <f aca="false">IF(O2571="","",ROUND((O2571-N2571)*1440,0))</f>
        <v>34</v>
      </c>
      <c r="AF2571" s="18" t="n">
        <f aca="false">IF(P2571="","",ROUND((P2571-O2571)*1440,0))</f>
        <v>15</v>
      </c>
      <c r="AG2571" s="18" t="n">
        <f aca="false">IF(Q2571="","",ROUND((Q2571-P2571)*1440,0))</f>
        <v>28</v>
      </c>
      <c r="AH2571" s="18" t="n">
        <f aca="false">IF(Q2571="","",ROUND((Q2571-H2571)*1440,0))</f>
        <v>248</v>
      </c>
      <c r="AI2571" s="19" t="n">
        <f aca="false">ROUND(IF(O2571="",Assumptions!$B$25-K2571,O2571-K2571)*24,1)</f>
        <v>1.8</v>
      </c>
      <c r="AJ2571" s="20" t="n">
        <f aca="false">ROUND(MAX(N(Y2571)/Assumptions!$C$5, N(Z2571)/Assumptions!$C$6, N(AA2571)/Assumptions!$C$7, N(AB2571)/Assumptions!$C$8, N(AC2571)/Assumptions!$C$9, N(AD2571)/Assumptions!$C$10, N(AE2571)/Assumptions!$C$11, N(AF2571)/Assumptions!$C$12, N(AG2571)/Assumptions!$C$13),3)</f>
        <v>1.3</v>
      </c>
      <c r="AK2571" s="0" t="str">
        <f aca="false">IF(OR(U2571="Pending",U2571="On Hold"),"Open GRN (awaiting)",IF(AJ2571&lt;=1,"Within SLA",IF(ROUND(N(Y2571)/Assumptions!$C$5,3)=AJ2571,"Gate Wait",IF(ROUND(N(Z2571)/Assumptions!$C$6,3)=AJ2571,"Dock Wait",IF(ROUND(N(AA2571)/Assumptions!$C$7,3)=AJ2571,"Unloading",IF(ROUND(N(AB2571)/Assumptions!$C$8,3)=AJ2571,"Unload-to-QC Wait",IF(ROUND(N(AC2571)/Assumptions!$C$9,3)=AJ2571,"QC",IF(ROUND(N(AD2571)/Assumptions!$C$10,3)=AJ2571,"QC-to-GRN Wait",IF(ROUND(N(AE2571)/Assumptions!$C$11,3)=AJ2571,"GRN Processing",IF(ROUND(N(AF2571)/Assumptions!$C$12,3)=AJ2571,"GRN-to-Putaway Wait",IF(ROUND(N(AG2571)/Assumptions!$C$13,3)=AJ2571,"Putaway","Within SLA")))))))))))</f>
        <v>Unloading</v>
      </c>
    </row>
    <row r="2572" customFormat="false" ht="15" hidden="false" customHeight="false" outlineLevel="0" collapsed="false">
      <c r="A2572" s="0" t="s">
        <v>7395</v>
      </c>
      <c r="B2572" s="0" t="s">
        <v>7396</v>
      </c>
      <c r="C2572" s="0" t="s">
        <v>218</v>
      </c>
      <c r="D2572" s="0" t="s">
        <v>135</v>
      </c>
      <c r="E2572" s="0" t="s">
        <v>7397</v>
      </c>
      <c r="F2572" s="0" t="s">
        <v>137</v>
      </c>
      <c r="G2572" s="0" t="s">
        <v>138</v>
      </c>
      <c r="H2572" s="17" t="n">
        <v>46266.0361111111</v>
      </c>
      <c r="I2572" s="17" t="n">
        <v>46266.0555555556</v>
      </c>
      <c r="J2572" s="17" t="n">
        <v>46266.0625</v>
      </c>
      <c r="K2572" s="17" t="n">
        <v>46266.1159722222</v>
      </c>
      <c r="L2572" s="17" t="n">
        <v>46266.1215277778</v>
      </c>
      <c r="M2572" s="17" t="n">
        <v>46266.1555555556</v>
      </c>
      <c r="N2572" s="17" t="n">
        <v>46266.2097222222</v>
      </c>
      <c r="O2572" s="17" t="n">
        <v>46266.2673611111</v>
      </c>
      <c r="P2572" s="17" t="n">
        <v>46266.2805555556</v>
      </c>
      <c r="Q2572" s="17" t="n">
        <v>46266.2965277778</v>
      </c>
      <c r="R2572" s="0" t="n">
        <v>539</v>
      </c>
      <c r="S2572" s="0" t="n">
        <v>37</v>
      </c>
      <c r="T2572" s="0" t="n">
        <v>0</v>
      </c>
      <c r="U2572" s="18" t="s">
        <v>123</v>
      </c>
      <c r="V2572" s="18" t="s">
        <v>156</v>
      </c>
      <c r="W2572" s="0" t="str">
        <f aca="false">IF(AND(X2572&gt;=6,X2572&lt;14),"A",IF(AND(X2572&gt;=14,X2572&lt;22),"B","C"))</f>
        <v>C</v>
      </c>
      <c r="X2572" s="18" t="n">
        <f aca="false">HOUR(H2572)</f>
        <v>0</v>
      </c>
      <c r="Y2572" s="18" t="n">
        <f aca="false">ROUND((I2572-H2572)*1440,0)</f>
        <v>28</v>
      </c>
      <c r="Z2572" s="18" t="n">
        <f aca="false">ROUND((J2572-I2572)*1440,0)</f>
        <v>10</v>
      </c>
      <c r="AA2572" s="18" t="n">
        <f aca="false">ROUND((K2572-J2572)*1440,0)</f>
        <v>77</v>
      </c>
      <c r="AB2572" s="18" t="n">
        <f aca="false">ROUND((L2572-K2572)*1440,0)</f>
        <v>8</v>
      </c>
      <c r="AC2572" s="18" t="n">
        <f aca="false">ROUND((M2572-L2572)*1440,0)</f>
        <v>49</v>
      </c>
      <c r="AD2572" s="18" t="n">
        <f aca="false">IF(N2572="","",ROUND((N2572-M2572)*1440,0))</f>
        <v>78</v>
      </c>
      <c r="AE2572" s="18" t="n">
        <f aca="false">IF(O2572="","",ROUND((O2572-N2572)*1440,0))</f>
        <v>83</v>
      </c>
      <c r="AF2572" s="18" t="n">
        <f aca="false">IF(P2572="","",ROUND((P2572-O2572)*1440,0))</f>
        <v>19</v>
      </c>
      <c r="AG2572" s="18" t="n">
        <f aca="false">IF(Q2572="","",ROUND((Q2572-P2572)*1440,0))</f>
        <v>23</v>
      </c>
      <c r="AH2572" s="18" t="n">
        <f aca="false">IF(Q2572="","",ROUND((Q2572-H2572)*1440,0))</f>
        <v>375</v>
      </c>
      <c r="AI2572" s="19" t="n">
        <f aca="false">ROUND(IF(O2572="",Assumptions!$B$25-K2572,O2572-K2572)*24,1)</f>
        <v>3.6</v>
      </c>
      <c r="AJ2572" s="20" t="n">
        <f aca="false">ROUND(MAX(N(Y2572)/Assumptions!$C$5, N(Z2572)/Assumptions!$C$6, N(AA2572)/Assumptions!$C$7, N(AB2572)/Assumptions!$C$8, N(AC2572)/Assumptions!$C$9, N(AD2572)/Assumptions!$C$10, N(AE2572)/Assumptions!$C$11, N(AF2572)/Assumptions!$C$12, N(AG2572)/Assumptions!$C$13),3)</f>
        <v>2.6</v>
      </c>
      <c r="AK2572" s="0" t="str">
        <f aca="false">IF(OR(U2572="Pending",U2572="On Hold"),"Open GRN (awaiting)",IF(AJ2572&lt;=1,"Within SLA",IF(ROUND(N(Y2572)/Assumptions!$C$5,3)=AJ2572,"Gate Wait",IF(ROUND(N(Z2572)/Assumptions!$C$6,3)=AJ2572,"Dock Wait",IF(ROUND(N(AA2572)/Assumptions!$C$7,3)=AJ2572,"Unloading",IF(ROUND(N(AB2572)/Assumptions!$C$8,3)=AJ2572,"Unload-to-QC Wait",IF(ROUND(N(AC2572)/Assumptions!$C$9,3)=AJ2572,"QC",IF(ROUND(N(AD2572)/Assumptions!$C$10,3)=AJ2572,"QC-to-GRN Wait",IF(ROUND(N(AE2572)/Assumptions!$C$11,3)=AJ2572,"GRN Processing",IF(ROUND(N(AF2572)/Assumptions!$C$12,3)=AJ2572,"GRN-to-Putaway Wait",IF(ROUND(N(AG2572)/Assumptions!$C$13,3)=AJ2572,"Putaway","Within SLA")))))))))))</f>
        <v>QC-to-GRN Wait</v>
      </c>
    </row>
    <row r="2573" customFormat="false" ht="15" hidden="false" customHeight="false" outlineLevel="0" collapsed="false">
      <c r="A2573" s="0" t="s">
        <v>7398</v>
      </c>
      <c r="B2573" s="0" t="s">
        <v>7399</v>
      </c>
      <c r="C2573" s="0" t="s">
        <v>126</v>
      </c>
      <c r="D2573" s="0" t="s">
        <v>135</v>
      </c>
      <c r="E2573" s="0" t="s">
        <v>7400</v>
      </c>
      <c r="F2573" s="0" t="s">
        <v>128</v>
      </c>
      <c r="G2573" s="0" t="s">
        <v>138</v>
      </c>
      <c r="H2573" s="17" t="n">
        <v>46266.1298611111</v>
      </c>
      <c r="I2573" s="17" t="n">
        <v>46266.1333333333</v>
      </c>
      <c r="J2573" s="17" t="n">
        <v>46266.1465277778</v>
      </c>
      <c r="K2573" s="17" t="n">
        <v>46266.1645833333</v>
      </c>
      <c r="L2573" s="17" t="n">
        <v>46266.1722222222</v>
      </c>
      <c r="M2573" s="17" t="n">
        <v>46266.1888888889</v>
      </c>
      <c r="N2573" s="17" t="n">
        <v>46266.2194444445</v>
      </c>
      <c r="O2573" s="17" t="n">
        <v>46266.2451388889</v>
      </c>
      <c r="P2573" s="17" t="n">
        <v>46266.2673611111</v>
      </c>
      <c r="Q2573" s="17" t="n">
        <v>46266.28125</v>
      </c>
      <c r="R2573" s="0" t="n">
        <v>82</v>
      </c>
      <c r="S2573" s="0" t="n">
        <v>0</v>
      </c>
      <c r="T2573" s="0" t="n">
        <v>0</v>
      </c>
      <c r="U2573" s="18" t="s">
        <v>130</v>
      </c>
      <c r="V2573" s="18" t="s">
        <v>144</v>
      </c>
      <c r="W2573" s="0" t="str">
        <f aca="false">IF(AND(X2573&gt;=6,X2573&lt;14),"A",IF(AND(X2573&gt;=14,X2573&lt;22),"B","C"))</f>
        <v>C</v>
      </c>
      <c r="X2573" s="18" t="n">
        <f aca="false">HOUR(H2573)</f>
        <v>3</v>
      </c>
      <c r="Y2573" s="18" t="n">
        <f aca="false">ROUND((I2573-H2573)*1440,0)</f>
        <v>5</v>
      </c>
      <c r="Z2573" s="18" t="n">
        <f aca="false">ROUND((J2573-I2573)*1440,0)</f>
        <v>19</v>
      </c>
      <c r="AA2573" s="18" t="n">
        <f aca="false">ROUND((K2573-J2573)*1440,0)</f>
        <v>26</v>
      </c>
      <c r="AB2573" s="18" t="n">
        <f aca="false">ROUND((L2573-K2573)*1440,0)</f>
        <v>11</v>
      </c>
      <c r="AC2573" s="18" t="n">
        <f aca="false">ROUND((M2573-L2573)*1440,0)</f>
        <v>24</v>
      </c>
      <c r="AD2573" s="18" t="n">
        <f aca="false">IF(N2573="","",ROUND((N2573-M2573)*1440,0))</f>
        <v>44</v>
      </c>
      <c r="AE2573" s="18" t="n">
        <f aca="false">IF(O2573="","",ROUND((O2573-N2573)*1440,0))</f>
        <v>37</v>
      </c>
      <c r="AF2573" s="18" t="n">
        <f aca="false">IF(P2573="","",ROUND((P2573-O2573)*1440,0))</f>
        <v>32</v>
      </c>
      <c r="AG2573" s="18" t="n">
        <f aca="false">IF(Q2573="","",ROUND((Q2573-P2573)*1440,0))</f>
        <v>20</v>
      </c>
      <c r="AH2573" s="18" t="n">
        <f aca="false">IF(Q2573="","",ROUND((Q2573-H2573)*1440,0))</f>
        <v>218</v>
      </c>
      <c r="AI2573" s="19" t="n">
        <f aca="false">ROUND(IF(O2573="",Assumptions!$B$25-K2573,O2573-K2573)*24,1)</f>
        <v>1.9</v>
      </c>
      <c r="AJ2573" s="20" t="n">
        <f aca="false">ROUND(MAX(N(Y2573)/Assumptions!$C$5, N(Z2573)/Assumptions!$C$6, N(AA2573)/Assumptions!$C$7, N(AB2573)/Assumptions!$C$8, N(AC2573)/Assumptions!$C$9, N(AD2573)/Assumptions!$C$10, N(AE2573)/Assumptions!$C$11, N(AF2573)/Assumptions!$C$12, N(AG2573)/Assumptions!$C$13),3)</f>
        <v>1.6</v>
      </c>
      <c r="AK2573" s="0" t="str">
        <f aca="false">IF(OR(U2573="Pending",U2573="On Hold"),"Open GRN (awaiting)",IF(AJ2573&lt;=1,"Within SLA",IF(ROUND(N(Y2573)/Assumptions!$C$5,3)=AJ2573,"Gate Wait",IF(ROUND(N(Z2573)/Assumptions!$C$6,3)=AJ2573,"Dock Wait",IF(ROUND(N(AA2573)/Assumptions!$C$7,3)=AJ2573,"Unloading",IF(ROUND(N(AB2573)/Assumptions!$C$8,3)=AJ2573,"Unload-to-QC Wait",IF(ROUND(N(AC2573)/Assumptions!$C$9,3)=AJ2573,"QC",IF(ROUND(N(AD2573)/Assumptions!$C$10,3)=AJ2573,"QC-to-GRN Wait",IF(ROUND(N(AE2573)/Assumptions!$C$11,3)=AJ2573,"GRN Processing",IF(ROUND(N(AF2573)/Assumptions!$C$12,3)=AJ2573,"GRN-to-Putaway Wait",IF(ROUND(N(AG2573)/Assumptions!$C$13,3)=AJ2573,"Putaway","Within SLA")))))))))))</f>
        <v>GRN-to-Putaway Wait</v>
      </c>
    </row>
    <row r="2574" customFormat="false" ht="15" hidden="false" customHeight="false" outlineLevel="0" collapsed="false">
      <c r="A2574" s="0" t="s">
        <v>7401</v>
      </c>
      <c r="B2574" s="0" t="s">
        <v>7402</v>
      </c>
      <c r="C2574" s="0" t="s">
        <v>286</v>
      </c>
      <c r="D2574" s="0" t="s">
        <v>135</v>
      </c>
      <c r="E2574" s="0" t="s">
        <v>7403</v>
      </c>
      <c r="F2574" s="0" t="s">
        <v>121</v>
      </c>
      <c r="G2574" s="0" t="s">
        <v>178</v>
      </c>
      <c r="H2574" s="17" t="n">
        <v>46266.1527777778</v>
      </c>
      <c r="I2574" s="17" t="n">
        <v>46266.1597222222</v>
      </c>
      <c r="J2574" s="17" t="n">
        <v>46266.1652777778</v>
      </c>
      <c r="K2574" s="17" t="n">
        <v>46266.1965277778</v>
      </c>
      <c r="L2574" s="17" t="n">
        <v>46266.1993055556</v>
      </c>
      <c r="M2574" s="17" t="n">
        <v>46266.2111111111</v>
      </c>
      <c r="N2574" s="17" t="n">
        <v>46266.2458333333</v>
      </c>
      <c r="O2574" s="17" t="n">
        <v>46266.3708333333</v>
      </c>
      <c r="P2574" s="17" t="n">
        <v>46266.4166666667</v>
      </c>
      <c r="Q2574" s="17" t="n">
        <v>46266.4333333333</v>
      </c>
      <c r="R2574" s="0" t="n">
        <v>381</v>
      </c>
      <c r="S2574" s="0" t="n">
        <v>0</v>
      </c>
      <c r="T2574" s="0" t="n">
        <v>0</v>
      </c>
      <c r="U2574" s="18" t="s">
        <v>130</v>
      </c>
      <c r="V2574" s="18" t="s">
        <v>131</v>
      </c>
      <c r="W2574" s="0" t="str">
        <f aca="false">IF(AND(X2574&gt;=6,X2574&lt;14),"A",IF(AND(X2574&gt;=14,X2574&lt;22),"B","C"))</f>
        <v>C</v>
      </c>
      <c r="X2574" s="18" t="n">
        <f aca="false">HOUR(H2574)</f>
        <v>3</v>
      </c>
      <c r="Y2574" s="18" t="n">
        <f aca="false">ROUND((I2574-H2574)*1440,0)</f>
        <v>10</v>
      </c>
      <c r="Z2574" s="18" t="n">
        <f aca="false">ROUND((J2574-I2574)*1440,0)</f>
        <v>8</v>
      </c>
      <c r="AA2574" s="18" t="n">
        <f aca="false">ROUND((K2574-J2574)*1440,0)</f>
        <v>45</v>
      </c>
      <c r="AB2574" s="18" t="n">
        <f aca="false">ROUND((L2574-K2574)*1440,0)</f>
        <v>4</v>
      </c>
      <c r="AC2574" s="18" t="n">
        <f aca="false">ROUND((M2574-L2574)*1440,0)</f>
        <v>17</v>
      </c>
      <c r="AD2574" s="18" t="n">
        <f aca="false">IF(N2574="","",ROUND((N2574-M2574)*1440,0))</f>
        <v>50</v>
      </c>
      <c r="AE2574" s="18" t="n">
        <f aca="false">IF(O2574="","",ROUND((O2574-N2574)*1440,0))</f>
        <v>180</v>
      </c>
      <c r="AF2574" s="18" t="n">
        <f aca="false">IF(P2574="","",ROUND((P2574-O2574)*1440,0))</f>
        <v>66</v>
      </c>
      <c r="AG2574" s="18" t="n">
        <f aca="false">IF(Q2574="","",ROUND((Q2574-P2574)*1440,0))</f>
        <v>24</v>
      </c>
      <c r="AH2574" s="18" t="n">
        <f aca="false">IF(Q2574="","",ROUND((Q2574-H2574)*1440,0))</f>
        <v>404</v>
      </c>
      <c r="AI2574" s="19" t="n">
        <f aca="false">ROUND(IF(O2574="",Assumptions!$B$25-K2574,O2574-K2574)*24,1)</f>
        <v>4.2</v>
      </c>
      <c r="AJ2574" s="20" t="n">
        <f aca="false">ROUND(MAX(N(Y2574)/Assumptions!$C$5, N(Z2574)/Assumptions!$C$6, N(AA2574)/Assumptions!$C$7, N(AB2574)/Assumptions!$C$8, N(AC2574)/Assumptions!$C$9, N(AD2574)/Assumptions!$C$10, N(AE2574)/Assumptions!$C$11, N(AF2574)/Assumptions!$C$12, N(AG2574)/Assumptions!$C$13),3)</f>
        <v>4</v>
      </c>
      <c r="AK2574" s="0" t="str">
        <f aca="false">IF(OR(U2574="Pending",U2574="On Hold"),"Open GRN (awaiting)",IF(AJ2574&lt;=1,"Within SLA",IF(ROUND(N(Y2574)/Assumptions!$C$5,3)=AJ2574,"Gate Wait",IF(ROUND(N(Z2574)/Assumptions!$C$6,3)=AJ2574,"Dock Wait",IF(ROUND(N(AA2574)/Assumptions!$C$7,3)=AJ2574,"Unloading",IF(ROUND(N(AB2574)/Assumptions!$C$8,3)=AJ2574,"Unload-to-QC Wait",IF(ROUND(N(AC2574)/Assumptions!$C$9,3)=AJ2574,"QC",IF(ROUND(N(AD2574)/Assumptions!$C$10,3)=AJ2574,"QC-to-GRN Wait",IF(ROUND(N(AE2574)/Assumptions!$C$11,3)=AJ2574,"GRN Processing",IF(ROUND(N(AF2574)/Assumptions!$C$12,3)=AJ2574,"GRN-to-Putaway Wait",IF(ROUND(N(AG2574)/Assumptions!$C$13,3)=AJ2574,"Putaway","Within SLA")))))))))))</f>
        <v>GRN Processing</v>
      </c>
    </row>
    <row r="2575" customFormat="false" ht="15" hidden="false" customHeight="false" outlineLevel="0" collapsed="false">
      <c r="A2575" s="0" t="s">
        <v>7404</v>
      </c>
      <c r="B2575" s="0" t="s">
        <v>7405</v>
      </c>
      <c r="C2575" s="0" t="s">
        <v>159</v>
      </c>
      <c r="D2575" s="0" t="s">
        <v>135</v>
      </c>
      <c r="E2575" s="0" t="s">
        <v>7406</v>
      </c>
      <c r="F2575" s="0" t="s">
        <v>155</v>
      </c>
      <c r="G2575" s="0" t="s">
        <v>138</v>
      </c>
      <c r="H2575" s="17" t="n">
        <v>46266.1798611111</v>
      </c>
      <c r="I2575" s="17" t="n">
        <v>46266.1847222222</v>
      </c>
      <c r="J2575" s="17" t="n">
        <v>46266.1902777778</v>
      </c>
      <c r="K2575" s="17" t="n">
        <v>46266.2069444444</v>
      </c>
      <c r="L2575" s="17" t="n">
        <v>46266.2104166667</v>
      </c>
      <c r="M2575" s="17" t="n">
        <v>46266.2375</v>
      </c>
      <c r="N2575" s="17" t="n">
        <v>46266.3541666667</v>
      </c>
      <c r="O2575" s="17" t="n">
        <v>46266.4479166667</v>
      </c>
      <c r="P2575" s="17" t="n">
        <v>46266.4506944444</v>
      </c>
      <c r="Q2575" s="17" t="n">
        <v>46266.4604166667</v>
      </c>
      <c r="R2575" s="0" t="n">
        <v>97</v>
      </c>
      <c r="S2575" s="0" t="n">
        <v>0</v>
      </c>
      <c r="T2575" s="0" t="n">
        <v>3</v>
      </c>
      <c r="U2575" s="18" t="s">
        <v>123</v>
      </c>
      <c r="V2575" s="18" t="s">
        <v>144</v>
      </c>
      <c r="W2575" s="0" t="str">
        <f aca="false">IF(AND(X2575&gt;=6,X2575&lt;14),"A",IF(AND(X2575&gt;=14,X2575&lt;22),"B","C"))</f>
        <v>C</v>
      </c>
      <c r="X2575" s="18" t="n">
        <f aca="false">HOUR(H2575)</f>
        <v>4</v>
      </c>
      <c r="Y2575" s="18" t="n">
        <f aca="false">ROUND((I2575-H2575)*1440,0)</f>
        <v>7</v>
      </c>
      <c r="Z2575" s="18" t="n">
        <f aca="false">ROUND((J2575-I2575)*1440,0)</f>
        <v>8</v>
      </c>
      <c r="AA2575" s="18" t="n">
        <f aca="false">ROUND((K2575-J2575)*1440,0)</f>
        <v>24</v>
      </c>
      <c r="AB2575" s="18" t="n">
        <f aca="false">ROUND((L2575-K2575)*1440,0)</f>
        <v>5</v>
      </c>
      <c r="AC2575" s="18" t="n">
        <f aca="false">ROUND((M2575-L2575)*1440,0)</f>
        <v>39</v>
      </c>
      <c r="AD2575" s="18" t="n">
        <f aca="false">IF(N2575="","",ROUND((N2575-M2575)*1440,0))</f>
        <v>168</v>
      </c>
      <c r="AE2575" s="18" t="n">
        <f aca="false">IF(O2575="","",ROUND((O2575-N2575)*1440,0))</f>
        <v>135</v>
      </c>
      <c r="AF2575" s="18" t="n">
        <f aca="false">IF(P2575="","",ROUND((P2575-O2575)*1440,0))</f>
        <v>4</v>
      </c>
      <c r="AG2575" s="18" t="n">
        <f aca="false">IF(Q2575="","",ROUND((Q2575-P2575)*1440,0))</f>
        <v>14</v>
      </c>
      <c r="AH2575" s="18" t="n">
        <f aca="false">IF(Q2575="","",ROUND((Q2575-H2575)*1440,0))</f>
        <v>404</v>
      </c>
      <c r="AI2575" s="19" t="n">
        <f aca="false">ROUND(IF(O2575="",Assumptions!$B$25-K2575,O2575-K2575)*24,1)</f>
        <v>5.8</v>
      </c>
      <c r="AJ2575" s="20" t="n">
        <f aca="false">ROUND(MAX(N(Y2575)/Assumptions!$C$5, N(Z2575)/Assumptions!$C$6, N(AA2575)/Assumptions!$C$7, N(AB2575)/Assumptions!$C$8, N(AC2575)/Assumptions!$C$9, N(AD2575)/Assumptions!$C$10, N(AE2575)/Assumptions!$C$11, N(AF2575)/Assumptions!$C$12, N(AG2575)/Assumptions!$C$13),3)</f>
        <v>5.6</v>
      </c>
      <c r="AK2575" s="0" t="str">
        <f aca="false">IF(OR(U2575="Pending",U2575="On Hold"),"Open GRN (awaiting)",IF(AJ2575&lt;=1,"Within SLA",IF(ROUND(N(Y2575)/Assumptions!$C$5,3)=AJ2575,"Gate Wait",IF(ROUND(N(Z2575)/Assumptions!$C$6,3)=AJ2575,"Dock Wait",IF(ROUND(N(AA2575)/Assumptions!$C$7,3)=AJ2575,"Unloading",IF(ROUND(N(AB2575)/Assumptions!$C$8,3)=AJ2575,"Unload-to-QC Wait",IF(ROUND(N(AC2575)/Assumptions!$C$9,3)=AJ2575,"QC",IF(ROUND(N(AD2575)/Assumptions!$C$10,3)=AJ2575,"QC-to-GRN Wait",IF(ROUND(N(AE2575)/Assumptions!$C$11,3)=AJ2575,"GRN Processing",IF(ROUND(N(AF2575)/Assumptions!$C$12,3)=AJ2575,"GRN-to-Putaway Wait",IF(ROUND(N(AG2575)/Assumptions!$C$13,3)=AJ2575,"Putaway","Within SLA")))))))))))</f>
        <v>QC-to-GRN Wait</v>
      </c>
    </row>
    <row r="2576" customFormat="false" ht="15" hidden="false" customHeight="false" outlineLevel="0" collapsed="false">
      <c r="A2576" s="0" t="s">
        <v>7407</v>
      </c>
      <c r="B2576" s="0" t="s">
        <v>7408</v>
      </c>
      <c r="C2576" s="0" t="s">
        <v>252</v>
      </c>
      <c r="D2576" s="0" t="s">
        <v>147</v>
      </c>
      <c r="E2576" s="0" t="s">
        <v>7409</v>
      </c>
      <c r="F2576" s="0" t="s">
        <v>155</v>
      </c>
      <c r="G2576" s="0" t="s">
        <v>167</v>
      </c>
      <c r="H2576" s="17" t="n">
        <v>46266.2270833333</v>
      </c>
      <c r="I2576" s="17" t="n">
        <v>46266.24375</v>
      </c>
      <c r="J2576" s="17" t="n">
        <v>46266.2486111111</v>
      </c>
      <c r="K2576" s="17" t="n">
        <v>46266.2743055556</v>
      </c>
      <c r="L2576" s="17" t="n">
        <v>46266.2895833333</v>
      </c>
      <c r="M2576" s="17" t="n">
        <v>46266.3388888889</v>
      </c>
      <c r="N2576" s="17" t="n">
        <v>46266.3451388889</v>
      </c>
      <c r="O2576" s="17" t="n">
        <v>46266.43125</v>
      </c>
      <c r="P2576" s="17" t="n">
        <v>46266.4423611111</v>
      </c>
      <c r="Q2576" s="17" t="n">
        <v>46266.4618055556</v>
      </c>
      <c r="R2576" s="0" t="n">
        <v>522</v>
      </c>
      <c r="S2576" s="0" t="n">
        <v>0</v>
      </c>
      <c r="T2576" s="0" t="n">
        <v>0</v>
      </c>
      <c r="U2576" s="18" t="s">
        <v>130</v>
      </c>
      <c r="V2576" s="18" t="s">
        <v>131</v>
      </c>
      <c r="W2576" s="0" t="str">
        <f aca="false">IF(AND(X2576&gt;=6,X2576&lt;14),"A",IF(AND(X2576&gt;=14,X2576&lt;22),"B","C"))</f>
        <v>C</v>
      </c>
      <c r="X2576" s="18" t="n">
        <f aca="false">HOUR(H2576)</f>
        <v>5</v>
      </c>
      <c r="Y2576" s="18" t="n">
        <f aca="false">ROUND((I2576-H2576)*1440,0)</f>
        <v>24</v>
      </c>
      <c r="Z2576" s="18" t="n">
        <f aca="false">ROUND((J2576-I2576)*1440,0)</f>
        <v>7</v>
      </c>
      <c r="AA2576" s="18" t="n">
        <f aca="false">ROUND((K2576-J2576)*1440,0)</f>
        <v>37</v>
      </c>
      <c r="AB2576" s="18" t="n">
        <f aca="false">ROUND((L2576-K2576)*1440,0)</f>
        <v>22</v>
      </c>
      <c r="AC2576" s="18" t="n">
        <f aca="false">ROUND((M2576-L2576)*1440,0)</f>
        <v>71</v>
      </c>
      <c r="AD2576" s="18" t="n">
        <f aca="false">IF(N2576="","",ROUND((N2576-M2576)*1440,0))</f>
        <v>9</v>
      </c>
      <c r="AE2576" s="18" t="n">
        <f aca="false">IF(O2576="","",ROUND((O2576-N2576)*1440,0))</f>
        <v>124</v>
      </c>
      <c r="AF2576" s="18" t="n">
        <f aca="false">IF(P2576="","",ROUND((P2576-O2576)*1440,0))</f>
        <v>16</v>
      </c>
      <c r="AG2576" s="18" t="n">
        <f aca="false">IF(Q2576="","",ROUND((Q2576-P2576)*1440,0))</f>
        <v>28</v>
      </c>
      <c r="AH2576" s="18" t="n">
        <f aca="false">IF(Q2576="","",ROUND((Q2576-H2576)*1440,0))</f>
        <v>338</v>
      </c>
      <c r="AI2576" s="19" t="n">
        <f aca="false">ROUND(IF(O2576="",Assumptions!$B$25-K2576,O2576-K2576)*24,1)</f>
        <v>3.8</v>
      </c>
      <c r="AJ2576" s="20" t="n">
        <f aca="false">ROUND(MAX(N(Y2576)/Assumptions!$C$5, N(Z2576)/Assumptions!$C$6, N(AA2576)/Assumptions!$C$7, N(AB2576)/Assumptions!$C$8, N(AC2576)/Assumptions!$C$9, N(AD2576)/Assumptions!$C$10, N(AE2576)/Assumptions!$C$11, N(AF2576)/Assumptions!$C$12, N(AG2576)/Assumptions!$C$13),3)</f>
        <v>2.756</v>
      </c>
      <c r="AK2576" s="0" t="str">
        <f aca="false">IF(OR(U2576="Pending",U2576="On Hold"),"Open GRN (awaiting)",IF(AJ2576&lt;=1,"Within SLA",IF(ROUND(N(Y2576)/Assumptions!$C$5,3)=AJ2576,"Gate Wait",IF(ROUND(N(Z2576)/Assumptions!$C$6,3)=AJ2576,"Dock Wait",IF(ROUND(N(AA2576)/Assumptions!$C$7,3)=AJ2576,"Unloading",IF(ROUND(N(AB2576)/Assumptions!$C$8,3)=AJ2576,"Unload-to-QC Wait",IF(ROUND(N(AC2576)/Assumptions!$C$9,3)=AJ2576,"QC",IF(ROUND(N(AD2576)/Assumptions!$C$10,3)=AJ2576,"QC-to-GRN Wait",IF(ROUND(N(AE2576)/Assumptions!$C$11,3)=AJ2576,"GRN Processing",IF(ROUND(N(AF2576)/Assumptions!$C$12,3)=AJ2576,"GRN-to-Putaway Wait",IF(ROUND(N(AG2576)/Assumptions!$C$13,3)=AJ2576,"Putaway","Within SLA")))))))))))</f>
        <v>GRN Processing</v>
      </c>
    </row>
    <row r="2577" customFormat="false" ht="15" hidden="false" customHeight="false" outlineLevel="0" collapsed="false">
      <c r="A2577" s="0" t="s">
        <v>7410</v>
      </c>
      <c r="B2577" s="0" t="s">
        <v>7411</v>
      </c>
      <c r="C2577" s="0" t="s">
        <v>252</v>
      </c>
      <c r="D2577" s="0" t="s">
        <v>135</v>
      </c>
      <c r="E2577" s="0" t="s">
        <v>7412</v>
      </c>
      <c r="F2577" s="0" t="s">
        <v>155</v>
      </c>
      <c r="G2577" s="0" t="s">
        <v>178</v>
      </c>
      <c r="H2577" s="17" t="n">
        <v>46266.2340277778</v>
      </c>
      <c r="I2577" s="17" t="n">
        <v>46266.2652777778</v>
      </c>
      <c r="J2577" s="17" t="n">
        <v>46266.2694444444</v>
      </c>
      <c r="K2577" s="17" t="n">
        <v>46266.2909722222</v>
      </c>
      <c r="L2577" s="17" t="n">
        <v>46266.29375</v>
      </c>
      <c r="M2577" s="17" t="n">
        <v>46266.3138888889</v>
      </c>
      <c r="N2577" s="17" t="n">
        <v>46266.4111111111</v>
      </c>
      <c r="O2577" s="17" t="n">
        <v>46266.4979166667</v>
      </c>
      <c r="P2577" s="17" t="n">
        <v>46266.5097222222</v>
      </c>
      <c r="Q2577" s="17" t="n">
        <v>46266.5368055556</v>
      </c>
      <c r="R2577" s="0" t="n">
        <v>390</v>
      </c>
      <c r="S2577" s="0" t="n">
        <v>0</v>
      </c>
      <c r="T2577" s="0" t="n">
        <v>0</v>
      </c>
      <c r="U2577" s="18" t="s">
        <v>130</v>
      </c>
      <c r="V2577" s="18" t="s">
        <v>144</v>
      </c>
      <c r="W2577" s="0" t="str">
        <f aca="false">IF(AND(X2577&gt;=6,X2577&lt;14),"A",IF(AND(X2577&gt;=14,X2577&lt;22),"B","C"))</f>
        <v>C</v>
      </c>
      <c r="X2577" s="18" t="n">
        <f aca="false">HOUR(H2577)</f>
        <v>5</v>
      </c>
      <c r="Y2577" s="18" t="n">
        <f aca="false">ROUND((I2577-H2577)*1440,0)</f>
        <v>45</v>
      </c>
      <c r="Z2577" s="18" t="n">
        <f aca="false">ROUND((J2577-I2577)*1440,0)</f>
        <v>6</v>
      </c>
      <c r="AA2577" s="18" t="n">
        <f aca="false">ROUND((K2577-J2577)*1440,0)</f>
        <v>31</v>
      </c>
      <c r="AB2577" s="18" t="n">
        <f aca="false">ROUND((L2577-K2577)*1440,0)</f>
        <v>4</v>
      </c>
      <c r="AC2577" s="18" t="n">
        <f aca="false">ROUND((M2577-L2577)*1440,0)</f>
        <v>29</v>
      </c>
      <c r="AD2577" s="18" t="n">
        <f aca="false">IF(N2577="","",ROUND((N2577-M2577)*1440,0))</f>
        <v>140</v>
      </c>
      <c r="AE2577" s="18" t="n">
        <f aca="false">IF(O2577="","",ROUND((O2577-N2577)*1440,0))</f>
        <v>125</v>
      </c>
      <c r="AF2577" s="18" t="n">
        <f aca="false">IF(P2577="","",ROUND((P2577-O2577)*1440,0))</f>
        <v>17</v>
      </c>
      <c r="AG2577" s="18" t="n">
        <f aca="false">IF(Q2577="","",ROUND((Q2577-P2577)*1440,0))</f>
        <v>39</v>
      </c>
      <c r="AH2577" s="18" t="n">
        <f aca="false">IF(Q2577="","",ROUND((Q2577-H2577)*1440,0))</f>
        <v>436</v>
      </c>
      <c r="AI2577" s="19" t="n">
        <f aca="false">ROUND(IF(O2577="",Assumptions!$B$25-K2577,O2577-K2577)*24,1)</f>
        <v>5</v>
      </c>
      <c r="AJ2577" s="20" t="n">
        <f aca="false">ROUND(MAX(N(Y2577)/Assumptions!$C$5, N(Z2577)/Assumptions!$C$6, N(AA2577)/Assumptions!$C$7, N(AB2577)/Assumptions!$C$8, N(AC2577)/Assumptions!$C$9, N(AD2577)/Assumptions!$C$10, N(AE2577)/Assumptions!$C$11, N(AF2577)/Assumptions!$C$12, N(AG2577)/Assumptions!$C$13),3)</f>
        <v>4.667</v>
      </c>
      <c r="AK2577" s="0" t="str">
        <f aca="false">IF(OR(U2577="Pending",U2577="On Hold"),"Open GRN (awaiting)",IF(AJ2577&lt;=1,"Within SLA",IF(ROUND(N(Y2577)/Assumptions!$C$5,3)=AJ2577,"Gate Wait",IF(ROUND(N(Z2577)/Assumptions!$C$6,3)=AJ2577,"Dock Wait",IF(ROUND(N(AA2577)/Assumptions!$C$7,3)=AJ2577,"Unloading",IF(ROUND(N(AB2577)/Assumptions!$C$8,3)=AJ2577,"Unload-to-QC Wait",IF(ROUND(N(AC2577)/Assumptions!$C$9,3)=AJ2577,"QC",IF(ROUND(N(AD2577)/Assumptions!$C$10,3)=AJ2577,"QC-to-GRN Wait",IF(ROUND(N(AE2577)/Assumptions!$C$11,3)=AJ2577,"GRN Processing",IF(ROUND(N(AF2577)/Assumptions!$C$12,3)=AJ2577,"GRN-to-Putaway Wait",IF(ROUND(N(AG2577)/Assumptions!$C$13,3)=AJ2577,"Putaway","Within SLA")))))))))))</f>
        <v>QC-to-GRN Wait</v>
      </c>
    </row>
    <row r="2578" customFormat="false" ht="15" hidden="false" customHeight="false" outlineLevel="0" collapsed="false">
      <c r="A2578" s="0" t="s">
        <v>7413</v>
      </c>
      <c r="B2578" s="0" t="s">
        <v>7414</v>
      </c>
      <c r="C2578" s="0" t="s">
        <v>159</v>
      </c>
      <c r="D2578" s="0" t="s">
        <v>135</v>
      </c>
      <c r="E2578" s="0" t="s">
        <v>7415</v>
      </c>
      <c r="F2578" s="0" t="s">
        <v>177</v>
      </c>
      <c r="G2578" s="0" t="s">
        <v>178</v>
      </c>
      <c r="H2578" s="17" t="n">
        <v>46266.2361111111</v>
      </c>
      <c r="I2578" s="17" t="n">
        <v>46266.2381944444</v>
      </c>
      <c r="J2578" s="17" t="n">
        <v>46266.2520833333</v>
      </c>
      <c r="K2578" s="17" t="n">
        <v>46266.2576388889</v>
      </c>
      <c r="L2578" s="17" t="n">
        <v>46266.2722222222</v>
      </c>
      <c r="M2578" s="17" t="n">
        <v>46266.2930555556</v>
      </c>
      <c r="N2578" s="17" t="n">
        <v>46266.2993055556</v>
      </c>
      <c r="O2578" s="17" t="n">
        <v>46266.3638888889</v>
      </c>
      <c r="P2578" s="17" t="n">
        <v>46266.3861111111</v>
      </c>
      <c r="Q2578" s="17" t="n">
        <v>46266.4013888889</v>
      </c>
      <c r="R2578" s="0" t="n">
        <v>96</v>
      </c>
      <c r="S2578" s="0" t="n">
        <v>0</v>
      </c>
      <c r="T2578" s="0" t="n">
        <v>0</v>
      </c>
      <c r="U2578" s="18" t="s">
        <v>130</v>
      </c>
      <c r="V2578" s="18" t="s">
        <v>131</v>
      </c>
      <c r="W2578" s="0" t="str">
        <f aca="false">IF(AND(X2578&gt;=6,X2578&lt;14),"A",IF(AND(X2578&gt;=14,X2578&lt;22),"B","C"))</f>
        <v>C</v>
      </c>
      <c r="X2578" s="18" t="n">
        <f aca="false">HOUR(H2578)</f>
        <v>5</v>
      </c>
      <c r="Y2578" s="18" t="n">
        <f aca="false">ROUND((I2578-H2578)*1440,0)</f>
        <v>3</v>
      </c>
      <c r="Z2578" s="18" t="n">
        <f aca="false">ROUND((J2578-I2578)*1440,0)</f>
        <v>20</v>
      </c>
      <c r="AA2578" s="18" t="n">
        <f aca="false">ROUND((K2578-J2578)*1440,0)</f>
        <v>8</v>
      </c>
      <c r="AB2578" s="18" t="n">
        <f aca="false">ROUND((L2578-K2578)*1440,0)</f>
        <v>21</v>
      </c>
      <c r="AC2578" s="18" t="n">
        <f aca="false">ROUND((M2578-L2578)*1440,0)</f>
        <v>30</v>
      </c>
      <c r="AD2578" s="18" t="n">
        <f aca="false">IF(N2578="","",ROUND((N2578-M2578)*1440,0))</f>
        <v>9</v>
      </c>
      <c r="AE2578" s="18" t="n">
        <f aca="false">IF(O2578="","",ROUND((O2578-N2578)*1440,0))</f>
        <v>93</v>
      </c>
      <c r="AF2578" s="18" t="n">
        <f aca="false">IF(P2578="","",ROUND((P2578-O2578)*1440,0))</f>
        <v>32</v>
      </c>
      <c r="AG2578" s="18" t="n">
        <f aca="false">IF(Q2578="","",ROUND((Q2578-P2578)*1440,0))</f>
        <v>22</v>
      </c>
      <c r="AH2578" s="18" t="n">
        <f aca="false">IF(Q2578="","",ROUND((Q2578-H2578)*1440,0))</f>
        <v>238</v>
      </c>
      <c r="AI2578" s="19" t="n">
        <f aca="false">ROUND(IF(O2578="",Assumptions!$B$25-K2578,O2578-K2578)*24,1)</f>
        <v>2.6</v>
      </c>
      <c r="AJ2578" s="20" t="n">
        <f aca="false">ROUND(MAX(N(Y2578)/Assumptions!$C$5, N(Z2578)/Assumptions!$C$6, N(AA2578)/Assumptions!$C$7, N(AB2578)/Assumptions!$C$8, N(AC2578)/Assumptions!$C$9, N(AD2578)/Assumptions!$C$10, N(AE2578)/Assumptions!$C$11, N(AF2578)/Assumptions!$C$12, N(AG2578)/Assumptions!$C$13),3)</f>
        <v>2.067</v>
      </c>
      <c r="AK2578" s="0" t="str">
        <f aca="false">IF(OR(U2578="Pending",U2578="On Hold"),"Open GRN (awaiting)",IF(AJ2578&lt;=1,"Within SLA",IF(ROUND(N(Y2578)/Assumptions!$C$5,3)=AJ2578,"Gate Wait",IF(ROUND(N(Z2578)/Assumptions!$C$6,3)=AJ2578,"Dock Wait",IF(ROUND(N(AA2578)/Assumptions!$C$7,3)=AJ2578,"Unloading",IF(ROUND(N(AB2578)/Assumptions!$C$8,3)=AJ2578,"Unload-to-QC Wait",IF(ROUND(N(AC2578)/Assumptions!$C$9,3)=AJ2578,"QC",IF(ROUND(N(AD2578)/Assumptions!$C$10,3)=AJ2578,"QC-to-GRN Wait",IF(ROUND(N(AE2578)/Assumptions!$C$11,3)=AJ2578,"GRN Processing",IF(ROUND(N(AF2578)/Assumptions!$C$12,3)=AJ2578,"GRN-to-Putaway Wait",IF(ROUND(N(AG2578)/Assumptions!$C$13,3)=AJ2578,"Putaway","Within SLA")))))))))))</f>
        <v>GRN Processing</v>
      </c>
    </row>
    <row r="2579" customFormat="false" ht="15" hidden="false" customHeight="false" outlineLevel="0" collapsed="false">
      <c r="A2579" s="0" t="s">
        <v>7416</v>
      </c>
      <c r="B2579" s="0" t="s">
        <v>7417</v>
      </c>
      <c r="C2579" s="0" t="s">
        <v>184</v>
      </c>
      <c r="D2579" s="0" t="s">
        <v>135</v>
      </c>
      <c r="E2579" s="0" t="s">
        <v>7418</v>
      </c>
      <c r="F2579" s="0" t="s">
        <v>177</v>
      </c>
      <c r="G2579" s="0" t="s">
        <v>178</v>
      </c>
      <c r="H2579" s="17" t="n">
        <v>46266.2368055556</v>
      </c>
      <c r="I2579" s="17" t="n">
        <v>46266.2430555556</v>
      </c>
      <c r="J2579" s="17" t="n">
        <v>46266.2472222222</v>
      </c>
      <c r="K2579" s="17" t="n">
        <v>46266.2625</v>
      </c>
      <c r="L2579" s="17" t="n">
        <v>46266.2743055556</v>
      </c>
      <c r="M2579" s="17" t="n">
        <v>46266.2840277778</v>
      </c>
      <c r="N2579" s="17" t="n">
        <v>46266.3638888889</v>
      </c>
      <c r="O2579" s="17" t="n">
        <v>46266.3923611111</v>
      </c>
      <c r="P2579" s="17" t="n">
        <v>46266.4034722222</v>
      </c>
      <c r="Q2579" s="17" t="n">
        <v>46266.4166666667</v>
      </c>
      <c r="R2579" s="0" t="n">
        <v>200</v>
      </c>
      <c r="S2579" s="0" t="n">
        <v>0</v>
      </c>
      <c r="T2579" s="0" t="n">
        <v>0</v>
      </c>
      <c r="U2579" s="18" t="s">
        <v>130</v>
      </c>
      <c r="V2579" s="18" t="s">
        <v>144</v>
      </c>
      <c r="W2579" s="0" t="str">
        <f aca="false">IF(AND(X2579&gt;=6,X2579&lt;14),"A",IF(AND(X2579&gt;=14,X2579&lt;22),"B","C"))</f>
        <v>C</v>
      </c>
      <c r="X2579" s="18" t="n">
        <f aca="false">HOUR(H2579)</f>
        <v>5</v>
      </c>
      <c r="Y2579" s="18" t="n">
        <f aca="false">ROUND((I2579-H2579)*1440,0)</f>
        <v>9</v>
      </c>
      <c r="Z2579" s="18" t="n">
        <f aca="false">ROUND((J2579-I2579)*1440,0)</f>
        <v>6</v>
      </c>
      <c r="AA2579" s="18" t="n">
        <f aca="false">ROUND((K2579-J2579)*1440,0)</f>
        <v>22</v>
      </c>
      <c r="AB2579" s="18" t="n">
        <f aca="false">ROUND((L2579-K2579)*1440,0)</f>
        <v>17</v>
      </c>
      <c r="AC2579" s="18" t="n">
        <f aca="false">ROUND((M2579-L2579)*1440,0)</f>
        <v>14</v>
      </c>
      <c r="AD2579" s="18" t="n">
        <f aca="false">IF(N2579="","",ROUND((N2579-M2579)*1440,0))</f>
        <v>115</v>
      </c>
      <c r="AE2579" s="18" t="n">
        <f aca="false">IF(O2579="","",ROUND((O2579-N2579)*1440,0))</f>
        <v>41</v>
      </c>
      <c r="AF2579" s="18" t="n">
        <f aca="false">IF(P2579="","",ROUND((P2579-O2579)*1440,0))</f>
        <v>16</v>
      </c>
      <c r="AG2579" s="18" t="n">
        <f aca="false">IF(Q2579="","",ROUND((Q2579-P2579)*1440,0))</f>
        <v>19</v>
      </c>
      <c r="AH2579" s="18" t="n">
        <f aca="false">IF(Q2579="","",ROUND((Q2579-H2579)*1440,0))</f>
        <v>259</v>
      </c>
      <c r="AI2579" s="19" t="n">
        <f aca="false">ROUND(IF(O2579="",Assumptions!$B$25-K2579,O2579-K2579)*24,1)</f>
        <v>3.1</v>
      </c>
      <c r="AJ2579" s="20" t="n">
        <f aca="false">ROUND(MAX(N(Y2579)/Assumptions!$C$5, N(Z2579)/Assumptions!$C$6, N(AA2579)/Assumptions!$C$7, N(AB2579)/Assumptions!$C$8, N(AC2579)/Assumptions!$C$9, N(AD2579)/Assumptions!$C$10, N(AE2579)/Assumptions!$C$11, N(AF2579)/Assumptions!$C$12, N(AG2579)/Assumptions!$C$13),3)</f>
        <v>3.833</v>
      </c>
      <c r="AK2579" s="0" t="str">
        <f aca="false">IF(OR(U2579="Pending",U2579="On Hold"),"Open GRN (awaiting)",IF(AJ2579&lt;=1,"Within SLA",IF(ROUND(N(Y2579)/Assumptions!$C$5,3)=AJ2579,"Gate Wait",IF(ROUND(N(Z2579)/Assumptions!$C$6,3)=AJ2579,"Dock Wait",IF(ROUND(N(AA2579)/Assumptions!$C$7,3)=AJ2579,"Unloading",IF(ROUND(N(AB2579)/Assumptions!$C$8,3)=AJ2579,"Unload-to-QC Wait",IF(ROUND(N(AC2579)/Assumptions!$C$9,3)=AJ2579,"QC",IF(ROUND(N(AD2579)/Assumptions!$C$10,3)=AJ2579,"QC-to-GRN Wait",IF(ROUND(N(AE2579)/Assumptions!$C$11,3)=AJ2579,"GRN Processing",IF(ROUND(N(AF2579)/Assumptions!$C$12,3)=AJ2579,"GRN-to-Putaway Wait",IF(ROUND(N(AG2579)/Assumptions!$C$13,3)=AJ2579,"Putaway","Within SLA")))))))))))</f>
        <v>QC-to-GRN Wait</v>
      </c>
    </row>
    <row r="2580" customFormat="false" ht="15" hidden="false" customHeight="false" outlineLevel="0" collapsed="false">
      <c r="A2580" s="0" t="s">
        <v>7419</v>
      </c>
      <c r="B2580" s="0" t="s">
        <v>7420</v>
      </c>
      <c r="C2580" s="0" t="s">
        <v>126</v>
      </c>
      <c r="D2580" s="0" t="s">
        <v>147</v>
      </c>
      <c r="E2580" s="0" t="s">
        <v>7421</v>
      </c>
      <c r="F2580" s="0" t="s">
        <v>128</v>
      </c>
      <c r="G2580" s="0" t="s">
        <v>167</v>
      </c>
      <c r="H2580" s="17" t="n">
        <v>46266.2729166667</v>
      </c>
      <c r="I2580" s="17" t="n">
        <v>46266.2770833333</v>
      </c>
      <c r="J2580" s="17" t="n">
        <v>46266.2826388889</v>
      </c>
      <c r="K2580" s="17" t="n">
        <v>46266.3458333333</v>
      </c>
      <c r="L2580" s="17" t="n">
        <v>46266.3534722222</v>
      </c>
      <c r="M2580" s="17" t="n">
        <v>46266.3625</v>
      </c>
      <c r="N2580" s="17" t="n">
        <v>46266.3777777778</v>
      </c>
      <c r="O2580" s="17" t="n">
        <v>46266.45625</v>
      </c>
      <c r="P2580" s="17" t="n">
        <v>46266.4701388889</v>
      </c>
      <c r="Q2580" s="17" t="n">
        <v>46266.4819444444</v>
      </c>
      <c r="R2580" s="0" t="n">
        <v>502</v>
      </c>
      <c r="S2580" s="0" t="n">
        <v>0</v>
      </c>
      <c r="T2580" s="0" t="n">
        <v>0</v>
      </c>
      <c r="U2580" s="18" t="s">
        <v>130</v>
      </c>
      <c r="V2580" s="18" t="s">
        <v>156</v>
      </c>
      <c r="W2580" s="0" t="str">
        <f aca="false">IF(AND(X2580&gt;=6,X2580&lt;14),"A",IF(AND(X2580&gt;=14,X2580&lt;22),"B","C"))</f>
        <v>A</v>
      </c>
      <c r="X2580" s="18" t="n">
        <f aca="false">HOUR(H2580)</f>
        <v>6</v>
      </c>
      <c r="Y2580" s="18" t="n">
        <f aca="false">ROUND((I2580-H2580)*1440,0)</f>
        <v>6</v>
      </c>
      <c r="Z2580" s="18" t="n">
        <f aca="false">ROUND((J2580-I2580)*1440,0)</f>
        <v>8</v>
      </c>
      <c r="AA2580" s="18" t="n">
        <f aca="false">ROUND((K2580-J2580)*1440,0)</f>
        <v>91</v>
      </c>
      <c r="AB2580" s="18" t="n">
        <f aca="false">ROUND((L2580-K2580)*1440,0)</f>
        <v>11</v>
      </c>
      <c r="AC2580" s="18" t="n">
        <f aca="false">ROUND((M2580-L2580)*1440,0)</f>
        <v>13</v>
      </c>
      <c r="AD2580" s="18" t="n">
        <f aca="false">IF(N2580="","",ROUND((N2580-M2580)*1440,0))</f>
        <v>22</v>
      </c>
      <c r="AE2580" s="18" t="n">
        <f aca="false">IF(O2580="","",ROUND((O2580-N2580)*1440,0))</f>
        <v>113</v>
      </c>
      <c r="AF2580" s="18" t="n">
        <f aca="false">IF(P2580="","",ROUND((P2580-O2580)*1440,0))</f>
        <v>20</v>
      </c>
      <c r="AG2580" s="18" t="n">
        <f aca="false">IF(Q2580="","",ROUND((Q2580-P2580)*1440,0))</f>
        <v>17</v>
      </c>
      <c r="AH2580" s="18" t="n">
        <f aca="false">IF(Q2580="","",ROUND((Q2580-H2580)*1440,0))</f>
        <v>301</v>
      </c>
      <c r="AI2580" s="19" t="n">
        <f aca="false">ROUND(IF(O2580="",Assumptions!$B$25-K2580,O2580-K2580)*24,1)</f>
        <v>2.7</v>
      </c>
      <c r="AJ2580" s="20" t="n">
        <f aca="false">ROUND(MAX(N(Y2580)/Assumptions!$C$5, N(Z2580)/Assumptions!$C$6, N(AA2580)/Assumptions!$C$7, N(AB2580)/Assumptions!$C$8, N(AC2580)/Assumptions!$C$9, N(AD2580)/Assumptions!$C$10, N(AE2580)/Assumptions!$C$11, N(AF2580)/Assumptions!$C$12, N(AG2580)/Assumptions!$C$13),3)</f>
        <v>2.511</v>
      </c>
      <c r="AK2580" s="0" t="str">
        <f aca="false">IF(OR(U2580="Pending",U2580="On Hold"),"Open GRN (awaiting)",IF(AJ2580&lt;=1,"Within SLA",IF(ROUND(N(Y2580)/Assumptions!$C$5,3)=AJ2580,"Gate Wait",IF(ROUND(N(Z2580)/Assumptions!$C$6,3)=AJ2580,"Dock Wait",IF(ROUND(N(AA2580)/Assumptions!$C$7,3)=AJ2580,"Unloading",IF(ROUND(N(AB2580)/Assumptions!$C$8,3)=AJ2580,"Unload-to-QC Wait",IF(ROUND(N(AC2580)/Assumptions!$C$9,3)=AJ2580,"QC",IF(ROUND(N(AD2580)/Assumptions!$C$10,3)=AJ2580,"QC-to-GRN Wait",IF(ROUND(N(AE2580)/Assumptions!$C$11,3)=AJ2580,"GRN Processing",IF(ROUND(N(AF2580)/Assumptions!$C$12,3)=AJ2580,"GRN-to-Putaway Wait",IF(ROUND(N(AG2580)/Assumptions!$C$13,3)=AJ2580,"Putaway","Within SLA")))))))))))</f>
        <v>GRN Processing</v>
      </c>
    </row>
    <row r="2581" customFormat="false" ht="15" hidden="false" customHeight="false" outlineLevel="0" collapsed="false">
      <c r="A2581" s="0" t="s">
        <v>7422</v>
      </c>
      <c r="B2581" s="0" t="s">
        <v>7423</v>
      </c>
      <c r="C2581" s="0" t="s">
        <v>175</v>
      </c>
      <c r="D2581" s="0" t="s">
        <v>119</v>
      </c>
      <c r="E2581" s="0" t="s">
        <v>7424</v>
      </c>
      <c r="F2581" s="0" t="s">
        <v>177</v>
      </c>
      <c r="G2581" s="0" t="s">
        <v>129</v>
      </c>
      <c r="H2581" s="17" t="n">
        <v>46266.2826388889</v>
      </c>
      <c r="I2581" s="17" t="n">
        <v>46266.2951388889</v>
      </c>
      <c r="J2581" s="17" t="n">
        <v>46266.3</v>
      </c>
      <c r="K2581" s="17" t="n">
        <v>46266.3069444444</v>
      </c>
      <c r="L2581" s="17" t="n">
        <v>46266.3194444445</v>
      </c>
      <c r="M2581" s="17" t="n">
        <v>46266.3319444444</v>
      </c>
      <c r="N2581" s="17" t="n">
        <v>46266.3458333333</v>
      </c>
      <c r="O2581" s="17" t="n">
        <v>46266.3729166667</v>
      </c>
      <c r="P2581" s="17" t="n">
        <v>46266.3868055556</v>
      </c>
      <c r="Q2581" s="17" t="n">
        <v>46266.4027777778</v>
      </c>
      <c r="R2581" s="0" t="n">
        <v>104</v>
      </c>
      <c r="S2581" s="0" t="n">
        <v>0</v>
      </c>
      <c r="T2581" s="0" t="n">
        <v>0</v>
      </c>
      <c r="U2581" s="18" t="s">
        <v>130</v>
      </c>
      <c r="V2581" s="18" t="s">
        <v>144</v>
      </c>
      <c r="W2581" s="0" t="str">
        <f aca="false">IF(AND(X2581&gt;=6,X2581&lt;14),"A",IF(AND(X2581&gt;=14,X2581&lt;22),"B","C"))</f>
        <v>A</v>
      </c>
      <c r="X2581" s="18" t="n">
        <f aca="false">HOUR(H2581)</f>
        <v>6</v>
      </c>
      <c r="Y2581" s="18" t="n">
        <f aca="false">ROUND((I2581-H2581)*1440,0)</f>
        <v>18</v>
      </c>
      <c r="Z2581" s="18" t="n">
        <f aca="false">ROUND((J2581-I2581)*1440,0)</f>
        <v>7</v>
      </c>
      <c r="AA2581" s="18" t="n">
        <f aca="false">ROUND((K2581-J2581)*1440,0)</f>
        <v>10</v>
      </c>
      <c r="AB2581" s="18" t="n">
        <f aca="false">ROUND((L2581-K2581)*1440,0)</f>
        <v>18</v>
      </c>
      <c r="AC2581" s="18" t="n">
        <f aca="false">ROUND((M2581-L2581)*1440,0)</f>
        <v>18</v>
      </c>
      <c r="AD2581" s="18" t="n">
        <f aca="false">IF(N2581="","",ROUND((N2581-M2581)*1440,0))</f>
        <v>20</v>
      </c>
      <c r="AE2581" s="18" t="n">
        <f aca="false">IF(O2581="","",ROUND((O2581-N2581)*1440,0))</f>
        <v>39</v>
      </c>
      <c r="AF2581" s="18" t="n">
        <f aca="false">IF(P2581="","",ROUND((P2581-O2581)*1440,0))</f>
        <v>20</v>
      </c>
      <c r="AG2581" s="18" t="n">
        <f aca="false">IF(Q2581="","",ROUND((Q2581-P2581)*1440,0))</f>
        <v>23</v>
      </c>
      <c r="AH2581" s="18" t="n">
        <f aca="false">IF(Q2581="","",ROUND((Q2581-H2581)*1440,0))</f>
        <v>173</v>
      </c>
      <c r="AI2581" s="19" t="n">
        <f aca="false">ROUND(IF(O2581="",Assumptions!$B$25-K2581,O2581-K2581)*24,1)</f>
        <v>1.6</v>
      </c>
      <c r="AJ2581" s="20" t="n">
        <f aca="false">ROUND(MAX(N(Y2581)/Assumptions!$C$5, N(Z2581)/Assumptions!$C$6, N(AA2581)/Assumptions!$C$7, N(AB2581)/Assumptions!$C$8, N(AC2581)/Assumptions!$C$9, N(AD2581)/Assumptions!$C$10, N(AE2581)/Assumptions!$C$11, N(AF2581)/Assumptions!$C$12, N(AG2581)/Assumptions!$C$13),3)</f>
        <v>1.2</v>
      </c>
      <c r="AK2581" s="0" t="str">
        <f aca="false">IF(OR(U2581="Pending",U2581="On Hold"),"Open GRN (awaiting)",IF(AJ2581&lt;=1,"Within SLA",IF(ROUND(N(Y2581)/Assumptions!$C$5,3)=AJ2581,"Gate Wait",IF(ROUND(N(Z2581)/Assumptions!$C$6,3)=AJ2581,"Dock Wait",IF(ROUND(N(AA2581)/Assumptions!$C$7,3)=AJ2581,"Unloading",IF(ROUND(N(AB2581)/Assumptions!$C$8,3)=AJ2581,"Unload-to-QC Wait",IF(ROUND(N(AC2581)/Assumptions!$C$9,3)=AJ2581,"QC",IF(ROUND(N(AD2581)/Assumptions!$C$10,3)=AJ2581,"QC-to-GRN Wait",IF(ROUND(N(AE2581)/Assumptions!$C$11,3)=AJ2581,"GRN Processing",IF(ROUND(N(AF2581)/Assumptions!$C$12,3)=AJ2581,"GRN-to-Putaway Wait",IF(ROUND(N(AG2581)/Assumptions!$C$13,3)=AJ2581,"Putaway","Within SLA")))))))))))</f>
        <v>Unload-to-QC Wait</v>
      </c>
    </row>
    <row r="2582" customFormat="false" ht="15" hidden="false" customHeight="false" outlineLevel="0" collapsed="false">
      <c r="A2582" s="0" t="s">
        <v>7425</v>
      </c>
      <c r="B2582" s="0" t="s">
        <v>7426</v>
      </c>
      <c r="C2582" s="0" t="s">
        <v>118</v>
      </c>
      <c r="D2582" s="0" t="s">
        <v>147</v>
      </c>
      <c r="E2582" s="0" t="s">
        <v>1296</v>
      </c>
      <c r="F2582" s="0" t="s">
        <v>121</v>
      </c>
      <c r="G2582" s="0" t="s">
        <v>167</v>
      </c>
      <c r="H2582" s="17" t="n">
        <v>46266.2847222222</v>
      </c>
      <c r="I2582" s="17" t="n">
        <v>46266.3208333333</v>
      </c>
      <c r="J2582" s="17" t="n">
        <v>46266.3270833333</v>
      </c>
      <c r="K2582" s="17" t="n">
        <v>46266.3534722222</v>
      </c>
      <c r="L2582" s="17" t="n">
        <v>46266.3652777778</v>
      </c>
      <c r="M2582" s="17" t="n">
        <v>46266.3854166667</v>
      </c>
      <c r="N2582" s="17" t="n">
        <v>46266.3944444444</v>
      </c>
      <c r="O2582" s="17" t="n">
        <v>46266.4965277778</v>
      </c>
      <c r="P2582" s="17" t="n">
        <v>46266.5159722222</v>
      </c>
      <c r="Q2582" s="17" t="n">
        <v>46266.55</v>
      </c>
      <c r="R2582" s="0" t="n">
        <v>264</v>
      </c>
      <c r="S2582" s="0" t="n">
        <v>0</v>
      </c>
      <c r="T2582" s="0" t="n">
        <v>0</v>
      </c>
      <c r="U2582" s="18" t="s">
        <v>130</v>
      </c>
      <c r="V2582" s="18" t="s">
        <v>131</v>
      </c>
      <c r="W2582" s="0" t="str">
        <f aca="false">IF(AND(X2582&gt;=6,X2582&lt;14),"A",IF(AND(X2582&gt;=14,X2582&lt;22),"B","C"))</f>
        <v>A</v>
      </c>
      <c r="X2582" s="18" t="n">
        <f aca="false">HOUR(H2582)</f>
        <v>6</v>
      </c>
      <c r="Y2582" s="18" t="n">
        <f aca="false">ROUND((I2582-H2582)*1440,0)</f>
        <v>52</v>
      </c>
      <c r="Z2582" s="18" t="n">
        <f aca="false">ROUND((J2582-I2582)*1440,0)</f>
        <v>9</v>
      </c>
      <c r="AA2582" s="18" t="n">
        <f aca="false">ROUND((K2582-J2582)*1440,0)</f>
        <v>38</v>
      </c>
      <c r="AB2582" s="18" t="n">
        <f aca="false">ROUND((L2582-K2582)*1440,0)</f>
        <v>17</v>
      </c>
      <c r="AC2582" s="18" t="n">
        <f aca="false">ROUND((M2582-L2582)*1440,0)</f>
        <v>29</v>
      </c>
      <c r="AD2582" s="18" t="n">
        <f aca="false">IF(N2582="","",ROUND((N2582-M2582)*1440,0))</f>
        <v>13</v>
      </c>
      <c r="AE2582" s="18" t="n">
        <f aca="false">IF(O2582="","",ROUND((O2582-N2582)*1440,0))</f>
        <v>147</v>
      </c>
      <c r="AF2582" s="18" t="n">
        <f aca="false">IF(P2582="","",ROUND((P2582-O2582)*1440,0))</f>
        <v>28</v>
      </c>
      <c r="AG2582" s="18" t="n">
        <f aca="false">IF(Q2582="","",ROUND((Q2582-P2582)*1440,0))</f>
        <v>49</v>
      </c>
      <c r="AH2582" s="18" t="n">
        <f aca="false">IF(Q2582="","",ROUND((Q2582-H2582)*1440,0))</f>
        <v>382</v>
      </c>
      <c r="AI2582" s="19" t="n">
        <f aca="false">ROUND(IF(O2582="",Assumptions!$B$25-K2582,O2582-K2582)*24,1)</f>
        <v>3.4</v>
      </c>
      <c r="AJ2582" s="20" t="n">
        <f aca="false">ROUND(MAX(N(Y2582)/Assumptions!$C$5, N(Z2582)/Assumptions!$C$6, N(AA2582)/Assumptions!$C$7, N(AB2582)/Assumptions!$C$8, N(AC2582)/Assumptions!$C$9, N(AD2582)/Assumptions!$C$10, N(AE2582)/Assumptions!$C$11, N(AF2582)/Assumptions!$C$12, N(AG2582)/Assumptions!$C$13),3)</f>
        <v>3.267</v>
      </c>
      <c r="AK2582" s="0" t="str">
        <f aca="false">IF(OR(U2582="Pending",U2582="On Hold"),"Open GRN (awaiting)",IF(AJ2582&lt;=1,"Within SLA",IF(ROUND(N(Y2582)/Assumptions!$C$5,3)=AJ2582,"Gate Wait",IF(ROUND(N(Z2582)/Assumptions!$C$6,3)=AJ2582,"Dock Wait",IF(ROUND(N(AA2582)/Assumptions!$C$7,3)=AJ2582,"Unloading",IF(ROUND(N(AB2582)/Assumptions!$C$8,3)=AJ2582,"Unload-to-QC Wait",IF(ROUND(N(AC2582)/Assumptions!$C$9,3)=AJ2582,"QC",IF(ROUND(N(AD2582)/Assumptions!$C$10,3)=AJ2582,"QC-to-GRN Wait",IF(ROUND(N(AE2582)/Assumptions!$C$11,3)=AJ2582,"GRN Processing",IF(ROUND(N(AF2582)/Assumptions!$C$12,3)=AJ2582,"GRN-to-Putaway Wait",IF(ROUND(N(AG2582)/Assumptions!$C$13,3)=AJ2582,"Putaway","Within SLA")))))))))))</f>
        <v>GRN Processing</v>
      </c>
    </row>
    <row r="2583" customFormat="false" ht="15" hidden="false" customHeight="false" outlineLevel="0" collapsed="false">
      <c r="A2583" s="0" t="s">
        <v>7427</v>
      </c>
      <c r="B2583" s="0" t="s">
        <v>7428</v>
      </c>
      <c r="C2583" s="0" t="s">
        <v>126</v>
      </c>
      <c r="D2583" s="0" t="s">
        <v>119</v>
      </c>
      <c r="E2583" s="0" t="s">
        <v>1729</v>
      </c>
      <c r="F2583" s="0" t="s">
        <v>128</v>
      </c>
      <c r="G2583" s="0" t="s">
        <v>122</v>
      </c>
      <c r="H2583" s="17" t="n">
        <v>46266.2909722222</v>
      </c>
      <c r="I2583" s="17" t="n">
        <v>46266.2972222222</v>
      </c>
      <c r="J2583" s="17" t="n">
        <v>46266.3006944444</v>
      </c>
      <c r="K2583" s="17" t="n">
        <v>46266.3256944444</v>
      </c>
      <c r="L2583" s="17" t="n">
        <v>46266.3333333333</v>
      </c>
      <c r="M2583" s="17" t="n">
        <v>46266.3618055556</v>
      </c>
      <c r="N2583" s="17" t="n">
        <v>46266.3840277778</v>
      </c>
      <c r="O2583" s="17" t="n">
        <v>46266.4284722222</v>
      </c>
      <c r="P2583" s="17" t="n">
        <v>46266.4347222222</v>
      </c>
      <c r="Q2583" s="17" t="n">
        <v>46266.4486111111</v>
      </c>
      <c r="R2583" s="0" t="n">
        <v>175</v>
      </c>
      <c r="S2583" s="0" t="n">
        <v>0</v>
      </c>
      <c r="T2583" s="0" t="n">
        <v>0</v>
      </c>
      <c r="U2583" s="18" t="s">
        <v>130</v>
      </c>
      <c r="V2583" s="18" t="s">
        <v>131</v>
      </c>
      <c r="W2583" s="0" t="str">
        <f aca="false">IF(AND(X2583&gt;=6,X2583&lt;14),"A",IF(AND(X2583&gt;=14,X2583&lt;22),"B","C"))</f>
        <v>A</v>
      </c>
      <c r="X2583" s="18" t="n">
        <f aca="false">HOUR(H2583)</f>
        <v>6</v>
      </c>
      <c r="Y2583" s="18" t="n">
        <f aca="false">ROUND((I2583-H2583)*1440,0)</f>
        <v>9</v>
      </c>
      <c r="Z2583" s="18" t="n">
        <f aca="false">ROUND((J2583-I2583)*1440,0)</f>
        <v>5</v>
      </c>
      <c r="AA2583" s="18" t="n">
        <f aca="false">ROUND((K2583-J2583)*1440,0)</f>
        <v>36</v>
      </c>
      <c r="AB2583" s="18" t="n">
        <f aca="false">ROUND((L2583-K2583)*1440,0)</f>
        <v>11</v>
      </c>
      <c r="AC2583" s="18" t="n">
        <f aca="false">ROUND((M2583-L2583)*1440,0)</f>
        <v>41</v>
      </c>
      <c r="AD2583" s="18" t="n">
        <f aca="false">IF(N2583="","",ROUND((N2583-M2583)*1440,0))</f>
        <v>32</v>
      </c>
      <c r="AE2583" s="18" t="n">
        <f aca="false">IF(O2583="","",ROUND((O2583-N2583)*1440,0))</f>
        <v>64</v>
      </c>
      <c r="AF2583" s="18" t="n">
        <f aca="false">IF(P2583="","",ROUND((P2583-O2583)*1440,0))</f>
        <v>9</v>
      </c>
      <c r="AG2583" s="18" t="n">
        <f aca="false">IF(Q2583="","",ROUND((Q2583-P2583)*1440,0))</f>
        <v>20</v>
      </c>
      <c r="AH2583" s="18" t="n">
        <f aca="false">IF(Q2583="","",ROUND((Q2583-H2583)*1440,0))</f>
        <v>227</v>
      </c>
      <c r="AI2583" s="19" t="n">
        <f aca="false">ROUND(IF(O2583="",Assumptions!$B$25-K2583,O2583-K2583)*24,1)</f>
        <v>2.5</v>
      </c>
      <c r="AJ2583" s="20" t="n">
        <f aca="false">ROUND(MAX(N(Y2583)/Assumptions!$C$5, N(Z2583)/Assumptions!$C$6, N(AA2583)/Assumptions!$C$7, N(AB2583)/Assumptions!$C$8, N(AC2583)/Assumptions!$C$9, N(AD2583)/Assumptions!$C$10, N(AE2583)/Assumptions!$C$11, N(AF2583)/Assumptions!$C$12, N(AG2583)/Assumptions!$C$13),3)</f>
        <v>1.422</v>
      </c>
      <c r="AK2583" s="0" t="str">
        <f aca="false">IF(OR(U2583="Pending",U2583="On Hold"),"Open GRN (awaiting)",IF(AJ2583&lt;=1,"Within SLA",IF(ROUND(N(Y2583)/Assumptions!$C$5,3)=AJ2583,"Gate Wait",IF(ROUND(N(Z2583)/Assumptions!$C$6,3)=AJ2583,"Dock Wait",IF(ROUND(N(AA2583)/Assumptions!$C$7,3)=AJ2583,"Unloading",IF(ROUND(N(AB2583)/Assumptions!$C$8,3)=AJ2583,"Unload-to-QC Wait",IF(ROUND(N(AC2583)/Assumptions!$C$9,3)=AJ2583,"QC",IF(ROUND(N(AD2583)/Assumptions!$C$10,3)=AJ2583,"QC-to-GRN Wait",IF(ROUND(N(AE2583)/Assumptions!$C$11,3)=AJ2583,"GRN Processing",IF(ROUND(N(AF2583)/Assumptions!$C$12,3)=AJ2583,"GRN-to-Putaway Wait",IF(ROUND(N(AG2583)/Assumptions!$C$13,3)=AJ2583,"Putaway","Within SLA")))))))))))</f>
        <v>GRN Processing</v>
      </c>
    </row>
    <row r="2584" customFormat="false" ht="15" hidden="false" customHeight="false" outlineLevel="0" collapsed="false">
      <c r="A2584" s="0" t="s">
        <v>7429</v>
      </c>
      <c r="B2584" s="0" t="s">
        <v>7430</v>
      </c>
      <c r="C2584" s="0" t="s">
        <v>218</v>
      </c>
      <c r="D2584" s="0" t="s">
        <v>119</v>
      </c>
      <c r="E2584" s="0" t="s">
        <v>6088</v>
      </c>
      <c r="F2584" s="0" t="s">
        <v>137</v>
      </c>
      <c r="G2584" s="0" t="s">
        <v>129</v>
      </c>
      <c r="H2584" s="17" t="n">
        <v>46266.30625</v>
      </c>
      <c r="I2584" s="17" t="n">
        <v>46266.35</v>
      </c>
      <c r="J2584" s="17" t="n">
        <v>46266.3541666667</v>
      </c>
      <c r="K2584" s="17" t="n">
        <v>46266.3881944444</v>
      </c>
      <c r="L2584" s="17" t="n">
        <v>46266.3909722222</v>
      </c>
      <c r="M2584" s="17" t="n">
        <v>46266.4444444445</v>
      </c>
      <c r="N2584" s="17" t="n">
        <v>46266.4534722222</v>
      </c>
      <c r="O2584" s="17" t="n">
        <v>46266.4777777778</v>
      </c>
      <c r="P2584" s="17" t="n">
        <v>46266.4916666667</v>
      </c>
      <c r="Q2584" s="17" t="n">
        <v>46266.5034722222</v>
      </c>
      <c r="R2584" s="0" t="n">
        <v>382</v>
      </c>
      <c r="S2584" s="0" t="n">
        <v>0</v>
      </c>
      <c r="T2584" s="0" t="n">
        <v>10</v>
      </c>
      <c r="U2584" s="18" t="s">
        <v>123</v>
      </c>
      <c r="V2584" s="18" t="s">
        <v>82</v>
      </c>
      <c r="W2584" s="0" t="str">
        <f aca="false">IF(AND(X2584&gt;=6,X2584&lt;14),"A",IF(AND(X2584&gt;=14,X2584&lt;22),"B","C"))</f>
        <v>A</v>
      </c>
      <c r="X2584" s="18" t="n">
        <f aca="false">HOUR(H2584)</f>
        <v>7</v>
      </c>
      <c r="Y2584" s="18" t="n">
        <f aca="false">ROUND((I2584-H2584)*1440,0)</f>
        <v>63</v>
      </c>
      <c r="Z2584" s="18" t="n">
        <f aca="false">ROUND((J2584-I2584)*1440,0)</f>
        <v>6</v>
      </c>
      <c r="AA2584" s="18" t="n">
        <f aca="false">ROUND((K2584-J2584)*1440,0)</f>
        <v>49</v>
      </c>
      <c r="AB2584" s="18" t="n">
        <f aca="false">ROUND((L2584-K2584)*1440,0)</f>
        <v>4</v>
      </c>
      <c r="AC2584" s="18" t="n">
        <f aca="false">ROUND((M2584-L2584)*1440,0)</f>
        <v>77</v>
      </c>
      <c r="AD2584" s="18" t="n">
        <f aca="false">IF(N2584="","",ROUND((N2584-M2584)*1440,0))</f>
        <v>13</v>
      </c>
      <c r="AE2584" s="18" t="n">
        <f aca="false">IF(O2584="","",ROUND((O2584-N2584)*1440,0))</f>
        <v>35</v>
      </c>
      <c r="AF2584" s="18" t="n">
        <f aca="false">IF(P2584="","",ROUND((P2584-O2584)*1440,0))</f>
        <v>20</v>
      </c>
      <c r="AG2584" s="18" t="n">
        <f aca="false">IF(Q2584="","",ROUND((Q2584-P2584)*1440,0))</f>
        <v>17</v>
      </c>
      <c r="AH2584" s="18" t="n">
        <f aca="false">IF(Q2584="","",ROUND((Q2584-H2584)*1440,0))</f>
        <v>284</v>
      </c>
      <c r="AI2584" s="19" t="n">
        <f aca="false">ROUND(IF(O2584="",Assumptions!$B$25-K2584,O2584-K2584)*24,1)</f>
        <v>2.2</v>
      </c>
      <c r="AJ2584" s="20" t="n">
        <f aca="false">ROUND(MAX(N(Y2584)/Assumptions!$C$5, N(Z2584)/Assumptions!$C$6, N(AA2584)/Assumptions!$C$7, N(AB2584)/Assumptions!$C$8, N(AC2584)/Assumptions!$C$9, N(AD2584)/Assumptions!$C$10, N(AE2584)/Assumptions!$C$11, N(AF2584)/Assumptions!$C$12, N(AG2584)/Assumptions!$C$13),3)</f>
        <v>2.1</v>
      </c>
      <c r="AK2584" s="0" t="str">
        <f aca="false">IF(OR(U2584="Pending",U2584="On Hold"),"Open GRN (awaiting)",IF(AJ2584&lt;=1,"Within SLA",IF(ROUND(N(Y2584)/Assumptions!$C$5,3)=AJ2584,"Gate Wait",IF(ROUND(N(Z2584)/Assumptions!$C$6,3)=AJ2584,"Dock Wait",IF(ROUND(N(AA2584)/Assumptions!$C$7,3)=AJ2584,"Unloading",IF(ROUND(N(AB2584)/Assumptions!$C$8,3)=AJ2584,"Unload-to-QC Wait",IF(ROUND(N(AC2584)/Assumptions!$C$9,3)=AJ2584,"QC",IF(ROUND(N(AD2584)/Assumptions!$C$10,3)=AJ2584,"QC-to-GRN Wait",IF(ROUND(N(AE2584)/Assumptions!$C$11,3)=AJ2584,"GRN Processing",IF(ROUND(N(AF2584)/Assumptions!$C$12,3)=AJ2584,"GRN-to-Putaway Wait",IF(ROUND(N(AG2584)/Assumptions!$C$13,3)=AJ2584,"Putaway","Within SLA")))))))))))</f>
        <v>Gate Wait</v>
      </c>
    </row>
    <row r="2585" customFormat="false" ht="15" hidden="false" customHeight="false" outlineLevel="0" collapsed="false">
      <c r="A2585" s="0" t="s">
        <v>7431</v>
      </c>
      <c r="B2585" s="0" t="s">
        <v>7432</v>
      </c>
      <c r="C2585" s="0" t="s">
        <v>126</v>
      </c>
      <c r="D2585" s="0" t="s">
        <v>119</v>
      </c>
      <c r="E2585" s="0" t="s">
        <v>1790</v>
      </c>
      <c r="F2585" s="0" t="s">
        <v>128</v>
      </c>
      <c r="G2585" s="0" t="s">
        <v>129</v>
      </c>
      <c r="H2585" s="17" t="n">
        <v>46266.3666666667</v>
      </c>
      <c r="I2585" s="17" t="n">
        <v>46266.3965277778</v>
      </c>
      <c r="J2585" s="17" t="n">
        <v>46266.4006944444</v>
      </c>
      <c r="K2585" s="17" t="n">
        <v>46266.46875</v>
      </c>
      <c r="L2585" s="17" t="n">
        <v>46266.4722222222</v>
      </c>
      <c r="M2585" s="17" t="n">
        <v>46266.4923611111</v>
      </c>
      <c r="N2585" s="17" t="n">
        <v>46266.5361111111</v>
      </c>
      <c r="O2585" s="17" t="n">
        <v>46266.5618055556</v>
      </c>
      <c r="P2585" s="17" t="n">
        <v>46266.5875</v>
      </c>
      <c r="Q2585" s="17" t="n">
        <v>46266.59375</v>
      </c>
      <c r="R2585" s="0" t="n">
        <v>575</v>
      </c>
      <c r="S2585" s="0" t="n">
        <v>0</v>
      </c>
      <c r="T2585" s="0" t="n">
        <v>0</v>
      </c>
      <c r="U2585" s="18" t="s">
        <v>130</v>
      </c>
      <c r="V2585" s="18" t="s">
        <v>144</v>
      </c>
      <c r="W2585" s="0" t="str">
        <f aca="false">IF(AND(X2585&gt;=6,X2585&lt;14),"A",IF(AND(X2585&gt;=14,X2585&lt;22),"B","C"))</f>
        <v>A</v>
      </c>
      <c r="X2585" s="18" t="n">
        <f aca="false">HOUR(H2585)</f>
        <v>8</v>
      </c>
      <c r="Y2585" s="18" t="n">
        <f aca="false">ROUND((I2585-H2585)*1440,0)</f>
        <v>43</v>
      </c>
      <c r="Z2585" s="18" t="n">
        <f aca="false">ROUND((J2585-I2585)*1440,0)</f>
        <v>6</v>
      </c>
      <c r="AA2585" s="18" t="n">
        <f aca="false">ROUND((K2585-J2585)*1440,0)</f>
        <v>98</v>
      </c>
      <c r="AB2585" s="18" t="n">
        <f aca="false">ROUND((L2585-K2585)*1440,0)</f>
        <v>5</v>
      </c>
      <c r="AC2585" s="18" t="n">
        <f aca="false">ROUND((M2585-L2585)*1440,0)</f>
        <v>29</v>
      </c>
      <c r="AD2585" s="18" t="n">
        <f aca="false">IF(N2585="","",ROUND((N2585-M2585)*1440,0))</f>
        <v>63</v>
      </c>
      <c r="AE2585" s="18" t="n">
        <f aca="false">IF(O2585="","",ROUND((O2585-N2585)*1440,0))</f>
        <v>37</v>
      </c>
      <c r="AF2585" s="18" t="n">
        <f aca="false">IF(P2585="","",ROUND((P2585-O2585)*1440,0))</f>
        <v>37</v>
      </c>
      <c r="AG2585" s="18" t="n">
        <f aca="false">IF(Q2585="","",ROUND((Q2585-P2585)*1440,0))</f>
        <v>9</v>
      </c>
      <c r="AH2585" s="18" t="n">
        <f aca="false">IF(Q2585="","",ROUND((Q2585-H2585)*1440,0))</f>
        <v>327</v>
      </c>
      <c r="AI2585" s="19" t="n">
        <f aca="false">ROUND(IF(O2585="",Assumptions!$B$25-K2585,O2585-K2585)*24,1)</f>
        <v>2.2</v>
      </c>
      <c r="AJ2585" s="20" t="n">
        <f aca="false">ROUND(MAX(N(Y2585)/Assumptions!$C$5, N(Z2585)/Assumptions!$C$6, N(AA2585)/Assumptions!$C$7, N(AB2585)/Assumptions!$C$8, N(AC2585)/Assumptions!$C$9, N(AD2585)/Assumptions!$C$10, N(AE2585)/Assumptions!$C$11, N(AF2585)/Assumptions!$C$12, N(AG2585)/Assumptions!$C$13),3)</f>
        <v>2.1</v>
      </c>
      <c r="AK2585" s="0" t="str">
        <f aca="false">IF(OR(U2585="Pending",U2585="On Hold"),"Open GRN (awaiting)",IF(AJ2585&lt;=1,"Within SLA",IF(ROUND(N(Y2585)/Assumptions!$C$5,3)=AJ2585,"Gate Wait",IF(ROUND(N(Z2585)/Assumptions!$C$6,3)=AJ2585,"Dock Wait",IF(ROUND(N(AA2585)/Assumptions!$C$7,3)=AJ2585,"Unloading",IF(ROUND(N(AB2585)/Assumptions!$C$8,3)=AJ2585,"Unload-to-QC Wait",IF(ROUND(N(AC2585)/Assumptions!$C$9,3)=AJ2585,"QC",IF(ROUND(N(AD2585)/Assumptions!$C$10,3)=AJ2585,"QC-to-GRN Wait",IF(ROUND(N(AE2585)/Assumptions!$C$11,3)=AJ2585,"GRN Processing",IF(ROUND(N(AF2585)/Assumptions!$C$12,3)=AJ2585,"GRN-to-Putaway Wait",IF(ROUND(N(AG2585)/Assumptions!$C$13,3)=AJ2585,"Putaway","Within SLA")))))))))))</f>
        <v>QC-to-GRN Wait</v>
      </c>
    </row>
    <row r="2586" customFormat="false" ht="15" hidden="false" customHeight="false" outlineLevel="0" collapsed="false">
      <c r="A2586" s="0" t="s">
        <v>7433</v>
      </c>
      <c r="B2586" s="0" t="s">
        <v>7434</v>
      </c>
      <c r="C2586" s="0" t="s">
        <v>142</v>
      </c>
      <c r="D2586" s="0" t="s">
        <v>119</v>
      </c>
      <c r="E2586" s="0" t="s">
        <v>7435</v>
      </c>
      <c r="F2586" s="0" t="s">
        <v>137</v>
      </c>
      <c r="G2586" s="0" t="s">
        <v>129</v>
      </c>
      <c r="H2586" s="17" t="n">
        <v>46266.3729166667</v>
      </c>
      <c r="I2586" s="17" t="n">
        <v>46266.3916666667</v>
      </c>
      <c r="J2586" s="17" t="n">
        <v>46266.4027777778</v>
      </c>
      <c r="K2586" s="17" t="n">
        <v>46266.4215277778</v>
      </c>
      <c r="L2586" s="17" t="n">
        <v>46266.4291666667</v>
      </c>
      <c r="M2586" s="17" t="n">
        <v>46266.4583333333</v>
      </c>
      <c r="N2586" s="17" t="n">
        <v>46266.4729166667</v>
      </c>
      <c r="O2586" s="17" t="n">
        <v>46266.5465277778</v>
      </c>
      <c r="P2586" s="17" t="n">
        <v>46266.5569444444</v>
      </c>
      <c r="Q2586" s="17" t="n">
        <v>46266.5694444445</v>
      </c>
      <c r="R2586" s="0" t="n">
        <v>316</v>
      </c>
      <c r="S2586" s="0" t="n">
        <v>0</v>
      </c>
      <c r="T2586" s="0" t="n">
        <v>0</v>
      </c>
      <c r="U2586" s="18" t="s">
        <v>130</v>
      </c>
      <c r="V2586" s="18" t="s">
        <v>131</v>
      </c>
      <c r="W2586" s="0" t="str">
        <f aca="false">IF(AND(X2586&gt;=6,X2586&lt;14),"A",IF(AND(X2586&gt;=14,X2586&lt;22),"B","C"))</f>
        <v>A</v>
      </c>
      <c r="X2586" s="18" t="n">
        <f aca="false">HOUR(H2586)</f>
        <v>8</v>
      </c>
      <c r="Y2586" s="18" t="n">
        <f aca="false">ROUND((I2586-H2586)*1440,0)</f>
        <v>27</v>
      </c>
      <c r="Z2586" s="18" t="n">
        <f aca="false">ROUND((J2586-I2586)*1440,0)</f>
        <v>16</v>
      </c>
      <c r="AA2586" s="18" t="n">
        <f aca="false">ROUND((K2586-J2586)*1440,0)</f>
        <v>27</v>
      </c>
      <c r="AB2586" s="18" t="n">
        <f aca="false">ROUND((L2586-K2586)*1440,0)</f>
        <v>11</v>
      </c>
      <c r="AC2586" s="18" t="n">
        <f aca="false">ROUND((M2586-L2586)*1440,0)</f>
        <v>42</v>
      </c>
      <c r="AD2586" s="18" t="n">
        <f aca="false">IF(N2586="","",ROUND((N2586-M2586)*1440,0))</f>
        <v>21</v>
      </c>
      <c r="AE2586" s="18" t="n">
        <f aca="false">IF(O2586="","",ROUND((O2586-N2586)*1440,0))</f>
        <v>106</v>
      </c>
      <c r="AF2586" s="18" t="n">
        <f aca="false">IF(P2586="","",ROUND((P2586-O2586)*1440,0))</f>
        <v>15</v>
      </c>
      <c r="AG2586" s="18" t="n">
        <f aca="false">IF(Q2586="","",ROUND((Q2586-P2586)*1440,0))</f>
        <v>18</v>
      </c>
      <c r="AH2586" s="18" t="n">
        <f aca="false">IF(Q2586="","",ROUND((Q2586-H2586)*1440,0))</f>
        <v>283</v>
      </c>
      <c r="AI2586" s="19" t="n">
        <f aca="false">ROUND(IF(O2586="",Assumptions!$B$25-K2586,O2586-K2586)*24,1)</f>
        <v>3</v>
      </c>
      <c r="AJ2586" s="20" t="n">
        <f aca="false">ROUND(MAX(N(Y2586)/Assumptions!$C$5, N(Z2586)/Assumptions!$C$6, N(AA2586)/Assumptions!$C$7, N(AB2586)/Assumptions!$C$8, N(AC2586)/Assumptions!$C$9, N(AD2586)/Assumptions!$C$10, N(AE2586)/Assumptions!$C$11, N(AF2586)/Assumptions!$C$12, N(AG2586)/Assumptions!$C$13),3)</f>
        <v>2.356</v>
      </c>
      <c r="AK2586" s="0" t="str">
        <f aca="false">IF(OR(U2586="Pending",U2586="On Hold"),"Open GRN (awaiting)",IF(AJ2586&lt;=1,"Within SLA",IF(ROUND(N(Y2586)/Assumptions!$C$5,3)=AJ2586,"Gate Wait",IF(ROUND(N(Z2586)/Assumptions!$C$6,3)=AJ2586,"Dock Wait",IF(ROUND(N(AA2586)/Assumptions!$C$7,3)=AJ2586,"Unloading",IF(ROUND(N(AB2586)/Assumptions!$C$8,3)=AJ2586,"Unload-to-QC Wait",IF(ROUND(N(AC2586)/Assumptions!$C$9,3)=AJ2586,"QC",IF(ROUND(N(AD2586)/Assumptions!$C$10,3)=AJ2586,"QC-to-GRN Wait",IF(ROUND(N(AE2586)/Assumptions!$C$11,3)=AJ2586,"GRN Processing",IF(ROUND(N(AF2586)/Assumptions!$C$12,3)=AJ2586,"GRN-to-Putaway Wait",IF(ROUND(N(AG2586)/Assumptions!$C$13,3)=AJ2586,"Putaway","Within SLA")))))))))))</f>
        <v>GRN Processing</v>
      </c>
    </row>
    <row r="2587" customFormat="false" ht="15" hidden="false" customHeight="false" outlineLevel="0" collapsed="false">
      <c r="A2587" s="0" t="s">
        <v>7436</v>
      </c>
      <c r="B2587" s="0" t="s">
        <v>7437</v>
      </c>
      <c r="C2587" s="0" t="s">
        <v>159</v>
      </c>
      <c r="D2587" s="0" t="s">
        <v>147</v>
      </c>
      <c r="E2587" s="0" t="s">
        <v>7438</v>
      </c>
      <c r="F2587" s="0" t="s">
        <v>128</v>
      </c>
      <c r="G2587" s="0" t="s">
        <v>150</v>
      </c>
      <c r="H2587" s="17" t="n">
        <v>46266.3756944445</v>
      </c>
      <c r="I2587" s="17" t="n">
        <v>46266.3840277778</v>
      </c>
      <c r="J2587" s="17" t="n">
        <v>46266.3916666667</v>
      </c>
      <c r="K2587" s="17" t="n">
        <v>46266.4229166667</v>
      </c>
      <c r="L2587" s="17" t="n">
        <v>46266.4375</v>
      </c>
      <c r="M2587" s="17" t="n">
        <v>46266.4493055556</v>
      </c>
      <c r="N2587" s="17" t="n">
        <v>46266.4583333333</v>
      </c>
      <c r="O2587" s="17" t="n">
        <v>46266.4833333333</v>
      </c>
      <c r="P2587" s="17" t="n">
        <v>46266.49375</v>
      </c>
      <c r="Q2587" s="17" t="n">
        <v>46266.5090277778</v>
      </c>
      <c r="R2587" s="0" t="n">
        <v>259</v>
      </c>
      <c r="S2587" s="0" t="n">
        <v>0</v>
      </c>
      <c r="T2587" s="0" t="n">
        <v>0</v>
      </c>
      <c r="U2587" s="18" t="s">
        <v>130</v>
      </c>
      <c r="V2587" s="18" t="s">
        <v>144</v>
      </c>
      <c r="W2587" s="0" t="str">
        <f aca="false">IF(AND(X2587&gt;=6,X2587&lt;14),"A",IF(AND(X2587&gt;=14,X2587&lt;22),"B","C"))</f>
        <v>A</v>
      </c>
      <c r="X2587" s="18" t="n">
        <f aca="false">HOUR(H2587)</f>
        <v>9</v>
      </c>
      <c r="Y2587" s="18" t="n">
        <f aca="false">ROUND((I2587-H2587)*1440,0)</f>
        <v>12</v>
      </c>
      <c r="Z2587" s="18" t="n">
        <f aca="false">ROUND((J2587-I2587)*1440,0)</f>
        <v>11</v>
      </c>
      <c r="AA2587" s="18" t="n">
        <f aca="false">ROUND((K2587-J2587)*1440,0)</f>
        <v>45</v>
      </c>
      <c r="AB2587" s="18" t="n">
        <f aca="false">ROUND((L2587-K2587)*1440,0)</f>
        <v>21</v>
      </c>
      <c r="AC2587" s="18" t="n">
        <f aca="false">ROUND((M2587-L2587)*1440,0)</f>
        <v>17</v>
      </c>
      <c r="AD2587" s="18" t="n">
        <f aca="false">IF(N2587="","",ROUND((N2587-M2587)*1440,0))</f>
        <v>13</v>
      </c>
      <c r="AE2587" s="18" t="n">
        <f aca="false">IF(O2587="","",ROUND((O2587-N2587)*1440,0))</f>
        <v>36</v>
      </c>
      <c r="AF2587" s="18" t="n">
        <f aca="false">IF(P2587="","",ROUND((P2587-O2587)*1440,0))</f>
        <v>15</v>
      </c>
      <c r="AG2587" s="18" t="n">
        <f aca="false">IF(Q2587="","",ROUND((Q2587-P2587)*1440,0))</f>
        <v>22</v>
      </c>
      <c r="AH2587" s="18" t="n">
        <f aca="false">IF(Q2587="","",ROUND((Q2587-H2587)*1440,0))</f>
        <v>192</v>
      </c>
      <c r="AI2587" s="19" t="n">
        <f aca="false">ROUND(IF(O2587="",Assumptions!$B$25-K2587,O2587-K2587)*24,1)</f>
        <v>1.5</v>
      </c>
      <c r="AJ2587" s="20" t="n">
        <f aca="false">ROUND(MAX(N(Y2587)/Assumptions!$C$5, N(Z2587)/Assumptions!$C$6, N(AA2587)/Assumptions!$C$7, N(AB2587)/Assumptions!$C$8, N(AC2587)/Assumptions!$C$9, N(AD2587)/Assumptions!$C$10, N(AE2587)/Assumptions!$C$11, N(AF2587)/Assumptions!$C$12, N(AG2587)/Assumptions!$C$13),3)</f>
        <v>1.4</v>
      </c>
      <c r="AK2587" s="0" t="str">
        <f aca="false">IF(OR(U2587="Pending",U2587="On Hold"),"Open GRN (awaiting)",IF(AJ2587&lt;=1,"Within SLA",IF(ROUND(N(Y2587)/Assumptions!$C$5,3)=AJ2587,"Gate Wait",IF(ROUND(N(Z2587)/Assumptions!$C$6,3)=AJ2587,"Dock Wait",IF(ROUND(N(AA2587)/Assumptions!$C$7,3)=AJ2587,"Unloading",IF(ROUND(N(AB2587)/Assumptions!$C$8,3)=AJ2587,"Unload-to-QC Wait",IF(ROUND(N(AC2587)/Assumptions!$C$9,3)=AJ2587,"QC",IF(ROUND(N(AD2587)/Assumptions!$C$10,3)=AJ2587,"QC-to-GRN Wait",IF(ROUND(N(AE2587)/Assumptions!$C$11,3)=AJ2587,"GRN Processing",IF(ROUND(N(AF2587)/Assumptions!$C$12,3)=AJ2587,"GRN-to-Putaway Wait",IF(ROUND(N(AG2587)/Assumptions!$C$13,3)=AJ2587,"Putaway","Within SLA")))))))))))</f>
        <v>Unload-to-QC Wait</v>
      </c>
    </row>
    <row r="2588" customFormat="false" ht="15" hidden="false" customHeight="false" outlineLevel="0" collapsed="false">
      <c r="A2588" s="0" t="s">
        <v>7439</v>
      </c>
      <c r="B2588" s="0" t="s">
        <v>7440</v>
      </c>
      <c r="C2588" s="0" t="s">
        <v>252</v>
      </c>
      <c r="D2588" s="0" t="s">
        <v>147</v>
      </c>
      <c r="E2588" s="0" t="s">
        <v>1931</v>
      </c>
      <c r="F2588" s="0" t="s">
        <v>155</v>
      </c>
      <c r="G2588" s="0" t="s">
        <v>167</v>
      </c>
      <c r="H2588" s="17" t="n">
        <v>46266.3819444445</v>
      </c>
      <c r="I2588" s="17" t="n">
        <v>46266.3888888889</v>
      </c>
      <c r="J2588" s="17" t="n">
        <v>46266.39375</v>
      </c>
      <c r="K2588" s="17" t="n">
        <v>46266.4395833333</v>
      </c>
      <c r="L2588" s="17" t="n">
        <v>46266.4458333333</v>
      </c>
      <c r="M2588" s="17" t="n">
        <v>46266.4673611111</v>
      </c>
      <c r="N2588" s="17" t="n">
        <v>46266.4826388889</v>
      </c>
      <c r="O2588" s="17" t="n">
        <v>46266.5020833333</v>
      </c>
      <c r="P2588" s="17" t="n">
        <v>46266.5243055556</v>
      </c>
      <c r="Q2588" s="17" t="n">
        <v>46266.5333333333</v>
      </c>
      <c r="R2588" s="0" t="n">
        <v>632</v>
      </c>
      <c r="S2588" s="0" t="n">
        <v>0</v>
      </c>
      <c r="T2588" s="0" t="n">
        <v>0</v>
      </c>
      <c r="U2588" s="18" t="s">
        <v>130</v>
      </c>
      <c r="V2588" s="18" t="s">
        <v>139</v>
      </c>
      <c r="W2588" s="0" t="str">
        <f aca="false">IF(AND(X2588&gt;=6,X2588&lt;14),"A",IF(AND(X2588&gt;=14,X2588&lt;22),"B","C"))</f>
        <v>A</v>
      </c>
      <c r="X2588" s="18" t="n">
        <f aca="false">HOUR(H2588)</f>
        <v>9</v>
      </c>
      <c r="Y2588" s="18" t="n">
        <f aca="false">ROUND((I2588-H2588)*1440,0)</f>
        <v>10</v>
      </c>
      <c r="Z2588" s="18" t="n">
        <f aca="false">ROUND((J2588-I2588)*1440,0)</f>
        <v>7</v>
      </c>
      <c r="AA2588" s="18" t="n">
        <f aca="false">ROUND((K2588-J2588)*1440,0)</f>
        <v>66</v>
      </c>
      <c r="AB2588" s="18" t="n">
        <f aca="false">ROUND((L2588-K2588)*1440,0)</f>
        <v>9</v>
      </c>
      <c r="AC2588" s="18" t="n">
        <f aca="false">ROUND((M2588-L2588)*1440,0)</f>
        <v>31</v>
      </c>
      <c r="AD2588" s="18" t="n">
        <f aca="false">IF(N2588="","",ROUND((N2588-M2588)*1440,0))</f>
        <v>22</v>
      </c>
      <c r="AE2588" s="18" t="n">
        <f aca="false">IF(O2588="","",ROUND((O2588-N2588)*1440,0))</f>
        <v>28</v>
      </c>
      <c r="AF2588" s="18" t="n">
        <f aca="false">IF(P2588="","",ROUND((P2588-O2588)*1440,0))</f>
        <v>32</v>
      </c>
      <c r="AG2588" s="18" t="n">
        <f aca="false">IF(Q2588="","",ROUND((Q2588-P2588)*1440,0))</f>
        <v>13</v>
      </c>
      <c r="AH2588" s="18" t="n">
        <f aca="false">IF(Q2588="","",ROUND((Q2588-H2588)*1440,0))</f>
        <v>218</v>
      </c>
      <c r="AI2588" s="19" t="n">
        <f aca="false">ROUND(IF(O2588="",Assumptions!$B$25-K2588,O2588-K2588)*24,1)</f>
        <v>1.5</v>
      </c>
      <c r="AJ2588" s="20" t="n">
        <f aca="false">ROUND(MAX(N(Y2588)/Assumptions!$C$5, N(Z2588)/Assumptions!$C$6, N(AA2588)/Assumptions!$C$7, N(AB2588)/Assumptions!$C$8, N(AC2588)/Assumptions!$C$9, N(AD2588)/Assumptions!$C$10, N(AE2588)/Assumptions!$C$11, N(AF2588)/Assumptions!$C$12, N(AG2588)/Assumptions!$C$13),3)</f>
        <v>1.6</v>
      </c>
      <c r="AK2588" s="0" t="str">
        <f aca="false">IF(OR(U2588="Pending",U2588="On Hold"),"Open GRN (awaiting)",IF(AJ2588&lt;=1,"Within SLA",IF(ROUND(N(Y2588)/Assumptions!$C$5,3)=AJ2588,"Gate Wait",IF(ROUND(N(Z2588)/Assumptions!$C$6,3)=AJ2588,"Dock Wait",IF(ROUND(N(AA2588)/Assumptions!$C$7,3)=AJ2588,"Unloading",IF(ROUND(N(AB2588)/Assumptions!$C$8,3)=AJ2588,"Unload-to-QC Wait",IF(ROUND(N(AC2588)/Assumptions!$C$9,3)=AJ2588,"QC",IF(ROUND(N(AD2588)/Assumptions!$C$10,3)=AJ2588,"QC-to-GRN Wait",IF(ROUND(N(AE2588)/Assumptions!$C$11,3)=AJ2588,"GRN Processing",IF(ROUND(N(AF2588)/Assumptions!$C$12,3)=AJ2588,"GRN-to-Putaway Wait",IF(ROUND(N(AG2588)/Assumptions!$C$13,3)=AJ2588,"Putaway","Within SLA")))))))))))</f>
        <v>GRN-to-Putaway Wait</v>
      </c>
    </row>
    <row r="2589" customFormat="false" ht="15" hidden="false" customHeight="false" outlineLevel="0" collapsed="false">
      <c r="A2589" s="0" t="s">
        <v>7441</v>
      </c>
      <c r="B2589" s="0" t="s">
        <v>7442</v>
      </c>
      <c r="C2589" s="0" t="s">
        <v>218</v>
      </c>
      <c r="D2589" s="0" t="s">
        <v>119</v>
      </c>
      <c r="E2589" s="0" t="s">
        <v>7443</v>
      </c>
      <c r="F2589" s="0" t="s">
        <v>137</v>
      </c>
      <c r="G2589" s="0" t="s">
        <v>122</v>
      </c>
      <c r="H2589" s="17" t="n">
        <v>46266.3868055556</v>
      </c>
      <c r="I2589" s="17" t="n">
        <v>46266.4326388889</v>
      </c>
      <c r="J2589" s="17" t="n">
        <v>46266.4361111111</v>
      </c>
      <c r="K2589" s="17" t="n">
        <v>46266.4506944444</v>
      </c>
      <c r="L2589" s="17" t="n">
        <v>46266.4597222222</v>
      </c>
      <c r="M2589" s="17" t="n">
        <v>46266.4729166667</v>
      </c>
      <c r="N2589" s="17" t="n">
        <v>46266.4923611111</v>
      </c>
      <c r="O2589" s="17" t="n">
        <v>46266.5076388889</v>
      </c>
      <c r="P2589" s="17" t="n">
        <v>46266.5166666667</v>
      </c>
      <c r="Q2589" s="17" t="n">
        <v>46266.5236111111</v>
      </c>
      <c r="R2589" s="0" t="n">
        <v>197</v>
      </c>
      <c r="S2589" s="0" t="n">
        <v>0</v>
      </c>
      <c r="T2589" s="0" t="n">
        <v>0</v>
      </c>
      <c r="U2589" s="18" t="s">
        <v>130</v>
      </c>
      <c r="V2589" s="18" t="s">
        <v>139</v>
      </c>
      <c r="W2589" s="0" t="str">
        <f aca="false">IF(AND(X2589&gt;=6,X2589&lt;14),"A",IF(AND(X2589&gt;=14,X2589&lt;22),"B","C"))</f>
        <v>A</v>
      </c>
      <c r="X2589" s="18" t="n">
        <f aca="false">HOUR(H2589)</f>
        <v>9</v>
      </c>
      <c r="Y2589" s="18" t="n">
        <f aca="false">ROUND((I2589-H2589)*1440,0)</f>
        <v>66</v>
      </c>
      <c r="Z2589" s="18" t="n">
        <f aca="false">ROUND((J2589-I2589)*1440,0)</f>
        <v>5</v>
      </c>
      <c r="AA2589" s="18" t="n">
        <f aca="false">ROUND((K2589-J2589)*1440,0)</f>
        <v>21</v>
      </c>
      <c r="AB2589" s="18" t="n">
        <f aca="false">ROUND((L2589-K2589)*1440,0)</f>
        <v>13</v>
      </c>
      <c r="AC2589" s="18" t="n">
        <f aca="false">ROUND((M2589-L2589)*1440,0)</f>
        <v>19</v>
      </c>
      <c r="AD2589" s="18" t="n">
        <f aca="false">IF(N2589="","",ROUND((N2589-M2589)*1440,0))</f>
        <v>28</v>
      </c>
      <c r="AE2589" s="18" t="n">
        <f aca="false">IF(O2589="","",ROUND((O2589-N2589)*1440,0))</f>
        <v>22</v>
      </c>
      <c r="AF2589" s="18" t="n">
        <f aca="false">IF(P2589="","",ROUND((P2589-O2589)*1440,0))</f>
        <v>13</v>
      </c>
      <c r="AG2589" s="18" t="n">
        <f aca="false">IF(Q2589="","",ROUND((Q2589-P2589)*1440,0))</f>
        <v>10</v>
      </c>
      <c r="AH2589" s="18" t="n">
        <f aca="false">IF(Q2589="","",ROUND((Q2589-H2589)*1440,0))</f>
        <v>197</v>
      </c>
      <c r="AI2589" s="19" t="n">
        <f aca="false">ROUND(IF(O2589="",Assumptions!$B$25-K2589,O2589-K2589)*24,1)</f>
        <v>1.4</v>
      </c>
      <c r="AJ2589" s="20" t="n">
        <f aca="false">ROUND(MAX(N(Y2589)/Assumptions!$C$5, N(Z2589)/Assumptions!$C$6, N(AA2589)/Assumptions!$C$7, N(AB2589)/Assumptions!$C$8, N(AC2589)/Assumptions!$C$9, N(AD2589)/Assumptions!$C$10, N(AE2589)/Assumptions!$C$11, N(AF2589)/Assumptions!$C$12, N(AG2589)/Assumptions!$C$13),3)</f>
        <v>2.2</v>
      </c>
      <c r="AK2589" s="0" t="str">
        <f aca="false">IF(OR(U2589="Pending",U2589="On Hold"),"Open GRN (awaiting)",IF(AJ2589&lt;=1,"Within SLA",IF(ROUND(N(Y2589)/Assumptions!$C$5,3)=AJ2589,"Gate Wait",IF(ROUND(N(Z2589)/Assumptions!$C$6,3)=AJ2589,"Dock Wait",IF(ROUND(N(AA2589)/Assumptions!$C$7,3)=AJ2589,"Unloading",IF(ROUND(N(AB2589)/Assumptions!$C$8,3)=AJ2589,"Unload-to-QC Wait",IF(ROUND(N(AC2589)/Assumptions!$C$9,3)=AJ2589,"QC",IF(ROUND(N(AD2589)/Assumptions!$C$10,3)=AJ2589,"QC-to-GRN Wait",IF(ROUND(N(AE2589)/Assumptions!$C$11,3)=AJ2589,"GRN Processing",IF(ROUND(N(AF2589)/Assumptions!$C$12,3)=AJ2589,"GRN-to-Putaway Wait",IF(ROUND(N(AG2589)/Assumptions!$C$13,3)=AJ2589,"Putaway","Within SLA")))))))))))</f>
        <v>Gate Wait</v>
      </c>
    </row>
    <row r="2590" customFormat="false" ht="15" hidden="false" customHeight="false" outlineLevel="0" collapsed="false">
      <c r="A2590" s="0" t="s">
        <v>7444</v>
      </c>
      <c r="B2590" s="0" t="s">
        <v>7445</v>
      </c>
      <c r="C2590" s="0" t="s">
        <v>153</v>
      </c>
      <c r="D2590" s="0" t="s">
        <v>135</v>
      </c>
      <c r="E2590" s="0" t="s">
        <v>7446</v>
      </c>
      <c r="F2590" s="0" t="s">
        <v>155</v>
      </c>
      <c r="G2590" s="0" t="s">
        <v>138</v>
      </c>
      <c r="H2590" s="17" t="n">
        <v>46266.3909722222</v>
      </c>
      <c r="I2590" s="17" t="n">
        <v>46266.4027777778</v>
      </c>
      <c r="J2590" s="17" t="n">
        <v>46266.4069444445</v>
      </c>
      <c r="K2590" s="17" t="n">
        <v>46266.4375</v>
      </c>
      <c r="L2590" s="17" t="n">
        <v>46266.44375</v>
      </c>
      <c r="M2590" s="17" t="n">
        <v>46266.4520833333</v>
      </c>
      <c r="N2590" s="17" t="n">
        <v>46266.5138888889</v>
      </c>
      <c r="O2590" s="17" t="n">
        <v>46266.5666666667</v>
      </c>
      <c r="P2590" s="17" t="n">
        <v>46266.5805555556</v>
      </c>
      <c r="Q2590" s="17" t="n">
        <v>46266.5916666667</v>
      </c>
      <c r="R2590" s="0" t="n">
        <v>481</v>
      </c>
      <c r="S2590" s="0" t="n">
        <v>0</v>
      </c>
      <c r="T2590" s="0" t="n">
        <v>0</v>
      </c>
      <c r="U2590" s="18" t="s">
        <v>130</v>
      </c>
      <c r="V2590" s="18" t="s">
        <v>144</v>
      </c>
      <c r="W2590" s="0" t="str">
        <f aca="false">IF(AND(X2590&gt;=6,X2590&lt;14),"A",IF(AND(X2590&gt;=14,X2590&lt;22),"B","C"))</f>
        <v>A</v>
      </c>
      <c r="X2590" s="18" t="n">
        <f aca="false">HOUR(H2590)</f>
        <v>9</v>
      </c>
      <c r="Y2590" s="18" t="n">
        <f aca="false">ROUND((I2590-H2590)*1440,0)</f>
        <v>17</v>
      </c>
      <c r="Z2590" s="18" t="n">
        <f aca="false">ROUND((J2590-I2590)*1440,0)</f>
        <v>6</v>
      </c>
      <c r="AA2590" s="18" t="n">
        <f aca="false">ROUND((K2590-J2590)*1440,0)</f>
        <v>44</v>
      </c>
      <c r="AB2590" s="18" t="n">
        <f aca="false">ROUND((L2590-K2590)*1440,0)</f>
        <v>9</v>
      </c>
      <c r="AC2590" s="18" t="n">
        <f aca="false">ROUND((M2590-L2590)*1440,0)</f>
        <v>12</v>
      </c>
      <c r="AD2590" s="18" t="n">
        <f aca="false">IF(N2590="","",ROUND((N2590-M2590)*1440,0))</f>
        <v>89</v>
      </c>
      <c r="AE2590" s="18" t="n">
        <f aca="false">IF(O2590="","",ROUND((O2590-N2590)*1440,0))</f>
        <v>76</v>
      </c>
      <c r="AF2590" s="18" t="n">
        <f aca="false">IF(P2590="","",ROUND((P2590-O2590)*1440,0))</f>
        <v>20</v>
      </c>
      <c r="AG2590" s="18" t="n">
        <f aca="false">IF(Q2590="","",ROUND((Q2590-P2590)*1440,0))</f>
        <v>16</v>
      </c>
      <c r="AH2590" s="18" t="n">
        <f aca="false">IF(Q2590="","",ROUND((Q2590-H2590)*1440,0))</f>
        <v>289</v>
      </c>
      <c r="AI2590" s="19" t="n">
        <f aca="false">ROUND(IF(O2590="",Assumptions!$B$25-K2590,O2590-K2590)*24,1)</f>
        <v>3.1</v>
      </c>
      <c r="AJ2590" s="20" t="n">
        <f aca="false">ROUND(MAX(N(Y2590)/Assumptions!$C$5, N(Z2590)/Assumptions!$C$6, N(AA2590)/Assumptions!$C$7, N(AB2590)/Assumptions!$C$8, N(AC2590)/Assumptions!$C$9, N(AD2590)/Assumptions!$C$10, N(AE2590)/Assumptions!$C$11, N(AF2590)/Assumptions!$C$12, N(AG2590)/Assumptions!$C$13),3)</f>
        <v>2.967</v>
      </c>
      <c r="AK2590" s="0" t="str">
        <f aca="false">IF(OR(U2590="Pending",U2590="On Hold"),"Open GRN (awaiting)",IF(AJ2590&lt;=1,"Within SLA",IF(ROUND(N(Y2590)/Assumptions!$C$5,3)=AJ2590,"Gate Wait",IF(ROUND(N(Z2590)/Assumptions!$C$6,3)=AJ2590,"Dock Wait",IF(ROUND(N(AA2590)/Assumptions!$C$7,3)=AJ2590,"Unloading",IF(ROUND(N(AB2590)/Assumptions!$C$8,3)=AJ2590,"Unload-to-QC Wait",IF(ROUND(N(AC2590)/Assumptions!$C$9,3)=AJ2590,"QC",IF(ROUND(N(AD2590)/Assumptions!$C$10,3)=AJ2590,"QC-to-GRN Wait",IF(ROUND(N(AE2590)/Assumptions!$C$11,3)=AJ2590,"GRN Processing",IF(ROUND(N(AF2590)/Assumptions!$C$12,3)=AJ2590,"GRN-to-Putaway Wait",IF(ROUND(N(AG2590)/Assumptions!$C$13,3)=AJ2590,"Putaway","Within SLA")))))))))))</f>
        <v>QC-to-GRN Wait</v>
      </c>
    </row>
    <row r="2591" customFormat="false" ht="15" hidden="false" customHeight="false" outlineLevel="0" collapsed="false">
      <c r="A2591" s="0" t="s">
        <v>7447</v>
      </c>
      <c r="B2591" s="0" t="s">
        <v>7448</v>
      </c>
      <c r="C2591" s="0" t="s">
        <v>134</v>
      </c>
      <c r="D2591" s="0" t="s">
        <v>135</v>
      </c>
      <c r="E2591" s="0" t="s">
        <v>7449</v>
      </c>
      <c r="F2591" s="0" t="s">
        <v>149</v>
      </c>
      <c r="G2591" s="0" t="s">
        <v>178</v>
      </c>
      <c r="H2591" s="17" t="n">
        <v>46266.3986111111</v>
      </c>
      <c r="I2591" s="17" t="n">
        <v>46266.4083333333</v>
      </c>
      <c r="J2591" s="17" t="n">
        <v>46266.4215277778</v>
      </c>
      <c r="K2591" s="17" t="n">
        <v>46266.4451388889</v>
      </c>
      <c r="L2591" s="17" t="n">
        <v>46266.4513888889</v>
      </c>
      <c r="M2591" s="17" t="n">
        <v>46266.4777777778</v>
      </c>
      <c r="N2591" s="17" t="n">
        <v>46266.4833333333</v>
      </c>
      <c r="O2591" s="17" t="n">
        <v>46266.5027777778</v>
      </c>
      <c r="P2591" s="17" t="n">
        <v>46266.5229166667</v>
      </c>
      <c r="Q2591" s="17" t="n">
        <v>46266.5298611111</v>
      </c>
      <c r="R2591" s="0" t="n">
        <v>391</v>
      </c>
      <c r="S2591" s="0" t="n">
        <v>0</v>
      </c>
      <c r="T2591" s="0" t="n">
        <v>0</v>
      </c>
      <c r="U2591" s="18" t="s">
        <v>130</v>
      </c>
      <c r="V2591" s="18" t="s">
        <v>139</v>
      </c>
      <c r="W2591" s="0" t="str">
        <f aca="false">IF(AND(X2591&gt;=6,X2591&lt;14),"A",IF(AND(X2591&gt;=14,X2591&lt;22),"B","C"))</f>
        <v>A</v>
      </c>
      <c r="X2591" s="18" t="n">
        <f aca="false">HOUR(H2591)</f>
        <v>9</v>
      </c>
      <c r="Y2591" s="18" t="n">
        <f aca="false">ROUND((I2591-H2591)*1440,0)</f>
        <v>14</v>
      </c>
      <c r="Z2591" s="18" t="n">
        <f aca="false">ROUND((J2591-I2591)*1440,0)</f>
        <v>19</v>
      </c>
      <c r="AA2591" s="18" t="n">
        <f aca="false">ROUND((K2591-J2591)*1440,0)</f>
        <v>34</v>
      </c>
      <c r="AB2591" s="18" t="n">
        <f aca="false">ROUND((L2591-K2591)*1440,0)</f>
        <v>9</v>
      </c>
      <c r="AC2591" s="18" t="n">
        <f aca="false">ROUND((M2591-L2591)*1440,0)</f>
        <v>38</v>
      </c>
      <c r="AD2591" s="18" t="n">
        <f aca="false">IF(N2591="","",ROUND((N2591-M2591)*1440,0))</f>
        <v>8</v>
      </c>
      <c r="AE2591" s="18" t="n">
        <f aca="false">IF(O2591="","",ROUND((O2591-N2591)*1440,0))</f>
        <v>28</v>
      </c>
      <c r="AF2591" s="18" t="n">
        <f aca="false">IF(P2591="","",ROUND((P2591-O2591)*1440,0))</f>
        <v>29</v>
      </c>
      <c r="AG2591" s="18" t="n">
        <f aca="false">IF(Q2591="","",ROUND((Q2591-P2591)*1440,0))</f>
        <v>10</v>
      </c>
      <c r="AH2591" s="18" t="n">
        <f aca="false">IF(Q2591="","",ROUND((Q2591-H2591)*1440,0))</f>
        <v>189</v>
      </c>
      <c r="AI2591" s="19" t="n">
        <f aca="false">ROUND(IF(O2591="",Assumptions!$B$25-K2591,O2591-K2591)*24,1)</f>
        <v>1.4</v>
      </c>
      <c r="AJ2591" s="20" t="n">
        <f aca="false">ROUND(MAX(N(Y2591)/Assumptions!$C$5, N(Z2591)/Assumptions!$C$6, N(AA2591)/Assumptions!$C$7, N(AB2591)/Assumptions!$C$8, N(AC2591)/Assumptions!$C$9, N(AD2591)/Assumptions!$C$10, N(AE2591)/Assumptions!$C$11, N(AF2591)/Assumptions!$C$12, N(AG2591)/Assumptions!$C$13),3)</f>
        <v>1.45</v>
      </c>
      <c r="AK2591" s="0" t="str">
        <f aca="false">IF(OR(U2591="Pending",U2591="On Hold"),"Open GRN (awaiting)",IF(AJ2591&lt;=1,"Within SLA",IF(ROUND(N(Y2591)/Assumptions!$C$5,3)=AJ2591,"Gate Wait",IF(ROUND(N(Z2591)/Assumptions!$C$6,3)=AJ2591,"Dock Wait",IF(ROUND(N(AA2591)/Assumptions!$C$7,3)=AJ2591,"Unloading",IF(ROUND(N(AB2591)/Assumptions!$C$8,3)=AJ2591,"Unload-to-QC Wait",IF(ROUND(N(AC2591)/Assumptions!$C$9,3)=AJ2591,"QC",IF(ROUND(N(AD2591)/Assumptions!$C$10,3)=AJ2591,"QC-to-GRN Wait",IF(ROUND(N(AE2591)/Assumptions!$C$11,3)=AJ2591,"GRN Processing",IF(ROUND(N(AF2591)/Assumptions!$C$12,3)=AJ2591,"GRN-to-Putaway Wait",IF(ROUND(N(AG2591)/Assumptions!$C$13,3)=AJ2591,"Putaway","Within SLA")))))))))))</f>
        <v>GRN-to-Putaway Wait</v>
      </c>
    </row>
    <row r="2592" customFormat="false" ht="15" hidden="false" customHeight="false" outlineLevel="0" collapsed="false">
      <c r="A2592" s="0" t="s">
        <v>7450</v>
      </c>
      <c r="B2592" s="0" t="s">
        <v>7451</v>
      </c>
      <c r="C2592" s="0" t="s">
        <v>218</v>
      </c>
      <c r="D2592" s="0" t="s">
        <v>135</v>
      </c>
      <c r="E2592" s="0" t="s">
        <v>7452</v>
      </c>
      <c r="F2592" s="0" t="s">
        <v>137</v>
      </c>
      <c r="G2592" s="0" t="s">
        <v>138</v>
      </c>
      <c r="H2592" s="17" t="n">
        <v>46266.4013888889</v>
      </c>
      <c r="I2592" s="17" t="n">
        <v>46266.4104166667</v>
      </c>
      <c r="J2592" s="17" t="n">
        <v>46266.4145833333</v>
      </c>
      <c r="K2592" s="17" t="n">
        <v>46266.4388888889</v>
      </c>
      <c r="L2592" s="17" t="n">
        <v>46266.4451388889</v>
      </c>
      <c r="M2592" s="17" t="n">
        <v>46266.4694444445</v>
      </c>
      <c r="N2592" s="17" t="n">
        <v>46266.7576388889</v>
      </c>
      <c r="O2592" s="17" t="n">
        <v>46266.8173611111</v>
      </c>
      <c r="P2592" s="17" t="n">
        <v>46266.8423611111</v>
      </c>
      <c r="Q2592" s="17" t="n">
        <v>46266.8618055556</v>
      </c>
      <c r="R2592" s="0" t="n">
        <v>247</v>
      </c>
      <c r="S2592" s="0" t="n">
        <v>0</v>
      </c>
      <c r="T2592" s="0" t="n">
        <v>0</v>
      </c>
      <c r="U2592" s="18" t="s">
        <v>130</v>
      </c>
      <c r="V2592" s="18" t="s">
        <v>156</v>
      </c>
      <c r="W2592" s="0" t="str">
        <f aca="false">IF(AND(X2592&gt;=6,X2592&lt;14),"A",IF(AND(X2592&gt;=14,X2592&lt;22),"B","C"))</f>
        <v>A</v>
      </c>
      <c r="X2592" s="18" t="n">
        <f aca="false">HOUR(H2592)</f>
        <v>9</v>
      </c>
      <c r="Y2592" s="18" t="n">
        <f aca="false">ROUND((I2592-H2592)*1440,0)</f>
        <v>13</v>
      </c>
      <c r="Z2592" s="18" t="n">
        <f aca="false">ROUND((J2592-I2592)*1440,0)</f>
        <v>6</v>
      </c>
      <c r="AA2592" s="18" t="n">
        <f aca="false">ROUND((K2592-J2592)*1440,0)</f>
        <v>35</v>
      </c>
      <c r="AB2592" s="18" t="n">
        <f aca="false">ROUND((L2592-K2592)*1440,0)</f>
        <v>9</v>
      </c>
      <c r="AC2592" s="18" t="n">
        <f aca="false">ROUND((M2592-L2592)*1440,0)</f>
        <v>35</v>
      </c>
      <c r="AD2592" s="18" t="n">
        <f aca="false">IF(N2592="","",ROUND((N2592-M2592)*1440,0))</f>
        <v>415</v>
      </c>
      <c r="AE2592" s="18" t="n">
        <f aca="false">IF(O2592="","",ROUND((O2592-N2592)*1440,0))</f>
        <v>86</v>
      </c>
      <c r="AF2592" s="18" t="n">
        <f aca="false">IF(P2592="","",ROUND((P2592-O2592)*1440,0))</f>
        <v>36</v>
      </c>
      <c r="AG2592" s="18" t="n">
        <f aca="false">IF(Q2592="","",ROUND((Q2592-P2592)*1440,0))</f>
        <v>28</v>
      </c>
      <c r="AH2592" s="18" t="n">
        <f aca="false">IF(Q2592="","",ROUND((Q2592-H2592)*1440,0))</f>
        <v>663</v>
      </c>
      <c r="AI2592" s="19" t="n">
        <f aca="false">ROUND(IF(O2592="",Assumptions!$B$25-K2592,O2592-K2592)*24,1)</f>
        <v>9.1</v>
      </c>
      <c r="AJ2592" s="20" t="n">
        <f aca="false">ROUND(MAX(N(Y2592)/Assumptions!$C$5, N(Z2592)/Assumptions!$C$6, N(AA2592)/Assumptions!$C$7, N(AB2592)/Assumptions!$C$8, N(AC2592)/Assumptions!$C$9, N(AD2592)/Assumptions!$C$10, N(AE2592)/Assumptions!$C$11, N(AF2592)/Assumptions!$C$12, N(AG2592)/Assumptions!$C$13),3)</f>
        <v>13.833</v>
      </c>
      <c r="AK2592" s="0" t="str">
        <f aca="false">IF(OR(U2592="Pending",U2592="On Hold"),"Open GRN (awaiting)",IF(AJ2592&lt;=1,"Within SLA",IF(ROUND(N(Y2592)/Assumptions!$C$5,3)=AJ2592,"Gate Wait",IF(ROUND(N(Z2592)/Assumptions!$C$6,3)=AJ2592,"Dock Wait",IF(ROUND(N(AA2592)/Assumptions!$C$7,3)=AJ2592,"Unloading",IF(ROUND(N(AB2592)/Assumptions!$C$8,3)=AJ2592,"Unload-to-QC Wait",IF(ROUND(N(AC2592)/Assumptions!$C$9,3)=AJ2592,"QC",IF(ROUND(N(AD2592)/Assumptions!$C$10,3)=AJ2592,"QC-to-GRN Wait",IF(ROUND(N(AE2592)/Assumptions!$C$11,3)=AJ2592,"GRN Processing",IF(ROUND(N(AF2592)/Assumptions!$C$12,3)=AJ2592,"GRN-to-Putaway Wait",IF(ROUND(N(AG2592)/Assumptions!$C$13,3)=AJ2592,"Putaway","Within SLA")))))))))))</f>
        <v>QC-to-GRN Wait</v>
      </c>
    </row>
    <row r="2593" customFormat="false" ht="15" hidden="false" customHeight="false" outlineLevel="0" collapsed="false">
      <c r="A2593" s="0" t="s">
        <v>7453</v>
      </c>
      <c r="B2593" s="0" t="s">
        <v>7454</v>
      </c>
      <c r="C2593" s="0" t="s">
        <v>252</v>
      </c>
      <c r="D2593" s="0" t="s">
        <v>119</v>
      </c>
      <c r="E2593" s="0" t="s">
        <v>7455</v>
      </c>
      <c r="F2593" s="0" t="s">
        <v>121</v>
      </c>
      <c r="G2593" s="0" t="s">
        <v>122</v>
      </c>
      <c r="H2593" s="17" t="n">
        <v>46266.4013888889</v>
      </c>
      <c r="I2593" s="17" t="n">
        <v>46266.45</v>
      </c>
      <c r="J2593" s="17" t="n">
        <v>46266.45625</v>
      </c>
      <c r="K2593" s="17" t="n">
        <v>46266.4826388889</v>
      </c>
      <c r="L2593" s="17" t="n">
        <v>46266.4875</v>
      </c>
      <c r="M2593" s="17" t="n">
        <v>46266.5256944444</v>
      </c>
      <c r="N2593" s="17" t="n">
        <v>46266.5368055556</v>
      </c>
      <c r="O2593" s="17" t="n">
        <v>46266.5583333333</v>
      </c>
      <c r="P2593" s="17" t="n">
        <v>46266.5826388889</v>
      </c>
      <c r="Q2593" s="17" t="n">
        <v>46266.6076388889</v>
      </c>
      <c r="R2593" s="0" t="n">
        <v>329</v>
      </c>
      <c r="S2593" s="0" t="n">
        <v>0</v>
      </c>
      <c r="T2593" s="0" t="n">
        <v>0</v>
      </c>
      <c r="U2593" s="18" t="s">
        <v>130</v>
      </c>
      <c r="V2593" s="18" t="s">
        <v>144</v>
      </c>
      <c r="W2593" s="0" t="str">
        <f aca="false">IF(AND(X2593&gt;=6,X2593&lt;14),"A",IF(AND(X2593&gt;=14,X2593&lt;22),"B","C"))</f>
        <v>A</v>
      </c>
      <c r="X2593" s="18" t="n">
        <f aca="false">HOUR(H2593)</f>
        <v>9</v>
      </c>
      <c r="Y2593" s="18" t="n">
        <f aca="false">ROUND((I2593-H2593)*1440,0)</f>
        <v>70</v>
      </c>
      <c r="Z2593" s="18" t="n">
        <f aca="false">ROUND((J2593-I2593)*1440,0)</f>
        <v>9</v>
      </c>
      <c r="AA2593" s="18" t="n">
        <f aca="false">ROUND((K2593-J2593)*1440,0)</f>
        <v>38</v>
      </c>
      <c r="AB2593" s="18" t="n">
        <f aca="false">ROUND((L2593-K2593)*1440,0)</f>
        <v>7</v>
      </c>
      <c r="AC2593" s="18" t="n">
        <f aca="false">ROUND((M2593-L2593)*1440,0)</f>
        <v>55</v>
      </c>
      <c r="AD2593" s="18" t="n">
        <f aca="false">IF(N2593="","",ROUND((N2593-M2593)*1440,0))</f>
        <v>16</v>
      </c>
      <c r="AE2593" s="18" t="n">
        <f aca="false">IF(O2593="","",ROUND((O2593-N2593)*1440,0))</f>
        <v>31</v>
      </c>
      <c r="AF2593" s="18" t="n">
        <f aca="false">IF(P2593="","",ROUND((P2593-O2593)*1440,0))</f>
        <v>35</v>
      </c>
      <c r="AG2593" s="18" t="n">
        <f aca="false">IF(Q2593="","",ROUND((Q2593-P2593)*1440,0))</f>
        <v>36</v>
      </c>
      <c r="AH2593" s="18" t="n">
        <f aca="false">IF(Q2593="","",ROUND((Q2593-H2593)*1440,0))</f>
        <v>297</v>
      </c>
      <c r="AI2593" s="19" t="n">
        <f aca="false">ROUND(IF(O2593="",Assumptions!$B$25-K2593,O2593-K2593)*24,1)</f>
        <v>1.8</v>
      </c>
      <c r="AJ2593" s="20" t="n">
        <f aca="false">ROUND(MAX(N(Y2593)/Assumptions!$C$5, N(Z2593)/Assumptions!$C$6, N(AA2593)/Assumptions!$C$7, N(AB2593)/Assumptions!$C$8, N(AC2593)/Assumptions!$C$9, N(AD2593)/Assumptions!$C$10, N(AE2593)/Assumptions!$C$11, N(AF2593)/Assumptions!$C$12, N(AG2593)/Assumptions!$C$13),3)</f>
        <v>2.333</v>
      </c>
      <c r="AK2593" s="0" t="str">
        <f aca="false">IF(OR(U2593="Pending",U2593="On Hold"),"Open GRN (awaiting)",IF(AJ2593&lt;=1,"Within SLA",IF(ROUND(N(Y2593)/Assumptions!$C$5,3)=AJ2593,"Gate Wait",IF(ROUND(N(Z2593)/Assumptions!$C$6,3)=AJ2593,"Dock Wait",IF(ROUND(N(AA2593)/Assumptions!$C$7,3)=AJ2593,"Unloading",IF(ROUND(N(AB2593)/Assumptions!$C$8,3)=AJ2593,"Unload-to-QC Wait",IF(ROUND(N(AC2593)/Assumptions!$C$9,3)=AJ2593,"QC",IF(ROUND(N(AD2593)/Assumptions!$C$10,3)=AJ2593,"QC-to-GRN Wait",IF(ROUND(N(AE2593)/Assumptions!$C$11,3)=AJ2593,"GRN Processing",IF(ROUND(N(AF2593)/Assumptions!$C$12,3)=AJ2593,"GRN-to-Putaway Wait",IF(ROUND(N(AG2593)/Assumptions!$C$13,3)=AJ2593,"Putaway","Within SLA")))))))))))</f>
        <v>Gate Wait</v>
      </c>
    </row>
    <row r="2594" customFormat="false" ht="15" hidden="false" customHeight="false" outlineLevel="0" collapsed="false">
      <c r="A2594" s="0" t="s">
        <v>7456</v>
      </c>
      <c r="B2594" s="0" t="s">
        <v>7457</v>
      </c>
      <c r="C2594" s="0" t="s">
        <v>118</v>
      </c>
      <c r="D2594" s="0" t="s">
        <v>147</v>
      </c>
      <c r="E2594" s="0" t="s">
        <v>7458</v>
      </c>
      <c r="F2594" s="0" t="s">
        <v>121</v>
      </c>
      <c r="G2594" s="0" t="s">
        <v>150</v>
      </c>
      <c r="H2594" s="17" t="n">
        <v>46266.40625</v>
      </c>
      <c r="I2594" s="17" t="n">
        <v>46266.425</v>
      </c>
      <c r="J2594" s="17" t="n">
        <v>46266.4284722222</v>
      </c>
      <c r="K2594" s="17" t="n">
        <v>46266.45</v>
      </c>
      <c r="L2594" s="17" t="n">
        <v>46266.4652777778</v>
      </c>
      <c r="M2594" s="17" t="n">
        <v>46266.5027777778</v>
      </c>
      <c r="N2594" s="17" t="n">
        <v>46266.5270833333</v>
      </c>
      <c r="O2594" s="17" t="n">
        <v>46266.5756944444</v>
      </c>
      <c r="P2594" s="17" t="n">
        <v>46266.5826388889</v>
      </c>
      <c r="Q2594" s="17" t="n">
        <v>46266.5916666667</v>
      </c>
      <c r="R2594" s="0" t="n">
        <v>227</v>
      </c>
      <c r="S2594" s="0" t="n">
        <v>0</v>
      </c>
      <c r="T2594" s="0" t="n">
        <v>4</v>
      </c>
      <c r="U2594" s="18" t="s">
        <v>123</v>
      </c>
      <c r="V2594" s="18" t="s">
        <v>131</v>
      </c>
      <c r="W2594" s="0" t="str">
        <f aca="false">IF(AND(X2594&gt;=6,X2594&lt;14),"A",IF(AND(X2594&gt;=14,X2594&lt;22),"B","C"))</f>
        <v>A</v>
      </c>
      <c r="X2594" s="18" t="n">
        <f aca="false">HOUR(H2594)</f>
        <v>9</v>
      </c>
      <c r="Y2594" s="18" t="n">
        <f aca="false">ROUND((I2594-H2594)*1440,0)</f>
        <v>27</v>
      </c>
      <c r="Z2594" s="18" t="n">
        <f aca="false">ROUND((J2594-I2594)*1440,0)</f>
        <v>5</v>
      </c>
      <c r="AA2594" s="18" t="n">
        <f aca="false">ROUND((K2594-J2594)*1440,0)</f>
        <v>31</v>
      </c>
      <c r="AB2594" s="18" t="n">
        <f aca="false">ROUND((L2594-K2594)*1440,0)</f>
        <v>22</v>
      </c>
      <c r="AC2594" s="18" t="n">
        <f aca="false">ROUND((M2594-L2594)*1440,0)</f>
        <v>54</v>
      </c>
      <c r="AD2594" s="18" t="n">
        <f aca="false">IF(N2594="","",ROUND((N2594-M2594)*1440,0))</f>
        <v>35</v>
      </c>
      <c r="AE2594" s="18" t="n">
        <f aca="false">IF(O2594="","",ROUND((O2594-N2594)*1440,0))</f>
        <v>70</v>
      </c>
      <c r="AF2594" s="18" t="n">
        <f aca="false">IF(P2594="","",ROUND((P2594-O2594)*1440,0))</f>
        <v>10</v>
      </c>
      <c r="AG2594" s="18" t="n">
        <f aca="false">IF(Q2594="","",ROUND((Q2594-P2594)*1440,0))</f>
        <v>13</v>
      </c>
      <c r="AH2594" s="18" t="n">
        <f aca="false">IF(Q2594="","",ROUND((Q2594-H2594)*1440,0))</f>
        <v>267</v>
      </c>
      <c r="AI2594" s="19" t="n">
        <f aca="false">ROUND(IF(O2594="",Assumptions!$B$25-K2594,O2594-K2594)*24,1)</f>
        <v>3</v>
      </c>
      <c r="AJ2594" s="20" t="n">
        <f aca="false">ROUND(MAX(N(Y2594)/Assumptions!$C$5, N(Z2594)/Assumptions!$C$6, N(AA2594)/Assumptions!$C$7, N(AB2594)/Assumptions!$C$8, N(AC2594)/Assumptions!$C$9, N(AD2594)/Assumptions!$C$10, N(AE2594)/Assumptions!$C$11, N(AF2594)/Assumptions!$C$12, N(AG2594)/Assumptions!$C$13),3)</f>
        <v>1.556</v>
      </c>
      <c r="AK2594" s="0" t="str">
        <f aca="false">IF(OR(U2594="Pending",U2594="On Hold"),"Open GRN (awaiting)",IF(AJ2594&lt;=1,"Within SLA",IF(ROUND(N(Y2594)/Assumptions!$C$5,3)=AJ2594,"Gate Wait",IF(ROUND(N(Z2594)/Assumptions!$C$6,3)=AJ2594,"Dock Wait",IF(ROUND(N(AA2594)/Assumptions!$C$7,3)=AJ2594,"Unloading",IF(ROUND(N(AB2594)/Assumptions!$C$8,3)=AJ2594,"Unload-to-QC Wait",IF(ROUND(N(AC2594)/Assumptions!$C$9,3)=AJ2594,"QC",IF(ROUND(N(AD2594)/Assumptions!$C$10,3)=AJ2594,"QC-to-GRN Wait",IF(ROUND(N(AE2594)/Assumptions!$C$11,3)=AJ2594,"GRN Processing",IF(ROUND(N(AF2594)/Assumptions!$C$12,3)=AJ2594,"GRN-to-Putaway Wait",IF(ROUND(N(AG2594)/Assumptions!$C$13,3)=AJ2594,"Putaway","Within SLA")))))))))))</f>
        <v>GRN Processing</v>
      </c>
    </row>
    <row r="2595" customFormat="false" ht="15" hidden="false" customHeight="false" outlineLevel="0" collapsed="false">
      <c r="A2595" s="0" t="s">
        <v>7459</v>
      </c>
      <c r="B2595" s="0" t="s">
        <v>7460</v>
      </c>
      <c r="C2595" s="0" t="s">
        <v>175</v>
      </c>
      <c r="D2595" s="0" t="s">
        <v>135</v>
      </c>
      <c r="E2595" s="0" t="s">
        <v>6992</v>
      </c>
      <c r="F2595" s="0" t="s">
        <v>128</v>
      </c>
      <c r="G2595" s="0" t="s">
        <v>178</v>
      </c>
      <c r="H2595" s="17" t="n">
        <v>46266.4097222222</v>
      </c>
      <c r="I2595" s="17" t="n">
        <v>46266.4333333333</v>
      </c>
      <c r="J2595" s="17" t="n">
        <v>46266.4368055556</v>
      </c>
      <c r="K2595" s="17" t="n">
        <v>46266.5041666667</v>
      </c>
      <c r="L2595" s="17" t="n">
        <v>46266.5125</v>
      </c>
      <c r="M2595" s="17" t="n">
        <v>46266.5208333333</v>
      </c>
      <c r="N2595" s="17" t="n">
        <v>46266.5770833333</v>
      </c>
      <c r="O2595" s="17" t="n">
        <v>46266.7652777778</v>
      </c>
      <c r="P2595" s="17" t="n">
        <v>46266.7680555556</v>
      </c>
      <c r="Q2595" s="17" t="n">
        <v>46266.7923611111</v>
      </c>
      <c r="R2595" s="0" t="n">
        <v>449</v>
      </c>
      <c r="S2595" s="0" t="n">
        <v>0</v>
      </c>
      <c r="T2595" s="0" t="n">
        <v>0</v>
      </c>
      <c r="U2595" s="18" t="s">
        <v>130</v>
      </c>
      <c r="V2595" s="18" t="s">
        <v>131</v>
      </c>
      <c r="W2595" s="0" t="str">
        <f aca="false">IF(AND(X2595&gt;=6,X2595&lt;14),"A",IF(AND(X2595&gt;=14,X2595&lt;22),"B","C"))</f>
        <v>A</v>
      </c>
      <c r="X2595" s="18" t="n">
        <f aca="false">HOUR(H2595)</f>
        <v>9</v>
      </c>
      <c r="Y2595" s="18" t="n">
        <f aca="false">ROUND((I2595-H2595)*1440,0)</f>
        <v>34</v>
      </c>
      <c r="Z2595" s="18" t="n">
        <f aca="false">ROUND((J2595-I2595)*1440,0)</f>
        <v>5</v>
      </c>
      <c r="AA2595" s="18" t="n">
        <f aca="false">ROUND((K2595-J2595)*1440,0)</f>
        <v>97</v>
      </c>
      <c r="AB2595" s="18" t="n">
        <f aca="false">ROUND((L2595-K2595)*1440,0)</f>
        <v>12</v>
      </c>
      <c r="AC2595" s="18" t="n">
        <f aca="false">ROUND((M2595-L2595)*1440,0)</f>
        <v>12</v>
      </c>
      <c r="AD2595" s="18" t="n">
        <f aca="false">IF(N2595="","",ROUND((N2595-M2595)*1440,0))</f>
        <v>81</v>
      </c>
      <c r="AE2595" s="18" t="n">
        <f aca="false">IF(O2595="","",ROUND((O2595-N2595)*1440,0))</f>
        <v>271</v>
      </c>
      <c r="AF2595" s="18" t="n">
        <f aca="false">IF(P2595="","",ROUND((P2595-O2595)*1440,0))</f>
        <v>4</v>
      </c>
      <c r="AG2595" s="18" t="n">
        <f aca="false">IF(Q2595="","",ROUND((Q2595-P2595)*1440,0))</f>
        <v>35</v>
      </c>
      <c r="AH2595" s="18" t="n">
        <f aca="false">IF(Q2595="","",ROUND((Q2595-H2595)*1440,0))</f>
        <v>551</v>
      </c>
      <c r="AI2595" s="19" t="n">
        <f aca="false">ROUND(IF(O2595="",Assumptions!$B$25-K2595,O2595-K2595)*24,1)</f>
        <v>6.3</v>
      </c>
      <c r="AJ2595" s="20" t="n">
        <f aca="false">ROUND(MAX(N(Y2595)/Assumptions!$C$5, N(Z2595)/Assumptions!$C$6, N(AA2595)/Assumptions!$C$7, N(AB2595)/Assumptions!$C$8, N(AC2595)/Assumptions!$C$9, N(AD2595)/Assumptions!$C$10, N(AE2595)/Assumptions!$C$11, N(AF2595)/Assumptions!$C$12, N(AG2595)/Assumptions!$C$13),3)</f>
        <v>6.022</v>
      </c>
      <c r="AK2595" s="0" t="str">
        <f aca="false">IF(OR(U2595="Pending",U2595="On Hold"),"Open GRN (awaiting)",IF(AJ2595&lt;=1,"Within SLA",IF(ROUND(N(Y2595)/Assumptions!$C$5,3)=AJ2595,"Gate Wait",IF(ROUND(N(Z2595)/Assumptions!$C$6,3)=AJ2595,"Dock Wait",IF(ROUND(N(AA2595)/Assumptions!$C$7,3)=AJ2595,"Unloading",IF(ROUND(N(AB2595)/Assumptions!$C$8,3)=AJ2595,"Unload-to-QC Wait",IF(ROUND(N(AC2595)/Assumptions!$C$9,3)=AJ2595,"QC",IF(ROUND(N(AD2595)/Assumptions!$C$10,3)=AJ2595,"QC-to-GRN Wait",IF(ROUND(N(AE2595)/Assumptions!$C$11,3)=AJ2595,"GRN Processing",IF(ROUND(N(AF2595)/Assumptions!$C$12,3)=AJ2595,"GRN-to-Putaway Wait",IF(ROUND(N(AG2595)/Assumptions!$C$13,3)=AJ2595,"Putaway","Within SLA")))))))))))</f>
        <v>GRN Processing</v>
      </c>
    </row>
    <row r="2596" customFormat="false" ht="15" hidden="false" customHeight="false" outlineLevel="0" collapsed="false">
      <c r="A2596" s="0" t="s">
        <v>7461</v>
      </c>
      <c r="B2596" s="0" t="s">
        <v>7462</v>
      </c>
      <c r="C2596" s="0" t="s">
        <v>184</v>
      </c>
      <c r="D2596" s="0" t="s">
        <v>119</v>
      </c>
      <c r="E2596" s="0" t="s">
        <v>932</v>
      </c>
      <c r="F2596" s="0" t="s">
        <v>177</v>
      </c>
      <c r="G2596" s="0" t="s">
        <v>129</v>
      </c>
      <c r="H2596" s="17" t="n">
        <v>46266.4173611111</v>
      </c>
      <c r="I2596" s="17" t="n">
        <v>46266.4729166667</v>
      </c>
      <c r="J2596" s="17" t="n">
        <v>46266.4805555556</v>
      </c>
      <c r="K2596" s="17" t="n">
        <v>46266.5131944444</v>
      </c>
      <c r="L2596" s="17" t="n">
        <v>46266.5236111111</v>
      </c>
      <c r="M2596" s="17" t="n">
        <v>46266.5555555556</v>
      </c>
      <c r="N2596" s="17" t="n">
        <v>46266.5631944445</v>
      </c>
      <c r="O2596" s="17" t="n">
        <v>46266.5881944444</v>
      </c>
      <c r="P2596" s="17" t="n">
        <v>46266.6020833333</v>
      </c>
      <c r="Q2596" s="17" t="n">
        <v>46266.6173611111</v>
      </c>
      <c r="R2596" s="0" t="n">
        <v>282</v>
      </c>
      <c r="S2596" s="0" t="n">
        <v>0</v>
      </c>
      <c r="T2596" s="0" t="n">
        <v>0</v>
      </c>
      <c r="U2596" s="18" t="s">
        <v>130</v>
      </c>
      <c r="V2596" s="18" t="s">
        <v>139</v>
      </c>
      <c r="W2596" s="0" t="str">
        <f aca="false">IF(AND(X2596&gt;=6,X2596&lt;14),"A",IF(AND(X2596&gt;=14,X2596&lt;22),"B","C"))</f>
        <v>A</v>
      </c>
      <c r="X2596" s="18" t="n">
        <f aca="false">HOUR(H2596)</f>
        <v>10</v>
      </c>
      <c r="Y2596" s="18" t="n">
        <f aca="false">ROUND((I2596-H2596)*1440,0)</f>
        <v>80</v>
      </c>
      <c r="Z2596" s="18" t="n">
        <f aca="false">ROUND((J2596-I2596)*1440,0)</f>
        <v>11</v>
      </c>
      <c r="AA2596" s="18" t="n">
        <f aca="false">ROUND((K2596-J2596)*1440,0)</f>
        <v>47</v>
      </c>
      <c r="AB2596" s="18" t="n">
        <f aca="false">ROUND((L2596-K2596)*1440,0)</f>
        <v>15</v>
      </c>
      <c r="AC2596" s="18" t="n">
        <f aca="false">ROUND((M2596-L2596)*1440,0)</f>
        <v>46</v>
      </c>
      <c r="AD2596" s="18" t="n">
        <f aca="false">IF(N2596="","",ROUND((N2596-M2596)*1440,0))</f>
        <v>11</v>
      </c>
      <c r="AE2596" s="18" t="n">
        <f aca="false">IF(O2596="","",ROUND((O2596-N2596)*1440,0))</f>
        <v>36</v>
      </c>
      <c r="AF2596" s="18" t="n">
        <f aca="false">IF(P2596="","",ROUND((P2596-O2596)*1440,0))</f>
        <v>20</v>
      </c>
      <c r="AG2596" s="18" t="n">
        <f aca="false">IF(Q2596="","",ROUND((Q2596-P2596)*1440,0))</f>
        <v>22</v>
      </c>
      <c r="AH2596" s="18" t="n">
        <f aca="false">IF(Q2596="","",ROUND((Q2596-H2596)*1440,0))</f>
        <v>288</v>
      </c>
      <c r="AI2596" s="19" t="n">
        <f aca="false">ROUND(IF(O2596="",Assumptions!$B$25-K2596,O2596-K2596)*24,1)</f>
        <v>1.8</v>
      </c>
      <c r="AJ2596" s="20" t="n">
        <f aca="false">ROUND(MAX(N(Y2596)/Assumptions!$C$5, N(Z2596)/Assumptions!$C$6, N(AA2596)/Assumptions!$C$7, N(AB2596)/Assumptions!$C$8, N(AC2596)/Assumptions!$C$9, N(AD2596)/Assumptions!$C$10, N(AE2596)/Assumptions!$C$11, N(AF2596)/Assumptions!$C$12, N(AG2596)/Assumptions!$C$13),3)</f>
        <v>2.667</v>
      </c>
      <c r="AK2596" s="0" t="str">
        <f aca="false">IF(OR(U2596="Pending",U2596="On Hold"),"Open GRN (awaiting)",IF(AJ2596&lt;=1,"Within SLA",IF(ROUND(N(Y2596)/Assumptions!$C$5,3)=AJ2596,"Gate Wait",IF(ROUND(N(Z2596)/Assumptions!$C$6,3)=AJ2596,"Dock Wait",IF(ROUND(N(AA2596)/Assumptions!$C$7,3)=AJ2596,"Unloading",IF(ROUND(N(AB2596)/Assumptions!$C$8,3)=AJ2596,"Unload-to-QC Wait",IF(ROUND(N(AC2596)/Assumptions!$C$9,3)=AJ2596,"QC",IF(ROUND(N(AD2596)/Assumptions!$C$10,3)=AJ2596,"QC-to-GRN Wait",IF(ROUND(N(AE2596)/Assumptions!$C$11,3)=AJ2596,"GRN Processing",IF(ROUND(N(AF2596)/Assumptions!$C$12,3)=AJ2596,"GRN-to-Putaway Wait",IF(ROUND(N(AG2596)/Assumptions!$C$13,3)=AJ2596,"Putaway","Within SLA")))))))))))</f>
        <v>Gate Wait</v>
      </c>
    </row>
    <row r="2597" customFormat="false" ht="15" hidden="false" customHeight="false" outlineLevel="0" collapsed="false">
      <c r="A2597" s="0" t="s">
        <v>7463</v>
      </c>
      <c r="B2597" s="0" t="s">
        <v>7464</v>
      </c>
      <c r="C2597" s="0" t="s">
        <v>184</v>
      </c>
      <c r="D2597" s="0" t="s">
        <v>147</v>
      </c>
      <c r="E2597" s="0" t="s">
        <v>1914</v>
      </c>
      <c r="F2597" s="0" t="s">
        <v>177</v>
      </c>
      <c r="G2597" s="0" t="s">
        <v>150</v>
      </c>
      <c r="H2597" s="17" t="n">
        <v>46266.425</v>
      </c>
      <c r="I2597" s="17" t="n">
        <v>46266.45625</v>
      </c>
      <c r="J2597" s="17" t="n">
        <v>46266.4805555556</v>
      </c>
      <c r="K2597" s="17" t="n">
        <v>46266.5055555556</v>
      </c>
      <c r="L2597" s="17" t="n">
        <v>46266.5090277778</v>
      </c>
      <c r="M2597" s="17" t="n">
        <v>46266.5576388889</v>
      </c>
      <c r="N2597" s="17" t="n">
        <v>46266.65</v>
      </c>
      <c r="O2597" s="17" t="n">
        <v>46266.7333333333</v>
      </c>
      <c r="P2597" s="17" t="n">
        <v>46266.7430555556</v>
      </c>
      <c r="Q2597" s="17" t="n">
        <v>46266.7527777778</v>
      </c>
      <c r="R2597" s="0" t="n">
        <v>315</v>
      </c>
      <c r="S2597" s="0" t="n">
        <v>3</v>
      </c>
      <c r="T2597" s="0" t="n">
        <v>0</v>
      </c>
      <c r="U2597" s="18" t="s">
        <v>123</v>
      </c>
      <c r="V2597" s="18" t="s">
        <v>82</v>
      </c>
      <c r="W2597" s="0" t="str">
        <f aca="false">IF(AND(X2597&gt;=6,X2597&lt;14),"A",IF(AND(X2597&gt;=14,X2597&lt;22),"B","C"))</f>
        <v>A</v>
      </c>
      <c r="X2597" s="18" t="n">
        <f aca="false">HOUR(H2597)</f>
        <v>10</v>
      </c>
      <c r="Y2597" s="18" t="n">
        <f aca="false">ROUND((I2597-H2597)*1440,0)</f>
        <v>45</v>
      </c>
      <c r="Z2597" s="18" t="n">
        <f aca="false">ROUND((J2597-I2597)*1440,0)</f>
        <v>35</v>
      </c>
      <c r="AA2597" s="18" t="n">
        <f aca="false">ROUND((K2597-J2597)*1440,0)</f>
        <v>36</v>
      </c>
      <c r="AB2597" s="18" t="n">
        <f aca="false">ROUND((L2597-K2597)*1440,0)</f>
        <v>5</v>
      </c>
      <c r="AC2597" s="18" t="n">
        <f aca="false">ROUND((M2597-L2597)*1440,0)</f>
        <v>70</v>
      </c>
      <c r="AD2597" s="18" t="n">
        <f aca="false">IF(N2597="","",ROUND((N2597-M2597)*1440,0))</f>
        <v>133</v>
      </c>
      <c r="AE2597" s="18" t="n">
        <f aca="false">IF(O2597="","",ROUND((O2597-N2597)*1440,0))</f>
        <v>120</v>
      </c>
      <c r="AF2597" s="18" t="n">
        <f aca="false">IF(P2597="","",ROUND((P2597-O2597)*1440,0))</f>
        <v>14</v>
      </c>
      <c r="AG2597" s="18" t="n">
        <f aca="false">IF(Q2597="","",ROUND((Q2597-P2597)*1440,0))</f>
        <v>14</v>
      </c>
      <c r="AH2597" s="18" t="n">
        <f aca="false">IF(Q2597="","",ROUND((Q2597-H2597)*1440,0))</f>
        <v>472</v>
      </c>
      <c r="AI2597" s="19" t="n">
        <f aca="false">ROUND(IF(O2597="",Assumptions!$B$25-K2597,O2597-K2597)*24,1)</f>
        <v>5.5</v>
      </c>
      <c r="AJ2597" s="20" t="n">
        <f aca="false">ROUND(MAX(N(Y2597)/Assumptions!$C$5, N(Z2597)/Assumptions!$C$6, N(AA2597)/Assumptions!$C$7, N(AB2597)/Assumptions!$C$8, N(AC2597)/Assumptions!$C$9, N(AD2597)/Assumptions!$C$10, N(AE2597)/Assumptions!$C$11, N(AF2597)/Assumptions!$C$12, N(AG2597)/Assumptions!$C$13),3)</f>
        <v>4.433</v>
      </c>
      <c r="AK2597" s="0" t="str">
        <f aca="false">IF(OR(U2597="Pending",U2597="On Hold"),"Open GRN (awaiting)",IF(AJ2597&lt;=1,"Within SLA",IF(ROUND(N(Y2597)/Assumptions!$C$5,3)=AJ2597,"Gate Wait",IF(ROUND(N(Z2597)/Assumptions!$C$6,3)=AJ2597,"Dock Wait",IF(ROUND(N(AA2597)/Assumptions!$C$7,3)=AJ2597,"Unloading",IF(ROUND(N(AB2597)/Assumptions!$C$8,3)=AJ2597,"Unload-to-QC Wait",IF(ROUND(N(AC2597)/Assumptions!$C$9,3)=AJ2597,"QC",IF(ROUND(N(AD2597)/Assumptions!$C$10,3)=AJ2597,"QC-to-GRN Wait",IF(ROUND(N(AE2597)/Assumptions!$C$11,3)=AJ2597,"GRN Processing",IF(ROUND(N(AF2597)/Assumptions!$C$12,3)=AJ2597,"GRN-to-Putaway Wait",IF(ROUND(N(AG2597)/Assumptions!$C$13,3)=AJ2597,"Putaway","Within SLA")))))))))))</f>
        <v>QC-to-GRN Wait</v>
      </c>
    </row>
    <row r="2598" customFormat="false" ht="15" hidden="false" customHeight="false" outlineLevel="0" collapsed="false">
      <c r="A2598" s="0" t="s">
        <v>7465</v>
      </c>
      <c r="B2598" s="0" t="s">
        <v>7466</v>
      </c>
      <c r="C2598" s="0" t="s">
        <v>118</v>
      </c>
      <c r="D2598" s="0" t="s">
        <v>135</v>
      </c>
      <c r="E2598" s="0" t="s">
        <v>6328</v>
      </c>
      <c r="F2598" s="0" t="s">
        <v>121</v>
      </c>
      <c r="G2598" s="0" t="s">
        <v>178</v>
      </c>
      <c r="H2598" s="17" t="n">
        <v>46266.4284722222</v>
      </c>
      <c r="I2598" s="17" t="n">
        <v>46266.4583333333</v>
      </c>
      <c r="J2598" s="17" t="n">
        <v>46266.4659722222</v>
      </c>
      <c r="K2598" s="17" t="n">
        <v>46266.5104166667</v>
      </c>
      <c r="L2598" s="17" t="n">
        <v>46266.5340277778</v>
      </c>
      <c r="M2598" s="17" t="n">
        <v>46266.5458333333</v>
      </c>
      <c r="N2598" s="17" t="n">
        <v>46266.5631944445</v>
      </c>
      <c r="O2598" s="17" t="n">
        <v>46266.6222222222</v>
      </c>
      <c r="P2598" s="17" t="n">
        <v>46266.6333333333</v>
      </c>
      <c r="Q2598" s="17" t="n">
        <v>46266.6694444444</v>
      </c>
      <c r="R2598" s="0" t="n">
        <v>511</v>
      </c>
      <c r="S2598" s="0" t="n">
        <v>0</v>
      </c>
      <c r="T2598" s="0" t="n">
        <v>0</v>
      </c>
      <c r="U2598" s="18" t="s">
        <v>130</v>
      </c>
      <c r="V2598" s="18" t="s">
        <v>144</v>
      </c>
      <c r="W2598" s="0" t="str">
        <f aca="false">IF(AND(X2598&gt;=6,X2598&lt;14),"A",IF(AND(X2598&gt;=14,X2598&lt;22),"B","C"))</f>
        <v>A</v>
      </c>
      <c r="X2598" s="18" t="n">
        <f aca="false">HOUR(H2598)</f>
        <v>10</v>
      </c>
      <c r="Y2598" s="18" t="n">
        <f aca="false">ROUND((I2598-H2598)*1440,0)</f>
        <v>43</v>
      </c>
      <c r="Z2598" s="18" t="n">
        <f aca="false">ROUND((J2598-I2598)*1440,0)</f>
        <v>11</v>
      </c>
      <c r="AA2598" s="18" t="n">
        <f aca="false">ROUND((K2598-J2598)*1440,0)</f>
        <v>64</v>
      </c>
      <c r="AB2598" s="18" t="n">
        <f aca="false">ROUND((L2598-K2598)*1440,0)</f>
        <v>34</v>
      </c>
      <c r="AC2598" s="18" t="n">
        <f aca="false">ROUND((M2598-L2598)*1440,0)</f>
        <v>17</v>
      </c>
      <c r="AD2598" s="18" t="n">
        <f aca="false">IF(N2598="","",ROUND((N2598-M2598)*1440,0))</f>
        <v>25</v>
      </c>
      <c r="AE2598" s="18" t="n">
        <f aca="false">IF(O2598="","",ROUND((O2598-N2598)*1440,0))</f>
        <v>85</v>
      </c>
      <c r="AF2598" s="18" t="n">
        <f aca="false">IF(P2598="","",ROUND((P2598-O2598)*1440,0))</f>
        <v>16</v>
      </c>
      <c r="AG2598" s="18" t="n">
        <f aca="false">IF(Q2598="","",ROUND((Q2598-P2598)*1440,0))</f>
        <v>52</v>
      </c>
      <c r="AH2598" s="18" t="n">
        <f aca="false">IF(Q2598="","",ROUND((Q2598-H2598)*1440,0))</f>
        <v>347</v>
      </c>
      <c r="AI2598" s="19" t="n">
        <f aca="false">ROUND(IF(O2598="",Assumptions!$B$25-K2598,O2598-K2598)*24,1)</f>
        <v>2.7</v>
      </c>
      <c r="AJ2598" s="20" t="n">
        <f aca="false">ROUND(MAX(N(Y2598)/Assumptions!$C$5, N(Z2598)/Assumptions!$C$6, N(AA2598)/Assumptions!$C$7, N(AB2598)/Assumptions!$C$8, N(AC2598)/Assumptions!$C$9, N(AD2598)/Assumptions!$C$10, N(AE2598)/Assumptions!$C$11, N(AF2598)/Assumptions!$C$12, N(AG2598)/Assumptions!$C$13),3)</f>
        <v>2.267</v>
      </c>
      <c r="AK2598" s="0" t="str">
        <f aca="false">IF(OR(U2598="Pending",U2598="On Hold"),"Open GRN (awaiting)",IF(AJ2598&lt;=1,"Within SLA",IF(ROUND(N(Y2598)/Assumptions!$C$5,3)=AJ2598,"Gate Wait",IF(ROUND(N(Z2598)/Assumptions!$C$6,3)=AJ2598,"Dock Wait",IF(ROUND(N(AA2598)/Assumptions!$C$7,3)=AJ2598,"Unloading",IF(ROUND(N(AB2598)/Assumptions!$C$8,3)=AJ2598,"Unload-to-QC Wait",IF(ROUND(N(AC2598)/Assumptions!$C$9,3)=AJ2598,"QC",IF(ROUND(N(AD2598)/Assumptions!$C$10,3)=AJ2598,"QC-to-GRN Wait",IF(ROUND(N(AE2598)/Assumptions!$C$11,3)=AJ2598,"GRN Processing",IF(ROUND(N(AF2598)/Assumptions!$C$12,3)=AJ2598,"GRN-to-Putaway Wait",IF(ROUND(N(AG2598)/Assumptions!$C$13,3)=AJ2598,"Putaway","Within SLA")))))))))))</f>
        <v>Unload-to-QC Wait</v>
      </c>
    </row>
    <row r="2599" customFormat="false" ht="15" hidden="false" customHeight="false" outlineLevel="0" collapsed="false">
      <c r="A2599" s="0" t="s">
        <v>7467</v>
      </c>
      <c r="B2599" s="0" t="s">
        <v>7468</v>
      </c>
      <c r="C2599" s="0" t="s">
        <v>134</v>
      </c>
      <c r="D2599" s="0" t="s">
        <v>147</v>
      </c>
      <c r="E2599" s="0" t="s">
        <v>3074</v>
      </c>
      <c r="F2599" s="0" t="s">
        <v>121</v>
      </c>
      <c r="G2599" s="0" t="s">
        <v>167</v>
      </c>
      <c r="H2599" s="17" t="n">
        <v>46266.43125</v>
      </c>
      <c r="I2599" s="17" t="n">
        <v>46266.4833333333</v>
      </c>
      <c r="J2599" s="17" t="n">
        <v>46266.5034722222</v>
      </c>
      <c r="K2599" s="17" t="n">
        <v>46266.5111111111</v>
      </c>
      <c r="L2599" s="17" t="n">
        <v>46266.5222222222</v>
      </c>
      <c r="M2599" s="17" t="n">
        <v>46266.5284722222</v>
      </c>
      <c r="N2599" s="17" t="n">
        <v>46266.5479166667</v>
      </c>
      <c r="O2599" s="17" t="n">
        <v>46266.56875</v>
      </c>
      <c r="P2599" s="17" t="n">
        <v>46266.5743055556</v>
      </c>
      <c r="Q2599" s="17" t="n">
        <v>46266.5847222222</v>
      </c>
      <c r="R2599" s="0" t="n">
        <v>233</v>
      </c>
      <c r="S2599" s="0" t="n">
        <v>0</v>
      </c>
      <c r="T2599" s="0" t="n">
        <v>0</v>
      </c>
      <c r="U2599" s="18" t="s">
        <v>130</v>
      </c>
      <c r="V2599" s="18" t="s">
        <v>82</v>
      </c>
      <c r="W2599" s="0" t="str">
        <f aca="false">IF(AND(X2599&gt;=6,X2599&lt;14),"A",IF(AND(X2599&gt;=14,X2599&lt;22),"B","C"))</f>
        <v>A</v>
      </c>
      <c r="X2599" s="18" t="n">
        <f aca="false">HOUR(H2599)</f>
        <v>10</v>
      </c>
      <c r="Y2599" s="18" t="n">
        <f aca="false">ROUND((I2599-H2599)*1440,0)</f>
        <v>75</v>
      </c>
      <c r="Z2599" s="18" t="n">
        <f aca="false">ROUND((J2599-I2599)*1440,0)</f>
        <v>29</v>
      </c>
      <c r="AA2599" s="18" t="n">
        <f aca="false">ROUND((K2599-J2599)*1440,0)</f>
        <v>11</v>
      </c>
      <c r="AB2599" s="18" t="n">
        <f aca="false">ROUND((L2599-K2599)*1440,0)</f>
        <v>16</v>
      </c>
      <c r="AC2599" s="18" t="n">
        <f aca="false">ROUND((M2599-L2599)*1440,0)</f>
        <v>9</v>
      </c>
      <c r="AD2599" s="18" t="n">
        <f aca="false">IF(N2599="","",ROUND((N2599-M2599)*1440,0))</f>
        <v>28</v>
      </c>
      <c r="AE2599" s="18" t="n">
        <f aca="false">IF(O2599="","",ROUND((O2599-N2599)*1440,0))</f>
        <v>30</v>
      </c>
      <c r="AF2599" s="18" t="n">
        <f aca="false">IF(P2599="","",ROUND((P2599-O2599)*1440,0))</f>
        <v>8</v>
      </c>
      <c r="AG2599" s="18" t="n">
        <f aca="false">IF(Q2599="","",ROUND((Q2599-P2599)*1440,0))</f>
        <v>15</v>
      </c>
      <c r="AH2599" s="18" t="n">
        <f aca="false">IF(Q2599="","",ROUND((Q2599-H2599)*1440,0))</f>
        <v>221</v>
      </c>
      <c r="AI2599" s="19" t="n">
        <f aca="false">ROUND(IF(O2599="",Assumptions!$B$25-K2599,O2599-K2599)*24,1)</f>
        <v>1.4</v>
      </c>
      <c r="AJ2599" s="20" t="n">
        <f aca="false">ROUND(MAX(N(Y2599)/Assumptions!$C$5, N(Z2599)/Assumptions!$C$6, N(AA2599)/Assumptions!$C$7, N(AB2599)/Assumptions!$C$8, N(AC2599)/Assumptions!$C$9, N(AD2599)/Assumptions!$C$10, N(AE2599)/Assumptions!$C$11, N(AF2599)/Assumptions!$C$12, N(AG2599)/Assumptions!$C$13),3)</f>
        <v>2.5</v>
      </c>
      <c r="AK2599" s="0" t="str">
        <f aca="false">IF(OR(U2599="Pending",U2599="On Hold"),"Open GRN (awaiting)",IF(AJ2599&lt;=1,"Within SLA",IF(ROUND(N(Y2599)/Assumptions!$C$5,3)=AJ2599,"Gate Wait",IF(ROUND(N(Z2599)/Assumptions!$C$6,3)=AJ2599,"Dock Wait",IF(ROUND(N(AA2599)/Assumptions!$C$7,3)=AJ2599,"Unloading",IF(ROUND(N(AB2599)/Assumptions!$C$8,3)=AJ2599,"Unload-to-QC Wait",IF(ROUND(N(AC2599)/Assumptions!$C$9,3)=AJ2599,"QC",IF(ROUND(N(AD2599)/Assumptions!$C$10,3)=AJ2599,"QC-to-GRN Wait",IF(ROUND(N(AE2599)/Assumptions!$C$11,3)=AJ2599,"GRN Processing",IF(ROUND(N(AF2599)/Assumptions!$C$12,3)=AJ2599,"GRN-to-Putaway Wait",IF(ROUND(N(AG2599)/Assumptions!$C$13,3)=AJ2599,"Putaway","Within SLA")))))))))))</f>
        <v>Gate Wait</v>
      </c>
    </row>
    <row r="2600" customFormat="false" ht="15" hidden="false" customHeight="false" outlineLevel="0" collapsed="false">
      <c r="A2600" s="0" t="s">
        <v>7469</v>
      </c>
      <c r="B2600" s="0" t="s">
        <v>7470</v>
      </c>
      <c r="C2600" s="0" t="s">
        <v>170</v>
      </c>
      <c r="D2600" s="0" t="s">
        <v>119</v>
      </c>
      <c r="E2600" s="0" t="s">
        <v>7471</v>
      </c>
      <c r="F2600" s="0" t="s">
        <v>172</v>
      </c>
      <c r="G2600" s="0" t="s">
        <v>129</v>
      </c>
      <c r="H2600" s="17" t="n">
        <v>46266.4361111111</v>
      </c>
      <c r="I2600" s="17" t="n">
        <v>46266.5305555556</v>
      </c>
      <c r="J2600" s="17" t="n">
        <v>46266.5340277778</v>
      </c>
      <c r="K2600" s="17" t="n">
        <v>46266.5541666667</v>
      </c>
      <c r="L2600" s="17" t="n">
        <v>46266.5604166667</v>
      </c>
      <c r="M2600" s="17" t="n">
        <v>46266.5819444444</v>
      </c>
      <c r="N2600" s="17" t="n">
        <v>46266.6479166667</v>
      </c>
      <c r="O2600" s="17" t="n">
        <v>46266.6680555556</v>
      </c>
      <c r="P2600" s="17" t="n">
        <v>46266.6756944444</v>
      </c>
      <c r="Q2600" s="17" t="n">
        <v>46266.6993055556</v>
      </c>
      <c r="R2600" s="0" t="n">
        <v>69</v>
      </c>
      <c r="S2600" s="0" t="n">
        <v>0</v>
      </c>
      <c r="T2600" s="0" t="n">
        <v>0</v>
      </c>
      <c r="U2600" s="18" t="s">
        <v>130</v>
      </c>
      <c r="V2600" s="18" t="s">
        <v>139</v>
      </c>
      <c r="W2600" s="0" t="str">
        <f aca="false">IF(AND(X2600&gt;=6,X2600&lt;14),"A",IF(AND(X2600&gt;=14,X2600&lt;22),"B","C"))</f>
        <v>A</v>
      </c>
      <c r="X2600" s="18" t="n">
        <f aca="false">HOUR(H2600)</f>
        <v>10</v>
      </c>
      <c r="Y2600" s="18" t="n">
        <f aca="false">ROUND((I2600-H2600)*1440,0)</f>
        <v>136</v>
      </c>
      <c r="Z2600" s="18" t="n">
        <f aca="false">ROUND((J2600-I2600)*1440,0)</f>
        <v>5</v>
      </c>
      <c r="AA2600" s="18" t="n">
        <f aca="false">ROUND((K2600-J2600)*1440,0)</f>
        <v>29</v>
      </c>
      <c r="AB2600" s="18" t="n">
        <f aca="false">ROUND((L2600-K2600)*1440,0)</f>
        <v>9</v>
      </c>
      <c r="AC2600" s="18" t="n">
        <f aca="false">ROUND((M2600-L2600)*1440,0)</f>
        <v>31</v>
      </c>
      <c r="AD2600" s="18" t="n">
        <f aca="false">IF(N2600="","",ROUND((N2600-M2600)*1440,0))</f>
        <v>95</v>
      </c>
      <c r="AE2600" s="18" t="n">
        <f aca="false">IF(O2600="","",ROUND((O2600-N2600)*1440,0))</f>
        <v>29</v>
      </c>
      <c r="AF2600" s="18" t="n">
        <f aca="false">IF(P2600="","",ROUND((P2600-O2600)*1440,0))</f>
        <v>11</v>
      </c>
      <c r="AG2600" s="18" t="n">
        <f aca="false">IF(Q2600="","",ROUND((Q2600-P2600)*1440,0))</f>
        <v>34</v>
      </c>
      <c r="AH2600" s="18" t="n">
        <f aca="false">IF(Q2600="","",ROUND((Q2600-H2600)*1440,0))</f>
        <v>379</v>
      </c>
      <c r="AI2600" s="19" t="n">
        <f aca="false">ROUND(IF(O2600="",Assumptions!$B$25-K2600,O2600-K2600)*24,1)</f>
        <v>2.7</v>
      </c>
      <c r="AJ2600" s="20" t="n">
        <f aca="false">ROUND(MAX(N(Y2600)/Assumptions!$C$5, N(Z2600)/Assumptions!$C$6, N(AA2600)/Assumptions!$C$7, N(AB2600)/Assumptions!$C$8, N(AC2600)/Assumptions!$C$9, N(AD2600)/Assumptions!$C$10, N(AE2600)/Assumptions!$C$11, N(AF2600)/Assumptions!$C$12, N(AG2600)/Assumptions!$C$13),3)</f>
        <v>4.533</v>
      </c>
      <c r="AK2600" s="0" t="str">
        <f aca="false">IF(OR(U2600="Pending",U2600="On Hold"),"Open GRN (awaiting)",IF(AJ2600&lt;=1,"Within SLA",IF(ROUND(N(Y2600)/Assumptions!$C$5,3)=AJ2600,"Gate Wait",IF(ROUND(N(Z2600)/Assumptions!$C$6,3)=AJ2600,"Dock Wait",IF(ROUND(N(AA2600)/Assumptions!$C$7,3)=AJ2600,"Unloading",IF(ROUND(N(AB2600)/Assumptions!$C$8,3)=AJ2600,"Unload-to-QC Wait",IF(ROUND(N(AC2600)/Assumptions!$C$9,3)=AJ2600,"QC",IF(ROUND(N(AD2600)/Assumptions!$C$10,3)=AJ2600,"QC-to-GRN Wait",IF(ROUND(N(AE2600)/Assumptions!$C$11,3)=AJ2600,"GRN Processing",IF(ROUND(N(AF2600)/Assumptions!$C$12,3)=AJ2600,"GRN-to-Putaway Wait",IF(ROUND(N(AG2600)/Assumptions!$C$13,3)=AJ2600,"Putaway","Within SLA")))))))))))</f>
        <v>Gate Wait</v>
      </c>
    </row>
    <row r="2601" customFormat="false" ht="15" hidden="false" customHeight="false" outlineLevel="0" collapsed="false">
      <c r="A2601" s="0" t="s">
        <v>7472</v>
      </c>
      <c r="B2601" s="0" t="s">
        <v>7473</v>
      </c>
      <c r="C2601" s="0" t="s">
        <v>134</v>
      </c>
      <c r="D2601" s="0" t="s">
        <v>135</v>
      </c>
      <c r="E2601" s="0" t="s">
        <v>4693</v>
      </c>
      <c r="F2601" s="0" t="s">
        <v>149</v>
      </c>
      <c r="G2601" s="0" t="s">
        <v>138</v>
      </c>
      <c r="H2601" s="17" t="n">
        <v>46266.4381944445</v>
      </c>
      <c r="I2601" s="17" t="n">
        <v>46266.4423611111</v>
      </c>
      <c r="J2601" s="17" t="n">
        <v>46266.4472222222</v>
      </c>
      <c r="K2601" s="17" t="n">
        <v>46266.4631944444</v>
      </c>
      <c r="L2601" s="17" t="n">
        <v>46266.4715277778</v>
      </c>
      <c r="M2601" s="17" t="n">
        <v>46266.5055555556</v>
      </c>
      <c r="N2601" s="17" t="n">
        <v>46266.5243055556</v>
      </c>
      <c r="O2601" s="17" t="n">
        <v>46266.8479166667</v>
      </c>
      <c r="P2601" s="17" t="n">
        <v>46266.8590277778</v>
      </c>
      <c r="Q2601" s="17" t="n">
        <v>46266.8708333333</v>
      </c>
      <c r="R2601" s="0" t="n">
        <v>264</v>
      </c>
      <c r="S2601" s="0" t="n">
        <v>8</v>
      </c>
      <c r="T2601" s="0" t="n">
        <v>0</v>
      </c>
      <c r="U2601" s="18" t="s">
        <v>123</v>
      </c>
      <c r="V2601" s="18" t="s">
        <v>156</v>
      </c>
      <c r="W2601" s="0" t="str">
        <f aca="false">IF(AND(X2601&gt;=6,X2601&lt;14),"A",IF(AND(X2601&gt;=14,X2601&lt;22),"B","C"))</f>
        <v>A</v>
      </c>
      <c r="X2601" s="18" t="n">
        <f aca="false">HOUR(H2601)</f>
        <v>10</v>
      </c>
      <c r="Y2601" s="18" t="n">
        <f aca="false">ROUND((I2601-H2601)*1440,0)</f>
        <v>6</v>
      </c>
      <c r="Z2601" s="18" t="n">
        <f aca="false">ROUND((J2601-I2601)*1440,0)</f>
        <v>7</v>
      </c>
      <c r="AA2601" s="18" t="n">
        <f aca="false">ROUND((K2601-J2601)*1440,0)</f>
        <v>23</v>
      </c>
      <c r="AB2601" s="18" t="n">
        <f aca="false">ROUND((L2601-K2601)*1440,0)</f>
        <v>12</v>
      </c>
      <c r="AC2601" s="18" t="n">
        <f aca="false">ROUND((M2601-L2601)*1440,0)</f>
        <v>49</v>
      </c>
      <c r="AD2601" s="18" t="n">
        <f aca="false">IF(N2601="","",ROUND((N2601-M2601)*1440,0))</f>
        <v>27</v>
      </c>
      <c r="AE2601" s="18" t="n">
        <f aca="false">IF(O2601="","",ROUND((O2601-N2601)*1440,0))</f>
        <v>466</v>
      </c>
      <c r="AF2601" s="18" t="n">
        <f aca="false">IF(P2601="","",ROUND((P2601-O2601)*1440,0))</f>
        <v>16</v>
      </c>
      <c r="AG2601" s="18" t="n">
        <f aca="false">IF(Q2601="","",ROUND((Q2601-P2601)*1440,0))</f>
        <v>17</v>
      </c>
      <c r="AH2601" s="18" t="n">
        <f aca="false">IF(Q2601="","",ROUND((Q2601-H2601)*1440,0))</f>
        <v>623</v>
      </c>
      <c r="AI2601" s="19" t="n">
        <f aca="false">ROUND(IF(O2601="",Assumptions!$B$25-K2601,O2601-K2601)*24,1)</f>
        <v>9.2</v>
      </c>
      <c r="AJ2601" s="20" t="n">
        <f aca="false">ROUND(MAX(N(Y2601)/Assumptions!$C$5, N(Z2601)/Assumptions!$C$6, N(AA2601)/Assumptions!$C$7, N(AB2601)/Assumptions!$C$8, N(AC2601)/Assumptions!$C$9, N(AD2601)/Assumptions!$C$10, N(AE2601)/Assumptions!$C$11, N(AF2601)/Assumptions!$C$12, N(AG2601)/Assumptions!$C$13),3)</f>
        <v>10.356</v>
      </c>
      <c r="AK2601" s="0" t="str">
        <f aca="false">IF(OR(U2601="Pending",U2601="On Hold"),"Open GRN (awaiting)",IF(AJ2601&lt;=1,"Within SLA",IF(ROUND(N(Y2601)/Assumptions!$C$5,3)=AJ2601,"Gate Wait",IF(ROUND(N(Z2601)/Assumptions!$C$6,3)=AJ2601,"Dock Wait",IF(ROUND(N(AA2601)/Assumptions!$C$7,3)=AJ2601,"Unloading",IF(ROUND(N(AB2601)/Assumptions!$C$8,3)=AJ2601,"Unload-to-QC Wait",IF(ROUND(N(AC2601)/Assumptions!$C$9,3)=AJ2601,"QC",IF(ROUND(N(AD2601)/Assumptions!$C$10,3)=AJ2601,"QC-to-GRN Wait",IF(ROUND(N(AE2601)/Assumptions!$C$11,3)=AJ2601,"GRN Processing",IF(ROUND(N(AF2601)/Assumptions!$C$12,3)=AJ2601,"GRN-to-Putaway Wait",IF(ROUND(N(AG2601)/Assumptions!$C$13,3)=AJ2601,"Putaway","Within SLA")))))))))))</f>
        <v>GRN Processing</v>
      </c>
    </row>
    <row r="2602" customFormat="false" ht="15" hidden="false" customHeight="false" outlineLevel="0" collapsed="false">
      <c r="A2602" s="0" t="s">
        <v>7474</v>
      </c>
      <c r="B2602" s="0" t="s">
        <v>7475</v>
      </c>
      <c r="C2602" s="0" t="s">
        <v>159</v>
      </c>
      <c r="D2602" s="0" t="s">
        <v>119</v>
      </c>
      <c r="E2602" s="0" t="s">
        <v>7476</v>
      </c>
      <c r="F2602" s="0" t="s">
        <v>128</v>
      </c>
      <c r="G2602" s="0" t="s">
        <v>122</v>
      </c>
      <c r="H2602" s="17" t="n">
        <v>46266.4798611111</v>
      </c>
      <c r="I2602" s="17" t="n">
        <v>46266.4909722222</v>
      </c>
      <c r="J2602" s="17" t="n">
        <v>46266.49375</v>
      </c>
      <c r="K2602" s="17" t="n">
        <v>46266.5305555556</v>
      </c>
      <c r="L2602" s="17" t="n">
        <v>46266.5423611111</v>
      </c>
      <c r="M2602" s="17" t="n">
        <v>46266.5555555556</v>
      </c>
      <c r="N2602" s="17" t="n">
        <v>46266.6798611111</v>
      </c>
      <c r="O2602" s="17" t="n">
        <v>46266.7125</v>
      </c>
      <c r="P2602" s="17" t="n">
        <v>46266.7243055556</v>
      </c>
      <c r="Q2602" s="17" t="n">
        <v>46266.7402777778</v>
      </c>
      <c r="R2602" s="0" t="n">
        <v>563</v>
      </c>
      <c r="S2602" s="0" t="n">
        <v>0</v>
      </c>
      <c r="T2602" s="0" t="n">
        <v>0</v>
      </c>
      <c r="U2602" s="18" t="s">
        <v>130</v>
      </c>
      <c r="V2602" s="18" t="s">
        <v>156</v>
      </c>
      <c r="W2602" s="0" t="str">
        <f aca="false">IF(AND(X2602&gt;=6,X2602&lt;14),"A",IF(AND(X2602&gt;=14,X2602&lt;22),"B","C"))</f>
        <v>A</v>
      </c>
      <c r="X2602" s="18" t="n">
        <f aca="false">HOUR(H2602)</f>
        <v>11</v>
      </c>
      <c r="Y2602" s="18" t="n">
        <f aca="false">ROUND((I2602-H2602)*1440,0)</f>
        <v>16</v>
      </c>
      <c r="Z2602" s="18" t="n">
        <f aca="false">ROUND((J2602-I2602)*1440,0)</f>
        <v>4</v>
      </c>
      <c r="AA2602" s="18" t="n">
        <f aca="false">ROUND((K2602-J2602)*1440,0)</f>
        <v>53</v>
      </c>
      <c r="AB2602" s="18" t="n">
        <f aca="false">ROUND((L2602-K2602)*1440,0)</f>
        <v>17</v>
      </c>
      <c r="AC2602" s="18" t="n">
        <f aca="false">ROUND((M2602-L2602)*1440,0)</f>
        <v>19</v>
      </c>
      <c r="AD2602" s="18" t="n">
        <f aca="false">IF(N2602="","",ROUND((N2602-M2602)*1440,0))</f>
        <v>179</v>
      </c>
      <c r="AE2602" s="18" t="n">
        <f aca="false">IF(O2602="","",ROUND((O2602-N2602)*1440,0))</f>
        <v>47</v>
      </c>
      <c r="AF2602" s="18" t="n">
        <f aca="false">IF(P2602="","",ROUND((P2602-O2602)*1440,0))</f>
        <v>17</v>
      </c>
      <c r="AG2602" s="18" t="n">
        <f aca="false">IF(Q2602="","",ROUND((Q2602-P2602)*1440,0))</f>
        <v>23</v>
      </c>
      <c r="AH2602" s="18" t="n">
        <f aca="false">IF(Q2602="","",ROUND((Q2602-H2602)*1440,0))</f>
        <v>375</v>
      </c>
      <c r="AI2602" s="19" t="n">
        <f aca="false">ROUND(IF(O2602="",Assumptions!$B$25-K2602,O2602-K2602)*24,1)</f>
        <v>4.4</v>
      </c>
      <c r="AJ2602" s="20" t="n">
        <f aca="false">ROUND(MAX(N(Y2602)/Assumptions!$C$5, N(Z2602)/Assumptions!$C$6, N(AA2602)/Assumptions!$C$7, N(AB2602)/Assumptions!$C$8, N(AC2602)/Assumptions!$C$9, N(AD2602)/Assumptions!$C$10, N(AE2602)/Assumptions!$C$11, N(AF2602)/Assumptions!$C$12, N(AG2602)/Assumptions!$C$13),3)</f>
        <v>5.967</v>
      </c>
      <c r="AK2602" s="0" t="str">
        <f aca="false">IF(OR(U2602="Pending",U2602="On Hold"),"Open GRN (awaiting)",IF(AJ2602&lt;=1,"Within SLA",IF(ROUND(N(Y2602)/Assumptions!$C$5,3)=AJ2602,"Gate Wait",IF(ROUND(N(Z2602)/Assumptions!$C$6,3)=AJ2602,"Dock Wait",IF(ROUND(N(AA2602)/Assumptions!$C$7,3)=AJ2602,"Unloading",IF(ROUND(N(AB2602)/Assumptions!$C$8,3)=AJ2602,"Unload-to-QC Wait",IF(ROUND(N(AC2602)/Assumptions!$C$9,3)=AJ2602,"QC",IF(ROUND(N(AD2602)/Assumptions!$C$10,3)=AJ2602,"QC-to-GRN Wait",IF(ROUND(N(AE2602)/Assumptions!$C$11,3)=AJ2602,"GRN Processing",IF(ROUND(N(AF2602)/Assumptions!$C$12,3)=AJ2602,"GRN-to-Putaway Wait",IF(ROUND(N(AG2602)/Assumptions!$C$13,3)=AJ2602,"Putaway","Within SLA")))))))))))</f>
        <v>QC-to-GRN Wait</v>
      </c>
    </row>
    <row r="2603" customFormat="false" ht="15" hidden="false" customHeight="false" outlineLevel="0" collapsed="false">
      <c r="A2603" s="0" t="s">
        <v>7477</v>
      </c>
      <c r="B2603" s="0" t="s">
        <v>7478</v>
      </c>
      <c r="C2603" s="0" t="s">
        <v>126</v>
      </c>
      <c r="D2603" s="0" t="s">
        <v>119</v>
      </c>
      <c r="E2603" s="0" t="s">
        <v>1501</v>
      </c>
      <c r="F2603" s="0" t="s">
        <v>128</v>
      </c>
      <c r="G2603" s="0" t="s">
        <v>129</v>
      </c>
      <c r="H2603" s="17" t="n">
        <v>46266.4840277778</v>
      </c>
      <c r="I2603" s="17" t="n">
        <v>46266.4909722222</v>
      </c>
      <c r="J2603" s="17" t="n">
        <v>46266.4972222222</v>
      </c>
      <c r="K2603" s="17" t="n">
        <v>46266.5145833333</v>
      </c>
      <c r="L2603" s="17" t="n">
        <v>46266.5194444444</v>
      </c>
      <c r="M2603" s="17" t="n">
        <v>46266.5486111111</v>
      </c>
      <c r="N2603" s="17" t="n">
        <v>46266.5729166667</v>
      </c>
      <c r="O2603" s="17" t="n">
        <v>46266.6291666667</v>
      </c>
      <c r="P2603" s="17" t="n">
        <v>46266.6465277778</v>
      </c>
      <c r="Q2603" s="17" t="n">
        <v>46266.6548611111</v>
      </c>
      <c r="R2603" s="0" t="n">
        <v>281</v>
      </c>
      <c r="S2603" s="0" t="n">
        <v>0</v>
      </c>
      <c r="T2603" s="0" t="n">
        <v>0</v>
      </c>
      <c r="U2603" s="18" t="s">
        <v>130</v>
      </c>
      <c r="V2603" s="18" t="s">
        <v>131</v>
      </c>
      <c r="W2603" s="0" t="str">
        <f aca="false">IF(AND(X2603&gt;=6,X2603&lt;14),"A",IF(AND(X2603&gt;=14,X2603&lt;22),"B","C"))</f>
        <v>A</v>
      </c>
      <c r="X2603" s="18" t="n">
        <f aca="false">HOUR(H2603)</f>
        <v>11</v>
      </c>
      <c r="Y2603" s="18" t="n">
        <f aca="false">ROUND((I2603-H2603)*1440,0)</f>
        <v>10</v>
      </c>
      <c r="Z2603" s="18" t="n">
        <f aca="false">ROUND((J2603-I2603)*1440,0)</f>
        <v>9</v>
      </c>
      <c r="AA2603" s="18" t="n">
        <f aca="false">ROUND((K2603-J2603)*1440,0)</f>
        <v>25</v>
      </c>
      <c r="AB2603" s="18" t="n">
        <f aca="false">ROUND((L2603-K2603)*1440,0)</f>
        <v>7</v>
      </c>
      <c r="AC2603" s="18" t="n">
        <f aca="false">ROUND((M2603-L2603)*1440,0)</f>
        <v>42</v>
      </c>
      <c r="AD2603" s="18" t="n">
        <f aca="false">IF(N2603="","",ROUND((N2603-M2603)*1440,0))</f>
        <v>35</v>
      </c>
      <c r="AE2603" s="18" t="n">
        <f aca="false">IF(O2603="","",ROUND((O2603-N2603)*1440,0))</f>
        <v>81</v>
      </c>
      <c r="AF2603" s="18" t="n">
        <f aca="false">IF(P2603="","",ROUND((P2603-O2603)*1440,0))</f>
        <v>25</v>
      </c>
      <c r="AG2603" s="18" t="n">
        <f aca="false">IF(Q2603="","",ROUND((Q2603-P2603)*1440,0))</f>
        <v>12</v>
      </c>
      <c r="AH2603" s="18" t="n">
        <f aca="false">IF(Q2603="","",ROUND((Q2603-H2603)*1440,0))</f>
        <v>246</v>
      </c>
      <c r="AI2603" s="19" t="n">
        <f aca="false">ROUND(IF(O2603="",Assumptions!$B$25-K2603,O2603-K2603)*24,1)</f>
        <v>2.8</v>
      </c>
      <c r="AJ2603" s="20" t="n">
        <f aca="false">ROUND(MAX(N(Y2603)/Assumptions!$C$5, N(Z2603)/Assumptions!$C$6, N(AA2603)/Assumptions!$C$7, N(AB2603)/Assumptions!$C$8, N(AC2603)/Assumptions!$C$9, N(AD2603)/Assumptions!$C$10, N(AE2603)/Assumptions!$C$11, N(AF2603)/Assumptions!$C$12, N(AG2603)/Assumptions!$C$13),3)</f>
        <v>1.8</v>
      </c>
      <c r="AK2603" s="0" t="str">
        <f aca="false">IF(OR(U2603="Pending",U2603="On Hold"),"Open GRN (awaiting)",IF(AJ2603&lt;=1,"Within SLA",IF(ROUND(N(Y2603)/Assumptions!$C$5,3)=AJ2603,"Gate Wait",IF(ROUND(N(Z2603)/Assumptions!$C$6,3)=AJ2603,"Dock Wait",IF(ROUND(N(AA2603)/Assumptions!$C$7,3)=AJ2603,"Unloading",IF(ROUND(N(AB2603)/Assumptions!$C$8,3)=AJ2603,"Unload-to-QC Wait",IF(ROUND(N(AC2603)/Assumptions!$C$9,3)=AJ2603,"QC",IF(ROUND(N(AD2603)/Assumptions!$C$10,3)=AJ2603,"QC-to-GRN Wait",IF(ROUND(N(AE2603)/Assumptions!$C$11,3)=AJ2603,"GRN Processing",IF(ROUND(N(AF2603)/Assumptions!$C$12,3)=AJ2603,"GRN-to-Putaway Wait",IF(ROUND(N(AG2603)/Assumptions!$C$13,3)=AJ2603,"Putaway","Within SLA")))))))))))</f>
        <v>GRN Processing</v>
      </c>
    </row>
    <row r="2604" customFormat="false" ht="15" hidden="false" customHeight="false" outlineLevel="0" collapsed="false">
      <c r="A2604" s="0" t="s">
        <v>7479</v>
      </c>
      <c r="B2604" s="0" t="s">
        <v>7480</v>
      </c>
      <c r="C2604" s="0" t="s">
        <v>170</v>
      </c>
      <c r="D2604" s="0" t="s">
        <v>147</v>
      </c>
      <c r="E2604" s="0" t="s">
        <v>7481</v>
      </c>
      <c r="F2604" s="0" t="s">
        <v>172</v>
      </c>
      <c r="G2604" s="0" t="s">
        <v>150</v>
      </c>
      <c r="H2604" s="17" t="n">
        <v>46266.4909722222</v>
      </c>
      <c r="I2604" s="17" t="n">
        <v>46266.5152777778</v>
      </c>
      <c r="J2604" s="17" t="n">
        <v>46266.5215277778</v>
      </c>
      <c r="K2604" s="17" t="n">
        <v>46266.5555555556</v>
      </c>
      <c r="L2604" s="17" t="n">
        <v>46266.5583333333</v>
      </c>
      <c r="M2604" s="17" t="n">
        <v>46266.575</v>
      </c>
      <c r="N2604" s="17" t="n">
        <v>46266.7118055556</v>
      </c>
      <c r="O2604" s="17" t="n">
        <v>46266.7451388889</v>
      </c>
      <c r="P2604" s="17" t="n">
        <v>46266.7506944445</v>
      </c>
      <c r="Q2604" s="17" t="n">
        <v>46266.7659722222</v>
      </c>
      <c r="R2604" s="0" t="n">
        <v>211</v>
      </c>
      <c r="S2604" s="0" t="n">
        <v>0</v>
      </c>
      <c r="T2604" s="0" t="n">
        <v>0</v>
      </c>
      <c r="U2604" s="18" t="s">
        <v>130</v>
      </c>
      <c r="V2604" s="18" t="s">
        <v>144</v>
      </c>
      <c r="W2604" s="0" t="str">
        <f aca="false">IF(AND(X2604&gt;=6,X2604&lt;14),"A",IF(AND(X2604&gt;=14,X2604&lt;22),"B","C"))</f>
        <v>A</v>
      </c>
      <c r="X2604" s="18" t="n">
        <f aca="false">HOUR(H2604)</f>
        <v>11</v>
      </c>
      <c r="Y2604" s="18" t="n">
        <f aca="false">ROUND((I2604-H2604)*1440,0)</f>
        <v>35</v>
      </c>
      <c r="Z2604" s="18" t="n">
        <f aca="false">ROUND((J2604-I2604)*1440,0)</f>
        <v>9</v>
      </c>
      <c r="AA2604" s="18" t="n">
        <f aca="false">ROUND((K2604-J2604)*1440,0)</f>
        <v>49</v>
      </c>
      <c r="AB2604" s="18" t="n">
        <f aca="false">ROUND((L2604-K2604)*1440,0)</f>
        <v>4</v>
      </c>
      <c r="AC2604" s="18" t="n">
        <f aca="false">ROUND((M2604-L2604)*1440,0)</f>
        <v>24</v>
      </c>
      <c r="AD2604" s="18" t="n">
        <f aca="false">IF(N2604="","",ROUND((N2604-M2604)*1440,0))</f>
        <v>197</v>
      </c>
      <c r="AE2604" s="18" t="n">
        <f aca="false">IF(O2604="","",ROUND((O2604-N2604)*1440,0))</f>
        <v>48</v>
      </c>
      <c r="AF2604" s="18" t="n">
        <f aca="false">IF(P2604="","",ROUND((P2604-O2604)*1440,0))</f>
        <v>8</v>
      </c>
      <c r="AG2604" s="18" t="n">
        <f aca="false">IF(Q2604="","",ROUND((Q2604-P2604)*1440,0))</f>
        <v>22</v>
      </c>
      <c r="AH2604" s="18" t="n">
        <f aca="false">IF(Q2604="","",ROUND((Q2604-H2604)*1440,0))</f>
        <v>396</v>
      </c>
      <c r="AI2604" s="19" t="n">
        <f aca="false">ROUND(IF(O2604="",Assumptions!$B$25-K2604,O2604-K2604)*24,1)</f>
        <v>4.6</v>
      </c>
      <c r="AJ2604" s="20" t="n">
        <f aca="false">ROUND(MAX(N(Y2604)/Assumptions!$C$5, N(Z2604)/Assumptions!$C$6, N(AA2604)/Assumptions!$C$7, N(AB2604)/Assumptions!$C$8, N(AC2604)/Assumptions!$C$9, N(AD2604)/Assumptions!$C$10, N(AE2604)/Assumptions!$C$11, N(AF2604)/Assumptions!$C$12, N(AG2604)/Assumptions!$C$13),3)</f>
        <v>6.567</v>
      </c>
      <c r="AK2604" s="0" t="str">
        <f aca="false">IF(OR(U2604="Pending",U2604="On Hold"),"Open GRN (awaiting)",IF(AJ2604&lt;=1,"Within SLA",IF(ROUND(N(Y2604)/Assumptions!$C$5,3)=AJ2604,"Gate Wait",IF(ROUND(N(Z2604)/Assumptions!$C$6,3)=AJ2604,"Dock Wait",IF(ROUND(N(AA2604)/Assumptions!$C$7,3)=AJ2604,"Unloading",IF(ROUND(N(AB2604)/Assumptions!$C$8,3)=AJ2604,"Unload-to-QC Wait",IF(ROUND(N(AC2604)/Assumptions!$C$9,3)=AJ2604,"QC",IF(ROUND(N(AD2604)/Assumptions!$C$10,3)=AJ2604,"QC-to-GRN Wait",IF(ROUND(N(AE2604)/Assumptions!$C$11,3)=AJ2604,"GRN Processing",IF(ROUND(N(AF2604)/Assumptions!$C$12,3)=AJ2604,"GRN-to-Putaway Wait",IF(ROUND(N(AG2604)/Assumptions!$C$13,3)=AJ2604,"Putaway","Within SLA")))))))))))</f>
        <v>QC-to-GRN Wait</v>
      </c>
    </row>
    <row r="2605" customFormat="false" ht="15" hidden="false" customHeight="false" outlineLevel="0" collapsed="false">
      <c r="A2605" s="0" t="s">
        <v>7482</v>
      </c>
      <c r="B2605" s="0" t="s">
        <v>7483</v>
      </c>
      <c r="C2605" s="0" t="s">
        <v>126</v>
      </c>
      <c r="D2605" s="0" t="s">
        <v>147</v>
      </c>
      <c r="E2605" s="0" t="s">
        <v>7484</v>
      </c>
      <c r="F2605" s="0" t="s">
        <v>128</v>
      </c>
      <c r="G2605" s="0" t="s">
        <v>167</v>
      </c>
      <c r="H2605" s="17" t="n">
        <v>46266.4923611111</v>
      </c>
      <c r="I2605" s="17" t="n">
        <v>46266.5659722222</v>
      </c>
      <c r="J2605" s="17" t="n">
        <v>46266.5708333333</v>
      </c>
      <c r="K2605" s="17" t="n">
        <v>46266.6076388889</v>
      </c>
      <c r="L2605" s="17" t="n">
        <v>46266.6270833333</v>
      </c>
      <c r="M2605" s="17" t="n">
        <v>46266.6444444444</v>
      </c>
      <c r="N2605" s="17" t="n">
        <v>46266.6583333333</v>
      </c>
      <c r="O2605" s="17" t="n">
        <v>46266.6819444444</v>
      </c>
      <c r="P2605" s="17" t="n">
        <v>46266.7159722222</v>
      </c>
      <c r="Q2605" s="17" t="n">
        <v>46266.7472222222</v>
      </c>
      <c r="R2605" s="0" t="n">
        <v>1107</v>
      </c>
      <c r="S2605" s="0" t="n">
        <v>0</v>
      </c>
      <c r="T2605" s="0" t="n">
        <v>0</v>
      </c>
      <c r="U2605" s="18" t="s">
        <v>130</v>
      </c>
      <c r="V2605" s="18" t="s">
        <v>139</v>
      </c>
      <c r="W2605" s="0" t="str">
        <f aca="false">IF(AND(X2605&gt;=6,X2605&lt;14),"A",IF(AND(X2605&gt;=14,X2605&lt;22),"B","C"))</f>
        <v>A</v>
      </c>
      <c r="X2605" s="18" t="n">
        <f aca="false">HOUR(H2605)</f>
        <v>11</v>
      </c>
      <c r="Y2605" s="18" t="n">
        <f aca="false">ROUND((I2605-H2605)*1440,0)</f>
        <v>106</v>
      </c>
      <c r="Z2605" s="18" t="n">
        <f aca="false">ROUND((J2605-I2605)*1440,0)</f>
        <v>7</v>
      </c>
      <c r="AA2605" s="18" t="n">
        <f aca="false">ROUND((K2605-J2605)*1440,0)</f>
        <v>53</v>
      </c>
      <c r="AB2605" s="18" t="n">
        <f aca="false">ROUND((L2605-K2605)*1440,0)</f>
        <v>28</v>
      </c>
      <c r="AC2605" s="18" t="n">
        <f aca="false">ROUND((M2605-L2605)*1440,0)</f>
        <v>25</v>
      </c>
      <c r="AD2605" s="18" t="n">
        <f aca="false">IF(N2605="","",ROUND((N2605-M2605)*1440,0))</f>
        <v>20</v>
      </c>
      <c r="AE2605" s="18" t="n">
        <f aca="false">IF(O2605="","",ROUND((O2605-N2605)*1440,0))</f>
        <v>34</v>
      </c>
      <c r="AF2605" s="18" t="n">
        <f aca="false">IF(P2605="","",ROUND((P2605-O2605)*1440,0))</f>
        <v>49</v>
      </c>
      <c r="AG2605" s="18" t="n">
        <f aca="false">IF(Q2605="","",ROUND((Q2605-P2605)*1440,0))</f>
        <v>45</v>
      </c>
      <c r="AH2605" s="18" t="n">
        <f aca="false">IF(Q2605="","",ROUND((Q2605-H2605)*1440,0))</f>
        <v>367</v>
      </c>
      <c r="AI2605" s="19" t="n">
        <f aca="false">ROUND(IF(O2605="",Assumptions!$B$25-K2605,O2605-K2605)*24,1)</f>
        <v>1.8</v>
      </c>
      <c r="AJ2605" s="20" t="n">
        <f aca="false">ROUND(MAX(N(Y2605)/Assumptions!$C$5, N(Z2605)/Assumptions!$C$6, N(AA2605)/Assumptions!$C$7, N(AB2605)/Assumptions!$C$8, N(AC2605)/Assumptions!$C$9, N(AD2605)/Assumptions!$C$10, N(AE2605)/Assumptions!$C$11, N(AF2605)/Assumptions!$C$12, N(AG2605)/Assumptions!$C$13),3)</f>
        <v>3.533</v>
      </c>
      <c r="AK2605" s="0" t="str">
        <f aca="false">IF(OR(U2605="Pending",U2605="On Hold"),"Open GRN (awaiting)",IF(AJ2605&lt;=1,"Within SLA",IF(ROUND(N(Y2605)/Assumptions!$C$5,3)=AJ2605,"Gate Wait",IF(ROUND(N(Z2605)/Assumptions!$C$6,3)=AJ2605,"Dock Wait",IF(ROUND(N(AA2605)/Assumptions!$C$7,3)=AJ2605,"Unloading",IF(ROUND(N(AB2605)/Assumptions!$C$8,3)=AJ2605,"Unload-to-QC Wait",IF(ROUND(N(AC2605)/Assumptions!$C$9,3)=AJ2605,"QC",IF(ROUND(N(AD2605)/Assumptions!$C$10,3)=AJ2605,"QC-to-GRN Wait",IF(ROUND(N(AE2605)/Assumptions!$C$11,3)=AJ2605,"GRN Processing",IF(ROUND(N(AF2605)/Assumptions!$C$12,3)=AJ2605,"GRN-to-Putaway Wait",IF(ROUND(N(AG2605)/Assumptions!$C$13,3)=AJ2605,"Putaway","Within SLA")))))))))))</f>
        <v>Gate Wait</v>
      </c>
    </row>
    <row r="2606" customFormat="false" ht="15" hidden="false" customHeight="false" outlineLevel="0" collapsed="false">
      <c r="A2606" s="0" t="s">
        <v>7485</v>
      </c>
      <c r="B2606" s="0" t="s">
        <v>7486</v>
      </c>
      <c r="C2606" s="0" t="s">
        <v>218</v>
      </c>
      <c r="D2606" s="0" t="s">
        <v>147</v>
      </c>
      <c r="E2606" s="0" t="s">
        <v>6594</v>
      </c>
      <c r="F2606" s="0" t="s">
        <v>121</v>
      </c>
      <c r="G2606" s="0" t="s">
        <v>150</v>
      </c>
      <c r="H2606" s="17" t="n">
        <v>46266.5354166667</v>
      </c>
      <c r="I2606" s="17" t="n">
        <v>46266.5645833333</v>
      </c>
      <c r="J2606" s="17" t="n">
        <v>46266.5743055556</v>
      </c>
      <c r="K2606" s="17" t="n">
        <v>46266.6006944445</v>
      </c>
      <c r="L2606" s="17" t="n">
        <v>46266.6118055556</v>
      </c>
      <c r="M2606" s="17" t="n">
        <v>46266.6222222222</v>
      </c>
      <c r="N2606" s="17" t="n">
        <v>46266.7263888889</v>
      </c>
      <c r="O2606" s="17" t="n">
        <v>46266.7597222222</v>
      </c>
      <c r="P2606" s="17" t="n">
        <v>46266.7701388889</v>
      </c>
      <c r="Q2606" s="17" t="n">
        <v>46266.7895833333</v>
      </c>
      <c r="R2606" s="0" t="n">
        <v>1064</v>
      </c>
      <c r="S2606" s="0" t="n">
        <v>0</v>
      </c>
      <c r="T2606" s="0" t="n">
        <v>25</v>
      </c>
      <c r="U2606" s="18" t="s">
        <v>123</v>
      </c>
      <c r="V2606" s="18" t="s">
        <v>82</v>
      </c>
      <c r="W2606" s="0" t="str">
        <f aca="false">IF(AND(X2606&gt;=6,X2606&lt;14),"A",IF(AND(X2606&gt;=14,X2606&lt;22),"B","C"))</f>
        <v>A</v>
      </c>
      <c r="X2606" s="18" t="n">
        <f aca="false">HOUR(H2606)</f>
        <v>12</v>
      </c>
      <c r="Y2606" s="18" t="n">
        <f aca="false">ROUND((I2606-H2606)*1440,0)</f>
        <v>42</v>
      </c>
      <c r="Z2606" s="18" t="n">
        <f aca="false">ROUND((J2606-I2606)*1440,0)</f>
        <v>14</v>
      </c>
      <c r="AA2606" s="18" t="n">
        <f aca="false">ROUND((K2606-J2606)*1440,0)</f>
        <v>38</v>
      </c>
      <c r="AB2606" s="18" t="n">
        <f aca="false">ROUND((L2606-K2606)*1440,0)</f>
        <v>16</v>
      </c>
      <c r="AC2606" s="18" t="n">
        <f aca="false">ROUND((M2606-L2606)*1440,0)</f>
        <v>15</v>
      </c>
      <c r="AD2606" s="18" t="n">
        <f aca="false">IF(N2606="","",ROUND((N2606-M2606)*1440,0))</f>
        <v>150</v>
      </c>
      <c r="AE2606" s="18" t="n">
        <f aca="false">IF(O2606="","",ROUND((O2606-N2606)*1440,0))</f>
        <v>48</v>
      </c>
      <c r="AF2606" s="18" t="n">
        <f aca="false">IF(P2606="","",ROUND((P2606-O2606)*1440,0))</f>
        <v>15</v>
      </c>
      <c r="AG2606" s="18" t="n">
        <f aca="false">IF(Q2606="","",ROUND((Q2606-P2606)*1440,0))</f>
        <v>28</v>
      </c>
      <c r="AH2606" s="18" t="n">
        <f aca="false">IF(Q2606="","",ROUND((Q2606-H2606)*1440,0))</f>
        <v>366</v>
      </c>
      <c r="AI2606" s="19" t="n">
        <f aca="false">ROUND(IF(O2606="",Assumptions!$B$25-K2606,O2606-K2606)*24,1)</f>
        <v>3.8</v>
      </c>
      <c r="AJ2606" s="20" t="n">
        <f aca="false">ROUND(MAX(N(Y2606)/Assumptions!$C$5, N(Z2606)/Assumptions!$C$6, N(AA2606)/Assumptions!$C$7, N(AB2606)/Assumptions!$C$8, N(AC2606)/Assumptions!$C$9, N(AD2606)/Assumptions!$C$10, N(AE2606)/Assumptions!$C$11, N(AF2606)/Assumptions!$C$12, N(AG2606)/Assumptions!$C$13),3)</f>
        <v>5</v>
      </c>
      <c r="AK2606" s="0" t="str">
        <f aca="false">IF(OR(U2606="Pending",U2606="On Hold"),"Open GRN (awaiting)",IF(AJ2606&lt;=1,"Within SLA",IF(ROUND(N(Y2606)/Assumptions!$C$5,3)=AJ2606,"Gate Wait",IF(ROUND(N(Z2606)/Assumptions!$C$6,3)=AJ2606,"Dock Wait",IF(ROUND(N(AA2606)/Assumptions!$C$7,3)=AJ2606,"Unloading",IF(ROUND(N(AB2606)/Assumptions!$C$8,3)=AJ2606,"Unload-to-QC Wait",IF(ROUND(N(AC2606)/Assumptions!$C$9,3)=AJ2606,"QC",IF(ROUND(N(AD2606)/Assumptions!$C$10,3)=AJ2606,"QC-to-GRN Wait",IF(ROUND(N(AE2606)/Assumptions!$C$11,3)=AJ2606,"GRN Processing",IF(ROUND(N(AF2606)/Assumptions!$C$12,3)=AJ2606,"GRN-to-Putaway Wait",IF(ROUND(N(AG2606)/Assumptions!$C$13,3)=AJ2606,"Putaway","Within SLA")))))))))))</f>
        <v>QC-to-GRN Wait</v>
      </c>
    </row>
    <row r="2607" customFormat="false" ht="15" hidden="false" customHeight="false" outlineLevel="0" collapsed="false">
      <c r="A2607" s="0" t="s">
        <v>7487</v>
      </c>
      <c r="B2607" s="0" t="s">
        <v>7488</v>
      </c>
      <c r="C2607" s="0" t="s">
        <v>118</v>
      </c>
      <c r="D2607" s="0" t="s">
        <v>119</v>
      </c>
      <c r="E2607" s="0" t="s">
        <v>4597</v>
      </c>
      <c r="F2607" s="0" t="s">
        <v>121</v>
      </c>
      <c r="G2607" s="0" t="s">
        <v>122</v>
      </c>
      <c r="H2607" s="17" t="n">
        <v>46266.5430555556</v>
      </c>
      <c r="I2607" s="17" t="n">
        <v>46266.5625</v>
      </c>
      <c r="J2607" s="17" t="n">
        <v>46266.5694444445</v>
      </c>
      <c r="K2607" s="17" t="n">
        <v>46266.5909722222</v>
      </c>
      <c r="L2607" s="17" t="n">
        <v>46266.6201388889</v>
      </c>
      <c r="M2607" s="17" t="n">
        <v>46266.6784722222</v>
      </c>
      <c r="N2607" s="17" t="n">
        <v>46266.7451388889</v>
      </c>
      <c r="O2607" s="17" t="n">
        <v>46266.8055555556</v>
      </c>
      <c r="P2607" s="17" t="n">
        <v>46266.8145833333</v>
      </c>
      <c r="Q2607" s="17" t="n">
        <v>46266.8347222222</v>
      </c>
      <c r="R2607" s="0" t="n">
        <v>251</v>
      </c>
      <c r="S2607" s="0" t="n">
        <v>0</v>
      </c>
      <c r="T2607" s="0" t="n">
        <v>0</v>
      </c>
      <c r="U2607" s="18" t="s">
        <v>130</v>
      </c>
      <c r="V2607" s="18" t="s">
        <v>144</v>
      </c>
      <c r="W2607" s="0" t="str">
        <f aca="false">IF(AND(X2607&gt;=6,X2607&lt;14),"A",IF(AND(X2607&gt;=14,X2607&lt;22),"B","C"))</f>
        <v>A</v>
      </c>
      <c r="X2607" s="18" t="n">
        <f aca="false">HOUR(H2607)</f>
        <v>13</v>
      </c>
      <c r="Y2607" s="18" t="n">
        <f aca="false">ROUND((I2607-H2607)*1440,0)</f>
        <v>28</v>
      </c>
      <c r="Z2607" s="18" t="n">
        <f aca="false">ROUND((J2607-I2607)*1440,0)</f>
        <v>10</v>
      </c>
      <c r="AA2607" s="18" t="n">
        <f aca="false">ROUND((K2607-J2607)*1440,0)</f>
        <v>31</v>
      </c>
      <c r="AB2607" s="18" t="n">
        <f aca="false">ROUND((L2607-K2607)*1440,0)</f>
        <v>42</v>
      </c>
      <c r="AC2607" s="18" t="n">
        <f aca="false">ROUND((M2607-L2607)*1440,0)</f>
        <v>84</v>
      </c>
      <c r="AD2607" s="18" t="n">
        <f aca="false">IF(N2607="","",ROUND((N2607-M2607)*1440,0))</f>
        <v>96</v>
      </c>
      <c r="AE2607" s="18" t="n">
        <f aca="false">IF(O2607="","",ROUND((O2607-N2607)*1440,0))</f>
        <v>87</v>
      </c>
      <c r="AF2607" s="18" t="n">
        <f aca="false">IF(P2607="","",ROUND((P2607-O2607)*1440,0))</f>
        <v>13</v>
      </c>
      <c r="AG2607" s="18" t="n">
        <f aca="false">IF(Q2607="","",ROUND((Q2607-P2607)*1440,0))</f>
        <v>29</v>
      </c>
      <c r="AH2607" s="18" t="n">
        <f aca="false">IF(Q2607="","",ROUND((Q2607-H2607)*1440,0))</f>
        <v>420</v>
      </c>
      <c r="AI2607" s="19" t="n">
        <f aca="false">ROUND(IF(O2607="",Assumptions!$B$25-K2607,O2607-K2607)*24,1)</f>
        <v>5.2</v>
      </c>
      <c r="AJ2607" s="20" t="n">
        <f aca="false">ROUND(MAX(N(Y2607)/Assumptions!$C$5, N(Z2607)/Assumptions!$C$6, N(AA2607)/Assumptions!$C$7, N(AB2607)/Assumptions!$C$8, N(AC2607)/Assumptions!$C$9, N(AD2607)/Assumptions!$C$10, N(AE2607)/Assumptions!$C$11, N(AF2607)/Assumptions!$C$12, N(AG2607)/Assumptions!$C$13),3)</f>
        <v>3.2</v>
      </c>
      <c r="AK2607" s="0" t="str">
        <f aca="false">IF(OR(U2607="Pending",U2607="On Hold"),"Open GRN (awaiting)",IF(AJ2607&lt;=1,"Within SLA",IF(ROUND(N(Y2607)/Assumptions!$C$5,3)=AJ2607,"Gate Wait",IF(ROUND(N(Z2607)/Assumptions!$C$6,3)=AJ2607,"Dock Wait",IF(ROUND(N(AA2607)/Assumptions!$C$7,3)=AJ2607,"Unloading",IF(ROUND(N(AB2607)/Assumptions!$C$8,3)=AJ2607,"Unload-to-QC Wait",IF(ROUND(N(AC2607)/Assumptions!$C$9,3)=AJ2607,"QC",IF(ROUND(N(AD2607)/Assumptions!$C$10,3)=AJ2607,"QC-to-GRN Wait",IF(ROUND(N(AE2607)/Assumptions!$C$11,3)=AJ2607,"GRN Processing",IF(ROUND(N(AF2607)/Assumptions!$C$12,3)=AJ2607,"GRN-to-Putaway Wait",IF(ROUND(N(AG2607)/Assumptions!$C$13,3)=AJ2607,"Putaway","Within SLA")))))))))))</f>
        <v>QC-to-GRN Wait</v>
      </c>
    </row>
    <row r="2608" customFormat="false" ht="15" hidden="false" customHeight="false" outlineLevel="0" collapsed="false">
      <c r="A2608" s="0" t="s">
        <v>7489</v>
      </c>
      <c r="B2608" s="0" t="s">
        <v>7490</v>
      </c>
      <c r="C2608" s="0" t="s">
        <v>159</v>
      </c>
      <c r="D2608" s="0" t="s">
        <v>119</v>
      </c>
      <c r="E2608" s="0" t="s">
        <v>7491</v>
      </c>
      <c r="F2608" s="0" t="s">
        <v>128</v>
      </c>
      <c r="G2608" s="0" t="s">
        <v>129</v>
      </c>
      <c r="H2608" s="17" t="n">
        <v>46266.54375</v>
      </c>
      <c r="I2608" s="17" t="n">
        <v>46266.6020833333</v>
      </c>
      <c r="J2608" s="17" t="n">
        <v>46266.6069444444</v>
      </c>
      <c r="K2608" s="17" t="n">
        <v>46266.6319444445</v>
      </c>
      <c r="L2608" s="17" t="n">
        <v>46266.6423611111</v>
      </c>
      <c r="M2608" s="17" t="n">
        <v>46266.6548611111</v>
      </c>
      <c r="N2608" s="17" t="n">
        <v>46266.6666666667</v>
      </c>
      <c r="O2608" s="17" t="n">
        <v>46266.7145833333</v>
      </c>
      <c r="P2608" s="17" t="n">
        <v>46266.7208333333</v>
      </c>
      <c r="Q2608" s="17" t="n">
        <v>46266.7298611111</v>
      </c>
      <c r="R2608" s="0" t="n">
        <v>573</v>
      </c>
      <c r="S2608" s="0" t="n">
        <v>0</v>
      </c>
      <c r="T2608" s="0" t="n">
        <v>0</v>
      </c>
      <c r="U2608" s="18" t="s">
        <v>130</v>
      </c>
      <c r="V2608" s="18" t="s">
        <v>139</v>
      </c>
      <c r="W2608" s="0" t="str">
        <f aca="false">IF(AND(X2608&gt;=6,X2608&lt;14),"A",IF(AND(X2608&gt;=14,X2608&lt;22),"B","C"))</f>
        <v>A</v>
      </c>
      <c r="X2608" s="18" t="n">
        <f aca="false">HOUR(H2608)</f>
        <v>13</v>
      </c>
      <c r="Y2608" s="18" t="n">
        <f aca="false">ROUND((I2608-H2608)*1440,0)</f>
        <v>84</v>
      </c>
      <c r="Z2608" s="18" t="n">
        <f aca="false">ROUND((J2608-I2608)*1440,0)</f>
        <v>7</v>
      </c>
      <c r="AA2608" s="18" t="n">
        <f aca="false">ROUND((K2608-J2608)*1440,0)</f>
        <v>36</v>
      </c>
      <c r="AB2608" s="18" t="n">
        <f aca="false">ROUND((L2608-K2608)*1440,0)</f>
        <v>15</v>
      </c>
      <c r="AC2608" s="18" t="n">
        <f aca="false">ROUND((M2608-L2608)*1440,0)</f>
        <v>18</v>
      </c>
      <c r="AD2608" s="18" t="n">
        <f aca="false">IF(N2608="","",ROUND((N2608-M2608)*1440,0))</f>
        <v>17</v>
      </c>
      <c r="AE2608" s="18" t="n">
        <f aca="false">IF(O2608="","",ROUND((O2608-N2608)*1440,0))</f>
        <v>69</v>
      </c>
      <c r="AF2608" s="18" t="n">
        <f aca="false">IF(P2608="","",ROUND((P2608-O2608)*1440,0))</f>
        <v>9</v>
      </c>
      <c r="AG2608" s="18" t="n">
        <f aca="false">IF(Q2608="","",ROUND((Q2608-P2608)*1440,0))</f>
        <v>13</v>
      </c>
      <c r="AH2608" s="18" t="n">
        <f aca="false">IF(Q2608="","",ROUND((Q2608-H2608)*1440,0))</f>
        <v>268</v>
      </c>
      <c r="AI2608" s="19" t="n">
        <f aca="false">ROUND(IF(O2608="",Assumptions!$B$25-K2608,O2608-K2608)*24,1)</f>
        <v>2</v>
      </c>
      <c r="AJ2608" s="20" t="n">
        <f aca="false">ROUND(MAX(N(Y2608)/Assumptions!$C$5, N(Z2608)/Assumptions!$C$6, N(AA2608)/Assumptions!$C$7, N(AB2608)/Assumptions!$C$8, N(AC2608)/Assumptions!$C$9, N(AD2608)/Assumptions!$C$10, N(AE2608)/Assumptions!$C$11, N(AF2608)/Assumptions!$C$12, N(AG2608)/Assumptions!$C$13),3)</f>
        <v>2.8</v>
      </c>
      <c r="AK2608" s="0" t="str">
        <f aca="false">IF(OR(U2608="Pending",U2608="On Hold"),"Open GRN (awaiting)",IF(AJ2608&lt;=1,"Within SLA",IF(ROUND(N(Y2608)/Assumptions!$C$5,3)=AJ2608,"Gate Wait",IF(ROUND(N(Z2608)/Assumptions!$C$6,3)=AJ2608,"Dock Wait",IF(ROUND(N(AA2608)/Assumptions!$C$7,3)=AJ2608,"Unloading",IF(ROUND(N(AB2608)/Assumptions!$C$8,3)=AJ2608,"Unload-to-QC Wait",IF(ROUND(N(AC2608)/Assumptions!$C$9,3)=AJ2608,"QC",IF(ROUND(N(AD2608)/Assumptions!$C$10,3)=AJ2608,"QC-to-GRN Wait",IF(ROUND(N(AE2608)/Assumptions!$C$11,3)=AJ2608,"GRN Processing",IF(ROUND(N(AF2608)/Assumptions!$C$12,3)=AJ2608,"GRN-to-Putaway Wait",IF(ROUND(N(AG2608)/Assumptions!$C$13,3)=AJ2608,"Putaway","Within SLA")))))))))))</f>
        <v>Gate Wait</v>
      </c>
    </row>
    <row r="2609" customFormat="false" ht="15" hidden="false" customHeight="false" outlineLevel="0" collapsed="false">
      <c r="A2609" s="0" t="s">
        <v>7492</v>
      </c>
      <c r="B2609" s="0" t="s">
        <v>7493</v>
      </c>
      <c r="C2609" s="0" t="s">
        <v>252</v>
      </c>
      <c r="D2609" s="0" t="s">
        <v>135</v>
      </c>
      <c r="E2609" s="0" t="s">
        <v>7494</v>
      </c>
      <c r="F2609" s="0" t="s">
        <v>155</v>
      </c>
      <c r="G2609" s="0" t="s">
        <v>138</v>
      </c>
      <c r="H2609" s="17" t="n">
        <v>46266.5541666667</v>
      </c>
      <c r="I2609" s="17" t="n">
        <v>46266.5770833333</v>
      </c>
      <c r="J2609" s="17" t="n">
        <v>46266.5819444444</v>
      </c>
      <c r="K2609" s="17" t="n">
        <v>46266.6027777778</v>
      </c>
      <c r="L2609" s="17" t="n">
        <v>46266.6069444444</v>
      </c>
      <c r="M2609" s="17" t="n">
        <v>46266.6159722222</v>
      </c>
      <c r="N2609" s="17" t="n">
        <v>46266.6576388889</v>
      </c>
      <c r="O2609" s="17" t="n">
        <v>46266.6881944445</v>
      </c>
      <c r="P2609" s="17" t="n">
        <v>46266.7069444444</v>
      </c>
      <c r="Q2609" s="17" t="n">
        <v>46266.7166666667</v>
      </c>
      <c r="R2609" s="0" t="n">
        <v>277</v>
      </c>
      <c r="S2609" s="0" t="n">
        <v>0</v>
      </c>
      <c r="T2609" s="0" t="n">
        <v>0</v>
      </c>
      <c r="U2609" s="18" t="s">
        <v>130</v>
      </c>
      <c r="V2609" s="18" t="s">
        <v>144</v>
      </c>
      <c r="W2609" s="0" t="str">
        <f aca="false">IF(AND(X2609&gt;=6,X2609&lt;14),"A",IF(AND(X2609&gt;=14,X2609&lt;22),"B","C"))</f>
        <v>A</v>
      </c>
      <c r="X2609" s="18" t="n">
        <f aca="false">HOUR(H2609)</f>
        <v>13</v>
      </c>
      <c r="Y2609" s="18" t="n">
        <f aca="false">ROUND((I2609-H2609)*1440,0)</f>
        <v>33</v>
      </c>
      <c r="Z2609" s="18" t="n">
        <f aca="false">ROUND((J2609-I2609)*1440,0)</f>
        <v>7</v>
      </c>
      <c r="AA2609" s="18" t="n">
        <f aca="false">ROUND((K2609-J2609)*1440,0)</f>
        <v>30</v>
      </c>
      <c r="AB2609" s="18" t="n">
        <f aca="false">ROUND((L2609-K2609)*1440,0)</f>
        <v>6</v>
      </c>
      <c r="AC2609" s="18" t="n">
        <f aca="false">ROUND((M2609-L2609)*1440,0)</f>
        <v>13</v>
      </c>
      <c r="AD2609" s="18" t="n">
        <f aca="false">IF(N2609="","",ROUND((N2609-M2609)*1440,0))</f>
        <v>60</v>
      </c>
      <c r="AE2609" s="18" t="n">
        <f aca="false">IF(O2609="","",ROUND((O2609-N2609)*1440,0))</f>
        <v>44</v>
      </c>
      <c r="AF2609" s="18" t="n">
        <f aca="false">IF(P2609="","",ROUND((P2609-O2609)*1440,0))</f>
        <v>27</v>
      </c>
      <c r="AG2609" s="18" t="n">
        <f aca="false">IF(Q2609="","",ROUND((Q2609-P2609)*1440,0))</f>
        <v>14</v>
      </c>
      <c r="AH2609" s="18" t="n">
        <f aca="false">IF(Q2609="","",ROUND((Q2609-H2609)*1440,0))</f>
        <v>234</v>
      </c>
      <c r="AI2609" s="19" t="n">
        <f aca="false">ROUND(IF(O2609="",Assumptions!$B$25-K2609,O2609-K2609)*24,1)</f>
        <v>2.1</v>
      </c>
      <c r="AJ2609" s="20" t="n">
        <f aca="false">ROUND(MAX(N(Y2609)/Assumptions!$C$5, N(Z2609)/Assumptions!$C$6, N(AA2609)/Assumptions!$C$7, N(AB2609)/Assumptions!$C$8, N(AC2609)/Assumptions!$C$9, N(AD2609)/Assumptions!$C$10, N(AE2609)/Assumptions!$C$11, N(AF2609)/Assumptions!$C$12, N(AG2609)/Assumptions!$C$13),3)</f>
        <v>2</v>
      </c>
      <c r="AK2609" s="0" t="str">
        <f aca="false">IF(OR(U2609="Pending",U2609="On Hold"),"Open GRN (awaiting)",IF(AJ2609&lt;=1,"Within SLA",IF(ROUND(N(Y2609)/Assumptions!$C$5,3)=AJ2609,"Gate Wait",IF(ROUND(N(Z2609)/Assumptions!$C$6,3)=AJ2609,"Dock Wait",IF(ROUND(N(AA2609)/Assumptions!$C$7,3)=AJ2609,"Unloading",IF(ROUND(N(AB2609)/Assumptions!$C$8,3)=AJ2609,"Unload-to-QC Wait",IF(ROUND(N(AC2609)/Assumptions!$C$9,3)=AJ2609,"QC",IF(ROUND(N(AD2609)/Assumptions!$C$10,3)=AJ2609,"QC-to-GRN Wait",IF(ROUND(N(AE2609)/Assumptions!$C$11,3)=AJ2609,"GRN Processing",IF(ROUND(N(AF2609)/Assumptions!$C$12,3)=AJ2609,"GRN-to-Putaway Wait",IF(ROUND(N(AG2609)/Assumptions!$C$13,3)=AJ2609,"Putaway","Within SLA")))))))))))</f>
        <v>QC-to-GRN Wait</v>
      </c>
    </row>
    <row r="2610" customFormat="false" ht="15" hidden="false" customHeight="false" outlineLevel="0" collapsed="false">
      <c r="A2610" s="0" t="s">
        <v>7495</v>
      </c>
      <c r="B2610" s="0" t="s">
        <v>7496</v>
      </c>
      <c r="C2610" s="0" t="s">
        <v>126</v>
      </c>
      <c r="D2610" s="0" t="s">
        <v>147</v>
      </c>
      <c r="E2610" s="0" t="s">
        <v>7497</v>
      </c>
      <c r="F2610" s="0" t="s">
        <v>128</v>
      </c>
      <c r="G2610" s="0" t="s">
        <v>150</v>
      </c>
      <c r="H2610" s="17" t="n">
        <v>46266.5604166667</v>
      </c>
      <c r="I2610" s="17" t="n">
        <v>46266.56875</v>
      </c>
      <c r="J2610" s="17" t="n">
        <v>46266.5708333333</v>
      </c>
      <c r="K2610" s="17" t="n">
        <v>46266.6013888889</v>
      </c>
      <c r="L2610" s="17" t="n">
        <v>46266.6104166667</v>
      </c>
      <c r="M2610" s="17" t="n">
        <v>46266.6368055556</v>
      </c>
      <c r="N2610" s="17" t="n">
        <v>46266.6513888889</v>
      </c>
      <c r="O2610" s="17" t="n">
        <v>46266.6604166667</v>
      </c>
      <c r="P2610" s="17" t="n">
        <v>46266.6659722222</v>
      </c>
      <c r="Q2610" s="17" t="n">
        <v>46266.6791666667</v>
      </c>
      <c r="R2610" s="0" t="n">
        <v>222</v>
      </c>
      <c r="S2610" s="0" t="n">
        <v>0</v>
      </c>
      <c r="T2610" s="0" t="n">
        <v>0</v>
      </c>
      <c r="U2610" s="18" t="s">
        <v>130</v>
      </c>
      <c r="V2610" s="18" t="s">
        <v>333</v>
      </c>
      <c r="W2610" s="0" t="str">
        <f aca="false">IF(AND(X2610&gt;=6,X2610&lt;14),"A",IF(AND(X2610&gt;=14,X2610&lt;22),"B","C"))</f>
        <v>A</v>
      </c>
      <c r="X2610" s="18" t="n">
        <f aca="false">HOUR(H2610)</f>
        <v>13</v>
      </c>
      <c r="Y2610" s="18" t="n">
        <f aca="false">ROUND((I2610-H2610)*1440,0)</f>
        <v>12</v>
      </c>
      <c r="Z2610" s="18" t="n">
        <f aca="false">ROUND((J2610-I2610)*1440,0)</f>
        <v>3</v>
      </c>
      <c r="AA2610" s="18" t="n">
        <f aca="false">ROUND((K2610-J2610)*1440,0)</f>
        <v>44</v>
      </c>
      <c r="AB2610" s="18" t="n">
        <f aca="false">ROUND((L2610-K2610)*1440,0)</f>
        <v>13</v>
      </c>
      <c r="AC2610" s="18" t="n">
        <f aca="false">ROUND((M2610-L2610)*1440,0)</f>
        <v>38</v>
      </c>
      <c r="AD2610" s="18" t="n">
        <f aca="false">IF(N2610="","",ROUND((N2610-M2610)*1440,0))</f>
        <v>21</v>
      </c>
      <c r="AE2610" s="18" t="n">
        <f aca="false">IF(O2610="","",ROUND((O2610-N2610)*1440,0))</f>
        <v>13</v>
      </c>
      <c r="AF2610" s="18" t="n">
        <f aca="false">IF(P2610="","",ROUND((P2610-O2610)*1440,0))</f>
        <v>8</v>
      </c>
      <c r="AG2610" s="18" t="n">
        <f aca="false">IF(Q2610="","",ROUND((Q2610-P2610)*1440,0))</f>
        <v>19</v>
      </c>
      <c r="AH2610" s="18" t="n">
        <f aca="false">IF(Q2610="","",ROUND((Q2610-H2610)*1440,0))</f>
        <v>171</v>
      </c>
      <c r="AI2610" s="19" t="n">
        <f aca="false">ROUND(IF(O2610="",Assumptions!$B$25-K2610,O2610-K2610)*24,1)</f>
        <v>1.4</v>
      </c>
      <c r="AJ2610" s="20" t="n">
        <f aca="false">ROUND(MAX(N(Y2610)/Assumptions!$C$5, N(Z2610)/Assumptions!$C$6, N(AA2610)/Assumptions!$C$7, N(AB2610)/Assumptions!$C$8, N(AC2610)/Assumptions!$C$9, N(AD2610)/Assumptions!$C$10, N(AE2610)/Assumptions!$C$11, N(AF2610)/Assumptions!$C$12, N(AG2610)/Assumptions!$C$13),3)</f>
        <v>0.867</v>
      </c>
      <c r="AK2610" s="0" t="str">
        <f aca="false">IF(OR(U2610="Pending",U2610="On Hold"),"Open GRN (awaiting)",IF(AJ2610&lt;=1,"Within SLA",IF(ROUND(N(Y2610)/Assumptions!$C$5,3)=AJ2610,"Gate Wait",IF(ROUND(N(Z2610)/Assumptions!$C$6,3)=AJ2610,"Dock Wait",IF(ROUND(N(AA2610)/Assumptions!$C$7,3)=AJ2610,"Unloading",IF(ROUND(N(AB2610)/Assumptions!$C$8,3)=AJ2610,"Unload-to-QC Wait",IF(ROUND(N(AC2610)/Assumptions!$C$9,3)=AJ2610,"QC",IF(ROUND(N(AD2610)/Assumptions!$C$10,3)=AJ2610,"QC-to-GRN Wait",IF(ROUND(N(AE2610)/Assumptions!$C$11,3)=AJ2610,"GRN Processing",IF(ROUND(N(AF2610)/Assumptions!$C$12,3)=AJ2610,"GRN-to-Putaway Wait",IF(ROUND(N(AG2610)/Assumptions!$C$13,3)=AJ2610,"Putaway","Within SLA")))))))))))</f>
        <v>Within SLA</v>
      </c>
    </row>
    <row r="2611" customFormat="false" ht="15" hidden="false" customHeight="false" outlineLevel="0" collapsed="false">
      <c r="A2611" s="0" t="s">
        <v>7498</v>
      </c>
      <c r="B2611" s="0" t="s">
        <v>7499</v>
      </c>
      <c r="C2611" s="0" t="s">
        <v>184</v>
      </c>
      <c r="D2611" s="0" t="s">
        <v>147</v>
      </c>
      <c r="E2611" s="0" t="s">
        <v>7500</v>
      </c>
      <c r="F2611" s="0" t="s">
        <v>177</v>
      </c>
      <c r="G2611" s="0" t="s">
        <v>167</v>
      </c>
      <c r="H2611" s="17" t="n">
        <v>46266.5673611111</v>
      </c>
      <c r="I2611" s="17" t="n">
        <v>46266.6076388889</v>
      </c>
      <c r="J2611" s="17" t="n">
        <v>46266.6138888889</v>
      </c>
      <c r="K2611" s="17" t="n">
        <v>46266.6319444445</v>
      </c>
      <c r="L2611" s="17" t="n">
        <v>46266.6395833333</v>
      </c>
      <c r="M2611" s="17" t="n">
        <v>46266.6583333333</v>
      </c>
      <c r="N2611" s="17" t="n">
        <v>46266.6833333333</v>
      </c>
      <c r="O2611" s="17" t="n">
        <v>46266.6895833333</v>
      </c>
      <c r="P2611" s="17" t="n">
        <v>46266.6958333333</v>
      </c>
      <c r="Q2611" s="17" t="n">
        <v>46266.7097222222</v>
      </c>
      <c r="R2611" s="0" t="n">
        <v>608</v>
      </c>
      <c r="S2611" s="0" t="n">
        <v>0</v>
      </c>
      <c r="T2611" s="0" t="n">
        <v>0</v>
      </c>
      <c r="U2611" s="18" t="s">
        <v>130</v>
      </c>
      <c r="V2611" s="18" t="s">
        <v>139</v>
      </c>
      <c r="W2611" s="0" t="str">
        <f aca="false">IF(AND(X2611&gt;=6,X2611&lt;14),"A",IF(AND(X2611&gt;=14,X2611&lt;22),"B","C"))</f>
        <v>A</v>
      </c>
      <c r="X2611" s="18" t="n">
        <f aca="false">HOUR(H2611)</f>
        <v>13</v>
      </c>
      <c r="Y2611" s="18" t="n">
        <f aca="false">ROUND((I2611-H2611)*1440,0)</f>
        <v>58</v>
      </c>
      <c r="Z2611" s="18" t="n">
        <f aca="false">ROUND((J2611-I2611)*1440,0)</f>
        <v>9</v>
      </c>
      <c r="AA2611" s="18" t="n">
        <f aca="false">ROUND((K2611-J2611)*1440,0)</f>
        <v>26</v>
      </c>
      <c r="AB2611" s="18" t="n">
        <f aca="false">ROUND((L2611-K2611)*1440,0)</f>
        <v>11</v>
      </c>
      <c r="AC2611" s="18" t="n">
        <f aca="false">ROUND((M2611-L2611)*1440,0)</f>
        <v>27</v>
      </c>
      <c r="AD2611" s="18" t="n">
        <f aca="false">IF(N2611="","",ROUND((N2611-M2611)*1440,0))</f>
        <v>36</v>
      </c>
      <c r="AE2611" s="18" t="n">
        <f aca="false">IF(O2611="","",ROUND((O2611-N2611)*1440,0))</f>
        <v>9</v>
      </c>
      <c r="AF2611" s="18" t="n">
        <f aca="false">IF(P2611="","",ROUND((P2611-O2611)*1440,0))</f>
        <v>9</v>
      </c>
      <c r="AG2611" s="18" t="n">
        <f aca="false">IF(Q2611="","",ROUND((Q2611-P2611)*1440,0))</f>
        <v>20</v>
      </c>
      <c r="AH2611" s="18" t="n">
        <f aca="false">IF(Q2611="","",ROUND((Q2611-H2611)*1440,0))</f>
        <v>205</v>
      </c>
      <c r="AI2611" s="19" t="n">
        <f aca="false">ROUND(IF(O2611="",Assumptions!$B$25-K2611,O2611-K2611)*24,1)</f>
        <v>1.4</v>
      </c>
      <c r="AJ2611" s="20" t="n">
        <f aca="false">ROUND(MAX(N(Y2611)/Assumptions!$C$5, N(Z2611)/Assumptions!$C$6, N(AA2611)/Assumptions!$C$7, N(AB2611)/Assumptions!$C$8, N(AC2611)/Assumptions!$C$9, N(AD2611)/Assumptions!$C$10, N(AE2611)/Assumptions!$C$11, N(AF2611)/Assumptions!$C$12, N(AG2611)/Assumptions!$C$13),3)</f>
        <v>1.933</v>
      </c>
      <c r="AK2611" s="0" t="str">
        <f aca="false">IF(OR(U2611="Pending",U2611="On Hold"),"Open GRN (awaiting)",IF(AJ2611&lt;=1,"Within SLA",IF(ROUND(N(Y2611)/Assumptions!$C$5,3)=AJ2611,"Gate Wait",IF(ROUND(N(Z2611)/Assumptions!$C$6,3)=AJ2611,"Dock Wait",IF(ROUND(N(AA2611)/Assumptions!$C$7,3)=AJ2611,"Unloading",IF(ROUND(N(AB2611)/Assumptions!$C$8,3)=AJ2611,"Unload-to-QC Wait",IF(ROUND(N(AC2611)/Assumptions!$C$9,3)=AJ2611,"QC",IF(ROUND(N(AD2611)/Assumptions!$C$10,3)=AJ2611,"QC-to-GRN Wait",IF(ROUND(N(AE2611)/Assumptions!$C$11,3)=AJ2611,"GRN Processing",IF(ROUND(N(AF2611)/Assumptions!$C$12,3)=AJ2611,"GRN-to-Putaway Wait",IF(ROUND(N(AG2611)/Assumptions!$C$13,3)=AJ2611,"Putaway","Within SLA")))))))))))</f>
        <v>Gate Wait</v>
      </c>
    </row>
    <row r="2612" customFormat="false" ht="15" hidden="false" customHeight="false" outlineLevel="0" collapsed="false">
      <c r="A2612" s="0" t="s">
        <v>7501</v>
      </c>
      <c r="B2612" s="0" t="s">
        <v>7502</v>
      </c>
      <c r="C2612" s="0" t="s">
        <v>142</v>
      </c>
      <c r="D2612" s="0" t="s">
        <v>147</v>
      </c>
      <c r="E2612" s="0" t="s">
        <v>6385</v>
      </c>
      <c r="F2612" s="0" t="s">
        <v>137</v>
      </c>
      <c r="G2612" s="0" t="s">
        <v>150</v>
      </c>
      <c r="H2612" s="17" t="n">
        <v>46266.5784722222</v>
      </c>
      <c r="I2612" s="17" t="n">
        <v>46266.64375</v>
      </c>
      <c r="J2612" s="17" t="n">
        <v>46266.6465277778</v>
      </c>
      <c r="K2612" s="17" t="n">
        <v>46266.66875</v>
      </c>
      <c r="L2612" s="17" t="n">
        <v>46266.6791666667</v>
      </c>
      <c r="M2612" s="17" t="n">
        <v>46266.6902777778</v>
      </c>
      <c r="N2612" s="17" t="n">
        <v>46266.6958333333</v>
      </c>
      <c r="O2612" s="17" t="n">
        <v>46266.7034722222</v>
      </c>
      <c r="P2612" s="17" t="n">
        <v>46266.7152777778</v>
      </c>
      <c r="Q2612" s="17" t="n">
        <v>46266.7222222222</v>
      </c>
      <c r="R2612" s="0" t="n">
        <v>846</v>
      </c>
      <c r="S2612" s="0" t="n">
        <v>0</v>
      </c>
      <c r="T2612" s="0" t="n">
        <v>0</v>
      </c>
      <c r="U2612" s="18" t="s">
        <v>130</v>
      </c>
      <c r="V2612" s="18" t="s">
        <v>139</v>
      </c>
      <c r="W2612" s="0" t="str">
        <f aca="false">IF(AND(X2612&gt;=6,X2612&lt;14),"A",IF(AND(X2612&gt;=14,X2612&lt;22),"B","C"))</f>
        <v>A</v>
      </c>
      <c r="X2612" s="18" t="n">
        <f aca="false">HOUR(H2612)</f>
        <v>13</v>
      </c>
      <c r="Y2612" s="18" t="n">
        <f aca="false">ROUND((I2612-H2612)*1440,0)</f>
        <v>94</v>
      </c>
      <c r="Z2612" s="18" t="n">
        <f aca="false">ROUND((J2612-I2612)*1440,0)</f>
        <v>4</v>
      </c>
      <c r="AA2612" s="18" t="n">
        <f aca="false">ROUND((K2612-J2612)*1440,0)</f>
        <v>32</v>
      </c>
      <c r="AB2612" s="18" t="n">
        <f aca="false">ROUND((L2612-K2612)*1440,0)</f>
        <v>15</v>
      </c>
      <c r="AC2612" s="18" t="n">
        <f aca="false">ROUND((M2612-L2612)*1440,0)</f>
        <v>16</v>
      </c>
      <c r="AD2612" s="18" t="n">
        <f aca="false">IF(N2612="","",ROUND((N2612-M2612)*1440,0))</f>
        <v>8</v>
      </c>
      <c r="AE2612" s="18" t="n">
        <f aca="false">IF(O2612="","",ROUND((O2612-N2612)*1440,0))</f>
        <v>11</v>
      </c>
      <c r="AF2612" s="18" t="n">
        <f aca="false">IF(P2612="","",ROUND((P2612-O2612)*1440,0))</f>
        <v>17</v>
      </c>
      <c r="AG2612" s="18" t="n">
        <f aca="false">IF(Q2612="","",ROUND((Q2612-P2612)*1440,0))</f>
        <v>10</v>
      </c>
      <c r="AH2612" s="18" t="n">
        <f aca="false">IF(Q2612="","",ROUND((Q2612-H2612)*1440,0))</f>
        <v>207</v>
      </c>
      <c r="AI2612" s="19" t="n">
        <f aca="false">ROUND(IF(O2612="",Assumptions!$B$25-K2612,O2612-K2612)*24,1)</f>
        <v>0.8</v>
      </c>
      <c r="AJ2612" s="20" t="n">
        <f aca="false">ROUND(MAX(N(Y2612)/Assumptions!$C$5, N(Z2612)/Assumptions!$C$6, N(AA2612)/Assumptions!$C$7, N(AB2612)/Assumptions!$C$8, N(AC2612)/Assumptions!$C$9, N(AD2612)/Assumptions!$C$10, N(AE2612)/Assumptions!$C$11, N(AF2612)/Assumptions!$C$12, N(AG2612)/Assumptions!$C$13),3)</f>
        <v>3.133</v>
      </c>
      <c r="AK2612" s="0" t="str">
        <f aca="false">IF(OR(U2612="Pending",U2612="On Hold"),"Open GRN (awaiting)",IF(AJ2612&lt;=1,"Within SLA",IF(ROUND(N(Y2612)/Assumptions!$C$5,3)=AJ2612,"Gate Wait",IF(ROUND(N(Z2612)/Assumptions!$C$6,3)=AJ2612,"Dock Wait",IF(ROUND(N(AA2612)/Assumptions!$C$7,3)=AJ2612,"Unloading",IF(ROUND(N(AB2612)/Assumptions!$C$8,3)=AJ2612,"Unload-to-QC Wait",IF(ROUND(N(AC2612)/Assumptions!$C$9,3)=AJ2612,"QC",IF(ROUND(N(AD2612)/Assumptions!$C$10,3)=AJ2612,"QC-to-GRN Wait",IF(ROUND(N(AE2612)/Assumptions!$C$11,3)=AJ2612,"GRN Processing",IF(ROUND(N(AF2612)/Assumptions!$C$12,3)=AJ2612,"GRN-to-Putaway Wait",IF(ROUND(N(AG2612)/Assumptions!$C$13,3)=AJ2612,"Putaway","Within SLA")))))))))))</f>
        <v>Gate Wait</v>
      </c>
    </row>
    <row r="2613" customFormat="false" ht="15" hidden="false" customHeight="false" outlineLevel="0" collapsed="false">
      <c r="A2613" s="0" t="s">
        <v>7503</v>
      </c>
      <c r="B2613" s="0" t="s">
        <v>7504</v>
      </c>
      <c r="C2613" s="0" t="s">
        <v>126</v>
      </c>
      <c r="D2613" s="0" t="s">
        <v>147</v>
      </c>
      <c r="E2613" s="0" t="s">
        <v>7505</v>
      </c>
      <c r="F2613" s="0" t="s">
        <v>128</v>
      </c>
      <c r="G2613" s="0" t="s">
        <v>167</v>
      </c>
      <c r="H2613" s="17" t="n">
        <v>46266.6027777778</v>
      </c>
      <c r="I2613" s="17" t="n">
        <v>46266.6409722222</v>
      </c>
      <c r="J2613" s="17" t="n">
        <v>46266.6451388889</v>
      </c>
      <c r="K2613" s="17" t="n">
        <v>46266.675</v>
      </c>
      <c r="L2613" s="17" t="n">
        <v>46266.6861111111</v>
      </c>
      <c r="M2613" s="17" t="n">
        <v>46266.6986111111</v>
      </c>
      <c r="N2613" s="17" t="n">
        <v>46266.7263888889</v>
      </c>
      <c r="O2613" s="17" t="n">
        <v>46266.7513888889</v>
      </c>
      <c r="P2613" s="17" t="n">
        <v>46266.7625</v>
      </c>
      <c r="Q2613" s="17" t="n">
        <v>46266.7701388889</v>
      </c>
      <c r="R2613" s="0" t="n">
        <v>418</v>
      </c>
      <c r="S2613" s="0" t="n">
        <v>0</v>
      </c>
      <c r="T2613" s="0" t="n">
        <v>0</v>
      </c>
      <c r="U2613" s="18" t="s">
        <v>130</v>
      </c>
      <c r="V2613" s="18" t="s">
        <v>139</v>
      </c>
      <c r="W2613" s="0" t="str">
        <f aca="false">IF(AND(X2613&gt;=6,X2613&lt;14),"A",IF(AND(X2613&gt;=14,X2613&lt;22),"B","C"))</f>
        <v>B</v>
      </c>
      <c r="X2613" s="18" t="n">
        <f aca="false">HOUR(H2613)</f>
        <v>14</v>
      </c>
      <c r="Y2613" s="18" t="n">
        <f aca="false">ROUND((I2613-H2613)*1440,0)</f>
        <v>55</v>
      </c>
      <c r="Z2613" s="18" t="n">
        <f aca="false">ROUND((J2613-I2613)*1440,0)</f>
        <v>6</v>
      </c>
      <c r="AA2613" s="18" t="n">
        <f aca="false">ROUND((K2613-J2613)*1440,0)</f>
        <v>43</v>
      </c>
      <c r="AB2613" s="18" t="n">
        <f aca="false">ROUND((L2613-K2613)*1440,0)</f>
        <v>16</v>
      </c>
      <c r="AC2613" s="18" t="n">
        <f aca="false">ROUND((M2613-L2613)*1440,0)</f>
        <v>18</v>
      </c>
      <c r="AD2613" s="18" t="n">
        <f aca="false">IF(N2613="","",ROUND((N2613-M2613)*1440,0))</f>
        <v>40</v>
      </c>
      <c r="AE2613" s="18" t="n">
        <f aca="false">IF(O2613="","",ROUND((O2613-N2613)*1440,0))</f>
        <v>36</v>
      </c>
      <c r="AF2613" s="18" t="n">
        <f aca="false">IF(P2613="","",ROUND((P2613-O2613)*1440,0))</f>
        <v>16</v>
      </c>
      <c r="AG2613" s="18" t="n">
        <f aca="false">IF(Q2613="","",ROUND((Q2613-P2613)*1440,0))</f>
        <v>11</v>
      </c>
      <c r="AH2613" s="18" t="n">
        <f aca="false">IF(Q2613="","",ROUND((Q2613-H2613)*1440,0))</f>
        <v>241</v>
      </c>
      <c r="AI2613" s="19" t="n">
        <f aca="false">ROUND(IF(O2613="",Assumptions!$B$25-K2613,O2613-K2613)*24,1)</f>
        <v>1.8</v>
      </c>
      <c r="AJ2613" s="20" t="n">
        <f aca="false">ROUND(MAX(N(Y2613)/Assumptions!$C$5, N(Z2613)/Assumptions!$C$6, N(AA2613)/Assumptions!$C$7, N(AB2613)/Assumptions!$C$8, N(AC2613)/Assumptions!$C$9, N(AD2613)/Assumptions!$C$10, N(AE2613)/Assumptions!$C$11, N(AF2613)/Assumptions!$C$12, N(AG2613)/Assumptions!$C$13),3)</f>
        <v>1.833</v>
      </c>
      <c r="AK2613" s="0" t="str">
        <f aca="false">IF(OR(U2613="Pending",U2613="On Hold"),"Open GRN (awaiting)",IF(AJ2613&lt;=1,"Within SLA",IF(ROUND(N(Y2613)/Assumptions!$C$5,3)=AJ2613,"Gate Wait",IF(ROUND(N(Z2613)/Assumptions!$C$6,3)=AJ2613,"Dock Wait",IF(ROUND(N(AA2613)/Assumptions!$C$7,3)=AJ2613,"Unloading",IF(ROUND(N(AB2613)/Assumptions!$C$8,3)=AJ2613,"Unload-to-QC Wait",IF(ROUND(N(AC2613)/Assumptions!$C$9,3)=AJ2613,"QC",IF(ROUND(N(AD2613)/Assumptions!$C$10,3)=AJ2613,"QC-to-GRN Wait",IF(ROUND(N(AE2613)/Assumptions!$C$11,3)=AJ2613,"GRN Processing",IF(ROUND(N(AF2613)/Assumptions!$C$12,3)=AJ2613,"GRN-to-Putaway Wait",IF(ROUND(N(AG2613)/Assumptions!$C$13,3)=AJ2613,"Putaway","Within SLA")))))))))))</f>
        <v>Gate Wait</v>
      </c>
    </row>
    <row r="2614" customFormat="false" ht="15" hidden="false" customHeight="false" outlineLevel="0" collapsed="false">
      <c r="A2614" s="0" t="s">
        <v>7506</v>
      </c>
      <c r="B2614" s="0" t="s">
        <v>7507</v>
      </c>
      <c r="C2614" s="0" t="s">
        <v>126</v>
      </c>
      <c r="D2614" s="0" t="s">
        <v>119</v>
      </c>
      <c r="E2614" s="0" t="s">
        <v>7508</v>
      </c>
      <c r="F2614" s="0" t="s">
        <v>172</v>
      </c>
      <c r="G2614" s="0" t="s">
        <v>122</v>
      </c>
      <c r="H2614" s="17" t="n">
        <v>46266.60625</v>
      </c>
      <c r="I2614" s="17" t="n">
        <v>46266.6506944444</v>
      </c>
      <c r="J2614" s="17" t="n">
        <v>46266.6625</v>
      </c>
      <c r="K2614" s="17" t="n">
        <v>46266.7152777778</v>
      </c>
      <c r="L2614" s="17" t="n">
        <v>46266.7236111111</v>
      </c>
      <c r="M2614" s="17" t="n">
        <v>46266.74375</v>
      </c>
      <c r="N2614" s="17" t="n">
        <v>46266.7652777778</v>
      </c>
      <c r="O2614" s="17" t="n">
        <v>46266.7708333333</v>
      </c>
      <c r="P2614" s="17" t="n">
        <v>46266.7881944445</v>
      </c>
      <c r="Q2614" s="17" t="n">
        <v>46266.8118055556</v>
      </c>
      <c r="R2614" s="0" t="n">
        <v>1306</v>
      </c>
      <c r="S2614" s="0" t="n">
        <v>0</v>
      </c>
      <c r="T2614" s="0" t="n">
        <v>0</v>
      </c>
      <c r="U2614" s="18" t="s">
        <v>130</v>
      </c>
      <c r="V2614" s="18" t="s">
        <v>82</v>
      </c>
      <c r="W2614" s="0" t="str">
        <f aca="false">IF(AND(X2614&gt;=6,X2614&lt;14),"A",IF(AND(X2614&gt;=14,X2614&lt;22),"B","C"))</f>
        <v>B</v>
      </c>
      <c r="X2614" s="18" t="n">
        <f aca="false">HOUR(H2614)</f>
        <v>14</v>
      </c>
      <c r="Y2614" s="18" t="n">
        <f aca="false">ROUND((I2614-H2614)*1440,0)</f>
        <v>64</v>
      </c>
      <c r="Z2614" s="18" t="n">
        <f aca="false">ROUND((J2614-I2614)*1440,0)</f>
        <v>17</v>
      </c>
      <c r="AA2614" s="18" t="n">
        <f aca="false">ROUND((K2614-J2614)*1440,0)</f>
        <v>76</v>
      </c>
      <c r="AB2614" s="18" t="n">
        <f aca="false">ROUND((L2614-K2614)*1440,0)</f>
        <v>12</v>
      </c>
      <c r="AC2614" s="18" t="n">
        <f aca="false">ROUND((M2614-L2614)*1440,0)</f>
        <v>29</v>
      </c>
      <c r="AD2614" s="18" t="n">
        <f aca="false">IF(N2614="","",ROUND((N2614-M2614)*1440,0))</f>
        <v>31</v>
      </c>
      <c r="AE2614" s="18" t="n">
        <f aca="false">IF(O2614="","",ROUND((O2614-N2614)*1440,0))</f>
        <v>8</v>
      </c>
      <c r="AF2614" s="18" t="n">
        <f aca="false">IF(P2614="","",ROUND((P2614-O2614)*1440,0))</f>
        <v>25</v>
      </c>
      <c r="AG2614" s="18" t="n">
        <f aca="false">IF(Q2614="","",ROUND((Q2614-P2614)*1440,0))</f>
        <v>34</v>
      </c>
      <c r="AH2614" s="18" t="n">
        <f aca="false">IF(Q2614="","",ROUND((Q2614-H2614)*1440,0))</f>
        <v>296</v>
      </c>
      <c r="AI2614" s="19" t="n">
        <f aca="false">ROUND(IF(O2614="",Assumptions!$B$25-K2614,O2614-K2614)*24,1)</f>
        <v>1.3</v>
      </c>
      <c r="AJ2614" s="20" t="n">
        <f aca="false">ROUND(MAX(N(Y2614)/Assumptions!$C$5, N(Z2614)/Assumptions!$C$6, N(AA2614)/Assumptions!$C$7, N(AB2614)/Assumptions!$C$8, N(AC2614)/Assumptions!$C$9, N(AD2614)/Assumptions!$C$10, N(AE2614)/Assumptions!$C$11, N(AF2614)/Assumptions!$C$12, N(AG2614)/Assumptions!$C$13),3)</f>
        <v>2.133</v>
      </c>
      <c r="AK2614" s="0" t="str">
        <f aca="false">IF(OR(U2614="Pending",U2614="On Hold"),"Open GRN (awaiting)",IF(AJ2614&lt;=1,"Within SLA",IF(ROUND(N(Y2614)/Assumptions!$C$5,3)=AJ2614,"Gate Wait",IF(ROUND(N(Z2614)/Assumptions!$C$6,3)=AJ2614,"Dock Wait",IF(ROUND(N(AA2614)/Assumptions!$C$7,3)=AJ2614,"Unloading",IF(ROUND(N(AB2614)/Assumptions!$C$8,3)=AJ2614,"Unload-to-QC Wait",IF(ROUND(N(AC2614)/Assumptions!$C$9,3)=AJ2614,"QC",IF(ROUND(N(AD2614)/Assumptions!$C$10,3)=AJ2614,"QC-to-GRN Wait",IF(ROUND(N(AE2614)/Assumptions!$C$11,3)=AJ2614,"GRN Processing",IF(ROUND(N(AF2614)/Assumptions!$C$12,3)=AJ2614,"GRN-to-Putaway Wait",IF(ROUND(N(AG2614)/Assumptions!$C$13,3)=AJ2614,"Putaway","Within SLA")))))))))))</f>
        <v>Gate Wait</v>
      </c>
    </row>
    <row r="2615" customFormat="false" ht="15" hidden="false" customHeight="false" outlineLevel="0" collapsed="false">
      <c r="A2615" s="0" t="s">
        <v>7509</v>
      </c>
      <c r="B2615" s="0" t="s">
        <v>7510</v>
      </c>
      <c r="C2615" s="0" t="s">
        <v>159</v>
      </c>
      <c r="D2615" s="0" t="s">
        <v>147</v>
      </c>
      <c r="E2615" s="0" t="s">
        <v>7511</v>
      </c>
      <c r="F2615" s="0" t="s">
        <v>128</v>
      </c>
      <c r="G2615" s="0" t="s">
        <v>150</v>
      </c>
      <c r="H2615" s="17" t="n">
        <v>46266.6125</v>
      </c>
      <c r="I2615" s="17" t="n">
        <v>46266.6534722222</v>
      </c>
      <c r="J2615" s="17" t="n">
        <v>46266.6597222222</v>
      </c>
      <c r="K2615" s="17" t="n">
        <v>46266.6875</v>
      </c>
      <c r="L2615" s="17" t="n">
        <v>46266.69375</v>
      </c>
      <c r="M2615" s="17" t="n">
        <v>46266.7194444445</v>
      </c>
      <c r="N2615" s="17" t="n">
        <v>46266.8131944445</v>
      </c>
      <c r="O2615" s="17" t="n">
        <v>46266.8402777778</v>
      </c>
      <c r="P2615" s="17" t="n">
        <v>46266.8673611111</v>
      </c>
      <c r="Q2615" s="17" t="n">
        <v>46266.8895833333</v>
      </c>
      <c r="R2615" s="0" t="n">
        <v>625</v>
      </c>
      <c r="S2615" s="0" t="n">
        <v>0</v>
      </c>
      <c r="T2615" s="0" t="n">
        <v>0</v>
      </c>
      <c r="U2615" s="18" t="s">
        <v>130</v>
      </c>
      <c r="V2615" s="18" t="s">
        <v>156</v>
      </c>
      <c r="W2615" s="0" t="str">
        <f aca="false">IF(AND(X2615&gt;=6,X2615&lt;14),"A",IF(AND(X2615&gt;=14,X2615&lt;22),"B","C"))</f>
        <v>B</v>
      </c>
      <c r="X2615" s="18" t="n">
        <f aca="false">HOUR(H2615)</f>
        <v>14</v>
      </c>
      <c r="Y2615" s="18" t="n">
        <f aca="false">ROUND((I2615-H2615)*1440,0)</f>
        <v>59</v>
      </c>
      <c r="Z2615" s="18" t="n">
        <f aca="false">ROUND((J2615-I2615)*1440,0)</f>
        <v>9</v>
      </c>
      <c r="AA2615" s="18" t="n">
        <f aca="false">ROUND((K2615-J2615)*1440,0)</f>
        <v>40</v>
      </c>
      <c r="AB2615" s="18" t="n">
        <f aca="false">ROUND((L2615-K2615)*1440,0)</f>
        <v>9</v>
      </c>
      <c r="AC2615" s="18" t="n">
        <f aca="false">ROUND((M2615-L2615)*1440,0)</f>
        <v>37</v>
      </c>
      <c r="AD2615" s="18" t="n">
        <f aca="false">IF(N2615="","",ROUND((N2615-M2615)*1440,0))</f>
        <v>135</v>
      </c>
      <c r="AE2615" s="18" t="n">
        <f aca="false">IF(O2615="","",ROUND((O2615-N2615)*1440,0))</f>
        <v>39</v>
      </c>
      <c r="AF2615" s="18" t="n">
        <f aca="false">IF(P2615="","",ROUND((P2615-O2615)*1440,0))</f>
        <v>39</v>
      </c>
      <c r="AG2615" s="18" t="n">
        <f aca="false">IF(Q2615="","",ROUND((Q2615-P2615)*1440,0))</f>
        <v>32</v>
      </c>
      <c r="AH2615" s="18" t="n">
        <f aca="false">IF(Q2615="","",ROUND((Q2615-H2615)*1440,0))</f>
        <v>399</v>
      </c>
      <c r="AI2615" s="19" t="n">
        <f aca="false">ROUND(IF(O2615="",Assumptions!$B$25-K2615,O2615-K2615)*24,1)</f>
        <v>3.7</v>
      </c>
      <c r="AJ2615" s="20" t="n">
        <f aca="false">ROUND(MAX(N(Y2615)/Assumptions!$C$5, N(Z2615)/Assumptions!$C$6, N(AA2615)/Assumptions!$C$7, N(AB2615)/Assumptions!$C$8, N(AC2615)/Assumptions!$C$9, N(AD2615)/Assumptions!$C$10, N(AE2615)/Assumptions!$C$11, N(AF2615)/Assumptions!$C$12, N(AG2615)/Assumptions!$C$13),3)</f>
        <v>4.5</v>
      </c>
      <c r="AK2615" s="0" t="str">
        <f aca="false">IF(OR(U2615="Pending",U2615="On Hold"),"Open GRN (awaiting)",IF(AJ2615&lt;=1,"Within SLA",IF(ROUND(N(Y2615)/Assumptions!$C$5,3)=AJ2615,"Gate Wait",IF(ROUND(N(Z2615)/Assumptions!$C$6,3)=AJ2615,"Dock Wait",IF(ROUND(N(AA2615)/Assumptions!$C$7,3)=AJ2615,"Unloading",IF(ROUND(N(AB2615)/Assumptions!$C$8,3)=AJ2615,"Unload-to-QC Wait",IF(ROUND(N(AC2615)/Assumptions!$C$9,3)=AJ2615,"QC",IF(ROUND(N(AD2615)/Assumptions!$C$10,3)=AJ2615,"QC-to-GRN Wait",IF(ROUND(N(AE2615)/Assumptions!$C$11,3)=AJ2615,"GRN Processing",IF(ROUND(N(AF2615)/Assumptions!$C$12,3)=AJ2615,"GRN-to-Putaway Wait",IF(ROUND(N(AG2615)/Assumptions!$C$13,3)=AJ2615,"Putaway","Within SLA")))))))))))</f>
        <v>QC-to-GRN Wait</v>
      </c>
    </row>
    <row r="2616" customFormat="false" ht="15" hidden="false" customHeight="false" outlineLevel="0" collapsed="false">
      <c r="A2616" s="0" t="s">
        <v>7512</v>
      </c>
      <c r="B2616" s="0" t="s">
        <v>7513</v>
      </c>
      <c r="C2616" s="0" t="s">
        <v>118</v>
      </c>
      <c r="D2616" s="0" t="s">
        <v>147</v>
      </c>
      <c r="E2616" s="0" t="s">
        <v>974</v>
      </c>
      <c r="F2616" s="0" t="s">
        <v>121</v>
      </c>
      <c r="G2616" s="0" t="s">
        <v>150</v>
      </c>
      <c r="H2616" s="17" t="n">
        <v>46266.6305555556</v>
      </c>
      <c r="I2616" s="17" t="n">
        <v>46266.6902777778</v>
      </c>
      <c r="J2616" s="17" t="n">
        <v>46266.6979166667</v>
      </c>
      <c r="K2616" s="17" t="n">
        <v>46266.7305555556</v>
      </c>
      <c r="L2616" s="17" t="n">
        <v>46266.7347222222</v>
      </c>
      <c r="M2616" s="17" t="n">
        <v>46266.7493055556</v>
      </c>
      <c r="N2616" s="17" t="n">
        <v>46266.7576388889</v>
      </c>
      <c r="O2616" s="17" t="n">
        <v>46266.8208333333</v>
      </c>
      <c r="P2616" s="17" t="n">
        <v>46266.8347222222</v>
      </c>
      <c r="Q2616" s="17" t="n">
        <v>46266.8513888889</v>
      </c>
      <c r="R2616" s="0" t="n">
        <v>331</v>
      </c>
      <c r="S2616" s="0" t="n">
        <v>0</v>
      </c>
      <c r="T2616" s="0" t="n">
        <v>0</v>
      </c>
      <c r="U2616" s="18" t="s">
        <v>130</v>
      </c>
      <c r="V2616" s="18" t="s">
        <v>139</v>
      </c>
      <c r="W2616" s="0" t="str">
        <f aca="false">IF(AND(X2616&gt;=6,X2616&lt;14),"A",IF(AND(X2616&gt;=14,X2616&lt;22),"B","C"))</f>
        <v>B</v>
      </c>
      <c r="X2616" s="18" t="n">
        <f aca="false">HOUR(H2616)</f>
        <v>15</v>
      </c>
      <c r="Y2616" s="18" t="n">
        <f aca="false">ROUND((I2616-H2616)*1440,0)</f>
        <v>86</v>
      </c>
      <c r="Z2616" s="18" t="n">
        <f aca="false">ROUND((J2616-I2616)*1440,0)</f>
        <v>11</v>
      </c>
      <c r="AA2616" s="18" t="n">
        <f aca="false">ROUND((K2616-J2616)*1440,0)</f>
        <v>47</v>
      </c>
      <c r="AB2616" s="18" t="n">
        <f aca="false">ROUND((L2616-K2616)*1440,0)</f>
        <v>6</v>
      </c>
      <c r="AC2616" s="18" t="n">
        <f aca="false">ROUND((M2616-L2616)*1440,0)</f>
        <v>21</v>
      </c>
      <c r="AD2616" s="18" t="n">
        <f aca="false">IF(N2616="","",ROUND((N2616-M2616)*1440,0))</f>
        <v>12</v>
      </c>
      <c r="AE2616" s="18" t="n">
        <f aca="false">IF(O2616="","",ROUND((O2616-N2616)*1440,0))</f>
        <v>91</v>
      </c>
      <c r="AF2616" s="18" t="n">
        <f aca="false">IF(P2616="","",ROUND((P2616-O2616)*1440,0))</f>
        <v>20</v>
      </c>
      <c r="AG2616" s="18" t="n">
        <f aca="false">IF(Q2616="","",ROUND((Q2616-P2616)*1440,0))</f>
        <v>24</v>
      </c>
      <c r="AH2616" s="18" t="n">
        <f aca="false">IF(Q2616="","",ROUND((Q2616-H2616)*1440,0))</f>
        <v>318</v>
      </c>
      <c r="AI2616" s="19" t="n">
        <f aca="false">ROUND(IF(O2616="",Assumptions!$B$25-K2616,O2616-K2616)*24,1)</f>
        <v>2.2</v>
      </c>
      <c r="AJ2616" s="20" t="n">
        <f aca="false">ROUND(MAX(N(Y2616)/Assumptions!$C$5, N(Z2616)/Assumptions!$C$6, N(AA2616)/Assumptions!$C$7, N(AB2616)/Assumptions!$C$8, N(AC2616)/Assumptions!$C$9, N(AD2616)/Assumptions!$C$10, N(AE2616)/Assumptions!$C$11, N(AF2616)/Assumptions!$C$12, N(AG2616)/Assumptions!$C$13),3)</f>
        <v>2.867</v>
      </c>
      <c r="AK2616" s="0" t="str">
        <f aca="false">IF(OR(U2616="Pending",U2616="On Hold"),"Open GRN (awaiting)",IF(AJ2616&lt;=1,"Within SLA",IF(ROUND(N(Y2616)/Assumptions!$C$5,3)=AJ2616,"Gate Wait",IF(ROUND(N(Z2616)/Assumptions!$C$6,3)=AJ2616,"Dock Wait",IF(ROUND(N(AA2616)/Assumptions!$C$7,3)=AJ2616,"Unloading",IF(ROUND(N(AB2616)/Assumptions!$C$8,3)=AJ2616,"Unload-to-QC Wait",IF(ROUND(N(AC2616)/Assumptions!$C$9,3)=AJ2616,"QC",IF(ROUND(N(AD2616)/Assumptions!$C$10,3)=AJ2616,"QC-to-GRN Wait",IF(ROUND(N(AE2616)/Assumptions!$C$11,3)=AJ2616,"GRN Processing",IF(ROUND(N(AF2616)/Assumptions!$C$12,3)=AJ2616,"GRN-to-Putaway Wait",IF(ROUND(N(AG2616)/Assumptions!$C$13,3)=AJ2616,"Putaway","Within SLA")))))))))))</f>
        <v>Gate Wait</v>
      </c>
    </row>
    <row r="2617" customFormat="false" ht="15" hidden="false" customHeight="false" outlineLevel="0" collapsed="false">
      <c r="A2617" s="0" t="s">
        <v>7514</v>
      </c>
      <c r="B2617" s="0" t="s">
        <v>7515</v>
      </c>
      <c r="C2617" s="0" t="s">
        <v>134</v>
      </c>
      <c r="D2617" s="0" t="s">
        <v>119</v>
      </c>
      <c r="E2617" s="0" t="s">
        <v>7516</v>
      </c>
      <c r="F2617" s="0" t="s">
        <v>149</v>
      </c>
      <c r="G2617" s="0" t="s">
        <v>122</v>
      </c>
      <c r="H2617" s="17" t="n">
        <v>46266.6333333333</v>
      </c>
      <c r="I2617" s="17" t="n">
        <v>46266.64375</v>
      </c>
      <c r="J2617" s="17" t="n">
        <v>46266.6506944444</v>
      </c>
      <c r="K2617" s="17" t="n">
        <v>46266.6701388889</v>
      </c>
      <c r="L2617" s="17" t="n">
        <v>46266.6944444445</v>
      </c>
      <c r="M2617" s="17" t="n">
        <v>46266.7270833333</v>
      </c>
      <c r="N2617" s="17" t="n">
        <v>46266.7416666667</v>
      </c>
      <c r="O2617" s="17" t="n">
        <v>46266.7840277778</v>
      </c>
      <c r="P2617" s="17" t="n">
        <v>46266.7972222222</v>
      </c>
      <c r="Q2617" s="17" t="n">
        <v>46266.8097222222</v>
      </c>
      <c r="R2617" s="0" t="n">
        <v>396</v>
      </c>
      <c r="S2617" s="0" t="n">
        <v>0</v>
      </c>
      <c r="T2617" s="0" t="n">
        <v>0</v>
      </c>
      <c r="U2617" s="18" t="s">
        <v>130</v>
      </c>
      <c r="V2617" s="18" t="s">
        <v>139</v>
      </c>
      <c r="W2617" s="0" t="str">
        <f aca="false">IF(AND(X2617&gt;=6,X2617&lt;14),"A",IF(AND(X2617&gt;=14,X2617&lt;22),"B","C"))</f>
        <v>B</v>
      </c>
      <c r="X2617" s="18" t="n">
        <f aca="false">HOUR(H2617)</f>
        <v>15</v>
      </c>
      <c r="Y2617" s="18" t="n">
        <f aca="false">ROUND((I2617-H2617)*1440,0)</f>
        <v>15</v>
      </c>
      <c r="Z2617" s="18" t="n">
        <f aca="false">ROUND((J2617-I2617)*1440,0)</f>
        <v>10</v>
      </c>
      <c r="AA2617" s="18" t="n">
        <f aca="false">ROUND((K2617-J2617)*1440,0)</f>
        <v>28</v>
      </c>
      <c r="AB2617" s="18" t="n">
        <f aca="false">ROUND((L2617-K2617)*1440,0)</f>
        <v>35</v>
      </c>
      <c r="AC2617" s="18" t="n">
        <f aca="false">ROUND((M2617-L2617)*1440,0)</f>
        <v>47</v>
      </c>
      <c r="AD2617" s="18" t="n">
        <f aca="false">IF(N2617="","",ROUND((N2617-M2617)*1440,0))</f>
        <v>21</v>
      </c>
      <c r="AE2617" s="18" t="n">
        <f aca="false">IF(O2617="","",ROUND((O2617-N2617)*1440,0))</f>
        <v>61</v>
      </c>
      <c r="AF2617" s="18" t="n">
        <f aca="false">IF(P2617="","",ROUND((P2617-O2617)*1440,0))</f>
        <v>19</v>
      </c>
      <c r="AG2617" s="18" t="n">
        <f aca="false">IF(Q2617="","",ROUND((Q2617-P2617)*1440,0))</f>
        <v>18</v>
      </c>
      <c r="AH2617" s="18" t="n">
        <f aca="false">IF(Q2617="","",ROUND((Q2617-H2617)*1440,0))</f>
        <v>254</v>
      </c>
      <c r="AI2617" s="19" t="n">
        <f aca="false">ROUND(IF(O2617="",Assumptions!$B$25-K2617,O2617-K2617)*24,1)</f>
        <v>2.7</v>
      </c>
      <c r="AJ2617" s="20" t="n">
        <f aca="false">ROUND(MAX(N(Y2617)/Assumptions!$C$5, N(Z2617)/Assumptions!$C$6, N(AA2617)/Assumptions!$C$7, N(AB2617)/Assumptions!$C$8, N(AC2617)/Assumptions!$C$9, N(AD2617)/Assumptions!$C$10, N(AE2617)/Assumptions!$C$11, N(AF2617)/Assumptions!$C$12, N(AG2617)/Assumptions!$C$13),3)</f>
        <v>2.333</v>
      </c>
      <c r="AK2617" s="0" t="str">
        <f aca="false">IF(OR(U2617="Pending",U2617="On Hold"),"Open GRN (awaiting)",IF(AJ2617&lt;=1,"Within SLA",IF(ROUND(N(Y2617)/Assumptions!$C$5,3)=AJ2617,"Gate Wait",IF(ROUND(N(Z2617)/Assumptions!$C$6,3)=AJ2617,"Dock Wait",IF(ROUND(N(AA2617)/Assumptions!$C$7,3)=AJ2617,"Unloading",IF(ROUND(N(AB2617)/Assumptions!$C$8,3)=AJ2617,"Unload-to-QC Wait",IF(ROUND(N(AC2617)/Assumptions!$C$9,3)=AJ2617,"QC",IF(ROUND(N(AD2617)/Assumptions!$C$10,3)=AJ2617,"QC-to-GRN Wait",IF(ROUND(N(AE2617)/Assumptions!$C$11,3)=AJ2617,"GRN Processing",IF(ROUND(N(AF2617)/Assumptions!$C$12,3)=AJ2617,"GRN-to-Putaway Wait",IF(ROUND(N(AG2617)/Assumptions!$C$13,3)=AJ2617,"Putaway","Within SLA")))))))))))</f>
        <v>Unload-to-QC Wait</v>
      </c>
    </row>
    <row r="2618" customFormat="false" ht="15" hidden="false" customHeight="false" outlineLevel="0" collapsed="false">
      <c r="A2618" s="0" t="s">
        <v>7517</v>
      </c>
      <c r="B2618" s="0" t="s">
        <v>7518</v>
      </c>
      <c r="C2618" s="0" t="s">
        <v>126</v>
      </c>
      <c r="D2618" s="0" t="s">
        <v>119</v>
      </c>
      <c r="E2618" s="0" t="s">
        <v>7519</v>
      </c>
      <c r="F2618" s="0" t="s">
        <v>128</v>
      </c>
      <c r="G2618" s="0" t="s">
        <v>129</v>
      </c>
      <c r="H2618" s="17" t="n">
        <v>46266.6388888889</v>
      </c>
      <c r="I2618" s="17" t="n">
        <v>46266.6736111111</v>
      </c>
      <c r="J2618" s="17" t="n">
        <v>46266.6840277778</v>
      </c>
      <c r="K2618" s="17" t="n">
        <v>46266.7138888889</v>
      </c>
      <c r="L2618" s="17" t="n">
        <v>46266.7208333333</v>
      </c>
      <c r="M2618" s="17" t="n">
        <v>46266.73125</v>
      </c>
      <c r="N2618" s="17" t="n">
        <v>46266.7527777778</v>
      </c>
      <c r="O2618" s="17" t="n">
        <v>46266.7701388889</v>
      </c>
      <c r="P2618" s="17" t="n">
        <v>46266.7770833333</v>
      </c>
      <c r="Q2618" s="17" t="n">
        <v>46266.7909722222</v>
      </c>
      <c r="R2618" s="0" t="n">
        <v>289</v>
      </c>
      <c r="S2618" s="0" t="n">
        <v>0</v>
      </c>
      <c r="T2618" s="0" t="n">
        <v>0</v>
      </c>
      <c r="U2618" s="18" t="s">
        <v>130</v>
      </c>
      <c r="V2618" s="18" t="s">
        <v>139</v>
      </c>
      <c r="W2618" s="0" t="str">
        <f aca="false">IF(AND(X2618&gt;=6,X2618&lt;14),"A",IF(AND(X2618&gt;=14,X2618&lt;22),"B","C"))</f>
        <v>B</v>
      </c>
      <c r="X2618" s="18" t="n">
        <f aca="false">HOUR(H2618)</f>
        <v>15</v>
      </c>
      <c r="Y2618" s="18" t="n">
        <f aca="false">ROUND((I2618-H2618)*1440,0)</f>
        <v>50</v>
      </c>
      <c r="Z2618" s="18" t="n">
        <f aca="false">ROUND((J2618-I2618)*1440,0)</f>
        <v>15</v>
      </c>
      <c r="AA2618" s="18" t="n">
        <f aca="false">ROUND((K2618-J2618)*1440,0)</f>
        <v>43</v>
      </c>
      <c r="AB2618" s="18" t="n">
        <f aca="false">ROUND((L2618-K2618)*1440,0)</f>
        <v>10</v>
      </c>
      <c r="AC2618" s="18" t="n">
        <f aca="false">ROUND((M2618-L2618)*1440,0)</f>
        <v>15</v>
      </c>
      <c r="AD2618" s="18" t="n">
        <f aca="false">IF(N2618="","",ROUND((N2618-M2618)*1440,0))</f>
        <v>31</v>
      </c>
      <c r="AE2618" s="18" t="n">
        <f aca="false">IF(O2618="","",ROUND((O2618-N2618)*1440,0))</f>
        <v>25</v>
      </c>
      <c r="AF2618" s="18" t="n">
        <f aca="false">IF(P2618="","",ROUND((P2618-O2618)*1440,0))</f>
        <v>10</v>
      </c>
      <c r="AG2618" s="18" t="n">
        <f aca="false">IF(Q2618="","",ROUND((Q2618-P2618)*1440,0))</f>
        <v>20</v>
      </c>
      <c r="AH2618" s="18" t="n">
        <f aca="false">IF(Q2618="","",ROUND((Q2618-H2618)*1440,0))</f>
        <v>219</v>
      </c>
      <c r="AI2618" s="19" t="n">
        <f aca="false">ROUND(IF(O2618="",Assumptions!$B$25-K2618,O2618-K2618)*24,1)</f>
        <v>1.4</v>
      </c>
      <c r="AJ2618" s="20" t="n">
        <f aca="false">ROUND(MAX(N(Y2618)/Assumptions!$C$5, N(Z2618)/Assumptions!$C$6, N(AA2618)/Assumptions!$C$7, N(AB2618)/Assumptions!$C$8, N(AC2618)/Assumptions!$C$9, N(AD2618)/Assumptions!$C$10, N(AE2618)/Assumptions!$C$11, N(AF2618)/Assumptions!$C$12, N(AG2618)/Assumptions!$C$13),3)</f>
        <v>1.667</v>
      </c>
      <c r="AK2618" s="0" t="str">
        <f aca="false">IF(OR(U2618="Pending",U2618="On Hold"),"Open GRN (awaiting)",IF(AJ2618&lt;=1,"Within SLA",IF(ROUND(N(Y2618)/Assumptions!$C$5,3)=AJ2618,"Gate Wait",IF(ROUND(N(Z2618)/Assumptions!$C$6,3)=AJ2618,"Dock Wait",IF(ROUND(N(AA2618)/Assumptions!$C$7,3)=AJ2618,"Unloading",IF(ROUND(N(AB2618)/Assumptions!$C$8,3)=AJ2618,"Unload-to-QC Wait",IF(ROUND(N(AC2618)/Assumptions!$C$9,3)=AJ2618,"QC",IF(ROUND(N(AD2618)/Assumptions!$C$10,3)=AJ2618,"QC-to-GRN Wait",IF(ROUND(N(AE2618)/Assumptions!$C$11,3)=AJ2618,"GRN Processing",IF(ROUND(N(AF2618)/Assumptions!$C$12,3)=AJ2618,"GRN-to-Putaway Wait",IF(ROUND(N(AG2618)/Assumptions!$C$13,3)=AJ2618,"Putaway","Within SLA")))))))))))</f>
        <v>Gate Wait</v>
      </c>
    </row>
    <row r="2619" customFormat="false" ht="15" hidden="false" customHeight="false" outlineLevel="0" collapsed="false">
      <c r="A2619" s="0" t="s">
        <v>7520</v>
      </c>
      <c r="B2619" s="0" t="s">
        <v>7521</v>
      </c>
      <c r="C2619" s="0" t="s">
        <v>184</v>
      </c>
      <c r="D2619" s="0" t="s">
        <v>147</v>
      </c>
      <c r="E2619" s="0" t="s">
        <v>7522</v>
      </c>
      <c r="F2619" s="0" t="s">
        <v>177</v>
      </c>
      <c r="G2619" s="0" t="s">
        <v>167</v>
      </c>
      <c r="H2619" s="17" t="n">
        <v>46266.6451388889</v>
      </c>
      <c r="I2619" s="17" t="n">
        <v>46266.66875</v>
      </c>
      <c r="J2619" s="17" t="n">
        <v>46266.6777777778</v>
      </c>
      <c r="K2619" s="17" t="n">
        <v>46266.74375</v>
      </c>
      <c r="L2619" s="17" t="n">
        <v>46266.7493055556</v>
      </c>
      <c r="M2619" s="17" t="n">
        <v>46266.7652777778</v>
      </c>
      <c r="N2619" s="17" t="n">
        <v>46266.7833333333</v>
      </c>
      <c r="O2619" s="17" t="n">
        <v>46266.7909722222</v>
      </c>
      <c r="P2619" s="17" t="n">
        <v>46266.8138888889</v>
      </c>
      <c r="Q2619" s="17" t="n">
        <v>46266.8298611111</v>
      </c>
      <c r="R2619" s="0" t="n">
        <v>1291</v>
      </c>
      <c r="S2619" s="0" t="n">
        <v>0</v>
      </c>
      <c r="T2619" s="0" t="n">
        <v>0</v>
      </c>
      <c r="U2619" s="18" t="s">
        <v>130</v>
      </c>
      <c r="V2619" s="18" t="s">
        <v>144</v>
      </c>
      <c r="W2619" s="0" t="str">
        <f aca="false">IF(AND(X2619&gt;=6,X2619&lt;14),"A",IF(AND(X2619&gt;=14,X2619&lt;22),"B","C"))</f>
        <v>B</v>
      </c>
      <c r="X2619" s="18" t="n">
        <f aca="false">HOUR(H2619)</f>
        <v>15</v>
      </c>
      <c r="Y2619" s="18" t="n">
        <f aca="false">ROUND((I2619-H2619)*1440,0)</f>
        <v>34</v>
      </c>
      <c r="Z2619" s="18" t="n">
        <f aca="false">ROUND((J2619-I2619)*1440,0)</f>
        <v>13</v>
      </c>
      <c r="AA2619" s="18" t="n">
        <f aca="false">ROUND((K2619-J2619)*1440,0)</f>
        <v>95</v>
      </c>
      <c r="AB2619" s="18" t="n">
        <f aca="false">ROUND((L2619-K2619)*1440,0)</f>
        <v>8</v>
      </c>
      <c r="AC2619" s="18" t="n">
        <f aca="false">ROUND((M2619-L2619)*1440,0)</f>
        <v>23</v>
      </c>
      <c r="AD2619" s="18" t="n">
        <f aca="false">IF(N2619="","",ROUND((N2619-M2619)*1440,0))</f>
        <v>26</v>
      </c>
      <c r="AE2619" s="18" t="n">
        <f aca="false">IF(O2619="","",ROUND((O2619-N2619)*1440,0))</f>
        <v>11</v>
      </c>
      <c r="AF2619" s="18" t="n">
        <f aca="false">IF(P2619="","",ROUND((P2619-O2619)*1440,0))</f>
        <v>33</v>
      </c>
      <c r="AG2619" s="18" t="n">
        <f aca="false">IF(Q2619="","",ROUND((Q2619-P2619)*1440,0))</f>
        <v>23</v>
      </c>
      <c r="AH2619" s="18" t="n">
        <f aca="false">IF(Q2619="","",ROUND((Q2619-H2619)*1440,0))</f>
        <v>266</v>
      </c>
      <c r="AI2619" s="19" t="n">
        <f aca="false">ROUND(IF(O2619="",Assumptions!$B$25-K2619,O2619-K2619)*24,1)</f>
        <v>1.1</v>
      </c>
      <c r="AJ2619" s="20" t="n">
        <f aca="false">ROUND(MAX(N(Y2619)/Assumptions!$C$5, N(Z2619)/Assumptions!$C$6, N(AA2619)/Assumptions!$C$7, N(AB2619)/Assumptions!$C$8, N(AC2619)/Assumptions!$C$9, N(AD2619)/Assumptions!$C$10, N(AE2619)/Assumptions!$C$11, N(AF2619)/Assumptions!$C$12, N(AG2619)/Assumptions!$C$13),3)</f>
        <v>1.65</v>
      </c>
      <c r="AK2619" s="0" t="str">
        <f aca="false">IF(OR(U2619="Pending",U2619="On Hold"),"Open GRN (awaiting)",IF(AJ2619&lt;=1,"Within SLA",IF(ROUND(N(Y2619)/Assumptions!$C$5,3)=AJ2619,"Gate Wait",IF(ROUND(N(Z2619)/Assumptions!$C$6,3)=AJ2619,"Dock Wait",IF(ROUND(N(AA2619)/Assumptions!$C$7,3)=AJ2619,"Unloading",IF(ROUND(N(AB2619)/Assumptions!$C$8,3)=AJ2619,"Unload-to-QC Wait",IF(ROUND(N(AC2619)/Assumptions!$C$9,3)=AJ2619,"QC",IF(ROUND(N(AD2619)/Assumptions!$C$10,3)=AJ2619,"QC-to-GRN Wait",IF(ROUND(N(AE2619)/Assumptions!$C$11,3)=AJ2619,"GRN Processing",IF(ROUND(N(AF2619)/Assumptions!$C$12,3)=AJ2619,"GRN-to-Putaway Wait",IF(ROUND(N(AG2619)/Assumptions!$C$13,3)=AJ2619,"Putaway","Within SLA")))))))))))</f>
        <v>GRN-to-Putaway Wait</v>
      </c>
    </row>
    <row r="2620" customFormat="false" ht="15" hidden="false" customHeight="false" outlineLevel="0" collapsed="false">
      <c r="A2620" s="0" t="s">
        <v>7523</v>
      </c>
      <c r="B2620" s="0" t="s">
        <v>7524</v>
      </c>
      <c r="C2620" s="0" t="s">
        <v>286</v>
      </c>
      <c r="D2620" s="0" t="s">
        <v>119</v>
      </c>
      <c r="E2620" s="0" t="s">
        <v>7364</v>
      </c>
      <c r="F2620" s="0" t="s">
        <v>177</v>
      </c>
      <c r="G2620" s="0" t="s">
        <v>122</v>
      </c>
      <c r="H2620" s="17" t="n">
        <v>46266.6479166667</v>
      </c>
      <c r="I2620" s="17" t="n">
        <v>46266.6611111111</v>
      </c>
      <c r="J2620" s="17" t="n">
        <v>46266.6666666667</v>
      </c>
      <c r="K2620" s="17" t="n">
        <v>46266.7111111111</v>
      </c>
      <c r="L2620" s="17" t="n">
        <v>46266.7159722222</v>
      </c>
      <c r="M2620" s="17" t="n">
        <v>46266.73125</v>
      </c>
      <c r="N2620" s="17" t="n">
        <v>46266.7743055556</v>
      </c>
      <c r="O2620" s="17" t="n">
        <v>46266.83125</v>
      </c>
      <c r="P2620" s="17" t="n">
        <v>46266.8548611111</v>
      </c>
      <c r="Q2620" s="17" t="n">
        <v>46266.8798611111</v>
      </c>
      <c r="R2620" s="0" t="n">
        <v>911</v>
      </c>
      <c r="S2620" s="0" t="n">
        <v>0</v>
      </c>
      <c r="T2620" s="0" t="n">
        <v>0</v>
      </c>
      <c r="U2620" s="18" t="s">
        <v>130</v>
      </c>
      <c r="V2620" s="18" t="s">
        <v>144</v>
      </c>
      <c r="W2620" s="0" t="str">
        <f aca="false">IF(AND(X2620&gt;=6,X2620&lt;14),"A",IF(AND(X2620&gt;=14,X2620&lt;22),"B","C"))</f>
        <v>B</v>
      </c>
      <c r="X2620" s="18" t="n">
        <f aca="false">HOUR(H2620)</f>
        <v>15</v>
      </c>
      <c r="Y2620" s="18" t="n">
        <f aca="false">ROUND((I2620-H2620)*1440,0)</f>
        <v>19</v>
      </c>
      <c r="Z2620" s="18" t="n">
        <f aca="false">ROUND((J2620-I2620)*1440,0)</f>
        <v>8</v>
      </c>
      <c r="AA2620" s="18" t="n">
        <f aca="false">ROUND((K2620-J2620)*1440,0)</f>
        <v>64</v>
      </c>
      <c r="AB2620" s="18" t="n">
        <f aca="false">ROUND((L2620-K2620)*1440,0)</f>
        <v>7</v>
      </c>
      <c r="AC2620" s="18" t="n">
        <f aca="false">ROUND((M2620-L2620)*1440,0)</f>
        <v>22</v>
      </c>
      <c r="AD2620" s="18" t="n">
        <f aca="false">IF(N2620="","",ROUND((N2620-M2620)*1440,0))</f>
        <v>62</v>
      </c>
      <c r="AE2620" s="18" t="n">
        <f aca="false">IF(O2620="","",ROUND((O2620-N2620)*1440,0))</f>
        <v>82</v>
      </c>
      <c r="AF2620" s="18" t="n">
        <f aca="false">IF(P2620="","",ROUND((P2620-O2620)*1440,0))</f>
        <v>34</v>
      </c>
      <c r="AG2620" s="18" t="n">
        <f aca="false">IF(Q2620="","",ROUND((Q2620-P2620)*1440,0))</f>
        <v>36</v>
      </c>
      <c r="AH2620" s="18" t="n">
        <f aca="false">IF(Q2620="","",ROUND((Q2620-H2620)*1440,0))</f>
        <v>334</v>
      </c>
      <c r="AI2620" s="19" t="n">
        <f aca="false">ROUND(IF(O2620="",Assumptions!$B$25-K2620,O2620-K2620)*24,1)</f>
        <v>2.9</v>
      </c>
      <c r="AJ2620" s="20" t="n">
        <f aca="false">ROUND(MAX(N(Y2620)/Assumptions!$C$5, N(Z2620)/Assumptions!$C$6, N(AA2620)/Assumptions!$C$7, N(AB2620)/Assumptions!$C$8, N(AC2620)/Assumptions!$C$9, N(AD2620)/Assumptions!$C$10, N(AE2620)/Assumptions!$C$11, N(AF2620)/Assumptions!$C$12, N(AG2620)/Assumptions!$C$13),3)</f>
        <v>2.067</v>
      </c>
      <c r="AK2620" s="0" t="str">
        <f aca="false">IF(OR(U2620="Pending",U2620="On Hold"),"Open GRN (awaiting)",IF(AJ2620&lt;=1,"Within SLA",IF(ROUND(N(Y2620)/Assumptions!$C$5,3)=AJ2620,"Gate Wait",IF(ROUND(N(Z2620)/Assumptions!$C$6,3)=AJ2620,"Dock Wait",IF(ROUND(N(AA2620)/Assumptions!$C$7,3)=AJ2620,"Unloading",IF(ROUND(N(AB2620)/Assumptions!$C$8,3)=AJ2620,"Unload-to-QC Wait",IF(ROUND(N(AC2620)/Assumptions!$C$9,3)=AJ2620,"QC",IF(ROUND(N(AD2620)/Assumptions!$C$10,3)=AJ2620,"QC-to-GRN Wait",IF(ROUND(N(AE2620)/Assumptions!$C$11,3)=AJ2620,"GRN Processing",IF(ROUND(N(AF2620)/Assumptions!$C$12,3)=AJ2620,"GRN-to-Putaway Wait",IF(ROUND(N(AG2620)/Assumptions!$C$13,3)=AJ2620,"Putaway","Within SLA")))))))))))</f>
        <v>QC-to-GRN Wait</v>
      </c>
    </row>
    <row r="2621" customFormat="false" ht="15" hidden="false" customHeight="false" outlineLevel="0" collapsed="false">
      <c r="A2621" s="0" t="s">
        <v>7525</v>
      </c>
      <c r="B2621" s="0" t="s">
        <v>7526</v>
      </c>
      <c r="C2621" s="0" t="s">
        <v>218</v>
      </c>
      <c r="D2621" s="0" t="s">
        <v>147</v>
      </c>
      <c r="E2621" s="0" t="s">
        <v>5081</v>
      </c>
      <c r="F2621" s="0" t="s">
        <v>137</v>
      </c>
      <c r="G2621" s="0" t="s">
        <v>150</v>
      </c>
      <c r="H2621" s="17" t="n">
        <v>46266.6618055556</v>
      </c>
      <c r="I2621" s="17" t="n">
        <v>46266.6854166667</v>
      </c>
      <c r="J2621" s="17" t="n">
        <v>46266.6888888889</v>
      </c>
      <c r="K2621" s="17" t="n">
        <v>46266.7034722222</v>
      </c>
      <c r="L2621" s="17" t="n">
        <v>46266.7152777778</v>
      </c>
      <c r="M2621" s="17" t="n">
        <v>46266.7236111111</v>
      </c>
      <c r="N2621" s="17" t="n">
        <v>46266.7673611111</v>
      </c>
      <c r="O2621" s="17" t="n">
        <v>46266.8208333333</v>
      </c>
      <c r="P2621" s="17" t="n">
        <v>46266.8354166667</v>
      </c>
      <c r="Q2621" s="17" t="n">
        <v>46266.8493055556</v>
      </c>
      <c r="R2621" s="0" t="n">
        <v>281</v>
      </c>
      <c r="S2621" s="0" t="n">
        <v>0</v>
      </c>
      <c r="T2621" s="0" t="n">
        <v>0</v>
      </c>
      <c r="U2621" s="18" t="s">
        <v>130</v>
      </c>
      <c r="V2621" s="18" t="s">
        <v>144</v>
      </c>
      <c r="W2621" s="0" t="str">
        <f aca="false">IF(AND(X2621&gt;=6,X2621&lt;14),"A",IF(AND(X2621&gt;=14,X2621&lt;22),"B","C"))</f>
        <v>B</v>
      </c>
      <c r="X2621" s="18" t="n">
        <f aca="false">HOUR(H2621)</f>
        <v>15</v>
      </c>
      <c r="Y2621" s="18" t="n">
        <f aca="false">ROUND((I2621-H2621)*1440,0)</f>
        <v>34</v>
      </c>
      <c r="Z2621" s="18" t="n">
        <f aca="false">ROUND((J2621-I2621)*1440,0)</f>
        <v>5</v>
      </c>
      <c r="AA2621" s="18" t="n">
        <f aca="false">ROUND((K2621-J2621)*1440,0)</f>
        <v>21</v>
      </c>
      <c r="AB2621" s="18" t="n">
        <f aca="false">ROUND((L2621-K2621)*1440,0)</f>
        <v>17</v>
      </c>
      <c r="AC2621" s="18" t="n">
        <f aca="false">ROUND((M2621-L2621)*1440,0)</f>
        <v>12</v>
      </c>
      <c r="AD2621" s="18" t="n">
        <f aca="false">IF(N2621="","",ROUND((N2621-M2621)*1440,0))</f>
        <v>63</v>
      </c>
      <c r="AE2621" s="18" t="n">
        <f aca="false">IF(O2621="","",ROUND((O2621-N2621)*1440,0))</f>
        <v>77</v>
      </c>
      <c r="AF2621" s="18" t="n">
        <f aca="false">IF(P2621="","",ROUND((P2621-O2621)*1440,0))</f>
        <v>21</v>
      </c>
      <c r="AG2621" s="18" t="n">
        <f aca="false">IF(Q2621="","",ROUND((Q2621-P2621)*1440,0))</f>
        <v>20</v>
      </c>
      <c r="AH2621" s="18" t="n">
        <f aca="false">IF(Q2621="","",ROUND((Q2621-H2621)*1440,0))</f>
        <v>270</v>
      </c>
      <c r="AI2621" s="19" t="n">
        <f aca="false">ROUND(IF(O2621="",Assumptions!$B$25-K2621,O2621-K2621)*24,1)</f>
        <v>2.8</v>
      </c>
      <c r="AJ2621" s="20" t="n">
        <f aca="false">ROUND(MAX(N(Y2621)/Assumptions!$C$5, N(Z2621)/Assumptions!$C$6, N(AA2621)/Assumptions!$C$7, N(AB2621)/Assumptions!$C$8, N(AC2621)/Assumptions!$C$9, N(AD2621)/Assumptions!$C$10, N(AE2621)/Assumptions!$C$11, N(AF2621)/Assumptions!$C$12, N(AG2621)/Assumptions!$C$13),3)</f>
        <v>2.1</v>
      </c>
      <c r="AK2621" s="0" t="str">
        <f aca="false">IF(OR(U2621="Pending",U2621="On Hold"),"Open GRN (awaiting)",IF(AJ2621&lt;=1,"Within SLA",IF(ROUND(N(Y2621)/Assumptions!$C$5,3)=AJ2621,"Gate Wait",IF(ROUND(N(Z2621)/Assumptions!$C$6,3)=AJ2621,"Dock Wait",IF(ROUND(N(AA2621)/Assumptions!$C$7,3)=AJ2621,"Unloading",IF(ROUND(N(AB2621)/Assumptions!$C$8,3)=AJ2621,"Unload-to-QC Wait",IF(ROUND(N(AC2621)/Assumptions!$C$9,3)=AJ2621,"QC",IF(ROUND(N(AD2621)/Assumptions!$C$10,3)=AJ2621,"QC-to-GRN Wait",IF(ROUND(N(AE2621)/Assumptions!$C$11,3)=AJ2621,"GRN Processing",IF(ROUND(N(AF2621)/Assumptions!$C$12,3)=AJ2621,"GRN-to-Putaway Wait",IF(ROUND(N(AG2621)/Assumptions!$C$13,3)=AJ2621,"Putaway","Within SLA")))))))))))</f>
        <v>QC-to-GRN Wait</v>
      </c>
    </row>
    <row r="2622" customFormat="false" ht="15" hidden="false" customHeight="false" outlineLevel="0" collapsed="false">
      <c r="A2622" s="0" t="s">
        <v>7527</v>
      </c>
      <c r="B2622" s="0" t="s">
        <v>7528</v>
      </c>
      <c r="C2622" s="0" t="s">
        <v>170</v>
      </c>
      <c r="D2622" s="0" t="s">
        <v>119</v>
      </c>
      <c r="E2622" s="0" t="s">
        <v>7529</v>
      </c>
      <c r="F2622" s="0" t="s">
        <v>172</v>
      </c>
      <c r="G2622" s="0" t="s">
        <v>122</v>
      </c>
      <c r="H2622" s="17" t="n">
        <v>46266.6805555556</v>
      </c>
      <c r="I2622" s="17" t="n">
        <v>46266.6888888889</v>
      </c>
      <c r="J2622" s="17" t="n">
        <v>46266.7034722222</v>
      </c>
      <c r="K2622" s="17" t="n">
        <v>46266.7222222222</v>
      </c>
      <c r="L2622" s="17" t="n">
        <v>46266.7319444444</v>
      </c>
      <c r="M2622" s="17" t="n">
        <v>46266.7395833333</v>
      </c>
      <c r="N2622" s="17" t="n">
        <v>46266.7548611111</v>
      </c>
      <c r="O2622" s="17" t="n">
        <v>46266.7958333333</v>
      </c>
      <c r="P2622" s="17" t="n">
        <v>46266.8083333333</v>
      </c>
      <c r="Q2622" s="17" t="n">
        <v>46266.8131944445</v>
      </c>
      <c r="R2622" s="0" t="n">
        <v>137</v>
      </c>
      <c r="S2622" s="0" t="n">
        <v>0</v>
      </c>
      <c r="T2622" s="0" t="n">
        <v>0</v>
      </c>
      <c r="U2622" s="18" t="s">
        <v>130</v>
      </c>
      <c r="V2622" s="18" t="s">
        <v>139</v>
      </c>
      <c r="W2622" s="0" t="str">
        <f aca="false">IF(AND(X2622&gt;=6,X2622&lt;14),"A",IF(AND(X2622&gt;=14,X2622&lt;22),"B","C"))</f>
        <v>B</v>
      </c>
      <c r="X2622" s="18" t="n">
        <f aca="false">HOUR(H2622)</f>
        <v>16</v>
      </c>
      <c r="Y2622" s="18" t="n">
        <f aca="false">ROUND((I2622-H2622)*1440,0)</f>
        <v>12</v>
      </c>
      <c r="Z2622" s="18" t="n">
        <f aca="false">ROUND((J2622-I2622)*1440,0)</f>
        <v>21</v>
      </c>
      <c r="AA2622" s="18" t="n">
        <f aca="false">ROUND((K2622-J2622)*1440,0)</f>
        <v>27</v>
      </c>
      <c r="AB2622" s="18" t="n">
        <f aca="false">ROUND((L2622-K2622)*1440,0)</f>
        <v>14</v>
      </c>
      <c r="AC2622" s="18" t="n">
        <f aca="false">ROUND((M2622-L2622)*1440,0)</f>
        <v>11</v>
      </c>
      <c r="AD2622" s="18" t="n">
        <f aca="false">IF(N2622="","",ROUND((N2622-M2622)*1440,0))</f>
        <v>22</v>
      </c>
      <c r="AE2622" s="18" t="n">
        <f aca="false">IF(O2622="","",ROUND((O2622-N2622)*1440,0))</f>
        <v>59</v>
      </c>
      <c r="AF2622" s="18" t="n">
        <f aca="false">IF(P2622="","",ROUND((P2622-O2622)*1440,0))</f>
        <v>18</v>
      </c>
      <c r="AG2622" s="18" t="n">
        <f aca="false">IF(Q2622="","",ROUND((Q2622-P2622)*1440,0))</f>
        <v>7</v>
      </c>
      <c r="AH2622" s="18" t="n">
        <f aca="false">IF(Q2622="","",ROUND((Q2622-H2622)*1440,0))</f>
        <v>191</v>
      </c>
      <c r="AI2622" s="19" t="n">
        <f aca="false">ROUND(IF(O2622="",Assumptions!$B$25-K2622,O2622-K2622)*24,1)</f>
        <v>1.8</v>
      </c>
      <c r="AJ2622" s="20" t="n">
        <f aca="false">ROUND(MAX(N(Y2622)/Assumptions!$C$5, N(Z2622)/Assumptions!$C$6, N(AA2622)/Assumptions!$C$7, N(AB2622)/Assumptions!$C$8, N(AC2622)/Assumptions!$C$9, N(AD2622)/Assumptions!$C$10, N(AE2622)/Assumptions!$C$11, N(AF2622)/Assumptions!$C$12, N(AG2622)/Assumptions!$C$13),3)</f>
        <v>1.4</v>
      </c>
      <c r="AK2622" s="0" t="str">
        <f aca="false">IF(OR(U2622="Pending",U2622="On Hold"),"Open GRN (awaiting)",IF(AJ2622&lt;=1,"Within SLA",IF(ROUND(N(Y2622)/Assumptions!$C$5,3)=AJ2622,"Gate Wait",IF(ROUND(N(Z2622)/Assumptions!$C$6,3)=AJ2622,"Dock Wait",IF(ROUND(N(AA2622)/Assumptions!$C$7,3)=AJ2622,"Unloading",IF(ROUND(N(AB2622)/Assumptions!$C$8,3)=AJ2622,"Unload-to-QC Wait",IF(ROUND(N(AC2622)/Assumptions!$C$9,3)=AJ2622,"QC",IF(ROUND(N(AD2622)/Assumptions!$C$10,3)=AJ2622,"QC-to-GRN Wait",IF(ROUND(N(AE2622)/Assumptions!$C$11,3)=AJ2622,"GRN Processing",IF(ROUND(N(AF2622)/Assumptions!$C$12,3)=AJ2622,"GRN-to-Putaway Wait",IF(ROUND(N(AG2622)/Assumptions!$C$13,3)=AJ2622,"Putaway","Within SLA")))))))))))</f>
        <v>Dock Wait</v>
      </c>
    </row>
    <row r="2623" customFormat="false" ht="15" hidden="false" customHeight="false" outlineLevel="0" collapsed="false">
      <c r="A2623" s="0" t="s">
        <v>7530</v>
      </c>
      <c r="B2623" s="0" t="s">
        <v>7531</v>
      </c>
      <c r="C2623" s="0" t="s">
        <v>159</v>
      </c>
      <c r="D2623" s="0" t="s">
        <v>119</v>
      </c>
      <c r="E2623" s="0" t="s">
        <v>6345</v>
      </c>
      <c r="F2623" s="0" t="s">
        <v>128</v>
      </c>
      <c r="G2623" s="0" t="s">
        <v>122</v>
      </c>
      <c r="H2623" s="17" t="n">
        <v>46266.7256944445</v>
      </c>
      <c r="I2623" s="17" t="n">
        <v>46266.7326388889</v>
      </c>
      <c r="J2623" s="17" t="n">
        <v>46266.7368055556</v>
      </c>
      <c r="K2623" s="17" t="n">
        <v>46266.7840277778</v>
      </c>
      <c r="L2623" s="17" t="n">
        <v>46266.7944444444</v>
      </c>
      <c r="M2623" s="17" t="n">
        <v>46266.8194444445</v>
      </c>
      <c r="N2623" s="17" t="n">
        <v>46266.8395833333</v>
      </c>
      <c r="O2623" s="17" t="n">
        <v>46266.8486111111</v>
      </c>
      <c r="P2623" s="17" t="n">
        <v>46266.8631944444</v>
      </c>
      <c r="Q2623" s="17" t="n">
        <v>46266.8833333333</v>
      </c>
      <c r="R2623" s="0" t="n">
        <v>297</v>
      </c>
      <c r="S2623" s="0" t="n">
        <v>0</v>
      </c>
      <c r="T2623" s="0" t="n">
        <v>0</v>
      </c>
      <c r="U2623" s="18" t="s">
        <v>130</v>
      </c>
      <c r="V2623" s="18" t="s">
        <v>144</v>
      </c>
      <c r="W2623" s="0" t="str">
        <f aca="false">IF(AND(X2623&gt;=6,X2623&lt;14),"A",IF(AND(X2623&gt;=14,X2623&lt;22),"B","C"))</f>
        <v>B</v>
      </c>
      <c r="X2623" s="18" t="n">
        <f aca="false">HOUR(H2623)</f>
        <v>17</v>
      </c>
      <c r="Y2623" s="18" t="n">
        <f aca="false">ROUND((I2623-H2623)*1440,0)</f>
        <v>10</v>
      </c>
      <c r="Z2623" s="18" t="n">
        <f aca="false">ROUND((J2623-I2623)*1440,0)</f>
        <v>6</v>
      </c>
      <c r="AA2623" s="18" t="n">
        <f aca="false">ROUND((K2623-J2623)*1440,0)</f>
        <v>68</v>
      </c>
      <c r="AB2623" s="18" t="n">
        <f aca="false">ROUND((L2623-K2623)*1440,0)</f>
        <v>15</v>
      </c>
      <c r="AC2623" s="18" t="n">
        <f aca="false">ROUND((M2623-L2623)*1440,0)</f>
        <v>36</v>
      </c>
      <c r="AD2623" s="18" t="n">
        <f aca="false">IF(N2623="","",ROUND((N2623-M2623)*1440,0))</f>
        <v>29</v>
      </c>
      <c r="AE2623" s="18" t="n">
        <f aca="false">IF(O2623="","",ROUND((O2623-N2623)*1440,0))</f>
        <v>13</v>
      </c>
      <c r="AF2623" s="18" t="n">
        <f aca="false">IF(P2623="","",ROUND((P2623-O2623)*1440,0))</f>
        <v>21</v>
      </c>
      <c r="AG2623" s="18" t="n">
        <f aca="false">IF(Q2623="","",ROUND((Q2623-P2623)*1440,0))</f>
        <v>29</v>
      </c>
      <c r="AH2623" s="18" t="n">
        <f aca="false">IF(Q2623="","",ROUND((Q2623-H2623)*1440,0))</f>
        <v>227</v>
      </c>
      <c r="AI2623" s="19" t="n">
        <f aca="false">ROUND(IF(O2623="",Assumptions!$B$25-K2623,O2623-K2623)*24,1)</f>
        <v>1.6</v>
      </c>
      <c r="AJ2623" s="20" t="n">
        <f aca="false">ROUND(MAX(N(Y2623)/Assumptions!$C$5, N(Z2623)/Assumptions!$C$6, N(AA2623)/Assumptions!$C$7, N(AB2623)/Assumptions!$C$8, N(AC2623)/Assumptions!$C$9, N(AD2623)/Assumptions!$C$10, N(AE2623)/Assumptions!$C$11, N(AF2623)/Assumptions!$C$12, N(AG2623)/Assumptions!$C$13),3)</f>
        <v>1.133</v>
      </c>
      <c r="AK2623" s="0" t="str">
        <f aca="false">IF(OR(U2623="Pending",U2623="On Hold"),"Open GRN (awaiting)",IF(AJ2623&lt;=1,"Within SLA",IF(ROUND(N(Y2623)/Assumptions!$C$5,3)=AJ2623,"Gate Wait",IF(ROUND(N(Z2623)/Assumptions!$C$6,3)=AJ2623,"Dock Wait",IF(ROUND(N(AA2623)/Assumptions!$C$7,3)=AJ2623,"Unloading",IF(ROUND(N(AB2623)/Assumptions!$C$8,3)=AJ2623,"Unload-to-QC Wait",IF(ROUND(N(AC2623)/Assumptions!$C$9,3)=AJ2623,"QC",IF(ROUND(N(AD2623)/Assumptions!$C$10,3)=AJ2623,"QC-to-GRN Wait",IF(ROUND(N(AE2623)/Assumptions!$C$11,3)=AJ2623,"GRN Processing",IF(ROUND(N(AF2623)/Assumptions!$C$12,3)=AJ2623,"GRN-to-Putaway Wait",IF(ROUND(N(AG2623)/Assumptions!$C$13,3)=AJ2623,"Putaway","Within SLA")))))))))))</f>
        <v>Unloading</v>
      </c>
    </row>
    <row r="2624" customFormat="false" ht="15" hidden="false" customHeight="false" outlineLevel="0" collapsed="false">
      <c r="A2624" s="0" t="s">
        <v>7532</v>
      </c>
      <c r="B2624" s="0" t="s">
        <v>7533</v>
      </c>
      <c r="C2624" s="0" t="s">
        <v>153</v>
      </c>
      <c r="D2624" s="0" t="s">
        <v>135</v>
      </c>
      <c r="E2624" s="0" t="s">
        <v>7534</v>
      </c>
      <c r="F2624" s="0" t="s">
        <v>155</v>
      </c>
      <c r="G2624" s="0" t="s">
        <v>178</v>
      </c>
      <c r="H2624" s="17" t="n">
        <v>46266.73125</v>
      </c>
      <c r="I2624" s="17" t="n">
        <v>46266.7993055556</v>
      </c>
      <c r="J2624" s="17" t="n">
        <v>46266.8076388889</v>
      </c>
      <c r="K2624" s="17" t="n">
        <v>46266.8604166667</v>
      </c>
      <c r="L2624" s="17" t="n">
        <v>46266.8666666667</v>
      </c>
      <c r="M2624" s="17" t="n">
        <v>46266.91875</v>
      </c>
      <c r="N2624" s="17" t="n">
        <v>46266.9569444444</v>
      </c>
      <c r="O2624" s="17" t="n">
        <v>46267.0055555556</v>
      </c>
      <c r="P2624" s="17" t="n">
        <v>46267.0458333333</v>
      </c>
      <c r="Q2624" s="17" t="n">
        <v>46267.05625</v>
      </c>
      <c r="R2624" s="0" t="n">
        <v>260</v>
      </c>
      <c r="S2624" s="0" t="n">
        <v>0</v>
      </c>
      <c r="T2624" s="0" t="n">
        <v>8</v>
      </c>
      <c r="U2624" s="18" t="s">
        <v>123</v>
      </c>
      <c r="V2624" s="18" t="s">
        <v>139</v>
      </c>
      <c r="W2624" s="0" t="str">
        <f aca="false">IF(AND(X2624&gt;=6,X2624&lt;14),"A",IF(AND(X2624&gt;=14,X2624&lt;22),"B","C"))</f>
        <v>B</v>
      </c>
      <c r="X2624" s="18" t="n">
        <f aca="false">HOUR(H2624)</f>
        <v>17</v>
      </c>
      <c r="Y2624" s="18" t="n">
        <f aca="false">ROUND((I2624-H2624)*1440,0)</f>
        <v>98</v>
      </c>
      <c r="Z2624" s="18" t="n">
        <f aca="false">ROUND((J2624-I2624)*1440,0)</f>
        <v>12</v>
      </c>
      <c r="AA2624" s="18" t="n">
        <f aca="false">ROUND((K2624-J2624)*1440,0)</f>
        <v>76</v>
      </c>
      <c r="AB2624" s="18" t="n">
        <f aca="false">ROUND((L2624-K2624)*1440,0)</f>
        <v>9</v>
      </c>
      <c r="AC2624" s="18" t="n">
        <f aca="false">ROUND((M2624-L2624)*1440,0)</f>
        <v>75</v>
      </c>
      <c r="AD2624" s="18" t="n">
        <f aca="false">IF(N2624="","",ROUND((N2624-M2624)*1440,0))</f>
        <v>55</v>
      </c>
      <c r="AE2624" s="18" t="n">
        <f aca="false">IF(O2624="","",ROUND((O2624-N2624)*1440,0))</f>
        <v>70</v>
      </c>
      <c r="AF2624" s="18" t="n">
        <f aca="false">IF(P2624="","",ROUND((P2624-O2624)*1440,0))</f>
        <v>58</v>
      </c>
      <c r="AG2624" s="18" t="n">
        <f aca="false">IF(Q2624="","",ROUND((Q2624-P2624)*1440,0))</f>
        <v>15</v>
      </c>
      <c r="AH2624" s="18" t="n">
        <f aca="false">IF(Q2624="","",ROUND((Q2624-H2624)*1440,0))</f>
        <v>468</v>
      </c>
      <c r="AI2624" s="19" t="n">
        <f aca="false">ROUND(IF(O2624="",Assumptions!$B$25-K2624,O2624-K2624)*24,1)</f>
        <v>3.5</v>
      </c>
      <c r="AJ2624" s="20" t="n">
        <f aca="false">ROUND(MAX(N(Y2624)/Assumptions!$C$5, N(Z2624)/Assumptions!$C$6, N(AA2624)/Assumptions!$C$7, N(AB2624)/Assumptions!$C$8, N(AC2624)/Assumptions!$C$9, N(AD2624)/Assumptions!$C$10, N(AE2624)/Assumptions!$C$11, N(AF2624)/Assumptions!$C$12, N(AG2624)/Assumptions!$C$13),3)</f>
        <v>3.267</v>
      </c>
      <c r="AK2624" s="0" t="str">
        <f aca="false">IF(OR(U2624="Pending",U2624="On Hold"),"Open GRN (awaiting)",IF(AJ2624&lt;=1,"Within SLA",IF(ROUND(N(Y2624)/Assumptions!$C$5,3)=AJ2624,"Gate Wait",IF(ROUND(N(Z2624)/Assumptions!$C$6,3)=AJ2624,"Dock Wait",IF(ROUND(N(AA2624)/Assumptions!$C$7,3)=AJ2624,"Unloading",IF(ROUND(N(AB2624)/Assumptions!$C$8,3)=AJ2624,"Unload-to-QC Wait",IF(ROUND(N(AC2624)/Assumptions!$C$9,3)=AJ2624,"QC",IF(ROUND(N(AD2624)/Assumptions!$C$10,3)=AJ2624,"QC-to-GRN Wait",IF(ROUND(N(AE2624)/Assumptions!$C$11,3)=AJ2624,"GRN Processing",IF(ROUND(N(AF2624)/Assumptions!$C$12,3)=AJ2624,"GRN-to-Putaway Wait",IF(ROUND(N(AG2624)/Assumptions!$C$13,3)=AJ2624,"Putaway","Within SLA")))))))))))</f>
        <v>Gate Wait</v>
      </c>
    </row>
    <row r="2625" customFormat="false" ht="15" hidden="false" customHeight="false" outlineLevel="0" collapsed="false">
      <c r="A2625" s="0" t="s">
        <v>7535</v>
      </c>
      <c r="B2625" s="0" t="s">
        <v>7536</v>
      </c>
      <c r="C2625" s="0" t="s">
        <v>252</v>
      </c>
      <c r="D2625" s="0" t="s">
        <v>147</v>
      </c>
      <c r="E2625" s="0" t="s">
        <v>7537</v>
      </c>
      <c r="F2625" s="0" t="s">
        <v>155</v>
      </c>
      <c r="G2625" s="0" t="s">
        <v>150</v>
      </c>
      <c r="H2625" s="17" t="n">
        <v>46266.7368055556</v>
      </c>
      <c r="I2625" s="17" t="n">
        <v>46266.7472222222</v>
      </c>
      <c r="J2625" s="17" t="n">
        <v>46266.7569444445</v>
      </c>
      <c r="K2625" s="17" t="n">
        <v>46266.7895833333</v>
      </c>
      <c r="L2625" s="17" t="n">
        <v>46266.7944444444</v>
      </c>
      <c r="M2625" s="17" t="n">
        <v>46266.8881944444</v>
      </c>
      <c r="N2625" s="17" t="n">
        <v>46267.0993055556</v>
      </c>
      <c r="O2625" s="17" t="n">
        <v>46267.1111111111</v>
      </c>
      <c r="P2625" s="17" t="n">
        <v>46267.1236111111</v>
      </c>
      <c r="Q2625" s="17" t="n">
        <v>46267.1493055556</v>
      </c>
      <c r="R2625" s="0" t="n">
        <v>633</v>
      </c>
      <c r="S2625" s="0" t="n">
        <v>34</v>
      </c>
      <c r="T2625" s="0" t="n">
        <v>0</v>
      </c>
      <c r="U2625" s="18" t="s">
        <v>123</v>
      </c>
      <c r="V2625" s="18" t="s">
        <v>82</v>
      </c>
      <c r="W2625" s="0" t="str">
        <f aca="false">IF(AND(X2625&gt;=6,X2625&lt;14),"A",IF(AND(X2625&gt;=14,X2625&lt;22),"B","C"))</f>
        <v>B</v>
      </c>
      <c r="X2625" s="18" t="n">
        <f aca="false">HOUR(H2625)</f>
        <v>17</v>
      </c>
      <c r="Y2625" s="18" t="n">
        <f aca="false">ROUND((I2625-H2625)*1440,0)</f>
        <v>15</v>
      </c>
      <c r="Z2625" s="18" t="n">
        <f aca="false">ROUND((J2625-I2625)*1440,0)</f>
        <v>14</v>
      </c>
      <c r="AA2625" s="18" t="n">
        <f aca="false">ROUND((K2625-J2625)*1440,0)</f>
        <v>47</v>
      </c>
      <c r="AB2625" s="18" t="n">
        <f aca="false">ROUND((L2625-K2625)*1440,0)</f>
        <v>7</v>
      </c>
      <c r="AC2625" s="18" t="n">
        <f aca="false">ROUND((M2625-L2625)*1440,0)</f>
        <v>135</v>
      </c>
      <c r="AD2625" s="18" t="n">
        <f aca="false">IF(N2625="","",ROUND((N2625-M2625)*1440,0))</f>
        <v>304</v>
      </c>
      <c r="AE2625" s="18" t="n">
        <f aca="false">IF(O2625="","",ROUND((O2625-N2625)*1440,0))</f>
        <v>17</v>
      </c>
      <c r="AF2625" s="18" t="n">
        <f aca="false">IF(P2625="","",ROUND((P2625-O2625)*1440,0))</f>
        <v>18</v>
      </c>
      <c r="AG2625" s="18" t="n">
        <f aca="false">IF(Q2625="","",ROUND((Q2625-P2625)*1440,0))</f>
        <v>37</v>
      </c>
      <c r="AH2625" s="18" t="n">
        <f aca="false">IF(Q2625="","",ROUND((Q2625-H2625)*1440,0))</f>
        <v>594</v>
      </c>
      <c r="AI2625" s="19" t="n">
        <f aca="false">ROUND(IF(O2625="",Assumptions!$B$25-K2625,O2625-K2625)*24,1)</f>
        <v>7.7</v>
      </c>
      <c r="AJ2625" s="20" t="n">
        <f aca="false">ROUND(MAX(N(Y2625)/Assumptions!$C$5, N(Z2625)/Assumptions!$C$6, N(AA2625)/Assumptions!$C$7, N(AB2625)/Assumptions!$C$8, N(AC2625)/Assumptions!$C$9, N(AD2625)/Assumptions!$C$10, N(AE2625)/Assumptions!$C$11, N(AF2625)/Assumptions!$C$12, N(AG2625)/Assumptions!$C$13),3)</f>
        <v>10.133</v>
      </c>
      <c r="AK2625" s="0" t="str">
        <f aca="false">IF(OR(U2625="Pending",U2625="On Hold"),"Open GRN (awaiting)",IF(AJ2625&lt;=1,"Within SLA",IF(ROUND(N(Y2625)/Assumptions!$C$5,3)=AJ2625,"Gate Wait",IF(ROUND(N(Z2625)/Assumptions!$C$6,3)=AJ2625,"Dock Wait",IF(ROUND(N(AA2625)/Assumptions!$C$7,3)=AJ2625,"Unloading",IF(ROUND(N(AB2625)/Assumptions!$C$8,3)=AJ2625,"Unload-to-QC Wait",IF(ROUND(N(AC2625)/Assumptions!$C$9,3)=AJ2625,"QC",IF(ROUND(N(AD2625)/Assumptions!$C$10,3)=AJ2625,"QC-to-GRN Wait",IF(ROUND(N(AE2625)/Assumptions!$C$11,3)=AJ2625,"GRN Processing",IF(ROUND(N(AF2625)/Assumptions!$C$12,3)=AJ2625,"GRN-to-Putaway Wait",IF(ROUND(N(AG2625)/Assumptions!$C$13,3)=AJ2625,"Putaway","Within SLA")))))))))))</f>
        <v>QC-to-GRN Wait</v>
      </c>
    </row>
    <row r="2626" customFormat="false" ht="15" hidden="false" customHeight="false" outlineLevel="0" collapsed="false">
      <c r="A2626" s="0" t="s">
        <v>7538</v>
      </c>
      <c r="B2626" s="0" t="s">
        <v>7539</v>
      </c>
      <c r="C2626" s="0" t="s">
        <v>286</v>
      </c>
      <c r="D2626" s="0" t="s">
        <v>119</v>
      </c>
      <c r="E2626" s="0" t="s">
        <v>7540</v>
      </c>
      <c r="F2626" s="0" t="s">
        <v>121</v>
      </c>
      <c r="G2626" s="0" t="s">
        <v>122</v>
      </c>
      <c r="H2626" s="17" t="n">
        <v>46266.7472222222</v>
      </c>
      <c r="I2626" s="17" t="n">
        <v>46266.7604166667</v>
      </c>
      <c r="J2626" s="17" t="n">
        <v>46266.7666666667</v>
      </c>
      <c r="K2626" s="17" t="n">
        <v>46266.7847222222</v>
      </c>
      <c r="L2626" s="17" t="n">
        <v>46266.7951388889</v>
      </c>
      <c r="M2626" s="17" t="n">
        <v>46266.8090277778</v>
      </c>
      <c r="N2626" s="17" t="n">
        <v>46266.8604166667</v>
      </c>
      <c r="O2626" s="17" t="n">
        <v>46266.8715277778</v>
      </c>
      <c r="P2626" s="17" t="n">
        <v>46266.8791666667</v>
      </c>
      <c r="Q2626" s="17" t="n">
        <v>46266.8916666667</v>
      </c>
      <c r="R2626" s="0" t="n">
        <v>571</v>
      </c>
      <c r="S2626" s="0" t="n">
        <v>0</v>
      </c>
      <c r="T2626" s="0" t="n">
        <v>0</v>
      </c>
      <c r="U2626" s="18" t="s">
        <v>130</v>
      </c>
      <c r="V2626" s="18" t="s">
        <v>144</v>
      </c>
      <c r="W2626" s="0" t="str">
        <f aca="false">IF(AND(X2626&gt;=6,X2626&lt;14),"A",IF(AND(X2626&gt;=14,X2626&lt;22),"B","C"))</f>
        <v>B</v>
      </c>
      <c r="X2626" s="18" t="n">
        <f aca="false">HOUR(H2626)</f>
        <v>17</v>
      </c>
      <c r="Y2626" s="18" t="n">
        <f aca="false">ROUND((I2626-H2626)*1440,0)</f>
        <v>19</v>
      </c>
      <c r="Z2626" s="18" t="n">
        <f aca="false">ROUND((J2626-I2626)*1440,0)</f>
        <v>9</v>
      </c>
      <c r="AA2626" s="18" t="n">
        <f aca="false">ROUND((K2626-J2626)*1440,0)</f>
        <v>26</v>
      </c>
      <c r="AB2626" s="18" t="n">
        <f aca="false">ROUND((L2626-K2626)*1440,0)</f>
        <v>15</v>
      </c>
      <c r="AC2626" s="18" t="n">
        <f aca="false">ROUND((M2626-L2626)*1440,0)</f>
        <v>20</v>
      </c>
      <c r="AD2626" s="18" t="n">
        <f aca="false">IF(N2626="","",ROUND((N2626-M2626)*1440,0))</f>
        <v>74</v>
      </c>
      <c r="AE2626" s="18" t="n">
        <f aca="false">IF(O2626="","",ROUND((O2626-N2626)*1440,0))</f>
        <v>16</v>
      </c>
      <c r="AF2626" s="18" t="n">
        <f aca="false">IF(P2626="","",ROUND((P2626-O2626)*1440,0))</f>
        <v>11</v>
      </c>
      <c r="AG2626" s="18" t="n">
        <f aca="false">IF(Q2626="","",ROUND((Q2626-P2626)*1440,0))</f>
        <v>18</v>
      </c>
      <c r="AH2626" s="18" t="n">
        <f aca="false">IF(Q2626="","",ROUND((Q2626-H2626)*1440,0))</f>
        <v>208</v>
      </c>
      <c r="AI2626" s="19" t="n">
        <f aca="false">ROUND(IF(O2626="",Assumptions!$B$25-K2626,O2626-K2626)*24,1)</f>
        <v>2.1</v>
      </c>
      <c r="AJ2626" s="20" t="n">
        <f aca="false">ROUND(MAX(N(Y2626)/Assumptions!$C$5, N(Z2626)/Assumptions!$C$6, N(AA2626)/Assumptions!$C$7, N(AB2626)/Assumptions!$C$8, N(AC2626)/Assumptions!$C$9, N(AD2626)/Assumptions!$C$10, N(AE2626)/Assumptions!$C$11, N(AF2626)/Assumptions!$C$12, N(AG2626)/Assumptions!$C$13),3)</f>
        <v>2.467</v>
      </c>
      <c r="AK2626" s="0" t="str">
        <f aca="false">IF(OR(U2626="Pending",U2626="On Hold"),"Open GRN (awaiting)",IF(AJ2626&lt;=1,"Within SLA",IF(ROUND(N(Y2626)/Assumptions!$C$5,3)=AJ2626,"Gate Wait",IF(ROUND(N(Z2626)/Assumptions!$C$6,3)=AJ2626,"Dock Wait",IF(ROUND(N(AA2626)/Assumptions!$C$7,3)=AJ2626,"Unloading",IF(ROUND(N(AB2626)/Assumptions!$C$8,3)=AJ2626,"Unload-to-QC Wait",IF(ROUND(N(AC2626)/Assumptions!$C$9,3)=AJ2626,"QC",IF(ROUND(N(AD2626)/Assumptions!$C$10,3)=AJ2626,"QC-to-GRN Wait",IF(ROUND(N(AE2626)/Assumptions!$C$11,3)=AJ2626,"GRN Processing",IF(ROUND(N(AF2626)/Assumptions!$C$12,3)=AJ2626,"GRN-to-Putaway Wait",IF(ROUND(N(AG2626)/Assumptions!$C$13,3)=AJ2626,"Putaway","Within SLA")))))))))))</f>
        <v>QC-to-GRN Wait</v>
      </c>
    </row>
    <row r="2627" customFormat="false" ht="15" hidden="false" customHeight="false" outlineLevel="0" collapsed="false">
      <c r="A2627" s="0" t="s">
        <v>7541</v>
      </c>
      <c r="B2627" s="0" t="s">
        <v>7542</v>
      </c>
      <c r="C2627" s="0" t="s">
        <v>134</v>
      </c>
      <c r="D2627" s="0" t="s">
        <v>147</v>
      </c>
      <c r="E2627" s="0" t="s">
        <v>2400</v>
      </c>
      <c r="F2627" s="0" t="s">
        <v>149</v>
      </c>
      <c r="G2627" s="0" t="s">
        <v>150</v>
      </c>
      <c r="H2627" s="17" t="n">
        <v>46266.7583333333</v>
      </c>
      <c r="I2627" s="17" t="n">
        <v>46266.7680555556</v>
      </c>
      <c r="J2627" s="17" t="n">
        <v>46266.7784722222</v>
      </c>
      <c r="K2627" s="17" t="n">
        <v>46266.7909722222</v>
      </c>
      <c r="L2627" s="17" t="n">
        <v>46266.8020833333</v>
      </c>
      <c r="M2627" s="17" t="n">
        <v>46266.8256944444</v>
      </c>
      <c r="N2627" s="17" t="n">
        <v>46266.8826388889</v>
      </c>
      <c r="O2627" s="17" t="n">
        <v>46266.9090277778</v>
      </c>
      <c r="P2627" s="17" t="n">
        <v>46266.9222222222</v>
      </c>
      <c r="Q2627" s="17" t="n">
        <v>46266.9333333333</v>
      </c>
      <c r="R2627" s="0" t="n">
        <v>76</v>
      </c>
      <c r="S2627" s="0" t="n">
        <v>0</v>
      </c>
      <c r="T2627" s="0" t="n">
        <v>0</v>
      </c>
      <c r="U2627" s="18" t="s">
        <v>130</v>
      </c>
      <c r="V2627" s="18" t="s">
        <v>156</v>
      </c>
      <c r="W2627" s="0" t="str">
        <f aca="false">IF(AND(X2627&gt;=6,X2627&lt;14),"A",IF(AND(X2627&gt;=14,X2627&lt;22),"B","C"))</f>
        <v>B</v>
      </c>
      <c r="X2627" s="18" t="n">
        <f aca="false">HOUR(H2627)</f>
        <v>18</v>
      </c>
      <c r="Y2627" s="18" t="n">
        <f aca="false">ROUND((I2627-H2627)*1440,0)</f>
        <v>14</v>
      </c>
      <c r="Z2627" s="18" t="n">
        <f aca="false">ROUND((J2627-I2627)*1440,0)</f>
        <v>15</v>
      </c>
      <c r="AA2627" s="18" t="n">
        <f aca="false">ROUND((K2627-J2627)*1440,0)</f>
        <v>18</v>
      </c>
      <c r="AB2627" s="18" t="n">
        <f aca="false">ROUND((L2627-K2627)*1440,0)</f>
        <v>16</v>
      </c>
      <c r="AC2627" s="18" t="n">
        <f aca="false">ROUND((M2627-L2627)*1440,0)</f>
        <v>34</v>
      </c>
      <c r="AD2627" s="18" t="n">
        <f aca="false">IF(N2627="","",ROUND((N2627-M2627)*1440,0))</f>
        <v>82</v>
      </c>
      <c r="AE2627" s="18" t="n">
        <f aca="false">IF(O2627="","",ROUND((O2627-N2627)*1440,0))</f>
        <v>38</v>
      </c>
      <c r="AF2627" s="18" t="n">
        <f aca="false">IF(P2627="","",ROUND((P2627-O2627)*1440,0))</f>
        <v>19</v>
      </c>
      <c r="AG2627" s="18" t="n">
        <f aca="false">IF(Q2627="","",ROUND((Q2627-P2627)*1440,0))</f>
        <v>16</v>
      </c>
      <c r="AH2627" s="18" t="n">
        <f aca="false">IF(Q2627="","",ROUND((Q2627-H2627)*1440,0))</f>
        <v>252</v>
      </c>
      <c r="AI2627" s="19" t="n">
        <f aca="false">ROUND(IF(O2627="",Assumptions!$B$25-K2627,O2627-K2627)*24,1)</f>
        <v>2.8</v>
      </c>
      <c r="AJ2627" s="20" t="n">
        <f aca="false">ROUND(MAX(N(Y2627)/Assumptions!$C$5, N(Z2627)/Assumptions!$C$6, N(AA2627)/Assumptions!$C$7, N(AB2627)/Assumptions!$C$8, N(AC2627)/Assumptions!$C$9, N(AD2627)/Assumptions!$C$10, N(AE2627)/Assumptions!$C$11, N(AF2627)/Assumptions!$C$12, N(AG2627)/Assumptions!$C$13),3)</f>
        <v>2.733</v>
      </c>
      <c r="AK2627" s="0" t="str">
        <f aca="false">IF(OR(U2627="Pending",U2627="On Hold"),"Open GRN (awaiting)",IF(AJ2627&lt;=1,"Within SLA",IF(ROUND(N(Y2627)/Assumptions!$C$5,3)=AJ2627,"Gate Wait",IF(ROUND(N(Z2627)/Assumptions!$C$6,3)=AJ2627,"Dock Wait",IF(ROUND(N(AA2627)/Assumptions!$C$7,3)=AJ2627,"Unloading",IF(ROUND(N(AB2627)/Assumptions!$C$8,3)=AJ2627,"Unload-to-QC Wait",IF(ROUND(N(AC2627)/Assumptions!$C$9,3)=AJ2627,"QC",IF(ROUND(N(AD2627)/Assumptions!$C$10,3)=AJ2627,"QC-to-GRN Wait",IF(ROUND(N(AE2627)/Assumptions!$C$11,3)=AJ2627,"GRN Processing",IF(ROUND(N(AF2627)/Assumptions!$C$12,3)=AJ2627,"GRN-to-Putaway Wait",IF(ROUND(N(AG2627)/Assumptions!$C$13,3)=AJ2627,"Putaway","Within SLA")))))))))))</f>
        <v>QC-to-GRN Wait</v>
      </c>
    </row>
    <row r="2628" customFormat="false" ht="15" hidden="false" customHeight="false" outlineLevel="0" collapsed="false">
      <c r="A2628" s="0" t="s">
        <v>7543</v>
      </c>
      <c r="B2628" s="0" t="s">
        <v>7544</v>
      </c>
      <c r="C2628" s="0" t="s">
        <v>159</v>
      </c>
      <c r="D2628" s="0" t="s">
        <v>147</v>
      </c>
      <c r="E2628" s="0" t="s">
        <v>7192</v>
      </c>
      <c r="F2628" s="0" t="s">
        <v>128</v>
      </c>
      <c r="G2628" s="0" t="s">
        <v>150</v>
      </c>
      <c r="H2628" s="17" t="n">
        <v>46266.7979166667</v>
      </c>
      <c r="I2628" s="17" t="n">
        <v>46266.8465277778</v>
      </c>
      <c r="J2628" s="17" t="n">
        <v>46266.8569444444</v>
      </c>
      <c r="K2628" s="17" t="n">
        <v>46266.9166666667</v>
      </c>
      <c r="L2628" s="17" t="n">
        <v>46266.9263888889</v>
      </c>
      <c r="M2628" s="17" t="n">
        <v>46266.9479166667</v>
      </c>
      <c r="N2628" s="17" t="n">
        <v>46266.9708333333</v>
      </c>
      <c r="O2628" s="17" t="n">
        <v>46266.9895833333</v>
      </c>
      <c r="P2628" s="17" t="n">
        <v>46266.99375</v>
      </c>
      <c r="Q2628" s="17" t="n">
        <v>46267.0243055556</v>
      </c>
      <c r="R2628" s="0" t="n">
        <v>1740</v>
      </c>
      <c r="S2628" s="0" t="n">
        <v>0</v>
      </c>
      <c r="T2628" s="0" t="n">
        <v>0</v>
      </c>
      <c r="U2628" s="18" t="s">
        <v>130</v>
      </c>
      <c r="V2628" s="18" t="s">
        <v>139</v>
      </c>
      <c r="W2628" s="0" t="str">
        <f aca="false">IF(AND(X2628&gt;=6,X2628&lt;14),"A",IF(AND(X2628&gt;=14,X2628&lt;22),"B","C"))</f>
        <v>B</v>
      </c>
      <c r="X2628" s="18" t="n">
        <f aca="false">HOUR(H2628)</f>
        <v>19</v>
      </c>
      <c r="Y2628" s="18" t="n">
        <f aca="false">ROUND((I2628-H2628)*1440,0)</f>
        <v>70</v>
      </c>
      <c r="Z2628" s="18" t="n">
        <f aca="false">ROUND((J2628-I2628)*1440,0)</f>
        <v>15</v>
      </c>
      <c r="AA2628" s="18" t="n">
        <f aca="false">ROUND((K2628-J2628)*1440,0)</f>
        <v>86</v>
      </c>
      <c r="AB2628" s="18" t="n">
        <f aca="false">ROUND((L2628-K2628)*1440,0)</f>
        <v>14</v>
      </c>
      <c r="AC2628" s="18" t="n">
        <f aca="false">ROUND((M2628-L2628)*1440,0)</f>
        <v>31</v>
      </c>
      <c r="AD2628" s="18" t="n">
        <f aca="false">IF(N2628="","",ROUND((N2628-M2628)*1440,0))</f>
        <v>33</v>
      </c>
      <c r="AE2628" s="18" t="n">
        <f aca="false">IF(O2628="","",ROUND((O2628-N2628)*1440,0))</f>
        <v>27</v>
      </c>
      <c r="AF2628" s="18" t="n">
        <f aca="false">IF(P2628="","",ROUND((P2628-O2628)*1440,0))</f>
        <v>6</v>
      </c>
      <c r="AG2628" s="18" t="n">
        <f aca="false">IF(Q2628="","",ROUND((Q2628-P2628)*1440,0))</f>
        <v>44</v>
      </c>
      <c r="AH2628" s="18" t="n">
        <f aca="false">IF(Q2628="","",ROUND((Q2628-H2628)*1440,0))</f>
        <v>326</v>
      </c>
      <c r="AI2628" s="19" t="n">
        <f aca="false">ROUND(IF(O2628="",Assumptions!$B$25-K2628,O2628-K2628)*24,1)</f>
        <v>1.8</v>
      </c>
      <c r="AJ2628" s="20" t="n">
        <f aca="false">ROUND(MAX(N(Y2628)/Assumptions!$C$5, N(Z2628)/Assumptions!$C$6, N(AA2628)/Assumptions!$C$7, N(AB2628)/Assumptions!$C$8, N(AC2628)/Assumptions!$C$9, N(AD2628)/Assumptions!$C$10, N(AE2628)/Assumptions!$C$11, N(AF2628)/Assumptions!$C$12, N(AG2628)/Assumptions!$C$13),3)</f>
        <v>2.333</v>
      </c>
      <c r="AK2628" s="0" t="str">
        <f aca="false">IF(OR(U2628="Pending",U2628="On Hold"),"Open GRN (awaiting)",IF(AJ2628&lt;=1,"Within SLA",IF(ROUND(N(Y2628)/Assumptions!$C$5,3)=AJ2628,"Gate Wait",IF(ROUND(N(Z2628)/Assumptions!$C$6,3)=AJ2628,"Dock Wait",IF(ROUND(N(AA2628)/Assumptions!$C$7,3)=AJ2628,"Unloading",IF(ROUND(N(AB2628)/Assumptions!$C$8,3)=AJ2628,"Unload-to-QC Wait",IF(ROUND(N(AC2628)/Assumptions!$C$9,3)=AJ2628,"QC",IF(ROUND(N(AD2628)/Assumptions!$C$10,3)=AJ2628,"QC-to-GRN Wait",IF(ROUND(N(AE2628)/Assumptions!$C$11,3)=AJ2628,"GRN Processing",IF(ROUND(N(AF2628)/Assumptions!$C$12,3)=AJ2628,"GRN-to-Putaway Wait",IF(ROUND(N(AG2628)/Assumptions!$C$13,3)=AJ2628,"Putaway","Within SLA")))))))))))</f>
        <v>Gate Wait</v>
      </c>
    </row>
    <row r="2629" customFormat="false" ht="15" hidden="false" customHeight="false" outlineLevel="0" collapsed="false">
      <c r="A2629" s="0" t="s">
        <v>7545</v>
      </c>
      <c r="B2629" s="0" t="s">
        <v>7546</v>
      </c>
      <c r="C2629" s="0" t="s">
        <v>142</v>
      </c>
      <c r="D2629" s="0" t="s">
        <v>135</v>
      </c>
      <c r="E2629" s="0" t="s">
        <v>7547</v>
      </c>
      <c r="F2629" s="0" t="s">
        <v>137</v>
      </c>
      <c r="G2629" s="0" t="s">
        <v>138</v>
      </c>
      <c r="H2629" s="17" t="n">
        <v>46266.8354166667</v>
      </c>
      <c r="I2629" s="17" t="n">
        <v>46266.8444444445</v>
      </c>
      <c r="J2629" s="17" t="n">
        <v>46266.8479166667</v>
      </c>
      <c r="K2629" s="17" t="n">
        <v>46266.8666666667</v>
      </c>
      <c r="L2629" s="17" t="n">
        <v>46266.8763888889</v>
      </c>
      <c r="M2629" s="17" t="n">
        <v>46266.9020833333</v>
      </c>
      <c r="N2629" s="17" t="n">
        <v>46266.9291666667</v>
      </c>
      <c r="O2629" s="17" t="n">
        <v>46266.9458333333</v>
      </c>
      <c r="P2629" s="17" t="n">
        <v>46266.9694444445</v>
      </c>
      <c r="Q2629" s="17" t="n">
        <v>46266.9972222222</v>
      </c>
      <c r="R2629" s="0" t="n">
        <v>368</v>
      </c>
      <c r="S2629" s="0" t="n">
        <v>0</v>
      </c>
      <c r="T2629" s="0" t="n">
        <v>0</v>
      </c>
      <c r="U2629" s="18" t="s">
        <v>130</v>
      </c>
      <c r="V2629" s="18" t="s">
        <v>139</v>
      </c>
      <c r="W2629" s="0" t="str">
        <f aca="false">IF(AND(X2629&gt;=6,X2629&lt;14),"A",IF(AND(X2629&gt;=14,X2629&lt;22),"B","C"))</f>
        <v>B</v>
      </c>
      <c r="X2629" s="18" t="n">
        <f aca="false">HOUR(H2629)</f>
        <v>20</v>
      </c>
      <c r="Y2629" s="18" t="n">
        <f aca="false">ROUND((I2629-H2629)*1440,0)</f>
        <v>13</v>
      </c>
      <c r="Z2629" s="18" t="n">
        <f aca="false">ROUND((J2629-I2629)*1440,0)</f>
        <v>5</v>
      </c>
      <c r="AA2629" s="18" t="n">
        <f aca="false">ROUND((K2629-J2629)*1440,0)</f>
        <v>27</v>
      </c>
      <c r="AB2629" s="18" t="n">
        <f aca="false">ROUND((L2629-K2629)*1440,0)</f>
        <v>14</v>
      </c>
      <c r="AC2629" s="18" t="n">
        <f aca="false">ROUND((M2629-L2629)*1440,0)</f>
        <v>37</v>
      </c>
      <c r="AD2629" s="18" t="n">
        <f aca="false">IF(N2629="","",ROUND((N2629-M2629)*1440,0))</f>
        <v>39</v>
      </c>
      <c r="AE2629" s="18" t="n">
        <f aca="false">IF(O2629="","",ROUND((O2629-N2629)*1440,0))</f>
        <v>24</v>
      </c>
      <c r="AF2629" s="18" t="n">
        <f aca="false">IF(P2629="","",ROUND((P2629-O2629)*1440,0))</f>
        <v>34</v>
      </c>
      <c r="AG2629" s="18" t="n">
        <f aca="false">IF(Q2629="","",ROUND((Q2629-P2629)*1440,0))</f>
        <v>40</v>
      </c>
      <c r="AH2629" s="18" t="n">
        <f aca="false">IF(Q2629="","",ROUND((Q2629-H2629)*1440,0))</f>
        <v>233</v>
      </c>
      <c r="AI2629" s="19" t="n">
        <f aca="false">ROUND(IF(O2629="",Assumptions!$B$25-K2629,O2629-K2629)*24,1)</f>
        <v>1.9</v>
      </c>
      <c r="AJ2629" s="20" t="n">
        <f aca="false">ROUND(MAX(N(Y2629)/Assumptions!$C$5, N(Z2629)/Assumptions!$C$6, N(AA2629)/Assumptions!$C$7, N(AB2629)/Assumptions!$C$8, N(AC2629)/Assumptions!$C$9, N(AD2629)/Assumptions!$C$10, N(AE2629)/Assumptions!$C$11, N(AF2629)/Assumptions!$C$12, N(AG2629)/Assumptions!$C$13),3)</f>
        <v>1.7</v>
      </c>
      <c r="AK2629" s="0" t="str">
        <f aca="false">IF(OR(U2629="Pending",U2629="On Hold"),"Open GRN (awaiting)",IF(AJ2629&lt;=1,"Within SLA",IF(ROUND(N(Y2629)/Assumptions!$C$5,3)=AJ2629,"Gate Wait",IF(ROUND(N(Z2629)/Assumptions!$C$6,3)=AJ2629,"Dock Wait",IF(ROUND(N(AA2629)/Assumptions!$C$7,3)=AJ2629,"Unloading",IF(ROUND(N(AB2629)/Assumptions!$C$8,3)=AJ2629,"Unload-to-QC Wait",IF(ROUND(N(AC2629)/Assumptions!$C$9,3)=AJ2629,"QC",IF(ROUND(N(AD2629)/Assumptions!$C$10,3)=AJ2629,"QC-to-GRN Wait",IF(ROUND(N(AE2629)/Assumptions!$C$11,3)=AJ2629,"GRN Processing",IF(ROUND(N(AF2629)/Assumptions!$C$12,3)=AJ2629,"GRN-to-Putaway Wait",IF(ROUND(N(AG2629)/Assumptions!$C$13,3)=AJ2629,"Putaway","Within SLA")))))))))))</f>
        <v>GRN-to-Putaway Wait</v>
      </c>
    </row>
    <row r="2630" customFormat="false" ht="15" hidden="false" customHeight="false" outlineLevel="0" collapsed="false">
      <c r="A2630" s="0" t="s">
        <v>7548</v>
      </c>
      <c r="B2630" s="0" t="s">
        <v>7549</v>
      </c>
      <c r="C2630" s="0" t="s">
        <v>134</v>
      </c>
      <c r="D2630" s="0" t="s">
        <v>135</v>
      </c>
      <c r="E2630" s="0" t="s">
        <v>7550</v>
      </c>
      <c r="F2630" s="0" t="s">
        <v>149</v>
      </c>
      <c r="G2630" s="0" t="s">
        <v>138</v>
      </c>
      <c r="H2630" s="17" t="n">
        <v>46267.0666666667</v>
      </c>
      <c r="I2630" s="17" t="n">
        <v>46267.0756944444</v>
      </c>
      <c r="J2630" s="17" t="n">
        <v>46267.0833333333</v>
      </c>
      <c r="K2630" s="17" t="n">
        <v>46267.1</v>
      </c>
      <c r="L2630" s="17" t="n">
        <v>46267.1083333333</v>
      </c>
      <c r="M2630" s="17" t="n">
        <v>46267.1291666667</v>
      </c>
      <c r="N2630" s="17" t="n">
        <v>46267.1527777778</v>
      </c>
      <c r="O2630" s="17" t="n">
        <v>46267.2173611111</v>
      </c>
      <c r="P2630" s="17" t="n">
        <v>46267.2215277778</v>
      </c>
      <c r="Q2630" s="17" t="n">
        <v>46267.2555555556</v>
      </c>
      <c r="R2630" s="0" t="n">
        <v>181</v>
      </c>
      <c r="S2630" s="0" t="n">
        <v>0</v>
      </c>
      <c r="T2630" s="0" t="n">
        <v>0</v>
      </c>
      <c r="U2630" s="18" t="s">
        <v>130</v>
      </c>
      <c r="V2630" s="18" t="s">
        <v>156</v>
      </c>
      <c r="W2630" s="0" t="str">
        <f aca="false">IF(AND(X2630&gt;=6,X2630&lt;14),"A",IF(AND(X2630&gt;=14,X2630&lt;22),"B","C"))</f>
        <v>C</v>
      </c>
      <c r="X2630" s="18" t="n">
        <f aca="false">HOUR(H2630)</f>
        <v>1</v>
      </c>
      <c r="Y2630" s="18" t="n">
        <f aca="false">ROUND((I2630-H2630)*1440,0)</f>
        <v>13</v>
      </c>
      <c r="Z2630" s="18" t="n">
        <f aca="false">ROUND((J2630-I2630)*1440,0)</f>
        <v>11</v>
      </c>
      <c r="AA2630" s="18" t="n">
        <f aca="false">ROUND((K2630-J2630)*1440,0)</f>
        <v>24</v>
      </c>
      <c r="AB2630" s="18" t="n">
        <f aca="false">ROUND((L2630-K2630)*1440,0)</f>
        <v>12</v>
      </c>
      <c r="AC2630" s="18" t="n">
        <f aca="false">ROUND((M2630-L2630)*1440,0)</f>
        <v>30</v>
      </c>
      <c r="AD2630" s="18" t="n">
        <f aca="false">IF(N2630="","",ROUND((N2630-M2630)*1440,0))</f>
        <v>34</v>
      </c>
      <c r="AE2630" s="18" t="n">
        <f aca="false">IF(O2630="","",ROUND((O2630-N2630)*1440,0))</f>
        <v>93</v>
      </c>
      <c r="AF2630" s="18" t="n">
        <f aca="false">IF(P2630="","",ROUND((P2630-O2630)*1440,0))</f>
        <v>6</v>
      </c>
      <c r="AG2630" s="18" t="n">
        <f aca="false">IF(Q2630="","",ROUND((Q2630-P2630)*1440,0))</f>
        <v>49</v>
      </c>
      <c r="AH2630" s="18" t="n">
        <f aca="false">IF(Q2630="","",ROUND((Q2630-H2630)*1440,0))</f>
        <v>272</v>
      </c>
      <c r="AI2630" s="19" t="n">
        <f aca="false">ROUND(IF(O2630="",Assumptions!$B$25-K2630,O2630-K2630)*24,1)</f>
        <v>2.8</v>
      </c>
      <c r="AJ2630" s="20" t="n">
        <f aca="false">ROUND(MAX(N(Y2630)/Assumptions!$C$5, N(Z2630)/Assumptions!$C$6, N(AA2630)/Assumptions!$C$7, N(AB2630)/Assumptions!$C$8, N(AC2630)/Assumptions!$C$9, N(AD2630)/Assumptions!$C$10, N(AE2630)/Assumptions!$C$11, N(AF2630)/Assumptions!$C$12, N(AG2630)/Assumptions!$C$13),3)</f>
        <v>2.067</v>
      </c>
      <c r="AK2630" s="0" t="str">
        <f aca="false">IF(OR(U2630="Pending",U2630="On Hold"),"Open GRN (awaiting)",IF(AJ2630&lt;=1,"Within SLA",IF(ROUND(N(Y2630)/Assumptions!$C$5,3)=AJ2630,"Gate Wait",IF(ROUND(N(Z2630)/Assumptions!$C$6,3)=AJ2630,"Dock Wait",IF(ROUND(N(AA2630)/Assumptions!$C$7,3)=AJ2630,"Unloading",IF(ROUND(N(AB2630)/Assumptions!$C$8,3)=AJ2630,"Unload-to-QC Wait",IF(ROUND(N(AC2630)/Assumptions!$C$9,3)=AJ2630,"QC",IF(ROUND(N(AD2630)/Assumptions!$C$10,3)=AJ2630,"QC-to-GRN Wait",IF(ROUND(N(AE2630)/Assumptions!$C$11,3)=AJ2630,"GRN Processing",IF(ROUND(N(AF2630)/Assumptions!$C$12,3)=AJ2630,"GRN-to-Putaway Wait",IF(ROUND(N(AG2630)/Assumptions!$C$13,3)=AJ2630,"Putaway","Within SLA")))))))))))</f>
        <v>GRN Processing</v>
      </c>
    </row>
    <row r="2631" customFormat="false" ht="15" hidden="false" customHeight="false" outlineLevel="0" collapsed="false">
      <c r="A2631" s="0" t="s">
        <v>7551</v>
      </c>
      <c r="B2631" s="0" t="s">
        <v>7552</v>
      </c>
      <c r="C2631" s="0" t="s">
        <v>184</v>
      </c>
      <c r="D2631" s="0" t="s">
        <v>147</v>
      </c>
      <c r="E2631" s="0" t="s">
        <v>7553</v>
      </c>
      <c r="F2631" s="0" t="s">
        <v>172</v>
      </c>
      <c r="G2631" s="0" t="s">
        <v>150</v>
      </c>
      <c r="H2631" s="17" t="n">
        <v>46267.1090277778</v>
      </c>
      <c r="I2631" s="17" t="n">
        <v>46267.1152777778</v>
      </c>
      <c r="J2631" s="17" t="n">
        <v>46267.1173611111</v>
      </c>
      <c r="K2631" s="17" t="n">
        <v>46267.1576388889</v>
      </c>
      <c r="L2631" s="17" t="n">
        <v>46267.1673611111</v>
      </c>
      <c r="M2631" s="17" t="n">
        <v>46267.1944444445</v>
      </c>
      <c r="N2631" s="17" t="n">
        <v>46267.2055555556</v>
      </c>
      <c r="O2631" s="17" t="n">
        <v>46267.3361111111</v>
      </c>
      <c r="P2631" s="17" t="n">
        <v>46267.34375</v>
      </c>
      <c r="Q2631" s="17" t="n">
        <v>46267.3625</v>
      </c>
      <c r="R2631" s="0" t="n">
        <v>489</v>
      </c>
      <c r="S2631" s="0" t="n">
        <v>0</v>
      </c>
      <c r="T2631" s="0" t="n">
        <v>0</v>
      </c>
      <c r="U2631" s="18" t="s">
        <v>130</v>
      </c>
      <c r="V2631" s="18" t="s">
        <v>131</v>
      </c>
      <c r="W2631" s="0" t="str">
        <f aca="false">IF(AND(X2631&gt;=6,X2631&lt;14),"A",IF(AND(X2631&gt;=14,X2631&lt;22),"B","C"))</f>
        <v>C</v>
      </c>
      <c r="X2631" s="18" t="n">
        <f aca="false">HOUR(H2631)</f>
        <v>2</v>
      </c>
      <c r="Y2631" s="18" t="n">
        <f aca="false">ROUND((I2631-H2631)*1440,0)</f>
        <v>9</v>
      </c>
      <c r="Z2631" s="18" t="n">
        <f aca="false">ROUND((J2631-I2631)*1440,0)</f>
        <v>3</v>
      </c>
      <c r="AA2631" s="18" t="n">
        <f aca="false">ROUND((K2631-J2631)*1440,0)</f>
        <v>58</v>
      </c>
      <c r="AB2631" s="18" t="n">
        <f aca="false">ROUND((L2631-K2631)*1440,0)</f>
        <v>14</v>
      </c>
      <c r="AC2631" s="18" t="n">
        <f aca="false">ROUND((M2631-L2631)*1440,0)</f>
        <v>39</v>
      </c>
      <c r="AD2631" s="18" t="n">
        <f aca="false">IF(N2631="","",ROUND((N2631-M2631)*1440,0))</f>
        <v>16</v>
      </c>
      <c r="AE2631" s="18" t="n">
        <f aca="false">IF(O2631="","",ROUND((O2631-N2631)*1440,0))</f>
        <v>188</v>
      </c>
      <c r="AF2631" s="18" t="n">
        <f aca="false">IF(P2631="","",ROUND((P2631-O2631)*1440,0))</f>
        <v>11</v>
      </c>
      <c r="AG2631" s="18" t="n">
        <f aca="false">IF(Q2631="","",ROUND((Q2631-P2631)*1440,0))</f>
        <v>27</v>
      </c>
      <c r="AH2631" s="18" t="n">
        <f aca="false">IF(Q2631="","",ROUND((Q2631-H2631)*1440,0))</f>
        <v>365</v>
      </c>
      <c r="AI2631" s="19" t="n">
        <f aca="false">ROUND(IF(O2631="",Assumptions!$B$25-K2631,O2631-K2631)*24,1)</f>
        <v>4.3</v>
      </c>
      <c r="AJ2631" s="20" t="n">
        <f aca="false">ROUND(MAX(N(Y2631)/Assumptions!$C$5, N(Z2631)/Assumptions!$C$6, N(AA2631)/Assumptions!$C$7, N(AB2631)/Assumptions!$C$8, N(AC2631)/Assumptions!$C$9, N(AD2631)/Assumptions!$C$10, N(AE2631)/Assumptions!$C$11, N(AF2631)/Assumptions!$C$12, N(AG2631)/Assumptions!$C$13),3)</f>
        <v>4.178</v>
      </c>
      <c r="AK2631" s="0" t="str">
        <f aca="false">IF(OR(U2631="Pending",U2631="On Hold"),"Open GRN (awaiting)",IF(AJ2631&lt;=1,"Within SLA",IF(ROUND(N(Y2631)/Assumptions!$C$5,3)=AJ2631,"Gate Wait",IF(ROUND(N(Z2631)/Assumptions!$C$6,3)=AJ2631,"Dock Wait",IF(ROUND(N(AA2631)/Assumptions!$C$7,3)=AJ2631,"Unloading",IF(ROUND(N(AB2631)/Assumptions!$C$8,3)=AJ2631,"Unload-to-QC Wait",IF(ROUND(N(AC2631)/Assumptions!$C$9,3)=AJ2631,"QC",IF(ROUND(N(AD2631)/Assumptions!$C$10,3)=AJ2631,"QC-to-GRN Wait",IF(ROUND(N(AE2631)/Assumptions!$C$11,3)=AJ2631,"GRN Processing",IF(ROUND(N(AF2631)/Assumptions!$C$12,3)=AJ2631,"GRN-to-Putaway Wait",IF(ROUND(N(AG2631)/Assumptions!$C$13,3)=AJ2631,"Putaway","Within SLA")))))))))))</f>
        <v>GRN Processing</v>
      </c>
    </row>
    <row r="2632" customFormat="false" ht="15" hidden="false" customHeight="false" outlineLevel="0" collapsed="false">
      <c r="A2632" s="0" t="s">
        <v>7554</v>
      </c>
      <c r="B2632" s="0" t="s">
        <v>7555</v>
      </c>
      <c r="C2632" s="0" t="s">
        <v>170</v>
      </c>
      <c r="D2632" s="0" t="s">
        <v>147</v>
      </c>
      <c r="E2632" s="0" t="s">
        <v>7556</v>
      </c>
      <c r="F2632" s="0" t="s">
        <v>172</v>
      </c>
      <c r="G2632" s="0" t="s">
        <v>150</v>
      </c>
      <c r="H2632" s="17" t="n">
        <v>46267.1993055556</v>
      </c>
      <c r="I2632" s="17" t="n">
        <v>46267.2041666667</v>
      </c>
      <c r="J2632" s="17" t="n">
        <v>46267.2069444444</v>
      </c>
      <c r="K2632" s="17" t="n">
        <v>46267.2395833333</v>
      </c>
      <c r="L2632" s="17" t="n">
        <v>46267.2534722222</v>
      </c>
      <c r="M2632" s="17" t="n">
        <v>46267.2791666667</v>
      </c>
      <c r="N2632" s="17" t="n">
        <v>46267.2972222222</v>
      </c>
      <c r="O2632" s="17" t="n">
        <v>46267.3694444444</v>
      </c>
      <c r="P2632" s="17" t="n">
        <v>46267.3826388889</v>
      </c>
      <c r="Q2632" s="17" t="n">
        <v>46267.4034722222</v>
      </c>
      <c r="R2632" s="0" t="n">
        <v>303</v>
      </c>
      <c r="S2632" s="0" t="n">
        <v>20</v>
      </c>
      <c r="T2632" s="0" t="n">
        <v>0</v>
      </c>
      <c r="U2632" s="18" t="s">
        <v>123</v>
      </c>
      <c r="V2632" s="18" t="s">
        <v>82</v>
      </c>
      <c r="W2632" s="0" t="str">
        <f aca="false">IF(AND(X2632&gt;=6,X2632&lt;14),"A",IF(AND(X2632&gt;=14,X2632&lt;22),"B","C"))</f>
        <v>C</v>
      </c>
      <c r="X2632" s="18" t="n">
        <f aca="false">HOUR(H2632)</f>
        <v>4</v>
      </c>
      <c r="Y2632" s="18" t="n">
        <f aca="false">ROUND((I2632-H2632)*1440,0)</f>
        <v>7</v>
      </c>
      <c r="Z2632" s="18" t="n">
        <f aca="false">ROUND((J2632-I2632)*1440,0)</f>
        <v>4</v>
      </c>
      <c r="AA2632" s="18" t="n">
        <f aca="false">ROUND((K2632-J2632)*1440,0)</f>
        <v>47</v>
      </c>
      <c r="AB2632" s="18" t="n">
        <f aca="false">ROUND((L2632-K2632)*1440,0)</f>
        <v>20</v>
      </c>
      <c r="AC2632" s="18" t="n">
        <f aca="false">ROUND((M2632-L2632)*1440,0)</f>
        <v>37</v>
      </c>
      <c r="AD2632" s="18" t="n">
        <f aca="false">IF(N2632="","",ROUND((N2632-M2632)*1440,0))</f>
        <v>26</v>
      </c>
      <c r="AE2632" s="18" t="n">
        <f aca="false">IF(O2632="","",ROUND((O2632-N2632)*1440,0))</f>
        <v>104</v>
      </c>
      <c r="AF2632" s="18" t="n">
        <f aca="false">IF(P2632="","",ROUND((P2632-O2632)*1440,0))</f>
        <v>19</v>
      </c>
      <c r="AG2632" s="18" t="n">
        <f aca="false">IF(Q2632="","",ROUND((Q2632-P2632)*1440,0))</f>
        <v>30</v>
      </c>
      <c r="AH2632" s="18" t="n">
        <f aca="false">IF(Q2632="","",ROUND((Q2632-H2632)*1440,0))</f>
        <v>294</v>
      </c>
      <c r="AI2632" s="19" t="n">
        <f aca="false">ROUND(IF(O2632="",Assumptions!$B$25-K2632,O2632-K2632)*24,1)</f>
        <v>3.1</v>
      </c>
      <c r="AJ2632" s="20" t="n">
        <f aca="false">ROUND(MAX(N(Y2632)/Assumptions!$C$5, N(Z2632)/Assumptions!$C$6, N(AA2632)/Assumptions!$C$7, N(AB2632)/Assumptions!$C$8, N(AC2632)/Assumptions!$C$9, N(AD2632)/Assumptions!$C$10, N(AE2632)/Assumptions!$C$11, N(AF2632)/Assumptions!$C$12, N(AG2632)/Assumptions!$C$13),3)</f>
        <v>2.311</v>
      </c>
      <c r="AK2632" s="0" t="str">
        <f aca="false">IF(OR(U2632="Pending",U2632="On Hold"),"Open GRN (awaiting)",IF(AJ2632&lt;=1,"Within SLA",IF(ROUND(N(Y2632)/Assumptions!$C$5,3)=AJ2632,"Gate Wait",IF(ROUND(N(Z2632)/Assumptions!$C$6,3)=AJ2632,"Dock Wait",IF(ROUND(N(AA2632)/Assumptions!$C$7,3)=AJ2632,"Unloading",IF(ROUND(N(AB2632)/Assumptions!$C$8,3)=AJ2632,"Unload-to-QC Wait",IF(ROUND(N(AC2632)/Assumptions!$C$9,3)=AJ2632,"QC",IF(ROUND(N(AD2632)/Assumptions!$C$10,3)=AJ2632,"QC-to-GRN Wait",IF(ROUND(N(AE2632)/Assumptions!$C$11,3)=AJ2632,"GRN Processing",IF(ROUND(N(AF2632)/Assumptions!$C$12,3)=AJ2632,"GRN-to-Putaway Wait",IF(ROUND(N(AG2632)/Assumptions!$C$13,3)=AJ2632,"Putaway","Within SLA")))))))))))</f>
        <v>GRN Processing</v>
      </c>
    </row>
    <row r="2633" customFormat="false" ht="15" hidden="false" customHeight="false" outlineLevel="0" collapsed="false">
      <c r="A2633" s="0" t="s">
        <v>7557</v>
      </c>
      <c r="B2633" s="0" t="s">
        <v>7558</v>
      </c>
      <c r="C2633" s="0" t="s">
        <v>286</v>
      </c>
      <c r="D2633" s="0" t="s">
        <v>147</v>
      </c>
      <c r="E2633" s="0" t="s">
        <v>7559</v>
      </c>
      <c r="F2633" s="0" t="s">
        <v>121</v>
      </c>
      <c r="G2633" s="0" t="s">
        <v>167</v>
      </c>
      <c r="H2633" s="17" t="n">
        <v>46267.2590277778</v>
      </c>
      <c r="I2633" s="17" t="n">
        <v>46267.2763888889</v>
      </c>
      <c r="J2633" s="17" t="n">
        <v>46267.2923611111</v>
      </c>
      <c r="K2633" s="17" t="n">
        <v>46267.3333333333</v>
      </c>
      <c r="L2633" s="17" t="n">
        <v>46267.3409722222</v>
      </c>
      <c r="M2633" s="17" t="n">
        <v>46267.3555555556</v>
      </c>
      <c r="N2633" s="17" t="n">
        <v>46267.41875</v>
      </c>
      <c r="O2633" s="17" t="n">
        <v>46267.4868055556</v>
      </c>
      <c r="P2633" s="17" t="n">
        <v>46267.5013888889</v>
      </c>
      <c r="Q2633" s="17" t="n">
        <v>46267.5201388889</v>
      </c>
      <c r="R2633" s="0" t="n">
        <v>135</v>
      </c>
      <c r="S2633" s="0" t="n">
        <v>0</v>
      </c>
      <c r="T2633" s="0" t="n">
        <v>0</v>
      </c>
      <c r="U2633" s="18" t="s">
        <v>130</v>
      </c>
      <c r="V2633" s="18" t="s">
        <v>144</v>
      </c>
      <c r="W2633" s="0" t="str">
        <f aca="false">IF(AND(X2633&gt;=6,X2633&lt;14),"A",IF(AND(X2633&gt;=14,X2633&lt;22),"B","C"))</f>
        <v>A</v>
      </c>
      <c r="X2633" s="18" t="n">
        <f aca="false">HOUR(H2633)</f>
        <v>6</v>
      </c>
      <c r="Y2633" s="18" t="n">
        <f aca="false">ROUND((I2633-H2633)*1440,0)</f>
        <v>25</v>
      </c>
      <c r="Z2633" s="18" t="n">
        <f aca="false">ROUND((J2633-I2633)*1440,0)</f>
        <v>23</v>
      </c>
      <c r="AA2633" s="18" t="n">
        <f aca="false">ROUND((K2633-J2633)*1440,0)</f>
        <v>59</v>
      </c>
      <c r="AB2633" s="18" t="n">
        <f aca="false">ROUND((L2633-K2633)*1440,0)</f>
        <v>11</v>
      </c>
      <c r="AC2633" s="18" t="n">
        <f aca="false">ROUND((M2633-L2633)*1440,0)</f>
        <v>21</v>
      </c>
      <c r="AD2633" s="18" t="n">
        <f aca="false">IF(N2633="","",ROUND((N2633-M2633)*1440,0))</f>
        <v>91</v>
      </c>
      <c r="AE2633" s="18" t="n">
        <f aca="false">IF(O2633="","",ROUND((O2633-N2633)*1440,0))</f>
        <v>98</v>
      </c>
      <c r="AF2633" s="18" t="n">
        <f aca="false">IF(P2633="","",ROUND((P2633-O2633)*1440,0))</f>
        <v>21</v>
      </c>
      <c r="AG2633" s="18" t="n">
        <f aca="false">IF(Q2633="","",ROUND((Q2633-P2633)*1440,0))</f>
        <v>27</v>
      </c>
      <c r="AH2633" s="18" t="n">
        <f aca="false">IF(Q2633="","",ROUND((Q2633-H2633)*1440,0))</f>
        <v>376</v>
      </c>
      <c r="AI2633" s="19" t="n">
        <f aca="false">ROUND(IF(O2633="",Assumptions!$B$25-K2633,O2633-K2633)*24,1)</f>
        <v>3.7</v>
      </c>
      <c r="AJ2633" s="20" t="n">
        <f aca="false">ROUND(MAX(N(Y2633)/Assumptions!$C$5, N(Z2633)/Assumptions!$C$6, N(AA2633)/Assumptions!$C$7, N(AB2633)/Assumptions!$C$8, N(AC2633)/Assumptions!$C$9, N(AD2633)/Assumptions!$C$10, N(AE2633)/Assumptions!$C$11, N(AF2633)/Assumptions!$C$12, N(AG2633)/Assumptions!$C$13),3)</f>
        <v>3.033</v>
      </c>
      <c r="AK2633" s="0" t="str">
        <f aca="false">IF(OR(U2633="Pending",U2633="On Hold"),"Open GRN (awaiting)",IF(AJ2633&lt;=1,"Within SLA",IF(ROUND(N(Y2633)/Assumptions!$C$5,3)=AJ2633,"Gate Wait",IF(ROUND(N(Z2633)/Assumptions!$C$6,3)=AJ2633,"Dock Wait",IF(ROUND(N(AA2633)/Assumptions!$C$7,3)=AJ2633,"Unloading",IF(ROUND(N(AB2633)/Assumptions!$C$8,3)=AJ2633,"Unload-to-QC Wait",IF(ROUND(N(AC2633)/Assumptions!$C$9,3)=AJ2633,"QC",IF(ROUND(N(AD2633)/Assumptions!$C$10,3)=AJ2633,"QC-to-GRN Wait",IF(ROUND(N(AE2633)/Assumptions!$C$11,3)=AJ2633,"GRN Processing",IF(ROUND(N(AF2633)/Assumptions!$C$12,3)=AJ2633,"GRN-to-Putaway Wait",IF(ROUND(N(AG2633)/Assumptions!$C$13,3)=AJ2633,"Putaway","Within SLA")))))))))))</f>
        <v>QC-to-GRN Wait</v>
      </c>
    </row>
    <row r="2634" customFormat="false" ht="15" hidden="false" customHeight="false" outlineLevel="0" collapsed="false">
      <c r="A2634" s="0" t="s">
        <v>7560</v>
      </c>
      <c r="B2634" s="0" t="s">
        <v>7561</v>
      </c>
      <c r="C2634" s="0" t="s">
        <v>153</v>
      </c>
      <c r="D2634" s="0" t="s">
        <v>147</v>
      </c>
      <c r="E2634" s="0" t="s">
        <v>7562</v>
      </c>
      <c r="F2634" s="0" t="s">
        <v>155</v>
      </c>
      <c r="G2634" s="0" t="s">
        <v>150</v>
      </c>
      <c r="H2634" s="17" t="n">
        <v>46267.3055555556</v>
      </c>
      <c r="I2634" s="17" t="n">
        <v>46267.3652777778</v>
      </c>
      <c r="J2634" s="17" t="n">
        <v>46267.3743055556</v>
      </c>
      <c r="K2634" s="17" t="n">
        <v>46267.3895833333</v>
      </c>
      <c r="L2634" s="17" t="n">
        <v>46267.4472222222</v>
      </c>
      <c r="M2634" s="17" t="n">
        <v>46267.4597222222</v>
      </c>
      <c r="N2634" s="17" t="n">
        <v>46267.5791666667</v>
      </c>
      <c r="O2634" s="17" t="n">
        <v>46267.5979166667</v>
      </c>
      <c r="P2634" s="17" t="n">
        <v>46267.6034722222</v>
      </c>
      <c r="Q2634" s="17" t="n">
        <v>46267.61875</v>
      </c>
      <c r="R2634" s="0" t="n">
        <v>739</v>
      </c>
      <c r="S2634" s="0" t="n">
        <v>0</v>
      </c>
      <c r="T2634" s="0" t="n">
        <v>0</v>
      </c>
      <c r="U2634" s="18" t="s">
        <v>130</v>
      </c>
      <c r="V2634" s="18" t="s">
        <v>131</v>
      </c>
      <c r="W2634" s="0" t="str">
        <f aca="false">IF(AND(X2634&gt;=6,X2634&lt;14),"A",IF(AND(X2634&gt;=14,X2634&lt;22),"B","C"))</f>
        <v>A</v>
      </c>
      <c r="X2634" s="18" t="n">
        <f aca="false">HOUR(H2634)</f>
        <v>7</v>
      </c>
      <c r="Y2634" s="18" t="n">
        <f aca="false">ROUND((I2634-H2634)*1440,0)</f>
        <v>86</v>
      </c>
      <c r="Z2634" s="18" t="n">
        <f aca="false">ROUND((J2634-I2634)*1440,0)</f>
        <v>13</v>
      </c>
      <c r="AA2634" s="18" t="n">
        <f aca="false">ROUND((K2634-J2634)*1440,0)</f>
        <v>22</v>
      </c>
      <c r="AB2634" s="18" t="n">
        <f aca="false">ROUND((L2634-K2634)*1440,0)</f>
        <v>83</v>
      </c>
      <c r="AC2634" s="18" t="n">
        <f aca="false">ROUND((M2634-L2634)*1440,0)</f>
        <v>18</v>
      </c>
      <c r="AD2634" s="18" t="n">
        <f aca="false">IF(N2634="","",ROUND((N2634-M2634)*1440,0))</f>
        <v>172</v>
      </c>
      <c r="AE2634" s="18" t="n">
        <f aca="false">IF(O2634="","",ROUND((O2634-N2634)*1440,0))</f>
        <v>27</v>
      </c>
      <c r="AF2634" s="18" t="n">
        <f aca="false">IF(P2634="","",ROUND((P2634-O2634)*1440,0))</f>
        <v>8</v>
      </c>
      <c r="AG2634" s="18" t="n">
        <f aca="false">IF(Q2634="","",ROUND((Q2634-P2634)*1440,0))</f>
        <v>22</v>
      </c>
      <c r="AH2634" s="18" t="n">
        <f aca="false">IF(Q2634="","",ROUND((Q2634-H2634)*1440,0))</f>
        <v>451</v>
      </c>
      <c r="AI2634" s="19" t="n">
        <f aca="false">ROUND(IF(O2634="",Assumptions!$B$25-K2634,O2634-K2634)*24,1)</f>
        <v>5</v>
      </c>
      <c r="AJ2634" s="20" t="n">
        <f aca="false">ROUND(MAX(N(Y2634)/Assumptions!$C$5, N(Z2634)/Assumptions!$C$6, N(AA2634)/Assumptions!$C$7, N(AB2634)/Assumptions!$C$8, N(AC2634)/Assumptions!$C$9, N(AD2634)/Assumptions!$C$10, N(AE2634)/Assumptions!$C$11, N(AF2634)/Assumptions!$C$12, N(AG2634)/Assumptions!$C$13),3)</f>
        <v>5.733</v>
      </c>
      <c r="AK2634" s="0" t="str">
        <f aca="false">IF(OR(U2634="Pending",U2634="On Hold"),"Open GRN (awaiting)",IF(AJ2634&lt;=1,"Within SLA",IF(ROUND(N(Y2634)/Assumptions!$C$5,3)=AJ2634,"Gate Wait",IF(ROUND(N(Z2634)/Assumptions!$C$6,3)=AJ2634,"Dock Wait",IF(ROUND(N(AA2634)/Assumptions!$C$7,3)=AJ2634,"Unloading",IF(ROUND(N(AB2634)/Assumptions!$C$8,3)=AJ2634,"Unload-to-QC Wait",IF(ROUND(N(AC2634)/Assumptions!$C$9,3)=AJ2634,"QC",IF(ROUND(N(AD2634)/Assumptions!$C$10,3)=AJ2634,"QC-to-GRN Wait",IF(ROUND(N(AE2634)/Assumptions!$C$11,3)=AJ2634,"GRN Processing",IF(ROUND(N(AF2634)/Assumptions!$C$12,3)=AJ2634,"GRN-to-Putaway Wait",IF(ROUND(N(AG2634)/Assumptions!$C$13,3)=AJ2634,"Putaway","Within SLA")))))))))))</f>
        <v>QC-to-GRN Wait</v>
      </c>
    </row>
    <row r="2635" customFormat="false" ht="15" hidden="false" customHeight="false" outlineLevel="0" collapsed="false">
      <c r="A2635" s="0" t="s">
        <v>7563</v>
      </c>
      <c r="B2635" s="0" t="s">
        <v>7564</v>
      </c>
      <c r="C2635" s="0" t="s">
        <v>126</v>
      </c>
      <c r="D2635" s="0" t="s">
        <v>135</v>
      </c>
      <c r="E2635" s="0" t="s">
        <v>1992</v>
      </c>
      <c r="F2635" s="0" t="s">
        <v>128</v>
      </c>
      <c r="G2635" s="0" t="s">
        <v>178</v>
      </c>
      <c r="H2635" s="17" t="n">
        <v>46267.3118055556</v>
      </c>
      <c r="I2635" s="17" t="n">
        <v>46267.3215277778</v>
      </c>
      <c r="J2635" s="17" t="n">
        <v>46267.3326388889</v>
      </c>
      <c r="K2635" s="17" t="n">
        <v>46267.3472222222</v>
      </c>
      <c r="L2635" s="17" t="n">
        <v>46267.3541666667</v>
      </c>
      <c r="M2635" s="17" t="n">
        <v>46267.3944444444</v>
      </c>
      <c r="N2635" s="17" t="n">
        <v>46267.4041666667</v>
      </c>
      <c r="O2635" s="17" t="n">
        <v>46267.4951388889</v>
      </c>
      <c r="P2635" s="17" t="n">
        <v>46267.5006944445</v>
      </c>
      <c r="Q2635" s="17" t="n">
        <v>46267.5125</v>
      </c>
      <c r="R2635" s="0" t="n">
        <v>617</v>
      </c>
      <c r="S2635" s="0" t="n">
        <v>0</v>
      </c>
      <c r="T2635" s="0" t="n">
        <v>0</v>
      </c>
      <c r="U2635" s="18" t="s">
        <v>130</v>
      </c>
      <c r="V2635" s="18" t="s">
        <v>131</v>
      </c>
      <c r="W2635" s="0" t="str">
        <f aca="false">IF(AND(X2635&gt;=6,X2635&lt;14),"A",IF(AND(X2635&gt;=14,X2635&lt;22),"B","C"))</f>
        <v>A</v>
      </c>
      <c r="X2635" s="18" t="n">
        <f aca="false">HOUR(H2635)</f>
        <v>7</v>
      </c>
      <c r="Y2635" s="18" t="n">
        <f aca="false">ROUND((I2635-H2635)*1440,0)</f>
        <v>14</v>
      </c>
      <c r="Z2635" s="18" t="n">
        <f aca="false">ROUND((J2635-I2635)*1440,0)</f>
        <v>16</v>
      </c>
      <c r="AA2635" s="18" t="n">
        <f aca="false">ROUND((K2635-J2635)*1440,0)</f>
        <v>21</v>
      </c>
      <c r="AB2635" s="18" t="n">
        <f aca="false">ROUND((L2635-K2635)*1440,0)</f>
        <v>10</v>
      </c>
      <c r="AC2635" s="18" t="n">
        <f aca="false">ROUND((M2635-L2635)*1440,0)</f>
        <v>58</v>
      </c>
      <c r="AD2635" s="18" t="n">
        <f aca="false">IF(N2635="","",ROUND((N2635-M2635)*1440,0))</f>
        <v>14</v>
      </c>
      <c r="AE2635" s="18" t="n">
        <f aca="false">IF(O2635="","",ROUND((O2635-N2635)*1440,0))</f>
        <v>131</v>
      </c>
      <c r="AF2635" s="18" t="n">
        <f aca="false">IF(P2635="","",ROUND((P2635-O2635)*1440,0))</f>
        <v>8</v>
      </c>
      <c r="AG2635" s="18" t="n">
        <f aca="false">IF(Q2635="","",ROUND((Q2635-P2635)*1440,0))</f>
        <v>17</v>
      </c>
      <c r="AH2635" s="18" t="n">
        <f aca="false">IF(Q2635="","",ROUND((Q2635-H2635)*1440,0))</f>
        <v>289</v>
      </c>
      <c r="AI2635" s="19" t="n">
        <f aca="false">ROUND(IF(O2635="",Assumptions!$B$25-K2635,O2635-K2635)*24,1)</f>
        <v>3.6</v>
      </c>
      <c r="AJ2635" s="20" t="n">
        <f aca="false">ROUND(MAX(N(Y2635)/Assumptions!$C$5, N(Z2635)/Assumptions!$C$6, N(AA2635)/Assumptions!$C$7, N(AB2635)/Assumptions!$C$8, N(AC2635)/Assumptions!$C$9, N(AD2635)/Assumptions!$C$10, N(AE2635)/Assumptions!$C$11, N(AF2635)/Assumptions!$C$12, N(AG2635)/Assumptions!$C$13),3)</f>
        <v>2.911</v>
      </c>
      <c r="AK2635" s="0" t="str">
        <f aca="false">IF(OR(U2635="Pending",U2635="On Hold"),"Open GRN (awaiting)",IF(AJ2635&lt;=1,"Within SLA",IF(ROUND(N(Y2635)/Assumptions!$C$5,3)=AJ2635,"Gate Wait",IF(ROUND(N(Z2635)/Assumptions!$C$6,3)=AJ2635,"Dock Wait",IF(ROUND(N(AA2635)/Assumptions!$C$7,3)=AJ2635,"Unloading",IF(ROUND(N(AB2635)/Assumptions!$C$8,3)=AJ2635,"Unload-to-QC Wait",IF(ROUND(N(AC2635)/Assumptions!$C$9,3)=AJ2635,"QC",IF(ROUND(N(AD2635)/Assumptions!$C$10,3)=AJ2635,"QC-to-GRN Wait",IF(ROUND(N(AE2635)/Assumptions!$C$11,3)=AJ2635,"GRN Processing",IF(ROUND(N(AF2635)/Assumptions!$C$12,3)=AJ2635,"GRN-to-Putaway Wait",IF(ROUND(N(AG2635)/Assumptions!$C$13,3)=AJ2635,"Putaway","Within SLA")))))))))))</f>
        <v>GRN Processing</v>
      </c>
    </row>
    <row r="2636" customFormat="false" ht="15" hidden="false" customHeight="false" outlineLevel="0" collapsed="false">
      <c r="A2636" s="0" t="s">
        <v>7565</v>
      </c>
      <c r="B2636" s="0" t="s">
        <v>7566</v>
      </c>
      <c r="C2636" s="0" t="s">
        <v>134</v>
      </c>
      <c r="D2636" s="0" t="s">
        <v>147</v>
      </c>
      <c r="E2636" s="0" t="s">
        <v>342</v>
      </c>
      <c r="F2636" s="0" t="s">
        <v>149</v>
      </c>
      <c r="G2636" s="0" t="s">
        <v>150</v>
      </c>
      <c r="H2636" s="17" t="n">
        <v>46267.31875</v>
      </c>
      <c r="I2636" s="17" t="n">
        <v>46267.41875</v>
      </c>
      <c r="J2636" s="17" t="n">
        <v>46267.4305555556</v>
      </c>
      <c r="K2636" s="17" t="n">
        <v>46267.4694444445</v>
      </c>
      <c r="L2636" s="17" t="n">
        <v>46267.4736111111</v>
      </c>
      <c r="M2636" s="17" t="n">
        <v>46267.4902777778</v>
      </c>
      <c r="N2636" s="17" t="n">
        <v>46267.5104166667</v>
      </c>
      <c r="O2636" s="17" t="n">
        <v>46267.5256944444</v>
      </c>
      <c r="P2636" s="17" t="n">
        <v>46267.53125</v>
      </c>
      <c r="Q2636" s="17" t="n">
        <v>46267.5569444444</v>
      </c>
      <c r="R2636" s="0" t="n">
        <v>2001</v>
      </c>
      <c r="S2636" s="0" t="n">
        <v>0</v>
      </c>
      <c r="T2636" s="0" t="n">
        <v>0</v>
      </c>
      <c r="U2636" s="18" t="s">
        <v>130</v>
      </c>
      <c r="V2636" s="18" t="s">
        <v>82</v>
      </c>
      <c r="W2636" s="0" t="str">
        <f aca="false">IF(AND(X2636&gt;=6,X2636&lt;14),"A",IF(AND(X2636&gt;=14,X2636&lt;22),"B","C"))</f>
        <v>A</v>
      </c>
      <c r="X2636" s="18" t="n">
        <f aca="false">HOUR(H2636)</f>
        <v>7</v>
      </c>
      <c r="Y2636" s="18" t="n">
        <f aca="false">ROUND((I2636-H2636)*1440,0)</f>
        <v>144</v>
      </c>
      <c r="Z2636" s="18" t="n">
        <f aca="false">ROUND((J2636-I2636)*1440,0)</f>
        <v>17</v>
      </c>
      <c r="AA2636" s="18" t="n">
        <f aca="false">ROUND((K2636-J2636)*1440,0)</f>
        <v>56</v>
      </c>
      <c r="AB2636" s="18" t="n">
        <f aca="false">ROUND((L2636-K2636)*1440,0)</f>
        <v>6</v>
      </c>
      <c r="AC2636" s="18" t="n">
        <f aca="false">ROUND((M2636-L2636)*1440,0)</f>
        <v>24</v>
      </c>
      <c r="AD2636" s="18" t="n">
        <f aca="false">IF(N2636="","",ROUND((N2636-M2636)*1440,0))</f>
        <v>29</v>
      </c>
      <c r="AE2636" s="18" t="n">
        <f aca="false">IF(O2636="","",ROUND((O2636-N2636)*1440,0))</f>
        <v>22</v>
      </c>
      <c r="AF2636" s="18" t="n">
        <f aca="false">IF(P2636="","",ROUND((P2636-O2636)*1440,0))</f>
        <v>8</v>
      </c>
      <c r="AG2636" s="18" t="n">
        <f aca="false">IF(Q2636="","",ROUND((Q2636-P2636)*1440,0))</f>
        <v>37</v>
      </c>
      <c r="AH2636" s="18" t="n">
        <f aca="false">IF(Q2636="","",ROUND((Q2636-H2636)*1440,0))</f>
        <v>343</v>
      </c>
      <c r="AI2636" s="19" t="n">
        <f aca="false">ROUND(IF(O2636="",Assumptions!$B$25-K2636,O2636-K2636)*24,1)</f>
        <v>1.4</v>
      </c>
      <c r="AJ2636" s="20" t="n">
        <f aca="false">ROUND(MAX(N(Y2636)/Assumptions!$C$5, N(Z2636)/Assumptions!$C$6, N(AA2636)/Assumptions!$C$7, N(AB2636)/Assumptions!$C$8, N(AC2636)/Assumptions!$C$9, N(AD2636)/Assumptions!$C$10, N(AE2636)/Assumptions!$C$11, N(AF2636)/Assumptions!$C$12, N(AG2636)/Assumptions!$C$13),3)</f>
        <v>4.8</v>
      </c>
      <c r="AK2636" s="0" t="str">
        <f aca="false">IF(OR(U2636="Pending",U2636="On Hold"),"Open GRN (awaiting)",IF(AJ2636&lt;=1,"Within SLA",IF(ROUND(N(Y2636)/Assumptions!$C$5,3)=AJ2636,"Gate Wait",IF(ROUND(N(Z2636)/Assumptions!$C$6,3)=AJ2636,"Dock Wait",IF(ROUND(N(AA2636)/Assumptions!$C$7,3)=AJ2636,"Unloading",IF(ROUND(N(AB2636)/Assumptions!$C$8,3)=AJ2636,"Unload-to-QC Wait",IF(ROUND(N(AC2636)/Assumptions!$C$9,3)=AJ2636,"QC",IF(ROUND(N(AD2636)/Assumptions!$C$10,3)=AJ2636,"QC-to-GRN Wait",IF(ROUND(N(AE2636)/Assumptions!$C$11,3)=AJ2636,"GRN Processing",IF(ROUND(N(AF2636)/Assumptions!$C$12,3)=AJ2636,"GRN-to-Putaway Wait",IF(ROUND(N(AG2636)/Assumptions!$C$13,3)=AJ2636,"Putaway","Within SLA")))))))))))</f>
        <v>Gate Wait</v>
      </c>
    </row>
    <row r="2637" customFormat="false" ht="15" hidden="false" customHeight="false" outlineLevel="0" collapsed="false">
      <c r="A2637" s="0" t="s">
        <v>7567</v>
      </c>
      <c r="B2637" s="0" t="s">
        <v>7568</v>
      </c>
      <c r="C2637" s="0" t="s">
        <v>218</v>
      </c>
      <c r="D2637" s="0" t="s">
        <v>147</v>
      </c>
      <c r="E2637" s="0" t="s">
        <v>7569</v>
      </c>
      <c r="F2637" s="0" t="s">
        <v>137</v>
      </c>
      <c r="G2637" s="0" t="s">
        <v>150</v>
      </c>
      <c r="H2637" s="17" t="n">
        <v>46267.3451388889</v>
      </c>
      <c r="I2637" s="17" t="n">
        <v>46267.3583333333</v>
      </c>
      <c r="J2637" s="17" t="n">
        <v>46267.3645833333</v>
      </c>
      <c r="K2637" s="17" t="n">
        <v>46267.3972222222</v>
      </c>
      <c r="L2637" s="17" t="n">
        <v>46267.40625</v>
      </c>
      <c r="M2637" s="17" t="n">
        <v>46267.4631944444</v>
      </c>
      <c r="N2637" s="17" t="n">
        <v>46267.4770833333</v>
      </c>
      <c r="O2637" s="17" t="n">
        <v>46267.4833333333</v>
      </c>
      <c r="P2637" s="17" t="n">
        <v>46267.4965277778</v>
      </c>
      <c r="Q2637" s="17" t="n">
        <v>46267.5083333333</v>
      </c>
      <c r="R2637" s="0" t="n">
        <v>278</v>
      </c>
      <c r="S2637" s="0" t="n">
        <v>0</v>
      </c>
      <c r="T2637" s="0" t="n">
        <v>0</v>
      </c>
      <c r="U2637" s="18" t="s">
        <v>130</v>
      </c>
      <c r="V2637" s="18" t="s">
        <v>82</v>
      </c>
      <c r="W2637" s="0" t="str">
        <f aca="false">IF(AND(X2637&gt;=6,X2637&lt;14),"A",IF(AND(X2637&gt;=14,X2637&lt;22),"B","C"))</f>
        <v>A</v>
      </c>
      <c r="X2637" s="18" t="n">
        <f aca="false">HOUR(H2637)</f>
        <v>8</v>
      </c>
      <c r="Y2637" s="18" t="n">
        <f aca="false">ROUND((I2637-H2637)*1440,0)</f>
        <v>19</v>
      </c>
      <c r="Z2637" s="18" t="n">
        <f aca="false">ROUND((J2637-I2637)*1440,0)</f>
        <v>9</v>
      </c>
      <c r="AA2637" s="18" t="n">
        <f aca="false">ROUND((K2637-J2637)*1440,0)</f>
        <v>47</v>
      </c>
      <c r="AB2637" s="18" t="n">
        <f aca="false">ROUND((L2637-K2637)*1440,0)</f>
        <v>13</v>
      </c>
      <c r="AC2637" s="18" t="n">
        <f aca="false">ROUND((M2637-L2637)*1440,0)</f>
        <v>82</v>
      </c>
      <c r="AD2637" s="18" t="n">
        <f aca="false">IF(N2637="","",ROUND((N2637-M2637)*1440,0))</f>
        <v>20</v>
      </c>
      <c r="AE2637" s="18" t="n">
        <f aca="false">IF(O2637="","",ROUND((O2637-N2637)*1440,0))</f>
        <v>9</v>
      </c>
      <c r="AF2637" s="18" t="n">
        <f aca="false">IF(P2637="","",ROUND((P2637-O2637)*1440,0))</f>
        <v>19</v>
      </c>
      <c r="AG2637" s="18" t="n">
        <f aca="false">IF(Q2637="","",ROUND((Q2637-P2637)*1440,0))</f>
        <v>17</v>
      </c>
      <c r="AH2637" s="18" t="n">
        <f aca="false">IF(Q2637="","",ROUND((Q2637-H2637)*1440,0))</f>
        <v>235</v>
      </c>
      <c r="AI2637" s="19" t="n">
        <f aca="false">ROUND(IF(O2637="",Assumptions!$B$25-K2637,O2637-K2637)*24,1)</f>
        <v>2.1</v>
      </c>
      <c r="AJ2637" s="20" t="n">
        <f aca="false">ROUND(MAX(N(Y2637)/Assumptions!$C$5, N(Z2637)/Assumptions!$C$6, N(AA2637)/Assumptions!$C$7, N(AB2637)/Assumptions!$C$8, N(AC2637)/Assumptions!$C$9, N(AD2637)/Assumptions!$C$10, N(AE2637)/Assumptions!$C$11, N(AF2637)/Assumptions!$C$12, N(AG2637)/Assumptions!$C$13),3)</f>
        <v>1.822</v>
      </c>
      <c r="AK2637" s="0" t="str">
        <f aca="false">IF(OR(U2637="Pending",U2637="On Hold"),"Open GRN (awaiting)",IF(AJ2637&lt;=1,"Within SLA",IF(ROUND(N(Y2637)/Assumptions!$C$5,3)=AJ2637,"Gate Wait",IF(ROUND(N(Z2637)/Assumptions!$C$6,3)=AJ2637,"Dock Wait",IF(ROUND(N(AA2637)/Assumptions!$C$7,3)=AJ2637,"Unloading",IF(ROUND(N(AB2637)/Assumptions!$C$8,3)=AJ2637,"Unload-to-QC Wait",IF(ROUND(N(AC2637)/Assumptions!$C$9,3)=AJ2637,"QC",IF(ROUND(N(AD2637)/Assumptions!$C$10,3)=AJ2637,"QC-to-GRN Wait",IF(ROUND(N(AE2637)/Assumptions!$C$11,3)=AJ2637,"GRN Processing",IF(ROUND(N(AF2637)/Assumptions!$C$12,3)=AJ2637,"GRN-to-Putaway Wait",IF(ROUND(N(AG2637)/Assumptions!$C$13,3)=AJ2637,"Putaway","Within SLA")))))))))))</f>
        <v>QC</v>
      </c>
    </row>
    <row r="2638" customFormat="false" ht="15" hidden="false" customHeight="false" outlineLevel="0" collapsed="false">
      <c r="A2638" s="0" t="s">
        <v>7570</v>
      </c>
      <c r="B2638" s="0" t="s">
        <v>7571</v>
      </c>
      <c r="C2638" s="0" t="s">
        <v>184</v>
      </c>
      <c r="D2638" s="0" t="s">
        <v>147</v>
      </c>
      <c r="E2638" s="0" t="s">
        <v>2488</v>
      </c>
      <c r="F2638" s="0" t="s">
        <v>155</v>
      </c>
      <c r="G2638" s="0" t="s">
        <v>167</v>
      </c>
      <c r="H2638" s="17" t="n">
        <v>46267.35</v>
      </c>
      <c r="I2638" s="17" t="n">
        <v>46267.3909722222</v>
      </c>
      <c r="J2638" s="17" t="n">
        <v>46267.3993055556</v>
      </c>
      <c r="K2638" s="17" t="n">
        <v>46267.4375</v>
      </c>
      <c r="L2638" s="17" t="n">
        <v>46267.4423611111</v>
      </c>
      <c r="M2638" s="17" t="n">
        <v>46267.4611111111</v>
      </c>
      <c r="N2638" s="17" t="n">
        <v>46267.5798611111</v>
      </c>
      <c r="O2638" s="17" t="n">
        <v>46267.5895833333</v>
      </c>
      <c r="P2638" s="17" t="n">
        <v>46267.5951388889</v>
      </c>
      <c r="Q2638" s="17" t="n">
        <v>46267.6041666667</v>
      </c>
      <c r="R2638" s="0" t="n">
        <v>515</v>
      </c>
      <c r="S2638" s="0" t="n">
        <v>0</v>
      </c>
      <c r="T2638" s="0" t="n">
        <v>0</v>
      </c>
      <c r="U2638" s="18" t="s">
        <v>130</v>
      </c>
      <c r="V2638" s="18" t="s">
        <v>156</v>
      </c>
      <c r="W2638" s="0" t="str">
        <f aca="false">IF(AND(X2638&gt;=6,X2638&lt;14),"A",IF(AND(X2638&gt;=14,X2638&lt;22),"B","C"))</f>
        <v>A</v>
      </c>
      <c r="X2638" s="18" t="n">
        <f aca="false">HOUR(H2638)</f>
        <v>8</v>
      </c>
      <c r="Y2638" s="18" t="n">
        <f aca="false">ROUND((I2638-H2638)*1440,0)</f>
        <v>59</v>
      </c>
      <c r="Z2638" s="18" t="n">
        <f aca="false">ROUND((J2638-I2638)*1440,0)</f>
        <v>12</v>
      </c>
      <c r="AA2638" s="18" t="n">
        <f aca="false">ROUND((K2638-J2638)*1440,0)</f>
        <v>55</v>
      </c>
      <c r="AB2638" s="18" t="n">
        <f aca="false">ROUND((L2638-K2638)*1440,0)</f>
        <v>7</v>
      </c>
      <c r="AC2638" s="18" t="n">
        <f aca="false">ROUND((M2638-L2638)*1440,0)</f>
        <v>27</v>
      </c>
      <c r="AD2638" s="18" t="n">
        <f aca="false">IF(N2638="","",ROUND((N2638-M2638)*1440,0))</f>
        <v>171</v>
      </c>
      <c r="AE2638" s="18" t="n">
        <f aca="false">IF(O2638="","",ROUND((O2638-N2638)*1440,0))</f>
        <v>14</v>
      </c>
      <c r="AF2638" s="18" t="n">
        <f aca="false">IF(P2638="","",ROUND((P2638-O2638)*1440,0))</f>
        <v>8</v>
      </c>
      <c r="AG2638" s="18" t="n">
        <f aca="false">IF(Q2638="","",ROUND((Q2638-P2638)*1440,0))</f>
        <v>13</v>
      </c>
      <c r="AH2638" s="18" t="n">
        <f aca="false">IF(Q2638="","",ROUND((Q2638-H2638)*1440,0))</f>
        <v>366</v>
      </c>
      <c r="AI2638" s="19" t="n">
        <f aca="false">ROUND(IF(O2638="",Assumptions!$B$25-K2638,O2638-K2638)*24,1)</f>
        <v>3.7</v>
      </c>
      <c r="AJ2638" s="20" t="n">
        <f aca="false">ROUND(MAX(N(Y2638)/Assumptions!$C$5, N(Z2638)/Assumptions!$C$6, N(AA2638)/Assumptions!$C$7, N(AB2638)/Assumptions!$C$8, N(AC2638)/Assumptions!$C$9, N(AD2638)/Assumptions!$C$10, N(AE2638)/Assumptions!$C$11, N(AF2638)/Assumptions!$C$12, N(AG2638)/Assumptions!$C$13),3)</f>
        <v>5.7</v>
      </c>
      <c r="AK2638" s="0" t="str">
        <f aca="false">IF(OR(U2638="Pending",U2638="On Hold"),"Open GRN (awaiting)",IF(AJ2638&lt;=1,"Within SLA",IF(ROUND(N(Y2638)/Assumptions!$C$5,3)=AJ2638,"Gate Wait",IF(ROUND(N(Z2638)/Assumptions!$C$6,3)=AJ2638,"Dock Wait",IF(ROUND(N(AA2638)/Assumptions!$C$7,3)=AJ2638,"Unloading",IF(ROUND(N(AB2638)/Assumptions!$C$8,3)=AJ2638,"Unload-to-QC Wait",IF(ROUND(N(AC2638)/Assumptions!$C$9,3)=AJ2638,"QC",IF(ROUND(N(AD2638)/Assumptions!$C$10,3)=AJ2638,"QC-to-GRN Wait",IF(ROUND(N(AE2638)/Assumptions!$C$11,3)=AJ2638,"GRN Processing",IF(ROUND(N(AF2638)/Assumptions!$C$12,3)=AJ2638,"GRN-to-Putaway Wait",IF(ROUND(N(AG2638)/Assumptions!$C$13,3)=AJ2638,"Putaway","Within SLA")))))))))))</f>
        <v>QC-to-GRN Wait</v>
      </c>
    </row>
    <row r="2639" customFormat="false" ht="15" hidden="false" customHeight="false" outlineLevel="0" collapsed="false">
      <c r="A2639" s="0" t="s">
        <v>7572</v>
      </c>
      <c r="B2639" s="0" t="s">
        <v>7573</v>
      </c>
      <c r="C2639" s="0" t="s">
        <v>170</v>
      </c>
      <c r="D2639" s="0" t="s">
        <v>147</v>
      </c>
      <c r="E2639" s="0" t="s">
        <v>7574</v>
      </c>
      <c r="F2639" s="0" t="s">
        <v>128</v>
      </c>
      <c r="G2639" s="0" t="s">
        <v>167</v>
      </c>
      <c r="H2639" s="17" t="n">
        <v>46267.38125</v>
      </c>
      <c r="I2639" s="17" t="n">
        <v>46267.3833333333</v>
      </c>
      <c r="J2639" s="17" t="n">
        <v>46267.3875</v>
      </c>
      <c r="K2639" s="17" t="n">
        <v>46267.4486111111</v>
      </c>
      <c r="L2639" s="17" t="n">
        <v>46267.4590277778</v>
      </c>
      <c r="M2639" s="17" t="n">
        <v>46267.48125</v>
      </c>
      <c r="N2639" s="17" t="n">
        <v>46267.4916666667</v>
      </c>
      <c r="O2639" s="17" t="n">
        <v>46267.5145833333</v>
      </c>
      <c r="P2639" s="17" t="n">
        <v>46267.5236111111</v>
      </c>
      <c r="Q2639" s="17" t="n">
        <v>46267.5465277778</v>
      </c>
      <c r="R2639" s="0" t="n">
        <v>2004</v>
      </c>
      <c r="S2639" s="0" t="n">
        <v>0</v>
      </c>
      <c r="T2639" s="0" t="n">
        <v>0</v>
      </c>
      <c r="U2639" s="18" t="s">
        <v>130</v>
      </c>
      <c r="V2639" s="18" t="s">
        <v>144</v>
      </c>
      <c r="W2639" s="0" t="str">
        <f aca="false">IF(AND(X2639&gt;=6,X2639&lt;14),"A",IF(AND(X2639&gt;=14,X2639&lt;22),"B","C"))</f>
        <v>A</v>
      </c>
      <c r="X2639" s="18" t="n">
        <f aca="false">HOUR(H2639)</f>
        <v>9</v>
      </c>
      <c r="Y2639" s="18" t="n">
        <f aca="false">ROUND((I2639-H2639)*1440,0)</f>
        <v>3</v>
      </c>
      <c r="Z2639" s="18" t="n">
        <f aca="false">ROUND((J2639-I2639)*1440,0)</f>
        <v>6</v>
      </c>
      <c r="AA2639" s="18" t="n">
        <f aca="false">ROUND((K2639-J2639)*1440,0)</f>
        <v>88</v>
      </c>
      <c r="AB2639" s="18" t="n">
        <f aca="false">ROUND((L2639-K2639)*1440,0)</f>
        <v>15</v>
      </c>
      <c r="AC2639" s="18" t="n">
        <f aca="false">ROUND((M2639-L2639)*1440,0)</f>
        <v>32</v>
      </c>
      <c r="AD2639" s="18" t="n">
        <f aca="false">IF(N2639="","",ROUND((N2639-M2639)*1440,0))</f>
        <v>15</v>
      </c>
      <c r="AE2639" s="18" t="n">
        <f aca="false">IF(O2639="","",ROUND((O2639-N2639)*1440,0))</f>
        <v>33</v>
      </c>
      <c r="AF2639" s="18" t="n">
        <f aca="false">IF(P2639="","",ROUND((P2639-O2639)*1440,0))</f>
        <v>13</v>
      </c>
      <c r="AG2639" s="18" t="n">
        <f aca="false">IF(Q2639="","",ROUND((Q2639-P2639)*1440,0))</f>
        <v>33</v>
      </c>
      <c r="AH2639" s="18" t="n">
        <f aca="false">IF(Q2639="","",ROUND((Q2639-H2639)*1440,0))</f>
        <v>238</v>
      </c>
      <c r="AI2639" s="19" t="n">
        <f aca="false">ROUND(IF(O2639="",Assumptions!$B$25-K2639,O2639-K2639)*24,1)</f>
        <v>1.6</v>
      </c>
      <c r="AJ2639" s="20" t="n">
        <f aca="false">ROUND(MAX(N(Y2639)/Assumptions!$C$5, N(Z2639)/Assumptions!$C$6, N(AA2639)/Assumptions!$C$7, N(AB2639)/Assumptions!$C$8, N(AC2639)/Assumptions!$C$9, N(AD2639)/Assumptions!$C$10, N(AE2639)/Assumptions!$C$11, N(AF2639)/Assumptions!$C$12, N(AG2639)/Assumptions!$C$13),3)</f>
        <v>1.467</v>
      </c>
      <c r="AK2639" s="0" t="str">
        <f aca="false">IF(OR(U2639="Pending",U2639="On Hold"),"Open GRN (awaiting)",IF(AJ2639&lt;=1,"Within SLA",IF(ROUND(N(Y2639)/Assumptions!$C$5,3)=AJ2639,"Gate Wait",IF(ROUND(N(Z2639)/Assumptions!$C$6,3)=AJ2639,"Dock Wait",IF(ROUND(N(AA2639)/Assumptions!$C$7,3)=AJ2639,"Unloading",IF(ROUND(N(AB2639)/Assumptions!$C$8,3)=AJ2639,"Unload-to-QC Wait",IF(ROUND(N(AC2639)/Assumptions!$C$9,3)=AJ2639,"QC",IF(ROUND(N(AD2639)/Assumptions!$C$10,3)=AJ2639,"QC-to-GRN Wait",IF(ROUND(N(AE2639)/Assumptions!$C$11,3)=AJ2639,"GRN Processing",IF(ROUND(N(AF2639)/Assumptions!$C$12,3)=AJ2639,"GRN-to-Putaway Wait",IF(ROUND(N(AG2639)/Assumptions!$C$13,3)=AJ2639,"Putaway","Within SLA")))))))))))</f>
        <v>Unloading</v>
      </c>
    </row>
    <row r="2640" customFormat="false" ht="15" hidden="false" customHeight="false" outlineLevel="0" collapsed="false">
      <c r="A2640" s="0" t="s">
        <v>7575</v>
      </c>
      <c r="B2640" s="0" t="s">
        <v>7576</v>
      </c>
      <c r="C2640" s="0" t="s">
        <v>153</v>
      </c>
      <c r="D2640" s="0" t="s">
        <v>147</v>
      </c>
      <c r="E2640" s="0" t="s">
        <v>6077</v>
      </c>
      <c r="F2640" s="0" t="s">
        <v>155</v>
      </c>
      <c r="G2640" s="0" t="s">
        <v>150</v>
      </c>
      <c r="H2640" s="17" t="n">
        <v>46267.3868055556</v>
      </c>
      <c r="I2640" s="17" t="n">
        <v>46267.3986111111</v>
      </c>
      <c r="J2640" s="17" t="n">
        <v>46267.4097222222</v>
      </c>
      <c r="K2640" s="17" t="n">
        <v>46267.4291666667</v>
      </c>
      <c r="L2640" s="17" t="n">
        <v>46267.4381944445</v>
      </c>
      <c r="M2640" s="17" t="n">
        <v>46267.4506944444</v>
      </c>
      <c r="N2640" s="17" t="n">
        <v>46267.45625</v>
      </c>
      <c r="O2640" s="17" t="n">
        <v>46267.4673611111</v>
      </c>
      <c r="P2640" s="17" t="n">
        <v>46267.4784722222</v>
      </c>
      <c r="Q2640" s="17" t="n">
        <v>46267.4986111111</v>
      </c>
      <c r="R2640" s="0" t="n">
        <v>109</v>
      </c>
      <c r="S2640" s="0" t="n">
        <v>0</v>
      </c>
      <c r="T2640" s="0" t="n">
        <v>0</v>
      </c>
      <c r="U2640" s="18" t="s">
        <v>130</v>
      </c>
      <c r="V2640" s="18" t="s">
        <v>139</v>
      </c>
      <c r="W2640" s="0" t="str">
        <f aca="false">IF(AND(X2640&gt;=6,X2640&lt;14),"A",IF(AND(X2640&gt;=14,X2640&lt;22),"B","C"))</f>
        <v>A</v>
      </c>
      <c r="X2640" s="18" t="n">
        <f aca="false">HOUR(H2640)</f>
        <v>9</v>
      </c>
      <c r="Y2640" s="18" t="n">
        <f aca="false">ROUND((I2640-H2640)*1440,0)</f>
        <v>17</v>
      </c>
      <c r="Z2640" s="18" t="n">
        <f aca="false">ROUND((J2640-I2640)*1440,0)</f>
        <v>16</v>
      </c>
      <c r="AA2640" s="18" t="n">
        <f aca="false">ROUND((K2640-J2640)*1440,0)</f>
        <v>28</v>
      </c>
      <c r="AB2640" s="18" t="n">
        <f aca="false">ROUND((L2640-K2640)*1440,0)</f>
        <v>13</v>
      </c>
      <c r="AC2640" s="18" t="n">
        <f aca="false">ROUND((M2640-L2640)*1440,0)</f>
        <v>18</v>
      </c>
      <c r="AD2640" s="18" t="n">
        <f aca="false">IF(N2640="","",ROUND((N2640-M2640)*1440,0))</f>
        <v>8</v>
      </c>
      <c r="AE2640" s="18" t="n">
        <f aca="false">IF(O2640="","",ROUND((O2640-N2640)*1440,0))</f>
        <v>16</v>
      </c>
      <c r="AF2640" s="18" t="n">
        <f aca="false">IF(P2640="","",ROUND((P2640-O2640)*1440,0))</f>
        <v>16</v>
      </c>
      <c r="AG2640" s="18" t="n">
        <f aca="false">IF(Q2640="","",ROUND((Q2640-P2640)*1440,0))</f>
        <v>29</v>
      </c>
      <c r="AH2640" s="18" t="n">
        <f aca="false">IF(Q2640="","",ROUND((Q2640-H2640)*1440,0))</f>
        <v>161</v>
      </c>
      <c r="AI2640" s="19" t="n">
        <f aca="false">ROUND(IF(O2640="",Assumptions!$B$25-K2640,O2640-K2640)*24,1)</f>
        <v>0.9</v>
      </c>
      <c r="AJ2640" s="20" t="n">
        <f aca="false">ROUND(MAX(N(Y2640)/Assumptions!$C$5, N(Z2640)/Assumptions!$C$6, N(AA2640)/Assumptions!$C$7, N(AB2640)/Assumptions!$C$8, N(AC2640)/Assumptions!$C$9, N(AD2640)/Assumptions!$C$10, N(AE2640)/Assumptions!$C$11, N(AF2640)/Assumptions!$C$12, N(AG2640)/Assumptions!$C$13),3)</f>
        <v>1.067</v>
      </c>
      <c r="AK2640" s="0" t="str">
        <f aca="false">IF(OR(U2640="Pending",U2640="On Hold"),"Open GRN (awaiting)",IF(AJ2640&lt;=1,"Within SLA",IF(ROUND(N(Y2640)/Assumptions!$C$5,3)=AJ2640,"Gate Wait",IF(ROUND(N(Z2640)/Assumptions!$C$6,3)=AJ2640,"Dock Wait",IF(ROUND(N(AA2640)/Assumptions!$C$7,3)=AJ2640,"Unloading",IF(ROUND(N(AB2640)/Assumptions!$C$8,3)=AJ2640,"Unload-to-QC Wait",IF(ROUND(N(AC2640)/Assumptions!$C$9,3)=AJ2640,"QC",IF(ROUND(N(AD2640)/Assumptions!$C$10,3)=AJ2640,"QC-to-GRN Wait",IF(ROUND(N(AE2640)/Assumptions!$C$11,3)=AJ2640,"GRN Processing",IF(ROUND(N(AF2640)/Assumptions!$C$12,3)=AJ2640,"GRN-to-Putaway Wait",IF(ROUND(N(AG2640)/Assumptions!$C$13,3)=AJ2640,"Putaway","Within SLA")))))))))))</f>
        <v>Dock Wait</v>
      </c>
    </row>
    <row r="2641" customFormat="false" ht="15" hidden="false" customHeight="false" outlineLevel="0" collapsed="false">
      <c r="A2641" s="0" t="s">
        <v>7577</v>
      </c>
      <c r="B2641" s="0" t="s">
        <v>7578</v>
      </c>
      <c r="C2641" s="0" t="s">
        <v>159</v>
      </c>
      <c r="D2641" s="0" t="s">
        <v>135</v>
      </c>
      <c r="E2641" s="0" t="s">
        <v>7579</v>
      </c>
      <c r="F2641" s="0" t="s">
        <v>121</v>
      </c>
      <c r="G2641" s="0" t="s">
        <v>178</v>
      </c>
      <c r="H2641" s="17" t="n">
        <v>46267.4076388889</v>
      </c>
      <c r="I2641" s="17" t="n">
        <v>46267.4152777778</v>
      </c>
      <c r="J2641" s="17" t="n">
        <v>46267.4194444444</v>
      </c>
      <c r="K2641" s="17" t="n">
        <v>46267.4361111111</v>
      </c>
      <c r="L2641" s="17" t="n">
        <v>46267.4486111111</v>
      </c>
      <c r="M2641" s="17" t="n">
        <v>46267.4722222222</v>
      </c>
      <c r="N2641" s="17" t="n">
        <v>46267.4888888889</v>
      </c>
      <c r="O2641" s="17" t="n">
        <v>46267.4986111111</v>
      </c>
      <c r="P2641" s="17" t="n">
        <v>46267.5680555556</v>
      </c>
      <c r="Q2641" s="17" t="n">
        <v>46267.5826388889</v>
      </c>
      <c r="R2641" s="0" t="n">
        <v>166</v>
      </c>
      <c r="S2641" s="0" t="n">
        <v>0</v>
      </c>
      <c r="T2641" s="0" t="n">
        <v>0</v>
      </c>
      <c r="U2641" s="18" t="s">
        <v>130</v>
      </c>
      <c r="V2641" s="18" t="s">
        <v>144</v>
      </c>
      <c r="W2641" s="0" t="str">
        <f aca="false">IF(AND(X2641&gt;=6,X2641&lt;14),"A",IF(AND(X2641&gt;=14,X2641&lt;22),"B","C"))</f>
        <v>A</v>
      </c>
      <c r="X2641" s="18" t="n">
        <f aca="false">HOUR(H2641)</f>
        <v>9</v>
      </c>
      <c r="Y2641" s="18" t="n">
        <f aca="false">ROUND((I2641-H2641)*1440,0)</f>
        <v>11</v>
      </c>
      <c r="Z2641" s="18" t="n">
        <f aca="false">ROUND((J2641-I2641)*1440,0)</f>
        <v>6</v>
      </c>
      <c r="AA2641" s="18" t="n">
        <f aca="false">ROUND((K2641-J2641)*1440,0)</f>
        <v>24</v>
      </c>
      <c r="AB2641" s="18" t="n">
        <f aca="false">ROUND((L2641-K2641)*1440,0)</f>
        <v>18</v>
      </c>
      <c r="AC2641" s="18" t="n">
        <f aca="false">ROUND((M2641-L2641)*1440,0)</f>
        <v>34</v>
      </c>
      <c r="AD2641" s="18" t="n">
        <f aca="false">IF(N2641="","",ROUND((N2641-M2641)*1440,0))</f>
        <v>24</v>
      </c>
      <c r="AE2641" s="18" t="n">
        <f aca="false">IF(O2641="","",ROUND((O2641-N2641)*1440,0))</f>
        <v>14</v>
      </c>
      <c r="AF2641" s="18" t="n">
        <f aca="false">IF(P2641="","",ROUND((P2641-O2641)*1440,0))</f>
        <v>100</v>
      </c>
      <c r="AG2641" s="18" t="n">
        <f aca="false">IF(Q2641="","",ROUND((Q2641-P2641)*1440,0))</f>
        <v>21</v>
      </c>
      <c r="AH2641" s="18" t="n">
        <f aca="false">IF(Q2641="","",ROUND((Q2641-H2641)*1440,0))</f>
        <v>252</v>
      </c>
      <c r="AI2641" s="19" t="n">
        <f aca="false">ROUND(IF(O2641="",Assumptions!$B$25-K2641,O2641-K2641)*24,1)</f>
        <v>1.5</v>
      </c>
      <c r="AJ2641" s="20" t="n">
        <f aca="false">ROUND(MAX(N(Y2641)/Assumptions!$C$5, N(Z2641)/Assumptions!$C$6, N(AA2641)/Assumptions!$C$7, N(AB2641)/Assumptions!$C$8, N(AC2641)/Assumptions!$C$9, N(AD2641)/Assumptions!$C$10, N(AE2641)/Assumptions!$C$11, N(AF2641)/Assumptions!$C$12, N(AG2641)/Assumptions!$C$13),3)</f>
        <v>5</v>
      </c>
      <c r="AK2641" s="0" t="str">
        <f aca="false">IF(OR(U2641="Pending",U2641="On Hold"),"Open GRN (awaiting)",IF(AJ2641&lt;=1,"Within SLA",IF(ROUND(N(Y2641)/Assumptions!$C$5,3)=AJ2641,"Gate Wait",IF(ROUND(N(Z2641)/Assumptions!$C$6,3)=AJ2641,"Dock Wait",IF(ROUND(N(AA2641)/Assumptions!$C$7,3)=AJ2641,"Unloading",IF(ROUND(N(AB2641)/Assumptions!$C$8,3)=AJ2641,"Unload-to-QC Wait",IF(ROUND(N(AC2641)/Assumptions!$C$9,3)=AJ2641,"QC",IF(ROUND(N(AD2641)/Assumptions!$C$10,3)=AJ2641,"QC-to-GRN Wait",IF(ROUND(N(AE2641)/Assumptions!$C$11,3)=AJ2641,"GRN Processing",IF(ROUND(N(AF2641)/Assumptions!$C$12,3)=AJ2641,"GRN-to-Putaway Wait",IF(ROUND(N(AG2641)/Assumptions!$C$13,3)=AJ2641,"Putaway","Within SLA")))))))))))</f>
        <v>GRN-to-Putaway Wait</v>
      </c>
    </row>
    <row r="2642" customFormat="false" ht="15" hidden="false" customHeight="false" outlineLevel="0" collapsed="false">
      <c r="A2642" s="0" t="s">
        <v>7580</v>
      </c>
      <c r="B2642" s="0" t="s">
        <v>7581</v>
      </c>
      <c r="C2642" s="0" t="s">
        <v>184</v>
      </c>
      <c r="D2642" s="0" t="s">
        <v>135</v>
      </c>
      <c r="E2642" s="0" t="s">
        <v>7582</v>
      </c>
      <c r="F2642" s="0" t="s">
        <v>177</v>
      </c>
      <c r="G2642" s="0" t="s">
        <v>138</v>
      </c>
      <c r="H2642" s="17" t="n">
        <v>46267.4180555556</v>
      </c>
      <c r="I2642" s="17" t="n">
        <v>46267.4506944444</v>
      </c>
      <c r="J2642" s="17" t="n">
        <v>46267.4583333333</v>
      </c>
      <c r="K2642" s="17" t="n">
        <v>46267.4756944445</v>
      </c>
      <c r="L2642" s="17" t="n">
        <v>46267.4958333333</v>
      </c>
      <c r="M2642" s="17" t="n">
        <v>46267.5354166667</v>
      </c>
      <c r="N2642" s="17" t="n">
        <v>46267.6097222222</v>
      </c>
      <c r="O2642" s="17" t="n">
        <v>46267.6993055556</v>
      </c>
      <c r="P2642" s="17" t="n">
        <v>46267.7069444444</v>
      </c>
      <c r="Q2642" s="17" t="n">
        <v>46267.7347222222</v>
      </c>
      <c r="R2642" s="0" t="n">
        <v>1327</v>
      </c>
      <c r="S2642" s="0" t="n">
        <v>77</v>
      </c>
      <c r="T2642" s="0" t="n">
        <v>0</v>
      </c>
      <c r="U2642" s="18" t="s">
        <v>123</v>
      </c>
      <c r="V2642" s="18" t="s">
        <v>144</v>
      </c>
      <c r="W2642" s="0" t="str">
        <f aca="false">IF(AND(X2642&gt;=6,X2642&lt;14),"A",IF(AND(X2642&gt;=14,X2642&lt;22),"B","C"))</f>
        <v>A</v>
      </c>
      <c r="X2642" s="18" t="n">
        <f aca="false">HOUR(H2642)</f>
        <v>10</v>
      </c>
      <c r="Y2642" s="18" t="n">
        <f aca="false">ROUND((I2642-H2642)*1440,0)</f>
        <v>47</v>
      </c>
      <c r="Z2642" s="18" t="n">
        <f aca="false">ROUND((J2642-I2642)*1440,0)</f>
        <v>11</v>
      </c>
      <c r="AA2642" s="18" t="n">
        <f aca="false">ROUND((K2642-J2642)*1440,0)</f>
        <v>25</v>
      </c>
      <c r="AB2642" s="18" t="n">
        <f aca="false">ROUND((L2642-K2642)*1440,0)</f>
        <v>29</v>
      </c>
      <c r="AC2642" s="18" t="n">
        <f aca="false">ROUND((M2642-L2642)*1440,0)</f>
        <v>57</v>
      </c>
      <c r="AD2642" s="18" t="n">
        <f aca="false">IF(N2642="","",ROUND((N2642-M2642)*1440,0))</f>
        <v>107</v>
      </c>
      <c r="AE2642" s="18" t="n">
        <f aca="false">IF(O2642="","",ROUND((O2642-N2642)*1440,0))</f>
        <v>129</v>
      </c>
      <c r="AF2642" s="18" t="n">
        <f aca="false">IF(P2642="","",ROUND((P2642-O2642)*1440,0))</f>
        <v>11</v>
      </c>
      <c r="AG2642" s="18" t="n">
        <f aca="false">IF(Q2642="","",ROUND((Q2642-P2642)*1440,0))</f>
        <v>40</v>
      </c>
      <c r="AH2642" s="18" t="n">
        <f aca="false">IF(Q2642="","",ROUND((Q2642-H2642)*1440,0))</f>
        <v>456</v>
      </c>
      <c r="AI2642" s="19" t="n">
        <f aca="false">ROUND(IF(O2642="",Assumptions!$B$25-K2642,O2642-K2642)*24,1)</f>
        <v>5.4</v>
      </c>
      <c r="AJ2642" s="20" t="n">
        <f aca="false">ROUND(MAX(N(Y2642)/Assumptions!$C$5, N(Z2642)/Assumptions!$C$6, N(AA2642)/Assumptions!$C$7, N(AB2642)/Assumptions!$C$8, N(AC2642)/Assumptions!$C$9, N(AD2642)/Assumptions!$C$10, N(AE2642)/Assumptions!$C$11, N(AF2642)/Assumptions!$C$12, N(AG2642)/Assumptions!$C$13),3)</f>
        <v>3.567</v>
      </c>
      <c r="AK2642" s="0" t="str">
        <f aca="false">IF(OR(U2642="Pending",U2642="On Hold"),"Open GRN (awaiting)",IF(AJ2642&lt;=1,"Within SLA",IF(ROUND(N(Y2642)/Assumptions!$C$5,3)=AJ2642,"Gate Wait",IF(ROUND(N(Z2642)/Assumptions!$C$6,3)=AJ2642,"Dock Wait",IF(ROUND(N(AA2642)/Assumptions!$C$7,3)=AJ2642,"Unloading",IF(ROUND(N(AB2642)/Assumptions!$C$8,3)=AJ2642,"Unload-to-QC Wait",IF(ROUND(N(AC2642)/Assumptions!$C$9,3)=AJ2642,"QC",IF(ROUND(N(AD2642)/Assumptions!$C$10,3)=AJ2642,"QC-to-GRN Wait",IF(ROUND(N(AE2642)/Assumptions!$C$11,3)=AJ2642,"GRN Processing",IF(ROUND(N(AF2642)/Assumptions!$C$12,3)=AJ2642,"GRN-to-Putaway Wait",IF(ROUND(N(AG2642)/Assumptions!$C$13,3)=AJ2642,"Putaway","Within SLA")))))))))))</f>
        <v>QC-to-GRN Wait</v>
      </c>
    </row>
    <row r="2643" customFormat="false" ht="15" hidden="false" customHeight="false" outlineLevel="0" collapsed="false">
      <c r="A2643" s="0" t="s">
        <v>7583</v>
      </c>
      <c r="B2643" s="0" t="s">
        <v>7584</v>
      </c>
      <c r="C2643" s="0" t="s">
        <v>252</v>
      </c>
      <c r="D2643" s="0" t="s">
        <v>135</v>
      </c>
      <c r="E2643" s="0" t="s">
        <v>7585</v>
      </c>
      <c r="F2643" s="0" t="s">
        <v>155</v>
      </c>
      <c r="G2643" s="0" t="s">
        <v>138</v>
      </c>
      <c r="H2643" s="17" t="n">
        <v>46267.43125</v>
      </c>
      <c r="I2643" s="17" t="n">
        <v>46267.45</v>
      </c>
      <c r="J2643" s="17" t="n">
        <v>46267.4548611111</v>
      </c>
      <c r="K2643" s="17" t="n">
        <v>46267.4659722222</v>
      </c>
      <c r="L2643" s="17" t="n">
        <v>46267.4694444445</v>
      </c>
      <c r="M2643" s="17" t="n">
        <v>46267.4868055556</v>
      </c>
      <c r="N2643" s="17" t="n">
        <v>46267.5840277778</v>
      </c>
      <c r="O2643" s="17" t="n">
        <v>46267.5965277778</v>
      </c>
      <c r="P2643" s="17" t="n">
        <v>46267.6201388889</v>
      </c>
      <c r="Q2643" s="17" t="n">
        <v>46267.6326388889</v>
      </c>
      <c r="R2643" s="0" t="n">
        <v>153</v>
      </c>
      <c r="S2643" s="0" t="n">
        <v>0</v>
      </c>
      <c r="T2643" s="0" t="n">
        <v>0</v>
      </c>
      <c r="U2643" s="18" t="s">
        <v>130</v>
      </c>
      <c r="V2643" s="18" t="s">
        <v>144</v>
      </c>
      <c r="W2643" s="0" t="str">
        <f aca="false">IF(AND(X2643&gt;=6,X2643&lt;14),"A",IF(AND(X2643&gt;=14,X2643&lt;22),"B","C"))</f>
        <v>A</v>
      </c>
      <c r="X2643" s="18" t="n">
        <f aca="false">HOUR(H2643)</f>
        <v>10</v>
      </c>
      <c r="Y2643" s="18" t="n">
        <f aca="false">ROUND((I2643-H2643)*1440,0)</f>
        <v>27</v>
      </c>
      <c r="Z2643" s="18" t="n">
        <f aca="false">ROUND((J2643-I2643)*1440,0)</f>
        <v>7</v>
      </c>
      <c r="AA2643" s="18" t="n">
        <f aca="false">ROUND((K2643-J2643)*1440,0)</f>
        <v>16</v>
      </c>
      <c r="AB2643" s="18" t="n">
        <f aca="false">ROUND((L2643-K2643)*1440,0)</f>
        <v>5</v>
      </c>
      <c r="AC2643" s="18" t="n">
        <f aca="false">ROUND((M2643-L2643)*1440,0)</f>
        <v>25</v>
      </c>
      <c r="AD2643" s="18" t="n">
        <f aca="false">IF(N2643="","",ROUND((N2643-M2643)*1440,0))</f>
        <v>140</v>
      </c>
      <c r="AE2643" s="18" t="n">
        <f aca="false">IF(O2643="","",ROUND((O2643-N2643)*1440,0))</f>
        <v>18</v>
      </c>
      <c r="AF2643" s="18" t="n">
        <f aca="false">IF(P2643="","",ROUND((P2643-O2643)*1440,0))</f>
        <v>34</v>
      </c>
      <c r="AG2643" s="18" t="n">
        <f aca="false">IF(Q2643="","",ROUND((Q2643-P2643)*1440,0))</f>
        <v>18</v>
      </c>
      <c r="AH2643" s="18" t="n">
        <f aca="false">IF(Q2643="","",ROUND((Q2643-H2643)*1440,0))</f>
        <v>290</v>
      </c>
      <c r="AI2643" s="19" t="n">
        <f aca="false">ROUND(IF(O2643="",Assumptions!$B$25-K2643,O2643-K2643)*24,1)</f>
        <v>3.1</v>
      </c>
      <c r="AJ2643" s="20" t="n">
        <f aca="false">ROUND(MAX(N(Y2643)/Assumptions!$C$5, N(Z2643)/Assumptions!$C$6, N(AA2643)/Assumptions!$C$7, N(AB2643)/Assumptions!$C$8, N(AC2643)/Assumptions!$C$9, N(AD2643)/Assumptions!$C$10, N(AE2643)/Assumptions!$C$11, N(AF2643)/Assumptions!$C$12, N(AG2643)/Assumptions!$C$13),3)</f>
        <v>4.667</v>
      </c>
      <c r="AK2643" s="0" t="str">
        <f aca="false">IF(OR(U2643="Pending",U2643="On Hold"),"Open GRN (awaiting)",IF(AJ2643&lt;=1,"Within SLA",IF(ROUND(N(Y2643)/Assumptions!$C$5,3)=AJ2643,"Gate Wait",IF(ROUND(N(Z2643)/Assumptions!$C$6,3)=AJ2643,"Dock Wait",IF(ROUND(N(AA2643)/Assumptions!$C$7,3)=AJ2643,"Unloading",IF(ROUND(N(AB2643)/Assumptions!$C$8,3)=AJ2643,"Unload-to-QC Wait",IF(ROUND(N(AC2643)/Assumptions!$C$9,3)=AJ2643,"QC",IF(ROUND(N(AD2643)/Assumptions!$C$10,3)=AJ2643,"QC-to-GRN Wait",IF(ROUND(N(AE2643)/Assumptions!$C$11,3)=AJ2643,"GRN Processing",IF(ROUND(N(AF2643)/Assumptions!$C$12,3)=AJ2643,"GRN-to-Putaway Wait",IF(ROUND(N(AG2643)/Assumptions!$C$13,3)=AJ2643,"Putaway","Within SLA")))))))))))</f>
        <v>QC-to-GRN Wait</v>
      </c>
    </row>
    <row r="2644" customFormat="false" ht="15" hidden="false" customHeight="false" outlineLevel="0" collapsed="false">
      <c r="A2644" s="0" t="s">
        <v>7586</v>
      </c>
      <c r="B2644" s="0" t="s">
        <v>7587</v>
      </c>
      <c r="C2644" s="0" t="s">
        <v>286</v>
      </c>
      <c r="D2644" s="0" t="s">
        <v>119</v>
      </c>
      <c r="E2644" s="0" t="s">
        <v>7588</v>
      </c>
      <c r="F2644" s="0" t="s">
        <v>121</v>
      </c>
      <c r="G2644" s="0" t="s">
        <v>129</v>
      </c>
      <c r="H2644" s="17" t="n">
        <v>46267.4347222222</v>
      </c>
      <c r="I2644" s="17" t="n">
        <v>46267.4951388889</v>
      </c>
      <c r="J2644" s="17" t="n">
        <v>46267.5069444445</v>
      </c>
      <c r="K2644" s="17" t="n">
        <v>46267.5256944444</v>
      </c>
      <c r="L2644" s="17" t="n">
        <v>46267.5361111111</v>
      </c>
      <c r="M2644" s="17" t="n">
        <v>46267.5423611111</v>
      </c>
      <c r="N2644" s="17" t="n">
        <v>46267.55</v>
      </c>
      <c r="O2644" s="17" t="n">
        <v>46267.5708333333</v>
      </c>
      <c r="P2644" s="17" t="n">
        <v>46267.5763888889</v>
      </c>
      <c r="Q2644" s="17" t="n">
        <v>46267.5972222222</v>
      </c>
      <c r="R2644" s="0" t="n">
        <v>194</v>
      </c>
      <c r="S2644" s="0" t="n">
        <v>0</v>
      </c>
      <c r="T2644" s="0" t="n">
        <v>0</v>
      </c>
      <c r="U2644" s="18" t="s">
        <v>130</v>
      </c>
      <c r="V2644" s="18" t="s">
        <v>82</v>
      </c>
      <c r="W2644" s="0" t="str">
        <f aca="false">IF(AND(X2644&gt;=6,X2644&lt;14),"A",IF(AND(X2644&gt;=14,X2644&lt;22),"B","C"))</f>
        <v>A</v>
      </c>
      <c r="X2644" s="18" t="n">
        <f aca="false">HOUR(H2644)</f>
        <v>10</v>
      </c>
      <c r="Y2644" s="18" t="n">
        <f aca="false">ROUND((I2644-H2644)*1440,0)</f>
        <v>87</v>
      </c>
      <c r="Z2644" s="18" t="n">
        <f aca="false">ROUND((J2644-I2644)*1440,0)</f>
        <v>17</v>
      </c>
      <c r="AA2644" s="18" t="n">
        <f aca="false">ROUND((K2644-J2644)*1440,0)</f>
        <v>27</v>
      </c>
      <c r="AB2644" s="18" t="n">
        <f aca="false">ROUND((L2644-K2644)*1440,0)</f>
        <v>15</v>
      </c>
      <c r="AC2644" s="18" t="n">
        <f aca="false">ROUND((M2644-L2644)*1440,0)</f>
        <v>9</v>
      </c>
      <c r="AD2644" s="18" t="n">
        <f aca="false">IF(N2644="","",ROUND((N2644-M2644)*1440,0))</f>
        <v>11</v>
      </c>
      <c r="AE2644" s="18" t="n">
        <f aca="false">IF(O2644="","",ROUND((O2644-N2644)*1440,0))</f>
        <v>30</v>
      </c>
      <c r="AF2644" s="18" t="n">
        <f aca="false">IF(P2644="","",ROUND((P2644-O2644)*1440,0))</f>
        <v>8</v>
      </c>
      <c r="AG2644" s="18" t="n">
        <f aca="false">IF(Q2644="","",ROUND((Q2644-P2644)*1440,0))</f>
        <v>30</v>
      </c>
      <c r="AH2644" s="18" t="n">
        <f aca="false">IF(Q2644="","",ROUND((Q2644-H2644)*1440,0))</f>
        <v>234</v>
      </c>
      <c r="AI2644" s="19" t="n">
        <f aca="false">ROUND(IF(O2644="",Assumptions!$B$25-K2644,O2644-K2644)*24,1)</f>
        <v>1.1</v>
      </c>
      <c r="AJ2644" s="20" t="n">
        <f aca="false">ROUND(MAX(N(Y2644)/Assumptions!$C$5, N(Z2644)/Assumptions!$C$6, N(AA2644)/Assumptions!$C$7, N(AB2644)/Assumptions!$C$8, N(AC2644)/Assumptions!$C$9, N(AD2644)/Assumptions!$C$10, N(AE2644)/Assumptions!$C$11, N(AF2644)/Assumptions!$C$12, N(AG2644)/Assumptions!$C$13),3)</f>
        <v>2.9</v>
      </c>
      <c r="AK2644" s="0" t="str">
        <f aca="false">IF(OR(U2644="Pending",U2644="On Hold"),"Open GRN (awaiting)",IF(AJ2644&lt;=1,"Within SLA",IF(ROUND(N(Y2644)/Assumptions!$C$5,3)=AJ2644,"Gate Wait",IF(ROUND(N(Z2644)/Assumptions!$C$6,3)=AJ2644,"Dock Wait",IF(ROUND(N(AA2644)/Assumptions!$C$7,3)=AJ2644,"Unloading",IF(ROUND(N(AB2644)/Assumptions!$C$8,3)=AJ2644,"Unload-to-QC Wait",IF(ROUND(N(AC2644)/Assumptions!$C$9,3)=AJ2644,"QC",IF(ROUND(N(AD2644)/Assumptions!$C$10,3)=AJ2644,"QC-to-GRN Wait",IF(ROUND(N(AE2644)/Assumptions!$C$11,3)=AJ2644,"GRN Processing",IF(ROUND(N(AF2644)/Assumptions!$C$12,3)=AJ2644,"GRN-to-Putaway Wait",IF(ROUND(N(AG2644)/Assumptions!$C$13,3)=AJ2644,"Putaway","Within SLA")))))))))))</f>
        <v>Gate Wait</v>
      </c>
    </row>
    <row r="2645" customFormat="false" ht="15" hidden="false" customHeight="false" outlineLevel="0" collapsed="false">
      <c r="A2645" s="0" t="s">
        <v>7589</v>
      </c>
      <c r="B2645" s="0" t="s">
        <v>7590</v>
      </c>
      <c r="C2645" s="0" t="s">
        <v>252</v>
      </c>
      <c r="D2645" s="0" t="s">
        <v>135</v>
      </c>
      <c r="E2645" s="0" t="s">
        <v>3132</v>
      </c>
      <c r="F2645" s="0" t="s">
        <v>155</v>
      </c>
      <c r="G2645" s="0" t="s">
        <v>138</v>
      </c>
      <c r="H2645" s="17" t="n">
        <v>46267.4534722222</v>
      </c>
      <c r="I2645" s="17" t="n">
        <v>46267.4777777778</v>
      </c>
      <c r="J2645" s="17" t="n">
        <v>46267.4833333333</v>
      </c>
      <c r="K2645" s="17" t="n">
        <v>46267.5423611111</v>
      </c>
      <c r="L2645" s="17" t="n">
        <v>46267.5465277778</v>
      </c>
      <c r="M2645" s="17" t="n">
        <v>46267.5715277778</v>
      </c>
      <c r="N2645" s="17" t="n">
        <v>46267.7951388889</v>
      </c>
      <c r="O2645" s="17" t="n">
        <v>46267.85625</v>
      </c>
      <c r="P2645" s="17" t="n">
        <v>46267.8631944444</v>
      </c>
      <c r="Q2645" s="17" t="n">
        <v>46267.8833333333</v>
      </c>
      <c r="R2645" s="0" t="n">
        <v>3000</v>
      </c>
      <c r="S2645" s="0" t="n">
        <v>152</v>
      </c>
      <c r="T2645" s="0" t="n">
        <v>0</v>
      </c>
      <c r="U2645" s="18" t="s">
        <v>123</v>
      </c>
      <c r="V2645" s="18" t="s">
        <v>82</v>
      </c>
      <c r="W2645" s="0" t="str">
        <f aca="false">IF(AND(X2645&gt;=6,X2645&lt;14),"A",IF(AND(X2645&gt;=14,X2645&lt;22),"B","C"))</f>
        <v>A</v>
      </c>
      <c r="X2645" s="18" t="n">
        <f aca="false">HOUR(H2645)</f>
        <v>10</v>
      </c>
      <c r="Y2645" s="18" t="n">
        <f aca="false">ROUND((I2645-H2645)*1440,0)</f>
        <v>35</v>
      </c>
      <c r="Z2645" s="18" t="n">
        <f aca="false">ROUND((J2645-I2645)*1440,0)</f>
        <v>8</v>
      </c>
      <c r="AA2645" s="18" t="n">
        <f aca="false">ROUND((K2645-J2645)*1440,0)</f>
        <v>85</v>
      </c>
      <c r="AB2645" s="18" t="n">
        <f aca="false">ROUND((L2645-K2645)*1440,0)</f>
        <v>6</v>
      </c>
      <c r="AC2645" s="18" t="n">
        <f aca="false">ROUND((M2645-L2645)*1440,0)</f>
        <v>36</v>
      </c>
      <c r="AD2645" s="18" t="n">
        <f aca="false">IF(N2645="","",ROUND((N2645-M2645)*1440,0))</f>
        <v>322</v>
      </c>
      <c r="AE2645" s="18" t="n">
        <f aca="false">IF(O2645="","",ROUND((O2645-N2645)*1440,0))</f>
        <v>88</v>
      </c>
      <c r="AF2645" s="18" t="n">
        <f aca="false">IF(P2645="","",ROUND((P2645-O2645)*1440,0))</f>
        <v>10</v>
      </c>
      <c r="AG2645" s="18" t="n">
        <f aca="false">IF(Q2645="","",ROUND((Q2645-P2645)*1440,0))</f>
        <v>29</v>
      </c>
      <c r="AH2645" s="18" t="n">
        <f aca="false">IF(Q2645="","",ROUND((Q2645-H2645)*1440,0))</f>
        <v>619</v>
      </c>
      <c r="AI2645" s="19" t="n">
        <f aca="false">ROUND(IF(O2645="",Assumptions!$B$25-K2645,O2645-K2645)*24,1)</f>
        <v>7.5</v>
      </c>
      <c r="AJ2645" s="20" t="n">
        <f aca="false">ROUND(MAX(N(Y2645)/Assumptions!$C$5, N(Z2645)/Assumptions!$C$6, N(AA2645)/Assumptions!$C$7, N(AB2645)/Assumptions!$C$8, N(AC2645)/Assumptions!$C$9, N(AD2645)/Assumptions!$C$10, N(AE2645)/Assumptions!$C$11, N(AF2645)/Assumptions!$C$12, N(AG2645)/Assumptions!$C$13),3)</f>
        <v>10.733</v>
      </c>
      <c r="AK2645" s="0" t="str">
        <f aca="false">IF(OR(U2645="Pending",U2645="On Hold"),"Open GRN (awaiting)",IF(AJ2645&lt;=1,"Within SLA",IF(ROUND(N(Y2645)/Assumptions!$C$5,3)=AJ2645,"Gate Wait",IF(ROUND(N(Z2645)/Assumptions!$C$6,3)=AJ2645,"Dock Wait",IF(ROUND(N(AA2645)/Assumptions!$C$7,3)=AJ2645,"Unloading",IF(ROUND(N(AB2645)/Assumptions!$C$8,3)=AJ2645,"Unload-to-QC Wait",IF(ROUND(N(AC2645)/Assumptions!$C$9,3)=AJ2645,"QC",IF(ROUND(N(AD2645)/Assumptions!$C$10,3)=AJ2645,"QC-to-GRN Wait",IF(ROUND(N(AE2645)/Assumptions!$C$11,3)=AJ2645,"GRN Processing",IF(ROUND(N(AF2645)/Assumptions!$C$12,3)=AJ2645,"GRN-to-Putaway Wait",IF(ROUND(N(AG2645)/Assumptions!$C$13,3)=AJ2645,"Putaway","Within SLA")))))))))))</f>
        <v>QC-to-GRN Wait</v>
      </c>
    </row>
    <row r="2646" customFormat="false" ht="15" hidden="false" customHeight="false" outlineLevel="0" collapsed="false">
      <c r="A2646" s="0" t="s">
        <v>7591</v>
      </c>
      <c r="B2646" s="0" t="s">
        <v>7592</v>
      </c>
      <c r="C2646" s="0" t="s">
        <v>252</v>
      </c>
      <c r="D2646" s="0" t="s">
        <v>119</v>
      </c>
      <c r="E2646" s="0" t="s">
        <v>237</v>
      </c>
      <c r="F2646" s="0" t="s">
        <v>155</v>
      </c>
      <c r="G2646" s="0" t="s">
        <v>122</v>
      </c>
      <c r="H2646" s="17" t="n">
        <v>46267.4611111111</v>
      </c>
      <c r="I2646" s="17" t="n">
        <v>46267.4701388889</v>
      </c>
      <c r="J2646" s="17" t="n">
        <v>46267.4729166667</v>
      </c>
      <c r="K2646" s="17" t="n">
        <v>46267.4875</v>
      </c>
      <c r="L2646" s="17" t="n">
        <v>46267.5083333333</v>
      </c>
      <c r="M2646" s="17" t="n">
        <v>46267.525</v>
      </c>
      <c r="N2646" s="17" t="n">
        <v>46267.5305555556</v>
      </c>
      <c r="O2646" s="17" t="n">
        <v>46267.5604166667</v>
      </c>
      <c r="P2646" s="17" t="n">
        <v>46267.5701388889</v>
      </c>
      <c r="Q2646" s="17" t="n">
        <v>46267.5791666667</v>
      </c>
      <c r="R2646" s="0" t="n">
        <v>132</v>
      </c>
      <c r="S2646" s="0" t="n">
        <v>0</v>
      </c>
      <c r="T2646" s="0" t="n">
        <v>0</v>
      </c>
      <c r="U2646" s="18" t="s">
        <v>130</v>
      </c>
      <c r="V2646" s="18" t="s">
        <v>139</v>
      </c>
      <c r="W2646" s="0" t="str">
        <f aca="false">IF(AND(X2646&gt;=6,X2646&lt;14),"A",IF(AND(X2646&gt;=14,X2646&lt;22),"B","C"))</f>
        <v>A</v>
      </c>
      <c r="X2646" s="18" t="n">
        <f aca="false">HOUR(H2646)</f>
        <v>11</v>
      </c>
      <c r="Y2646" s="18" t="n">
        <f aca="false">ROUND((I2646-H2646)*1440,0)</f>
        <v>13</v>
      </c>
      <c r="Z2646" s="18" t="n">
        <f aca="false">ROUND((J2646-I2646)*1440,0)</f>
        <v>4</v>
      </c>
      <c r="AA2646" s="18" t="n">
        <f aca="false">ROUND((K2646-J2646)*1440,0)</f>
        <v>21</v>
      </c>
      <c r="AB2646" s="18" t="n">
        <f aca="false">ROUND((L2646-K2646)*1440,0)</f>
        <v>30</v>
      </c>
      <c r="AC2646" s="18" t="n">
        <f aca="false">ROUND((M2646-L2646)*1440,0)</f>
        <v>24</v>
      </c>
      <c r="AD2646" s="18" t="n">
        <f aca="false">IF(N2646="","",ROUND((N2646-M2646)*1440,0))</f>
        <v>8</v>
      </c>
      <c r="AE2646" s="18" t="n">
        <f aca="false">IF(O2646="","",ROUND((O2646-N2646)*1440,0))</f>
        <v>43</v>
      </c>
      <c r="AF2646" s="18" t="n">
        <f aca="false">IF(P2646="","",ROUND((P2646-O2646)*1440,0))</f>
        <v>14</v>
      </c>
      <c r="AG2646" s="18" t="n">
        <f aca="false">IF(Q2646="","",ROUND((Q2646-P2646)*1440,0))</f>
        <v>13</v>
      </c>
      <c r="AH2646" s="18" t="n">
        <f aca="false">IF(Q2646="","",ROUND((Q2646-H2646)*1440,0))</f>
        <v>170</v>
      </c>
      <c r="AI2646" s="19" t="n">
        <f aca="false">ROUND(IF(O2646="",Assumptions!$B$25-K2646,O2646-K2646)*24,1)</f>
        <v>1.8</v>
      </c>
      <c r="AJ2646" s="20" t="n">
        <f aca="false">ROUND(MAX(N(Y2646)/Assumptions!$C$5, N(Z2646)/Assumptions!$C$6, N(AA2646)/Assumptions!$C$7, N(AB2646)/Assumptions!$C$8, N(AC2646)/Assumptions!$C$9, N(AD2646)/Assumptions!$C$10, N(AE2646)/Assumptions!$C$11, N(AF2646)/Assumptions!$C$12, N(AG2646)/Assumptions!$C$13),3)</f>
        <v>2</v>
      </c>
      <c r="AK2646" s="0" t="str">
        <f aca="false">IF(OR(U2646="Pending",U2646="On Hold"),"Open GRN (awaiting)",IF(AJ2646&lt;=1,"Within SLA",IF(ROUND(N(Y2646)/Assumptions!$C$5,3)=AJ2646,"Gate Wait",IF(ROUND(N(Z2646)/Assumptions!$C$6,3)=AJ2646,"Dock Wait",IF(ROUND(N(AA2646)/Assumptions!$C$7,3)=AJ2646,"Unloading",IF(ROUND(N(AB2646)/Assumptions!$C$8,3)=AJ2646,"Unload-to-QC Wait",IF(ROUND(N(AC2646)/Assumptions!$C$9,3)=AJ2646,"QC",IF(ROUND(N(AD2646)/Assumptions!$C$10,3)=AJ2646,"QC-to-GRN Wait",IF(ROUND(N(AE2646)/Assumptions!$C$11,3)=AJ2646,"GRN Processing",IF(ROUND(N(AF2646)/Assumptions!$C$12,3)=AJ2646,"GRN-to-Putaway Wait",IF(ROUND(N(AG2646)/Assumptions!$C$13,3)=AJ2646,"Putaway","Within SLA")))))))))))</f>
        <v>Unload-to-QC Wait</v>
      </c>
    </row>
    <row r="2647" customFormat="false" ht="15" hidden="false" customHeight="false" outlineLevel="0" collapsed="false">
      <c r="A2647" s="0" t="s">
        <v>7593</v>
      </c>
      <c r="B2647" s="0" t="s">
        <v>7594</v>
      </c>
      <c r="C2647" s="0" t="s">
        <v>142</v>
      </c>
      <c r="D2647" s="0" t="s">
        <v>147</v>
      </c>
      <c r="E2647" s="0" t="s">
        <v>2001</v>
      </c>
      <c r="F2647" s="0" t="s">
        <v>137</v>
      </c>
      <c r="G2647" s="0" t="s">
        <v>167</v>
      </c>
      <c r="H2647" s="17" t="n">
        <v>46267.5375</v>
      </c>
      <c r="I2647" s="17" t="n">
        <v>46267.5472222222</v>
      </c>
      <c r="J2647" s="17" t="n">
        <v>46267.5527777778</v>
      </c>
      <c r="K2647" s="17" t="n">
        <v>46267.6111111111</v>
      </c>
      <c r="L2647" s="17" t="n">
        <v>46267.6166666667</v>
      </c>
      <c r="M2647" s="17" t="n">
        <v>46267.63125</v>
      </c>
      <c r="N2647" s="17" t="n">
        <v>46267.6340277778</v>
      </c>
      <c r="O2647" s="17" t="n">
        <v>46267.6625</v>
      </c>
      <c r="P2647" s="17" t="n">
        <v>46267.6784722222</v>
      </c>
      <c r="Q2647" s="17" t="n">
        <v>46267.7013888889</v>
      </c>
      <c r="R2647" s="0" t="n">
        <v>438</v>
      </c>
      <c r="S2647" s="0" t="n">
        <v>0</v>
      </c>
      <c r="T2647" s="0" t="n">
        <v>0</v>
      </c>
      <c r="U2647" s="18" t="s">
        <v>130</v>
      </c>
      <c r="V2647" s="18" t="s">
        <v>82</v>
      </c>
      <c r="W2647" s="0" t="str">
        <f aca="false">IF(AND(X2647&gt;=6,X2647&lt;14),"A",IF(AND(X2647&gt;=14,X2647&lt;22),"B","C"))</f>
        <v>A</v>
      </c>
      <c r="X2647" s="18" t="n">
        <f aca="false">HOUR(H2647)</f>
        <v>12</v>
      </c>
      <c r="Y2647" s="18" t="n">
        <f aca="false">ROUND((I2647-H2647)*1440,0)</f>
        <v>14</v>
      </c>
      <c r="Z2647" s="18" t="n">
        <f aca="false">ROUND((J2647-I2647)*1440,0)</f>
        <v>8</v>
      </c>
      <c r="AA2647" s="18" t="n">
        <f aca="false">ROUND((K2647-J2647)*1440,0)</f>
        <v>84</v>
      </c>
      <c r="AB2647" s="18" t="n">
        <f aca="false">ROUND((L2647-K2647)*1440,0)</f>
        <v>8</v>
      </c>
      <c r="AC2647" s="18" t="n">
        <f aca="false">ROUND((M2647-L2647)*1440,0)</f>
        <v>21</v>
      </c>
      <c r="AD2647" s="18" t="n">
        <f aca="false">IF(N2647="","",ROUND((N2647-M2647)*1440,0))</f>
        <v>4</v>
      </c>
      <c r="AE2647" s="18" t="n">
        <f aca="false">IF(O2647="","",ROUND((O2647-N2647)*1440,0))</f>
        <v>41</v>
      </c>
      <c r="AF2647" s="18" t="n">
        <f aca="false">IF(P2647="","",ROUND((P2647-O2647)*1440,0))</f>
        <v>23</v>
      </c>
      <c r="AG2647" s="18" t="n">
        <f aca="false">IF(Q2647="","",ROUND((Q2647-P2647)*1440,0))</f>
        <v>33</v>
      </c>
      <c r="AH2647" s="18" t="n">
        <f aca="false">IF(Q2647="","",ROUND((Q2647-H2647)*1440,0))</f>
        <v>236</v>
      </c>
      <c r="AI2647" s="19" t="n">
        <f aca="false">ROUND(IF(O2647="",Assumptions!$B$25-K2647,O2647-K2647)*24,1)</f>
        <v>1.2</v>
      </c>
      <c r="AJ2647" s="20" t="n">
        <f aca="false">ROUND(MAX(N(Y2647)/Assumptions!$C$5, N(Z2647)/Assumptions!$C$6, N(AA2647)/Assumptions!$C$7, N(AB2647)/Assumptions!$C$8, N(AC2647)/Assumptions!$C$9, N(AD2647)/Assumptions!$C$10, N(AE2647)/Assumptions!$C$11, N(AF2647)/Assumptions!$C$12, N(AG2647)/Assumptions!$C$13),3)</f>
        <v>1.4</v>
      </c>
      <c r="AK2647" s="0" t="str">
        <f aca="false">IF(OR(U2647="Pending",U2647="On Hold"),"Open GRN (awaiting)",IF(AJ2647&lt;=1,"Within SLA",IF(ROUND(N(Y2647)/Assumptions!$C$5,3)=AJ2647,"Gate Wait",IF(ROUND(N(Z2647)/Assumptions!$C$6,3)=AJ2647,"Dock Wait",IF(ROUND(N(AA2647)/Assumptions!$C$7,3)=AJ2647,"Unloading",IF(ROUND(N(AB2647)/Assumptions!$C$8,3)=AJ2647,"Unload-to-QC Wait",IF(ROUND(N(AC2647)/Assumptions!$C$9,3)=AJ2647,"QC",IF(ROUND(N(AD2647)/Assumptions!$C$10,3)=AJ2647,"QC-to-GRN Wait",IF(ROUND(N(AE2647)/Assumptions!$C$11,3)=AJ2647,"GRN Processing",IF(ROUND(N(AF2647)/Assumptions!$C$12,3)=AJ2647,"GRN-to-Putaway Wait",IF(ROUND(N(AG2647)/Assumptions!$C$13,3)=AJ2647,"Putaway","Within SLA")))))))))))</f>
        <v>Unloading</v>
      </c>
    </row>
    <row r="2648" customFormat="false" ht="15" hidden="false" customHeight="false" outlineLevel="0" collapsed="false">
      <c r="A2648" s="0" t="s">
        <v>7595</v>
      </c>
      <c r="B2648" s="0" t="s">
        <v>7596</v>
      </c>
      <c r="C2648" s="0" t="s">
        <v>184</v>
      </c>
      <c r="D2648" s="0" t="s">
        <v>147</v>
      </c>
      <c r="E2648" s="0" t="s">
        <v>4183</v>
      </c>
      <c r="F2648" s="0" t="s">
        <v>177</v>
      </c>
      <c r="G2648" s="0" t="s">
        <v>167</v>
      </c>
      <c r="H2648" s="17" t="n">
        <v>46267.5493055556</v>
      </c>
      <c r="I2648" s="17" t="n">
        <v>46267.5909722222</v>
      </c>
      <c r="J2648" s="17" t="n">
        <v>46267.6020833333</v>
      </c>
      <c r="K2648" s="17" t="n">
        <v>46267.6333333333</v>
      </c>
      <c r="L2648" s="17" t="n">
        <v>46267.6666666667</v>
      </c>
      <c r="M2648" s="17" t="n">
        <v>46267.6840277778</v>
      </c>
      <c r="N2648" s="17" t="n">
        <v>46267.725</v>
      </c>
      <c r="O2648" s="17" t="n">
        <v>46267.7590277778</v>
      </c>
      <c r="P2648" s="17" t="n">
        <v>46267.7680555556</v>
      </c>
      <c r="Q2648" s="17" t="n">
        <v>46267.8034722222</v>
      </c>
      <c r="R2648" s="0" t="n">
        <v>666</v>
      </c>
      <c r="S2648" s="0" t="n">
        <v>0</v>
      </c>
      <c r="T2648" s="0" t="n">
        <v>0</v>
      </c>
      <c r="U2648" s="18" t="s">
        <v>130</v>
      </c>
      <c r="V2648" s="18" t="s">
        <v>139</v>
      </c>
      <c r="W2648" s="0" t="str">
        <f aca="false">IF(AND(X2648&gt;=6,X2648&lt;14),"A",IF(AND(X2648&gt;=14,X2648&lt;22),"B","C"))</f>
        <v>A</v>
      </c>
      <c r="X2648" s="18" t="n">
        <f aca="false">HOUR(H2648)</f>
        <v>13</v>
      </c>
      <c r="Y2648" s="18" t="n">
        <f aca="false">ROUND((I2648-H2648)*1440,0)</f>
        <v>60</v>
      </c>
      <c r="Z2648" s="18" t="n">
        <f aca="false">ROUND((J2648-I2648)*1440,0)</f>
        <v>16</v>
      </c>
      <c r="AA2648" s="18" t="n">
        <f aca="false">ROUND((K2648-J2648)*1440,0)</f>
        <v>45</v>
      </c>
      <c r="AB2648" s="18" t="n">
        <f aca="false">ROUND((L2648-K2648)*1440,0)</f>
        <v>48</v>
      </c>
      <c r="AC2648" s="18" t="n">
        <f aca="false">ROUND((M2648-L2648)*1440,0)</f>
        <v>25</v>
      </c>
      <c r="AD2648" s="18" t="n">
        <f aca="false">IF(N2648="","",ROUND((N2648-M2648)*1440,0))</f>
        <v>59</v>
      </c>
      <c r="AE2648" s="18" t="n">
        <f aca="false">IF(O2648="","",ROUND((O2648-N2648)*1440,0))</f>
        <v>49</v>
      </c>
      <c r="AF2648" s="18" t="n">
        <f aca="false">IF(P2648="","",ROUND((P2648-O2648)*1440,0))</f>
        <v>13</v>
      </c>
      <c r="AG2648" s="18" t="n">
        <f aca="false">IF(Q2648="","",ROUND((Q2648-P2648)*1440,0))</f>
        <v>51</v>
      </c>
      <c r="AH2648" s="18" t="n">
        <f aca="false">IF(Q2648="","",ROUND((Q2648-H2648)*1440,0))</f>
        <v>366</v>
      </c>
      <c r="AI2648" s="19" t="n">
        <f aca="false">ROUND(IF(O2648="",Assumptions!$B$25-K2648,O2648-K2648)*24,1)</f>
        <v>3</v>
      </c>
      <c r="AJ2648" s="20" t="n">
        <f aca="false">ROUND(MAX(N(Y2648)/Assumptions!$C$5, N(Z2648)/Assumptions!$C$6, N(AA2648)/Assumptions!$C$7, N(AB2648)/Assumptions!$C$8, N(AC2648)/Assumptions!$C$9, N(AD2648)/Assumptions!$C$10, N(AE2648)/Assumptions!$C$11, N(AF2648)/Assumptions!$C$12, N(AG2648)/Assumptions!$C$13),3)</f>
        <v>3.2</v>
      </c>
      <c r="AK2648" s="0" t="str">
        <f aca="false">IF(OR(U2648="Pending",U2648="On Hold"),"Open GRN (awaiting)",IF(AJ2648&lt;=1,"Within SLA",IF(ROUND(N(Y2648)/Assumptions!$C$5,3)=AJ2648,"Gate Wait",IF(ROUND(N(Z2648)/Assumptions!$C$6,3)=AJ2648,"Dock Wait",IF(ROUND(N(AA2648)/Assumptions!$C$7,3)=AJ2648,"Unloading",IF(ROUND(N(AB2648)/Assumptions!$C$8,3)=AJ2648,"Unload-to-QC Wait",IF(ROUND(N(AC2648)/Assumptions!$C$9,3)=AJ2648,"QC",IF(ROUND(N(AD2648)/Assumptions!$C$10,3)=AJ2648,"QC-to-GRN Wait",IF(ROUND(N(AE2648)/Assumptions!$C$11,3)=AJ2648,"GRN Processing",IF(ROUND(N(AF2648)/Assumptions!$C$12,3)=AJ2648,"GRN-to-Putaway Wait",IF(ROUND(N(AG2648)/Assumptions!$C$13,3)=AJ2648,"Putaway","Within SLA")))))))))))</f>
        <v>Unload-to-QC Wait</v>
      </c>
    </row>
    <row r="2649" customFormat="false" ht="15" hidden="false" customHeight="false" outlineLevel="0" collapsed="false">
      <c r="A2649" s="0" t="s">
        <v>7597</v>
      </c>
      <c r="B2649" s="0" t="s">
        <v>7598</v>
      </c>
      <c r="C2649" s="0" t="s">
        <v>153</v>
      </c>
      <c r="D2649" s="0" t="s">
        <v>119</v>
      </c>
      <c r="E2649" s="0" t="s">
        <v>7599</v>
      </c>
      <c r="F2649" s="0" t="s">
        <v>172</v>
      </c>
      <c r="G2649" s="0" t="s">
        <v>129</v>
      </c>
      <c r="H2649" s="17" t="n">
        <v>46267.5506944444</v>
      </c>
      <c r="I2649" s="17" t="n">
        <v>46267.6069444444</v>
      </c>
      <c r="J2649" s="17" t="n">
        <v>46267.6263888889</v>
      </c>
      <c r="K2649" s="17" t="n">
        <v>46267.6479166667</v>
      </c>
      <c r="L2649" s="17" t="n">
        <v>46267.6506944444</v>
      </c>
      <c r="M2649" s="17" t="n">
        <v>46267.6784722222</v>
      </c>
      <c r="N2649" s="17" t="n">
        <v>46267.7368055556</v>
      </c>
      <c r="O2649" s="17" t="n">
        <v>46267.8513888889</v>
      </c>
      <c r="P2649" s="17" t="n">
        <v>46267.86875</v>
      </c>
      <c r="Q2649" s="17" t="n">
        <v>46267.9076388889</v>
      </c>
      <c r="R2649" s="0" t="n">
        <v>852</v>
      </c>
      <c r="S2649" s="0" t="n">
        <v>0</v>
      </c>
      <c r="T2649" s="0" t="n">
        <v>6</v>
      </c>
      <c r="U2649" s="18" t="s">
        <v>123</v>
      </c>
      <c r="V2649" s="18" t="s">
        <v>131</v>
      </c>
      <c r="W2649" s="0" t="str">
        <f aca="false">IF(AND(X2649&gt;=6,X2649&lt;14),"A",IF(AND(X2649&gt;=14,X2649&lt;22),"B","C"))</f>
        <v>A</v>
      </c>
      <c r="X2649" s="18" t="n">
        <f aca="false">HOUR(H2649)</f>
        <v>13</v>
      </c>
      <c r="Y2649" s="18" t="n">
        <f aca="false">ROUND((I2649-H2649)*1440,0)</f>
        <v>81</v>
      </c>
      <c r="Z2649" s="18" t="n">
        <f aca="false">ROUND((J2649-I2649)*1440,0)</f>
        <v>28</v>
      </c>
      <c r="AA2649" s="18" t="n">
        <f aca="false">ROUND((K2649-J2649)*1440,0)</f>
        <v>31</v>
      </c>
      <c r="AB2649" s="18" t="n">
        <f aca="false">ROUND((L2649-K2649)*1440,0)</f>
        <v>4</v>
      </c>
      <c r="AC2649" s="18" t="n">
        <f aca="false">ROUND((M2649-L2649)*1440,0)</f>
        <v>40</v>
      </c>
      <c r="AD2649" s="18" t="n">
        <f aca="false">IF(N2649="","",ROUND((N2649-M2649)*1440,0))</f>
        <v>84</v>
      </c>
      <c r="AE2649" s="18" t="n">
        <f aca="false">IF(O2649="","",ROUND((O2649-N2649)*1440,0))</f>
        <v>165</v>
      </c>
      <c r="AF2649" s="18" t="n">
        <f aca="false">IF(P2649="","",ROUND((P2649-O2649)*1440,0))</f>
        <v>25</v>
      </c>
      <c r="AG2649" s="18" t="n">
        <f aca="false">IF(Q2649="","",ROUND((Q2649-P2649)*1440,0))</f>
        <v>56</v>
      </c>
      <c r="AH2649" s="18" t="n">
        <f aca="false">IF(Q2649="","",ROUND((Q2649-H2649)*1440,0))</f>
        <v>514</v>
      </c>
      <c r="AI2649" s="19" t="n">
        <f aca="false">ROUND(IF(O2649="",Assumptions!$B$25-K2649,O2649-K2649)*24,1)</f>
        <v>4.9</v>
      </c>
      <c r="AJ2649" s="20" t="n">
        <f aca="false">ROUND(MAX(N(Y2649)/Assumptions!$C$5, N(Z2649)/Assumptions!$C$6, N(AA2649)/Assumptions!$C$7, N(AB2649)/Assumptions!$C$8, N(AC2649)/Assumptions!$C$9, N(AD2649)/Assumptions!$C$10, N(AE2649)/Assumptions!$C$11, N(AF2649)/Assumptions!$C$12, N(AG2649)/Assumptions!$C$13),3)</f>
        <v>3.667</v>
      </c>
      <c r="AK2649" s="0" t="str">
        <f aca="false">IF(OR(U2649="Pending",U2649="On Hold"),"Open GRN (awaiting)",IF(AJ2649&lt;=1,"Within SLA",IF(ROUND(N(Y2649)/Assumptions!$C$5,3)=AJ2649,"Gate Wait",IF(ROUND(N(Z2649)/Assumptions!$C$6,3)=AJ2649,"Dock Wait",IF(ROUND(N(AA2649)/Assumptions!$C$7,3)=AJ2649,"Unloading",IF(ROUND(N(AB2649)/Assumptions!$C$8,3)=AJ2649,"Unload-to-QC Wait",IF(ROUND(N(AC2649)/Assumptions!$C$9,3)=AJ2649,"QC",IF(ROUND(N(AD2649)/Assumptions!$C$10,3)=AJ2649,"QC-to-GRN Wait",IF(ROUND(N(AE2649)/Assumptions!$C$11,3)=AJ2649,"GRN Processing",IF(ROUND(N(AF2649)/Assumptions!$C$12,3)=AJ2649,"GRN-to-Putaway Wait",IF(ROUND(N(AG2649)/Assumptions!$C$13,3)=AJ2649,"Putaway","Within SLA")))))))))))</f>
        <v>GRN Processing</v>
      </c>
    </row>
    <row r="2650" customFormat="false" ht="15" hidden="false" customHeight="false" outlineLevel="0" collapsed="false">
      <c r="A2650" s="0" t="s">
        <v>7600</v>
      </c>
      <c r="B2650" s="0" t="s">
        <v>7601</v>
      </c>
      <c r="C2650" s="0" t="s">
        <v>286</v>
      </c>
      <c r="D2650" s="0" t="s">
        <v>119</v>
      </c>
      <c r="E2650" s="0" t="s">
        <v>7579</v>
      </c>
      <c r="F2650" s="0" t="s">
        <v>121</v>
      </c>
      <c r="G2650" s="0" t="s">
        <v>122</v>
      </c>
      <c r="H2650" s="17" t="n">
        <v>46267.5555555556</v>
      </c>
      <c r="I2650" s="17" t="n">
        <v>46267.5604166667</v>
      </c>
      <c r="J2650" s="17" t="n">
        <v>46267.5659722222</v>
      </c>
      <c r="K2650" s="17" t="n">
        <v>46267.5826388889</v>
      </c>
      <c r="L2650" s="17" t="n">
        <v>46267.5993055556</v>
      </c>
      <c r="M2650" s="17" t="n">
        <v>46267.6333333333</v>
      </c>
      <c r="N2650" s="17" t="n">
        <v>46267.6361111111</v>
      </c>
      <c r="O2650" s="17" t="n">
        <v>46267.6840277778</v>
      </c>
      <c r="P2650" s="17" t="n">
        <v>46267.6979166667</v>
      </c>
      <c r="Q2650" s="17" t="n">
        <v>46267.7055555556</v>
      </c>
      <c r="R2650" s="0" t="n">
        <v>275</v>
      </c>
      <c r="S2650" s="0" t="n">
        <v>0</v>
      </c>
      <c r="T2650" s="0" t="n">
        <v>0</v>
      </c>
      <c r="U2650" s="18" t="s">
        <v>130</v>
      </c>
      <c r="V2650" s="18" t="s">
        <v>144</v>
      </c>
      <c r="W2650" s="0" t="str">
        <f aca="false">IF(AND(X2650&gt;=6,X2650&lt;14),"A",IF(AND(X2650&gt;=14,X2650&lt;22),"B","C"))</f>
        <v>A</v>
      </c>
      <c r="X2650" s="18" t="n">
        <f aca="false">HOUR(H2650)</f>
        <v>13</v>
      </c>
      <c r="Y2650" s="18" t="n">
        <f aca="false">ROUND((I2650-H2650)*1440,0)</f>
        <v>7</v>
      </c>
      <c r="Z2650" s="18" t="n">
        <f aca="false">ROUND((J2650-I2650)*1440,0)</f>
        <v>8</v>
      </c>
      <c r="AA2650" s="18" t="n">
        <f aca="false">ROUND((K2650-J2650)*1440,0)</f>
        <v>24</v>
      </c>
      <c r="AB2650" s="18" t="n">
        <f aca="false">ROUND((L2650-K2650)*1440,0)</f>
        <v>24</v>
      </c>
      <c r="AC2650" s="18" t="n">
        <f aca="false">ROUND((M2650-L2650)*1440,0)</f>
        <v>49</v>
      </c>
      <c r="AD2650" s="18" t="n">
        <f aca="false">IF(N2650="","",ROUND((N2650-M2650)*1440,0))</f>
        <v>4</v>
      </c>
      <c r="AE2650" s="18" t="n">
        <f aca="false">IF(O2650="","",ROUND((O2650-N2650)*1440,0))</f>
        <v>69</v>
      </c>
      <c r="AF2650" s="18" t="n">
        <f aca="false">IF(P2650="","",ROUND((P2650-O2650)*1440,0))</f>
        <v>20</v>
      </c>
      <c r="AG2650" s="18" t="n">
        <f aca="false">IF(Q2650="","",ROUND((Q2650-P2650)*1440,0))</f>
        <v>11</v>
      </c>
      <c r="AH2650" s="18" t="n">
        <f aca="false">IF(Q2650="","",ROUND((Q2650-H2650)*1440,0))</f>
        <v>216</v>
      </c>
      <c r="AI2650" s="19" t="n">
        <f aca="false">ROUND(IF(O2650="",Assumptions!$B$25-K2650,O2650-K2650)*24,1)</f>
        <v>2.4</v>
      </c>
      <c r="AJ2650" s="20" t="n">
        <f aca="false">ROUND(MAX(N(Y2650)/Assumptions!$C$5, N(Z2650)/Assumptions!$C$6, N(AA2650)/Assumptions!$C$7, N(AB2650)/Assumptions!$C$8, N(AC2650)/Assumptions!$C$9, N(AD2650)/Assumptions!$C$10, N(AE2650)/Assumptions!$C$11, N(AF2650)/Assumptions!$C$12, N(AG2650)/Assumptions!$C$13),3)</f>
        <v>1.6</v>
      </c>
      <c r="AK2650" s="0" t="str">
        <f aca="false">IF(OR(U2650="Pending",U2650="On Hold"),"Open GRN (awaiting)",IF(AJ2650&lt;=1,"Within SLA",IF(ROUND(N(Y2650)/Assumptions!$C$5,3)=AJ2650,"Gate Wait",IF(ROUND(N(Z2650)/Assumptions!$C$6,3)=AJ2650,"Dock Wait",IF(ROUND(N(AA2650)/Assumptions!$C$7,3)=AJ2650,"Unloading",IF(ROUND(N(AB2650)/Assumptions!$C$8,3)=AJ2650,"Unload-to-QC Wait",IF(ROUND(N(AC2650)/Assumptions!$C$9,3)=AJ2650,"QC",IF(ROUND(N(AD2650)/Assumptions!$C$10,3)=AJ2650,"QC-to-GRN Wait",IF(ROUND(N(AE2650)/Assumptions!$C$11,3)=AJ2650,"GRN Processing",IF(ROUND(N(AF2650)/Assumptions!$C$12,3)=AJ2650,"GRN-to-Putaway Wait",IF(ROUND(N(AG2650)/Assumptions!$C$13,3)=AJ2650,"Putaway","Within SLA")))))))))))</f>
        <v>Unload-to-QC Wait</v>
      </c>
    </row>
    <row r="2651" customFormat="false" ht="15" hidden="false" customHeight="false" outlineLevel="0" collapsed="false">
      <c r="A2651" s="0" t="s">
        <v>7602</v>
      </c>
      <c r="B2651" s="0" t="s">
        <v>7603</v>
      </c>
      <c r="C2651" s="0" t="s">
        <v>175</v>
      </c>
      <c r="D2651" s="0" t="s">
        <v>147</v>
      </c>
      <c r="E2651" s="0" t="s">
        <v>2636</v>
      </c>
      <c r="F2651" s="0" t="s">
        <v>177</v>
      </c>
      <c r="G2651" s="0" t="s">
        <v>150</v>
      </c>
      <c r="H2651" s="17" t="n">
        <v>46267.5611111111</v>
      </c>
      <c r="I2651" s="17" t="n">
        <v>46267.5652777778</v>
      </c>
      <c r="J2651" s="17" t="n">
        <v>46267.5701388889</v>
      </c>
      <c r="K2651" s="17" t="n">
        <v>46267.5909722222</v>
      </c>
      <c r="L2651" s="17" t="n">
        <v>46267.5951388889</v>
      </c>
      <c r="M2651" s="17" t="n">
        <v>46267.61875</v>
      </c>
      <c r="N2651" s="17" t="n">
        <v>46267.6465277778</v>
      </c>
      <c r="O2651" s="17" t="n">
        <v>46267.6708333333</v>
      </c>
      <c r="P2651" s="17" t="n">
        <v>46267.6784722222</v>
      </c>
      <c r="Q2651" s="17" t="n">
        <v>46267.6993055556</v>
      </c>
      <c r="R2651" s="0" t="n">
        <v>211</v>
      </c>
      <c r="S2651" s="0" t="n">
        <v>0</v>
      </c>
      <c r="T2651" s="0" t="n">
        <v>0</v>
      </c>
      <c r="U2651" s="18" t="s">
        <v>130</v>
      </c>
      <c r="V2651" s="18" t="s">
        <v>144</v>
      </c>
      <c r="W2651" s="0" t="str">
        <f aca="false">IF(AND(X2651&gt;=6,X2651&lt;14),"A",IF(AND(X2651&gt;=14,X2651&lt;22),"B","C"))</f>
        <v>A</v>
      </c>
      <c r="X2651" s="18" t="n">
        <f aca="false">HOUR(H2651)</f>
        <v>13</v>
      </c>
      <c r="Y2651" s="18" t="n">
        <f aca="false">ROUND((I2651-H2651)*1440,0)</f>
        <v>6</v>
      </c>
      <c r="Z2651" s="18" t="n">
        <f aca="false">ROUND((J2651-I2651)*1440,0)</f>
        <v>7</v>
      </c>
      <c r="AA2651" s="18" t="n">
        <f aca="false">ROUND((K2651-J2651)*1440,0)</f>
        <v>30</v>
      </c>
      <c r="AB2651" s="18" t="n">
        <f aca="false">ROUND((L2651-K2651)*1440,0)</f>
        <v>6</v>
      </c>
      <c r="AC2651" s="18" t="n">
        <f aca="false">ROUND((M2651-L2651)*1440,0)</f>
        <v>34</v>
      </c>
      <c r="AD2651" s="18" t="n">
        <f aca="false">IF(N2651="","",ROUND((N2651-M2651)*1440,0))</f>
        <v>40</v>
      </c>
      <c r="AE2651" s="18" t="n">
        <f aca="false">IF(O2651="","",ROUND((O2651-N2651)*1440,0))</f>
        <v>35</v>
      </c>
      <c r="AF2651" s="18" t="n">
        <f aca="false">IF(P2651="","",ROUND((P2651-O2651)*1440,0))</f>
        <v>11</v>
      </c>
      <c r="AG2651" s="18" t="n">
        <f aca="false">IF(Q2651="","",ROUND((Q2651-P2651)*1440,0))</f>
        <v>30</v>
      </c>
      <c r="AH2651" s="18" t="n">
        <f aca="false">IF(Q2651="","",ROUND((Q2651-H2651)*1440,0))</f>
        <v>199</v>
      </c>
      <c r="AI2651" s="19" t="n">
        <f aca="false">ROUND(IF(O2651="",Assumptions!$B$25-K2651,O2651-K2651)*24,1)</f>
        <v>1.9</v>
      </c>
      <c r="AJ2651" s="20" t="n">
        <f aca="false">ROUND(MAX(N(Y2651)/Assumptions!$C$5, N(Z2651)/Assumptions!$C$6, N(AA2651)/Assumptions!$C$7, N(AB2651)/Assumptions!$C$8, N(AC2651)/Assumptions!$C$9, N(AD2651)/Assumptions!$C$10, N(AE2651)/Assumptions!$C$11, N(AF2651)/Assumptions!$C$12, N(AG2651)/Assumptions!$C$13),3)</f>
        <v>1.333</v>
      </c>
      <c r="AK2651" s="0" t="str">
        <f aca="false">IF(OR(U2651="Pending",U2651="On Hold"),"Open GRN (awaiting)",IF(AJ2651&lt;=1,"Within SLA",IF(ROUND(N(Y2651)/Assumptions!$C$5,3)=AJ2651,"Gate Wait",IF(ROUND(N(Z2651)/Assumptions!$C$6,3)=AJ2651,"Dock Wait",IF(ROUND(N(AA2651)/Assumptions!$C$7,3)=AJ2651,"Unloading",IF(ROUND(N(AB2651)/Assumptions!$C$8,3)=AJ2651,"Unload-to-QC Wait",IF(ROUND(N(AC2651)/Assumptions!$C$9,3)=AJ2651,"QC",IF(ROUND(N(AD2651)/Assumptions!$C$10,3)=AJ2651,"QC-to-GRN Wait",IF(ROUND(N(AE2651)/Assumptions!$C$11,3)=AJ2651,"GRN Processing",IF(ROUND(N(AF2651)/Assumptions!$C$12,3)=AJ2651,"GRN-to-Putaway Wait",IF(ROUND(N(AG2651)/Assumptions!$C$13,3)=AJ2651,"Putaway","Within SLA")))))))))))</f>
        <v>QC-to-GRN Wait</v>
      </c>
    </row>
    <row r="2652" customFormat="false" ht="15" hidden="false" customHeight="false" outlineLevel="0" collapsed="false">
      <c r="A2652" s="0" t="s">
        <v>7604</v>
      </c>
      <c r="B2652" s="0" t="s">
        <v>7605</v>
      </c>
      <c r="C2652" s="0" t="s">
        <v>218</v>
      </c>
      <c r="D2652" s="0" t="s">
        <v>147</v>
      </c>
      <c r="E2652" s="0" t="s">
        <v>4950</v>
      </c>
      <c r="F2652" s="0" t="s">
        <v>137</v>
      </c>
      <c r="G2652" s="0" t="s">
        <v>167</v>
      </c>
      <c r="H2652" s="17" t="n">
        <v>46267.5722222222</v>
      </c>
      <c r="I2652" s="17" t="n">
        <v>46267.6006944445</v>
      </c>
      <c r="J2652" s="17" t="n">
        <v>46267.6055555556</v>
      </c>
      <c r="K2652" s="17" t="n">
        <v>46267.6256944445</v>
      </c>
      <c r="L2652" s="17" t="n">
        <v>46267.6375</v>
      </c>
      <c r="M2652" s="17" t="n">
        <v>46267.6638888889</v>
      </c>
      <c r="N2652" s="17" t="n">
        <v>46267.6798611111</v>
      </c>
      <c r="O2652" s="17" t="n">
        <v>46267.6875</v>
      </c>
      <c r="P2652" s="17" t="n">
        <v>46267.7020833333</v>
      </c>
      <c r="Q2652" s="17" t="n">
        <v>46267.7131944444</v>
      </c>
      <c r="R2652" s="0" t="n">
        <v>344</v>
      </c>
      <c r="S2652" s="0" t="n">
        <v>0</v>
      </c>
      <c r="T2652" s="0" t="n">
        <v>0</v>
      </c>
      <c r="U2652" s="18" t="s">
        <v>130</v>
      </c>
      <c r="V2652" s="18" t="s">
        <v>139</v>
      </c>
      <c r="W2652" s="0" t="str">
        <f aca="false">IF(AND(X2652&gt;=6,X2652&lt;14),"A",IF(AND(X2652&gt;=14,X2652&lt;22),"B","C"))</f>
        <v>A</v>
      </c>
      <c r="X2652" s="18" t="n">
        <f aca="false">HOUR(H2652)</f>
        <v>13</v>
      </c>
      <c r="Y2652" s="18" t="n">
        <f aca="false">ROUND((I2652-H2652)*1440,0)</f>
        <v>41</v>
      </c>
      <c r="Z2652" s="18" t="n">
        <f aca="false">ROUND((J2652-I2652)*1440,0)</f>
        <v>7</v>
      </c>
      <c r="AA2652" s="18" t="n">
        <f aca="false">ROUND((K2652-J2652)*1440,0)</f>
        <v>29</v>
      </c>
      <c r="AB2652" s="18" t="n">
        <f aca="false">ROUND((L2652-K2652)*1440,0)</f>
        <v>17</v>
      </c>
      <c r="AC2652" s="18" t="n">
        <f aca="false">ROUND((M2652-L2652)*1440,0)</f>
        <v>38</v>
      </c>
      <c r="AD2652" s="18" t="n">
        <f aca="false">IF(N2652="","",ROUND((N2652-M2652)*1440,0))</f>
        <v>23</v>
      </c>
      <c r="AE2652" s="18" t="n">
        <f aca="false">IF(O2652="","",ROUND((O2652-N2652)*1440,0))</f>
        <v>11</v>
      </c>
      <c r="AF2652" s="18" t="n">
        <f aca="false">IF(P2652="","",ROUND((P2652-O2652)*1440,0))</f>
        <v>21</v>
      </c>
      <c r="AG2652" s="18" t="n">
        <f aca="false">IF(Q2652="","",ROUND((Q2652-P2652)*1440,0))</f>
        <v>16</v>
      </c>
      <c r="AH2652" s="18" t="n">
        <f aca="false">IF(Q2652="","",ROUND((Q2652-H2652)*1440,0))</f>
        <v>203</v>
      </c>
      <c r="AI2652" s="19" t="n">
        <f aca="false">ROUND(IF(O2652="",Assumptions!$B$25-K2652,O2652-K2652)*24,1)</f>
        <v>1.5</v>
      </c>
      <c r="AJ2652" s="20" t="n">
        <f aca="false">ROUND(MAX(N(Y2652)/Assumptions!$C$5, N(Z2652)/Assumptions!$C$6, N(AA2652)/Assumptions!$C$7, N(AB2652)/Assumptions!$C$8, N(AC2652)/Assumptions!$C$9, N(AD2652)/Assumptions!$C$10, N(AE2652)/Assumptions!$C$11, N(AF2652)/Assumptions!$C$12, N(AG2652)/Assumptions!$C$13),3)</f>
        <v>1.367</v>
      </c>
      <c r="AK2652" s="0" t="str">
        <f aca="false">IF(OR(U2652="Pending",U2652="On Hold"),"Open GRN (awaiting)",IF(AJ2652&lt;=1,"Within SLA",IF(ROUND(N(Y2652)/Assumptions!$C$5,3)=AJ2652,"Gate Wait",IF(ROUND(N(Z2652)/Assumptions!$C$6,3)=AJ2652,"Dock Wait",IF(ROUND(N(AA2652)/Assumptions!$C$7,3)=AJ2652,"Unloading",IF(ROUND(N(AB2652)/Assumptions!$C$8,3)=AJ2652,"Unload-to-QC Wait",IF(ROUND(N(AC2652)/Assumptions!$C$9,3)=AJ2652,"QC",IF(ROUND(N(AD2652)/Assumptions!$C$10,3)=AJ2652,"QC-to-GRN Wait",IF(ROUND(N(AE2652)/Assumptions!$C$11,3)=AJ2652,"GRN Processing",IF(ROUND(N(AF2652)/Assumptions!$C$12,3)=AJ2652,"GRN-to-Putaway Wait",IF(ROUND(N(AG2652)/Assumptions!$C$13,3)=AJ2652,"Putaway","Within SLA")))))))))))</f>
        <v>Gate Wait</v>
      </c>
    </row>
    <row r="2653" customFormat="false" ht="15" hidden="false" customHeight="false" outlineLevel="0" collapsed="false">
      <c r="A2653" s="0" t="s">
        <v>7606</v>
      </c>
      <c r="B2653" s="0" t="s">
        <v>7607</v>
      </c>
      <c r="C2653" s="0" t="s">
        <v>134</v>
      </c>
      <c r="D2653" s="0" t="s">
        <v>135</v>
      </c>
      <c r="E2653" s="0" t="s">
        <v>7608</v>
      </c>
      <c r="F2653" s="0" t="s">
        <v>149</v>
      </c>
      <c r="G2653" s="0" t="s">
        <v>138</v>
      </c>
      <c r="H2653" s="17" t="n">
        <v>46267.5743055556</v>
      </c>
      <c r="I2653" s="17" t="n">
        <v>46267.5875</v>
      </c>
      <c r="J2653" s="17" t="n">
        <v>46267.5965277778</v>
      </c>
      <c r="K2653" s="17" t="n">
        <v>46267.6236111111</v>
      </c>
      <c r="L2653" s="17" t="n">
        <v>46267.64375</v>
      </c>
      <c r="M2653" s="17" t="n">
        <v>46267.6708333333</v>
      </c>
      <c r="N2653" s="17" t="n">
        <v>46267.6888888889</v>
      </c>
      <c r="O2653" s="17" t="n">
        <v>46267.7229166667</v>
      </c>
      <c r="P2653" s="17" t="n">
        <v>46267.7319444444</v>
      </c>
      <c r="Q2653" s="17" t="n">
        <v>46267.7520833333</v>
      </c>
      <c r="R2653" s="0" t="n">
        <v>311</v>
      </c>
      <c r="S2653" s="0" t="n">
        <v>0</v>
      </c>
      <c r="T2653" s="0" t="n">
        <v>0</v>
      </c>
      <c r="U2653" s="18" t="s">
        <v>130</v>
      </c>
      <c r="V2653" s="18" t="s">
        <v>139</v>
      </c>
      <c r="W2653" s="0" t="str">
        <f aca="false">IF(AND(X2653&gt;=6,X2653&lt;14),"A",IF(AND(X2653&gt;=14,X2653&lt;22),"B","C"))</f>
        <v>A</v>
      </c>
      <c r="X2653" s="18" t="n">
        <f aca="false">HOUR(H2653)</f>
        <v>13</v>
      </c>
      <c r="Y2653" s="18" t="n">
        <f aca="false">ROUND((I2653-H2653)*1440,0)</f>
        <v>19</v>
      </c>
      <c r="Z2653" s="18" t="n">
        <f aca="false">ROUND((J2653-I2653)*1440,0)</f>
        <v>13</v>
      </c>
      <c r="AA2653" s="18" t="n">
        <f aca="false">ROUND((K2653-J2653)*1440,0)</f>
        <v>39</v>
      </c>
      <c r="AB2653" s="18" t="n">
        <f aca="false">ROUND((L2653-K2653)*1440,0)</f>
        <v>29</v>
      </c>
      <c r="AC2653" s="18" t="n">
        <f aca="false">ROUND((M2653-L2653)*1440,0)</f>
        <v>39</v>
      </c>
      <c r="AD2653" s="18" t="n">
        <f aca="false">IF(N2653="","",ROUND((N2653-M2653)*1440,0))</f>
        <v>26</v>
      </c>
      <c r="AE2653" s="18" t="n">
        <f aca="false">IF(O2653="","",ROUND((O2653-N2653)*1440,0))</f>
        <v>49</v>
      </c>
      <c r="AF2653" s="18" t="n">
        <f aca="false">IF(P2653="","",ROUND((P2653-O2653)*1440,0))</f>
        <v>13</v>
      </c>
      <c r="AG2653" s="18" t="n">
        <f aca="false">IF(Q2653="","",ROUND((Q2653-P2653)*1440,0))</f>
        <v>29</v>
      </c>
      <c r="AH2653" s="18" t="n">
        <f aca="false">IF(Q2653="","",ROUND((Q2653-H2653)*1440,0))</f>
        <v>256</v>
      </c>
      <c r="AI2653" s="19" t="n">
        <f aca="false">ROUND(IF(O2653="",Assumptions!$B$25-K2653,O2653-K2653)*24,1)</f>
        <v>2.4</v>
      </c>
      <c r="AJ2653" s="20" t="n">
        <f aca="false">ROUND(MAX(N(Y2653)/Assumptions!$C$5, N(Z2653)/Assumptions!$C$6, N(AA2653)/Assumptions!$C$7, N(AB2653)/Assumptions!$C$8, N(AC2653)/Assumptions!$C$9, N(AD2653)/Assumptions!$C$10, N(AE2653)/Assumptions!$C$11, N(AF2653)/Assumptions!$C$12, N(AG2653)/Assumptions!$C$13),3)</f>
        <v>1.933</v>
      </c>
      <c r="AK2653" s="0" t="str">
        <f aca="false">IF(OR(U2653="Pending",U2653="On Hold"),"Open GRN (awaiting)",IF(AJ2653&lt;=1,"Within SLA",IF(ROUND(N(Y2653)/Assumptions!$C$5,3)=AJ2653,"Gate Wait",IF(ROUND(N(Z2653)/Assumptions!$C$6,3)=AJ2653,"Dock Wait",IF(ROUND(N(AA2653)/Assumptions!$C$7,3)=AJ2653,"Unloading",IF(ROUND(N(AB2653)/Assumptions!$C$8,3)=AJ2653,"Unload-to-QC Wait",IF(ROUND(N(AC2653)/Assumptions!$C$9,3)=AJ2653,"QC",IF(ROUND(N(AD2653)/Assumptions!$C$10,3)=AJ2653,"QC-to-GRN Wait",IF(ROUND(N(AE2653)/Assumptions!$C$11,3)=AJ2653,"GRN Processing",IF(ROUND(N(AF2653)/Assumptions!$C$12,3)=AJ2653,"GRN-to-Putaway Wait",IF(ROUND(N(AG2653)/Assumptions!$C$13,3)=AJ2653,"Putaway","Within SLA")))))))))))</f>
        <v>Unload-to-QC Wait</v>
      </c>
    </row>
    <row r="2654" customFormat="false" ht="15" hidden="false" customHeight="false" outlineLevel="0" collapsed="false">
      <c r="A2654" s="0" t="s">
        <v>7609</v>
      </c>
      <c r="B2654" s="0" t="s">
        <v>7610</v>
      </c>
      <c r="C2654" s="0" t="s">
        <v>159</v>
      </c>
      <c r="D2654" s="0" t="s">
        <v>135</v>
      </c>
      <c r="E2654" s="0" t="s">
        <v>806</v>
      </c>
      <c r="F2654" s="0" t="s">
        <v>128</v>
      </c>
      <c r="G2654" s="0" t="s">
        <v>138</v>
      </c>
      <c r="H2654" s="17" t="n">
        <v>46267.5798611111</v>
      </c>
      <c r="I2654" s="17" t="n">
        <v>46267.5909722222</v>
      </c>
      <c r="J2654" s="17" t="n">
        <v>46267.5944444445</v>
      </c>
      <c r="K2654" s="17" t="n">
        <v>46267.64375</v>
      </c>
      <c r="L2654" s="17" t="n">
        <v>46267.6534722222</v>
      </c>
      <c r="M2654" s="17" t="n">
        <v>46267.6791666667</v>
      </c>
      <c r="N2654" s="17" t="n">
        <v>46267.7076388889</v>
      </c>
      <c r="O2654" s="17" t="n">
        <v>46267.7298611111</v>
      </c>
      <c r="P2654" s="17" t="n">
        <v>46267.7381944444</v>
      </c>
      <c r="Q2654" s="17" t="n">
        <v>46267.7604166667</v>
      </c>
      <c r="R2654" s="0" t="n">
        <v>499</v>
      </c>
      <c r="S2654" s="0" t="n">
        <v>0</v>
      </c>
      <c r="T2654" s="0" t="n">
        <v>0</v>
      </c>
      <c r="U2654" s="18" t="s">
        <v>130</v>
      </c>
      <c r="V2654" s="18" t="s">
        <v>144</v>
      </c>
      <c r="W2654" s="0" t="str">
        <f aca="false">IF(AND(X2654&gt;=6,X2654&lt;14),"A",IF(AND(X2654&gt;=14,X2654&lt;22),"B","C"))</f>
        <v>A</v>
      </c>
      <c r="X2654" s="18" t="n">
        <f aca="false">HOUR(H2654)</f>
        <v>13</v>
      </c>
      <c r="Y2654" s="18" t="n">
        <f aca="false">ROUND((I2654-H2654)*1440,0)</f>
        <v>16</v>
      </c>
      <c r="Z2654" s="18" t="n">
        <f aca="false">ROUND((J2654-I2654)*1440,0)</f>
        <v>5</v>
      </c>
      <c r="AA2654" s="18" t="n">
        <f aca="false">ROUND((K2654-J2654)*1440,0)</f>
        <v>71</v>
      </c>
      <c r="AB2654" s="18" t="n">
        <f aca="false">ROUND((L2654-K2654)*1440,0)</f>
        <v>14</v>
      </c>
      <c r="AC2654" s="18" t="n">
        <f aca="false">ROUND((M2654-L2654)*1440,0)</f>
        <v>37</v>
      </c>
      <c r="AD2654" s="18" t="n">
        <f aca="false">IF(N2654="","",ROUND((N2654-M2654)*1440,0))</f>
        <v>41</v>
      </c>
      <c r="AE2654" s="18" t="n">
        <f aca="false">IF(O2654="","",ROUND((O2654-N2654)*1440,0))</f>
        <v>32</v>
      </c>
      <c r="AF2654" s="18" t="n">
        <f aca="false">IF(P2654="","",ROUND((P2654-O2654)*1440,0))</f>
        <v>12</v>
      </c>
      <c r="AG2654" s="18" t="n">
        <f aca="false">IF(Q2654="","",ROUND((Q2654-P2654)*1440,0))</f>
        <v>32</v>
      </c>
      <c r="AH2654" s="18" t="n">
        <f aca="false">IF(Q2654="","",ROUND((Q2654-H2654)*1440,0))</f>
        <v>260</v>
      </c>
      <c r="AI2654" s="19" t="n">
        <f aca="false">ROUND(IF(O2654="",Assumptions!$B$25-K2654,O2654-K2654)*24,1)</f>
        <v>2.1</v>
      </c>
      <c r="AJ2654" s="20" t="n">
        <f aca="false">ROUND(MAX(N(Y2654)/Assumptions!$C$5, N(Z2654)/Assumptions!$C$6, N(AA2654)/Assumptions!$C$7, N(AB2654)/Assumptions!$C$8, N(AC2654)/Assumptions!$C$9, N(AD2654)/Assumptions!$C$10, N(AE2654)/Assumptions!$C$11, N(AF2654)/Assumptions!$C$12, N(AG2654)/Assumptions!$C$13),3)</f>
        <v>1.367</v>
      </c>
      <c r="AK2654" s="0" t="str">
        <f aca="false">IF(OR(U2654="Pending",U2654="On Hold"),"Open GRN (awaiting)",IF(AJ2654&lt;=1,"Within SLA",IF(ROUND(N(Y2654)/Assumptions!$C$5,3)=AJ2654,"Gate Wait",IF(ROUND(N(Z2654)/Assumptions!$C$6,3)=AJ2654,"Dock Wait",IF(ROUND(N(AA2654)/Assumptions!$C$7,3)=AJ2654,"Unloading",IF(ROUND(N(AB2654)/Assumptions!$C$8,3)=AJ2654,"Unload-to-QC Wait",IF(ROUND(N(AC2654)/Assumptions!$C$9,3)=AJ2654,"QC",IF(ROUND(N(AD2654)/Assumptions!$C$10,3)=AJ2654,"QC-to-GRN Wait",IF(ROUND(N(AE2654)/Assumptions!$C$11,3)=AJ2654,"GRN Processing",IF(ROUND(N(AF2654)/Assumptions!$C$12,3)=AJ2654,"GRN-to-Putaway Wait",IF(ROUND(N(AG2654)/Assumptions!$C$13,3)=AJ2654,"Putaway","Within SLA")))))))))))</f>
        <v>QC-to-GRN Wait</v>
      </c>
    </row>
    <row r="2655" customFormat="false" ht="15" hidden="false" customHeight="false" outlineLevel="0" collapsed="false">
      <c r="A2655" s="0" t="s">
        <v>7611</v>
      </c>
      <c r="B2655" s="0" t="s">
        <v>7612</v>
      </c>
      <c r="C2655" s="0" t="s">
        <v>126</v>
      </c>
      <c r="D2655" s="0" t="s">
        <v>147</v>
      </c>
      <c r="E2655" s="0" t="s">
        <v>7613</v>
      </c>
      <c r="F2655" s="0" t="s">
        <v>128</v>
      </c>
      <c r="G2655" s="0" t="s">
        <v>167</v>
      </c>
      <c r="H2655" s="17" t="n">
        <v>46267.6444444444</v>
      </c>
      <c r="I2655" s="17" t="n">
        <v>46267.6652777778</v>
      </c>
      <c r="J2655" s="17" t="n">
        <v>46267.6694444444</v>
      </c>
      <c r="K2655" s="17" t="n">
        <v>46267.6875</v>
      </c>
      <c r="L2655" s="17" t="n">
        <v>46267.69375</v>
      </c>
      <c r="M2655" s="17" t="n">
        <v>46267.7069444444</v>
      </c>
      <c r="N2655" s="17" t="n">
        <v>46267.7534722222</v>
      </c>
      <c r="O2655" s="17" t="n">
        <v>46267.8347222222</v>
      </c>
      <c r="P2655" s="17" t="n">
        <v>46267.8402777778</v>
      </c>
      <c r="Q2655" s="17" t="n">
        <v>46267.8541666667</v>
      </c>
      <c r="R2655" s="0" t="n">
        <v>86</v>
      </c>
      <c r="S2655" s="0" t="n">
        <v>0</v>
      </c>
      <c r="T2655" s="0" t="n">
        <v>0</v>
      </c>
      <c r="U2655" s="18" t="s">
        <v>130</v>
      </c>
      <c r="V2655" s="18" t="s">
        <v>144</v>
      </c>
      <c r="W2655" s="0" t="str">
        <f aca="false">IF(AND(X2655&gt;=6,X2655&lt;14),"A",IF(AND(X2655&gt;=14,X2655&lt;22),"B","C"))</f>
        <v>B</v>
      </c>
      <c r="X2655" s="18" t="n">
        <f aca="false">HOUR(H2655)</f>
        <v>15</v>
      </c>
      <c r="Y2655" s="18" t="n">
        <f aca="false">ROUND((I2655-H2655)*1440,0)</f>
        <v>30</v>
      </c>
      <c r="Z2655" s="18" t="n">
        <f aca="false">ROUND((J2655-I2655)*1440,0)</f>
        <v>6</v>
      </c>
      <c r="AA2655" s="18" t="n">
        <f aca="false">ROUND((K2655-J2655)*1440,0)</f>
        <v>26</v>
      </c>
      <c r="AB2655" s="18" t="n">
        <f aca="false">ROUND((L2655-K2655)*1440,0)</f>
        <v>9</v>
      </c>
      <c r="AC2655" s="18" t="n">
        <f aca="false">ROUND((M2655-L2655)*1440,0)</f>
        <v>19</v>
      </c>
      <c r="AD2655" s="18" t="n">
        <f aca="false">IF(N2655="","",ROUND((N2655-M2655)*1440,0))</f>
        <v>67</v>
      </c>
      <c r="AE2655" s="18" t="n">
        <f aca="false">IF(O2655="","",ROUND((O2655-N2655)*1440,0))</f>
        <v>117</v>
      </c>
      <c r="AF2655" s="18" t="n">
        <f aca="false">IF(P2655="","",ROUND((P2655-O2655)*1440,0))</f>
        <v>8</v>
      </c>
      <c r="AG2655" s="18" t="n">
        <f aca="false">IF(Q2655="","",ROUND((Q2655-P2655)*1440,0))</f>
        <v>20</v>
      </c>
      <c r="AH2655" s="18" t="n">
        <f aca="false">IF(Q2655="","",ROUND((Q2655-H2655)*1440,0))</f>
        <v>302</v>
      </c>
      <c r="AI2655" s="19" t="n">
        <f aca="false">ROUND(IF(O2655="",Assumptions!$B$25-K2655,O2655-K2655)*24,1)</f>
        <v>3.5</v>
      </c>
      <c r="AJ2655" s="20" t="n">
        <f aca="false">ROUND(MAX(N(Y2655)/Assumptions!$C$5, N(Z2655)/Assumptions!$C$6, N(AA2655)/Assumptions!$C$7, N(AB2655)/Assumptions!$C$8, N(AC2655)/Assumptions!$C$9, N(AD2655)/Assumptions!$C$10, N(AE2655)/Assumptions!$C$11, N(AF2655)/Assumptions!$C$12, N(AG2655)/Assumptions!$C$13),3)</f>
        <v>2.6</v>
      </c>
      <c r="AK2655" s="0" t="str">
        <f aca="false">IF(OR(U2655="Pending",U2655="On Hold"),"Open GRN (awaiting)",IF(AJ2655&lt;=1,"Within SLA",IF(ROUND(N(Y2655)/Assumptions!$C$5,3)=AJ2655,"Gate Wait",IF(ROUND(N(Z2655)/Assumptions!$C$6,3)=AJ2655,"Dock Wait",IF(ROUND(N(AA2655)/Assumptions!$C$7,3)=AJ2655,"Unloading",IF(ROUND(N(AB2655)/Assumptions!$C$8,3)=AJ2655,"Unload-to-QC Wait",IF(ROUND(N(AC2655)/Assumptions!$C$9,3)=AJ2655,"QC",IF(ROUND(N(AD2655)/Assumptions!$C$10,3)=AJ2655,"QC-to-GRN Wait",IF(ROUND(N(AE2655)/Assumptions!$C$11,3)=AJ2655,"GRN Processing",IF(ROUND(N(AF2655)/Assumptions!$C$12,3)=AJ2655,"GRN-to-Putaway Wait",IF(ROUND(N(AG2655)/Assumptions!$C$13,3)=AJ2655,"Putaway","Within SLA")))))))))))</f>
        <v>GRN Processing</v>
      </c>
    </row>
    <row r="2656" customFormat="false" ht="15" hidden="false" customHeight="false" outlineLevel="0" collapsed="false">
      <c r="A2656" s="0" t="s">
        <v>7614</v>
      </c>
      <c r="B2656" s="0" t="s">
        <v>7615</v>
      </c>
      <c r="C2656" s="0" t="s">
        <v>286</v>
      </c>
      <c r="D2656" s="0" t="s">
        <v>135</v>
      </c>
      <c r="E2656" s="0" t="s">
        <v>4509</v>
      </c>
      <c r="F2656" s="0" t="s">
        <v>121</v>
      </c>
      <c r="G2656" s="0" t="s">
        <v>178</v>
      </c>
      <c r="H2656" s="17" t="n">
        <v>46267.6541666667</v>
      </c>
      <c r="I2656" s="17" t="n">
        <v>46267.6958333333</v>
      </c>
      <c r="J2656" s="17" t="n">
        <v>46267.7138888889</v>
      </c>
      <c r="K2656" s="17" t="n">
        <v>46267.7548611111</v>
      </c>
      <c r="L2656" s="17" t="n">
        <v>46267.7645833333</v>
      </c>
      <c r="M2656" s="17" t="n">
        <v>46267.775</v>
      </c>
      <c r="N2656" s="17" t="n">
        <v>46267.8222222222</v>
      </c>
      <c r="O2656" s="17" t="n">
        <v>46267.8479166667</v>
      </c>
      <c r="P2656" s="17" t="n">
        <v>46267.8604166667</v>
      </c>
      <c r="Q2656" s="17" t="n">
        <v>46267.8791666667</v>
      </c>
      <c r="R2656" s="0" t="n">
        <v>680</v>
      </c>
      <c r="S2656" s="0" t="n">
        <v>0</v>
      </c>
      <c r="T2656" s="0" t="n">
        <v>0</v>
      </c>
      <c r="U2656" s="18" t="s">
        <v>130</v>
      </c>
      <c r="V2656" s="18" t="s">
        <v>144</v>
      </c>
      <c r="W2656" s="0" t="str">
        <f aca="false">IF(AND(X2656&gt;=6,X2656&lt;14),"A",IF(AND(X2656&gt;=14,X2656&lt;22),"B","C"))</f>
        <v>B</v>
      </c>
      <c r="X2656" s="18" t="n">
        <f aca="false">HOUR(H2656)</f>
        <v>15</v>
      </c>
      <c r="Y2656" s="18" t="n">
        <f aca="false">ROUND((I2656-H2656)*1440,0)</f>
        <v>60</v>
      </c>
      <c r="Z2656" s="18" t="n">
        <f aca="false">ROUND((J2656-I2656)*1440,0)</f>
        <v>26</v>
      </c>
      <c r="AA2656" s="18" t="n">
        <f aca="false">ROUND((K2656-J2656)*1440,0)</f>
        <v>59</v>
      </c>
      <c r="AB2656" s="18" t="n">
        <f aca="false">ROUND((L2656-K2656)*1440,0)</f>
        <v>14</v>
      </c>
      <c r="AC2656" s="18" t="n">
        <f aca="false">ROUND((M2656-L2656)*1440,0)</f>
        <v>15</v>
      </c>
      <c r="AD2656" s="18" t="n">
        <f aca="false">IF(N2656="","",ROUND((N2656-M2656)*1440,0))</f>
        <v>68</v>
      </c>
      <c r="AE2656" s="18" t="n">
        <f aca="false">IF(O2656="","",ROUND((O2656-N2656)*1440,0))</f>
        <v>37</v>
      </c>
      <c r="AF2656" s="18" t="n">
        <f aca="false">IF(P2656="","",ROUND((P2656-O2656)*1440,0))</f>
        <v>18</v>
      </c>
      <c r="AG2656" s="18" t="n">
        <f aca="false">IF(Q2656="","",ROUND((Q2656-P2656)*1440,0))</f>
        <v>27</v>
      </c>
      <c r="AH2656" s="18" t="n">
        <f aca="false">IF(Q2656="","",ROUND((Q2656-H2656)*1440,0))</f>
        <v>324</v>
      </c>
      <c r="AI2656" s="19" t="n">
        <f aca="false">ROUND(IF(O2656="",Assumptions!$B$25-K2656,O2656-K2656)*24,1)</f>
        <v>2.2</v>
      </c>
      <c r="AJ2656" s="20" t="n">
        <f aca="false">ROUND(MAX(N(Y2656)/Assumptions!$C$5, N(Z2656)/Assumptions!$C$6, N(AA2656)/Assumptions!$C$7, N(AB2656)/Assumptions!$C$8, N(AC2656)/Assumptions!$C$9, N(AD2656)/Assumptions!$C$10, N(AE2656)/Assumptions!$C$11, N(AF2656)/Assumptions!$C$12, N(AG2656)/Assumptions!$C$13),3)</f>
        <v>2.267</v>
      </c>
      <c r="AK2656" s="0" t="str">
        <f aca="false">IF(OR(U2656="Pending",U2656="On Hold"),"Open GRN (awaiting)",IF(AJ2656&lt;=1,"Within SLA",IF(ROUND(N(Y2656)/Assumptions!$C$5,3)=AJ2656,"Gate Wait",IF(ROUND(N(Z2656)/Assumptions!$C$6,3)=AJ2656,"Dock Wait",IF(ROUND(N(AA2656)/Assumptions!$C$7,3)=AJ2656,"Unloading",IF(ROUND(N(AB2656)/Assumptions!$C$8,3)=AJ2656,"Unload-to-QC Wait",IF(ROUND(N(AC2656)/Assumptions!$C$9,3)=AJ2656,"QC",IF(ROUND(N(AD2656)/Assumptions!$C$10,3)=AJ2656,"QC-to-GRN Wait",IF(ROUND(N(AE2656)/Assumptions!$C$11,3)=AJ2656,"GRN Processing",IF(ROUND(N(AF2656)/Assumptions!$C$12,3)=AJ2656,"GRN-to-Putaway Wait",IF(ROUND(N(AG2656)/Assumptions!$C$13,3)=AJ2656,"Putaway","Within SLA")))))))))))</f>
        <v>QC-to-GRN Wait</v>
      </c>
    </row>
    <row r="2657" customFormat="false" ht="15" hidden="false" customHeight="false" outlineLevel="0" collapsed="false">
      <c r="A2657" s="0" t="s">
        <v>7616</v>
      </c>
      <c r="B2657" s="0" t="s">
        <v>7617</v>
      </c>
      <c r="C2657" s="0" t="s">
        <v>142</v>
      </c>
      <c r="D2657" s="0" t="s">
        <v>147</v>
      </c>
      <c r="E2657" s="0" t="s">
        <v>7618</v>
      </c>
      <c r="F2657" s="0" t="s">
        <v>137</v>
      </c>
      <c r="G2657" s="0" t="s">
        <v>167</v>
      </c>
      <c r="H2657" s="17" t="n">
        <v>46267.6673611111</v>
      </c>
      <c r="I2657" s="17" t="n">
        <v>46267.6805555556</v>
      </c>
      <c r="J2657" s="17" t="n">
        <v>46267.6833333333</v>
      </c>
      <c r="K2657" s="17" t="n">
        <v>46267.7222222222</v>
      </c>
      <c r="L2657" s="17" t="n">
        <v>46267.7284722222</v>
      </c>
      <c r="M2657" s="17" t="n">
        <v>46267.7479166667</v>
      </c>
      <c r="N2657" s="17" t="n">
        <v>46267.7645833333</v>
      </c>
      <c r="O2657" s="17" t="n">
        <v>46267.7756944444</v>
      </c>
      <c r="P2657" s="17" t="n">
        <v>46267.80625</v>
      </c>
      <c r="Q2657" s="17" t="n">
        <v>46267.8277777778</v>
      </c>
      <c r="R2657" s="0" t="n">
        <v>999</v>
      </c>
      <c r="S2657" s="0" t="n">
        <v>0</v>
      </c>
      <c r="T2657" s="0" t="n">
        <v>0</v>
      </c>
      <c r="U2657" s="18" t="s">
        <v>130</v>
      </c>
      <c r="V2657" s="18" t="s">
        <v>139</v>
      </c>
      <c r="W2657" s="0" t="str">
        <f aca="false">IF(AND(X2657&gt;=6,X2657&lt;14),"A",IF(AND(X2657&gt;=14,X2657&lt;22),"B","C"))</f>
        <v>B</v>
      </c>
      <c r="X2657" s="18" t="n">
        <f aca="false">HOUR(H2657)</f>
        <v>16</v>
      </c>
      <c r="Y2657" s="18" t="n">
        <f aca="false">ROUND((I2657-H2657)*1440,0)</f>
        <v>19</v>
      </c>
      <c r="Z2657" s="18" t="n">
        <f aca="false">ROUND((J2657-I2657)*1440,0)</f>
        <v>4</v>
      </c>
      <c r="AA2657" s="18" t="n">
        <f aca="false">ROUND((K2657-J2657)*1440,0)</f>
        <v>56</v>
      </c>
      <c r="AB2657" s="18" t="n">
        <f aca="false">ROUND((L2657-K2657)*1440,0)</f>
        <v>9</v>
      </c>
      <c r="AC2657" s="18" t="n">
        <f aca="false">ROUND((M2657-L2657)*1440,0)</f>
        <v>28</v>
      </c>
      <c r="AD2657" s="18" t="n">
        <f aca="false">IF(N2657="","",ROUND((N2657-M2657)*1440,0))</f>
        <v>24</v>
      </c>
      <c r="AE2657" s="18" t="n">
        <f aca="false">IF(O2657="","",ROUND((O2657-N2657)*1440,0))</f>
        <v>16</v>
      </c>
      <c r="AF2657" s="18" t="n">
        <f aca="false">IF(P2657="","",ROUND((P2657-O2657)*1440,0))</f>
        <v>44</v>
      </c>
      <c r="AG2657" s="18" t="n">
        <f aca="false">IF(Q2657="","",ROUND((Q2657-P2657)*1440,0))</f>
        <v>31</v>
      </c>
      <c r="AH2657" s="18" t="n">
        <f aca="false">IF(Q2657="","",ROUND((Q2657-H2657)*1440,0))</f>
        <v>231</v>
      </c>
      <c r="AI2657" s="19" t="n">
        <f aca="false">ROUND(IF(O2657="",Assumptions!$B$25-K2657,O2657-K2657)*24,1)</f>
        <v>1.3</v>
      </c>
      <c r="AJ2657" s="20" t="n">
        <f aca="false">ROUND(MAX(N(Y2657)/Assumptions!$C$5, N(Z2657)/Assumptions!$C$6, N(AA2657)/Assumptions!$C$7, N(AB2657)/Assumptions!$C$8, N(AC2657)/Assumptions!$C$9, N(AD2657)/Assumptions!$C$10, N(AE2657)/Assumptions!$C$11, N(AF2657)/Assumptions!$C$12, N(AG2657)/Assumptions!$C$13),3)</f>
        <v>2.2</v>
      </c>
      <c r="AK2657" s="0" t="str">
        <f aca="false">IF(OR(U2657="Pending",U2657="On Hold"),"Open GRN (awaiting)",IF(AJ2657&lt;=1,"Within SLA",IF(ROUND(N(Y2657)/Assumptions!$C$5,3)=AJ2657,"Gate Wait",IF(ROUND(N(Z2657)/Assumptions!$C$6,3)=AJ2657,"Dock Wait",IF(ROUND(N(AA2657)/Assumptions!$C$7,3)=AJ2657,"Unloading",IF(ROUND(N(AB2657)/Assumptions!$C$8,3)=AJ2657,"Unload-to-QC Wait",IF(ROUND(N(AC2657)/Assumptions!$C$9,3)=AJ2657,"QC",IF(ROUND(N(AD2657)/Assumptions!$C$10,3)=AJ2657,"QC-to-GRN Wait",IF(ROUND(N(AE2657)/Assumptions!$C$11,3)=AJ2657,"GRN Processing",IF(ROUND(N(AF2657)/Assumptions!$C$12,3)=AJ2657,"GRN-to-Putaway Wait",IF(ROUND(N(AG2657)/Assumptions!$C$13,3)=AJ2657,"Putaway","Within SLA")))))))))))</f>
        <v>GRN-to-Putaway Wait</v>
      </c>
    </row>
    <row r="2658" customFormat="false" ht="15" hidden="false" customHeight="false" outlineLevel="0" collapsed="false">
      <c r="A2658" s="0" t="s">
        <v>7619</v>
      </c>
      <c r="B2658" s="0" t="s">
        <v>7620</v>
      </c>
      <c r="C2658" s="0" t="s">
        <v>153</v>
      </c>
      <c r="D2658" s="0" t="s">
        <v>147</v>
      </c>
      <c r="E2658" s="0" t="s">
        <v>579</v>
      </c>
      <c r="F2658" s="0" t="s">
        <v>155</v>
      </c>
      <c r="G2658" s="0" t="s">
        <v>150</v>
      </c>
      <c r="H2658" s="17" t="n">
        <v>46267.6840277778</v>
      </c>
      <c r="I2658" s="17" t="n">
        <v>46267.7319444444</v>
      </c>
      <c r="J2658" s="17" t="n">
        <v>46267.7347222222</v>
      </c>
      <c r="K2658" s="17" t="n">
        <v>46267.7694444444</v>
      </c>
      <c r="L2658" s="17" t="n">
        <v>46267.7777777778</v>
      </c>
      <c r="M2658" s="17" t="n">
        <v>46267.8020833333</v>
      </c>
      <c r="N2658" s="17" t="n">
        <v>46267.8326388889</v>
      </c>
      <c r="O2658" s="17" t="n">
        <v>46267.8493055556</v>
      </c>
      <c r="P2658" s="17" t="n">
        <v>46267.8611111111</v>
      </c>
      <c r="Q2658" s="17" t="n">
        <v>46267.8701388889</v>
      </c>
      <c r="R2658" s="0" t="n">
        <v>680</v>
      </c>
      <c r="S2658" s="0" t="n">
        <v>0</v>
      </c>
      <c r="T2658" s="0" t="n">
        <v>3</v>
      </c>
      <c r="U2658" s="18" t="s">
        <v>123</v>
      </c>
      <c r="V2658" s="18" t="s">
        <v>139</v>
      </c>
      <c r="W2658" s="0" t="str">
        <f aca="false">IF(AND(X2658&gt;=6,X2658&lt;14),"A",IF(AND(X2658&gt;=14,X2658&lt;22),"B","C"))</f>
        <v>B</v>
      </c>
      <c r="X2658" s="18" t="n">
        <f aca="false">HOUR(H2658)</f>
        <v>16</v>
      </c>
      <c r="Y2658" s="18" t="n">
        <f aca="false">ROUND((I2658-H2658)*1440,0)</f>
        <v>69</v>
      </c>
      <c r="Z2658" s="18" t="n">
        <f aca="false">ROUND((J2658-I2658)*1440,0)</f>
        <v>4</v>
      </c>
      <c r="AA2658" s="18" t="n">
        <f aca="false">ROUND((K2658-J2658)*1440,0)</f>
        <v>50</v>
      </c>
      <c r="AB2658" s="18" t="n">
        <f aca="false">ROUND((L2658-K2658)*1440,0)</f>
        <v>12</v>
      </c>
      <c r="AC2658" s="18" t="n">
        <f aca="false">ROUND((M2658-L2658)*1440,0)</f>
        <v>35</v>
      </c>
      <c r="AD2658" s="18" t="n">
        <f aca="false">IF(N2658="","",ROUND((N2658-M2658)*1440,0))</f>
        <v>44</v>
      </c>
      <c r="AE2658" s="18" t="n">
        <f aca="false">IF(O2658="","",ROUND((O2658-N2658)*1440,0))</f>
        <v>24</v>
      </c>
      <c r="AF2658" s="18" t="n">
        <f aca="false">IF(P2658="","",ROUND((P2658-O2658)*1440,0))</f>
        <v>17</v>
      </c>
      <c r="AG2658" s="18" t="n">
        <f aca="false">IF(Q2658="","",ROUND((Q2658-P2658)*1440,0))</f>
        <v>13</v>
      </c>
      <c r="AH2658" s="18" t="n">
        <f aca="false">IF(Q2658="","",ROUND((Q2658-H2658)*1440,0))</f>
        <v>268</v>
      </c>
      <c r="AI2658" s="19" t="n">
        <f aca="false">ROUND(IF(O2658="",Assumptions!$B$25-K2658,O2658-K2658)*24,1)</f>
        <v>1.9</v>
      </c>
      <c r="AJ2658" s="20" t="n">
        <f aca="false">ROUND(MAX(N(Y2658)/Assumptions!$C$5, N(Z2658)/Assumptions!$C$6, N(AA2658)/Assumptions!$C$7, N(AB2658)/Assumptions!$C$8, N(AC2658)/Assumptions!$C$9, N(AD2658)/Assumptions!$C$10, N(AE2658)/Assumptions!$C$11, N(AF2658)/Assumptions!$C$12, N(AG2658)/Assumptions!$C$13),3)</f>
        <v>2.3</v>
      </c>
      <c r="AK2658" s="0" t="str">
        <f aca="false">IF(OR(U2658="Pending",U2658="On Hold"),"Open GRN (awaiting)",IF(AJ2658&lt;=1,"Within SLA",IF(ROUND(N(Y2658)/Assumptions!$C$5,3)=AJ2658,"Gate Wait",IF(ROUND(N(Z2658)/Assumptions!$C$6,3)=AJ2658,"Dock Wait",IF(ROUND(N(AA2658)/Assumptions!$C$7,3)=AJ2658,"Unloading",IF(ROUND(N(AB2658)/Assumptions!$C$8,3)=AJ2658,"Unload-to-QC Wait",IF(ROUND(N(AC2658)/Assumptions!$C$9,3)=AJ2658,"QC",IF(ROUND(N(AD2658)/Assumptions!$C$10,3)=AJ2658,"QC-to-GRN Wait",IF(ROUND(N(AE2658)/Assumptions!$C$11,3)=AJ2658,"GRN Processing",IF(ROUND(N(AF2658)/Assumptions!$C$12,3)=AJ2658,"GRN-to-Putaway Wait",IF(ROUND(N(AG2658)/Assumptions!$C$13,3)=AJ2658,"Putaway","Within SLA")))))))))))</f>
        <v>Gate Wait</v>
      </c>
    </row>
    <row r="2659" customFormat="false" ht="15" hidden="false" customHeight="false" outlineLevel="0" collapsed="false">
      <c r="A2659" s="0" t="s">
        <v>7621</v>
      </c>
      <c r="B2659" s="0" t="s">
        <v>7622</v>
      </c>
      <c r="C2659" s="0" t="s">
        <v>252</v>
      </c>
      <c r="D2659" s="0" t="s">
        <v>147</v>
      </c>
      <c r="E2659" s="0" t="s">
        <v>7623</v>
      </c>
      <c r="F2659" s="0" t="s">
        <v>121</v>
      </c>
      <c r="G2659" s="0" t="s">
        <v>167</v>
      </c>
      <c r="H2659" s="17" t="n">
        <v>46267.6958333333</v>
      </c>
      <c r="I2659" s="17" t="n">
        <v>46267.7173611111</v>
      </c>
      <c r="J2659" s="17" t="n">
        <v>46267.7194444445</v>
      </c>
      <c r="K2659" s="17" t="n">
        <v>46267.7604166667</v>
      </c>
      <c r="L2659" s="17" t="n">
        <v>46267.7638888889</v>
      </c>
      <c r="M2659" s="17" t="n">
        <v>46267.7916666667</v>
      </c>
      <c r="N2659" s="17" t="n">
        <v>46267.8472222222</v>
      </c>
      <c r="O2659" s="17" t="n">
        <v>46267.9236111111</v>
      </c>
      <c r="P2659" s="17" t="n">
        <v>46267.9388888889</v>
      </c>
      <c r="Q2659" s="17" t="n">
        <v>46267.95625</v>
      </c>
      <c r="R2659" s="0" t="n">
        <v>1276</v>
      </c>
      <c r="S2659" s="0" t="n">
        <v>0</v>
      </c>
      <c r="T2659" s="0" t="n">
        <v>0</v>
      </c>
      <c r="U2659" s="18" t="s">
        <v>130</v>
      </c>
      <c r="V2659" s="18" t="s">
        <v>156</v>
      </c>
      <c r="W2659" s="0" t="str">
        <f aca="false">IF(AND(X2659&gt;=6,X2659&lt;14),"A",IF(AND(X2659&gt;=14,X2659&lt;22),"B","C"))</f>
        <v>B</v>
      </c>
      <c r="X2659" s="18" t="n">
        <f aca="false">HOUR(H2659)</f>
        <v>16</v>
      </c>
      <c r="Y2659" s="18" t="n">
        <f aca="false">ROUND((I2659-H2659)*1440,0)</f>
        <v>31</v>
      </c>
      <c r="Z2659" s="18" t="n">
        <f aca="false">ROUND((J2659-I2659)*1440,0)</f>
        <v>3</v>
      </c>
      <c r="AA2659" s="18" t="n">
        <f aca="false">ROUND((K2659-J2659)*1440,0)</f>
        <v>59</v>
      </c>
      <c r="AB2659" s="18" t="n">
        <f aca="false">ROUND((L2659-K2659)*1440,0)</f>
        <v>5</v>
      </c>
      <c r="AC2659" s="18" t="n">
        <f aca="false">ROUND((M2659-L2659)*1440,0)</f>
        <v>40</v>
      </c>
      <c r="AD2659" s="18" t="n">
        <f aca="false">IF(N2659="","",ROUND((N2659-M2659)*1440,0))</f>
        <v>80</v>
      </c>
      <c r="AE2659" s="18" t="n">
        <f aca="false">IF(O2659="","",ROUND((O2659-N2659)*1440,0))</f>
        <v>110</v>
      </c>
      <c r="AF2659" s="18" t="n">
        <f aca="false">IF(P2659="","",ROUND((P2659-O2659)*1440,0))</f>
        <v>22</v>
      </c>
      <c r="AG2659" s="18" t="n">
        <f aca="false">IF(Q2659="","",ROUND((Q2659-P2659)*1440,0))</f>
        <v>25</v>
      </c>
      <c r="AH2659" s="18" t="n">
        <f aca="false">IF(Q2659="","",ROUND((Q2659-H2659)*1440,0))</f>
        <v>375</v>
      </c>
      <c r="AI2659" s="19" t="n">
        <f aca="false">ROUND(IF(O2659="",Assumptions!$B$25-K2659,O2659-K2659)*24,1)</f>
        <v>3.9</v>
      </c>
      <c r="AJ2659" s="20" t="n">
        <f aca="false">ROUND(MAX(N(Y2659)/Assumptions!$C$5, N(Z2659)/Assumptions!$C$6, N(AA2659)/Assumptions!$C$7, N(AB2659)/Assumptions!$C$8, N(AC2659)/Assumptions!$C$9, N(AD2659)/Assumptions!$C$10, N(AE2659)/Assumptions!$C$11, N(AF2659)/Assumptions!$C$12, N(AG2659)/Assumptions!$C$13),3)</f>
        <v>2.667</v>
      </c>
      <c r="AK2659" s="0" t="str">
        <f aca="false">IF(OR(U2659="Pending",U2659="On Hold"),"Open GRN (awaiting)",IF(AJ2659&lt;=1,"Within SLA",IF(ROUND(N(Y2659)/Assumptions!$C$5,3)=AJ2659,"Gate Wait",IF(ROUND(N(Z2659)/Assumptions!$C$6,3)=AJ2659,"Dock Wait",IF(ROUND(N(AA2659)/Assumptions!$C$7,3)=AJ2659,"Unloading",IF(ROUND(N(AB2659)/Assumptions!$C$8,3)=AJ2659,"Unload-to-QC Wait",IF(ROUND(N(AC2659)/Assumptions!$C$9,3)=AJ2659,"QC",IF(ROUND(N(AD2659)/Assumptions!$C$10,3)=AJ2659,"QC-to-GRN Wait",IF(ROUND(N(AE2659)/Assumptions!$C$11,3)=AJ2659,"GRN Processing",IF(ROUND(N(AF2659)/Assumptions!$C$12,3)=AJ2659,"GRN-to-Putaway Wait",IF(ROUND(N(AG2659)/Assumptions!$C$13,3)=AJ2659,"Putaway","Within SLA")))))))))))</f>
        <v>QC-to-GRN Wait</v>
      </c>
    </row>
    <row r="2660" customFormat="false" ht="15" hidden="false" customHeight="false" outlineLevel="0" collapsed="false">
      <c r="A2660" s="0" t="s">
        <v>7624</v>
      </c>
      <c r="B2660" s="0" t="s">
        <v>7625</v>
      </c>
      <c r="C2660" s="0" t="s">
        <v>175</v>
      </c>
      <c r="D2660" s="0" t="s">
        <v>135</v>
      </c>
      <c r="E2660" s="0" t="s">
        <v>7626</v>
      </c>
      <c r="F2660" s="0" t="s">
        <v>177</v>
      </c>
      <c r="G2660" s="0" t="s">
        <v>178</v>
      </c>
      <c r="H2660" s="17" t="n">
        <v>46267.7027777778</v>
      </c>
      <c r="I2660" s="17" t="n">
        <v>46267.8979166667</v>
      </c>
      <c r="J2660" s="17" t="n">
        <v>46267.9034722222</v>
      </c>
      <c r="K2660" s="17" t="n">
        <v>46267.9194444444</v>
      </c>
      <c r="L2660" s="17" t="n">
        <v>46267.9256944444</v>
      </c>
      <c r="M2660" s="17" t="n">
        <v>46267.9333333333</v>
      </c>
      <c r="N2660" s="17" t="n">
        <v>46268.0284722222</v>
      </c>
      <c r="O2660" s="17" t="n">
        <v>46268.1590277778</v>
      </c>
      <c r="P2660" s="17" t="n">
        <v>46268.1777777778</v>
      </c>
      <c r="Q2660" s="17" t="n">
        <v>46268.1881944445</v>
      </c>
      <c r="R2660" s="0" t="n">
        <v>362</v>
      </c>
      <c r="S2660" s="0" t="n">
        <v>0</v>
      </c>
      <c r="T2660" s="0" t="n">
        <v>0</v>
      </c>
      <c r="U2660" s="18" t="s">
        <v>130</v>
      </c>
      <c r="V2660" s="18" t="s">
        <v>139</v>
      </c>
      <c r="W2660" s="0" t="str">
        <f aca="false">IF(AND(X2660&gt;=6,X2660&lt;14),"A",IF(AND(X2660&gt;=14,X2660&lt;22),"B","C"))</f>
        <v>B</v>
      </c>
      <c r="X2660" s="18" t="n">
        <f aca="false">HOUR(H2660)</f>
        <v>16</v>
      </c>
      <c r="Y2660" s="18" t="n">
        <f aca="false">ROUND((I2660-H2660)*1440,0)</f>
        <v>281</v>
      </c>
      <c r="Z2660" s="18" t="n">
        <f aca="false">ROUND((J2660-I2660)*1440,0)</f>
        <v>8</v>
      </c>
      <c r="AA2660" s="18" t="n">
        <f aca="false">ROUND((K2660-J2660)*1440,0)</f>
        <v>23</v>
      </c>
      <c r="AB2660" s="18" t="n">
        <f aca="false">ROUND((L2660-K2660)*1440,0)</f>
        <v>9</v>
      </c>
      <c r="AC2660" s="18" t="n">
        <f aca="false">ROUND((M2660-L2660)*1440,0)</f>
        <v>11</v>
      </c>
      <c r="AD2660" s="18" t="n">
        <f aca="false">IF(N2660="","",ROUND((N2660-M2660)*1440,0))</f>
        <v>137</v>
      </c>
      <c r="AE2660" s="18" t="n">
        <f aca="false">IF(O2660="","",ROUND((O2660-N2660)*1440,0))</f>
        <v>188</v>
      </c>
      <c r="AF2660" s="18" t="n">
        <f aca="false">IF(P2660="","",ROUND((P2660-O2660)*1440,0))</f>
        <v>27</v>
      </c>
      <c r="AG2660" s="18" t="n">
        <f aca="false">IF(Q2660="","",ROUND((Q2660-P2660)*1440,0))</f>
        <v>15</v>
      </c>
      <c r="AH2660" s="18" t="n">
        <f aca="false">IF(Q2660="","",ROUND((Q2660-H2660)*1440,0))</f>
        <v>699</v>
      </c>
      <c r="AI2660" s="19" t="n">
        <f aca="false">ROUND(IF(O2660="",Assumptions!$B$25-K2660,O2660-K2660)*24,1)</f>
        <v>5.8</v>
      </c>
      <c r="AJ2660" s="20" t="n">
        <f aca="false">ROUND(MAX(N(Y2660)/Assumptions!$C$5, N(Z2660)/Assumptions!$C$6, N(AA2660)/Assumptions!$C$7, N(AB2660)/Assumptions!$C$8, N(AC2660)/Assumptions!$C$9, N(AD2660)/Assumptions!$C$10, N(AE2660)/Assumptions!$C$11, N(AF2660)/Assumptions!$C$12, N(AG2660)/Assumptions!$C$13),3)</f>
        <v>9.367</v>
      </c>
      <c r="AK2660" s="0" t="str">
        <f aca="false">IF(OR(U2660="Pending",U2660="On Hold"),"Open GRN (awaiting)",IF(AJ2660&lt;=1,"Within SLA",IF(ROUND(N(Y2660)/Assumptions!$C$5,3)=AJ2660,"Gate Wait",IF(ROUND(N(Z2660)/Assumptions!$C$6,3)=AJ2660,"Dock Wait",IF(ROUND(N(AA2660)/Assumptions!$C$7,3)=AJ2660,"Unloading",IF(ROUND(N(AB2660)/Assumptions!$C$8,3)=AJ2660,"Unload-to-QC Wait",IF(ROUND(N(AC2660)/Assumptions!$C$9,3)=AJ2660,"QC",IF(ROUND(N(AD2660)/Assumptions!$C$10,3)=AJ2660,"QC-to-GRN Wait",IF(ROUND(N(AE2660)/Assumptions!$C$11,3)=AJ2660,"GRN Processing",IF(ROUND(N(AF2660)/Assumptions!$C$12,3)=AJ2660,"GRN-to-Putaway Wait",IF(ROUND(N(AG2660)/Assumptions!$C$13,3)=AJ2660,"Putaway","Within SLA")))))))))))</f>
        <v>Gate Wait</v>
      </c>
    </row>
    <row r="2661" customFormat="false" ht="15" hidden="false" customHeight="false" outlineLevel="0" collapsed="false">
      <c r="A2661" s="0" t="s">
        <v>7627</v>
      </c>
      <c r="B2661" s="0" t="s">
        <v>7628</v>
      </c>
      <c r="C2661" s="0" t="s">
        <v>170</v>
      </c>
      <c r="D2661" s="0" t="s">
        <v>135</v>
      </c>
      <c r="E2661" s="0" t="s">
        <v>1682</v>
      </c>
      <c r="F2661" s="0" t="s">
        <v>172</v>
      </c>
      <c r="G2661" s="0" t="s">
        <v>138</v>
      </c>
      <c r="H2661" s="17" t="n">
        <v>46267.7131944444</v>
      </c>
      <c r="I2661" s="17" t="n">
        <v>46267.7326388889</v>
      </c>
      <c r="J2661" s="17" t="n">
        <v>46267.7430555556</v>
      </c>
      <c r="K2661" s="17" t="n">
        <v>46267.7652777778</v>
      </c>
      <c r="L2661" s="17" t="n">
        <v>46267.7854166667</v>
      </c>
      <c r="M2661" s="17" t="n">
        <v>46267.7993055556</v>
      </c>
      <c r="N2661" s="17" t="n">
        <v>46267.8645833333</v>
      </c>
      <c r="O2661" s="17" t="n">
        <v>46267.8958333333</v>
      </c>
      <c r="P2661" s="17" t="n">
        <v>46267.9083333333</v>
      </c>
      <c r="Q2661" s="17" t="n">
        <v>46267.9319444444</v>
      </c>
      <c r="R2661" s="0" t="n">
        <v>135</v>
      </c>
      <c r="S2661" s="0" t="n">
        <v>0</v>
      </c>
      <c r="T2661" s="0" t="n">
        <v>0</v>
      </c>
      <c r="U2661" s="18" t="s">
        <v>130</v>
      </c>
      <c r="V2661" s="18" t="s">
        <v>144</v>
      </c>
      <c r="W2661" s="0" t="str">
        <f aca="false">IF(AND(X2661&gt;=6,X2661&lt;14),"A",IF(AND(X2661&gt;=14,X2661&lt;22),"B","C"))</f>
        <v>B</v>
      </c>
      <c r="X2661" s="18" t="n">
        <f aca="false">HOUR(H2661)</f>
        <v>17</v>
      </c>
      <c r="Y2661" s="18" t="n">
        <f aca="false">ROUND((I2661-H2661)*1440,0)</f>
        <v>28</v>
      </c>
      <c r="Z2661" s="18" t="n">
        <f aca="false">ROUND((J2661-I2661)*1440,0)</f>
        <v>15</v>
      </c>
      <c r="AA2661" s="18" t="n">
        <f aca="false">ROUND((K2661-J2661)*1440,0)</f>
        <v>32</v>
      </c>
      <c r="AB2661" s="18" t="n">
        <f aca="false">ROUND((L2661-K2661)*1440,0)</f>
        <v>29</v>
      </c>
      <c r="AC2661" s="18" t="n">
        <f aca="false">ROUND((M2661-L2661)*1440,0)</f>
        <v>20</v>
      </c>
      <c r="AD2661" s="18" t="n">
        <f aca="false">IF(N2661="","",ROUND((N2661-M2661)*1440,0))</f>
        <v>94</v>
      </c>
      <c r="AE2661" s="18" t="n">
        <f aca="false">IF(O2661="","",ROUND((O2661-N2661)*1440,0))</f>
        <v>45</v>
      </c>
      <c r="AF2661" s="18" t="n">
        <f aca="false">IF(P2661="","",ROUND((P2661-O2661)*1440,0))</f>
        <v>18</v>
      </c>
      <c r="AG2661" s="18" t="n">
        <f aca="false">IF(Q2661="","",ROUND((Q2661-P2661)*1440,0))</f>
        <v>34</v>
      </c>
      <c r="AH2661" s="18" t="n">
        <f aca="false">IF(Q2661="","",ROUND((Q2661-H2661)*1440,0))</f>
        <v>315</v>
      </c>
      <c r="AI2661" s="19" t="n">
        <f aca="false">ROUND(IF(O2661="",Assumptions!$B$25-K2661,O2661-K2661)*24,1)</f>
        <v>3.1</v>
      </c>
      <c r="AJ2661" s="20" t="n">
        <f aca="false">ROUND(MAX(N(Y2661)/Assumptions!$C$5, N(Z2661)/Assumptions!$C$6, N(AA2661)/Assumptions!$C$7, N(AB2661)/Assumptions!$C$8, N(AC2661)/Assumptions!$C$9, N(AD2661)/Assumptions!$C$10, N(AE2661)/Assumptions!$C$11, N(AF2661)/Assumptions!$C$12, N(AG2661)/Assumptions!$C$13),3)</f>
        <v>3.133</v>
      </c>
      <c r="AK2661" s="0" t="str">
        <f aca="false">IF(OR(U2661="Pending",U2661="On Hold"),"Open GRN (awaiting)",IF(AJ2661&lt;=1,"Within SLA",IF(ROUND(N(Y2661)/Assumptions!$C$5,3)=AJ2661,"Gate Wait",IF(ROUND(N(Z2661)/Assumptions!$C$6,3)=AJ2661,"Dock Wait",IF(ROUND(N(AA2661)/Assumptions!$C$7,3)=AJ2661,"Unloading",IF(ROUND(N(AB2661)/Assumptions!$C$8,3)=AJ2661,"Unload-to-QC Wait",IF(ROUND(N(AC2661)/Assumptions!$C$9,3)=AJ2661,"QC",IF(ROUND(N(AD2661)/Assumptions!$C$10,3)=AJ2661,"QC-to-GRN Wait",IF(ROUND(N(AE2661)/Assumptions!$C$11,3)=AJ2661,"GRN Processing",IF(ROUND(N(AF2661)/Assumptions!$C$12,3)=AJ2661,"GRN-to-Putaway Wait",IF(ROUND(N(AG2661)/Assumptions!$C$13,3)=AJ2661,"Putaway","Within SLA")))))))))))</f>
        <v>QC-to-GRN Wait</v>
      </c>
    </row>
    <row r="2662" customFormat="false" ht="15" hidden="false" customHeight="false" outlineLevel="0" collapsed="false">
      <c r="A2662" s="0" t="s">
        <v>7629</v>
      </c>
      <c r="B2662" s="0" t="s">
        <v>7630</v>
      </c>
      <c r="C2662" s="0" t="s">
        <v>153</v>
      </c>
      <c r="D2662" s="0" t="s">
        <v>119</v>
      </c>
      <c r="E2662" s="0" t="s">
        <v>7631</v>
      </c>
      <c r="F2662" s="0" t="s">
        <v>155</v>
      </c>
      <c r="G2662" s="0" t="s">
        <v>122</v>
      </c>
      <c r="H2662" s="17" t="n">
        <v>46267.73125</v>
      </c>
      <c r="I2662" s="17" t="n">
        <v>46267.7888888889</v>
      </c>
      <c r="J2662" s="17" t="n">
        <v>46267.7972222222</v>
      </c>
      <c r="K2662" s="17" t="n">
        <v>46267.8236111111</v>
      </c>
      <c r="L2662" s="17" t="n">
        <v>46267.83125</v>
      </c>
      <c r="M2662" s="17" t="n">
        <v>46267.8381944444</v>
      </c>
      <c r="N2662" s="17" t="n">
        <v>46267.8583333333</v>
      </c>
      <c r="O2662" s="17" t="n">
        <v>46267.8930555556</v>
      </c>
      <c r="P2662" s="17" t="n">
        <v>46267.9055555556</v>
      </c>
      <c r="Q2662" s="17" t="n">
        <v>46267.9625</v>
      </c>
      <c r="R2662" s="0" t="n">
        <v>391</v>
      </c>
      <c r="S2662" s="0" t="n">
        <v>0</v>
      </c>
      <c r="T2662" s="0" t="n">
        <v>0</v>
      </c>
      <c r="U2662" s="18" t="s">
        <v>130</v>
      </c>
      <c r="V2662" s="18" t="s">
        <v>139</v>
      </c>
      <c r="W2662" s="0" t="str">
        <f aca="false">IF(AND(X2662&gt;=6,X2662&lt;14),"A",IF(AND(X2662&gt;=14,X2662&lt;22),"B","C"))</f>
        <v>B</v>
      </c>
      <c r="X2662" s="18" t="n">
        <f aca="false">HOUR(H2662)</f>
        <v>17</v>
      </c>
      <c r="Y2662" s="18" t="n">
        <f aca="false">ROUND((I2662-H2662)*1440,0)</f>
        <v>83</v>
      </c>
      <c r="Z2662" s="18" t="n">
        <f aca="false">ROUND((J2662-I2662)*1440,0)</f>
        <v>12</v>
      </c>
      <c r="AA2662" s="18" t="n">
        <f aca="false">ROUND((K2662-J2662)*1440,0)</f>
        <v>38</v>
      </c>
      <c r="AB2662" s="18" t="n">
        <f aca="false">ROUND((L2662-K2662)*1440,0)</f>
        <v>11</v>
      </c>
      <c r="AC2662" s="18" t="n">
        <f aca="false">ROUND((M2662-L2662)*1440,0)</f>
        <v>10</v>
      </c>
      <c r="AD2662" s="18" t="n">
        <f aca="false">IF(N2662="","",ROUND((N2662-M2662)*1440,0))</f>
        <v>29</v>
      </c>
      <c r="AE2662" s="18" t="n">
        <f aca="false">IF(O2662="","",ROUND((O2662-N2662)*1440,0))</f>
        <v>50</v>
      </c>
      <c r="AF2662" s="18" t="n">
        <f aca="false">IF(P2662="","",ROUND((P2662-O2662)*1440,0))</f>
        <v>18</v>
      </c>
      <c r="AG2662" s="18" t="n">
        <f aca="false">IF(Q2662="","",ROUND((Q2662-P2662)*1440,0))</f>
        <v>82</v>
      </c>
      <c r="AH2662" s="18" t="n">
        <f aca="false">IF(Q2662="","",ROUND((Q2662-H2662)*1440,0))</f>
        <v>333</v>
      </c>
      <c r="AI2662" s="19" t="n">
        <f aca="false">ROUND(IF(O2662="",Assumptions!$B$25-K2662,O2662-K2662)*24,1)</f>
        <v>1.7</v>
      </c>
      <c r="AJ2662" s="20" t="n">
        <f aca="false">ROUND(MAX(N(Y2662)/Assumptions!$C$5, N(Z2662)/Assumptions!$C$6, N(AA2662)/Assumptions!$C$7, N(AB2662)/Assumptions!$C$8, N(AC2662)/Assumptions!$C$9, N(AD2662)/Assumptions!$C$10, N(AE2662)/Assumptions!$C$11, N(AF2662)/Assumptions!$C$12, N(AG2662)/Assumptions!$C$13),3)</f>
        <v>2.767</v>
      </c>
      <c r="AK2662" s="0" t="str">
        <f aca="false">IF(OR(U2662="Pending",U2662="On Hold"),"Open GRN (awaiting)",IF(AJ2662&lt;=1,"Within SLA",IF(ROUND(N(Y2662)/Assumptions!$C$5,3)=AJ2662,"Gate Wait",IF(ROUND(N(Z2662)/Assumptions!$C$6,3)=AJ2662,"Dock Wait",IF(ROUND(N(AA2662)/Assumptions!$C$7,3)=AJ2662,"Unloading",IF(ROUND(N(AB2662)/Assumptions!$C$8,3)=AJ2662,"Unload-to-QC Wait",IF(ROUND(N(AC2662)/Assumptions!$C$9,3)=AJ2662,"QC",IF(ROUND(N(AD2662)/Assumptions!$C$10,3)=AJ2662,"QC-to-GRN Wait",IF(ROUND(N(AE2662)/Assumptions!$C$11,3)=AJ2662,"GRN Processing",IF(ROUND(N(AF2662)/Assumptions!$C$12,3)=AJ2662,"GRN-to-Putaway Wait",IF(ROUND(N(AG2662)/Assumptions!$C$13,3)=AJ2662,"Putaway","Within SLA")))))))))))</f>
        <v>Gate Wait</v>
      </c>
    </row>
    <row r="2663" customFormat="false" ht="15" hidden="false" customHeight="false" outlineLevel="0" collapsed="false">
      <c r="A2663" s="0" t="s">
        <v>7632</v>
      </c>
      <c r="B2663" s="0" t="s">
        <v>7633</v>
      </c>
      <c r="C2663" s="0" t="s">
        <v>159</v>
      </c>
      <c r="D2663" s="0" t="s">
        <v>135</v>
      </c>
      <c r="E2663" s="0" t="s">
        <v>7634</v>
      </c>
      <c r="F2663" s="0" t="s">
        <v>128</v>
      </c>
      <c r="G2663" s="0" t="s">
        <v>178</v>
      </c>
      <c r="H2663" s="17" t="n">
        <v>46267.7326388889</v>
      </c>
      <c r="I2663" s="17" t="n">
        <v>46267.7854166667</v>
      </c>
      <c r="J2663" s="17" t="n">
        <v>46267.7986111111</v>
      </c>
      <c r="K2663" s="17" t="n">
        <v>46267.8340277778</v>
      </c>
      <c r="L2663" s="17" t="n">
        <v>46267.8409722222</v>
      </c>
      <c r="M2663" s="17" t="n">
        <v>46267.8847222222</v>
      </c>
      <c r="N2663" s="17" t="n">
        <v>46267.9368055556</v>
      </c>
      <c r="O2663" s="17" t="n">
        <v>46268.0708333333</v>
      </c>
      <c r="P2663" s="17" t="n">
        <v>46268.0784722222</v>
      </c>
      <c r="Q2663" s="17" t="n">
        <v>46268.1055555556</v>
      </c>
      <c r="R2663" s="0" t="n">
        <v>492</v>
      </c>
      <c r="S2663" s="0" t="n">
        <v>10</v>
      </c>
      <c r="T2663" s="0" t="n">
        <v>0</v>
      </c>
      <c r="U2663" s="18" t="s">
        <v>123</v>
      </c>
      <c r="V2663" s="18" t="s">
        <v>156</v>
      </c>
      <c r="W2663" s="0" t="str">
        <f aca="false">IF(AND(X2663&gt;=6,X2663&lt;14),"A",IF(AND(X2663&gt;=14,X2663&lt;22),"B","C"))</f>
        <v>B</v>
      </c>
      <c r="X2663" s="18" t="n">
        <f aca="false">HOUR(H2663)</f>
        <v>17</v>
      </c>
      <c r="Y2663" s="18" t="n">
        <f aca="false">ROUND((I2663-H2663)*1440,0)</f>
        <v>76</v>
      </c>
      <c r="Z2663" s="18" t="n">
        <f aca="false">ROUND((J2663-I2663)*1440,0)</f>
        <v>19</v>
      </c>
      <c r="AA2663" s="18" t="n">
        <f aca="false">ROUND((K2663-J2663)*1440,0)</f>
        <v>51</v>
      </c>
      <c r="AB2663" s="18" t="n">
        <f aca="false">ROUND((L2663-K2663)*1440,0)</f>
        <v>10</v>
      </c>
      <c r="AC2663" s="18" t="n">
        <f aca="false">ROUND((M2663-L2663)*1440,0)</f>
        <v>63</v>
      </c>
      <c r="AD2663" s="18" t="n">
        <f aca="false">IF(N2663="","",ROUND((N2663-M2663)*1440,0))</f>
        <v>75</v>
      </c>
      <c r="AE2663" s="18" t="n">
        <f aca="false">IF(O2663="","",ROUND((O2663-N2663)*1440,0))</f>
        <v>193</v>
      </c>
      <c r="AF2663" s="18" t="n">
        <f aca="false">IF(P2663="","",ROUND((P2663-O2663)*1440,0))</f>
        <v>11</v>
      </c>
      <c r="AG2663" s="18" t="n">
        <f aca="false">IF(Q2663="","",ROUND((Q2663-P2663)*1440,0))</f>
        <v>39</v>
      </c>
      <c r="AH2663" s="18" t="n">
        <f aca="false">IF(Q2663="","",ROUND((Q2663-H2663)*1440,0))</f>
        <v>537</v>
      </c>
      <c r="AI2663" s="19" t="n">
        <f aca="false">ROUND(IF(O2663="",Assumptions!$B$25-K2663,O2663-K2663)*24,1)</f>
        <v>5.7</v>
      </c>
      <c r="AJ2663" s="20" t="n">
        <f aca="false">ROUND(MAX(N(Y2663)/Assumptions!$C$5, N(Z2663)/Assumptions!$C$6, N(AA2663)/Assumptions!$C$7, N(AB2663)/Assumptions!$C$8, N(AC2663)/Assumptions!$C$9, N(AD2663)/Assumptions!$C$10, N(AE2663)/Assumptions!$C$11, N(AF2663)/Assumptions!$C$12, N(AG2663)/Assumptions!$C$13),3)</f>
        <v>4.289</v>
      </c>
      <c r="AK2663" s="0" t="str">
        <f aca="false">IF(OR(U2663="Pending",U2663="On Hold"),"Open GRN (awaiting)",IF(AJ2663&lt;=1,"Within SLA",IF(ROUND(N(Y2663)/Assumptions!$C$5,3)=AJ2663,"Gate Wait",IF(ROUND(N(Z2663)/Assumptions!$C$6,3)=AJ2663,"Dock Wait",IF(ROUND(N(AA2663)/Assumptions!$C$7,3)=AJ2663,"Unloading",IF(ROUND(N(AB2663)/Assumptions!$C$8,3)=AJ2663,"Unload-to-QC Wait",IF(ROUND(N(AC2663)/Assumptions!$C$9,3)=AJ2663,"QC",IF(ROUND(N(AD2663)/Assumptions!$C$10,3)=AJ2663,"QC-to-GRN Wait",IF(ROUND(N(AE2663)/Assumptions!$C$11,3)=AJ2663,"GRN Processing",IF(ROUND(N(AF2663)/Assumptions!$C$12,3)=AJ2663,"GRN-to-Putaway Wait",IF(ROUND(N(AG2663)/Assumptions!$C$13,3)=AJ2663,"Putaway","Within SLA")))))))))))</f>
        <v>GRN Processing</v>
      </c>
    </row>
    <row r="2664" customFormat="false" ht="15" hidden="false" customHeight="false" outlineLevel="0" collapsed="false">
      <c r="A2664" s="0" t="s">
        <v>7635</v>
      </c>
      <c r="B2664" s="0" t="s">
        <v>7636</v>
      </c>
      <c r="C2664" s="0" t="s">
        <v>175</v>
      </c>
      <c r="D2664" s="0" t="s">
        <v>135</v>
      </c>
      <c r="E2664" s="0" t="s">
        <v>4566</v>
      </c>
      <c r="F2664" s="0" t="s">
        <v>149</v>
      </c>
      <c r="G2664" s="0" t="s">
        <v>178</v>
      </c>
      <c r="H2664" s="17" t="n">
        <v>46267.7479166667</v>
      </c>
      <c r="I2664" s="17" t="n">
        <v>46267.7520833333</v>
      </c>
      <c r="J2664" s="17" t="n">
        <v>46267.7541666667</v>
      </c>
      <c r="K2664" s="17" t="n">
        <v>46267.7833333333</v>
      </c>
      <c r="L2664" s="17" t="n">
        <v>46267.7881944445</v>
      </c>
      <c r="M2664" s="17" t="n">
        <v>46267.7972222222</v>
      </c>
      <c r="N2664" s="17" t="n">
        <v>46267.8222222222</v>
      </c>
      <c r="O2664" s="17" t="n">
        <v>46267.8708333333</v>
      </c>
      <c r="P2664" s="17" t="n">
        <v>46267.8854166667</v>
      </c>
      <c r="Q2664" s="17" t="n">
        <v>46267.9020833333</v>
      </c>
      <c r="R2664" s="0" t="n">
        <v>404</v>
      </c>
      <c r="S2664" s="0" t="n">
        <v>0</v>
      </c>
      <c r="T2664" s="0" t="n">
        <v>0</v>
      </c>
      <c r="U2664" s="18" t="s">
        <v>130</v>
      </c>
      <c r="V2664" s="18" t="s">
        <v>156</v>
      </c>
      <c r="W2664" s="0" t="str">
        <f aca="false">IF(AND(X2664&gt;=6,X2664&lt;14),"A",IF(AND(X2664&gt;=14,X2664&lt;22),"B","C"))</f>
        <v>B</v>
      </c>
      <c r="X2664" s="18" t="n">
        <f aca="false">HOUR(H2664)</f>
        <v>17</v>
      </c>
      <c r="Y2664" s="18" t="n">
        <f aca="false">ROUND((I2664-H2664)*1440,0)</f>
        <v>6</v>
      </c>
      <c r="Z2664" s="18" t="n">
        <f aca="false">ROUND((J2664-I2664)*1440,0)</f>
        <v>3</v>
      </c>
      <c r="AA2664" s="18" t="n">
        <f aca="false">ROUND((K2664-J2664)*1440,0)</f>
        <v>42</v>
      </c>
      <c r="AB2664" s="18" t="n">
        <f aca="false">ROUND((L2664-K2664)*1440,0)</f>
        <v>7</v>
      </c>
      <c r="AC2664" s="18" t="n">
        <f aca="false">ROUND((M2664-L2664)*1440,0)</f>
        <v>13</v>
      </c>
      <c r="AD2664" s="18" t="n">
        <f aca="false">IF(N2664="","",ROUND((N2664-M2664)*1440,0))</f>
        <v>36</v>
      </c>
      <c r="AE2664" s="18" t="n">
        <f aca="false">IF(O2664="","",ROUND((O2664-N2664)*1440,0))</f>
        <v>70</v>
      </c>
      <c r="AF2664" s="18" t="n">
        <f aca="false">IF(P2664="","",ROUND((P2664-O2664)*1440,0))</f>
        <v>21</v>
      </c>
      <c r="AG2664" s="18" t="n">
        <f aca="false">IF(Q2664="","",ROUND((Q2664-P2664)*1440,0))</f>
        <v>24</v>
      </c>
      <c r="AH2664" s="18" t="n">
        <f aca="false">IF(Q2664="","",ROUND((Q2664-H2664)*1440,0))</f>
        <v>222</v>
      </c>
      <c r="AI2664" s="19" t="n">
        <f aca="false">ROUND(IF(O2664="",Assumptions!$B$25-K2664,O2664-K2664)*24,1)</f>
        <v>2.1</v>
      </c>
      <c r="AJ2664" s="20" t="n">
        <f aca="false">ROUND(MAX(N(Y2664)/Assumptions!$C$5, N(Z2664)/Assumptions!$C$6, N(AA2664)/Assumptions!$C$7, N(AB2664)/Assumptions!$C$8, N(AC2664)/Assumptions!$C$9, N(AD2664)/Assumptions!$C$10, N(AE2664)/Assumptions!$C$11, N(AF2664)/Assumptions!$C$12, N(AG2664)/Assumptions!$C$13),3)</f>
        <v>1.556</v>
      </c>
      <c r="AK2664" s="0" t="str">
        <f aca="false">IF(OR(U2664="Pending",U2664="On Hold"),"Open GRN (awaiting)",IF(AJ2664&lt;=1,"Within SLA",IF(ROUND(N(Y2664)/Assumptions!$C$5,3)=AJ2664,"Gate Wait",IF(ROUND(N(Z2664)/Assumptions!$C$6,3)=AJ2664,"Dock Wait",IF(ROUND(N(AA2664)/Assumptions!$C$7,3)=AJ2664,"Unloading",IF(ROUND(N(AB2664)/Assumptions!$C$8,3)=AJ2664,"Unload-to-QC Wait",IF(ROUND(N(AC2664)/Assumptions!$C$9,3)=AJ2664,"QC",IF(ROUND(N(AD2664)/Assumptions!$C$10,3)=AJ2664,"QC-to-GRN Wait",IF(ROUND(N(AE2664)/Assumptions!$C$11,3)=AJ2664,"GRN Processing",IF(ROUND(N(AF2664)/Assumptions!$C$12,3)=AJ2664,"GRN-to-Putaway Wait",IF(ROUND(N(AG2664)/Assumptions!$C$13,3)=AJ2664,"Putaway","Within SLA")))))))))))</f>
        <v>GRN Processing</v>
      </c>
    </row>
    <row r="2665" customFormat="false" ht="15" hidden="false" customHeight="false" outlineLevel="0" collapsed="false">
      <c r="A2665" s="0" t="s">
        <v>7637</v>
      </c>
      <c r="B2665" s="0" t="s">
        <v>7638</v>
      </c>
      <c r="C2665" s="0" t="s">
        <v>286</v>
      </c>
      <c r="D2665" s="0" t="s">
        <v>119</v>
      </c>
      <c r="E2665" s="0" t="s">
        <v>5604</v>
      </c>
      <c r="F2665" s="0" t="s">
        <v>121</v>
      </c>
      <c r="G2665" s="0" t="s">
        <v>129</v>
      </c>
      <c r="H2665" s="17" t="n">
        <v>46267.7923611111</v>
      </c>
      <c r="I2665" s="17" t="n">
        <v>46267.8020833333</v>
      </c>
      <c r="J2665" s="17" t="n">
        <v>46267.8166666667</v>
      </c>
      <c r="K2665" s="17" t="n">
        <v>46267.8236111111</v>
      </c>
      <c r="L2665" s="17" t="n">
        <v>46267.8256944444</v>
      </c>
      <c r="M2665" s="17" t="n">
        <v>46267.8375</v>
      </c>
      <c r="N2665" s="17" t="n">
        <v>46267.8416666667</v>
      </c>
      <c r="O2665" s="17" t="n">
        <v>46267.8597222222</v>
      </c>
      <c r="P2665" s="17" t="n">
        <v>46267.8756944445</v>
      </c>
      <c r="Q2665" s="17" t="n">
        <v>46267.8888888889</v>
      </c>
      <c r="R2665" s="0" t="n">
        <v>59</v>
      </c>
      <c r="S2665" s="0" t="n">
        <v>0</v>
      </c>
      <c r="T2665" s="0" t="n">
        <v>0</v>
      </c>
      <c r="U2665" s="18" t="s">
        <v>130</v>
      </c>
      <c r="V2665" s="18" t="s">
        <v>139</v>
      </c>
      <c r="W2665" s="0" t="str">
        <f aca="false">IF(AND(X2665&gt;=6,X2665&lt;14),"A",IF(AND(X2665&gt;=14,X2665&lt;22),"B","C"))</f>
        <v>B</v>
      </c>
      <c r="X2665" s="18" t="n">
        <f aca="false">HOUR(H2665)</f>
        <v>19</v>
      </c>
      <c r="Y2665" s="18" t="n">
        <f aca="false">ROUND((I2665-H2665)*1440,0)</f>
        <v>14</v>
      </c>
      <c r="Z2665" s="18" t="n">
        <f aca="false">ROUND((J2665-I2665)*1440,0)</f>
        <v>21</v>
      </c>
      <c r="AA2665" s="18" t="n">
        <f aca="false">ROUND((K2665-J2665)*1440,0)</f>
        <v>10</v>
      </c>
      <c r="AB2665" s="18" t="n">
        <f aca="false">ROUND((L2665-K2665)*1440,0)</f>
        <v>3</v>
      </c>
      <c r="AC2665" s="18" t="n">
        <f aca="false">ROUND((M2665-L2665)*1440,0)</f>
        <v>17</v>
      </c>
      <c r="AD2665" s="18" t="n">
        <f aca="false">IF(N2665="","",ROUND((N2665-M2665)*1440,0))</f>
        <v>6</v>
      </c>
      <c r="AE2665" s="18" t="n">
        <f aca="false">IF(O2665="","",ROUND((O2665-N2665)*1440,0))</f>
        <v>26</v>
      </c>
      <c r="AF2665" s="18" t="n">
        <f aca="false">IF(P2665="","",ROUND((P2665-O2665)*1440,0))</f>
        <v>23</v>
      </c>
      <c r="AG2665" s="18" t="n">
        <f aca="false">IF(Q2665="","",ROUND((Q2665-P2665)*1440,0))</f>
        <v>19</v>
      </c>
      <c r="AH2665" s="18" t="n">
        <f aca="false">IF(Q2665="","",ROUND((Q2665-H2665)*1440,0))</f>
        <v>139</v>
      </c>
      <c r="AI2665" s="19" t="n">
        <f aca="false">ROUND(IF(O2665="",Assumptions!$B$25-K2665,O2665-K2665)*24,1)</f>
        <v>0.9</v>
      </c>
      <c r="AJ2665" s="20" t="n">
        <f aca="false">ROUND(MAX(N(Y2665)/Assumptions!$C$5, N(Z2665)/Assumptions!$C$6, N(AA2665)/Assumptions!$C$7, N(AB2665)/Assumptions!$C$8, N(AC2665)/Assumptions!$C$9, N(AD2665)/Assumptions!$C$10, N(AE2665)/Assumptions!$C$11, N(AF2665)/Assumptions!$C$12, N(AG2665)/Assumptions!$C$13),3)</f>
        <v>1.4</v>
      </c>
      <c r="AK2665" s="0" t="str">
        <f aca="false">IF(OR(U2665="Pending",U2665="On Hold"),"Open GRN (awaiting)",IF(AJ2665&lt;=1,"Within SLA",IF(ROUND(N(Y2665)/Assumptions!$C$5,3)=AJ2665,"Gate Wait",IF(ROUND(N(Z2665)/Assumptions!$C$6,3)=AJ2665,"Dock Wait",IF(ROUND(N(AA2665)/Assumptions!$C$7,3)=AJ2665,"Unloading",IF(ROUND(N(AB2665)/Assumptions!$C$8,3)=AJ2665,"Unload-to-QC Wait",IF(ROUND(N(AC2665)/Assumptions!$C$9,3)=AJ2665,"QC",IF(ROUND(N(AD2665)/Assumptions!$C$10,3)=AJ2665,"QC-to-GRN Wait",IF(ROUND(N(AE2665)/Assumptions!$C$11,3)=AJ2665,"GRN Processing",IF(ROUND(N(AF2665)/Assumptions!$C$12,3)=AJ2665,"GRN-to-Putaway Wait",IF(ROUND(N(AG2665)/Assumptions!$C$13,3)=AJ2665,"Putaway","Within SLA")))))))))))</f>
        <v>Dock Wait</v>
      </c>
    </row>
    <row r="2666" customFormat="false" ht="15" hidden="false" customHeight="false" outlineLevel="0" collapsed="false">
      <c r="A2666" s="0" t="s">
        <v>7639</v>
      </c>
      <c r="B2666" s="0" t="s">
        <v>7640</v>
      </c>
      <c r="C2666" s="0" t="s">
        <v>170</v>
      </c>
      <c r="D2666" s="0" t="s">
        <v>147</v>
      </c>
      <c r="E2666" s="0" t="s">
        <v>2636</v>
      </c>
      <c r="F2666" s="0" t="s">
        <v>177</v>
      </c>
      <c r="G2666" s="0" t="s">
        <v>167</v>
      </c>
      <c r="H2666" s="17" t="n">
        <v>46267.8166666667</v>
      </c>
      <c r="I2666" s="17" t="n">
        <v>46267.8208333333</v>
      </c>
      <c r="J2666" s="17" t="n">
        <v>46267.8229166667</v>
      </c>
      <c r="K2666" s="17" t="n">
        <v>46267.8604166667</v>
      </c>
      <c r="L2666" s="17" t="n">
        <v>46267.8659722222</v>
      </c>
      <c r="M2666" s="17" t="n">
        <v>46267.8923611111</v>
      </c>
      <c r="N2666" s="17" t="n">
        <v>46267.9145833333</v>
      </c>
      <c r="O2666" s="17" t="n">
        <v>46268.0263888889</v>
      </c>
      <c r="P2666" s="17" t="n">
        <v>46268.0444444444</v>
      </c>
      <c r="Q2666" s="17" t="n">
        <v>46268.05625</v>
      </c>
      <c r="R2666" s="0" t="n">
        <v>538</v>
      </c>
      <c r="S2666" s="0" t="n">
        <v>0</v>
      </c>
      <c r="T2666" s="0" t="n">
        <v>0</v>
      </c>
      <c r="U2666" s="18" t="s">
        <v>130</v>
      </c>
      <c r="V2666" s="18" t="s">
        <v>156</v>
      </c>
      <c r="W2666" s="0" t="str">
        <f aca="false">IF(AND(X2666&gt;=6,X2666&lt;14),"A",IF(AND(X2666&gt;=14,X2666&lt;22),"B","C"))</f>
        <v>B</v>
      </c>
      <c r="X2666" s="18" t="n">
        <f aca="false">HOUR(H2666)</f>
        <v>19</v>
      </c>
      <c r="Y2666" s="18" t="n">
        <f aca="false">ROUND((I2666-H2666)*1440,0)</f>
        <v>6</v>
      </c>
      <c r="Z2666" s="18" t="n">
        <f aca="false">ROUND((J2666-I2666)*1440,0)</f>
        <v>3</v>
      </c>
      <c r="AA2666" s="18" t="n">
        <f aca="false">ROUND((K2666-J2666)*1440,0)</f>
        <v>54</v>
      </c>
      <c r="AB2666" s="18" t="n">
        <f aca="false">ROUND((L2666-K2666)*1440,0)</f>
        <v>8</v>
      </c>
      <c r="AC2666" s="18" t="n">
        <f aca="false">ROUND((M2666-L2666)*1440,0)</f>
        <v>38</v>
      </c>
      <c r="AD2666" s="18" t="n">
        <f aca="false">IF(N2666="","",ROUND((N2666-M2666)*1440,0))</f>
        <v>32</v>
      </c>
      <c r="AE2666" s="18" t="n">
        <f aca="false">IF(O2666="","",ROUND((O2666-N2666)*1440,0))</f>
        <v>161</v>
      </c>
      <c r="AF2666" s="18" t="n">
        <f aca="false">IF(P2666="","",ROUND((P2666-O2666)*1440,0))</f>
        <v>26</v>
      </c>
      <c r="AG2666" s="18" t="n">
        <f aca="false">IF(Q2666="","",ROUND((Q2666-P2666)*1440,0))</f>
        <v>17</v>
      </c>
      <c r="AH2666" s="18" t="n">
        <f aca="false">IF(Q2666="","",ROUND((Q2666-H2666)*1440,0))</f>
        <v>345</v>
      </c>
      <c r="AI2666" s="19" t="n">
        <f aca="false">ROUND(IF(O2666="",Assumptions!$B$25-K2666,O2666-K2666)*24,1)</f>
        <v>4</v>
      </c>
      <c r="AJ2666" s="20" t="n">
        <f aca="false">ROUND(MAX(N(Y2666)/Assumptions!$C$5, N(Z2666)/Assumptions!$C$6, N(AA2666)/Assumptions!$C$7, N(AB2666)/Assumptions!$C$8, N(AC2666)/Assumptions!$C$9, N(AD2666)/Assumptions!$C$10, N(AE2666)/Assumptions!$C$11, N(AF2666)/Assumptions!$C$12, N(AG2666)/Assumptions!$C$13),3)</f>
        <v>3.578</v>
      </c>
      <c r="AK2666" s="0" t="str">
        <f aca="false">IF(OR(U2666="Pending",U2666="On Hold"),"Open GRN (awaiting)",IF(AJ2666&lt;=1,"Within SLA",IF(ROUND(N(Y2666)/Assumptions!$C$5,3)=AJ2666,"Gate Wait",IF(ROUND(N(Z2666)/Assumptions!$C$6,3)=AJ2666,"Dock Wait",IF(ROUND(N(AA2666)/Assumptions!$C$7,3)=AJ2666,"Unloading",IF(ROUND(N(AB2666)/Assumptions!$C$8,3)=AJ2666,"Unload-to-QC Wait",IF(ROUND(N(AC2666)/Assumptions!$C$9,3)=AJ2666,"QC",IF(ROUND(N(AD2666)/Assumptions!$C$10,3)=AJ2666,"QC-to-GRN Wait",IF(ROUND(N(AE2666)/Assumptions!$C$11,3)=AJ2666,"GRN Processing",IF(ROUND(N(AF2666)/Assumptions!$C$12,3)=AJ2666,"GRN-to-Putaway Wait",IF(ROUND(N(AG2666)/Assumptions!$C$13,3)=AJ2666,"Putaway","Within SLA")))))))))))</f>
        <v>GRN Processing</v>
      </c>
    </row>
    <row r="2667" customFormat="false" ht="15" hidden="false" customHeight="false" outlineLevel="0" collapsed="false">
      <c r="A2667" s="0" t="s">
        <v>7641</v>
      </c>
      <c r="B2667" s="0" t="s">
        <v>7642</v>
      </c>
      <c r="C2667" s="0" t="s">
        <v>175</v>
      </c>
      <c r="D2667" s="0" t="s">
        <v>135</v>
      </c>
      <c r="E2667" s="0" t="s">
        <v>7643</v>
      </c>
      <c r="F2667" s="0" t="s">
        <v>177</v>
      </c>
      <c r="G2667" s="0" t="s">
        <v>138</v>
      </c>
      <c r="H2667" s="17" t="n">
        <v>46267.8166666667</v>
      </c>
      <c r="I2667" s="17" t="n">
        <v>46267.8291666667</v>
      </c>
      <c r="J2667" s="17" t="n">
        <v>46267.8354166667</v>
      </c>
      <c r="K2667" s="17" t="n">
        <v>46267.8826388889</v>
      </c>
      <c r="L2667" s="17" t="n">
        <v>46267.9048611111</v>
      </c>
      <c r="M2667" s="17" t="n">
        <v>46267.9354166667</v>
      </c>
      <c r="N2667" s="17" t="n">
        <v>46267.9694444445</v>
      </c>
      <c r="O2667" s="17" t="n">
        <v>46268.0659722222</v>
      </c>
      <c r="P2667" s="17" t="n">
        <v>46268.0770833333</v>
      </c>
      <c r="Q2667" s="17" t="n">
        <v>46268.0930555556</v>
      </c>
      <c r="R2667" s="0" t="n">
        <v>583</v>
      </c>
      <c r="S2667" s="0" t="n">
        <v>0</v>
      </c>
      <c r="T2667" s="0" t="n">
        <v>0</v>
      </c>
      <c r="U2667" s="18" t="s">
        <v>130</v>
      </c>
      <c r="V2667" s="18" t="s">
        <v>156</v>
      </c>
      <c r="W2667" s="0" t="str">
        <f aca="false">IF(AND(X2667&gt;=6,X2667&lt;14),"A",IF(AND(X2667&gt;=14,X2667&lt;22),"B","C"))</f>
        <v>B</v>
      </c>
      <c r="X2667" s="18" t="n">
        <f aca="false">HOUR(H2667)</f>
        <v>19</v>
      </c>
      <c r="Y2667" s="18" t="n">
        <f aca="false">ROUND((I2667-H2667)*1440,0)</f>
        <v>18</v>
      </c>
      <c r="Z2667" s="18" t="n">
        <f aca="false">ROUND((J2667-I2667)*1440,0)</f>
        <v>9</v>
      </c>
      <c r="AA2667" s="18" t="n">
        <f aca="false">ROUND((K2667-J2667)*1440,0)</f>
        <v>68</v>
      </c>
      <c r="AB2667" s="18" t="n">
        <f aca="false">ROUND((L2667-K2667)*1440,0)</f>
        <v>32</v>
      </c>
      <c r="AC2667" s="18" t="n">
        <f aca="false">ROUND((M2667-L2667)*1440,0)</f>
        <v>44</v>
      </c>
      <c r="AD2667" s="18" t="n">
        <f aca="false">IF(N2667="","",ROUND((N2667-M2667)*1440,0))</f>
        <v>49</v>
      </c>
      <c r="AE2667" s="18" t="n">
        <f aca="false">IF(O2667="","",ROUND((O2667-N2667)*1440,0))</f>
        <v>139</v>
      </c>
      <c r="AF2667" s="18" t="n">
        <f aca="false">IF(P2667="","",ROUND((P2667-O2667)*1440,0))</f>
        <v>16</v>
      </c>
      <c r="AG2667" s="18" t="n">
        <f aca="false">IF(Q2667="","",ROUND((Q2667-P2667)*1440,0))</f>
        <v>23</v>
      </c>
      <c r="AH2667" s="18" t="n">
        <f aca="false">IF(Q2667="","",ROUND((Q2667-H2667)*1440,0))</f>
        <v>398</v>
      </c>
      <c r="AI2667" s="19" t="n">
        <f aca="false">ROUND(IF(O2667="",Assumptions!$B$25-K2667,O2667-K2667)*24,1)</f>
        <v>4.4</v>
      </c>
      <c r="AJ2667" s="20" t="n">
        <f aca="false">ROUND(MAX(N(Y2667)/Assumptions!$C$5, N(Z2667)/Assumptions!$C$6, N(AA2667)/Assumptions!$C$7, N(AB2667)/Assumptions!$C$8, N(AC2667)/Assumptions!$C$9, N(AD2667)/Assumptions!$C$10, N(AE2667)/Assumptions!$C$11, N(AF2667)/Assumptions!$C$12, N(AG2667)/Assumptions!$C$13),3)</f>
        <v>3.089</v>
      </c>
      <c r="AK2667" s="0" t="str">
        <f aca="false">IF(OR(U2667="Pending",U2667="On Hold"),"Open GRN (awaiting)",IF(AJ2667&lt;=1,"Within SLA",IF(ROUND(N(Y2667)/Assumptions!$C$5,3)=AJ2667,"Gate Wait",IF(ROUND(N(Z2667)/Assumptions!$C$6,3)=AJ2667,"Dock Wait",IF(ROUND(N(AA2667)/Assumptions!$C$7,3)=AJ2667,"Unloading",IF(ROUND(N(AB2667)/Assumptions!$C$8,3)=AJ2667,"Unload-to-QC Wait",IF(ROUND(N(AC2667)/Assumptions!$C$9,3)=AJ2667,"QC",IF(ROUND(N(AD2667)/Assumptions!$C$10,3)=AJ2667,"QC-to-GRN Wait",IF(ROUND(N(AE2667)/Assumptions!$C$11,3)=AJ2667,"GRN Processing",IF(ROUND(N(AF2667)/Assumptions!$C$12,3)=AJ2667,"GRN-to-Putaway Wait",IF(ROUND(N(AG2667)/Assumptions!$C$13,3)=AJ2667,"Putaway","Within SLA")))))))))))</f>
        <v>GRN Processing</v>
      </c>
    </row>
    <row r="2668" customFormat="false" ht="15" hidden="false" customHeight="false" outlineLevel="0" collapsed="false">
      <c r="A2668" s="0" t="s">
        <v>7644</v>
      </c>
      <c r="B2668" s="0" t="s">
        <v>7645</v>
      </c>
      <c r="C2668" s="0" t="s">
        <v>118</v>
      </c>
      <c r="D2668" s="0" t="s">
        <v>135</v>
      </c>
      <c r="E2668" s="0" t="s">
        <v>1960</v>
      </c>
      <c r="F2668" s="0" t="s">
        <v>121</v>
      </c>
      <c r="G2668" s="0" t="s">
        <v>178</v>
      </c>
      <c r="H2668" s="17" t="n">
        <v>46267.8180555556</v>
      </c>
      <c r="I2668" s="17" t="n">
        <v>46267.8215277778</v>
      </c>
      <c r="J2668" s="17" t="n">
        <v>46267.8291666667</v>
      </c>
      <c r="K2668" s="17" t="n">
        <v>46267.8680555556</v>
      </c>
      <c r="L2668" s="17" t="n">
        <v>46267.8777777778</v>
      </c>
      <c r="M2668" s="17" t="n">
        <v>46267.8916666667</v>
      </c>
      <c r="N2668" s="17" t="n">
        <v>46267.96875</v>
      </c>
      <c r="O2668" s="17" t="n">
        <v>46268.0138888889</v>
      </c>
      <c r="P2668" s="17" t="n">
        <v>46268.0236111111</v>
      </c>
      <c r="Q2668" s="17" t="n">
        <v>46268.0479166667</v>
      </c>
      <c r="R2668" s="0" t="n">
        <v>279</v>
      </c>
      <c r="S2668" s="0" t="n">
        <v>0</v>
      </c>
      <c r="T2668" s="0" t="n">
        <v>0</v>
      </c>
      <c r="U2668" s="18" t="s">
        <v>130</v>
      </c>
      <c r="V2668" s="18" t="s">
        <v>144</v>
      </c>
      <c r="W2668" s="0" t="str">
        <f aca="false">IF(AND(X2668&gt;=6,X2668&lt;14),"A",IF(AND(X2668&gt;=14,X2668&lt;22),"B","C"))</f>
        <v>B</v>
      </c>
      <c r="X2668" s="18" t="n">
        <f aca="false">HOUR(H2668)</f>
        <v>19</v>
      </c>
      <c r="Y2668" s="18" t="n">
        <f aca="false">ROUND((I2668-H2668)*1440,0)</f>
        <v>5</v>
      </c>
      <c r="Z2668" s="18" t="n">
        <f aca="false">ROUND((J2668-I2668)*1440,0)</f>
        <v>11</v>
      </c>
      <c r="AA2668" s="18" t="n">
        <f aca="false">ROUND((K2668-J2668)*1440,0)</f>
        <v>56</v>
      </c>
      <c r="AB2668" s="18" t="n">
        <f aca="false">ROUND((L2668-K2668)*1440,0)</f>
        <v>14</v>
      </c>
      <c r="AC2668" s="18" t="n">
        <f aca="false">ROUND((M2668-L2668)*1440,0)</f>
        <v>20</v>
      </c>
      <c r="AD2668" s="18" t="n">
        <f aca="false">IF(N2668="","",ROUND((N2668-M2668)*1440,0))</f>
        <v>111</v>
      </c>
      <c r="AE2668" s="18" t="n">
        <f aca="false">IF(O2668="","",ROUND((O2668-N2668)*1440,0))</f>
        <v>65</v>
      </c>
      <c r="AF2668" s="18" t="n">
        <f aca="false">IF(P2668="","",ROUND((P2668-O2668)*1440,0))</f>
        <v>14</v>
      </c>
      <c r="AG2668" s="18" t="n">
        <f aca="false">IF(Q2668="","",ROUND((Q2668-P2668)*1440,0))</f>
        <v>35</v>
      </c>
      <c r="AH2668" s="18" t="n">
        <f aca="false">IF(Q2668="","",ROUND((Q2668-H2668)*1440,0))</f>
        <v>331</v>
      </c>
      <c r="AI2668" s="19" t="n">
        <f aca="false">ROUND(IF(O2668="",Assumptions!$B$25-K2668,O2668-K2668)*24,1)</f>
        <v>3.5</v>
      </c>
      <c r="AJ2668" s="20" t="n">
        <f aca="false">ROUND(MAX(N(Y2668)/Assumptions!$C$5, N(Z2668)/Assumptions!$C$6, N(AA2668)/Assumptions!$C$7, N(AB2668)/Assumptions!$C$8, N(AC2668)/Assumptions!$C$9, N(AD2668)/Assumptions!$C$10, N(AE2668)/Assumptions!$C$11, N(AF2668)/Assumptions!$C$12, N(AG2668)/Assumptions!$C$13),3)</f>
        <v>3.7</v>
      </c>
      <c r="AK2668" s="0" t="str">
        <f aca="false">IF(OR(U2668="Pending",U2668="On Hold"),"Open GRN (awaiting)",IF(AJ2668&lt;=1,"Within SLA",IF(ROUND(N(Y2668)/Assumptions!$C$5,3)=AJ2668,"Gate Wait",IF(ROUND(N(Z2668)/Assumptions!$C$6,3)=AJ2668,"Dock Wait",IF(ROUND(N(AA2668)/Assumptions!$C$7,3)=AJ2668,"Unloading",IF(ROUND(N(AB2668)/Assumptions!$C$8,3)=AJ2668,"Unload-to-QC Wait",IF(ROUND(N(AC2668)/Assumptions!$C$9,3)=AJ2668,"QC",IF(ROUND(N(AD2668)/Assumptions!$C$10,3)=AJ2668,"QC-to-GRN Wait",IF(ROUND(N(AE2668)/Assumptions!$C$11,3)=AJ2668,"GRN Processing",IF(ROUND(N(AF2668)/Assumptions!$C$12,3)=AJ2668,"GRN-to-Putaway Wait",IF(ROUND(N(AG2668)/Assumptions!$C$13,3)=AJ2668,"Putaway","Within SLA")))))))))))</f>
        <v>QC-to-GRN Wait</v>
      </c>
    </row>
    <row r="2669" customFormat="false" ht="15" hidden="false" customHeight="false" outlineLevel="0" collapsed="false">
      <c r="A2669" s="0" t="s">
        <v>7646</v>
      </c>
      <c r="B2669" s="0" t="s">
        <v>7647</v>
      </c>
      <c r="C2669" s="0" t="s">
        <v>118</v>
      </c>
      <c r="D2669" s="0" t="s">
        <v>119</v>
      </c>
      <c r="E2669" s="0" t="s">
        <v>7648</v>
      </c>
      <c r="F2669" s="0" t="s">
        <v>137</v>
      </c>
      <c r="G2669" s="0" t="s">
        <v>122</v>
      </c>
      <c r="H2669" s="17" t="n">
        <v>46267.8319444444</v>
      </c>
      <c r="I2669" s="17" t="n">
        <v>46267.84375</v>
      </c>
      <c r="J2669" s="17" t="n">
        <v>46267.85</v>
      </c>
      <c r="K2669" s="17" t="n">
        <v>46267.8763888889</v>
      </c>
      <c r="L2669" s="17" t="n">
        <v>46267.89375</v>
      </c>
      <c r="M2669" s="17" t="n">
        <v>46267.9319444444</v>
      </c>
      <c r="N2669" s="17" t="n">
        <v>46267.95</v>
      </c>
      <c r="O2669" s="17" t="n">
        <v>46267.9833333333</v>
      </c>
      <c r="P2669" s="17" t="n">
        <v>46267.9868055556</v>
      </c>
      <c r="Q2669" s="17" t="n">
        <v>46268.0027777778</v>
      </c>
      <c r="R2669" s="0" t="n">
        <v>266</v>
      </c>
      <c r="S2669" s="0" t="n">
        <v>0</v>
      </c>
      <c r="T2669" s="0" t="n">
        <v>0</v>
      </c>
      <c r="U2669" s="18" t="s">
        <v>130</v>
      </c>
      <c r="V2669" s="18" t="s">
        <v>144</v>
      </c>
      <c r="W2669" s="0" t="str">
        <f aca="false">IF(AND(X2669&gt;=6,X2669&lt;14),"A",IF(AND(X2669&gt;=14,X2669&lt;22),"B","C"))</f>
        <v>B</v>
      </c>
      <c r="X2669" s="18" t="n">
        <f aca="false">HOUR(H2669)</f>
        <v>19</v>
      </c>
      <c r="Y2669" s="18" t="n">
        <f aca="false">ROUND((I2669-H2669)*1440,0)</f>
        <v>17</v>
      </c>
      <c r="Z2669" s="18" t="n">
        <f aca="false">ROUND((J2669-I2669)*1440,0)</f>
        <v>9</v>
      </c>
      <c r="AA2669" s="18" t="n">
        <f aca="false">ROUND((K2669-J2669)*1440,0)</f>
        <v>38</v>
      </c>
      <c r="AB2669" s="18" t="n">
        <f aca="false">ROUND((L2669-K2669)*1440,0)</f>
        <v>25</v>
      </c>
      <c r="AC2669" s="18" t="n">
        <f aca="false">ROUND((M2669-L2669)*1440,0)</f>
        <v>55</v>
      </c>
      <c r="AD2669" s="18" t="n">
        <f aca="false">IF(N2669="","",ROUND((N2669-M2669)*1440,0))</f>
        <v>26</v>
      </c>
      <c r="AE2669" s="18" t="n">
        <f aca="false">IF(O2669="","",ROUND((O2669-N2669)*1440,0))</f>
        <v>48</v>
      </c>
      <c r="AF2669" s="18" t="n">
        <f aca="false">IF(P2669="","",ROUND((P2669-O2669)*1440,0))</f>
        <v>5</v>
      </c>
      <c r="AG2669" s="18" t="n">
        <f aca="false">IF(Q2669="","",ROUND((Q2669-P2669)*1440,0))</f>
        <v>23</v>
      </c>
      <c r="AH2669" s="18" t="n">
        <f aca="false">IF(Q2669="","",ROUND((Q2669-H2669)*1440,0))</f>
        <v>246</v>
      </c>
      <c r="AI2669" s="19" t="n">
        <f aca="false">ROUND(IF(O2669="",Assumptions!$B$25-K2669,O2669-K2669)*24,1)</f>
        <v>2.6</v>
      </c>
      <c r="AJ2669" s="20" t="n">
        <f aca="false">ROUND(MAX(N(Y2669)/Assumptions!$C$5, N(Z2669)/Assumptions!$C$6, N(AA2669)/Assumptions!$C$7, N(AB2669)/Assumptions!$C$8, N(AC2669)/Assumptions!$C$9, N(AD2669)/Assumptions!$C$10, N(AE2669)/Assumptions!$C$11, N(AF2669)/Assumptions!$C$12, N(AG2669)/Assumptions!$C$13),3)</f>
        <v>1.667</v>
      </c>
      <c r="AK2669" s="0" t="str">
        <f aca="false">IF(OR(U2669="Pending",U2669="On Hold"),"Open GRN (awaiting)",IF(AJ2669&lt;=1,"Within SLA",IF(ROUND(N(Y2669)/Assumptions!$C$5,3)=AJ2669,"Gate Wait",IF(ROUND(N(Z2669)/Assumptions!$C$6,3)=AJ2669,"Dock Wait",IF(ROUND(N(AA2669)/Assumptions!$C$7,3)=AJ2669,"Unloading",IF(ROUND(N(AB2669)/Assumptions!$C$8,3)=AJ2669,"Unload-to-QC Wait",IF(ROUND(N(AC2669)/Assumptions!$C$9,3)=AJ2669,"QC",IF(ROUND(N(AD2669)/Assumptions!$C$10,3)=AJ2669,"QC-to-GRN Wait",IF(ROUND(N(AE2669)/Assumptions!$C$11,3)=AJ2669,"GRN Processing",IF(ROUND(N(AF2669)/Assumptions!$C$12,3)=AJ2669,"GRN-to-Putaway Wait",IF(ROUND(N(AG2669)/Assumptions!$C$13,3)=AJ2669,"Putaway","Within SLA")))))))))))</f>
        <v>Unload-to-QC Wait</v>
      </c>
    </row>
    <row r="2670" customFormat="false" ht="15" hidden="false" customHeight="false" outlineLevel="0" collapsed="false">
      <c r="A2670" s="0" t="s">
        <v>7649</v>
      </c>
      <c r="B2670" s="0" t="s">
        <v>7650</v>
      </c>
      <c r="C2670" s="0" t="s">
        <v>159</v>
      </c>
      <c r="D2670" s="0" t="s">
        <v>147</v>
      </c>
      <c r="E2670" s="0" t="s">
        <v>393</v>
      </c>
      <c r="F2670" s="0" t="s">
        <v>128</v>
      </c>
      <c r="G2670" s="0" t="s">
        <v>150</v>
      </c>
      <c r="H2670" s="17" t="n">
        <v>46267.8715277778</v>
      </c>
      <c r="I2670" s="17" t="n">
        <v>46267.8875</v>
      </c>
      <c r="J2670" s="17" t="n">
        <v>46267.8923611111</v>
      </c>
      <c r="K2670" s="17" t="n">
        <v>46267.9111111111</v>
      </c>
      <c r="L2670" s="17" t="n">
        <v>46267.9222222222</v>
      </c>
      <c r="M2670" s="17" t="n">
        <v>46267.9513888889</v>
      </c>
      <c r="N2670" s="17" t="n">
        <v>46267.975</v>
      </c>
      <c r="O2670" s="17" t="n">
        <v>46268.0055555556</v>
      </c>
      <c r="P2670" s="17" t="n">
        <v>46268.0125</v>
      </c>
      <c r="Q2670" s="17" t="n">
        <v>46268.0222222222</v>
      </c>
      <c r="R2670" s="0" t="n">
        <v>214</v>
      </c>
      <c r="S2670" s="0" t="n">
        <v>0</v>
      </c>
      <c r="T2670" s="0" t="n">
        <v>1</v>
      </c>
      <c r="U2670" s="18" t="s">
        <v>123</v>
      </c>
      <c r="V2670" s="18" t="s">
        <v>144</v>
      </c>
      <c r="W2670" s="0" t="str">
        <f aca="false">IF(AND(X2670&gt;=6,X2670&lt;14),"A",IF(AND(X2670&gt;=14,X2670&lt;22),"B","C"))</f>
        <v>B</v>
      </c>
      <c r="X2670" s="18" t="n">
        <f aca="false">HOUR(H2670)</f>
        <v>20</v>
      </c>
      <c r="Y2670" s="18" t="n">
        <f aca="false">ROUND((I2670-H2670)*1440,0)</f>
        <v>23</v>
      </c>
      <c r="Z2670" s="18" t="n">
        <f aca="false">ROUND((J2670-I2670)*1440,0)</f>
        <v>7</v>
      </c>
      <c r="AA2670" s="18" t="n">
        <f aca="false">ROUND((K2670-J2670)*1440,0)</f>
        <v>27</v>
      </c>
      <c r="AB2670" s="18" t="n">
        <f aca="false">ROUND((L2670-K2670)*1440,0)</f>
        <v>16</v>
      </c>
      <c r="AC2670" s="18" t="n">
        <f aca="false">ROUND((M2670-L2670)*1440,0)</f>
        <v>42</v>
      </c>
      <c r="AD2670" s="18" t="n">
        <f aca="false">IF(N2670="","",ROUND((N2670-M2670)*1440,0))</f>
        <v>34</v>
      </c>
      <c r="AE2670" s="18" t="n">
        <f aca="false">IF(O2670="","",ROUND((O2670-N2670)*1440,0))</f>
        <v>44</v>
      </c>
      <c r="AF2670" s="18" t="n">
        <f aca="false">IF(P2670="","",ROUND((P2670-O2670)*1440,0))</f>
        <v>10</v>
      </c>
      <c r="AG2670" s="18" t="n">
        <f aca="false">IF(Q2670="","",ROUND((Q2670-P2670)*1440,0))</f>
        <v>14</v>
      </c>
      <c r="AH2670" s="18" t="n">
        <f aca="false">IF(Q2670="","",ROUND((Q2670-H2670)*1440,0))</f>
        <v>217</v>
      </c>
      <c r="AI2670" s="19" t="n">
        <f aca="false">ROUND(IF(O2670="",Assumptions!$B$25-K2670,O2670-K2670)*24,1)</f>
        <v>2.3</v>
      </c>
      <c r="AJ2670" s="20" t="n">
        <f aca="false">ROUND(MAX(N(Y2670)/Assumptions!$C$5, N(Z2670)/Assumptions!$C$6, N(AA2670)/Assumptions!$C$7, N(AB2670)/Assumptions!$C$8, N(AC2670)/Assumptions!$C$9, N(AD2670)/Assumptions!$C$10, N(AE2670)/Assumptions!$C$11, N(AF2670)/Assumptions!$C$12, N(AG2670)/Assumptions!$C$13),3)</f>
        <v>1.133</v>
      </c>
      <c r="AK2670" s="0" t="str">
        <f aca="false">IF(OR(U2670="Pending",U2670="On Hold"),"Open GRN (awaiting)",IF(AJ2670&lt;=1,"Within SLA",IF(ROUND(N(Y2670)/Assumptions!$C$5,3)=AJ2670,"Gate Wait",IF(ROUND(N(Z2670)/Assumptions!$C$6,3)=AJ2670,"Dock Wait",IF(ROUND(N(AA2670)/Assumptions!$C$7,3)=AJ2670,"Unloading",IF(ROUND(N(AB2670)/Assumptions!$C$8,3)=AJ2670,"Unload-to-QC Wait",IF(ROUND(N(AC2670)/Assumptions!$C$9,3)=AJ2670,"QC",IF(ROUND(N(AD2670)/Assumptions!$C$10,3)=AJ2670,"QC-to-GRN Wait",IF(ROUND(N(AE2670)/Assumptions!$C$11,3)=AJ2670,"GRN Processing",IF(ROUND(N(AF2670)/Assumptions!$C$12,3)=AJ2670,"GRN-to-Putaway Wait",IF(ROUND(N(AG2670)/Assumptions!$C$13,3)=AJ2670,"Putaway","Within SLA")))))))))))</f>
        <v>QC-to-GRN Wait</v>
      </c>
    </row>
    <row r="2671" customFormat="false" ht="15" hidden="false" customHeight="false" outlineLevel="0" collapsed="false">
      <c r="A2671" s="0" t="s">
        <v>7651</v>
      </c>
      <c r="B2671" s="0" t="s">
        <v>7652</v>
      </c>
      <c r="C2671" s="0" t="s">
        <v>134</v>
      </c>
      <c r="D2671" s="0" t="s">
        <v>147</v>
      </c>
      <c r="E2671" s="0" t="s">
        <v>3642</v>
      </c>
      <c r="F2671" s="0" t="s">
        <v>149</v>
      </c>
      <c r="G2671" s="0" t="s">
        <v>150</v>
      </c>
      <c r="H2671" s="17" t="n">
        <v>46267.9381944445</v>
      </c>
      <c r="I2671" s="17" t="n">
        <v>46267.9534722222</v>
      </c>
      <c r="J2671" s="17" t="n">
        <v>46267.9569444444</v>
      </c>
      <c r="K2671" s="17" t="n">
        <v>46267.9895833333</v>
      </c>
      <c r="L2671" s="17" t="n">
        <v>46268.0194444444</v>
      </c>
      <c r="M2671" s="17" t="n">
        <v>46268.0395833333</v>
      </c>
      <c r="N2671" s="17" t="n">
        <v>46268.0513888889</v>
      </c>
      <c r="O2671" s="17" t="n">
        <v>46268.0638888889</v>
      </c>
      <c r="P2671" s="17" t="n">
        <v>46268.08125</v>
      </c>
      <c r="Q2671" s="17" t="n">
        <v>46268.0965277778</v>
      </c>
      <c r="R2671" s="0" t="n">
        <v>314</v>
      </c>
      <c r="S2671" s="0" t="n">
        <v>0</v>
      </c>
      <c r="T2671" s="0" t="n">
        <v>0</v>
      </c>
      <c r="U2671" s="18" t="s">
        <v>130</v>
      </c>
      <c r="V2671" s="18" t="s">
        <v>144</v>
      </c>
      <c r="W2671" s="0" t="str">
        <f aca="false">IF(AND(X2671&gt;=6,X2671&lt;14),"A",IF(AND(X2671&gt;=14,X2671&lt;22),"B","C"))</f>
        <v>C</v>
      </c>
      <c r="X2671" s="18" t="n">
        <f aca="false">HOUR(H2671)</f>
        <v>22</v>
      </c>
      <c r="Y2671" s="18" t="n">
        <f aca="false">ROUND((I2671-H2671)*1440,0)</f>
        <v>22</v>
      </c>
      <c r="Z2671" s="18" t="n">
        <f aca="false">ROUND((J2671-I2671)*1440,0)</f>
        <v>5</v>
      </c>
      <c r="AA2671" s="18" t="n">
        <f aca="false">ROUND((K2671-J2671)*1440,0)</f>
        <v>47</v>
      </c>
      <c r="AB2671" s="18" t="n">
        <f aca="false">ROUND((L2671-K2671)*1440,0)</f>
        <v>43</v>
      </c>
      <c r="AC2671" s="18" t="n">
        <f aca="false">ROUND((M2671-L2671)*1440,0)</f>
        <v>29</v>
      </c>
      <c r="AD2671" s="18" t="n">
        <f aca="false">IF(N2671="","",ROUND((N2671-M2671)*1440,0))</f>
        <v>17</v>
      </c>
      <c r="AE2671" s="18" t="n">
        <f aca="false">IF(O2671="","",ROUND((O2671-N2671)*1440,0))</f>
        <v>18</v>
      </c>
      <c r="AF2671" s="18" t="n">
        <f aca="false">IF(P2671="","",ROUND((P2671-O2671)*1440,0))</f>
        <v>25</v>
      </c>
      <c r="AG2671" s="18" t="n">
        <f aca="false">IF(Q2671="","",ROUND((Q2671-P2671)*1440,0))</f>
        <v>22</v>
      </c>
      <c r="AH2671" s="18" t="n">
        <f aca="false">IF(Q2671="","",ROUND((Q2671-H2671)*1440,0))</f>
        <v>228</v>
      </c>
      <c r="AI2671" s="19" t="n">
        <f aca="false">ROUND(IF(O2671="",Assumptions!$B$25-K2671,O2671-K2671)*24,1)</f>
        <v>1.8</v>
      </c>
      <c r="AJ2671" s="20" t="n">
        <f aca="false">ROUND(MAX(N(Y2671)/Assumptions!$C$5, N(Z2671)/Assumptions!$C$6, N(AA2671)/Assumptions!$C$7, N(AB2671)/Assumptions!$C$8, N(AC2671)/Assumptions!$C$9, N(AD2671)/Assumptions!$C$10, N(AE2671)/Assumptions!$C$11, N(AF2671)/Assumptions!$C$12, N(AG2671)/Assumptions!$C$13),3)</f>
        <v>2.867</v>
      </c>
      <c r="AK2671" s="0" t="str">
        <f aca="false">IF(OR(U2671="Pending",U2671="On Hold"),"Open GRN (awaiting)",IF(AJ2671&lt;=1,"Within SLA",IF(ROUND(N(Y2671)/Assumptions!$C$5,3)=AJ2671,"Gate Wait",IF(ROUND(N(Z2671)/Assumptions!$C$6,3)=AJ2671,"Dock Wait",IF(ROUND(N(AA2671)/Assumptions!$C$7,3)=AJ2671,"Unloading",IF(ROUND(N(AB2671)/Assumptions!$C$8,3)=AJ2671,"Unload-to-QC Wait",IF(ROUND(N(AC2671)/Assumptions!$C$9,3)=AJ2671,"QC",IF(ROUND(N(AD2671)/Assumptions!$C$10,3)=AJ2671,"QC-to-GRN Wait",IF(ROUND(N(AE2671)/Assumptions!$C$11,3)=AJ2671,"GRN Processing",IF(ROUND(N(AF2671)/Assumptions!$C$12,3)=AJ2671,"GRN-to-Putaway Wait",IF(ROUND(N(AG2671)/Assumptions!$C$13,3)=AJ2671,"Putaway","Within SLA")))))))))))</f>
        <v>Unload-to-QC Wait</v>
      </c>
    </row>
    <row r="2672" customFormat="false" ht="15" hidden="false" customHeight="false" outlineLevel="0" collapsed="false">
      <c r="A2672" s="0" t="s">
        <v>7653</v>
      </c>
      <c r="B2672" s="0" t="s">
        <v>7654</v>
      </c>
      <c r="C2672" s="0" t="s">
        <v>159</v>
      </c>
      <c r="D2672" s="0" t="s">
        <v>135</v>
      </c>
      <c r="E2672" s="0" t="s">
        <v>5150</v>
      </c>
      <c r="F2672" s="0" t="s">
        <v>128</v>
      </c>
      <c r="G2672" s="0" t="s">
        <v>138</v>
      </c>
      <c r="H2672" s="17" t="n">
        <v>46267.9770833333</v>
      </c>
      <c r="I2672" s="17" t="n">
        <v>46267.9826388889</v>
      </c>
      <c r="J2672" s="17" t="n">
        <v>46267.9888888889</v>
      </c>
      <c r="K2672" s="17" t="n">
        <v>46268.0229166667</v>
      </c>
      <c r="L2672" s="17" t="n">
        <v>46268.0368055556</v>
      </c>
      <c r="M2672" s="17" t="n">
        <v>46268.0423611111</v>
      </c>
      <c r="N2672" s="17" t="n">
        <v>46268.7138888889</v>
      </c>
      <c r="O2672" s="17" t="n">
        <v>46268.7479166667</v>
      </c>
      <c r="P2672" s="17" t="n">
        <v>46268.7708333333</v>
      </c>
      <c r="Q2672" s="17" t="n">
        <v>46268.7895833333</v>
      </c>
      <c r="R2672" s="0" t="n">
        <v>170</v>
      </c>
      <c r="S2672" s="0" t="n">
        <v>0</v>
      </c>
      <c r="T2672" s="0" t="n">
        <v>0</v>
      </c>
      <c r="U2672" s="18" t="s">
        <v>130</v>
      </c>
      <c r="V2672" s="18" t="s">
        <v>144</v>
      </c>
      <c r="W2672" s="0" t="str">
        <f aca="false">IF(AND(X2672&gt;=6,X2672&lt;14),"A",IF(AND(X2672&gt;=14,X2672&lt;22),"B","C"))</f>
        <v>C</v>
      </c>
      <c r="X2672" s="18" t="n">
        <f aca="false">HOUR(H2672)</f>
        <v>23</v>
      </c>
      <c r="Y2672" s="18" t="n">
        <f aca="false">ROUND((I2672-H2672)*1440,0)</f>
        <v>8</v>
      </c>
      <c r="Z2672" s="18" t="n">
        <f aca="false">ROUND((J2672-I2672)*1440,0)</f>
        <v>9</v>
      </c>
      <c r="AA2672" s="18" t="n">
        <f aca="false">ROUND((K2672-J2672)*1440,0)</f>
        <v>49</v>
      </c>
      <c r="AB2672" s="18" t="n">
        <f aca="false">ROUND((L2672-K2672)*1440,0)</f>
        <v>20</v>
      </c>
      <c r="AC2672" s="18" t="n">
        <f aca="false">ROUND((M2672-L2672)*1440,0)</f>
        <v>8</v>
      </c>
      <c r="AD2672" s="18" t="n">
        <f aca="false">IF(N2672="","",ROUND((N2672-M2672)*1440,0))</f>
        <v>967</v>
      </c>
      <c r="AE2672" s="18" t="n">
        <f aca="false">IF(O2672="","",ROUND((O2672-N2672)*1440,0))</f>
        <v>49</v>
      </c>
      <c r="AF2672" s="18" t="n">
        <f aca="false">IF(P2672="","",ROUND((P2672-O2672)*1440,0))</f>
        <v>33</v>
      </c>
      <c r="AG2672" s="18" t="n">
        <f aca="false">IF(Q2672="","",ROUND((Q2672-P2672)*1440,0))</f>
        <v>27</v>
      </c>
      <c r="AH2672" s="18" t="n">
        <f aca="false">IF(Q2672="","",ROUND((Q2672-H2672)*1440,0))</f>
        <v>1170</v>
      </c>
      <c r="AI2672" s="19" t="n">
        <f aca="false">ROUND(IF(O2672="",Assumptions!$B$25-K2672,O2672-K2672)*24,1)</f>
        <v>17.4</v>
      </c>
      <c r="AJ2672" s="20" t="n">
        <f aca="false">ROUND(MAX(N(Y2672)/Assumptions!$C$5, N(Z2672)/Assumptions!$C$6, N(AA2672)/Assumptions!$C$7, N(AB2672)/Assumptions!$C$8, N(AC2672)/Assumptions!$C$9, N(AD2672)/Assumptions!$C$10, N(AE2672)/Assumptions!$C$11, N(AF2672)/Assumptions!$C$12, N(AG2672)/Assumptions!$C$13),3)</f>
        <v>32.233</v>
      </c>
      <c r="AK2672" s="0" t="str">
        <f aca="false">IF(OR(U2672="Pending",U2672="On Hold"),"Open GRN (awaiting)",IF(AJ2672&lt;=1,"Within SLA",IF(ROUND(N(Y2672)/Assumptions!$C$5,3)=AJ2672,"Gate Wait",IF(ROUND(N(Z2672)/Assumptions!$C$6,3)=AJ2672,"Dock Wait",IF(ROUND(N(AA2672)/Assumptions!$C$7,3)=AJ2672,"Unloading",IF(ROUND(N(AB2672)/Assumptions!$C$8,3)=AJ2672,"Unload-to-QC Wait",IF(ROUND(N(AC2672)/Assumptions!$C$9,3)=AJ2672,"QC",IF(ROUND(N(AD2672)/Assumptions!$C$10,3)=AJ2672,"QC-to-GRN Wait",IF(ROUND(N(AE2672)/Assumptions!$C$11,3)=AJ2672,"GRN Processing",IF(ROUND(N(AF2672)/Assumptions!$C$12,3)=AJ2672,"GRN-to-Putaway Wait",IF(ROUND(N(AG2672)/Assumptions!$C$13,3)=AJ2672,"Putaway","Within SLA")))))))))))</f>
        <v>QC-to-GRN Wait</v>
      </c>
    </row>
    <row r="2673" customFormat="false" ht="15" hidden="false" customHeight="false" outlineLevel="0" collapsed="false">
      <c r="A2673" s="0" t="s">
        <v>7655</v>
      </c>
      <c r="B2673" s="0" t="s">
        <v>7656</v>
      </c>
      <c r="C2673" s="0" t="s">
        <v>286</v>
      </c>
      <c r="D2673" s="0" t="s">
        <v>119</v>
      </c>
      <c r="E2673" s="0" t="s">
        <v>692</v>
      </c>
      <c r="F2673" s="0" t="s">
        <v>121</v>
      </c>
      <c r="G2673" s="0" t="s">
        <v>122</v>
      </c>
      <c r="H2673" s="17" t="n">
        <v>46268.1</v>
      </c>
      <c r="I2673" s="17" t="n">
        <v>46268.1118055556</v>
      </c>
      <c r="J2673" s="17" t="n">
        <v>46268.1131944444</v>
      </c>
      <c r="K2673" s="17" t="n">
        <v>46268.1694444444</v>
      </c>
      <c r="L2673" s="17" t="n">
        <v>46268.19375</v>
      </c>
      <c r="M2673" s="17" t="n">
        <v>46268.2256944445</v>
      </c>
      <c r="N2673" s="17" t="n">
        <v>46268.2416666667</v>
      </c>
      <c r="O2673" s="17" t="n">
        <v>46268.2618055556</v>
      </c>
      <c r="P2673" s="17" t="n">
        <v>46268.2736111111</v>
      </c>
      <c r="Q2673" s="17" t="n">
        <v>46268.3</v>
      </c>
      <c r="R2673" s="0" t="n">
        <v>1508</v>
      </c>
      <c r="S2673" s="0" t="n">
        <v>0</v>
      </c>
      <c r="T2673" s="0" t="n">
        <v>0</v>
      </c>
      <c r="U2673" s="18" t="s">
        <v>130</v>
      </c>
      <c r="V2673" s="18" t="s">
        <v>139</v>
      </c>
      <c r="W2673" s="0" t="str">
        <f aca="false">IF(AND(X2673&gt;=6,X2673&lt;14),"A",IF(AND(X2673&gt;=14,X2673&lt;22),"B","C"))</f>
        <v>C</v>
      </c>
      <c r="X2673" s="18" t="n">
        <f aca="false">HOUR(H2673)</f>
        <v>2</v>
      </c>
      <c r="Y2673" s="18" t="n">
        <f aca="false">ROUND((I2673-H2673)*1440,0)</f>
        <v>17</v>
      </c>
      <c r="Z2673" s="18" t="n">
        <f aca="false">ROUND((J2673-I2673)*1440,0)</f>
        <v>2</v>
      </c>
      <c r="AA2673" s="18" t="n">
        <f aca="false">ROUND((K2673-J2673)*1440,0)</f>
        <v>81</v>
      </c>
      <c r="AB2673" s="18" t="n">
        <f aca="false">ROUND((L2673-K2673)*1440,0)</f>
        <v>35</v>
      </c>
      <c r="AC2673" s="18" t="n">
        <f aca="false">ROUND((M2673-L2673)*1440,0)</f>
        <v>46</v>
      </c>
      <c r="AD2673" s="18" t="n">
        <f aca="false">IF(N2673="","",ROUND((N2673-M2673)*1440,0))</f>
        <v>23</v>
      </c>
      <c r="AE2673" s="18" t="n">
        <f aca="false">IF(O2673="","",ROUND((O2673-N2673)*1440,0))</f>
        <v>29</v>
      </c>
      <c r="AF2673" s="18" t="n">
        <f aca="false">IF(P2673="","",ROUND((P2673-O2673)*1440,0))</f>
        <v>17</v>
      </c>
      <c r="AG2673" s="18" t="n">
        <f aca="false">IF(Q2673="","",ROUND((Q2673-P2673)*1440,0))</f>
        <v>38</v>
      </c>
      <c r="AH2673" s="18" t="n">
        <f aca="false">IF(Q2673="","",ROUND((Q2673-H2673)*1440,0))</f>
        <v>288</v>
      </c>
      <c r="AI2673" s="19" t="n">
        <f aca="false">ROUND(IF(O2673="",Assumptions!$B$25-K2673,O2673-K2673)*24,1)</f>
        <v>2.2</v>
      </c>
      <c r="AJ2673" s="20" t="n">
        <f aca="false">ROUND(MAX(N(Y2673)/Assumptions!$C$5, N(Z2673)/Assumptions!$C$6, N(AA2673)/Assumptions!$C$7, N(AB2673)/Assumptions!$C$8, N(AC2673)/Assumptions!$C$9, N(AD2673)/Assumptions!$C$10, N(AE2673)/Assumptions!$C$11, N(AF2673)/Assumptions!$C$12, N(AG2673)/Assumptions!$C$13),3)</f>
        <v>2.333</v>
      </c>
      <c r="AK2673" s="0" t="str">
        <f aca="false">IF(OR(U2673="Pending",U2673="On Hold"),"Open GRN (awaiting)",IF(AJ2673&lt;=1,"Within SLA",IF(ROUND(N(Y2673)/Assumptions!$C$5,3)=AJ2673,"Gate Wait",IF(ROUND(N(Z2673)/Assumptions!$C$6,3)=AJ2673,"Dock Wait",IF(ROUND(N(AA2673)/Assumptions!$C$7,3)=AJ2673,"Unloading",IF(ROUND(N(AB2673)/Assumptions!$C$8,3)=AJ2673,"Unload-to-QC Wait",IF(ROUND(N(AC2673)/Assumptions!$C$9,3)=AJ2673,"QC",IF(ROUND(N(AD2673)/Assumptions!$C$10,3)=AJ2673,"QC-to-GRN Wait",IF(ROUND(N(AE2673)/Assumptions!$C$11,3)=AJ2673,"GRN Processing",IF(ROUND(N(AF2673)/Assumptions!$C$12,3)=AJ2673,"GRN-to-Putaway Wait",IF(ROUND(N(AG2673)/Assumptions!$C$13,3)=AJ2673,"Putaway","Within SLA")))))))))))</f>
        <v>Unload-to-QC Wait</v>
      </c>
    </row>
    <row r="2674" customFormat="false" ht="15" hidden="false" customHeight="false" outlineLevel="0" collapsed="false">
      <c r="A2674" s="0" t="s">
        <v>7657</v>
      </c>
      <c r="B2674" s="0" t="s">
        <v>7658</v>
      </c>
      <c r="C2674" s="0" t="s">
        <v>252</v>
      </c>
      <c r="D2674" s="0" t="s">
        <v>135</v>
      </c>
      <c r="E2674" s="0" t="s">
        <v>7659</v>
      </c>
      <c r="F2674" s="0" t="s">
        <v>155</v>
      </c>
      <c r="G2674" s="0" t="s">
        <v>138</v>
      </c>
      <c r="H2674" s="17" t="n">
        <v>46268.1798611111</v>
      </c>
      <c r="I2674" s="17" t="n">
        <v>46268.1861111111</v>
      </c>
      <c r="J2674" s="17" t="n">
        <v>46268.1902777778</v>
      </c>
      <c r="K2674" s="17" t="n">
        <v>46268.2229166667</v>
      </c>
      <c r="L2674" s="17" t="n">
        <v>46268.2368055556</v>
      </c>
      <c r="M2674" s="17" t="n">
        <v>46268.2840277778</v>
      </c>
      <c r="N2674" s="17" t="n">
        <v>46268.3618055556</v>
      </c>
      <c r="O2674" s="17" t="n">
        <v>46268.4034722222</v>
      </c>
      <c r="P2674" s="17" t="n">
        <v>46268.4222222222</v>
      </c>
      <c r="Q2674" s="17" t="n">
        <v>46268.4326388889</v>
      </c>
      <c r="R2674" s="0" t="n">
        <v>415</v>
      </c>
      <c r="S2674" s="0" t="n">
        <v>0</v>
      </c>
      <c r="T2674" s="0" t="n">
        <v>0</v>
      </c>
      <c r="U2674" s="18" t="s">
        <v>130</v>
      </c>
      <c r="V2674" s="18" t="s">
        <v>131</v>
      </c>
      <c r="W2674" s="0" t="str">
        <f aca="false">IF(AND(X2674&gt;=6,X2674&lt;14),"A",IF(AND(X2674&gt;=14,X2674&lt;22),"B","C"))</f>
        <v>C</v>
      </c>
      <c r="X2674" s="18" t="n">
        <f aca="false">HOUR(H2674)</f>
        <v>4</v>
      </c>
      <c r="Y2674" s="18" t="n">
        <f aca="false">ROUND((I2674-H2674)*1440,0)</f>
        <v>9</v>
      </c>
      <c r="Z2674" s="18" t="n">
        <f aca="false">ROUND((J2674-I2674)*1440,0)</f>
        <v>6</v>
      </c>
      <c r="AA2674" s="18" t="n">
        <f aca="false">ROUND((K2674-J2674)*1440,0)</f>
        <v>47</v>
      </c>
      <c r="AB2674" s="18" t="n">
        <f aca="false">ROUND((L2674-K2674)*1440,0)</f>
        <v>20</v>
      </c>
      <c r="AC2674" s="18" t="n">
        <f aca="false">ROUND((M2674-L2674)*1440,0)</f>
        <v>68</v>
      </c>
      <c r="AD2674" s="18" t="n">
        <f aca="false">IF(N2674="","",ROUND((N2674-M2674)*1440,0))</f>
        <v>112</v>
      </c>
      <c r="AE2674" s="18" t="n">
        <f aca="false">IF(O2674="","",ROUND((O2674-N2674)*1440,0))</f>
        <v>60</v>
      </c>
      <c r="AF2674" s="18" t="n">
        <f aca="false">IF(P2674="","",ROUND((P2674-O2674)*1440,0))</f>
        <v>27</v>
      </c>
      <c r="AG2674" s="18" t="n">
        <f aca="false">IF(Q2674="","",ROUND((Q2674-P2674)*1440,0))</f>
        <v>15</v>
      </c>
      <c r="AH2674" s="18" t="n">
        <f aca="false">IF(Q2674="","",ROUND((Q2674-H2674)*1440,0))</f>
        <v>364</v>
      </c>
      <c r="AI2674" s="19" t="n">
        <f aca="false">ROUND(IF(O2674="",Assumptions!$B$25-K2674,O2674-K2674)*24,1)</f>
        <v>4.3</v>
      </c>
      <c r="AJ2674" s="20" t="n">
        <f aca="false">ROUND(MAX(N(Y2674)/Assumptions!$C$5, N(Z2674)/Assumptions!$C$6, N(AA2674)/Assumptions!$C$7, N(AB2674)/Assumptions!$C$8, N(AC2674)/Assumptions!$C$9, N(AD2674)/Assumptions!$C$10, N(AE2674)/Assumptions!$C$11, N(AF2674)/Assumptions!$C$12, N(AG2674)/Assumptions!$C$13),3)</f>
        <v>3.733</v>
      </c>
      <c r="AK2674" s="0" t="str">
        <f aca="false">IF(OR(U2674="Pending",U2674="On Hold"),"Open GRN (awaiting)",IF(AJ2674&lt;=1,"Within SLA",IF(ROUND(N(Y2674)/Assumptions!$C$5,3)=AJ2674,"Gate Wait",IF(ROUND(N(Z2674)/Assumptions!$C$6,3)=AJ2674,"Dock Wait",IF(ROUND(N(AA2674)/Assumptions!$C$7,3)=AJ2674,"Unloading",IF(ROUND(N(AB2674)/Assumptions!$C$8,3)=AJ2674,"Unload-to-QC Wait",IF(ROUND(N(AC2674)/Assumptions!$C$9,3)=AJ2674,"QC",IF(ROUND(N(AD2674)/Assumptions!$C$10,3)=AJ2674,"QC-to-GRN Wait",IF(ROUND(N(AE2674)/Assumptions!$C$11,3)=AJ2674,"GRN Processing",IF(ROUND(N(AF2674)/Assumptions!$C$12,3)=AJ2674,"GRN-to-Putaway Wait",IF(ROUND(N(AG2674)/Assumptions!$C$13,3)=AJ2674,"Putaway","Within SLA")))))))))))</f>
        <v>QC-to-GRN Wait</v>
      </c>
    </row>
    <row r="2675" customFormat="false" ht="15" hidden="false" customHeight="false" outlineLevel="0" collapsed="false">
      <c r="A2675" s="0" t="s">
        <v>7660</v>
      </c>
      <c r="B2675" s="0" t="s">
        <v>7661</v>
      </c>
      <c r="C2675" s="0" t="s">
        <v>159</v>
      </c>
      <c r="D2675" s="0" t="s">
        <v>147</v>
      </c>
      <c r="E2675" s="0" t="s">
        <v>3827</v>
      </c>
      <c r="F2675" s="0" t="s">
        <v>128</v>
      </c>
      <c r="G2675" s="0" t="s">
        <v>167</v>
      </c>
      <c r="H2675" s="17" t="n">
        <v>46268.2409722222</v>
      </c>
      <c r="I2675" s="17" t="n">
        <v>46268.2486111111</v>
      </c>
      <c r="J2675" s="17" t="n">
        <v>46268.2513888889</v>
      </c>
      <c r="K2675" s="17" t="n">
        <v>46268.2583333333</v>
      </c>
      <c r="L2675" s="17" t="n">
        <v>46268.2666666667</v>
      </c>
      <c r="M2675" s="17" t="n">
        <v>46268.3201388889</v>
      </c>
      <c r="N2675" s="17" t="n">
        <v>46268.3375</v>
      </c>
      <c r="O2675" s="17" t="n">
        <v>46268.4041666667</v>
      </c>
      <c r="P2675" s="17" t="n">
        <v>46268.425</v>
      </c>
      <c r="Q2675" s="17" t="n">
        <v>46268.4423611111</v>
      </c>
      <c r="R2675" s="0" t="n">
        <v>82</v>
      </c>
      <c r="S2675" s="0" t="n">
        <v>0</v>
      </c>
      <c r="T2675" s="0" t="n">
        <v>0</v>
      </c>
      <c r="U2675" s="18" t="s">
        <v>130</v>
      </c>
      <c r="V2675" s="18" t="s">
        <v>131</v>
      </c>
      <c r="W2675" s="0" t="str">
        <f aca="false">IF(AND(X2675&gt;=6,X2675&lt;14),"A",IF(AND(X2675&gt;=14,X2675&lt;22),"B","C"))</f>
        <v>C</v>
      </c>
      <c r="X2675" s="18" t="n">
        <f aca="false">HOUR(H2675)</f>
        <v>5</v>
      </c>
      <c r="Y2675" s="18" t="n">
        <f aca="false">ROUND((I2675-H2675)*1440,0)</f>
        <v>11</v>
      </c>
      <c r="Z2675" s="18" t="n">
        <f aca="false">ROUND((J2675-I2675)*1440,0)</f>
        <v>4</v>
      </c>
      <c r="AA2675" s="18" t="n">
        <f aca="false">ROUND((K2675-J2675)*1440,0)</f>
        <v>10</v>
      </c>
      <c r="AB2675" s="18" t="n">
        <f aca="false">ROUND((L2675-K2675)*1440,0)</f>
        <v>12</v>
      </c>
      <c r="AC2675" s="18" t="n">
        <f aca="false">ROUND((M2675-L2675)*1440,0)</f>
        <v>77</v>
      </c>
      <c r="AD2675" s="18" t="n">
        <f aca="false">IF(N2675="","",ROUND((N2675-M2675)*1440,0))</f>
        <v>25</v>
      </c>
      <c r="AE2675" s="18" t="n">
        <f aca="false">IF(O2675="","",ROUND((O2675-N2675)*1440,0))</f>
        <v>96</v>
      </c>
      <c r="AF2675" s="18" t="n">
        <f aca="false">IF(P2675="","",ROUND((P2675-O2675)*1440,0))</f>
        <v>30</v>
      </c>
      <c r="AG2675" s="18" t="n">
        <f aca="false">IF(Q2675="","",ROUND((Q2675-P2675)*1440,0))</f>
        <v>25</v>
      </c>
      <c r="AH2675" s="18" t="n">
        <f aca="false">IF(Q2675="","",ROUND((Q2675-H2675)*1440,0))</f>
        <v>290</v>
      </c>
      <c r="AI2675" s="19" t="n">
        <f aca="false">ROUND(IF(O2675="",Assumptions!$B$25-K2675,O2675-K2675)*24,1)</f>
        <v>3.5</v>
      </c>
      <c r="AJ2675" s="20" t="n">
        <f aca="false">ROUND(MAX(N(Y2675)/Assumptions!$C$5, N(Z2675)/Assumptions!$C$6, N(AA2675)/Assumptions!$C$7, N(AB2675)/Assumptions!$C$8, N(AC2675)/Assumptions!$C$9, N(AD2675)/Assumptions!$C$10, N(AE2675)/Assumptions!$C$11, N(AF2675)/Assumptions!$C$12, N(AG2675)/Assumptions!$C$13),3)</f>
        <v>2.133</v>
      </c>
      <c r="AK2675" s="0" t="str">
        <f aca="false">IF(OR(U2675="Pending",U2675="On Hold"),"Open GRN (awaiting)",IF(AJ2675&lt;=1,"Within SLA",IF(ROUND(N(Y2675)/Assumptions!$C$5,3)=AJ2675,"Gate Wait",IF(ROUND(N(Z2675)/Assumptions!$C$6,3)=AJ2675,"Dock Wait",IF(ROUND(N(AA2675)/Assumptions!$C$7,3)=AJ2675,"Unloading",IF(ROUND(N(AB2675)/Assumptions!$C$8,3)=AJ2675,"Unload-to-QC Wait",IF(ROUND(N(AC2675)/Assumptions!$C$9,3)=AJ2675,"QC",IF(ROUND(N(AD2675)/Assumptions!$C$10,3)=AJ2675,"QC-to-GRN Wait",IF(ROUND(N(AE2675)/Assumptions!$C$11,3)=AJ2675,"GRN Processing",IF(ROUND(N(AF2675)/Assumptions!$C$12,3)=AJ2675,"GRN-to-Putaway Wait",IF(ROUND(N(AG2675)/Assumptions!$C$13,3)=AJ2675,"Putaway","Within SLA")))))))))))</f>
        <v>GRN Processing</v>
      </c>
    </row>
    <row r="2676" customFormat="false" ht="15" hidden="false" customHeight="false" outlineLevel="0" collapsed="false">
      <c r="A2676" s="0" t="s">
        <v>7662</v>
      </c>
      <c r="B2676" s="0" t="s">
        <v>7663</v>
      </c>
      <c r="C2676" s="0" t="s">
        <v>252</v>
      </c>
      <c r="D2676" s="0" t="s">
        <v>135</v>
      </c>
      <c r="E2676" s="0" t="s">
        <v>7664</v>
      </c>
      <c r="F2676" s="0" t="s">
        <v>155</v>
      </c>
      <c r="G2676" s="0" t="s">
        <v>178</v>
      </c>
      <c r="H2676" s="17" t="n">
        <v>46268.2465277778</v>
      </c>
      <c r="I2676" s="17" t="n">
        <v>46268.2680555556</v>
      </c>
      <c r="J2676" s="17" t="n">
        <v>46268.2770833333</v>
      </c>
      <c r="K2676" s="17" t="n">
        <v>46268.34375</v>
      </c>
      <c r="L2676" s="17" t="n">
        <v>46268.3472222222</v>
      </c>
      <c r="M2676" s="17" t="n">
        <v>46268.3708333333</v>
      </c>
      <c r="N2676" s="17" t="n">
        <v>46268.39375</v>
      </c>
      <c r="O2676" s="17" t="n">
        <v>46268.5423611111</v>
      </c>
      <c r="P2676" s="17" t="n">
        <v>46268.55</v>
      </c>
      <c r="Q2676" s="17" t="n">
        <v>46268.5784722222</v>
      </c>
      <c r="R2676" s="0" t="n">
        <v>446</v>
      </c>
      <c r="S2676" s="0" t="n">
        <v>0</v>
      </c>
      <c r="T2676" s="0" t="n">
        <v>0</v>
      </c>
      <c r="U2676" s="18" t="s">
        <v>130</v>
      </c>
      <c r="V2676" s="18" t="s">
        <v>156</v>
      </c>
      <c r="W2676" s="0" t="str">
        <f aca="false">IF(AND(X2676&gt;=6,X2676&lt;14),"A",IF(AND(X2676&gt;=14,X2676&lt;22),"B","C"))</f>
        <v>C</v>
      </c>
      <c r="X2676" s="18" t="n">
        <f aca="false">HOUR(H2676)</f>
        <v>5</v>
      </c>
      <c r="Y2676" s="18" t="n">
        <f aca="false">ROUND((I2676-H2676)*1440,0)</f>
        <v>31</v>
      </c>
      <c r="Z2676" s="18" t="n">
        <f aca="false">ROUND((J2676-I2676)*1440,0)</f>
        <v>13</v>
      </c>
      <c r="AA2676" s="18" t="n">
        <f aca="false">ROUND((K2676-J2676)*1440,0)</f>
        <v>96</v>
      </c>
      <c r="AB2676" s="18" t="n">
        <f aca="false">ROUND((L2676-K2676)*1440,0)</f>
        <v>5</v>
      </c>
      <c r="AC2676" s="18" t="n">
        <f aca="false">ROUND((M2676-L2676)*1440,0)</f>
        <v>34</v>
      </c>
      <c r="AD2676" s="18" t="n">
        <f aca="false">IF(N2676="","",ROUND((N2676-M2676)*1440,0))</f>
        <v>33</v>
      </c>
      <c r="AE2676" s="18" t="n">
        <f aca="false">IF(O2676="","",ROUND((O2676-N2676)*1440,0))</f>
        <v>214</v>
      </c>
      <c r="AF2676" s="18" t="n">
        <f aca="false">IF(P2676="","",ROUND((P2676-O2676)*1440,0))</f>
        <v>11</v>
      </c>
      <c r="AG2676" s="18" t="n">
        <f aca="false">IF(Q2676="","",ROUND((Q2676-P2676)*1440,0))</f>
        <v>41</v>
      </c>
      <c r="AH2676" s="18" t="n">
        <f aca="false">IF(Q2676="","",ROUND((Q2676-H2676)*1440,0))</f>
        <v>478</v>
      </c>
      <c r="AI2676" s="19" t="n">
        <f aca="false">ROUND(IF(O2676="",Assumptions!$B$25-K2676,O2676-K2676)*24,1)</f>
        <v>4.8</v>
      </c>
      <c r="AJ2676" s="20" t="n">
        <f aca="false">ROUND(MAX(N(Y2676)/Assumptions!$C$5, N(Z2676)/Assumptions!$C$6, N(AA2676)/Assumptions!$C$7, N(AB2676)/Assumptions!$C$8, N(AC2676)/Assumptions!$C$9, N(AD2676)/Assumptions!$C$10, N(AE2676)/Assumptions!$C$11, N(AF2676)/Assumptions!$C$12, N(AG2676)/Assumptions!$C$13),3)</f>
        <v>4.756</v>
      </c>
      <c r="AK2676" s="0" t="str">
        <f aca="false">IF(OR(U2676="Pending",U2676="On Hold"),"Open GRN (awaiting)",IF(AJ2676&lt;=1,"Within SLA",IF(ROUND(N(Y2676)/Assumptions!$C$5,3)=AJ2676,"Gate Wait",IF(ROUND(N(Z2676)/Assumptions!$C$6,3)=AJ2676,"Dock Wait",IF(ROUND(N(AA2676)/Assumptions!$C$7,3)=AJ2676,"Unloading",IF(ROUND(N(AB2676)/Assumptions!$C$8,3)=AJ2676,"Unload-to-QC Wait",IF(ROUND(N(AC2676)/Assumptions!$C$9,3)=AJ2676,"QC",IF(ROUND(N(AD2676)/Assumptions!$C$10,3)=AJ2676,"QC-to-GRN Wait",IF(ROUND(N(AE2676)/Assumptions!$C$11,3)=AJ2676,"GRN Processing",IF(ROUND(N(AF2676)/Assumptions!$C$12,3)=AJ2676,"GRN-to-Putaway Wait",IF(ROUND(N(AG2676)/Assumptions!$C$13,3)=AJ2676,"Putaway","Within SLA")))))))))))</f>
        <v>GRN Processing</v>
      </c>
    </row>
    <row r="2677" customFormat="false" ht="15" hidden="false" customHeight="false" outlineLevel="0" collapsed="false">
      <c r="A2677" s="0" t="s">
        <v>7665</v>
      </c>
      <c r="B2677" s="0" t="s">
        <v>7666</v>
      </c>
      <c r="C2677" s="0" t="s">
        <v>134</v>
      </c>
      <c r="D2677" s="0" t="s">
        <v>147</v>
      </c>
      <c r="E2677" s="0" t="s">
        <v>842</v>
      </c>
      <c r="F2677" s="0" t="s">
        <v>128</v>
      </c>
      <c r="G2677" s="0" t="s">
        <v>167</v>
      </c>
      <c r="H2677" s="17" t="n">
        <v>46268.2555555556</v>
      </c>
      <c r="I2677" s="17" t="n">
        <v>46268.2673611111</v>
      </c>
      <c r="J2677" s="17" t="n">
        <v>46268.2743055556</v>
      </c>
      <c r="K2677" s="17" t="n">
        <v>46268.2986111111</v>
      </c>
      <c r="L2677" s="17" t="n">
        <v>46268.3020833333</v>
      </c>
      <c r="M2677" s="17" t="n">
        <v>46268.3229166667</v>
      </c>
      <c r="N2677" s="17" t="n">
        <v>46268.3298611111</v>
      </c>
      <c r="O2677" s="17" t="n">
        <v>46268.3395833333</v>
      </c>
      <c r="P2677" s="17" t="n">
        <v>46268.3451388889</v>
      </c>
      <c r="Q2677" s="17" t="n">
        <v>46268.3541666667</v>
      </c>
      <c r="R2677" s="0" t="n">
        <v>386</v>
      </c>
      <c r="S2677" s="0" t="n">
        <v>0</v>
      </c>
      <c r="T2677" s="0" t="n">
        <v>0</v>
      </c>
      <c r="U2677" s="18" t="s">
        <v>130</v>
      </c>
      <c r="V2677" s="18" t="s">
        <v>333</v>
      </c>
      <c r="W2677" s="0" t="str">
        <f aca="false">IF(AND(X2677&gt;=6,X2677&lt;14),"A",IF(AND(X2677&gt;=14,X2677&lt;22),"B","C"))</f>
        <v>A</v>
      </c>
      <c r="X2677" s="18" t="n">
        <f aca="false">HOUR(H2677)</f>
        <v>6</v>
      </c>
      <c r="Y2677" s="18" t="n">
        <f aca="false">ROUND((I2677-H2677)*1440,0)</f>
        <v>17</v>
      </c>
      <c r="Z2677" s="18" t="n">
        <f aca="false">ROUND((J2677-I2677)*1440,0)</f>
        <v>10</v>
      </c>
      <c r="AA2677" s="18" t="n">
        <f aca="false">ROUND((K2677-J2677)*1440,0)</f>
        <v>35</v>
      </c>
      <c r="AB2677" s="18" t="n">
        <f aca="false">ROUND((L2677-K2677)*1440,0)</f>
        <v>5</v>
      </c>
      <c r="AC2677" s="18" t="n">
        <f aca="false">ROUND((M2677-L2677)*1440,0)</f>
        <v>30</v>
      </c>
      <c r="AD2677" s="18" t="n">
        <f aca="false">IF(N2677="","",ROUND((N2677-M2677)*1440,0))</f>
        <v>10</v>
      </c>
      <c r="AE2677" s="18" t="n">
        <f aca="false">IF(O2677="","",ROUND((O2677-N2677)*1440,0))</f>
        <v>14</v>
      </c>
      <c r="AF2677" s="18" t="n">
        <f aca="false">IF(P2677="","",ROUND((P2677-O2677)*1440,0))</f>
        <v>8</v>
      </c>
      <c r="AG2677" s="18" t="n">
        <f aca="false">IF(Q2677="","",ROUND((Q2677-P2677)*1440,0))</f>
        <v>13</v>
      </c>
      <c r="AH2677" s="18" t="n">
        <f aca="false">IF(Q2677="","",ROUND((Q2677-H2677)*1440,0))</f>
        <v>142</v>
      </c>
      <c r="AI2677" s="19" t="n">
        <f aca="false">ROUND(IF(O2677="",Assumptions!$B$25-K2677,O2677-K2677)*24,1)</f>
        <v>1</v>
      </c>
      <c r="AJ2677" s="20" t="n">
        <f aca="false">ROUND(MAX(N(Y2677)/Assumptions!$C$5, N(Z2677)/Assumptions!$C$6, N(AA2677)/Assumptions!$C$7, N(AB2677)/Assumptions!$C$8, N(AC2677)/Assumptions!$C$9, N(AD2677)/Assumptions!$C$10, N(AE2677)/Assumptions!$C$11, N(AF2677)/Assumptions!$C$12, N(AG2677)/Assumptions!$C$13),3)</f>
        <v>0.667</v>
      </c>
      <c r="AK2677" s="0" t="str">
        <f aca="false">IF(OR(U2677="Pending",U2677="On Hold"),"Open GRN (awaiting)",IF(AJ2677&lt;=1,"Within SLA",IF(ROUND(N(Y2677)/Assumptions!$C$5,3)=AJ2677,"Gate Wait",IF(ROUND(N(Z2677)/Assumptions!$C$6,3)=AJ2677,"Dock Wait",IF(ROUND(N(AA2677)/Assumptions!$C$7,3)=AJ2677,"Unloading",IF(ROUND(N(AB2677)/Assumptions!$C$8,3)=AJ2677,"Unload-to-QC Wait",IF(ROUND(N(AC2677)/Assumptions!$C$9,3)=AJ2677,"QC",IF(ROUND(N(AD2677)/Assumptions!$C$10,3)=AJ2677,"QC-to-GRN Wait",IF(ROUND(N(AE2677)/Assumptions!$C$11,3)=AJ2677,"GRN Processing",IF(ROUND(N(AF2677)/Assumptions!$C$12,3)=AJ2677,"GRN-to-Putaway Wait",IF(ROUND(N(AG2677)/Assumptions!$C$13,3)=AJ2677,"Putaway","Within SLA")))))))))))</f>
        <v>Within SLA</v>
      </c>
    </row>
    <row r="2678" customFormat="false" ht="15" hidden="false" customHeight="false" outlineLevel="0" collapsed="false">
      <c r="A2678" s="0" t="s">
        <v>7667</v>
      </c>
      <c r="B2678" s="0" t="s">
        <v>7668</v>
      </c>
      <c r="C2678" s="0" t="s">
        <v>170</v>
      </c>
      <c r="D2678" s="0" t="s">
        <v>119</v>
      </c>
      <c r="E2678" s="0" t="s">
        <v>7669</v>
      </c>
      <c r="F2678" s="0" t="s">
        <v>172</v>
      </c>
      <c r="G2678" s="0" t="s">
        <v>122</v>
      </c>
      <c r="H2678" s="17" t="n">
        <v>46268.29375</v>
      </c>
      <c r="I2678" s="17" t="n">
        <v>46268.3013888889</v>
      </c>
      <c r="J2678" s="17" t="n">
        <v>46268.3090277778</v>
      </c>
      <c r="K2678" s="17" t="n">
        <v>46268.3298611111</v>
      </c>
      <c r="L2678" s="17" t="n">
        <v>46268.3395833333</v>
      </c>
      <c r="M2678" s="17" t="n">
        <v>46268.3611111111</v>
      </c>
      <c r="N2678" s="17" t="n">
        <v>46268.3722222222</v>
      </c>
      <c r="O2678" s="17" t="n">
        <v>46268.39375</v>
      </c>
      <c r="P2678" s="17" t="n">
        <v>46268.4055555556</v>
      </c>
      <c r="Q2678" s="17" t="n">
        <v>46268.4201388889</v>
      </c>
      <c r="R2678" s="0" t="n">
        <v>270</v>
      </c>
      <c r="S2678" s="0" t="n">
        <v>0</v>
      </c>
      <c r="T2678" s="0" t="n">
        <v>0</v>
      </c>
      <c r="U2678" s="18" t="s">
        <v>130</v>
      </c>
      <c r="V2678" s="18" t="s">
        <v>333</v>
      </c>
      <c r="W2678" s="0" t="str">
        <f aca="false">IF(AND(X2678&gt;=6,X2678&lt;14),"A",IF(AND(X2678&gt;=14,X2678&lt;22),"B","C"))</f>
        <v>A</v>
      </c>
      <c r="X2678" s="18" t="n">
        <f aca="false">HOUR(H2678)</f>
        <v>7</v>
      </c>
      <c r="Y2678" s="18" t="n">
        <f aca="false">ROUND((I2678-H2678)*1440,0)</f>
        <v>11</v>
      </c>
      <c r="Z2678" s="18" t="n">
        <f aca="false">ROUND((J2678-I2678)*1440,0)</f>
        <v>11</v>
      </c>
      <c r="AA2678" s="18" t="n">
        <f aca="false">ROUND((K2678-J2678)*1440,0)</f>
        <v>30</v>
      </c>
      <c r="AB2678" s="18" t="n">
        <f aca="false">ROUND((L2678-K2678)*1440,0)</f>
        <v>14</v>
      </c>
      <c r="AC2678" s="18" t="n">
        <f aca="false">ROUND((M2678-L2678)*1440,0)</f>
        <v>31</v>
      </c>
      <c r="AD2678" s="18" t="n">
        <f aca="false">IF(N2678="","",ROUND((N2678-M2678)*1440,0))</f>
        <v>16</v>
      </c>
      <c r="AE2678" s="18" t="n">
        <f aca="false">IF(O2678="","",ROUND((O2678-N2678)*1440,0))</f>
        <v>31</v>
      </c>
      <c r="AF2678" s="18" t="n">
        <f aca="false">IF(P2678="","",ROUND((P2678-O2678)*1440,0))</f>
        <v>17</v>
      </c>
      <c r="AG2678" s="18" t="n">
        <f aca="false">IF(Q2678="","",ROUND((Q2678-P2678)*1440,0))</f>
        <v>21</v>
      </c>
      <c r="AH2678" s="18" t="n">
        <f aca="false">IF(Q2678="","",ROUND((Q2678-H2678)*1440,0))</f>
        <v>182</v>
      </c>
      <c r="AI2678" s="19" t="n">
        <f aca="false">ROUND(IF(O2678="",Assumptions!$B$25-K2678,O2678-K2678)*24,1)</f>
        <v>1.5</v>
      </c>
      <c r="AJ2678" s="20" t="n">
        <f aca="false">ROUND(MAX(N(Y2678)/Assumptions!$C$5, N(Z2678)/Assumptions!$C$6, N(AA2678)/Assumptions!$C$7, N(AB2678)/Assumptions!$C$8, N(AC2678)/Assumptions!$C$9, N(AD2678)/Assumptions!$C$10, N(AE2678)/Assumptions!$C$11, N(AF2678)/Assumptions!$C$12, N(AG2678)/Assumptions!$C$13),3)</f>
        <v>0.933</v>
      </c>
      <c r="AK2678" s="0" t="str">
        <f aca="false">IF(OR(U2678="Pending",U2678="On Hold"),"Open GRN (awaiting)",IF(AJ2678&lt;=1,"Within SLA",IF(ROUND(N(Y2678)/Assumptions!$C$5,3)=AJ2678,"Gate Wait",IF(ROUND(N(Z2678)/Assumptions!$C$6,3)=AJ2678,"Dock Wait",IF(ROUND(N(AA2678)/Assumptions!$C$7,3)=AJ2678,"Unloading",IF(ROUND(N(AB2678)/Assumptions!$C$8,3)=AJ2678,"Unload-to-QC Wait",IF(ROUND(N(AC2678)/Assumptions!$C$9,3)=AJ2678,"QC",IF(ROUND(N(AD2678)/Assumptions!$C$10,3)=AJ2678,"QC-to-GRN Wait",IF(ROUND(N(AE2678)/Assumptions!$C$11,3)=AJ2678,"GRN Processing",IF(ROUND(N(AF2678)/Assumptions!$C$12,3)=AJ2678,"GRN-to-Putaway Wait",IF(ROUND(N(AG2678)/Assumptions!$C$13,3)=AJ2678,"Putaway","Within SLA")))))))))))</f>
        <v>Within SLA</v>
      </c>
    </row>
    <row r="2679" customFormat="false" ht="15" hidden="false" customHeight="false" outlineLevel="0" collapsed="false">
      <c r="A2679" s="0" t="s">
        <v>7670</v>
      </c>
      <c r="B2679" s="0" t="s">
        <v>7671</v>
      </c>
      <c r="C2679" s="0" t="s">
        <v>170</v>
      </c>
      <c r="D2679" s="0" t="s">
        <v>147</v>
      </c>
      <c r="E2679" s="0" t="s">
        <v>3175</v>
      </c>
      <c r="F2679" s="0" t="s">
        <v>172</v>
      </c>
      <c r="G2679" s="0" t="s">
        <v>167</v>
      </c>
      <c r="H2679" s="17" t="n">
        <v>46268.2951388889</v>
      </c>
      <c r="I2679" s="17" t="n">
        <v>46268.3152777778</v>
      </c>
      <c r="J2679" s="17" t="n">
        <v>46268.3243055556</v>
      </c>
      <c r="K2679" s="17" t="n">
        <v>46268.3506944445</v>
      </c>
      <c r="L2679" s="17" t="n">
        <v>46268.3618055556</v>
      </c>
      <c r="M2679" s="17" t="n">
        <v>46268.3916666667</v>
      </c>
      <c r="N2679" s="17" t="n">
        <v>46268.4048611111</v>
      </c>
      <c r="O2679" s="17" t="n">
        <v>46268.4451388889</v>
      </c>
      <c r="P2679" s="17" t="n">
        <v>46268.4604166667</v>
      </c>
      <c r="Q2679" s="17" t="n">
        <v>46268.4763888889</v>
      </c>
      <c r="R2679" s="0" t="n">
        <v>1154</v>
      </c>
      <c r="S2679" s="0" t="n">
        <v>0</v>
      </c>
      <c r="T2679" s="0" t="n">
        <v>0</v>
      </c>
      <c r="U2679" s="18" t="s">
        <v>130</v>
      </c>
      <c r="V2679" s="18" t="s">
        <v>144</v>
      </c>
      <c r="W2679" s="0" t="str">
        <f aca="false">IF(AND(X2679&gt;=6,X2679&lt;14),"A",IF(AND(X2679&gt;=14,X2679&lt;22),"B","C"))</f>
        <v>A</v>
      </c>
      <c r="X2679" s="18" t="n">
        <f aca="false">HOUR(H2679)</f>
        <v>7</v>
      </c>
      <c r="Y2679" s="18" t="n">
        <f aca="false">ROUND((I2679-H2679)*1440,0)</f>
        <v>29</v>
      </c>
      <c r="Z2679" s="18" t="n">
        <f aca="false">ROUND((J2679-I2679)*1440,0)</f>
        <v>13</v>
      </c>
      <c r="AA2679" s="18" t="n">
        <f aca="false">ROUND((K2679-J2679)*1440,0)</f>
        <v>38</v>
      </c>
      <c r="AB2679" s="18" t="n">
        <f aca="false">ROUND((L2679-K2679)*1440,0)</f>
        <v>16</v>
      </c>
      <c r="AC2679" s="18" t="n">
        <f aca="false">ROUND((M2679-L2679)*1440,0)</f>
        <v>43</v>
      </c>
      <c r="AD2679" s="18" t="n">
        <f aca="false">IF(N2679="","",ROUND((N2679-M2679)*1440,0))</f>
        <v>19</v>
      </c>
      <c r="AE2679" s="18" t="n">
        <f aca="false">IF(O2679="","",ROUND((O2679-N2679)*1440,0))</f>
        <v>58</v>
      </c>
      <c r="AF2679" s="18" t="n">
        <f aca="false">IF(P2679="","",ROUND((P2679-O2679)*1440,0))</f>
        <v>22</v>
      </c>
      <c r="AG2679" s="18" t="n">
        <f aca="false">IF(Q2679="","",ROUND((Q2679-P2679)*1440,0))</f>
        <v>23</v>
      </c>
      <c r="AH2679" s="18" t="n">
        <f aca="false">IF(Q2679="","",ROUND((Q2679-H2679)*1440,0))</f>
        <v>261</v>
      </c>
      <c r="AI2679" s="19" t="n">
        <f aca="false">ROUND(IF(O2679="",Assumptions!$B$25-K2679,O2679-K2679)*24,1)</f>
        <v>2.3</v>
      </c>
      <c r="AJ2679" s="20" t="n">
        <f aca="false">ROUND(MAX(N(Y2679)/Assumptions!$C$5, N(Z2679)/Assumptions!$C$6, N(AA2679)/Assumptions!$C$7, N(AB2679)/Assumptions!$C$8, N(AC2679)/Assumptions!$C$9, N(AD2679)/Assumptions!$C$10, N(AE2679)/Assumptions!$C$11, N(AF2679)/Assumptions!$C$12, N(AG2679)/Assumptions!$C$13),3)</f>
        <v>1.289</v>
      </c>
      <c r="AK2679" s="0" t="str">
        <f aca="false">IF(OR(U2679="Pending",U2679="On Hold"),"Open GRN (awaiting)",IF(AJ2679&lt;=1,"Within SLA",IF(ROUND(N(Y2679)/Assumptions!$C$5,3)=AJ2679,"Gate Wait",IF(ROUND(N(Z2679)/Assumptions!$C$6,3)=AJ2679,"Dock Wait",IF(ROUND(N(AA2679)/Assumptions!$C$7,3)=AJ2679,"Unloading",IF(ROUND(N(AB2679)/Assumptions!$C$8,3)=AJ2679,"Unload-to-QC Wait",IF(ROUND(N(AC2679)/Assumptions!$C$9,3)=AJ2679,"QC",IF(ROUND(N(AD2679)/Assumptions!$C$10,3)=AJ2679,"QC-to-GRN Wait",IF(ROUND(N(AE2679)/Assumptions!$C$11,3)=AJ2679,"GRN Processing",IF(ROUND(N(AF2679)/Assumptions!$C$12,3)=AJ2679,"GRN-to-Putaway Wait",IF(ROUND(N(AG2679)/Assumptions!$C$13,3)=AJ2679,"Putaway","Within SLA")))))))))))</f>
        <v>GRN Processing</v>
      </c>
    </row>
    <row r="2680" customFormat="false" ht="15" hidden="false" customHeight="false" outlineLevel="0" collapsed="false">
      <c r="A2680" s="0" t="s">
        <v>7672</v>
      </c>
      <c r="B2680" s="0" t="s">
        <v>7673</v>
      </c>
      <c r="C2680" s="0" t="s">
        <v>142</v>
      </c>
      <c r="D2680" s="0" t="s">
        <v>135</v>
      </c>
      <c r="E2680" s="0" t="s">
        <v>665</v>
      </c>
      <c r="F2680" s="0" t="s">
        <v>137</v>
      </c>
      <c r="G2680" s="0" t="s">
        <v>178</v>
      </c>
      <c r="H2680" s="17" t="n">
        <v>46268.3222222222</v>
      </c>
      <c r="I2680" s="17" t="n">
        <v>46268.3256944444</v>
      </c>
      <c r="J2680" s="17" t="n">
        <v>46268.3291666667</v>
      </c>
      <c r="K2680" s="17" t="n">
        <v>46268.3548611111</v>
      </c>
      <c r="L2680" s="17" t="n">
        <v>46268.3583333333</v>
      </c>
      <c r="M2680" s="17" t="n">
        <v>46268.3972222222</v>
      </c>
      <c r="N2680" s="17" t="n">
        <v>46268.4451388889</v>
      </c>
      <c r="O2680" s="17" t="n">
        <v>46268.4631944444</v>
      </c>
      <c r="P2680" s="17" t="n">
        <v>46268.4680555556</v>
      </c>
      <c r="Q2680" s="17" t="n">
        <v>46268.4791666667</v>
      </c>
      <c r="R2680" s="0" t="n">
        <v>282</v>
      </c>
      <c r="S2680" s="0" t="n">
        <v>0</v>
      </c>
      <c r="T2680" s="0" t="n">
        <v>0</v>
      </c>
      <c r="U2680" s="18" t="s">
        <v>130</v>
      </c>
      <c r="V2680" s="18" t="s">
        <v>131</v>
      </c>
      <c r="W2680" s="0" t="str">
        <f aca="false">IF(AND(X2680&gt;=6,X2680&lt;14),"A",IF(AND(X2680&gt;=14,X2680&lt;22),"B","C"))</f>
        <v>A</v>
      </c>
      <c r="X2680" s="18" t="n">
        <f aca="false">HOUR(H2680)</f>
        <v>7</v>
      </c>
      <c r="Y2680" s="18" t="n">
        <f aca="false">ROUND((I2680-H2680)*1440,0)</f>
        <v>5</v>
      </c>
      <c r="Z2680" s="18" t="n">
        <f aca="false">ROUND((J2680-I2680)*1440,0)</f>
        <v>5</v>
      </c>
      <c r="AA2680" s="18" t="n">
        <f aca="false">ROUND((K2680-J2680)*1440,0)</f>
        <v>37</v>
      </c>
      <c r="AB2680" s="18" t="n">
        <f aca="false">ROUND((L2680-K2680)*1440,0)</f>
        <v>5</v>
      </c>
      <c r="AC2680" s="18" t="n">
        <f aca="false">ROUND((M2680-L2680)*1440,0)</f>
        <v>56</v>
      </c>
      <c r="AD2680" s="18" t="n">
        <f aca="false">IF(N2680="","",ROUND((N2680-M2680)*1440,0))</f>
        <v>69</v>
      </c>
      <c r="AE2680" s="18" t="n">
        <f aca="false">IF(O2680="","",ROUND((O2680-N2680)*1440,0))</f>
        <v>26</v>
      </c>
      <c r="AF2680" s="18" t="n">
        <f aca="false">IF(P2680="","",ROUND((P2680-O2680)*1440,0))</f>
        <v>7</v>
      </c>
      <c r="AG2680" s="18" t="n">
        <f aca="false">IF(Q2680="","",ROUND((Q2680-P2680)*1440,0))</f>
        <v>16</v>
      </c>
      <c r="AH2680" s="18" t="n">
        <f aca="false">IF(Q2680="","",ROUND((Q2680-H2680)*1440,0))</f>
        <v>226</v>
      </c>
      <c r="AI2680" s="19" t="n">
        <f aca="false">ROUND(IF(O2680="",Assumptions!$B$25-K2680,O2680-K2680)*24,1)</f>
        <v>2.6</v>
      </c>
      <c r="AJ2680" s="20" t="n">
        <f aca="false">ROUND(MAX(N(Y2680)/Assumptions!$C$5, N(Z2680)/Assumptions!$C$6, N(AA2680)/Assumptions!$C$7, N(AB2680)/Assumptions!$C$8, N(AC2680)/Assumptions!$C$9, N(AD2680)/Assumptions!$C$10, N(AE2680)/Assumptions!$C$11, N(AF2680)/Assumptions!$C$12, N(AG2680)/Assumptions!$C$13),3)</f>
        <v>2.3</v>
      </c>
      <c r="AK2680" s="0" t="str">
        <f aca="false">IF(OR(U2680="Pending",U2680="On Hold"),"Open GRN (awaiting)",IF(AJ2680&lt;=1,"Within SLA",IF(ROUND(N(Y2680)/Assumptions!$C$5,3)=AJ2680,"Gate Wait",IF(ROUND(N(Z2680)/Assumptions!$C$6,3)=AJ2680,"Dock Wait",IF(ROUND(N(AA2680)/Assumptions!$C$7,3)=AJ2680,"Unloading",IF(ROUND(N(AB2680)/Assumptions!$C$8,3)=AJ2680,"Unload-to-QC Wait",IF(ROUND(N(AC2680)/Assumptions!$C$9,3)=AJ2680,"QC",IF(ROUND(N(AD2680)/Assumptions!$C$10,3)=AJ2680,"QC-to-GRN Wait",IF(ROUND(N(AE2680)/Assumptions!$C$11,3)=AJ2680,"GRN Processing",IF(ROUND(N(AF2680)/Assumptions!$C$12,3)=AJ2680,"GRN-to-Putaway Wait",IF(ROUND(N(AG2680)/Assumptions!$C$13,3)=AJ2680,"Putaway","Within SLA")))))))))))</f>
        <v>QC-to-GRN Wait</v>
      </c>
    </row>
    <row r="2681" customFormat="false" ht="15" hidden="false" customHeight="false" outlineLevel="0" collapsed="false">
      <c r="A2681" s="0" t="s">
        <v>7674</v>
      </c>
      <c r="B2681" s="0" t="s">
        <v>7675</v>
      </c>
      <c r="C2681" s="0" t="s">
        <v>252</v>
      </c>
      <c r="D2681" s="0" t="s">
        <v>147</v>
      </c>
      <c r="E2681" s="0" t="s">
        <v>7676</v>
      </c>
      <c r="F2681" s="0" t="s">
        <v>155</v>
      </c>
      <c r="G2681" s="0" t="s">
        <v>167</v>
      </c>
      <c r="H2681" s="17" t="n">
        <v>46268.3263888889</v>
      </c>
      <c r="I2681" s="17" t="n">
        <v>46268.3423611111</v>
      </c>
      <c r="J2681" s="17" t="n">
        <v>46268.3465277778</v>
      </c>
      <c r="K2681" s="17" t="n">
        <v>46268.3659722222</v>
      </c>
      <c r="L2681" s="17" t="n">
        <v>46268.36875</v>
      </c>
      <c r="M2681" s="17" t="n">
        <v>46268.3888888889</v>
      </c>
      <c r="N2681" s="17" t="n">
        <v>46268.4131944445</v>
      </c>
      <c r="O2681" s="17" t="n">
        <v>46268.4361111111</v>
      </c>
      <c r="P2681" s="17" t="n">
        <v>46268.4708333333</v>
      </c>
      <c r="Q2681" s="17" t="n">
        <v>46268.4881944444</v>
      </c>
      <c r="R2681" s="0" t="n">
        <v>298</v>
      </c>
      <c r="S2681" s="0" t="n">
        <v>0</v>
      </c>
      <c r="T2681" s="0" t="n">
        <v>0</v>
      </c>
      <c r="U2681" s="18" t="s">
        <v>130</v>
      </c>
      <c r="V2681" s="18" t="s">
        <v>139</v>
      </c>
      <c r="W2681" s="0" t="str">
        <f aca="false">IF(AND(X2681&gt;=6,X2681&lt;14),"A",IF(AND(X2681&gt;=14,X2681&lt;22),"B","C"))</f>
        <v>A</v>
      </c>
      <c r="X2681" s="18" t="n">
        <f aca="false">HOUR(H2681)</f>
        <v>7</v>
      </c>
      <c r="Y2681" s="18" t="n">
        <f aca="false">ROUND((I2681-H2681)*1440,0)</f>
        <v>23</v>
      </c>
      <c r="Z2681" s="18" t="n">
        <f aca="false">ROUND((J2681-I2681)*1440,0)</f>
        <v>6</v>
      </c>
      <c r="AA2681" s="18" t="n">
        <f aca="false">ROUND((K2681-J2681)*1440,0)</f>
        <v>28</v>
      </c>
      <c r="AB2681" s="18" t="n">
        <f aca="false">ROUND((L2681-K2681)*1440,0)</f>
        <v>4</v>
      </c>
      <c r="AC2681" s="18" t="n">
        <f aca="false">ROUND((M2681-L2681)*1440,0)</f>
        <v>29</v>
      </c>
      <c r="AD2681" s="18" t="n">
        <f aca="false">IF(N2681="","",ROUND((N2681-M2681)*1440,0))</f>
        <v>35</v>
      </c>
      <c r="AE2681" s="18" t="n">
        <f aca="false">IF(O2681="","",ROUND((O2681-N2681)*1440,0))</f>
        <v>33</v>
      </c>
      <c r="AF2681" s="18" t="n">
        <f aca="false">IF(P2681="","",ROUND((P2681-O2681)*1440,0))</f>
        <v>50</v>
      </c>
      <c r="AG2681" s="18" t="n">
        <f aca="false">IF(Q2681="","",ROUND((Q2681-P2681)*1440,0))</f>
        <v>25</v>
      </c>
      <c r="AH2681" s="18" t="n">
        <f aca="false">IF(Q2681="","",ROUND((Q2681-H2681)*1440,0))</f>
        <v>233</v>
      </c>
      <c r="AI2681" s="19" t="n">
        <f aca="false">ROUND(IF(O2681="",Assumptions!$B$25-K2681,O2681-K2681)*24,1)</f>
        <v>1.7</v>
      </c>
      <c r="AJ2681" s="20" t="n">
        <f aca="false">ROUND(MAX(N(Y2681)/Assumptions!$C$5, N(Z2681)/Assumptions!$C$6, N(AA2681)/Assumptions!$C$7, N(AB2681)/Assumptions!$C$8, N(AC2681)/Assumptions!$C$9, N(AD2681)/Assumptions!$C$10, N(AE2681)/Assumptions!$C$11, N(AF2681)/Assumptions!$C$12, N(AG2681)/Assumptions!$C$13),3)</f>
        <v>2.5</v>
      </c>
      <c r="AK2681" s="0" t="str">
        <f aca="false">IF(OR(U2681="Pending",U2681="On Hold"),"Open GRN (awaiting)",IF(AJ2681&lt;=1,"Within SLA",IF(ROUND(N(Y2681)/Assumptions!$C$5,3)=AJ2681,"Gate Wait",IF(ROUND(N(Z2681)/Assumptions!$C$6,3)=AJ2681,"Dock Wait",IF(ROUND(N(AA2681)/Assumptions!$C$7,3)=AJ2681,"Unloading",IF(ROUND(N(AB2681)/Assumptions!$C$8,3)=AJ2681,"Unload-to-QC Wait",IF(ROUND(N(AC2681)/Assumptions!$C$9,3)=AJ2681,"QC",IF(ROUND(N(AD2681)/Assumptions!$C$10,3)=AJ2681,"QC-to-GRN Wait",IF(ROUND(N(AE2681)/Assumptions!$C$11,3)=AJ2681,"GRN Processing",IF(ROUND(N(AF2681)/Assumptions!$C$12,3)=AJ2681,"GRN-to-Putaway Wait",IF(ROUND(N(AG2681)/Assumptions!$C$13,3)=AJ2681,"Putaway","Within SLA")))))))))))</f>
        <v>GRN-to-Putaway Wait</v>
      </c>
    </row>
    <row r="2682" customFormat="false" ht="15" hidden="false" customHeight="false" outlineLevel="0" collapsed="false">
      <c r="A2682" s="0" t="s">
        <v>7677</v>
      </c>
      <c r="B2682" s="0" t="s">
        <v>7678</v>
      </c>
      <c r="C2682" s="0" t="s">
        <v>118</v>
      </c>
      <c r="D2682" s="0" t="s">
        <v>135</v>
      </c>
      <c r="E2682" s="0" t="s">
        <v>7679</v>
      </c>
      <c r="F2682" s="0" t="s">
        <v>121</v>
      </c>
      <c r="G2682" s="0" t="s">
        <v>178</v>
      </c>
      <c r="H2682" s="17" t="n">
        <v>46268.3368055556</v>
      </c>
      <c r="I2682" s="17" t="n">
        <v>46268.3520833333</v>
      </c>
      <c r="J2682" s="17" t="n">
        <v>46268.3541666667</v>
      </c>
      <c r="K2682" s="17" t="n">
        <v>46268.3680555556</v>
      </c>
      <c r="L2682" s="17" t="n">
        <v>46268.3715277778</v>
      </c>
      <c r="M2682" s="17" t="n">
        <v>46268.3847222222</v>
      </c>
      <c r="N2682" s="17" t="n">
        <v>46268.4006944444</v>
      </c>
      <c r="O2682" s="17" t="n">
        <v>46268.4173611111</v>
      </c>
      <c r="P2682" s="17" t="n">
        <v>46268.4347222222</v>
      </c>
      <c r="Q2682" s="17" t="n">
        <v>46268.4715277778</v>
      </c>
      <c r="R2682" s="0" t="n">
        <v>220</v>
      </c>
      <c r="S2682" s="0" t="n">
        <v>0</v>
      </c>
      <c r="T2682" s="0" t="n">
        <v>0</v>
      </c>
      <c r="U2682" s="18" t="s">
        <v>130</v>
      </c>
      <c r="V2682" s="18" t="s">
        <v>144</v>
      </c>
      <c r="W2682" s="0" t="str">
        <f aca="false">IF(AND(X2682&gt;=6,X2682&lt;14),"A",IF(AND(X2682&gt;=14,X2682&lt;22),"B","C"))</f>
        <v>A</v>
      </c>
      <c r="X2682" s="18" t="n">
        <f aca="false">HOUR(H2682)</f>
        <v>8</v>
      </c>
      <c r="Y2682" s="18" t="n">
        <f aca="false">ROUND((I2682-H2682)*1440,0)</f>
        <v>22</v>
      </c>
      <c r="Z2682" s="18" t="n">
        <f aca="false">ROUND((J2682-I2682)*1440,0)</f>
        <v>3</v>
      </c>
      <c r="AA2682" s="18" t="n">
        <f aca="false">ROUND((K2682-J2682)*1440,0)</f>
        <v>20</v>
      </c>
      <c r="AB2682" s="18" t="n">
        <f aca="false">ROUND((L2682-K2682)*1440,0)</f>
        <v>5</v>
      </c>
      <c r="AC2682" s="18" t="n">
        <f aca="false">ROUND((M2682-L2682)*1440,0)</f>
        <v>19</v>
      </c>
      <c r="AD2682" s="18" t="n">
        <f aca="false">IF(N2682="","",ROUND((N2682-M2682)*1440,0))</f>
        <v>23</v>
      </c>
      <c r="AE2682" s="18" t="n">
        <f aca="false">IF(O2682="","",ROUND((O2682-N2682)*1440,0))</f>
        <v>24</v>
      </c>
      <c r="AF2682" s="18" t="n">
        <f aca="false">IF(P2682="","",ROUND((P2682-O2682)*1440,0))</f>
        <v>25</v>
      </c>
      <c r="AG2682" s="18" t="n">
        <f aca="false">IF(Q2682="","",ROUND((Q2682-P2682)*1440,0))</f>
        <v>53</v>
      </c>
      <c r="AH2682" s="18" t="n">
        <f aca="false">IF(Q2682="","",ROUND((Q2682-H2682)*1440,0))</f>
        <v>194</v>
      </c>
      <c r="AI2682" s="19" t="n">
        <f aca="false">ROUND(IF(O2682="",Assumptions!$B$25-K2682,O2682-K2682)*24,1)</f>
        <v>1.2</v>
      </c>
      <c r="AJ2682" s="20" t="n">
        <f aca="false">ROUND(MAX(N(Y2682)/Assumptions!$C$5, N(Z2682)/Assumptions!$C$6, N(AA2682)/Assumptions!$C$7, N(AB2682)/Assumptions!$C$8, N(AC2682)/Assumptions!$C$9, N(AD2682)/Assumptions!$C$10, N(AE2682)/Assumptions!$C$11, N(AF2682)/Assumptions!$C$12, N(AG2682)/Assumptions!$C$13),3)</f>
        <v>1.325</v>
      </c>
      <c r="AK2682" s="0" t="str">
        <f aca="false">IF(OR(U2682="Pending",U2682="On Hold"),"Open GRN (awaiting)",IF(AJ2682&lt;=1,"Within SLA",IF(ROUND(N(Y2682)/Assumptions!$C$5,3)=AJ2682,"Gate Wait",IF(ROUND(N(Z2682)/Assumptions!$C$6,3)=AJ2682,"Dock Wait",IF(ROUND(N(AA2682)/Assumptions!$C$7,3)=AJ2682,"Unloading",IF(ROUND(N(AB2682)/Assumptions!$C$8,3)=AJ2682,"Unload-to-QC Wait",IF(ROUND(N(AC2682)/Assumptions!$C$9,3)=AJ2682,"QC",IF(ROUND(N(AD2682)/Assumptions!$C$10,3)=AJ2682,"QC-to-GRN Wait",IF(ROUND(N(AE2682)/Assumptions!$C$11,3)=AJ2682,"GRN Processing",IF(ROUND(N(AF2682)/Assumptions!$C$12,3)=AJ2682,"GRN-to-Putaway Wait",IF(ROUND(N(AG2682)/Assumptions!$C$13,3)=AJ2682,"Putaway","Within SLA")))))))))))</f>
        <v>Putaway</v>
      </c>
    </row>
    <row r="2683" customFormat="false" ht="15" hidden="false" customHeight="false" outlineLevel="0" collapsed="false">
      <c r="A2683" s="0" t="s">
        <v>7680</v>
      </c>
      <c r="B2683" s="0" t="s">
        <v>7681</v>
      </c>
      <c r="C2683" s="0" t="s">
        <v>118</v>
      </c>
      <c r="D2683" s="0" t="s">
        <v>147</v>
      </c>
      <c r="E2683" s="0" t="s">
        <v>7682</v>
      </c>
      <c r="F2683" s="0" t="s">
        <v>121</v>
      </c>
      <c r="G2683" s="0" t="s">
        <v>167</v>
      </c>
      <c r="H2683" s="17" t="n">
        <v>46268.3493055556</v>
      </c>
      <c r="I2683" s="17" t="n">
        <v>46268.3701388889</v>
      </c>
      <c r="J2683" s="17" t="n">
        <v>46268.3715277778</v>
      </c>
      <c r="K2683" s="17" t="n">
        <v>46268.4159722222</v>
      </c>
      <c r="L2683" s="17" t="n">
        <v>46268.4215277778</v>
      </c>
      <c r="M2683" s="17" t="n">
        <v>46268.4354166667</v>
      </c>
      <c r="N2683" s="17" t="n">
        <v>46268.4520833333</v>
      </c>
      <c r="O2683" s="17" t="n">
        <v>46268.4708333333</v>
      </c>
      <c r="P2683" s="17" t="n">
        <v>46268.4826388889</v>
      </c>
      <c r="Q2683" s="17" t="n">
        <v>46268.5069444445</v>
      </c>
      <c r="R2683" s="0" t="n">
        <v>384</v>
      </c>
      <c r="S2683" s="0" t="n">
        <v>0</v>
      </c>
      <c r="T2683" s="0" t="n">
        <v>0</v>
      </c>
      <c r="U2683" s="18" t="s">
        <v>130</v>
      </c>
      <c r="V2683" s="18" t="s">
        <v>82</v>
      </c>
      <c r="W2683" s="0" t="str">
        <f aca="false">IF(AND(X2683&gt;=6,X2683&lt;14),"A",IF(AND(X2683&gt;=14,X2683&lt;22),"B","C"))</f>
        <v>A</v>
      </c>
      <c r="X2683" s="18" t="n">
        <f aca="false">HOUR(H2683)</f>
        <v>8</v>
      </c>
      <c r="Y2683" s="18" t="n">
        <f aca="false">ROUND((I2683-H2683)*1440,0)</f>
        <v>30</v>
      </c>
      <c r="Z2683" s="18" t="n">
        <f aca="false">ROUND((J2683-I2683)*1440,0)</f>
        <v>2</v>
      </c>
      <c r="AA2683" s="18" t="n">
        <f aca="false">ROUND((K2683-J2683)*1440,0)</f>
        <v>64</v>
      </c>
      <c r="AB2683" s="18" t="n">
        <f aca="false">ROUND((L2683-K2683)*1440,0)</f>
        <v>8</v>
      </c>
      <c r="AC2683" s="18" t="n">
        <f aca="false">ROUND((M2683-L2683)*1440,0)</f>
        <v>20</v>
      </c>
      <c r="AD2683" s="18" t="n">
        <f aca="false">IF(N2683="","",ROUND((N2683-M2683)*1440,0))</f>
        <v>24</v>
      </c>
      <c r="AE2683" s="18" t="n">
        <f aca="false">IF(O2683="","",ROUND((O2683-N2683)*1440,0))</f>
        <v>27</v>
      </c>
      <c r="AF2683" s="18" t="n">
        <f aca="false">IF(P2683="","",ROUND((P2683-O2683)*1440,0))</f>
        <v>17</v>
      </c>
      <c r="AG2683" s="18" t="n">
        <f aca="false">IF(Q2683="","",ROUND((Q2683-P2683)*1440,0))</f>
        <v>35</v>
      </c>
      <c r="AH2683" s="18" t="n">
        <f aca="false">IF(Q2683="","",ROUND((Q2683-H2683)*1440,0))</f>
        <v>227</v>
      </c>
      <c r="AI2683" s="19" t="n">
        <f aca="false">ROUND(IF(O2683="",Assumptions!$B$25-K2683,O2683-K2683)*24,1)</f>
        <v>1.3</v>
      </c>
      <c r="AJ2683" s="20" t="n">
        <f aca="false">ROUND(MAX(N(Y2683)/Assumptions!$C$5, N(Z2683)/Assumptions!$C$6, N(AA2683)/Assumptions!$C$7, N(AB2683)/Assumptions!$C$8, N(AC2683)/Assumptions!$C$9, N(AD2683)/Assumptions!$C$10, N(AE2683)/Assumptions!$C$11, N(AF2683)/Assumptions!$C$12, N(AG2683)/Assumptions!$C$13),3)</f>
        <v>1.067</v>
      </c>
      <c r="AK2683" s="0" t="str">
        <f aca="false">IF(OR(U2683="Pending",U2683="On Hold"),"Open GRN (awaiting)",IF(AJ2683&lt;=1,"Within SLA",IF(ROUND(N(Y2683)/Assumptions!$C$5,3)=AJ2683,"Gate Wait",IF(ROUND(N(Z2683)/Assumptions!$C$6,3)=AJ2683,"Dock Wait",IF(ROUND(N(AA2683)/Assumptions!$C$7,3)=AJ2683,"Unloading",IF(ROUND(N(AB2683)/Assumptions!$C$8,3)=AJ2683,"Unload-to-QC Wait",IF(ROUND(N(AC2683)/Assumptions!$C$9,3)=AJ2683,"QC",IF(ROUND(N(AD2683)/Assumptions!$C$10,3)=AJ2683,"QC-to-GRN Wait",IF(ROUND(N(AE2683)/Assumptions!$C$11,3)=AJ2683,"GRN Processing",IF(ROUND(N(AF2683)/Assumptions!$C$12,3)=AJ2683,"GRN-to-Putaway Wait",IF(ROUND(N(AG2683)/Assumptions!$C$13,3)=AJ2683,"Putaway","Within SLA")))))))))))</f>
        <v>Unloading</v>
      </c>
    </row>
    <row r="2684" customFormat="false" ht="15" hidden="false" customHeight="false" outlineLevel="0" collapsed="false">
      <c r="A2684" s="0" t="s">
        <v>7683</v>
      </c>
      <c r="B2684" s="0" t="s">
        <v>7684</v>
      </c>
      <c r="C2684" s="0" t="s">
        <v>159</v>
      </c>
      <c r="D2684" s="0" t="s">
        <v>135</v>
      </c>
      <c r="E2684" s="0" t="s">
        <v>7685</v>
      </c>
      <c r="F2684" s="0" t="s">
        <v>128</v>
      </c>
      <c r="G2684" s="0" t="s">
        <v>178</v>
      </c>
      <c r="H2684" s="17" t="n">
        <v>46268.3576388889</v>
      </c>
      <c r="I2684" s="17" t="n">
        <v>46268.3652777778</v>
      </c>
      <c r="J2684" s="17" t="n">
        <v>46268.3722222222</v>
      </c>
      <c r="K2684" s="17" t="n">
        <v>46268.4361111111</v>
      </c>
      <c r="L2684" s="17" t="n">
        <v>46268.4409722222</v>
      </c>
      <c r="M2684" s="17" t="n">
        <v>46268.4604166667</v>
      </c>
      <c r="N2684" s="17" t="n">
        <v>46268.4819444444</v>
      </c>
      <c r="O2684" s="17" t="n">
        <v>46268.6993055556</v>
      </c>
      <c r="P2684" s="17" t="n">
        <v>46268.7055555556</v>
      </c>
      <c r="Q2684" s="17" t="n">
        <v>46268.7215277778</v>
      </c>
      <c r="R2684" s="0" t="n">
        <v>537</v>
      </c>
      <c r="S2684" s="0" t="n">
        <v>0</v>
      </c>
      <c r="T2684" s="0" t="n">
        <v>0</v>
      </c>
      <c r="U2684" s="18" t="s">
        <v>130</v>
      </c>
      <c r="V2684" s="18" t="s">
        <v>156</v>
      </c>
      <c r="W2684" s="0" t="str">
        <f aca="false">IF(AND(X2684&gt;=6,X2684&lt;14),"A",IF(AND(X2684&gt;=14,X2684&lt;22),"B","C"))</f>
        <v>A</v>
      </c>
      <c r="X2684" s="18" t="n">
        <f aca="false">HOUR(H2684)</f>
        <v>8</v>
      </c>
      <c r="Y2684" s="18" t="n">
        <f aca="false">ROUND((I2684-H2684)*1440,0)</f>
        <v>11</v>
      </c>
      <c r="Z2684" s="18" t="n">
        <f aca="false">ROUND((J2684-I2684)*1440,0)</f>
        <v>10</v>
      </c>
      <c r="AA2684" s="18" t="n">
        <f aca="false">ROUND((K2684-J2684)*1440,0)</f>
        <v>92</v>
      </c>
      <c r="AB2684" s="18" t="n">
        <f aca="false">ROUND((L2684-K2684)*1440,0)</f>
        <v>7</v>
      </c>
      <c r="AC2684" s="18" t="n">
        <f aca="false">ROUND((M2684-L2684)*1440,0)</f>
        <v>28</v>
      </c>
      <c r="AD2684" s="18" t="n">
        <f aca="false">IF(N2684="","",ROUND((N2684-M2684)*1440,0))</f>
        <v>31</v>
      </c>
      <c r="AE2684" s="18" t="n">
        <f aca="false">IF(O2684="","",ROUND((O2684-N2684)*1440,0))</f>
        <v>313</v>
      </c>
      <c r="AF2684" s="18" t="n">
        <f aca="false">IF(P2684="","",ROUND((P2684-O2684)*1440,0))</f>
        <v>9</v>
      </c>
      <c r="AG2684" s="18" t="n">
        <f aca="false">IF(Q2684="","",ROUND((Q2684-P2684)*1440,0))</f>
        <v>23</v>
      </c>
      <c r="AH2684" s="18" t="n">
        <f aca="false">IF(Q2684="","",ROUND((Q2684-H2684)*1440,0))</f>
        <v>524</v>
      </c>
      <c r="AI2684" s="19" t="n">
        <f aca="false">ROUND(IF(O2684="",Assumptions!$B$25-K2684,O2684-K2684)*24,1)</f>
        <v>6.3</v>
      </c>
      <c r="AJ2684" s="20" t="n">
        <f aca="false">ROUND(MAX(N(Y2684)/Assumptions!$C$5, N(Z2684)/Assumptions!$C$6, N(AA2684)/Assumptions!$C$7, N(AB2684)/Assumptions!$C$8, N(AC2684)/Assumptions!$C$9, N(AD2684)/Assumptions!$C$10, N(AE2684)/Assumptions!$C$11, N(AF2684)/Assumptions!$C$12, N(AG2684)/Assumptions!$C$13),3)</f>
        <v>6.956</v>
      </c>
      <c r="AK2684" s="0" t="str">
        <f aca="false">IF(OR(U2684="Pending",U2684="On Hold"),"Open GRN (awaiting)",IF(AJ2684&lt;=1,"Within SLA",IF(ROUND(N(Y2684)/Assumptions!$C$5,3)=AJ2684,"Gate Wait",IF(ROUND(N(Z2684)/Assumptions!$C$6,3)=AJ2684,"Dock Wait",IF(ROUND(N(AA2684)/Assumptions!$C$7,3)=AJ2684,"Unloading",IF(ROUND(N(AB2684)/Assumptions!$C$8,3)=AJ2684,"Unload-to-QC Wait",IF(ROUND(N(AC2684)/Assumptions!$C$9,3)=AJ2684,"QC",IF(ROUND(N(AD2684)/Assumptions!$C$10,3)=AJ2684,"QC-to-GRN Wait",IF(ROUND(N(AE2684)/Assumptions!$C$11,3)=AJ2684,"GRN Processing",IF(ROUND(N(AF2684)/Assumptions!$C$12,3)=AJ2684,"GRN-to-Putaway Wait",IF(ROUND(N(AG2684)/Assumptions!$C$13,3)=AJ2684,"Putaway","Within SLA")))))))))))</f>
        <v>GRN Processing</v>
      </c>
    </row>
    <row r="2685" customFormat="false" ht="15" hidden="false" customHeight="false" outlineLevel="0" collapsed="false">
      <c r="A2685" s="0" t="s">
        <v>7686</v>
      </c>
      <c r="B2685" s="0" t="s">
        <v>7687</v>
      </c>
      <c r="C2685" s="0" t="s">
        <v>118</v>
      </c>
      <c r="D2685" s="0" t="s">
        <v>147</v>
      </c>
      <c r="E2685" s="0" t="s">
        <v>7688</v>
      </c>
      <c r="F2685" s="0" t="s">
        <v>121</v>
      </c>
      <c r="G2685" s="0" t="s">
        <v>167</v>
      </c>
      <c r="H2685" s="17" t="n">
        <v>46268.3590277778</v>
      </c>
      <c r="I2685" s="17" t="n">
        <v>46268.3875</v>
      </c>
      <c r="J2685" s="17" t="n">
        <v>46268.3888888889</v>
      </c>
      <c r="K2685" s="17" t="n">
        <v>46268.4215277778</v>
      </c>
      <c r="L2685" s="17" t="n">
        <v>46268.4298611111</v>
      </c>
      <c r="M2685" s="17" t="n">
        <v>46268.4645833333</v>
      </c>
      <c r="N2685" s="17" t="n">
        <v>46268.4784722222</v>
      </c>
      <c r="O2685" s="17" t="n">
        <v>46268.4888888889</v>
      </c>
      <c r="P2685" s="17" t="n">
        <v>46268.5013888889</v>
      </c>
      <c r="Q2685" s="17" t="n">
        <v>46268.5097222222</v>
      </c>
      <c r="R2685" s="0" t="n">
        <v>688</v>
      </c>
      <c r="S2685" s="0" t="n">
        <v>0</v>
      </c>
      <c r="T2685" s="0" t="n">
        <v>0</v>
      </c>
      <c r="U2685" s="18" t="s">
        <v>130</v>
      </c>
      <c r="V2685" s="18" t="s">
        <v>82</v>
      </c>
      <c r="W2685" s="0" t="str">
        <f aca="false">IF(AND(X2685&gt;=6,X2685&lt;14),"A",IF(AND(X2685&gt;=14,X2685&lt;22),"B","C"))</f>
        <v>A</v>
      </c>
      <c r="X2685" s="18" t="n">
        <f aca="false">HOUR(H2685)</f>
        <v>8</v>
      </c>
      <c r="Y2685" s="18" t="n">
        <f aca="false">ROUND((I2685-H2685)*1440,0)</f>
        <v>41</v>
      </c>
      <c r="Z2685" s="18" t="n">
        <f aca="false">ROUND((J2685-I2685)*1440,0)</f>
        <v>2</v>
      </c>
      <c r="AA2685" s="18" t="n">
        <f aca="false">ROUND((K2685-J2685)*1440,0)</f>
        <v>47</v>
      </c>
      <c r="AB2685" s="18" t="n">
        <f aca="false">ROUND((L2685-K2685)*1440,0)</f>
        <v>12</v>
      </c>
      <c r="AC2685" s="18" t="n">
        <f aca="false">ROUND((M2685-L2685)*1440,0)</f>
        <v>50</v>
      </c>
      <c r="AD2685" s="18" t="n">
        <f aca="false">IF(N2685="","",ROUND((N2685-M2685)*1440,0))</f>
        <v>20</v>
      </c>
      <c r="AE2685" s="18" t="n">
        <f aca="false">IF(O2685="","",ROUND((O2685-N2685)*1440,0))</f>
        <v>15</v>
      </c>
      <c r="AF2685" s="18" t="n">
        <f aca="false">IF(P2685="","",ROUND((P2685-O2685)*1440,0))</f>
        <v>18</v>
      </c>
      <c r="AG2685" s="18" t="n">
        <f aca="false">IF(Q2685="","",ROUND((Q2685-P2685)*1440,0))</f>
        <v>12</v>
      </c>
      <c r="AH2685" s="18" t="n">
        <f aca="false">IF(Q2685="","",ROUND((Q2685-H2685)*1440,0))</f>
        <v>217</v>
      </c>
      <c r="AI2685" s="19" t="n">
        <f aca="false">ROUND(IF(O2685="",Assumptions!$B$25-K2685,O2685-K2685)*24,1)</f>
        <v>1.6</v>
      </c>
      <c r="AJ2685" s="20" t="n">
        <f aca="false">ROUND(MAX(N(Y2685)/Assumptions!$C$5, N(Z2685)/Assumptions!$C$6, N(AA2685)/Assumptions!$C$7, N(AB2685)/Assumptions!$C$8, N(AC2685)/Assumptions!$C$9, N(AD2685)/Assumptions!$C$10, N(AE2685)/Assumptions!$C$11, N(AF2685)/Assumptions!$C$12, N(AG2685)/Assumptions!$C$13),3)</f>
        <v>1.367</v>
      </c>
      <c r="AK2685" s="0" t="str">
        <f aca="false">IF(OR(U2685="Pending",U2685="On Hold"),"Open GRN (awaiting)",IF(AJ2685&lt;=1,"Within SLA",IF(ROUND(N(Y2685)/Assumptions!$C$5,3)=AJ2685,"Gate Wait",IF(ROUND(N(Z2685)/Assumptions!$C$6,3)=AJ2685,"Dock Wait",IF(ROUND(N(AA2685)/Assumptions!$C$7,3)=AJ2685,"Unloading",IF(ROUND(N(AB2685)/Assumptions!$C$8,3)=AJ2685,"Unload-to-QC Wait",IF(ROUND(N(AC2685)/Assumptions!$C$9,3)=AJ2685,"QC",IF(ROUND(N(AD2685)/Assumptions!$C$10,3)=AJ2685,"QC-to-GRN Wait",IF(ROUND(N(AE2685)/Assumptions!$C$11,3)=AJ2685,"GRN Processing",IF(ROUND(N(AF2685)/Assumptions!$C$12,3)=AJ2685,"GRN-to-Putaway Wait",IF(ROUND(N(AG2685)/Assumptions!$C$13,3)=AJ2685,"Putaway","Within SLA")))))))))))</f>
        <v>Gate Wait</v>
      </c>
    </row>
    <row r="2686" customFormat="false" ht="15" hidden="false" customHeight="false" outlineLevel="0" collapsed="false">
      <c r="A2686" s="0" t="s">
        <v>7689</v>
      </c>
      <c r="B2686" s="0" t="s">
        <v>7690</v>
      </c>
      <c r="C2686" s="0" t="s">
        <v>159</v>
      </c>
      <c r="D2686" s="0" t="s">
        <v>135</v>
      </c>
      <c r="E2686" s="0" t="s">
        <v>1151</v>
      </c>
      <c r="F2686" s="0" t="s">
        <v>128</v>
      </c>
      <c r="G2686" s="0" t="s">
        <v>138</v>
      </c>
      <c r="H2686" s="17" t="n">
        <v>46268.3618055556</v>
      </c>
      <c r="I2686" s="17" t="n">
        <v>46268.3722222222</v>
      </c>
      <c r="J2686" s="17" t="n">
        <v>46268.3791666667</v>
      </c>
      <c r="K2686" s="17" t="n">
        <v>46268.4180555556</v>
      </c>
      <c r="L2686" s="17" t="n">
        <v>46268.4347222222</v>
      </c>
      <c r="M2686" s="17" t="n">
        <v>46268.4493055556</v>
      </c>
      <c r="N2686" s="17" t="n">
        <v>46268.5104166667</v>
      </c>
      <c r="O2686" s="17" t="n">
        <v>46268.5291666667</v>
      </c>
      <c r="P2686" s="17" t="n">
        <v>46268.5368055556</v>
      </c>
      <c r="Q2686" s="17" t="n">
        <v>46268.5527777778</v>
      </c>
      <c r="R2686" s="0" t="n">
        <v>813</v>
      </c>
      <c r="S2686" s="0" t="n">
        <v>0</v>
      </c>
      <c r="T2686" s="0" t="n">
        <v>0</v>
      </c>
      <c r="U2686" s="18" t="s">
        <v>130</v>
      </c>
      <c r="V2686" s="18" t="s">
        <v>131</v>
      </c>
      <c r="W2686" s="0" t="str">
        <f aca="false">IF(AND(X2686&gt;=6,X2686&lt;14),"A",IF(AND(X2686&gt;=14,X2686&lt;22),"B","C"))</f>
        <v>A</v>
      </c>
      <c r="X2686" s="18" t="n">
        <f aca="false">HOUR(H2686)</f>
        <v>8</v>
      </c>
      <c r="Y2686" s="18" t="n">
        <f aca="false">ROUND((I2686-H2686)*1440,0)</f>
        <v>15</v>
      </c>
      <c r="Z2686" s="18" t="n">
        <f aca="false">ROUND((J2686-I2686)*1440,0)</f>
        <v>10</v>
      </c>
      <c r="AA2686" s="18" t="n">
        <f aca="false">ROUND((K2686-J2686)*1440,0)</f>
        <v>56</v>
      </c>
      <c r="AB2686" s="18" t="n">
        <f aca="false">ROUND((L2686-K2686)*1440,0)</f>
        <v>24</v>
      </c>
      <c r="AC2686" s="18" t="n">
        <f aca="false">ROUND((M2686-L2686)*1440,0)</f>
        <v>21</v>
      </c>
      <c r="AD2686" s="18" t="n">
        <f aca="false">IF(N2686="","",ROUND((N2686-M2686)*1440,0))</f>
        <v>88</v>
      </c>
      <c r="AE2686" s="18" t="n">
        <f aca="false">IF(O2686="","",ROUND((O2686-N2686)*1440,0))</f>
        <v>27</v>
      </c>
      <c r="AF2686" s="18" t="n">
        <f aca="false">IF(P2686="","",ROUND((P2686-O2686)*1440,0))</f>
        <v>11</v>
      </c>
      <c r="AG2686" s="18" t="n">
        <f aca="false">IF(Q2686="","",ROUND((Q2686-P2686)*1440,0))</f>
        <v>23</v>
      </c>
      <c r="AH2686" s="18" t="n">
        <f aca="false">IF(Q2686="","",ROUND((Q2686-H2686)*1440,0))</f>
        <v>275</v>
      </c>
      <c r="AI2686" s="19" t="n">
        <f aca="false">ROUND(IF(O2686="",Assumptions!$B$25-K2686,O2686-K2686)*24,1)</f>
        <v>2.7</v>
      </c>
      <c r="AJ2686" s="20" t="n">
        <f aca="false">ROUND(MAX(N(Y2686)/Assumptions!$C$5, N(Z2686)/Assumptions!$C$6, N(AA2686)/Assumptions!$C$7, N(AB2686)/Assumptions!$C$8, N(AC2686)/Assumptions!$C$9, N(AD2686)/Assumptions!$C$10, N(AE2686)/Assumptions!$C$11, N(AF2686)/Assumptions!$C$12, N(AG2686)/Assumptions!$C$13),3)</f>
        <v>2.933</v>
      </c>
      <c r="AK2686" s="0" t="str">
        <f aca="false">IF(OR(U2686="Pending",U2686="On Hold"),"Open GRN (awaiting)",IF(AJ2686&lt;=1,"Within SLA",IF(ROUND(N(Y2686)/Assumptions!$C$5,3)=AJ2686,"Gate Wait",IF(ROUND(N(Z2686)/Assumptions!$C$6,3)=AJ2686,"Dock Wait",IF(ROUND(N(AA2686)/Assumptions!$C$7,3)=AJ2686,"Unloading",IF(ROUND(N(AB2686)/Assumptions!$C$8,3)=AJ2686,"Unload-to-QC Wait",IF(ROUND(N(AC2686)/Assumptions!$C$9,3)=AJ2686,"QC",IF(ROUND(N(AD2686)/Assumptions!$C$10,3)=AJ2686,"QC-to-GRN Wait",IF(ROUND(N(AE2686)/Assumptions!$C$11,3)=AJ2686,"GRN Processing",IF(ROUND(N(AF2686)/Assumptions!$C$12,3)=AJ2686,"GRN-to-Putaway Wait",IF(ROUND(N(AG2686)/Assumptions!$C$13,3)=AJ2686,"Putaway","Within SLA")))))))))))</f>
        <v>QC-to-GRN Wait</v>
      </c>
    </row>
    <row r="2687" customFormat="false" ht="15" hidden="false" customHeight="false" outlineLevel="0" collapsed="false">
      <c r="A2687" s="0" t="s">
        <v>7691</v>
      </c>
      <c r="B2687" s="0" t="s">
        <v>7692</v>
      </c>
      <c r="C2687" s="0" t="s">
        <v>159</v>
      </c>
      <c r="D2687" s="0" t="s">
        <v>119</v>
      </c>
      <c r="E2687" s="0" t="s">
        <v>7693</v>
      </c>
      <c r="F2687" s="0" t="s">
        <v>155</v>
      </c>
      <c r="G2687" s="0" t="s">
        <v>122</v>
      </c>
      <c r="H2687" s="17" t="n">
        <v>46268.3958333333</v>
      </c>
      <c r="I2687" s="17" t="n">
        <v>46268.4263888889</v>
      </c>
      <c r="J2687" s="17" t="n">
        <v>46268.4430555556</v>
      </c>
      <c r="K2687" s="17" t="n">
        <v>46268.4548611111</v>
      </c>
      <c r="L2687" s="17" t="n">
        <v>46268.4638888889</v>
      </c>
      <c r="M2687" s="17" t="n">
        <v>46268.4798611111</v>
      </c>
      <c r="N2687" s="17" t="n">
        <v>46268.4895833333</v>
      </c>
      <c r="O2687" s="17" t="n">
        <v>46268.4951388889</v>
      </c>
      <c r="P2687" s="17" t="n">
        <v>46268.5090277778</v>
      </c>
      <c r="Q2687" s="17" t="n">
        <v>46268.5215277778</v>
      </c>
      <c r="R2687" s="0" t="n">
        <v>364</v>
      </c>
      <c r="S2687" s="0" t="n">
        <v>0</v>
      </c>
      <c r="T2687" s="0" t="n">
        <v>3</v>
      </c>
      <c r="U2687" s="18" t="s">
        <v>123</v>
      </c>
      <c r="V2687" s="18" t="s">
        <v>139</v>
      </c>
      <c r="W2687" s="0" t="str">
        <f aca="false">IF(AND(X2687&gt;=6,X2687&lt;14),"A",IF(AND(X2687&gt;=14,X2687&lt;22),"B","C"))</f>
        <v>A</v>
      </c>
      <c r="X2687" s="18" t="n">
        <f aca="false">HOUR(H2687)</f>
        <v>9</v>
      </c>
      <c r="Y2687" s="18" t="n">
        <f aca="false">ROUND((I2687-H2687)*1440,0)</f>
        <v>44</v>
      </c>
      <c r="Z2687" s="18" t="n">
        <f aca="false">ROUND((J2687-I2687)*1440,0)</f>
        <v>24</v>
      </c>
      <c r="AA2687" s="18" t="n">
        <f aca="false">ROUND((K2687-J2687)*1440,0)</f>
        <v>17</v>
      </c>
      <c r="AB2687" s="18" t="n">
        <f aca="false">ROUND((L2687-K2687)*1440,0)</f>
        <v>13</v>
      </c>
      <c r="AC2687" s="18" t="n">
        <f aca="false">ROUND((M2687-L2687)*1440,0)</f>
        <v>23</v>
      </c>
      <c r="AD2687" s="18" t="n">
        <f aca="false">IF(N2687="","",ROUND((N2687-M2687)*1440,0))</f>
        <v>14</v>
      </c>
      <c r="AE2687" s="18" t="n">
        <f aca="false">IF(O2687="","",ROUND((O2687-N2687)*1440,0))</f>
        <v>8</v>
      </c>
      <c r="AF2687" s="18" t="n">
        <f aca="false">IF(P2687="","",ROUND((P2687-O2687)*1440,0))</f>
        <v>20</v>
      </c>
      <c r="AG2687" s="18" t="n">
        <f aca="false">IF(Q2687="","",ROUND((Q2687-P2687)*1440,0))</f>
        <v>18</v>
      </c>
      <c r="AH2687" s="18" t="n">
        <f aca="false">IF(Q2687="","",ROUND((Q2687-H2687)*1440,0))</f>
        <v>181</v>
      </c>
      <c r="AI2687" s="19" t="n">
        <f aca="false">ROUND(IF(O2687="",Assumptions!$B$25-K2687,O2687-K2687)*24,1)</f>
        <v>1</v>
      </c>
      <c r="AJ2687" s="20" t="n">
        <f aca="false">ROUND(MAX(N(Y2687)/Assumptions!$C$5, N(Z2687)/Assumptions!$C$6, N(AA2687)/Assumptions!$C$7, N(AB2687)/Assumptions!$C$8, N(AC2687)/Assumptions!$C$9, N(AD2687)/Assumptions!$C$10, N(AE2687)/Assumptions!$C$11, N(AF2687)/Assumptions!$C$12, N(AG2687)/Assumptions!$C$13),3)</f>
        <v>1.6</v>
      </c>
      <c r="AK2687" s="0" t="str">
        <f aca="false">IF(OR(U2687="Pending",U2687="On Hold"),"Open GRN (awaiting)",IF(AJ2687&lt;=1,"Within SLA",IF(ROUND(N(Y2687)/Assumptions!$C$5,3)=AJ2687,"Gate Wait",IF(ROUND(N(Z2687)/Assumptions!$C$6,3)=AJ2687,"Dock Wait",IF(ROUND(N(AA2687)/Assumptions!$C$7,3)=AJ2687,"Unloading",IF(ROUND(N(AB2687)/Assumptions!$C$8,3)=AJ2687,"Unload-to-QC Wait",IF(ROUND(N(AC2687)/Assumptions!$C$9,3)=AJ2687,"QC",IF(ROUND(N(AD2687)/Assumptions!$C$10,3)=AJ2687,"QC-to-GRN Wait",IF(ROUND(N(AE2687)/Assumptions!$C$11,3)=AJ2687,"GRN Processing",IF(ROUND(N(AF2687)/Assumptions!$C$12,3)=AJ2687,"GRN-to-Putaway Wait",IF(ROUND(N(AG2687)/Assumptions!$C$13,3)=AJ2687,"Putaway","Within SLA")))))))))))</f>
        <v>Dock Wait</v>
      </c>
    </row>
    <row r="2688" customFormat="false" ht="15" hidden="false" customHeight="false" outlineLevel="0" collapsed="false">
      <c r="A2688" s="0" t="s">
        <v>7694</v>
      </c>
      <c r="B2688" s="0" t="s">
        <v>7695</v>
      </c>
      <c r="C2688" s="0" t="s">
        <v>134</v>
      </c>
      <c r="D2688" s="0" t="s">
        <v>147</v>
      </c>
      <c r="E2688" s="0" t="s">
        <v>7696</v>
      </c>
      <c r="F2688" s="0" t="s">
        <v>149</v>
      </c>
      <c r="G2688" s="0" t="s">
        <v>150</v>
      </c>
      <c r="H2688" s="17" t="n">
        <v>46268.3965277778</v>
      </c>
      <c r="I2688" s="17" t="n">
        <v>46268.4340277778</v>
      </c>
      <c r="J2688" s="17" t="n">
        <v>46268.4368055556</v>
      </c>
      <c r="K2688" s="17" t="n">
        <v>46268.475</v>
      </c>
      <c r="L2688" s="17" t="n">
        <v>46268.4798611111</v>
      </c>
      <c r="M2688" s="17" t="n">
        <v>46268.50625</v>
      </c>
      <c r="N2688" s="17" t="n">
        <v>46268.5173611111</v>
      </c>
      <c r="O2688" s="17" t="n">
        <v>46268.5402777778</v>
      </c>
      <c r="P2688" s="17" t="n">
        <v>46268.5527777778</v>
      </c>
      <c r="Q2688" s="17" t="n">
        <v>46268.5715277778</v>
      </c>
      <c r="R2688" s="0" t="n">
        <v>89</v>
      </c>
      <c r="S2688" s="0" t="n">
        <v>0</v>
      </c>
      <c r="T2688" s="0" t="n">
        <v>0</v>
      </c>
      <c r="U2688" s="18" t="s">
        <v>130</v>
      </c>
      <c r="V2688" s="18" t="s">
        <v>139</v>
      </c>
      <c r="W2688" s="0" t="str">
        <f aca="false">IF(AND(X2688&gt;=6,X2688&lt;14),"A",IF(AND(X2688&gt;=14,X2688&lt;22),"B","C"))</f>
        <v>A</v>
      </c>
      <c r="X2688" s="18" t="n">
        <f aca="false">HOUR(H2688)</f>
        <v>9</v>
      </c>
      <c r="Y2688" s="18" t="n">
        <f aca="false">ROUND((I2688-H2688)*1440,0)</f>
        <v>54</v>
      </c>
      <c r="Z2688" s="18" t="n">
        <f aca="false">ROUND((J2688-I2688)*1440,0)</f>
        <v>4</v>
      </c>
      <c r="AA2688" s="18" t="n">
        <f aca="false">ROUND((K2688-J2688)*1440,0)</f>
        <v>55</v>
      </c>
      <c r="AB2688" s="18" t="n">
        <f aca="false">ROUND((L2688-K2688)*1440,0)</f>
        <v>7</v>
      </c>
      <c r="AC2688" s="18" t="n">
        <f aca="false">ROUND((M2688-L2688)*1440,0)</f>
        <v>38</v>
      </c>
      <c r="AD2688" s="18" t="n">
        <f aca="false">IF(N2688="","",ROUND((N2688-M2688)*1440,0))</f>
        <v>16</v>
      </c>
      <c r="AE2688" s="18" t="n">
        <f aca="false">IF(O2688="","",ROUND((O2688-N2688)*1440,0))</f>
        <v>33</v>
      </c>
      <c r="AF2688" s="18" t="n">
        <f aca="false">IF(P2688="","",ROUND((P2688-O2688)*1440,0))</f>
        <v>18</v>
      </c>
      <c r="AG2688" s="18" t="n">
        <f aca="false">IF(Q2688="","",ROUND((Q2688-P2688)*1440,0))</f>
        <v>27</v>
      </c>
      <c r="AH2688" s="18" t="n">
        <f aca="false">IF(Q2688="","",ROUND((Q2688-H2688)*1440,0))</f>
        <v>252</v>
      </c>
      <c r="AI2688" s="19" t="n">
        <f aca="false">ROUND(IF(O2688="",Assumptions!$B$25-K2688,O2688-K2688)*24,1)</f>
        <v>1.6</v>
      </c>
      <c r="AJ2688" s="20" t="n">
        <f aca="false">ROUND(MAX(N(Y2688)/Assumptions!$C$5, N(Z2688)/Assumptions!$C$6, N(AA2688)/Assumptions!$C$7, N(AB2688)/Assumptions!$C$8, N(AC2688)/Assumptions!$C$9, N(AD2688)/Assumptions!$C$10, N(AE2688)/Assumptions!$C$11, N(AF2688)/Assumptions!$C$12, N(AG2688)/Assumptions!$C$13),3)</f>
        <v>1.8</v>
      </c>
      <c r="AK2688" s="0" t="str">
        <f aca="false">IF(OR(U2688="Pending",U2688="On Hold"),"Open GRN (awaiting)",IF(AJ2688&lt;=1,"Within SLA",IF(ROUND(N(Y2688)/Assumptions!$C$5,3)=AJ2688,"Gate Wait",IF(ROUND(N(Z2688)/Assumptions!$C$6,3)=AJ2688,"Dock Wait",IF(ROUND(N(AA2688)/Assumptions!$C$7,3)=AJ2688,"Unloading",IF(ROUND(N(AB2688)/Assumptions!$C$8,3)=AJ2688,"Unload-to-QC Wait",IF(ROUND(N(AC2688)/Assumptions!$C$9,3)=AJ2688,"QC",IF(ROUND(N(AD2688)/Assumptions!$C$10,3)=AJ2688,"QC-to-GRN Wait",IF(ROUND(N(AE2688)/Assumptions!$C$11,3)=AJ2688,"GRN Processing",IF(ROUND(N(AF2688)/Assumptions!$C$12,3)=AJ2688,"GRN-to-Putaway Wait",IF(ROUND(N(AG2688)/Assumptions!$C$13,3)=AJ2688,"Putaway","Within SLA")))))))))))</f>
        <v>Gate Wait</v>
      </c>
    </row>
    <row r="2689" customFormat="false" ht="15" hidden="false" customHeight="false" outlineLevel="0" collapsed="false">
      <c r="A2689" s="0" t="s">
        <v>7697</v>
      </c>
      <c r="B2689" s="0" t="s">
        <v>7698</v>
      </c>
      <c r="C2689" s="0" t="s">
        <v>159</v>
      </c>
      <c r="D2689" s="0" t="s">
        <v>147</v>
      </c>
      <c r="E2689" s="0" t="s">
        <v>1030</v>
      </c>
      <c r="F2689" s="0" t="s">
        <v>128</v>
      </c>
      <c r="G2689" s="0" t="s">
        <v>150</v>
      </c>
      <c r="H2689" s="17" t="n">
        <v>46268.4020833333</v>
      </c>
      <c r="I2689" s="17" t="n">
        <v>46268.4125</v>
      </c>
      <c r="J2689" s="17" t="n">
        <v>46268.4145833333</v>
      </c>
      <c r="K2689" s="17" t="n">
        <v>46268.4548611111</v>
      </c>
      <c r="L2689" s="17" t="n">
        <v>46268.4666666667</v>
      </c>
      <c r="M2689" s="17" t="n">
        <v>46268.4784722222</v>
      </c>
      <c r="N2689" s="17" t="n">
        <v>46268.4979166667</v>
      </c>
      <c r="O2689" s="17" t="n">
        <v>46268.5090277778</v>
      </c>
      <c r="P2689" s="17" t="n">
        <v>46268.5173611111</v>
      </c>
      <c r="Q2689" s="17" t="n">
        <v>46268.5326388889</v>
      </c>
      <c r="R2689" s="0" t="n">
        <v>743</v>
      </c>
      <c r="S2689" s="0" t="n">
        <v>0</v>
      </c>
      <c r="T2689" s="0" t="n">
        <v>0</v>
      </c>
      <c r="U2689" s="18" t="s">
        <v>130</v>
      </c>
      <c r="V2689" s="18" t="s">
        <v>144</v>
      </c>
      <c r="W2689" s="0" t="str">
        <f aca="false">IF(AND(X2689&gt;=6,X2689&lt;14),"A",IF(AND(X2689&gt;=14,X2689&lt;22),"B","C"))</f>
        <v>A</v>
      </c>
      <c r="X2689" s="18" t="n">
        <f aca="false">HOUR(H2689)</f>
        <v>9</v>
      </c>
      <c r="Y2689" s="18" t="n">
        <f aca="false">ROUND((I2689-H2689)*1440,0)</f>
        <v>15</v>
      </c>
      <c r="Z2689" s="18" t="n">
        <f aca="false">ROUND((J2689-I2689)*1440,0)</f>
        <v>3</v>
      </c>
      <c r="AA2689" s="18" t="n">
        <f aca="false">ROUND((K2689-J2689)*1440,0)</f>
        <v>58</v>
      </c>
      <c r="AB2689" s="18" t="n">
        <f aca="false">ROUND((L2689-K2689)*1440,0)</f>
        <v>17</v>
      </c>
      <c r="AC2689" s="18" t="n">
        <f aca="false">ROUND((M2689-L2689)*1440,0)</f>
        <v>17</v>
      </c>
      <c r="AD2689" s="18" t="n">
        <f aca="false">IF(N2689="","",ROUND((N2689-M2689)*1440,0))</f>
        <v>28</v>
      </c>
      <c r="AE2689" s="18" t="n">
        <f aca="false">IF(O2689="","",ROUND((O2689-N2689)*1440,0))</f>
        <v>16</v>
      </c>
      <c r="AF2689" s="18" t="n">
        <f aca="false">IF(P2689="","",ROUND((P2689-O2689)*1440,0))</f>
        <v>12</v>
      </c>
      <c r="AG2689" s="18" t="n">
        <f aca="false">IF(Q2689="","",ROUND((Q2689-P2689)*1440,0))</f>
        <v>22</v>
      </c>
      <c r="AH2689" s="18" t="n">
        <f aca="false">IF(Q2689="","",ROUND((Q2689-H2689)*1440,0))</f>
        <v>188</v>
      </c>
      <c r="AI2689" s="19" t="n">
        <f aca="false">ROUND(IF(O2689="",Assumptions!$B$25-K2689,O2689-K2689)*24,1)</f>
        <v>1.3</v>
      </c>
      <c r="AJ2689" s="20" t="n">
        <f aca="false">ROUND(MAX(N(Y2689)/Assumptions!$C$5, N(Z2689)/Assumptions!$C$6, N(AA2689)/Assumptions!$C$7, N(AB2689)/Assumptions!$C$8, N(AC2689)/Assumptions!$C$9, N(AD2689)/Assumptions!$C$10, N(AE2689)/Assumptions!$C$11, N(AF2689)/Assumptions!$C$12, N(AG2689)/Assumptions!$C$13),3)</f>
        <v>1.133</v>
      </c>
      <c r="AK2689" s="0" t="str">
        <f aca="false">IF(OR(U2689="Pending",U2689="On Hold"),"Open GRN (awaiting)",IF(AJ2689&lt;=1,"Within SLA",IF(ROUND(N(Y2689)/Assumptions!$C$5,3)=AJ2689,"Gate Wait",IF(ROUND(N(Z2689)/Assumptions!$C$6,3)=AJ2689,"Dock Wait",IF(ROUND(N(AA2689)/Assumptions!$C$7,3)=AJ2689,"Unloading",IF(ROUND(N(AB2689)/Assumptions!$C$8,3)=AJ2689,"Unload-to-QC Wait",IF(ROUND(N(AC2689)/Assumptions!$C$9,3)=AJ2689,"QC",IF(ROUND(N(AD2689)/Assumptions!$C$10,3)=AJ2689,"QC-to-GRN Wait",IF(ROUND(N(AE2689)/Assumptions!$C$11,3)=AJ2689,"GRN Processing",IF(ROUND(N(AF2689)/Assumptions!$C$12,3)=AJ2689,"GRN-to-Putaway Wait",IF(ROUND(N(AG2689)/Assumptions!$C$13,3)=AJ2689,"Putaway","Within SLA")))))))))))</f>
        <v>Unload-to-QC Wait</v>
      </c>
    </row>
    <row r="2690" customFormat="false" ht="15" hidden="false" customHeight="false" outlineLevel="0" collapsed="false">
      <c r="A2690" s="0" t="s">
        <v>7699</v>
      </c>
      <c r="B2690" s="0" t="s">
        <v>7700</v>
      </c>
      <c r="C2690" s="0" t="s">
        <v>286</v>
      </c>
      <c r="D2690" s="0" t="s">
        <v>147</v>
      </c>
      <c r="E2690" s="0" t="s">
        <v>7701</v>
      </c>
      <c r="F2690" s="0" t="s">
        <v>121</v>
      </c>
      <c r="G2690" s="0" t="s">
        <v>167</v>
      </c>
      <c r="H2690" s="17" t="n">
        <v>46268.4076388889</v>
      </c>
      <c r="I2690" s="17" t="n">
        <v>46268.4347222222</v>
      </c>
      <c r="J2690" s="17" t="n">
        <v>46268.4395833333</v>
      </c>
      <c r="K2690" s="17" t="n">
        <v>46268.4819444444</v>
      </c>
      <c r="L2690" s="17" t="n">
        <v>46268.5048611111</v>
      </c>
      <c r="M2690" s="17" t="n">
        <v>46268.5166666667</v>
      </c>
      <c r="N2690" s="17" t="n">
        <v>46268.5395833333</v>
      </c>
      <c r="O2690" s="17" t="n">
        <v>46268.5875</v>
      </c>
      <c r="P2690" s="17" t="n">
        <v>46268.6034722222</v>
      </c>
      <c r="Q2690" s="17" t="n">
        <v>46268.6166666667</v>
      </c>
      <c r="R2690" s="0" t="n">
        <v>315</v>
      </c>
      <c r="S2690" s="0" t="n">
        <v>0</v>
      </c>
      <c r="T2690" s="0" t="n">
        <v>0</v>
      </c>
      <c r="U2690" s="18" t="s">
        <v>130</v>
      </c>
      <c r="V2690" s="18" t="s">
        <v>144</v>
      </c>
      <c r="W2690" s="0" t="str">
        <f aca="false">IF(AND(X2690&gt;=6,X2690&lt;14),"A",IF(AND(X2690&gt;=14,X2690&lt;22),"B","C"))</f>
        <v>A</v>
      </c>
      <c r="X2690" s="18" t="n">
        <f aca="false">HOUR(H2690)</f>
        <v>9</v>
      </c>
      <c r="Y2690" s="18" t="n">
        <f aca="false">ROUND((I2690-H2690)*1440,0)</f>
        <v>39</v>
      </c>
      <c r="Z2690" s="18" t="n">
        <f aca="false">ROUND((J2690-I2690)*1440,0)</f>
        <v>7</v>
      </c>
      <c r="AA2690" s="18" t="n">
        <f aca="false">ROUND((K2690-J2690)*1440,0)</f>
        <v>61</v>
      </c>
      <c r="AB2690" s="18" t="n">
        <f aca="false">ROUND((L2690-K2690)*1440,0)</f>
        <v>33</v>
      </c>
      <c r="AC2690" s="18" t="n">
        <f aca="false">ROUND((M2690-L2690)*1440,0)</f>
        <v>17</v>
      </c>
      <c r="AD2690" s="18" t="n">
        <f aca="false">IF(N2690="","",ROUND((N2690-M2690)*1440,0))</f>
        <v>33</v>
      </c>
      <c r="AE2690" s="18" t="n">
        <f aca="false">IF(O2690="","",ROUND((O2690-N2690)*1440,0))</f>
        <v>69</v>
      </c>
      <c r="AF2690" s="18" t="n">
        <f aca="false">IF(P2690="","",ROUND((P2690-O2690)*1440,0))</f>
        <v>23</v>
      </c>
      <c r="AG2690" s="18" t="n">
        <f aca="false">IF(Q2690="","",ROUND((Q2690-P2690)*1440,0))</f>
        <v>19</v>
      </c>
      <c r="AH2690" s="18" t="n">
        <f aca="false">IF(Q2690="","",ROUND((Q2690-H2690)*1440,0))</f>
        <v>301</v>
      </c>
      <c r="AI2690" s="19" t="n">
        <f aca="false">ROUND(IF(O2690="",Assumptions!$B$25-K2690,O2690-K2690)*24,1)</f>
        <v>2.5</v>
      </c>
      <c r="AJ2690" s="20" t="n">
        <f aca="false">ROUND(MAX(N(Y2690)/Assumptions!$C$5, N(Z2690)/Assumptions!$C$6, N(AA2690)/Assumptions!$C$7, N(AB2690)/Assumptions!$C$8, N(AC2690)/Assumptions!$C$9, N(AD2690)/Assumptions!$C$10, N(AE2690)/Assumptions!$C$11, N(AF2690)/Assumptions!$C$12, N(AG2690)/Assumptions!$C$13),3)</f>
        <v>2.2</v>
      </c>
      <c r="AK2690" s="0" t="str">
        <f aca="false">IF(OR(U2690="Pending",U2690="On Hold"),"Open GRN (awaiting)",IF(AJ2690&lt;=1,"Within SLA",IF(ROUND(N(Y2690)/Assumptions!$C$5,3)=AJ2690,"Gate Wait",IF(ROUND(N(Z2690)/Assumptions!$C$6,3)=AJ2690,"Dock Wait",IF(ROUND(N(AA2690)/Assumptions!$C$7,3)=AJ2690,"Unloading",IF(ROUND(N(AB2690)/Assumptions!$C$8,3)=AJ2690,"Unload-to-QC Wait",IF(ROUND(N(AC2690)/Assumptions!$C$9,3)=AJ2690,"QC",IF(ROUND(N(AD2690)/Assumptions!$C$10,3)=AJ2690,"QC-to-GRN Wait",IF(ROUND(N(AE2690)/Assumptions!$C$11,3)=AJ2690,"GRN Processing",IF(ROUND(N(AF2690)/Assumptions!$C$12,3)=AJ2690,"GRN-to-Putaway Wait",IF(ROUND(N(AG2690)/Assumptions!$C$13,3)=AJ2690,"Putaway","Within SLA")))))))))))</f>
        <v>Unload-to-QC Wait</v>
      </c>
    </row>
    <row r="2691" customFormat="false" ht="15" hidden="false" customHeight="false" outlineLevel="0" collapsed="false">
      <c r="A2691" s="0" t="s">
        <v>7702</v>
      </c>
      <c r="B2691" s="0" t="s">
        <v>7703</v>
      </c>
      <c r="C2691" s="0" t="s">
        <v>126</v>
      </c>
      <c r="D2691" s="0" t="s">
        <v>135</v>
      </c>
      <c r="E2691" s="0" t="s">
        <v>7704</v>
      </c>
      <c r="F2691" s="0" t="s">
        <v>128</v>
      </c>
      <c r="G2691" s="0" t="s">
        <v>138</v>
      </c>
      <c r="H2691" s="17" t="n">
        <v>46268.4083333333</v>
      </c>
      <c r="I2691" s="17" t="n">
        <v>46268.4229166667</v>
      </c>
      <c r="J2691" s="17" t="n">
        <v>46268.4243055556</v>
      </c>
      <c r="K2691" s="17" t="n">
        <v>46268.4583333333</v>
      </c>
      <c r="L2691" s="17" t="n">
        <v>46268.4743055556</v>
      </c>
      <c r="M2691" s="17" t="n">
        <v>46268.5069444445</v>
      </c>
      <c r="N2691" s="17" t="n">
        <v>46268.5347222222</v>
      </c>
      <c r="O2691" s="17" t="n">
        <v>46268.6618055556</v>
      </c>
      <c r="P2691" s="17" t="n">
        <v>46268.6708333333</v>
      </c>
      <c r="Q2691" s="17" t="n">
        <v>46268.6847222222</v>
      </c>
      <c r="R2691" s="0" t="n">
        <v>1040</v>
      </c>
      <c r="S2691" s="0" t="n">
        <v>0</v>
      </c>
      <c r="T2691" s="0" t="n">
        <v>0</v>
      </c>
      <c r="U2691" s="18" t="s">
        <v>130</v>
      </c>
      <c r="V2691" s="18" t="s">
        <v>144</v>
      </c>
      <c r="W2691" s="0" t="str">
        <f aca="false">IF(AND(X2691&gt;=6,X2691&lt;14),"A",IF(AND(X2691&gt;=14,X2691&lt;22),"B","C"))</f>
        <v>A</v>
      </c>
      <c r="X2691" s="18" t="n">
        <f aca="false">HOUR(H2691)</f>
        <v>9</v>
      </c>
      <c r="Y2691" s="18" t="n">
        <f aca="false">ROUND((I2691-H2691)*1440,0)</f>
        <v>21</v>
      </c>
      <c r="Z2691" s="18" t="n">
        <f aca="false">ROUND((J2691-I2691)*1440,0)</f>
        <v>2</v>
      </c>
      <c r="AA2691" s="18" t="n">
        <f aca="false">ROUND((K2691-J2691)*1440,0)</f>
        <v>49</v>
      </c>
      <c r="AB2691" s="18" t="n">
        <f aca="false">ROUND((L2691-K2691)*1440,0)</f>
        <v>23</v>
      </c>
      <c r="AC2691" s="18" t="n">
        <f aca="false">ROUND((M2691-L2691)*1440,0)</f>
        <v>47</v>
      </c>
      <c r="AD2691" s="18" t="n">
        <f aca="false">IF(N2691="","",ROUND((N2691-M2691)*1440,0))</f>
        <v>40</v>
      </c>
      <c r="AE2691" s="18" t="n">
        <f aca="false">IF(O2691="","",ROUND((O2691-N2691)*1440,0))</f>
        <v>183</v>
      </c>
      <c r="AF2691" s="18" t="n">
        <f aca="false">IF(P2691="","",ROUND((P2691-O2691)*1440,0))</f>
        <v>13</v>
      </c>
      <c r="AG2691" s="18" t="n">
        <f aca="false">IF(Q2691="","",ROUND((Q2691-P2691)*1440,0))</f>
        <v>20</v>
      </c>
      <c r="AH2691" s="18" t="n">
        <f aca="false">IF(Q2691="","",ROUND((Q2691-H2691)*1440,0))</f>
        <v>398</v>
      </c>
      <c r="AI2691" s="19" t="n">
        <f aca="false">ROUND(IF(O2691="",Assumptions!$B$25-K2691,O2691-K2691)*24,1)</f>
        <v>4.9</v>
      </c>
      <c r="AJ2691" s="20" t="n">
        <f aca="false">ROUND(MAX(N(Y2691)/Assumptions!$C$5, N(Z2691)/Assumptions!$C$6, N(AA2691)/Assumptions!$C$7, N(AB2691)/Assumptions!$C$8, N(AC2691)/Assumptions!$C$9, N(AD2691)/Assumptions!$C$10, N(AE2691)/Assumptions!$C$11, N(AF2691)/Assumptions!$C$12, N(AG2691)/Assumptions!$C$13),3)</f>
        <v>4.067</v>
      </c>
      <c r="AK2691" s="0" t="str">
        <f aca="false">IF(OR(U2691="Pending",U2691="On Hold"),"Open GRN (awaiting)",IF(AJ2691&lt;=1,"Within SLA",IF(ROUND(N(Y2691)/Assumptions!$C$5,3)=AJ2691,"Gate Wait",IF(ROUND(N(Z2691)/Assumptions!$C$6,3)=AJ2691,"Dock Wait",IF(ROUND(N(AA2691)/Assumptions!$C$7,3)=AJ2691,"Unloading",IF(ROUND(N(AB2691)/Assumptions!$C$8,3)=AJ2691,"Unload-to-QC Wait",IF(ROUND(N(AC2691)/Assumptions!$C$9,3)=AJ2691,"QC",IF(ROUND(N(AD2691)/Assumptions!$C$10,3)=AJ2691,"QC-to-GRN Wait",IF(ROUND(N(AE2691)/Assumptions!$C$11,3)=AJ2691,"GRN Processing",IF(ROUND(N(AF2691)/Assumptions!$C$12,3)=AJ2691,"GRN-to-Putaway Wait",IF(ROUND(N(AG2691)/Assumptions!$C$13,3)=AJ2691,"Putaway","Within SLA")))))))))))</f>
        <v>GRN Processing</v>
      </c>
    </row>
    <row r="2692" customFormat="false" ht="15" hidden="false" customHeight="false" outlineLevel="0" collapsed="false">
      <c r="A2692" s="0" t="s">
        <v>7705</v>
      </c>
      <c r="B2692" s="0" t="s">
        <v>7706</v>
      </c>
      <c r="C2692" s="0" t="s">
        <v>126</v>
      </c>
      <c r="D2692" s="0" t="s">
        <v>147</v>
      </c>
      <c r="E2692" s="0" t="s">
        <v>2619</v>
      </c>
      <c r="F2692" s="0" t="s">
        <v>128</v>
      </c>
      <c r="G2692" s="0" t="s">
        <v>150</v>
      </c>
      <c r="H2692" s="17" t="n">
        <v>46268.4166666667</v>
      </c>
      <c r="I2692" s="17" t="n">
        <v>46268.4319444444</v>
      </c>
      <c r="J2692" s="17" t="n">
        <v>46268.4340277778</v>
      </c>
      <c r="K2692" s="17" t="n">
        <v>46268.4520833333</v>
      </c>
      <c r="L2692" s="17" t="n">
        <v>46268.4583333333</v>
      </c>
      <c r="M2692" s="17" t="n">
        <v>46268.55</v>
      </c>
      <c r="N2692" s="17" t="n">
        <v>46268.6034722222</v>
      </c>
      <c r="O2692" s="17" t="n">
        <v>46268.6506944444</v>
      </c>
      <c r="P2692" s="17" t="n">
        <v>46268.6597222222</v>
      </c>
      <c r="Q2692" s="17" t="n">
        <v>46268.6736111111</v>
      </c>
      <c r="R2692" s="0" t="n">
        <v>231</v>
      </c>
      <c r="S2692" s="0" t="n">
        <v>0</v>
      </c>
      <c r="T2692" s="0" t="n">
        <v>0</v>
      </c>
      <c r="U2692" s="18" t="s">
        <v>130</v>
      </c>
      <c r="V2692" s="18" t="s">
        <v>82</v>
      </c>
      <c r="W2692" s="0" t="str">
        <f aca="false">IF(AND(X2692&gt;=6,X2692&lt;14),"A",IF(AND(X2692&gt;=14,X2692&lt;22),"B","C"))</f>
        <v>A</v>
      </c>
      <c r="X2692" s="18" t="n">
        <f aca="false">HOUR(H2692)</f>
        <v>10</v>
      </c>
      <c r="Y2692" s="18" t="n">
        <f aca="false">ROUND((I2692-H2692)*1440,0)</f>
        <v>22</v>
      </c>
      <c r="Z2692" s="18" t="n">
        <f aca="false">ROUND((J2692-I2692)*1440,0)</f>
        <v>3</v>
      </c>
      <c r="AA2692" s="18" t="n">
        <f aca="false">ROUND((K2692-J2692)*1440,0)</f>
        <v>26</v>
      </c>
      <c r="AB2692" s="18" t="n">
        <f aca="false">ROUND((L2692-K2692)*1440,0)</f>
        <v>9</v>
      </c>
      <c r="AC2692" s="18" t="n">
        <f aca="false">ROUND((M2692-L2692)*1440,0)</f>
        <v>132</v>
      </c>
      <c r="AD2692" s="18" t="n">
        <f aca="false">IF(N2692="","",ROUND((N2692-M2692)*1440,0))</f>
        <v>77</v>
      </c>
      <c r="AE2692" s="18" t="n">
        <f aca="false">IF(O2692="","",ROUND((O2692-N2692)*1440,0))</f>
        <v>68</v>
      </c>
      <c r="AF2692" s="18" t="n">
        <f aca="false">IF(P2692="","",ROUND((P2692-O2692)*1440,0))</f>
        <v>13</v>
      </c>
      <c r="AG2692" s="18" t="n">
        <f aca="false">IF(Q2692="","",ROUND((Q2692-P2692)*1440,0))</f>
        <v>20</v>
      </c>
      <c r="AH2692" s="18" t="n">
        <f aca="false">IF(Q2692="","",ROUND((Q2692-H2692)*1440,0))</f>
        <v>370</v>
      </c>
      <c r="AI2692" s="19" t="n">
        <f aca="false">ROUND(IF(O2692="",Assumptions!$B$25-K2692,O2692-K2692)*24,1)</f>
        <v>4.8</v>
      </c>
      <c r="AJ2692" s="20" t="n">
        <f aca="false">ROUND(MAX(N(Y2692)/Assumptions!$C$5, N(Z2692)/Assumptions!$C$6, N(AA2692)/Assumptions!$C$7, N(AB2692)/Assumptions!$C$8, N(AC2692)/Assumptions!$C$9, N(AD2692)/Assumptions!$C$10, N(AE2692)/Assumptions!$C$11, N(AF2692)/Assumptions!$C$12, N(AG2692)/Assumptions!$C$13),3)</f>
        <v>2.933</v>
      </c>
      <c r="AK2692" s="0" t="str">
        <f aca="false">IF(OR(U2692="Pending",U2692="On Hold"),"Open GRN (awaiting)",IF(AJ2692&lt;=1,"Within SLA",IF(ROUND(N(Y2692)/Assumptions!$C$5,3)=AJ2692,"Gate Wait",IF(ROUND(N(Z2692)/Assumptions!$C$6,3)=AJ2692,"Dock Wait",IF(ROUND(N(AA2692)/Assumptions!$C$7,3)=AJ2692,"Unloading",IF(ROUND(N(AB2692)/Assumptions!$C$8,3)=AJ2692,"Unload-to-QC Wait",IF(ROUND(N(AC2692)/Assumptions!$C$9,3)=AJ2692,"QC",IF(ROUND(N(AD2692)/Assumptions!$C$10,3)=AJ2692,"QC-to-GRN Wait",IF(ROUND(N(AE2692)/Assumptions!$C$11,3)=AJ2692,"GRN Processing",IF(ROUND(N(AF2692)/Assumptions!$C$12,3)=AJ2692,"GRN-to-Putaway Wait",IF(ROUND(N(AG2692)/Assumptions!$C$13,3)=AJ2692,"Putaway","Within SLA")))))))))))</f>
        <v>QC</v>
      </c>
    </row>
    <row r="2693" customFormat="false" ht="15" hidden="false" customHeight="false" outlineLevel="0" collapsed="false">
      <c r="A2693" s="0" t="s">
        <v>7707</v>
      </c>
      <c r="B2693" s="0" t="s">
        <v>7708</v>
      </c>
      <c r="C2693" s="0" t="s">
        <v>218</v>
      </c>
      <c r="D2693" s="0" t="s">
        <v>119</v>
      </c>
      <c r="E2693" s="0" t="s">
        <v>7709</v>
      </c>
      <c r="F2693" s="0" t="s">
        <v>137</v>
      </c>
      <c r="G2693" s="0" t="s">
        <v>129</v>
      </c>
      <c r="H2693" s="17" t="n">
        <v>46268.4263888889</v>
      </c>
      <c r="I2693" s="17" t="n">
        <v>46268.4902777778</v>
      </c>
      <c r="J2693" s="17" t="n">
        <v>46268.4944444444</v>
      </c>
      <c r="K2693" s="17" t="n">
        <v>46268.5131944444</v>
      </c>
      <c r="L2693" s="17" t="n">
        <v>46268.5319444445</v>
      </c>
      <c r="M2693" s="17" t="n">
        <v>46268.5597222222</v>
      </c>
      <c r="N2693" s="17" t="n">
        <v>46268.5972222222</v>
      </c>
      <c r="O2693" s="17" t="n">
        <v>46268.6041666667</v>
      </c>
      <c r="P2693" s="17" t="n">
        <v>46268.6236111111</v>
      </c>
      <c r="Q2693" s="17" t="n">
        <v>46268.6368055556</v>
      </c>
      <c r="R2693" s="0" t="n">
        <v>223</v>
      </c>
      <c r="S2693" s="0" t="n">
        <v>0</v>
      </c>
      <c r="T2693" s="0" t="n">
        <v>0</v>
      </c>
      <c r="U2693" s="18" t="s">
        <v>130</v>
      </c>
      <c r="V2693" s="18" t="s">
        <v>144</v>
      </c>
      <c r="W2693" s="0" t="str">
        <f aca="false">IF(AND(X2693&gt;=6,X2693&lt;14),"A",IF(AND(X2693&gt;=14,X2693&lt;22),"B","C"))</f>
        <v>A</v>
      </c>
      <c r="X2693" s="18" t="n">
        <f aca="false">HOUR(H2693)</f>
        <v>10</v>
      </c>
      <c r="Y2693" s="18" t="n">
        <f aca="false">ROUND((I2693-H2693)*1440,0)</f>
        <v>92</v>
      </c>
      <c r="Z2693" s="18" t="n">
        <f aca="false">ROUND((J2693-I2693)*1440,0)</f>
        <v>6</v>
      </c>
      <c r="AA2693" s="18" t="n">
        <f aca="false">ROUND((K2693-J2693)*1440,0)</f>
        <v>27</v>
      </c>
      <c r="AB2693" s="18" t="n">
        <f aca="false">ROUND((L2693-K2693)*1440,0)</f>
        <v>27</v>
      </c>
      <c r="AC2693" s="18" t="n">
        <f aca="false">ROUND((M2693-L2693)*1440,0)</f>
        <v>40</v>
      </c>
      <c r="AD2693" s="18" t="n">
        <f aca="false">IF(N2693="","",ROUND((N2693-M2693)*1440,0))</f>
        <v>54</v>
      </c>
      <c r="AE2693" s="18" t="n">
        <f aca="false">IF(O2693="","",ROUND((O2693-N2693)*1440,0))</f>
        <v>10</v>
      </c>
      <c r="AF2693" s="18" t="n">
        <f aca="false">IF(P2693="","",ROUND((P2693-O2693)*1440,0))</f>
        <v>28</v>
      </c>
      <c r="AG2693" s="18" t="n">
        <f aca="false">IF(Q2693="","",ROUND((Q2693-P2693)*1440,0))</f>
        <v>19</v>
      </c>
      <c r="AH2693" s="18" t="n">
        <f aca="false">IF(Q2693="","",ROUND((Q2693-H2693)*1440,0))</f>
        <v>303</v>
      </c>
      <c r="AI2693" s="19" t="n">
        <f aca="false">ROUND(IF(O2693="",Assumptions!$B$25-K2693,O2693-K2693)*24,1)</f>
        <v>2.2</v>
      </c>
      <c r="AJ2693" s="20" t="n">
        <f aca="false">ROUND(MAX(N(Y2693)/Assumptions!$C$5, N(Z2693)/Assumptions!$C$6, N(AA2693)/Assumptions!$C$7, N(AB2693)/Assumptions!$C$8, N(AC2693)/Assumptions!$C$9, N(AD2693)/Assumptions!$C$10, N(AE2693)/Assumptions!$C$11, N(AF2693)/Assumptions!$C$12, N(AG2693)/Assumptions!$C$13),3)</f>
        <v>3.067</v>
      </c>
      <c r="AK2693" s="0" t="str">
        <f aca="false">IF(OR(U2693="Pending",U2693="On Hold"),"Open GRN (awaiting)",IF(AJ2693&lt;=1,"Within SLA",IF(ROUND(N(Y2693)/Assumptions!$C$5,3)=AJ2693,"Gate Wait",IF(ROUND(N(Z2693)/Assumptions!$C$6,3)=AJ2693,"Dock Wait",IF(ROUND(N(AA2693)/Assumptions!$C$7,3)=AJ2693,"Unloading",IF(ROUND(N(AB2693)/Assumptions!$C$8,3)=AJ2693,"Unload-to-QC Wait",IF(ROUND(N(AC2693)/Assumptions!$C$9,3)=AJ2693,"QC",IF(ROUND(N(AD2693)/Assumptions!$C$10,3)=AJ2693,"QC-to-GRN Wait",IF(ROUND(N(AE2693)/Assumptions!$C$11,3)=AJ2693,"GRN Processing",IF(ROUND(N(AF2693)/Assumptions!$C$12,3)=AJ2693,"GRN-to-Putaway Wait",IF(ROUND(N(AG2693)/Assumptions!$C$13,3)=AJ2693,"Putaway","Within SLA")))))))))))</f>
        <v>Gate Wait</v>
      </c>
    </row>
    <row r="2694" customFormat="false" ht="15" hidden="false" customHeight="false" outlineLevel="0" collapsed="false">
      <c r="A2694" s="0" t="s">
        <v>7710</v>
      </c>
      <c r="B2694" s="0" t="s">
        <v>7711</v>
      </c>
      <c r="C2694" s="0" t="s">
        <v>286</v>
      </c>
      <c r="D2694" s="0" t="s">
        <v>147</v>
      </c>
      <c r="E2694" s="0" t="s">
        <v>7712</v>
      </c>
      <c r="F2694" s="0" t="s">
        <v>121</v>
      </c>
      <c r="G2694" s="0" t="s">
        <v>150</v>
      </c>
      <c r="H2694" s="17" t="n">
        <v>46268.43125</v>
      </c>
      <c r="I2694" s="17" t="n">
        <v>46268.4520833333</v>
      </c>
      <c r="J2694" s="17" t="n">
        <v>46268.4625</v>
      </c>
      <c r="K2694" s="17" t="n">
        <v>46268.4979166667</v>
      </c>
      <c r="L2694" s="17" t="n">
        <v>46268.5152777778</v>
      </c>
      <c r="M2694" s="17" t="n">
        <v>46268.55</v>
      </c>
      <c r="N2694" s="17" t="n">
        <v>46268.6013888889</v>
      </c>
      <c r="O2694" s="17" t="n">
        <v>46268.6631944445</v>
      </c>
      <c r="P2694" s="17" t="n">
        <v>46268.68125</v>
      </c>
      <c r="Q2694" s="17" t="n">
        <v>46268.69375</v>
      </c>
      <c r="R2694" s="0" t="n">
        <v>501</v>
      </c>
      <c r="S2694" s="0" t="n">
        <v>0</v>
      </c>
      <c r="T2694" s="0" t="n">
        <v>0</v>
      </c>
      <c r="U2694" s="18" t="s">
        <v>130</v>
      </c>
      <c r="V2694" s="18" t="s">
        <v>156</v>
      </c>
      <c r="W2694" s="0" t="str">
        <f aca="false">IF(AND(X2694&gt;=6,X2694&lt;14),"A",IF(AND(X2694&gt;=14,X2694&lt;22),"B","C"))</f>
        <v>A</v>
      </c>
      <c r="X2694" s="18" t="n">
        <f aca="false">HOUR(H2694)</f>
        <v>10</v>
      </c>
      <c r="Y2694" s="18" t="n">
        <f aca="false">ROUND((I2694-H2694)*1440,0)</f>
        <v>30</v>
      </c>
      <c r="Z2694" s="18" t="n">
        <f aca="false">ROUND((J2694-I2694)*1440,0)</f>
        <v>15</v>
      </c>
      <c r="AA2694" s="18" t="n">
        <f aca="false">ROUND((K2694-J2694)*1440,0)</f>
        <v>51</v>
      </c>
      <c r="AB2694" s="18" t="n">
        <f aca="false">ROUND((L2694-K2694)*1440,0)</f>
        <v>25</v>
      </c>
      <c r="AC2694" s="18" t="n">
        <f aca="false">ROUND((M2694-L2694)*1440,0)</f>
        <v>50</v>
      </c>
      <c r="AD2694" s="18" t="n">
        <f aca="false">IF(N2694="","",ROUND((N2694-M2694)*1440,0))</f>
        <v>74</v>
      </c>
      <c r="AE2694" s="18" t="n">
        <f aca="false">IF(O2694="","",ROUND((O2694-N2694)*1440,0))</f>
        <v>89</v>
      </c>
      <c r="AF2694" s="18" t="n">
        <f aca="false">IF(P2694="","",ROUND((P2694-O2694)*1440,0))</f>
        <v>26</v>
      </c>
      <c r="AG2694" s="18" t="n">
        <f aca="false">IF(Q2694="","",ROUND((Q2694-P2694)*1440,0))</f>
        <v>18</v>
      </c>
      <c r="AH2694" s="18" t="n">
        <f aca="false">IF(Q2694="","",ROUND((Q2694-H2694)*1440,0))</f>
        <v>378</v>
      </c>
      <c r="AI2694" s="19" t="n">
        <f aca="false">ROUND(IF(O2694="",Assumptions!$B$25-K2694,O2694-K2694)*24,1)</f>
        <v>4</v>
      </c>
      <c r="AJ2694" s="20" t="n">
        <f aca="false">ROUND(MAX(N(Y2694)/Assumptions!$C$5, N(Z2694)/Assumptions!$C$6, N(AA2694)/Assumptions!$C$7, N(AB2694)/Assumptions!$C$8, N(AC2694)/Assumptions!$C$9, N(AD2694)/Assumptions!$C$10, N(AE2694)/Assumptions!$C$11, N(AF2694)/Assumptions!$C$12, N(AG2694)/Assumptions!$C$13),3)</f>
        <v>2.467</v>
      </c>
      <c r="AK2694" s="0" t="str">
        <f aca="false">IF(OR(U2694="Pending",U2694="On Hold"),"Open GRN (awaiting)",IF(AJ2694&lt;=1,"Within SLA",IF(ROUND(N(Y2694)/Assumptions!$C$5,3)=AJ2694,"Gate Wait",IF(ROUND(N(Z2694)/Assumptions!$C$6,3)=AJ2694,"Dock Wait",IF(ROUND(N(AA2694)/Assumptions!$C$7,3)=AJ2694,"Unloading",IF(ROUND(N(AB2694)/Assumptions!$C$8,3)=AJ2694,"Unload-to-QC Wait",IF(ROUND(N(AC2694)/Assumptions!$C$9,3)=AJ2694,"QC",IF(ROUND(N(AD2694)/Assumptions!$C$10,3)=AJ2694,"QC-to-GRN Wait",IF(ROUND(N(AE2694)/Assumptions!$C$11,3)=AJ2694,"GRN Processing",IF(ROUND(N(AF2694)/Assumptions!$C$12,3)=AJ2694,"GRN-to-Putaway Wait",IF(ROUND(N(AG2694)/Assumptions!$C$13,3)=AJ2694,"Putaway","Within SLA")))))))))))</f>
        <v>QC-to-GRN Wait</v>
      </c>
    </row>
    <row r="2695" customFormat="false" ht="15" hidden="false" customHeight="false" outlineLevel="0" collapsed="false">
      <c r="A2695" s="0" t="s">
        <v>7713</v>
      </c>
      <c r="B2695" s="0" t="s">
        <v>7714</v>
      </c>
      <c r="C2695" s="0" t="s">
        <v>218</v>
      </c>
      <c r="D2695" s="0" t="s">
        <v>135</v>
      </c>
      <c r="E2695" s="0" t="s">
        <v>7715</v>
      </c>
      <c r="F2695" s="0" t="s">
        <v>172</v>
      </c>
      <c r="G2695" s="0" t="s">
        <v>178</v>
      </c>
      <c r="H2695" s="17" t="n">
        <v>46268.4416666667</v>
      </c>
      <c r="I2695" s="17" t="n">
        <v>46268.4534722222</v>
      </c>
      <c r="J2695" s="17" t="n">
        <v>46268.4604166667</v>
      </c>
      <c r="K2695" s="17" t="n">
        <v>46268.5263888889</v>
      </c>
      <c r="L2695" s="17" t="n">
        <v>46268.5319444445</v>
      </c>
      <c r="M2695" s="17" t="n">
        <v>46268.5833333333</v>
      </c>
      <c r="N2695" s="17" t="n">
        <v>46268.6138888889</v>
      </c>
      <c r="O2695" s="17" t="n">
        <v>46268.6465277778</v>
      </c>
      <c r="P2695" s="17" t="n">
        <v>46268.6534722222</v>
      </c>
      <c r="Q2695" s="17" t="n">
        <v>46268.7090277778</v>
      </c>
      <c r="R2695" s="0" t="n">
        <v>1267</v>
      </c>
      <c r="S2695" s="0" t="n">
        <v>0</v>
      </c>
      <c r="T2695" s="0" t="n">
        <v>0</v>
      </c>
      <c r="U2695" s="18" t="s">
        <v>130</v>
      </c>
      <c r="V2695" s="18" t="s">
        <v>144</v>
      </c>
      <c r="W2695" s="0" t="str">
        <f aca="false">IF(AND(X2695&gt;=6,X2695&lt;14),"A",IF(AND(X2695&gt;=14,X2695&lt;22),"B","C"))</f>
        <v>A</v>
      </c>
      <c r="X2695" s="18" t="n">
        <f aca="false">HOUR(H2695)</f>
        <v>10</v>
      </c>
      <c r="Y2695" s="18" t="n">
        <f aca="false">ROUND((I2695-H2695)*1440,0)</f>
        <v>17</v>
      </c>
      <c r="Z2695" s="18" t="n">
        <f aca="false">ROUND((J2695-I2695)*1440,0)</f>
        <v>10</v>
      </c>
      <c r="AA2695" s="18" t="n">
        <f aca="false">ROUND((K2695-J2695)*1440,0)</f>
        <v>95</v>
      </c>
      <c r="AB2695" s="18" t="n">
        <f aca="false">ROUND((L2695-K2695)*1440,0)</f>
        <v>8</v>
      </c>
      <c r="AC2695" s="18" t="n">
        <f aca="false">ROUND((M2695-L2695)*1440,0)</f>
        <v>74</v>
      </c>
      <c r="AD2695" s="18" t="n">
        <f aca="false">IF(N2695="","",ROUND((N2695-M2695)*1440,0))</f>
        <v>44</v>
      </c>
      <c r="AE2695" s="18" t="n">
        <f aca="false">IF(O2695="","",ROUND((O2695-N2695)*1440,0))</f>
        <v>47</v>
      </c>
      <c r="AF2695" s="18" t="n">
        <f aca="false">IF(P2695="","",ROUND((P2695-O2695)*1440,0))</f>
        <v>10</v>
      </c>
      <c r="AG2695" s="18" t="n">
        <f aca="false">IF(Q2695="","",ROUND((Q2695-P2695)*1440,0))</f>
        <v>80</v>
      </c>
      <c r="AH2695" s="18" t="n">
        <f aca="false">IF(Q2695="","",ROUND((Q2695-H2695)*1440,0))</f>
        <v>385</v>
      </c>
      <c r="AI2695" s="19" t="n">
        <f aca="false">ROUND(IF(O2695="",Assumptions!$B$25-K2695,O2695-K2695)*24,1)</f>
        <v>2.9</v>
      </c>
      <c r="AJ2695" s="20" t="n">
        <f aca="false">ROUND(MAX(N(Y2695)/Assumptions!$C$5, N(Z2695)/Assumptions!$C$6, N(AA2695)/Assumptions!$C$7, N(AB2695)/Assumptions!$C$8, N(AC2695)/Assumptions!$C$9, N(AD2695)/Assumptions!$C$10, N(AE2695)/Assumptions!$C$11, N(AF2695)/Assumptions!$C$12, N(AG2695)/Assumptions!$C$13),3)</f>
        <v>2</v>
      </c>
      <c r="AK2695" s="0" t="str">
        <f aca="false">IF(OR(U2695="Pending",U2695="On Hold"),"Open GRN (awaiting)",IF(AJ2695&lt;=1,"Within SLA",IF(ROUND(N(Y2695)/Assumptions!$C$5,3)=AJ2695,"Gate Wait",IF(ROUND(N(Z2695)/Assumptions!$C$6,3)=AJ2695,"Dock Wait",IF(ROUND(N(AA2695)/Assumptions!$C$7,3)=AJ2695,"Unloading",IF(ROUND(N(AB2695)/Assumptions!$C$8,3)=AJ2695,"Unload-to-QC Wait",IF(ROUND(N(AC2695)/Assumptions!$C$9,3)=AJ2695,"QC",IF(ROUND(N(AD2695)/Assumptions!$C$10,3)=AJ2695,"QC-to-GRN Wait",IF(ROUND(N(AE2695)/Assumptions!$C$11,3)=AJ2695,"GRN Processing",IF(ROUND(N(AF2695)/Assumptions!$C$12,3)=AJ2695,"GRN-to-Putaway Wait",IF(ROUND(N(AG2695)/Assumptions!$C$13,3)=AJ2695,"Putaway","Within SLA")))))))))))</f>
        <v>Putaway</v>
      </c>
    </row>
    <row r="2696" customFormat="false" ht="15" hidden="false" customHeight="false" outlineLevel="0" collapsed="false">
      <c r="A2696" s="0" t="s">
        <v>7716</v>
      </c>
      <c r="B2696" s="0" t="s">
        <v>7717</v>
      </c>
      <c r="C2696" s="0" t="s">
        <v>126</v>
      </c>
      <c r="D2696" s="0" t="s">
        <v>119</v>
      </c>
      <c r="E2696" s="0" t="s">
        <v>7718</v>
      </c>
      <c r="F2696" s="0" t="s">
        <v>128</v>
      </c>
      <c r="G2696" s="0" t="s">
        <v>129</v>
      </c>
      <c r="H2696" s="17" t="n">
        <v>46268.4465277778</v>
      </c>
      <c r="I2696" s="17" t="n">
        <v>46268.5055555556</v>
      </c>
      <c r="J2696" s="17" t="n">
        <v>46268.5076388889</v>
      </c>
      <c r="K2696" s="17" t="n">
        <v>46268.51875</v>
      </c>
      <c r="L2696" s="17" t="n">
        <v>46268.5215277778</v>
      </c>
      <c r="M2696" s="17" t="n">
        <v>46268.5347222222</v>
      </c>
      <c r="N2696" s="17" t="n">
        <v>46268.5493055556</v>
      </c>
      <c r="O2696" s="17" t="n">
        <v>46268.6041666667</v>
      </c>
      <c r="P2696" s="17" t="n">
        <v>46268.6138888889</v>
      </c>
      <c r="Q2696" s="17" t="n">
        <v>46268.6243055556</v>
      </c>
      <c r="R2696" s="0" t="n">
        <v>120</v>
      </c>
      <c r="S2696" s="0" t="n">
        <v>0</v>
      </c>
      <c r="T2696" s="0" t="n">
        <v>0</v>
      </c>
      <c r="U2696" s="18" t="s">
        <v>130</v>
      </c>
      <c r="V2696" s="18" t="s">
        <v>82</v>
      </c>
      <c r="W2696" s="0" t="str">
        <f aca="false">IF(AND(X2696&gt;=6,X2696&lt;14),"A",IF(AND(X2696&gt;=14,X2696&lt;22),"B","C"))</f>
        <v>A</v>
      </c>
      <c r="X2696" s="18" t="n">
        <f aca="false">HOUR(H2696)</f>
        <v>10</v>
      </c>
      <c r="Y2696" s="18" t="n">
        <f aca="false">ROUND((I2696-H2696)*1440,0)</f>
        <v>85</v>
      </c>
      <c r="Z2696" s="18" t="n">
        <f aca="false">ROUND((J2696-I2696)*1440,0)</f>
        <v>3</v>
      </c>
      <c r="AA2696" s="18" t="n">
        <f aca="false">ROUND((K2696-J2696)*1440,0)</f>
        <v>16</v>
      </c>
      <c r="AB2696" s="18" t="n">
        <f aca="false">ROUND((L2696-K2696)*1440,0)</f>
        <v>4</v>
      </c>
      <c r="AC2696" s="18" t="n">
        <f aca="false">ROUND((M2696-L2696)*1440,0)</f>
        <v>19</v>
      </c>
      <c r="AD2696" s="18" t="n">
        <f aca="false">IF(N2696="","",ROUND((N2696-M2696)*1440,0))</f>
        <v>21</v>
      </c>
      <c r="AE2696" s="18" t="n">
        <f aca="false">IF(O2696="","",ROUND((O2696-N2696)*1440,0))</f>
        <v>79</v>
      </c>
      <c r="AF2696" s="18" t="n">
        <f aca="false">IF(P2696="","",ROUND((P2696-O2696)*1440,0))</f>
        <v>14</v>
      </c>
      <c r="AG2696" s="18" t="n">
        <f aca="false">IF(Q2696="","",ROUND((Q2696-P2696)*1440,0))</f>
        <v>15</v>
      </c>
      <c r="AH2696" s="18" t="n">
        <f aca="false">IF(Q2696="","",ROUND((Q2696-H2696)*1440,0))</f>
        <v>256</v>
      </c>
      <c r="AI2696" s="19" t="n">
        <f aca="false">ROUND(IF(O2696="",Assumptions!$B$25-K2696,O2696-K2696)*24,1)</f>
        <v>2</v>
      </c>
      <c r="AJ2696" s="20" t="n">
        <f aca="false">ROUND(MAX(N(Y2696)/Assumptions!$C$5, N(Z2696)/Assumptions!$C$6, N(AA2696)/Assumptions!$C$7, N(AB2696)/Assumptions!$C$8, N(AC2696)/Assumptions!$C$9, N(AD2696)/Assumptions!$C$10, N(AE2696)/Assumptions!$C$11, N(AF2696)/Assumptions!$C$12, N(AG2696)/Assumptions!$C$13),3)</f>
        <v>2.833</v>
      </c>
      <c r="AK2696" s="0" t="str">
        <f aca="false">IF(OR(U2696="Pending",U2696="On Hold"),"Open GRN (awaiting)",IF(AJ2696&lt;=1,"Within SLA",IF(ROUND(N(Y2696)/Assumptions!$C$5,3)=AJ2696,"Gate Wait",IF(ROUND(N(Z2696)/Assumptions!$C$6,3)=AJ2696,"Dock Wait",IF(ROUND(N(AA2696)/Assumptions!$C$7,3)=AJ2696,"Unloading",IF(ROUND(N(AB2696)/Assumptions!$C$8,3)=AJ2696,"Unload-to-QC Wait",IF(ROUND(N(AC2696)/Assumptions!$C$9,3)=AJ2696,"QC",IF(ROUND(N(AD2696)/Assumptions!$C$10,3)=AJ2696,"QC-to-GRN Wait",IF(ROUND(N(AE2696)/Assumptions!$C$11,3)=AJ2696,"GRN Processing",IF(ROUND(N(AF2696)/Assumptions!$C$12,3)=AJ2696,"GRN-to-Putaway Wait",IF(ROUND(N(AG2696)/Assumptions!$C$13,3)=AJ2696,"Putaway","Within SLA")))))))))))</f>
        <v>Gate Wait</v>
      </c>
    </row>
    <row r="2697" customFormat="false" ht="15" hidden="false" customHeight="false" outlineLevel="0" collapsed="false">
      <c r="A2697" s="0" t="s">
        <v>7719</v>
      </c>
      <c r="B2697" s="0" t="s">
        <v>7720</v>
      </c>
      <c r="C2697" s="0" t="s">
        <v>184</v>
      </c>
      <c r="D2697" s="0" t="s">
        <v>135</v>
      </c>
      <c r="E2697" s="0" t="s">
        <v>7721</v>
      </c>
      <c r="F2697" s="0" t="s">
        <v>177</v>
      </c>
      <c r="G2697" s="0" t="s">
        <v>178</v>
      </c>
      <c r="H2697" s="17" t="n">
        <v>46268.4548611111</v>
      </c>
      <c r="I2697" s="17" t="n">
        <v>46268.4777777778</v>
      </c>
      <c r="J2697" s="17" t="n">
        <v>46268.4847222222</v>
      </c>
      <c r="K2697" s="17" t="n">
        <v>46268.5694444445</v>
      </c>
      <c r="L2697" s="17" t="n">
        <v>46268.5826388889</v>
      </c>
      <c r="M2697" s="17" t="n">
        <v>46268.6291666667</v>
      </c>
      <c r="N2697" s="17" t="n">
        <v>46268.7194444445</v>
      </c>
      <c r="O2697" s="17" t="n">
        <v>46268.73125</v>
      </c>
      <c r="P2697" s="17" t="n">
        <v>46268.7444444444</v>
      </c>
      <c r="Q2697" s="17" t="n">
        <v>46268.775</v>
      </c>
      <c r="R2697" s="0" t="n">
        <v>843</v>
      </c>
      <c r="S2697" s="0" t="n">
        <v>0</v>
      </c>
      <c r="T2697" s="0" t="n">
        <v>31</v>
      </c>
      <c r="U2697" s="18" t="s">
        <v>123</v>
      </c>
      <c r="V2697" s="18" t="s">
        <v>144</v>
      </c>
      <c r="W2697" s="0" t="str">
        <f aca="false">IF(AND(X2697&gt;=6,X2697&lt;14),"A",IF(AND(X2697&gt;=14,X2697&lt;22),"B","C"))</f>
        <v>A</v>
      </c>
      <c r="X2697" s="18" t="n">
        <f aca="false">HOUR(H2697)</f>
        <v>10</v>
      </c>
      <c r="Y2697" s="18" t="n">
        <f aca="false">ROUND((I2697-H2697)*1440,0)</f>
        <v>33</v>
      </c>
      <c r="Z2697" s="18" t="n">
        <f aca="false">ROUND((J2697-I2697)*1440,0)</f>
        <v>10</v>
      </c>
      <c r="AA2697" s="18" t="n">
        <f aca="false">ROUND((K2697-J2697)*1440,0)</f>
        <v>122</v>
      </c>
      <c r="AB2697" s="18" t="n">
        <f aca="false">ROUND((L2697-K2697)*1440,0)</f>
        <v>19</v>
      </c>
      <c r="AC2697" s="18" t="n">
        <f aca="false">ROUND((M2697-L2697)*1440,0)</f>
        <v>67</v>
      </c>
      <c r="AD2697" s="18" t="n">
        <f aca="false">IF(N2697="","",ROUND((N2697-M2697)*1440,0))</f>
        <v>130</v>
      </c>
      <c r="AE2697" s="18" t="n">
        <f aca="false">IF(O2697="","",ROUND((O2697-N2697)*1440,0))</f>
        <v>17</v>
      </c>
      <c r="AF2697" s="18" t="n">
        <f aca="false">IF(P2697="","",ROUND((P2697-O2697)*1440,0))</f>
        <v>19</v>
      </c>
      <c r="AG2697" s="18" t="n">
        <f aca="false">IF(Q2697="","",ROUND((Q2697-P2697)*1440,0))</f>
        <v>44</v>
      </c>
      <c r="AH2697" s="18" t="n">
        <f aca="false">IF(Q2697="","",ROUND((Q2697-H2697)*1440,0))</f>
        <v>461</v>
      </c>
      <c r="AI2697" s="19" t="n">
        <f aca="false">ROUND(IF(O2697="",Assumptions!$B$25-K2697,O2697-K2697)*24,1)</f>
        <v>3.9</v>
      </c>
      <c r="AJ2697" s="20" t="n">
        <f aca="false">ROUND(MAX(N(Y2697)/Assumptions!$C$5, N(Z2697)/Assumptions!$C$6, N(AA2697)/Assumptions!$C$7, N(AB2697)/Assumptions!$C$8, N(AC2697)/Assumptions!$C$9, N(AD2697)/Assumptions!$C$10, N(AE2697)/Assumptions!$C$11, N(AF2697)/Assumptions!$C$12, N(AG2697)/Assumptions!$C$13),3)</f>
        <v>4.333</v>
      </c>
      <c r="AK2697" s="0" t="str">
        <f aca="false">IF(OR(U2697="Pending",U2697="On Hold"),"Open GRN (awaiting)",IF(AJ2697&lt;=1,"Within SLA",IF(ROUND(N(Y2697)/Assumptions!$C$5,3)=AJ2697,"Gate Wait",IF(ROUND(N(Z2697)/Assumptions!$C$6,3)=AJ2697,"Dock Wait",IF(ROUND(N(AA2697)/Assumptions!$C$7,3)=AJ2697,"Unloading",IF(ROUND(N(AB2697)/Assumptions!$C$8,3)=AJ2697,"Unload-to-QC Wait",IF(ROUND(N(AC2697)/Assumptions!$C$9,3)=AJ2697,"QC",IF(ROUND(N(AD2697)/Assumptions!$C$10,3)=AJ2697,"QC-to-GRN Wait",IF(ROUND(N(AE2697)/Assumptions!$C$11,3)=AJ2697,"GRN Processing",IF(ROUND(N(AF2697)/Assumptions!$C$12,3)=AJ2697,"GRN-to-Putaway Wait",IF(ROUND(N(AG2697)/Assumptions!$C$13,3)=AJ2697,"Putaway","Within SLA")))))))))))</f>
        <v>QC-to-GRN Wait</v>
      </c>
    </row>
    <row r="2698" customFormat="false" ht="15" hidden="false" customHeight="false" outlineLevel="0" collapsed="false">
      <c r="A2698" s="0" t="s">
        <v>7722</v>
      </c>
      <c r="B2698" s="0" t="s">
        <v>7723</v>
      </c>
      <c r="C2698" s="0" t="s">
        <v>286</v>
      </c>
      <c r="D2698" s="0" t="s">
        <v>147</v>
      </c>
      <c r="E2698" s="0" t="s">
        <v>7724</v>
      </c>
      <c r="F2698" s="0" t="s">
        <v>121</v>
      </c>
      <c r="G2698" s="0" t="s">
        <v>167</v>
      </c>
      <c r="H2698" s="17" t="n">
        <v>46268.4555555556</v>
      </c>
      <c r="I2698" s="17" t="n">
        <v>46268.4916666667</v>
      </c>
      <c r="J2698" s="17" t="n">
        <v>46268.4993055556</v>
      </c>
      <c r="K2698" s="17" t="n">
        <v>46268.5090277778</v>
      </c>
      <c r="L2698" s="17" t="n">
        <v>46268.5152777778</v>
      </c>
      <c r="M2698" s="17" t="n">
        <v>46268.525</v>
      </c>
      <c r="N2698" s="17" t="n">
        <v>46268.55</v>
      </c>
      <c r="O2698" s="17" t="n">
        <v>46268.5840277778</v>
      </c>
      <c r="P2698" s="17" t="n">
        <v>46268.5958333333</v>
      </c>
      <c r="Q2698" s="17" t="n">
        <v>46268.6215277778</v>
      </c>
      <c r="R2698" s="0" t="n">
        <v>171</v>
      </c>
      <c r="S2698" s="0" t="n">
        <v>0</v>
      </c>
      <c r="T2698" s="0" t="n">
        <v>0</v>
      </c>
      <c r="U2698" s="18" t="s">
        <v>130</v>
      </c>
      <c r="V2698" s="18" t="s">
        <v>82</v>
      </c>
      <c r="W2698" s="0" t="str">
        <f aca="false">IF(AND(X2698&gt;=6,X2698&lt;14),"A",IF(AND(X2698&gt;=14,X2698&lt;22),"B","C"))</f>
        <v>A</v>
      </c>
      <c r="X2698" s="18" t="n">
        <f aca="false">HOUR(H2698)</f>
        <v>10</v>
      </c>
      <c r="Y2698" s="18" t="n">
        <f aca="false">ROUND((I2698-H2698)*1440,0)</f>
        <v>52</v>
      </c>
      <c r="Z2698" s="18" t="n">
        <f aca="false">ROUND((J2698-I2698)*1440,0)</f>
        <v>11</v>
      </c>
      <c r="AA2698" s="18" t="n">
        <f aca="false">ROUND((K2698-J2698)*1440,0)</f>
        <v>14</v>
      </c>
      <c r="AB2698" s="18" t="n">
        <f aca="false">ROUND((L2698-K2698)*1440,0)</f>
        <v>9</v>
      </c>
      <c r="AC2698" s="18" t="n">
        <f aca="false">ROUND((M2698-L2698)*1440,0)</f>
        <v>14</v>
      </c>
      <c r="AD2698" s="18" t="n">
        <f aca="false">IF(N2698="","",ROUND((N2698-M2698)*1440,0))</f>
        <v>36</v>
      </c>
      <c r="AE2698" s="18" t="n">
        <f aca="false">IF(O2698="","",ROUND((O2698-N2698)*1440,0))</f>
        <v>49</v>
      </c>
      <c r="AF2698" s="18" t="n">
        <f aca="false">IF(P2698="","",ROUND((P2698-O2698)*1440,0))</f>
        <v>17</v>
      </c>
      <c r="AG2698" s="18" t="n">
        <f aca="false">IF(Q2698="","",ROUND((Q2698-P2698)*1440,0))</f>
        <v>37</v>
      </c>
      <c r="AH2698" s="18" t="n">
        <f aca="false">IF(Q2698="","",ROUND((Q2698-H2698)*1440,0))</f>
        <v>239</v>
      </c>
      <c r="AI2698" s="19" t="n">
        <f aca="false">ROUND(IF(O2698="",Assumptions!$B$25-K2698,O2698-K2698)*24,1)</f>
        <v>1.8</v>
      </c>
      <c r="AJ2698" s="20" t="n">
        <f aca="false">ROUND(MAX(N(Y2698)/Assumptions!$C$5, N(Z2698)/Assumptions!$C$6, N(AA2698)/Assumptions!$C$7, N(AB2698)/Assumptions!$C$8, N(AC2698)/Assumptions!$C$9, N(AD2698)/Assumptions!$C$10, N(AE2698)/Assumptions!$C$11, N(AF2698)/Assumptions!$C$12, N(AG2698)/Assumptions!$C$13),3)</f>
        <v>1.733</v>
      </c>
      <c r="AK2698" s="0" t="str">
        <f aca="false">IF(OR(U2698="Pending",U2698="On Hold"),"Open GRN (awaiting)",IF(AJ2698&lt;=1,"Within SLA",IF(ROUND(N(Y2698)/Assumptions!$C$5,3)=AJ2698,"Gate Wait",IF(ROUND(N(Z2698)/Assumptions!$C$6,3)=AJ2698,"Dock Wait",IF(ROUND(N(AA2698)/Assumptions!$C$7,3)=AJ2698,"Unloading",IF(ROUND(N(AB2698)/Assumptions!$C$8,3)=AJ2698,"Unload-to-QC Wait",IF(ROUND(N(AC2698)/Assumptions!$C$9,3)=AJ2698,"QC",IF(ROUND(N(AD2698)/Assumptions!$C$10,3)=AJ2698,"QC-to-GRN Wait",IF(ROUND(N(AE2698)/Assumptions!$C$11,3)=AJ2698,"GRN Processing",IF(ROUND(N(AF2698)/Assumptions!$C$12,3)=AJ2698,"GRN-to-Putaway Wait",IF(ROUND(N(AG2698)/Assumptions!$C$13,3)=AJ2698,"Putaway","Within SLA")))))))))))</f>
        <v>Gate Wait</v>
      </c>
    </row>
    <row r="2699" customFormat="false" ht="15" hidden="false" customHeight="false" outlineLevel="0" collapsed="false">
      <c r="A2699" s="0" t="s">
        <v>7725</v>
      </c>
      <c r="B2699" s="0" t="s">
        <v>7726</v>
      </c>
      <c r="C2699" s="0" t="s">
        <v>170</v>
      </c>
      <c r="D2699" s="0" t="s">
        <v>135</v>
      </c>
      <c r="E2699" s="0" t="s">
        <v>7727</v>
      </c>
      <c r="F2699" s="0" t="s">
        <v>172</v>
      </c>
      <c r="G2699" s="0" t="s">
        <v>138</v>
      </c>
      <c r="H2699" s="17" t="n">
        <v>46268.4694444445</v>
      </c>
      <c r="I2699" s="17" t="n">
        <v>46268.5090277778</v>
      </c>
      <c r="J2699" s="17" t="n">
        <v>46268.5131944444</v>
      </c>
      <c r="K2699" s="17" t="n">
        <v>46268.5361111111</v>
      </c>
      <c r="L2699" s="17" t="n">
        <v>46268.5388888889</v>
      </c>
      <c r="M2699" s="17" t="n">
        <v>46268.58125</v>
      </c>
      <c r="N2699" s="17" t="n">
        <v>46268.6194444444</v>
      </c>
      <c r="O2699" s="17" t="n">
        <v>46268.6729166667</v>
      </c>
      <c r="P2699" s="17" t="n">
        <v>46268.6875</v>
      </c>
      <c r="Q2699" s="17" t="n">
        <v>46268.7090277778</v>
      </c>
      <c r="R2699" s="0" t="n">
        <v>826</v>
      </c>
      <c r="S2699" s="0" t="n">
        <v>0</v>
      </c>
      <c r="T2699" s="0" t="n">
        <v>0</v>
      </c>
      <c r="U2699" s="18" t="s">
        <v>130</v>
      </c>
      <c r="V2699" s="18" t="s">
        <v>82</v>
      </c>
      <c r="W2699" s="0" t="str">
        <f aca="false">IF(AND(X2699&gt;=6,X2699&lt;14),"A",IF(AND(X2699&gt;=14,X2699&lt;22),"B","C"))</f>
        <v>A</v>
      </c>
      <c r="X2699" s="18" t="n">
        <f aca="false">HOUR(H2699)</f>
        <v>11</v>
      </c>
      <c r="Y2699" s="18" t="n">
        <f aca="false">ROUND((I2699-H2699)*1440,0)</f>
        <v>57</v>
      </c>
      <c r="Z2699" s="18" t="n">
        <f aca="false">ROUND((J2699-I2699)*1440,0)</f>
        <v>6</v>
      </c>
      <c r="AA2699" s="18" t="n">
        <f aca="false">ROUND((K2699-J2699)*1440,0)</f>
        <v>33</v>
      </c>
      <c r="AB2699" s="18" t="n">
        <f aca="false">ROUND((L2699-K2699)*1440,0)</f>
        <v>4</v>
      </c>
      <c r="AC2699" s="18" t="n">
        <f aca="false">ROUND((M2699-L2699)*1440,0)</f>
        <v>61</v>
      </c>
      <c r="AD2699" s="18" t="n">
        <f aca="false">IF(N2699="","",ROUND((N2699-M2699)*1440,0))</f>
        <v>55</v>
      </c>
      <c r="AE2699" s="18" t="n">
        <f aca="false">IF(O2699="","",ROUND((O2699-N2699)*1440,0))</f>
        <v>77</v>
      </c>
      <c r="AF2699" s="18" t="n">
        <f aca="false">IF(P2699="","",ROUND((P2699-O2699)*1440,0))</f>
        <v>21</v>
      </c>
      <c r="AG2699" s="18" t="n">
        <f aca="false">IF(Q2699="","",ROUND((Q2699-P2699)*1440,0))</f>
        <v>31</v>
      </c>
      <c r="AH2699" s="18" t="n">
        <f aca="false">IF(Q2699="","",ROUND((Q2699-H2699)*1440,0))</f>
        <v>345</v>
      </c>
      <c r="AI2699" s="19" t="n">
        <f aca="false">ROUND(IF(O2699="",Assumptions!$B$25-K2699,O2699-K2699)*24,1)</f>
        <v>3.3</v>
      </c>
      <c r="AJ2699" s="20" t="n">
        <f aca="false">ROUND(MAX(N(Y2699)/Assumptions!$C$5, N(Z2699)/Assumptions!$C$6, N(AA2699)/Assumptions!$C$7, N(AB2699)/Assumptions!$C$8, N(AC2699)/Assumptions!$C$9, N(AD2699)/Assumptions!$C$10, N(AE2699)/Assumptions!$C$11, N(AF2699)/Assumptions!$C$12, N(AG2699)/Assumptions!$C$13),3)</f>
        <v>1.9</v>
      </c>
      <c r="AK2699" s="0" t="str">
        <f aca="false">IF(OR(U2699="Pending",U2699="On Hold"),"Open GRN (awaiting)",IF(AJ2699&lt;=1,"Within SLA",IF(ROUND(N(Y2699)/Assumptions!$C$5,3)=AJ2699,"Gate Wait",IF(ROUND(N(Z2699)/Assumptions!$C$6,3)=AJ2699,"Dock Wait",IF(ROUND(N(AA2699)/Assumptions!$C$7,3)=AJ2699,"Unloading",IF(ROUND(N(AB2699)/Assumptions!$C$8,3)=AJ2699,"Unload-to-QC Wait",IF(ROUND(N(AC2699)/Assumptions!$C$9,3)=AJ2699,"QC",IF(ROUND(N(AD2699)/Assumptions!$C$10,3)=AJ2699,"QC-to-GRN Wait",IF(ROUND(N(AE2699)/Assumptions!$C$11,3)=AJ2699,"GRN Processing",IF(ROUND(N(AF2699)/Assumptions!$C$12,3)=AJ2699,"GRN-to-Putaway Wait",IF(ROUND(N(AG2699)/Assumptions!$C$13,3)=AJ2699,"Putaway","Within SLA")))))))))))</f>
        <v>Gate Wait</v>
      </c>
    </row>
    <row r="2700" customFormat="false" ht="15" hidden="false" customHeight="false" outlineLevel="0" collapsed="false">
      <c r="A2700" s="0" t="s">
        <v>7728</v>
      </c>
      <c r="B2700" s="0" t="s">
        <v>7729</v>
      </c>
      <c r="C2700" s="0" t="s">
        <v>218</v>
      </c>
      <c r="D2700" s="0" t="s">
        <v>119</v>
      </c>
      <c r="E2700" s="0" t="s">
        <v>7730</v>
      </c>
      <c r="F2700" s="0" t="s">
        <v>137</v>
      </c>
      <c r="G2700" s="0" t="s">
        <v>122</v>
      </c>
      <c r="H2700" s="17" t="n">
        <v>46268.4770833333</v>
      </c>
      <c r="I2700" s="17" t="n">
        <v>46268.4930555556</v>
      </c>
      <c r="J2700" s="17" t="n">
        <v>46268.5013888889</v>
      </c>
      <c r="K2700" s="17" t="n">
        <v>46268.5229166667</v>
      </c>
      <c r="L2700" s="17" t="n">
        <v>46268.5340277778</v>
      </c>
      <c r="M2700" s="17" t="n">
        <v>46268.5590277778</v>
      </c>
      <c r="N2700" s="17" t="n">
        <v>46268.5763888889</v>
      </c>
      <c r="O2700" s="17" t="n">
        <v>46268.6118055556</v>
      </c>
      <c r="P2700" s="17" t="n">
        <v>46268.6236111111</v>
      </c>
      <c r="Q2700" s="17" t="n">
        <v>46268.6486111111</v>
      </c>
      <c r="R2700" s="0" t="n">
        <v>844</v>
      </c>
      <c r="S2700" s="0" t="n">
        <v>0</v>
      </c>
      <c r="T2700" s="0" t="n">
        <v>0</v>
      </c>
      <c r="U2700" s="18" t="s">
        <v>130</v>
      </c>
      <c r="V2700" s="18" t="s">
        <v>156</v>
      </c>
      <c r="W2700" s="0" t="str">
        <f aca="false">IF(AND(X2700&gt;=6,X2700&lt;14),"A",IF(AND(X2700&gt;=14,X2700&lt;22),"B","C"))</f>
        <v>A</v>
      </c>
      <c r="X2700" s="18" t="n">
        <f aca="false">HOUR(H2700)</f>
        <v>11</v>
      </c>
      <c r="Y2700" s="18" t="n">
        <f aca="false">ROUND((I2700-H2700)*1440,0)</f>
        <v>23</v>
      </c>
      <c r="Z2700" s="18" t="n">
        <f aca="false">ROUND((J2700-I2700)*1440,0)</f>
        <v>12</v>
      </c>
      <c r="AA2700" s="18" t="n">
        <f aca="false">ROUND((K2700-J2700)*1440,0)</f>
        <v>31</v>
      </c>
      <c r="AB2700" s="18" t="n">
        <f aca="false">ROUND((L2700-K2700)*1440,0)</f>
        <v>16</v>
      </c>
      <c r="AC2700" s="18" t="n">
        <f aca="false">ROUND((M2700-L2700)*1440,0)</f>
        <v>36</v>
      </c>
      <c r="AD2700" s="18" t="n">
        <f aca="false">IF(N2700="","",ROUND((N2700-M2700)*1440,0))</f>
        <v>25</v>
      </c>
      <c r="AE2700" s="18" t="n">
        <f aca="false">IF(O2700="","",ROUND((O2700-N2700)*1440,0))</f>
        <v>51</v>
      </c>
      <c r="AF2700" s="18" t="n">
        <f aca="false">IF(P2700="","",ROUND((P2700-O2700)*1440,0))</f>
        <v>17</v>
      </c>
      <c r="AG2700" s="18" t="n">
        <f aca="false">IF(Q2700="","",ROUND((Q2700-P2700)*1440,0))</f>
        <v>36</v>
      </c>
      <c r="AH2700" s="18" t="n">
        <f aca="false">IF(Q2700="","",ROUND((Q2700-H2700)*1440,0))</f>
        <v>247</v>
      </c>
      <c r="AI2700" s="19" t="n">
        <f aca="false">ROUND(IF(O2700="",Assumptions!$B$25-K2700,O2700-K2700)*24,1)</f>
        <v>2.1</v>
      </c>
      <c r="AJ2700" s="20" t="n">
        <f aca="false">ROUND(MAX(N(Y2700)/Assumptions!$C$5, N(Z2700)/Assumptions!$C$6, N(AA2700)/Assumptions!$C$7, N(AB2700)/Assumptions!$C$8, N(AC2700)/Assumptions!$C$9, N(AD2700)/Assumptions!$C$10, N(AE2700)/Assumptions!$C$11, N(AF2700)/Assumptions!$C$12, N(AG2700)/Assumptions!$C$13),3)</f>
        <v>1.133</v>
      </c>
      <c r="AK2700" s="0" t="str">
        <f aca="false">IF(OR(U2700="Pending",U2700="On Hold"),"Open GRN (awaiting)",IF(AJ2700&lt;=1,"Within SLA",IF(ROUND(N(Y2700)/Assumptions!$C$5,3)=AJ2700,"Gate Wait",IF(ROUND(N(Z2700)/Assumptions!$C$6,3)=AJ2700,"Dock Wait",IF(ROUND(N(AA2700)/Assumptions!$C$7,3)=AJ2700,"Unloading",IF(ROUND(N(AB2700)/Assumptions!$C$8,3)=AJ2700,"Unload-to-QC Wait",IF(ROUND(N(AC2700)/Assumptions!$C$9,3)=AJ2700,"QC",IF(ROUND(N(AD2700)/Assumptions!$C$10,3)=AJ2700,"QC-to-GRN Wait",IF(ROUND(N(AE2700)/Assumptions!$C$11,3)=AJ2700,"GRN Processing",IF(ROUND(N(AF2700)/Assumptions!$C$12,3)=AJ2700,"GRN-to-Putaway Wait",IF(ROUND(N(AG2700)/Assumptions!$C$13,3)=AJ2700,"Putaway","Within SLA")))))))))))</f>
        <v>GRN Processing</v>
      </c>
    </row>
    <row r="2701" customFormat="false" ht="15" hidden="false" customHeight="false" outlineLevel="0" collapsed="false">
      <c r="A2701" s="0" t="s">
        <v>7731</v>
      </c>
      <c r="B2701" s="0" t="s">
        <v>7732</v>
      </c>
      <c r="C2701" s="0" t="s">
        <v>252</v>
      </c>
      <c r="D2701" s="0" t="s">
        <v>147</v>
      </c>
      <c r="E2701" s="0" t="s">
        <v>5350</v>
      </c>
      <c r="F2701" s="0" t="s">
        <v>155</v>
      </c>
      <c r="G2701" s="0" t="s">
        <v>167</v>
      </c>
      <c r="H2701" s="17" t="n">
        <v>46268.4881944444</v>
      </c>
      <c r="I2701" s="17" t="n">
        <v>46268.4951388889</v>
      </c>
      <c r="J2701" s="17" t="n">
        <v>46268.5166666667</v>
      </c>
      <c r="K2701" s="17" t="n">
        <v>46268.5465277778</v>
      </c>
      <c r="L2701" s="17" t="n">
        <v>46268.5555555556</v>
      </c>
      <c r="M2701" s="17" t="n">
        <v>46268.5826388889</v>
      </c>
      <c r="N2701" s="17" t="n">
        <v>46268.8</v>
      </c>
      <c r="O2701" s="17" t="n">
        <v>46268.81875</v>
      </c>
      <c r="P2701" s="17" t="n">
        <v>46268.825</v>
      </c>
      <c r="Q2701" s="17" t="n">
        <v>46268.8715277778</v>
      </c>
      <c r="R2701" s="0" t="n">
        <v>466</v>
      </c>
      <c r="S2701" s="0" t="n">
        <v>0</v>
      </c>
      <c r="T2701" s="0" t="n">
        <v>0</v>
      </c>
      <c r="U2701" s="18" t="s">
        <v>130</v>
      </c>
      <c r="V2701" s="18" t="s">
        <v>144</v>
      </c>
      <c r="W2701" s="0" t="str">
        <f aca="false">IF(AND(X2701&gt;=6,X2701&lt;14),"A",IF(AND(X2701&gt;=14,X2701&lt;22),"B","C"))</f>
        <v>A</v>
      </c>
      <c r="X2701" s="18" t="n">
        <f aca="false">HOUR(H2701)</f>
        <v>11</v>
      </c>
      <c r="Y2701" s="18" t="n">
        <f aca="false">ROUND((I2701-H2701)*1440,0)</f>
        <v>10</v>
      </c>
      <c r="Z2701" s="18" t="n">
        <f aca="false">ROUND((J2701-I2701)*1440,0)</f>
        <v>31</v>
      </c>
      <c r="AA2701" s="18" t="n">
        <f aca="false">ROUND((K2701-J2701)*1440,0)</f>
        <v>43</v>
      </c>
      <c r="AB2701" s="18" t="n">
        <f aca="false">ROUND((L2701-K2701)*1440,0)</f>
        <v>13</v>
      </c>
      <c r="AC2701" s="18" t="n">
        <f aca="false">ROUND((M2701-L2701)*1440,0)</f>
        <v>39</v>
      </c>
      <c r="AD2701" s="18" t="n">
        <f aca="false">IF(N2701="","",ROUND((N2701-M2701)*1440,0))</f>
        <v>313</v>
      </c>
      <c r="AE2701" s="18" t="n">
        <f aca="false">IF(O2701="","",ROUND((O2701-N2701)*1440,0))</f>
        <v>27</v>
      </c>
      <c r="AF2701" s="18" t="n">
        <f aca="false">IF(P2701="","",ROUND((P2701-O2701)*1440,0))</f>
        <v>9</v>
      </c>
      <c r="AG2701" s="18" t="n">
        <f aca="false">IF(Q2701="","",ROUND((Q2701-P2701)*1440,0))</f>
        <v>67</v>
      </c>
      <c r="AH2701" s="18" t="n">
        <f aca="false">IF(Q2701="","",ROUND((Q2701-H2701)*1440,0))</f>
        <v>552</v>
      </c>
      <c r="AI2701" s="19" t="n">
        <f aca="false">ROUND(IF(O2701="",Assumptions!$B$25-K2701,O2701-K2701)*24,1)</f>
        <v>6.5</v>
      </c>
      <c r="AJ2701" s="20" t="n">
        <f aca="false">ROUND(MAX(N(Y2701)/Assumptions!$C$5, N(Z2701)/Assumptions!$C$6, N(AA2701)/Assumptions!$C$7, N(AB2701)/Assumptions!$C$8, N(AC2701)/Assumptions!$C$9, N(AD2701)/Assumptions!$C$10, N(AE2701)/Assumptions!$C$11, N(AF2701)/Assumptions!$C$12, N(AG2701)/Assumptions!$C$13),3)</f>
        <v>10.433</v>
      </c>
      <c r="AK2701" s="0" t="str">
        <f aca="false">IF(OR(U2701="Pending",U2701="On Hold"),"Open GRN (awaiting)",IF(AJ2701&lt;=1,"Within SLA",IF(ROUND(N(Y2701)/Assumptions!$C$5,3)=AJ2701,"Gate Wait",IF(ROUND(N(Z2701)/Assumptions!$C$6,3)=AJ2701,"Dock Wait",IF(ROUND(N(AA2701)/Assumptions!$C$7,3)=AJ2701,"Unloading",IF(ROUND(N(AB2701)/Assumptions!$C$8,3)=AJ2701,"Unload-to-QC Wait",IF(ROUND(N(AC2701)/Assumptions!$C$9,3)=AJ2701,"QC",IF(ROUND(N(AD2701)/Assumptions!$C$10,3)=AJ2701,"QC-to-GRN Wait",IF(ROUND(N(AE2701)/Assumptions!$C$11,3)=AJ2701,"GRN Processing",IF(ROUND(N(AF2701)/Assumptions!$C$12,3)=AJ2701,"GRN-to-Putaway Wait",IF(ROUND(N(AG2701)/Assumptions!$C$13,3)=AJ2701,"Putaway","Within SLA")))))))))))</f>
        <v>QC-to-GRN Wait</v>
      </c>
    </row>
    <row r="2702" customFormat="false" ht="15" hidden="false" customHeight="false" outlineLevel="0" collapsed="false">
      <c r="A2702" s="0" t="s">
        <v>7733</v>
      </c>
      <c r="B2702" s="0" t="s">
        <v>7734</v>
      </c>
      <c r="C2702" s="0" t="s">
        <v>134</v>
      </c>
      <c r="D2702" s="0" t="s">
        <v>119</v>
      </c>
      <c r="E2702" s="0" t="s">
        <v>7735</v>
      </c>
      <c r="F2702" s="0" t="s">
        <v>149</v>
      </c>
      <c r="G2702" s="0" t="s">
        <v>129</v>
      </c>
      <c r="H2702" s="17" t="n">
        <v>46268.4909722222</v>
      </c>
      <c r="I2702" s="17" t="n">
        <v>46268.55</v>
      </c>
      <c r="J2702" s="17" t="n">
        <v>46268.5576388889</v>
      </c>
      <c r="K2702" s="17" t="n">
        <v>46268.5923611111</v>
      </c>
      <c r="L2702" s="17" t="n">
        <v>46268.5979166667</v>
      </c>
      <c r="M2702" s="17" t="n">
        <v>46268.6152777778</v>
      </c>
      <c r="N2702" s="17" t="n">
        <v>46268.6243055556</v>
      </c>
      <c r="O2702" s="17" t="n">
        <v>46268.6777777778</v>
      </c>
      <c r="P2702" s="17" t="n">
        <v>46268.6847222222</v>
      </c>
      <c r="Q2702" s="17" t="n">
        <v>46268.7291666667</v>
      </c>
      <c r="R2702" s="0" t="n">
        <v>651</v>
      </c>
      <c r="S2702" s="0" t="n">
        <v>0</v>
      </c>
      <c r="T2702" s="0" t="n">
        <v>0</v>
      </c>
      <c r="U2702" s="18" t="s">
        <v>130</v>
      </c>
      <c r="V2702" s="18" t="s">
        <v>139</v>
      </c>
      <c r="W2702" s="0" t="str">
        <f aca="false">IF(AND(X2702&gt;=6,X2702&lt;14),"A",IF(AND(X2702&gt;=14,X2702&lt;22),"B","C"))</f>
        <v>A</v>
      </c>
      <c r="X2702" s="18" t="n">
        <f aca="false">HOUR(H2702)</f>
        <v>11</v>
      </c>
      <c r="Y2702" s="18" t="n">
        <f aca="false">ROUND((I2702-H2702)*1440,0)</f>
        <v>85</v>
      </c>
      <c r="Z2702" s="18" t="n">
        <f aca="false">ROUND((J2702-I2702)*1440,0)</f>
        <v>11</v>
      </c>
      <c r="AA2702" s="18" t="n">
        <f aca="false">ROUND((K2702-J2702)*1440,0)</f>
        <v>50</v>
      </c>
      <c r="AB2702" s="18" t="n">
        <f aca="false">ROUND((L2702-K2702)*1440,0)</f>
        <v>8</v>
      </c>
      <c r="AC2702" s="18" t="n">
        <f aca="false">ROUND((M2702-L2702)*1440,0)</f>
        <v>25</v>
      </c>
      <c r="AD2702" s="18" t="n">
        <f aca="false">IF(N2702="","",ROUND((N2702-M2702)*1440,0))</f>
        <v>13</v>
      </c>
      <c r="AE2702" s="18" t="n">
        <f aca="false">IF(O2702="","",ROUND((O2702-N2702)*1440,0))</f>
        <v>77</v>
      </c>
      <c r="AF2702" s="18" t="n">
        <f aca="false">IF(P2702="","",ROUND((P2702-O2702)*1440,0))</f>
        <v>10</v>
      </c>
      <c r="AG2702" s="18" t="n">
        <f aca="false">IF(Q2702="","",ROUND((Q2702-P2702)*1440,0))</f>
        <v>64</v>
      </c>
      <c r="AH2702" s="18" t="n">
        <f aca="false">IF(Q2702="","",ROUND((Q2702-H2702)*1440,0))</f>
        <v>343</v>
      </c>
      <c r="AI2702" s="19" t="n">
        <f aca="false">ROUND(IF(O2702="",Assumptions!$B$25-K2702,O2702-K2702)*24,1)</f>
        <v>2.1</v>
      </c>
      <c r="AJ2702" s="20" t="n">
        <f aca="false">ROUND(MAX(N(Y2702)/Assumptions!$C$5, N(Z2702)/Assumptions!$C$6, N(AA2702)/Assumptions!$C$7, N(AB2702)/Assumptions!$C$8, N(AC2702)/Assumptions!$C$9, N(AD2702)/Assumptions!$C$10, N(AE2702)/Assumptions!$C$11, N(AF2702)/Assumptions!$C$12, N(AG2702)/Assumptions!$C$13),3)</f>
        <v>2.833</v>
      </c>
      <c r="AK2702" s="0" t="str">
        <f aca="false">IF(OR(U2702="Pending",U2702="On Hold"),"Open GRN (awaiting)",IF(AJ2702&lt;=1,"Within SLA",IF(ROUND(N(Y2702)/Assumptions!$C$5,3)=AJ2702,"Gate Wait",IF(ROUND(N(Z2702)/Assumptions!$C$6,3)=AJ2702,"Dock Wait",IF(ROUND(N(AA2702)/Assumptions!$C$7,3)=AJ2702,"Unloading",IF(ROUND(N(AB2702)/Assumptions!$C$8,3)=AJ2702,"Unload-to-QC Wait",IF(ROUND(N(AC2702)/Assumptions!$C$9,3)=AJ2702,"QC",IF(ROUND(N(AD2702)/Assumptions!$C$10,3)=AJ2702,"QC-to-GRN Wait",IF(ROUND(N(AE2702)/Assumptions!$C$11,3)=AJ2702,"GRN Processing",IF(ROUND(N(AF2702)/Assumptions!$C$12,3)=AJ2702,"GRN-to-Putaway Wait",IF(ROUND(N(AG2702)/Assumptions!$C$13,3)=AJ2702,"Putaway","Within SLA")))))))))))</f>
        <v>Gate Wait</v>
      </c>
    </row>
    <row r="2703" customFormat="false" ht="15" hidden="false" customHeight="false" outlineLevel="0" collapsed="false">
      <c r="A2703" s="0" t="s">
        <v>7736</v>
      </c>
      <c r="B2703" s="0" t="s">
        <v>7737</v>
      </c>
      <c r="C2703" s="0" t="s">
        <v>184</v>
      </c>
      <c r="D2703" s="0" t="s">
        <v>119</v>
      </c>
      <c r="E2703" s="0" t="s">
        <v>7738</v>
      </c>
      <c r="F2703" s="0" t="s">
        <v>177</v>
      </c>
      <c r="G2703" s="0" t="s">
        <v>129</v>
      </c>
      <c r="H2703" s="17" t="n">
        <v>46268.5125</v>
      </c>
      <c r="I2703" s="17" t="n">
        <v>46268.5340277778</v>
      </c>
      <c r="J2703" s="17" t="n">
        <v>46268.5368055556</v>
      </c>
      <c r="K2703" s="17" t="n">
        <v>46268.5680555556</v>
      </c>
      <c r="L2703" s="17" t="n">
        <v>46268.5875</v>
      </c>
      <c r="M2703" s="17" t="n">
        <v>46268.6277777778</v>
      </c>
      <c r="N2703" s="17" t="n">
        <v>46268.7006944444</v>
      </c>
      <c r="O2703" s="17" t="n">
        <v>46268.7173611111</v>
      </c>
      <c r="P2703" s="17" t="n">
        <v>46268.7479166667</v>
      </c>
      <c r="Q2703" s="17" t="n">
        <v>46268.7611111111</v>
      </c>
      <c r="R2703" s="0" t="n">
        <v>187</v>
      </c>
      <c r="S2703" s="0" t="n">
        <v>0</v>
      </c>
      <c r="T2703" s="0" t="n">
        <v>0</v>
      </c>
      <c r="U2703" s="18" t="s">
        <v>130</v>
      </c>
      <c r="V2703" s="18" t="s">
        <v>144</v>
      </c>
      <c r="W2703" s="0" t="str">
        <f aca="false">IF(AND(X2703&gt;=6,X2703&lt;14),"A",IF(AND(X2703&gt;=14,X2703&lt;22),"B","C"))</f>
        <v>A</v>
      </c>
      <c r="X2703" s="18" t="n">
        <f aca="false">HOUR(H2703)</f>
        <v>12</v>
      </c>
      <c r="Y2703" s="18" t="n">
        <f aca="false">ROUND((I2703-H2703)*1440,0)</f>
        <v>31</v>
      </c>
      <c r="Z2703" s="18" t="n">
        <f aca="false">ROUND((J2703-I2703)*1440,0)</f>
        <v>4</v>
      </c>
      <c r="AA2703" s="18" t="n">
        <f aca="false">ROUND((K2703-J2703)*1440,0)</f>
        <v>45</v>
      </c>
      <c r="AB2703" s="18" t="n">
        <f aca="false">ROUND((L2703-K2703)*1440,0)</f>
        <v>28</v>
      </c>
      <c r="AC2703" s="18" t="n">
        <f aca="false">ROUND((M2703-L2703)*1440,0)</f>
        <v>58</v>
      </c>
      <c r="AD2703" s="18" t="n">
        <f aca="false">IF(N2703="","",ROUND((N2703-M2703)*1440,0))</f>
        <v>105</v>
      </c>
      <c r="AE2703" s="18" t="n">
        <f aca="false">IF(O2703="","",ROUND((O2703-N2703)*1440,0))</f>
        <v>24</v>
      </c>
      <c r="AF2703" s="18" t="n">
        <f aca="false">IF(P2703="","",ROUND((P2703-O2703)*1440,0))</f>
        <v>44</v>
      </c>
      <c r="AG2703" s="18" t="n">
        <f aca="false">IF(Q2703="","",ROUND((Q2703-P2703)*1440,0))</f>
        <v>19</v>
      </c>
      <c r="AH2703" s="18" t="n">
        <f aca="false">IF(Q2703="","",ROUND((Q2703-H2703)*1440,0))</f>
        <v>358</v>
      </c>
      <c r="AI2703" s="19" t="n">
        <f aca="false">ROUND(IF(O2703="",Assumptions!$B$25-K2703,O2703-K2703)*24,1)</f>
        <v>3.6</v>
      </c>
      <c r="AJ2703" s="20" t="n">
        <f aca="false">ROUND(MAX(N(Y2703)/Assumptions!$C$5, N(Z2703)/Assumptions!$C$6, N(AA2703)/Assumptions!$C$7, N(AB2703)/Assumptions!$C$8, N(AC2703)/Assumptions!$C$9, N(AD2703)/Assumptions!$C$10, N(AE2703)/Assumptions!$C$11, N(AF2703)/Assumptions!$C$12, N(AG2703)/Assumptions!$C$13),3)</f>
        <v>3.5</v>
      </c>
      <c r="AK2703" s="0" t="str">
        <f aca="false">IF(OR(U2703="Pending",U2703="On Hold"),"Open GRN (awaiting)",IF(AJ2703&lt;=1,"Within SLA",IF(ROUND(N(Y2703)/Assumptions!$C$5,3)=AJ2703,"Gate Wait",IF(ROUND(N(Z2703)/Assumptions!$C$6,3)=AJ2703,"Dock Wait",IF(ROUND(N(AA2703)/Assumptions!$C$7,3)=AJ2703,"Unloading",IF(ROUND(N(AB2703)/Assumptions!$C$8,3)=AJ2703,"Unload-to-QC Wait",IF(ROUND(N(AC2703)/Assumptions!$C$9,3)=AJ2703,"QC",IF(ROUND(N(AD2703)/Assumptions!$C$10,3)=AJ2703,"QC-to-GRN Wait",IF(ROUND(N(AE2703)/Assumptions!$C$11,3)=AJ2703,"GRN Processing",IF(ROUND(N(AF2703)/Assumptions!$C$12,3)=AJ2703,"GRN-to-Putaway Wait",IF(ROUND(N(AG2703)/Assumptions!$C$13,3)=AJ2703,"Putaway","Within SLA")))))))))))</f>
        <v>QC-to-GRN Wait</v>
      </c>
    </row>
    <row r="2704" customFormat="false" ht="15" hidden="false" customHeight="false" outlineLevel="0" collapsed="false">
      <c r="A2704" s="0" t="s">
        <v>7739</v>
      </c>
      <c r="B2704" s="0" t="s">
        <v>7740</v>
      </c>
      <c r="C2704" s="0" t="s">
        <v>118</v>
      </c>
      <c r="D2704" s="0" t="s">
        <v>147</v>
      </c>
      <c r="E2704" s="0" t="s">
        <v>5482</v>
      </c>
      <c r="F2704" s="0" t="s">
        <v>121</v>
      </c>
      <c r="G2704" s="0" t="s">
        <v>150</v>
      </c>
      <c r="H2704" s="17" t="n">
        <v>46268.5444444444</v>
      </c>
      <c r="I2704" s="17" t="n">
        <v>46268.5659722222</v>
      </c>
      <c r="J2704" s="17" t="n">
        <v>46268.5715277778</v>
      </c>
      <c r="K2704" s="17" t="n">
        <v>46268.59375</v>
      </c>
      <c r="L2704" s="17" t="n">
        <v>46268.5993055556</v>
      </c>
      <c r="M2704" s="17" t="n">
        <v>46268.6125</v>
      </c>
      <c r="N2704" s="17" t="n">
        <v>46268.63125</v>
      </c>
      <c r="O2704" s="17" t="n">
        <v>46268.6506944444</v>
      </c>
      <c r="P2704" s="17" t="n">
        <v>46268.6569444445</v>
      </c>
      <c r="Q2704" s="17" t="n">
        <v>46268.6701388889</v>
      </c>
      <c r="R2704" s="0" t="n">
        <v>187</v>
      </c>
      <c r="S2704" s="0" t="n">
        <v>0</v>
      </c>
      <c r="T2704" s="0" t="n">
        <v>0</v>
      </c>
      <c r="U2704" s="18" t="s">
        <v>130</v>
      </c>
      <c r="V2704" s="18" t="s">
        <v>144</v>
      </c>
      <c r="W2704" s="0" t="str">
        <f aca="false">IF(AND(X2704&gt;=6,X2704&lt;14),"A",IF(AND(X2704&gt;=14,X2704&lt;22),"B","C"))</f>
        <v>A</v>
      </c>
      <c r="X2704" s="18" t="n">
        <f aca="false">HOUR(H2704)</f>
        <v>13</v>
      </c>
      <c r="Y2704" s="18" t="n">
        <f aca="false">ROUND((I2704-H2704)*1440,0)</f>
        <v>31</v>
      </c>
      <c r="Z2704" s="18" t="n">
        <f aca="false">ROUND((J2704-I2704)*1440,0)</f>
        <v>8</v>
      </c>
      <c r="AA2704" s="18" t="n">
        <f aca="false">ROUND((K2704-J2704)*1440,0)</f>
        <v>32</v>
      </c>
      <c r="AB2704" s="18" t="n">
        <f aca="false">ROUND((L2704-K2704)*1440,0)</f>
        <v>8</v>
      </c>
      <c r="AC2704" s="18" t="n">
        <f aca="false">ROUND((M2704-L2704)*1440,0)</f>
        <v>19</v>
      </c>
      <c r="AD2704" s="18" t="n">
        <f aca="false">IF(N2704="","",ROUND((N2704-M2704)*1440,0))</f>
        <v>27</v>
      </c>
      <c r="AE2704" s="18" t="n">
        <f aca="false">IF(O2704="","",ROUND((O2704-N2704)*1440,0))</f>
        <v>28</v>
      </c>
      <c r="AF2704" s="18" t="n">
        <f aca="false">IF(P2704="","",ROUND((P2704-O2704)*1440,0))</f>
        <v>9</v>
      </c>
      <c r="AG2704" s="18" t="n">
        <f aca="false">IF(Q2704="","",ROUND((Q2704-P2704)*1440,0))</f>
        <v>19</v>
      </c>
      <c r="AH2704" s="18" t="n">
        <f aca="false">IF(Q2704="","",ROUND((Q2704-H2704)*1440,0))</f>
        <v>181</v>
      </c>
      <c r="AI2704" s="19" t="n">
        <f aca="false">ROUND(IF(O2704="",Assumptions!$B$25-K2704,O2704-K2704)*24,1)</f>
        <v>1.4</v>
      </c>
      <c r="AJ2704" s="20" t="n">
        <f aca="false">ROUND(MAX(N(Y2704)/Assumptions!$C$5, N(Z2704)/Assumptions!$C$6, N(AA2704)/Assumptions!$C$7, N(AB2704)/Assumptions!$C$8, N(AC2704)/Assumptions!$C$9, N(AD2704)/Assumptions!$C$10, N(AE2704)/Assumptions!$C$11, N(AF2704)/Assumptions!$C$12, N(AG2704)/Assumptions!$C$13),3)</f>
        <v>1.033</v>
      </c>
      <c r="AK2704" s="0" t="str">
        <f aca="false">IF(OR(U2704="Pending",U2704="On Hold"),"Open GRN (awaiting)",IF(AJ2704&lt;=1,"Within SLA",IF(ROUND(N(Y2704)/Assumptions!$C$5,3)=AJ2704,"Gate Wait",IF(ROUND(N(Z2704)/Assumptions!$C$6,3)=AJ2704,"Dock Wait",IF(ROUND(N(AA2704)/Assumptions!$C$7,3)=AJ2704,"Unloading",IF(ROUND(N(AB2704)/Assumptions!$C$8,3)=AJ2704,"Unload-to-QC Wait",IF(ROUND(N(AC2704)/Assumptions!$C$9,3)=AJ2704,"QC",IF(ROUND(N(AD2704)/Assumptions!$C$10,3)=AJ2704,"QC-to-GRN Wait",IF(ROUND(N(AE2704)/Assumptions!$C$11,3)=AJ2704,"GRN Processing",IF(ROUND(N(AF2704)/Assumptions!$C$12,3)=AJ2704,"GRN-to-Putaway Wait",IF(ROUND(N(AG2704)/Assumptions!$C$13,3)=AJ2704,"Putaway","Within SLA")))))))))))</f>
        <v>Gate Wait</v>
      </c>
    </row>
    <row r="2705" customFormat="false" ht="15" hidden="false" customHeight="false" outlineLevel="0" collapsed="false">
      <c r="A2705" s="0" t="s">
        <v>7741</v>
      </c>
      <c r="B2705" s="0" t="s">
        <v>7742</v>
      </c>
      <c r="C2705" s="0" t="s">
        <v>175</v>
      </c>
      <c r="D2705" s="0" t="s">
        <v>147</v>
      </c>
      <c r="E2705" s="0" t="s">
        <v>7743</v>
      </c>
      <c r="F2705" s="0" t="s">
        <v>177</v>
      </c>
      <c r="G2705" s="0" t="s">
        <v>167</v>
      </c>
      <c r="H2705" s="17" t="n">
        <v>46268.5493055556</v>
      </c>
      <c r="I2705" s="17" t="n">
        <v>46268.5576388889</v>
      </c>
      <c r="J2705" s="17" t="n">
        <v>46268.5833333333</v>
      </c>
      <c r="K2705" s="17" t="n">
        <v>46268.6131944444</v>
      </c>
      <c r="L2705" s="17" t="n">
        <v>46268.6229166667</v>
      </c>
      <c r="M2705" s="17" t="n">
        <v>46268.6881944445</v>
      </c>
      <c r="N2705" s="17" t="n">
        <v>46268.6916666667</v>
      </c>
      <c r="O2705" s="17" t="n">
        <v>46268.9604166667</v>
      </c>
      <c r="P2705" s="17" t="n">
        <v>46268.9673611111</v>
      </c>
      <c r="Q2705" s="17" t="n">
        <v>46268.9784722222</v>
      </c>
      <c r="R2705" s="0" t="n">
        <v>425</v>
      </c>
      <c r="S2705" s="0" t="n">
        <v>0</v>
      </c>
      <c r="T2705" s="0" t="n">
        <v>15</v>
      </c>
      <c r="U2705" s="18" t="s">
        <v>123</v>
      </c>
      <c r="V2705" s="18" t="s">
        <v>156</v>
      </c>
      <c r="W2705" s="0" t="str">
        <f aca="false">IF(AND(X2705&gt;=6,X2705&lt;14),"A",IF(AND(X2705&gt;=14,X2705&lt;22),"B","C"))</f>
        <v>A</v>
      </c>
      <c r="X2705" s="18" t="n">
        <f aca="false">HOUR(H2705)</f>
        <v>13</v>
      </c>
      <c r="Y2705" s="18" t="n">
        <f aca="false">ROUND((I2705-H2705)*1440,0)</f>
        <v>12</v>
      </c>
      <c r="Z2705" s="18" t="n">
        <f aca="false">ROUND((J2705-I2705)*1440,0)</f>
        <v>37</v>
      </c>
      <c r="AA2705" s="18" t="n">
        <f aca="false">ROUND((K2705-J2705)*1440,0)</f>
        <v>43</v>
      </c>
      <c r="AB2705" s="18" t="n">
        <f aca="false">ROUND((L2705-K2705)*1440,0)</f>
        <v>14</v>
      </c>
      <c r="AC2705" s="18" t="n">
        <f aca="false">ROUND((M2705-L2705)*1440,0)</f>
        <v>94</v>
      </c>
      <c r="AD2705" s="18" t="n">
        <f aca="false">IF(N2705="","",ROUND((N2705-M2705)*1440,0))</f>
        <v>5</v>
      </c>
      <c r="AE2705" s="18" t="n">
        <f aca="false">IF(O2705="","",ROUND((O2705-N2705)*1440,0))</f>
        <v>387</v>
      </c>
      <c r="AF2705" s="18" t="n">
        <f aca="false">IF(P2705="","",ROUND((P2705-O2705)*1440,0))</f>
        <v>10</v>
      </c>
      <c r="AG2705" s="18" t="n">
        <f aca="false">IF(Q2705="","",ROUND((Q2705-P2705)*1440,0))</f>
        <v>16</v>
      </c>
      <c r="AH2705" s="18" t="n">
        <f aca="false">IF(Q2705="","",ROUND((Q2705-H2705)*1440,0))</f>
        <v>618</v>
      </c>
      <c r="AI2705" s="19" t="n">
        <f aca="false">ROUND(IF(O2705="",Assumptions!$B$25-K2705,O2705-K2705)*24,1)</f>
        <v>8.3</v>
      </c>
      <c r="AJ2705" s="20" t="n">
        <f aca="false">ROUND(MAX(N(Y2705)/Assumptions!$C$5, N(Z2705)/Assumptions!$C$6, N(AA2705)/Assumptions!$C$7, N(AB2705)/Assumptions!$C$8, N(AC2705)/Assumptions!$C$9, N(AD2705)/Assumptions!$C$10, N(AE2705)/Assumptions!$C$11, N(AF2705)/Assumptions!$C$12, N(AG2705)/Assumptions!$C$13),3)</f>
        <v>8.6</v>
      </c>
      <c r="AK2705" s="0" t="str">
        <f aca="false">IF(OR(U2705="Pending",U2705="On Hold"),"Open GRN (awaiting)",IF(AJ2705&lt;=1,"Within SLA",IF(ROUND(N(Y2705)/Assumptions!$C$5,3)=AJ2705,"Gate Wait",IF(ROUND(N(Z2705)/Assumptions!$C$6,3)=AJ2705,"Dock Wait",IF(ROUND(N(AA2705)/Assumptions!$C$7,3)=AJ2705,"Unloading",IF(ROUND(N(AB2705)/Assumptions!$C$8,3)=AJ2705,"Unload-to-QC Wait",IF(ROUND(N(AC2705)/Assumptions!$C$9,3)=AJ2705,"QC",IF(ROUND(N(AD2705)/Assumptions!$C$10,3)=AJ2705,"QC-to-GRN Wait",IF(ROUND(N(AE2705)/Assumptions!$C$11,3)=AJ2705,"GRN Processing",IF(ROUND(N(AF2705)/Assumptions!$C$12,3)=AJ2705,"GRN-to-Putaway Wait",IF(ROUND(N(AG2705)/Assumptions!$C$13,3)=AJ2705,"Putaway","Within SLA")))))))))))</f>
        <v>GRN Processing</v>
      </c>
    </row>
    <row r="2706" customFormat="false" ht="15" hidden="false" customHeight="false" outlineLevel="0" collapsed="false">
      <c r="A2706" s="0" t="s">
        <v>7744</v>
      </c>
      <c r="B2706" s="0" t="s">
        <v>7745</v>
      </c>
      <c r="C2706" s="0" t="s">
        <v>142</v>
      </c>
      <c r="D2706" s="0" t="s">
        <v>135</v>
      </c>
      <c r="E2706" s="0" t="s">
        <v>7746</v>
      </c>
      <c r="F2706" s="0" t="s">
        <v>137</v>
      </c>
      <c r="G2706" s="0" t="s">
        <v>138</v>
      </c>
      <c r="H2706" s="17" t="n">
        <v>46268.5756944444</v>
      </c>
      <c r="I2706" s="17" t="n">
        <v>46268.5854166667</v>
      </c>
      <c r="J2706" s="17" t="n">
        <v>46268.59375</v>
      </c>
      <c r="K2706" s="17" t="n">
        <v>46268.6159722222</v>
      </c>
      <c r="L2706" s="17" t="n">
        <v>46268.6263888889</v>
      </c>
      <c r="M2706" s="17" t="n">
        <v>46268.6472222222</v>
      </c>
      <c r="N2706" s="17" t="n">
        <v>46268.6659722222</v>
      </c>
      <c r="O2706" s="17" t="n">
        <v>46268.6902777778</v>
      </c>
      <c r="P2706" s="17" t="n">
        <v>46268.7118055556</v>
      </c>
      <c r="Q2706" s="17" t="n">
        <v>46268.7236111111</v>
      </c>
      <c r="R2706" s="0" t="n">
        <v>184</v>
      </c>
      <c r="S2706" s="0" t="n">
        <v>0</v>
      </c>
      <c r="T2706" s="0" t="n">
        <v>0</v>
      </c>
      <c r="U2706" s="18" t="s">
        <v>130</v>
      </c>
      <c r="V2706" s="18" t="s">
        <v>144</v>
      </c>
      <c r="W2706" s="0" t="str">
        <f aca="false">IF(AND(X2706&gt;=6,X2706&lt;14),"A",IF(AND(X2706&gt;=14,X2706&lt;22),"B","C"))</f>
        <v>A</v>
      </c>
      <c r="X2706" s="18" t="n">
        <f aca="false">HOUR(H2706)</f>
        <v>13</v>
      </c>
      <c r="Y2706" s="18" t="n">
        <f aca="false">ROUND((I2706-H2706)*1440,0)</f>
        <v>14</v>
      </c>
      <c r="Z2706" s="18" t="n">
        <f aca="false">ROUND((J2706-I2706)*1440,0)</f>
        <v>12</v>
      </c>
      <c r="AA2706" s="18" t="n">
        <f aca="false">ROUND((K2706-J2706)*1440,0)</f>
        <v>32</v>
      </c>
      <c r="AB2706" s="18" t="n">
        <f aca="false">ROUND((L2706-K2706)*1440,0)</f>
        <v>15</v>
      </c>
      <c r="AC2706" s="18" t="n">
        <f aca="false">ROUND((M2706-L2706)*1440,0)</f>
        <v>30</v>
      </c>
      <c r="AD2706" s="18" t="n">
        <f aca="false">IF(N2706="","",ROUND((N2706-M2706)*1440,0))</f>
        <v>27</v>
      </c>
      <c r="AE2706" s="18" t="n">
        <f aca="false">IF(O2706="","",ROUND((O2706-N2706)*1440,0))</f>
        <v>35</v>
      </c>
      <c r="AF2706" s="18" t="n">
        <f aca="false">IF(P2706="","",ROUND((P2706-O2706)*1440,0))</f>
        <v>31</v>
      </c>
      <c r="AG2706" s="18" t="n">
        <f aca="false">IF(Q2706="","",ROUND((Q2706-P2706)*1440,0))</f>
        <v>17</v>
      </c>
      <c r="AH2706" s="18" t="n">
        <f aca="false">IF(Q2706="","",ROUND((Q2706-H2706)*1440,0))</f>
        <v>213</v>
      </c>
      <c r="AI2706" s="19" t="n">
        <f aca="false">ROUND(IF(O2706="",Assumptions!$B$25-K2706,O2706-K2706)*24,1)</f>
        <v>1.8</v>
      </c>
      <c r="AJ2706" s="20" t="n">
        <f aca="false">ROUND(MAX(N(Y2706)/Assumptions!$C$5, N(Z2706)/Assumptions!$C$6, N(AA2706)/Assumptions!$C$7, N(AB2706)/Assumptions!$C$8, N(AC2706)/Assumptions!$C$9, N(AD2706)/Assumptions!$C$10, N(AE2706)/Assumptions!$C$11, N(AF2706)/Assumptions!$C$12, N(AG2706)/Assumptions!$C$13),3)</f>
        <v>1.55</v>
      </c>
      <c r="AK2706" s="0" t="str">
        <f aca="false">IF(OR(U2706="Pending",U2706="On Hold"),"Open GRN (awaiting)",IF(AJ2706&lt;=1,"Within SLA",IF(ROUND(N(Y2706)/Assumptions!$C$5,3)=AJ2706,"Gate Wait",IF(ROUND(N(Z2706)/Assumptions!$C$6,3)=AJ2706,"Dock Wait",IF(ROUND(N(AA2706)/Assumptions!$C$7,3)=AJ2706,"Unloading",IF(ROUND(N(AB2706)/Assumptions!$C$8,3)=AJ2706,"Unload-to-QC Wait",IF(ROUND(N(AC2706)/Assumptions!$C$9,3)=AJ2706,"QC",IF(ROUND(N(AD2706)/Assumptions!$C$10,3)=AJ2706,"QC-to-GRN Wait",IF(ROUND(N(AE2706)/Assumptions!$C$11,3)=AJ2706,"GRN Processing",IF(ROUND(N(AF2706)/Assumptions!$C$12,3)=AJ2706,"GRN-to-Putaway Wait",IF(ROUND(N(AG2706)/Assumptions!$C$13,3)=AJ2706,"Putaway","Within SLA")))))))))))</f>
        <v>GRN-to-Putaway Wait</v>
      </c>
    </row>
    <row r="2707" customFormat="false" ht="15" hidden="false" customHeight="false" outlineLevel="0" collapsed="false">
      <c r="A2707" s="0" t="s">
        <v>7747</v>
      </c>
      <c r="B2707" s="0" t="s">
        <v>7748</v>
      </c>
      <c r="C2707" s="0" t="s">
        <v>134</v>
      </c>
      <c r="D2707" s="0" t="s">
        <v>119</v>
      </c>
      <c r="E2707" s="0" t="s">
        <v>7749</v>
      </c>
      <c r="F2707" s="0" t="s">
        <v>149</v>
      </c>
      <c r="G2707" s="0" t="s">
        <v>122</v>
      </c>
      <c r="H2707" s="17" t="n">
        <v>46268.5784722222</v>
      </c>
      <c r="I2707" s="17" t="n">
        <v>46268.60625</v>
      </c>
      <c r="J2707" s="17" t="n">
        <v>46268.6118055556</v>
      </c>
      <c r="K2707" s="17" t="n">
        <v>46268.6444444444</v>
      </c>
      <c r="L2707" s="17" t="n">
        <v>46268.65</v>
      </c>
      <c r="M2707" s="17" t="n">
        <v>46268.6777777778</v>
      </c>
      <c r="N2707" s="17" t="n">
        <v>46268.6965277778</v>
      </c>
      <c r="O2707" s="17" t="n">
        <v>46268.7111111111</v>
      </c>
      <c r="P2707" s="17" t="n">
        <v>46268.7291666667</v>
      </c>
      <c r="Q2707" s="17" t="n">
        <v>46268.7347222222</v>
      </c>
      <c r="R2707" s="0" t="n">
        <v>455</v>
      </c>
      <c r="S2707" s="0" t="n">
        <v>0</v>
      </c>
      <c r="T2707" s="0" t="n">
        <v>0</v>
      </c>
      <c r="U2707" s="18" t="s">
        <v>130</v>
      </c>
      <c r="V2707" s="18" t="s">
        <v>82</v>
      </c>
      <c r="W2707" s="0" t="str">
        <f aca="false">IF(AND(X2707&gt;=6,X2707&lt;14),"A",IF(AND(X2707&gt;=14,X2707&lt;22),"B","C"))</f>
        <v>A</v>
      </c>
      <c r="X2707" s="18" t="n">
        <f aca="false">HOUR(H2707)</f>
        <v>13</v>
      </c>
      <c r="Y2707" s="18" t="n">
        <f aca="false">ROUND((I2707-H2707)*1440,0)</f>
        <v>40</v>
      </c>
      <c r="Z2707" s="18" t="n">
        <f aca="false">ROUND((J2707-I2707)*1440,0)</f>
        <v>8</v>
      </c>
      <c r="AA2707" s="18" t="n">
        <f aca="false">ROUND((K2707-J2707)*1440,0)</f>
        <v>47</v>
      </c>
      <c r="AB2707" s="18" t="n">
        <f aca="false">ROUND((L2707-K2707)*1440,0)</f>
        <v>8</v>
      </c>
      <c r="AC2707" s="18" t="n">
        <f aca="false">ROUND((M2707-L2707)*1440,0)</f>
        <v>40</v>
      </c>
      <c r="AD2707" s="18" t="n">
        <f aca="false">IF(N2707="","",ROUND((N2707-M2707)*1440,0))</f>
        <v>27</v>
      </c>
      <c r="AE2707" s="18" t="n">
        <f aca="false">IF(O2707="","",ROUND((O2707-N2707)*1440,0))</f>
        <v>21</v>
      </c>
      <c r="AF2707" s="18" t="n">
        <f aca="false">IF(P2707="","",ROUND((P2707-O2707)*1440,0))</f>
        <v>26</v>
      </c>
      <c r="AG2707" s="18" t="n">
        <f aca="false">IF(Q2707="","",ROUND((Q2707-P2707)*1440,0))</f>
        <v>8</v>
      </c>
      <c r="AH2707" s="18" t="n">
        <f aca="false">IF(Q2707="","",ROUND((Q2707-H2707)*1440,0))</f>
        <v>225</v>
      </c>
      <c r="AI2707" s="19" t="n">
        <f aca="false">ROUND(IF(O2707="",Assumptions!$B$25-K2707,O2707-K2707)*24,1)</f>
        <v>1.6</v>
      </c>
      <c r="AJ2707" s="20" t="n">
        <f aca="false">ROUND(MAX(N(Y2707)/Assumptions!$C$5, N(Z2707)/Assumptions!$C$6, N(AA2707)/Assumptions!$C$7, N(AB2707)/Assumptions!$C$8, N(AC2707)/Assumptions!$C$9, N(AD2707)/Assumptions!$C$10, N(AE2707)/Assumptions!$C$11, N(AF2707)/Assumptions!$C$12, N(AG2707)/Assumptions!$C$13),3)</f>
        <v>1.333</v>
      </c>
      <c r="AK2707" s="0" t="str">
        <f aca="false">IF(OR(U2707="Pending",U2707="On Hold"),"Open GRN (awaiting)",IF(AJ2707&lt;=1,"Within SLA",IF(ROUND(N(Y2707)/Assumptions!$C$5,3)=AJ2707,"Gate Wait",IF(ROUND(N(Z2707)/Assumptions!$C$6,3)=AJ2707,"Dock Wait",IF(ROUND(N(AA2707)/Assumptions!$C$7,3)=AJ2707,"Unloading",IF(ROUND(N(AB2707)/Assumptions!$C$8,3)=AJ2707,"Unload-to-QC Wait",IF(ROUND(N(AC2707)/Assumptions!$C$9,3)=AJ2707,"QC",IF(ROUND(N(AD2707)/Assumptions!$C$10,3)=AJ2707,"QC-to-GRN Wait",IF(ROUND(N(AE2707)/Assumptions!$C$11,3)=AJ2707,"GRN Processing",IF(ROUND(N(AF2707)/Assumptions!$C$12,3)=AJ2707,"GRN-to-Putaway Wait",IF(ROUND(N(AG2707)/Assumptions!$C$13,3)=AJ2707,"Putaway","Within SLA")))))))))))</f>
        <v>Gate Wait</v>
      </c>
    </row>
    <row r="2708" customFormat="false" ht="15" hidden="false" customHeight="false" outlineLevel="0" collapsed="false">
      <c r="A2708" s="0" t="s">
        <v>7750</v>
      </c>
      <c r="B2708" s="0" t="s">
        <v>7751</v>
      </c>
      <c r="C2708" s="0" t="s">
        <v>153</v>
      </c>
      <c r="D2708" s="0" t="s">
        <v>119</v>
      </c>
      <c r="E2708" s="0" t="s">
        <v>5547</v>
      </c>
      <c r="F2708" s="0" t="s">
        <v>155</v>
      </c>
      <c r="G2708" s="0" t="s">
        <v>129</v>
      </c>
      <c r="H2708" s="17" t="n">
        <v>46268.6069444444</v>
      </c>
      <c r="I2708" s="17" t="n">
        <v>46268.6222222222</v>
      </c>
      <c r="J2708" s="17" t="n">
        <v>46268.6319444445</v>
      </c>
      <c r="K2708" s="17" t="n">
        <v>46268.66875</v>
      </c>
      <c r="L2708" s="17" t="n">
        <v>46268.6715277778</v>
      </c>
      <c r="M2708" s="17" t="n">
        <v>46268.6951388889</v>
      </c>
      <c r="N2708" s="17" t="n">
        <v>46268.7270833333</v>
      </c>
      <c r="O2708" s="17" t="n">
        <v>46268.7652777778</v>
      </c>
      <c r="P2708" s="17" t="n">
        <v>46268.78125</v>
      </c>
      <c r="Q2708" s="17" t="n">
        <v>46268.8201388889</v>
      </c>
      <c r="R2708" s="0" t="n">
        <v>663</v>
      </c>
      <c r="S2708" s="0" t="n">
        <v>0</v>
      </c>
      <c r="T2708" s="0" t="n">
        <v>0</v>
      </c>
      <c r="U2708" s="18" t="s">
        <v>130</v>
      </c>
      <c r="V2708" s="18" t="s">
        <v>156</v>
      </c>
      <c r="W2708" s="0" t="str">
        <f aca="false">IF(AND(X2708&gt;=6,X2708&lt;14),"A",IF(AND(X2708&gt;=14,X2708&lt;22),"B","C"))</f>
        <v>B</v>
      </c>
      <c r="X2708" s="18" t="n">
        <f aca="false">HOUR(H2708)</f>
        <v>14</v>
      </c>
      <c r="Y2708" s="18" t="n">
        <f aca="false">ROUND((I2708-H2708)*1440,0)</f>
        <v>22</v>
      </c>
      <c r="Z2708" s="18" t="n">
        <f aca="false">ROUND((J2708-I2708)*1440,0)</f>
        <v>14</v>
      </c>
      <c r="AA2708" s="18" t="n">
        <f aca="false">ROUND((K2708-J2708)*1440,0)</f>
        <v>53</v>
      </c>
      <c r="AB2708" s="18" t="n">
        <f aca="false">ROUND((L2708-K2708)*1440,0)</f>
        <v>4</v>
      </c>
      <c r="AC2708" s="18" t="n">
        <f aca="false">ROUND((M2708-L2708)*1440,0)</f>
        <v>34</v>
      </c>
      <c r="AD2708" s="18" t="n">
        <f aca="false">IF(N2708="","",ROUND((N2708-M2708)*1440,0))</f>
        <v>46</v>
      </c>
      <c r="AE2708" s="18" t="n">
        <f aca="false">IF(O2708="","",ROUND((O2708-N2708)*1440,0))</f>
        <v>55</v>
      </c>
      <c r="AF2708" s="18" t="n">
        <f aca="false">IF(P2708="","",ROUND((P2708-O2708)*1440,0))</f>
        <v>23</v>
      </c>
      <c r="AG2708" s="18" t="n">
        <f aca="false">IF(Q2708="","",ROUND((Q2708-P2708)*1440,0))</f>
        <v>56</v>
      </c>
      <c r="AH2708" s="18" t="n">
        <f aca="false">IF(Q2708="","",ROUND((Q2708-H2708)*1440,0))</f>
        <v>307</v>
      </c>
      <c r="AI2708" s="19" t="n">
        <f aca="false">ROUND(IF(O2708="",Assumptions!$B$25-K2708,O2708-K2708)*24,1)</f>
        <v>2.3</v>
      </c>
      <c r="AJ2708" s="20" t="n">
        <f aca="false">ROUND(MAX(N(Y2708)/Assumptions!$C$5, N(Z2708)/Assumptions!$C$6, N(AA2708)/Assumptions!$C$7, N(AB2708)/Assumptions!$C$8, N(AC2708)/Assumptions!$C$9, N(AD2708)/Assumptions!$C$10, N(AE2708)/Assumptions!$C$11, N(AF2708)/Assumptions!$C$12, N(AG2708)/Assumptions!$C$13),3)</f>
        <v>1.533</v>
      </c>
      <c r="AK2708" s="0" t="str">
        <f aca="false">IF(OR(U2708="Pending",U2708="On Hold"),"Open GRN (awaiting)",IF(AJ2708&lt;=1,"Within SLA",IF(ROUND(N(Y2708)/Assumptions!$C$5,3)=AJ2708,"Gate Wait",IF(ROUND(N(Z2708)/Assumptions!$C$6,3)=AJ2708,"Dock Wait",IF(ROUND(N(AA2708)/Assumptions!$C$7,3)=AJ2708,"Unloading",IF(ROUND(N(AB2708)/Assumptions!$C$8,3)=AJ2708,"Unload-to-QC Wait",IF(ROUND(N(AC2708)/Assumptions!$C$9,3)=AJ2708,"QC",IF(ROUND(N(AD2708)/Assumptions!$C$10,3)=AJ2708,"QC-to-GRN Wait",IF(ROUND(N(AE2708)/Assumptions!$C$11,3)=AJ2708,"GRN Processing",IF(ROUND(N(AF2708)/Assumptions!$C$12,3)=AJ2708,"GRN-to-Putaway Wait",IF(ROUND(N(AG2708)/Assumptions!$C$13,3)=AJ2708,"Putaway","Within SLA")))))))))))</f>
        <v>QC-to-GRN Wait</v>
      </c>
    </row>
    <row r="2709" customFormat="false" ht="15" hidden="false" customHeight="false" outlineLevel="0" collapsed="false">
      <c r="A2709" s="0" t="s">
        <v>7752</v>
      </c>
      <c r="B2709" s="0" t="s">
        <v>7753</v>
      </c>
      <c r="C2709" s="0" t="s">
        <v>134</v>
      </c>
      <c r="D2709" s="0" t="s">
        <v>119</v>
      </c>
      <c r="E2709" s="0" t="s">
        <v>7754</v>
      </c>
      <c r="F2709" s="0" t="s">
        <v>149</v>
      </c>
      <c r="G2709" s="0" t="s">
        <v>122</v>
      </c>
      <c r="H2709" s="17" t="n">
        <v>46268.6298611111</v>
      </c>
      <c r="I2709" s="17" t="n">
        <v>46268.6951388889</v>
      </c>
      <c r="J2709" s="17" t="n">
        <v>46268.70625</v>
      </c>
      <c r="K2709" s="17" t="n">
        <v>46268.7194444445</v>
      </c>
      <c r="L2709" s="17" t="n">
        <v>46268.7305555556</v>
      </c>
      <c r="M2709" s="17" t="n">
        <v>46268.8006944444</v>
      </c>
      <c r="N2709" s="17" t="n">
        <v>46268.8659722222</v>
      </c>
      <c r="O2709" s="17" t="n">
        <v>46268.9006944444</v>
      </c>
      <c r="P2709" s="17" t="n">
        <v>46268.9638888889</v>
      </c>
      <c r="Q2709" s="17" t="n">
        <v>46268.9763888889</v>
      </c>
      <c r="R2709" s="0" t="n">
        <v>75</v>
      </c>
      <c r="S2709" s="0" t="n">
        <v>0</v>
      </c>
      <c r="T2709" s="0" t="n">
        <v>0</v>
      </c>
      <c r="U2709" s="18" t="s">
        <v>130</v>
      </c>
      <c r="V2709" s="18" t="s">
        <v>144</v>
      </c>
      <c r="W2709" s="0" t="str">
        <f aca="false">IF(AND(X2709&gt;=6,X2709&lt;14),"A",IF(AND(X2709&gt;=14,X2709&lt;22),"B","C"))</f>
        <v>B</v>
      </c>
      <c r="X2709" s="18" t="n">
        <f aca="false">HOUR(H2709)</f>
        <v>15</v>
      </c>
      <c r="Y2709" s="18" t="n">
        <f aca="false">ROUND((I2709-H2709)*1440,0)</f>
        <v>94</v>
      </c>
      <c r="Z2709" s="18" t="n">
        <f aca="false">ROUND((J2709-I2709)*1440,0)</f>
        <v>16</v>
      </c>
      <c r="AA2709" s="18" t="n">
        <f aca="false">ROUND((K2709-J2709)*1440,0)</f>
        <v>19</v>
      </c>
      <c r="AB2709" s="18" t="n">
        <f aca="false">ROUND((L2709-K2709)*1440,0)</f>
        <v>16</v>
      </c>
      <c r="AC2709" s="18" t="n">
        <f aca="false">ROUND((M2709-L2709)*1440,0)</f>
        <v>101</v>
      </c>
      <c r="AD2709" s="18" t="n">
        <f aca="false">IF(N2709="","",ROUND((N2709-M2709)*1440,0))</f>
        <v>94</v>
      </c>
      <c r="AE2709" s="18" t="n">
        <f aca="false">IF(O2709="","",ROUND((O2709-N2709)*1440,0))</f>
        <v>50</v>
      </c>
      <c r="AF2709" s="18" t="n">
        <f aca="false">IF(P2709="","",ROUND((P2709-O2709)*1440,0))</f>
        <v>91</v>
      </c>
      <c r="AG2709" s="18" t="n">
        <f aca="false">IF(Q2709="","",ROUND((Q2709-P2709)*1440,0))</f>
        <v>18</v>
      </c>
      <c r="AH2709" s="18" t="n">
        <f aca="false">IF(Q2709="","",ROUND((Q2709-H2709)*1440,0))</f>
        <v>499</v>
      </c>
      <c r="AI2709" s="19" t="n">
        <f aca="false">ROUND(IF(O2709="",Assumptions!$B$25-K2709,O2709-K2709)*24,1)</f>
        <v>4.4</v>
      </c>
      <c r="AJ2709" s="20" t="n">
        <f aca="false">ROUND(MAX(N(Y2709)/Assumptions!$C$5, N(Z2709)/Assumptions!$C$6, N(AA2709)/Assumptions!$C$7, N(AB2709)/Assumptions!$C$8, N(AC2709)/Assumptions!$C$9, N(AD2709)/Assumptions!$C$10, N(AE2709)/Assumptions!$C$11, N(AF2709)/Assumptions!$C$12, N(AG2709)/Assumptions!$C$13),3)</f>
        <v>4.55</v>
      </c>
      <c r="AK2709" s="0" t="str">
        <f aca="false">IF(OR(U2709="Pending",U2709="On Hold"),"Open GRN (awaiting)",IF(AJ2709&lt;=1,"Within SLA",IF(ROUND(N(Y2709)/Assumptions!$C$5,3)=AJ2709,"Gate Wait",IF(ROUND(N(Z2709)/Assumptions!$C$6,3)=AJ2709,"Dock Wait",IF(ROUND(N(AA2709)/Assumptions!$C$7,3)=AJ2709,"Unloading",IF(ROUND(N(AB2709)/Assumptions!$C$8,3)=AJ2709,"Unload-to-QC Wait",IF(ROUND(N(AC2709)/Assumptions!$C$9,3)=AJ2709,"QC",IF(ROUND(N(AD2709)/Assumptions!$C$10,3)=AJ2709,"QC-to-GRN Wait",IF(ROUND(N(AE2709)/Assumptions!$C$11,3)=AJ2709,"GRN Processing",IF(ROUND(N(AF2709)/Assumptions!$C$12,3)=AJ2709,"GRN-to-Putaway Wait",IF(ROUND(N(AG2709)/Assumptions!$C$13,3)=AJ2709,"Putaway","Within SLA")))))))))))</f>
        <v>GRN-to-Putaway Wait</v>
      </c>
    </row>
    <row r="2710" customFormat="false" ht="15" hidden="false" customHeight="false" outlineLevel="0" collapsed="false">
      <c r="A2710" s="0" t="s">
        <v>7755</v>
      </c>
      <c r="B2710" s="0" t="s">
        <v>7756</v>
      </c>
      <c r="C2710" s="0" t="s">
        <v>252</v>
      </c>
      <c r="D2710" s="0" t="s">
        <v>119</v>
      </c>
      <c r="E2710" s="0" t="s">
        <v>5427</v>
      </c>
      <c r="F2710" s="0" t="s">
        <v>155</v>
      </c>
      <c r="G2710" s="0" t="s">
        <v>122</v>
      </c>
      <c r="H2710" s="17" t="n">
        <v>46268.6368055556</v>
      </c>
      <c r="I2710" s="17" t="n">
        <v>46268.6611111111</v>
      </c>
      <c r="J2710" s="17" t="n">
        <v>46268.6673611111</v>
      </c>
      <c r="K2710" s="17" t="n">
        <v>46268.7347222222</v>
      </c>
      <c r="L2710" s="17" t="n">
        <v>46268.7472222222</v>
      </c>
      <c r="M2710" s="17" t="n">
        <v>46268.7708333333</v>
      </c>
      <c r="N2710" s="17" t="n">
        <v>46268.8493055556</v>
      </c>
      <c r="O2710" s="17" t="n">
        <v>46268.8861111111</v>
      </c>
      <c r="P2710" s="17" t="n">
        <v>46268.8930555556</v>
      </c>
      <c r="Q2710" s="17" t="n">
        <v>46268.9166666667</v>
      </c>
      <c r="R2710" s="0" t="n">
        <v>640</v>
      </c>
      <c r="S2710" s="0" t="n">
        <v>0</v>
      </c>
      <c r="T2710" s="0" t="n">
        <v>15</v>
      </c>
      <c r="U2710" s="18" t="s">
        <v>123</v>
      </c>
      <c r="V2710" s="18" t="s">
        <v>156</v>
      </c>
      <c r="W2710" s="0" t="str">
        <f aca="false">IF(AND(X2710&gt;=6,X2710&lt;14),"A",IF(AND(X2710&gt;=14,X2710&lt;22),"B","C"))</f>
        <v>B</v>
      </c>
      <c r="X2710" s="18" t="n">
        <f aca="false">HOUR(H2710)</f>
        <v>15</v>
      </c>
      <c r="Y2710" s="18" t="n">
        <f aca="false">ROUND((I2710-H2710)*1440,0)</f>
        <v>35</v>
      </c>
      <c r="Z2710" s="18" t="n">
        <f aca="false">ROUND((J2710-I2710)*1440,0)</f>
        <v>9</v>
      </c>
      <c r="AA2710" s="18" t="n">
        <f aca="false">ROUND((K2710-J2710)*1440,0)</f>
        <v>97</v>
      </c>
      <c r="AB2710" s="18" t="n">
        <f aca="false">ROUND((L2710-K2710)*1440,0)</f>
        <v>18</v>
      </c>
      <c r="AC2710" s="18" t="n">
        <f aca="false">ROUND((M2710-L2710)*1440,0)</f>
        <v>34</v>
      </c>
      <c r="AD2710" s="18" t="n">
        <f aca="false">IF(N2710="","",ROUND((N2710-M2710)*1440,0))</f>
        <v>113</v>
      </c>
      <c r="AE2710" s="18" t="n">
        <f aca="false">IF(O2710="","",ROUND((O2710-N2710)*1440,0))</f>
        <v>53</v>
      </c>
      <c r="AF2710" s="18" t="n">
        <f aca="false">IF(P2710="","",ROUND((P2710-O2710)*1440,0))</f>
        <v>10</v>
      </c>
      <c r="AG2710" s="18" t="n">
        <f aca="false">IF(Q2710="","",ROUND((Q2710-P2710)*1440,0))</f>
        <v>34</v>
      </c>
      <c r="AH2710" s="18" t="n">
        <f aca="false">IF(Q2710="","",ROUND((Q2710-H2710)*1440,0))</f>
        <v>403</v>
      </c>
      <c r="AI2710" s="19" t="n">
        <f aca="false">ROUND(IF(O2710="",Assumptions!$B$25-K2710,O2710-K2710)*24,1)</f>
        <v>3.6</v>
      </c>
      <c r="AJ2710" s="20" t="n">
        <f aca="false">ROUND(MAX(N(Y2710)/Assumptions!$C$5, N(Z2710)/Assumptions!$C$6, N(AA2710)/Assumptions!$C$7, N(AB2710)/Assumptions!$C$8, N(AC2710)/Assumptions!$C$9, N(AD2710)/Assumptions!$C$10, N(AE2710)/Assumptions!$C$11, N(AF2710)/Assumptions!$C$12, N(AG2710)/Assumptions!$C$13),3)</f>
        <v>3.767</v>
      </c>
      <c r="AK2710" s="0" t="str">
        <f aca="false">IF(OR(U2710="Pending",U2710="On Hold"),"Open GRN (awaiting)",IF(AJ2710&lt;=1,"Within SLA",IF(ROUND(N(Y2710)/Assumptions!$C$5,3)=AJ2710,"Gate Wait",IF(ROUND(N(Z2710)/Assumptions!$C$6,3)=AJ2710,"Dock Wait",IF(ROUND(N(AA2710)/Assumptions!$C$7,3)=AJ2710,"Unloading",IF(ROUND(N(AB2710)/Assumptions!$C$8,3)=AJ2710,"Unload-to-QC Wait",IF(ROUND(N(AC2710)/Assumptions!$C$9,3)=AJ2710,"QC",IF(ROUND(N(AD2710)/Assumptions!$C$10,3)=AJ2710,"QC-to-GRN Wait",IF(ROUND(N(AE2710)/Assumptions!$C$11,3)=AJ2710,"GRN Processing",IF(ROUND(N(AF2710)/Assumptions!$C$12,3)=AJ2710,"GRN-to-Putaway Wait",IF(ROUND(N(AG2710)/Assumptions!$C$13,3)=AJ2710,"Putaway","Within SLA")))))))))))</f>
        <v>QC-to-GRN Wait</v>
      </c>
    </row>
    <row r="2711" customFormat="false" ht="15" hidden="false" customHeight="false" outlineLevel="0" collapsed="false">
      <c r="A2711" s="0" t="s">
        <v>7757</v>
      </c>
      <c r="B2711" s="0" t="s">
        <v>7758</v>
      </c>
      <c r="C2711" s="0" t="s">
        <v>126</v>
      </c>
      <c r="D2711" s="0" t="s">
        <v>119</v>
      </c>
      <c r="E2711" s="0" t="s">
        <v>7759</v>
      </c>
      <c r="F2711" s="0" t="s">
        <v>128</v>
      </c>
      <c r="G2711" s="0" t="s">
        <v>122</v>
      </c>
      <c r="H2711" s="17" t="n">
        <v>46268.6388888889</v>
      </c>
      <c r="I2711" s="17" t="n">
        <v>46268.6506944444</v>
      </c>
      <c r="J2711" s="17" t="n">
        <v>46268.6555555556</v>
      </c>
      <c r="K2711" s="17" t="n">
        <v>46268.6736111111</v>
      </c>
      <c r="L2711" s="17" t="n">
        <v>46268.6763888889</v>
      </c>
      <c r="M2711" s="17" t="n">
        <v>46268.6888888889</v>
      </c>
      <c r="N2711" s="17" t="n">
        <v>46268.7291666667</v>
      </c>
      <c r="O2711" s="17" t="n">
        <v>46268.7479166667</v>
      </c>
      <c r="P2711" s="17" t="n">
        <v>46268.7638888889</v>
      </c>
      <c r="Q2711" s="17" t="n">
        <v>46268.7729166667</v>
      </c>
      <c r="R2711" s="0" t="n">
        <v>70</v>
      </c>
      <c r="S2711" s="0" t="n">
        <v>0</v>
      </c>
      <c r="T2711" s="0" t="n">
        <v>1</v>
      </c>
      <c r="U2711" s="18" t="s">
        <v>123</v>
      </c>
      <c r="V2711" s="18" t="s">
        <v>144</v>
      </c>
      <c r="W2711" s="0" t="str">
        <f aca="false">IF(AND(X2711&gt;=6,X2711&lt;14),"A",IF(AND(X2711&gt;=14,X2711&lt;22),"B","C"))</f>
        <v>B</v>
      </c>
      <c r="X2711" s="18" t="n">
        <f aca="false">HOUR(H2711)</f>
        <v>15</v>
      </c>
      <c r="Y2711" s="18" t="n">
        <f aca="false">ROUND((I2711-H2711)*1440,0)</f>
        <v>17</v>
      </c>
      <c r="Z2711" s="18" t="n">
        <f aca="false">ROUND((J2711-I2711)*1440,0)</f>
        <v>7</v>
      </c>
      <c r="AA2711" s="18" t="n">
        <f aca="false">ROUND((K2711-J2711)*1440,0)</f>
        <v>26</v>
      </c>
      <c r="AB2711" s="18" t="n">
        <f aca="false">ROUND((L2711-K2711)*1440,0)</f>
        <v>4</v>
      </c>
      <c r="AC2711" s="18" t="n">
        <f aca="false">ROUND((M2711-L2711)*1440,0)</f>
        <v>18</v>
      </c>
      <c r="AD2711" s="18" t="n">
        <f aca="false">IF(N2711="","",ROUND((N2711-M2711)*1440,0))</f>
        <v>58</v>
      </c>
      <c r="AE2711" s="18" t="n">
        <f aca="false">IF(O2711="","",ROUND((O2711-N2711)*1440,0))</f>
        <v>27</v>
      </c>
      <c r="AF2711" s="18" t="n">
        <f aca="false">IF(P2711="","",ROUND((P2711-O2711)*1440,0))</f>
        <v>23</v>
      </c>
      <c r="AG2711" s="18" t="n">
        <f aca="false">IF(Q2711="","",ROUND((Q2711-P2711)*1440,0))</f>
        <v>13</v>
      </c>
      <c r="AH2711" s="18" t="n">
        <f aca="false">IF(Q2711="","",ROUND((Q2711-H2711)*1440,0))</f>
        <v>193</v>
      </c>
      <c r="AI2711" s="19" t="n">
        <f aca="false">ROUND(IF(O2711="",Assumptions!$B$25-K2711,O2711-K2711)*24,1)</f>
        <v>1.8</v>
      </c>
      <c r="AJ2711" s="20" t="n">
        <f aca="false">ROUND(MAX(N(Y2711)/Assumptions!$C$5, N(Z2711)/Assumptions!$C$6, N(AA2711)/Assumptions!$C$7, N(AB2711)/Assumptions!$C$8, N(AC2711)/Assumptions!$C$9, N(AD2711)/Assumptions!$C$10, N(AE2711)/Assumptions!$C$11, N(AF2711)/Assumptions!$C$12, N(AG2711)/Assumptions!$C$13),3)</f>
        <v>1.933</v>
      </c>
      <c r="AK2711" s="0" t="str">
        <f aca="false">IF(OR(U2711="Pending",U2711="On Hold"),"Open GRN (awaiting)",IF(AJ2711&lt;=1,"Within SLA",IF(ROUND(N(Y2711)/Assumptions!$C$5,3)=AJ2711,"Gate Wait",IF(ROUND(N(Z2711)/Assumptions!$C$6,3)=AJ2711,"Dock Wait",IF(ROUND(N(AA2711)/Assumptions!$C$7,3)=AJ2711,"Unloading",IF(ROUND(N(AB2711)/Assumptions!$C$8,3)=AJ2711,"Unload-to-QC Wait",IF(ROUND(N(AC2711)/Assumptions!$C$9,3)=AJ2711,"QC",IF(ROUND(N(AD2711)/Assumptions!$C$10,3)=AJ2711,"QC-to-GRN Wait",IF(ROUND(N(AE2711)/Assumptions!$C$11,3)=AJ2711,"GRN Processing",IF(ROUND(N(AF2711)/Assumptions!$C$12,3)=AJ2711,"GRN-to-Putaway Wait",IF(ROUND(N(AG2711)/Assumptions!$C$13,3)=AJ2711,"Putaway","Within SLA")))))))))))</f>
        <v>QC-to-GRN Wait</v>
      </c>
    </row>
    <row r="2712" customFormat="false" ht="15" hidden="false" customHeight="false" outlineLevel="0" collapsed="false">
      <c r="A2712" s="0" t="s">
        <v>7760</v>
      </c>
      <c r="B2712" s="0" t="s">
        <v>7761</v>
      </c>
      <c r="C2712" s="0" t="s">
        <v>218</v>
      </c>
      <c r="D2712" s="0" t="s">
        <v>147</v>
      </c>
      <c r="E2712" s="0" t="s">
        <v>6694</v>
      </c>
      <c r="F2712" s="0" t="s">
        <v>137</v>
      </c>
      <c r="G2712" s="0" t="s">
        <v>150</v>
      </c>
      <c r="H2712" s="17" t="n">
        <v>46268.6534722222</v>
      </c>
      <c r="I2712" s="17" t="n">
        <v>46268.6590277778</v>
      </c>
      <c r="J2712" s="17" t="n">
        <v>46268.6638888889</v>
      </c>
      <c r="K2712" s="17" t="n">
        <v>46268.6930555556</v>
      </c>
      <c r="L2712" s="17" t="n">
        <v>46268.7</v>
      </c>
      <c r="M2712" s="17" t="n">
        <v>46268.7229166667</v>
      </c>
      <c r="N2712" s="17" t="n">
        <v>46268.7548611111</v>
      </c>
      <c r="O2712" s="17" t="n">
        <v>46268.7979166667</v>
      </c>
      <c r="P2712" s="17" t="n">
        <v>46268.8159722222</v>
      </c>
      <c r="Q2712" s="17" t="n">
        <v>46268.8395833333</v>
      </c>
      <c r="R2712" s="0" t="n">
        <v>381</v>
      </c>
      <c r="S2712" s="0" t="n">
        <v>0</v>
      </c>
      <c r="T2712" s="0" t="n">
        <v>11</v>
      </c>
      <c r="U2712" s="18" t="s">
        <v>123</v>
      </c>
      <c r="V2712" s="18" t="s">
        <v>82</v>
      </c>
      <c r="W2712" s="0" t="str">
        <f aca="false">IF(AND(X2712&gt;=6,X2712&lt;14),"A",IF(AND(X2712&gt;=14,X2712&lt;22),"B","C"))</f>
        <v>B</v>
      </c>
      <c r="X2712" s="18" t="n">
        <f aca="false">HOUR(H2712)</f>
        <v>15</v>
      </c>
      <c r="Y2712" s="18" t="n">
        <f aca="false">ROUND((I2712-H2712)*1440,0)</f>
        <v>8</v>
      </c>
      <c r="Z2712" s="18" t="n">
        <f aca="false">ROUND((J2712-I2712)*1440,0)</f>
        <v>7</v>
      </c>
      <c r="AA2712" s="18" t="n">
        <f aca="false">ROUND((K2712-J2712)*1440,0)</f>
        <v>42</v>
      </c>
      <c r="AB2712" s="18" t="n">
        <f aca="false">ROUND((L2712-K2712)*1440,0)</f>
        <v>10</v>
      </c>
      <c r="AC2712" s="18" t="n">
        <f aca="false">ROUND((M2712-L2712)*1440,0)</f>
        <v>33</v>
      </c>
      <c r="AD2712" s="18" t="n">
        <f aca="false">IF(N2712="","",ROUND((N2712-M2712)*1440,0))</f>
        <v>46</v>
      </c>
      <c r="AE2712" s="18" t="n">
        <f aca="false">IF(O2712="","",ROUND((O2712-N2712)*1440,0))</f>
        <v>62</v>
      </c>
      <c r="AF2712" s="18" t="n">
        <f aca="false">IF(P2712="","",ROUND((P2712-O2712)*1440,0))</f>
        <v>26</v>
      </c>
      <c r="AG2712" s="18" t="n">
        <f aca="false">IF(Q2712="","",ROUND((Q2712-P2712)*1440,0))</f>
        <v>34</v>
      </c>
      <c r="AH2712" s="18" t="n">
        <f aca="false">IF(Q2712="","",ROUND((Q2712-H2712)*1440,0))</f>
        <v>268</v>
      </c>
      <c r="AI2712" s="19" t="n">
        <f aca="false">ROUND(IF(O2712="",Assumptions!$B$25-K2712,O2712-K2712)*24,1)</f>
        <v>2.5</v>
      </c>
      <c r="AJ2712" s="20" t="n">
        <f aca="false">ROUND(MAX(N(Y2712)/Assumptions!$C$5, N(Z2712)/Assumptions!$C$6, N(AA2712)/Assumptions!$C$7, N(AB2712)/Assumptions!$C$8, N(AC2712)/Assumptions!$C$9, N(AD2712)/Assumptions!$C$10, N(AE2712)/Assumptions!$C$11, N(AF2712)/Assumptions!$C$12, N(AG2712)/Assumptions!$C$13),3)</f>
        <v>1.533</v>
      </c>
      <c r="AK2712" s="0" t="str">
        <f aca="false">IF(OR(U2712="Pending",U2712="On Hold"),"Open GRN (awaiting)",IF(AJ2712&lt;=1,"Within SLA",IF(ROUND(N(Y2712)/Assumptions!$C$5,3)=AJ2712,"Gate Wait",IF(ROUND(N(Z2712)/Assumptions!$C$6,3)=AJ2712,"Dock Wait",IF(ROUND(N(AA2712)/Assumptions!$C$7,3)=AJ2712,"Unloading",IF(ROUND(N(AB2712)/Assumptions!$C$8,3)=AJ2712,"Unload-to-QC Wait",IF(ROUND(N(AC2712)/Assumptions!$C$9,3)=AJ2712,"QC",IF(ROUND(N(AD2712)/Assumptions!$C$10,3)=AJ2712,"QC-to-GRN Wait",IF(ROUND(N(AE2712)/Assumptions!$C$11,3)=AJ2712,"GRN Processing",IF(ROUND(N(AF2712)/Assumptions!$C$12,3)=AJ2712,"GRN-to-Putaway Wait",IF(ROUND(N(AG2712)/Assumptions!$C$13,3)=AJ2712,"Putaway","Within SLA")))))))))))</f>
        <v>QC-to-GRN Wait</v>
      </c>
    </row>
    <row r="2713" customFormat="false" ht="15" hidden="false" customHeight="false" outlineLevel="0" collapsed="false">
      <c r="A2713" s="0" t="s">
        <v>7762</v>
      </c>
      <c r="B2713" s="0" t="s">
        <v>7763</v>
      </c>
      <c r="C2713" s="0" t="s">
        <v>142</v>
      </c>
      <c r="D2713" s="0" t="s">
        <v>119</v>
      </c>
      <c r="E2713" s="0" t="s">
        <v>7046</v>
      </c>
      <c r="F2713" s="0" t="s">
        <v>137</v>
      </c>
      <c r="G2713" s="0" t="s">
        <v>129</v>
      </c>
      <c r="H2713" s="17" t="n">
        <v>46268.6763888889</v>
      </c>
      <c r="I2713" s="17" t="n">
        <v>46268.7090277778</v>
      </c>
      <c r="J2713" s="17" t="n">
        <v>46268.7229166667</v>
      </c>
      <c r="K2713" s="17" t="n">
        <v>46268.7409722222</v>
      </c>
      <c r="L2713" s="17" t="n">
        <v>46268.7451388889</v>
      </c>
      <c r="M2713" s="17" t="n">
        <v>46268.7847222222</v>
      </c>
      <c r="N2713" s="17" t="n">
        <v>46268.7930555556</v>
      </c>
      <c r="O2713" s="17" t="n">
        <v>46268.85625</v>
      </c>
      <c r="P2713" s="17" t="n">
        <v>46268.8625</v>
      </c>
      <c r="Q2713" s="17" t="n">
        <v>46268.8736111111</v>
      </c>
      <c r="R2713" s="0" t="n">
        <v>274</v>
      </c>
      <c r="S2713" s="0" t="n">
        <v>0</v>
      </c>
      <c r="T2713" s="0" t="n">
        <v>0</v>
      </c>
      <c r="U2713" s="18" t="s">
        <v>130</v>
      </c>
      <c r="V2713" s="18" t="s">
        <v>156</v>
      </c>
      <c r="W2713" s="0" t="str">
        <f aca="false">IF(AND(X2713&gt;=6,X2713&lt;14),"A",IF(AND(X2713&gt;=14,X2713&lt;22),"B","C"))</f>
        <v>B</v>
      </c>
      <c r="X2713" s="18" t="n">
        <f aca="false">HOUR(H2713)</f>
        <v>16</v>
      </c>
      <c r="Y2713" s="18" t="n">
        <f aca="false">ROUND((I2713-H2713)*1440,0)</f>
        <v>47</v>
      </c>
      <c r="Z2713" s="18" t="n">
        <f aca="false">ROUND((J2713-I2713)*1440,0)</f>
        <v>20</v>
      </c>
      <c r="AA2713" s="18" t="n">
        <f aca="false">ROUND((K2713-J2713)*1440,0)</f>
        <v>26</v>
      </c>
      <c r="AB2713" s="18" t="n">
        <f aca="false">ROUND((L2713-K2713)*1440,0)</f>
        <v>6</v>
      </c>
      <c r="AC2713" s="18" t="n">
        <f aca="false">ROUND((M2713-L2713)*1440,0)</f>
        <v>57</v>
      </c>
      <c r="AD2713" s="18" t="n">
        <f aca="false">IF(N2713="","",ROUND((N2713-M2713)*1440,0))</f>
        <v>12</v>
      </c>
      <c r="AE2713" s="18" t="n">
        <f aca="false">IF(O2713="","",ROUND((O2713-N2713)*1440,0))</f>
        <v>91</v>
      </c>
      <c r="AF2713" s="18" t="n">
        <f aca="false">IF(P2713="","",ROUND((P2713-O2713)*1440,0))</f>
        <v>9</v>
      </c>
      <c r="AG2713" s="18" t="n">
        <f aca="false">IF(Q2713="","",ROUND((Q2713-P2713)*1440,0))</f>
        <v>16</v>
      </c>
      <c r="AH2713" s="18" t="n">
        <f aca="false">IF(Q2713="","",ROUND((Q2713-H2713)*1440,0))</f>
        <v>284</v>
      </c>
      <c r="AI2713" s="19" t="n">
        <f aca="false">ROUND(IF(O2713="",Assumptions!$B$25-K2713,O2713-K2713)*24,1)</f>
        <v>2.8</v>
      </c>
      <c r="AJ2713" s="20" t="n">
        <f aca="false">ROUND(MAX(N(Y2713)/Assumptions!$C$5, N(Z2713)/Assumptions!$C$6, N(AA2713)/Assumptions!$C$7, N(AB2713)/Assumptions!$C$8, N(AC2713)/Assumptions!$C$9, N(AD2713)/Assumptions!$C$10, N(AE2713)/Assumptions!$C$11, N(AF2713)/Assumptions!$C$12, N(AG2713)/Assumptions!$C$13),3)</f>
        <v>2.022</v>
      </c>
      <c r="AK2713" s="0" t="str">
        <f aca="false">IF(OR(U2713="Pending",U2713="On Hold"),"Open GRN (awaiting)",IF(AJ2713&lt;=1,"Within SLA",IF(ROUND(N(Y2713)/Assumptions!$C$5,3)=AJ2713,"Gate Wait",IF(ROUND(N(Z2713)/Assumptions!$C$6,3)=AJ2713,"Dock Wait",IF(ROUND(N(AA2713)/Assumptions!$C$7,3)=AJ2713,"Unloading",IF(ROUND(N(AB2713)/Assumptions!$C$8,3)=AJ2713,"Unload-to-QC Wait",IF(ROUND(N(AC2713)/Assumptions!$C$9,3)=AJ2713,"QC",IF(ROUND(N(AD2713)/Assumptions!$C$10,3)=AJ2713,"QC-to-GRN Wait",IF(ROUND(N(AE2713)/Assumptions!$C$11,3)=AJ2713,"GRN Processing",IF(ROUND(N(AF2713)/Assumptions!$C$12,3)=AJ2713,"GRN-to-Putaway Wait",IF(ROUND(N(AG2713)/Assumptions!$C$13,3)=AJ2713,"Putaway","Within SLA")))))))))))</f>
        <v>GRN Processing</v>
      </c>
    </row>
    <row r="2714" customFormat="false" ht="15" hidden="false" customHeight="false" outlineLevel="0" collapsed="false">
      <c r="A2714" s="0" t="s">
        <v>7764</v>
      </c>
      <c r="B2714" s="0" t="s">
        <v>7765</v>
      </c>
      <c r="C2714" s="0" t="s">
        <v>126</v>
      </c>
      <c r="D2714" s="0" t="s">
        <v>147</v>
      </c>
      <c r="E2714" s="0" t="s">
        <v>7766</v>
      </c>
      <c r="F2714" s="0" t="s">
        <v>128</v>
      </c>
      <c r="G2714" s="0" t="s">
        <v>167</v>
      </c>
      <c r="H2714" s="17" t="n">
        <v>46268.6958333333</v>
      </c>
      <c r="I2714" s="17" t="n">
        <v>46268.7083333333</v>
      </c>
      <c r="J2714" s="17" t="n">
        <v>46268.7125</v>
      </c>
      <c r="K2714" s="17" t="n">
        <v>46268.74375</v>
      </c>
      <c r="L2714" s="17" t="n">
        <v>46268.7527777778</v>
      </c>
      <c r="M2714" s="17" t="n">
        <v>46268.7965277778</v>
      </c>
      <c r="N2714" s="17" t="n">
        <v>46268.85</v>
      </c>
      <c r="O2714" s="17" t="n">
        <v>46268.8645833333</v>
      </c>
      <c r="P2714" s="17" t="n">
        <v>46268.8715277778</v>
      </c>
      <c r="Q2714" s="17" t="n">
        <v>46268.8840277778</v>
      </c>
      <c r="R2714" s="0" t="n">
        <v>932</v>
      </c>
      <c r="S2714" s="0" t="n">
        <v>0</v>
      </c>
      <c r="T2714" s="0" t="n">
        <v>0</v>
      </c>
      <c r="U2714" s="18" t="s">
        <v>130</v>
      </c>
      <c r="V2714" s="18" t="s">
        <v>156</v>
      </c>
      <c r="W2714" s="0" t="str">
        <f aca="false">IF(AND(X2714&gt;=6,X2714&lt;14),"A",IF(AND(X2714&gt;=14,X2714&lt;22),"B","C"))</f>
        <v>B</v>
      </c>
      <c r="X2714" s="18" t="n">
        <f aca="false">HOUR(H2714)</f>
        <v>16</v>
      </c>
      <c r="Y2714" s="18" t="n">
        <f aca="false">ROUND((I2714-H2714)*1440,0)</f>
        <v>18</v>
      </c>
      <c r="Z2714" s="18" t="n">
        <f aca="false">ROUND((J2714-I2714)*1440,0)</f>
        <v>6</v>
      </c>
      <c r="AA2714" s="18" t="n">
        <f aca="false">ROUND((K2714-J2714)*1440,0)</f>
        <v>45</v>
      </c>
      <c r="AB2714" s="18" t="n">
        <f aca="false">ROUND((L2714-K2714)*1440,0)</f>
        <v>13</v>
      </c>
      <c r="AC2714" s="18" t="n">
        <f aca="false">ROUND((M2714-L2714)*1440,0)</f>
        <v>63</v>
      </c>
      <c r="AD2714" s="18" t="n">
        <f aca="false">IF(N2714="","",ROUND((N2714-M2714)*1440,0))</f>
        <v>77</v>
      </c>
      <c r="AE2714" s="18" t="n">
        <f aca="false">IF(O2714="","",ROUND((O2714-N2714)*1440,0))</f>
        <v>21</v>
      </c>
      <c r="AF2714" s="18" t="n">
        <f aca="false">IF(P2714="","",ROUND((P2714-O2714)*1440,0))</f>
        <v>10</v>
      </c>
      <c r="AG2714" s="18" t="n">
        <f aca="false">IF(Q2714="","",ROUND((Q2714-P2714)*1440,0))</f>
        <v>18</v>
      </c>
      <c r="AH2714" s="18" t="n">
        <f aca="false">IF(Q2714="","",ROUND((Q2714-H2714)*1440,0))</f>
        <v>271</v>
      </c>
      <c r="AI2714" s="19" t="n">
        <f aca="false">ROUND(IF(O2714="",Assumptions!$B$25-K2714,O2714-K2714)*24,1)</f>
        <v>2.9</v>
      </c>
      <c r="AJ2714" s="20" t="n">
        <f aca="false">ROUND(MAX(N(Y2714)/Assumptions!$C$5, N(Z2714)/Assumptions!$C$6, N(AA2714)/Assumptions!$C$7, N(AB2714)/Assumptions!$C$8, N(AC2714)/Assumptions!$C$9, N(AD2714)/Assumptions!$C$10, N(AE2714)/Assumptions!$C$11, N(AF2714)/Assumptions!$C$12, N(AG2714)/Assumptions!$C$13),3)</f>
        <v>2.567</v>
      </c>
      <c r="AK2714" s="0" t="str">
        <f aca="false">IF(OR(U2714="Pending",U2714="On Hold"),"Open GRN (awaiting)",IF(AJ2714&lt;=1,"Within SLA",IF(ROUND(N(Y2714)/Assumptions!$C$5,3)=AJ2714,"Gate Wait",IF(ROUND(N(Z2714)/Assumptions!$C$6,3)=AJ2714,"Dock Wait",IF(ROUND(N(AA2714)/Assumptions!$C$7,3)=AJ2714,"Unloading",IF(ROUND(N(AB2714)/Assumptions!$C$8,3)=AJ2714,"Unload-to-QC Wait",IF(ROUND(N(AC2714)/Assumptions!$C$9,3)=AJ2714,"QC",IF(ROUND(N(AD2714)/Assumptions!$C$10,3)=AJ2714,"QC-to-GRN Wait",IF(ROUND(N(AE2714)/Assumptions!$C$11,3)=AJ2714,"GRN Processing",IF(ROUND(N(AF2714)/Assumptions!$C$12,3)=AJ2714,"GRN-to-Putaway Wait",IF(ROUND(N(AG2714)/Assumptions!$C$13,3)=AJ2714,"Putaway","Within SLA")))))))))))</f>
        <v>QC-to-GRN Wait</v>
      </c>
    </row>
    <row r="2715" customFormat="false" ht="15" hidden="false" customHeight="false" outlineLevel="0" collapsed="false">
      <c r="A2715" s="0" t="s">
        <v>7767</v>
      </c>
      <c r="B2715" s="0" t="s">
        <v>7768</v>
      </c>
      <c r="C2715" s="0" t="s">
        <v>159</v>
      </c>
      <c r="D2715" s="0" t="s">
        <v>147</v>
      </c>
      <c r="E2715" s="0" t="s">
        <v>3789</v>
      </c>
      <c r="F2715" s="0" t="s">
        <v>128</v>
      </c>
      <c r="G2715" s="0" t="s">
        <v>167</v>
      </c>
      <c r="H2715" s="17" t="n">
        <v>46268.73125</v>
      </c>
      <c r="I2715" s="17" t="n">
        <v>46268.7694444444</v>
      </c>
      <c r="J2715" s="17" t="n">
        <v>46268.7736111111</v>
      </c>
      <c r="K2715" s="17" t="n">
        <v>46268.7979166667</v>
      </c>
      <c r="L2715" s="17" t="n">
        <v>46268.8243055556</v>
      </c>
      <c r="M2715" s="17" t="n">
        <v>46268.8347222222</v>
      </c>
      <c r="N2715" s="17" t="n">
        <v>46268.8798611111</v>
      </c>
      <c r="O2715" s="17" t="n">
        <v>46268.9472222222</v>
      </c>
      <c r="P2715" s="17" t="n">
        <v>46268.9548611111</v>
      </c>
      <c r="Q2715" s="17" t="n">
        <v>46268.9666666667</v>
      </c>
      <c r="R2715" s="0" t="n">
        <v>429</v>
      </c>
      <c r="S2715" s="0" t="n">
        <v>0</v>
      </c>
      <c r="T2715" s="0" t="n">
        <v>0</v>
      </c>
      <c r="U2715" s="18" t="s">
        <v>130</v>
      </c>
      <c r="V2715" s="18" t="s">
        <v>139</v>
      </c>
      <c r="W2715" s="0" t="str">
        <f aca="false">IF(AND(X2715&gt;=6,X2715&lt;14),"A",IF(AND(X2715&gt;=14,X2715&lt;22),"B","C"))</f>
        <v>B</v>
      </c>
      <c r="X2715" s="18" t="n">
        <f aca="false">HOUR(H2715)</f>
        <v>17</v>
      </c>
      <c r="Y2715" s="18" t="n">
        <f aca="false">ROUND((I2715-H2715)*1440,0)</f>
        <v>55</v>
      </c>
      <c r="Z2715" s="18" t="n">
        <f aca="false">ROUND((J2715-I2715)*1440,0)</f>
        <v>6</v>
      </c>
      <c r="AA2715" s="18" t="n">
        <f aca="false">ROUND((K2715-J2715)*1440,0)</f>
        <v>35</v>
      </c>
      <c r="AB2715" s="18" t="n">
        <f aca="false">ROUND((L2715-K2715)*1440,0)</f>
        <v>38</v>
      </c>
      <c r="AC2715" s="18" t="n">
        <f aca="false">ROUND((M2715-L2715)*1440,0)</f>
        <v>15</v>
      </c>
      <c r="AD2715" s="18" t="n">
        <f aca="false">IF(N2715="","",ROUND((N2715-M2715)*1440,0))</f>
        <v>65</v>
      </c>
      <c r="AE2715" s="18" t="n">
        <f aca="false">IF(O2715="","",ROUND((O2715-N2715)*1440,0))</f>
        <v>97</v>
      </c>
      <c r="AF2715" s="18" t="n">
        <f aca="false">IF(P2715="","",ROUND((P2715-O2715)*1440,0))</f>
        <v>11</v>
      </c>
      <c r="AG2715" s="18" t="n">
        <f aca="false">IF(Q2715="","",ROUND((Q2715-P2715)*1440,0))</f>
        <v>17</v>
      </c>
      <c r="AH2715" s="18" t="n">
        <f aca="false">IF(Q2715="","",ROUND((Q2715-H2715)*1440,0))</f>
        <v>339</v>
      </c>
      <c r="AI2715" s="19" t="n">
        <f aca="false">ROUND(IF(O2715="",Assumptions!$B$25-K2715,O2715-K2715)*24,1)</f>
        <v>3.6</v>
      </c>
      <c r="AJ2715" s="20" t="n">
        <f aca="false">ROUND(MAX(N(Y2715)/Assumptions!$C$5, N(Z2715)/Assumptions!$C$6, N(AA2715)/Assumptions!$C$7, N(AB2715)/Assumptions!$C$8, N(AC2715)/Assumptions!$C$9, N(AD2715)/Assumptions!$C$10, N(AE2715)/Assumptions!$C$11, N(AF2715)/Assumptions!$C$12, N(AG2715)/Assumptions!$C$13),3)</f>
        <v>2.533</v>
      </c>
      <c r="AK2715" s="0" t="str">
        <f aca="false">IF(OR(U2715="Pending",U2715="On Hold"),"Open GRN (awaiting)",IF(AJ2715&lt;=1,"Within SLA",IF(ROUND(N(Y2715)/Assumptions!$C$5,3)=AJ2715,"Gate Wait",IF(ROUND(N(Z2715)/Assumptions!$C$6,3)=AJ2715,"Dock Wait",IF(ROUND(N(AA2715)/Assumptions!$C$7,3)=AJ2715,"Unloading",IF(ROUND(N(AB2715)/Assumptions!$C$8,3)=AJ2715,"Unload-to-QC Wait",IF(ROUND(N(AC2715)/Assumptions!$C$9,3)=AJ2715,"QC",IF(ROUND(N(AD2715)/Assumptions!$C$10,3)=AJ2715,"QC-to-GRN Wait",IF(ROUND(N(AE2715)/Assumptions!$C$11,3)=AJ2715,"GRN Processing",IF(ROUND(N(AF2715)/Assumptions!$C$12,3)=AJ2715,"GRN-to-Putaway Wait",IF(ROUND(N(AG2715)/Assumptions!$C$13,3)=AJ2715,"Putaway","Within SLA")))))))))))</f>
        <v>Unload-to-QC Wait</v>
      </c>
    </row>
    <row r="2716" customFormat="false" ht="15" hidden="false" customHeight="false" outlineLevel="0" collapsed="false">
      <c r="A2716" s="0" t="s">
        <v>7769</v>
      </c>
      <c r="B2716" s="0" t="s">
        <v>7770</v>
      </c>
      <c r="C2716" s="0" t="s">
        <v>126</v>
      </c>
      <c r="D2716" s="0" t="s">
        <v>119</v>
      </c>
      <c r="E2716" s="0" t="s">
        <v>7771</v>
      </c>
      <c r="F2716" s="0" t="s">
        <v>128</v>
      </c>
      <c r="G2716" s="0" t="s">
        <v>122</v>
      </c>
      <c r="H2716" s="17" t="n">
        <v>46268.7347222222</v>
      </c>
      <c r="I2716" s="17" t="n">
        <v>46268.7659722222</v>
      </c>
      <c r="J2716" s="17" t="n">
        <v>46268.7694444444</v>
      </c>
      <c r="K2716" s="17" t="n">
        <v>46268.7840277778</v>
      </c>
      <c r="L2716" s="17" t="n">
        <v>46268.7888888889</v>
      </c>
      <c r="M2716" s="17" t="n">
        <v>46268.8208333333</v>
      </c>
      <c r="N2716" s="17" t="n">
        <v>46268.8888888889</v>
      </c>
      <c r="O2716" s="17" t="n">
        <v>46268.9145833333</v>
      </c>
      <c r="P2716" s="17" t="n">
        <v>46268.9423611111</v>
      </c>
      <c r="Q2716" s="17" t="n">
        <v>46268.9576388889</v>
      </c>
      <c r="R2716" s="0" t="n">
        <v>347</v>
      </c>
      <c r="S2716" s="0" t="n">
        <v>0</v>
      </c>
      <c r="T2716" s="0" t="n">
        <v>0</v>
      </c>
      <c r="U2716" s="18" t="s">
        <v>130</v>
      </c>
      <c r="V2716" s="18" t="s">
        <v>144</v>
      </c>
      <c r="W2716" s="0" t="str">
        <f aca="false">IF(AND(X2716&gt;=6,X2716&lt;14),"A",IF(AND(X2716&gt;=14,X2716&lt;22),"B","C"))</f>
        <v>B</v>
      </c>
      <c r="X2716" s="18" t="n">
        <f aca="false">HOUR(H2716)</f>
        <v>17</v>
      </c>
      <c r="Y2716" s="18" t="n">
        <f aca="false">ROUND((I2716-H2716)*1440,0)</f>
        <v>45</v>
      </c>
      <c r="Z2716" s="18" t="n">
        <f aca="false">ROUND((J2716-I2716)*1440,0)</f>
        <v>5</v>
      </c>
      <c r="AA2716" s="18" t="n">
        <f aca="false">ROUND((K2716-J2716)*1440,0)</f>
        <v>21</v>
      </c>
      <c r="AB2716" s="18" t="n">
        <f aca="false">ROUND((L2716-K2716)*1440,0)</f>
        <v>7</v>
      </c>
      <c r="AC2716" s="18" t="n">
        <f aca="false">ROUND((M2716-L2716)*1440,0)</f>
        <v>46</v>
      </c>
      <c r="AD2716" s="18" t="n">
        <f aca="false">IF(N2716="","",ROUND((N2716-M2716)*1440,0))</f>
        <v>98</v>
      </c>
      <c r="AE2716" s="18" t="n">
        <f aca="false">IF(O2716="","",ROUND((O2716-N2716)*1440,0))</f>
        <v>37</v>
      </c>
      <c r="AF2716" s="18" t="n">
        <f aca="false">IF(P2716="","",ROUND((P2716-O2716)*1440,0))</f>
        <v>40</v>
      </c>
      <c r="AG2716" s="18" t="n">
        <f aca="false">IF(Q2716="","",ROUND((Q2716-P2716)*1440,0))</f>
        <v>22</v>
      </c>
      <c r="AH2716" s="18" t="n">
        <f aca="false">IF(Q2716="","",ROUND((Q2716-H2716)*1440,0))</f>
        <v>321</v>
      </c>
      <c r="AI2716" s="19" t="n">
        <f aca="false">ROUND(IF(O2716="",Assumptions!$B$25-K2716,O2716-K2716)*24,1)</f>
        <v>3.1</v>
      </c>
      <c r="AJ2716" s="20" t="n">
        <f aca="false">ROUND(MAX(N(Y2716)/Assumptions!$C$5, N(Z2716)/Assumptions!$C$6, N(AA2716)/Assumptions!$C$7, N(AB2716)/Assumptions!$C$8, N(AC2716)/Assumptions!$C$9, N(AD2716)/Assumptions!$C$10, N(AE2716)/Assumptions!$C$11, N(AF2716)/Assumptions!$C$12, N(AG2716)/Assumptions!$C$13),3)</f>
        <v>3.267</v>
      </c>
      <c r="AK2716" s="0" t="str">
        <f aca="false">IF(OR(U2716="Pending",U2716="On Hold"),"Open GRN (awaiting)",IF(AJ2716&lt;=1,"Within SLA",IF(ROUND(N(Y2716)/Assumptions!$C$5,3)=AJ2716,"Gate Wait",IF(ROUND(N(Z2716)/Assumptions!$C$6,3)=AJ2716,"Dock Wait",IF(ROUND(N(AA2716)/Assumptions!$C$7,3)=AJ2716,"Unloading",IF(ROUND(N(AB2716)/Assumptions!$C$8,3)=AJ2716,"Unload-to-QC Wait",IF(ROUND(N(AC2716)/Assumptions!$C$9,3)=AJ2716,"QC",IF(ROUND(N(AD2716)/Assumptions!$C$10,3)=AJ2716,"QC-to-GRN Wait",IF(ROUND(N(AE2716)/Assumptions!$C$11,3)=AJ2716,"GRN Processing",IF(ROUND(N(AF2716)/Assumptions!$C$12,3)=AJ2716,"GRN-to-Putaway Wait",IF(ROUND(N(AG2716)/Assumptions!$C$13,3)=AJ2716,"Putaway","Within SLA")))))))))))</f>
        <v>QC-to-GRN Wait</v>
      </c>
    </row>
    <row r="2717" customFormat="false" ht="15" hidden="false" customHeight="false" outlineLevel="0" collapsed="false">
      <c r="A2717" s="0" t="s">
        <v>7772</v>
      </c>
      <c r="B2717" s="0" t="s">
        <v>7773</v>
      </c>
      <c r="C2717" s="0" t="s">
        <v>184</v>
      </c>
      <c r="D2717" s="0" t="s">
        <v>135</v>
      </c>
      <c r="E2717" s="0" t="s">
        <v>7774</v>
      </c>
      <c r="F2717" s="0" t="s">
        <v>177</v>
      </c>
      <c r="G2717" s="0" t="s">
        <v>138</v>
      </c>
      <c r="H2717" s="17" t="n">
        <v>46268.7368055556</v>
      </c>
      <c r="I2717" s="17" t="n">
        <v>46268.7604166667</v>
      </c>
      <c r="J2717" s="17" t="n">
        <v>46268.7770833333</v>
      </c>
      <c r="K2717" s="17" t="n">
        <v>46268.8</v>
      </c>
      <c r="L2717" s="17" t="n">
        <v>46268.8097222222</v>
      </c>
      <c r="M2717" s="17" t="n">
        <v>46268.8277777778</v>
      </c>
      <c r="N2717" s="17" t="n">
        <v>46268.9118055556</v>
      </c>
      <c r="O2717" s="17" t="n">
        <v>46269.0201388889</v>
      </c>
      <c r="P2717" s="17" t="n">
        <v>46269.0263888889</v>
      </c>
      <c r="Q2717" s="17" t="n">
        <v>46269.0388888889</v>
      </c>
      <c r="R2717" s="0" t="n">
        <v>215</v>
      </c>
      <c r="S2717" s="0" t="n">
        <v>0</v>
      </c>
      <c r="T2717" s="0" t="n">
        <v>0</v>
      </c>
      <c r="U2717" s="18" t="s">
        <v>130</v>
      </c>
      <c r="V2717" s="18" t="s">
        <v>156</v>
      </c>
      <c r="W2717" s="0" t="str">
        <f aca="false">IF(AND(X2717&gt;=6,X2717&lt;14),"A",IF(AND(X2717&gt;=14,X2717&lt;22),"B","C"))</f>
        <v>B</v>
      </c>
      <c r="X2717" s="18" t="n">
        <f aca="false">HOUR(H2717)</f>
        <v>17</v>
      </c>
      <c r="Y2717" s="18" t="n">
        <f aca="false">ROUND((I2717-H2717)*1440,0)</f>
        <v>34</v>
      </c>
      <c r="Z2717" s="18" t="n">
        <f aca="false">ROUND((J2717-I2717)*1440,0)</f>
        <v>24</v>
      </c>
      <c r="AA2717" s="18" t="n">
        <f aca="false">ROUND((K2717-J2717)*1440,0)</f>
        <v>33</v>
      </c>
      <c r="AB2717" s="18" t="n">
        <f aca="false">ROUND((L2717-K2717)*1440,0)</f>
        <v>14</v>
      </c>
      <c r="AC2717" s="18" t="n">
        <f aca="false">ROUND((M2717-L2717)*1440,0)</f>
        <v>26</v>
      </c>
      <c r="AD2717" s="18" t="n">
        <f aca="false">IF(N2717="","",ROUND((N2717-M2717)*1440,0))</f>
        <v>121</v>
      </c>
      <c r="AE2717" s="18" t="n">
        <f aca="false">IF(O2717="","",ROUND((O2717-N2717)*1440,0))</f>
        <v>156</v>
      </c>
      <c r="AF2717" s="18" t="n">
        <f aca="false">IF(P2717="","",ROUND((P2717-O2717)*1440,0))</f>
        <v>9</v>
      </c>
      <c r="AG2717" s="18" t="n">
        <f aca="false">IF(Q2717="","",ROUND((Q2717-P2717)*1440,0))</f>
        <v>18</v>
      </c>
      <c r="AH2717" s="18" t="n">
        <f aca="false">IF(Q2717="","",ROUND((Q2717-H2717)*1440,0))</f>
        <v>435</v>
      </c>
      <c r="AI2717" s="19" t="n">
        <f aca="false">ROUND(IF(O2717="",Assumptions!$B$25-K2717,O2717-K2717)*24,1)</f>
        <v>5.3</v>
      </c>
      <c r="AJ2717" s="20" t="n">
        <f aca="false">ROUND(MAX(N(Y2717)/Assumptions!$C$5, N(Z2717)/Assumptions!$C$6, N(AA2717)/Assumptions!$C$7, N(AB2717)/Assumptions!$C$8, N(AC2717)/Assumptions!$C$9, N(AD2717)/Assumptions!$C$10, N(AE2717)/Assumptions!$C$11, N(AF2717)/Assumptions!$C$12, N(AG2717)/Assumptions!$C$13),3)</f>
        <v>4.033</v>
      </c>
      <c r="AK2717" s="0" t="str">
        <f aca="false">IF(OR(U2717="Pending",U2717="On Hold"),"Open GRN (awaiting)",IF(AJ2717&lt;=1,"Within SLA",IF(ROUND(N(Y2717)/Assumptions!$C$5,3)=AJ2717,"Gate Wait",IF(ROUND(N(Z2717)/Assumptions!$C$6,3)=AJ2717,"Dock Wait",IF(ROUND(N(AA2717)/Assumptions!$C$7,3)=AJ2717,"Unloading",IF(ROUND(N(AB2717)/Assumptions!$C$8,3)=AJ2717,"Unload-to-QC Wait",IF(ROUND(N(AC2717)/Assumptions!$C$9,3)=AJ2717,"QC",IF(ROUND(N(AD2717)/Assumptions!$C$10,3)=AJ2717,"QC-to-GRN Wait",IF(ROUND(N(AE2717)/Assumptions!$C$11,3)=AJ2717,"GRN Processing",IF(ROUND(N(AF2717)/Assumptions!$C$12,3)=AJ2717,"GRN-to-Putaway Wait",IF(ROUND(N(AG2717)/Assumptions!$C$13,3)=AJ2717,"Putaway","Within SLA")))))))))))</f>
        <v>QC-to-GRN Wait</v>
      </c>
    </row>
    <row r="2718" customFormat="false" ht="15" hidden="false" customHeight="false" outlineLevel="0" collapsed="false">
      <c r="A2718" s="0" t="s">
        <v>7775</v>
      </c>
      <c r="B2718" s="0" t="s">
        <v>7776</v>
      </c>
      <c r="C2718" s="0" t="s">
        <v>184</v>
      </c>
      <c r="D2718" s="0" t="s">
        <v>135</v>
      </c>
      <c r="E2718" s="0" t="s">
        <v>3303</v>
      </c>
      <c r="F2718" s="0" t="s">
        <v>177</v>
      </c>
      <c r="G2718" s="0" t="s">
        <v>138</v>
      </c>
      <c r="H2718" s="17" t="n">
        <v>46268.81875</v>
      </c>
      <c r="I2718" s="17" t="n">
        <v>46268.8291666667</v>
      </c>
      <c r="J2718" s="17" t="n">
        <v>46268.8388888889</v>
      </c>
      <c r="K2718" s="17" t="n">
        <v>46268.8652777778</v>
      </c>
      <c r="L2718" s="17" t="n">
        <v>46268.8743055556</v>
      </c>
      <c r="M2718" s="17" t="n">
        <v>46268.8958333333</v>
      </c>
      <c r="N2718" s="17" t="n">
        <v>46268.9493055556</v>
      </c>
      <c r="O2718" s="17" t="n">
        <v>46268.9673611111</v>
      </c>
      <c r="P2718" s="17" t="n">
        <v>46268.9833333333</v>
      </c>
      <c r="Q2718" s="17" t="n">
        <v>46268.9909722222</v>
      </c>
      <c r="R2718" s="0" t="n">
        <v>972</v>
      </c>
      <c r="S2718" s="0" t="n">
        <v>0</v>
      </c>
      <c r="T2718" s="0" t="n">
        <v>0</v>
      </c>
      <c r="U2718" s="18" t="s">
        <v>130</v>
      </c>
      <c r="V2718" s="18" t="s">
        <v>131</v>
      </c>
      <c r="W2718" s="0" t="str">
        <f aca="false">IF(AND(X2718&gt;=6,X2718&lt;14),"A",IF(AND(X2718&gt;=14,X2718&lt;22),"B","C"))</f>
        <v>B</v>
      </c>
      <c r="X2718" s="18" t="n">
        <f aca="false">HOUR(H2718)</f>
        <v>19</v>
      </c>
      <c r="Y2718" s="18" t="n">
        <f aca="false">ROUND((I2718-H2718)*1440,0)</f>
        <v>15</v>
      </c>
      <c r="Z2718" s="18" t="n">
        <f aca="false">ROUND((J2718-I2718)*1440,0)</f>
        <v>14</v>
      </c>
      <c r="AA2718" s="18" t="n">
        <f aca="false">ROUND((K2718-J2718)*1440,0)</f>
        <v>38</v>
      </c>
      <c r="AB2718" s="18" t="n">
        <f aca="false">ROUND((L2718-K2718)*1440,0)</f>
        <v>13</v>
      </c>
      <c r="AC2718" s="18" t="n">
        <f aca="false">ROUND((M2718-L2718)*1440,0)</f>
        <v>31</v>
      </c>
      <c r="AD2718" s="18" t="n">
        <f aca="false">IF(N2718="","",ROUND((N2718-M2718)*1440,0))</f>
        <v>77</v>
      </c>
      <c r="AE2718" s="18" t="n">
        <f aca="false">IF(O2718="","",ROUND((O2718-N2718)*1440,0))</f>
        <v>26</v>
      </c>
      <c r="AF2718" s="18" t="n">
        <f aca="false">IF(P2718="","",ROUND((P2718-O2718)*1440,0))</f>
        <v>23</v>
      </c>
      <c r="AG2718" s="18" t="n">
        <f aca="false">IF(Q2718="","",ROUND((Q2718-P2718)*1440,0))</f>
        <v>11</v>
      </c>
      <c r="AH2718" s="18" t="n">
        <f aca="false">IF(Q2718="","",ROUND((Q2718-H2718)*1440,0))</f>
        <v>248</v>
      </c>
      <c r="AI2718" s="19" t="n">
        <f aca="false">ROUND(IF(O2718="",Assumptions!$B$25-K2718,O2718-K2718)*24,1)</f>
        <v>2.5</v>
      </c>
      <c r="AJ2718" s="20" t="n">
        <f aca="false">ROUND(MAX(N(Y2718)/Assumptions!$C$5, N(Z2718)/Assumptions!$C$6, N(AA2718)/Assumptions!$C$7, N(AB2718)/Assumptions!$C$8, N(AC2718)/Assumptions!$C$9, N(AD2718)/Assumptions!$C$10, N(AE2718)/Assumptions!$C$11, N(AF2718)/Assumptions!$C$12, N(AG2718)/Assumptions!$C$13),3)</f>
        <v>2.567</v>
      </c>
      <c r="AK2718" s="0" t="str">
        <f aca="false">IF(OR(U2718="Pending",U2718="On Hold"),"Open GRN (awaiting)",IF(AJ2718&lt;=1,"Within SLA",IF(ROUND(N(Y2718)/Assumptions!$C$5,3)=AJ2718,"Gate Wait",IF(ROUND(N(Z2718)/Assumptions!$C$6,3)=AJ2718,"Dock Wait",IF(ROUND(N(AA2718)/Assumptions!$C$7,3)=AJ2718,"Unloading",IF(ROUND(N(AB2718)/Assumptions!$C$8,3)=AJ2718,"Unload-to-QC Wait",IF(ROUND(N(AC2718)/Assumptions!$C$9,3)=AJ2718,"QC",IF(ROUND(N(AD2718)/Assumptions!$C$10,3)=AJ2718,"QC-to-GRN Wait",IF(ROUND(N(AE2718)/Assumptions!$C$11,3)=AJ2718,"GRN Processing",IF(ROUND(N(AF2718)/Assumptions!$C$12,3)=AJ2718,"GRN-to-Putaway Wait",IF(ROUND(N(AG2718)/Assumptions!$C$13,3)=AJ2718,"Putaway","Within SLA")))))))))))</f>
        <v>QC-to-GRN Wait</v>
      </c>
    </row>
    <row r="2719" customFormat="false" ht="15" hidden="false" customHeight="false" outlineLevel="0" collapsed="false">
      <c r="A2719" s="0" t="s">
        <v>7777</v>
      </c>
      <c r="B2719" s="0" t="s">
        <v>7778</v>
      </c>
      <c r="C2719" s="0" t="s">
        <v>286</v>
      </c>
      <c r="D2719" s="0" t="s">
        <v>135</v>
      </c>
      <c r="E2719" s="0" t="s">
        <v>7779</v>
      </c>
      <c r="F2719" s="0" t="s">
        <v>121</v>
      </c>
      <c r="G2719" s="0" t="s">
        <v>178</v>
      </c>
      <c r="H2719" s="17" t="n">
        <v>46269.0506944444</v>
      </c>
      <c r="I2719" s="17" t="n">
        <v>46269.0576388889</v>
      </c>
      <c r="J2719" s="17" t="n">
        <v>46269.0666666667</v>
      </c>
      <c r="K2719" s="17" t="n">
        <v>46269.0881944444</v>
      </c>
      <c r="L2719" s="17" t="n">
        <v>46269.0944444445</v>
      </c>
      <c r="M2719" s="17" t="n">
        <v>46269.1131944444</v>
      </c>
      <c r="N2719" s="17" t="n">
        <v>46269.1486111111</v>
      </c>
      <c r="O2719" s="17" t="n">
        <v>46269.1847222222</v>
      </c>
      <c r="P2719" s="17" t="n">
        <v>46269.2</v>
      </c>
      <c r="Q2719" s="17" t="n">
        <v>46269.2236111111</v>
      </c>
      <c r="R2719" s="0" t="n">
        <v>1310</v>
      </c>
      <c r="S2719" s="0" t="n">
        <v>0</v>
      </c>
      <c r="T2719" s="0" t="n">
        <v>0</v>
      </c>
      <c r="U2719" s="18" t="s">
        <v>130</v>
      </c>
      <c r="V2719" s="18" t="s">
        <v>131</v>
      </c>
      <c r="W2719" s="0" t="str">
        <f aca="false">IF(AND(X2719&gt;=6,X2719&lt;14),"A",IF(AND(X2719&gt;=14,X2719&lt;22),"B","C"))</f>
        <v>C</v>
      </c>
      <c r="X2719" s="18" t="n">
        <f aca="false">HOUR(H2719)</f>
        <v>1</v>
      </c>
      <c r="Y2719" s="18" t="n">
        <f aca="false">ROUND((I2719-H2719)*1440,0)</f>
        <v>10</v>
      </c>
      <c r="Z2719" s="18" t="n">
        <f aca="false">ROUND((J2719-I2719)*1440,0)</f>
        <v>13</v>
      </c>
      <c r="AA2719" s="18" t="n">
        <f aca="false">ROUND((K2719-J2719)*1440,0)</f>
        <v>31</v>
      </c>
      <c r="AB2719" s="18" t="n">
        <f aca="false">ROUND((L2719-K2719)*1440,0)</f>
        <v>9</v>
      </c>
      <c r="AC2719" s="18" t="n">
        <f aca="false">ROUND((M2719-L2719)*1440,0)</f>
        <v>27</v>
      </c>
      <c r="AD2719" s="18" t="n">
        <f aca="false">IF(N2719="","",ROUND((N2719-M2719)*1440,0))</f>
        <v>51</v>
      </c>
      <c r="AE2719" s="18" t="n">
        <f aca="false">IF(O2719="","",ROUND((O2719-N2719)*1440,0))</f>
        <v>52</v>
      </c>
      <c r="AF2719" s="18" t="n">
        <f aca="false">IF(P2719="","",ROUND((P2719-O2719)*1440,0))</f>
        <v>22</v>
      </c>
      <c r="AG2719" s="18" t="n">
        <f aca="false">IF(Q2719="","",ROUND((Q2719-P2719)*1440,0))</f>
        <v>34</v>
      </c>
      <c r="AH2719" s="18" t="n">
        <f aca="false">IF(Q2719="","",ROUND((Q2719-H2719)*1440,0))</f>
        <v>249</v>
      </c>
      <c r="AI2719" s="19" t="n">
        <f aca="false">ROUND(IF(O2719="",Assumptions!$B$25-K2719,O2719-K2719)*24,1)</f>
        <v>2.3</v>
      </c>
      <c r="AJ2719" s="20" t="n">
        <f aca="false">ROUND(MAX(N(Y2719)/Assumptions!$C$5, N(Z2719)/Assumptions!$C$6, N(AA2719)/Assumptions!$C$7, N(AB2719)/Assumptions!$C$8, N(AC2719)/Assumptions!$C$9, N(AD2719)/Assumptions!$C$10, N(AE2719)/Assumptions!$C$11, N(AF2719)/Assumptions!$C$12, N(AG2719)/Assumptions!$C$13),3)</f>
        <v>1.7</v>
      </c>
      <c r="AK2719" s="0" t="str">
        <f aca="false">IF(OR(U2719="Pending",U2719="On Hold"),"Open GRN (awaiting)",IF(AJ2719&lt;=1,"Within SLA",IF(ROUND(N(Y2719)/Assumptions!$C$5,3)=AJ2719,"Gate Wait",IF(ROUND(N(Z2719)/Assumptions!$C$6,3)=AJ2719,"Dock Wait",IF(ROUND(N(AA2719)/Assumptions!$C$7,3)=AJ2719,"Unloading",IF(ROUND(N(AB2719)/Assumptions!$C$8,3)=AJ2719,"Unload-to-QC Wait",IF(ROUND(N(AC2719)/Assumptions!$C$9,3)=AJ2719,"QC",IF(ROUND(N(AD2719)/Assumptions!$C$10,3)=AJ2719,"QC-to-GRN Wait",IF(ROUND(N(AE2719)/Assumptions!$C$11,3)=AJ2719,"GRN Processing",IF(ROUND(N(AF2719)/Assumptions!$C$12,3)=AJ2719,"GRN-to-Putaway Wait",IF(ROUND(N(AG2719)/Assumptions!$C$13,3)=AJ2719,"Putaway","Within SLA")))))))))))</f>
        <v>QC-to-GRN Wait</v>
      </c>
    </row>
    <row r="2720" customFormat="false" ht="15" hidden="false" customHeight="false" outlineLevel="0" collapsed="false">
      <c r="A2720" s="0" t="s">
        <v>7780</v>
      </c>
      <c r="B2720" s="0" t="s">
        <v>7781</v>
      </c>
      <c r="C2720" s="0" t="s">
        <v>170</v>
      </c>
      <c r="D2720" s="0" t="s">
        <v>119</v>
      </c>
      <c r="E2720" s="0" t="s">
        <v>7782</v>
      </c>
      <c r="F2720" s="0" t="s">
        <v>172</v>
      </c>
      <c r="G2720" s="0" t="s">
        <v>129</v>
      </c>
      <c r="H2720" s="17" t="n">
        <v>46269.1125</v>
      </c>
      <c r="I2720" s="17" t="n">
        <v>46269.1347222222</v>
      </c>
      <c r="J2720" s="17" t="n">
        <v>46269.14375</v>
      </c>
      <c r="K2720" s="17" t="n">
        <v>46269.1659722222</v>
      </c>
      <c r="L2720" s="17" t="n">
        <v>46269.1708333333</v>
      </c>
      <c r="M2720" s="17" t="n">
        <v>46269.1826388889</v>
      </c>
      <c r="N2720" s="17" t="n">
        <v>46269.1972222222</v>
      </c>
      <c r="O2720" s="17" t="n">
        <v>46269.3847222222</v>
      </c>
      <c r="P2720" s="17" t="n">
        <v>46269.3951388889</v>
      </c>
      <c r="Q2720" s="17" t="n">
        <v>46269.4215277778</v>
      </c>
      <c r="R2720" s="0" t="n">
        <v>413</v>
      </c>
      <c r="S2720" s="0" t="n">
        <v>0</v>
      </c>
      <c r="T2720" s="0" t="n">
        <v>0</v>
      </c>
      <c r="U2720" s="18" t="s">
        <v>130</v>
      </c>
      <c r="V2720" s="18" t="s">
        <v>144</v>
      </c>
      <c r="W2720" s="0" t="str">
        <f aca="false">IF(AND(X2720&gt;=6,X2720&lt;14),"A",IF(AND(X2720&gt;=14,X2720&lt;22),"B","C"))</f>
        <v>C</v>
      </c>
      <c r="X2720" s="18" t="n">
        <f aca="false">HOUR(H2720)</f>
        <v>2</v>
      </c>
      <c r="Y2720" s="18" t="n">
        <f aca="false">ROUND((I2720-H2720)*1440,0)</f>
        <v>32</v>
      </c>
      <c r="Z2720" s="18" t="n">
        <f aca="false">ROUND((J2720-I2720)*1440,0)</f>
        <v>13</v>
      </c>
      <c r="AA2720" s="18" t="n">
        <f aca="false">ROUND((K2720-J2720)*1440,0)</f>
        <v>32</v>
      </c>
      <c r="AB2720" s="18" t="n">
        <f aca="false">ROUND((L2720-K2720)*1440,0)</f>
        <v>7</v>
      </c>
      <c r="AC2720" s="18" t="n">
        <f aca="false">ROUND((M2720-L2720)*1440,0)</f>
        <v>17</v>
      </c>
      <c r="AD2720" s="18" t="n">
        <f aca="false">IF(N2720="","",ROUND((N2720-M2720)*1440,0))</f>
        <v>21</v>
      </c>
      <c r="AE2720" s="18" t="n">
        <f aca="false">IF(O2720="","",ROUND((O2720-N2720)*1440,0))</f>
        <v>270</v>
      </c>
      <c r="AF2720" s="18" t="n">
        <f aca="false">IF(P2720="","",ROUND((P2720-O2720)*1440,0))</f>
        <v>15</v>
      </c>
      <c r="AG2720" s="18" t="n">
        <f aca="false">IF(Q2720="","",ROUND((Q2720-P2720)*1440,0))</f>
        <v>38</v>
      </c>
      <c r="AH2720" s="18" t="n">
        <f aca="false">IF(Q2720="","",ROUND((Q2720-H2720)*1440,0))</f>
        <v>445</v>
      </c>
      <c r="AI2720" s="19" t="n">
        <f aca="false">ROUND(IF(O2720="",Assumptions!$B$25-K2720,O2720-K2720)*24,1)</f>
        <v>5.3</v>
      </c>
      <c r="AJ2720" s="20" t="n">
        <f aca="false">ROUND(MAX(N(Y2720)/Assumptions!$C$5, N(Z2720)/Assumptions!$C$6, N(AA2720)/Assumptions!$C$7, N(AB2720)/Assumptions!$C$8, N(AC2720)/Assumptions!$C$9, N(AD2720)/Assumptions!$C$10, N(AE2720)/Assumptions!$C$11, N(AF2720)/Assumptions!$C$12, N(AG2720)/Assumptions!$C$13),3)</f>
        <v>6</v>
      </c>
      <c r="AK2720" s="0" t="str">
        <f aca="false">IF(OR(U2720="Pending",U2720="On Hold"),"Open GRN (awaiting)",IF(AJ2720&lt;=1,"Within SLA",IF(ROUND(N(Y2720)/Assumptions!$C$5,3)=AJ2720,"Gate Wait",IF(ROUND(N(Z2720)/Assumptions!$C$6,3)=AJ2720,"Dock Wait",IF(ROUND(N(AA2720)/Assumptions!$C$7,3)=AJ2720,"Unloading",IF(ROUND(N(AB2720)/Assumptions!$C$8,3)=AJ2720,"Unload-to-QC Wait",IF(ROUND(N(AC2720)/Assumptions!$C$9,3)=AJ2720,"QC",IF(ROUND(N(AD2720)/Assumptions!$C$10,3)=AJ2720,"QC-to-GRN Wait",IF(ROUND(N(AE2720)/Assumptions!$C$11,3)=AJ2720,"GRN Processing",IF(ROUND(N(AF2720)/Assumptions!$C$12,3)=AJ2720,"GRN-to-Putaway Wait",IF(ROUND(N(AG2720)/Assumptions!$C$13,3)=AJ2720,"Putaway","Within SLA")))))))))))</f>
        <v>GRN Processing</v>
      </c>
    </row>
    <row r="2721" customFormat="false" ht="15" hidden="false" customHeight="false" outlineLevel="0" collapsed="false">
      <c r="A2721" s="0" t="s">
        <v>7783</v>
      </c>
      <c r="B2721" s="0" t="s">
        <v>7784</v>
      </c>
      <c r="C2721" s="0" t="s">
        <v>134</v>
      </c>
      <c r="D2721" s="0" t="s">
        <v>147</v>
      </c>
      <c r="E2721" s="0" t="s">
        <v>7785</v>
      </c>
      <c r="F2721" s="0" t="s">
        <v>149</v>
      </c>
      <c r="G2721" s="0" t="s">
        <v>150</v>
      </c>
      <c r="H2721" s="17" t="n">
        <v>46269.1291666667</v>
      </c>
      <c r="I2721" s="17" t="n">
        <v>46269.1388888889</v>
      </c>
      <c r="J2721" s="17" t="n">
        <v>46269.1430555556</v>
      </c>
      <c r="K2721" s="17" t="n">
        <v>46269.1638888889</v>
      </c>
      <c r="L2721" s="17" t="n">
        <v>46269.1729166667</v>
      </c>
      <c r="M2721" s="17" t="n">
        <v>46269.2020833333</v>
      </c>
      <c r="N2721" s="17" t="n">
        <v>46269.4125</v>
      </c>
      <c r="O2721" s="17" t="n">
        <v>46269.4590277778</v>
      </c>
      <c r="P2721" s="17" t="n">
        <v>46269.4666666667</v>
      </c>
      <c r="Q2721" s="17" t="n">
        <v>46269.4833333333</v>
      </c>
      <c r="R2721" s="0" t="n">
        <v>130</v>
      </c>
      <c r="S2721" s="0" t="n">
        <v>0</v>
      </c>
      <c r="T2721" s="0" t="n">
        <v>0</v>
      </c>
      <c r="U2721" s="18" t="s">
        <v>130</v>
      </c>
      <c r="V2721" s="18" t="s">
        <v>144</v>
      </c>
      <c r="W2721" s="0" t="str">
        <f aca="false">IF(AND(X2721&gt;=6,X2721&lt;14),"A",IF(AND(X2721&gt;=14,X2721&lt;22),"B","C"))</f>
        <v>C</v>
      </c>
      <c r="X2721" s="18" t="n">
        <f aca="false">HOUR(H2721)</f>
        <v>3</v>
      </c>
      <c r="Y2721" s="18" t="n">
        <f aca="false">ROUND((I2721-H2721)*1440,0)</f>
        <v>14</v>
      </c>
      <c r="Z2721" s="18" t="n">
        <f aca="false">ROUND((J2721-I2721)*1440,0)</f>
        <v>6</v>
      </c>
      <c r="AA2721" s="18" t="n">
        <f aca="false">ROUND((K2721-J2721)*1440,0)</f>
        <v>30</v>
      </c>
      <c r="AB2721" s="18" t="n">
        <f aca="false">ROUND((L2721-K2721)*1440,0)</f>
        <v>13</v>
      </c>
      <c r="AC2721" s="18" t="n">
        <f aca="false">ROUND((M2721-L2721)*1440,0)</f>
        <v>42</v>
      </c>
      <c r="AD2721" s="18" t="n">
        <f aca="false">IF(N2721="","",ROUND((N2721-M2721)*1440,0))</f>
        <v>303</v>
      </c>
      <c r="AE2721" s="18" t="n">
        <f aca="false">IF(O2721="","",ROUND((O2721-N2721)*1440,0))</f>
        <v>67</v>
      </c>
      <c r="AF2721" s="18" t="n">
        <f aca="false">IF(P2721="","",ROUND((P2721-O2721)*1440,0))</f>
        <v>11</v>
      </c>
      <c r="AG2721" s="18" t="n">
        <f aca="false">IF(Q2721="","",ROUND((Q2721-P2721)*1440,0))</f>
        <v>24</v>
      </c>
      <c r="AH2721" s="18" t="n">
        <f aca="false">IF(Q2721="","",ROUND((Q2721-H2721)*1440,0))</f>
        <v>510</v>
      </c>
      <c r="AI2721" s="19" t="n">
        <f aca="false">ROUND(IF(O2721="",Assumptions!$B$25-K2721,O2721-K2721)*24,1)</f>
        <v>7.1</v>
      </c>
      <c r="AJ2721" s="20" t="n">
        <f aca="false">ROUND(MAX(N(Y2721)/Assumptions!$C$5, N(Z2721)/Assumptions!$C$6, N(AA2721)/Assumptions!$C$7, N(AB2721)/Assumptions!$C$8, N(AC2721)/Assumptions!$C$9, N(AD2721)/Assumptions!$C$10, N(AE2721)/Assumptions!$C$11, N(AF2721)/Assumptions!$C$12, N(AG2721)/Assumptions!$C$13),3)</f>
        <v>10.1</v>
      </c>
      <c r="AK2721" s="0" t="str">
        <f aca="false">IF(OR(U2721="Pending",U2721="On Hold"),"Open GRN (awaiting)",IF(AJ2721&lt;=1,"Within SLA",IF(ROUND(N(Y2721)/Assumptions!$C$5,3)=AJ2721,"Gate Wait",IF(ROUND(N(Z2721)/Assumptions!$C$6,3)=AJ2721,"Dock Wait",IF(ROUND(N(AA2721)/Assumptions!$C$7,3)=AJ2721,"Unloading",IF(ROUND(N(AB2721)/Assumptions!$C$8,3)=AJ2721,"Unload-to-QC Wait",IF(ROUND(N(AC2721)/Assumptions!$C$9,3)=AJ2721,"QC",IF(ROUND(N(AD2721)/Assumptions!$C$10,3)=AJ2721,"QC-to-GRN Wait",IF(ROUND(N(AE2721)/Assumptions!$C$11,3)=AJ2721,"GRN Processing",IF(ROUND(N(AF2721)/Assumptions!$C$12,3)=AJ2721,"GRN-to-Putaway Wait",IF(ROUND(N(AG2721)/Assumptions!$C$13,3)=AJ2721,"Putaway","Within SLA")))))))))))</f>
        <v>QC-to-GRN Wait</v>
      </c>
    </row>
    <row r="2722" customFormat="false" ht="15" hidden="false" customHeight="false" outlineLevel="0" collapsed="false">
      <c r="A2722" s="0" t="s">
        <v>7786</v>
      </c>
      <c r="B2722" s="0" t="s">
        <v>7787</v>
      </c>
      <c r="C2722" s="0" t="s">
        <v>159</v>
      </c>
      <c r="D2722" s="0" t="s">
        <v>135</v>
      </c>
      <c r="E2722" s="0" t="s">
        <v>7129</v>
      </c>
      <c r="F2722" s="0" t="s">
        <v>177</v>
      </c>
      <c r="G2722" s="0" t="s">
        <v>178</v>
      </c>
      <c r="H2722" s="17" t="n">
        <v>46269.2798611111</v>
      </c>
      <c r="I2722" s="17" t="n">
        <v>46269.2930555556</v>
      </c>
      <c r="J2722" s="17" t="n">
        <v>46269.3006944444</v>
      </c>
      <c r="K2722" s="17" t="n">
        <v>46269.3354166667</v>
      </c>
      <c r="L2722" s="17" t="n">
        <v>46269.3451388889</v>
      </c>
      <c r="M2722" s="17" t="n">
        <v>46269.3736111111</v>
      </c>
      <c r="N2722" s="17" t="n">
        <v>46269.4333333333</v>
      </c>
      <c r="O2722" s="17" t="n">
        <v>46269.4576388889</v>
      </c>
      <c r="P2722" s="17" t="n">
        <v>46269.4611111111</v>
      </c>
      <c r="Q2722" s="17" t="n">
        <v>46269.4722222222</v>
      </c>
      <c r="R2722" s="0" t="n">
        <v>761</v>
      </c>
      <c r="S2722" s="0" t="n">
        <v>0</v>
      </c>
      <c r="T2722" s="0" t="n">
        <v>0</v>
      </c>
      <c r="U2722" s="18" t="s">
        <v>130</v>
      </c>
      <c r="V2722" s="18" t="s">
        <v>144</v>
      </c>
      <c r="W2722" s="0" t="str">
        <f aca="false">IF(AND(X2722&gt;=6,X2722&lt;14),"A",IF(AND(X2722&gt;=14,X2722&lt;22),"B","C"))</f>
        <v>A</v>
      </c>
      <c r="X2722" s="18" t="n">
        <f aca="false">HOUR(H2722)</f>
        <v>6</v>
      </c>
      <c r="Y2722" s="18" t="n">
        <f aca="false">ROUND((I2722-H2722)*1440,0)</f>
        <v>19</v>
      </c>
      <c r="Z2722" s="18" t="n">
        <f aca="false">ROUND((J2722-I2722)*1440,0)</f>
        <v>11</v>
      </c>
      <c r="AA2722" s="18" t="n">
        <f aca="false">ROUND((K2722-J2722)*1440,0)</f>
        <v>50</v>
      </c>
      <c r="AB2722" s="18" t="n">
        <f aca="false">ROUND((L2722-K2722)*1440,0)</f>
        <v>14</v>
      </c>
      <c r="AC2722" s="18" t="n">
        <f aca="false">ROUND((M2722-L2722)*1440,0)</f>
        <v>41</v>
      </c>
      <c r="AD2722" s="18" t="n">
        <f aca="false">IF(N2722="","",ROUND((N2722-M2722)*1440,0))</f>
        <v>86</v>
      </c>
      <c r="AE2722" s="18" t="n">
        <f aca="false">IF(O2722="","",ROUND((O2722-N2722)*1440,0))</f>
        <v>35</v>
      </c>
      <c r="AF2722" s="18" t="n">
        <f aca="false">IF(P2722="","",ROUND((P2722-O2722)*1440,0))</f>
        <v>5</v>
      </c>
      <c r="AG2722" s="18" t="n">
        <f aca="false">IF(Q2722="","",ROUND((Q2722-P2722)*1440,0))</f>
        <v>16</v>
      </c>
      <c r="AH2722" s="18" t="n">
        <f aca="false">IF(Q2722="","",ROUND((Q2722-H2722)*1440,0))</f>
        <v>277</v>
      </c>
      <c r="AI2722" s="19" t="n">
        <f aca="false">ROUND(IF(O2722="",Assumptions!$B$25-K2722,O2722-K2722)*24,1)</f>
        <v>2.9</v>
      </c>
      <c r="AJ2722" s="20" t="n">
        <f aca="false">ROUND(MAX(N(Y2722)/Assumptions!$C$5, N(Z2722)/Assumptions!$C$6, N(AA2722)/Assumptions!$C$7, N(AB2722)/Assumptions!$C$8, N(AC2722)/Assumptions!$C$9, N(AD2722)/Assumptions!$C$10, N(AE2722)/Assumptions!$C$11, N(AF2722)/Assumptions!$C$12, N(AG2722)/Assumptions!$C$13),3)</f>
        <v>2.867</v>
      </c>
      <c r="AK2722" s="0" t="str">
        <f aca="false">IF(OR(U2722="Pending",U2722="On Hold"),"Open GRN (awaiting)",IF(AJ2722&lt;=1,"Within SLA",IF(ROUND(N(Y2722)/Assumptions!$C$5,3)=AJ2722,"Gate Wait",IF(ROUND(N(Z2722)/Assumptions!$C$6,3)=AJ2722,"Dock Wait",IF(ROUND(N(AA2722)/Assumptions!$C$7,3)=AJ2722,"Unloading",IF(ROUND(N(AB2722)/Assumptions!$C$8,3)=AJ2722,"Unload-to-QC Wait",IF(ROUND(N(AC2722)/Assumptions!$C$9,3)=AJ2722,"QC",IF(ROUND(N(AD2722)/Assumptions!$C$10,3)=AJ2722,"QC-to-GRN Wait",IF(ROUND(N(AE2722)/Assumptions!$C$11,3)=AJ2722,"GRN Processing",IF(ROUND(N(AF2722)/Assumptions!$C$12,3)=AJ2722,"GRN-to-Putaway Wait",IF(ROUND(N(AG2722)/Assumptions!$C$13,3)=AJ2722,"Putaway","Within SLA")))))))))))</f>
        <v>QC-to-GRN Wait</v>
      </c>
    </row>
    <row r="2723" customFormat="false" ht="15" hidden="false" customHeight="false" outlineLevel="0" collapsed="false">
      <c r="A2723" s="0" t="s">
        <v>7788</v>
      </c>
      <c r="B2723" s="0" t="s">
        <v>7789</v>
      </c>
      <c r="C2723" s="0" t="s">
        <v>142</v>
      </c>
      <c r="D2723" s="0" t="s">
        <v>147</v>
      </c>
      <c r="E2723" s="0" t="s">
        <v>7790</v>
      </c>
      <c r="F2723" s="0" t="s">
        <v>137</v>
      </c>
      <c r="G2723" s="0" t="s">
        <v>150</v>
      </c>
      <c r="H2723" s="17" t="n">
        <v>46269.2819444445</v>
      </c>
      <c r="I2723" s="17" t="n">
        <v>46269.3125</v>
      </c>
      <c r="J2723" s="17" t="n">
        <v>46269.3152777778</v>
      </c>
      <c r="K2723" s="17" t="n">
        <v>46269.3416666667</v>
      </c>
      <c r="L2723" s="17" t="n">
        <v>46269.3576388889</v>
      </c>
      <c r="M2723" s="17" t="n">
        <v>46269.375</v>
      </c>
      <c r="N2723" s="17" t="n">
        <v>46269.3930555556</v>
      </c>
      <c r="O2723" s="17" t="n">
        <v>46269.4375</v>
      </c>
      <c r="P2723" s="17" t="n">
        <v>46269.4548611111</v>
      </c>
      <c r="Q2723" s="17" t="n">
        <v>46269.4736111111</v>
      </c>
      <c r="R2723" s="0" t="n">
        <v>265</v>
      </c>
      <c r="S2723" s="0" t="n">
        <v>0</v>
      </c>
      <c r="T2723" s="0" t="n">
        <v>0</v>
      </c>
      <c r="U2723" s="18" t="s">
        <v>130</v>
      </c>
      <c r="V2723" s="18" t="s">
        <v>139</v>
      </c>
      <c r="W2723" s="0" t="str">
        <f aca="false">IF(AND(X2723&gt;=6,X2723&lt;14),"A",IF(AND(X2723&gt;=14,X2723&lt;22),"B","C"))</f>
        <v>A</v>
      </c>
      <c r="X2723" s="18" t="n">
        <f aca="false">HOUR(H2723)</f>
        <v>6</v>
      </c>
      <c r="Y2723" s="18" t="n">
        <f aca="false">ROUND((I2723-H2723)*1440,0)</f>
        <v>44</v>
      </c>
      <c r="Z2723" s="18" t="n">
        <f aca="false">ROUND((J2723-I2723)*1440,0)</f>
        <v>4</v>
      </c>
      <c r="AA2723" s="18" t="n">
        <f aca="false">ROUND((K2723-J2723)*1440,0)</f>
        <v>38</v>
      </c>
      <c r="AB2723" s="18" t="n">
        <f aca="false">ROUND((L2723-K2723)*1440,0)</f>
        <v>23</v>
      </c>
      <c r="AC2723" s="18" t="n">
        <f aca="false">ROUND((M2723-L2723)*1440,0)</f>
        <v>25</v>
      </c>
      <c r="AD2723" s="18" t="n">
        <f aca="false">IF(N2723="","",ROUND((N2723-M2723)*1440,0))</f>
        <v>26</v>
      </c>
      <c r="AE2723" s="18" t="n">
        <f aca="false">IF(O2723="","",ROUND((O2723-N2723)*1440,0))</f>
        <v>64</v>
      </c>
      <c r="AF2723" s="18" t="n">
        <f aca="false">IF(P2723="","",ROUND((P2723-O2723)*1440,0))</f>
        <v>25</v>
      </c>
      <c r="AG2723" s="18" t="n">
        <f aca="false">IF(Q2723="","",ROUND((Q2723-P2723)*1440,0))</f>
        <v>27</v>
      </c>
      <c r="AH2723" s="18" t="n">
        <f aca="false">IF(Q2723="","",ROUND((Q2723-H2723)*1440,0))</f>
        <v>276</v>
      </c>
      <c r="AI2723" s="19" t="n">
        <f aca="false">ROUND(IF(O2723="",Assumptions!$B$25-K2723,O2723-K2723)*24,1)</f>
        <v>2.3</v>
      </c>
      <c r="AJ2723" s="20" t="n">
        <f aca="false">ROUND(MAX(N(Y2723)/Assumptions!$C$5, N(Z2723)/Assumptions!$C$6, N(AA2723)/Assumptions!$C$7, N(AB2723)/Assumptions!$C$8, N(AC2723)/Assumptions!$C$9, N(AD2723)/Assumptions!$C$10, N(AE2723)/Assumptions!$C$11, N(AF2723)/Assumptions!$C$12, N(AG2723)/Assumptions!$C$13),3)</f>
        <v>1.533</v>
      </c>
      <c r="AK2723" s="0" t="str">
        <f aca="false">IF(OR(U2723="Pending",U2723="On Hold"),"Open GRN (awaiting)",IF(AJ2723&lt;=1,"Within SLA",IF(ROUND(N(Y2723)/Assumptions!$C$5,3)=AJ2723,"Gate Wait",IF(ROUND(N(Z2723)/Assumptions!$C$6,3)=AJ2723,"Dock Wait",IF(ROUND(N(AA2723)/Assumptions!$C$7,3)=AJ2723,"Unloading",IF(ROUND(N(AB2723)/Assumptions!$C$8,3)=AJ2723,"Unload-to-QC Wait",IF(ROUND(N(AC2723)/Assumptions!$C$9,3)=AJ2723,"QC",IF(ROUND(N(AD2723)/Assumptions!$C$10,3)=AJ2723,"QC-to-GRN Wait",IF(ROUND(N(AE2723)/Assumptions!$C$11,3)=AJ2723,"GRN Processing",IF(ROUND(N(AF2723)/Assumptions!$C$12,3)=AJ2723,"GRN-to-Putaway Wait",IF(ROUND(N(AG2723)/Assumptions!$C$13,3)=AJ2723,"Putaway","Within SLA")))))))))))</f>
        <v>Unload-to-QC Wait</v>
      </c>
    </row>
    <row r="2724" customFormat="false" ht="15" hidden="false" customHeight="false" outlineLevel="0" collapsed="false">
      <c r="A2724" s="0" t="s">
        <v>7791</v>
      </c>
      <c r="B2724" s="0" t="s">
        <v>7792</v>
      </c>
      <c r="C2724" s="0" t="s">
        <v>153</v>
      </c>
      <c r="D2724" s="0" t="s">
        <v>135</v>
      </c>
      <c r="E2724" s="0" t="s">
        <v>7793</v>
      </c>
      <c r="F2724" s="0" t="s">
        <v>155</v>
      </c>
      <c r="G2724" s="0" t="s">
        <v>138</v>
      </c>
      <c r="H2724" s="17" t="n">
        <v>46269.2909722222</v>
      </c>
      <c r="I2724" s="17" t="n">
        <v>46269.3013888889</v>
      </c>
      <c r="J2724" s="17" t="n">
        <v>46269.3034722222</v>
      </c>
      <c r="K2724" s="17" t="n">
        <v>46269.3159722222</v>
      </c>
      <c r="L2724" s="17" t="n">
        <v>46269.3236111111</v>
      </c>
      <c r="M2724" s="17" t="n">
        <v>46269.3673611111</v>
      </c>
      <c r="N2724" s="17" t="n">
        <v>46269.3743055556</v>
      </c>
      <c r="O2724" s="17" t="n">
        <v>46269.4368055556</v>
      </c>
      <c r="P2724" s="17" t="n">
        <v>46269.4430555556</v>
      </c>
      <c r="Q2724" s="17" t="n">
        <v>46269.4680555556</v>
      </c>
      <c r="R2724" s="0" t="n">
        <v>85</v>
      </c>
      <c r="S2724" s="0" t="n">
        <v>0</v>
      </c>
      <c r="T2724" s="0" t="n">
        <v>2</v>
      </c>
      <c r="U2724" s="18" t="s">
        <v>123</v>
      </c>
      <c r="V2724" s="18" t="s">
        <v>131</v>
      </c>
      <c r="W2724" s="0" t="str">
        <f aca="false">IF(AND(X2724&gt;=6,X2724&lt;14),"A",IF(AND(X2724&gt;=14,X2724&lt;22),"B","C"))</f>
        <v>A</v>
      </c>
      <c r="X2724" s="18" t="n">
        <f aca="false">HOUR(H2724)</f>
        <v>6</v>
      </c>
      <c r="Y2724" s="18" t="n">
        <f aca="false">ROUND((I2724-H2724)*1440,0)</f>
        <v>15</v>
      </c>
      <c r="Z2724" s="18" t="n">
        <f aca="false">ROUND((J2724-I2724)*1440,0)</f>
        <v>3</v>
      </c>
      <c r="AA2724" s="18" t="n">
        <f aca="false">ROUND((K2724-J2724)*1440,0)</f>
        <v>18</v>
      </c>
      <c r="AB2724" s="18" t="n">
        <f aca="false">ROUND((L2724-K2724)*1440,0)</f>
        <v>11</v>
      </c>
      <c r="AC2724" s="18" t="n">
        <f aca="false">ROUND((M2724-L2724)*1440,0)</f>
        <v>63</v>
      </c>
      <c r="AD2724" s="18" t="n">
        <f aca="false">IF(N2724="","",ROUND((N2724-M2724)*1440,0))</f>
        <v>10</v>
      </c>
      <c r="AE2724" s="18" t="n">
        <f aca="false">IF(O2724="","",ROUND((O2724-N2724)*1440,0))</f>
        <v>90</v>
      </c>
      <c r="AF2724" s="18" t="n">
        <f aca="false">IF(P2724="","",ROUND((P2724-O2724)*1440,0))</f>
        <v>9</v>
      </c>
      <c r="AG2724" s="18" t="n">
        <f aca="false">IF(Q2724="","",ROUND((Q2724-P2724)*1440,0))</f>
        <v>36</v>
      </c>
      <c r="AH2724" s="18" t="n">
        <f aca="false">IF(Q2724="","",ROUND((Q2724-H2724)*1440,0))</f>
        <v>255</v>
      </c>
      <c r="AI2724" s="19" t="n">
        <f aca="false">ROUND(IF(O2724="",Assumptions!$B$25-K2724,O2724-K2724)*24,1)</f>
        <v>2.9</v>
      </c>
      <c r="AJ2724" s="20" t="n">
        <f aca="false">ROUND(MAX(N(Y2724)/Assumptions!$C$5, N(Z2724)/Assumptions!$C$6, N(AA2724)/Assumptions!$C$7, N(AB2724)/Assumptions!$C$8, N(AC2724)/Assumptions!$C$9, N(AD2724)/Assumptions!$C$10, N(AE2724)/Assumptions!$C$11, N(AF2724)/Assumptions!$C$12, N(AG2724)/Assumptions!$C$13),3)</f>
        <v>2</v>
      </c>
      <c r="AK2724" s="0" t="str">
        <f aca="false">IF(OR(U2724="Pending",U2724="On Hold"),"Open GRN (awaiting)",IF(AJ2724&lt;=1,"Within SLA",IF(ROUND(N(Y2724)/Assumptions!$C$5,3)=AJ2724,"Gate Wait",IF(ROUND(N(Z2724)/Assumptions!$C$6,3)=AJ2724,"Dock Wait",IF(ROUND(N(AA2724)/Assumptions!$C$7,3)=AJ2724,"Unloading",IF(ROUND(N(AB2724)/Assumptions!$C$8,3)=AJ2724,"Unload-to-QC Wait",IF(ROUND(N(AC2724)/Assumptions!$C$9,3)=AJ2724,"QC",IF(ROUND(N(AD2724)/Assumptions!$C$10,3)=AJ2724,"QC-to-GRN Wait",IF(ROUND(N(AE2724)/Assumptions!$C$11,3)=AJ2724,"GRN Processing",IF(ROUND(N(AF2724)/Assumptions!$C$12,3)=AJ2724,"GRN-to-Putaway Wait",IF(ROUND(N(AG2724)/Assumptions!$C$13,3)=AJ2724,"Putaway","Within SLA")))))))))))</f>
        <v>GRN Processing</v>
      </c>
    </row>
    <row r="2725" customFormat="false" ht="15" hidden="false" customHeight="false" outlineLevel="0" collapsed="false">
      <c r="A2725" s="0" t="s">
        <v>7794</v>
      </c>
      <c r="B2725" s="0" t="s">
        <v>7795</v>
      </c>
      <c r="C2725" s="0" t="s">
        <v>286</v>
      </c>
      <c r="D2725" s="0" t="s">
        <v>119</v>
      </c>
      <c r="E2725" s="0" t="s">
        <v>7796</v>
      </c>
      <c r="F2725" s="0" t="s">
        <v>121</v>
      </c>
      <c r="G2725" s="0" t="s">
        <v>129</v>
      </c>
      <c r="H2725" s="17" t="n">
        <v>46269.3048611111</v>
      </c>
      <c r="I2725" s="17" t="n">
        <v>46269.3173611111</v>
      </c>
      <c r="J2725" s="17" t="n">
        <v>46269.3215277778</v>
      </c>
      <c r="K2725" s="17" t="n">
        <v>46269.3527777778</v>
      </c>
      <c r="L2725" s="17" t="n">
        <v>46269.3673611111</v>
      </c>
      <c r="M2725" s="17" t="n">
        <v>46269.3965277778</v>
      </c>
      <c r="N2725" s="17" t="n">
        <v>46269.4055555556</v>
      </c>
      <c r="O2725" s="17" t="n">
        <v>46269.4388888889</v>
      </c>
      <c r="P2725" s="17" t="n">
        <v>46269.4638888889</v>
      </c>
      <c r="Q2725" s="17" t="n">
        <v>46269.4944444444</v>
      </c>
      <c r="R2725" s="0" t="n">
        <v>1389</v>
      </c>
      <c r="S2725" s="0" t="n">
        <v>0</v>
      </c>
      <c r="T2725" s="0" t="n">
        <v>0</v>
      </c>
      <c r="U2725" s="18" t="s">
        <v>130</v>
      </c>
      <c r="V2725" s="18" t="s">
        <v>144</v>
      </c>
      <c r="W2725" s="0" t="str">
        <f aca="false">IF(AND(X2725&gt;=6,X2725&lt;14),"A",IF(AND(X2725&gt;=14,X2725&lt;22),"B","C"))</f>
        <v>A</v>
      </c>
      <c r="X2725" s="18" t="n">
        <f aca="false">HOUR(H2725)</f>
        <v>7</v>
      </c>
      <c r="Y2725" s="18" t="n">
        <f aca="false">ROUND((I2725-H2725)*1440,0)</f>
        <v>18</v>
      </c>
      <c r="Z2725" s="18" t="n">
        <f aca="false">ROUND((J2725-I2725)*1440,0)</f>
        <v>6</v>
      </c>
      <c r="AA2725" s="18" t="n">
        <f aca="false">ROUND((K2725-J2725)*1440,0)</f>
        <v>45</v>
      </c>
      <c r="AB2725" s="18" t="n">
        <f aca="false">ROUND((L2725-K2725)*1440,0)</f>
        <v>21</v>
      </c>
      <c r="AC2725" s="18" t="n">
        <f aca="false">ROUND((M2725-L2725)*1440,0)</f>
        <v>42</v>
      </c>
      <c r="AD2725" s="18" t="n">
        <f aca="false">IF(N2725="","",ROUND((N2725-M2725)*1440,0))</f>
        <v>13</v>
      </c>
      <c r="AE2725" s="18" t="n">
        <f aca="false">IF(O2725="","",ROUND((O2725-N2725)*1440,0))</f>
        <v>48</v>
      </c>
      <c r="AF2725" s="18" t="n">
        <f aca="false">IF(P2725="","",ROUND((P2725-O2725)*1440,0))</f>
        <v>36</v>
      </c>
      <c r="AG2725" s="18" t="n">
        <f aca="false">IF(Q2725="","",ROUND((Q2725-P2725)*1440,0))</f>
        <v>44</v>
      </c>
      <c r="AH2725" s="18" t="n">
        <f aca="false">IF(Q2725="","",ROUND((Q2725-H2725)*1440,0))</f>
        <v>273</v>
      </c>
      <c r="AI2725" s="19" t="n">
        <f aca="false">ROUND(IF(O2725="",Assumptions!$B$25-K2725,O2725-K2725)*24,1)</f>
        <v>2.1</v>
      </c>
      <c r="AJ2725" s="20" t="n">
        <f aca="false">ROUND(MAX(N(Y2725)/Assumptions!$C$5, N(Z2725)/Assumptions!$C$6, N(AA2725)/Assumptions!$C$7, N(AB2725)/Assumptions!$C$8, N(AC2725)/Assumptions!$C$9, N(AD2725)/Assumptions!$C$10, N(AE2725)/Assumptions!$C$11, N(AF2725)/Assumptions!$C$12, N(AG2725)/Assumptions!$C$13),3)</f>
        <v>1.8</v>
      </c>
      <c r="AK2725" s="0" t="str">
        <f aca="false">IF(OR(U2725="Pending",U2725="On Hold"),"Open GRN (awaiting)",IF(AJ2725&lt;=1,"Within SLA",IF(ROUND(N(Y2725)/Assumptions!$C$5,3)=AJ2725,"Gate Wait",IF(ROUND(N(Z2725)/Assumptions!$C$6,3)=AJ2725,"Dock Wait",IF(ROUND(N(AA2725)/Assumptions!$C$7,3)=AJ2725,"Unloading",IF(ROUND(N(AB2725)/Assumptions!$C$8,3)=AJ2725,"Unload-to-QC Wait",IF(ROUND(N(AC2725)/Assumptions!$C$9,3)=AJ2725,"QC",IF(ROUND(N(AD2725)/Assumptions!$C$10,3)=AJ2725,"QC-to-GRN Wait",IF(ROUND(N(AE2725)/Assumptions!$C$11,3)=AJ2725,"GRN Processing",IF(ROUND(N(AF2725)/Assumptions!$C$12,3)=AJ2725,"GRN-to-Putaway Wait",IF(ROUND(N(AG2725)/Assumptions!$C$13,3)=AJ2725,"Putaway","Within SLA")))))))))))</f>
        <v>GRN-to-Putaway Wait</v>
      </c>
    </row>
    <row r="2726" customFormat="false" ht="15" hidden="false" customHeight="false" outlineLevel="0" collapsed="false">
      <c r="A2726" s="0" t="s">
        <v>7797</v>
      </c>
      <c r="B2726" s="0" t="s">
        <v>7798</v>
      </c>
      <c r="C2726" s="0" t="s">
        <v>218</v>
      </c>
      <c r="D2726" s="0" t="s">
        <v>147</v>
      </c>
      <c r="E2726" s="0" t="s">
        <v>7799</v>
      </c>
      <c r="F2726" s="0" t="s">
        <v>121</v>
      </c>
      <c r="G2726" s="0" t="s">
        <v>167</v>
      </c>
      <c r="H2726" s="17" t="n">
        <v>46269.3048611111</v>
      </c>
      <c r="I2726" s="17" t="n">
        <v>46269.3465277778</v>
      </c>
      <c r="J2726" s="17" t="n">
        <v>46269.3493055556</v>
      </c>
      <c r="K2726" s="17" t="n">
        <v>46269.4645833333</v>
      </c>
      <c r="L2726" s="17" t="n">
        <v>46269.46875</v>
      </c>
      <c r="M2726" s="17" t="n">
        <v>46269.5604166667</v>
      </c>
      <c r="N2726" s="17" t="n">
        <v>46269.6201388889</v>
      </c>
      <c r="O2726" s="17" t="n">
        <v>46269.6444444444</v>
      </c>
      <c r="P2726" s="17" t="n">
        <v>46269.6569444445</v>
      </c>
      <c r="Q2726" s="17" t="n">
        <v>46269.6694444444</v>
      </c>
      <c r="R2726" s="0" t="n">
        <v>252</v>
      </c>
      <c r="S2726" s="0" t="n">
        <v>0</v>
      </c>
      <c r="T2726" s="0" t="n">
        <v>0</v>
      </c>
      <c r="U2726" s="18" t="s">
        <v>130</v>
      </c>
      <c r="V2726" s="18" t="s">
        <v>82</v>
      </c>
      <c r="W2726" s="0" t="str">
        <f aca="false">IF(AND(X2726&gt;=6,X2726&lt;14),"A",IF(AND(X2726&gt;=14,X2726&lt;22),"B","C"))</f>
        <v>A</v>
      </c>
      <c r="X2726" s="18" t="n">
        <f aca="false">HOUR(H2726)</f>
        <v>7</v>
      </c>
      <c r="Y2726" s="18" t="n">
        <f aca="false">ROUND((I2726-H2726)*1440,0)</f>
        <v>60</v>
      </c>
      <c r="Z2726" s="18" t="n">
        <f aca="false">ROUND((J2726-I2726)*1440,0)</f>
        <v>4</v>
      </c>
      <c r="AA2726" s="18" t="n">
        <f aca="false">ROUND((K2726-J2726)*1440,0)</f>
        <v>166</v>
      </c>
      <c r="AB2726" s="18" t="n">
        <f aca="false">ROUND((L2726-K2726)*1440,0)</f>
        <v>6</v>
      </c>
      <c r="AC2726" s="18" t="n">
        <f aca="false">ROUND((M2726-L2726)*1440,0)</f>
        <v>132</v>
      </c>
      <c r="AD2726" s="18" t="n">
        <f aca="false">IF(N2726="","",ROUND((N2726-M2726)*1440,0))</f>
        <v>86</v>
      </c>
      <c r="AE2726" s="18" t="n">
        <f aca="false">IF(O2726="","",ROUND((O2726-N2726)*1440,0))</f>
        <v>35</v>
      </c>
      <c r="AF2726" s="18" t="n">
        <f aca="false">IF(P2726="","",ROUND((P2726-O2726)*1440,0))</f>
        <v>18</v>
      </c>
      <c r="AG2726" s="18" t="n">
        <f aca="false">IF(Q2726="","",ROUND((Q2726-P2726)*1440,0))</f>
        <v>18</v>
      </c>
      <c r="AH2726" s="18" t="n">
        <f aca="false">IF(Q2726="","",ROUND((Q2726-H2726)*1440,0))</f>
        <v>525</v>
      </c>
      <c r="AI2726" s="19" t="n">
        <f aca="false">ROUND(IF(O2726="",Assumptions!$B$25-K2726,O2726-K2726)*24,1)</f>
        <v>4.3</v>
      </c>
      <c r="AJ2726" s="20" t="n">
        <f aca="false">ROUND(MAX(N(Y2726)/Assumptions!$C$5, N(Z2726)/Assumptions!$C$6, N(AA2726)/Assumptions!$C$7, N(AB2726)/Assumptions!$C$8, N(AC2726)/Assumptions!$C$9, N(AD2726)/Assumptions!$C$10, N(AE2726)/Assumptions!$C$11, N(AF2726)/Assumptions!$C$12, N(AG2726)/Assumptions!$C$13),3)</f>
        <v>2.933</v>
      </c>
      <c r="AK2726" s="0" t="str">
        <f aca="false">IF(OR(U2726="Pending",U2726="On Hold"),"Open GRN (awaiting)",IF(AJ2726&lt;=1,"Within SLA",IF(ROUND(N(Y2726)/Assumptions!$C$5,3)=AJ2726,"Gate Wait",IF(ROUND(N(Z2726)/Assumptions!$C$6,3)=AJ2726,"Dock Wait",IF(ROUND(N(AA2726)/Assumptions!$C$7,3)=AJ2726,"Unloading",IF(ROUND(N(AB2726)/Assumptions!$C$8,3)=AJ2726,"Unload-to-QC Wait",IF(ROUND(N(AC2726)/Assumptions!$C$9,3)=AJ2726,"QC",IF(ROUND(N(AD2726)/Assumptions!$C$10,3)=AJ2726,"QC-to-GRN Wait",IF(ROUND(N(AE2726)/Assumptions!$C$11,3)=AJ2726,"GRN Processing",IF(ROUND(N(AF2726)/Assumptions!$C$12,3)=AJ2726,"GRN-to-Putaway Wait",IF(ROUND(N(AG2726)/Assumptions!$C$13,3)=AJ2726,"Putaway","Within SLA")))))))))))</f>
        <v>QC</v>
      </c>
    </row>
    <row r="2727" customFormat="false" ht="15" hidden="false" customHeight="false" outlineLevel="0" collapsed="false">
      <c r="A2727" s="0" t="s">
        <v>7800</v>
      </c>
      <c r="B2727" s="0" t="s">
        <v>7801</v>
      </c>
      <c r="C2727" s="0" t="s">
        <v>184</v>
      </c>
      <c r="D2727" s="0" t="s">
        <v>135</v>
      </c>
      <c r="E2727" s="0" t="s">
        <v>5247</v>
      </c>
      <c r="F2727" s="0" t="s">
        <v>177</v>
      </c>
      <c r="G2727" s="0" t="s">
        <v>138</v>
      </c>
      <c r="H2727" s="17" t="n">
        <v>46269.3076388889</v>
      </c>
      <c r="I2727" s="17" t="n">
        <v>46269.3152777778</v>
      </c>
      <c r="J2727" s="17" t="n">
        <v>46269.3180555556</v>
      </c>
      <c r="K2727" s="17" t="n">
        <v>46269.33125</v>
      </c>
      <c r="L2727" s="17" t="n">
        <v>46269.3451388889</v>
      </c>
      <c r="M2727" s="17" t="n">
        <v>46269.3652777778</v>
      </c>
      <c r="N2727" s="17" t="n">
        <v>46269.4145833333</v>
      </c>
      <c r="O2727" s="17" t="n">
        <v>46269.4388888889</v>
      </c>
      <c r="P2727" s="17" t="n">
        <v>46269.4548611111</v>
      </c>
      <c r="Q2727" s="17" t="n">
        <v>46269.4673611111</v>
      </c>
      <c r="R2727" s="0" t="n">
        <v>214</v>
      </c>
      <c r="S2727" s="0" t="n">
        <v>0</v>
      </c>
      <c r="T2727" s="0" t="n">
        <v>0</v>
      </c>
      <c r="U2727" s="18" t="s">
        <v>130</v>
      </c>
      <c r="V2727" s="18" t="s">
        <v>144</v>
      </c>
      <c r="W2727" s="0" t="str">
        <f aca="false">IF(AND(X2727&gt;=6,X2727&lt;14),"A",IF(AND(X2727&gt;=14,X2727&lt;22),"B","C"))</f>
        <v>A</v>
      </c>
      <c r="X2727" s="18" t="n">
        <f aca="false">HOUR(H2727)</f>
        <v>7</v>
      </c>
      <c r="Y2727" s="18" t="n">
        <f aca="false">ROUND((I2727-H2727)*1440,0)</f>
        <v>11</v>
      </c>
      <c r="Z2727" s="18" t="n">
        <f aca="false">ROUND((J2727-I2727)*1440,0)</f>
        <v>4</v>
      </c>
      <c r="AA2727" s="18" t="n">
        <f aca="false">ROUND((K2727-J2727)*1440,0)</f>
        <v>19</v>
      </c>
      <c r="AB2727" s="18" t="n">
        <f aca="false">ROUND((L2727-K2727)*1440,0)</f>
        <v>20</v>
      </c>
      <c r="AC2727" s="18" t="n">
        <f aca="false">ROUND((M2727-L2727)*1440,0)</f>
        <v>29</v>
      </c>
      <c r="AD2727" s="18" t="n">
        <f aca="false">IF(N2727="","",ROUND((N2727-M2727)*1440,0))</f>
        <v>71</v>
      </c>
      <c r="AE2727" s="18" t="n">
        <f aca="false">IF(O2727="","",ROUND((O2727-N2727)*1440,0))</f>
        <v>35</v>
      </c>
      <c r="AF2727" s="18" t="n">
        <f aca="false">IF(P2727="","",ROUND((P2727-O2727)*1440,0))</f>
        <v>23</v>
      </c>
      <c r="AG2727" s="18" t="n">
        <f aca="false">IF(Q2727="","",ROUND((Q2727-P2727)*1440,0))</f>
        <v>18</v>
      </c>
      <c r="AH2727" s="18" t="n">
        <f aca="false">IF(Q2727="","",ROUND((Q2727-H2727)*1440,0))</f>
        <v>230</v>
      </c>
      <c r="AI2727" s="19" t="n">
        <f aca="false">ROUND(IF(O2727="",Assumptions!$B$25-K2727,O2727-K2727)*24,1)</f>
        <v>2.6</v>
      </c>
      <c r="AJ2727" s="20" t="n">
        <f aca="false">ROUND(MAX(N(Y2727)/Assumptions!$C$5, N(Z2727)/Assumptions!$C$6, N(AA2727)/Assumptions!$C$7, N(AB2727)/Assumptions!$C$8, N(AC2727)/Assumptions!$C$9, N(AD2727)/Assumptions!$C$10, N(AE2727)/Assumptions!$C$11, N(AF2727)/Assumptions!$C$12, N(AG2727)/Assumptions!$C$13),3)</f>
        <v>2.367</v>
      </c>
      <c r="AK2727" s="0" t="str">
        <f aca="false">IF(OR(U2727="Pending",U2727="On Hold"),"Open GRN (awaiting)",IF(AJ2727&lt;=1,"Within SLA",IF(ROUND(N(Y2727)/Assumptions!$C$5,3)=AJ2727,"Gate Wait",IF(ROUND(N(Z2727)/Assumptions!$C$6,3)=AJ2727,"Dock Wait",IF(ROUND(N(AA2727)/Assumptions!$C$7,3)=AJ2727,"Unloading",IF(ROUND(N(AB2727)/Assumptions!$C$8,3)=AJ2727,"Unload-to-QC Wait",IF(ROUND(N(AC2727)/Assumptions!$C$9,3)=AJ2727,"QC",IF(ROUND(N(AD2727)/Assumptions!$C$10,3)=AJ2727,"QC-to-GRN Wait",IF(ROUND(N(AE2727)/Assumptions!$C$11,3)=AJ2727,"GRN Processing",IF(ROUND(N(AF2727)/Assumptions!$C$12,3)=AJ2727,"GRN-to-Putaway Wait",IF(ROUND(N(AG2727)/Assumptions!$C$13,3)=AJ2727,"Putaway","Within SLA")))))))))))</f>
        <v>QC-to-GRN Wait</v>
      </c>
    </row>
    <row r="2728" customFormat="false" ht="15" hidden="false" customHeight="false" outlineLevel="0" collapsed="false">
      <c r="A2728" s="0" t="s">
        <v>7802</v>
      </c>
      <c r="B2728" s="0" t="s">
        <v>7803</v>
      </c>
      <c r="C2728" s="0" t="s">
        <v>170</v>
      </c>
      <c r="D2728" s="0" t="s">
        <v>119</v>
      </c>
      <c r="E2728" s="0" t="s">
        <v>7378</v>
      </c>
      <c r="F2728" s="0" t="s">
        <v>172</v>
      </c>
      <c r="G2728" s="0" t="s">
        <v>129</v>
      </c>
      <c r="H2728" s="17" t="n">
        <v>46269.31875</v>
      </c>
      <c r="I2728" s="17" t="n">
        <v>46269.3270833333</v>
      </c>
      <c r="J2728" s="17" t="n">
        <v>46269.3444444445</v>
      </c>
      <c r="K2728" s="17" t="n">
        <v>46269.36875</v>
      </c>
      <c r="L2728" s="17" t="n">
        <v>46269.3722222222</v>
      </c>
      <c r="M2728" s="17" t="n">
        <v>46269.3868055556</v>
      </c>
      <c r="N2728" s="17" t="n">
        <v>46269.39375</v>
      </c>
      <c r="O2728" s="17" t="n">
        <v>46269.4006944444</v>
      </c>
      <c r="P2728" s="17" t="n">
        <v>46269.4097222222</v>
      </c>
      <c r="Q2728" s="17" t="n">
        <v>46269.4263888889</v>
      </c>
      <c r="R2728" s="0" t="n">
        <v>468</v>
      </c>
      <c r="S2728" s="0" t="n">
        <v>0</v>
      </c>
      <c r="T2728" s="0" t="n">
        <v>0</v>
      </c>
      <c r="U2728" s="18" t="s">
        <v>130</v>
      </c>
      <c r="V2728" s="18" t="s">
        <v>139</v>
      </c>
      <c r="W2728" s="0" t="str">
        <f aca="false">IF(AND(X2728&gt;=6,X2728&lt;14),"A",IF(AND(X2728&gt;=14,X2728&lt;22),"B","C"))</f>
        <v>A</v>
      </c>
      <c r="X2728" s="18" t="n">
        <f aca="false">HOUR(H2728)</f>
        <v>7</v>
      </c>
      <c r="Y2728" s="18" t="n">
        <f aca="false">ROUND((I2728-H2728)*1440,0)</f>
        <v>12</v>
      </c>
      <c r="Z2728" s="18" t="n">
        <f aca="false">ROUND((J2728-I2728)*1440,0)</f>
        <v>25</v>
      </c>
      <c r="AA2728" s="18" t="n">
        <f aca="false">ROUND((K2728-J2728)*1440,0)</f>
        <v>35</v>
      </c>
      <c r="AB2728" s="18" t="n">
        <f aca="false">ROUND((L2728-K2728)*1440,0)</f>
        <v>5</v>
      </c>
      <c r="AC2728" s="18" t="n">
        <f aca="false">ROUND((M2728-L2728)*1440,0)</f>
        <v>21</v>
      </c>
      <c r="AD2728" s="18" t="n">
        <f aca="false">IF(N2728="","",ROUND((N2728-M2728)*1440,0))</f>
        <v>10</v>
      </c>
      <c r="AE2728" s="18" t="n">
        <f aca="false">IF(O2728="","",ROUND((O2728-N2728)*1440,0))</f>
        <v>10</v>
      </c>
      <c r="AF2728" s="18" t="n">
        <f aca="false">IF(P2728="","",ROUND((P2728-O2728)*1440,0))</f>
        <v>13</v>
      </c>
      <c r="AG2728" s="18" t="n">
        <f aca="false">IF(Q2728="","",ROUND((Q2728-P2728)*1440,0))</f>
        <v>24</v>
      </c>
      <c r="AH2728" s="18" t="n">
        <f aca="false">IF(Q2728="","",ROUND((Q2728-H2728)*1440,0))</f>
        <v>155</v>
      </c>
      <c r="AI2728" s="19" t="n">
        <f aca="false">ROUND(IF(O2728="",Assumptions!$B$25-K2728,O2728-K2728)*24,1)</f>
        <v>0.8</v>
      </c>
      <c r="AJ2728" s="20" t="n">
        <f aca="false">ROUND(MAX(N(Y2728)/Assumptions!$C$5, N(Z2728)/Assumptions!$C$6, N(AA2728)/Assumptions!$C$7, N(AB2728)/Assumptions!$C$8, N(AC2728)/Assumptions!$C$9, N(AD2728)/Assumptions!$C$10, N(AE2728)/Assumptions!$C$11, N(AF2728)/Assumptions!$C$12, N(AG2728)/Assumptions!$C$13),3)</f>
        <v>1.667</v>
      </c>
      <c r="AK2728" s="0" t="str">
        <f aca="false">IF(OR(U2728="Pending",U2728="On Hold"),"Open GRN (awaiting)",IF(AJ2728&lt;=1,"Within SLA",IF(ROUND(N(Y2728)/Assumptions!$C$5,3)=AJ2728,"Gate Wait",IF(ROUND(N(Z2728)/Assumptions!$C$6,3)=AJ2728,"Dock Wait",IF(ROUND(N(AA2728)/Assumptions!$C$7,3)=AJ2728,"Unloading",IF(ROUND(N(AB2728)/Assumptions!$C$8,3)=AJ2728,"Unload-to-QC Wait",IF(ROUND(N(AC2728)/Assumptions!$C$9,3)=AJ2728,"QC",IF(ROUND(N(AD2728)/Assumptions!$C$10,3)=AJ2728,"QC-to-GRN Wait",IF(ROUND(N(AE2728)/Assumptions!$C$11,3)=AJ2728,"GRN Processing",IF(ROUND(N(AF2728)/Assumptions!$C$12,3)=AJ2728,"GRN-to-Putaway Wait",IF(ROUND(N(AG2728)/Assumptions!$C$13,3)=AJ2728,"Putaway","Within SLA")))))))))))</f>
        <v>Dock Wait</v>
      </c>
    </row>
    <row r="2729" customFormat="false" ht="15" hidden="false" customHeight="false" outlineLevel="0" collapsed="false">
      <c r="A2729" s="0" t="s">
        <v>7804</v>
      </c>
      <c r="B2729" s="0" t="s">
        <v>7805</v>
      </c>
      <c r="C2729" s="0" t="s">
        <v>142</v>
      </c>
      <c r="D2729" s="0" t="s">
        <v>147</v>
      </c>
      <c r="E2729" s="0" t="s">
        <v>7806</v>
      </c>
      <c r="F2729" s="0" t="s">
        <v>155</v>
      </c>
      <c r="G2729" s="0" t="s">
        <v>167</v>
      </c>
      <c r="H2729" s="17" t="n">
        <v>46269.3319444444</v>
      </c>
      <c r="I2729" s="17" t="n">
        <v>46269.3625</v>
      </c>
      <c r="J2729" s="17" t="n">
        <v>46269.3659722222</v>
      </c>
      <c r="K2729" s="17" t="n">
        <v>46269.3868055556</v>
      </c>
      <c r="L2729" s="17" t="n">
        <v>46269.3909722222</v>
      </c>
      <c r="M2729" s="17" t="n">
        <v>46269.4201388889</v>
      </c>
      <c r="N2729" s="17" t="n">
        <v>46269.4381944445</v>
      </c>
      <c r="O2729" s="17" t="n">
        <v>46269.4618055556</v>
      </c>
      <c r="P2729" s="17" t="n">
        <v>46269.4729166667</v>
      </c>
      <c r="Q2729" s="17" t="n">
        <v>46269.4784722222</v>
      </c>
      <c r="R2729" s="0" t="n">
        <v>134</v>
      </c>
      <c r="S2729" s="0" t="n">
        <v>0</v>
      </c>
      <c r="T2729" s="0" t="n">
        <v>0</v>
      </c>
      <c r="U2729" s="18" t="s">
        <v>130</v>
      </c>
      <c r="V2729" s="18" t="s">
        <v>139</v>
      </c>
      <c r="W2729" s="0" t="str">
        <f aca="false">IF(AND(X2729&gt;=6,X2729&lt;14),"A",IF(AND(X2729&gt;=14,X2729&lt;22),"B","C"))</f>
        <v>A</v>
      </c>
      <c r="X2729" s="18" t="n">
        <f aca="false">HOUR(H2729)</f>
        <v>7</v>
      </c>
      <c r="Y2729" s="18" t="n">
        <f aca="false">ROUND((I2729-H2729)*1440,0)</f>
        <v>44</v>
      </c>
      <c r="Z2729" s="18" t="n">
        <f aca="false">ROUND((J2729-I2729)*1440,0)</f>
        <v>5</v>
      </c>
      <c r="AA2729" s="18" t="n">
        <f aca="false">ROUND((K2729-J2729)*1440,0)</f>
        <v>30</v>
      </c>
      <c r="AB2729" s="18" t="n">
        <f aca="false">ROUND((L2729-K2729)*1440,0)</f>
        <v>6</v>
      </c>
      <c r="AC2729" s="18" t="n">
        <f aca="false">ROUND((M2729-L2729)*1440,0)</f>
        <v>42</v>
      </c>
      <c r="AD2729" s="18" t="n">
        <f aca="false">IF(N2729="","",ROUND((N2729-M2729)*1440,0))</f>
        <v>26</v>
      </c>
      <c r="AE2729" s="18" t="n">
        <f aca="false">IF(O2729="","",ROUND((O2729-N2729)*1440,0))</f>
        <v>34</v>
      </c>
      <c r="AF2729" s="18" t="n">
        <f aca="false">IF(P2729="","",ROUND((P2729-O2729)*1440,0))</f>
        <v>16</v>
      </c>
      <c r="AG2729" s="18" t="n">
        <f aca="false">IF(Q2729="","",ROUND((Q2729-P2729)*1440,0))</f>
        <v>8</v>
      </c>
      <c r="AH2729" s="18" t="n">
        <f aca="false">IF(Q2729="","",ROUND((Q2729-H2729)*1440,0))</f>
        <v>211</v>
      </c>
      <c r="AI2729" s="19" t="n">
        <f aca="false">ROUND(IF(O2729="",Assumptions!$B$25-K2729,O2729-K2729)*24,1)</f>
        <v>1.8</v>
      </c>
      <c r="AJ2729" s="20" t="n">
        <f aca="false">ROUND(MAX(N(Y2729)/Assumptions!$C$5, N(Z2729)/Assumptions!$C$6, N(AA2729)/Assumptions!$C$7, N(AB2729)/Assumptions!$C$8, N(AC2729)/Assumptions!$C$9, N(AD2729)/Assumptions!$C$10, N(AE2729)/Assumptions!$C$11, N(AF2729)/Assumptions!$C$12, N(AG2729)/Assumptions!$C$13),3)</f>
        <v>1.467</v>
      </c>
      <c r="AK2729" s="0" t="str">
        <f aca="false">IF(OR(U2729="Pending",U2729="On Hold"),"Open GRN (awaiting)",IF(AJ2729&lt;=1,"Within SLA",IF(ROUND(N(Y2729)/Assumptions!$C$5,3)=AJ2729,"Gate Wait",IF(ROUND(N(Z2729)/Assumptions!$C$6,3)=AJ2729,"Dock Wait",IF(ROUND(N(AA2729)/Assumptions!$C$7,3)=AJ2729,"Unloading",IF(ROUND(N(AB2729)/Assumptions!$C$8,3)=AJ2729,"Unload-to-QC Wait",IF(ROUND(N(AC2729)/Assumptions!$C$9,3)=AJ2729,"QC",IF(ROUND(N(AD2729)/Assumptions!$C$10,3)=AJ2729,"QC-to-GRN Wait",IF(ROUND(N(AE2729)/Assumptions!$C$11,3)=AJ2729,"GRN Processing",IF(ROUND(N(AF2729)/Assumptions!$C$12,3)=AJ2729,"GRN-to-Putaway Wait",IF(ROUND(N(AG2729)/Assumptions!$C$13,3)=AJ2729,"Putaway","Within SLA")))))))))))</f>
        <v>Gate Wait</v>
      </c>
    </row>
    <row r="2730" customFormat="false" ht="15" hidden="false" customHeight="false" outlineLevel="0" collapsed="false">
      <c r="A2730" s="0" t="s">
        <v>7807</v>
      </c>
      <c r="B2730" s="0" t="s">
        <v>7808</v>
      </c>
      <c r="C2730" s="0" t="s">
        <v>218</v>
      </c>
      <c r="D2730" s="0" t="s">
        <v>147</v>
      </c>
      <c r="E2730" s="0" t="s">
        <v>7809</v>
      </c>
      <c r="F2730" s="0" t="s">
        <v>137</v>
      </c>
      <c r="G2730" s="0" t="s">
        <v>167</v>
      </c>
      <c r="H2730" s="17" t="n">
        <v>46269.3465277778</v>
      </c>
      <c r="I2730" s="17" t="n">
        <v>46269.3694444444</v>
      </c>
      <c r="J2730" s="17" t="n">
        <v>46269.3777777778</v>
      </c>
      <c r="K2730" s="17" t="n">
        <v>46269.3993055556</v>
      </c>
      <c r="L2730" s="17" t="n">
        <v>46269.4305555556</v>
      </c>
      <c r="M2730" s="17" t="n">
        <v>46269.4423611111</v>
      </c>
      <c r="N2730" s="17" t="n">
        <v>46269.4701388889</v>
      </c>
      <c r="O2730" s="17" t="n">
        <v>46269.5041666667</v>
      </c>
      <c r="P2730" s="17" t="n">
        <v>46269.5131944444</v>
      </c>
      <c r="Q2730" s="17" t="n">
        <v>46269.5222222222</v>
      </c>
      <c r="R2730" s="0" t="n">
        <v>100</v>
      </c>
      <c r="S2730" s="0" t="n">
        <v>0</v>
      </c>
      <c r="T2730" s="0" t="n">
        <v>0</v>
      </c>
      <c r="U2730" s="18" t="s">
        <v>130</v>
      </c>
      <c r="V2730" s="18" t="s">
        <v>144</v>
      </c>
      <c r="W2730" s="0" t="str">
        <f aca="false">IF(AND(X2730&gt;=6,X2730&lt;14),"A",IF(AND(X2730&gt;=14,X2730&lt;22),"B","C"))</f>
        <v>A</v>
      </c>
      <c r="X2730" s="18" t="n">
        <f aca="false">HOUR(H2730)</f>
        <v>8</v>
      </c>
      <c r="Y2730" s="18" t="n">
        <f aca="false">ROUND((I2730-H2730)*1440,0)</f>
        <v>33</v>
      </c>
      <c r="Z2730" s="18" t="n">
        <f aca="false">ROUND((J2730-I2730)*1440,0)</f>
        <v>12</v>
      </c>
      <c r="AA2730" s="18" t="n">
        <f aca="false">ROUND((K2730-J2730)*1440,0)</f>
        <v>31</v>
      </c>
      <c r="AB2730" s="18" t="n">
        <f aca="false">ROUND((L2730-K2730)*1440,0)</f>
        <v>45</v>
      </c>
      <c r="AC2730" s="18" t="n">
        <f aca="false">ROUND((M2730-L2730)*1440,0)</f>
        <v>17</v>
      </c>
      <c r="AD2730" s="18" t="n">
        <f aca="false">IF(N2730="","",ROUND((N2730-M2730)*1440,0))</f>
        <v>40</v>
      </c>
      <c r="AE2730" s="18" t="n">
        <f aca="false">IF(O2730="","",ROUND((O2730-N2730)*1440,0))</f>
        <v>49</v>
      </c>
      <c r="AF2730" s="18" t="n">
        <f aca="false">IF(P2730="","",ROUND((P2730-O2730)*1440,0))</f>
        <v>13</v>
      </c>
      <c r="AG2730" s="18" t="n">
        <f aca="false">IF(Q2730="","",ROUND((Q2730-P2730)*1440,0))</f>
        <v>13</v>
      </c>
      <c r="AH2730" s="18" t="n">
        <f aca="false">IF(Q2730="","",ROUND((Q2730-H2730)*1440,0))</f>
        <v>253</v>
      </c>
      <c r="AI2730" s="19" t="n">
        <f aca="false">ROUND(IF(O2730="",Assumptions!$B$25-K2730,O2730-K2730)*24,1)</f>
        <v>2.5</v>
      </c>
      <c r="AJ2730" s="20" t="n">
        <f aca="false">ROUND(MAX(N(Y2730)/Assumptions!$C$5, N(Z2730)/Assumptions!$C$6, N(AA2730)/Assumptions!$C$7, N(AB2730)/Assumptions!$C$8, N(AC2730)/Assumptions!$C$9, N(AD2730)/Assumptions!$C$10, N(AE2730)/Assumptions!$C$11, N(AF2730)/Assumptions!$C$12, N(AG2730)/Assumptions!$C$13),3)</f>
        <v>3</v>
      </c>
      <c r="AK2730" s="0" t="str">
        <f aca="false">IF(OR(U2730="Pending",U2730="On Hold"),"Open GRN (awaiting)",IF(AJ2730&lt;=1,"Within SLA",IF(ROUND(N(Y2730)/Assumptions!$C$5,3)=AJ2730,"Gate Wait",IF(ROUND(N(Z2730)/Assumptions!$C$6,3)=AJ2730,"Dock Wait",IF(ROUND(N(AA2730)/Assumptions!$C$7,3)=AJ2730,"Unloading",IF(ROUND(N(AB2730)/Assumptions!$C$8,3)=AJ2730,"Unload-to-QC Wait",IF(ROUND(N(AC2730)/Assumptions!$C$9,3)=AJ2730,"QC",IF(ROUND(N(AD2730)/Assumptions!$C$10,3)=AJ2730,"QC-to-GRN Wait",IF(ROUND(N(AE2730)/Assumptions!$C$11,3)=AJ2730,"GRN Processing",IF(ROUND(N(AF2730)/Assumptions!$C$12,3)=AJ2730,"GRN-to-Putaway Wait",IF(ROUND(N(AG2730)/Assumptions!$C$13,3)=AJ2730,"Putaway","Within SLA")))))))))))</f>
        <v>Unload-to-QC Wait</v>
      </c>
    </row>
    <row r="2731" customFormat="false" ht="15" hidden="false" customHeight="false" outlineLevel="0" collapsed="false">
      <c r="A2731" s="0" t="s">
        <v>7810</v>
      </c>
      <c r="B2731" s="0" t="s">
        <v>7811</v>
      </c>
      <c r="C2731" s="0" t="s">
        <v>126</v>
      </c>
      <c r="D2731" s="0" t="s">
        <v>147</v>
      </c>
      <c r="E2731" s="0" t="s">
        <v>7812</v>
      </c>
      <c r="F2731" s="0" t="s">
        <v>128</v>
      </c>
      <c r="G2731" s="0" t="s">
        <v>150</v>
      </c>
      <c r="H2731" s="17" t="n">
        <v>46269.3486111111</v>
      </c>
      <c r="I2731" s="17" t="n">
        <v>46269.3576388889</v>
      </c>
      <c r="J2731" s="17" t="n">
        <v>46269.3611111111</v>
      </c>
      <c r="K2731" s="17" t="n">
        <v>46269.4194444444</v>
      </c>
      <c r="L2731" s="17" t="n">
        <v>46269.4263888889</v>
      </c>
      <c r="M2731" s="17" t="n">
        <v>46269.4493055556</v>
      </c>
      <c r="N2731" s="17" t="n">
        <v>46269.4548611111</v>
      </c>
      <c r="O2731" s="17" t="n">
        <v>46269.6354166667</v>
      </c>
      <c r="P2731" s="17" t="n">
        <v>46269.6423611111</v>
      </c>
      <c r="Q2731" s="17" t="n">
        <v>46269.6520833333</v>
      </c>
      <c r="R2731" s="0" t="n">
        <v>489</v>
      </c>
      <c r="S2731" s="0" t="n">
        <v>0</v>
      </c>
      <c r="T2731" s="0" t="n">
        <v>3</v>
      </c>
      <c r="U2731" s="18" t="s">
        <v>123</v>
      </c>
      <c r="V2731" s="18" t="s">
        <v>156</v>
      </c>
      <c r="W2731" s="0" t="str">
        <f aca="false">IF(AND(X2731&gt;=6,X2731&lt;14),"A",IF(AND(X2731&gt;=14,X2731&lt;22),"B","C"))</f>
        <v>A</v>
      </c>
      <c r="X2731" s="18" t="n">
        <f aca="false">HOUR(H2731)</f>
        <v>8</v>
      </c>
      <c r="Y2731" s="18" t="n">
        <f aca="false">ROUND((I2731-H2731)*1440,0)</f>
        <v>13</v>
      </c>
      <c r="Z2731" s="18" t="n">
        <f aca="false">ROUND((J2731-I2731)*1440,0)</f>
        <v>5</v>
      </c>
      <c r="AA2731" s="18" t="n">
        <f aca="false">ROUND((K2731-J2731)*1440,0)</f>
        <v>84</v>
      </c>
      <c r="AB2731" s="18" t="n">
        <f aca="false">ROUND((L2731-K2731)*1440,0)</f>
        <v>10</v>
      </c>
      <c r="AC2731" s="18" t="n">
        <f aca="false">ROUND((M2731-L2731)*1440,0)</f>
        <v>33</v>
      </c>
      <c r="AD2731" s="18" t="n">
        <f aca="false">IF(N2731="","",ROUND((N2731-M2731)*1440,0))</f>
        <v>8</v>
      </c>
      <c r="AE2731" s="18" t="n">
        <f aca="false">IF(O2731="","",ROUND((O2731-N2731)*1440,0))</f>
        <v>260</v>
      </c>
      <c r="AF2731" s="18" t="n">
        <f aca="false">IF(P2731="","",ROUND((P2731-O2731)*1440,0))</f>
        <v>10</v>
      </c>
      <c r="AG2731" s="18" t="n">
        <f aca="false">IF(Q2731="","",ROUND((Q2731-P2731)*1440,0))</f>
        <v>14</v>
      </c>
      <c r="AH2731" s="18" t="n">
        <f aca="false">IF(Q2731="","",ROUND((Q2731-H2731)*1440,0))</f>
        <v>437</v>
      </c>
      <c r="AI2731" s="19" t="n">
        <f aca="false">ROUND(IF(O2731="",Assumptions!$B$25-K2731,O2731-K2731)*24,1)</f>
        <v>5.2</v>
      </c>
      <c r="AJ2731" s="20" t="n">
        <f aca="false">ROUND(MAX(N(Y2731)/Assumptions!$C$5, N(Z2731)/Assumptions!$C$6, N(AA2731)/Assumptions!$C$7, N(AB2731)/Assumptions!$C$8, N(AC2731)/Assumptions!$C$9, N(AD2731)/Assumptions!$C$10, N(AE2731)/Assumptions!$C$11, N(AF2731)/Assumptions!$C$12, N(AG2731)/Assumptions!$C$13),3)</f>
        <v>5.778</v>
      </c>
      <c r="AK2731" s="0" t="str">
        <f aca="false">IF(OR(U2731="Pending",U2731="On Hold"),"Open GRN (awaiting)",IF(AJ2731&lt;=1,"Within SLA",IF(ROUND(N(Y2731)/Assumptions!$C$5,3)=AJ2731,"Gate Wait",IF(ROUND(N(Z2731)/Assumptions!$C$6,3)=AJ2731,"Dock Wait",IF(ROUND(N(AA2731)/Assumptions!$C$7,3)=AJ2731,"Unloading",IF(ROUND(N(AB2731)/Assumptions!$C$8,3)=AJ2731,"Unload-to-QC Wait",IF(ROUND(N(AC2731)/Assumptions!$C$9,3)=AJ2731,"QC",IF(ROUND(N(AD2731)/Assumptions!$C$10,3)=AJ2731,"QC-to-GRN Wait",IF(ROUND(N(AE2731)/Assumptions!$C$11,3)=AJ2731,"GRN Processing",IF(ROUND(N(AF2731)/Assumptions!$C$12,3)=AJ2731,"GRN-to-Putaway Wait",IF(ROUND(N(AG2731)/Assumptions!$C$13,3)=AJ2731,"Putaway","Within SLA")))))))))))</f>
        <v>GRN Processing</v>
      </c>
    </row>
    <row r="2732" customFormat="false" ht="15" hidden="false" customHeight="false" outlineLevel="0" collapsed="false">
      <c r="A2732" s="0" t="s">
        <v>7813</v>
      </c>
      <c r="B2732" s="0" t="s">
        <v>7814</v>
      </c>
      <c r="C2732" s="0" t="s">
        <v>142</v>
      </c>
      <c r="D2732" s="0" t="s">
        <v>119</v>
      </c>
      <c r="E2732" s="0" t="s">
        <v>7815</v>
      </c>
      <c r="F2732" s="0" t="s">
        <v>137</v>
      </c>
      <c r="G2732" s="0" t="s">
        <v>129</v>
      </c>
      <c r="H2732" s="17" t="n">
        <v>46269.3590277778</v>
      </c>
      <c r="I2732" s="17" t="n">
        <v>46269.4138888889</v>
      </c>
      <c r="J2732" s="17" t="n">
        <v>46269.4208333333</v>
      </c>
      <c r="K2732" s="17" t="n">
        <v>46269.4305555556</v>
      </c>
      <c r="L2732" s="17" t="n">
        <v>46269.4340277778</v>
      </c>
      <c r="M2732" s="17" t="n">
        <v>46269.4527777778</v>
      </c>
      <c r="N2732" s="17" t="n">
        <v>46269.4986111111</v>
      </c>
      <c r="O2732" s="17" t="n">
        <v>46269.5319444445</v>
      </c>
      <c r="P2732" s="17" t="n">
        <v>46269.5395833333</v>
      </c>
      <c r="Q2732" s="17" t="n">
        <v>46269.5458333333</v>
      </c>
      <c r="R2732" s="0" t="n">
        <v>186</v>
      </c>
      <c r="S2732" s="0" t="n">
        <v>0</v>
      </c>
      <c r="T2732" s="0" t="n">
        <v>0</v>
      </c>
      <c r="U2732" s="18" t="s">
        <v>130</v>
      </c>
      <c r="V2732" s="18" t="s">
        <v>82</v>
      </c>
      <c r="W2732" s="0" t="str">
        <f aca="false">IF(AND(X2732&gt;=6,X2732&lt;14),"A",IF(AND(X2732&gt;=14,X2732&lt;22),"B","C"))</f>
        <v>A</v>
      </c>
      <c r="X2732" s="18" t="n">
        <f aca="false">HOUR(H2732)</f>
        <v>8</v>
      </c>
      <c r="Y2732" s="18" t="n">
        <f aca="false">ROUND((I2732-H2732)*1440,0)</f>
        <v>79</v>
      </c>
      <c r="Z2732" s="18" t="n">
        <f aca="false">ROUND((J2732-I2732)*1440,0)</f>
        <v>10</v>
      </c>
      <c r="AA2732" s="18" t="n">
        <f aca="false">ROUND((K2732-J2732)*1440,0)</f>
        <v>14</v>
      </c>
      <c r="AB2732" s="18" t="n">
        <f aca="false">ROUND((L2732-K2732)*1440,0)</f>
        <v>5</v>
      </c>
      <c r="AC2732" s="18" t="n">
        <f aca="false">ROUND((M2732-L2732)*1440,0)</f>
        <v>27</v>
      </c>
      <c r="AD2732" s="18" t="n">
        <f aca="false">IF(N2732="","",ROUND((N2732-M2732)*1440,0))</f>
        <v>66</v>
      </c>
      <c r="AE2732" s="18" t="n">
        <f aca="false">IF(O2732="","",ROUND((O2732-N2732)*1440,0))</f>
        <v>48</v>
      </c>
      <c r="AF2732" s="18" t="n">
        <f aca="false">IF(P2732="","",ROUND((P2732-O2732)*1440,0))</f>
        <v>11</v>
      </c>
      <c r="AG2732" s="18" t="n">
        <f aca="false">IF(Q2732="","",ROUND((Q2732-P2732)*1440,0))</f>
        <v>9</v>
      </c>
      <c r="AH2732" s="18" t="n">
        <f aca="false">IF(Q2732="","",ROUND((Q2732-H2732)*1440,0))</f>
        <v>269</v>
      </c>
      <c r="AI2732" s="19" t="n">
        <f aca="false">ROUND(IF(O2732="",Assumptions!$B$25-K2732,O2732-K2732)*24,1)</f>
        <v>2.4</v>
      </c>
      <c r="AJ2732" s="20" t="n">
        <f aca="false">ROUND(MAX(N(Y2732)/Assumptions!$C$5, N(Z2732)/Assumptions!$C$6, N(AA2732)/Assumptions!$C$7, N(AB2732)/Assumptions!$C$8, N(AC2732)/Assumptions!$C$9, N(AD2732)/Assumptions!$C$10, N(AE2732)/Assumptions!$C$11, N(AF2732)/Assumptions!$C$12, N(AG2732)/Assumptions!$C$13),3)</f>
        <v>2.633</v>
      </c>
      <c r="AK2732" s="0" t="str">
        <f aca="false">IF(OR(U2732="Pending",U2732="On Hold"),"Open GRN (awaiting)",IF(AJ2732&lt;=1,"Within SLA",IF(ROUND(N(Y2732)/Assumptions!$C$5,3)=AJ2732,"Gate Wait",IF(ROUND(N(Z2732)/Assumptions!$C$6,3)=AJ2732,"Dock Wait",IF(ROUND(N(AA2732)/Assumptions!$C$7,3)=AJ2732,"Unloading",IF(ROUND(N(AB2732)/Assumptions!$C$8,3)=AJ2732,"Unload-to-QC Wait",IF(ROUND(N(AC2732)/Assumptions!$C$9,3)=AJ2732,"QC",IF(ROUND(N(AD2732)/Assumptions!$C$10,3)=AJ2732,"QC-to-GRN Wait",IF(ROUND(N(AE2732)/Assumptions!$C$11,3)=AJ2732,"GRN Processing",IF(ROUND(N(AF2732)/Assumptions!$C$12,3)=AJ2732,"GRN-to-Putaway Wait",IF(ROUND(N(AG2732)/Assumptions!$C$13,3)=AJ2732,"Putaway","Within SLA")))))))))))</f>
        <v>Gate Wait</v>
      </c>
    </row>
    <row r="2733" customFormat="false" ht="15" hidden="false" customHeight="false" outlineLevel="0" collapsed="false">
      <c r="A2733" s="0" t="s">
        <v>7816</v>
      </c>
      <c r="B2733" s="0" t="s">
        <v>7817</v>
      </c>
      <c r="C2733" s="0" t="s">
        <v>159</v>
      </c>
      <c r="D2733" s="0" t="s">
        <v>147</v>
      </c>
      <c r="E2733" s="0" t="s">
        <v>7818</v>
      </c>
      <c r="F2733" s="0" t="s">
        <v>128</v>
      </c>
      <c r="G2733" s="0" t="s">
        <v>167</v>
      </c>
      <c r="H2733" s="17" t="n">
        <v>46269.3791666667</v>
      </c>
      <c r="I2733" s="17" t="n">
        <v>46269.3930555556</v>
      </c>
      <c r="J2733" s="17" t="n">
        <v>46269.3993055556</v>
      </c>
      <c r="K2733" s="17" t="n">
        <v>46269.4493055556</v>
      </c>
      <c r="L2733" s="17" t="n">
        <v>46269.4590277778</v>
      </c>
      <c r="M2733" s="17" t="n">
        <v>46269.4965277778</v>
      </c>
      <c r="N2733" s="17" t="n">
        <v>46269.5347222222</v>
      </c>
      <c r="O2733" s="17" t="n">
        <v>46269.5930555556</v>
      </c>
      <c r="P2733" s="17" t="n">
        <v>46269.6041666667</v>
      </c>
      <c r="Q2733" s="17" t="n">
        <v>46269.6270833333</v>
      </c>
      <c r="R2733" s="0" t="n">
        <v>386</v>
      </c>
      <c r="S2733" s="0" t="n">
        <v>0</v>
      </c>
      <c r="T2733" s="0" t="n">
        <v>3</v>
      </c>
      <c r="U2733" s="18" t="s">
        <v>123</v>
      </c>
      <c r="V2733" s="18" t="s">
        <v>131</v>
      </c>
      <c r="W2733" s="0" t="str">
        <f aca="false">IF(AND(X2733&gt;=6,X2733&lt;14),"A",IF(AND(X2733&gt;=14,X2733&lt;22),"B","C"))</f>
        <v>A</v>
      </c>
      <c r="X2733" s="18" t="n">
        <f aca="false">HOUR(H2733)</f>
        <v>9</v>
      </c>
      <c r="Y2733" s="18" t="n">
        <f aca="false">ROUND((I2733-H2733)*1440,0)</f>
        <v>20</v>
      </c>
      <c r="Z2733" s="18" t="n">
        <f aca="false">ROUND((J2733-I2733)*1440,0)</f>
        <v>9</v>
      </c>
      <c r="AA2733" s="18" t="n">
        <f aca="false">ROUND((K2733-J2733)*1440,0)</f>
        <v>72</v>
      </c>
      <c r="AB2733" s="18" t="n">
        <f aca="false">ROUND((L2733-K2733)*1440,0)</f>
        <v>14</v>
      </c>
      <c r="AC2733" s="18" t="n">
        <f aca="false">ROUND((M2733-L2733)*1440,0)</f>
        <v>54</v>
      </c>
      <c r="AD2733" s="18" t="n">
        <f aca="false">IF(N2733="","",ROUND((N2733-M2733)*1440,0))</f>
        <v>55</v>
      </c>
      <c r="AE2733" s="18" t="n">
        <f aca="false">IF(O2733="","",ROUND((O2733-N2733)*1440,0))</f>
        <v>84</v>
      </c>
      <c r="AF2733" s="18" t="n">
        <f aca="false">IF(P2733="","",ROUND((P2733-O2733)*1440,0))</f>
        <v>16</v>
      </c>
      <c r="AG2733" s="18" t="n">
        <f aca="false">IF(Q2733="","",ROUND((Q2733-P2733)*1440,0))</f>
        <v>33</v>
      </c>
      <c r="AH2733" s="18" t="n">
        <f aca="false">IF(Q2733="","",ROUND((Q2733-H2733)*1440,0))</f>
        <v>357</v>
      </c>
      <c r="AI2733" s="19" t="n">
        <f aca="false">ROUND(IF(O2733="",Assumptions!$B$25-K2733,O2733-K2733)*24,1)</f>
        <v>3.5</v>
      </c>
      <c r="AJ2733" s="20" t="n">
        <f aca="false">ROUND(MAX(N(Y2733)/Assumptions!$C$5, N(Z2733)/Assumptions!$C$6, N(AA2733)/Assumptions!$C$7, N(AB2733)/Assumptions!$C$8, N(AC2733)/Assumptions!$C$9, N(AD2733)/Assumptions!$C$10, N(AE2733)/Assumptions!$C$11, N(AF2733)/Assumptions!$C$12, N(AG2733)/Assumptions!$C$13),3)</f>
        <v>1.867</v>
      </c>
      <c r="AK2733" s="0" t="str">
        <f aca="false">IF(OR(U2733="Pending",U2733="On Hold"),"Open GRN (awaiting)",IF(AJ2733&lt;=1,"Within SLA",IF(ROUND(N(Y2733)/Assumptions!$C$5,3)=AJ2733,"Gate Wait",IF(ROUND(N(Z2733)/Assumptions!$C$6,3)=AJ2733,"Dock Wait",IF(ROUND(N(AA2733)/Assumptions!$C$7,3)=AJ2733,"Unloading",IF(ROUND(N(AB2733)/Assumptions!$C$8,3)=AJ2733,"Unload-to-QC Wait",IF(ROUND(N(AC2733)/Assumptions!$C$9,3)=AJ2733,"QC",IF(ROUND(N(AD2733)/Assumptions!$C$10,3)=AJ2733,"QC-to-GRN Wait",IF(ROUND(N(AE2733)/Assumptions!$C$11,3)=AJ2733,"GRN Processing",IF(ROUND(N(AF2733)/Assumptions!$C$12,3)=AJ2733,"GRN-to-Putaway Wait",IF(ROUND(N(AG2733)/Assumptions!$C$13,3)=AJ2733,"Putaway","Within SLA")))))))))))</f>
        <v>GRN Processing</v>
      </c>
    </row>
    <row r="2734" customFormat="false" ht="15" hidden="false" customHeight="false" outlineLevel="0" collapsed="false">
      <c r="A2734" s="0" t="s">
        <v>7819</v>
      </c>
      <c r="B2734" s="0" t="s">
        <v>7820</v>
      </c>
      <c r="C2734" s="0" t="s">
        <v>118</v>
      </c>
      <c r="D2734" s="0" t="s">
        <v>119</v>
      </c>
      <c r="E2734" s="0" t="s">
        <v>7821</v>
      </c>
      <c r="F2734" s="0" t="s">
        <v>121</v>
      </c>
      <c r="G2734" s="0" t="s">
        <v>129</v>
      </c>
      <c r="H2734" s="17" t="n">
        <v>46269.3881944444</v>
      </c>
      <c r="I2734" s="17" t="n">
        <v>46269.4104166667</v>
      </c>
      <c r="J2734" s="17" t="n">
        <v>46269.4166666667</v>
      </c>
      <c r="K2734" s="17" t="n">
        <v>46269.4479166667</v>
      </c>
      <c r="L2734" s="17" t="n">
        <v>46269.4527777778</v>
      </c>
      <c r="M2734" s="17" t="n">
        <v>46269.475</v>
      </c>
      <c r="N2734" s="17" t="n">
        <v>46269.5083333333</v>
      </c>
      <c r="O2734" s="17" t="n">
        <v>46269.5534722222</v>
      </c>
      <c r="P2734" s="17" t="n">
        <v>46269.5743055556</v>
      </c>
      <c r="Q2734" s="17" t="n">
        <v>46269.5847222222</v>
      </c>
      <c r="R2734" s="0" t="n">
        <v>109</v>
      </c>
      <c r="S2734" s="0" t="n">
        <v>0</v>
      </c>
      <c r="T2734" s="0" t="n">
        <v>0</v>
      </c>
      <c r="U2734" s="18" t="s">
        <v>130</v>
      </c>
      <c r="V2734" s="18" t="s">
        <v>156</v>
      </c>
      <c r="W2734" s="0" t="str">
        <f aca="false">IF(AND(X2734&gt;=6,X2734&lt;14),"A",IF(AND(X2734&gt;=14,X2734&lt;22),"B","C"))</f>
        <v>A</v>
      </c>
      <c r="X2734" s="18" t="n">
        <f aca="false">HOUR(H2734)</f>
        <v>9</v>
      </c>
      <c r="Y2734" s="18" t="n">
        <f aca="false">ROUND((I2734-H2734)*1440,0)</f>
        <v>32</v>
      </c>
      <c r="Z2734" s="18" t="n">
        <f aca="false">ROUND((J2734-I2734)*1440,0)</f>
        <v>9</v>
      </c>
      <c r="AA2734" s="18" t="n">
        <f aca="false">ROUND((K2734-J2734)*1440,0)</f>
        <v>45</v>
      </c>
      <c r="AB2734" s="18" t="n">
        <f aca="false">ROUND((L2734-K2734)*1440,0)</f>
        <v>7</v>
      </c>
      <c r="AC2734" s="18" t="n">
        <f aca="false">ROUND((M2734-L2734)*1440,0)</f>
        <v>32</v>
      </c>
      <c r="AD2734" s="18" t="n">
        <f aca="false">IF(N2734="","",ROUND((N2734-M2734)*1440,0))</f>
        <v>48</v>
      </c>
      <c r="AE2734" s="18" t="n">
        <f aca="false">IF(O2734="","",ROUND((O2734-N2734)*1440,0))</f>
        <v>65</v>
      </c>
      <c r="AF2734" s="18" t="n">
        <f aca="false">IF(P2734="","",ROUND((P2734-O2734)*1440,0))</f>
        <v>30</v>
      </c>
      <c r="AG2734" s="18" t="n">
        <f aca="false">IF(Q2734="","",ROUND((Q2734-P2734)*1440,0))</f>
        <v>15</v>
      </c>
      <c r="AH2734" s="18" t="n">
        <f aca="false">IF(Q2734="","",ROUND((Q2734-H2734)*1440,0))</f>
        <v>283</v>
      </c>
      <c r="AI2734" s="19" t="n">
        <f aca="false">ROUND(IF(O2734="",Assumptions!$B$25-K2734,O2734-K2734)*24,1)</f>
        <v>2.5</v>
      </c>
      <c r="AJ2734" s="20" t="n">
        <f aca="false">ROUND(MAX(N(Y2734)/Assumptions!$C$5, N(Z2734)/Assumptions!$C$6, N(AA2734)/Assumptions!$C$7, N(AB2734)/Assumptions!$C$8, N(AC2734)/Assumptions!$C$9, N(AD2734)/Assumptions!$C$10, N(AE2734)/Assumptions!$C$11, N(AF2734)/Assumptions!$C$12, N(AG2734)/Assumptions!$C$13),3)</f>
        <v>1.6</v>
      </c>
      <c r="AK2734" s="0" t="str">
        <f aca="false">IF(OR(U2734="Pending",U2734="On Hold"),"Open GRN (awaiting)",IF(AJ2734&lt;=1,"Within SLA",IF(ROUND(N(Y2734)/Assumptions!$C$5,3)=AJ2734,"Gate Wait",IF(ROUND(N(Z2734)/Assumptions!$C$6,3)=AJ2734,"Dock Wait",IF(ROUND(N(AA2734)/Assumptions!$C$7,3)=AJ2734,"Unloading",IF(ROUND(N(AB2734)/Assumptions!$C$8,3)=AJ2734,"Unload-to-QC Wait",IF(ROUND(N(AC2734)/Assumptions!$C$9,3)=AJ2734,"QC",IF(ROUND(N(AD2734)/Assumptions!$C$10,3)=AJ2734,"QC-to-GRN Wait",IF(ROUND(N(AE2734)/Assumptions!$C$11,3)=AJ2734,"GRN Processing",IF(ROUND(N(AF2734)/Assumptions!$C$12,3)=AJ2734,"GRN-to-Putaway Wait",IF(ROUND(N(AG2734)/Assumptions!$C$13,3)=AJ2734,"Putaway","Within SLA")))))))))))</f>
        <v>QC-to-GRN Wait</v>
      </c>
    </row>
    <row r="2735" customFormat="false" ht="15" hidden="false" customHeight="false" outlineLevel="0" collapsed="false">
      <c r="A2735" s="0" t="s">
        <v>7822</v>
      </c>
      <c r="B2735" s="0" t="s">
        <v>7823</v>
      </c>
      <c r="C2735" s="0" t="s">
        <v>218</v>
      </c>
      <c r="D2735" s="0" t="s">
        <v>119</v>
      </c>
      <c r="E2735" s="0" t="s">
        <v>7824</v>
      </c>
      <c r="F2735" s="0" t="s">
        <v>137</v>
      </c>
      <c r="G2735" s="0" t="s">
        <v>129</v>
      </c>
      <c r="H2735" s="17" t="n">
        <v>46269.3965277778</v>
      </c>
      <c r="I2735" s="17" t="n">
        <v>46269.4020833333</v>
      </c>
      <c r="J2735" s="17" t="n">
        <v>46269.4083333333</v>
      </c>
      <c r="K2735" s="17" t="n">
        <v>46269.4347222222</v>
      </c>
      <c r="L2735" s="17" t="n">
        <v>46269.44375</v>
      </c>
      <c r="M2735" s="17" t="n">
        <v>46269.4729166667</v>
      </c>
      <c r="N2735" s="17" t="n">
        <v>46269.4840277778</v>
      </c>
      <c r="O2735" s="17" t="n">
        <v>46269.5020833333</v>
      </c>
      <c r="P2735" s="17" t="n">
        <v>46269.5201388889</v>
      </c>
      <c r="Q2735" s="17" t="n">
        <v>46269.5361111111</v>
      </c>
      <c r="R2735" s="0" t="n">
        <v>420</v>
      </c>
      <c r="S2735" s="0" t="n">
        <v>0</v>
      </c>
      <c r="T2735" s="0" t="n">
        <v>0</v>
      </c>
      <c r="U2735" s="18" t="s">
        <v>130</v>
      </c>
      <c r="V2735" s="18" t="s">
        <v>139</v>
      </c>
      <c r="W2735" s="0" t="str">
        <f aca="false">IF(AND(X2735&gt;=6,X2735&lt;14),"A",IF(AND(X2735&gt;=14,X2735&lt;22),"B","C"))</f>
        <v>A</v>
      </c>
      <c r="X2735" s="18" t="n">
        <f aca="false">HOUR(H2735)</f>
        <v>9</v>
      </c>
      <c r="Y2735" s="18" t="n">
        <f aca="false">ROUND((I2735-H2735)*1440,0)</f>
        <v>8</v>
      </c>
      <c r="Z2735" s="18" t="n">
        <f aca="false">ROUND((J2735-I2735)*1440,0)</f>
        <v>9</v>
      </c>
      <c r="AA2735" s="18" t="n">
        <f aca="false">ROUND((K2735-J2735)*1440,0)</f>
        <v>38</v>
      </c>
      <c r="AB2735" s="18" t="n">
        <f aca="false">ROUND((L2735-K2735)*1440,0)</f>
        <v>13</v>
      </c>
      <c r="AC2735" s="18" t="n">
        <f aca="false">ROUND((M2735-L2735)*1440,0)</f>
        <v>42</v>
      </c>
      <c r="AD2735" s="18" t="n">
        <f aca="false">IF(N2735="","",ROUND((N2735-M2735)*1440,0))</f>
        <v>16</v>
      </c>
      <c r="AE2735" s="18" t="n">
        <f aca="false">IF(O2735="","",ROUND((O2735-N2735)*1440,0))</f>
        <v>26</v>
      </c>
      <c r="AF2735" s="18" t="n">
        <f aca="false">IF(P2735="","",ROUND((P2735-O2735)*1440,0))</f>
        <v>26</v>
      </c>
      <c r="AG2735" s="18" t="n">
        <f aca="false">IF(Q2735="","",ROUND((Q2735-P2735)*1440,0))</f>
        <v>23</v>
      </c>
      <c r="AH2735" s="18" t="n">
        <f aca="false">IF(Q2735="","",ROUND((Q2735-H2735)*1440,0))</f>
        <v>201</v>
      </c>
      <c r="AI2735" s="19" t="n">
        <f aca="false">ROUND(IF(O2735="",Assumptions!$B$25-K2735,O2735-K2735)*24,1)</f>
        <v>1.6</v>
      </c>
      <c r="AJ2735" s="20" t="n">
        <f aca="false">ROUND(MAX(N(Y2735)/Assumptions!$C$5, N(Z2735)/Assumptions!$C$6, N(AA2735)/Assumptions!$C$7, N(AB2735)/Assumptions!$C$8, N(AC2735)/Assumptions!$C$9, N(AD2735)/Assumptions!$C$10, N(AE2735)/Assumptions!$C$11, N(AF2735)/Assumptions!$C$12, N(AG2735)/Assumptions!$C$13),3)</f>
        <v>1.3</v>
      </c>
      <c r="AK2735" s="0" t="str">
        <f aca="false">IF(OR(U2735="Pending",U2735="On Hold"),"Open GRN (awaiting)",IF(AJ2735&lt;=1,"Within SLA",IF(ROUND(N(Y2735)/Assumptions!$C$5,3)=AJ2735,"Gate Wait",IF(ROUND(N(Z2735)/Assumptions!$C$6,3)=AJ2735,"Dock Wait",IF(ROUND(N(AA2735)/Assumptions!$C$7,3)=AJ2735,"Unloading",IF(ROUND(N(AB2735)/Assumptions!$C$8,3)=AJ2735,"Unload-to-QC Wait",IF(ROUND(N(AC2735)/Assumptions!$C$9,3)=AJ2735,"QC",IF(ROUND(N(AD2735)/Assumptions!$C$10,3)=AJ2735,"QC-to-GRN Wait",IF(ROUND(N(AE2735)/Assumptions!$C$11,3)=AJ2735,"GRN Processing",IF(ROUND(N(AF2735)/Assumptions!$C$12,3)=AJ2735,"GRN-to-Putaway Wait",IF(ROUND(N(AG2735)/Assumptions!$C$13,3)=AJ2735,"Putaway","Within SLA")))))))))))</f>
        <v>GRN-to-Putaway Wait</v>
      </c>
    </row>
    <row r="2736" customFormat="false" ht="15" hidden="false" customHeight="false" outlineLevel="0" collapsed="false">
      <c r="A2736" s="0" t="s">
        <v>7825</v>
      </c>
      <c r="B2736" s="0" t="s">
        <v>7826</v>
      </c>
      <c r="C2736" s="0" t="s">
        <v>159</v>
      </c>
      <c r="D2736" s="0" t="s">
        <v>119</v>
      </c>
      <c r="E2736" s="0" t="s">
        <v>1761</v>
      </c>
      <c r="F2736" s="0" t="s">
        <v>128</v>
      </c>
      <c r="G2736" s="0" t="s">
        <v>122</v>
      </c>
      <c r="H2736" s="17" t="n">
        <v>46269.4020833333</v>
      </c>
      <c r="I2736" s="17" t="n">
        <v>46269.4381944445</v>
      </c>
      <c r="J2736" s="17" t="n">
        <v>46269.4527777778</v>
      </c>
      <c r="K2736" s="17" t="n">
        <v>46269.4638888889</v>
      </c>
      <c r="L2736" s="17" t="n">
        <v>46269.4708333333</v>
      </c>
      <c r="M2736" s="17" t="n">
        <v>46269.4888888889</v>
      </c>
      <c r="N2736" s="17" t="n">
        <v>46269.5520833333</v>
      </c>
      <c r="O2736" s="17" t="n">
        <v>46269.5611111111</v>
      </c>
      <c r="P2736" s="17" t="n">
        <v>46269.5631944445</v>
      </c>
      <c r="Q2736" s="17" t="n">
        <v>46269.5888888889</v>
      </c>
      <c r="R2736" s="0" t="n">
        <v>477</v>
      </c>
      <c r="S2736" s="0" t="n">
        <v>0</v>
      </c>
      <c r="T2736" s="0" t="n">
        <v>0</v>
      </c>
      <c r="U2736" s="18" t="s">
        <v>130</v>
      </c>
      <c r="V2736" s="18" t="s">
        <v>144</v>
      </c>
      <c r="W2736" s="0" t="str">
        <f aca="false">IF(AND(X2736&gt;=6,X2736&lt;14),"A",IF(AND(X2736&gt;=14,X2736&lt;22),"B","C"))</f>
        <v>A</v>
      </c>
      <c r="X2736" s="18" t="n">
        <f aca="false">HOUR(H2736)</f>
        <v>9</v>
      </c>
      <c r="Y2736" s="18" t="n">
        <f aca="false">ROUND((I2736-H2736)*1440,0)</f>
        <v>52</v>
      </c>
      <c r="Z2736" s="18" t="n">
        <f aca="false">ROUND((J2736-I2736)*1440,0)</f>
        <v>21</v>
      </c>
      <c r="AA2736" s="18" t="n">
        <f aca="false">ROUND((K2736-J2736)*1440,0)</f>
        <v>16</v>
      </c>
      <c r="AB2736" s="18" t="n">
        <f aca="false">ROUND((L2736-K2736)*1440,0)</f>
        <v>10</v>
      </c>
      <c r="AC2736" s="18" t="n">
        <f aca="false">ROUND((M2736-L2736)*1440,0)</f>
        <v>26</v>
      </c>
      <c r="AD2736" s="18" t="n">
        <f aca="false">IF(N2736="","",ROUND((N2736-M2736)*1440,0))</f>
        <v>91</v>
      </c>
      <c r="AE2736" s="18" t="n">
        <f aca="false">IF(O2736="","",ROUND((O2736-N2736)*1440,0))</f>
        <v>13</v>
      </c>
      <c r="AF2736" s="18" t="n">
        <f aca="false">IF(P2736="","",ROUND((P2736-O2736)*1440,0))</f>
        <v>3</v>
      </c>
      <c r="AG2736" s="18" t="n">
        <f aca="false">IF(Q2736="","",ROUND((Q2736-P2736)*1440,0))</f>
        <v>37</v>
      </c>
      <c r="AH2736" s="18" t="n">
        <f aca="false">IF(Q2736="","",ROUND((Q2736-H2736)*1440,0))</f>
        <v>269</v>
      </c>
      <c r="AI2736" s="19" t="n">
        <f aca="false">ROUND(IF(O2736="",Assumptions!$B$25-K2736,O2736-K2736)*24,1)</f>
        <v>2.3</v>
      </c>
      <c r="AJ2736" s="20" t="n">
        <f aca="false">ROUND(MAX(N(Y2736)/Assumptions!$C$5, N(Z2736)/Assumptions!$C$6, N(AA2736)/Assumptions!$C$7, N(AB2736)/Assumptions!$C$8, N(AC2736)/Assumptions!$C$9, N(AD2736)/Assumptions!$C$10, N(AE2736)/Assumptions!$C$11, N(AF2736)/Assumptions!$C$12, N(AG2736)/Assumptions!$C$13),3)</f>
        <v>3.033</v>
      </c>
      <c r="AK2736" s="0" t="str">
        <f aca="false">IF(OR(U2736="Pending",U2736="On Hold"),"Open GRN (awaiting)",IF(AJ2736&lt;=1,"Within SLA",IF(ROUND(N(Y2736)/Assumptions!$C$5,3)=AJ2736,"Gate Wait",IF(ROUND(N(Z2736)/Assumptions!$C$6,3)=AJ2736,"Dock Wait",IF(ROUND(N(AA2736)/Assumptions!$C$7,3)=AJ2736,"Unloading",IF(ROUND(N(AB2736)/Assumptions!$C$8,3)=AJ2736,"Unload-to-QC Wait",IF(ROUND(N(AC2736)/Assumptions!$C$9,3)=AJ2736,"QC",IF(ROUND(N(AD2736)/Assumptions!$C$10,3)=AJ2736,"QC-to-GRN Wait",IF(ROUND(N(AE2736)/Assumptions!$C$11,3)=AJ2736,"GRN Processing",IF(ROUND(N(AF2736)/Assumptions!$C$12,3)=AJ2736,"GRN-to-Putaway Wait",IF(ROUND(N(AG2736)/Assumptions!$C$13,3)=AJ2736,"Putaway","Within SLA")))))))))))</f>
        <v>QC-to-GRN Wait</v>
      </c>
    </row>
    <row r="2737" customFormat="false" ht="15" hidden="false" customHeight="false" outlineLevel="0" collapsed="false">
      <c r="A2737" s="0" t="s">
        <v>7827</v>
      </c>
      <c r="B2737" s="0" t="s">
        <v>7828</v>
      </c>
      <c r="C2737" s="0" t="s">
        <v>184</v>
      </c>
      <c r="D2737" s="0" t="s">
        <v>119</v>
      </c>
      <c r="E2737" s="0" t="s">
        <v>7829</v>
      </c>
      <c r="F2737" s="0" t="s">
        <v>177</v>
      </c>
      <c r="G2737" s="0" t="s">
        <v>129</v>
      </c>
      <c r="H2737" s="17" t="n">
        <v>46269.4083333333</v>
      </c>
      <c r="I2737" s="17" t="n">
        <v>46269.4208333333</v>
      </c>
      <c r="J2737" s="17" t="n">
        <v>46269.4340277778</v>
      </c>
      <c r="K2737" s="17" t="n">
        <v>46269.4694444445</v>
      </c>
      <c r="L2737" s="17" t="n">
        <v>46269.4770833333</v>
      </c>
      <c r="M2737" s="17" t="n">
        <v>46269.5138888889</v>
      </c>
      <c r="N2737" s="17" t="n">
        <v>46269.5972222222</v>
      </c>
      <c r="O2737" s="17" t="n">
        <v>46269.6409722222</v>
      </c>
      <c r="P2737" s="17" t="n">
        <v>46269.6583333333</v>
      </c>
      <c r="Q2737" s="17" t="n">
        <v>46269.6916666667</v>
      </c>
      <c r="R2737" s="0" t="n">
        <v>328</v>
      </c>
      <c r="S2737" s="0" t="n">
        <v>20</v>
      </c>
      <c r="T2737" s="0" t="n">
        <v>6</v>
      </c>
      <c r="U2737" s="18" t="s">
        <v>123</v>
      </c>
      <c r="V2737" s="18" t="s">
        <v>82</v>
      </c>
      <c r="W2737" s="0" t="str">
        <f aca="false">IF(AND(X2737&gt;=6,X2737&lt;14),"A",IF(AND(X2737&gt;=14,X2737&lt;22),"B","C"))</f>
        <v>A</v>
      </c>
      <c r="X2737" s="18" t="n">
        <f aca="false">HOUR(H2737)</f>
        <v>9</v>
      </c>
      <c r="Y2737" s="18" t="n">
        <f aca="false">ROUND((I2737-H2737)*1440,0)</f>
        <v>18</v>
      </c>
      <c r="Z2737" s="18" t="n">
        <f aca="false">ROUND((J2737-I2737)*1440,0)</f>
        <v>19</v>
      </c>
      <c r="AA2737" s="18" t="n">
        <f aca="false">ROUND((K2737-J2737)*1440,0)</f>
        <v>51</v>
      </c>
      <c r="AB2737" s="18" t="n">
        <f aca="false">ROUND((L2737-K2737)*1440,0)</f>
        <v>11</v>
      </c>
      <c r="AC2737" s="18" t="n">
        <f aca="false">ROUND((M2737-L2737)*1440,0)</f>
        <v>53</v>
      </c>
      <c r="AD2737" s="18" t="n">
        <f aca="false">IF(N2737="","",ROUND((N2737-M2737)*1440,0))</f>
        <v>120</v>
      </c>
      <c r="AE2737" s="18" t="n">
        <f aca="false">IF(O2737="","",ROUND((O2737-N2737)*1440,0))</f>
        <v>63</v>
      </c>
      <c r="AF2737" s="18" t="n">
        <f aca="false">IF(P2737="","",ROUND((P2737-O2737)*1440,0))</f>
        <v>25</v>
      </c>
      <c r="AG2737" s="18" t="n">
        <f aca="false">IF(Q2737="","",ROUND((Q2737-P2737)*1440,0))</f>
        <v>48</v>
      </c>
      <c r="AH2737" s="18" t="n">
        <f aca="false">IF(Q2737="","",ROUND((Q2737-H2737)*1440,0))</f>
        <v>408</v>
      </c>
      <c r="AI2737" s="19" t="n">
        <f aca="false">ROUND(IF(O2737="",Assumptions!$B$25-K2737,O2737-K2737)*24,1)</f>
        <v>4.1</v>
      </c>
      <c r="AJ2737" s="20" t="n">
        <f aca="false">ROUND(MAX(N(Y2737)/Assumptions!$C$5, N(Z2737)/Assumptions!$C$6, N(AA2737)/Assumptions!$C$7, N(AB2737)/Assumptions!$C$8, N(AC2737)/Assumptions!$C$9, N(AD2737)/Assumptions!$C$10, N(AE2737)/Assumptions!$C$11, N(AF2737)/Assumptions!$C$12, N(AG2737)/Assumptions!$C$13),3)</f>
        <v>4</v>
      </c>
      <c r="AK2737" s="0" t="str">
        <f aca="false">IF(OR(U2737="Pending",U2737="On Hold"),"Open GRN (awaiting)",IF(AJ2737&lt;=1,"Within SLA",IF(ROUND(N(Y2737)/Assumptions!$C$5,3)=AJ2737,"Gate Wait",IF(ROUND(N(Z2737)/Assumptions!$C$6,3)=AJ2737,"Dock Wait",IF(ROUND(N(AA2737)/Assumptions!$C$7,3)=AJ2737,"Unloading",IF(ROUND(N(AB2737)/Assumptions!$C$8,3)=AJ2737,"Unload-to-QC Wait",IF(ROUND(N(AC2737)/Assumptions!$C$9,3)=AJ2737,"QC",IF(ROUND(N(AD2737)/Assumptions!$C$10,3)=AJ2737,"QC-to-GRN Wait",IF(ROUND(N(AE2737)/Assumptions!$C$11,3)=AJ2737,"GRN Processing",IF(ROUND(N(AF2737)/Assumptions!$C$12,3)=AJ2737,"GRN-to-Putaway Wait",IF(ROUND(N(AG2737)/Assumptions!$C$13,3)=AJ2737,"Putaway","Within SLA")))))))))))</f>
        <v>QC-to-GRN Wait</v>
      </c>
    </row>
    <row r="2738" customFormat="false" ht="15" hidden="false" customHeight="false" outlineLevel="0" collapsed="false">
      <c r="A2738" s="0" t="s">
        <v>7830</v>
      </c>
      <c r="B2738" s="0" t="s">
        <v>7831</v>
      </c>
      <c r="C2738" s="0" t="s">
        <v>252</v>
      </c>
      <c r="D2738" s="0" t="s">
        <v>147</v>
      </c>
      <c r="E2738" s="0" t="s">
        <v>960</v>
      </c>
      <c r="F2738" s="0" t="s">
        <v>155</v>
      </c>
      <c r="G2738" s="0" t="s">
        <v>150</v>
      </c>
      <c r="H2738" s="17" t="n">
        <v>46269.4173611111</v>
      </c>
      <c r="I2738" s="17" t="n">
        <v>46269.4756944445</v>
      </c>
      <c r="J2738" s="17" t="n">
        <v>46269.4770833333</v>
      </c>
      <c r="K2738" s="17" t="n">
        <v>46269.5006944445</v>
      </c>
      <c r="L2738" s="17" t="n">
        <v>46269.5125</v>
      </c>
      <c r="M2738" s="17" t="n">
        <v>46269.5395833333</v>
      </c>
      <c r="N2738" s="17" t="n">
        <v>46269.5472222222</v>
      </c>
      <c r="O2738" s="17" t="n">
        <v>46269.5944444445</v>
      </c>
      <c r="P2738" s="17" t="n">
        <v>46269.6055555556</v>
      </c>
      <c r="Q2738" s="17" t="n">
        <v>46269.6256944445</v>
      </c>
      <c r="R2738" s="0" t="n">
        <v>240</v>
      </c>
      <c r="S2738" s="0" t="n">
        <v>0</v>
      </c>
      <c r="T2738" s="0" t="n">
        <v>0</v>
      </c>
      <c r="U2738" s="18" t="s">
        <v>130</v>
      </c>
      <c r="V2738" s="18" t="s">
        <v>82</v>
      </c>
      <c r="W2738" s="0" t="str">
        <f aca="false">IF(AND(X2738&gt;=6,X2738&lt;14),"A",IF(AND(X2738&gt;=14,X2738&lt;22),"B","C"))</f>
        <v>A</v>
      </c>
      <c r="X2738" s="18" t="n">
        <f aca="false">HOUR(H2738)</f>
        <v>10</v>
      </c>
      <c r="Y2738" s="18" t="n">
        <f aca="false">ROUND((I2738-H2738)*1440,0)</f>
        <v>84</v>
      </c>
      <c r="Z2738" s="18" t="n">
        <f aca="false">ROUND((J2738-I2738)*1440,0)</f>
        <v>2</v>
      </c>
      <c r="AA2738" s="18" t="n">
        <f aca="false">ROUND((K2738-J2738)*1440,0)</f>
        <v>34</v>
      </c>
      <c r="AB2738" s="18" t="n">
        <f aca="false">ROUND((L2738-K2738)*1440,0)</f>
        <v>17</v>
      </c>
      <c r="AC2738" s="18" t="n">
        <f aca="false">ROUND((M2738-L2738)*1440,0)</f>
        <v>39</v>
      </c>
      <c r="AD2738" s="18" t="n">
        <f aca="false">IF(N2738="","",ROUND((N2738-M2738)*1440,0))</f>
        <v>11</v>
      </c>
      <c r="AE2738" s="18" t="n">
        <f aca="false">IF(O2738="","",ROUND((O2738-N2738)*1440,0))</f>
        <v>68</v>
      </c>
      <c r="AF2738" s="18" t="n">
        <f aca="false">IF(P2738="","",ROUND((P2738-O2738)*1440,0))</f>
        <v>16</v>
      </c>
      <c r="AG2738" s="18" t="n">
        <f aca="false">IF(Q2738="","",ROUND((Q2738-P2738)*1440,0))</f>
        <v>29</v>
      </c>
      <c r="AH2738" s="18" t="n">
        <f aca="false">IF(Q2738="","",ROUND((Q2738-H2738)*1440,0))</f>
        <v>300</v>
      </c>
      <c r="AI2738" s="19" t="n">
        <f aca="false">ROUND(IF(O2738="",Assumptions!$B$25-K2738,O2738-K2738)*24,1)</f>
        <v>2.3</v>
      </c>
      <c r="AJ2738" s="20" t="n">
        <f aca="false">ROUND(MAX(N(Y2738)/Assumptions!$C$5, N(Z2738)/Assumptions!$C$6, N(AA2738)/Assumptions!$C$7, N(AB2738)/Assumptions!$C$8, N(AC2738)/Assumptions!$C$9, N(AD2738)/Assumptions!$C$10, N(AE2738)/Assumptions!$C$11, N(AF2738)/Assumptions!$C$12, N(AG2738)/Assumptions!$C$13),3)</f>
        <v>2.8</v>
      </c>
      <c r="AK2738" s="0" t="str">
        <f aca="false">IF(OR(U2738="Pending",U2738="On Hold"),"Open GRN (awaiting)",IF(AJ2738&lt;=1,"Within SLA",IF(ROUND(N(Y2738)/Assumptions!$C$5,3)=AJ2738,"Gate Wait",IF(ROUND(N(Z2738)/Assumptions!$C$6,3)=AJ2738,"Dock Wait",IF(ROUND(N(AA2738)/Assumptions!$C$7,3)=AJ2738,"Unloading",IF(ROUND(N(AB2738)/Assumptions!$C$8,3)=AJ2738,"Unload-to-QC Wait",IF(ROUND(N(AC2738)/Assumptions!$C$9,3)=AJ2738,"QC",IF(ROUND(N(AD2738)/Assumptions!$C$10,3)=AJ2738,"QC-to-GRN Wait",IF(ROUND(N(AE2738)/Assumptions!$C$11,3)=AJ2738,"GRN Processing",IF(ROUND(N(AF2738)/Assumptions!$C$12,3)=AJ2738,"GRN-to-Putaway Wait",IF(ROUND(N(AG2738)/Assumptions!$C$13,3)=AJ2738,"Putaway","Within SLA")))))))))))</f>
        <v>Gate Wait</v>
      </c>
    </row>
    <row r="2739" customFormat="false" ht="15" hidden="false" customHeight="false" outlineLevel="0" collapsed="false">
      <c r="A2739" s="0" t="s">
        <v>7832</v>
      </c>
      <c r="B2739" s="0" t="s">
        <v>7833</v>
      </c>
      <c r="C2739" s="0" t="s">
        <v>134</v>
      </c>
      <c r="D2739" s="0" t="s">
        <v>135</v>
      </c>
      <c r="E2739" s="0" t="s">
        <v>5943</v>
      </c>
      <c r="F2739" s="0" t="s">
        <v>121</v>
      </c>
      <c r="G2739" s="0" t="s">
        <v>178</v>
      </c>
      <c r="H2739" s="17" t="n">
        <v>46269.4243055556</v>
      </c>
      <c r="I2739" s="17" t="n">
        <v>46269.4354166667</v>
      </c>
      <c r="J2739" s="17" t="n">
        <v>46269.4409722222</v>
      </c>
      <c r="K2739" s="17" t="n">
        <v>46269.4875</v>
      </c>
      <c r="L2739" s="17" t="n">
        <v>46269.4958333333</v>
      </c>
      <c r="M2739" s="17" t="n">
        <v>46269.5125</v>
      </c>
      <c r="N2739" s="17" t="n">
        <v>46269.5319444445</v>
      </c>
      <c r="O2739" s="17" t="n">
        <v>46269.5777777778</v>
      </c>
      <c r="P2739" s="17" t="n">
        <v>46269.5881944444</v>
      </c>
      <c r="Q2739" s="17" t="n">
        <v>46269.6006944445</v>
      </c>
      <c r="R2739" s="0" t="n">
        <v>1511</v>
      </c>
      <c r="S2739" s="0" t="n">
        <v>0</v>
      </c>
      <c r="T2739" s="0" t="n">
        <v>0</v>
      </c>
      <c r="U2739" s="18" t="s">
        <v>130</v>
      </c>
      <c r="V2739" s="18" t="s">
        <v>131</v>
      </c>
      <c r="W2739" s="0" t="str">
        <f aca="false">IF(AND(X2739&gt;=6,X2739&lt;14),"A",IF(AND(X2739&gt;=14,X2739&lt;22),"B","C"))</f>
        <v>A</v>
      </c>
      <c r="X2739" s="18" t="n">
        <f aca="false">HOUR(H2739)</f>
        <v>10</v>
      </c>
      <c r="Y2739" s="18" t="n">
        <f aca="false">ROUND((I2739-H2739)*1440,0)</f>
        <v>16</v>
      </c>
      <c r="Z2739" s="18" t="n">
        <f aca="false">ROUND((J2739-I2739)*1440,0)</f>
        <v>8</v>
      </c>
      <c r="AA2739" s="18" t="n">
        <f aca="false">ROUND((K2739-J2739)*1440,0)</f>
        <v>67</v>
      </c>
      <c r="AB2739" s="18" t="n">
        <f aca="false">ROUND((L2739-K2739)*1440,0)</f>
        <v>12</v>
      </c>
      <c r="AC2739" s="18" t="n">
        <f aca="false">ROUND((M2739-L2739)*1440,0)</f>
        <v>24</v>
      </c>
      <c r="AD2739" s="18" t="n">
        <f aca="false">IF(N2739="","",ROUND((N2739-M2739)*1440,0))</f>
        <v>28</v>
      </c>
      <c r="AE2739" s="18" t="n">
        <f aca="false">IF(O2739="","",ROUND((O2739-N2739)*1440,0))</f>
        <v>66</v>
      </c>
      <c r="AF2739" s="18" t="n">
        <f aca="false">IF(P2739="","",ROUND((P2739-O2739)*1440,0))</f>
        <v>15</v>
      </c>
      <c r="AG2739" s="18" t="n">
        <f aca="false">IF(Q2739="","",ROUND((Q2739-P2739)*1440,0))</f>
        <v>18</v>
      </c>
      <c r="AH2739" s="18" t="n">
        <f aca="false">IF(Q2739="","",ROUND((Q2739-H2739)*1440,0))</f>
        <v>254</v>
      </c>
      <c r="AI2739" s="19" t="n">
        <f aca="false">ROUND(IF(O2739="",Assumptions!$B$25-K2739,O2739-K2739)*24,1)</f>
        <v>2.2</v>
      </c>
      <c r="AJ2739" s="20" t="n">
        <f aca="false">ROUND(MAX(N(Y2739)/Assumptions!$C$5, N(Z2739)/Assumptions!$C$6, N(AA2739)/Assumptions!$C$7, N(AB2739)/Assumptions!$C$8, N(AC2739)/Assumptions!$C$9, N(AD2739)/Assumptions!$C$10, N(AE2739)/Assumptions!$C$11, N(AF2739)/Assumptions!$C$12, N(AG2739)/Assumptions!$C$13),3)</f>
        <v>1.467</v>
      </c>
      <c r="AK2739" s="0" t="str">
        <f aca="false">IF(OR(U2739="Pending",U2739="On Hold"),"Open GRN (awaiting)",IF(AJ2739&lt;=1,"Within SLA",IF(ROUND(N(Y2739)/Assumptions!$C$5,3)=AJ2739,"Gate Wait",IF(ROUND(N(Z2739)/Assumptions!$C$6,3)=AJ2739,"Dock Wait",IF(ROUND(N(AA2739)/Assumptions!$C$7,3)=AJ2739,"Unloading",IF(ROUND(N(AB2739)/Assumptions!$C$8,3)=AJ2739,"Unload-to-QC Wait",IF(ROUND(N(AC2739)/Assumptions!$C$9,3)=AJ2739,"QC",IF(ROUND(N(AD2739)/Assumptions!$C$10,3)=AJ2739,"QC-to-GRN Wait",IF(ROUND(N(AE2739)/Assumptions!$C$11,3)=AJ2739,"GRN Processing",IF(ROUND(N(AF2739)/Assumptions!$C$12,3)=AJ2739,"GRN-to-Putaway Wait",IF(ROUND(N(AG2739)/Assumptions!$C$13,3)=AJ2739,"Putaway","Within SLA")))))))))))</f>
        <v>GRN Processing</v>
      </c>
    </row>
    <row r="2740" customFormat="false" ht="15" hidden="false" customHeight="false" outlineLevel="0" collapsed="false">
      <c r="A2740" s="0" t="s">
        <v>7834</v>
      </c>
      <c r="B2740" s="0" t="s">
        <v>7835</v>
      </c>
      <c r="C2740" s="0" t="s">
        <v>170</v>
      </c>
      <c r="D2740" s="0" t="s">
        <v>119</v>
      </c>
      <c r="E2740" s="0" t="s">
        <v>7836</v>
      </c>
      <c r="F2740" s="0" t="s">
        <v>149</v>
      </c>
      <c r="G2740" s="0" t="s">
        <v>129</v>
      </c>
      <c r="H2740" s="17" t="n">
        <v>46269.4270833333</v>
      </c>
      <c r="I2740" s="17" t="n">
        <v>46269.4465277778</v>
      </c>
      <c r="J2740" s="17" t="n">
        <v>46269.4541666667</v>
      </c>
      <c r="K2740" s="17" t="n">
        <v>46269.475</v>
      </c>
      <c r="L2740" s="17" t="n">
        <v>46269.4784722222</v>
      </c>
      <c r="M2740" s="17" t="n">
        <v>46269.4965277778</v>
      </c>
      <c r="N2740" s="17" t="n">
        <v>46269.5298611111</v>
      </c>
      <c r="O2740" s="17" t="n">
        <v>46269.5388888889</v>
      </c>
      <c r="P2740" s="17" t="n">
        <v>46269.5548611111</v>
      </c>
      <c r="Q2740" s="17" t="n">
        <v>46269.5833333333</v>
      </c>
      <c r="R2740" s="0" t="n">
        <v>319</v>
      </c>
      <c r="S2740" s="0" t="n">
        <v>0</v>
      </c>
      <c r="T2740" s="0" t="n">
        <v>0</v>
      </c>
      <c r="U2740" s="18" t="s">
        <v>130</v>
      </c>
      <c r="V2740" s="18" t="s">
        <v>131</v>
      </c>
      <c r="W2740" s="0" t="str">
        <f aca="false">IF(AND(X2740&gt;=6,X2740&lt;14),"A",IF(AND(X2740&gt;=14,X2740&lt;22),"B","C"))</f>
        <v>A</v>
      </c>
      <c r="X2740" s="18" t="n">
        <f aca="false">HOUR(H2740)</f>
        <v>10</v>
      </c>
      <c r="Y2740" s="18" t="n">
        <f aca="false">ROUND((I2740-H2740)*1440,0)</f>
        <v>28</v>
      </c>
      <c r="Z2740" s="18" t="n">
        <f aca="false">ROUND((J2740-I2740)*1440,0)</f>
        <v>11</v>
      </c>
      <c r="AA2740" s="18" t="n">
        <f aca="false">ROUND((K2740-J2740)*1440,0)</f>
        <v>30</v>
      </c>
      <c r="AB2740" s="18" t="n">
        <f aca="false">ROUND((L2740-K2740)*1440,0)</f>
        <v>5</v>
      </c>
      <c r="AC2740" s="18" t="n">
        <f aca="false">ROUND((M2740-L2740)*1440,0)</f>
        <v>26</v>
      </c>
      <c r="AD2740" s="18" t="n">
        <f aca="false">IF(N2740="","",ROUND((N2740-M2740)*1440,0))</f>
        <v>48</v>
      </c>
      <c r="AE2740" s="18" t="n">
        <f aca="false">IF(O2740="","",ROUND((O2740-N2740)*1440,0))</f>
        <v>13</v>
      </c>
      <c r="AF2740" s="18" t="n">
        <f aca="false">IF(P2740="","",ROUND((P2740-O2740)*1440,0))</f>
        <v>23</v>
      </c>
      <c r="AG2740" s="18" t="n">
        <f aca="false">IF(Q2740="","",ROUND((Q2740-P2740)*1440,0))</f>
        <v>41</v>
      </c>
      <c r="AH2740" s="18" t="n">
        <f aca="false">IF(Q2740="","",ROUND((Q2740-H2740)*1440,0))</f>
        <v>225</v>
      </c>
      <c r="AI2740" s="19" t="n">
        <f aca="false">ROUND(IF(O2740="",Assumptions!$B$25-K2740,O2740-K2740)*24,1)</f>
        <v>1.5</v>
      </c>
      <c r="AJ2740" s="20" t="n">
        <f aca="false">ROUND(MAX(N(Y2740)/Assumptions!$C$5, N(Z2740)/Assumptions!$C$6, N(AA2740)/Assumptions!$C$7, N(AB2740)/Assumptions!$C$8, N(AC2740)/Assumptions!$C$9, N(AD2740)/Assumptions!$C$10, N(AE2740)/Assumptions!$C$11, N(AF2740)/Assumptions!$C$12, N(AG2740)/Assumptions!$C$13),3)</f>
        <v>1.6</v>
      </c>
      <c r="AK2740" s="0" t="str">
        <f aca="false">IF(OR(U2740="Pending",U2740="On Hold"),"Open GRN (awaiting)",IF(AJ2740&lt;=1,"Within SLA",IF(ROUND(N(Y2740)/Assumptions!$C$5,3)=AJ2740,"Gate Wait",IF(ROUND(N(Z2740)/Assumptions!$C$6,3)=AJ2740,"Dock Wait",IF(ROUND(N(AA2740)/Assumptions!$C$7,3)=AJ2740,"Unloading",IF(ROUND(N(AB2740)/Assumptions!$C$8,3)=AJ2740,"Unload-to-QC Wait",IF(ROUND(N(AC2740)/Assumptions!$C$9,3)=AJ2740,"QC",IF(ROUND(N(AD2740)/Assumptions!$C$10,3)=AJ2740,"QC-to-GRN Wait",IF(ROUND(N(AE2740)/Assumptions!$C$11,3)=AJ2740,"GRN Processing",IF(ROUND(N(AF2740)/Assumptions!$C$12,3)=AJ2740,"GRN-to-Putaway Wait",IF(ROUND(N(AG2740)/Assumptions!$C$13,3)=AJ2740,"Putaway","Within SLA")))))))))))</f>
        <v>QC-to-GRN Wait</v>
      </c>
    </row>
    <row r="2741" customFormat="false" ht="15" hidden="false" customHeight="false" outlineLevel="0" collapsed="false">
      <c r="A2741" s="0" t="s">
        <v>7837</v>
      </c>
      <c r="B2741" s="0" t="s">
        <v>7838</v>
      </c>
      <c r="C2741" s="0" t="s">
        <v>134</v>
      </c>
      <c r="D2741" s="0" t="s">
        <v>147</v>
      </c>
      <c r="E2741" s="0" t="s">
        <v>7839</v>
      </c>
      <c r="F2741" s="0" t="s">
        <v>149</v>
      </c>
      <c r="G2741" s="0" t="s">
        <v>150</v>
      </c>
      <c r="H2741" s="17" t="n">
        <v>46269.4479166667</v>
      </c>
      <c r="I2741" s="17" t="n">
        <v>46269.4583333333</v>
      </c>
      <c r="J2741" s="17" t="n">
        <v>46269.4645833333</v>
      </c>
      <c r="K2741" s="17" t="n">
        <v>46269.4986111111</v>
      </c>
      <c r="L2741" s="17" t="n">
        <v>46269.5013888889</v>
      </c>
      <c r="M2741" s="17" t="n">
        <v>46269.5125</v>
      </c>
      <c r="N2741" s="17" t="n">
        <v>46269.5680555556</v>
      </c>
      <c r="O2741" s="17" t="n">
        <v>46269.5784722222</v>
      </c>
      <c r="P2741" s="17" t="n">
        <v>46269.5895833333</v>
      </c>
      <c r="Q2741" s="17" t="n">
        <v>46269.5979166667</v>
      </c>
      <c r="R2741" s="0" t="n">
        <v>405</v>
      </c>
      <c r="S2741" s="0" t="n">
        <v>0</v>
      </c>
      <c r="T2741" s="0" t="n">
        <v>0</v>
      </c>
      <c r="U2741" s="18" t="s">
        <v>130</v>
      </c>
      <c r="V2741" s="18" t="s">
        <v>131</v>
      </c>
      <c r="W2741" s="0" t="str">
        <f aca="false">IF(AND(X2741&gt;=6,X2741&lt;14),"A",IF(AND(X2741&gt;=14,X2741&lt;22),"B","C"))</f>
        <v>A</v>
      </c>
      <c r="X2741" s="18" t="n">
        <f aca="false">HOUR(H2741)</f>
        <v>10</v>
      </c>
      <c r="Y2741" s="18" t="n">
        <f aca="false">ROUND((I2741-H2741)*1440,0)</f>
        <v>15</v>
      </c>
      <c r="Z2741" s="18" t="n">
        <f aca="false">ROUND((J2741-I2741)*1440,0)</f>
        <v>9</v>
      </c>
      <c r="AA2741" s="18" t="n">
        <f aca="false">ROUND((K2741-J2741)*1440,0)</f>
        <v>49</v>
      </c>
      <c r="AB2741" s="18" t="n">
        <f aca="false">ROUND((L2741-K2741)*1440,0)</f>
        <v>4</v>
      </c>
      <c r="AC2741" s="18" t="n">
        <f aca="false">ROUND((M2741-L2741)*1440,0)</f>
        <v>16</v>
      </c>
      <c r="AD2741" s="18" t="n">
        <f aca="false">IF(N2741="","",ROUND((N2741-M2741)*1440,0))</f>
        <v>80</v>
      </c>
      <c r="AE2741" s="18" t="n">
        <f aca="false">IF(O2741="","",ROUND((O2741-N2741)*1440,0))</f>
        <v>15</v>
      </c>
      <c r="AF2741" s="18" t="n">
        <f aca="false">IF(P2741="","",ROUND((P2741-O2741)*1440,0))</f>
        <v>16</v>
      </c>
      <c r="AG2741" s="18" t="n">
        <f aca="false">IF(Q2741="","",ROUND((Q2741-P2741)*1440,0))</f>
        <v>12</v>
      </c>
      <c r="AH2741" s="18" t="n">
        <f aca="false">IF(Q2741="","",ROUND((Q2741-H2741)*1440,0))</f>
        <v>216</v>
      </c>
      <c r="AI2741" s="19" t="n">
        <f aca="false">ROUND(IF(O2741="",Assumptions!$B$25-K2741,O2741-K2741)*24,1)</f>
        <v>1.9</v>
      </c>
      <c r="AJ2741" s="20" t="n">
        <f aca="false">ROUND(MAX(N(Y2741)/Assumptions!$C$5, N(Z2741)/Assumptions!$C$6, N(AA2741)/Assumptions!$C$7, N(AB2741)/Assumptions!$C$8, N(AC2741)/Assumptions!$C$9, N(AD2741)/Assumptions!$C$10, N(AE2741)/Assumptions!$C$11, N(AF2741)/Assumptions!$C$12, N(AG2741)/Assumptions!$C$13),3)</f>
        <v>2.667</v>
      </c>
      <c r="AK2741" s="0" t="str">
        <f aca="false">IF(OR(U2741="Pending",U2741="On Hold"),"Open GRN (awaiting)",IF(AJ2741&lt;=1,"Within SLA",IF(ROUND(N(Y2741)/Assumptions!$C$5,3)=AJ2741,"Gate Wait",IF(ROUND(N(Z2741)/Assumptions!$C$6,3)=AJ2741,"Dock Wait",IF(ROUND(N(AA2741)/Assumptions!$C$7,3)=AJ2741,"Unloading",IF(ROUND(N(AB2741)/Assumptions!$C$8,3)=AJ2741,"Unload-to-QC Wait",IF(ROUND(N(AC2741)/Assumptions!$C$9,3)=AJ2741,"QC",IF(ROUND(N(AD2741)/Assumptions!$C$10,3)=AJ2741,"QC-to-GRN Wait",IF(ROUND(N(AE2741)/Assumptions!$C$11,3)=AJ2741,"GRN Processing",IF(ROUND(N(AF2741)/Assumptions!$C$12,3)=AJ2741,"GRN-to-Putaway Wait",IF(ROUND(N(AG2741)/Assumptions!$C$13,3)=AJ2741,"Putaway","Within SLA")))))))))))</f>
        <v>QC-to-GRN Wait</v>
      </c>
    </row>
    <row r="2742" customFormat="false" ht="15" hidden="false" customHeight="false" outlineLevel="0" collapsed="false">
      <c r="A2742" s="0" t="s">
        <v>7840</v>
      </c>
      <c r="B2742" s="0" t="s">
        <v>7841</v>
      </c>
      <c r="C2742" s="0" t="s">
        <v>286</v>
      </c>
      <c r="D2742" s="0" t="s">
        <v>135</v>
      </c>
      <c r="E2742" s="0" t="s">
        <v>7842</v>
      </c>
      <c r="F2742" s="0" t="s">
        <v>121</v>
      </c>
      <c r="G2742" s="0" t="s">
        <v>138</v>
      </c>
      <c r="H2742" s="17" t="n">
        <v>46269.4513888889</v>
      </c>
      <c r="I2742" s="17" t="n">
        <v>46269.5444444444</v>
      </c>
      <c r="J2742" s="17" t="n">
        <v>46269.5618055556</v>
      </c>
      <c r="K2742" s="17" t="n">
        <v>46269.6118055556</v>
      </c>
      <c r="L2742" s="17" t="n">
        <v>46269.6222222222</v>
      </c>
      <c r="M2742" s="17" t="n">
        <v>46269.6395833333</v>
      </c>
      <c r="N2742" s="17" t="n">
        <v>46269.68125</v>
      </c>
      <c r="O2742" s="17" t="n">
        <v>46269.7513888889</v>
      </c>
      <c r="P2742" s="17" t="n">
        <v>46269.7590277778</v>
      </c>
      <c r="Q2742" s="17" t="n">
        <v>46269.7673611111</v>
      </c>
      <c r="R2742" s="0" t="n">
        <v>213</v>
      </c>
      <c r="S2742" s="0" t="n">
        <v>0</v>
      </c>
      <c r="T2742" s="0" t="n">
        <v>0</v>
      </c>
      <c r="U2742" s="18" t="s">
        <v>130</v>
      </c>
      <c r="V2742" s="18" t="s">
        <v>139</v>
      </c>
      <c r="W2742" s="0" t="str">
        <f aca="false">IF(AND(X2742&gt;=6,X2742&lt;14),"A",IF(AND(X2742&gt;=14,X2742&lt;22),"B","C"))</f>
        <v>A</v>
      </c>
      <c r="X2742" s="18" t="n">
        <f aca="false">HOUR(H2742)</f>
        <v>10</v>
      </c>
      <c r="Y2742" s="18" t="n">
        <f aca="false">ROUND((I2742-H2742)*1440,0)</f>
        <v>134</v>
      </c>
      <c r="Z2742" s="18" t="n">
        <f aca="false">ROUND((J2742-I2742)*1440,0)</f>
        <v>25</v>
      </c>
      <c r="AA2742" s="18" t="n">
        <f aca="false">ROUND((K2742-J2742)*1440,0)</f>
        <v>72</v>
      </c>
      <c r="AB2742" s="18" t="n">
        <f aca="false">ROUND((L2742-K2742)*1440,0)</f>
        <v>15</v>
      </c>
      <c r="AC2742" s="18" t="n">
        <f aca="false">ROUND((M2742-L2742)*1440,0)</f>
        <v>25</v>
      </c>
      <c r="AD2742" s="18" t="n">
        <f aca="false">IF(N2742="","",ROUND((N2742-M2742)*1440,0))</f>
        <v>60</v>
      </c>
      <c r="AE2742" s="18" t="n">
        <f aca="false">IF(O2742="","",ROUND((O2742-N2742)*1440,0))</f>
        <v>101</v>
      </c>
      <c r="AF2742" s="18" t="n">
        <f aca="false">IF(P2742="","",ROUND((P2742-O2742)*1440,0))</f>
        <v>11</v>
      </c>
      <c r="AG2742" s="18" t="n">
        <f aca="false">IF(Q2742="","",ROUND((Q2742-P2742)*1440,0))</f>
        <v>12</v>
      </c>
      <c r="AH2742" s="18" t="n">
        <f aca="false">IF(Q2742="","",ROUND((Q2742-H2742)*1440,0))</f>
        <v>455</v>
      </c>
      <c r="AI2742" s="19" t="n">
        <f aca="false">ROUND(IF(O2742="",Assumptions!$B$25-K2742,O2742-K2742)*24,1)</f>
        <v>3.4</v>
      </c>
      <c r="AJ2742" s="20" t="n">
        <f aca="false">ROUND(MAX(N(Y2742)/Assumptions!$C$5, N(Z2742)/Assumptions!$C$6, N(AA2742)/Assumptions!$C$7, N(AB2742)/Assumptions!$C$8, N(AC2742)/Assumptions!$C$9, N(AD2742)/Assumptions!$C$10, N(AE2742)/Assumptions!$C$11, N(AF2742)/Assumptions!$C$12, N(AG2742)/Assumptions!$C$13),3)</f>
        <v>4.467</v>
      </c>
      <c r="AK2742" s="0" t="str">
        <f aca="false">IF(OR(U2742="Pending",U2742="On Hold"),"Open GRN (awaiting)",IF(AJ2742&lt;=1,"Within SLA",IF(ROUND(N(Y2742)/Assumptions!$C$5,3)=AJ2742,"Gate Wait",IF(ROUND(N(Z2742)/Assumptions!$C$6,3)=AJ2742,"Dock Wait",IF(ROUND(N(AA2742)/Assumptions!$C$7,3)=AJ2742,"Unloading",IF(ROUND(N(AB2742)/Assumptions!$C$8,3)=AJ2742,"Unload-to-QC Wait",IF(ROUND(N(AC2742)/Assumptions!$C$9,3)=AJ2742,"QC",IF(ROUND(N(AD2742)/Assumptions!$C$10,3)=AJ2742,"QC-to-GRN Wait",IF(ROUND(N(AE2742)/Assumptions!$C$11,3)=AJ2742,"GRN Processing",IF(ROUND(N(AF2742)/Assumptions!$C$12,3)=AJ2742,"GRN-to-Putaway Wait",IF(ROUND(N(AG2742)/Assumptions!$C$13,3)=AJ2742,"Putaway","Within SLA")))))))))))</f>
        <v>Gate Wait</v>
      </c>
    </row>
    <row r="2743" customFormat="false" ht="15" hidden="false" customHeight="false" outlineLevel="0" collapsed="false">
      <c r="A2743" s="0" t="s">
        <v>7843</v>
      </c>
      <c r="B2743" s="0" t="s">
        <v>7844</v>
      </c>
      <c r="C2743" s="0" t="s">
        <v>134</v>
      </c>
      <c r="D2743" s="0" t="s">
        <v>135</v>
      </c>
      <c r="E2743" s="0" t="s">
        <v>2202</v>
      </c>
      <c r="F2743" s="0" t="s">
        <v>149</v>
      </c>
      <c r="G2743" s="0" t="s">
        <v>178</v>
      </c>
      <c r="H2743" s="17" t="n">
        <v>46269.4909722222</v>
      </c>
      <c r="I2743" s="17" t="n">
        <v>46269.5083333333</v>
      </c>
      <c r="J2743" s="17" t="n">
        <v>46269.5118055556</v>
      </c>
      <c r="K2743" s="17" t="n">
        <v>46269.5375</v>
      </c>
      <c r="L2743" s="17" t="n">
        <v>46269.5506944444</v>
      </c>
      <c r="M2743" s="17" t="n">
        <v>46269.5680555556</v>
      </c>
      <c r="N2743" s="17" t="n">
        <v>46269.5993055556</v>
      </c>
      <c r="O2743" s="17" t="n">
        <v>46269.625</v>
      </c>
      <c r="P2743" s="17" t="n">
        <v>46269.6444444444</v>
      </c>
      <c r="Q2743" s="17" t="n">
        <v>46269.6576388889</v>
      </c>
      <c r="R2743" s="0" t="n">
        <v>675</v>
      </c>
      <c r="S2743" s="0" t="n">
        <v>0</v>
      </c>
      <c r="T2743" s="0" t="n">
        <v>0</v>
      </c>
      <c r="U2743" s="18" t="s">
        <v>130</v>
      </c>
      <c r="V2743" s="18" t="s">
        <v>156</v>
      </c>
      <c r="W2743" s="0" t="str">
        <f aca="false">IF(AND(X2743&gt;=6,X2743&lt;14),"A",IF(AND(X2743&gt;=14,X2743&lt;22),"B","C"))</f>
        <v>A</v>
      </c>
      <c r="X2743" s="18" t="n">
        <f aca="false">HOUR(H2743)</f>
        <v>11</v>
      </c>
      <c r="Y2743" s="18" t="n">
        <f aca="false">ROUND((I2743-H2743)*1440,0)</f>
        <v>25</v>
      </c>
      <c r="Z2743" s="18" t="n">
        <f aca="false">ROUND((J2743-I2743)*1440,0)</f>
        <v>5</v>
      </c>
      <c r="AA2743" s="18" t="n">
        <f aca="false">ROUND((K2743-J2743)*1440,0)</f>
        <v>37</v>
      </c>
      <c r="AB2743" s="18" t="n">
        <f aca="false">ROUND((L2743-K2743)*1440,0)</f>
        <v>19</v>
      </c>
      <c r="AC2743" s="18" t="n">
        <f aca="false">ROUND((M2743-L2743)*1440,0)</f>
        <v>25</v>
      </c>
      <c r="AD2743" s="18" t="n">
        <f aca="false">IF(N2743="","",ROUND((N2743-M2743)*1440,0))</f>
        <v>45</v>
      </c>
      <c r="AE2743" s="18" t="n">
        <f aca="false">IF(O2743="","",ROUND((O2743-N2743)*1440,0))</f>
        <v>37</v>
      </c>
      <c r="AF2743" s="18" t="n">
        <f aca="false">IF(P2743="","",ROUND((P2743-O2743)*1440,0))</f>
        <v>28</v>
      </c>
      <c r="AG2743" s="18" t="n">
        <f aca="false">IF(Q2743="","",ROUND((Q2743-P2743)*1440,0))</f>
        <v>19</v>
      </c>
      <c r="AH2743" s="18" t="n">
        <f aca="false">IF(Q2743="","",ROUND((Q2743-H2743)*1440,0))</f>
        <v>240</v>
      </c>
      <c r="AI2743" s="19" t="n">
        <f aca="false">ROUND(IF(O2743="",Assumptions!$B$25-K2743,O2743-K2743)*24,1)</f>
        <v>2.1</v>
      </c>
      <c r="AJ2743" s="20" t="n">
        <f aca="false">ROUND(MAX(N(Y2743)/Assumptions!$C$5, N(Z2743)/Assumptions!$C$6, N(AA2743)/Assumptions!$C$7, N(AB2743)/Assumptions!$C$8, N(AC2743)/Assumptions!$C$9, N(AD2743)/Assumptions!$C$10, N(AE2743)/Assumptions!$C$11, N(AF2743)/Assumptions!$C$12, N(AG2743)/Assumptions!$C$13),3)</f>
        <v>1.5</v>
      </c>
      <c r="AK2743" s="0" t="str">
        <f aca="false">IF(OR(U2743="Pending",U2743="On Hold"),"Open GRN (awaiting)",IF(AJ2743&lt;=1,"Within SLA",IF(ROUND(N(Y2743)/Assumptions!$C$5,3)=AJ2743,"Gate Wait",IF(ROUND(N(Z2743)/Assumptions!$C$6,3)=AJ2743,"Dock Wait",IF(ROUND(N(AA2743)/Assumptions!$C$7,3)=AJ2743,"Unloading",IF(ROUND(N(AB2743)/Assumptions!$C$8,3)=AJ2743,"Unload-to-QC Wait",IF(ROUND(N(AC2743)/Assumptions!$C$9,3)=AJ2743,"QC",IF(ROUND(N(AD2743)/Assumptions!$C$10,3)=AJ2743,"QC-to-GRN Wait",IF(ROUND(N(AE2743)/Assumptions!$C$11,3)=AJ2743,"GRN Processing",IF(ROUND(N(AF2743)/Assumptions!$C$12,3)=AJ2743,"GRN-to-Putaway Wait",IF(ROUND(N(AG2743)/Assumptions!$C$13,3)=AJ2743,"Putaway","Within SLA")))))))))))</f>
        <v>QC-to-GRN Wait</v>
      </c>
    </row>
    <row r="2744" customFormat="false" ht="15" hidden="false" customHeight="false" outlineLevel="0" collapsed="false">
      <c r="A2744" s="0" t="s">
        <v>7845</v>
      </c>
      <c r="B2744" s="0" t="s">
        <v>7846</v>
      </c>
      <c r="C2744" s="0" t="s">
        <v>153</v>
      </c>
      <c r="D2744" s="0" t="s">
        <v>135</v>
      </c>
      <c r="E2744" s="0" t="s">
        <v>7847</v>
      </c>
      <c r="F2744" s="0" t="s">
        <v>155</v>
      </c>
      <c r="G2744" s="0" t="s">
        <v>138</v>
      </c>
      <c r="H2744" s="17" t="n">
        <v>46269.4972222222</v>
      </c>
      <c r="I2744" s="17" t="n">
        <v>46269.5138888889</v>
      </c>
      <c r="J2744" s="17" t="n">
        <v>46269.5166666667</v>
      </c>
      <c r="K2744" s="17" t="n">
        <v>46269.5395833333</v>
      </c>
      <c r="L2744" s="17" t="n">
        <v>46269.5430555556</v>
      </c>
      <c r="M2744" s="17" t="n">
        <v>46269.5555555556</v>
      </c>
      <c r="N2744" s="17" t="n">
        <v>46269.5743055556</v>
      </c>
      <c r="O2744" s="17" t="n">
        <v>46269.6375</v>
      </c>
      <c r="P2744" s="17" t="n">
        <v>46269.6965277778</v>
      </c>
      <c r="Q2744" s="17" t="n">
        <v>46269.7131944444</v>
      </c>
      <c r="R2744" s="0" t="n">
        <v>187</v>
      </c>
      <c r="S2744" s="0" t="n">
        <v>0</v>
      </c>
      <c r="T2744" s="0" t="n">
        <v>1</v>
      </c>
      <c r="U2744" s="18" t="s">
        <v>123</v>
      </c>
      <c r="V2744" s="18" t="s">
        <v>144</v>
      </c>
      <c r="W2744" s="0" t="str">
        <f aca="false">IF(AND(X2744&gt;=6,X2744&lt;14),"A",IF(AND(X2744&gt;=14,X2744&lt;22),"B","C"))</f>
        <v>A</v>
      </c>
      <c r="X2744" s="18" t="n">
        <f aca="false">HOUR(H2744)</f>
        <v>11</v>
      </c>
      <c r="Y2744" s="18" t="n">
        <f aca="false">ROUND((I2744-H2744)*1440,0)</f>
        <v>24</v>
      </c>
      <c r="Z2744" s="18" t="n">
        <f aca="false">ROUND((J2744-I2744)*1440,0)</f>
        <v>4</v>
      </c>
      <c r="AA2744" s="18" t="n">
        <f aca="false">ROUND((K2744-J2744)*1440,0)</f>
        <v>33</v>
      </c>
      <c r="AB2744" s="18" t="n">
        <f aca="false">ROUND((L2744-K2744)*1440,0)</f>
        <v>5</v>
      </c>
      <c r="AC2744" s="18" t="n">
        <f aca="false">ROUND((M2744-L2744)*1440,0)</f>
        <v>18</v>
      </c>
      <c r="AD2744" s="18" t="n">
        <f aca="false">IF(N2744="","",ROUND((N2744-M2744)*1440,0))</f>
        <v>27</v>
      </c>
      <c r="AE2744" s="18" t="n">
        <f aca="false">IF(O2744="","",ROUND((O2744-N2744)*1440,0))</f>
        <v>91</v>
      </c>
      <c r="AF2744" s="18" t="n">
        <f aca="false">IF(P2744="","",ROUND((P2744-O2744)*1440,0))</f>
        <v>85</v>
      </c>
      <c r="AG2744" s="18" t="n">
        <f aca="false">IF(Q2744="","",ROUND((Q2744-P2744)*1440,0))</f>
        <v>24</v>
      </c>
      <c r="AH2744" s="18" t="n">
        <f aca="false">IF(Q2744="","",ROUND((Q2744-H2744)*1440,0))</f>
        <v>311</v>
      </c>
      <c r="AI2744" s="19" t="n">
        <f aca="false">ROUND(IF(O2744="",Assumptions!$B$25-K2744,O2744-K2744)*24,1)</f>
        <v>2.4</v>
      </c>
      <c r="AJ2744" s="20" t="n">
        <f aca="false">ROUND(MAX(N(Y2744)/Assumptions!$C$5, N(Z2744)/Assumptions!$C$6, N(AA2744)/Assumptions!$C$7, N(AB2744)/Assumptions!$C$8, N(AC2744)/Assumptions!$C$9, N(AD2744)/Assumptions!$C$10, N(AE2744)/Assumptions!$C$11, N(AF2744)/Assumptions!$C$12, N(AG2744)/Assumptions!$C$13),3)</f>
        <v>4.25</v>
      </c>
      <c r="AK2744" s="0" t="str">
        <f aca="false">IF(OR(U2744="Pending",U2744="On Hold"),"Open GRN (awaiting)",IF(AJ2744&lt;=1,"Within SLA",IF(ROUND(N(Y2744)/Assumptions!$C$5,3)=AJ2744,"Gate Wait",IF(ROUND(N(Z2744)/Assumptions!$C$6,3)=AJ2744,"Dock Wait",IF(ROUND(N(AA2744)/Assumptions!$C$7,3)=AJ2744,"Unloading",IF(ROUND(N(AB2744)/Assumptions!$C$8,3)=AJ2744,"Unload-to-QC Wait",IF(ROUND(N(AC2744)/Assumptions!$C$9,3)=AJ2744,"QC",IF(ROUND(N(AD2744)/Assumptions!$C$10,3)=AJ2744,"QC-to-GRN Wait",IF(ROUND(N(AE2744)/Assumptions!$C$11,3)=AJ2744,"GRN Processing",IF(ROUND(N(AF2744)/Assumptions!$C$12,3)=AJ2744,"GRN-to-Putaway Wait",IF(ROUND(N(AG2744)/Assumptions!$C$13,3)=AJ2744,"Putaway","Within SLA")))))))))))</f>
        <v>GRN-to-Putaway Wait</v>
      </c>
    </row>
    <row r="2745" customFormat="false" ht="15" hidden="false" customHeight="false" outlineLevel="0" collapsed="false">
      <c r="A2745" s="0" t="s">
        <v>7848</v>
      </c>
      <c r="B2745" s="0" t="s">
        <v>7849</v>
      </c>
      <c r="C2745" s="0" t="s">
        <v>118</v>
      </c>
      <c r="D2745" s="0" t="s">
        <v>119</v>
      </c>
      <c r="E2745" s="0" t="s">
        <v>7850</v>
      </c>
      <c r="F2745" s="0" t="s">
        <v>137</v>
      </c>
      <c r="G2745" s="0" t="s">
        <v>122</v>
      </c>
      <c r="H2745" s="17" t="n">
        <v>46269.4979166667</v>
      </c>
      <c r="I2745" s="17" t="n">
        <v>46269.5215277778</v>
      </c>
      <c r="J2745" s="17" t="n">
        <v>46269.5229166667</v>
      </c>
      <c r="K2745" s="17" t="n">
        <v>46269.5354166667</v>
      </c>
      <c r="L2745" s="17" t="n">
        <v>46269.5472222222</v>
      </c>
      <c r="M2745" s="17" t="n">
        <v>46269.5631944445</v>
      </c>
      <c r="N2745" s="17" t="n">
        <v>46269.6083333333</v>
      </c>
      <c r="O2745" s="17" t="n">
        <v>46269.61875</v>
      </c>
      <c r="P2745" s="17" t="n">
        <v>46269.6326388889</v>
      </c>
      <c r="Q2745" s="17" t="n">
        <v>46269.65</v>
      </c>
      <c r="R2745" s="0" t="n">
        <v>165</v>
      </c>
      <c r="S2745" s="0" t="n">
        <v>0</v>
      </c>
      <c r="T2745" s="0" t="n">
        <v>0</v>
      </c>
      <c r="U2745" s="18" t="s">
        <v>130</v>
      </c>
      <c r="V2745" s="18" t="s">
        <v>144</v>
      </c>
      <c r="W2745" s="0" t="str">
        <f aca="false">IF(AND(X2745&gt;=6,X2745&lt;14),"A",IF(AND(X2745&gt;=14,X2745&lt;22),"B","C"))</f>
        <v>A</v>
      </c>
      <c r="X2745" s="18" t="n">
        <f aca="false">HOUR(H2745)</f>
        <v>11</v>
      </c>
      <c r="Y2745" s="18" t="n">
        <f aca="false">ROUND((I2745-H2745)*1440,0)</f>
        <v>34</v>
      </c>
      <c r="Z2745" s="18" t="n">
        <f aca="false">ROUND((J2745-I2745)*1440,0)</f>
        <v>2</v>
      </c>
      <c r="AA2745" s="18" t="n">
        <f aca="false">ROUND((K2745-J2745)*1440,0)</f>
        <v>18</v>
      </c>
      <c r="AB2745" s="18" t="n">
        <f aca="false">ROUND((L2745-K2745)*1440,0)</f>
        <v>17</v>
      </c>
      <c r="AC2745" s="18" t="n">
        <f aca="false">ROUND((M2745-L2745)*1440,0)</f>
        <v>23</v>
      </c>
      <c r="AD2745" s="18" t="n">
        <f aca="false">IF(N2745="","",ROUND((N2745-M2745)*1440,0))</f>
        <v>65</v>
      </c>
      <c r="AE2745" s="18" t="n">
        <f aca="false">IF(O2745="","",ROUND((O2745-N2745)*1440,0))</f>
        <v>15</v>
      </c>
      <c r="AF2745" s="18" t="n">
        <f aca="false">IF(P2745="","",ROUND((P2745-O2745)*1440,0))</f>
        <v>20</v>
      </c>
      <c r="AG2745" s="18" t="n">
        <f aca="false">IF(Q2745="","",ROUND((Q2745-P2745)*1440,0))</f>
        <v>25</v>
      </c>
      <c r="AH2745" s="18" t="n">
        <f aca="false">IF(Q2745="","",ROUND((Q2745-H2745)*1440,0))</f>
        <v>219</v>
      </c>
      <c r="AI2745" s="19" t="n">
        <f aca="false">ROUND(IF(O2745="",Assumptions!$B$25-K2745,O2745-K2745)*24,1)</f>
        <v>2</v>
      </c>
      <c r="AJ2745" s="20" t="n">
        <f aca="false">ROUND(MAX(N(Y2745)/Assumptions!$C$5, N(Z2745)/Assumptions!$C$6, N(AA2745)/Assumptions!$C$7, N(AB2745)/Assumptions!$C$8, N(AC2745)/Assumptions!$C$9, N(AD2745)/Assumptions!$C$10, N(AE2745)/Assumptions!$C$11, N(AF2745)/Assumptions!$C$12, N(AG2745)/Assumptions!$C$13),3)</f>
        <v>2.167</v>
      </c>
      <c r="AK2745" s="0" t="str">
        <f aca="false">IF(OR(U2745="Pending",U2745="On Hold"),"Open GRN (awaiting)",IF(AJ2745&lt;=1,"Within SLA",IF(ROUND(N(Y2745)/Assumptions!$C$5,3)=AJ2745,"Gate Wait",IF(ROUND(N(Z2745)/Assumptions!$C$6,3)=AJ2745,"Dock Wait",IF(ROUND(N(AA2745)/Assumptions!$C$7,3)=AJ2745,"Unloading",IF(ROUND(N(AB2745)/Assumptions!$C$8,3)=AJ2745,"Unload-to-QC Wait",IF(ROUND(N(AC2745)/Assumptions!$C$9,3)=AJ2745,"QC",IF(ROUND(N(AD2745)/Assumptions!$C$10,3)=AJ2745,"QC-to-GRN Wait",IF(ROUND(N(AE2745)/Assumptions!$C$11,3)=AJ2745,"GRN Processing",IF(ROUND(N(AF2745)/Assumptions!$C$12,3)=AJ2745,"GRN-to-Putaway Wait",IF(ROUND(N(AG2745)/Assumptions!$C$13,3)=AJ2745,"Putaway","Within SLA")))))))))))</f>
        <v>QC-to-GRN Wait</v>
      </c>
    </row>
    <row r="2746" customFormat="false" ht="15" hidden="false" customHeight="false" outlineLevel="0" collapsed="false">
      <c r="A2746" s="0" t="s">
        <v>7851</v>
      </c>
      <c r="B2746" s="0" t="s">
        <v>7852</v>
      </c>
      <c r="C2746" s="0" t="s">
        <v>134</v>
      </c>
      <c r="D2746" s="0" t="s">
        <v>147</v>
      </c>
      <c r="E2746" s="0" t="s">
        <v>7853</v>
      </c>
      <c r="F2746" s="0" t="s">
        <v>149</v>
      </c>
      <c r="G2746" s="0" t="s">
        <v>167</v>
      </c>
      <c r="H2746" s="17" t="n">
        <v>46269.5423611111</v>
      </c>
      <c r="I2746" s="17" t="n">
        <v>46269.5590277778</v>
      </c>
      <c r="J2746" s="17" t="n">
        <v>46269.5645833333</v>
      </c>
      <c r="K2746" s="17" t="n">
        <v>46269.5763888889</v>
      </c>
      <c r="L2746" s="17" t="n">
        <v>46269.5875</v>
      </c>
      <c r="M2746" s="17" t="n">
        <v>46269.6083333333</v>
      </c>
      <c r="N2746" s="17" t="n">
        <v>46269.63125</v>
      </c>
      <c r="O2746" s="17" t="n">
        <v>46269.6854166667</v>
      </c>
      <c r="P2746" s="17" t="n">
        <v>46269.6888888889</v>
      </c>
      <c r="Q2746" s="17" t="n">
        <v>46269.6951388889</v>
      </c>
      <c r="R2746" s="0" t="n">
        <v>387</v>
      </c>
      <c r="S2746" s="0" t="n">
        <v>0</v>
      </c>
      <c r="T2746" s="0" t="n">
        <v>0</v>
      </c>
      <c r="U2746" s="18" t="s">
        <v>130</v>
      </c>
      <c r="V2746" s="18" t="s">
        <v>156</v>
      </c>
      <c r="W2746" s="0" t="str">
        <f aca="false">IF(AND(X2746&gt;=6,X2746&lt;14),"A",IF(AND(X2746&gt;=14,X2746&lt;22),"B","C"))</f>
        <v>A</v>
      </c>
      <c r="X2746" s="18" t="n">
        <f aca="false">HOUR(H2746)</f>
        <v>13</v>
      </c>
      <c r="Y2746" s="18" t="n">
        <f aca="false">ROUND((I2746-H2746)*1440,0)</f>
        <v>24</v>
      </c>
      <c r="Z2746" s="18" t="n">
        <f aca="false">ROUND((J2746-I2746)*1440,0)</f>
        <v>8</v>
      </c>
      <c r="AA2746" s="18" t="n">
        <f aca="false">ROUND((K2746-J2746)*1440,0)</f>
        <v>17</v>
      </c>
      <c r="AB2746" s="18" t="n">
        <f aca="false">ROUND((L2746-K2746)*1440,0)</f>
        <v>16</v>
      </c>
      <c r="AC2746" s="18" t="n">
        <f aca="false">ROUND((M2746-L2746)*1440,0)</f>
        <v>30</v>
      </c>
      <c r="AD2746" s="18" t="n">
        <f aca="false">IF(N2746="","",ROUND((N2746-M2746)*1440,0))</f>
        <v>33</v>
      </c>
      <c r="AE2746" s="18" t="n">
        <f aca="false">IF(O2746="","",ROUND((O2746-N2746)*1440,0))</f>
        <v>78</v>
      </c>
      <c r="AF2746" s="18" t="n">
        <f aca="false">IF(P2746="","",ROUND((P2746-O2746)*1440,0))</f>
        <v>5</v>
      </c>
      <c r="AG2746" s="18" t="n">
        <f aca="false">IF(Q2746="","",ROUND((Q2746-P2746)*1440,0))</f>
        <v>9</v>
      </c>
      <c r="AH2746" s="18" t="n">
        <f aca="false">IF(Q2746="","",ROUND((Q2746-H2746)*1440,0))</f>
        <v>220</v>
      </c>
      <c r="AI2746" s="19" t="n">
        <f aca="false">ROUND(IF(O2746="",Assumptions!$B$25-K2746,O2746-K2746)*24,1)</f>
        <v>2.6</v>
      </c>
      <c r="AJ2746" s="20" t="n">
        <f aca="false">ROUND(MAX(N(Y2746)/Assumptions!$C$5, N(Z2746)/Assumptions!$C$6, N(AA2746)/Assumptions!$C$7, N(AB2746)/Assumptions!$C$8, N(AC2746)/Assumptions!$C$9, N(AD2746)/Assumptions!$C$10, N(AE2746)/Assumptions!$C$11, N(AF2746)/Assumptions!$C$12, N(AG2746)/Assumptions!$C$13),3)</f>
        <v>1.733</v>
      </c>
      <c r="AK2746" s="0" t="str">
        <f aca="false">IF(OR(U2746="Pending",U2746="On Hold"),"Open GRN (awaiting)",IF(AJ2746&lt;=1,"Within SLA",IF(ROUND(N(Y2746)/Assumptions!$C$5,3)=AJ2746,"Gate Wait",IF(ROUND(N(Z2746)/Assumptions!$C$6,3)=AJ2746,"Dock Wait",IF(ROUND(N(AA2746)/Assumptions!$C$7,3)=AJ2746,"Unloading",IF(ROUND(N(AB2746)/Assumptions!$C$8,3)=AJ2746,"Unload-to-QC Wait",IF(ROUND(N(AC2746)/Assumptions!$C$9,3)=AJ2746,"QC",IF(ROUND(N(AD2746)/Assumptions!$C$10,3)=AJ2746,"QC-to-GRN Wait",IF(ROUND(N(AE2746)/Assumptions!$C$11,3)=AJ2746,"GRN Processing",IF(ROUND(N(AF2746)/Assumptions!$C$12,3)=AJ2746,"GRN-to-Putaway Wait",IF(ROUND(N(AG2746)/Assumptions!$C$13,3)=AJ2746,"Putaway","Within SLA")))))))))))</f>
        <v>GRN Processing</v>
      </c>
    </row>
    <row r="2747" customFormat="false" ht="15" hidden="false" customHeight="false" outlineLevel="0" collapsed="false">
      <c r="A2747" s="0" t="s">
        <v>7854</v>
      </c>
      <c r="B2747" s="0" t="s">
        <v>7855</v>
      </c>
      <c r="C2747" s="0" t="s">
        <v>134</v>
      </c>
      <c r="D2747" s="0" t="s">
        <v>119</v>
      </c>
      <c r="E2747" s="0" t="s">
        <v>447</v>
      </c>
      <c r="F2747" s="0" t="s">
        <v>149</v>
      </c>
      <c r="G2747" s="0" t="s">
        <v>129</v>
      </c>
      <c r="H2747" s="17" t="n">
        <v>46269.5513888889</v>
      </c>
      <c r="I2747" s="17" t="n">
        <v>46269.5645833333</v>
      </c>
      <c r="J2747" s="17" t="n">
        <v>46269.5680555556</v>
      </c>
      <c r="K2747" s="17" t="n">
        <v>46269.5916666667</v>
      </c>
      <c r="L2747" s="17" t="n">
        <v>46269.6083333333</v>
      </c>
      <c r="M2747" s="17" t="n">
        <v>46269.6270833333</v>
      </c>
      <c r="N2747" s="17" t="n">
        <v>46269.6340277778</v>
      </c>
      <c r="O2747" s="17" t="n">
        <v>46269.6458333333</v>
      </c>
      <c r="P2747" s="17" t="n">
        <v>46269.6597222222</v>
      </c>
      <c r="Q2747" s="17" t="n">
        <v>46269.6958333333</v>
      </c>
      <c r="R2747" s="0" t="n">
        <v>194</v>
      </c>
      <c r="S2747" s="0" t="n">
        <v>0</v>
      </c>
      <c r="T2747" s="0" t="n">
        <v>0</v>
      </c>
      <c r="U2747" s="18" t="s">
        <v>130</v>
      </c>
      <c r="V2747" s="18" t="s">
        <v>144</v>
      </c>
      <c r="W2747" s="0" t="str">
        <f aca="false">IF(AND(X2747&gt;=6,X2747&lt;14),"A",IF(AND(X2747&gt;=14,X2747&lt;22),"B","C"))</f>
        <v>A</v>
      </c>
      <c r="X2747" s="18" t="n">
        <f aca="false">HOUR(H2747)</f>
        <v>13</v>
      </c>
      <c r="Y2747" s="18" t="n">
        <f aca="false">ROUND((I2747-H2747)*1440,0)</f>
        <v>19</v>
      </c>
      <c r="Z2747" s="18" t="n">
        <f aca="false">ROUND((J2747-I2747)*1440,0)</f>
        <v>5</v>
      </c>
      <c r="AA2747" s="18" t="n">
        <f aca="false">ROUND((K2747-J2747)*1440,0)</f>
        <v>34</v>
      </c>
      <c r="AB2747" s="18" t="n">
        <f aca="false">ROUND((L2747-K2747)*1440,0)</f>
        <v>24</v>
      </c>
      <c r="AC2747" s="18" t="n">
        <f aca="false">ROUND((M2747-L2747)*1440,0)</f>
        <v>27</v>
      </c>
      <c r="AD2747" s="18" t="n">
        <f aca="false">IF(N2747="","",ROUND((N2747-M2747)*1440,0))</f>
        <v>10</v>
      </c>
      <c r="AE2747" s="18" t="n">
        <f aca="false">IF(O2747="","",ROUND((O2747-N2747)*1440,0))</f>
        <v>17</v>
      </c>
      <c r="AF2747" s="18" t="n">
        <f aca="false">IF(P2747="","",ROUND((P2747-O2747)*1440,0))</f>
        <v>20</v>
      </c>
      <c r="AG2747" s="18" t="n">
        <f aca="false">IF(Q2747="","",ROUND((Q2747-P2747)*1440,0))</f>
        <v>52</v>
      </c>
      <c r="AH2747" s="18" t="n">
        <f aca="false">IF(Q2747="","",ROUND((Q2747-H2747)*1440,0))</f>
        <v>208</v>
      </c>
      <c r="AI2747" s="19" t="n">
        <f aca="false">ROUND(IF(O2747="",Assumptions!$B$25-K2747,O2747-K2747)*24,1)</f>
        <v>1.3</v>
      </c>
      <c r="AJ2747" s="20" t="n">
        <f aca="false">ROUND(MAX(N(Y2747)/Assumptions!$C$5, N(Z2747)/Assumptions!$C$6, N(AA2747)/Assumptions!$C$7, N(AB2747)/Assumptions!$C$8, N(AC2747)/Assumptions!$C$9, N(AD2747)/Assumptions!$C$10, N(AE2747)/Assumptions!$C$11, N(AF2747)/Assumptions!$C$12, N(AG2747)/Assumptions!$C$13),3)</f>
        <v>1.6</v>
      </c>
      <c r="AK2747" s="0" t="str">
        <f aca="false">IF(OR(U2747="Pending",U2747="On Hold"),"Open GRN (awaiting)",IF(AJ2747&lt;=1,"Within SLA",IF(ROUND(N(Y2747)/Assumptions!$C$5,3)=AJ2747,"Gate Wait",IF(ROUND(N(Z2747)/Assumptions!$C$6,3)=AJ2747,"Dock Wait",IF(ROUND(N(AA2747)/Assumptions!$C$7,3)=AJ2747,"Unloading",IF(ROUND(N(AB2747)/Assumptions!$C$8,3)=AJ2747,"Unload-to-QC Wait",IF(ROUND(N(AC2747)/Assumptions!$C$9,3)=AJ2747,"QC",IF(ROUND(N(AD2747)/Assumptions!$C$10,3)=AJ2747,"QC-to-GRN Wait",IF(ROUND(N(AE2747)/Assumptions!$C$11,3)=AJ2747,"GRN Processing",IF(ROUND(N(AF2747)/Assumptions!$C$12,3)=AJ2747,"GRN-to-Putaway Wait",IF(ROUND(N(AG2747)/Assumptions!$C$13,3)=AJ2747,"Putaway","Within SLA")))))))))))</f>
        <v>Unload-to-QC Wait</v>
      </c>
    </row>
    <row r="2748" customFormat="false" ht="15" hidden="false" customHeight="false" outlineLevel="0" collapsed="false">
      <c r="A2748" s="0" t="s">
        <v>7856</v>
      </c>
      <c r="B2748" s="0" t="s">
        <v>7857</v>
      </c>
      <c r="C2748" s="0" t="s">
        <v>126</v>
      </c>
      <c r="D2748" s="0" t="s">
        <v>119</v>
      </c>
      <c r="E2748" s="0" t="s">
        <v>7858</v>
      </c>
      <c r="F2748" s="0" t="s">
        <v>128</v>
      </c>
      <c r="G2748" s="0" t="s">
        <v>129</v>
      </c>
      <c r="H2748" s="17" t="n">
        <v>46269.5666666667</v>
      </c>
      <c r="I2748" s="17" t="n">
        <v>46269.58125</v>
      </c>
      <c r="J2748" s="17" t="n">
        <v>46269.5854166667</v>
      </c>
      <c r="K2748" s="17" t="n">
        <v>46269.6222222222</v>
      </c>
      <c r="L2748" s="17" t="n">
        <v>46269.6298611111</v>
      </c>
      <c r="M2748" s="17" t="n">
        <v>46269.6708333333</v>
      </c>
      <c r="N2748" s="17" t="n">
        <v>46269.6909722222</v>
      </c>
      <c r="O2748" s="17" t="n">
        <v>46269.7111111111</v>
      </c>
      <c r="P2748" s="17" t="n">
        <v>46269.7347222222</v>
      </c>
      <c r="Q2748" s="17" t="n">
        <v>46269.7513888889</v>
      </c>
      <c r="R2748" s="0" t="n">
        <v>358</v>
      </c>
      <c r="S2748" s="0" t="n">
        <v>0</v>
      </c>
      <c r="T2748" s="0" t="n">
        <v>0</v>
      </c>
      <c r="U2748" s="18" t="s">
        <v>130</v>
      </c>
      <c r="V2748" s="18" t="s">
        <v>144</v>
      </c>
      <c r="W2748" s="0" t="str">
        <f aca="false">IF(AND(X2748&gt;=6,X2748&lt;14),"A",IF(AND(X2748&gt;=14,X2748&lt;22),"B","C"))</f>
        <v>A</v>
      </c>
      <c r="X2748" s="18" t="n">
        <f aca="false">HOUR(H2748)</f>
        <v>13</v>
      </c>
      <c r="Y2748" s="18" t="n">
        <f aca="false">ROUND((I2748-H2748)*1440,0)</f>
        <v>21</v>
      </c>
      <c r="Z2748" s="18" t="n">
        <f aca="false">ROUND((J2748-I2748)*1440,0)</f>
        <v>6</v>
      </c>
      <c r="AA2748" s="18" t="n">
        <f aca="false">ROUND((K2748-J2748)*1440,0)</f>
        <v>53</v>
      </c>
      <c r="AB2748" s="18" t="n">
        <f aca="false">ROUND((L2748-K2748)*1440,0)</f>
        <v>11</v>
      </c>
      <c r="AC2748" s="18" t="n">
        <f aca="false">ROUND((M2748-L2748)*1440,0)</f>
        <v>59</v>
      </c>
      <c r="AD2748" s="18" t="n">
        <f aca="false">IF(N2748="","",ROUND((N2748-M2748)*1440,0))</f>
        <v>29</v>
      </c>
      <c r="AE2748" s="18" t="n">
        <f aca="false">IF(O2748="","",ROUND((O2748-N2748)*1440,0))</f>
        <v>29</v>
      </c>
      <c r="AF2748" s="18" t="n">
        <f aca="false">IF(P2748="","",ROUND((P2748-O2748)*1440,0))</f>
        <v>34</v>
      </c>
      <c r="AG2748" s="18" t="n">
        <f aca="false">IF(Q2748="","",ROUND((Q2748-P2748)*1440,0))</f>
        <v>24</v>
      </c>
      <c r="AH2748" s="18" t="n">
        <f aca="false">IF(Q2748="","",ROUND((Q2748-H2748)*1440,0))</f>
        <v>266</v>
      </c>
      <c r="AI2748" s="19" t="n">
        <f aca="false">ROUND(IF(O2748="",Assumptions!$B$25-K2748,O2748-K2748)*24,1)</f>
        <v>2.1</v>
      </c>
      <c r="AJ2748" s="20" t="n">
        <f aca="false">ROUND(MAX(N(Y2748)/Assumptions!$C$5, N(Z2748)/Assumptions!$C$6, N(AA2748)/Assumptions!$C$7, N(AB2748)/Assumptions!$C$8, N(AC2748)/Assumptions!$C$9, N(AD2748)/Assumptions!$C$10, N(AE2748)/Assumptions!$C$11, N(AF2748)/Assumptions!$C$12, N(AG2748)/Assumptions!$C$13),3)</f>
        <v>1.7</v>
      </c>
      <c r="AK2748" s="0" t="str">
        <f aca="false">IF(OR(U2748="Pending",U2748="On Hold"),"Open GRN (awaiting)",IF(AJ2748&lt;=1,"Within SLA",IF(ROUND(N(Y2748)/Assumptions!$C$5,3)=AJ2748,"Gate Wait",IF(ROUND(N(Z2748)/Assumptions!$C$6,3)=AJ2748,"Dock Wait",IF(ROUND(N(AA2748)/Assumptions!$C$7,3)=AJ2748,"Unloading",IF(ROUND(N(AB2748)/Assumptions!$C$8,3)=AJ2748,"Unload-to-QC Wait",IF(ROUND(N(AC2748)/Assumptions!$C$9,3)=AJ2748,"QC",IF(ROUND(N(AD2748)/Assumptions!$C$10,3)=AJ2748,"QC-to-GRN Wait",IF(ROUND(N(AE2748)/Assumptions!$C$11,3)=AJ2748,"GRN Processing",IF(ROUND(N(AF2748)/Assumptions!$C$12,3)=AJ2748,"GRN-to-Putaway Wait",IF(ROUND(N(AG2748)/Assumptions!$C$13,3)=AJ2748,"Putaway","Within SLA")))))))))))</f>
        <v>GRN-to-Putaway Wait</v>
      </c>
    </row>
    <row r="2749" customFormat="false" ht="15" hidden="false" customHeight="false" outlineLevel="0" collapsed="false">
      <c r="A2749" s="0" t="s">
        <v>7859</v>
      </c>
      <c r="B2749" s="0" t="s">
        <v>7860</v>
      </c>
      <c r="C2749" s="0" t="s">
        <v>126</v>
      </c>
      <c r="D2749" s="0" t="s">
        <v>147</v>
      </c>
      <c r="E2749" s="0" t="s">
        <v>7861</v>
      </c>
      <c r="F2749" s="0" t="s">
        <v>128</v>
      </c>
      <c r="G2749" s="0" t="s">
        <v>167</v>
      </c>
      <c r="H2749" s="17" t="n">
        <v>46269.5694444445</v>
      </c>
      <c r="I2749" s="17" t="n">
        <v>46269.5895833333</v>
      </c>
      <c r="J2749" s="17" t="n">
        <v>46269.5993055556</v>
      </c>
      <c r="K2749" s="17" t="n">
        <v>46269.6152777778</v>
      </c>
      <c r="L2749" s="17" t="n">
        <v>46269.6201388889</v>
      </c>
      <c r="M2749" s="17" t="n">
        <v>46269.6569444445</v>
      </c>
      <c r="N2749" s="17" t="n">
        <v>46269.73125</v>
      </c>
      <c r="O2749" s="17" t="n">
        <v>46269.7479166667</v>
      </c>
      <c r="P2749" s="17" t="n">
        <v>46269.7604166667</v>
      </c>
      <c r="Q2749" s="17" t="n">
        <v>46269.7770833333</v>
      </c>
      <c r="R2749" s="0" t="n">
        <v>454</v>
      </c>
      <c r="S2749" s="0" t="n">
        <v>0</v>
      </c>
      <c r="T2749" s="0" t="n">
        <v>0</v>
      </c>
      <c r="U2749" s="18" t="s">
        <v>130</v>
      </c>
      <c r="V2749" s="18" t="s">
        <v>144</v>
      </c>
      <c r="W2749" s="0" t="str">
        <f aca="false">IF(AND(X2749&gt;=6,X2749&lt;14),"A",IF(AND(X2749&gt;=14,X2749&lt;22),"B","C"))</f>
        <v>A</v>
      </c>
      <c r="X2749" s="18" t="n">
        <f aca="false">HOUR(H2749)</f>
        <v>13</v>
      </c>
      <c r="Y2749" s="18" t="n">
        <f aca="false">ROUND((I2749-H2749)*1440,0)</f>
        <v>29</v>
      </c>
      <c r="Z2749" s="18" t="n">
        <f aca="false">ROUND((J2749-I2749)*1440,0)</f>
        <v>14</v>
      </c>
      <c r="AA2749" s="18" t="n">
        <f aca="false">ROUND((K2749-J2749)*1440,0)</f>
        <v>23</v>
      </c>
      <c r="AB2749" s="18" t="n">
        <f aca="false">ROUND((L2749-K2749)*1440,0)</f>
        <v>7</v>
      </c>
      <c r="AC2749" s="18" t="n">
        <f aca="false">ROUND((M2749-L2749)*1440,0)</f>
        <v>53</v>
      </c>
      <c r="AD2749" s="18" t="n">
        <f aca="false">IF(N2749="","",ROUND((N2749-M2749)*1440,0))</f>
        <v>107</v>
      </c>
      <c r="AE2749" s="18" t="n">
        <f aca="false">IF(O2749="","",ROUND((O2749-N2749)*1440,0))</f>
        <v>24</v>
      </c>
      <c r="AF2749" s="18" t="n">
        <f aca="false">IF(P2749="","",ROUND((P2749-O2749)*1440,0))</f>
        <v>18</v>
      </c>
      <c r="AG2749" s="18" t="n">
        <f aca="false">IF(Q2749="","",ROUND((Q2749-P2749)*1440,0))</f>
        <v>24</v>
      </c>
      <c r="AH2749" s="18" t="n">
        <f aca="false">IF(Q2749="","",ROUND((Q2749-H2749)*1440,0))</f>
        <v>299</v>
      </c>
      <c r="AI2749" s="19" t="n">
        <f aca="false">ROUND(IF(O2749="",Assumptions!$B$25-K2749,O2749-K2749)*24,1)</f>
        <v>3.2</v>
      </c>
      <c r="AJ2749" s="20" t="n">
        <f aca="false">ROUND(MAX(N(Y2749)/Assumptions!$C$5, N(Z2749)/Assumptions!$C$6, N(AA2749)/Assumptions!$C$7, N(AB2749)/Assumptions!$C$8, N(AC2749)/Assumptions!$C$9, N(AD2749)/Assumptions!$C$10, N(AE2749)/Assumptions!$C$11, N(AF2749)/Assumptions!$C$12, N(AG2749)/Assumptions!$C$13),3)</f>
        <v>3.567</v>
      </c>
      <c r="AK2749" s="0" t="str">
        <f aca="false">IF(OR(U2749="Pending",U2749="On Hold"),"Open GRN (awaiting)",IF(AJ2749&lt;=1,"Within SLA",IF(ROUND(N(Y2749)/Assumptions!$C$5,3)=AJ2749,"Gate Wait",IF(ROUND(N(Z2749)/Assumptions!$C$6,3)=AJ2749,"Dock Wait",IF(ROUND(N(AA2749)/Assumptions!$C$7,3)=AJ2749,"Unloading",IF(ROUND(N(AB2749)/Assumptions!$C$8,3)=AJ2749,"Unload-to-QC Wait",IF(ROUND(N(AC2749)/Assumptions!$C$9,3)=AJ2749,"QC",IF(ROUND(N(AD2749)/Assumptions!$C$10,3)=AJ2749,"QC-to-GRN Wait",IF(ROUND(N(AE2749)/Assumptions!$C$11,3)=AJ2749,"GRN Processing",IF(ROUND(N(AF2749)/Assumptions!$C$12,3)=AJ2749,"GRN-to-Putaway Wait",IF(ROUND(N(AG2749)/Assumptions!$C$13,3)=AJ2749,"Putaway","Within SLA")))))))))))</f>
        <v>QC-to-GRN Wait</v>
      </c>
    </row>
    <row r="2750" customFormat="false" ht="15" hidden="false" customHeight="false" outlineLevel="0" collapsed="false">
      <c r="A2750" s="0" t="s">
        <v>7862</v>
      </c>
      <c r="B2750" s="0" t="s">
        <v>7863</v>
      </c>
      <c r="C2750" s="0" t="s">
        <v>153</v>
      </c>
      <c r="D2750" s="0" t="s">
        <v>119</v>
      </c>
      <c r="E2750" s="0" t="s">
        <v>1184</v>
      </c>
      <c r="F2750" s="0" t="s">
        <v>155</v>
      </c>
      <c r="G2750" s="0" t="s">
        <v>122</v>
      </c>
      <c r="H2750" s="17" t="n">
        <v>46269.5979166667</v>
      </c>
      <c r="I2750" s="17" t="n">
        <v>46269.6111111111</v>
      </c>
      <c r="J2750" s="17" t="n">
        <v>46269.6201388889</v>
      </c>
      <c r="K2750" s="17" t="n">
        <v>46269.6493055556</v>
      </c>
      <c r="L2750" s="17" t="n">
        <v>46269.6541666667</v>
      </c>
      <c r="M2750" s="17" t="n">
        <v>46269.6666666667</v>
      </c>
      <c r="N2750" s="17" t="n">
        <v>46269.6722222222</v>
      </c>
      <c r="O2750" s="17" t="n">
        <v>46269.7138888889</v>
      </c>
      <c r="P2750" s="17" t="n">
        <v>46269.7243055556</v>
      </c>
      <c r="Q2750" s="17" t="n">
        <v>46269.7354166667</v>
      </c>
      <c r="R2750" s="0" t="n">
        <v>369</v>
      </c>
      <c r="S2750" s="0" t="n">
        <v>0</v>
      </c>
      <c r="T2750" s="0" t="n">
        <v>0</v>
      </c>
      <c r="U2750" s="18" t="s">
        <v>130</v>
      </c>
      <c r="V2750" s="18" t="s">
        <v>131</v>
      </c>
      <c r="W2750" s="0" t="str">
        <f aca="false">IF(AND(X2750&gt;=6,X2750&lt;14),"A",IF(AND(X2750&gt;=14,X2750&lt;22),"B","C"))</f>
        <v>B</v>
      </c>
      <c r="X2750" s="18" t="n">
        <f aca="false">HOUR(H2750)</f>
        <v>14</v>
      </c>
      <c r="Y2750" s="18" t="n">
        <f aca="false">ROUND((I2750-H2750)*1440,0)</f>
        <v>19</v>
      </c>
      <c r="Z2750" s="18" t="n">
        <f aca="false">ROUND((J2750-I2750)*1440,0)</f>
        <v>13</v>
      </c>
      <c r="AA2750" s="18" t="n">
        <f aca="false">ROUND((K2750-J2750)*1440,0)</f>
        <v>42</v>
      </c>
      <c r="AB2750" s="18" t="n">
        <f aca="false">ROUND((L2750-K2750)*1440,0)</f>
        <v>7</v>
      </c>
      <c r="AC2750" s="18" t="n">
        <f aca="false">ROUND((M2750-L2750)*1440,0)</f>
        <v>18</v>
      </c>
      <c r="AD2750" s="18" t="n">
        <f aca="false">IF(N2750="","",ROUND((N2750-M2750)*1440,0))</f>
        <v>8</v>
      </c>
      <c r="AE2750" s="18" t="n">
        <f aca="false">IF(O2750="","",ROUND((O2750-N2750)*1440,0))</f>
        <v>60</v>
      </c>
      <c r="AF2750" s="18" t="n">
        <f aca="false">IF(P2750="","",ROUND((P2750-O2750)*1440,0))</f>
        <v>15</v>
      </c>
      <c r="AG2750" s="18" t="n">
        <f aca="false">IF(Q2750="","",ROUND((Q2750-P2750)*1440,0))</f>
        <v>16</v>
      </c>
      <c r="AH2750" s="18" t="n">
        <f aca="false">IF(Q2750="","",ROUND((Q2750-H2750)*1440,0))</f>
        <v>198</v>
      </c>
      <c r="AI2750" s="19" t="n">
        <f aca="false">ROUND(IF(O2750="",Assumptions!$B$25-K2750,O2750-K2750)*24,1)</f>
        <v>1.6</v>
      </c>
      <c r="AJ2750" s="20" t="n">
        <f aca="false">ROUND(MAX(N(Y2750)/Assumptions!$C$5, N(Z2750)/Assumptions!$C$6, N(AA2750)/Assumptions!$C$7, N(AB2750)/Assumptions!$C$8, N(AC2750)/Assumptions!$C$9, N(AD2750)/Assumptions!$C$10, N(AE2750)/Assumptions!$C$11, N(AF2750)/Assumptions!$C$12, N(AG2750)/Assumptions!$C$13),3)</f>
        <v>1.333</v>
      </c>
      <c r="AK2750" s="0" t="str">
        <f aca="false">IF(OR(U2750="Pending",U2750="On Hold"),"Open GRN (awaiting)",IF(AJ2750&lt;=1,"Within SLA",IF(ROUND(N(Y2750)/Assumptions!$C$5,3)=AJ2750,"Gate Wait",IF(ROUND(N(Z2750)/Assumptions!$C$6,3)=AJ2750,"Dock Wait",IF(ROUND(N(AA2750)/Assumptions!$C$7,3)=AJ2750,"Unloading",IF(ROUND(N(AB2750)/Assumptions!$C$8,3)=AJ2750,"Unload-to-QC Wait",IF(ROUND(N(AC2750)/Assumptions!$C$9,3)=AJ2750,"QC",IF(ROUND(N(AD2750)/Assumptions!$C$10,3)=AJ2750,"QC-to-GRN Wait",IF(ROUND(N(AE2750)/Assumptions!$C$11,3)=AJ2750,"GRN Processing",IF(ROUND(N(AF2750)/Assumptions!$C$12,3)=AJ2750,"GRN-to-Putaway Wait",IF(ROUND(N(AG2750)/Assumptions!$C$13,3)=AJ2750,"Putaway","Within SLA")))))))))))</f>
        <v>GRN Processing</v>
      </c>
    </row>
    <row r="2751" customFormat="false" ht="15" hidden="false" customHeight="false" outlineLevel="0" collapsed="false">
      <c r="A2751" s="0" t="s">
        <v>7864</v>
      </c>
      <c r="B2751" s="0" t="s">
        <v>7865</v>
      </c>
      <c r="C2751" s="0" t="s">
        <v>118</v>
      </c>
      <c r="D2751" s="0" t="s">
        <v>147</v>
      </c>
      <c r="E2751" s="0" t="s">
        <v>7172</v>
      </c>
      <c r="F2751" s="0" t="s">
        <v>121</v>
      </c>
      <c r="G2751" s="0" t="s">
        <v>167</v>
      </c>
      <c r="H2751" s="17" t="n">
        <v>46269.6</v>
      </c>
      <c r="I2751" s="17" t="n">
        <v>46269.6375</v>
      </c>
      <c r="J2751" s="17" t="n">
        <v>46269.6409722222</v>
      </c>
      <c r="K2751" s="17" t="n">
        <v>46269.6604166667</v>
      </c>
      <c r="L2751" s="17" t="n">
        <v>46269.6680555556</v>
      </c>
      <c r="M2751" s="17" t="n">
        <v>46269.6965277778</v>
      </c>
      <c r="N2751" s="17" t="n">
        <v>46269.9263888889</v>
      </c>
      <c r="O2751" s="17" t="n">
        <v>46269.9354166667</v>
      </c>
      <c r="P2751" s="17" t="n">
        <v>46269.9423611111</v>
      </c>
      <c r="Q2751" s="17" t="n">
        <v>46269.9611111111</v>
      </c>
      <c r="R2751" s="0" t="n">
        <v>400</v>
      </c>
      <c r="S2751" s="0" t="n">
        <v>0</v>
      </c>
      <c r="T2751" s="0" t="n">
        <v>0</v>
      </c>
      <c r="U2751" s="18" t="s">
        <v>130</v>
      </c>
      <c r="V2751" s="18" t="s">
        <v>144</v>
      </c>
      <c r="W2751" s="0" t="str">
        <f aca="false">IF(AND(X2751&gt;=6,X2751&lt;14),"A",IF(AND(X2751&gt;=14,X2751&lt;22),"B","C"))</f>
        <v>B</v>
      </c>
      <c r="X2751" s="18" t="n">
        <f aca="false">HOUR(H2751)</f>
        <v>14</v>
      </c>
      <c r="Y2751" s="18" t="n">
        <f aca="false">ROUND((I2751-H2751)*1440,0)</f>
        <v>54</v>
      </c>
      <c r="Z2751" s="18" t="n">
        <f aca="false">ROUND((J2751-I2751)*1440,0)</f>
        <v>5</v>
      </c>
      <c r="AA2751" s="18" t="n">
        <f aca="false">ROUND((K2751-J2751)*1440,0)</f>
        <v>28</v>
      </c>
      <c r="AB2751" s="18" t="n">
        <f aca="false">ROUND((L2751-K2751)*1440,0)</f>
        <v>11</v>
      </c>
      <c r="AC2751" s="18" t="n">
        <f aca="false">ROUND((M2751-L2751)*1440,0)</f>
        <v>41</v>
      </c>
      <c r="AD2751" s="18" t="n">
        <f aca="false">IF(N2751="","",ROUND((N2751-M2751)*1440,0))</f>
        <v>331</v>
      </c>
      <c r="AE2751" s="18" t="n">
        <f aca="false">IF(O2751="","",ROUND((O2751-N2751)*1440,0))</f>
        <v>13</v>
      </c>
      <c r="AF2751" s="18" t="n">
        <f aca="false">IF(P2751="","",ROUND((P2751-O2751)*1440,0))</f>
        <v>10</v>
      </c>
      <c r="AG2751" s="18" t="n">
        <f aca="false">IF(Q2751="","",ROUND((Q2751-P2751)*1440,0))</f>
        <v>27</v>
      </c>
      <c r="AH2751" s="18" t="n">
        <f aca="false">IF(Q2751="","",ROUND((Q2751-H2751)*1440,0))</f>
        <v>520</v>
      </c>
      <c r="AI2751" s="19" t="n">
        <f aca="false">ROUND(IF(O2751="",Assumptions!$B$25-K2751,O2751-K2751)*24,1)</f>
        <v>6.6</v>
      </c>
      <c r="AJ2751" s="20" t="n">
        <f aca="false">ROUND(MAX(N(Y2751)/Assumptions!$C$5, N(Z2751)/Assumptions!$C$6, N(AA2751)/Assumptions!$C$7, N(AB2751)/Assumptions!$C$8, N(AC2751)/Assumptions!$C$9, N(AD2751)/Assumptions!$C$10, N(AE2751)/Assumptions!$C$11, N(AF2751)/Assumptions!$C$12, N(AG2751)/Assumptions!$C$13),3)</f>
        <v>11.033</v>
      </c>
      <c r="AK2751" s="0" t="str">
        <f aca="false">IF(OR(U2751="Pending",U2751="On Hold"),"Open GRN (awaiting)",IF(AJ2751&lt;=1,"Within SLA",IF(ROUND(N(Y2751)/Assumptions!$C$5,3)=AJ2751,"Gate Wait",IF(ROUND(N(Z2751)/Assumptions!$C$6,3)=AJ2751,"Dock Wait",IF(ROUND(N(AA2751)/Assumptions!$C$7,3)=AJ2751,"Unloading",IF(ROUND(N(AB2751)/Assumptions!$C$8,3)=AJ2751,"Unload-to-QC Wait",IF(ROUND(N(AC2751)/Assumptions!$C$9,3)=AJ2751,"QC",IF(ROUND(N(AD2751)/Assumptions!$C$10,3)=AJ2751,"QC-to-GRN Wait",IF(ROUND(N(AE2751)/Assumptions!$C$11,3)=AJ2751,"GRN Processing",IF(ROUND(N(AF2751)/Assumptions!$C$12,3)=AJ2751,"GRN-to-Putaway Wait",IF(ROUND(N(AG2751)/Assumptions!$C$13,3)=AJ2751,"Putaway","Within SLA")))))))))))</f>
        <v>QC-to-GRN Wait</v>
      </c>
    </row>
    <row r="2752" customFormat="false" ht="15" hidden="false" customHeight="false" outlineLevel="0" collapsed="false">
      <c r="A2752" s="0" t="s">
        <v>7866</v>
      </c>
      <c r="B2752" s="0" t="s">
        <v>7867</v>
      </c>
      <c r="C2752" s="0" t="s">
        <v>159</v>
      </c>
      <c r="D2752" s="0" t="s">
        <v>135</v>
      </c>
      <c r="E2752" s="0" t="s">
        <v>989</v>
      </c>
      <c r="F2752" s="0" t="s">
        <v>128</v>
      </c>
      <c r="G2752" s="0" t="s">
        <v>178</v>
      </c>
      <c r="H2752" s="17" t="n">
        <v>46269.6048611111</v>
      </c>
      <c r="I2752" s="17" t="n">
        <v>46269.6548611111</v>
      </c>
      <c r="J2752" s="17" t="n">
        <v>46269.6625</v>
      </c>
      <c r="K2752" s="17" t="n">
        <v>46269.6902777778</v>
      </c>
      <c r="L2752" s="17" t="n">
        <v>46269.7097222222</v>
      </c>
      <c r="M2752" s="17" t="n">
        <v>46269.7229166667</v>
      </c>
      <c r="N2752" s="17" t="n">
        <v>46269.8548611111</v>
      </c>
      <c r="O2752" s="17" t="n">
        <v>46269.8979166667</v>
      </c>
      <c r="P2752" s="17" t="n">
        <v>46269.9097222222</v>
      </c>
      <c r="Q2752" s="17" t="n">
        <v>46269.9222222222</v>
      </c>
      <c r="R2752" s="0" t="n">
        <v>295</v>
      </c>
      <c r="S2752" s="0" t="n">
        <v>0</v>
      </c>
      <c r="T2752" s="0" t="n">
        <v>0</v>
      </c>
      <c r="U2752" s="18" t="s">
        <v>130</v>
      </c>
      <c r="V2752" s="18" t="s">
        <v>156</v>
      </c>
      <c r="W2752" s="0" t="str">
        <f aca="false">IF(AND(X2752&gt;=6,X2752&lt;14),"A",IF(AND(X2752&gt;=14,X2752&lt;22),"B","C"))</f>
        <v>B</v>
      </c>
      <c r="X2752" s="18" t="n">
        <f aca="false">HOUR(H2752)</f>
        <v>14</v>
      </c>
      <c r="Y2752" s="18" t="n">
        <f aca="false">ROUND((I2752-H2752)*1440,0)</f>
        <v>72</v>
      </c>
      <c r="Z2752" s="18" t="n">
        <f aca="false">ROUND((J2752-I2752)*1440,0)</f>
        <v>11</v>
      </c>
      <c r="AA2752" s="18" t="n">
        <f aca="false">ROUND((K2752-J2752)*1440,0)</f>
        <v>40</v>
      </c>
      <c r="AB2752" s="18" t="n">
        <f aca="false">ROUND((L2752-K2752)*1440,0)</f>
        <v>28</v>
      </c>
      <c r="AC2752" s="18" t="n">
        <f aca="false">ROUND((M2752-L2752)*1440,0)</f>
        <v>19</v>
      </c>
      <c r="AD2752" s="18" t="n">
        <f aca="false">IF(N2752="","",ROUND((N2752-M2752)*1440,0))</f>
        <v>190</v>
      </c>
      <c r="AE2752" s="18" t="n">
        <f aca="false">IF(O2752="","",ROUND((O2752-N2752)*1440,0))</f>
        <v>62</v>
      </c>
      <c r="AF2752" s="18" t="n">
        <f aca="false">IF(P2752="","",ROUND((P2752-O2752)*1440,0))</f>
        <v>17</v>
      </c>
      <c r="AG2752" s="18" t="n">
        <f aca="false">IF(Q2752="","",ROUND((Q2752-P2752)*1440,0))</f>
        <v>18</v>
      </c>
      <c r="AH2752" s="18" t="n">
        <f aca="false">IF(Q2752="","",ROUND((Q2752-H2752)*1440,0))</f>
        <v>457</v>
      </c>
      <c r="AI2752" s="19" t="n">
        <f aca="false">ROUND(IF(O2752="",Assumptions!$B$25-K2752,O2752-K2752)*24,1)</f>
        <v>5</v>
      </c>
      <c r="AJ2752" s="20" t="n">
        <f aca="false">ROUND(MAX(N(Y2752)/Assumptions!$C$5, N(Z2752)/Assumptions!$C$6, N(AA2752)/Assumptions!$C$7, N(AB2752)/Assumptions!$C$8, N(AC2752)/Assumptions!$C$9, N(AD2752)/Assumptions!$C$10, N(AE2752)/Assumptions!$C$11, N(AF2752)/Assumptions!$C$12, N(AG2752)/Assumptions!$C$13),3)</f>
        <v>6.333</v>
      </c>
      <c r="AK2752" s="0" t="str">
        <f aca="false">IF(OR(U2752="Pending",U2752="On Hold"),"Open GRN (awaiting)",IF(AJ2752&lt;=1,"Within SLA",IF(ROUND(N(Y2752)/Assumptions!$C$5,3)=AJ2752,"Gate Wait",IF(ROUND(N(Z2752)/Assumptions!$C$6,3)=AJ2752,"Dock Wait",IF(ROUND(N(AA2752)/Assumptions!$C$7,3)=AJ2752,"Unloading",IF(ROUND(N(AB2752)/Assumptions!$C$8,3)=AJ2752,"Unload-to-QC Wait",IF(ROUND(N(AC2752)/Assumptions!$C$9,3)=AJ2752,"QC",IF(ROUND(N(AD2752)/Assumptions!$C$10,3)=AJ2752,"QC-to-GRN Wait",IF(ROUND(N(AE2752)/Assumptions!$C$11,3)=AJ2752,"GRN Processing",IF(ROUND(N(AF2752)/Assumptions!$C$12,3)=AJ2752,"GRN-to-Putaway Wait",IF(ROUND(N(AG2752)/Assumptions!$C$13,3)=AJ2752,"Putaway","Within SLA")))))))))))</f>
        <v>QC-to-GRN Wait</v>
      </c>
    </row>
    <row r="2753" customFormat="false" ht="15" hidden="false" customHeight="false" outlineLevel="0" collapsed="false">
      <c r="A2753" s="0" t="s">
        <v>7868</v>
      </c>
      <c r="B2753" s="0" t="s">
        <v>7869</v>
      </c>
      <c r="C2753" s="0" t="s">
        <v>159</v>
      </c>
      <c r="D2753" s="0" t="s">
        <v>135</v>
      </c>
      <c r="E2753" s="0" t="s">
        <v>7870</v>
      </c>
      <c r="F2753" s="0" t="s">
        <v>128</v>
      </c>
      <c r="G2753" s="0" t="s">
        <v>138</v>
      </c>
      <c r="H2753" s="17" t="n">
        <v>46269.6076388889</v>
      </c>
      <c r="I2753" s="17" t="n">
        <v>46269.6166666667</v>
      </c>
      <c r="J2753" s="17" t="n">
        <v>46269.6215277778</v>
      </c>
      <c r="K2753" s="17" t="n">
        <v>46269.6361111111</v>
      </c>
      <c r="L2753" s="17" t="n">
        <v>46269.6395833333</v>
      </c>
      <c r="M2753" s="17" t="n">
        <v>46269.6784722222</v>
      </c>
      <c r="N2753" s="17" t="n">
        <v>46269.7097222222</v>
      </c>
      <c r="O2753" s="17" t="n">
        <v>46269.8125</v>
      </c>
      <c r="P2753" s="17" t="n">
        <v>46269.8173611111</v>
      </c>
      <c r="Q2753" s="17" t="n">
        <v>46269.8347222222</v>
      </c>
      <c r="R2753" s="0" t="n">
        <v>150</v>
      </c>
      <c r="S2753" s="0" t="n">
        <v>0</v>
      </c>
      <c r="T2753" s="0" t="n">
        <v>0</v>
      </c>
      <c r="U2753" s="18" t="s">
        <v>130</v>
      </c>
      <c r="V2753" s="18" t="s">
        <v>131</v>
      </c>
      <c r="W2753" s="0" t="str">
        <f aca="false">IF(AND(X2753&gt;=6,X2753&lt;14),"A",IF(AND(X2753&gt;=14,X2753&lt;22),"B","C"))</f>
        <v>B</v>
      </c>
      <c r="X2753" s="18" t="n">
        <f aca="false">HOUR(H2753)</f>
        <v>14</v>
      </c>
      <c r="Y2753" s="18" t="n">
        <f aca="false">ROUND((I2753-H2753)*1440,0)</f>
        <v>13</v>
      </c>
      <c r="Z2753" s="18" t="n">
        <f aca="false">ROUND((J2753-I2753)*1440,0)</f>
        <v>7</v>
      </c>
      <c r="AA2753" s="18" t="n">
        <f aca="false">ROUND((K2753-J2753)*1440,0)</f>
        <v>21</v>
      </c>
      <c r="AB2753" s="18" t="n">
        <f aca="false">ROUND((L2753-K2753)*1440,0)</f>
        <v>5</v>
      </c>
      <c r="AC2753" s="18" t="n">
        <f aca="false">ROUND((M2753-L2753)*1440,0)</f>
        <v>56</v>
      </c>
      <c r="AD2753" s="18" t="n">
        <f aca="false">IF(N2753="","",ROUND((N2753-M2753)*1440,0))</f>
        <v>45</v>
      </c>
      <c r="AE2753" s="18" t="n">
        <f aca="false">IF(O2753="","",ROUND((O2753-N2753)*1440,0))</f>
        <v>148</v>
      </c>
      <c r="AF2753" s="18" t="n">
        <f aca="false">IF(P2753="","",ROUND((P2753-O2753)*1440,0))</f>
        <v>7</v>
      </c>
      <c r="AG2753" s="18" t="n">
        <f aca="false">IF(Q2753="","",ROUND((Q2753-P2753)*1440,0))</f>
        <v>25</v>
      </c>
      <c r="AH2753" s="18" t="n">
        <f aca="false">IF(Q2753="","",ROUND((Q2753-H2753)*1440,0))</f>
        <v>327</v>
      </c>
      <c r="AI2753" s="19" t="n">
        <f aca="false">ROUND(IF(O2753="",Assumptions!$B$25-K2753,O2753-K2753)*24,1)</f>
        <v>4.2</v>
      </c>
      <c r="AJ2753" s="20" t="n">
        <f aca="false">ROUND(MAX(N(Y2753)/Assumptions!$C$5, N(Z2753)/Assumptions!$C$6, N(AA2753)/Assumptions!$C$7, N(AB2753)/Assumptions!$C$8, N(AC2753)/Assumptions!$C$9, N(AD2753)/Assumptions!$C$10, N(AE2753)/Assumptions!$C$11, N(AF2753)/Assumptions!$C$12, N(AG2753)/Assumptions!$C$13),3)</f>
        <v>3.289</v>
      </c>
      <c r="AK2753" s="0" t="str">
        <f aca="false">IF(OR(U2753="Pending",U2753="On Hold"),"Open GRN (awaiting)",IF(AJ2753&lt;=1,"Within SLA",IF(ROUND(N(Y2753)/Assumptions!$C$5,3)=AJ2753,"Gate Wait",IF(ROUND(N(Z2753)/Assumptions!$C$6,3)=AJ2753,"Dock Wait",IF(ROUND(N(AA2753)/Assumptions!$C$7,3)=AJ2753,"Unloading",IF(ROUND(N(AB2753)/Assumptions!$C$8,3)=AJ2753,"Unload-to-QC Wait",IF(ROUND(N(AC2753)/Assumptions!$C$9,3)=AJ2753,"QC",IF(ROUND(N(AD2753)/Assumptions!$C$10,3)=AJ2753,"QC-to-GRN Wait",IF(ROUND(N(AE2753)/Assumptions!$C$11,3)=AJ2753,"GRN Processing",IF(ROUND(N(AF2753)/Assumptions!$C$12,3)=AJ2753,"GRN-to-Putaway Wait",IF(ROUND(N(AG2753)/Assumptions!$C$13,3)=AJ2753,"Putaway","Within SLA")))))))))))</f>
        <v>GRN Processing</v>
      </c>
    </row>
    <row r="2754" customFormat="false" ht="15" hidden="false" customHeight="false" outlineLevel="0" collapsed="false">
      <c r="A2754" s="0" t="s">
        <v>7871</v>
      </c>
      <c r="B2754" s="0" t="s">
        <v>7872</v>
      </c>
      <c r="C2754" s="0" t="s">
        <v>170</v>
      </c>
      <c r="D2754" s="0" t="s">
        <v>147</v>
      </c>
      <c r="E2754" s="0" t="s">
        <v>7873</v>
      </c>
      <c r="F2754" s="0" t="s">
        <v>172</v>
      </c>
      <c r="G2754" s="0" t="s">
        <v>150</v>
      </c>
      <c r="H2754" s="17" t="n">
        <v>46269.6208333333</v>
      </c>
      <c r="I2754" s="17" t="n">
        <v>46269.6763888889</v>
      </c>
      <c r="J2754" s="17" t="n">
        <v>46269.6861111111</v>
      </c>
      <c r="K2754" s="17" t="n">
        <v>46269.6965277778</v>
      </c>
      <c r="L2754" s="17" t="n">
        <v>46269.7013888889</v>
      </c>
      <c r="M2754" s="17" t="n">
        <v>46269.7111111111</v>
      </c>
      <c r="N2754" s="17" t="n">
        <v>46269.8201388889</v>
      </c>
      <c r="O2754" s="17" t="n">
        <v>46269.8743055556</v>
      </c>
      <c r="P2754" s="17" t="n">
        <v>46269.8881944444</v>
      </c>
      <c r="Q2754" s="17" t="n">
        <v>46269.8993055556</v>
      </c>
      <c r="R2754" s="0" t="n">
        <v>244</v>
      </c>
      <c r="S2754" s="0" t="n">
        <v>0</v>
      </c>
      <c r="T2754" s="0" t="n">
        <v>0</v>
      </c>
      <c r="U2754" s="18" t="s">
        <v>130</v>
      </c>
      <c r="V2754" s="18" t="s">
        <v>156</v>
      </c>
      <c r="W2754" s="0" t="str">
        <f aca="false">IF(AND(X2754&gt;=6,X2754&lt;14),"A",IF(AND(X2754&gt;=14,X2754&lt;22),"B","C"))</f>
        <v>B</v>
      </c>
      <c r="X2754" s="18" t="n">
        <f aca="false">HOUR(H2754)</f>
        <v>14</v>
      </c>
      <c r="Y2754" s="18" t="n">
        <f aca="false">ROUND((I2754-H2754)*1440,0)</f>
        <v>80</v>
      </c>
      <c r="Z2754" s="18" t="n">
        <f aca="false">ROUND((J2754-I2754)*1440,0)</f>
        <v>14</v>
      </c>
      <c r="AA2754" s="18" t="n">
        <f aca="false">ROUND((K2754-J2754)*1440,0)</f>
        <v>15</v>
      </c>
      <c r="AB2754" s="18" t="n">
        <f aca="false">ROUND((L2754-K2754)*1440,0)</f>
        <v>7</v>
      </c>
      <c r="AC2754" s="18" t="n">
        <f aca="false">ROUND((M2754-L2754)*1440,0)</f>
        <v>14</v>
      </c>
      <c r="AD2754" s="18" t="n">
        <f aca="false">IF(N2754="","",ROUND((N2754-M2754)*1440,0))</f>
        <v>157</v>
      </c>
      <c r="AE2754" s="18" t="n">
        <f aca="false">IF(O2754="","",ROUND((O2754-N2754)*1440,0))</f>
        <v>78</v>
      </c>
      <c r="AF2754" s="18" t="n">
        <f aca="false">IF(P2754="","",ROUND((P2754-O2754)*1440,0))</f>
        <v>20</v>
      </c>
      <c r="AG2754" s="18" t="n">
        <f aca="false">IF(Q2754="","",ROUND((Q2754-P2754)*1440,0))</f>
        <v>16</v>
      </c>
      <c r="AH2754" s="18" t="n">
        <f aca="false">IF(Q2754="","",ROUND((Q2754-H2754)*1440,0))</f>
        <v>401</v>
      </c>
      <c r="AI2754" s="19" t="n">
        <f aca="false">ROUND(IF(O2754="",Assumptions!$B$25-K2754,O2754-K2754)*24,1)</f>
        <v>4.3</v>
      </c>
      <c r="AJ2754" s="20" t="n">
        <f aca="false">ROUND(MAX(N(Y2754)/Assumptions!$C$5, N(Z2754)/Assumptions!$C$6, N(AA2754)/Assumptions!$C$7, N(AB2754)/Assumptions!$C$8, N(AC2754)/Assumptions!$C$9, N(AD2754)/Assumptions!$C$10, N(AE2754)/Assumptions!$C$11, N(AF2754)/Assumptions!$C$12, N(AG2754)/Assumptions!$C$13),3)</f>
        <v>5.233</v>
      </c>
      <c r="AK2754" s="0" t="str">
        <f aca="false">IF(OR(U2754="Pending",U2754="On Hold"),"Open GRN (awaiting)",IF(AJ2754&lt;=1,"Within SLA",IF(ROUND(N(Y2754)/Assumptions!$C$5,3)=AJ2754,"Gate Wait",IF(ROUND(N(Z2754)/Assumptions!$C$6,3)=AJ2754,"Dock Wait",IF(ROUND(N(AA2754)/Assumptions!$C$7,3)=AJ2754,"Unloading",IF(ROUND(N(AB2754)/Assumptions!$C$8,3)=AJ2754,"Unload-to-QC Wait",IF(ROUND(N(AC2754)/Assumptions!$C$9,3)=AJ2754,"QC",IF(ROUND(N(AD2754)/Assumptions!$C$10,3)=AJ2754,"QC-to-GRN Wait",IF(ROUND(N(AE2754)/Assumptions!$C$11,3)=AJ2754,"GRN Processing",IF(ROUND(N(AF2754)/Assumptions!$C$12,3)=AJ2754,"GRN-to-Putaway Wait",IF(ROUND(N(AG2754)/Assumptions!$C$13,3)=AJ2754,"Putaway","Within SLA")))))))))))</f>
        <v>QC-to-GRN Wait</v>
      </c>
    </row>
    <row r="2755" customFormat="false" ht="15" hidden="false" customHeight="false" outlineLevel="0" collapsed="false">
      <c r="A2755" s="0" t="s">
        <v>7874</v>
      </c>
      <c r="B2755" s="0" t="s">
        <v>7875</v>
      </c>
      <c r="C2755" s="0" t="s">
        <v>153</v>
      </c>
      <c r="D2755" s="0" t="s">
        <v>119</v>
      </c>
      <c r="E2755" s="0" t="s">
        <v>7876</v>
      </c>
      <c r="F2755" s="0" t="s">
        <v>155</v>
      </c>
      <c r="G2755" s="0" t="s">
        <v>129</v>
      </c>
      <c r="H2755" s="17" t="n">
        <v>46269.6256944445</v>
      </c>
      <c r="I2755" s="17" t="n">
        <v>46269.6381944444</v>
      </c>
      <c r="J2755" s="17" t="n">
        <v>46269.6458333333</v>
      </c>
      <c r="K2755" s="17" t="n">
        <v>46269.6701388889</v>
      </c>
      <c r="L2755" s="17" t="n">
        <v>46269.6902777778</v>
      </c>
      <c r="M2755" s="17" t="n">
        <v>46269.71875</v>
      </c>
      <c r="N2755" s="17" t="n">
        <v>46269.7493055556</v>
      </c>
      <c r="O2755" s="17" t="n">
        <v>46269.8131944445</v>
      </c>
      <c r="P2755" s="17" t="n">
        <v>46269.8243055556</v>
      </c>
      <c r="Q2755" s="17" t="n">
        <v>46269.8611111111</v>
      </c>
      <c r="R2755" s="0" t="n">
        <v>2251</v>
      </c>
      <c r="S2755" s="0" t="n">
        <v>0</v>
      </c>
      <c r="T2755" s="0" t="n">
        <v>0</v>
      </c>
      <c r="U2755" s="18" t="s">
        <v>130</v>
      </c>
      <c r="V2755" s="18" t="s">
        <v>131</v>
      </c>
      <c r="W2755" s="0" t="str">
        <f aca="false">IF(AND(X2755&gt;=6,X2755&lt;14),"A",IF(AND(X2755&gt;=14,X2755&lt;22),"B","C"))</f>
        <v>B</v>
      </c>
      <c r="X2755" s="18" t="n">
        <f aca="false">HOUR(H2755)</f>
        <v>15</v>
      </c>
      <c r="Y2755" s="18" t="n">
        <f aca="false">ROUND((I2755-H2755)*1440,0)</f>
        <v>18</v>
      </c>
      <c r="Z2755" s="18" t="n">
        <f aca="false">ROUND((J2755-I2755)*1440,0)</f>
        <v>11</v>
      </c>
      <c r="AA2755" s="18" t="n">
        <f aca="false">ROUND((K2755-J2755)*1440,0)</f>
        <v>35</v>
      </c>
      <c r="AB2755" s="18" t="n">
        <f aca="false">ROUND((L2755-K2755)*1440,0)</f>
        <v>29</v>
      </c>
      <c r="AC2755" s="18" t="n">
        <f aca="false">ROUND((M2755-L2755)*1440,0)</f>
        <v>41</v>
      </c>
      <c r="AD2755" s="18" t="n">
        <f aca="false">IF(N2755="","",ROUND((N2755-M2755)*1440,0))</f>
        <v>44</v>
      </c>
      <c r="AE2755" s="18" t="n">
        <f aca="false">IF(O2755="","",ROUND((O2755-N2755)*1440,0))</f>
        <v>92</v>
      </c>
      <c r="AF2755" s="18" t="n">
        <f aca="false">IF(P2755="","",ROUND((P2755-O2755)*1440,0))</f>
        <v>16</v>
      </c>
      <c r="AG2755" s="18" t="n">
        <f aca="false">IF(Q2755="","",ROUND((Q2755-P2755)*1440,0))</f>
        <v>53</v>
      </c>
      <c r="AH2755" s="18" t="n">
        <f aca="false">IF(Q2755="","",ROUND((Q2755-H2755)*1440,0))</f>
        <v>339</v>
      </c>
      <c r="AI2755" s="19" t="n">
        <f aca="false">ROUND(IF(O2755="",Assumptions!$B$25-K2755,O2755-K2755)*24,1)</f>
        <v>3.4</v>
      </c>
      <c r="AJ2755" s="20" t="n">
        <f aca="false">ROUND(MAX(N(Y2755)/Assumptions!$C$5, N(Z2755)/Assumptions!$C$6, N(AA2755)/Assumptions!$C$7, N(AB2755)/Assumptions!$C$8, N(AC2755)/Assumptions!$C$9, N(AD2755)/Assumptions!$C$10, N(AE2755)/Assumptions!$C$11, N(AF2755)/Assumptions!$C$12, N(AG2755)/Assumptions!$C$13),3)</f>
        <v>2.044</v>
      </c>
      <c r="AK2755" s="0" t="str">
        <f aca="false">IF(OR(U2755="Pending",U2755="On Hold"),"Open GRN (awaiting)",IF(AJ2755&lt;=1,"Within SLA",IF(ROUND(N(Y2755)/Assumptions!$C$5,3)=AJ2755,"Gate Wait",IF(ROUND(N(Z2755)/Assumptions!$C$6,3)=AJ2755,"Dock Wait",IF(ROUND(N(AA2755)/Assumptions!$C$7,3)=AJ2755,"Unloading",IF(ROUND(N(AB2755)/Assumptions!$C$8,3)=AJ2755,"Unload-to-QC Wait",IF(ROUND(N(AC2755)/Assumptions!$C$9,3)=AJ2755,"QC",IF(ROUND(N(AD2755)/Assumptions!$C$10,3)=AJ2755,"QC-to-GRN Wait",IF(ROUND(N(AE2755)/Assumptions!$C$11,3)=AJ2755,"GRN Processing",IF(ROUND(N(AF2755)/Assumptions!$C$12,3)=AJ2755,"GRN-to-Putaway Wait",IF(ROUND(N(AG2755)/Assumptions!$C$13,3)=AJ2755,"Putaway","Within SLA")))))))))))</f>
        <v>GRN Processing</v>
      </c>
    </row>
    <row r="2756" customFormat="false" ht="15" hidden="false" customHeight="false" outlineLevel="0" collapsed="false">
      <c r="A2756" s="0" t="s">
        <v>7877</v>
      </c>
      <c r="B2756" s="0" t="s">
        <v>7878</v>
      </c>
      <c r="C2756" s="0" t="s">
        <v>252</v>
      </c>
      <c r="D2756" s="0" t="s">
        <v>147</v>
      </c>
      <c r="E2756" s="0" t="s">
        <v>1849</v>
      </c>
      <c r="F2756" s="0" t="s">
        <v>155</v>
      </c>
      <c r="G2756" s="0" t="s">
        <v>167</v>
      </c>
      <c r="H2756" s="17" t="n">
        <v>46269.6569444445</v>
      </c>
      <c r="I2756" s="17" t="n">
        <v>46269.6881944445</v>
      </c>
      <c r="J2756" s="17" t="n">
        <v>46269.7048611111</v>
      </c>
      <c r="K2756" s="17" t="n">
        <v>46269.7305555556</v>
      </c>
      <c r="L2756" s="17" t="n">
        <v>46269.7340277778</v>
      </c>
      <c r="M2756" s="17" t="n">
        <v>46269.8076388889</v>
      </c>
      <c r="N2756" s="17" t="n">
        <v>46269.9319444444</v>
      </c>
      <c r="O2756" s="17" t="n">
        <v>46270.09375</v>
      </c>
      <c r="P2756" s="17" t="n">
        <v>46270.1048611111</v>
      </c>
      <c r="Q2756" s="17" t="n">
        <v>46270.1159722222</v>
      </c>
      <c r="R2756" s="0" t="n">
        <v>434</v>
      </c>
      <c r="S2756" s="0" t="n">
        <v>19</v>
      </c>
      <c r="T2756" s="0" t="n">
        <v>8</v>
      </c>
      <c r="U2756" s="18" t="s">
        <v>123</v>
      </c>
      <c r="V2756" s="18" t="s">
        <v>144</v>
      </c>
      <c r="W2756" s="0" t="str">
        <f aca="false">IF(AND(X2756&gt;=6,X2756&lt;14),"A",IF(AND(X2756&gt;=14,X2756&lt;22),"B","C"))</f>
        <v>B</v>
      </c>
      <c r="X2756" s="18" t="n">
        <f aca="false">HOUR(H2756)</f>
        <v>15</v>
      </c>
      <c r="Y2756" s="18" t="n">
        <f aca="false">ROUND((I2756-H2756)*1440,0)</f>
        <v>45</v>
      </c>
      <c r="Z2756" s="18" t="n">
        <f aca="false">ROUND((J2756-I2756)*1440,0)</f>
        <v>24</v>
      </c>
      <c r="AA2756" s="18" t="n">
        <f aca="false">ROUND((K2756-J2756)*1440,0)</f>
        <v>37</v>
      </c>
      <c r="AB2756" s="18" t="n">
        <f aca="false">ROUND((L2756-K2756)*1440,0)</f>
        <v>5</v>
      </c>
      <c r="AC2756" s="18" t="n">
        <f aca="false">ROUND((M2756-L2756)*1440,0)</f>
        <v>106</v>
      </c>
      <c r="AD2756" s="18" t="n">
        <f aca="false">IF(N2756="","",ROUND((N2756-M2756)*1440,0))</f>
        <v>179</v>
      </c>
      <c r="AE2756" s="18" t="n">
        <f aca="false">IF(O2756="","",ROUND((O2756-N2756)*1440,0))</f>
        <v>233</v>
      </c>
      <c r="AF2756" s="18" t="n">
        <f aca="false">IF(P2756="","",ROUND((P2756-O2756)*1440,0))</f>
        <v>16</v>
      </c>
      <c r="AG2756" s="18" t="n">
        <f aca="false">IF(Q2756="","",ROUND((Q2756-P2756)*1440,0))</f>
        <v>16</v>
      </c>
      <c r="AH2756" s="18" t="n">
        <f aca="false">IF(Q2756="","",ROUND((Q2756-H2756)*1440,0))</f>
        <v>661</v>
      </c>
      <c r="AI2756" s="19" t="n">
        <f aca="false">ROUND(IF(O2756="",Assumptions!$B$25-K2756,O2756-K2756)*24,1)</f>
        <v>8.7</v>
      </c>
      <c r="AJ2756" s="20" t="n">
        <f aca="false">ROUND(MAX(N(Y2756)/Assumptions!$C$5, N(Z2756)/Assumptions!$C$6, N(AA2756)/Assumptions!$C$7, N(AB2756)/Assumptions!$C$8, N(AC2756)/Assumptions!$C$9, N(AD2756)/Assumptions!$C$10, N(AE2756)/Assumptions!$C$11, N(AF2756)/Assumptions!$C$12, N(AG2756)/Assumptions!$C$13),3)</f>
        <v>5.967</v>
      </c>
      <c r="AK2756" s="0" t="str">
        <f aca="false">IF(OR(U2756="Pending",U2756="On Hold"),"Open GRN (awaiting)",IF(AJ2756&lt;=1,"Within SLA",IF(ROUND(N(Y2756)/Assumptions!$C$5,3)=AJ2756,"Gate Wait",IF(ROUND(N(Z2756)/Assumptions!$C$6,3)=AJ2756,"Dock Wait",IF(ROUND(N(AA2756)/Assumptions!$C$7,3)=AJ2756,"Unloading",IF(ROUND(N(AB2756)/Assumptions!$C$8,3)=AJ2756,"Unload-to-QC Wait",IF(ROUND(N(AC2756)/Assumptions!$C$9,3)=AJ2756,"QC",IF(ROUND(N(AD2756)/Assumptions!$C$10,3)=AJ2756,"QC-to-GRN Wait",IF(ROUND(N(AE2756)/Assumptions!$C$11,3)=AJ2756,"GRN Processing",IF(ROUND(N(AF2756)/Assumptions!$C$12,3)=AJ2756,"GRN-to-Putaway Wait",IF(ROUND(N(AG2756)/Assumptions!$C$13,3)=AJ2756,"Putaway","Within SLA")))))))))))</f>
        <v>QC-to-GRN Wait</v>
      </c>
    </row>
    <row r="2757" customFormat="false" ht="15" hidden="false" customHeight="false" outlineLevel="0" collapsed="false">
      <c r="A2757" s="0" t="s">
        <v>7879</v>
      </c>
      <c r="B2757" s="0" t="s">
        <v>7880</v>
      </c>
      <c r="C2757" s="0" t="s">
        <v>252</v>
      </c>
      <c r="D2757" s="0" t="s">
        <v>119</v>
      </c>
      <c r="E2757" s="0" t="s">
        <v>7881</v>
      </c>
      <c r="F2757" s="0" t="s">
        <v>128</v>
      </c>
      <c r="G2757" s="0" t="s">
        <v>129</v>
      </c>
      <c r="H2757" s="17" t="n">
        <v>46269.7</v>
      </c>
      <c r="I2757" s="17" t="n">
        <v>46269.7243055556</v>
      </c>
      <c r="J2757" s="17" t="n">
        <v>46269.7256944445</v>
      </c>
      <c r="K2757" s="17" t="n">
        <v>46269.7388888889</v>
      </c>
      <c r="L2757" s="17" t="n">
        <v>46269.7576388889</v>
      </c>
      <c r="M2757" s="17" t="n">
        <v>46269.7743055556</v>
      </c>
      <c r="N2757" s="17" t="n">
        <v>46269.825</v>
      </c>
      <c r="O2757" s="17" t="n">
        <v>46269.8548611111</v>
      </c>
      <c r="P2757" s="17" t="n">
        <v>46269.8756944445</v>
      </c>
      <c r="Q2757" s="17" t="n">
        <v>46269.8895833333</v>
      </c>
      <c r="R2757" s="0" t="n">
        <v>89</v>
      </c>
      <c r="S2757" s="0" t="n">
        <v>0</v>
      </c>
      <c r="T2757" s="0" t="n">
        <v>0</v>
      </c>
      <c r="U2757" s="18" t="s">
        <v>130</v>
      </c>
      <c r="V2757" s="18" t="s">
        <v>131</v>
      </c>
      <c r="W2757" s="0" t="str">
        <f aca="false">IF(AND(X2757&gt;=6,X2757&lt;14),"A",IF(AND(X2757&gt;=14,X2757&lt;22),"B","C"))</f>
        <v>B</v>
      </c>
      <c r="X2757" s="18" t="n">
        <f aca="false">HOUR(H2757)</f>
        <v>16</v>
      </c>
      <c r="Y2757" s="18" t="n">
        <f aca="false">ROUND((I2757-H2757)*1440,0)</f>
        <v>35</v>
      </c>
      <c r="Z2757" s="18" t="n">
        <f aca="false">ROUND((J2757-I2757)*1440,0)</f>
        <v>2</v>
      </c>
      <c r="AA2757" s="18" t="n">
        <f aca="false">ROUND((K2757-J2757)*1440,0)</f>
        <v>19</v>
      </c>
      <c r="AB2757" s="18" t="n">
        <f aca="false">ROUND((L2757-K2757)*1440,0)</f>
        <v>27</v>
      </c>
      <c r="AC2757" s="18" t="n">
        <f aca="false">ROUND((M2757-L2757)*1440,0)</f>
        <v>24</v>
      </c>
      <c r="AD2757" s="18" t="n">
        <f aca="false">IF(N2757="","",ROUND((N2757-M2757)*1440,0))</f>
        <v>73</v>
      </c>
      <c r="AE2757" s="18" t="n">
        <f aca="false">IF(O2757="","",ROUND((O2757-N2757)*1440,0))</f>
        <v>43</v>
      </c>
      <c r="AF2757" s="18" t="n">
        <f aca="false">IF(P2757="","",ROUND((P2757-O2757)*1440,0))</f>
        <v>30</v>
      </c>
      <c r="AG2757" s="18" t="n">
        <f aca="false">IF(Q2757="","",ROUND((Q2757-P2757)*1440,0))</f>
        <v>20</v>
      </c>
      <c r="AH2757" s="18" t="n">
        <f aca="false">IF(Q2757="","",ROUND((Q2757-H2757)*1440,0))</f>
        <v>273</v>
      </c>
      <c r="AI2757" s="19" t="n">
        <f aca="false">ROUND(IF(O2757="",Assumptions!$B$25-K2757,O2757-K2757)*24,1)</f>
        <v>2.8</v>
      </c>
      <c r="AJ2757" s="20" t="n">
        <f aca="false">ROUND(MAX(N(Y2757)/Assumptions!$C$5, N(Z2757)/Assumptions!$C$6, N(AA2757)/Assumptions!$C$7, N(AB2757)/Assumptions!$C$8, N(AC2757)/Assumptions!$C$9, N(AD2757)/Assumptions!$C$10, N(AE2757)/Assumptions!$C$11, N(AF2757)/Assumptions!$C$12, N(AG2757)/Assumptions!$C$13),3)</f>
        <v>2.433</v>
      </c>
      <c r="AK2757" s="0" t="str">
        <f aca="false">IF(OR(U2757="Pending",U2757="On Hold"),"Open GRN (awaiting)",IF(AJ2757&lt;=1,"Within SLA",IF(ROUND(N(Y2757)/Assumptions!$C$5,3)=AJ2757,"Gate Wait",IF(ROUND(N(Z2757)/Assumptions!$C$6,3)=AJ2757,"Dock Wait",IF(ROUND(N(AA2757)/Assumptions!$C$7,3)=AJ2757,"Unloading",IF(ROUND(N(AB2757)/Assumptions!$C$8,3)=AJ2757,"Unload-to-QC Wait",IF(ROUND(N(AC2757)/Assumptions!$C$9,3)=AJ2757,"QC",IF(ROUND(N(AD2757)/Assumptions!$C$10,3)=AJ2757,"QC-to-GRN Wait",IF(ROUND(N(AE2757)/Assumptions!$C$11,3)=AJ2757,"GRN Processing",IF(ROUND(N(AF2757)/Assumptions!$C$12,3)=AJ2757,"GRN-to-Putaway Wait",IF(ROUND(N(AG2757)/Assumptions!$C$13,3)=AJ2757,"Putaway","Within SLA")))))))))))</f>
        <v>QC-to-GRN Wait</v>
      </c>
    </row>
    <row r="2758" customFormat="false" ht="15" hidden="false" customHeight="false" outlineLevel="0" collapsed="false">
      <c r="A2758" s="0" t="s">
        <v>7882</v>
      </c>
      <c r="B2758" s="0" t="s">
        <v>7883</v>
      </c>
      <c r="C2758" s="0" t="s">
        <v>153</v>
      </c>
      <c r="D2758" s="0" t="s">
        <v>147</v>
      </c>
      <c r="E2758" s="0" t="s">
        <v>7884</v>
      </c>
      <c r="F2758" s="0" t="s">
        <v>155</v>
      </c>
      <c r="G2758" s="0" t="s">
        <v>167</v>
      </c>
      <c r="H2758" s="17" t="n">
        <v>46269.7034722222</v>
      </c>
      <c r="I2758" s="17" t="n">
        <v>46269.7229166667</v>
      </c>
      <c r="J2758" s="17" t="n">
        <v>46269.7333333333</v>
      </c>
      <c r="K2758" s="17" t="n">
        <v>46269.7520833333</v>
      </c>
      <c r="L2758" s="17" t="n">
        <v>46269.7652777778</v>
      </c>
      <c r="M2758" s="17" t="n">
        <v>46269.7826388889</v>
      </c>
      <c r="N2758" s="17" t="n">
        <v>46269.8194444445</v>
      </c>
      <c r="O2758" s="17" t="n">
        <v>46269.8402777778</v>
      </c>
      <c r="P2758" s="17" t="n">
        <v>46269.8513888889</v>
      </c>
      <c r="Q2758" s="17" t="n">
        <v>46269.8611111111</v>
      </c>
      <c r="R2758" s="0" t="n">
        <v>362</v>
      </c>
      <c r="S2758" s="0" t="n">
        <v>0</v>
      </c>
      <c r="T2758" s="0" t="n">
        <v>0</v>
      </c>
      <c r="U2758" s="18" t="s">
        <v>130</v>
      </c>
      <c r="V2758" s="18" t="s">
        <v>144</v>
      </c>
      <c r="W2758" s="0" t="str">
        <f aca="false">IF(AND(X2758&gt;=6,X2758&lt;14),"A",IF(AND(X2758&gt;=14,X2758&lt;22),"B","C"))</f>
        <v>B</v>
      </c>
      <c r="X2758" s="18" t="n">
        <f aca="false">HOUR(H2758)</f>
        <v>16</v>
      </c>
      <c r="Y2758" s="18" t="n">
        <f aca="false">ROUND((I2758-H2758)*1440,0)</f>
        <v>28</v>
      </c>
      <c r="Z2758" s="18" t="n">
        <f aca="false">ROUND((J2758-I2758)*1440,0)</f>
        <v>15</v>
      </c>
      <c r="AA2758" s="18" t="n">
        <f aca="false">ROUND((K2758-J2758)*1440,0)</f>
        <v>27</v>
      </c>
      <c r="AB2758" s="18" t="n">
        <f aca="false">ROUND((L2758-K2758)*1440,0)</f>
        <v>19</v>
      </c>
      <c r="AC2758" s="18" t="n">
        <f aca="false">ROUND((M2758-L2758)*1440,0)</f>
        <v>25</v>
      </c>
      <c r="AD2758" s="18" t="n">
        <f aca="false">IF(N2758="","",ROUND((N2758-M2758)*1440,0))</f>
        <v>53</v>
      </c>
      <c r="AE2758" s="18" t="n">
        <f aca="false">IF(O2758="","",ROUND((O2758-N2758)*1440,0))</f>
        <v>30</v>
      </c>
      <c r="AF2758" s="18" t="n">
        <f aca="false">IF(P2758="","",ROUND((P2758-O2758)*1440,0))</f>
        <v>16</v>
      </c>
      <c r="AG2758" s="18" t="n">
        <f aca="false">IF(Q2758="","",ROUND((Q2758-P2758)*1440,0))</f>
        <v>14</v>
      </c>
      <c r="AH2758" s="18" t="n">
        <f aca="false">IF(Q2758="","",ROUND((Q2758-H2758)*1440,0))</f>
        <v>227</v>
      </c>
      <c r="AI2758" s="19" t="n">
        <f aca="false">ROUND(IF(O2758="",Assumptions!$B$25-K2758,O2758-K2758)*24,1)</f>
        <v>2.1</v>
      </c>
      <c r="AJ2758" s="20" t="n">
        <f aca="false">ROUND(MAX(N(Y2758)/Assumptions!$C$5, N(Z2758)/Assumptions!$C$6, N(AA2758)/Assumptions!$C$7, N(AB2758)/Assumptions!$C$8, N(AC2758)/Assumptions!$C$9, N(AD2758)/Assumptions!$C$10, N(AE2758)/Assumptions!$C$11, N(AF2758)/Assumptions!$C$12, N(AG2758)/Assumptions!$C$13),3)</f>
        <v>1.767</v>
      </c>
      <c r="AK2758" s="0" t="str">
        <f aca="false">IF(OR(U2758="Pending",U2758="On Hold"),"Open GRN (awaiting)",IF(AJ2758&lt;=1,"Within SLA",IF(ROUND(N(Y2758)/Assumptions!$C$5,3)=AJ2758,"Gate Wait",IF(ROUND(N(Z2758)/Assumptions!$C$6,3)=AJ2758,"Dock Wait",IF(ROUND(N(AA2758)/Assumptions!$C$7,3)=AJ2758,"Unloading",IF(ROUND(N(AB2758)/Assumptions!$C$8,3)=AJ2758,"Unload-to-QC Wait",IF(ROUND(N(AC2758)/Assumptions!$C$9,3)=AJ2758,"QC",IF(ROUND(N(AD2758)/Assumptions!$C$10,3)=AJ2758,"QC-to-GRN Wait",IF(ROUND(N(AE2758)/Assumptions!$C$11,3)=AJ2758,"GRN Processing",IF(ROUND(N(AF2758)/Assumptions!$C$12,3)=AJ2758,"GRN-to-Putaway Wait",IF(ROUND(N(AG2758)/Assumptions!$C$13,3)=AJ2758,"Putaway","Within SLA")))))))))))</f>
        <v>QC-to-GRN Wait</v>
      </c>
    </row>
    <row r="2759" customFormat="false" ht="15" hidden="false" customHeight="false" outlineLevel="0" collapsed="false">
      <c r="A2759" s="0" t="s">
        <v>7885</v>
      </c>
      <c r="B2759" s="0" t="s">
        <v>7886</v>
      </c>
      <c r="C2759" s="0" t="s">
        <v>252</v>
      </c>
      <c r="D2759" s="0" t="s">
        <v>119</v>
      </c>
      <c r="E2759" s="0" t="s">
        <v>4851</v>
      </c>
      <c r="F2759" s="0" t="s">
        <v>155</v>
      </c>
      <c r="G2759" s="0" t="s">
        <v>122</v>
      </c>
      <c r="H2759" s="17" t="n">
        <v>46269.8229166667</v>
      </c>
      <c r="I2759" s="17" t="n">
        <v>46269.8333333333</v>
      </c>
      <c r="J2759" s="17" t="n">
        <v>46269.8388888889</v>
      </c>
      <c r="K2759" s="17" t="n">
        <v>46269.86875</v>
      </c>
      <c r="L2759" s="17" t="n">
        <v>46269.8881944444</v>
      </c>
      <c r="M2759" s="17" t="n">
        <v>46269.9166666667</v>
      </c>
      <c r="N2759" s="17" t="n">
        <v>46269.9305555556</v>
      </c>
      <c r="O2759" s="17" t="n">
        <v>46269.9819444444</v>
      </c>
      <c r="P2759" s="17" t="n">
        <v>46270.0166666667</v>
      </c>
      <c r="Q2759" s="17" t="n">
        <v>46270.0256944444</v>
      </c>
      <c r="R2759" s="0" t="n">
        <v>348</v>
      </c>
      <c r="S2759" s="0" t="n">
        <v>11</v>
      </c>
      <c r="T2759" s="0" t="n">
        <v>9</v>
      </c>
      <c r="U2759" s="18" t="s">
        <v>123</v>
      </c>
      <c r="V2759" s="18" t="s">
        <v>144</v>
      </c>
      <c r="W2759" s="0" t="str">
        <f aca="false">IF(AND(X2759&gt;=6,X2759&lt;14),"A",IF(AND(X2759&gt;=14,X2759&lt;22),"B","C"))</f>
        <v>B</v>
      </c>
      <c r="X2759" s="18" t="n">
        <f aca="false">HOUR(H2759)</f>
        <v>19</v>
      </c>
      <c r="Y2759" s="18" t="n">
        <f aca="false">ROUND((I2759-H2759)*1440,0)</f>
        <v>15</v>
      </c>
      <c r="Z2759" s="18" t="n">
        <f aca="false">ROUND((J2759-I2759)*1440,0)</f>
        <v>8</v>
      </c>
      <c r="AA2759" s="18" t="n">
        <f aca="false">ROUND((K2759-J2759)*1440,0)</f>
        <v>43</v>
      </c>
      <c r="AB2759" s="18" t="n">
        <f aca="false">ROUND((L2759-K2759)*1440,0)</f>
        <v>28</v>
      </c>
      <c r="AC2759" s="18" t="n">
        <f aca="false">ROUND((M2759-L2759)*1440,0)</f>
        <v>41</v>
      </c>
      <c r="AD2759" s="18" t="n">
        <f aca="false">IF(N2759="","",ROUND((N2759-M2759)*1440,0))</f>
        <v>20</v>
      </c>
      <c r="AE2759" s="18" t="n">
        <f aca="false">IF(O2759="","",ROUND((O2759-N2759)*1440,0))</f>
        <v>74</v>
      </c>
      <c r="AF2759" s="18" t="n">
        <f aca="false">IF(P2759="","",ROUND((P2759-O2759)*1440,0))</f>
        <v>50</v>
      </c>
      <c r="AG2759" s="18" t="n">
        <f aca="false">IF(Q2759="","",ROUND((Q2759-P2759)*1440,0))</f>
        <v>13</v>
      </c>
      <c r="AH2759" s="18" t="n">
        <f aca="false">IF(Q2759="","",ROUND((Q2759-H2759)*1440,0))</f>
        <v>292</v>
      </c>
      <c r="AI2759" s="19" t="n">
        <f aca="false">ROUND(IF(O2759="",Assumptions!$B$25-K2759,O2759-K2759)*24,1)</f>
        <v>2.7</v>
      </c>
      <c r="AJ2759" s="20" t="n">
        <f aca="false">ROUND(MAX(N(Y2759)/Assumptions!$C$5, N(Z2759)/Assumptions!$C$6, N(AA2759)/Assumptions!$C$7, N(AB2759)/Assumptions!$C$8, N(AC2759)/Assumptions!$C$9, N(AD2759)/Assumptions!$C$10, N(AE2759)/Assumptions!$C$11, N(AF2759)/Assumptions!$C$12, N(AG2759)/Assumptions!$C$13),3)</f>
        <v>2.5</v>
      </c>
      <c r="AK2759" s="0" t="str">
        <f aca="false">IF(OR(U2759="Pending",U2759="On Hold"),"Open GRN (awaiting)",IF(AJ2759&lt;=1,"Within SLA",IF(ROUND(N(Y2759)/Assumptions!$C$5,3)=AJ2759,"Gate Wait",IF(ROUND(N(Z2759)/Assumptions!$C$6,3)=AJ2759,"Dock Wait",IF(ROUND(N(AA2759)/Assumptions!$C$7,3)=AJ2759,"Unloading",IF(ROUND(N(AB2759)/Assumptions!$C$8,3)=AJ2759,"Unload-to-QC Wait",IF(ROUND(N(AC2759)/Assumptions!$C$9,3)=AJ2759,"QC",IF(ROUND(N(AD2759)/Assumptions!$C$10,3)=AJ2759,"QC-to-GRN Wait",IF(ROUND(N(AE2759)/Assumptions!$C$11,3)=AJ2759,"GRN Processing",IF(ROUND(N(AF2759)/Assumptions!$C$12,3)=AJ2759,"GRN-to-Putaway Wait",IF(ROUND(N(AG2759)/Assumptions!$C$13,3)=AJ2759,"Putaway","Within SLA")))))))))))</f>
        <v>GRN-to-Putaway Wait</v>
      </c>
    </row>
    <row r="2760" customFormat="false" ht="15" hidden="false" customHeight="false" outlineLevel="0" collapsed="false">
      <c r="A2760" s="0" t="s">
        <v>7887</v>
      </c>
      <c r="B2760" s="0" t="s">
        <v>7888</v>
      </c>
      <c r="C2760" s="0" t="s">
        <v>118</v>
      </c>
      <c r="D2760" s="0" t="s">
        <v>135</v>
      </c>
      <c r="E2760" s="0" t="s">
        <v>7889</v>
      </c>
      <c r="F2760" s="0" t="s">
        <v>121</v>
      </c>
      <c r="G2760" s="0" t="s">
        <v>138</v>
      </c>
      <c r="H2760" s="17" t="n">
        <v>46269.84375</v>
      </c>
      <c r="I2760" s="17" t="n">
        <v>46269.8576388889</v>
      </c>
      <c r="J2760" s="17" t="n">
        <v>46269.8784722222</v>
      </c>
      <c r="K2760" s="17" t="n">
        <v>46269.8944444444</v>
      </c>
      <c r="L2760" s="17" t="n">
        <v>46269.9006944444</v>
      </c>
      <c r="M2760" s="17" t="n">
        <v>46269.9229166667</v>
      </c>
      <c r="N2760" s="17" t="n">
        <v>46269.9493055556</v>
      </c>
      <c r="O2760" s="17" t="n">
        <v>46269.9743055556</v>
      </c>
      <c r="P2760" s="17" t="n">
        <v>46269.9861111111</v>
      </c>
      <c r="Q2760" s="17" t="n">
        <v>46270.00625</v>
      </c>
      <c r="R2760" s="0" t="n">
        <v>173</v>
      </c>
      <c r="S2760" s="0" t="n">
        <v>0</v>
      </c>
      <c r="T2760" s="0" t="n">
        <v>0</v>
      </c>
      <c r="U2760" s="18" t="s">
        <v>130</v>
      </c>
      <c r="V2760" s="18" t="s">
        <v>139</v>
      </c>
      <c r="W2760" s="0" t="str">
        <f aca="false">IF(AND(X2760&gt;=6,X2760&lt;14),"A",IF(AND(X2760&gt;=14,X2760&lt;22),"B","C"))</f>
        <v>B</v>
      </c>
      <c r="X2760" s="18" t="n">
        <f aca="false">HOUR(H2760)</f>
        <v>20</v>
      </c>
      <c r="Y2760" s="18" t="n">
        <f aca="false">ROUND((I2760-H2760)*1440,0)</f>
        <v>20</v>
      </c>
      <c r="Z2760" s="18" t="n">
        <f aca="false">ROUND((J2760-I2760)*1440,0)</f>
        <v>30</v>
      </c>
      <c r="AA2760" s="18" t="n">
        <f aca="false">ROUND((K2760-J2760)*1440,0)</f>
        <v>23</v>
      </c>
      <c r="AB2760" s="18" t="n">
        <f aca="false">ROUND((L2760-K2760)*1440,0)</f>
        <v>9</v>
      </c>
      <c r="AC2760" s="18" t="n">
        <f aca="false">ROUND((M2760-L2760)*1440,0)</f>
        <v>32</v>
      </c>
      <c r="AD2760" s="18" t="n">
        <f aca="false">IF(N2760="","",ROUND((N2760-M2760)*1440,0))</f>
        <v>38</v>
      </c>
      <c r="AE2760" s="18" t="n">
        <f aca="false">IF(O2760="","",ROUND((O2760-N2760)*1440,0))</f>
        <v>36</v>
      </c>
      <c r="AF2760" s="18" t="n">
        <f aca="false">IF(P2760="","",ROUND((P2760-O2760)*1440,0))</f>
        <v>17</v>
      </c>
      <c r="AG2760" s="18" t="n">
        <f aca="false">IF(Q2760="","",ROUND((Q2760-P2760)*1440,0))</f>
        <v>29</v>
      </c>
      <c r="AH2760" s="18" t="n">
        <f aca="false">IF(Q2760="","",ROUND((Q2760-H2760)*1440,0))</f>
        <v>234</v>
      </c>
      <c r="AI2760" s="19" t="n">
        <f aca="false">ROUND(IF(O2760="",Assumptions!$B$25-K2760,O2760-K2760)*24,1)</f>
        <v>1.9</v>
      </c>
      <c r="AJ2760" s="20" t="n">
        <f aca="false">ROUND(MAX(N(Y2760)/Assumptions!$C$5, N(Z2760)/Assumptions!$C$6, N(AA2760)/Assumptions!$C$7, N(AB2760)/Assumptions!$C$8, N(AC2760)/Assumptions!$C$9, N(AD2760)/Assumptions!$C$10, N(AE2760)/Assumptions!$C$11, N(AF2760)/Assumptions!$C$12, N(AG2760)/Assumptions!$C$13),3)</f>
        <v>2</v>
      </c>
      <c r="AK2760" s="0" t="str">
        <f aca="false">IF(OR(U2760="Pending",U2760="On Hold"),"Open GRN (awaiting)",IF(AJ2760&lt;=1,"Within SLA",IF(ROUND(N(Y2760)/Assumptions!$C$5,3)=AJ2760,"Gate Wait",IF(ROUND(N(Z2760)/Assumptions!$C$6,3)=AJ2760,"Dock Wait",IF(ROUND(N(AA2760)/Assumptions!$C$7,3)=AJ2760,"Unloading",IF(ROUND(N(AB2760)/Assumptions!$C$8,3)=AJ2760,"Unload-to-QC Wait",IF(ROUND(N(AC2760)/Assumptions!$C$9,3)=AJ2760,"QC",IF(ROUND(N(AD2760)/Assumptions!$C$10,3)=AJ2760,"QC-to-GRN Wait",IF(ROUND(N(AE2760)/Assumptions!$C$11,3)=AJ2760,"GRN Processing",IF(ROUND(N(AF2760)/Assumptions!$C$12,3)=AJ2760,"GRN-to-Putaway Wait",IF(ROUND(N(AG2760)/Assumptions!$C$13,3)=AJ2760,"Putaway","Within SLA")))))))))))</f>
        <v>Dock Wait</v>
      </c>
    </row>
    <row r="2761" customFormat="false" ht="15" hidden="false" customHeight="false" outlineLevel="0" collapsed="false">
      <c r="A2761" s="0" t="s">
        <v>7890</v>
      </c>
      <c r="B2761" s="0" t="s">
        <v>7891</v>
      </c>
      <c r="C2761" s="0" t="s">
        <v>142</v>
      </c>
      <c r="D2761" s="0" t="s">
        <v>119</v>
      </c>
      <c r="E2761" s="0" t="s">
        <v>7892</v>
      </c>
      <c r="F2761" s="0" t="s">
        <v>137</v>
      </c>
      <c r="G2761" s="0" t="s">
        <v>129</v>
      </c>
      <c r="H2761" s="17" t="n">
        <v>46269.8958333333</v>
      </c>
      <c r="I2761" s="17" t="n">
        <v>46269.9152777778</v>
      </c>
      <c r="J2761" s="17" t="n">
        <v>46269.9173611111</v>
      </c>
      <c r="K2761" s="17" t="n">
        <v>46269.9361111111</v>
      </c>
      <c r="L2761" s="17" t="n">
        <v>46269.9451388889</v>
      </c>
      <c r="M2761" s="17" t="n">
        <v>46269.9541666667</v>
      </c>
      <c r="N2761" s="17" t="n">
        <v>46270.0916666667</v>
      </c>
      <c r="O2761" s="17" t="n">
        <v>46270.1368055556</v>
      </c>
      <c r="P2761" s="17" t="n">
        <v>46270.1506944444</v>
      </c>
      <c r="Q2761" s="17" t="n">
        <v>46270.1756944444</v>
      </c>
      <c r="R2761" s="0" t="n">
        <v>423</v>
      </c>
      <c r="S2761" s="0" t="n">
        <v>0</v>
      </c>
      <c r="T2761" s="0" t="n">
        <v>0</v>
      </c>
      <c r="U2761" s="18" t="s">
        <v>130</v>
      </c>
      <c r="V2761" s="18" t="s">
        <v>144</v>
      </c>
      <c r="W2761" s="0" t="str">
        <f aca="false">IF(AND(X2761&gt;=6,X2761&lt;14),"A",IF(AND(X2761&gt;=14,X2761&lt;22),"B","C"))</f>
        <v>B</v>
      </c>
      <c r="X2761" s="18" t="n">
        <f aca="false">HOUR(H2761)</f>
        <v>21</v>
      </c>
      <c r="Y2761" s="18" t="n">
        <f aca="false">ROUND((I2761-H2761)*1440,0)</f>
        <v>28</v>
      </c>
      <c r="Z2761" s="18" t="n">
        <f aca="false">ROUND((J2761-I2761)*1440,0)</f>
        <v>3</v>
      </c>
      <c r="AA2761" s="18" t="n">
        <f aca="false">ROUND((K2761-J2761)*1440,0)</f>
        <v>27</v>
      </c>
      <c r="AB2761" s="18" t="n">
        <f aca="false">ROUND((L2761-K2761)*1440,0)</f>
        <v>13</v>
      </c>
      <c r="AC2761" s="18" t="n">
        <f aca="false">ROUND((M2761-L2761)*1440,0)</f>
        <v>13</v>
      </c>
      <c r="AD2761" s="18" t="n">
        <f aca="false">IF(N2761="","",ROUND((N2761-M2761)*1440,0))</f>
        <v>198</v>
      </c>
      <c r="AE2761" s="18" t="n">
        <f aca="false">IF(O2761="","",ROUND((O2761-N2761)*1440,0))</f>
        <v>65</v>
      </c>
      <c r="AF2761" s="18" t="n">
        <f aca="false">IF(P2761="","",ROUND((P2761-O2761)*1440,0))</f>
        <v>20</v>
      </c>
      <c r="AG2761" s="18" t="n">
        <f aca="false">IF(Q2761="","",ROUND((Q2761-P2761)*1440,0))</f>
        <v>36</v>
      </c>
      <c r="AH2761" s="18" t="n">
        <f aca="false">IF(Q2761="","",ROUND((Q2761-H2761)*1440,0))</f>
        <v>403</v>
      </c>
      <c r="AI2761" s="19" t="n">
        <f aca="false">ROUND(IF(O2761="",Assumptions!$B$25-K2761,O2761-K2761)*24,1)</f>
        <v>4.8</v>
      </c>
      <c r="AJ2761" s="20" t="n">
        <f aca="false">ROUND(MAX(N(Y2761)/Assumptions!$C$5, N(Z2761)/Assumptions!$C$6, N(AA2761)/Assumptions!$C$7, N(AB2761)/Assumptions!$C$8, N(AC2761)/Assumptions!$C$9, N(AD2761)/Assumptions!$C$10, N(AE2761)/Assumptions!$C$11, N(AF2761)/Assumptions!$C$12, N(AG2761)/Assumptions!$C$13),3)</f>
        <v>6.6</v>
      </c>
      <c r="AK2761" s="0" t="str">
        <f aca="false">IF(OR(U2761="Pending",U2761="On Hold"),"Open GRN (awaiting)",IF(AJ2761&lt;=1,"Within SLA",IF(ROUND(N(Y2761)/Assumptions!$C$5,3)=AJ2761,"Gate Wait",IF(ROUND(N(Z2761)/Assumptions!$C$6,3)=AJ2761,"Dock Wait",IF(ROUND(N(AA2761)/Assumptions!$C$7,3)=AJ2761,"Unloading",IF(ROUND(N(AB2761)/Assumptions!$C$8,3)=AJ2761,"Unload-to-QC Wait",IF(ROUND(N(AC2761)/Assumptions!$C$9,3)=AJ2761,"QC",IF(ROUND(N(AD2761)/Assumptions!$C$10,3)=AJ2761,"QC-to-GRN Wait",IF(ROUND(N(AE2761)/Assumptions!$C$11,3)=AJ2761,"GRN Processing",IF(ROUND(N(AF2761)/Assumptions!$C$12,3)=AJ2761,"GRN-to-Putaway Wait",IF(ROUND(N(AG2761)/Assumptions!$C$13,3)=AJ2761,"Putaway","Within SLA")))))))))))</f>
        <v>QC-to-GRN Wait</v>
      </c>
    </row>
    <row r="2762" customFormat="false" ht="15" hidden="false" customHeight="false" outlineLevel="0" collapsed="false">
      <c r="A2762" s="0" t="s">
        <v>7893</v>
      </c>
      <c r="B2762" s="0" t="s">
        <v>7894</v>
      </c>
      <c r="C2762" s="0" t="s">
        <v>252</v>
      </c>
      <c r="D2762" s="0" t="s">
        <v>135</v>
      </c>
      <c r="E2762" s="0" t="s">
        <v>2121</v>
      </c>
      <c r="F2762" s="0" t="s">
        <v>155</v>
      </c>
      <c r="G2762" s="0" t="s">
        <v>178</v>
      </c>
      <c r="H2762" s="17" t="n">
        <v>46269.9958333333</v>
      </c>
      <c r="I2762" s="17" t="n">
        <v>46270.0131944444</v>
      </c>
      <c r="J2762" s="17" t="n">
        <v>46270.0215277778</v>
      </c>
      <c r="K2762" s="17" t="n">
        <v>46270.0430555556</v>
      </c>
      <c r="L2762" s="17" t="n">
        <v>46270.0652777778</v>
      </c>
      <c r="M2762" s="17" t="n">
        <v>46270.0930555556</v>
      </c>
      <c r="N2762" s="17" t="n">
        <v>46270.1388888889</v>
      </c>
      <c r="O2762" s="17" t="n">
        <v>46270.2125</v>
      </c>
      <c r="P2762" s="17" t="n">
        <v>46270.2277777778</v>
      </c>
      <c r="Q2762" s="17" t="n">
        <v>46270.2486111111</v>
      </c>
      <c r="R2762" s="0" t="n">
        <v>239</v>
      </c>
      <c r="S2762" s="0" t="n">
        <v>6</v>
      </c>
      <c r="T2762" s="0" t="n">
        <v>0</v>
      </c>
      <c r="U2762" s="18" t="s">
        <v>123</v>
      </c>
      <c r="V2762" s="18" t="s">
        <v>156</v>
      </c>
      <c r="W2762" s="0" t="str">
        <f aca="false">IF(AND(X2762&gt;=6,X2762&lt;14),"A",IF(AND(X2762&gt;=14,X2762&lt;22),"B","C"))</f>
        <v>C</v>
      </c>
      <c r="X2762" s="18" t="n">
        <f aca="false">HOUR(H2762)</f>
        <v>23</v>
      </c>
      <c r="Y2762" s="18" t="n">
        <f aca="false">ROUND((I2762-H2762)*1440,0)</f>
        <v>25</v>
      </c>
      <c r="Z2762" s="18" t="n">
        <f aca="false">ROUND((J2762-I2762)*1440,0)</f>
        <v>12</v>
      </c>
      <c r="AA2762" s="18" t="n">
        <f aca="false">ROUND((K2762-J2762)*1440,0)</f>
        <v>31</v>
      </c>
      <c r="AB2762" s="18" t="n">
        <f aca="false">ROUND((L2762-K2762)*1440,0)</f>
        <v>32</v>
      </c>
      <c r="AC2762" s="18" t="n">
        <f aca="false">ROUND((M2762-L2762)*1440,0)</f>
        <v>40</v>
      </c>
      <c r="AD2762" s="18" t="n">
        <f aca="false">IF(N2762="","",ROUND((N2762-M2762)*1440,0))</f>
        <v>66</v>
      </c>
      <c r="AE2762" s="18" t="n">
        <f aca="false">IF(O2762="","",ROUND((O2762-N2762)*1440,0))</f>
        <v>106</v>
      </c>
      <c r="AF2762" s="18" t="n">
        <f aca="false">IF(P2762="","",ROUND((P2762-O2762)*1440,0))</f>
        <v>22</v>
      </c>
      <c r="AG2762" s="18" t="n">
        <f aca="false">IF(Q2762="","",ROUND((Q2762-P2762)*1440,0))</f>
        <v>30</v>
      </c>
      <c r="AH2762" s="18" t="n">
        <f aca="false">IF(Q2762="","",ROUND((Q2762-H2762)*1440,0))</f>
        <v>364</v>
      </c>
      <c r="AI2762" s="19" t="n">
        <f aca="false">ROUND(IF(O2762="",Assumptions!$B$25-K2762,O2762-K2762)*24,1)</f>
        <v>4.1</v>
      </c>
      <c r="AJ2762" s="20" t="n">
        <f aca="false">ROUND(MAX(N(Y2762)/Assumptions!$C$5, N(Z2762)/Assumptions!$C$6, N(AA2762)/Assumptions!$C$7, N(AB2762)/Assumptions!$C$8, N(AC2762)/Assumptions!$C$9, N(AD2762)/Assumptions!$C$10, N(AE2762)/Assumptions!$C$11, N(AF2762)/Assumptions!$C$12, N(AG2762)/Assumptions!$C$13),3)</f>
        <v>2.356</v>
      </c>
      <c r="AK2762" s="0" t="str">
        <f aca="false">IF(OR(U2762="Pending",U2762="On Hold"),"Open GRN (awaiting)",IF(AJ2762&lt;=1,"Within SLA",IF(ROUND(N(Y2762)/Assumptions!$C$5,3)=AJ2762,"Gate Wait",IF(ROUND(N(Z2762)/Assumptions!$C$6,3)=AJ2762,"Dock Wait",IF(ROUND(N(AA2762)/Assumptions!$C$7,3)=AJ2762,"Unloading",IF(ROUND(N(AB2762)/Assumptions!$C$8,3)=AJ2762,"Unload-to-QC Wait",IF(ROUND(N(AC2762)/Assumptions!$C$9,3)=AJ2762,"QC",IF(ROUND(N(AD2762)/Assumptions!$C$10,3)=AJ2762,"QC-to-GRN Wait",IF(ROUND(N(AE2762)/Assumptions!$C$11,3)=AJ2762,"GRN Processing",IF(ROUND(N(AF2762)/Assumptions!$C$12,3)=AJ2762,"GRN-to-Putaway Wait",IF(ROUND(N(AG2762)/Assumptions!$C$13,3)=AJ2762,"Putaway","Within SLA")))))))))))</f>
        <v>GRN Processing</v>
      </c>
    </row>
    <row r="2763" customFormat="false" ht="15" hidden="false" customHeight="false" outlineLevel="0" collapsed="false">
      <c r="A2763" s="0" t="s">
        <v>7895</v>
      </c>
      <c r="B2763" s="0" t="s">
        <v>7896</v>
      </c>
      <c r="C2763" s="0" t="s">
        <v>142</v>
      </c>
      <c r="D2763" s="0" t="s">
        <v>147</v>
      </c>
      <c r="E2763" s="0" t="s">
        <v>7897</v>
      </c>
      <c r="F2763" s="0" t="s">
        <v>137</v>
      </c>
      <c r="G2763" s="0" t="s">
        <v>167</v>
      </c>
      <c r="H2763" s="17" t="n">
        <v>46270.0965277778</v>
      </c>
      <c r="I2763" s="17" t="n">
        <v>46270.1222222222</v>
      </c>
      <c r="J2763" s="17" t="n">
        <v>46270.1298611111</v>
      </c>
      <c r="K2763" s="17" t="n">
        <v>46270.15625</v>
      </c>
      <c r="L2763" s="17" t="n">
        <v>46270.1631944445</v>
      </c>
      <c r="M2763" s="17" t="n">
        <v>46270.1826388889</v>
      </c>
      <c r="N2763" s="17" t="n">
        <v>46270.2090277778</v>
      </c>
      <c r="O2763" s="17" t="n">
        <v>46270.2819444445</v>
      </c>
      <c r="P2763" s="17" t="n">
        <v>46270.2930555556</v>
      </c>
      <c r="Q2763" s="17" t="n">
        <v>46270.3180555556</v>
      </c>
      <c r="R2763" s="0" t="n">
        <v>452</v>
      </c>
      <c r="S2763" s="0" t="n">
        <v>6</v>
      </c>
      <c r="T2763" s="0" t="n">
        <v>2</v>
      </c>
      <c r="U2763" s="18" t="s">
        <v>123</v>
      </c>
      <c r="V2763" s="18" t="s">
        <v>131</v>
      </c>
      <c r="W2763" s="0" t="str">
        <f aca="false">IF(AND(X2763&gt;=6,X2763&lt;14),"A",IF(AND(X2763&gt;=14,X2763&lt;22),"B","C"))</f>
        <v>C</v>
      </c>
      <c r="X2763" s="18" t="n">
        <f aca="false">HOUR(H2763)</f>
        <v>2</v>
      </c>
      <c r="Y2763" s="18" t="n">
        <f aca="false">ROUND((I2763-H2763)*1440,0)</f>
        <v>37</v>
      </c>
      <c r="Z2763" s="18" t="n">
        <f aca="false">ROUND((J2763-I2763)*1440,0)</f>
        <v>11</v>
      </c>
      <c r="AA2763" s="18" t="n">
        <f aca="false">ROUND((K2763-J2763)*1440,0)</f>
        <v>38</v>
      </c>
      <c r="AB2763" s="18" t="n">
        <f aca="false">ROUND((L2763-K2763)*1440,0)</f>
        <v>10</v>
      </c>
      <c r="AC2763" s="18" t="n">
        <f aca="false">ROUND((M2763-L2763)*1440,0)</f>
        <v>28</v>
      </c>
      <c r="AD2763" s="18" t="n">
        <f aca="false">IF(N2763="","",ROUND((N2763-M2763)*1440,0))</f>
        <v>38</v>
      </c>
      <c r="AE2763" s="18" t="n">
        <f aca="false">IF(O2763="","",ROUND((O2763-N2763)*1440,0))</f>
        <v>105</v>
      </c>
      <c r="AF2763" s="18" t="n">
        <f aca="false">IF(P2763="","",ROUND((P2763-O2763)*1440,0))</f>
        <v>16</v>
      </c>
      <c r="AG2763" s="18" t="n">
        <f aca="false">IF(Q2763="","",ROUND((Q2763-P2763)*1440,0))</f>
        <v>36</v>
      </c>
      <c r="AH2763" s="18" t="n">
        <f aca="false">IF(Q2763="","",ROUND((Q2763-H2763)*1440,0))</f>
        <v>319</v>
      </c>
      <c r="AI2763" s="19" t="n">
        <f aca="false">ROUND(IF(O2763="",Assumptions!$B$25-K2763,O2763-K2763)*24,1)</f>
        <v>3</v>
      </c>
      <c r="AJ2763" s="20" t="n">
        <f aca="false">ROUND(MAX(N(Y2763)/Assumptions!$C$5, N(Z2763)/Assumptions!$C$6, N(AA2763)/Assumptions!$C$7, N(AB2763)/Assumptions!$C$8, N(AC2763)/Assumptions!$C$9, N(AD2763)/Assumptions!$C$10, N(AE2763)/Assumptions!$C$11, N(AF2763)/Assumptions!$C$12, N(AG2763)/Assumptions!$C$13),3)</f>
        <v>2.333</v>
      </c>
      <c r="AK2763" s="0" t="str">
        <f aca="false">IF(OR(U2763="Pending",U2763="On Hold"),"Open GRN (awaiting)",IF(AJ2763&lt;=1,"Within SLA",IF(ROUND(N(Y2763)/Assumptions!$C$5,3)=AJ2763,"Gate Wait",IF(ROUND(N(Z2763)/Assumptions!$C$6,3)=AJ2763,"Dock Wait",IF(ROUND(N(AA2763)/Assumptions!$C$7,3)=AJ2763,"Unloading",IF(ROUND(N(AB2763)/Assumptions!$C$8,3)=AJ2763,"Unload-to-QC Wait",IF(ROUND(N(AC2763)/Assumptions!$C$9,3)=AJ2763,"QC",IF(ROUND(N(AD2763)/Assumptions!$C$10,3)=AJ2763,"QC-to-GRN Wait",IF(ROUND(N(AE2763)/Assumptions!$C$11,3)=AJ2763,"GRN Processing",IF(ROUND(N(AF2763)/Assumptions!$C$12,3)=AJ2763,"GRN-to-Putaway Wait",IF(ROUND(N(AG2763)/Assumptions!$C$13,3)=AJ2763,"Putaway","Within SLA")))))))))))</f>
        <v>GRN Processing</v>
      </c>
    </row>
    <row r="2764" customFormat="false" ht="15" hidden="false" customHeight="false" outlineLevel="0" collapsed="false">
      <c r="A2764" s="0" t="s">
        <v>7898</v>
      </c>
      <c r="B2764" s="0" t="s">
        <v>7899</v>
      </c>
      <c r="C2764" s="0" t="s">
        <v>142</v>
      </c>
      <c r="D2764" s="0" t="s">
        <v>119</v>
      </c>
      <c r="E2764" s="0" t="s">
        <v>7900</v>
      </c>
      <c r="F2764" s="0" t="s">
        <v>137</v>
      </c>
      <c r="G2764" s="0" t="s">
        <v>129</v>
      </c>
      <c r="H2764" s="17" t="n">
        <v>46270.1201388889</v>
      </c>
      <c r="I2764" s="17" t="n">
        <v>46270.1263888889</v>
      </c>
      <c r="J2764" s="17" t="n">
        <v>46270.1305555556</v>
      </c>
      <c r="K2764" s="17" t="n">
        <v>46270.2076388889</v>
      </c>
      <c r="L2764" s="17" t="n">
        <v>46270.2131944444</v>
      </c>
      <c r="M2764" s="17" t="n">
        <v>46270.2277777778</v>
      </c>
      <c r="N2764" s="17" t="n">
        <v>46270.2631944444</v>
      </c>
      <c r="O2764" s="17" t="n">
        <v>46270.3097222222</v>
      </c>
      <c r="P2764" s="17" t="n">
        <v>46270.3180555556</v>
      </c>
      <c r="Q2764" s="17" t="n">
        <v>46270.3277777778</v>
      </c>
      <c r="R2764" s="0" t="n">
        <v>1234</v>
      </c>
      <c r="S2764" s="0" t="n">
        <v>0</v>
      </c>
      <c r="T2764" s="0" t="n">
        <v>0</v>
      </c>
      <c r="U2764" s="18" t="s">
        <v>130</v>
      </c>
      <c r="V2764" s="18" t="s">
        <v>144</v>
      </c>
      <c r="W2764" s="0" t="str">
        <f aca="false">IF(AND(X2764&gt;=6,X2764&lt;14),"A",IF(AND(X2764&gt;=14,X2764&lt;22),"B","C"))</f>
        <v>C</v>
      </c>
      <c r="X2764" s="18" t="n">
        <f aca="false">HOUR(H2764)</f>
        <v>2</v>
      </c>
      <c r="Y2764" s="18" t="n">
        <f aca="false">ROUND((I2764-H2764)*1440,0)</f>
        <v>9</v>
      </c>
      <c r="Z2764" s="18" t="n">
        <f aca="false">ROUND((J2764-I2764)*1440,0)</f>
        <v>6</v>
      </c>
      <c r="AA2764" s="18" t="n">
        <f aca="false">ROUND((K2764-J2764)*1440,0)</f>
        <v>111</v>
      </c>
      <c r="AB2764" s="18" t="n">
        <f aca="false">ROUND((L2764-K2764)*1440,0)</f>
        <v>8</v>
      </c>
      <c r="AC2764" s="18" t="n">
        <f aca="false">ROUND((M2764-L2764)*1440,0)</f>
        <v>21</v>
      </c>
      <c r="AD2764" s="18" t="n">
        <f aca="false">IF(N2764="","",ROUND((N2764-M2764)*1440,0))</f>
        <v>51</v>
      </c>
      <c r="AE2764" s="18" t="n">
        <f aca="false">IF(O2764="","",ROUND((O2764-N2764)*1440,0))</f>
        <v>67</v>
      </c>
      <c r="AF2764" s="18" t="n">
        <f aca="false">IF(P2764="","",ROUND((P2764-O2764)*1440,0))</f>
        <v>12</v>
      </c>
      <c r="AG2764" s="18" t="n">
        <f aca="false">IF(Q2764="","",ROUND((Q2764-P2764)*1440,0))</f>
        <v>14</v>
      </c>
      <c r="AH2764" s="18" t="n">
        <f aca="false">IF(Q2764="","",ROUND((Q2764-H2764)*1440,0))</f>
        <v>299</v>
      </c>
      <c r="AI2764" s="19" t="n">
        <f aca="false">ROUND(IF(O2764="",Assumptions!$B$25-K2764,O2764-K2764)*24,1)</f>
        <v>2.5</v>
      </c>
      <c r="AJ2764" s="20" t="n">
        <f aca="false">ROUND(MAX(N(Y2764)/Assumptions!$C$5, N(Z2764)/Assumptions!$C$6, N(AA2764)/Assumptions!$C$7, N(AB2764)/Assumptions!$C$8, N(AC2764)/Assumptions!$C$9, N(AD2764)/Assumptions!$C$10, N(AE2764)/Assumptions!$C$11, N(AF2764)/Assumptions!$C$12, N(AG2764)/Assumptions!$C$13),3)</f>
        <v>1.85</v>
      </c>
      <c r="AK2764" s="0" t="str">
        <f aca="false">IF(OR(U2764="Pending",U2764="On Hold"),"Open GRN (awaiting)",IF(AJ2764&lt;=1,"Within SLA",IF(ROUND(N(Y2764)/Assumptions!$C$5,3)=AJ2764,"Gate Wait",IF(ROUND(N(Z2764)/Assumptions!$C$6,3)=AJ2764,"Dock Wait",IF(ROUND(N(AA2764)/Assumptions!$C$7,3)=AJ2764,"Unloading",IF(ROUND(N(AB2764)/Assumptions!$C$8,3)=AJ2764,"Unload-to-QC Wait",IF(ROUND(N(AC2764)/Assumptions!$C$9,3)=AJ2764,"QC",IF(ROUND(N(AD2764)/Assumptions!$C$10,3)=AJ2764,"QC-to-GRN Wait",IF(ROUND(N(AE2764)/Assumptions!$C$11,3)=AJ2764,"GRN Processing",IF(ROUND(N(AF2764)/Assumptions!$C$12,3)=AJ2764,"GRN-to-Putaway Wait",IF(ROUND(N(AG2764)/Assumptions!$C$13,3)=AJ2764,"Putaway","Within SLA")))))))))))</f>
        <v>Unloading</v>
      </c>
    </row>
    <row r="2765" customFormat="false" ht="15" hidden="false" customHeight="false" outlineLevel="0" collapsed="false">
      <c r="A2765" s="0" t="s">
        <v>7901</v>
      </c>
      <c r="B2765" s="0" t="s">
        <v>7902</v>
      </c>
      <c r="C2765" s="0" t="s">
        <v>126</v>
      </c>
      <c r="D2765" s="0" t="s">
        <v>147</v>
      </c>
      <c r="E2765" s="0" t="s">
        <v>3551</v>
      </c>
      <c r="F2765" s="0" t="s">
        <v>155</v>
      </c>
      <c r="G2765" s="0" t="s">
        <v>167</v>
      </c>
      <c r="H2765" s="17" t="n">
        <v>46270.1451388889</v>
      </c>
      <c r="I2765" s="17" t="n">
        <v>46270.2111111111</v>
      </c>
      <c r="J2765" s="17" t="n">
        <v>46270.2180555556</v>
      </c>
      <c r="K2765" s="17" t="n">
        <v>46270.2298611111</v>
      </c>
      <c r="L2765" s="17" t="n">
        <v>46270.2388888889</v>
      </c>
      <c r="M2765" s="17" t="n">
        <v>46270.2520833333</v>
      </c>
      <c r="N2765" s="17" t="n">
        <v>46270.375</v>
      </c>
      <c r="O2765" s="17" t="n">
        <v>46270.4104166667</v>
      </c>
      <c r="P2765" s="17" t="n">
        <v>46270.43125</v>
      </c>
      <c r="Q2765" s="17" t="n">
        <v>46270.4430555556</v>
      </c>
      <c r="R2765" s="0" t="n">
        <v>92</v>
      </c>
      <c r="S2765" s="0" t="n">
        <v>0</v>
      </c>
      <c r="T2765" s="0" t="n">
        <v>0</v>
      </c>
      <c r="U2765" s="18" t="s">
        <v>130</v>
      </c>
      <c r="V2765" s="18" t="s">
        <v>156</v>
      </c>
      <c r="W2765" s="0" t="str">
        <f aca="false">IF(AND(X2765&gt;=6,X2765&lt;14),"A",IF(AND(X2765&gt;=14,X2765&lt;22),"B","C"))</f>
        <v>C</v>
      </c>
      <c r="X2765" s="18" t="n">
        <f aca="false">HOUR(H2765)</f>
        <v>3</v>
      </c>
      <c r="Y2765" s="18" t="n">
        <f aca="false">ROUND((I2765-H2765)*1440,0)</f>
        <v>95</v>
      </c>
      <c r="Z2765" s="18" t="n">
        <f aca="false">ROUND((J2765-I2765)*1440,0)</f>
        <v>10</v>
      </c>
      <c r="AA2765" s="18" t="n">
        <f aca="false">ROUND((K2765-J2765)*1440,0)</f>
        <v>17</v>
      </c>
      <c r="AB2765" s="18" t="n">
        <f aca="false">ROUND((L2765-K2765)*1440,0)</f>
        <v>13</v>
      </c>
      <c r="AC2765" s="18" t="n">
        <f aca="false">ROUND((M2765-L2765)*1440,0)</f>
        <v>19</v>
      </c>
      <c r="AD2765" s="18" t="n">
        <f aca="false">IF(N2765="","",ROUND((N2765-M2765)*1440,0))</f>
        <v>177</v>
      </c>
      <c r="AE2765" s="18" t="n">
        <f aca="false">IF(O2765="","",ROUND((O2765-N2765)*1440,0))</f>
        <v>51</v>
      </c>
      <c r="AF2765" s="18" t="n">
        <f aca="false">IF(P2765="","",ROUND((P2765-O2765)*1440,0))</f>
        <v>30</v>
      </c>
      <c r="AG2765" s="18" t="n">
        <f aca="false">IF(Q2765="","",ROUND((Q2765-P2765)*1440,0))</f>
        <v>17</v>
      </c>
      <c r="AH2765" s="18" t="n">
        <f aca="false">IF(Q2765="","",ROUND((Q2765-H2765)*1440,0))</f>
        <v>429</v>
      </c>
      <c r="AI2765" s="19" t="n">
        <f aca="false">ROUND(IF(O2765="",Assumptions!$B$25-K2765,O2765-K2765)*24,1)</f>
        <v>4.3</v>
      </c>
      <c r="AJ2765" s="20" t="n">
        <f aca="false">ROUND(MAX(N(Y2765)/Assumptions!$C$5, N(Z2765)/Assumptions!$C$6, N(AA2765)/Assumptions!$C$7, N(AB2765)/Assumptions!$C$8, N(AC2765)/Assumptions!$C$9, N(AD2765)/Assumptions!$C$10, N(AE2765)/Assumptions!$C$11, N(AF2765)/Assumptions!$C$12, N(AG2765)/Assumptions!$C$13),3)</f>
        <v>5.9</v>
      </c>
      <c r="AK2765" s="0" t="str">
        <f aca="false">IF(OR(U2765="Pending",U2765="On Hold"),"Open GRN (awaiting)",IF(AJ2765&lt;=1,"Within SLA",IF(ROUND(N(Y2765)/Assumptions!$C$5,3)=AJ2765,"Gate Wait",IF(ROUND(N(Z2765)/Assumptions!$C$6,3)=AJ2765,"Dock Wait",IF(ROUND(N(AA2765)/Assumptions!$C$7,3)=AJ2765,"Unloading",IF(ROUND(N(AB2765)/Assumptions!$C$8,3)=AJ2765,"Unload-to-QC Wait",IF(ROUND(N(AC2765)/Assumptions!$C$9,3)=AJ2765,"QC",IF(ROUND(N(AD2765)/Assumptions!$C$10,3)=AJ2765,"QC-to-GRN Wait",IF(ROUND(N(AE2765)/Assumptions!$C$11,3)=AJ2765,"GRN Processing",IF(ROUND(N(AF2765)/Assumptions!$C$12,3)=AJ2765,"GRN-to-Putaway Wait",IF(ROUND(N(AG2765)/Assumptions!$C$13,3)=AJ2765,"Putaway","Within SLA")))))))))))</f>
        <v>QC-to-GRN Wait</v>
      </c>
    </row>
    <row r="2766" customFormat="false" ht="15" hidden="false" customHeight="false" outlineLevel="0" collapsed="false">
      <c r="A2766" s="0" t="s">
        <v>7903</v>
      </c>
      <c r="B2766" s="0" t="s">
        <v>7904</v>
      </c>
      <c r="C2766" s="0" t="s">
        <v>286</v>
      </c>
      <c r="D2766" s="0" t="s">
        <v>135</v>
      </c>
      <c r="E2766" s="0" t="s">
        <v>7905</v>
      </c>
      <c r="F2766" s="0" t="s">
        <v>121</v>
      </c>
      <c r="G2766" s="0" t="s">
        <v>178</v>
      </c>
      <c r="H2766" s="17" t="n">
        <v>46270.275</v>
      </c>
      <c r="I2766" s="17" t="n">
        <v>46270.2833333333</v>
      </c>
      <c r="J2766" s="17" t="n">
        <v>46270.29375</v>
      </c>
      <c r="K2766" s="17" t="n">
        <v>46270.3076388889</v>
      </c>
      <c r="L2766" s="17" t="n">
        <v>46270.3104166667</v>
      </c>
      <c r="M2766" s="17" t="n">
        <v>46270.3375</v>
      </c>
      <c r="N2766" s="17" t="n">
        <v>46270.3875</v>
      </c>
      <c r="O2766" s="17" t="n">
        <v>46270.45</v>
      </c>
      <c r="P2766" s="17" t="n">
        <v>46270.4604166667</v>
      </c>
      <c r="Q2766" s="17" t="n">
        <v>46270.46875</v>
      </c>
      <c r="R2766" s="0" t="n">
        <v>228</v>
      </c>
      <c r="S2766" s="0" t="n">
        <v>2</v>
      </c>
      <c r="T2766" s="0" t="n">
        <v>0</v>
      </c>
      <c r="U2766" s="18" t="s">
        <v>123</v>
      </c>
      <c r="V2766" s="18" t="s">
        <v>82</v>
      </c>
      <c r="W2766" s="0" t="str">
        <f aca="false">IF(AND(X2766&gt;=6,X2766&lt;14),"A",IF(AND(X2766&gt;=14,X2766&lt;22),"B","C"))</f>
        <v>A</v>
      </c>
      <c r="X2766" s="18" t="n">
        <f aca="false">HOUR(H2766)</f>
        <v>6</v>
      </c>
      <c r="Y2766" s="18" t="n">
        <f aca="false">ROUND((I2766-H2766)*1440,0)</f>
        <v>12</v>
      </c>
      <c r="Z2766" s="18" t="n">
        <f aca="false">ROUND((J2766-I2766)*1440,0)</f>
        <v>15</v>
      </c>
      <c r="AA2766" s="18" t="n">
        <f aca="false">ROUND((K2766-J2766)*1440,0)</f>
        <v>20</v>
      </c>
      <c r="AB2766" s="18" t="n">
        <f aca="false">ROUND((L2766-K2766)*1440,0)</f>
        <v>4</v>
      </c>
      <c r="AC2766" s="18" t="n">
        <f aca="false">ROUND((M2766-L2766)*1440,0)</f>
        <v>39</v>
      </c>
      <c r="AD2766" s="18" t="n">
        <f aca="false">IF(N2766="","",ROUND((N2766-M2766)*1440,0))</f>
        <v>72</v>
      </c>
      <c r="AE2766" s="18" t="n">
        <f aca="false">IF(O2766="","",ROUND((O2766-N2766)*1440,0))</f>
        <v>90</v>
      </c>
      <c r="AF2766" s="18" t="n">
        <f aca="false">IF(P2766="","",ROUND((P2766-O2766)*1440,0))</f>
        <v>15</v>
      </c>
      <c r="AG2766" s="18" t="n">
        <f aca="false">IF(Q2766="","",ROUND((Q2766-P2766)*1440,0))</f>
        <v>12</v>
      </c>
      <c r="AH2766" s="18" t="n">
        <f aca="false">IF(Q2766="","",ROUND((Q2766-H2766)*1440,0))</f>
        <v>279</v>
      </c>
      <c r="AI2766" s="19" t="n">
        <f aca="false">ROUND(IF(O2766="",Assumptions!$B$25-K2766,O2766-K2766)*24,1)</f>
        <v>3.4</v>
      </c>
      <c r="AJ2766" s="20" t="n">
        <f aca="false">ROUND(MAX(N(Y2766)/Assumptions!$C$5, N(Z2766)/Assumptions!$C$6, N(AA2766)/Assumptions!$C$7, N(AB2766)/Assumptions!$C$8, N(AC2766)/Assumptions!$C$9, N(AD2766)/Assumptions!$C$10, N(AE2766)/Assumptions!$C$11, N(AF2766)/Assumptions!$C$12, N(AG2766)/Assumptions!$C$13),3)</f>
        <v>2.4</v>
      </c>
      <c r="AK2766" s="0" t="str">
        <f aca="false">IF(OR(U2766="Pending",U2766="On Hold"),"Open GRN (awaiting)",IF(AJ2766&lt;=1,"Within SLA",IF(ROUND(N(Y2766)/Assumptions!$C$5,3)=AJ2766,"Gate Wait",IF(ROUND(N(Z2766)/Assumptions!$C$6,3)=AJ2766,"Dock Wait",IF(ROUND(N(AA2766)/Assumptions!$C$7,3)=AJ2766,"Unloading",IF(ROUND(N(AB2766)/Assumptions!$C$8,3)=AJ2766,"Unload-to-QC Wait",IF(ROUND(N(AC2766)/Assumptions!$C$9,3)=AJ2766,"QC",IF(ROUND(N(AD2766)/Assumptions!$C$10,3)=AJ2766,"QC-to-GRN Wait",IF(ROUND(N(AE2766)/Assumptions!$C$11,3)=AJ2766,"GRN Processing",IF(ROUND(N(AF2766)/Assumptions!$C$12,3)=AJ2766,"GRN-to-Putaway Wait",IF(ROUND(N(AG2766)/Assumptions!$C$13,3)=AJ2766,"Putaway","Within SLA")))))))))))</f>
        <v>QC-to-GRN Wait</v>
      </c>
    </row>
    <row r="2767" customFormat="false" ht="15" hidden="false" customHeight="false" outlineLevel="0" collapsed="false">
      <c r="A2767" s="0" t="s">
        <v>7906</v>
      </c>
      <c r="B2767" s="0" t="s">
        <v>7907</v>
      </c>
      <c r="C2767" s="0" t="s">
        <v>218</v>
      </c>
      <c r="D2767" s="0" t="s">
        <v>147</v>
      </c>
      <c r="E2767" s="0" t="s">
        <v>7908</v>
      </c>
      <c r="F2767" s="0" t="s">
        <v>121</v>
      </c>
      <c r="G2767" s="0" t="s">
        <v>167</v>
      </c>
      <c r="H2767" s="17" t="n">
        <v>46270.2819444445</v>
      </c>
      <c r="I2767" s="17" t="n">
        <v>46270.2958333333</v>
      </c>
      <c r="J2767" s="17" t="n">
        <v>46270.3006944444</v>
      </c>
      <c r="K2767" s="17" t="n">
        <v>46270.30625</v>
      </c>
      <c r="L2767" s="17" t="n">
        <v>46270.3291666667</v>
      </c>
      <c r="M2767" s="17" t="n">
        <v>46270.3381944444</v>
      </c>
      <c r="N2767" s="17" t="n">
        <v>46270.3881944444</v>
      </c>
      <c r="O2767" s="17" t="n">
        <v>46270.4145833333</v>
      </c>
      <c r="P2767" s="17" t="n">
        <v>46270.4256944444</v>
      </c>
      <c r="Q2767" s="17" t="n">
        <v>46270.4381944445</v>
      </c>
      <c r="R2767" s="0" t="n">
        <v>149</v>
      </c>
      <c r="S2767" s="0" t="n">
        <v>0</v>
      </c>
      <c r="T2767" s="0" t="n">
        <v>0</v>
      </c>
      <c r="U2767" s="18" t="s">
        <v>130</v>
      </c>
      <c r="V2767" s="18" t="s">
        <v>144</v>
      </c>
      <c r="W2767" s="0" t="str">
        <f aca="false">IF(AND(X2767&gt;=6,X2767&lt;14),"A",IF(AND(X2767&gt;=14,X2767&lt;22),"B","C"))</f>
        <v>A</v>
      </c>
      <c r="X2767" s="18" t="n">
        <f aca="false">HOUR(H2767)</f>
        <v>6</v>
      </c>
      <c r="Y2767" s="18" t="n">
        <f aca="false">ROUND((I2767-H2767)*1440,0)</f>
        <v>20</v>
      </c>
      <c r="Z2767" s="18" t="n">
        <f aca="false">ROUND((J2767-I2767)*1440,0)</f>
        <v>7</v>
      </c>
      <c r="AA2767" s="18" t="n">
        <f aca="false">ROUND((K2767-J2767)*1440,0)</f>
        <v>8</v>
      </c>
      <c r="AB2767" s="18" t="n">
        <f aca="false">ROUND((L2767-K2767)*1440,0)</f>
        <v>33</v>
      </c>
      <c r="AC2767" s="18" t="n">
        <f aca="false">ROUND((M2767-L2767)*1440,0)</f>
        <v>13</v>
      </c>
      <c r="AD2767" s="18" t="n">
        <f aca="false">IF(N2767="","",ROUND((N2767-M2767)*1440,0))</f>
        <v>72</v>
      </c>
      <c r="AE2767" s="18" t="n">
        <f aca="false">IF(O2767="","",ROUND((O2767-N2767)*1440,0))</f>
        <v>38</v>
      </c>
      <c r="AF2767" s="18" t="n">
        <f aca="false">IF(P2767="","",ROUND((P2767-O2767)*1440,0))</f>
        <v>16</v>
      </c>
      <c r="AG2767" s="18" t="n">
        <f aca="false">IF(Q2767="","",ROUND((Q2767-P2767)*1440,0))</f>
        <v>18</v>
      </c>
      <c r="AH2767" s="18" t="n">
        <f aca="false">IF(Q2767="","",ROUND((Q2767-H2767)*1440,0))</f>
        <v>225</v>
      </c>
      <c r="AI2767" s="19" t="n">
        <f aca="false">ROUND(IF(O2767="",Assumptions!$B$25-K2767,O2767-K2767)*24,1)</f>
        <v>2.6</v>
      </c>
      <c r="AJ2767" s="20" t="n">
        <f aca="false">ROUND(MAX(N(Y2767)/Assumptions!$C$5, N(Z2767)/Assumptions!$C$6, N(AA2767)/Assumptions!$C$7, N(AB2767)/Assumptions!$C$8, N(AC2767)/Assumptions!$C$9, N(AD2767)/Assumptions!$C$10, N(AE2767)/Assumptions!$C$11, N(AF2767)/Assumptions!$C$12, N(AG2767)/Assumptions!$C$13),3)</f>
        <v>2.4</v>
      </c>
      <c r="AK2767" s="0" t="str">
        <f aca="false">IF(OR(U2767="Pending",U2767="On Hold"),"Open GRN (awaiting)",IF(AJ2767&lt;=1,"Within SLA",IF(ROUND(N(Y2767)/Assumptions!$C$5,3)=AJ2767,"Gate Wait",IF(ROUND(N(Z2767)/Assumptions!$C$6,3)=AJ2767,"Dock Wait",IF(ROUND(N(AA2767)/Assumptions!$C$7,3)=AJ2767,"Unloading",IF(ROUND(N(AB2767)/Assumptions!$C$8,3)=AJ2767,"Unload-to-QC Wait",IF(ROUND(N(AC2767)/Assumptions!$C$9,3)=AJ2767,"QC",IF(ROUND(N(AD2767)/Assumptions!$C$10,3)=AJ2767,"QC-to-GRN Wait",IF(ROUND(N(AE2767)/Assumptions!$C$11,3)=AJ2767,"GRN Processing",IF(ROUND(N(AF2767)/Assumptions!$C$12,3)=AJ2767,"GRN-to-Putaway Wait",IF(ROUND(N(AG2767)/Assumptions!$C$13,3)=AJ2767,"Putaway","Within SLA")))))))))))</f>
        <v>QC-to-GRN Wait</v>
      </c>
    </row>
    <row r="2768" customFormat="false" ht="15" hidden="false" customHeight="false" outlineLevel="0" collapsed="false">
      <c r="A2768" s="0" t="s">
        <v>7909</v>
      </c>
      <c r="B2768" s="0" t="s">
        <v>7910</v>
      </c>
      <c r="C2768" s="0" t="s">
        <v>170</v>
      </c>
      <c r="D2768" s="0" t="s">
        <v>135</v>
      </c>
      <c r="E2768" s="0" t="s">
        <v>7911</v>
      </c>
      <c r="F2768" s="0" t="s">
        <v>172</v>
      </c>
      <c r="G2768" s="0" t="s">
        <v>178</v>
      </c>
      <c r="H2768" s="17" t="n">
        <v>46270.3222222222</v>
      </c>
      <c r="I2768" s="17" t="n">
        <v>46270.3326388889</v>
      </c>
      <c r="J2768" s="17" t="n">
        <v>46270.3381944444</v>
      </c>
      <c r="K2768" s="17" t="n">
        <v>46270.3611111111</v>
      </c>
      <c r="L2768" s="17" t="n">
        <v>46270.3659722222</v>
      </c>
      <c r="M2768" s="17" t="n">
        <v>46270.3986111111</v>
      </c>
      <c r="N2768" s="17" t="n">
        <v>46270.4173611111</v>
      </c>
      <c r="O2768" s="17" t="n">
        <v>46270.4590277778</v>
      </c>
      <c r="P2768" s="17" t="n">
        <v>46270.4701388889</v>
      </c>
      <c r="Q2768" s="17" t="n">
        <v>46270.4902777778</v>
      </c>
      <c r="R2768" s="0" t="n">
        <v>313</v>
      </c>
      <c r="S2768" s="0" t="n">
        <v>0</v>
      </c>
      <c r="T2768" s="0" t="n">
        <v>0</v>
      </c>
      <c r="U2768" s="18" t="s">
        <v>130</v>
      </c>
      <c r="V2768" s="18" t="s">
        <v>144</v>
      </c>
      <c r="W2768" s="0" t="str">
        <f aca="false">IF(AND(X2768&gt;=6,X2768&lt;14),"A",IF(AND(X2768&gt;=14,X2768&lt;22),"B","C"))</f>
        <v>A</v>
      </c>
      <c r="X2768" s="18" t="n">
        <f aca="false">HOUR(H2768)</f>
        <v>7</v>
      </c>
      <c r="Y2768" s="18" t="n">
        <f aca="false">ROUND((I2768-H2768)*1440,0)</f>
        <v>15</v>
      </c>
      <c r="Z2768" s="18" t="n">
        <f aca="false">ROUND((J2768-I2768)*1440,0)</f>
        <v>8</v>
      </c>
      <c r="AA2768" s="18" t="n">
        <f aca="false">ROUND((K2768-J2768)*1440,0)</f>
        <v>33</v>
      </c>
      <c r="AB2768" s="18" t="n">
        <f aca="false">ROUND((L2768-K2768)*1440,0)</f>
        <v>7</v>
      </c>
      <c r="AC2768" s="18" t="n">
        <f aca="false">ROUND((M2768-L2768)*1440,0)</f>
        <v>47</v>
      </c>
      <c r="AD2768" s="18" t="n">
        <f aca="false">IF(N2768="","",ROUND((N2768-M2768)*1440,0))</f>
        <v>27</v>
      </c>
      <c r="AE2768" s="18" t="n">
        <f aca="false">IF(O2768="","",ROUND((O2768-N2768)*1440,0))</f>
        <v>60</v>
      </c>
      <c r="AF2768" s="18" t="n">
        <f aca="false">IF(P2768="","",ROUND((P2768-O2768)*1440,0))</f>
        <v>16</v>
      </c>
      <c r="AG2768" s="18" t="n">
        <f aca="false">IF(Q2768="","",ROUND((Q2768-P2768)*1440,0))</f>
        <v>29</v>
      </c>
      <c r="AH2768" s="18" t="n">
        <f aca="false">IF(Q2768="","",ROUND((Q2768-H2768)*1440,0))</f>
        <v>242</v>
      </c>
      <c r="AI2768" s="19" t="n">
        <f aca="false">ROUND(IF(O2768="",Assumptions!$B$25-K2768,O2768-K2768)*24,1)</f>
        <v>2.4</v>
      </c>
      <c r="AJ2768" s="20" t="n">
        <f aca="false">ROUND(MAX(N(Y2768)/Assumptions!$C$5, N(Z2768)/Assumptions!$C$6, N(AA2768)/Assumptions!$C$7, N(AB2768)/Assumptions!$C$8, N(AC2768)/Assumptions!$C$9, N(AD2768)/Assumptions!$C$10, N(AE2768)/Assumptions!$C$11, N(AF2768)/Assumptions!$C$12, N(AG2768)/Assumptions!$C$13),3)</f>
        <v>1.333</v>
      </c>
      <c r="AK2768" s="0" t="str">
        <f aca="false">IF(OR(U2768="Pending",U2768="On Hold"),"Open GRN (awaiting)",IF(AJ2768&lt;=1,"Within SLA",IF(ROUND(N(Y2768)/Assumptions!$C$5,3)=AJ2768,"Gate Wait",IF(ROUND(N(Z2768)/Assumptions!$C$6,3)=AJ2768,"Dock Wait",IF(ROUND(N(AA2768)/Assumptions!$C$7,3)=AJ2768,"Unloading",IF(ROUND(N(AB2768)/Assumptions!$C$8,3)=AJ2768,"Unload-to-QC Wait",IF(ROUND(N(AC2768)/Assumptions!$C$9,3)=AJ2768,"QC",IF(ROUND(N(AD2768)/Assumptions!$C$10,3)=AJ2768,"QC-to-GRN Wait",IF(ROUND(N(AE2768)/Assumptions!$C$11,3)=AJ2768,"GRN Processing",IF(ROUND(N(AF2768)/Assumptions!$C$12,3)=AJ2768,"GRN-to-Putaway Wait",IF(ROUND(N(AG2768)/Assumptions!$C$13,3)=AJ2768,"Putaway","Within SLA")))))))))))</f>
        <v>GRN Processing</v>
      </c>
    </row>
    <row r="2769" customFormat="false" ht="15" hidden="false" customHeight="false" outlineLevel="0" collapsed="false">
      <c r="A2769" s="0" t="s">
        <v>7912</v>
      </c>
      <c r="B2769" s="0" t="s">
        <v>7913</v>
      </c>
      <c r="C2769" s="0" t="s">
        <v>118</v>
      </c>
      <c r="D2769" s="0" t="s">
        <v>147</v>
      </c>
      <c r="E2769" s="0" t="s">
        <v>7914</v>
      </c>
      <c r="F2769" s="0" t="s">
        <v>121</v>
      </c>
      <c r="G2769" s="0" t="s">
        <v>167</v>
      </c>
      <c r="H2769" s="17" t="n">
        <v>46270.3680555556</v>
      </c>
      <c r="I2769" s="17" t="n">
        <v>46270.3895833333</v>
      </c>
      <c r="J2769" s="17" t="n">
        <v>46270.3944444444</v>
      </c>
      <c r="K2769" s="17" t="n">
        <v>46270.4208333333</v>
      </c>
      <c r="L2769" s="17" t="n">
        <v>46270.4305555556</v>
      </c>
      <c r="M2769" s="17" t="n">
        <v>46270.4444444445</v>
      </c>
      <c r="N2769" s="17" t="n">
        <v>46270.4625</v>
      </c>
      <c r="O2769" s="17" t="n">
        <v>46270.4756944445</v>
      </c>
      <c r="P2769" s="17" t="n">
        <v>46270.4916666667</v>
      </c>
      <c r="Q2769" s="17" t="n">
        <v>46270.5125</v>
      </c>
      <c r="R2769" s="0" t="n">
        <v>638</v>
      </c>
      <c r="S2769" s="0" t="n">
        <v>0</v>
      </c>
      <c r="T2769" s="0" t="n">
        <v>0</v>
      </c>
      <c r="U2769" s="18" t="s">
        <v>130</v>
      </c>
      <c r="V2769" s="18" t="s">
        <v>139</v>
      </c>
      <c r="W2769" s="0" t="str">
        <f aca="false">IF(AND(X2769&gt;=6,X2769&lt;14),"A",IF(AND(X2769&gt;=14,X2769&lt;22),"B","C"))</f>
        <v>A</v>
      </c>
      <c r="X2769" s="18" t="n">
        <f aca="false">HOUR(H2769)</f>
        <v>8</v>
      </c>
      <c r="Y2769" s="18" t="n">
        <f aca="false">ROUND((I2769-H2769)*1440,0)</f>
        <v>31</v>
      </c>
      <c r="Z2769" s="18" t="n">
        <f aca="false">ROUND((J2769-I2769)*1440,0)</f>
        <v>7</v>
      </c>
      <c r="AA2769" s="18" t="n">
        <f aca="false">ROUND((K2769-J2769)*1440,0)</f>
        <v>38</v>
      </c>
      <c r="AB2769" s="18" t="n">
        <f aca="false">ROUND((L2769-K2769)*1440,0)</f>
        <v>14</v>
      </c>
      <c r="AC2769" s="18" t="n">
        <f aca="false">ROUND((M2769-L2769)*1440,0)</f>
        <v>20</v>
      </c>
      <c r="AD2769" s="18" t="n">
        <f aca="false">IF(N2769="","",ROUND((N2769-M2769)*1440,0))</f>
        <v>26</v>
      </c>
      <c r="AE2769" s="18" t="n">
        <f aca="false">IF(O2769="","",ROUND((O2769-N2769)*1440,0))</f>
        <v>19</v>
      </c>
      <c r="AF2769" s="18" t="n">
        <f aca="false">IF(P2769="","",ROUND((P2769-O2769)*1440,0))</f>
        <v>23</v>
      </c>
      <c r="AG2769" s="18" t="n">
        <f aca="false">IF(Q2769="","",ROUND((Q2769-P2769)*1440,0))</f>
        <v>30</v>
      </c>
      <c r="AH2769" s="18" t="n">
        <f aca="false">IF(Q2769="","",ROUND((Q2769-H2769)*1440,0))</f>
        <v>208</v>
      </c>
      <c r="AI2769" s="19" t="n">
        <f aca="false">ROUND(IF(O2769="",Assumptions!$B$25-K2769,O2769-K2769)*24,1)</f>
        <v>1.3</v>
      </c>
      <c r="AJ2769" s="20" t="n">
        <f aca="false">ROUND(MAX(N(Y2769)/Assumptions!$C$5, N(Z2769)/Assumptions!$C$6, N(AA2769)/Assumptions!$C$7, N(AB2769)/Assumptions!$C$8, N(AC2769)/Assumptions!$C$9, N(AD2769)/Assumptions!$C$10, N(AE2769)/Assumptions!$C$11, N(AF2769)/Assumptions!$C$12, N(AG2769)/Assumptions!$C$13),3)</f>
        <v>1.15</v>
      </c>
      <c r="AK2769" s="0" t="str">
        <f aca="false">IF(OR(U2769="Pending",U2769="On Hold"),"Open GRN (awaiting)",IF(AJ2769&lt;=1,"Within SLA",IF(ROUND(N(Y2769)/Assumptions!$C$5,3)=AJ2769,"Gate Wait",IF(ROUND(N(Z2769)/Assumptions!$C$6,3)=AJ2769,"Dock Wait",IF(ROUND(N(AA2769)/Assumptions!$C$7,3)=AJ2769,"Unloading",IF(ROUND(N(AB2769)/Assumptions!$C$8,3)=AJ2769,"Unload-to-QC Wait",IF(ROUND(N(AC2769)/Assumptions!$C$9,3)=AJ2769,"QC",IF(ROUND(N(AD2769)/Assumptions!$C$10,3)=AJ2769,"QC-to-GRN Wait",IF(ROUND(N(AE2769)/Assumptions!$C$11,3)=AJ2769,"GRN Processing",IF(ROUND(N(AF2769)/Assumptions!$C$12,3)=AJ2769,"GRN-to-Putaway Wait",IF(ROUND(N(AG2769)/Assumptions!$C$13,3)=AJ2769,"Putaway","Within SLA")))))))))))</f>
        <v>GRN-to-Putaway Wait</v>
      </c>
    </row>
    <row r="2770" customFormat="false" ht="15" hidden="false" customHeight="false" outlineLevel="0" collapsed="false">
      <c r="A2770" s="0" t="s">
        <v>7915</v>
      </c>
      <c r="B2770" s="0" t="s">
        <v>7916</v>
      </c>
      <c r="C2770" s="0" t="s">
        <v>153</v>
      </c>
      <c r="D2770" s="0" t="s">
        <v>119</v>
      </c>
      <c r="E2770" s="0" t="s">
        <v>7917</v>
      </c>
      <c r="F2770" s="0" t="s">
        <v>155</v>
      </c>
      <c r="G2770" s="0" t="s">
        <v>129</v>
      </c>
      <c r="H2770" s="17" t="n">
        <v>46270.3833333333</v>
      </c>
      <c r="I2770" s="17" t="n">
        <v>46270.3923611111</v>
      </c>
      <c r="J2770" s="17" t="n">
        <v>46270.3951388889</v>
      </c>
      <c r="K2770" s="17" t="n">
        <v>46270.4201388889</v>
      </c>
      <c r="L2770" s="17" t="n">
        <v>46270.4361111111</v>
      </c>
      <c r="M2770" s="17" t="n">
        <v>46270.4618055556</v>
      </c>
      <c r="N2770" s="17" t="n">
        <v>46270.4972222222</v>
      </c>
      <c r="O2770" s="17" t="n">
        <v>46270.5208333333</v>
      </c>
      <c r="P2770" s="17" t="n">
        <v>46270.5298611111</v>
      </c>
      <c r="Q2770" s="17" t="n">
        <v>46270.5541666667</v>
      </c>
      <c r="R2770" s="0" t="n">
        <v>390</v>
      </c>
      <c r="S2770" s="0" t="n">
        <v>0</v>
      </c>
      <c r="T2770" s="0" t="n">
        <v>0</v>
      </c>
      <c r="U2770" s="18" t="s">
        <v>130</v>
      </c>
      <c r="V2770" s="18" t="s">
        <v>156</v>
      </c>
      <c r="W2770" s="0" t="str">
        <f aca="false">IF(AND(X2770&gt;=6,X2770&lt;14),"A",IF(AND(X2770&gt;=14,X2770&lt;22),"B","C"))</f>
        <v>A</v>
      </c>
      <c r="X2770" s="18" t="n">
        <f aca="false">HOUR(H2770)</f>
        <v>9</v>
      </c>
      <c r="Y2770" s="18" t="n">
        <f aca="false">ROUND((I2770-H2770)*1440,0)</f>
        <v>13</v>
      </c>
      <c r="Z2770" s="18" t="n">
        <f aca="false">ROUND((J2770-I2770)*1440,0)</f>
        <v>4</v>
      </c>
      <c r="AA2770" s="18" t="n">
        <f aca="false">ROUND((K2770-J2770)*1440,0)</f>
        <v>36</v>
      </c>
      <c r="AB2770" s="18" t="n">
        <f aca="false">ROUND((L2770-K2770)*1440,0)</f>
        <v>23</v>
      </c>
      <c r="AC2770" s="18" t="n">
        <f aca="false">ROUND((M2770-L2770)*1440,0)</f>
        <v>37</v>
      </c>
      <c r="AD2770" s="18" t="n">
        <f aca="false">IF(N2770="","",ROUND((N2770-M2770)*1440,0))</f>
        <v>51</v>
      </c>
      <c r="AE2770" s="18" t="n">
        <f aca="false">IF(O2770="","",ROUND((O2770-N2770)*1440,0))</f>
        <v>34</v>
      </c>
      <c r="AF2770" s="18" t="n">
        <f aca="false">IF(P2770="","",ROUND((P2770-O2770)*1440,0))</f>
        <v>13</v>
      </c>
      <c r="AG2770" s="18" t="n">
        <f aca="false">IF(Q2770="","",ROUND((Q2770-P2770)*1440,0))</f>
        <v>35</v>
      </c>
      <c r="AH2770" s="18" t="n">
        <f aca="false">IF(Q2770="","",ROUND((Q2770-H2770)*1440,0))</f>
        <v>246</v>
      </c>
      <c r="AI2770" s="19" t="n">
        <f aca="false">ROUND(IF(O2770="",Assumptions!$B$25-K2770,O2770-K2770)*24,1)</f>
        <v>2.4</v>
      </c>
      <c r="AJ2770" s="20" t="n">
        <f aca="false">ROUND(MAX(N(Y2770)/Assumptions!$C$5, N(Z2770)/Assumptions!$C$6, N(AA2770)/Assumptions!$C$7, N(AB2770)/Assumptions!$C$8, N(AC2770)/Assumptions!$C$9, N(AD2770)/Assumptions!$C$10, N(AE2770)/Assumptions!$C$11, N(AF2770)/Assumptions!$C$12, N(AG2770)/Assumptions!$C$13),3)</f>
        <v>1.7</v>
      </c>
      <c r="AK2770" s="0" t="str">
        <f aca="false">IF(OR(U2770="Pending",U2770="On Hold"),"Open GRN (awaiting)",IF(AJ2770&lt;=1,"Within SLA",IF(ROUND(N(Y2770)/Assumptions!$C$5,3)=AJ2770,"Gate Wait",IF(ROUND(N(Z2770)/Assumptions!$C$6,3)=AJ2770,"Dock Wait",IF(ROUND(N(AA2770)/Assumptions!$C$7,3)=AJ2770,"Unloading",IF(ROUND(N(AB2770)/Assumptions!$C$8,3)=AJ2770,"Unload-to-QC Wait",IF(ROUND(N(AC2770)/Assumptions!$C$9,3)=AJ2770,"QC",IF(ROUND(N(AD2770)/Assumptions!$C$10,3)=AJ2770,"QC-to-GRN Wait",IF(ROUND(N(AE2770)/Assumptions!$C$11,3)=AJ2770,"GRN Processing",IF(ROUND(N(AF2770)/Assumptions!$C$12,3)=AJ2770,"GRN-to-Putaway Wait",IF(ROUND(N(AG2770)/Assumptions!$C$13,3)=AJ2770,"Putaway","Within SLA")))))))))))</f>
        <v>QC-to-GRN Wait</v>
      </c>
    </row>
    <row r="2771" customFormat="false" ht="15" hidden="false" customHeight="false" outlineLevel="0" collapsed="false">
      <c r="A2771" s="0" t="s">
        <v>7918</v>
      </c>
      <c r="B2771" s="0" t="s">
        <v>7919</v>
      </c>
      <c r="C2771" s="0" t="s">
        <v>142</v>
      </c>
      <c r="D2771" s="0" t="s">
        <v>119</v>
      </c>
      <c r="E2771" s="0" t="s">
        <v>966</v>
      </c>
      <c r="F2771" s="0" t="s">
        <v>137</v>
      </c>
      <c r="G2771" s="0" t="s">
        <v>129</v>
      </c>
      <c r="H2771" s="17" t="n">
        <v>46270.4055555556</v>
      </c>
      <c r="I2771" s="17" t="n">
        <v>46270.4256944444</v>
      </c>
      <c r="J2771" s="17" t="n">
        <v>46270.4291666667</v>
      </c>
      <c r="K2771" s="17" t="n">
        <v>46270.4506944444</v>
      </c>
      <c r="L2771" s="17" t="n">
        <v>46270.4541666667</v>
      </c>
      <c r="M2771" s="17" t="n">
        <v>46270.4715277778</v>
      </c>
      <c r="N2771" s="17" t="n">
        <v>46270.5</v>
      </c>
      <c r="O2771" s="17" t="n">
        <v>46270.5375</v>
      </c>
      <c r="P2771" s="17" t="n">
        <v>46270.5430555556</v>
      </c>
      <c r="Q2771" s="17" t="n">
        <v>46270.5625</v>
      </c>
      <c r="R2771" s="0" t="n">
        <v>327</v>
      </c>
      <c r="S2771" s="0" t="n">
        <v>0</v>
      </c>
      <c r="T2771" s="0" t="n">
        <v>0</v>
      </c>
      <c r="U2771" s="18" t="s">
        <v>130</v>
      </c>
      <c r="V2771" s="18" t="s">
        <v>156</v>
      </c>
      <c r="W2771" s="0" t="str">
        <f aca="false">IF(AND(X2771&gt;=6,X2771&lt;14),"A",IF(AND(X2771&gt;=14,X2771&lt;22),"B","C"))</f>
        <v>A</v>
      </c>
      <c r="X2771" s="18" t="n">
        <f aca="false">HOUR(H2771)</f>
        <v>9</v>
      </c>
      <c r="Y2771" s="18" t="n">
        <f aca="false">ROUND((I2771-H2771)*1440,0)</f>
        <v>29</v>
      </c>
      <c r="Z2771" s="18" t="n">
        <f aca="false">ROUND((J2771-I2771)*1440,0)</f>
        <v>5</v>
      </c>
      <c r="AA2771" s="18" t="n">
        <f aca="false">ROUND((K2771-J2771)*1440,0)</f>
        <v>31</v>
      </c>
      <c r="AB2771" s="18" t="n">
        <f aca="false">ROUND((L2771-K2771)*1440,0)</f>
        <v>5</v>
      </c>
      <c r="AC2771" s="18" t="n">
        <f aca="false">ROUND((M2771-L2771)*1440,0)</f>
        <v>25</v>
      </c>
      <c r="AD2771" s="18" t="n">
        <f aca="false">IF(N2771="","",ROUND((N2771-M2771)*1440,0))</f>
        <v>41</v>
      </c>
      <c r="AE2771" s="18" t="n">
        <f aca="false">IF(O2771="","",ROUND((O2771-N2771)*1440,0))</f>
        <v>54</v>
      </c>
      <c r="AF2771" s="18" t="n">
        <f aca="false">IF(P2771="","",ROUND((P2771-O2771)*1440,0))</f>
        <v>8</v>
      </c>
      <c r="AG2771" s="18" t="n">
        <f aca="false">IF(Q2771="","",ROUND((Q2771-P2771)*1440,0))</f>
        <v>28</v>
      </c>
      <c r="AH2771" s="18" t="n">
        <f aca="false">IF(Q2771="","",ROUND((Q2771-H2771)*1440,0))</f>
        <v>226</v>
      </c>
      <c r="AI2771" s="19" t="n">
        <f aca="false">ROUND(IF(O2771="",Assumptions!$B$25-K2771,O2771-K2771)*24,1)</f>
        <v>2.1</v>
      </c>
      <c r="AJ2771" s="20" t="n">
        <f aca="false">ROUND(MAX(N(Y2771)/Assumptions!$C$5, N(Z2771)/Assumptions!$C$6, N(AA2771)/Assumptions!$C$7, N(AB2771)/Assumptions!$C$8, N(AC2771)/Assumptions!$C$9, N(AD2771)/Assumptions!$C$10, N(AE2771)/Assumptions!$C$11, N(AF2771)/Assumptions!$C$12, N(AG2771)/Assumptions!$C$13),3)</f>
        <v>1.367</v>
      </c>
      <c r="AK2771" s="0" t="str">
        <f aca="false">IF(OR(U2771="Pending",U2771="On Hold"),"Open GRN (awaiting)",IF(AJ2771&lt;=1,"Within SLA",IF(ROUND(N(Y2771)/Assumptions!$C$5,3)=AJ2771,"Gate Wait",IF(ROUND(N(Z2771)/Assumptions!$C$6,3)=AJ2771,"Dock Wait",IF(ROUND(N(AA2771)/Assumptions!$C$7,3)=AJ2771,"Unloading",IF(ROUND(N(AB2771)/Assumptions!$C$8,3)=AJ2771,"Unload-to-QC Wait",IF(ROUND(N(AC2771)/Assumptions!$C$9,3)=AJ2771,"QC",IF(ROUND(N(AD2771)/Assumptions!$C$10,3)=AJ2771,"QC-to-GRN Wait",IF(ROUND(N(AE2771)/Assumptions!$C$11,3)=AJ2771,"GRN Processing",IF(ROUND(N(AF2771)/Assumptions!$C$12,3)=AJ2771,"GRN-to-Putaway Wait",IF(ROUND(N(AG2771)/Assumptions!$C$13,3)=AJ2771,"Putaway","Within SLA")))))))))))</f>
        <v>QC-to-GRN Wait</v>
      </c>
    </row>
    <row r="2772" customFormat="false" ht="15" hidden="false" customHeight="false" outlineLevel="0" collapsed="false">
      <c r="A2772" s="0" t="s">
        <v>7920</v>
      </c>
      <c r="B2772" s="0" t="s">
        <v>7921</v>
      </c>
      <c r="C2772" s="0" t="s">
        <v>252</v>
      </c>
      <c r="D2772" s="0" t="s">
        <v>135</v>
      </c>
      <c r="E2772" s="0" t="s">
        <v>7922</v>
      </c>
      <c r="F2772" s="0" t="s">
        <v>155</v>
      </c>
      <c r="G2772" s="0" t="s">
        <v>138</v>
      </c>
      <c r="H2772" s="17" t="n">
        <v>46270.4201388889</v>
      </c>
      <c r="I2772" s="17" t="n">
        <v>46270.4506944444</v>
      </c>
      <c r="J2772" s="17" t="n">
        <v>46270.4569444444</v>
      </c>
      <c r="K2772" s="17" t="n">
        <v>46270.4701388889</v>
      </c>
      <c r="L2772" s="17" t="n">
        <v>46270.4805555556</v>
      </c>
      <c r="M2772" s="17" t="n">
        <v>46270.5027777778</v>
      </c>
      <c r="N2772" s="17" t="n">
        <v>46270.5694444445</v>
      </c>
      <c r="O2772" s="17" t="n">
        <v>46270.6256944445</v>
      </c>
      <c r="P2772" s="17" t="n">
        <v>46270.6354166667</v>
      </c>
      <c r="Q2772" s="17" t="n">
        <v>46270.6631944445</v>
      </c>
      <c r="R2772" s="0" t="n">
        <v>402</v>
      </c>
      <c r="S2772" s="0" t="n">
        <v>0</v>
      </c>
      <c r="T2772" s="0" t="n">
        <v>0</v>
      </c>
      <c r="U2772" s="18" t="s">
        <v>130</v>
      </c>
      <c r="V2772" s="18" t="s">
        <v>156</v>
      </c>
      <c r="W2772" s="0" t="str">
        <f aca="false">IF(AND(X2772&gt;=6,X2772&lt;14),"A",IF(AND(X2772&gt;=14,X2772&lt;22),"B","C"))</f>
        <v>A</v>
      </c>
      <c r="X2772" s="18" t="n">
        <f aca="false">HOUR(H2772)</f>
        <v>10</v>
      </c>
      <c r="Y2772" s="18" t="n">
        <f aca="false">ROUND((I2772-H2772)*1440,0)</f>
        <v>44</v>
      </c>
      <c r="Z2772" s="18" t="n">
        <f aca="false">ROUND((J2772-I2772)*1440,0)</f>
        <v>9</v>
      </c>
      <c r="AA2772" s="18" t="n">
        <f aca="false">ROUND((K2772-J2772)*1440,0)</f>
        <v>19</v>
      </c>
      <c r="AB2772" s="18" t="n">
        <f aca="false">ROUND((L2772-K2772)*1440,0)</f>
        <v>15</v>
      </c>
      <c r="AC2772" s="18" t="n">
        <f aca="false">ROUND((M2772-L2772)*1440,0)</f>
        <v>32</v>
      </c>
      <c r="AD2772" s="18" t="n">
        <f aca="false">IF(N2772="","",ROUND((N2772-M2772)*1440,0))</f>
        <v>96</v>
      </c>
      <c r="AE2772" s="18" t="n">
        <f aca="false">IF(O2772="","",ROUND((O2772-N2772)*1440,0))</f>
        <v>81</v>
      </c>
      <c r="AF2772" s="18" t="n">
        <f aca="false">IF(P2772="","",ROUND((P2772-O2772)*1440,0))</f>
        <v>14</v>
      </c>
      <c r="AG2772" s="18" t="n">
        <f aca="false">IF(Q2772="","",ROUND((Q2772-P2772)*1440,0))</f>
        <v>40</v>
      </c>
      <c r="AH2772" s="18" t="n">
        <f aca="false">IF(Q2772="","",ROUND((Q2772-H2772)*1440,0))</f>
        <v>350</v>
      </c>
      <c r="AI2772" s="19" t="n">
        <f aca="false">ROUND(IF(O2772="",Assumptions!$B$25-K2772,O2772-K2772)*24,1)</f>
        <v>3.7</v>
      </c>
      <c r="AJ2772" s="20" t="n">
        <f aca="false">ROUND(MAX(N(Y2772)/Assumptions!$C$5, N(Z2772)/Assumptions!$C$6, N(AA2772)/Assumptions!$C$7, N(AB2772)/Assumptions!$C$8, N(AC2772)/Assumptions!$C$9, N(AD2772)/Assumptions!$C$10, N(AE2772)/Assumptions!$C$11, N(AF2772)/Assumptions!$C$12, N(AG2772)/Assumptions!$C$13),3)</f>
        <v>3.2</v>
      </c>
      <c r="AK2772" s="0" t="str">
        <f aca="false">IF(OR(U2772="Pending",U2772="On Hold"),"Open GRN (awaiting)",IF(AJ2772&lt;=1,"Within SLA",IF(ROUND(N(Y2772)/Assumptions!$C$5,3)=AJ2772,"Gate Wait",IF(ROUND(N(Z2772)/Assumptions!$C$6,3)=AJ2772,"Dock Wait",IF(ROUND(N(AA2772)/Assumptions!$C$7,3)=AJ2772,"Unloading",IF(ROUND(N(AB2772)/Assumptions!$C$8,3)=AJ2772,"Unload-to-QC Wait",IF(ROUND(N(AC2772)/Assumptions!$C$9,3)=AJ2772,"QC",IF(ROUND(N(AD2772)/Assumptions!$C$10,3)=AJ2772,"QC-to-GRN Wait",IF(ROUND(N(AE2772)/Assumptions!$C$11,3)=AJ2772,"GRN Processing",IF(ROUND(N(AF2772)/Assumptions!$C$12,3)=AJ2772,"GRN-to-Putaway Wait",IF(ROUND(N(AG2772)/Assumptions!$C$13,3)=AJ2772,"Putaway","Within SLA")))))))))))</f>
        <v>QC-to-GRN Wait</v>
      </c>
    </row>
    <row r="2773" customFormat="false" ht="15" hidden="false" customHeight="false" outlineLevel="0" collapsed="false">
      <c r="A2773" s="0" t="s">
        <v>7923</v>
      </c>
      <c r="B2773" s="0" t="s">
        <v>7924</v>
      </c>
      <c r="C2773" s="0" t="s">
        <v>218</v>
      </c>
      <c r="D2773" s="0" t="s">
        <v>135</v>
      </c>
      <c r="E2773" s="0" t="s">
        <v>7925</v>
      </c>
      <c r="F2773" s="0" t="s">
        <v>137</v>
      </c>
      <c r="G2773" s="0" t="s">
        <v>138</v>
      </c>
      <c r="H2773" s="17" t="n">
        <v>46270.4347222222</v>
      </c>
      <c r="I2773" s="17" t="n">
        <v>46270.4555555556</v>
      </c>
      <c r="J2773" s="17" t="n">
        <v>46270.4652777778</v>
      </c>
      <c r="K2773" s="17" t="n">
        <v>46270.4888888889</v>
      </c>
      <c r="L2773" s="17" t="n">
        <v>46270.4965277778</v>
      </c>
      <c r="M2773" s="17" t="n">
        <v>46270.5333333333</v>
      </c>
      <c r="N2773" s="17" t="n">
        <v>46270.6222222222</v>
      </c>
      <c r="O2773" s="17" t="n">
        <v>46270.6736111111</v>
      </c>
      <c r="P2773" s="17" t="n">
        <v>46270.6930555556</v>
      </c>
      <c r="Q2773" s="17" t="n">
        <v>46270.7041666667</v>
      </c>
      <c r="R2773" s="0" t="n">
        <v>320</v>
      </c>
      <c r="S2773" s="0" t="n">
        <v>23</v>
      </c>
      <c r="T2773" s="0" t="n">
        <v>4</v>
      </c>
      <c r="U2773" s="18" t="s">
        <v>123</v>
      </c>
      <c r="V2773" s="18" t="s">
        <v>82</v>
      </c>
      <c r="W2773" s="0" t="str">
        <f aca="false">IF(AND(X2773&gt;=6,X2773&lt;14),"A",IF(AND(X2773&gt;=14,X2773&lt;22),"B","C"))</f>
        <v>A</v>
      </c>
      <c r="X2773" s="18" t="n">
        <f aca="false">HOUR(H2773)</f>
        <v>10</v>
      </c>
      <c r="Y2773" s="18" t="n">
        <f aca="false">ROUND((I2773-H2773)*1440,0)</f>
        <v>30</v>
      </c>
      <c r="Z2773" s="18" t="n">
        <f aca="false">ROUND((J2773-I2773)*1440,0)</f>
        <v>14</v>
      </c>
      <c r="AA2773" s="18" t="n">
        <f aca="false">ROUND((K2773-J2773)*1440,0)</f>
        <v>34</v>
      </c>
      <c r="AB2773" s="18" t="n">
        <f aca="false">ROUND((L2773-K2773)*1440,0)</f>
        <v>11</v>
      </c>
      <c r="AC2773" s="18" t="n">
        <f aca="false">ROUND((M2773-L2773)*1440,0)</f>
        <v>53</v>
      </c>
      <c r="AD2773" s="18" t="n">
        <f aca="false">IF(N2773="","",ROUND((N2773-M2773)*1440,0))</f>
        <v>128</v>
      </c>
      <c r="AE2773" s="18" t="n">
        <f aca="false">IF(O2773="","",ROUND((O2773-N2773)*1440,0))</f>
        <v>74</v>
      </c>
      <c r="AF2773" s="18" t="n">
        <f aca="false">IF(P2773="","",ROUND((P2773-O2773)*1440,0))</f>
        <v>28</v>
      </c>
      <c r="AG2773" s="18" t="n">
        <f aca="false">IF(Q2773="","",ROUND((Q2773-P2773)*1440,0))</f>
        <v>16</v>
      </c>
      <c r="AH2773" s="18" t="n">
        <f aca="false">IF(Q2773="","",ROUND((Q2773-H2773)*1440,0))</f>
        <v>388</v>
      </c>
      <c r="AI2773" s="19" t="n">
        <f aca="false">ROUND(IF(O2773="",Assumptions!$B$25-K2773,O2773-K2773)*24,1)</f>
        <v>4.4</v>
      </c>
      <c r="AJ2773" s="20" t="n">
        <f aca="false">ROUND(MAX(N(Y2773)/Assumptions!$C$5, N(Z2773)/Assumptions!$C$6, N(AA2773)/Assumptions!$C$7, N(AB2773)/Assumptions!$C$8, N(AC2773)/Assumptions!$C$9, N(AD2773)/Assumptions!$C$10, N(AE2773)/Assumptions!$C$11, N(AF2773)/Assumptions!$C$12, N(AG2773)/Assumptions!$C$13),3)</f>
        <v>4.267</v>
      </c>
      <c r="AK2773" s="0" t="str">
        <f aca="false">IF(OR(U2773="Pending",U2773="On Hold"),"Open GRN (awaiting)",IF(AJ2773&lt;=1,"Within SLA",IF(ROUND(N(Y2773)/Assumptions!$C$5,3)=AJ2773,"Gate Wait",IF(ROUND(N(Z2773)/Assumptions!$C$6,3)=AJ2773,"Dock Wait",IF(ROUND(N(AA2773)/Assumptions!$C$7,3)=AJ2773,"Unloading",IF(ROUND(N(AB2773)/Assumptions!$C$8,3)=AJ2773,"Unload-to-QC Wait",IF(ROUND(N(AC2773)/Assumptions!$C$9,3)=AJ2773,"QC",IF(ROUND(N(AD2773)/Assumptions!$C$10,3)=AJ2773,"QC-to-GRN Wait",IF(ROUND(N(AE2773)/Assumptions!$C$11,3)=AJ2773,"GRN Processing",IF(ROUND(N(AF2773)/Assumptions!$C$12,3)=AJ2773,"GRN-to-Putaway Wait",IF(ROUND(N(AG2773)/Assumptions!$C$13,3)=AJ2773,"Putaway","Within SLA")))))))))))</f>
        <v>QC-to-GRN Wait</v>
      </c>
    </row>
    <row r="2774" customFormat="false" ht="15" hidden="false" customHeight="false" outlineLevel="0" collapsed="false">
      <c r="A2774" s="0" t="s">
        <v>7926</v>
      </c>
      <c r="B2774" s="0" t="s">
        <v>7927</v>
      </c>
      <c r="C2774" s="0" t="s">
        <v>218</v>
      </c>
      <c r="D2774" s="0" t="s">
        <v>119</v>
      </c>
      <c r="E2774" s="0" t="s">
        <v>1700</v>
      </c>
      <c r="F2774" s="0" t="s">
        <v>137</v>
      </c>
      <c r="G2774" s="0" t="s">
        <v>129</v>
      </c>
      <c r="H2774" s="17" t="n">
        <v>46270.4354166667</v>
      </c>
      <c r="I2774" s="17" t="n">
        <v>46270.4465277778</v>
      </c>
      <c r="J2774" s="17" t="n">
        <v>46270.4513888889</v>
      </c>
      <c r="K2774" s="17" t="n">
        <v>46270.5034722222</v>
      </c>
      <c r="L2774" s="17" t="n">
        <v>46270.5194444444</v>
      </c>
      <c r="M2774" s="17" t="n">
        <v>46270.5423611111</v>
      </c>
      <c r="N2774" s="17" t="n">
        <v>46270.5590277778</v>
      </c>
      <c r="O2774" s="17" t="n">
        <v>46270.65625</v>
      </c>
      <c r="P2774" s="17" t="n">
        <v>46270.6680555556</v>
      </c>
      <c r="Q2774" s="17" t="n">
        <v>46270.6944444445</v>
      </c>
      <c r="R2774" s="0" t="n">
        <v>775</v>
      </c>
      <c r="S2774" s="0" t="n">
        <v>0</v>
      </c>
      <c r="T2774" s="0" t="n">
        <v>0</v>
      </c>
      <c r="U2774" s="18" t="s">
        <v>130</v>
      </c>
      <c r="V2774" s="18" t="s">
        <v>144</v>
      </c>
      <c r="W2774" s="0" t="str">
        <f aca="false">IF(AND(X2774&gt;=6,X2774&lt;14),"A",IF(AND(X2774&gt;=14,X2774&lt;22),"B","C"))</f>
        <v>A</v>
      </c>
      <c r="X2774" s="18" t="n">
        <f aca="false">HOUR(H2774)</f>
        <v>10</v>
      </c>
      <c r="Y2774" s="18" t="n">
        <f aca="false">ROUND((I2774-H2774)*1440,0)</f>
        <v>16</v>
      </c>
      <c r="Z2774" s="18" t="n">
        <f aca="false">ROUND((J2774-I2774)*1440,0)</f>
        <v>7</v>
      </c>
      <c r="AA2774" s="18" t="n">
        <f aca="false">ROUND((K2774-J2774)*1440,0)</f>
        <v>75</v>
      </c>
      <c r="AB2774" s="18" t="n">
        <f aca="false">ROUND((L2774-K2774)*1440,0)</f>
        <v>23</v>
      </c>
      <c r="AC2774" s="18" t="n">
        <f aca="false">ROUND((M2774-L2774)*1440,0)</f>
        <v>33</v>
      </c>
      <c r="AD2774" s="18" t="n">
        <f aca="false">IF(N2774="","",ROUND((N2774-M2774)*1440,0))</f>
        <v>24</v>
      </c>
      <c r="AE2774" s="18" t="n">
        <f aca="false">IF(O2774="","",ROUND((O2774-N2774)*1440,0))</f>
        <v>140</v>
      </c>
      <c r="AF2774" s="18" t="n">
        <f aca="false">IF(P2774="","",ROUND((P2774-O2774)*1440,0))</f>
        <v>17</v>
      </c>
      <c r="AG2774" s="18" t="n">
        <f aca="false">IF(Q2774="","",ROUND((Q2774-P2774)*1440,0))</f>
        <v>38</v>
      </c>
      <c r="AH2774" s="18" t="n">
        <f aca="false">IF(Q2774="","",ROUND((Q2774-H2774)*1440,0))</f>
        <v>373</v>
      </c>
      <c r="AI2774" s="19" t="n">
        <f aca="false">ROUND(IF(O2774="",Assumptions!$B$25-K2774,O2774-K2774)*24,1)</f>
        <v>3.7</v>
      </c>
      <c r="AJ2774" s="20" t="n">
        <f aca="false">ROUND(MAX(N(Y2774)/Assumptions!$C$5, N(Z2774)/Assumptions!$C$6, N(AA2774)/Assumptions!$C$7, N(AB2774)/Assumptions!$C$8, N(AC2774)/Assumptions!$C$9, N(AD2774)/Assumptions!$C$10, N(AE2774)/Assumptions!$C$11, N(AF2774)/Assumptions!$C$12, N(AG2774)/Assumptions!$C$13),3)</f>
        <v>3.111</v>
      </c>
      <c r="AK2774" s="0" t="str">
        <f aca="false">IF(OR(U2774="Pending",U2774="On Hold"),"Open GRN (awaiting)",IF(AJ2774&lt;=1,"Within SLA",IF(ROUND(N(Y2774)/Assumptions!$C$5,3)=AJ2774,"Gate Wait",IF(ROUND(N(Z2774)/Assumptions!$C$6,3)=AJ2774,"Dock Wait",IF(ROUND(N(AA2774)/Assumptions!$C$7,3)=AJ2774,"Unloading",IF(ROUND(N(AB2774)/Assumptions!$C$8,3)=AJ2774,"Unload-to-QC Wait",IF(ROUND(N(AC2774)/Assumptions!$C$9,3)=AJ2774,"QC",IF(ROUND(N(AD2774)/Assumptions!$C$10,3)=AJ2774,"QC-to-GRN Wait",IF(ROUND(N(AE2774)/Assumptions!$C$11,3)=AJ2774,"GRN Processing",IF(ROUND(N(AF2774)/Assumptions!$C$12,3)=AJ2774,"GRN-to-Putaway Wait",IF(ROUND(N(AG2774)/Assumptions!$C$13,3)=AJ2774,"Putaway","Within SLA")))))))))))</f>
        <v>GRN Processing</v>
      </c>
    </row>
    <row r="2775" customFormat="false" ht="15" hidden="false" customHeight="false" outlineLevel="0" collapsed="false">
      <c r="A2775" s="0" t="s">
        <v>7928</v>
      </c>
      <c r="B2775" s="0" t="s">
        <v>7929</v>
      </c>
      <c r="C2775" s="0" t="s">
        <v>286</v>
      </c>
      <c r="D2775" s="0" t="s">
        <v>147</v>
      </c>
      <c r="E2775" s="0" t="s">
        <v>7930</v>
      </c>
      <c r="F2775" s="0" t="s">
        <v>121</v>
      </c>
      <c r="G2775" s="0" t="s">
        <v>150</v>
      </c>
      <c r="H2775" s="17" t="n">
        <v>46270.4361111111</v>
      </c>
      <c r="I2775" s="17" t="n">
        <v>46270.4618055556</v>
      </c>
      <c r="J2775" s="17" t="n">
        <v>46270.4645833333</v>
      </c>
      <c r="K2775" s="17" t="n">
        <v>46270.4868055556</v>
      </c>
      <c r="L2775" s="17" t="n">
        <v>46270.4923611111</v>
      </c>
      <c r="M2775" s="17" t="n">
        <v>46270.5104166667</v>
      </c>
      <c r="N2775" s="17" t="n">
        <v>46270.5520833333</v>
      </c>
      <c r="O2775" s="17" t="n">
        <v>46270.5875</v>
      </c>
      <c r="P2775" s="17" t="n">
        <v>46270.6055555556</v>
      </c>
      <c r="Q2775" s="17" t="n">
        <v>46270.6194444444</v>
      </c>
      <c r="R2775" s="0" t="n">
        <v>412</v>
      </c>
      <c r="S2775" s="0" t="n">
        <v>0</v>
      </c>
      <c r="T2775" s="0" t="n">
        <v>0</v>
      </c>
      <c r="U2775" s="18" t="s">
        <v>130</v>
      </c>
      <c r="V2775" s="18" t="s">
        <v>144</v>
      </c>
      <c r="W2775" s="0" t="str">
        <f aca="false">IF(AND(X2775&gt;=6,X2775&lt;14),"A",IF(AND(X2775&gt;=14,X2775&lt;22),"B","C"))</f>
        <v>A</v>
      </c>
      <c r="X2775" s="18" t="n">
        <f aca="false">HOUR(H2775)</f>
        <v>10</v>
      </c>
      <c r="Y2775" s="18" t="n">
        <f aca="false">ROUND((I2775-H2775)*1440,0)</f>
        <v>37</v>
      </c>
      <c r="Z2775" s="18" t="n">
        <f aca="false">ROUND((J2775-I2775)*1440,0)</f>
        <v>4</v>
      </c>
      <c r="AA2775" s="18" t="n">
        <f aca="false">ROUND((K2775-J2775)*1440,0)</f>
        <v>32</v>
      </c>
      <c r="AB2775" s="18" t="n">
        <f aca="false">ROUND((L2775-K2775)*1440,0)</f>
        <v>8</v>
      </c>
      <c r="AC2775" s="18" t="n">
        <f aca="false">ROUND((M2775-L2775)*1440,0)</f>
        <v>26</v>
      </c>
      <c r="AD2775" s="18" t="n">
        <f aca="false">IF(N2775="","",ROUND((N2775-M2775)*1440,0))</f>
        <v>60</v>
      </c>
      <c r="AE2775" s="18" t="n">
        <f aca="false">IF(O2775="","",ROUND((O2775-N2775)*1440,0))</f>
        <v>51</v>
      </c>
      <c r="AF2775" s="18" t="n">
        <f aca="false">IF(P2775="","",ROUND((P2775-O2775)*1440,0))</f>
        <v>26</v>
      </c>
      <c r="AG2775" s="18" t="n">
        <f aca="false">IF(Q2775="","",ROUND((Q2775-P2775)*1440,0))</f>
        <v>20</v>
      </c>
      <c r="AH2775" s="18" t="n">
        <f aca="false">IF(Q2775="","",ROUND((Q2775-H2775)*1440,0))</f>
        <v>264</v>
      </c>
      <c r="AI2775" s="19" t="n">
        <f aca="false">ROUND(IF(O2775="",Assumptions!$B$25-K2775,O2775-K2775)*24,1)</f>
        <v>2.4</v>
      </c>
      <c r="AJ2775" s="20" t="n">
        <f aca="false">ROUND(MAX(N(Y2775)/Assumptions!$C$5, N(Z2775)/Assumptions!$C$6, N(AA2775)/Assumptions!$C$7, N(AB2775)/Assumptions!$C$8, N(AC2775)/Assumptions!$C$9, N(AD2775)/Assumptions!$C$10, N(AE2775)/Assumptions!$C$11, N(AF2775)/Assumptions!$C$12, N(AG2775)/Assumptions!$C$13),3)</f>
        <v>2</v>
      </c>
      <c r="AK2775" s="0" t="str">
        <f aca="false">IF(OR(U2775="Pending",U2775="On Hold"),"Open GRN (awaiting)",IF(AJ2775&lt;=1,"Within SLA",IF(ROUND(N(Y2775)/Assumptions!$C$5,3)=AJ2775,"Gate Wait",IF(ROUND(N(Z2775)/Assumptions!$C$6,3)=AJ2775,"Dock Wait",IF(ROUND(N(AA2775)/Assumptions!$C$7,3)=AJ2775,"Unloading",IF(ROUND(N(AB2775)/Assumptions!$C$8,3)=AJ2775,"Unload-to-QC Wait",IF(ROUND(N(AC2775)/Assumptions!$C$9,3)=AJ2775,"QC",IF(ROUND(N(AD2775)/Assumptions!$C$10,3)=AJ2775,"QC-to-GRN Wait",IF(ROUND(N(AE2775)/Assumptions!$C$11,3)=AJ2775,"GRN Processing",IF(ROUND(N(AF2775)/Assumptions!$C$12,3)=AJ2775,"GRN-to-Putaway Wait",IF(ROUND(N(AG2775)/Assumptions!$C$13,3)=AJ2775,"Putaway","Within SLA")))))))))))</f>
        <v>QC-to-GRN Wait</v>
      </c>
    </row>
    <row r="2776" customFormat="false" ht="15" hidden="false" customHeight="false" outlineLevel="0" collapsed="false">
      <c r="A2776" s="0" t="s">
        <v>7931</v>
      </c>
      <c r="B2776" s="0" t="s">
        <v>7932</v>
      </c>
      <c r="C2776" s="0" t="s">
        <v>286</v>
      </c>
      <c r="D2776" s="0" t="s">
        <v>135</v>
      </c>
      <c r="E2776" s="0" t="s">
        <v>4133</v>
      </c>
      <c r="F2776" s="0" t="s">
        <v>121</v>
      </c>
      <c r="G2776" s="0" t="s">
        <v>138</v>
      </c>
      <c r="H2776" s="17" t="n">
        <v>46270.44375</v>
      </c>
      <c r="I2776" s="17" t="n">
        <v>46270.4638888889</v>
      </c>
      <c r="J2776" s="17" t="n">
        <v>46270.4673611111</v>
      </c>
      <c r="K2776" s="17" t="n">
        <v>46270.4993055556</v>
      </c>
      <c r="L2776" s="17" t="n">
        <v>46270.50625</v>
      </c>
      <c r="M2776" s="17" t="n">
        <v>46270.5256944444</v>
      </c>
      <c r="N2776" s="17" t="n">
        <v>46270.5472222222</v>
      </c>
      <c r="O2776" s="17" t="n">
        <v>46270.5583333333</v>
      </c>
      <c r="P2776" s="17" t="n">
        <v>46270.5715277778</v>
      </c>
      <c r="Q2776" s="17" t="n">
        <v>46270.5805555556</v>
      </c>
      <c r="R2776" s="0" t="n">
        <v>2051</v>
      </c>
      <c r="S2776" s="0" t="n">
        <v>0</v>
      </c>
      <c r="T2776" s="0" t="n">
        <v>0</v>
      </c>
      <c r="U2776" s="18" t="s">
        <v>130</v>
      </c>
      <c r="V2776" s="18" t="s">
        <v>131</v>
      </c>
      <c r="W2776" s="0" t="str">
        <f aca="false">IF(AND(X2776&gt;=6,X2776&lt;14),"A",IF(AND(X2776&gt;=14,X2776&lt;22),"B","C"))</f>
        <v>A</v>
      </c>
      <c r="X2776" s="18" t="n">
        <f aca="false">HOUR(H2776)</f>
        <v>10</v>
      </c>
      <c r="Y2776" s="18" t="n">
        <f aca="false">ROUND((I2776-H2776)*1440,0)</f>
        <v>29</v>
      </c>
      <c r="Z2776" s="18" t="n">
        <f aca="false">ROUND((J2776-I2776)*1440,0)</f>
        <v>5</v>
      </c>
      <c r="AA2776" s="18" t="n">
        <f aca="false">ROUND((K2776-J2776)*1440,0)</f>
        <v>46</v>
      </c>
      <c r="AB2776" s="18" t="n">
        <f aca="false">ROUND((L2776-K2776)*1440,0)</f>
        <v>10</v>
      </c>
      <c r="AC2776" s="18" t="n">
        <f aca="false">ROUND((M2776-L2776)*1440,0)</f>
        <v>28</v>
      </c>
      <c r="AD2776" s="18" t="n">
        <f aca="false">IF(N2776="","",ROUND((N2776-M2776)*1440,0))</f>
        <v>31</v>
      </c>
      <c r="AE2776" s="18" t="n">
        <f aca="false">IF(O2776="","",ROUND((O2776-N2776)*1440,0))</f>
        <v>16</v>
      </c>
      <c r="AF2776" s="18" t="n">
        <f aca="false">IF(P2776="","",ROUND((P2776-O2776)*1440,0))</f>
        <v>19</v>
      </c>
      <c r="AG2776" s="18" t="n">
        <f aca="false">IF(Q2776="","",ROUND((Q2776-P2776)*1440,0))</f>
        <v>13</v>
      </c>
      <c r="AH2776" s="18" t="n">
        <f aca="false">IF(Q2776="","",ROUND((Q2776-H2776)*1440,0))</f>
        <v>197</v>
      </c>
      <c r="AI2776" s="19" t="n">
        <f aca="false">ROUND(IF(O2776="",Assumptions!$B$25-K2776,O2776-K2776)*24,1)</f>
        <v>1.4</v>
      </c>
      <c r="AJ2776" s="20" t="n">
        <f aca="false">ROUND(MAX(N(Y2776)/Assumptions!$C$5, N(Z2776)/Assumptions!$C$6, N(AA2776)/Assumptions!$C$7, N(AB2776)/Assumptions!$C$8, N(AC2776)/Assumptions!$C$9, N(AD2776)/Assumptions!$C$10, N(AE2776)/Assumptions!$C$11, N(AF2776)/Assumptions!$C$12, N(AG2776)/Assumptions!$C$13),3)</f>
        <v>1.033</v>
      </c>
      <c r="AK2776" s="0" t="str">
        <f aca="false">IF(OR(U2776="Pending",U2776="On Hold"),"Open GRN (awaiting)",IF(AJ2776&lt;=1,"Within SLA",IF(ROUND(N(Y2776)/Assumptions!$C$5,3)=AJ2776,"Gate Wait",IF(ROUND(N(Z2776)/Assumptions!$C$6,3)=AJ2776,"Dock Wait",IF(ROUND(N(AA2776)/Assumptions!$C$7,3)=AJ2776,"Unloading",IF(ROUND(N(AB2776)/Assumptions!$C$8,3)=AJ2776,"Unload-to-QC Wait",IF(ROUND(N(AC2776)/Assumptions!$C$9,3)=AJ2776,"QC",IF(ROUND(N(AD2776)/Assumptions!$C$10,3)=AJ2776,"QC-to-GRN Wait",IF(ROUND(N(AE2776)/Assumptions!$C$11,3)=AJ2776,"GRN Processing",IF(ROUND(N(AF2776)/Assumptions!$C$12,3)=AJ2776,"GRN-to-Putaway Wait",IF(ROUND(N(AG2776)/Assumptions!$C$13,3)=AJ2776,"Putaway","Within SLA")))))))))))</f>
        <v>QC-to-GRN Wait</v>
      </c>
    </row>
    <row r="2777" customFormat="false" ht="15" hidden="false" customHeight="false" outlineLevel="0" collapsed="false">
      <c r="A2777" s="0" t="s">
        <v>7933</v>
      </c>
      <c r="B2777" s="0" t="s">
        <v>7934</v>
      </c>
      <c r="C2777" s="0" t="s">
        <v>118</v>
      </c>
      <c r="D2777" s="0" t="s">
        <v>135</v>
      </c>
      <c r="E2777" s="0" t="s">
        <v>7935</v>
      </c>
      <c r="F2777" s="0" t="s">
        <v>121</v>
      </c>
      <c r="G2777" s="0" t="s">
        <v>178</v>
      </c>
      <c r="H2777" s="17" t="n">
        <v>46270.4513888889</v>
      </c>
      <c r="I2777" s="17" t="n">
        <v>46270.4652777778</v>
      </c>
      <c r="J2777" s="17" t="n">
        <v>46270.4715277778</v>
      </c>
      <c r="K2777" s="17" t="n">
        <v>46270.4854166667</v>
      </c>
      <c r="L2777" s="17" t="n">
        <v>46270.4881944444</v>
      </c>
      <c r="M2777" s="17" t="n">
        <v>46270.5020833333</v>
      </c>
      <c r="N2777" s="17" t="n">
        <v>46270.5125</v>
      </c>
      <c r="O2777" s="17" t="n">
        <v>46270.5402777778</v>
      </c>
      <c r="P2777" s="17" t="n">
        <v>46270.5555555556</v>
      </c>
      <c r="Q2777" s="17" t="n">
        <v>46270.5805555556</v>
      </c>
      <c r="R2777" s="0" t="n">
        <v>446</v>
      </c>
      <c r="S2777" s="0" t="n">
        <v>0</v>
      </c>
      <c r="T2777" s="0" t="n">
        <v>0</v>
      </c>
      <c r="U2777" s="18" t="s">
        <v>130</v>
      </c>
      <c r="V2777" s="18" t="s">
        <v>144</v>
      </c>
      <c r="W2777" s="0" t="str">
        <f aca="false">IF(AND(X2777&gt;=6,X2777&lt;14),"A",IF(AND(X2777&gt;=14,X2777&lt;22),"B","C"))</f>
        <v>A</v>
      </c>
      <c r="X2777" s="18" t="n">
        <f aca="false">HOUR(H2777)</f>
        <v>10</v>
      </c>
      <c r="Y2777" s="18" t="n">
        <f aca="false">ROUND((I2777-H2777)*1440,0)</f>
        <v>20</v>
      </c>
      <c r="Z2777" s="18" t="n">
        <f aca="false">ROUND((J2777-I2777)*1440,0)</f>
        <v>9</v>
      </c>
      <c r="AA2777" s="18" t="n">
        <f aca="false">ROUND((K2777-J2777)*1440,0)</f>
        <v>20</v>
      </c>
      <c r="AB2777" s="18" t="n">
        <f aca="false">ROUND((L2777-K2777)*1440,0)</f>
        <v>4</v>
      </c>
      <c r="AC2777" s="18" t="n">
        <f aca="false">ROUND((M2777-L2777)*1440,0)</f>
        <v>20</v>
      </c>
      <c r="AD2777" s="18" t="n">
        <f aca="false">IF(N2777="","",ROUND((N2777-M2777)*1440,0))</f>
        <v>15</v>
      </c>
      <c r="AE2777" s="18" t="n">
        <f aca="false">IF(O2777="","",ROUND((O2777-N2777)*1440,0))</f>
        <v>40</v>
      </c>
      <c r="AF2777" s="18" t="n">
        <f aca="false">IF(P2777="","",ROUND((P2777-O2777)*1440,0))</f>
        <v>22</v>
      </c>
      <c r="AG2777" s="18" t="n">
        <f aca="false">IF(Q2777="","",ROUND((Q2777-P2777)*1440,0))</f>
        <v>36</v>
      </c>
      <c r="AH2777" s="18" t="n">
        <f aca="false">IF(Q2777="","",ROUND((Q2777-H2777)*1440,0))</f>
        <v>186</v>
      </c>
      <c r="AI2777" s="19" t="n">
        <f aca="false">ROUND(IF(O2777="",Assumptions!$B$25-K2777,O2777-K2777)*24,1)</f>
        <v>1.3</v>
      </c>
      <c r="AJ2777" s="20" t="n">
        <f aca="false">ROUND(MAX(N(Y2777)/Assumptions!$C$5, N(Z2777)/Assumptions!$C$6, N(AA2777)/Assumptions!$C$7, N(AB2777)/Assumptions!$C$8, N(AC2777)/Assumptions!$C$9, N(AD2777)/Assumptions!$C$10, N(AE2777)/Assumptions!$C$11, N(AF2777)/Assumptions!$C$12, N(AG2777)/Assumptions!$C$13),3)</f>
        <v>1.1</v>
      </c>
      <c r="AK2777" s="0" t="str">
        <f aca="false">IF(OR(U2777="Pending",U2777="On Hold"),"Open GRN (awaiting)",IF(AJ2777&lt;=1,"Within SLA",IF(ROUND(N(Y2777)/Assumptions!$C$5,3)=AJ2777,"Gate Wait",IF(ROUND(N(Z2777)/Assumptions!$C$6,3)=AJ2777,"Dock Wait",IF(ROUND(N(AA2777)/Assumptions!$C$7,3)=AJ2777,"Unloading",IF(ROUND(N(AB2777)/Assumptions!$C$8,3)=AJ2777,"Unload-to-QC Wait",IF(ROUND(N(AC2777)/Assumptions!$C$9,3)=AJ2777,"QC",IF(ROUND(N(AD2777)/Assumptions!$C$10,3)=AJ2777,"QC-to-GRN Wait",IF(ROUND(N(AE2777)/Assumptions!$C$11,3)=AJ2777,"GRN Processing",IF(ROUND(N(AF2777)/Assumptions!$C$12,3)=AJ2777,"GRN-to-Putaway Wait",IF(ROUND(N(AG2777)/Assumptions!$C$13,3)=AJ2777,"Putaway","Within SLA")))))))))))</f>
        <v>GRN-to-Putaway Wait</v>
      </c>
    </row>
    <row r="2778" customFormat="false" ht="15" hidden="false" customHeight="false" outlineLevel="0" collapsed="false">
      <c r="A2778" s="0" t="s">
        <v>7936</v>
      </c>
      <c r="B2778" s="0" t="s">
        <v>7937</v>
      </c>
      <c r="C2778" s="0" t="s">
        <v>252</v>
      </c>
      <c r="D2778" s="0" t="s">
        <v>119</v>
      </c>
      <c r="E2778" s="0" t="s">
        <v>7938</v>
      </c>
      <c r="F2778" s="0" t="s">
        <v>155</v>
      </c>
      <c r="G2778" s="0" t="s">
        <v>122</v>
      </c>
      <c r="H2778" s="17" t="n">
        <v>46270.4527777778</v>
      </c>
      <c r="I2778" s="17" t="n">
        <v>46270.5027777778</v>
      </c>
      <c r="J2778" s="17" t="n">
        <v>46270.5145833333</v>
      </c>
      <c r="K2778" s="17" t="n">
        <v>46270.5333333333</v>
      </c>
      <c r="L2778" s="17" t="n">
        <v>46270.5381944445</v>
      </c>
      <c r="M2778" s="17" t="n">
        <v>46270.5881944444</v>
      </c>
      <c r="N2778" s="17" t="n">
        <v>46270.6111111111</v>
      </c>
      <c r="O2778" s="17" t="n">
        <v>46270.6868055556</v>
      </c>
      <c r="P2778" s="17" t="n">
        <v>46270.6951388889</v>
      </c>
      <c r="Q2778" s="17" t="n">
        <v>46270.7180555556</v>
      </c>
      <c r="R2778" s="0" t="n">
        <v>483</v>
      </c>
      <c r="S2778" s="0" t="n">
        <v>13</v>
      </c>
      <c r="T2778" s="0" t="n">
        <v>7</v>
      </c>
      <c r="U2778" s="18" t="s">
        <v>123</v>
      </c>
      <c r="V2778" s="18" t="s">
        <v>82</v>
      </c>
      <c r="W2778" s="0" t="str">
        <f aca="false">IF(AND(X2778&gt;=6,X2778&lt;14),"A",IF(AND(X2778&gt;=14,X2778&lt;22),"B","C"))</f>
        <v>A</v>
      </c>
      <c r="X2778" s="18" t="n">
        <f aca="false">HOUR(H2778)</f>
        <v>10</v>
      </c>
      <c r="Y2778" s="18" t="n">
        <f aca="false">ROUND((I2778-H2778)*1440,0)</f>
        <v>72</v>
      </c>
      <c r="Z2778" s="18" t="n">
        <f aca="false">ROUND((J2778-I2778)*1440,0)</f>
        <v>17</v>
      </c>
      <c r="AA2778" s="18" t="n">
        <f aca="false">ROUND((K2778-J2778)*1440,0)</f>
        <v>27</v>
      </c>
      <c r="AB2778" s="18" t="n">
        <f aca="false">ROUND((L2778-K2778)*1440,0)</f>
        <v>7</v>
      </c>
      <c r="AC2778" s="18" t="n">
        <f aca="false">ROUND((M2778-L2778)*1440,0)</f>
        <v>72</v>
      </c>
      <c r="AD2778" s="18" t="n">
        <f aca="false">IF(N2778="","",ROUND((N2778-M2778)*1440,0))</f>
        <v>33</v>
      </c>
      <c r="AE2778" s="18" t="n">
        <f aca="false">IF(O2778="","",ROUND((O2778-N2778)*1440,0))</f>
        <v>109</v>
      </c>
      <c r="AF2778" s="18" t="n">
        <f aca="false">IF(P2778="","",ROUND((P2778-O2778)*1440,0))</f>
        <v>12</v>
      </c>
      <c r="AG2778" s="18" t="n">
        <f aca="false">IF(Q2778="","",ROUND((Q2778-P2778)*1440,0))</f>
        <v>33</v>
      </c>
      <c r="AH2778" s="18" t="n">
        <f aca="false">IF(Q2778="","",ROUND((Q2778-H2778)*1440,0))</f>
        <v>382</v>
      </c>
      <c r="AI2778" s="19" t="n">
        <f aca="false">ROUND(IF(O2778="",Assumptions!$B$25-K2778,O2778-K2778)*24,1)</f>
        <v>3.7</v>
      </c>
      <c r="AJ2778" s="20" t="n">
        <f aca="false">ROUND(MAX(N(Y2778)/Assumptions!$C$5, N(Z2778)/Assumptions!$C$6, N(AA2778)/Assumptions!$C$7, N(AB2778)/Assumptions!$C$8, N(AC2778)/Assumptions!$C$9, N(AD2778)/Assumptions!$C$10, N(AE2778)/Assumptions!$C$11, N(AF2778)/Assumptions!$C$12, N(AG2778)/Assumptions!$C$13),3)</f>
        <v>2.422</v>
      </c>
      <c r="AK2778" s="0" t="str">
        <f aca="false">IF(OR(U2778="Pending",U2778="On Hold"),"Open GRN (awaiting)",IF(AJ2778&lt;=1,"Within SLA",IF(ROUND(N(Y2778)/Assumptions!$C$5,3)=AJ2778,"Gate Wait",IF(ROUND(N(Z2778)/Assumptions!$C$6,3)=AJ2778,"Dock Wait",IF(ROUND(N(AA2778)/Assumptions!$C$7,3)=AJ2778,"Unloading",IF(ROUND(N(AB2778)/Assumptions!$C$8,3)=AJ2778,"Unload-to-QC Wait",IF(ROUND(N(AC2778)/Assumptions!$C$9,3)=AJ2778,"QC",IF(ROUND(N(AD2778)/Assumptions!$C$10,3)=AJ2778,"QC-to-GRN Wait",IF(ROUND(N(AE2778)/Assumptions!$C$11,3)=AJ2778,"GRN Processing",IF(ROUND(N(AF2778)/Assumptions!$C$12,3)=AJ2778,"GRN-to-Putaway Wait",IF(ROUND(N(AG2778)/Assumptions!$C$13,3)=AJ2778,"Putaway","Within SLA")))))))))))</f>
        <v>GRN Processing</v>
      </c>
    </row>
    <row r="2779" customFormat="false" ht="15" hidden="false" customHeight="false" outlineLevel="0" collapsed="false">
      <c r="A2779" s="0" t="s">
        <v>7939</v>
      </c>
      <c r="B2779" s="0" t="s">
        <v>7940</v>
      </c>
      <c r="C2779" s="0" t="s">
        <v>218</v>
      </c>
      <c r="D2779" s="0" t="s">
        <v>135</v>
      </c>
      <c r="E2779" s="0" t="s">
        <v>7941</v>
      </c>
      <c r="F2779" s="0" t="s">
        <v>137</v>
      </c>
      <c r="G2779" s="0" t="s">
        <v>138</v>
      </c>
      <c r="H2779" s="17" t="n">
        <v>46270.4597222222</v>
      </c>
      <c r="I2779" s="17" t="n">
        <v>46270.4923611111</v>
      </c>
      <c r="J2779" s="17" t="n">
        <v>46270.5041666667</v>
      </c>
      <c r="K2779" s="17" t="n">
        <v>46270.5409722222</v>
      </c>
      <c r="L2779" s="17" t="n">
        <v>46270.5652777778</v>
      </c>
      <c r="M2779" s="17" t="n">
        <v>46270.5972222222</v>
      </c>
      <c r="N2779" s="17" t="n">
        <v>46270.6333333333</v>
      </c>
      <c r="O2779" s="17" t="n">
        <v>46270.6763888889</v>
      </c>
      <c r="P2779" s="17" t="n">
        <v>46270.6881944445</v>
      </c>
      <c r="Q2779" s="17" t="n">
        <v>46270.6986111111</v>
      </c>
      <c r="R2779" s="0" t="n">
        <v>871</v>
      </c>
      <c r="S2779" s="0" t="n">
        <v>0</v>
      </c>
      <c r="T2779" s="0" t="n">
        <v>0</v>
      </c>
      <c r="U2779" s="18" t="s">
        <v>130</v>
      </c>
      <c r="V2779" s="18" t="s">
        <v>144</v>
      </c>
      <c r="W2779" s="0" t="str">
        <f aca="false">IF(AND(X2779&gt;=6,X2779&lt;14),"A",IF(AND(X2779&gt;=14,X2779&lt;22),"B","C"))</f>
        <v>A</v>
      </c>
      <c r="X2779" s="18" t="n">
        <f aca="false">HOUR(H2779)</f>
        <v>11</v>
      </c>
      <c r="Y2779" s="18" t="n">
        <f aca="false">ROUND((I2779-H2779)*1440,0)</f>
        <v>47</v>
      </c>
      <c r="Z2779" s="18" t="n">
        <f aca="false">ROUND((J2779-I2779)*1440,0)</f>
        <v>17</v>
      </c>
      <c r="AA2779" s="18" t="n">
        <f aca="false">ROUND((K2779-J2779)*1440,0)</f>
        <v>53</v>
      </c>
      <c r="AB2779" s="18" t="n">
        <f aca="false">ROUND((L2779-K2779)*1440,0)</f>
        <v>35</v>
      </c>
      <c r="AC2779" s="18" t="n">
        <f aca="false">ROUND((M2779-L2779)*1440,0)</f>
        <v>46</v>
      </c>
      <c r="AD2779" s="18" t="n">
        <f aca="false">IF(N2779="","",ROUND((N2779-M2779)*1440,0))</f>
        <v>52</v>
      </c>
      <c r="AE2779" s="18" t="n">
        <f aca="false">IF(O2779="","",ROUND((O2779-N2779)*1440,0))</f>
        <v>62</v>
      </c>
      <c r="AF2779" s="18" t="n">
        <f aca="false">IF(P2779="","",ROUND((P2779-O2779)*1440,0))</f>
        <v>17</v>
      </c>
      <c r="AG2779" s="18" t="n">
        <f aca="false">IF(Q2779="","",ROUND((Q2779-P2779)*1440,0))</f>
        <v>15</v>
      </c>
      <c r="AH2779" s="18" t="n">
        <f aca="false">IF(Q2779="","",ROUND((Q2779-H2779)*1440,0))</f>
        <v>344</v>
      </c>
      <c r="AI2779" s="19" t="n">
        <f aca="false">ROUND(IF(O2779="",Assumptions!$B$25-K2779,O2779-K2779)*24,1)</f>
        <v>3.3</v>
      </c>
      <c r="AJ2779" s="20" t="n">
        <f aca="false">ROUND(MAX(N(Y2779)/Assumptions!$C$5, N(Z2779)/Assumptions!$C$6, N(AA2779)/Assumptions!$C$7, N(AB2779)/Assumptions!$C$8, N(AC2779)/Assumptions!$C$9, N(AD2779)/Assumptions!$C$10, N(AE2779)/Assumptions!$C$11, N(AF2779)/Assumptions!$C$12, N(AG2779)/Assumptions!$C$13),3)</f>
        <v>2.333</v>
      </c>
      <c r="AK2779" s="0" t="str">
        <f aca="false">IF(OR(U2779="Pending",U2779="On Hold"),"Open GRN (awaiting)",IF(AJ2779&lt;=1,"Within SLA",IF(ROUND(N(Y2779)/Assumptions!$C$5,3)=AJ2779,"Gate Wait",IF(ROUND(N(Z2779)/Assumptions!$C$6,3)=AJ2779,"Dock Wait",IF(ROUND(N(AA2779)/Assumptions!$C$7,3)=AJ2779,"Unloading",IF(ROUND(N(AB2779)/Assumptions!$C$8,3)=AJ2779,"Unload-to-QC Wait",IF(ROUND(N(AC2779)/Assumptions!$C$9,3)=AJ2779,"QC",IF(ROUND(N(AD2779)/Assumptions!$C$10,3)=AJ2779,"QC-to-GRN Wait",IF(ROUND(N(AE2779)/Assumptions!$C$11,3)=AJ2779,"GRN Processing",IF(ROUND(N(AF2779)/Assumptions!$C$12,3)=AJ2779,"GRN-to-Putaway Wait",IF(ROUND(N(AG2779)/Assumptions!$C$13,3)=AJ2779,"Putaway","Within SLA")))))))))))</f>
        <v>Unload-to-QC Wait</v>
      </c>
    </row>
    <row r="2780" customFormat="false" ht="15" hidden="false" customHeight="false" outlineLevel="0" collapsed="false">
      <c r="A2780" s="0" t="s">
        <v>7942</v>
      </c>
      <c r="B2780" s="0" t="s">
        <v>7943</v>
      </c>
      <c r="C2780" s="0" t="s">
        <v>118</v>
      </c>
      <c r="D2780" s="0" t="s">
        <v>147</v>
      </c>
      <c r="E2780" s="0" t="s">
        <v>3105</v>
      </c>
      <c r="F2780" s="0" t="s">
        <v>121</v>
      </c>
      <c r="G2780" s="0" t="s">
        <v>167</v>
      </c>
      <c r="H2780" s="17" t="n">
        <v>46270.4659722222</v>
      </c>
      <c r="I2780" s="17" t="n">
        <v>46270.4805555556</v>
      </c>
      <c r="J2780" s="17" t="n">
        <v>46270.4854166667</v>
      </c>
      <c r="K2780" s="17" t="n">
        <v>46270.5034722222</v>
      </c>
      <c r="L2780" s="17" t="n">
        <v>46270.5138888889</v>
      </c>
      <c r="M2780" s="17" t="n">
        <v>46270.5256944444</v>
      </c>
      <c r="N2780" s="17" t="n">
        <v>46270.5305555556</v>
      </c>
      <c r="O2780" s="17" t="n">
        <v>46270.5472222222</v>
      </c>
      <c r="P2780" s="17" t="n">
        <v>46270.5625</v>
      </c>
      <c r="Q2780" s="17" t="n">
        <v>46270.5729166667</v>
      </c>
      <c r="R2780" s="0" t="n">
        <v>286</v>
      </c>
      <c r="S2780" s="0" t="n">
        <v>0</v>
      </c>
      <c r="T2780" s="0" t="n">
        <v>1</v>
      </c>
      <c r="U2780" s="18" t="s">
        <v>123</v>
      </c>
      <c r="V2780" s="18" t="s">
        <v>139</v>
      </c>
      <c r="W2780" s="0" t="str">
        <f aca="false">IF(AND(X2780&gt;=6,X2780&lt;14),"A",IF(AND(X2780&gt;=14,X2780&lt;22),"B","C"))</f>
        <v>A</v>
      </c>
      <c r="X2780" s="18" t="n">
        <f aca="false">HOUR(H2780)</f>
        <v>11</v>
      </c>
      <c r="Y2780" s="18" t="n">
        <f aca="false">ROUND((I2780-H2780)*1440,0)</f>
        <v>21</v>
      </c>
      <c r="Z2780" s="18" t="n">
        <f aca="false">ROUND((J2780-I2780)*1440,0)</f>
        <v>7</v>
      </c>
      <c r="AA2780" s="18" t="n">
        <f aca="false">ROUND((K2780-J2780)*1440,0)</f>
        <v>26</v>
      </c>
      <c r="AB2780" s="18" t="n">
        <f aca="false">ROUND((L2780-K2780)*1440,0)</f>
        <v>15</v>
      </c>
      <c r="AC2780" s="18" t="n">
        <f aca="false">ROUND((M2780-L2780)*1440,0)</f>
        <v>17</v>
      </c>
      <c r="AD2780" s="18" t="n">
        <f aca="false">IF(N2780="","",ROUND((N2780-M2780)*1440,0))</f>
        <v>7</v>
      </c>
      <c r="AE2780" s="18" t="n">
        <f aca="false">IF(O2780="","",ROUND((O2780-N2780)*1440,0))</f>
        <v>24</v>
      </c>
      <c r="AF2780" s="18" t="n">
        <f aca="false">IF(P2780="","",ROUND((P2780-O2780)*1440,0))</f>
        <v>22</v>
      </c>
      <c r="AG2780" s="18" t="n">
        <f aca="false">IF(Q2780="","",ROUND((Q2780-P2780)*1440,0))</f>
        <v>15</v>
      </c>
      <c r="AH2780" s="18" t="n">
        <f aca="false">IF(Q2780="","",ROUND((Q2780-H2780)*1440,0))</f>
        <v>154</v>
      </c>
      <c r="AI2780" s="19" t="n">
        <f aca="false">ROUND(IF(O2780="",Assumptions!$B$25-K2780,O2780-K2780)*24,1)</f>
        <v>1.1</v>
      </c>
      <c r="AJ2780" s="20" t="n">
        <f aca="false">ROUND(MAX(N(Y2780)/Assumptions!$C$5, N(Z2780)/Assumptions!$C$6, N(AA2780)/Assumptions!$C$7, N(AB2780)/Assumptions!$C$8, N(AC2780)/Assumptions!$C$9, N(AD2780)/Assumptions!$C$10, N(AE2780)/Assumptions!$C$11, N(AF2780)/Assumptions!$C$12, N(AG2780)/Assumptions!$C$13),3)</f>
        <v>1.1</v>
      </c>
      <c r="AK2780" s="0" t="str">
        <f aca="false">IF(OR(U2780="Pending",U2780="On Hold"),"Open GRN (awaiting)",IF(AJ2780&lt;=1,"Within SLA",IF(ROUND(N(Y2780)/Assumptions!$C$5,3)=AJ2780,"Gate Wait",IF(ROUND(N(Z2780)/Assumptions!$C$6,3)=AJ2780,"Dock Wait",IF(ROUND(N(AA2780)/Assumptions!$C$7,3)=AJ2780,"Unloading",IF(ROUND(N(AB2780)/Assumptions!$C$8,3)=AJ2780,"Unload-to-QC Wait",IF(ROUND(N(AC2780)/Assumptions!$C$9,3)=AJ2780,"QC",IF(ROUND(N(AD2780)/Assumptions!$C$10,3)=AJ2780,"QC-to-GRN Wait",IF(ROUND(N(AE2780)/Assumptions!$C$11,3)=AJ2780,"GRN Processing",IF(ROUND(N(AF2780)/Assumptions!$C$12,3)=AJ2780,"GRN-to-Putaway Wait",IF(ROUND(N(AG2780)/Assumptions!$C$13,3)=AJ2780,"Putaway","Within SLA")))))))))))</f>
        <v>GRN-to-Putaway Wait</v>
      </c>
    </row>
    <row r="2781" customFormat="false" ht="15" hidden="false" customHeight="false" outlineLevel="0" collapsed="false">
      <c r="A2781" s="0" t="s">
        <v>7944</v>
      </c>
      <c r="B2781" s="0" t="s">
        <v>7945</v>
      </c>
      <c r="C2781" s="0" t="s">
        <v>118</v>
      </c>
      <c r="D2781" s="0" t="s">
        <v>147</v>
      </c>
      <c r="E2781" s="0" t="s">
        <v>7946</v>
      </c>
      <c r="F2781" s="0" t="s">
        <v>121</v>
      </c>
      <c r="G2781" s="0" t="s">
        <v>167</v>
      </c>
      <c r="H2781" s="17" t="n">
        <v>46270.4826388889</v>
      </c>
      <c r="I2781" s="17" t="n">
        <v>46270.5284722222</v>
      </c>
      <c r="J2781" s="17" t="n">
        <v>46270.5305555556</v>
      </c>
      <c r="K2781" s="17" t="n">
        <v>46270.5555555556</v>
      </c>
      <c r="L2781" s="17" t="n">
        <v>46270.5638888889</v>
      </c>
      <c r="M2781" s="17" t="n">
        <v>46270.5798611111</v>
      </c>
      <c r="N2781" s="17" t="n">
        <v>46270.6069444444</v>
      </c>
      <c r="O2781" s="17" t="n">
        <v>46270.6201388889</v>
      </c>
      <c r="P2781" s="17" t="n">
        <v>46270.6381944444</v>
      </c>
      <c r="Q2781" s="17" t="n">
        <v>46270.6486111111</v>
      </c>
      <c r="R2781" s="0" t="n">
        <v>232</v>
      </c>
      <c r="S2781" s="0" t="n">
        <v>0</v>
      </c>
      <c r="T2781" s="0" t="n">
        <v>0</v>
      </c>
      <c r="U2781" s="18" t="s">
        <v>130</v>
      </c>
      <c r="V2781" s="18" t="s">
        <v>139</v>
      </c>
      <c r="W2781" s="0" t="str">
        <f aca="false">IF(AND(X2781&gt;=6,X2781&lt;14),"A",IF(AND(X2781&gt;=14,X2781&lt;22),"B","C"))</f>
        <v>A</v>
      </c>
      <c r="X2781" s="18" t="n">
        <f aca="false">HOUR(H2781)</f>
        <v>11</v>
      </c>
      <c r="Y2781" s="18" t="n">
        <f aca="false">ROUND((I2781-H2781)*1440,0)</f>
        <v>66</v>
      </c>
      <c r="Z2781" s="18" t="n">
        <f aca="false">ROUND((J2781-I2781)*1440,0)</f>
        <v>3</v>
      </c>
      <c r="AA2781" s="18" t="n">
        <f aca="false">ROUND((K2781-J2781)*1440,0)</f>
        <v>36</v>
      </c>
      <c r="AB2781" s="18" t="n">
        <f aca="false">ROUND((L2781-K2781)*1440,0)</f>
        <v>12</v>
      </c>
      <c r="AC2781" s="18" t="n">
        <f aca="false">ROUND((M2781-L2781)*1440,0)</f>
        <v>23</v>
      </c>
      <c r="AD2781" s="18" t="n">
        <f aca="false">IF(N2781="","",ROUND((N2781-M2781)*1440,0))</f>
        <v>39</v>
      </c>
      <c r="AE2781" s="18" t="n">
        <f aca="false">IF(O2781="","",ROUND((O2781-N2781)*1440,0))</f>
        <v>19</v>
      </c>
      <c r="AF2781" s="18" t="n">
        <f aca="false">IF(P2781="","",ROUND((P2781-O2781)*1440,0))</f>
        <v>26</v>
      </c>
      <c r="AG2781" s="18" t="n">
        <f aca="false">IF(Q2781="","",ROUND((Q2781-P2781)*1440,0))</f>
        <v>15</v>
      </c>
      <c r="AH2781" s="18" t="n">
        <f aca="false">IF(Q2781="","",ROUND((Q2781-H2781)*1440,0))</f>
        <v>239</v>
      </c>
      <c r="AI2781" s="19" t="n">
        <f aca="false">ROUND(IF(O2781="",Assumptions!$B$25-K2781,O2781-K2781)*24,1)</f>
        <v>1.6</v>
      </c>
      <c r="AJ2781" s="20" t="n">
        <f aca="false">ROUND(MAX(N(Y2781)/Assumptions!$C$5, N(Z2781)/Assumptions!$C$6, N(AA2781)/Assumptions!$C$7, N(AB2781)/Assumptions!$C$8, N(AC2781)/Assumptions!$C$9, N(AD2781)/Assumptions!$C$10, N(AE2781)/Assumptions!$C$11, N(AF2781)/Assumptions!$C$12, N(AG2781)/Assumptions!$C$13),3)</f>
        <v>2.2</v>
      </c>
      <c r="AK2781" s="0" t="str">
        <f aca="false">IF(OR(U2781="Pending",U2781="On Hold"),"Open GRN (awaiting)",IF(AJ2781&lt;=1,"Within SLA",IF(ROUND(N(Y2781)/Assumptions!$C$5,3)=AJ2781,"Gate Wait",IF(ROUND(N(Z2781)/Assumptions!$C$6,3)=AJ2781,"Dock Wait",IF(ROUND(N(AA2781)/Assumptions!$C$7,3)=AJ2781,"Unloading",IF(ROUND(N(AB2781)/Assumptions!$C$8,3)=AJ2781,"Unload-to-QC Wait",IF(ROUND(N(AC2781)/Assumptions!$C$9,3)=AJ2781,"QC",IF(ROUND(N(AD2781)/Assumptions!$C$10,3)=AJ2781,"QC-to-GRN Wait",IF(ROUND(N(AE2781)/Assumptions!$C$11,3)=AJ2781,"GRN Processing",IF(ROUND(N(AF2781)/Assumptions!$C$12,3)=AJ2781,"GRN-to-Putaway Wait",IF(ROUND(N(AG2781)/Assumptions!$C$13,3)=AJ2781,"Putaway","Within SLA")))))))))))</f>
        <v>Gate Wait</v>
      </c>
    </row>
    <row r="2782" customFormat="false" ht="15" hidden="false" customHeight="false" outlineLevel="0" collapsed="false">
      <c r="A2782" s="0" t="s">
        <v>7947</v>
      </c>
      <c r="B2782" s="0" t="s">
        <v>7948</v>
      </c>
      <c r="C2782" s="0" t="s">
        <v>153</v>
      </c>
      <c r="D2782" s="0" t="s">
        <v>147</v>
      </c>
      <c r="E2782" s="0" t="s">
        <v>7949</v>
      </c>
      <c r="F2782" s="0" t="s">
        <v>155</v>
      </c>
      <c r="G2782" s="0" t="s">
        <v>150</v>
      </c>
      <c r="H2782" s="17" t="n">
        <v>46270.5277777778</v>
      </c>
      <c r="I2782" s="17" t="n">
        <v>46270.5416666667</v>
      </c>
      <c r="J2782" s="17" t="n">
        <v>46270.5479166667</v>
      </c>
      <c r="K2782" s="17" t="n">
        <v>46270.5951388889</v>
      </c>
      <c r="L2782" s="17" t="n">
        <v>46270.5979166667</v>
      </c>
      <c r="M2782" s="17" t="n">
        <v>46270.6166666667</v>
      </c>
      <c r="N2782" s="17" t="n">
        <v>46270.6909722222</v>
      </c>
      <c r="O2782" s="17" t="n">
        <v>46270.7763888889</v>
      </c>
      <c r="P2782" s="17" t="n">
        <v>46270.7895833333</v>
      </c>
      <c r="Q2782" s="17" t="n">
        <v>46270.8041666667</v>
      </c>
      <c r="R2782" s="0" t="n">
        <v>1081</v>
      </c>
      <c r="S2782" s="0" t="n">
        <v>11</v>
      </c>
      <c r="T2782" s="0" t="n">
        <v>0</v>
      </c>
      <c r="U2782" s="18" t="s">
        <v>123</v>
      </c>
      <c r="V2782" s="18" t="s">
        <v>144</v>
      </c>
      <c r="W2782" s="0" t="str">
        <f aca="false">IF(AND(X2782&gt;=6,X2782&lt;14),"A",IF(AND(X2782&gt;=14,X2782&lt;22),"B","C"))</f>
        <v>A</v>
      </c>
      <c r="X2782" s="18" t="n">
        <f aca="false">HOUR(H2782)</f>
        <v>12</v>
      </c>
      <c r="Y2782" s="18" t="n">
        <f aca="false">ROUND((I2782-H2782)*1440,0)</f>
        <v>20</v>
      </c>
      <c r="Z2782" s="18" t="n">
        <f aca="false">ROUND((J2782-I2782)*1440,0)</f>
        <v>9</v>
      </c>
      <c r="AA2782" s="18" t="n">
        <f aca="false">ROUND((K2782-J2782)*1440,0)</f>
        <v>68</v>
      </c>
      <c r="AB2782" s="18" t="n">
        <f aca="false">ROUND((L2782-K2782)*1440,0)</f>
        <v>4</v>
      </c>
      <c r="AC2782" s="18" t="n">
        <f aca="false">ROUND((M2782-L2782)*1440,0)</f>
        <v>27</v>
      </c>
      <c r="AD2782" s="18" t="n">
        <f aca="false">IF(N2782="","",ROUND((N2782-M2782)*1440,0))</f>
        <v>107</v>
      </c>
      <c r="AE2782" s="18" t="n">
        <f aca="false">IF(O2782="","",ROUND((O2782-N2782)*1440,0))</f>
        <v>123</v>
      </c>
      <c r="AF2782" s="18" t="n">
        <f aca="false">IF(P2782="","",ROUND((P2782-O2782)*1440,0))</f>
        <v>19</v>
      </c>
      <c r="AG2782" s="18" t="n">
        <f aca="false">IF(Q2782="","",ROUND((Q2782-P2782)*1440,0))</f>
        <v>21</v>
      </c>
      <c r="AH2782" s="18" t="n">
        <f aca="false">IF(Q2782="","",ROUND((Q2782-H2782)*1440,0))</f>
        <v>398</v>
      </c>
      <c r="AI2782" s="19" t="n">
        <f aca="false">ROUND(IF(O2782="",Assumptions!$B$25-K2782,O2782-K2782)*24,1)</f>
        <v>4.4</v>
      </c>
      <c r="AJ2782" s="20" t="n">
        <f aca="false">ROUND(MAX(N(Y2782)/Assumptions!$C$5, N(Z2782)/Assumptions!$C$6, N(AA2782)/Assumptions!$C$7, N(AB2782)/Assumptions!$C$8, N(AC2782)/Assumptions!$C$9, N(AD2782)/Assumptions!$C$10, N(AE2782)/Assumptions!$C$11, N(AF2782)/Assumptions!$C$12, N(AG2782)/Assumptions!$C$13),3)</f>
        <v>3.567</v>
      </c>
      <c r="AK2782" s="0" t="str">
        <f aca="false">IF(OR(U2782="Pending",U2782="On Hold"),"Open GRN (awaiting)",IF(AJ2782&lt;=1,"Within SLA",IF(ROUND(N(Y2782)/Assumptions!$C$5,3)=AJ2782,"Gate Wait",IF(ROUND(N(Z2782)/Assumptions!$C$6,3)=AJ2782,"Dock Wait",IF(ROUND(N(AA2782)/Assumptions!$C$7,3)=AJ2782,"Unloading",IF(ROUND(N(AB2782)/Assumptions!$C$8,3)=AJ2782,"Unload-to-QC Wait",IF(ROUND(N(AC2782)/Assumptions!$C$9,3)=AJ2782,"QC",IF(ROUND(N(AD2782)/Assumptions!$C$10,3)=AJ2782,"QC-to-GRN Wait",IF(ROUND(N(AE2782)/Assumptions!$C$11,3)=AJ2782,"GRN Processing",IF(ROUND(N(AF2782)/Assumptions!$C$12,3)=AJ2782,"GRN-to-Putaway Wait",IF(ROUND(N(AG2782)/Assumptions!$C$13,3)=AJ2782,"Putaway","Within SLA")))))))))))</f>
        <v>QC-to-GRN Wait</v>
      </c>
    </row>
    <row r="2783" customFormat="false" ht="15" hidden="false" customHeight="false" outlineLevel="0" collapsed="false">
      <c r="A2783" s="0" t="s">
        <v>7950</v>
      </c>
      <c r="B2783" s="0" t="s">
        <v>7951</v>
      </c>
      <c r="C2783" s="0" t="s">
        <v>252</v>
      </c>
      <c r="D2783" s="0" t="s">
        <v>147</v>
      </c>
      <c r="E2783" s="0" t="s">
        <v>7952</v>
      </c>
      <c r="F2783" s="0" t="s">
        <v>172</v>
      </c>
      <c r="G2783" s="0" t="s">
        <v>150</v>
      </c>
      <c r="H2783" s="17" t="n">
        <v>46270.5284722222</v>
      </c>
      <c r="I2783" s="17" t="n">
        <v>46270.5993055556</v>
      </c>
      <c r="J2783" s="17" t="n">
        <v>46270.6111111111</v>
      </c>
      <c r="K2783" s="17" t="n">
        <v>46270.6444444444</v>
      </c>
      <c r="L2783" s="17" t="n">
        <v>46270.6548611111</v>
      </c>
      <c r="M2783" s="17" t="n">
        <v>46270.6854166667</v>
      </c>
      <c r="N2783" s="17" t="n">
        <v>46270.6986111111</v>
      </c>
      <c r="O2783" s="17" t="n">
        <v>46270.7152777778</v>
      </c>
      <c r="P2783" s="17" t="n">
        <v>46270.7256944445</v>
      </c>
      <c r="Q2783" s="17" t="n">
        <v>46270.7354166667</v>
      </c>
      <c r="R2783" s="0" t="n">
        <v>547</v>
      </c>
      <c r="S2783" s="0" t="n">
        <v>0</v>
      </c>
      <c r="T2783" s="0" t="n">
        <v>1</v>
      </c>
      <c r="U2783" s="18" t="s">
        <v>123</v>
      </c>
      <c r="V2783" s="18" t="s">
        <v>144</v>
      </c>
      <c r="W2783" s="0" t="str">
        <f aca="false">IF(AND(X2783&gt;=6,X2783&lt;14),"A",IF(AND(X2783&gt;=14,X2783&lt;22),"B","C"))</f>
        <v>A</v>
      </c>
      <c r="X2783" s="18" t="n">
        <f aca="false">HOUR(H2783)</f>
        <v>12</v>
      </c>
      <c r="Y2783" s="18" t="n">
        <f aca="false">ROUND((I2783-H2783)*1440,0)</f>
        <v>102</v>
      </c>
      <c r="Z2783" s="18" t="n">
        <f aca="false">ROUND((J2783-I2783)*1440,0)</f>
        <v>17</v>
      </c>
      <c r="AA2783" s="18" t="n">
        <f aca="false">ROUND((K2783-J2783)*1440,0)</f>
        <v>48</v>
      </c>
      <c r="AB2783" s="18" t="n">
        <f aca="false">ROUND((L2783-K2783)*1440,0)</f>
        <v>15</v>
      </c>
      <c r="AC2783" s="18" t="n">
        <f aca="false">ROUND((M2783-L2783)*1440,0)</f>
        <v>44</v>
      </c>
      <c r="AD2783" s="18" t="n">
        <f aca="false">IF(N2783="","",ROUND((N2783-M2783)*1440,0))</f>
        <v>19</v>
      </c>
      <c r="AE2783" s="18" t="n">
        <f aca="false">IF(O2783="","",ROUND((O2783-N2783)*1440,0))</f>
        <v>24</v>
      </c>
      <c r="AF2783" s="18" t="n">
        <f aca="false">IF(P2783="","",ROUND((P2783-O2783)*1440,0))</f>
        <v>15</v>
      </c>
      <c r="AG2783" s="18" t="n">
        <f aca="false">IF(Q2783="","",ROUND((Q2783-P2783)*1440,0))</f>
        <v>14</v>
      </c>
      <c r="AH2783" s="18" t="n">
        <f aca="false">IF(Q2783="","",ROUND((Q2783-H2783)*1440,0))</f>
        <v>298</v>
      </c>
      <c r="AI2783" s="19" t="n">
        <f aca="false">ROUND(IF(O2783="",Assumptions!$B$25-K2783,O2783-K2783)*24,1)</f>
        <v>1.7</v>
      </c>
      <c r="AJ2783" s="20" t="n">
        <f aca="false">ROUND(MAX(N(Y2783)/Assumptions!$C$5, N(Z2783)/Assumptions!$C$6, N(AA2783)/Assumptions!$C$7, N(AB2783)/Assumptions!$C$8, N(AC2783)/Assumptions!$C$9, N(AD2783)/Assumptions!$C$10, N(AE2783)/Assumptions!$C$11, N(AF2783)/Assumptions!$C$12, N(AG2783)/Assumptions!$C$13),3)</f>
        <v>3.4</v>
      </c>
      <c r="AK2783" s="0" t="str">
        <f aca="false">IF(OR(U2783="Pending",U2783="On Hold"),"Open GRN (awaiting)",IF(AJ2783&lt;=1,"Within SLA",IF(ROUND(N(Y2783)/Assumptions!$C$5,3)=AJ2783,"Gate Wait",IF(ROUND(N(Z2783)/Assumptions!$C$6,3)=AJ2783,"Dock Wait",IF(ROUND(N(AA2783)/Assumptions!$C$7,3)=AJ2783,"Unloading",IF(ROUND(N(AB2783)/Assumptions!$C$8,3)=AJ2783,"Unload-to-QC Wait",IF(ROUND(N(AC2783)/Assumptions!$C$9,3)=AJ2783,"QC",IF(ROUND(N(AD2783)/Assumptions!$C$10,3)=AJ2783,"QC-to-GRN Wait",IF(ROUND(N(AE2783)/Assumptions!$C$11,3)=AJ2783,"GRN Processing",IF(ROUND(N(AF2783)/Assumptions!$C$12,3)=AJ2783,"GRN-to-Putaway Wait",IF(ROUND(N(AG2783)/Assumptions!$C$13,3)=AJ2783,"Putaway","Within SLA")))))))))))</f>
        <v>Gate Wait</v>
      </c>
    </row>
    <row r="2784" customFormat="false" ht="15" hidden="false" customHeight="false" outlineLevel="0" collapsed="false">
      <c r="A2784" s="0" t="s">
        <v>7953</v>
      </c>
      <c r="B2784" s="0" t="s">
        <v>7954</v>
      </c>
      <c r="C2784" s="0" t="s">
        <v>118</v>
      </c>
      <c r="D2784" s="0" t="s">
        <v>119</v>
      </c>
      <c r="E2784" s="0" t="s">
        <v>7955</v>
      </c>
      <c r="F2784" s="0" t="s">
        <v>121</v>
      </c>
      <c r="G2784" s="0" t="s">
        <v>122</v>
      </c>
      <c r="H2784" s="17" t="n">
        <v>46270.55625</v>
      </c>
      <c r="I2784" s="17" t="n">
        <v>46270.5736111111</v>
      </c>
      <c r="J2784" s="17" t="n">
        <v>46270.5777777778</v>
      </c>
      <c r="K2784" s="17" t="n">
        <v>46270.6006944445</v>
      </c>
      <c r="L2784" s="17" t="n">
        <v>46270.6055555556</v>
      </c>
      <c r="M2784" s="17" t="n">
        <v>46270.6527777778</v>
      </c>
      <c r="N2784" s="17" t="n">
        <v>46270.6784722222</v>
      </c>
      <c r="O2784" s="17" t="n">
        <v>46270.7368055556</v>
      </c>
      <c r="P2784" s="17" t="n">
        <v>46270.7493055556</v>
      </c>
      <c r="Q2784" s="17" t="n">
        <v>46270.7819444445</v>
      </c>
      <c r="R2784" s="0" t="n">
        <v>214</v>
      </c>
      <c r="S2784" s="0" t="n">
        <v>11</v>
      </c>
      <c r="T2784" s="0" t="n">
        <v>5</v>
      </c>
      <c r="U2784" s="18" t="s">
        <v>123</v>
      </c>
      <c r="V2784" s="18" t="s">
        <v>144</v>
      </c>
      <c r="W2784" s="0" t="str">
        <f aca="false">IF(AND(X2784&gt;=6,X2784&lt;14),"A",IF(AND(X2784&gt;=14,X2784&lt;22),"B","C"))</f>
        <v>A</v>
      </c>
      <c r="X2784" s="18" t="n">
        <f aca="false">HOUR(H2784)</f>
        <v>13</v>
      </c>
      <c r="Y2784" s="18" t="n">
        <f aca="false">ROUND((I2784-H2784)*1440,0)</f>
        <v>25</v>
      </c>
      <c r="Z2784" s="18" t="n">
        <f aca="false">ROUND((J2784-I2784)*1440,0)</f>
        <v>6</v>
      </c>
      <c r="AA2784" s="18" t="n">
        <f aca="false">ROUND((K2784-J2784)*1440,0)</f>
        <v>33</v>
      </c>
      <c r="AB2784" s="18" t="n">
        <f aca="false">ROUND((L2784-K2784)*1440,0)</f>
        <v>7</v>
      </c>
      <c r="AC2784" s="18" t="n">
        <f aca="false">ROUND((M2784-L2784)*1440,0)</f>
        <v>68</v>
      </c>
      <c r="AD2784" s="18" t="n">
        <f aca="false">IF(N2784="","",ROUND((N2784-M2784)*1440,0))</f>
        <v>37</v>
      </c>
      <c r="AE2784" s="18" t="n">
        <f aca="false">IF(O2784="","",ROUND((O2784-N2784)*1440,0))</f>
        <v>84</v>
      </c>
      <c r="AF2784" s="18" t="n">
        <f aca="false">IF(P2784="","",ROUND((P2784-O2784)*1440,0))</f>
        <v>18</v>
      </c>
      <c r="AG2784" s="18" t="n">
        <f aca="false">IF(Q2784="","",ROUND((Q2784-P2784)*1440,0))</f>
        <v>47</v>
      </c>
      <c r="AH2784" s="18" t="n">
        <f aca="false">IF(Q2784="","",ROUND((Q2784-H2784)*1440,0))</f>
        <v>325</v>
      </c>
      <c r="AI2784" s="19" t="n">
        <f aca="false">ROUND(IF(O2784="",Assumptions!$B$25-K2784,O2784-K2784)*24,1)</f>
        <v>3.3</v>
      </c>
      <c r="AJ2784" s="20" t="n">
        <f aca="false">ROUND(MAX(N(Y2784)/Assumptions!$C$5, N(Z2784)/Assumptions!$C$6, N(AA2784)/Assumptions!$C$7, N(AB2784)/Assumptions!$C$8, N(AC2784)/Assumptions!$C$9, N(AD2784)/Assumptions!$C$10, N(AE2784)/Assumptions!$C$11, N(AF2784)/Assumptions!$C$12, N(AG2784)/Assumptions!$C$13),3)</f>
        <v>1.867</v>
      </c>
      <c r="AK2784" s="0" t="str">
        <f aca="false">IF(OR(U2784="Pending",U2784="On Hold"),"Open GRN (awaiting)",IF(AJ2784&lt;=1,"Within SLA",IF(ROUND(N(Y2784)/Assumptions!$C$5,3)=AJ2784,"Gate Wait",IF(ROUND(N(Z2784)/Assumptions!$C$6,3)=AJ2784,"Dock Wait",IF(ROUND(N(AA2784)/Assumptions!$C$7,3)=AJ2784,"Unloading",IF(ROUND(N(AB2784)/Assumptions!$C$8,3)=AJ2784,"Unload-to-QC Wait",IF(ROUND(N(AC2784)/Assumptions!$C$9,3)=AJ2784,"QC",IF(ROUND(N(AD2784)/Assumptions!$C$10,3)=AJ2784,"QC-to-GRN Wait",IF(ROUND(N(AE2784)/Assumptions!$C$11,3)=AJ2784,"GRN Processing",IF(ROUND(N(AF2784)/Assumptions!$C$12,3)=AJ2784,"GRN-to-Putaway Wait",IF(ROUND(N(AG2784)/Assumptions!$C$13,3)=AJ2784,"Putaway","Within SLA")))))))))))</f>
        <v>GRN Processing</v>
      </c>
    </row>
    <row r="2785" customFormat="false" ht="15" hidden="false" customHeight="false" outlineLevel="0" collapsed="false">
      <c r="A2785" s="0" t="s">
        <v>7956</v>
      </c>
      <c r="B2785" s="0" t="s">
        <v>7957</v>
      </c>
      <c r="C2785" s="0" t="s">
        <v>159</v>
      </c>
      <c r="D2785" s="0" t="s">
        <v>135</v>
      </c>
      <c r="E2785" s="0" t="s">
        <v>7958</v>
      </c>
      <c r="F2785" s="0" t="s">
        <v>128</v>
      </c>
      <c r="G2785" s="0" t="s">
        <v>178</v>
      </c>
      <c r="H2785" s="17" t="n">
        <v>46270.5854166667</v>
      </c>
      <c r="I2785" s="17" t="n">
        <v>46270.6118055556</v>
      </c>
      <c r="J2785" s="17" t="n">
        <v>46270.6208333333</v>
      </c>
      <c r="K2785" s="17" t="n">
        <v>46270.6513888889</v>
      </c>
      <c r="L2785" s="17" t="n">
        <v>46270.6555555556</v>
      </c>
      <c r="M2785" s="17" t="n">
        <v>46270.66875</v>
      </c>
      <c r="N2785" s="17" t="n">
        <v>46270.6791666667</v>
      </c>
      <c r="O2785" s="17" t="n">
        <v>46270.7569444445</v>
      </c>
      <c r="P2785" s="17" t="n">
        <v>46270.7659722222</v>
      </c>
      <c r="Q2785" s="17" t="n">
        <v>46270.7965277778</v>
      </c>
      <c r="R2785" s="0" t="n">
        <v>805</v>
      </c>
      <c r="S2785" s="0" t="n">
        <v>0</v>
      </c>
      <c r="T2785" s="0" t="n">
        <v>0</v>
      </c>
      <c r="U2785" s="18" t="s">
        <v>130</v>
      </c>
      <c r="V2785" s="18" t="s">
        <v>131</v>
      </c>
      <c r="W2785" s="0" t="str">
        <f aca="false">IF(AND(X2785&gt;=6,X2785&lt;14),"A",IF(AND(X2785&gt;=14,X2785&lt;22),"B","C"))</f>
        <v>B</v>
      </c>
      <c r="X2785" s="18" t="n">
        <f aca="false">HOUR(H2785)</f>
        <v>14</v>
      </c>
      <c r="Y2785" s="18" t="n">
        <f aca="false">ROUND((I2785-H2785)*1440,0)</f>
        <v>38</v>
      </c>
      <c r="Z2785" s="18" t="n">
        <f aca="false">ROUND((J2785-I2785)*1440,0)</f>
        <v>13</v>
      </c>
      <c r="AA2785" s="18" t="n">
        <f aca="false">ROUND((K2785-J2785)*1440,0)</f>
        <v>44</v>
      </c>
      <c r="AB2785" s="18" t="n">
        <f aca="false">ROUND((L2785-K2785)*1440,0)</f>
        <v>6</v>
      </c>
      <c r="AC2785" s="18" t="n">
        <f aca="false">ROUND((M2785-L2785)*1440,0)</f>
        <v>19</v>
      </c>
      <c r="AD2785" s="18" t="n">
        <f aca="false">IF(N2785="","",ROUND((N2785-M2785)*1440,0))</f>
        <v>15</v>
      </c>
      <c r="AE2785" s="18" t="n">
        <f aca="false">IF(O2785="","",ROUND((O2785-N2785)*1440,0))</f>
        <v>112</v>
      </c>
      <c r="AF2785" s="18" t="n">
        <f aca="false">IF(P2785="","",ROUND((P2785-O2785)*1440,0))</f>
        <v>13</v>
      </c>
      <c r="AG2785" s="18" t="n">
        <f aca="false">IF(Q2785="","",ROUND((Q2785-P2785)*1440,0))</f>
        <v>44</v>
      </c>
      <c r="AH2785" s="18" t="n">
        <f aca="false">IF(Q2785="","",ROUND((Q2785-H2785)*1440,0))</f>
        <v>304</v>
      </c>
      <c r="AI2785" s="19" t="n">
        <f aca="false">ROUND(IF(O2785="",Assumptions!$B$25-K2785,O2785-K2785)*24,1)</f>
        <v>2.5</v>
      </c>
      <c r="AJ2785" s="20" t="n">
        <f aca="false">ROUND(MAX(N(Y2785)/Assumptions!$C$5, N(Z2785)/Assumptions!$C$6, N(AA2785)/Assumptions!$C$7, N(AB2785)/Assumptions!$C$8, N(AC2785)/Assumptions!$C$9, N(AD2785)/Assumptions!$C$10, N(AE2785)/Assumptions!$C$11, N(AF2785)/Assumptions!$C$12, N(AG2785)/Assumptions!$C$13),3)</f>
        <v>2.489</v>
      </c>
      <c r="AK2785" s="0" t="str">
        <f aca="false">IF(OR(U2785="Pending",U2785="On Hold"),"Open GRN (awaiting)",IF(AJ2785&lt;=1,"Within SLA",IF(ROUND(N(Y2785)/Assumptions!$C$5,3)=AJ2785,"Gate Wait",IF(ROUND(N(Z2785)/Assumptions!$C$6,3)=AJ2785,"Dock Wait",IF(ROUND(N(AA2785)/Assumptions!$C$7,3)=AJ2785,"Unloading",IF(ROUND(N(AB2785)/Assumptions!$C$8,3)=AJ2785,"Unload-to-QC Wait",IF(ROUND(N(AC2785)/Assumptions!$C$9,3)=AJ2785,"QC",IF(ROUND(N(AD2785)/Assumptions!$C$10,3)=AJ2785,"QC-to-GRN Wait",IF(ROUND(N(AE2785)/Assumptions!$C$11,3)=AJ2785,"GRN Processing",IF(ROUND(N(AF2785)/Assumptions!$C$12,3)=AJ2785,"GRN-to-Putaway Wait",IF(ROUND(N(AG2785)/Assumptions!$C$13,3)=AJ2785,"Putaway","Within SLA")))))))))))</f>
        <v>GRN Processing</v>
      </c>
    </row>
    <row r="2786" customFormat="false" ht="15" hidden="false" customHeight="false" outlineLevel="0" collapsed="false">
      <c r="A2786" s="0" t="s">
        <v>7959</v>
      </c>
      <c r="B2786" s="0" t="s">
        <v>7960</v>
      </c>
      <c r="C2786" s="0" t="s">
        <v>118</v>
      </c>
      <c r="D2786" s="0" t="s">
        <v>119</v>
      </c>
      <c r="E2786" s="0" t="s">
        <v>7961</v>
      </c>
      <c r="F2786" s="0" t="s">
        <v>149</v>
      </c>
      <c r="G2786" s="0" t="s">
        <v>122</v>
      </c>
      <c r="H2786" s="17" t="n">
        <v>46270.6020833333</v>
      </c>
      <c r="I2786" s="17" t="n">
        <v>46270.63125</v>
      </c>
      <c r="J2786" s="17" t="n">
        <v>46270.6333333333</v>
      </c>
      <c r="K2786" s="17" t="n">
        <v>46270.6652777778</v>
      </c>
      <c r="L2786" s="17" t="n">
        <v>46270.6722222222</v>
      </c>
      <c r="M2786" s="17" t="n">
        <v>46270.6888888889</v>
      </c>
      <c r="N2786" s="17" t="n">
        <v>46270.7472222222</v>
      </c>
      <c r="O2786" s="17" t="n">
        <v>46270.8354166667</v>
      </c>
      <c r="P2786" s="17" t="n">
        <v>46270.8680555556</v>
      </c>
      <c r="Q2786" s="17" t="n">
        <v>46270.9013888889</v>
      </c>
      <c r="R2786" s="0" t="n">
        <v>480</v>
      </c>
      <c r="S2786" s="0" t="n">
        <v>0</v>
      </c>
      <c r="T2786" s="0" t="n">
        <v>0</v>
      </c>
      <c r="U2786" s="18" t="s">
        <v>130</v>
      </c>
      <c r="V2786" s="18" t="s">
        <v>156</v>
      </c>
      <c r="W2786" s="0" t="str">
        <f aca="false">IF(AND(X2786&gt;=6,X2786&lt;14),"A",IF(AND(X2786&gt;=14,X2786&lt;22),"B","C"))</f>
        <v>B</v>
      </c>
      <c r="X2786" s="18" t="n">
        <f aca="false">HOUR(H2786)</f>
        <v>14</v>
      </c>
      <c r="Y2786" s="18" t="n">
        <f aca="false">ROUND((I2786-H2786)*1440,0)</f>
        <v>42</v>
      </c>
      <c r="Z2786" s="18" t="n">
        <f aca="false">ROUND((J2786-I2786)*1440,0)</f>
        <v>3</v>
      </c>
      <c r="AA2786" s="18" t="n">
        <f aca="false">ROUND((K2786-J2786)*1440,0)</f>
        <v>46</v>
      </c>
      <c r="AB2786" s="18" t="n">
        <f aca="false">ROUND((L2786-K2786)*1440,0)</f>
        <v>10</v>
      </c>
      <c r="AC2786" s="18" t="n">
        <f aca="false">ROUND((M2786-L2786)*1440,0)</f>
        <v>24</v>
      </c>
      <c r="AD2786" s="18" t="n">
        <f aca="false">IF(N2786="","",ROUND((N2786-M2786)*1440,0))</f>
        <v>84</v>
      </c>
      <c r="AE2786" s="18" t="n">
        <f aca="false">IF(O2786="","",ROUND((O2786-N2786)*1440,0))</f>
        <v>127</v>
      </c>
      <c r="AF2786" s="18" t="n">
        <f aca="false">IF(P2786="","",ROUND((P2786-O2786)*1440,0))</f>
        <v>47</v>
      </c>
      <c r="AG2786" s="18" t="n">
        <f aca="false">IF(Q2786="","",ROUND((Q2786-P2786)*1440,0))</f>
        <v>48</v>
      </c>
      <c r="AH2786" s="18" t="n">
        <f aca="false">IF(Q2786="","",ROUND((Q2786-H2786)*1440,0))</f>
        <v>431</v>
      </c>
      <c r="AI2786" s="19" t="n">
        <f aca="false">ROUND(IF(O2786="",Assumptions!$B$25-K2786,O2786-K2786)*24,1)</f>
        <v>4.1</v>
      </c>
      <c r="AJ2786" s="20" t="n">
        <f aca="false">ROUND(MAX(N(Y2786)/Assumptions!$C$5, N(Z2786)/Assumptions!$C$6, N(AA2786)/Assumptions!$C$7, N(AB2786)/Assumptions!$C$8, N(AC2786)/Assumptions!$C$9, N(AD2786)/Assumptions!$C$10, N(AE2786)/Assumptions!$C$11, N(AF2786)/Assumptions!$C$12, N(AG2786)/Assumptions!$C$13),3)</f>
        <v>2.822</v>
      </c>
      <c r="AK2786" s="0" t="str">
        <f aca="false">IF(OR(U2786="Pending",U2786="On Hold"),"Open GRN (awaiting)",IF(AJ2786&lt;=1,"Within SLA",IF(ROUND(N(Y2786)/Assumptions!$C$5,3)=AJ2786,"Gate Wait",IF(ROUND(N(Z2786)/Assumptions!$C$6,3)=AJ2786,"Dock Wait",IF(ROUND(N(AA2786)/Assumptions!$C$7,3)=AJ2786,"Unloading",IF(ROUND(N(AB2786)/Assumptions!$C$8,3)=AJ2786,"Unload-to-QC Wait",IF(ROUND(N(AC2786)/Assumptions!$C$9,3)=AJ2786,"QC",IF(ROUND(N(AD2786)/Assumptions!$C$10,3)=AJ2786,"QC-to-GRN Wait",IF(ROUND(N(AE2786)/Assumptions!$C$11,3)=AJ2786,"GRN Processing",IF(ROUND(N(AF2786)/Assumptions!$C$12,3)=AJ2786,"GRN-to-Putaway Wait",IF(ROUND(N(AG2786)/Assumptions!$C$13,3)=AJ2786,"Putaway","Within SLA")))))))))))</f>
        <v>GRN Processing</v>
      </c>
    </row>
    <row r="2787" customFormat="false" ht="15" hidden="false" customHeight="false" outlineLevel="0" collapsed="false">
      <c r="A2787" s="0" t="s">
        <v>7962</v>
      </c>
      <c r="B2787" s="0" t="s">
        <v>7963</v>
      </c>
      <c r="C2787" s="0" t="s">
        <v>134</v>
      </c>
      <c r="D2787" s="0" t="s">
        <v>147</v>
      </c>
      <c r="E2787" s="0" t="s">
        <v>7964</v>
      </c>
      <c r="F2787" s="0" t="s">
        <v>149</v>
      </c>
      <c r="G2787" s="0" t="s">
        <v>150</v>
      </c>
      <c r="H2787" s="17" t="n">
        <v>46270.60625</v>
      </c>
      <c r="I2787" s="17" t="n">
        <v>46270.6291666667</v>
      </c>
      <c r="J2787" s="17" t="n">
        <v>46270.6305555556</v>
      </c>
      <c r="K2787" s="17" t="n">
        <v>46270.6534722222</v>
      </c>
      <c r="L2787" s="17" t="n">
        <v>46270.66875</v>
      </c>
      <c r="M2787" s="17" t="n">
        <v>46270.6826388889</v>
      </c>
      <c r="N2787" s="17" t="n">
        <v>46270.74375</v>
      </c>
      <c r="O2787" s="17" t="n">
        <v>46270.7770833333</v>
      </c>
      <c r="P2787" s="17" t="n">
        <v>46270.7868055556</v>
      </c>
      <c r="Q2787" s="17" t="n">
        <v>46270.8118055556</v>
      </c>
      <c r="R2787" s="0" t="n">
        <v>322</v>
      </c>
      <c r="S2787" s="0" t="n">
        <v>0</v>
      </c>
      <c r="T2787" s="0" t="n">
        <v>2</v>
      </c>
      <c r="U2787" s="18" t="s">
        <v>123</v>
      </c>
      <c r="V2787" s="18" t="s">
        <v>144</v>
      </c>
      <c r="W2787" s="0" t="str">
        <f aca="false">IF(AND(X2787&gt;=6,X2787&lt;14),"A",IF(AND(X2787&gt;=14,X2787&lt;22),"B","C"))</f>
        <v>B</v>
      </c>
      <c r="X2787" s="18" t="n">
        <f aca="false">HOUR(H2787)</f>
        <v>14</v>
      </c>
      <c r="Y2787" s="18" t="n">
        <f aca="false">ROUND((I2787-H2787)*1440,0)</f>
        <v>33</v>
      </c>
      <c r="Z2787" s="18" t="n">
        <f aca="false">ROUND((J2787-I2787)*1440,0)</f>
        <v>2</v>
      </c>
      <c r="AA2787" s="18" t="n">
        <f aca="false">ROUND((K2787-J2787)*1440,0)</f>
        <v>33</v>
      </c>
      <c r="AB2787" s="18" t="n">
        <f aca="false">ROUND((L2787-K2787)*1440,0)</f>
        <v>22</v>
      </c>
      <c r="AC2787" s="18" t="n">
        <f aca="false">ROUND((M2787-L2787)*1440,0)</f>
        <v>20</v>
      </c>
      <c r="AD2787" s="18" t="n">
        <f aca="false">IF(N2787="","",ROUND((N2787-M2787)*1440,0))</f>
        <v>88</v>
      </c>
      <c r="AE2787" s="18" t="n">
        <f aca="false">IF(O2787="","",ROUND((O2787-N2787)*1440,0))</f>
        <v>48</v>
      </c>
      <c r="AF2787" s="18" t="n">
        <f aca="false">IF(P2787="","",ROUND((P2787-O2787)*1440,0))</f>
        <v>14</v>
      </c>
      <c r="AG2787" s="18" t="n">
        <f aca="false">IF(Q2787="","",ROUND((Q2787-P2787)*1440,0))</f>
        <v>36</v>
      </c>
      <c r="AH2787" s="18" t="n">
        <f aca="false">IF(Q2787="","",ROUND((Q2787-H2787)*1440,0))</f>
        <v>296</v>
      </c>
      <c r="AI2787" s="19" t="n">
        <f aca="false">ROUND(IF(O2787="",Assumptions!$B$25-K2787,O2787-K2787)*24,1)</f>
        <v>3</v>
      </c>
      <c r="AJ2787" s="20" t="n">
        <f aca="false">ROUND(MAX(N(Y2787)/Assumptions!$C$5, N(Z2787)/Assumptions!$C$6, N(AA2787)/Assumptions!$C$7, N(AB2787)/Assumptions!$C$8, N(AC2787)/Assumptions!$C$9, N(AD2787)/Assumptions!$C$10, N(AE2787)/Assumptions!$C$11, N(AF2787)/Assumptions!$C$12, N(AG2787)/Assumptions!$C$13),3)</f>
        <v>2.933</v>
      </c>
      <c r="AK2787" s="0" t="str">
        <f aca="false">IF(OR(U2787="Pending",U2787="On Hold"),"Open GRN (awaiting)",IF(AJ2787&lt;=1,"Within SLA",IF(ROUND(N(Y2787)/Assumptions!$C$5,3)=AJ2787,"Gate Wait",IF(ROUND(N(Z2787)/Assumptions!$C$6,3)=AJ2787,"Dock Wait",IF(ROUND(N(AA2787)/Assumptions!$C$7,3)=AJ2787,"Unloading",IF(ROUND(N(AB2787)/Assumptions!$C$8,3)=AJ2787,"Unload-to-QC Wait",IF(ROUND(N(AC2787)/Assumptions!$C$9,3)=AJ2787,"QC",IF(ROUND(N(AD2787)/Assumptions!$C$10,3)=AJ2787,"QC-to-GRN Wait",IF(ROUND(N(AE2787)/Assumptions!$C$11,3)=AJ2787,"GRN Processing",IF(ROUND(N(AF2787)/Assumptions!$C$12,3)=AJ2787,"GRN-to-Putaway Wait",IF(ROUND(N(AG2787)/Assumptions!$C$13,3)=AJ2787,"Putaway","Within SLA")))))))))))</f>
        <v>QC-to-GRN Wait</v>
      </c>
    </row>
    <row r="2788" customFormat="false" ht="15" hidden="false" customHeight="false" outlineLevel="0" collapsed="false">
      <c r="A2788" s="0" t="s">
        <v>7965</v>
      </c>
      <c r="B2788" s="0" t="s">
        <v>7966</v>
      </c>
      <c r="C2788" s="0" t="s">
        <v>252</v>
      </c>
      <c r="D2788" s="0" t="s">
        <v>147</v>
      </c>
      <c r="E2788" s="0" t="s">
        <v>7967</v>
      </c>
      <c r="F2788" s="0" t="s">
        <v>155</v>
      </c>
      <c r="G2788" s="0" t="s">
        <v>167</v>
      </c>
      <c r="H2788" s="17" t="n">
        <v>46270.6173611111</v>
      </c>
      <c r="I2788" s="17" t="n">
        <v>46270.6701388889</v>
      </c>
      <c r="J2788" s="17" t="n">
        <v>46270.675</v>
      </c>
      <c r="K2788" s="17" t="n">
        <v>46270.6916666667</v>
      </c>
      <c r="L2788" s="17" t="n">
        <v>46270.7006944444</v>
      </c>
      <c r="M2788" s="17" t="n">
        <v>46270.7604166667</v>
      </c>
      <c r="N2788" s="17" t="n">
        <v>46270.7993055556</v>
      </c>
      <c r="O2788" s="17" t="n">
        <v>46270.8472222222</v>
      </c>
      <c r="P2788" s="17" t="n">
        <v>46270.8902777778</v>
      </c>
      <c r="Q2788" s="17" t="n">
        <v>46270.9055555556</v>
      </c>
      <c r="R2788" s="0" t="n">
        <v>143</v>
      </c>
      <c r="S2788" s="0" t="n">
        <v>0</v>
      </c>
      <c r="T2788" s="0" t="n">
        <v>0</v>
      </c>
      <c r="U2788" s="18" t="s">
        <v>130</v>
      </c>
      <c r="V2788" s="18" t="s">
        <v>144</v>
      </c>
      <c r="W2788" s="0" t="str">
        <f aca="false">IF(AND(X2788&gt;=6,X2788&lt;14),"A",IF(AND(X2788&gt;=14,X2788&lt;22),"B","C"))</f>
        <v>B</v>
      </c>
      <c r="X2788" s="18" t="n">
        <f aca="false">HOUR(H2788)</f>
        <v>14</v>
      </c>
      <c r="Y2788" s="18" t="n">
        <f aca="false">ROUND((I2788-H2788)*1440,0)</f>
        <v>76</v>
      </c>
      <c r="Z2788" s="18" t="n">
        <f aca="false">ROUND((J2788-I2788)*1440,0)</f>
        <v>7</v>
      </c>
      <c r="AA2788" s="18" t="n">
        <f aca="false">ROUND((K2788-J2788)*1440,0)</f>
        <v>24</v>
      </c>
      <c r="AB2788" s="18" t="n">
        <f aca="false">ROUND((L2788-K2788)*1440,0)</f>
        <v>13</v>
      </c>
      <c r="AC2788" s="18" t="n">
        <f aca="false">ROUND((M2788-L2788)*1440,0)</f>
        <v>86</v>
      </c>
      <c r="AD2788" s="18" t="n">
        <f aca="false">IF(N2788="","",ROUND((N2788-M2788)*1440,0))</f>
        <v>56</v>
      </c>
      <c r="AE2788" s="18" t="n">
        <f aca="false">IF(O2788="","",ROUND((O2788-N2788)*1440,0))</f>
        <v>69</v>
      </c>
      <c r="AF2788" s="18" t="n">
        <f aca="false">IF(P2788="","",ROUND((P2788-O2788)*1440,0))</f>
        <v>62</v>
      </c>
      <c r="AG2788" s="18" t="n">
        <f aca="false">IF(Q2788="","",ROUND((Q2788-P2788)*1440,0))</f>
        <v>22</v>
      </c>
      <c r="AH2788" s="18" t="n">
        <f aca="false">IF(Q2788="","",ROUND((Q2788-H2788)*1440,0))</f>
        <v>415</v>
      </c>
      <c r="AI2788" s="19" t="n">
        <f aca="false">ROUND(IF(O2788="",Assumptions!$B$25-K2788,O2788-K2788)*24,1)</f>
        <v>3.7</v>
      </c>
      <c r="AJ2788" s="20" t="n">
        <f aca="false">ROUND(MAX(N(Y2788)/Assumptions!$C$5, N(Z2788)/Assumptions!$C$6, N(AA2788)/Assumptions!$C$7, N(AB2788)/Assumptions!$C$8, N(AC2788)/Assumptions!$C$9, N(AD2788)/Assumptions!$C$10, N(AE2788)/Assumptions!$C$11, N(AF2788)/Assumptions!$C$12, N(AG2788)/Assumptions!$C$13),3)</f>
        <v>3.1</v>
      </c>
      <c r="AK2788" s="0" t="str">
        <f aca="false">IF(OR(U2788="Pending",U2788="On Hold"),"Open GRN (awaiting)",IF(AJ2788&lt;=1,"Within SLA",IF(ROUND(N(Y2788)/Assumptions!$C$5,3)=AJ2788,"Gate Wait",IF(ROUND(N(Z2788)/Assumptions!$C$6,3)=AJ2788,"Dock Wait",IF(ROUND(N(AA2788)/Assumptions!$C$7,3)=AJ2788,"Unloading",IF(ROUND(N(AB2788)/Assumptions!$C$8,3)=AJ2788,"Unload-to-QC Wait",IF(ROUND(N(AC2788)/Assumptions!$C$9,3)=AJ2788,"QC",IF(ROUND(N(AD2788)/Assumptions!$C$10,3)=AJ2788,"QC-to-GRN Wait",IF(ROUND(N(AE2788)/Assumptions!$C$11,3)=AJ2788,"GRN Processing",IF(ROUND(N(AF2788)/Assumptions!$C$12,3)=AJ2788,"GRN-to-Putaway Wait",IF(ROUND(N(AG2788)/Assumptions!$C$13,3)=AJ2788,"Putaway","Within SLA")))))))))))</f>
        <v>GRN-to-Putaway Wait</v>
      </c>
    </row>
    <row r="2789" customFormat="false" ht="15" hidden="false" customHeight="false" outlineLevel="0" collapsed="false">
      <c r="A2789" s="0" t="s">
        <v>7968</v>
      </c>
      <c r="B2789" s="0" t="s">
        <v>7969</v>
      </c>
      <c r="C2789" s="0" t="s">
        <v>170</v>
      </c>
      <c r="D2789" s="0" t="s">
        <v>147</v>
      </c>
      <c r="E2789" s="0" t="s">
        <v>5591</v>
      </c>
      <c r="F2789" s="0" t="s">
        <v>172</v>
      </c>
      <c r="G2789" s="0" t="s">
        <v>167</v>
      </c>
      <c r="H2789" s="17" t="n">
        <v>46270.6277777778</v>
      </c>
      <c r="I2789" s="17" t="n">
        <v>46270.6451388889</v>
      </c>
      <c r="J2789" s="17" t="n">
        <v>46270.6527777778</v>
      </c>
      <c r="K2789" s="17" t="n">
        <v>46270.6743055556</v>
      </c>
      <c r="L2789" s="17" t="n">
        <v>46270.6798611111</v>
      </c>
      <c r="M2789" s="17" t="n">
        <v>46270.69375</v>
      </c>
      <c r="N2789" s="17" t="n">
        <v>46270.7194444445</v>
      </c>
      <c r="O2789" s="17" t="n">
        <v>46270.7284722222</v>
      </c>
      <c r="P2789" s="17" t="n">
        <v>46270.7368055556</v>
      </c>
      <c r="Q2789" s="17" t="n">
        <v>46270.7618055556</v>
      </c>
      <c r="R2789" s="0" t="n">
        <v>99</v>
      </c>
      <c r="S2789" s="0" t="n">
        <v>0</v>
      </c>
      <c r="T2789" s="0" t="n">
        <v>0</v>
      </c>
      <c r="U2789" s="18" t="s">
        <v>130</v>
      </c>
      <c r="V2789" s="18" t="s">
        <v>144</v>
      </c>
      <c r="W2789" s="0" t="str">
        <f aca="false">IF(AND(X2789&gt;=6,X2789&lt;14),"A",IF(AND(X2789&gt;=14,X2789&lt;22),"B","C"))</f>
        <v>B</v>
      </c>
      <c r="X2789" s="18" t="n">
        <f aca="false">HOUR(H2789)</f>
        <v>15</v>
      </c>
      <c r="Y2789" s="18" t="n">
        <f aca="false">ROUND((I2789-H2789)*1440,0)</f>
        <v>25</v>
      </c>
      <c r="Z2789" s="18" t="n">
        <f aca="false">ROUND((J2789-I2789)*1440,0)</f>
        <v>11</v>
      </c>
      <c r="AA2789" s="18" t="n">
        <f aca="false">ROUND((K2789-J2789)*1440,0)</f>
        <v>31</v>
      </c>
      <c r="AB2789" s="18" t="n">
        <f aca="false">ROUND((L2789-K2789)*1440,0)</f>
        <v>8</v>
      </c>
      <c r="AC2789" s="18" t="n">
        <f aca="false">ROUND((M2789-L2789)*1440,0)</f>
        <v>20</v>
      </c>
      <c r="AD2789" s="18" t="n">
        <f aca="false">IF(N2789="","",ROUND((N2789-M2789)*1440,0))</f>
        <v>37</v>
      </c>
      <c r="AE2789" s="18" t="n">
        <f aca="false">IF(O2789="","",ROUND((O2789-N2789)*1440,0))</f>
        <v>13</v>
      </c>
      <c r="AF2789" s="18" t="n">
        <f aca="false">IF(P2789="","",ROUND((P2789-O2789)*1440,0))</f>
        <v>12</v>
      </c>
      <c r="AG2789" s="18" t="n">
        <f aca="false">IF(Q2789="","",ROUND((Q2789-P2789)*1440,0))</f>
        <v>36</v>
      </c>
      <c r="AH2789" s="18" t="n">
        <f aca="false">IF(Q2789="","",ROUND((Q2789-H2789)*1440,0))</f>
        <v>193</v>
      </c>
      <c r="AI2789" s="19" t="n">
        <f aca="false">ROUND(IF(O2789="",Assumptions!$B$25-K2789,O2789-K2789)*24,1)</f>
        <v>1.3</v>
      </c>
      <c r="AJ2789" s="20" t="n">
        <f aca="false">ROUND(MAX(N(Y2789)/Assumptions!$C$5, N(Z2789)/Assumptions!$C$6, N(AA2789)/Assumptions!$C$7, N(AB2789)/Assumptions!$C$8, N(AC2789)/Assumptions!$C$9, N(AD2789)/Assumptions!$C$10, N(AE2789)/Assumptions!$C$11, N(AF2789)/Assumptions!$C$12, N(AG2789)/Assumptions!$C$13),3)</f>
        <v>1.233</v>
      </c>
      <c r="AK2789" s="0" t="str">
        <f aca="false">IF(OR(U2789="Pending",U2789="On Hold"),"Open GRN (awaiting)",IF(AJ2789&lt;=1,"Within SLA",IF(ROUND(N(Y2789)/Assumptions!$C$5,3)=AJ2789,"Gate Wait",IF(ROUND(N(Z2789)/Assumptions!$C$6,3)=AJ2789,"Dock Wait",IF(ROUND(N(AA2789)/Assumptions!$C$7,3)=AJ2789,"Unloading",IF(ROUND(N(AB2789)/Assumptions!$C$8,3)=AJ2789,"Unload-to-QC Wait",IF(ROUND(N(AC2789)/Assumptions!$C$9,3)=AJ2789,"QC",IF(ROUND(N(AD2789)/Assumptions!$C$10,3)=AJ2789,"QC-to-GRN Wait",IF(ROUND(N(AE2789)/Assumptions!$C$11,3)=AJ2789,"GRN Processing",IF(ROUND(N(AF2789)/Assumptions!$C$12,3)=AJ2789,"GRN-to-Putaway Wait",IF(ROUND(N(AG2789)/Assumptions!$C$13,3)=AJ2789,"Putaway","Within SLA")))))))))))</f>
        <v>QC-to-GRN Wait</v>
      </c>
    </row>
    <row r="2790" customFormat="false" ht="15" hidden="false" customHeight="false" outlineLevel="0" collapsed="false">
      <c r="A2790" s="0" t="s">
        <v>7970</v>
      </c>
      <c r="B2790" s="0" t="s">
        <v>7971</v>
      </c>
      <c r="C2790" s="0" t="s">
        <v>153</v>
      </c>
      <c r="D2790" s="0" t="s">
        <v>135</v>
      </c>
      <c r="E2790" s="0" t="s">
        <v>7412</v>
      </c>
      <c r="F2790" s="0" t="s">
        <v>155</v>
      </c>
      <c r="G2790" s="0" t="s">
        <v>178</v>
      </c>
      <c r="H2790" s="17" t="n">
        <v>46270.6479166667</v>
      </c>
      <c r="I2790" s="17" t="n">
        <v>46270.6930555556</v>
      </c>
      <c r="J2790" s="17" t="n">
        <v>46270.6986111111</v>
      </c>
      <c r="K2790" s="17" t="n">
        <v>46270.7291666667</v>
      </c>
      <c r="L2790" s="17" t="n">
        <v>46270.7416666667</v>
      </c>
      <c r="M2790" s="17" t="n">
        <v>46270.7597222222</v>
      </c>
      <c r="N2790" s="17" t="n">
        <v>46270.81875</v>
      </c>
      <c r="O2790" s="17" t="n">
        <v>46270.83125</v>
      </c>
      <c r="P2790" s="17" t="n">
        <v>46270.8458333333</v>
      </c>
      <c r="Q2790" s="17" t="n">
        <v>46270.8548611111</v>
      </c>
      <c r="R2790" s="0" t="n">
        <v>516</v>
      </c>
      <c r="S2790" s="0" t="n">
        <v>0</v>
      </c>
      <c r="T2790" s="0" t="n">
        <v>0</v>
      </c>
      <c r="U2790" s="18" t="s">
        <v>130</v>
      </c>
      <c r="V2790" s="18" t="s">
        <v>131</v>
      </c>
      <c r="W2790" s="0" t="str">
        <f aca="false">IF(AND(X2790&gt;=6,X2790&lt;14),"A",IF(AND(X2790&gt;=14,X2790&lt;22),"B","C"))</f>
        <v>B</v>
      </c>
      <c r="X2790" s="18" t="n">
        <f aca="false">HOUR(H2790)</f>
        <v>15</v>
      </c>
      <c r="Y2790" s="18" t="n">
        <f aca="false">ROUND((I2790-H2790)*1440,0)</f>
        <v>65</v>
      </c>
      <c r="Z2790" s="18" t="n">
        <f aca="false">ROUND((J2790-I2790)*1440,0)</f>
        <v>8</v>
      </c>
      <c r="AA2790" s="18" t="n">
        <f aca="false">ROUND((K2790-J2790)*1440,0)</f>
        <v>44</v>
      </c>
      <c r="AB2790" s="18" t="n">
        <f aca="false">ROUND((L2790-K2790)*1440,0)</f>
        <v>18</v>
      </c>
      <c r="AC2790" s="18" t="n">
        <f aca="false">ROUND((M2790-L2790)*1440,0)</f>
        <v>26</v>
      </c>
      <c r="AD2790" s="18" t="n">
        <f aca="false">IF(N2790="","",ROUND((N2790-M2790)*1440,0))</f>
        <v>85</v>
      </c>
      <c r="AE2790" s="18" t="n">
        <f aca="false">IF(O2790="","",ROUND((O2790-N2790)*1440,0))</f>
        <v>18</v>
      </c>
      <c r="AF2790" s="18" t="n">
        <f aca="false">IF(P2790="","",ROUND((P2790-O2790)*1440,0))</f>
        <v>21</v>
      </c>
      <c r="AG2790" s="18" t="n">
        <f aca="false">IF(Q2790="","",ROUND((Q2790-P2790)*1440,0))</f>
        <v>13</v>
      </c>
      <c r="AH2790" s="18" t="n">
        <f aca="false">IF(Q2790="","",ROUND((Q2790-H2790)*1440,0))</f>
        <v>298</v>
      </c>
      <c r="AI2790" s="19" t="n">
        <f aca="false">ROUND(IF(O2790="",Assumptions!$B$25-K2790,O2790-K2790)*24,1)</f>
        <v>2.5</v>
      </c>
      <c r="AJ2790" s="20" t="n">
        <f aca="false">ROUND(MAX(N(Y2790)/Assumptions!$C$5, N(Z2790)/Assumptions!$C$6, N(AA2790)/Assumptions!$C$7, N(AB2790)/Assumptions!$C$8, N(AC2790)/Assumptions!$C$9, N(AD2790)/Assumptions!$C$10, N(AE2790)/Assumptions!$C$11, N(AF2790)/Assumptions!$C$12, N(AG2790)/Assumptions!$C$13),3)</f>
        <v>2.833</v>
      </c>
      <c r="AK2790" s="0" t="str">
        <f aca="false">IF(OR(U2790="Pending",U2790="On Hold"),"Open GRN (awaiting)",IF(AJ2790&lt;=1,"Within SLA",IF(ROUND(N(Y2790)/Assumptions!$C$5,3)=AJ2790,"Gate Wait",IF(ROUND(N(Z2790)/Assumptions!$C$6,3)=AJ2790,"Dock Wait",IF(ROUND(N(AA2790)/Assumptions!$C$7,3)=AJ2790,"Unloading",IF(ROUND(N(AB2790)/Assumptions!$C$8,3)=AJ2790,"Unload-to-QC Wait",IF(ROUND(N(AC2790)/Assumptions!$C$9,3)=AJ2790,"QC",IF(ROUND(N(AD2790)/Assumptions!$C$10,3)=AJ2790,"QC-to-GRN Wait",IF(ROUND(N(AE2790)/Assumptions!$C$11,3)=AJ2790,"GRN Processing",IF(ROUND(N(AF2790)/Assumptions!$C$12,3)=AJ2790,"GRN-to-Putaway Wait",IF(ROUND(N(AG2790)/Assumptions!$C$13,3)=AJ2790,"Putaway","Within SLA")))))))))))</f>
        <v>QC-to-GRN Wait</v>
      </c>
    </row>
    <row r="2791" customFormat="false" ht="15" hidden="false" customHeight="false" outlineLevel="0" collapsed="false">
      <c r="A2791" s="0" t="s">
        <v>7972</v>
      </c>
      <c r="B2791" s="0" t="s">
        <v>7973</v>
      </c>
      <c r="C2791" s="0" t="s">
        <v>134</v>
      </c>
      <c r="D2791" s="0" t="s">
        <v>135</v>
      </c>
      <c r="E2791" s="0" t="s">
        <v>3206</v>
      </c>
      <c r="F2791" s="0" t="s">
        <v>149</v>
      </c>
      <c r="G2791" s="0" t="s">
        <v>138</v>
      </c>
      <c r="H2791" s="17" t="n">
        <v>46270.6506944444</v>
      </c>
      <c r="I2791" s="17" t="n">
        <v>46270.6743055556</v>
      </c>
      <c r="J2791" s="17" t="n">
        <v>46270.6805555556</v>
      </c>
      <c r="K2791" s="17" t="n">
        <v>46270.7125</v>
      </c>
      <c r="L2791" s="17" t="n">
        <v>46270.725</v>
      </c>
      <c r="M2791" s="17" t="n">
        <v>46270.7444444444</v>
      </c>
      <c r="N2791" s="17" t="n">
        <v>46270.7756944444</v>
      </c>
      <c r="O2791" s="17" t="n">
        <v>46270.8951388889</v>
      </c>
      <c r="P2791" s="17" t="n">
        <v>46270.9013888889</v>
      </c>
      <c r="Q2791" s="17" t="n">
        <v>46270.9083333333</v>
      </c>
      <c r="R2791" s="0" t="n">
        <v>430</v>
      </c>
      <c r="S2791" s="0" t="n">
        <v>0</v>
      </c>
      <c r="T2791" s="0" t="n">
        <v>0</v>
      </c>
      <c r="U2791" s="18" t="s">
        <v>130</v>
      </c>
      <c r="V2791" s="18" t="s">
        <v>131</v>
      </c>
      <c r="W2791" s="0" t="str">
        <f aca="false">IF(AND(X2791&gt;=6,X2791&lt;14),"A",IF(AND(X2791&gt;=14,X2791&lt;22),"B","C"))</f>
        <v>B</v>
      </c>
      <c r="X2791" s="18" t="n">
        <f aca="false">HOUR(H2791)</f>
        <v>15</v>
      </c>
      <c r="Y2791" s="18" t="n">
        <f aca="false">ROUND((I2791-H2791)*1440,0)</f>
        <v>34</v>
      </c>
      <c r="Z2791" s="18" t="n">
        <f aca="false">ROUND((J2791-I2791)*1440,0)</f>
        <v>9</v>
      </c>
      <c r="AA2791" s="18" t="n">
        <f aca="false">ROUND((K2791-J2791)*1440,0)</f>
        <v>46</v>
      </c>
      <c r="AB2791" s="18" t="n">
        <f aca="false">ROUND((L2791-K2791)*1440,0)</f>
        <v>18</v>
      </c>
      <c r="AC2791" s="18" t="n">
        <f aca="false">ROUND((M2791-L2791)*1440,0)</f>
        <v>28</v>
      </c>
      <c r="AD2791" s="18" t="n">
        <f aca="false">IF(N2791="","",ROUND((N2791-M2791)*1440,0))</f>
        <v>45</v>
      </c>
      <c r="AE2791" s="18" t="n">
        <f aca="false">IF(O2791="","",ROUND((O2791-N2791)*1440,0))</f>
        <v>172</v>
      </c>
      <c r="AF2791" s="18" t="n">
        <f aca="false">IF(P2791="","",ROUND((P2791-O2791)*1440,0))</f>
        <v>9</v>
      </c>
      <c r="AG2791" s="18" t="n">
        <f aca="false">IF(Q2791="","",ROUND((Q2791-P2791)*1440,0))</f>
        <v>10</v>
      </c>
      <c r="AH2791" s="18" t="n">
        <f aca="false">IF(Q2791="","",ROUND((Q2791-H2791)*1440,0))</f>
        <v>371</v>
      </c>
      <c r="AI2791" s="19" t="n">
        <f aca="false">ROUND(IF(O2791="",Assumptions!$B$25-K2791,O2791-K2791)*24,1)</f>
        <v>4.4</v>
      </c>
      <c r="AJ2791" s="20" t="n">
        <f aca="false">ROUND(MAX(N(Y2791)/Assumptions!$C$5, N(Z2791)/Assumptions!$C$6, N(AA2791)/Assumptions!$C$7, N(AB2791)/Assumptions!$C$8, N(AC2791)/Assumptions!$C$9, N(AD2791)/Assumptions!$C$10, N(AE2791)/Assumptions!$C$11, N(AF2791)/Assumptions!$C$12, N(AG2791)/Assumptions!$C$13),3)</f>
        <v>3.822</v>
      </c>
      <c r="AK2791" s="0" t="str">
        <f aca="false">IF(OR(U2791="Pending",U2791="On Hold"),"Open GRN (awaiting)",IF(AJ2791&lt;=1,"Within SLA",IF(ROUND(N(Y2791)/Assumptions!$C$5,3)=AJ2791,"Gate Wait",IF(ROUND(N(Z2791)/Assumptions!$C$6,3)=AJ2791,"Dock Wait",IF(ROUND(N(AA2791)/Assumptions!$C$7,3)=AJ2791,"Unloading",IF(ROUND(N(AB2791)/Assumptions!$C$8,3)=AJ2791,"Unload-to-QC Wait",IF(ROUND(N(AC2791)/Assumptions!$C$9,3)=AJ2791,"QC",IF(ROUND(N(AD2791)/Assumptions!$C$10,3)=AJ2791,"QC-to-GRN Wait",IF(ROUND(N(AE2791)/Assumptions!$C$11,3)=AJ2791,"GRN Processing",IF(ROUND(N(AF2791)/Assumptions!$C$12,3)=AJ2791,"GRN-to-Putaway Wait",IF(ROUND(N(AG2791)/Assumptions!$C$13,3)=AJ2791,"Putaway","Within SLA")))))))))))</f>
        <v>GRN Processing</v>
      </c>
    </row>
    <row r="2792" customFormat="false" ht="15" hidden="false" customHeight="false" outlineLevel="0" collapsed="false">
      <c r="A2792" s="0" t="s">
        <v>7974</v>
      </c>
      <c r="B2792" s="0" t="s">
        <v>7975</v>
      </c>
      <c r="C2792" s="0" t="s">
        <v>286</v>
      </c>
      <c r="D2792" s="0" t="s">
        <v>135</v>
      </c>
      <c r="E2792" s="0" t="s">
        <v>402</v>
      </c>
      <c r="F2792" s="0" t="s">
        <v>121</v>
      </c>
      <c r="G2792" s="0" t="s">
        <v>138</v>
      </c>
      <c r="H2792" s="17" t="n">
        <v>46270.6756944444</v>
      </c>
      <c r="I2792" s="17" t="n">
        <v>46270.6819444444</v>
      </c>
      <c r="J2792" s="17" t="n">
        <v>46270.6868055556</v>
      </c>
      <c r="K2792" s="17" t="n">
        <v>46270.7111111111</v>
      </c>
      <c r="L2792" s="17" t="n">
        <v>46270.7270833333</v>
      </c>
      <c r="M2792" s="17" t="n">
        <v>46270.7548611111</v>
      </c>
      <c r="N2792" s="17" t="n">
        <v>46270.7993055556</v>
      </c>
      <c r="O2792" s="17" t="n">
        <v>46270.8777777778</v>
      </c>
      <c r="P2792" s="17" t="n">
        <v>46270.8833333333</v>
      </c>
      <c r="Q2792" s="17" t="n">
        <v>46270.91875</v>
      </c>
      <c r="R2792" s="0" t="n">
        <v>320</v>
      </c>
      <c r="S2792" s="0" t="n">
        <v>0</v>
      </c>
      <c r="T2792" s="0" t="n">
        <v>0</v>
      </c>
      <c r="U2792" s="18" t="s">
        <v>130</v>
      </c>
      <c r="V2792" s="18" t="s">
        <v>156</v>
      </c>
      <c r="W2792" s="0" t="str">
        <f aca="false">IF(AND(X2792&gt;=6,X2792&lt;14),"A",IF(AND(X2792&gt;=14,X2792&lt;22),"B","C"))</f>
        <v>B</v>
      </c>
      <c r="X2792" s="18" t="n">
        <f aca="false">HOUR(H2792)</f>
        <v>16</v>
      </c>
      <c r="Y2792" s="18" t="n">
        <f aca="false">ROUND((I2792-H2792)*1440,0)</f>
        <v>9</v>
      </c>
      <c r="Z2792" s="18" t="n">
        <f aca="false">ROUND((J2792-I2792)*1440,0)</f>
        <v>7</v>
      </c>
      <c r="AA2792" s="18" t="n">
        <f aca="false">ROUND((K2792-J2792)*1440,0)</f>
        <v>35</v>
      </c>
      <c r="AB2792" s="18" t="n">
        <f aca="false">ROUND((L2792-K2792)*1440,0)</f>
        <v>23</v>
      </c>
      <c r="AC2792" s="18" t="n">
        <f aca="false">ROUND((M2792-L2792)*1440,0)</f>
        <v>40</v>
      </c>
      <c r="AD2792" s="18" t="n">
        <f aca="false">IF(N2792="","",ROUND((N2792-M2792)*1440,0))</f>
        <v>64</v>
      </c>
      <c r="AE2792" s="18" t="n">
        <f aca="false">IF(O2792="","",ROUND((O2792-N2792)*1440,0))</f>
        <v>113</v>
      </c>
      <c r="AF2792" s="18" t="n">
        <f aca="false">IF(P2792="","",ROUND((P2792-O2792)*1440,0))</f>
        <v>8</v>
      </c>
      <c r="AG2792" s="18" t="n">
        <f aca="false">IF(Q2792="","",ROUND((Q2792-P2792)*1440,0))</f>
        <v>51</v>
      </c>
      <c r="AH2792" s="18" t="n">
        <f aca="false">IF(Q2792="","",ROUND((Q2792-H2792)*1440,0))</f>
        <v>350</v>
      </c>
      <c r="AI2792" s="19" t="n">
        <f aca="false">ROUND(IF(O2792="",Assumptions!$B$25-K2792,O2792-K2792)*24,1)</f>
        <v>4</v>
      </c>
      <c r="AJ2792" s="20" t="n">
        <f aca="false">ROUND(MAX(N(Y2792)/Assumptions!$C$5, N(Z2792)/Assumptions!$C$6, N(AA2792)/Assumptions!$C$7, N(AB2792)/Assumptions!$C$8, N(AC2792)/Assumptions!$C$9, N(AD2792)/Assumptions!$C$10, N(AE2792)/Assumptions!$C$11, N(AF2792)/Assumptions!$C$12, N(AG2792)/Assumptions!$C$13),3)</f>
        <v>2.511</v>
      </c>
      <c r="AK2792" s="0" t="str">
        <f aca="false">IF(OR(U2792="Pending",U2792="On Hold"),"Open GRN (awaiting)",IF(AJ2792&lt;=1,"Within SLA",IF(ROUND(N(Y2792)/Assumptions!$C$5,3)=AJ2792,"Gate Wait",IF(ROUND(N(Z2792)/Assumptions!$C$6,3)=AJ2792,"Dock Wait",IF(ROUND(N(AA2792)/Assumptions!$C$7,3)=AJ2792,"Unloading",IF(ROUND(N(AB2792)/Assumptions!$C$8,3)=AJ2792,"Unload-to-QC Wait",IF(ROUND(N(AC2792)/Assumptions!$C$9,3)=AJ2792,"QC",IF(ROUND(N(AD2792)/Assumptions!$C$10,3)=AJ2792,"QC-to-GRN Wait",IF(ROUND(N(AE2792)/Assumptions!$C$11,3)=AJ2792,"GRN Processing",IF(ROUND(N(AF2792)/Assumptions!$C$12,3)=AJ2792,"GRN-to-Putaway Wait",IF(ROUND(N(AG2792)/Assumptions!$C$13,3)=AJ2792,"Putaway","Within SLA")))))))))))</f>
        <v>GRN Processing</v>
      </c>
    </row>
    <row r="2793" customFormat="false" ht="15" hidden="false" customHeight="false" outlineLevel="0" collapsed="false">
      <c r="A2793" s="0" t="s">
        <v>7976</v>
      </c>
      <c r="B2793" s="0" t="s">
        <v>7977</v>
      </c>
      <c r="C2793" s="0" t="s">
        <v>175</v>
      </c>
      <c r="D2793" s="0" t="s">
        <v>119</v>
      </c>
      <c r="E2793" s="0" t="s">
        <v>7978</v>
      </c>
      <c r="F2793" s="0" t="s">
        <v>149</v>
      </c>
      <c r="G2793" s="0" t="s">
        <v>122</v>
      </c>
      <c r="H2793" s="17" t="n">
        <v>46270.6895833333</v>
      </c>
      <c r="I2793" s="17" t="n">
        <v>46270.7069444444</v>
      </c>
      <c r="J2793" s="17" t="n">
        <v>46270.7145833333</v>
      </c>
      <c r="K2793" s="17" t="n">
        <v>46270.7236111111</v>
      </c>
      <c r="L2793" s="17" t="n">
        <v>46270.7326388889</v>
      </c>
      <c r="M2793" s="17" t="n">
        <v>46270.7479166667</v>
      </c>
      <c r="N2793" s="17" t="n">
        <v>46270.7618055556</v>
      </c>
      <c r="O2793" s="17" t="n">
        <v>46270.7729166667</v>
      </c>
      <c r="P2793" s="17" t="n">
        <v>46270.7819444445</v>
      </c>
      <c r="Q2793" s="17" t="n">
        <v>46270.79375</v>
      </c>
      <c r="R2793" s="0" t="n">
        <v>290</v>
      </c>
      <c r="S2793" s="0" t="n">
        <v>0</v>
      </c>
      <c r="T2793" s="0" t="n">
        <v>0</v>
      </c>
      <c r="U2793" s="18" t="s">
        <v>130</v>
      </c>
      <c r="V2793" s="18" t="s">
        <v>333</v>
      </c>
      <c r="W2793" s="0" t="str">
        <f aca="false">IF(AND(X2793&gt;=6,X2793&lt;14),"A",IF(AND(X2793&gt;=14,X2793&lt;22),"B","C"))</f>
        <v>B</v>
      </c>
      <c r="X2793" s="18" t="n">
        <f aca="false">HOUR(H2793)</f>
        <v>16</v>
      </c>
      <c r="Y2793" s="18" t="n">
        <f aca="false">ROUND((I2793-H2793)*1440,0)</f>
        <v>25</v>
      </c>
      <c r="Z2793" s="18" t="n">
        <f aca="false">ROUND((J2793-I2793)*1440,0)</f>
        <v>11</v>
      </c>
      <c r="AA2793" s="18" t="n">
        <f aca="false">ROUND((K2793-J2793)*1440,0)</f>
        <v>13</v>
      </c>
      <c r="AB2793" s="18" t="n">
        <f aca="false">ROUND((L2793-K2793)*1440,0)</f>
        <v>13</v>
      </c>
      <c r="AC2793" s="18" t="n">
        <f aca="false">ROUND((M2793-L2793)*1440,0)</f>
        <v>22</v>
      </c>
      <c r="AD2793" s="18" t="n">
        <f aca="false">IF(N2793="","",ROUND((N2793-M2793)*1440,0))</f>
        <v>20</v>
      </c>
      <c r="AE2793" s="18" t="n">
        <f aca="false">IF(O2793="","",ROUND((O2793-N2793)*1440,0))</f>
        <v>16</v>
      </c>
      <c r="AF2793" s="18" t="n">
        <f aca="false">IF(P2793="","",ROUND((P2793-O2793)*1440,0))</f>
        <v>13</v>
      </c>
      <c r="AG2793" s="18" t="n">
        <f aca="false">IF(Q2793="","",ROUND((Q2793-P2793)*1440,0))</f>
        <v>17</v>
      </c>
      <c r="AH2793" s="18" t="n">
        <f aca="false">IF(Q2793="","",ROUND((Q2793-H2793)*1440,0))</f>
        <v>150</v>
      </c>
      <c r="AI2793" s="19" t="n">
        <f aca="false">ROUND(IF(O2793="",Assumptions!$B$25-K2793,O2793-K2793)*24,1)</f>
        <v>1.2</v>
      </c>
      <c r="AJ2793" s="20" t="n">
        <f aca="false">ROUND(MAX(N(Y2793)/Assumptions!$C$5, N(Z2793)/Assumptions!$C$6, N(AA2793)/Assumptions!$C$7, N(AB2793)/Assumptions!$C$8, N(AC2793)/Assumptions!$C$9, N(AD2793)/Assumptions!$C$10, N(AE2793)/Assumptions!$C$11, N(AF2793)/Assumptions!$C$12, N(AG2793)/Assumptions!$C$13),3)</f>
        <v>0.867</v>
      </c>
      <c r="AK2793" s="0" t="str">
        <f aca="false">IF(OR(U2793="Pending",U2793="On Hold"),"Open GRN (awaiting)",IF(AJ2793&lt;=1,"Within SLA",IF(ROUND(N(Y2793)/Assumptions!$C$5,3)=AJ2793,"Gate Wait",IF(ROUND(N(Z2793)/Assumptions!$C$6,3)=AJ2793,"Dock Wait",IF(ROUND(N(AA2793)/Assumptions!$C$7,3)=AJ2793,"Unloading",IF(ROUND(N(AB2793)/Assumptions!$C$8,3)=AJ2793,"Unload-to-QC Wait",IF(ROUND(N(AC2793)/Assumptions!$C$9,3)=AJ2793,"QC",IF(ROUND(N(AD2793)/Assumptions!$C$10,3)=AJ2793,"QC-to-GRN Wait",IF(ROUND(N(AE2793)/Assumptions!$C$11,3)=AJ2793,"GRN Processing",IF(ROUND(N(AF2793)/Assumptions!$C$12,3)=AJ2793,"GRN-to-Putaway Wait",IF(ROUND(N(AG2793)/Assumptions!$C$13,3)=AJ2793,"Putaway","Within SLA")))))))))))</f>
        <v>Within SLA</v>
      </c>
    </row>
    <row r="2794" customFormat="false" ht="15" hidden="false" customHeight="false" outlineLevel="0" collapsed="false">
      <c r="A2794" s="0" t="s">
        <v>7979</v>
      </c>
      <c r="B2794" s="0" t="s">
        <v>7980</v>
      </c>
      <c r="C2794" s="0" t="s">
        <v>153</v>
      </c>
      <c r="D2794" s="0" t="s">
        <v>135</v>
      </c>
      <c r="E2794" s="0" t="s">
        <v>7981</v>
      </c>
      <c r="F2794" s="0" t="s">
        <v>155</v>
      </c>
      <c r="G2794" s="0" t="s">
        <v>178</v>
      </c>
      <c r="H2794" s="17" t="n">
        <v>46270.6909722222</v>
      </c>
      <c r="I2794" s="17" t="n">
        <v>46270.7076388889</v>
      </c>
      <c r="J2794" s="17" t="n">
        <v>46270.7111111111</v>
      </c>
      <c r="K2794" s="17" t="n">
        <v>46270.7534722222</v>
      </c>
      <c r="L2794" s="17" t="n">
        <v>46270.7659722222</v>
      </c>
      <c r="M2794" s="17" t="n">
        <v>46270.7958333333</v>
      </c>
      <c r="N2794" s="17" t="n">
        <v>46270.8381944444</v>
      </c>
      <c r="O2794" s="17" t="n">
        <v>46270.9270833333</v>
      </c>
      <c r="P2794" s="17" t="n">
        <v>46270.9506944444</v>
      </c>
      <c r="Q2794" s="17" t="n">
        <v>46270.9861111111</v>
      </c>
      <c r="R2794" s="0" t="n">
        <v>2166</v>
      </c>
      <c r="S2794" s="0" t="n">
        <v>0</v>
      </c>
      <c r="T2794" s="0" t="n">
        <v>0</v>
      </c>
      <c r="U2794" s="18" t="s">
        <v>130</v>
      </c>
      <c r="V2794" s="18" t="s">
        <v>144</v>
      </c>
      <c r="W2794" s="0" t="str">
        <f aca="false">IF(AND(X2794&gt;=6,X2794&lt;14),"A",IF(AND(X2794&gt;=14,X2794&lt;22),"B","C"))</f>
        <v>B</v>
      </c>
      <c r="X2794" s="18" t="n">
        <f aca="false">HOUR(H2794)</f>
        <v>16</v>
      </c>
      <c r="Y2794" s="18" t="n">
        <f aca="false">ROUND((I2794-H2794)*1440,0)</f>
        <v>24</v>
      </c>
      <c r="Z2794" s="18" t="n">
        <f aca="false">ROUND((J2794-I2794)*1440,0)</f>
        <v>5</v>
      </c>
      <c r="AA2794" s="18" t="n">
        <f aca="false">ROUND((K2794-J2794)*1440,0)</f>
        <v>61</v>
      </c>
      <c r="AB2794" s="18" t="n">
        <f aca="false">ROUND((L2794-K2794)*1440,0)</f>
        <v>18</v>
      </c>
      <c r="AC2794" s="18" t="n">
        <f aca="false">ROUND((M2794-L2794)*1440,0)</f>
        <v>43</v>
      </c>
      <c r="AD2794" s="18" t="n">
        <f aca="false">IF(N2794="","",ROUND((N2794-M2794)*1440,0))</f>
        <v>61</v>
      </c>
      <c r="AE2794" s="18" t="n">
        <f aca="false">IF(O2794="","",ROUND((O2794-N2794)*1440,0))</f>
        <v>128</v>
      </c>
      <c r="AF2794" s="18" t="n">
        <f aca="false">IF(P2794="","",ROUND((P2794-O2794)*1440,0))</f>
        <v>34</v>
      </c>
      <c r="AG2794" s="18" t="n">
        <f aca="false">IF(Q2794="","",ROUND((Q2794-P2794)*1440,0))</f>
        <v>51</v>
      </c>
      <c r="AH2794" s="18" t="n">
        <f aca="false">IF(Q2794="","",ROUND((Q2794-H2794)*1440,0))</f>
        <v>425</v>
      </c>
      <c r="AI2794" s="19" t="n">
        <f aca="false">ROUND(IF(O2794="",Assumptions!$B$25-K2794,O2794-K2794)*24,1)</f>
        <v>4.2</v>
      </c>
      <c r="AJ2794" s="20" t="n">
        <f aca="false">ROUND(MAX(N(Y2794)/Assumptions!$C$5, N(Z2794)/Assumptions!$C$6, N(AA2794)/Assumptions!$C$7, N(AB2794)/Assumptions!$C$8, N(AC2794)/Assumptions!$C$9, N(AD2794)/Assumptions!$C$10, N(AE2794)/Assumptions!$C$11, N(AF2794)/Assumptions!$C$12, N(AG2794)/Assumptions!$C$13),3)</f>
        <v>2.844</v>
      </c>
      <c r="AK2794" s="0" t="str">
        <f aca="false">IF(OR(U2794="Pending",U2794="On Hold"),"Open GRN (awaiting)",IF(AJ2794&lt;=1,"Within SLA",IF(ROUND(N(Y2794)/Assumptions!$C$5,3)=AJ2794,"Gate Wait",IF(ROUND(N(Z2794)/Assumptions!$C$6,3)=AJ2794,"Dock Wait",IF(ROUND(N(AA2794)/Assumptions!$C$7,3)=AJ2794,"Unloading",IF(ROUND(N(AB2794)/Assumptions!$C$8,3)=AJ2794,"Unload-to-QC Wait",IF(ROUND(N(AC2794)/Assumptions!$C$9,3)=AJ2794,"QC",IF(ROUND(N(AD2794)/Assumptions!$C$10,3)=AJ2794,"QC-to-GRN Wait",IF(ROUND(N(AE2794)/Assumptions!$C$11,3)=AJ2794,"GRN Processing",IF(ROUND(N(AF2794)/Assumptions!$C$12,3)=AJ2794,"GRN-to-Putaway Wait",IF(ROUND(N(AG2794)/Assumptions!$C$13,3)=AJ2794,"Putaway","Within SLA")))))))))))</f>
        <v>GRN Processing</v>
      </c>
    </row>
    <row r="2795" customFormat="false" ht="15" hidden="false" customHeight="false" outlineLevel="0" collapsed="false">
      <c r="A2795" s="0" t="s">
        <v>7982</v>
      </c>
      <c r="B2795" s="0" t="s">
        <v>7983</v>
      </c>
      <c r="C2795" s="0" t="s">
        <v>286</v>
      </c>
      <c r="D2795" s="0" t="s">
        <v>119</v>
      </c>
      <c r="E2795" s="0" t="s">
        <v>1145</v>
      </c>
      <c r="F2795" s="0" t="s">
        <v>149</v>
      </c>
      <c r="G2795" s="0" t="s">
        <v>129</v>
      </c>
      <c r="H2795" s="17" t="n">
        <v>46270.6986111111</v>
      </c>
      <c r="I2795" s="17" t="n">
        <v>46270.7090277778</v>
      </c>
      <c r="J2795" s="17" t="n">
        <v>46270.71875</v>
      </c>
      <c r="K2795" s="17" t="n">
        <v>46270.7361111111</v>
      </c>
      <c r="L2795" s="17" t="n">
        <v>46270.7479166667</v>
      </c>
      <c r="M2795" s="17" t="n">
        <v>46270.7680555556</v>
      </c>
      <c r="N2795" s="17" t="n">
        <v>46270.8333333333</v>
      </c>
      <c r="O2795" s="17" t="n">
        <v>46270.8583333333</v>
      </c>
      <c r="P2795" s="17" t="n">
        <v>46270.8659722222</v>
      </c>
      <c r="Q2795" s="17" t="n">
        <v>46270.8833333333</v>
      </c>
      <c r="R2795" s="0" t="n">
        <v>273</v>
      </c>
      <c r="S2795" s="0" t="n">
        <v>0</v>
      </c>
      <c r="T2795" s="0" t="n">
        <v>0</v>
      </c>
      <c r="U2795" s="18" t="s">
        <v>130</v>
      </c>
      <c r="V2795" s="18" t="s">
        <v>144</v>
      </c>
      <c r="W2795" s="0" t="str">
        <f aca="false">IF(AND(X2795&gt;=6,X2795&lt;14),"A",IF(AND(X2795&gt;=14,X2795&lt;22),"B","C"))</f>
        <v>B</v>
      </c>
      <c r="X2795" s="18" t="n">
        <f aca="false">HOUR(H2795)</f>
        <v>16</v>
      </c>
      <c r="Y2795" s="18" t="n">
        <f aca="false">ROUND((I2795-H2795)*1440,0)</f>
        <v>15</v>
      </c>
      <c r="Z2795" s="18" t="n">
        <f aca="false">ROUND((J2795-I2795)*1440,0)</f>
        <v>14</v>
      </c>
      <c r="AA2795" s="18" t="n">
        <f aca="false">ROUND((K2795-J2795)*1440,0)</f>
        <v>25</v>
      </c>
      <c r="AB2795" s="18" t="n">
        <f aca="false">ROUND((L2795-K2795)*1440,0)</f>
        <v>17</v>
      </c>
      <c r="AC2795" s="18" t="n">
        <f aca="false">ROUND((M2795-L2795)*1440,0)</f>
        <v>29</v>
      </c>
      <c r="AD2795" s="18" t="n">
        <f aca="false">IF(N2795="","",ROUND((N2795-M2795)*1440,0))</f>
        <v>94</v>
      </c>
      <c r="AE2795" s="18" t="n">
        <f aca="false">IF(O2795="","",ROUND((O2795-N2795)*1440,0))</f>
        <v>36</v>
      </c>
      <c r="AF2795" s="18" t="n">
        <f aca="false">IF(P2795="","",ROUND((P2795-O2795)*1440,0))</f>
        <v>11</v>
      </c>
      <c r="AG2795" s="18" t="n">
        <f aca="false">IF(Q2795="","",ROUND((Q2795-P2795)*1440,0))</f>
        <v>25</v>
      </c>
      <c r="AH2795" s="18" t="n">
        <f aca="false">IF(Q2795="","",ROUND((Q2795-H2795)*1440,0))</f>
        <v>266</v>
      </c>
      <c r="AI2795" s="19" t="n">
        <f aca="false">ROUND(IF(O2795="",Assumptions!$B$25-K2795,O2795-K2795)*24,1)</f>
        <v>2.9</v>
      </c>
      <c r="AJ2795" s="20" t="n">
        <f aca="false">ROUND(MAX(N(Y2795)/Assumptions!$C$5, N(Z2795)/Assumptions!$C$6, N(AA2795)/Assumptions!$C$7, N(AB2795)/Assumptions!$C$8, N(AC2795)/Assumptions!$C$9, N(AD2795)/Assumptions!$C$10, N(AE2795)/Assumptions!$C$11, N(AF2795)/Assumptions!$C$12, N(AG2795)/Assumptions!$C$13),3)</f>
        <v>3.133</v>
      </c>
      <c r="AK2795" s="0" t="str">
        <f aca="false">IF(OR(U2795="Pending",U2795="On Hold"),"Open GRN (awaiting)",IF(AJ2795&lt;=1,"Within SLA",IF(ROUND(N(Y2795)/Assumptions!$C$5,3)=AJ2795,"Gate Wait",IF(ROUND(N(Z2795)/Assumptions!$C$6,3)=AJ2795,"Dock Wait",IF(ROUND(N(AA2795)/Assumptions!$C$7,3)=AJ2795,"Unloading",IF(ROUND(N(AB2795)/Assumptions!$C$8,3)=AJ2795,"Unload-to-QC Wait",IF(ROUND(N(AC2795)/Assumptions!$C$9,3)=AJ2795,"QC",IF(ROUND(N(AD2795)/Assumptions!$C$10,3)=AJ2795,"QC-to-GRN Wait",IF(ROUND(N(AE2795)/Assumptions!$C$11,3)=AJ2795,"GRN Processing",IF(ROUND(N(AF2795)/Assumptions!$C$12,3)=AJ2795,"GRN-to-Putaway Wait",IF(ROUND(N(AG2795)/Assumptions!$C$13,3)=AJ2795,"Putaway","Within SLA")))))))))))</f>
        <v>QC-to-GRN Wait</v>
      </c>
    </row>
    <row r="2796" customFormat="false" ht="15" hidden="false" customHeight="false" outlineLevel="0" collapsed="false">
      <c r="A2796" s="0" t="s">
        <v>7984</v>
      </c>
      <c r="B2796" s="0" t="s">
        <v>7985</v>
      </c>
      <c r="C2796" s="0" t="s">
        <v>153</v>
      </c>
      <c r="D2796" s="0" t="s">
        <v>147</v>
      </c>
      <c r="E2796" s="0" t="s">
        <v>4661</v>
      </c>
      <c r="F2796" s="0" t="s">
        <v>155</v>
      </c>
      <c r="G2796" s="0" t="s">
        <v>150</v>
      </c>
      <c r="H2796" s="17" t="n">
        <v>46270.7111111111</v>
      </c>
      <c r="I2796" s="17" t="n">
        <v>46270.7388888889</v>
      </c>
      <c r="J2796" s="17" t="n">
        <v>46270.7430555556</v>
      </c>
      <c r="K2796" s="17" t="n">
        <v>46270.83125</v>
      </c>
      <c r="L2796" s="17" t="n">
        <v>46270.84375</v>
      </c>
      <c r="M2796" s="17" t="n">
        <v>46270.8576388889</v>
      </c>
      <c r="N2796" s="17" t="n">
        <v>46270.8979166667</v>
      </c>
      <c r="O2796" s="17" t="n">
        <v>46270.9520833333</v>
      </c>
      <c r="P2796" s="17" t="n">
        <v>46270.9555555556</v>
      </c>
      <c r="Q2796" s="17" t="n">
        <v>46270.9708333333</v>
      </c>
      <c r="R2796" s="0" t="n">
        <v>2606</v>
      </c>
      <c r="S2796" s="0" t="n">
        <v>0</v>
      </c>
      <c r="T2796" s="0" t="n">
        <v>0</v>
      </c>
      <c r="U2796" s="18" t="s">
        <v>130</v>
      </c>
      <c r="V2796" s="18" t="s">
        <v>144</v>
      </c>
      <c r="W2796" s="0" t="str">
        <f aca="false">IF(AND(X2796&gt;=6,X2796&lt;14),"A",IF(AND(X2796&gt;=14,X2796&lt;22),"B","C"))</f>
        <v>B</v>
      </c>
      <c r="X2796" s="18" t="n">
        <f aca="false">HOUR(H2796)</f>
        <v>17</v>
      </c>
      <c r="Y2796" s="18" t="n">
        <f aca="false">ROUND((I2796-H2796)*1440,0)</f>
        <v>40</v>
      </c>
      <c r="Z2796" s="18" t="n">
        <f aca="false">ROUND((J2796-I2796)*1440,0)</f>
        <v>6</v>
      </c>
      <c r="AA2796" s="18" t="n">
        <f aca="false">ROUND((K2796-J2796)*1440,0)</f>
        <v>127</v>
      </c>
      <c r="AB2796" s="18" t="n">
        <f aca="false">ROUND((L2796-K2796)*1440,0)</f>
        <v>18</v>
      </c>
      <c r="AC2796" s="18" t="n">
        <f aca="false">ROUND((M2796-L2796)*1440,0)</f>
        <v>20</v>
      </c>
      <c r="AD2796" s="18" t="n">
        <f aca="false">IF(N2796="","",ROUND((N2796-M2796)*1440,0))</f>
        <v>58</v>
      </c>
      <c r="AE2796" s="18" t="n">
        <f aca="false">IF(O2796="","",ROUND((O2796-N2796)*1440,0))</f>
        <v>78</v>
      </c>
      <c r="AF2796" s="18" t="n">
        <f aca="false">IF(P2796="","",ROUND((P2796-O2796)*1440,0))</f>
        <v>5</v>
      </c>
      <c r="AG2796" s="18" t="n">
        <f aca="false">IF(Q2796="","",ROUND((Q2796-P2796)*1440,0))</f>
        <v>22</v>
      </c>
      <c r="AH2796" s="18" t="n">
        <f aca="false">IF(Q2796="","",ROUND((Q2796-H2796)*1440,0))</f>
        <v>374</v>
      </c>
      <c r="AI2796" s="19" t="n">
        <f aca="false">ROUND(IF(O2796="",Assumptions!$B$25-K2796,O2796-K2796)*24,1)</f>
        <v>2.9</v>
      </c>
      <c r="AJ2796" s="20" t="n">
        <f aca="false">ROUND(MAX(N(Y2796)/Assumptions!$C$5, N(Z2796)/Assumptions!$C$6, N(AA2796)/Assumptions!$C$7, N(AB2796)/Assumptions!$C$8, N(AC2796)/Assumptions!$C$9, N(AD2796)/Assumptions!$C$10, N(AE2796)/Assumptions!$C$11, N(AF2796)/Assumptions!$C$12, N(AG2796)/Assumptions!$C$13),3)</f>
        <v>2.117</v>
      </c>
      <c r="AK2796" s="0" t="str">
        <f aca="false">IF(OR(U2796="Pending",U2796="On Hold"),"Open GRN (awaiting)",IF(AJ2796&lt;=1,"Within SLA",IF(ROUND(N(Y2796)/Assumptions!$C$5,3)=AJ2796,"Gate Wait",IF(ROUND(N(Z2796)/Assumptions!$C$6,3)=AJ2796,"Dock Wait",IF(ROUND(N(AA2796)/Assumptions!$C$7,3)=AJ2796,"Unloading",IF(ROUND(N(AB2796)/Assumptions!$C$8,3)=AJ2796,"Unload-to-QC Wait",IF(ROUND(N(AC2796)/Assumptions!$C$9,3)=AJ2796,"QC",IF(ROUND(N(AD2796)/Assumptions!$C$10,3)=AJ2796,"QC-to-GRN Wait",IF(ROUND(N(AE2796)/Assumptions!$C$11,3)=AJ2796,"GRN Processing",IF(ROUND(N(AF2796)/Assumptions!$C$12,3)=AJ2796,"GRN-to-Putaway Wait",IF(ROUND(N(AG2796)/Assumptions!$C$13,3)=AJ2796,"Putaway","Within SLA")))))))))))</f>
        <v>Unloading</v>
      </c>
    </row>
    <row r="2797" customFormat="false" ht="15" hidden="false" customHeight="false" outlineLevel="0" collapsed="false">
      <c r="A2797" s="0" t="s">
        <v>7986</v>
      </c>
      <c r="B2797" s="0" t="s">
        <v>7987</v>
      </c>
      <c r="C2797" s="0" t="s">
        <v>252</v>
      </c>
      <c r="D2797" s="0" t="s">
        <v>147</v>
      </c>
      <c r="E2797" s="0" t="s">
        <v>5742</v>
      </c>
      <c r="F2797" s="0" t="s">
        <v>155</v>
      </c>
      <c r="G2797" s="0" t="s">
        <v>150</v>
      </c>
      <c r="H2797" s="17" t="n">
        <v>46270.7506944445</v>
      </c>
      <c r="I2797" s="17" t="n">
        <v>46270.7652777778</v>
      </c>
      <c r="J2797" s="17" t="n">
        <v>46270.7673611111</v>
      </c>
      <c r="K2797" s="17" t="n">
        <v>46270.79375</v>
      </c>
      <c r="L2797" s="17" t="n">
        <v>46270.8027777778</v>
      </c>
      <c r="M2797" s="17" t="n">
        <v>46270.8229166667</v>
      </c>
      <c r="N2797" s="17" t="n">
        <v>46270.9465277778</v>
      </c>
      <c r="O2797" s="17" t="n">
        <v>46271.0354166667</v>
      </c>
      <c r="P2797" s="17" t="n">
        <v>46271.0548611111</v>
      </c>
      <c r="Q2797" s="17" t="n">
        <v>46271.0791666667</v>
      </c>
      <c r="R2797" s="0" t="n">
        <v>298</v>
      </c>
      <c r="S2797" s="0" t="n">
        <v>0</v>
      </c>
      <c r="T2797" s="0" t="n">
        <v>0</v>
      </c>
      <c r="U2797" s="18" t="s">
        <v>130</v>
      </c>
      <c r="V2797" s="18" t="s">
        <v>131</v>
      </c>
      <c r="W2797" s="0" t="str">
        <f aca="false">IF(AND(X2797&gt;=6,X2797&lt;14),"A",IF(AND(X2797&gt;=14,X2797&lt;22),"B","C"))</f>
        <v>B</v>
      </c>
      <c r="X2797" s="18" t="n">
        <f aca="false">HOUR(H2797)</f>
        <v>18</v>
      </c>
      <c r="Y2797" s="18" t="n">
        <f aca="false">ROUND((I2797-H2797)*1440,0)</f>
        <v>21</v>
      </c>
      <c r="Z2797" s="18" t="n">
        <f aca="false">ROUND((J2797-I2797)*1440,0)</f>
        <v>3</v>
      </c>
      <c r="AA2797" s="18" t="n">
        <f aca="false">ROUND((K2797-J2797)*1440,0)</f>
        <v>38</v>
      </c>
      <c r="AB2797" s="18" t="n">
        <f aca="false">ROUND((L2797-K2797)*1440,0)</f>
        <v>13</v>
      </c>
      <c r="AC2797" s="18" t="n">
        <f aca="false">ROUND((M2797-L2797)*1440,0)</f>
        <v>29</v>
      </c>
      <c r="AD2797" s="18" t="n">
        <f aca="false">IF(N2797="","",ROUND((N2797-M2797)*1440,0))</f>
        <v>178</v>
      </c>
      <c r="AE2797" s="18" t="n">
        <f aca="false">IF(O2797="","",ROUND((O2797-N2797)*1440,0))</f>
        <v>128</v>
      </c>
      <c r="AF2797" s="18" t="n">
        <f aca="false">IF(P2797="","",ROUND((P2797-O2797)*1440,0))</f>
        <v>28</v>
      </c>
      <c r="AG2797" s="18" t="n">
        <f aca="false">IF(Q2797="","",ROUND((Q2797-P2797)*1440,0))</f>
        <v>35</v>
      </c>
      <c r="AH2797" s="18" t="n">
        <f aca="false">IF(Q2797="","",ROUND((Q2797-H2797)*1440,0))</f>
        <v>473</v>
      </c>
      <c r="AI2797" s="19" t="n">
        <f aca="false">ROUND(IF(O2797="",Assumptions!$B$25-K2797,O2797-K2797)*24,1)</f>
        <v>5.8</v>
      </c>
      <c r="AJ2797" s="20" t="n">
        <f aca="false">ROUND(MAX(N(Y2797)/Assumptions!$C$5, N(Z2797)/Assumptions!$C$6, N(AA2797)/Assumptions!$C$7, N(AB2797)/Assumptions!$C$8, N(AC2797)/Assumptions!$C$9, N(AD2797)/Assumptions!$C$10, N(AE2797)/Assumptions!$C$11, N(AF2797)/Assumptions!$C$12, N(AG2797)/Assumptions!$C$13),3)</f>
        <v>5.933</v>
      </c>
      <c r="AK2797" s="0" t="str">
        <f aca="false">IF(OR(U2797="Pending",U2797="On Hold"),"Open GRN (awaiting)",IF(AJ2797&lt;=1,"Within SLA",IF(ROUND(N(Y2797)/Assumptions!$C$5,3)=AJ2797,"Gate Wait",IF(ROUND(N(Z2797)/Assumptions!$C$6,3)=AJ2797,"Dock Wait",IF(ROUND(N(AA2797)/Assumptions!$C$7,3)=AJ2797,"Unloading",IF(ROUND(N(AB2797)/Assumptions!$C$8,3)=AJ2797,"Unload-to-QC Wait",IF(ROUND(N(AC2797)/Assumptions!$C$9,3)=AJ2797,"QC",IF(ROUND(N(AD2797)/Assumptions!$C$10,3)=AJ2797,"QC-to-GRN Wait",IF(ROUND(N(AE2797)/Assumptions!$C$11,3)=AJ2797,"GRN Processing",IF(ROUND(N(AF2797)/Assumptions!$C$12,3)=AJ2797,"GRN-to-Putaway Wait",IF(ROUND(N(AG2797)/Assumptions!$C$13,3)=AJ2797,"Putaway","Within SLA")))))))))))</f>
        <v>QC-to-GRN Wait</v>
      </c>
    </row>
    <row r="2798" customFormat="false" ht="15" hidden="false" customHeight="false" outlineLevel="0" collapsed="false">
      <c r="A2798" s="0" t="s">
        <v>7988</v>
      </c>
      <c r="B2798" s="0" t="s">
        <v>7989</v>
      </c>
      <c r="C2798" s="0" t="s">
        <v>159</v>
      </c>
      <c r="D2798" s="0" t="s">
        <v>135</v>
      </c>
      <c r="E2798" s="0" t="s">
        <v>7990</v>
      </c>
      <c r="F2798" s="0" t="s">
        <v>128</v>
      </c>
      <c r="G2798" s="0" t="s">
        <v>178</v>
      </c>
      <c r="H2798" s="17" t="n">
        <v>46270.8013888889</v>
      </c>
      <c r="I2798" s="17" t="n">
        <v>46270.8069444444</v>
      </c>
      <c r="J2798" s="17" t="n">
        <v>46270.8131944445</v>
      </c>
      <c r="K2798" s="17" t="n">
        <v>46270.8347222222</v>
      </c>
      <c r="L2798" s="17" t="n">
        <v>46270.8409722222</v>
      </c>
      <c r="M2798" s="17" t="n">
        <v>46270.8645833333</v>
      </c>
      <c r="N2798" s="17" t="n">
        <v>46270.8902777778</v>
      </c>
      <c r="O2798" s="17" t="n">
        <v>46270.94375</v>
      </c>
      <c r="P2798" s="17" t="n">
        <v>46270.9541666667</v>
      </c>
      <c r="Q2798" s="17" t="n">
        <v>46270.9611111111</v>
      </c>
      <c r="R2798" s="0" t="n">
        <v>172</v>
      </c>
      <c r="S2798" s="0" t="n">
        <v>0</v>
      </c>
      <c r="T2798" s="0" t="n">
        <v>0</v>
      </c>
      <c r="U2798" s="18" t="s">
        <v>130</v>
      </c>
      <c r="V2798" s="18" t="s">
        <v>131</v>
      </c>
      <c r="W2798" s="0" t="str">
        <f aca="false">IF(AND(X2798&gt;=6,X2798&lt;14),"A",IF(AND(X2798&gt;=14,X2798&lt;22),"B","C"))</f>
        <v>B</v>
      </c>
      <c r="X2798" s="18" t="n">
        <f aca="false">HOUR(H2798)</f>
        <v>19</v>
      </c>
      <c r="Y2798" s="18" t="n">
        <f aca="false">ROUND((I2798-H2798)*1440,0)</f>
        <v>8</v>
      </c>
      <c r="Z2798" s="18" t="n">
        <f aca="false">ROUND((J2798-I2798)*1440,0)</f>
        <v>9</v>
      </c>
      <c r="AA2798" s="18" t="n">
        <f aca="false">ROUND((K2798-J2798)*1440,0)</f>
        <v>31</v>
      </c>
      <c r="AB2798" s="18" t="n">
        <f aca="false">ROUND((L2798-K2798)*1440,0)</f>
        <v>9</v>
      </c>
      <c r="AC2798" s="18" t="n">
        <f aca="false">ROUND((M2798-L2798)*1440,0)</f>
        <v>34</v>
      </c>
      <c r="AD2798" s="18" t="n">
        <f aca="false">IF(N2798="","",ROUND((N2798-M2798)*1440,0))</f>
        <v>37</v>
      </c>
      <c r="AE2798" s="18" t="n">
        <f aca="false">IF(O2798="","",ROUND((O2798-N2798)*1440,0))</f>
        <v>77</v>
      </c>
      <c r="AF2798" s="18" t="n">
        <f aca="false">IF(P2798="","",ROUND((P2798-O2798)*1440,0))</f>
        <v>15</v>
      </c>
      <c r="AG2798" s="18" t="n">
        <f aca="false">IF(Q2798="","",ROUND((Q2798-P2798)*1440,0))</f>
        <v>10</v>
      </c>
      <c r="AH2798" s="18" t="n">
        <f aca="false">IF(Q2798="","",ROUND((Q2798-H2798)*1440,0))</f>
        <v>230</v>
      </c>
      <c r="AI2798" s="19" t="n">
        <f aca="false">ROUND(IF(O2798="",Assumptions!$B$25-K2798,O2798-K2798)*24,1)</f>
        <v>2.6</v>
      </c>
      <c r="AJ2798" s="20" t="n">
        <f aca="false">ROUND(MAX(N(Y2798)/Assumptions!$C$5, N(Z2798)/Assumptions!$C$6, N(AA2798)/Assumptions!$C$7, N(AB2798)/Assumptions!$C$8, N(AC2798)/Assumptions!$C$9, N(AD2798)/Assumptions!$C$10, N(AE2798)/Assumptions!$C$11, N(AF2798)/Assumptions!$C$12, N(AG2798)/Assumptions!$C$13),3)</f>
        <v>1.711</v>
      </c>
      <c r="AK2798" s="0" t="str">
        <f aca="false">IF(OR(U2798="Pending",U2798="On Hold"),"Open GRN (awaiting)",IF(AJ2798&lt;=1,"Within SLA",IF(ROUND(N(Y2798)/Assumptions!$C$5,3)=AJ2798,"Gate Wait",IF(ROUND(N(Z2798)/Assumptions!$C$6,3)=AJ2798,"Dock Wait",IF(ROUND(N(AA2798)/Assumptions!$C$7,3)=AJ2798,"Unloading",IF(ROUND(N(AB2798)/Assumptions!$C$8,3)=AJ2798,"Unload-to-QC Wait",IF(ROUND(N(AC2798)/Assumptions!$C$9,3)=AJ2798,"QC",IF(ROUND(N(AD2798)/Assumptions!$C$10,3)=AJ2798,"QC-to-GRN Wait",IF(ROUND(N(AE2798)/Assumptions!$C$11,3)=AJ2798,"GRN Processing",IF(ROUND(N(AF2798)/Assumptions!$C$12,3)=AJ2798,"GRN-to-Putaway Wait",IF(ROUND(N(AG2798)/Assumptions!$C$13,3)=AJ2798,"Putaway","Within SLA")))))))))))</f>
        <v>GRN Processing</v>
      </c>
    </row>
    <row r="2799" customFormat="false" ht="15" hidden="false" customHeight="false" outlineLevel="0" collapsed="false">
      <c r="A2799" s="0" t="s">
        <v>7991</v>
      </c>
      <c r="B2799" s="0" t="s">
        <v>7992</v>
      </c>
      <c r="C2799" s="0" t="s">
        <v>142</v>
      </c>
      <c r="D2799" s="0" t="s">
        <v>119</v>
      </c>
      <c r="E2799" s="0" t="s">
        <v>2148</v>
      </c>
      <c r="F2799" s="0" t="s">
        <v>128</v>
      </c>
      <c r="G2799" s="0" t="s">
        <v>122</v>
      </c>
      <c r="H2799" s="17" t="n">
        <v>46270.8631944444</v>
      </c>
      <c r="I2799" s="17" t="n">
        <v>46270.8715277778</v>
      </c>
      <c r="J2799" s="17" t="n">
        <v>46270.8805555556</v>
      </c>
      <c r="K2799" s="17" t="n">
        <v>46270.90625</v>
      </c>
      <c r="L2799" s="17" t="n">
        <v>46270.9159722222</v>
      </c>
      <c r="M2799" s="17" t="n">
        <v>46270.9361111111</v>
      </c>
      <c r="N2799" s="17" t="n">
        <v>46270.9701388889</v>
      </c>
      <c r="O2799" s="17" t="n">
        <v>46270.9777777778</v>
      </c>
      <c r="P2799" s="17" t="n">
        <v>46271.0118055556</v>
      </c>
      <c r="Q2799" s="17" t="n">
        <v>46271.05625</v>
      </c>
      <c r="R2799" s="0" t="n">
        <v>955</v>
      </c>
      <c r="S2799" s="0" t="n">
        <v>0</v>
      </c>
      <c r="T2799" s="0" t="n">
        <v>0</v>
      </c>
      <c r="U2799" s="18" t="s">
        <v>130</v>
      </c>
      <c r="V2799" s="18" t="s">
        <v>144</v>
      </c>
      <c r="W2799" s="0" t="str">
        <f aca="false">IF(AND(X2799&gt;=6,X2799&lt;14),"A",IF(AND(X2799&gt;=14,X2799&lt;22),"B","C"))</f>
        <v>B</v>
      </c>
      <c r="X2799" s="18" t="n">
        <f aca="false">HOUR(H2799)</f>
        <v>20</v>
      </c>
      <c r="Y2799" s="18" t="n">
        <f aca="false">ROUND((I2799-H2799)*1440,0)</f>
        <v>12</v>
      </c>
      <c r="Z2799" s="18" t="n">
        <f aca="false">ROUND((J2799-I2799)*1440,0)</f>
        <v>13</v>
      </c>
      <c r="AA2799" s="18" t="n">
        <f aca="false">ROUND((K2799-J2799)*1440,0)</f>
        <v>37</v>
      </c>
      <c r="AB2799" s="18" t="n">
        <f aca="false">ROUND((L2799-K2799)*1440,0)</f>
        <v>14</v>
      </c>
      <c r="AC2799" s="18" t="n">
        <f aca="false">ROUND((M2799-L2799)*1440,0)</f>
        <v>29</v>
      </c>
      <c r="AD2799" s="18" t="n">
        <f aca="false">IF(N2799="","",ROUND((N2799-M2799)*1440,0))</f>
        <v>49</v>
      </c>
      <c r="AE2799" s="18" t="n">
        <f aca="false">IF(O2799="","",ROUND((O2799-N2799)*1440,0))</f>
        <v>11</v>
      </c>
      <c r="AF2799" s="18" t="n">
        <f aca="false">IF(P2799="","",ROUND((P2799-O2799)*1440,0))</f>
        <v>49</v>
      </c>
      <c r="AG2799" s="18" t="n">
        <f aca="false">IF(Q2799="","",ROUND((Q2799-P2799)*1440,0))</f>
        <v>64</v>
      </c>
      <c r="AH2799" s="18" t="n">
        <f aca="false">IF(Q2799="","",ROUND((Q2799-H2799)*1440,0))</f>
        <v>278</v>
      </c>
      <c r="AI2799" s="19" t="n">
        <f aca="false">ROUND(IF(O2799="",Assumptions!$B$25-K2799,O2799-K2799)*24,1)</f>
        <v>1.7</v>
      </c>
      <c r="AJ2799" s="20" t="n">
        <f aca="false">ROUND(MAX(N(Y2799)/Assumptions!$C$5, N(Z2799)/Assumptions!$C$6, N(AA2799)/Assumptions!$C$7, N(AB2799)/Assumptions!$C$8, N(AC2799)/Assumptions!$C$9, N(AD2799)/Assumptions!$C$10, N(AE2799)/Assumptions!$C$11, N(AF2799)/Assumptions!$C$12, N(AG2799)/Assumptions!$C$13),3)</f>
        <v>2.45</v>
      </c>
      <c r="AK2799" s="0" t="str">
        <f aca="false">IF(OR(U2799="Pending",U2799="On Hold"),"Open GRN (awaiting)",IF(AJ2799&lt;=1,"Within SLA",IF(ROUND(N(Y2799)/Assumptions!$C$5,3)=AJ2799,"Gate Wait",IF(ROUND(N(Z2799)/Assumptions!$C$6,3)=AJ2799,"Dock Wait",IF(ROUND(N(AA2799)/Assumptions!$C$7,3)=AJ2799,"Unloading",IF(ROUND(N(AB2799)/Assumptions!$C$8,3)=AJ2799,"Unload-to-QC Wait",IF(ROUND(N(AC2799)/Assumptions!$C$9,3)=AJ2799,"QC",IF(ROUND(N(AD2799)/Assumptions!$C$10,3)=AJ2799,"QC-to-GRN Wait",IF(ROUND(N(AE2799)/Assumptions!$C$11,3)=AJ2799,"GRN Processing",IF(ROUND(N(AF2799)/Assumptions!$C$12,3)=AJ2799,"GRN-to-Putaway Wait",IF(ROUND(N(AG2799)/Assumptions!$C$13,3)=AJ2799,"Putaway","Within SLA")))))))))))</f>
        <v>GRN-to-Putaway Wait</v>
      </c>
    </row>
    <row r="2800" customFormat="false" ht="15" hidden="false" customHeight="false" outlineLevel="0" collapsed="false">
      <c r="A2800" s="0" t="s">
        <v>7993</v>
      </c>
      <c r="B2800" s="0" t="s">
        <v>7994</v>
      </c>
      <c r="C2800" s="0" t="s">
        <v>159</v>
      </c>
      <c r="D2800" s="0" t="s">
        <v>119</v>
      </c>
      <c r="E2800" s="0" t="s">
        <v>5200</v>
      </c>
      <c r="F2800" s="0" t="s">
        <v>128</v>
      </c>
      <c r="G2800" s="0" t="s">
        <v>122</v>
      </c>
      <c r="H2800" s="17" t="n">
        <v>46270.9458333333</v>
      </c>
      <c r="I2800" s="17" t="n">
        <v>46270.9763888889</v>
      </c>
      <c r="J2800" s="17" t="n">
        <v>46270.9840277778</v>
      </c>
      <c r="K2800" s="17" t="n">
        <v>46270.9979166667</v>
      </c>
      <c r="L2800" s="17" t="n">
        <v>46271.0013888889</v>
      </c>
      <c r="M2800" s="17" t="n">
        <v>46271.01875</v>
      </c>
      <c r="N2800" s="17" t="n">
        <v>46271.05</v>
      </c>
      <c r="O2800" s="17" t="n">
        <v>46271.0597222222</v>
      </c>
      <c r="P2800" s="17" t="n">
        <v>46271.0777777778</v>
      </c>
      <c r="Q2800" s="17" t="n">
        <v>46271.0875</v>
      </c>
      <c r="R2800" s="0" t="n">
        <v>358</v>
      </c>
      <c r="S2800" s="0" t="n">
        <v>0</v>
      </c>
      <c r="T2800" s="0" t="n">
        <v>0</v>
      </c>
      <c r="U2800" s="18" t="s">
        <v>130</v>
      </c>
      <c r="V2800" s="18" t="s">
        <v>144</v>
      </c>
      <c r="W2800" s="0" t="str">
        <f aca="false">IF(AND(X2800&gt;=6,X2800&lt;14),"A",IF(AND(X2800&gt;=14,X2800&lt;22),"B","C"))</f>
        <v>C</v>
      </c>
      <c r="X2800" s="18" t="n">
        <f aca="false">HOUR(H2800)</f>
        <v>22</v>
      </c>
      <c r="Y2800" s="18" t="n">
        <f aca="false">ROUND((I2800-H2800)*1440,0)</f>
        <v>44</v>
      </c>
      <c r="Z2800" s="18" t="n">
        <f aca="false">ROUND((J2800-I2800)*1440,0)</f>
        <v>11</v>
      </c>
      <c r="AA2800" s="18" t="n">
        <f aca="false">ROUND((K2800-J2800)*1440,0)</f>
        <v>20</v>
      </c>
      <c r="AB2800" s="18" t="n">
        <f aca="false">ROUND((L2800-K2800)*1440,0)</f>
        <v>5</v>
      </c>
      <c r="AC2800" s="18" t="n">
        <f aca="false">ROUND((M2800-L2800)*1440,0)</f>
        <v>25</v>
      </c>
      <c r="AD2800" s="18" t="n">
        <f aca="false">IF(N2800="","",ROUND((N2800-M2800)*1440,0))</f>
        <v>45</v>
      </c>
      <c r="AE2800" s="18" t="n">
        <f aca="false">IF(O2800="","",ROUND((O2800-N2800)*1440,0))</f>
        <v>14</v>
      </c>
      <c r="AF2800" s="18" t="n">
        <f aca="false">IF(P2800="","",ROUND((P2800-O2800)*1440,0))</f>
        <v>26</v>
      </c>
      <c r="AG2800" s="18" t="n">
        <f aca="false">IF(Q2800="","",ROUND((Q2800-P2800)*1440,0))</f>
        <v>14</v>
      </c>
      <c r="AH2800" s="18" t="n">
        <f aca="false">IF(Q2800="","",ROUND((Q2800-H2800)*1440,0))</f>
        <v>204</v>
      </c>
      <c r="AI2800" s="19" t="n">
        <f aca="false">ROUND(IF(O2800="",Assumptions!$B$25-K2800,O2800-K2800)*24,1)</f>
        <v>1.5</v>
      </c>
      <c r="AJ2800" s="20" t="n">
        <f aca="false">ROUND(MAX(N(Y2800)/Assumptions!$C$5, N(Z2800)/Assumptions!$C$6, N(AA2800)/Assumptions!$C$7, N(AB2800)/Assumptions!$C$8, N(AC2800)/Assumptions!$C$9, N(AD2800)/Assumptions!$C$10, N(AE2800)/Assumptions!$C$11, N(AF2800)/Assumptions!$C$12, N(AG2800)/Assumptions!$C$13),3)</f>
        <v>1.5</v>
      </c>
      <c r="AK2800" s="0" t="str">
        <f aca="false">IF(OR(U2800="Pending",U2800="On Hold"),"Open GRN (awaiting)",IF(AJ2800&lt;=1,"Within SLA",IF(ROUND(N(Y2800)/Assumptions!$C$5,3)=AJ2800,"Gate Wait",IF(ROUND(N(Z2800)/Assumptions!$C$6,3)=AJ2800,"Dock Wait",IF(ROUND(N(AA2800)/Assumptions!$C$7,3)=AJ2800,"Unloading",IF(ROUND(N(AB2800)/Assumptions!$C$8,3)=AJ2800,"Unload-to-QC Wait",IF(ROUND(N(AC2800)/Assumptions!$C$9,3)=AJ2800,"QC",IF(ROUND(N(AD2800)/Assumptions!$C$10,3)=AJ2800,"QC-to-GRN Wait",IF(ROUND(N(AE2800)/Assumptions!$C$11,3)=AJ2800,"GRN Processing",IF(ROUND(N(AF2800)/Assumptions!$C$12,3)=AJ2800,"GRN-to-Putaway Wait",IF(ROUND(N(AG2800)/Assumptions!$C$13,3)=AJ2800,"Putaway","Within SLA")))))))))))</f>
        <v>QC-to-GRN Wait</v>
      </c>
    </row>
    <row r="2801" customFormat="false" ht="15" hidden="false" customHeight="false" outlineLevel="0" collapsed="false">
      <c r="A2801" s="0" t="s">
        <v>7995</v>
      </c>
      <c r="B2801" s="0" t="s">
        <v>7996</v>
      </c>
      <c r="C2801" s="0" t="s">
        <v>184</v>
      </c>
      <c r="D2801" s="0" t="s">
        <v>135</v>
      </c>
      <c r="E2801" s="0" t="s">
        <v>1477</v>
      </c>
      <c r="F2801" s="0" t="s">
        <v>155</v>
      </c>
      <c r="G2801" s="0" t="s">
        <v>138</v>
      </c>
      <c r="H2801" s="17" t="n">
        <v>46270.9638888889</v>
      </c>
      <c r="I2801" s="17" t="n">
        <v>46270.9715277778</v>
      </c>
      <c r="J2801" s="17" t="n">
        <v>46270.9916666667</v>
      </c>
      <c r="K2801" s="17" t="n">
        <v>46271.0263888889</v>
      </c>
      <c r="L2801" s="17" t="n">
        <v>46271.0326388889</v>
      </c>
      <c r="M2801" s="17" t="n">
        <v>46271.1020833333</v>
      </c>
      <c r="N2801" s="17" t="n">
        <v>46271.1125</v>
      </c>
      <c r="O2801" s="17" t="n">
        <v>46271.1430555556</v>
      </c>
      <c r="P2801" s="17" t="n">
        <v>46271.1472222222</v>
      </c>
      <c r="Q2801" s="17" t="n">
        <v>46271.1548611111</v>
      </c>
      <c r="R2801" s="0" t="n">
        <v>897</v>
      </c>
      <c r="S2801" s="0" t="n">
        <v>0</v>
      </c>
      <c r="T2801" s="0" t="n">
        <v>0</v>
      </c>
      <c r="U2801" s="18" t="s">
        <v>130</v>
      </c>
      <c r="V2801" s="18" t="s">
        <v>82</v>
      </c>
      <c r="W2801" s="0" t="str">
        <f aca="false">IF(AND(X2801&gt;=6,X2801&lt;14),"A",IF(AND(X2801&gt;=14,X2801&lt;22),"B","C"))</f>
        <v>C</v>
      </c>
      <c r="X2801" s="18" t="n">
        <f aca="false">HOUR(H2801)</f>
        <v>23</v>
      </c>
      <c r="Y2801" s="18" t="n">
        <f aca="false">ROUND((I2801-H2801)*1440,0)</f>
        <v>11</v>
      </c>
      <c r="Z2801" s="18" t="n">
        <f aca="false">ROUND((J2801-I2801)*1440,0)</f>
        <v>29</v>
      </c>
      <c r="AA2801" s="18" t="n">
        <f aca="false">ROUND((K2801-J2801)*1440,0)</f>
        <v>50</v>
      </c>
      <c r="AB2801" s="18" t="n">
        <f aca="false">ROUND((L2801-K2801)*1440,0)</f>
        <v>9</v>
      </c>
      <c r="AC2801" s="18" t="n">
        <f aca="false">ROUND((M2801-L2801)*1440,0)</f>
        <v>100</v>
      </c>
      <c r="AD2801" s="18" t="n">
        <f aca="false">IF(N2801="","",ROUND((N2801-M2801)*1440,0))</f>
        <v>15</v>
      </c>
      <c r="AE2801" s="18" t="n">
        <f aca="false">IF(O2801="","",ROUND((O2801-N2801)*1440,0))</f>
        <v>44</v>
      </c>
      <c r="AF2801" s="18" t="n">
        <f aca="false">IF(P2801="","",ROUND((P2801-O2801)*1440,0))</f>
        <v>6</v>
      </c>
      <c r="AG2801" s="18" t="n">
        <f aca="false">IF(Q2801="","",ROUND((Q2801-P2801)*1440,0))</f>
        <v>11</v>
      </c>
      <c r="AH2801" s="18" t="n">
        <f aca="false">IF(Q2801="","",ROUND((Q2801-H2801)*1440,0))</f>
        <v>275</v>
      </c>
      <c r="AI2801" s="19" t="n">
        <f aca="false">ROUND(IF(O2801="",Assumptions!$B$25-K2801,O2801-K2801)*24,1)</f>
        <v>2.8</v>
      </c>
      <c r="AJ2801" s="20" t="n">
        <f aca="false">ROUND(MAX(N(Y2801)/Assumptions!$C$5, N(Z2801)/Assumptions!$C$6, N(AA2801)/Assumptions!$C$7, N(AB2801)/Assumptions!$C$8, N(AC2801)/Assumptions!$C$9, N(AD2801)/Assumptions!$C$10, N(AE2801)/Assumptions!$C$11, N(AF2801)/Assumptions!$C$12, N(AG2801)/Assumptions!$C$13),3)</f>
        <v>2.222</v>
      </c>
      <c r="AK2801" s="0" t="str">
        <f aca="false">IF(OR(U2801="Pending",U2801="On Hold"),"Open GRN (awaiting)",IF(AJ2801&lt;=1,"Within SLA",IF(ROUND(N(Y2801)/Assumptions!$C$5,3)=AJ2801,"Gate Wait",IF(ROUND(N(Z2801)/Assumptions!$C$6,3)=AJ2801,"Dock Wait",IF(ROUND(N(AA2801)/Assumptions!$C$7,3)=AJ2801,"Unloading",IF(ROUND(N(AB2801)/Assumptions!$C$8,3)=AJ2801,"Unload-to-QC Wait",IF(ROUND(N(AC2801)/Assumptions!$C$9,3)=AJ2801,"QC",IF(ROUND(N(AD2801)/Assumptions!$C$10,3)=AJ2801,"QC-to-GRN Wait",IF(ROUND(N(AE2801)/Assumptions!$C$11,3)=AJ2801,"GRN Processing",IF(ROUND(N(AF2801)/Assumptions!$C$12,3)=AJ2801,"GRN-to-Putaway Wait",IF(ROUND(N(AG2801)/Assumptions!$C$13,3)=AJ2801,"Putaway","Within SLA")))))))))))</f>
        <v>QC</v>
      </c>
    </row>
    <row r="2802" customFormat="false" ht="15" hidden="false" customHeight="false" outlineLevel="0" collapsed="false">
      <c r="A2802" s="0" t="s">
        <v>7997</v>
      </c>
      <c r="B2802" s="0" t="s">
        <v>7998</v>
      </c>
      <c r="C2802" s="0" t="s">
        <v>170</v>
      </c>
      <c r="D2802" s="0" t="s">
        <v>147</v>
      </c>
      <c r="E2802" s="0" t="s">
        <v>7999</v>
      </c>
      <c r="F2802" s="0" t="s">
        <v>172</v>
      </c>
      <c r="G2802" s="0" t="s">
        <v>167</v>
      </c>
      <c r="H2802" s="17" t="n">
        <v>46272.1347222222</v>
      </c>
      <c r="I2802" s="17" t="n">
        <v>46272.1444444444</v>
      </c>
      <c r="J2802" s="17" t="n">
        <v>46272.1472222222</v>
      </c>
      <c r="K2802" s="17" t="n">
        <v>46272.1597222222</v>
      </c>
      <c r="L2802" s="17" t="n">
        <v>46272.1673611111</v>
      </c>
      <c r="M2802" s="17" t="n">
        <v>46272.1854166667</v>
      </c>
      <c r="N2802" s="17" t="n">
        <v>46272.2145833333</v>
      </c>
      <c r="O2802" s="17" t="n">
        <v>46272.2743055556</v>
      </c>
      <c r="P2802" s="17" t="n">
        <v>46272.2986111111</v>
      </c>
      <c r="Q2802" s="17" t="n">
        <v>46272.3222222222</v>
      </c>
      <c r="R2802" s="0" t="n">
        <v>456</v>
      </c>
      <c r="S2802" s="0" t="n">
        <v>0</v>
      </c>
      <c r="T2802" s="0" t="n">
        <v>0</v>
      </c>
      <c r="U2802" s="18" t="s">
        <v>130</v>
      </c>
      <c r="V2802" s="18" t="s">
        <v>156</v>
      </c>
      <c r="W2802" s="0" t="str">
        <f aca="false">IF(AND(X2802&gt;=6,X2802&lt;14),"A",IF(AND(X2802&gt;=14,X2802&lt;22),"B","C"))</f>
        <v>C</v>
      </c>
      <c r="X2802" s="18" t="n">
        <f aca="false">HOUR(H2802)</f>
        <v>3</v>
      </c>
      <c r="Y2802" s="18" t="n">
        <f aca="false">ROUND((I2802-H2802)*1440,0)</f>
        <v>14</v>
      </c>
      <c r="Z2802" s="18" t="n">
        <f aca="false">ROUND((J2802-I2802)*1440,0)</f>
        <v>4</v>
      </c>
      <c r="AA2802" s="18" t="n">
        <f aca="false">ROUND((K2802-J2802)*1440,0)</f>
        <v>18</v>
      </c>
      <c r="AB2802" s="18" t="n">
        <f aca="false">ROUND((L2802-K2802)*1440,0)</f>
        <v>11</v>
      </c>
      <c r="AC2802" s="18" t="n">
        <f aca="false">ROUND((M2802-L2802)*1440,0)</f>
        <v>26</v>
      </c>
      <c r="AD2802" s="18" t="n">
        <f aca="false">IF(N2802="","",ROUND((N2802-M2802)*1440,0))</f>
        <v>42</v>
      </c>
      <c r="AE2802" s="18" t="n">
        <f aca="false">IF(O2802="","",ROUND((O2802-N2802)*1440,0))</f>
        <v>86</v>
      </c>
      <c r="AF2802" s="18" t="n">
        <f aca="false">IF(P2802="","",ROUND((P2802-O2802)*1440,0))</f>
        <v>35</v>
      </c>
      <c r="AG2802" s="18" t="n">
        <f aca="false">IF(Q2802="","",ROUND((Q2802-P2802)*1440,0))</f>
        <v>34</v>
      </c>
      <c r="AH2802" s="18" t="n">
        <f aca="false">IF(Q2802="","",ROUND((Q2802-H2802)*1440,0))</f>
        <v>270</v>
      </c>
      <c r="AI2802" s="19" t="n">
        <f aca="false">ROUND(IF(O2802="",Assumptions!$B$25-K2802,O2802-K2802)*24,1)</f>
        <v>2.8</v>
      </c>
      <c r="AJ2802" s="20" t="n">
        <f aca="false">ROUND(MAX(N(Y2802)/Assumptions!$C$5, N(Z2802)/Assumptions!$C$6, N(AA2802)/Assumptions!$C$7, N(AB2802)/Assumptions!$C$8, N(AC2802)/Assumptions!$C$9, N(AD2802)/Assumptions!$C$10, N(AE2802)/Assumptions!$C$11, N(AF2802)/Assumptions!$C$12, N(AG2802)/Assumptions!$C$13),3)</f>
        <v>1.911</v>
      </c>
      <c r="AK2802" s="0" t="str">
        <f aca="false">IF(OR(U2802="Pending",U2802="On Hold"),"Open GRN (awaiting)",IF(AJ2802&lt;=1,"Within SLA",IF(ROUND(N(Y2802)/Assumptions!$C$5,3)=AJ2802,"Gate Wait",IF(ROUND(N(Z2802)/Assumptions!$C$6,3)=AJ2802,"Dock Wait",IF(ROUND(N(AA2802)/Assumptions!$C$7,3)=AJ2802,"Unloading",IF(ROUND(N(AB2802)/Assumptions!$C$8,3)=AJ2802,"Unload-to-QC Wait",IF(ROUND(N(AC2802)/Assumptions!$C$9,3)=AJ2802,"QC",IF(ROUND(N(AD2802)/Assumptions!$C$10,3)=AJ2802,"QC-to-GRN Wait",IF(ROUND(N(AE2802)/Assumptions!$C$11,3)=AJ2802,"GRN Processing",IF(ROUND(N(AF2802)/Assumptions!$C$12,3)=AJ2802,"GRN-to-Putaway Wait",IF(ROUND(N(AG2802)/Assumptions!$C$13,3)=AJ2802,"Putaway","Within SLA")))))))))))</f>
        <v>GRN Processing</v>
      </c>
    </row>
    <row r="2803" customFormat="false" ht="15" hidden="false" customHeight="false" outlineLevel="0" collapsed="false">
      <c r="A2803" s="0" t="s">
        <v>8000</v>
      </c>
      <c r="B2803" s="0" t="s">
        <v>8001</v>
      </c>
      <c r="C2803" s="0" t="s">
        <v>218</v>
      </c>
      <c r="D2803" s="0" t="s">
        <v>147</v>
      </c>
      <c r="E2803" s="0" t="s">
        <v>8002</v>
      </c>
      <c r="F2803" s="0" t="s">
        <v>137</v>
      </c>
      <c r="G2803" s="0" t="s">
        <v>150</v>
      </c>
      <c r="H2803" s="17" t="n">
        <v>46272.2277777778</v>
      </c>
      <c r="I2803" s="17" t="n">
        <v>46272.2333333333</v>
      </c>
      <c r="J2803" s="17" t="n">
        <v>46272.2444444444</v>
      </c>
      <c r="K2803" s="17" t="n">
        <v>46272.2569444445</v>
      </c>
      <c r="L2803" s="17" t="n">
        <v>46272.2631944444</v>
      </c>
      <c r="M2803" s="17" t="n">
        <v>46272.2826388889</v>
      </c>
      <c r="N2803" s="17" t="n">
        <v>46272.3138888889</v>
      </c>
      <c r="O2803" s="17" t="n">
        <v>46272.3340277778</v>
      </c>
      <c r="P2803" s="17" t="n">
        <v>46272.3458333333</v>
      </c>
      <c r="Q2803" s="17" t="n">
        <v>46272.3666666667</v>
      </c>
      <c r="R2803" s="0" t="n">
        <v>177</v>
      </c>
      <c r="S2803" s="0" t="n">
        <v>0</v>
      </c>
      <c r="T2803" s="0" t="n">
        <v>0</v>
      </c>
      <c r="U2803" s="18" t="s">
        <v>130</v>
      </c>
      <c r="V2803" s="18" t="s">
        <v>131</v>
      </c>
      <c r="W2803" s="0" t="str">
        <f aca="false">IF(AND(X2803&gt;=6,X2803&lt;14),"A",IF(AND(X2803&gt;=14,X2803&lt;22),"B","C"))</f>
        <v>C</v>
      </c>
      <c r="X2803" s="18" t="n">
        <f aca="false">HOUR(H2803)</f>
        <v>5</v>
      </c>
      <c r="Y2803" s="18" t="n">
        <f aca="false">ROUND((I2803-H2803)*1440,0)</f>
        <v>8</v>
      </c>
      <c r="Z2803" s="18" t="n">
        <f aca="false">ROUND((J2803-I2803)*1440,0)</f>
        <v>16</v>
      </c>
      <c r="AA2803" s="18" t="n">
        <f aca="false">ROUND((K2803-J2803)*1440,0)</f>
        <v>18</v>
      </c>
      <c r="AB2803" s="18" t="n">
        <f aca="false">ROUND((L2803-K2803)*1440,0)</f>
        <v>9</v>
      </c>
      <c r="AC2803" s="18" t="n">
        <f aca="false">ROUND((M2803-L2803)*1440,0)</f>
        <v>28</v>
      </c>
      <c r="AD2803" s="18" t="n">
        <f aca="false">IF(N2803="","",ROUND((N2803-M2803)*1440,0))</f>
        <v>45</v>
      </c>
      <c r="AE2803" s="18" t="n">
        <f aca="false">IF(O2803="","",ROUND((O2803-N2803)*1440,0))</f>
        <v>29</v>
      </c>
      <c r="AF2803" s="18" t="n">
        <f aca="false">IF(P2803="","",ROUND((P2803-O2803)*1440,0))</f>
        <v>17</v>
      </c>
      <c r="AG2803" s="18" t="n">
        <f aca="false">IF(Q2803="","",ROUND((Q2803-P2803)*1440,0))</f>
        <v>30</v>
      </c>
      <c r="AH2803" s="18" t="n">
        <f aca="false">IF(Q2803="","",ROUND((Q2803-H2803)*1440,0))</f>
        <v>200</v>
      </c>
      <c r="AI2803" s="19" t="n">
        <f aca="false">ROUND(IF(O2803="",Assumptions!$B$25-K2803,O2803-K2803)*24,1)</f>
        <v>1.9</v>
      </c>
      <c r="AJ2803" s="20" t="n">
        <f aca="false">ROUND(MAX(N(Y2803)/Assumptions!$C$5, N(Z2803)/Assumptions!$C$6, N(AA2803)/Assumptions!$C$7, N(AB2803)/Assumptions!$C$8, N(AC2803)/Assumptions!$C$9, N(AD2803)/Assumptions!$C$10, N(AE2803)/Assumptions!$C$11, N(AF2803)/Assumptions!$C$12, N(AG2803)/Assumptions!$C$13),3)</f>
        <v>1.5</v>
      </c>
      <c r="AK2803" s="0" t="str">
        <f aca="false">IF(OR(U2803="Pending",U2803="On Hold"),"Open GRN (awaiting)",IF(AJ2803&lt;=1,"Within SLA",IF(ROUND(N(Y2803)/Assumptions!$C$5,3)=AJ2803,"Gate Wait",IF(ROUND(N(Z2803)/Assumptions!$C$6,3)=AJ2803,"Dock Wait",IF(ROUND(N(AA2803)/Assumptions!$C$7,3)=AJ2803,"Unloading",IF(ROUND(N(AB2803)/Assumptions!$C$8,3)=AJ2803,"Unload-to-QC Wait",IF(ROUND(N(AC2803)/Assumptions!$C$9,3)=AJ2803,"QC",IF(ROUND(N(AD2803)/Assumptions!$C$10,3)=AJ2803,"QC-to-GRN Wait",IF(ROUND(N(AE2803)/Assumptions!$C$11,3)=AJ2803,"GRN Processing",IF(ROUND(N(AF2803)/Assumptions!$C$12,3)=AJ2803,"GRN-to-Putaway Wait",IF(ROUND(N(AG2803)/Assumptions!$C$13,3)=AJ2803,"Putaway","Within SLA")))))))))))</f>
        <v>QC-to-GRN Wait</v>
      </c>
    </row>
    <row r="2804" customFormat="false" ht="15" hidden="false" customHeight="false" outlineLevel="0" collapsed="false">
      <c r="A2804" s="0" t="s">
        <v>8003</v>
      </c>
      <c r="B2804" s="0" t="s">
        <v>8004</v>
      </c>
      <c r="C2804" s="0" t="s">
        <v>252</v>
      </c>
      <c r="D2804" s="0" t="s">
        <v>147</v>
      </c>
      <c r="E2804" s="0" t="s">
        <v>8005</v>
      </c>
      <c r="F2804" s="0" t="s">
        <v>155</v>
      </c>
      <c r="G2804" s="0" t="s">
        <v>150</v>
      </c>
      <c r="H2804" s="17" t="n">
        <v>46272.29375</v>
      </c>
      <c r="I2804" s="17" t="n">
        <v>46272.2979166667</v>
      </c>
      <c r="J2804" s="17" t="n">
        <v>46272.3041666667</v>
      </c>
      <c r="K2804" s="17" t="n">
        <v>46272.3222222222</v>
      </c>
      <c r="L2804" s="17" t="n">
        <v>46272.33125</v>
      </c>
      <c r="M2804" s="17" t="n">
        <v>46272.3694444444</v>
      </c>
      <c r="N2804" s="17" t="n">
        <v>46272.3826388889</v>
      </c>
      <c r="O2804" s="17" t="n">
        <v>46272.4152777778</v>
      </c>
      <c r="P2804" s="17" t="n">
        <v>46272.43125</v>
      </c>
      <c r="Q2804" s="17" t="n">
        <v>46272.4354166667</v>
      </c>
      <c r="R2804" s="0" t="n">
        <v>58</v>
      </c>
      <c r="S2804" s="0" t="n">
        <v>4</v>
      </c>
      <c r="T2804" s="0" t="n">
        <v>0</v>
      </c>
      <c r="U2804" s="18" t="s">
        <v>123</v>
      </c>
      <c r="V2804" s="18" t="s">
        <v>82</v>
      </c>
      <c r="W2804" s="0" t="str">
        <f aca="false">IF(AND(X2804&gt;=6,X2804&lt;14),"A",IF(AND(X2804&gt;=14,X2804&lt;22),"B","C"))</f>
        <v>A</v>
      </c>
      <c r="X2804" s="18" t="n">
        <f aca="false">HOUR(H2804)</f>
        <v>7</v>
      </c>
      <c r="Y2804" s="18" t="n">
        <f aca="false">ROUND((I2804-H2804)*1440,0)</f>
        <v>6</v>
      </c>
      <c r="Z2804" s="18" t="n">
        <f aca="false">ROUND((J2804-I2804)*1440,0)</f>
        <v>9</v>
      </c>
      <c r="AA2804" s="18" t="n">
        <f aca="false">ROUND((K2804-J2804)*1440,0)</f>
        <v>26</v>
      </c>
      <c r="AB2804" s="18" t="n">
        <f aca="false">ROUND((L2804-K2804)*1440,0)</f>
        <v>13</v>
      </c>
      <c r="AC2804" s="18" t="n">
        <f aca="false">ROUND((M2804-L2804)*1440,0)</f>
        <v>55</v>
      </c>
      <c r="AD2804" s="18" t="n">
        <f aca="false">IF(N2804="","",ROUND((N2804-M2804)*1440,0))</f>
        <v>19</v>
      </c>
      <c r="AE2804" s="18" t="n">
        <f aca="false">IF(O2804="","",ROUND((O2804-N2804)*1440,0))</f>
        <v>47</v>
      </c>
      <c r="AF2804" s="18" t="n">
        <f aca="false">IF(P2804="","",ROUND((P2804-O2804)*1440,0))</f>
        <v>23</v>
      </c>
      <c r="AG2804" s="18" t="n">
        <f aca="false">IF(Q2804="","",ROUND((Q2804-P2804)*1440,0))</f>
        <v>6</v>
      </c>
      <c r="AH2804" s="18" t="n">
        <f aca="false">IF(Q2804="","",ROUND((Q2804-H2804)*1440,0))</f>
        <v>204</v>
      </c>
      <c r="AI2804" s="19" t="n">
        <f aca="false">ROUND(IF(O2804="",Assumptions!$B$25-K2804,O2804-K2804)*24,1)</f>
        <v>2.2</v>
      </c>
      <c r="AJ2804" s="20" t="n">
        <f aca="false">ROUND(MAX(N(Y2804)/Assumptions!$C$5, N(Z2804)/Assumptions!$C$6, N(AA2804)/Assumptions!$C$7, N(AB2804)/Assumptions!$C$8, N(AC2804)/Assumptions!$C$9, N(AD2804)/Assumptions!$C$10, N(AE2804)/Assumptions!$C$11, N(AF2804)/Assumptions!$C$12, N(AG2804)/Assumptions!$C$13),3)</f>
        <v>1.222</v>
      </c>
      <c r="AK2804" s="0" t="str">
        <f aca="false">IF(OR(U2804="Pending",U2804="On Hold"),"Open GRN (awaiting)",IF(AJ2804&lt;=1,"Within SLA",IF(ROUND(N(Y2804)/Assumptions!$C$5,3)=AJ2804,"Gate Wait",IF(ROUND(N(Z2804)/Assumptions!$C$6,3)=AJ2804,"Dock Wait",IF(ROUND(N(AA2804)/Assumptions!$C$7,3)=AJ2804,"Unloading",IF(ROUND(N(AB2804)/Assumptions!$C$8,3)=AJ2804,"Unload-to-QC Wait",IF(ROUND(N(AC2804)/Assumptions!$C$9,3)=AJ2804,"QC",IF(ROUND(N(AD2804)/Assumptions!$C$10,3)=AJ2804,"QC-to-GRN Wait",IF(ROUND(N(AE2804)/Assumptions!$C$11,3)=AJ2804,"GRN Processing",IF(ROUND(N(AF2804)/Assumptions!$C$12,3)=AJ2804,"GRN-to-Putaway Wait",IF(ROUND(N(AG2804)/Assumptions!$C$13,3)=AJ2804,"Putaway","Within SLA")))))))))))</f>
        <v>QC</v>
      </c>
    </row>
    <row r="2805" customFormat="false" ht="15" hidden="false" customHeight="false" outlineLevel="0" collapsed="false">
      <c r="A2805" s="0" t="s">
        <v>8006</v>
      </c>
      <c r="B2805" s="0" t="s">
        <v>8007</v>
      </c>
      <c r="C2805" s="0" t="s">
        <v>184</v>
      </c>
      <c r="D2805" s="0" t="s">
        <v>147</v>
      </c>
      <c r="E2805" s="0" t="s">
        <v>2777</v>
      </c>
      <c r="F2805" s="0" t="s">
        <v>177</v>
      </c>
      <c r="G2805" s="0" t="s">
        <v>150</v>
      </c>
      <c r="H2805" s="17" t="n">
        <v>46272.2958333333</v>
      </c>
      <c r="I2805" s="17" t="n">
        <v>46272.3680555556</v>
      </c>
      <c r="J2805" s="17" t="n">
        <v>46272.3736111111</v>
      </c>
      <c r="K2805" s="17" t="n">
        <v>46272.3958333333</v>
      </c>
      <c r="L2805" s="17" t="n">
        <v>46272.4006944444</v>
      </c>
      <c r="M2805" s="17" t="n">
        <v>46272.4291666667</v>
      </c>
      <c r="N2805" s="17" t="n">
        <v>46272.5375</v>
      </c>
      <c r="O2805" s="17" t="n">
        <v>46272.5458333333</v>
      </c>
      <c r="P2805" s="17" t="n">
        <v>46272.5604166667</v>
      </c>
      <c r="Q2805" s="17" t="n">
        <v>46272.5791666667</v>
      </c>
      <c r="R2805" s="0" t="n">
        <v>184</v>
      </c>
      <c r="S2805" s="0" t="n">
        <v>0</v>
      </c>
      <c r="T2805" s="0" t="n">
        <v>0</v>
      </c>
      <c r="U2805" s="18" t="s">
        <v>130</v>
      </c>
      <c r="V2805" s="18" t="s">
        <v>144</v>
      </c>
      <c r="W2805" s="0" t="str">
        <f aca="false">IF(AND(X2805&gt;=6,X2805&lt;14),"A",IF(AND(X2805&gt;=14,X2805&lt;22),"B","C"))</f>
        <v>A</v>
      </c>
      <c r="X2805" s="18" t="n">
        <f aca="false">HOUR(H2805)</f>
        <v>7</v>
      </c>
      <c r="Y2805" s="18" t="n">
        <f aca="false">ROUND((I2805-H2805)*1440,0)</f>
        <v>104</v>
      </c>
      <c r="Z2805" s="18" t="n">
        <f aca="false">ROUND((J2805-I2805)*1440,0)</f>
        <v>8</v>
      </c>
      <c r="AA2805" s="18" t="n">
        <f aca="false">ROUND((K2805-J2805)*1440,0)</f>
        <v>32</v>
      </c>
      <c r="AB2805" s="18" t="n">
        <f aca="false">ROUND((L2805-K2805)*1440,0)</f>
        <v>7</v>
      </c>
      <c r="AC2805" s="18" t="n">
        <f aca="false">ROUND((M2805-L2805)*1440,0)</f>
        <v>41</v>
      </c>
      <c r="AD2805" s="18" t="n">
        <f aca="false">IF(N2805="","",ROUND((N2805-M2805)*1440,0))</f>
        <v>156</v>
      </c>
      <c r="AE2805" s="18" t="n">
        <f aca="false">IF(O2805="","",ROUND((O2805-N2805)*1440,0))</f>
        <v>12</v>
      </c>
      <c r="AF2805" s="18" t="n">
        <f aca="false">IF(P2805="","",ROUND((P2805-O2805)*1440,0))</f>
        <v>21</v>
      </c>
      <c r="AG2805" s="18" t="n">
        <f aca="false">IF(Q2805="","",ROUND((Q2805-P2805)*1440,0))</f>
        <v>27</v>
      </c>
      <c r="AH2805" s="18" t="n">
        <f aca="false">IF(Q2805="","",ROUND((Q2805-H2805)*1440,0))</f>
        <v>408</v>
      </c>
      <c r="AI2805" s="19" t="n">
        <f aca="false">ROUND(IF(O2805="",Assumptions!$B$25-K2805,O2805-K2805)*24,1)</f>
        <v>3.6</v>
      </c>
      <c r="AJ2805" s="20" t="n">
        <f aca="false">ROUND(MAX(N(Y2805)/Assumptions!$C$5, N(Z2805)/Assumptions!$C$6, N(AA2805)/Assumptions!$C$7, N(AB2805)/Assumptions!$C$8, N(AC2805)/Assumptions!$C$9, N(AD2805)/Assumptions!$C$10, N(AE2805)/Assumptions!$C$11, N(AF2805)/Assumptions!$C$12, N(AG2805)/Assumptions!$C$13),3)</f>
        <v>5.2</v>
      </c>
      <c r="AK2805" s="0" t="str">
        <f aca="false">IF(OR(U2805="Pending",U2805="On Hold"),"Open GRN (awaiting)",IF(AJ2805&lt;=1,"Within SLA",IF(ROUND(N(Y2805)/Assumptions!$C$5,3)=AJ2805,"Gate Wait",IF(ROUND(N(Z2805)/Assumptions!$C$6,3)=AJ2805,"Dock Wait",IF(ROUND(N(AA2805)/Assumptions!$C$7,3)=AJ2805,"Unloading",IF(ROUND(N(AB2805)/Assumptions!$C$8,3)=AJ2805,"Unload-to-QC Wait",IF(ROUND(N(AC2805)/Assumptions!$C$9,3)=AJ2805,"QC",IF(ROUND(N(AD2805)/Assumptions!$C$10,3)=AJ2805,"QC-to-GRN Wait",IF(ROUND(N(AE2805)/Assumptions!$C$11,3)=AJ2805,"GRN Processing",IF(ROUND(N(AF2805)/Assumptions!$C$12,3)=AJ2805,"GRN-to-Putaway Wait",IF(ROUND(N(AG2805)/Assumptions!$C$13,3)=AJ2805,"Putaway","Within SLA")))))))))))</f>
        <v>QC-to-GRN Wait</v>
      </c>
    </row>
    <row r="2806" customFormat="false" ht="15" hidden="false" customHeight="false" outlineLevel="0" collapsed="false">
      <c r="A2806" s="0" t="s">
        <v>8008</v>
      </c>
      <c r="B2806" s="0" t="s">
        <v>8009</v>
      </c>
      <c r="C2806" s="0" t="s">
        <v>134</v>
      </c>
      <c r="D2806" s="0" t="s">
        <v>119</v>
      </c>
      <c r="E2806" s="0" t="s">
        <v>635</v>
      </c>
      <c r="F2806" s="0" t="s">
        <v>177</v>
      </c>
      <c r="G2806" s="0" t="s">
        <v>122</v>
      </c>
      <c r="H2806" s="17" t="n">
        <v>46272.3555555556</v>
      </c>
      <c r="I2806" s="17" t="n">
        <v>46272.3881944444</v>
      </c>
      <c r="J2806" s="17" t="n">
        <v>46272.4055555556</v>
      </c>
      <c r="K2806" s="17" t="n">
        <v>46272.4381944445</v>
      </c>
      <c r="L2806" s="17" t="n">
        <v>46272.45</v>
      </c>
      <c r="M2806" s="17" t="n">
        <v>46272.46875</v>
      </c>
      <c r="N2806" s="17" t="n">
        <v>46272.4888888889</v>
      </c>
      <c r="O2806" s="17" t="n">
        <v>46272.5131944444</v>
      </c>
      <c r="P2806" s="17" t="n">
        <v>46272.5222222222</v>
      </c>
      <c r="Q2806" s="17" t="n">
        <v>46272.5402777778</v>
      </c>
      <c r="R2806" s="0" t="n">
        <v>408</v>
      </c>
      <c r="S2806" s="0" t="n">
        <v>0</v>
      </c>
      <c r="T2806" s="0" t="n">
        <v>0</v>
      </c>
      <c r="U2806" s="18" t="s">
        <v>130</v>
      </c>
      <c r="V2806" s="18" t="s">
        <v>144</v>
      </c>
      <c r="W2806" s="0" t="str">
        <f aca="false">IF(AND(X2806&gt;=6,X2806&lt;14),"A",IF(AND(X2806&gt;=14,X2806&lt;22),"B","C"))</f>
        <v>A</v>
      </c>
      <c r="X2806" s="18" t="n">
        <f aca="false">HOUR(H2806)</f>
        <v>8</v>
      </c>
      <c r="Y2806" s="18" t="n">
        <f aca="false">ROUND((I2806-H2806)*1440,0)</f>
        <v>47</v>
      </c>
      <c r="Z2806" s="18" t="n">
        <f aca="false">ROUND((J2806-I2806)*1440,0)</f>
        <v>25</v>
      </c>
      <c r="AA2806" s="18" t="n">
        <f aca="false">ROUND((K2806-J2806)*1440,0)</f>
        <v>47</v>
      </c>
      <c r="AB2806" s="18" t="n">
        <f aca="false">ROUND((L2806-K2806)*1440,0)</f>
        <v>17</v>
      </c>
      <c r="AC2806" s="18" t="n">
        <f aca="false">ROUND((M2806-L2806)*1440,0)</f>
        <v>27</v>
      </c>
      <c r="AD2806" s="18" t="n">
        <f aca="false">IF(N2806="","",ROUND((N2806-M2806)*1440,0))</f>
        <v>29</v>
      </c>
      <c r="AE2806" s="18" t="n">
        <f aca="false">IF(O2806="","",ROUND((O2806-N2806)*1440,0))</f>
        <v>35</v>
      </c>
      <c r="AF2806" s="18" t="n">
        <f aca="false">IF(P2806="","",ROUND((P2806-O2806)*1440,0))</f>
        <v>13</v>
      </c>
      <c r="AG2806" s="18" t="n">
        <f aca="false">IF(Q2806="","",ROUND((Q2806-P2806)*1440,0))</f>
        <v>26</v>
      </c>
      <c r="AH2806" s="18" t="n">
        <f aca="false">IF(Q2806="","",ROUND((Q2806-H2806)*1440,0))</f>
        <v>266</v>
      </c>
      <c r="AI2806" s="19" t="n">
        <f aca="false">ROUND(IF(O2806="",Assumptions!$B$25-K2806,O2806-K2806)*24,1)</f>
        <v>1.8</v>
      </c>
      <c r="AJ2806" s="20" t="n">
        <f aca="false">ROUND(MAX(N(Y2806)/Assumptions!$C$5, N(Z2806)/Assumptions!$C$6, N(AA2806)/Assumptions!$C$7, N(AB2806)/Assumptions!$C$8, N(AC2806)/Assumptions!$C$9, N(AD2806)/Assumptions!$C$10, N(AE2806)/Assumptions!$C$11, N(AF2806)/Assumptions!$C$12, N(AG2806)/Assumptions!$C$13),3)</f>
        <v>1.667</v>
      </c>
      <c r="AK2806" s="0" t="str">
        <f aca="false">IF(OR(U2806="Pending",U2806="On Hold"),"Open GRN (awaiting)",IF(AJ2806&lt;=1,"Within SLA",IF(ROUND(N(Y2806)/Assumptions!$C$5,3)=AJ2806,"Gate Wait",IF(ROUND(N(Z2806)/Assumptions!$C$6,3)=AJ2806,"Dock Wait",IF(ROUND(N(AA2806)/Assumptions!$C$7,3)=AJ2806,"Unloading",IF(ROUND(N(AB2806)/Assumptions!$C$8,3)=AJ2806,"Unload-to-QC Wait",IF(ROUND(N(AC2806)/Assumptions!$C$9,3)=AJ2806,"QC",IF(ROUND(N(AD2806)/Assumptions!$C$10,3)=AJ2806,"QC-to-GRN Wait",IF(ROUND(N(AE2806)/Assumptions!$C$11,3)=AJ2806,"GRN Processing",IF(ROUND(N(AF2806)/Assumptions!$C$12,3)=AJ2806,"GRN-to-Putaway Wait",IF(ROUND(N(AG2806)/Assumptions!$C$13,3)=AJ2806,"Putaway","Within SLA")))))))))))</f>
        <v>Dock Wait</v>
      </c>
    </row>
    <row r="2807" customFormat="false" ht="15" hidden="false" customHeight="false" outlineLevel="0" collapsed="false">
      <c r="A2807" s="0" t="s">
        <v>8010</v>
      </c>
      <c r="B2807" s="0" t="s">
        <v>8011</v>
      </c>
      <c r="C2807" s="0" t="s">
        <v>142</v>
      </c>
      <c r="D2807" s="0" t="s">
        <v>119</v>
      </c>
      <c r="E2807" s="0" t="s">
        <v>8012</v>
      </c>
      <c r="F2807" s="0" t="s">
        <v>137</v>
      </c>
      <c r="G2807" s="0" t="s">
        <v>122</v>
      </c>
      <c r="H2807" s="17" t="n">
        <v>46272.3597222222</v>
      </c>
      <c r="I2807" s="17" t="n">
        <v>46272.3673611111</v>
      </c>
      <c r="J2807" s="17" t="n">
        <v>46272.3722222222</v>
      </c>
      <c r="K2807" s="17" t="n">
        <v>46272.4222222222</v>
      </c>
      <c r="L2807" s="17" t="n">
        <v>46272.43125</v>
      </c>
      <c r="M2807" s="17" t="n">
        <v>46272.4583333333</v>
      </c>
      <c r="N2807" s="17" t="n">
        <v>46272.5020833333</v>
      </c>
      <c r="O2807" s="17" t="n">
        <v>46272.51875</v>
      </c>
      <c r="P2807" s="17" t="n">
        <v>46272.5236111111</v>
      </c>
      <c r="Q2807" s="17" t="n">
        <v>46272.5381944445</v>
      </c>
      <c r="R2807" s="0" t="n">
        <v>825</v>
      </c>
      <c r="S2807" s="0" t="n">
        <v>0</v>
      </c>
      <c r="T2807" s="0" t="n">
        <v>0</v>
      </c>
      <c r="U2807" s="18" t="s">
        <v>130</v>
      </c>
      <c r="V2807" s="18" t="s">
        <v>144</v>
      </c>
      <c r="W2807" s="0" t="str">
        <f aca="false">IF(AND(X2807&gt;=6,X2807&lt;14),"A",IF(AND(X2807&gt;=14,X2807&lt;22),"B","C"))</f>
        <v>A</v>
      </c>
      <c r="X2807" s="18" t="n">
        <f aca="false">HOUR(H2807)</f>
        <v>8</v>
      </c>
      <c r="Y2807" s="18" t="n">
        <f aca="false">ROUND((I2807-H2807)*1440,0)</f>
        <v>11</v>
      </c>
      <c r="Z2807" s="18" t="n">
        <f aca="false">ROUND((J2807-I2807)*1440,0)</f>
        <v>7</v>
      </c>
      <c r="AA2807" s="18" t="n">
        <f aca="false">ROUND((K2807-J2807)*1440,0)</f>
        <v>72</v>
      </c>
      <c r="AB2807" s="18" t="n">
        <f aca="false">ROUND((L2807-K2807)*1440,0)</f>
        <v>13</v>
      </c>
      <c r="AC2807" s="18" t="n">
        <f aca="false">ROUND((M2807-L2807)*1440,0)</f>
        <v>39</v>
      </c>
      <c r="AD2807" s="18" t="n">
        <f aca="false">IF(N2807="","",ROUND((N2807-M2807)*1440,0))</f>
        <v>63</v>
      </c>
      <c r="AE2807" s="18" t="n">
        <f aca="false">IF(O2807="","",ROUND((O2807-N2807)*1440,0))</f>
        <v>24</v>
      </c>
      <c r="AF2807" s="18" t="n">
        <f aca="false">IF(P2807="","",ROUND((P2807-O2807)*1440,0))</f>
        <v>7</v>
      </c>
      <c r="AG2807" s="18" t="n">
        <f aca="false">IF(Q2807="","",ROUND((Q2807-P2807)*1440,0))</f>
        <v>21</v>
      </c>
      <c r="AH2807" s="18" t="n">
        <f aca="false">IF(Q2807="","",ROUND((Q2807-H2807)*1440,0))</f>
        <v>257</v>
      </c>
      <c r="AI2807" s="19" t="n">
        <f aca="false">ROUND(IF(O2807="",Assumptions!$B$25-K2807,O2807-K2807)*24,1)</f>
        <v>2.3</v>
      </c>
      <c r="AJ2807" s="20" t="n">
        <f aca="false">ROUND(MAX(N(Y2807)/Assumptions!$C$5, N(Z2807)/Assumptions!$C$6, N(AA2807)/Assumptions!$C$7, N(AB2807)/Assumptions!$C$8, N(AC2807)/Assumptions!$C$9, N(AD2807)/Assumptions!$C$10, N(AE2807)/Assumptions!$C$11, N(AF2807)/Assumptions!$C$12, N(AG2807)/Assumptions!$C$13),3)</f>
        <v>2.1</v>
      </c>
      <c r="AK2807" s="0" t="str">
        <f aca="false">IF(OR(U2807="Pending",U2807="On Hold"),"Open GRN (awaiting)",IF(AJ2807&lt;=1,"Within SLA",IF(ROUND(N(Y2807)/Assumptions!$C$5,3)=AJ2807,"Gate Wait",IF(ROUND(N(Z2807)/Assumptions!$C$6,3)=AJ2807,"Dock Wait",IF(ROUND(N(AA2807)/Assumptions!$C$7,3)=AJ2807,"Unloading",IF(ROUND(N(AB2807)/Assumptions!$C$8,3)=AJ2807,"Unload-to-QC Wait",IF(ROUND(N(AC2807)/Assumptions!$C$9,3)=AJ2807,"QC",IF(ROUND(N(AD2807)/Assumptions!$C$10,3)=AJ2807,"QC-to-GRN Wait",IF(ROUND(N(AE2807)/Assumptions!$C$11,3)=AJ2807,"GRN Processing",IF(ROUND(N(AF2807)/Assumptions!$C$12,3)=AJ2807,"GRN-to-Putaway Wait",IF(ROUND(N(AG2807)/Assumptions!$C$13,3)=AJ2807,"Putaway","Within SLA")))))))))))</f>
        <v>QC-to-GRN Wait</v>
      </c>
    </row>
    <row r="2808" customFormat="false" ht="15" hidden="false" customHeight="false" outlineLevel="0" collapsed="false">
      <c r="A2808" s="0" t="s">
        <v>8013</v>
      </c>
      <c r="B2808" s="0" t="s">
        <v>8014</v>
      </c>
      <c r="C2808" s="0" t="s">
        <v>142</v>
      </c>
      <c r="D2808" s="0" t="s">
        <v>135</v>
      </c>
      <c r="E2808" s="0" t="s">
        <v>1966</v>
      </c>
      <c r="F2808" s="0" t="s">
        <v>137</v>
      </c>
      <c r="G2808" s="0" t="s">
        <v>178</v>
      </c>
      <c r="H2808" s="17" t="n">
        <v>46272.3631944444</v>
      </c>
      <c r="I2808" s="17" t="n">
        <v>46272.3777777778</v>
      </c>
      <c r="J2808" s="17" t="n">
        <v>46272.3930555556</v>
      </c>
      <c r="K2808" s="17" t="n">
        <v>46272.4083333333</v>
      </c>
      <c r="L2808" s="17" t="n">
        <v>46272.4118055556</v>
      </c>
      <c r="M2808" s="17" t="n">
        <v>46272.4236111111</v>
      </c>
      <c r="N2808" s="17" t="n">
        <v>46272.4583333333</v>
      </c>
      <c r="O2808" s="17" t="n">
        <v>46272.4972222222</v>
      </c>
      <c r="P2808" s="17" t="n">
        <v>46272.5090277778</v>
      </c>
      <c r="Q2808" s="17" t="n">
        <v>46272.5159722222</v>
      </c>
      <c r="R2808" s="0" t="n">
        <v>125</v>
      </c>
      <c r="S2808" s="0" t="n">
        <v>0</v>
      </c>
      <c r="T2808" s="0" t="n">
        <v>0</v>
      </c>
      <c r="U2808" s="18" t="s">
        <v>130</v>
      </c>
      <c r="V2808" s="18" t="s">
        <v>144</v>
      </c>
      <c r="W2808" s="0" t="str">
        <f aca="false">IF(AND(X2808&gt;=6,X2808&lt;14),"A",IF(AND(X2808&gt;=14,X2808&lt;22),"B","C"))</f>
        <v>A</v>
      </c>
      <c r="X2808" s="18" t="n">
        <f aca="false">HOUR(H2808)</f>
        <v>8</v>
      </c>
      <c r="Y2808" s="18" t="n">
        <f aca="false">ROUND((I2808-H2808)*1440,0)</f>
        <v>21</v>
      </c>
      <c r="Z2808" s="18" t="n">
        <f aca="false">ROUND((J2808-I2808)*1440,0)</f>
        <v>22</v>
      </c>
      <c r="AA2808" s="18" t="n">
        <f aca="false">ROUND((K2808-J2808)*1440,0)</f>
        <v>22</v>
      </c>
      <c r="AB2808" s="18" t="n">
        <f aca="false">ROUND((L2808-K2808)*1440,0)</f>
        <v>5</v>
      </c>
      <c r="AC2808" s="18" t="n">
        <f aca="false">ROUND((M2808-L2808)*1440,0)</f>
        <v>17</v>
      </c>
      <c r="AD2808" s="18" t="n">
        <f aca="false">IF(N2808="","",ROUND((N2808-M2808)*1440,0))</f>
        <v>50</v>
      </c>
      <c r="AE2808" s="18" t="n">
        <f aca="false">IF(O2808="","",ROUND((O2808-N2808)*1440,0))</f>
        <v>56</v>
      </c>
      <c r="AF2808" s="18" t="n">
        <f aca="false">IF(P2808="","",ROUND((P2808-O2808)*1440,0))</f>
        <v>17</v>
      </c>
      <c r="AG2808" s="18" t="n">
        <f aca="false">IF(Q2808="","",ROUND((Q2808-P2808)*1440,0))</f>
        <v>10</v>
      </c>
      <c r="AH2808" s="18" t="n">
        <f aca="false">IF(Q2808="","",ROUND((Q2808-H2808)*1440,0))</f>
        <v>220</v>
      </c>
      <c r="AI2808" s="19" t="n">
        <f aca="false">ROUND(IF(O2808="",Assumptions!$B$25-K2808,O2808-K2808)*24,1)</f>
        <v>2.1</v>
      </c>
      <c r="AJ2808" s="20" t="n">
        <f aca="false">ROUND(MAX(N(Y2808)/Assumptions!$C$5, N(Z2808)/Assumptions!$C$6, N(AA2808)/Assumptions!$C$7, N(AB2808)/Assumptions!$C$8, N(AC2808)/Assumptions!$C$9, N(AD2808)/Assumptions!$C$10, N(AE2808)/Assumptions!$C$11, N(AF2808)/Assumptions!$C$12, N(AG2808)/Assumptions!$C$13),3)</f>
        <v>1.667</v>
      </c>
      <c r="AK2808" s="0" t="str">
        <f aca="false">IF(OR(U2808="Pending",U2808="On Hold"),"Open GRN (awaiting)",IF(AJ2808&lt;=1,"Within SLA",IF(ROUND(N(Y2808)/Assumptions!$C$5,3)=AJ2808,"Gate Wait",IF(ROUND(N(Z2808)/Assumptions!$C$6,3)=AJ2808,"Dock Wait",IF(ROUND(N(AA2808)/Assumptions!$C$7,3)=AJ2808,"Unloading",IF(ROUND(N(AB2808)/Assumptions!$C$8,3)=AJ2808,"Unload-to-QC Wait",IF(ROUND(N(AC2808)/Assumptions!$C$9,3)=AJ2808,"QC",IF(ROUND(N(AD2808)/Assumptions!$C$10,3)=AJ2808,"QC-to-GRN Wait",IF(ROUND(N(AE2808)/Assumptions!$C$11,3)=AJ2808,"GRN Processing",IF(ROUND(N(AF2808)/Assumptions!$C$12,3)=AJ2808,"GRN-to-Putaway Wait",IF(ROUND(N(AG2808)/Assumptions!$C$13,3)=AJ2808,"Putaway","Within SLA")))))))))))</f>
        <v>QC-to-GRN Wait</v>
      </c>
    </row>
    <row r="2809" customFormat="false" ht="15" hidden="false" customHeight="false" outlineLevel="0" collapsed="false">
      <c r="A2809" s="0" t="s">
        <v>8015</v>
      </c>
      <c r="B2809" s="0" t="s">
        <v>8016</v>
      </c>
      <c r="C2809" s="0" t="s">
        <v>134</v>
      </c>
      <c r="D2809" s="0" t="s">
        <v>147</v>
      </c>
      <c r="E2809" s="0" t="s">
        <v>2048</v>
      </c>
      <c r="F2809" s="0" t="s">
        <v>149</v>
      </c>
      <c r="G2809" s="0" t="s">
        <v>150</v>
      </c>
      <c r="H2809" s="17" t="n">
        <v>46272.3645833333</v>
      </c>
      <c r="I2809" s="17" t="n">
        <v>46272.41875</v>
      </c>
      <c r="J2809" s="17" t="n">
        <v>46272.4326388889</v>
      </c>
      <c r="K2809" s="17" t="n">
        <v>46272.4541666667</v>
      </c>
      <c r="L2809" s="17" t="n">
        <v>46272.4673611111</v>
      </c>
      <c r="M2809" s="17" t="n">
        <v>46272.4965277778</v>
      </c>
      <c r="N2809" s="17" t="n">
        <v>46272.5104166667</v>
      </c>
      <c r="O2809" s="17" t="n">
        <v>46272.5868055556</v>
      </c>
      <c r="P2809" s="17" t="n">
        <v>46272.5916666667</v>
      </c>
      <c r="Q2809" s="17" t="n">
        <v>46272.6208333333</v>
      </c>
      <c r="R2809" s="0" t="n">
        <v>436</v>
      </c>
      <c r="S2809" s="0" t="n">
        <v>0</v>
      </c>
      <c r="T2809" s="0" t="n">
        <v>0</v>
      </c>
      <c r="U2809" s="18" t="s">
        <v>130</v>
      </c>
      <c r="V2809" s="18" t="s">
        <v>139</v>
      </c>
      <c r="W2809" s="0" t="str">
        <f aca="false">IF(AND(X2809&gt;=6,X2809&lt;14),"A",IF(AND(X2809&gt;=14,X2809&lt;22),"B","C"))</f>
        <v>A</v>
      </c>
      <c r="X2809" s="18" t="n">
        <f aca="false">HOUR(H2809)</f>
        <v>8</v>
      </c>
      <c r="Y2809" s="18" t="n">
        <f aca="false">ROUND((I2809-H2809)*1440,0)</f>
        <v>78</v>
      </c>
      <c r="Z2809" s="18" t="n">
        <f aca="false">ROUND((J2809-I2809)*1440,0)</f>
        <v>20</v>
      </c>
      <c r="AA2809" s="18" t="n">
        <f aca="false">ROUND((K2809-J2809)*1440,0)</f>
        <v>31</v>
      </c>
      <c r="AB2809" s="18" t="n">
        <f aca="false">ROUND((L2809-K2809)*1440,0)</f>
        <v>19</v>
      </c>
      <c r="AC2809" s="18" t="n">
        <f aca="false">ROUND((M2809-L2809)*1440,0)</f>
        <v>42</v>
      </c>
      <c r="AD2809" s="18" t="n">
        <f aca="false">IF(N2809="","",ROUND((N2809-M2809)*1440,0))</f>
        <v>20</v>
      </c>
      <c r="AE2809" s="18" t="n">
        <f aca="false">IF(O2809="","",ROUND((O2809-N2809)*1440,0))</f>
        <v>110</v>
      </c>
      <c r="AF2809" s="18" t="n">
        <f aca="false">IF(P2809="","",ROUND((P2809-O2809)*1440,0))</f>
        <v>7</v>
      </c>
      <c r="AG2809" s="18" t="n">
        <f aca="false">IF(Q2809="","",ROUND((Q2809-P2809)*1440,0))</f>
        <v>42</v>
      </c>
      <c r="AH2809" s="18" t="n">
        <f aca="false">IF(Q2809="","",ROUND((Q2809-H2809)*1440,0))</f>
        <v>369</v>
      </c>
      <c r="AI2809" s="19" t="n">
        <f aca="false">ROUND(IF(O2809="",Assumptions!$B$25-K2809,O2809-K2809)*24,1)</f>
        <v>3.2</v>
      </c>
      <c r="AJ2809" s="20" t="n">
        <f aca="false">ROUND(MAX(N(Y2809)/Assumptions!$C$5, N(Z2809)/Assumptions!$C$6, N(AA2809)/Assumptions!$C$7, N(AB2809)/Assumptions!$C$8, N(AC2809)/Assumptions!$C$9, N(AD2809)/Assumptions!$C$10, N(AE2809)/Assumptions!$C$11, N(AF2809)/Assumptions!$C$12, N(AG2809)/Assumptions!$C$13),3)</f>
        <v>2.6</v>
      </c>
      <c r="AK2809" s="0" t="str">
        <f aca="false">IF(OR(U2809="Pending",U2809="On Hold"),"Open GRN (awaiting)",IF(AJ2809&lt;=1,"Within SLA",IF(ROUND(N(Y2809)/Assumptions!$C$5,3)=AJ2809,"Gate Wait",IF(ROUND(N(Z2809)/Assumptions!$C$6,3)=AJ2809,"Dock Wait",IF(ROUND(N(AA2809)/Assumptions!$C$7,3)=AJ2809,"Unloading",IF(ROUND(N(AB2809)/Assumptions!$C$8,3)=AJ2809,"Unload-to-QC Wait",IF(ROUND(N(AC2809)/Assumptions!$C$9,3)=AJ2809,"QC",IF(ROUND(N(AD2809)/Assumptions!$C$10,3)=AJ2809,"QC-to-GRN Wait",IF(ROUND(N(AE2809)/Assumptions!$C$11,3)=AJ2809,"GRN Processing",IF(ROUND(N(AF2809)/Assumptions!$C$12,3)=AJ2809,"GRN-to-Putaway Wait",IF(ROUND(N(AG2809)/Assumptions!$C$13,3)=AJ2809,"Putaway","Within SLA")))))))))))</f>
        <v>Gate Wait</v>
      </c>
    </row>
    <row r="2810" customFormat="false" ht="15" hidden="false" customHeight="false" outlineLevel="0" collapsed="false">
      <c r="A2810" s="0" t="s">
        <v>8017</v>
      </c>
      <c r="B2810" s="0" t="s">
        <v>8018</v>
      </c>
      <c r="C2810" s="0" t="s">
        <v>159</v>
      </c>
      <c r="D2810" s="0" t="s">
        <v>135</v>
      </c>
      <c r="E2810" s="0" t="s">
        <v>8019</v>
      </c>
      <c r="F2810" s="0" t="s">
        <v>177</v>
      </c>
      <c r="G2810" s="0" t="s">
        <v>178</v>
      </c>
      <c r="H2810" s="17" t="n">
        <v>46272.3854166667</v>
      </c>
      <c r="I2810" s="17" t="n">
        <v>46272.4159722222</v>
      </c>
      <c r="J2810" s="17" t="n">
        <v>46272.4194444444</v>
      </c>
      <c r="K2810" s="17" t="n">
        <v>46272.4333333333</v>
      </c>
      <c r="L2810" s="17" t="n">
        <v>46272.4381944445</v>
      </c>
      <c r="M2810" s="17" t="n">
        <v>46272.4618055556</v>
      </c>
      <c r="N2810" s="17" t="n">
        <v>46272.4861111111</v>
      </c>
      <c r="O2810" s="17" t="n">
        <v>46272.4972222222</v>
      </c>
      <c r="P2810" s="17" t="n">
        <v>46272.5173611111</v>
      </c>
      <c r="Q2810" s="17" t="n">
        <v>46272.5381944445</v>
      </c>
      <c r="R2810" s="0" t="n">
        <v>865</v>
      </c>
      <c r="S2810" s="0" t="n">
        <v>0</v>
      </c>
      <c r="T2810" s="0" t="n">
        <v>0</v>
      </c>
      <c r="U2810" s="18" t="s">
        <v>130</v>
      </c>
      <c r="V2810" s="18" t="s">
        <v>139</v>
      </c>
      <c r="W2810" s="0" t="str">
        <f aca="false">IF(AND(X2810&gt;=6,X2810&lt;14),"A",IF(AND(X2810&gt;=14,X2810&lt;22),"B","C"))</f>
        <v>A</v>
      </c>
      <c r="X2810" s="18" t="n">
        <f aca="false">HOUR(H2810)</f>
        <v>9</v>
      </c>
      <c r="Y2810" s="18" t="n">
        <f aca="false">ROUND((I2810-H2810)*1440,0)</f>
        <v>44</v>
      </c>
      <c r="Z2810" s="18" t="n">
        <f aca="false">ROUND((J2810-I2810)*1440,0)</f>
        <v>5</v>
      </c>
      <c r="AA2810" s="18" t="n">
        <f aca="false">ROUND((K2810-J2810)*1440,0)</f>
        <v>20</v>
      </c>
      <c r="AB2810" s="18" t="n">
        <f aca="false">ROUND((L2810-K2810)*1440,0)</f>
        <v>7</v>
      </c>
      <c r="AC2810" s="18" t="n">
        <f aca="false">ROUND((M2810-L2810)*1440,0)</f>
        <v>34</v>
      </c>
      <c r="AD2810" s="18" t="n">
        <f aca="false">IF(N2810="","",ROUND((N2810-M2810)*1440,0))</f>
        <v>35</v>
      </c>
      <c r="AE2810" s="18" t="n">
        <f aca="false">IF(O2810="","",ROUND((O2810-N2810)*1440,0))</f>
        <v>16</v>
      </c>
      <c r="AF2810" s="18" t="n">
        <f aca="false">IF(P2810="","",ROUND((P2810-O2810)*1440,0))</f>
        <v>29</v>
      </c>
      <c r="AG2810" s="18" t="n">
        <f aca="false">IF(Q2810="","",ROUND((Q2810-P2810)*1440,0))</f>
        <v>30</v>
      </c>
      <c r="AH2810" s="18" t="n">
        <f aca="false">IF(Q2810="","",ROUND((Q2810-H2810)*1440,0))</f>
        <v>220</v>
      </c>
      <c r="AI2810" s="19" t="n">
        <f aca="false">ROUND(IF(O2810="",Assumptions!$B$25-K2810,O2810-K2810)*24,1)</f>
        <v>1.5</v>
      </c>
      <c r="AJ2810" s="20" t="n">
        <f aca="false">ROUND(MAX(N(Y2810)/Assumptions!$C$5, N(Z2810)/Assumptions!$C$6, N(AA2810)/Assumptions!$C$7, N(AB2810)/Assumptions!$C$8, N(AC2810)/Assumptions!$C$9, N(AD2810)/Assumptions!$C$10, N(AE2810)/Assumptions!$C$11, N(AF2810)/Assumptions!$C$12, N(AG2810)/Assumptions!$C$13),3)</f>
        <v>1.467</v>
      </c>
      <c r="AK2810" s="0" t="str">
        <f aca="false">IF(OR(U2810="Pending",U2810="On Hold"),"Open GRN (awaiting)",IF(AJ2810&lt;=1,"Within SLA",IF(ROUND(N(Y2810)/Assumptions!$C$5,3)=AJ2810,"Gate Wait",IF(ROUND(N(Z2810)/Assumptions!$C$6,3)=AJ2810,"Dock Wait",IF(ROUND(N(AA2810)/Assumptions!$C$7,3)=AJ2810,"Unloading",IF(ROUND(N(AB2810)/Assumptions!$C$8,3)=AJ2810,"Unload-to-QC Wait",IF(ROUND(N(AC2810)/Assumptions!$C$9,3)=AJ2810,"QC",IF(ROUND(N(AD2810)/Assumptions!$C$10,3)=AJ2810,"QC-to-GRN Wait",IF(ROUND(N(AE2810)/Assumptions!$C$11,3)=AJ2810,"GRN Processing",IF(ROUND(N(AF2810)/Assumptions!$C$12,3)=AJ2810,"GRN-to-Putaway Wait",IF(ROUND(N(AG2810)/Assumptions!$C$13,3)=AJ2810,"Putaway","Within SLA")))))))))))</f>
        <v>Gate Wait</v>
      </c>
    </row>
    <row r="2811" customFormat="false" ht="15" hidden="false" customHeight="false" outlineLevel="0" collapsed="false">
      <c r="A2811" s="0" t="s">
        <v>8020</v>
      </c>
      <c r="B2811" s="0" t="s">
        <v>8021</v>
      </c>
      <c r="C2811" s="0" t="s">
        <v>170</v>
      </c>
      <c r="D2811" s="0" t="s">
        <v>147</v>
      </c>
      <c r="E2811" s="0" t="s">
        <v>2045</v>
      </c>
      <c r="F2811" s="0" t="s">
        <v>172</v>
      </c>
      <c r="G2811" s="0" t="s">
        <v>150</v>
      </c>
      <c r="H2811" s="17" t="n">
        <v>46272.4020833333</v>
      </c>
      <c r="I2811" s="17" t="n">
        <v>46272.4444444445</v>
      </c>
      <c r="J2811" s="17" t="n">
        <v>46272.4527777778</v>
      </c>
      <c r="K2811" s="17" t="n">
        <v>46272.4972222222</v>
      </c>
      <c r="L2811" s="17" t="n">
        <v>46272.5125</v>
      </c>
      <c r="M2811" s="17" t="n">
        <v>46272.5666666667</v>
      </c>
      <c r="N2811" s="17" t="n">
        <v>46272.6298611111</v>
      </c>
      <c r="O2811" s="17" t="n">
        <v>46272.6638888889</v>
      </c>
      <c r="P2811" s="17" t="n">
        <v>46272.6756944444</v>
      </c>
      <c r="Q2811" s="17" t="n">
        <v>46272.6944444445</v>
      </c>
      <c r="R2811" s="0" t="n">
        <v>3000</v>
      </c>
      <c r="S2811" s="0" t="n">
        <v>0</v>
      </c>
      <c r="T2811" s="0" t="n">
        <v>0</v>
      </c>
      <c r="U2811" s="18" t="s">
        <v>130</v>
      </c>
      <c r="V2811" s="18" t="s">
        <v>156</v>
      </c>
      <c r="W2811" s="0" t="str">
        <f aca="false">IF(AND(X2811&gt;=6,X2811&lt;14),"A",IF(AND(X2811&gt;=14,X2811&lt;22),"B","C"))</f>
        <v>A</v>
      </c>
      <c r="X2811" s="18" t="n">
        <f aca="false">HOUR(H2811)</f>
        <v>9</v>
      </c>
      <c r="Y2811" s="18" t="n">
        <f aca="false">ROUND((I2811-H2811)*1440,0)</f>
        <v>61</v>
      </c>
      <c r="Z2811" s="18" t="n">
        <f aca="false">ROUND((J2811-I2811)*1440,0)</f>
        <v>12</v>
      </c>
      <c r="AA2811" s="18" t="n">
        <f aca="false">ROUND((K2811-J2811)*1440,0)</f>
        <v>64</v>
      </c>
      <c r="AB2811" s="18" t="n">
        <f aca="false">ROUND((L2811-K2811)*1440,0)</f>
        <v>22</v>
      </c>
      <c r="AC2811" s="18" t="n">
        <f aca="false">ROUND((M2811-L2811)*1440,0)</f>
        <v>78</v>
      </c>
      <c r="AD2811" s="18" t="n">
        <f aca="false">IF(N2811="","",ROUND((N2811-M2811)*1440,0))</f>
        <v>91</v>
      </c>
      <c r="AE2811" s="18" t="n">
        <f aca="false">IF(O2811="","",ROUND((O2811-N2811)*1440,0))</f>
        <v>49</v>
      </c>
      <c r="AF2811" s="18" t="n">
        <f aca="false">IF(P2811="","",ROUND((P2811-O2811)*1440,0))</f>
        <v>17</v>
      </c>
      <c r="AG2811" s="18" t="n">
        <f aca="false">IF(Q2811="","",ROUND((Q2811-P2811)*1440,0))</f>
        <v>27</v>
      </c>
      <c r="AH2811" s="18" t="n">
        <f aca="false">IF(Q2811="","",ROUND((Q2811-H2811)*1440,0))</f>
        <v>421</v>
      </c>
      <c r="AI2811" s="19" t="n">
        <f aca="false">ROUND(IF(O2811="",Assumptions!$B$25-K2811,O2811-K2811)*24,1)</f>
        <v>4</v>
      </c>
      <c r="AJ2811" s="20" t="n">
        <f aca="false">ROUND(MAX(N(Y2811)/Assumptions!$C$5, N(Z2811)/Assumptions!$C$6, N(AA2811)/Assumptions!$C$7, N(AB2811)/Assumptions!$C$8, N(AC2811)/Assumptions!$C$9, N(AD2811)/Assumptions!$C$10, N(AE2811)/Assumptions!$C$11, N(AF2811)/Assumptions!$C$12, N(AG2811)/Assumptions!$C$13),3)</f>
        <v>3.033</v>
      </c>
      <c r="AK2811" s="0" t="str">
        <f aca="false">IF(OR(U2811="Pending",U2811="On Hold"),"Open GRN (awaiting)",IF(AJ2811&lt;=1,"Within SLA",IF(ROUND(N(Y2811)/Assumptions!$C$5,3)=AJ2811,"Gate Wait",IF(ROUND(N(Z2811)/Assumptions!$C$6,3)=AJ2811,"Dock Wait",IF(ROUND(N(AA2811)/Assumptions!$C$7,3)=AJ2811,"Unloading",IF(ROUND(N(AB2811)/Assumptions!$C$8,3)=AJ2811,"Unload-to-QC Wait",IF(ROUND(N(AC2811)/Assumptions!$C$9,3)=AJ2811,"QC",IF(ROUND(N(AD2811)/Assumptions!$C$10,3)=AJ2811,"QC-to-GRN Wait",IF(ROUND(N(AE2811)/Assumptions!$C$11,3)=AJ2811,"GRN Processing",IF(ROUND(N(AF2811)/Assumptions!$C$12,3)=AJ2811,"GRN-to-Putaway Wait",IF(ROUND(N(AG2811)/Assumptions!$C$13,3)=AJ2811,"Putaway","Within SLA")))))))))))</f>
        <v>QC-to-GRN Wait</v>
      </c>
    </row>
    <row r="2812" customFormat="false" ht="15" hidden="false" customHeight="false" outlineLevel="0" collapsed="false">
      <c r="A2812" s="0" t="s">
        <v>8022</v>
      </c>
      <c r="B2812" s="0" t="s">
        <v>8023</v>
      </c>
      <c r="C2812" s="0" t="s">
        <v>134</v>
      </c>
      <c r="D2812" s="0" t="s">
        <v>147</v>
      </c>
      <c r="E2812" s="0" t="s">
        <v>8024</v>
      </c>
      <c r="F2812" s="0" t="s">
        <v>149</v>
      </c>
      <c r="G2812" s="0" t="s">
        <v>167</v>
      </c>
      <c r="H2812" s="17" t="n">
        <v>46272.4034722222</v>
      </c>
      <c r="I2812" s="17" t="n">
        <v>46272.5090277778</v>
      </c>
      <c r="J2812" s="17" t="n">
        <v>46272.5138888889</v>
      </c>
      <c r="K2812" s="17" t="n">
        <v>46272.5722222222</v>
      </c>
      <c r="L2812" s="17" t="n">
        <v>46272.5770833333</v>
      </c>
      <c r="M2812" s="17" t="n">
        <v>46272.6458333333</v>
      </c>
      <c r="N2812" s="17" t="n">
        <v>46272.6791666667</v>
      </c>
      <c r="O2812" s="17" t="n">
        <v>46272.71875</v>
      </c>
      <c r="P2812" s="17" t="n">
        <v>46272.7388888889</v>
      </c>
      <c r="Q2812" s="17" t="n">
        <v>46272.7479166667</v>
      </c>
      <c r="R2812" s="0" t="n">
        <v>640</v>
      </c>
      <c r="S2812" s="0" t="n">
        <v>0</v>
      </c>
      <c r="T2812" s="0" t="n">
        <v>0</v>
      </c>
      <c r="U2812" s="18" t="s">
        <v>130</v>
      </c>
      <c r="V2812" s="18" t="s">
        <v>139</v>
      </c>
      <c r="W2812" s="0" t="str">
        <f aca="false">IF(AND(X2812&gt;=6,X2812&lt;14),"A",IF(AND(X2812&gt;=14,X2812&lt;22),"B","C"))</f>
        <v>A</v>
      </c>
      <c r="X2812" s="18" t="n">
        <f aca="false">HOUR(H2812)</f>
        <v>9</v>
      </c>
      <c r="Y2812" s="18" t="n">
        <f aca="false">ROUND((I2812-H2812)*1440,0)</f>
        <v>152</v>
      </c>
      <c r="Z2812" s="18" t="n">
        <f aca="false">ROUND((J2812-I2812)*1440,0)</f>
        <v>7</v>
      </c>
      <c r="AA2812" s="18" t="n">
        <f aca="false">ROUND((K2812-J2812)*1440,0)</f>
        <v>84</v>
      </c>
      <c r="AB2812" s="18" t="n">
        <f aca="false">ROUND((L2812-K2812)*1440,0)</f>
        <v>7</v>
      </c>
      <c r="AC2812" s="18" t="n">
        <f aca="false">ROUND((M2812-L2812)*1440,0)</f>
        <v>99</v>
      </c>
      <c r="AD2812" s="18" t="n">
        <f aca="false">IF(N2812="","",ROUND((N2812-M2812)*1440,0))</f>
        <v>48</v>
      </c>
      <c r="AE2812" s="18" t="n">
        <f aca="false">IF(O2812="","",ROUND((O2812-N2812)*1440,0))</f>
        <v>57</v>
      </c>
      <c r="AF2812" s="18" t="n">
        <f aca="false">IF(P2812="","",ROUND((P2812-O2812)*1440,0))</f>
        <v>29</v>
      </c>
      <c r="AG2812" s="18" t="n">
        <f aca="false">IF(Q2812="","",ROUND((Q2812-P2812)*1440,0))</f>
        <v>13</v>
      </c>
      <c r="AH2812" s="18" t="n">
        <f aca="false">IF(Q2812="","",ROUND((Q2812-H2812)*1440,0))</f>
        <v>496</v>
      </c>
      <c r="AI2812" s="19" t="n">
        <f aca="false">ROUND(IF(O2812="",Assumptions!$B$25-K2812,O2812-K2812)*24,1)</f>
        <v>3.5</v>
      </c>
      <c r="AJ2812" s="20" t="n">
        <f aca="false">ROUND(MAX(N(Y2812)/Assumptions!$C$5, N(Z2812)/Assumptions!$C$6, N(AA2812)/Assumptions!$C$7, N(AB2812)/Assumptions!$C$8, N(AC2812)/Assumptions!$C$9, N(AD2812)/Assumptions!$C$10, N(AE2812)/Assumptions!$C$11, N(AF2812)/Assumptions!$C$12, N(AG2812)/Assumptions!$C$13),3)</f>
        <v>5.067</v>
      </c>
      <c r="AK2812" s="0" t="str">
        <f aca="false">IF(OR(U2812="Pending",U2812="On Hold"),"Open GRN (awaiting)",IF(AJ2812&lt;=1,"Within SLA",IF(ROUND(N(Y2812)/Assumptions!$C$5,3)=AJ2812,"Gate Wait",IF(ROUND(N(Z2812)/Assumptions!$C$6,3)=AJ2812,"Dock Wait",IF(ROUND(N(AA2812)/Assumptions!$C$7,3)=AJ2812,"Unloading",IF(ROUND(N(AB2812)/Assumptions!$C$8,3)=AJ2812,"Unload-to-QC Wait",IF(ROUND(N(AC2812)/Assumptions!$C$9,3)=AJ2812,"QC",IF(ROUND(N(AD2812)/Assumptions!$C$10,3)=AJ2812,"QC-to-GRN Wait",IF(ROUND(N(AE2812)/Assumptions!$C$11,3)=AJ2812,"GRN Processing",IF(ROUND(N(AF2812)/Assumptions!$C$12,3)=AJ2812,"GRN-to-Putaway Wait",IF(ROUND(N(AG2812)/Assumptions!$C$13,3)=AJ2812,"Putaway","Within SLA")))))))))))</f>
        <v>Gate Wait</v>
      </c>
    </row>
    <row r="2813" customFormat="false" ht="15" hidden="false" customHeight="false" outlineLevel="0" collapsed="false">
      <c r="A2813" s="0" t="s">
        <v>8025</v>
      </c>
      <c r="B2813" s="0" t="s">
        <v>8026</v>
      </c>
      <c r="C2813" s="0" t="s">
        <v>252</v>
      </c>
      <c r="D2813" s="0" t="s">
        <v>119</v>
      </c>
      <c r="E2813" s="0" t="s">
        <v>8027</v>
      </c>
      <c r="F2813" s="0" t="s">
        <v>155</v>
      </c>
      <c r="G2813" s="0" t="s">
        <v>129</v>
      </c>
      <c r="H2813" s="17" t="n">
        <v>46272.4034722222</v>
      </c>
      <c r="I2813" s="17" t="n">
        <v>46272.4236111111</v>
      </c>
      <c r="J2813" s="17" t="n">
        <v>46272.4486111111</v>
      </c>
      <c r="K2813" s="17" t="n">
        <v>46272.4756944445</v>
      </c>
      <c r="L2813" s="17" t="n">
        <v>46272.4770833333</v>
      </c>
      <c r="M2813" s="17" t="n">
        <v>46272.5013888889</v>
      </c>
      <c r="N2813" s="17" t="n">
        <v>46272.5430555556</v>
      </c>
      <c r="O2813" s="17" t="n">
        <v>46272.5583333333</v>
      </c>
      <c r="P2813" s="17" t="n">
        <v>46272.5652777778</v>
      </c>
      <c r="Q2813" s="17" t="n">
        <v>46272.5819444444</v>
      </c>
      <c r="R2813" s="0" t="n">
        <v>387</v>
      </c>
      <c r="S2813" s="0" t="n">
        <v>0</v>
      </c>
      <c r="T2813" s="0" t="n">
        <v>0</v>
      </c>
      <c r="U2813" s="18" t="s">
        <v>130</v>
      </c>
      <c r="V2813" s="18" t="s">
        <v>144</v>
      </c>
      <c r="W2813" s="0" t="str">
        <f aca="false">IF(AND(X2813&gt;=6,X2813&lt;14),"A",IF(AND(X2813&gt;=14,X2813&lt;22),"B","C"))</f>
        <v>A</v>
      </c>
      <c r="X2813" s="18" t="n">
        <f aca="false">HOUR(H2813)</f>
        <v>9</v>
      </c>
      <c r="Y2813" s="18" t="n">
        <f aca="false">ROUND((I2813-H2813)*1440,0)</f>
        <v>29</v>
      </c>
      <c r="Z2813" s="18" t="n">
        <f aca="false">ROUND((J2813-I2813)*1440,0)</f>
        <v>36</v>
      </c>
      <c r="AA2813" s="18" t="n">
        <f aca="false">ROUND((K2813-J2813)*1440,0)</f>
        <v>39</v>
      </c>
      <c r="AB2813" s="18" t="n">
        <f aca="false">ROUND((L2813-K2813)*1440,0)</f>
        <v>2</v>
      </c>
      <c r="AC2813" s="18" t="n">
        <f aca="false">ROUND((M2813-L2813)*1440,0)</f>
        <v>35</v>
      </c>
      <c r="AD2813" s="18" t="n">
        <f aca="false">IF(N2813="","",ROUND((N2813-M2813)*1440,0))</f>
        <v>60</v>
      </c>
      <c r="AE2813" s="18" t="n">
        <f aca="false">IF(O2813="","",ROUND((O2813-N2813)*1440,0))</f>
        <v>22</v>
      </c>
      <c r="AF2813" s="18" t="n">
        <f aca="false">IF(P2813="","",ROUND((P2813-O2813)*1440,0))</f>
        <v>10</v>
      </c>
      <c r="AG2813" s="18" t="n">
        <f aca="false">IF(Q2813="","",ROUND((Q2813-P2813)*1440,0))</f>
        <v>24</v>
      </c>
      <c r="AH2813" s="18" t="n">
        <f aca="false">IF(Q2813="","",ROUND((Q2813-H2813)*1440,0))</f>
        <v>257</v>
      </c>
      <c r="AI2813" s="19" t="n">
        <f aca="false">ROUND(IF(O2813="",Assumptions!$B$25-K2813,O2813-K2813)*24,1)</f>
        <v>2</v>
      </c>
      <c r="AJ2813" s="20" t="n">
        <f aca="false">ROUND(MAX(N(Y2813)/Assumptions!$C$5, N(Z2813)/Assumptions!$C$6, N(AA2813)/Assumptions!$C$7, N(AB2813)/Assumptions!$C$8, N(AC2813)/Assumptions!$C$9, N(AD2813)/Assumptions!$C$10, N(AE2813)/Assumptions!$C$11, N(AF2813)/Assumptions!$C$12, N(AG2813)/Assumptions!$C$13),3)</f>
        <v>2.4</v>
      </c>
      <c r="AK2813" s="0" t="str">
        <f aca="false">IF(OR(U2813="Pending",U2813="On Hold"),"Open GRN (awaiting)",IF(AJ2813&lt;=1,"Within SLA",IF(ROUND(N(Y2813)/Assumptions!$C$5,3)=AJ2813,"Gate Wait",IF(ROUND(N(Z2813)/Assumptions!$C$6,3)=AJ2813,"Dock Wait",IF(ROUND(N(AA2813)/Assumptions!$C$7,3)=AJ2813,"Unloading",IF(ROUND(N(AB2813)/Assumptions!$C$8,3)=AJ2813,"Unload-to-QC Wait",IF(ROUND(N(AC2813)/Assumptions!$C$9,3)=AJ2813,"QC",IF(ROUND(N(AD2813)/Assumptions!$C$10,3)=AJ2813,"QC-to-GRN Wait",IF(ROUND(N(AE2813)/Assumptions!$C$11,3)=AJ2813,"GRN Processing",IF(ROUND(N(AF2813)/Assumptions!$C$12,3)=AJ2813,"GRN-to-Putaway Wait",IF(ROUND(N(AG2813)/Assumptions!$C$13,3)=AJ2813,"Putaway","Within SLA")))))))))))</f>
        <v>Dock Wait</v>
      </c>
    </row>
    <row r="2814" customFormat="false" ht="15" hidden="false" customHeight="false" outlineLevel="0" collapsed="false">
      <c r="A2814" s="0" t="s">
        <v>8028</v>
      </c>
      <c r="B2814" s="0" t="s">
        <v>8029</v>
      </c>
      <c r="C2814" s="0" t="s">
        <v>134</v>
      </c>
      <c r="D2814" s="0" t="s">
        <v>119</v>
      </c>
      <c r="E2814" s="0" t="s">
        <v>8030</v>
      </c>
      <c r="F2814" s="0" t="s">
        <v>149</v>
      </c>
      <c r="G2814" s="0" t="s">
        <v>122</v>
      </c>
      <c r="H2814" s="17" t="n">
        <v>46272.4263888889</v>
      </c>
      <c r="I2814" s="17" t="n">
        <v>46272.44375</v>
      </c>
      <c r="J2814" s="17" t="n">
        <v>46272.4506944444</v>
      </c>
      <c r="K2814" s="17" t="n">
        <v>46272.4902777778</v>
      </c>
      <c r="L2814" s="17" t="n">
        <v>46272.4965277778</v>
      </c>
      <c r="M2814" s="17" t="n">
        <v>46272.5277777778</v>
      </c>
      <c r="N2814" s="17" t="n">
        <v>46272.58125</v>
      </c>
      <c r="O2814" s="17" t="n">
        <v>46272.6506944444</v>
      </c>
      <c r="P2814" s="17" t="n">
        <v>46272.6833333333</v>
      </c>
      <c r="Q2814" s="17" t="n">
        <v>46272.6951388889</v>
      </c>
      <c r="R2814" s="0" t="n">
        <v>648</v>
      </c>
      <c r="S2814" s="0" t="n">
        <v>0</v>
      </c>
      <c r="T2814" s="0" t="n">
        <v>0</v>
      </c>
      <c r="U2814" s="18" t="s">
        <v>130</v>
      </c>
      <c r="V2814" s="18" t="s">
        <v>144</v>
      </c>
      <c r="W2814" s="0" t="str">
        <f aca="false">IF(AND(X2814&gt;=6,X2814&lt;14),"A",IF(AND(X2814&gt;=14,X2814&lt;22),"B","C"))</f>
        <v>A</v>
      </c>
      <c r="X2814" s="18" t="n">
        <f aca="false">HOUR(H2814)</f>
        <v>10</v>
      </c>
      <c r="Y2814" s="18" t="n">
        <f aca="false">ROUND((I2814-H2814)*1440,0)</f>
        <v>25</v>
      </c>
      <c r="Z2814" s="18" t="n">
        <f aca="false">ROUND((J2814-I2814)*1440,0)</f>
        <v>10</v>
      </c>
      <c r="AA2814" s="18" t="n">
        <f aca="false">ROUND((K2814-J2814)*1440,0)</f>
        <v>57</v>
      </c>
      <c r="AB2814" s="18" t="n">
        <f aca="false">ROUND((L2814-K2814)*1440,0)</f>
        <v>9</v>
      </c>
      <c r="AC2814" s="18" t="n">
        <f aca="false">ROUND((M2814-L2814)*1440,0)</f>
        <v>45</v>
      </c>
      <c r="AD2814" s="18" t="n">
        <f aca="false">IF(N2814="","",ROUND((N2814-M2814)*1440,0))</f>
        <v>77</v>
      </c>
      <c r="AE2814" s="18" t="n">
        <f aca="false">IF(O2814="","",ROUND((O2814-N2814)*1440,0))</f>
        <v>100</v>
      </c>
      <c r="AF2814" s="18" t="n">
        <f aca="false">IF(P2814="","",ROUND((P2814-O2814)*1440,0))</f>
        <v>47</v>
      </c>
      <c r="AG2814" s="18" t="n">
        <f aca="false">IF(Q2814="","",ROUND((Q2814-P2814)*1440,0))</f>
        <v>17</v>
      </c>
      <c r="AH2814" s="18" t="n">
        <f aca="false">IF(Q2814="","",ROUND((Q2814-H2814)*1440,0))</f>
        <v>387</v>
      </c>
      <c r="AI2814" s="19" t="n">
        <f aca="false">ROUND(IF(O2814="",Assumptions!$B$25-K2814,O2814-K2814)*24,1)</f>
        <v>3.9</v>
      </c>
      <c r="AJ2814" s="20" t="n">
        <f aca="false">ROUND(MAX(N(Y2814)/Assumptions!$C$5, N(Z2814)/Assumptions!$C$6, N(AA2814)/Assumptions!$C$7, N(AB2814)/Assumptions!$C$8, N(AC2814)/Assumptions!$C$9, N(AD2814)/Assumptions!$C$10, N(AE2814)/Assumptions!$C$11, N(AF2814)/Assumptions!$C$12, N(AG2814)/Assumptions!$C$13),3)</f>
        <v>2.567</v>
      </c>
      <c r="AK2814" s="0" t="str">
        <f aca="false">IF(OR(U2814="Pending",U2814="On Hold"),"Open GRN (awaiting)",IF(AJ2814&lt;=1,"Within SLA",IF(ROUND(N(Y2814)/Assumptions!$C$5,3)=AJ2814,"Gate Wait",IF(ROUND(N(Z2814)/Assumptions!$C$6,3)=AJ2814,"Dock Wait",IF(ROUND(N(AA2814)/Assumptions!$C$7,3)=AJ2814,"Unloading",IF(ROUND(N(AB2814)/Assumptions!$C$8,3)=AJ2814,"Unload-to-QC Wait",IF(ROUND(N(AC2814)/Assumptions!$C$9,3)=AJ2814,"QC",IF(ROUND(N(AD2814)/Assumptions!$C$10,3)=AJ2814,"QC-to-GRN Wait",IF(ROUND(N(AE2814)/Assumptions!$C$11,3)=AJ2814,"GRN Processing",IF(ROUND(N(AF2814)/Assumptions!$C$12,3)=AJ2814,"GRN-to-Putaway Wait",IF(ROUND(N(AG2814)/Assumptions!$C$13,3)=AJ2814,"Putaway","Within SLA")))))))))))</f>
        <v>QC-to-GRN Wait</v>
      </c>
    </row>
    <row r="2815" customFormat="false" ht="15" hidden="false" customHeight="false" outlineLevel="0" collapsed="false">
      <c r="A2815" s="0" t="s">
        <v>8031</v>
      </c>
      <c r="B2815" s="0" t="s">
        <v>8032</v>
      </c>
      <c r="C2815" s="0" t="s">
        <v>134</v>
      </c>
      <c r="D2815" s="0" t="s">
        <v>135</v>
      </c>
      <c r="E2815" s="0" t="s">
        <v>8033</v>
      </c>
      <c r="F2815" s="0" t="s">
        <v>149</v>
      </c>
      <c r="G2815" s="0" t="s">
        <v>138</v>
      </c>
      <c r="H2815" s="17" t="n">
        <v>46272.4326388889</v>
      </c>
      <c r="I2815" s="17" t="n">
        <v>46272.4520833333</v>
      </c>
      <c r="J2815" s="17" t="n">
        <v>46272.4576388889</v>
      </c>
      <c r="K2815" s="17" t="n">
        <v>46272.4708333333</v>
      </c>
      <c r="L2815" s="17" t="n">
        <v>46272.4798611111</v>
      </c>
      <c r="M2815" s="17" t="n">
        <v>46272.4909722222</v>
      </c>
      <c r="N2815" s="17" t="n">
        <v>46272.5145833333</v>
      </c>
      <c r="O2815" s="17" t="n">
        <v>46272.5361111111</v>
      </c>
      <c r="P2815" s="17" t="n">
        <v>46272.55625</v>
      </c>
      <c r="Q2815" s="17" t="n">
        <v>46272.5868055556</v>
      </c>
      <c r="R2815" s="0" t="n">
        <v>175</v>
      </c>
      <c r="S2815" s="0" t="n">
        <v>0</v>
      </c>
      <c r="T2815" s="0" t="n">
        <v>0</v>
      </c>
      <c r="U2815" s="18" t="s">
        <v>130</v>
      </c>
      <c r="V2815" s="18" t="s">
        <v>144</v>
      </c>
      <c r="W2815" s="0" t="str">
        <f aca="false">IF(AND(X2815&gt;=6,X2815&lt;14),"A",IF(AND(X2815&gt;=14,X2815&lt;22),"B","C"))</f>
        <v>A</v>
      </c>
      <c r="X2815" s="18" t="n">
        <f aca="false">HOUR(H2815)</f>
        <v>10</v>
      </c>
      <c r="Y2815" s="18" t="n">
        <f aca="false">ROUND((I2815-H2815)*1440,0)</f>
        <v>28</v>
      </c>
      <c r="Z2815" s="18" t="n">
        <f aca="false">ROUND((J2815-I2815)*1440,0)</f>
        <v>8</v>
      </c>
      <c r="AA2815" s="18" t="n">
        <f aca="false">ROUND((K2815-J2815)*1440,0)</f>
        <v>19</v>
      </c>
      <c r="AB2815" s="18" t="n">
        <f aca="false">ROUND((L2815-K2815)*1440,0)</f>
        <v>13</v>
      </c>
      <c r="AC2815" s="18" t="n">
        <f aca="false">ROUND((M2815-L2815)*1440,0)</f>
        <v>16</v>
      </c>
      <c r="AD2815" s="18" t="n">
        <f aca="false">IF(N2815="","",ROUND((N2815-M2815)*1440,0))</f>
        <v>34</v>
      </c>
      <c r="AE2815" s="18" t="n">
        <f aca="false">IF(O2815="","",ROUND((O2815-N2815)*1440,0))</f>
        <v>31</v>
      </c>
      <c r="AF2815" s="18" t="n">
        <f aca="false">IF(P2815="","",ROUND((P2815-O2815)*1440,0))</f>
        <v>29</v>
      </c>
      <c r="AG2815" s="18" t="n">
        <f aca="false">IF(Q2815="","",ROUND((Q2815-P2815)*1440,0))</f>
        <v>44</v>
      </c>
      <c r="AH2815" s="18" t="n">
        <f aca="false">IF(Q2815="","",ROUND((Q2815-H2815)*1440,0))</f>
        <v>222</v>
      </c>
      <c r="AI2815" s="19" t="n">
        <f aca="false">ROUND(IF(O2815="",Assumptions!$B$25-K2815,O2815-K2815)*24,1)</f>
        <v>1.6</v>
      </c>
      <c r="AJ2815" s="20" t="n">
        <f aca="false">ROUND(MAX(N(Y2815)/Assumptions!$C$5, N(Z2815)/Assumptions!$C$6, N(AA2815)/Assumptions!$C$7, N(AB2815)/Assumptions!$C$8, N(AC2815)/Assumptions!$C$9, N(AD2815)/Assumptions!$C$10, N(AE2815)/Assumptions!$C$11, N(AF2815)/Assumptions!$C$12, N(AG2815)/Assumptions!$C$13),3)</f>
        <v>1.45</v>
      </c>
      <c r="AK2815" s="0" t="str">
        <f aca="false">IF(OR(U2815="Pending",U2815="On Hold"),"Open GRN (awaiting)",IF(AJ2815&lt;=1,"Within SLA",IF(ROUND(N(Y2815)/Assumptions!$C$5,3)=AJ2815,"Gate Wait",IF(ROUND(N(Z2815)/Assumptions!$C$6,3)=AJ2815,"Dock Wait",IF(ROUND(N(AA2815)/Assumptions!$C$7,3)=AJ2815,"Unloading",IF(ROUND(N(AB2815)/Assumptions!$C$8,3)=AJ2815,"Unload-to-QC Wait",IF(ROUND(N(AC2815)/Assumptions!$C$9,3)=AJ2815,"QC",IF(ROUND(N(AD2815)/Assumptions!$C$10,3)=AJ2815,"QC-to-GRN Wait",IF(ROUND(N(AE2815)/Assumptions!$C$11,3)=AJ2815,"GRN Processing",IF(ROUND(N(AF2815)/Assumptions!$C$12,3)=AJ2815,"GRN-to-Putaway Wait",IF(ROUND(N(AG2815)/Assumptions!$C$13,3)=AJ2815,"Putaway","Within SLA")))))))))))</f>
        <v>GRN-to-Putaway Wait</v>
      </c>
    </row>
    <row r="2816" customFormat="false" ht="15" hidden="false" customHeight="false" outlineLevel="0" collapsed="false">
      <c r="A2816" s="0" t="s">
        <v>8034</v>
      </c>
      <c r="B2816" s="0" t="s">
        <v>8035</v>
      </c>
      <c r="C2816" s="0" t="s">
        <v>134</v>
      </c>
      <c r="D2816" s="0" t="s">
        <v>135</v>
      </c>
      <c r="E2816" s="0" t="s">
        <v>8036</v>
      </c>
      <c r="F2816" s="0" t="s">
        <v>149</v>
      </c>
      <c r="G2816" s="0" t="s">
        <v>178</v>
      </c>
      <c r="H2816" s="17" t="n">
        <v>46272.4479166667</v>
      </c>
      <c r="I2816" s="17" t="n">
        <v>46272.4743055556</v>
      </c>
      <c r="J2816" s="17" t="n">
        <v>46272.525</v>
      </c>
      <c r="K2816" s="17" t="n">
        <v>46272.5402777778</v>
      </c>
      <c r="L2816" s="17" t="n">
        <v>46272.5430555556</v>
      </c>
      <c r="M2816" s="17" t="n">
        <v>46272.5770833333</v>
      </c>
      <c r="N2816" s="17" t="n">
        <v>46272.60625</v>
      </c>
      <c r="O2816" s="17" t="n">
        <v>46272.6708333333</v>
      </c>
      <c r="P2816" s="17" t="n">
        <v>46272.6763888889</v>
      </c>
      <c r="Q2816" s="17" t="n">
        <v>46272.6951388889</v>
      </c>
      <c r="R2816" s="0" t="n">
        <v>585</v>
      </c>
      <c r="S2816" s="0" t="n">
        <v>0</v>
      </c>
      <c r="T2816" s="0" t="n">
        <v>0</v>
      </c>
      <c r="U2816" s="18" t="s">
        <v>130</v>
      </c>
      <c r="V2816" s="18" t="s">
        <v>139</v>
      </c>
      <c r="W2816" s="0" t="str">
        <f aca="false">IF(AND(X2816&gt;=6,X2816&lt;14),"A",IF(AND(X2816&gt;=14,X2816&lt;22),"B","C"))</f>
        <v>A</v>
      </c>
      <c r="X2816" s="18" t="n">
        <f aca="false">HOUR(H2816)</f>
        <v>10</v>
      </c>
      <c r="Y2816" s="18" t="n">
        <f aca="false">ROUND((I2816-H2816)*1440,0)</f>
        <v>38</v>
      </c>
      <c r="Z2816" s="18" t="n">
        <f aca="false">ROUND((J2816-I2816)*1440,0)</f>
        <v>73</v>
      </c>
      <c r="AA2816" s="18" t="n">
        <f aca="false">ROUND((K2816-J2816)*1440,0)</f>
        <v>22</v>
      </c>
      <c r="AB2816" s="18" t="n">
        <f aca="false">ROUND((L2816-K2816)*1440,0)</f>
        <v>4</v>
      </c>
      <c r="AC2816" s="18" t="n">
        <f aca="false">ROUND((M2816-L2816)*1440,0)</f>
        <v>49</v>
      </c>
      <c r="AD2816" s="18" t="n">
        <f aca="false">IF(N2816="","",ROUND((N2816-M2816)*1440,0))</f>
        <v>42</v>
      </c>
      <c r="AE2816" s="18" t="n">
        <f aca="false">IF(O2816="","",ROUND((O2816-N2816)*1440,0))</f>
        <v>93</v>
      </c>
      <c r="AF2816" s="18" t="n">
        <f aca="false">IF(P2816="","",ROUND((P2816-O2816)*1440,0))</f>
        <v>8</v>
      </c>
      <c r="AG2816" s="18" t="n">
        <f aca="false">IF(Q2816="","",ROUND((Q2816-P2816)*1440,0))</f>
        <v>27</v>
      </c>
      <c r="AH2816" s="18" t="n">
        <f aca="false">IF(Q2816="","",ROUND((Q2816-H2816)*1440,0))</f>
        <v>356</v>
      </c>
      <c r="AI2816" s="19" t="n">
        <f aca="false">ROUND(IF(O2816="",Assumptions!$B$25-K2816,O2816-K2816)*24,1)</f>
        <v>3.1</v>
      </c>
      <c r="AJ2816" s="20" t="n">
        <f aca="false">ROUND(MAX(N(Y2816)/Assumptions!$C$5, N(Z2816)/Assumptions!$C$6, N(AA2816)/Assumptions!$C$7, N(AB2816)/Assumptions!$C$8, N(AC2816)/Assumptions!$C$9, N(AD2816)/Assumptions!$C$10, N(AE2816)/Assumptions!$C$11, N(AF2816)/Assumptions!$C$12, N(AG2816)/Assumptions!$C$13),3)</f>
        <v>4.867</v>
      </c>
      <c r="AK2816" s="0" t="str">
        <f aca="false">IF(OR(U2816="Pending",U2816="On Hold"),"Open GRN (awaiting)",IF(AJ2816&lt;=1,"Within SLA",IF(ROUND(N(Y2816)/Assumptions!$C$5,3)=AJ2816,"Gate Wait",IF(ROUND(N(Z2816)/Assumptions!$C$6,3)=AJ2816,"Dock Wait",IF(ROUND(N(AA2816)/Assumptions!$C$7,3)=AJ2816,"Unloading",IF(ROUND(N(AB2816)/Assumptions!$C$8,3)=AJ2816,"Unload-to-QC Wait",IF(ROUND(N(AC2816)/Assumptions!$C$9,3)=AJ2816,"QC",IF(ROUND(N(AD2816)/Assumptions!$C$10,3)=AJ2816,"QC-to-GRN Wait",IF(ROUND(N(AE2816)/Assumptions!$C$11,3)=AJ2816,"GRN Processing",IF(ROUND(N(AF2816)/Assumptions!$C$12,3)=AJ2816,"GRN-to-Putaway Wait",IF(ROUND(N(AG2816)/Assumptions!$C$13,3)=AJ2816,"Putaway","Within SLA")))))))))))</f>
        <v>Dock Wait</v>
      </c>
    </row>
    <row r="2817" customFormat="false" ht="15" hidden="false" customHeight="false" outlineLevel="0" collapsed="false">
      <c r="A2817" s="0" t="s">
        <v>8037</v>
      </c>
      <c r="B2817" s="0" t="s">
        <v>8038</v>
      </c>
      <c r="C2817" s="0" t="s">
        <v>286</v>
      </c>
      <c r="D2817" s="0" t="s">
        <v>119</v>
      </c>
      <c r="E2817" s="0" t="s">
        <v>1627</v>
      </c>
      <c r="F2817" s="0" t="s">
        <v>121</v>
      </c>
      <c r="G2817" s="0" t="s">
        <v>129</v>
      </c>
      <c r="H2817" s="17" t="n">
        <v>46272.4506944444</v>
      </c>
      <c r="I2817" s="17" t="n">
        <v>46272.5076388889</v>
      </c>
      <c r="J2817" s="17" t="n">
        <v>46272.5111111111</v>
      </c>
      <c r="K2817" s="17" t="n">
        <v>46272.5861111111</v>
      </c>
      <c r="L2817" s="17" t="n">
        <v>46272.59375</v>
      </c>
      <c r="M2817" s="17" t="n">
        <v>46272.6111111111</v>
      </c>
      <c r="N2817" s="17" t="n">
        <v>46272.6340277778</v>
      </c>
      <c r="O2817" s="17" t="n">
        <v>46272.6534722222</v>
      </c>
      <c r="P2817" s="17" t="n">
        <v>46272.675</v>
      </c>
      <c r="Q2817" s="17" t="n">
        <v>46272.70625</v>
      </c>
      <c r="R2817" s="0" t="n">
        <v>1033</v>
      </c>
      <c r="S2817" s="0" t="n">
        <v>0</v>
      </c>
      <c r="T2817" s="0" t="n">
        <v>0</v>
      </c>
      <c r="U2817" s="18" t="s">
        <v>130</v>
      </c>
      <c r="V2817" s="18" t="s">
        <v>82</v>
      </c>
      <c r="W2817" s="0" t="str">
        <f aca="false">IF(AND(X2817&gt;=6,X2817&lt;14),"A",IF(AND(X2817&gt;=14,X2817&lt;22),"B","C"))</f>
        <v>A</v>
      </c>
      <c r="X2817" s="18" t="n">
        <f aca="false">HOUR(H2817)</f>
        <v>10</v>
      </c>
      <c r="Y2817" s="18" t="n">
        <f aca="false">ROUND((I2817-H2817)*1440,0)</f>
        <v>82</v>
      </c>
      <c r="Z2817" s="18" t="n">
        <f aca="false">ROUND((J2817-I2817)*1440,0)</f>
        <v>5</v>
      </c>
      <c r="AA2817" s="18" t="n">
        <f aca="false">ROUND((K2817-J2817)*1440,0)</f>
        <v>108</v>
      </c>
      <c r="AB2817" s="18" t="n">
        <f aca="false">ROUND((L2817-K2817)*1440,0)</f>
        <v>11</v>
      </c>
      <c r="AC2817" s="18" t="n">
        <f aca="false">ROUND((M2817-L2817)*1440,0)</f>
        <v>25</v>
      </c>
      <c r="AD2817" s="18" t="n">
        <f aca="false">IF(N2817="","",ROUND((N2817-M2817)*1440,0))</f>
        <v>33</v>
      </c>
      <c r="AE2817" s="18" t="n">
        <f aca="false">IF(O2817="","",ROUND((O2817-N2817)*1440,0))</f>
        <v>28</v>
      </c>
      <c r="AF2817" s="18" t="n">
        <f aca="false">IF(P2817="","",ROUND((P2817-O2817)*1440,0))</f>
        <v>31</v>
      </c>
      <c r="AG2817" s="18" t="n">
        <f aca="false">IF(Q2817="","",ROUND((Q2817-P2817)*1440,0))</f>
        <v>45</v>
      </c>
      <c r="AH2817" s="18" t="n">
        <f aca="false">IF(Q2817="","",ROUND((Q2817-H2817)*1440,0))</f>
        <v>368</v>
      </c>
      <c r="AI2817" s="19" t="n">
        <f aca="false">ROUND(IF(O2817="",Assumptions!$B$25-K2817,O2817-K2817)*24,1)</f>
        <v>1.6</v>
      </c>
      <c r="AJ2817" s="20" t="n">
        <f aca="false">ROUND(MAX(N(Y2817)/Assumptions!$C$5, N(Z2817)/Assumptions!$C$6, N(AA2817)/Assumptions!$C$7, N(AB2817)/Assumptions!$C$8, N(AC2817)/Assumptions!$C$9, N(AD2817)/Assumptions!$C$10, N(AE2817)/Assumptions!$C$11, N(AF2817)/Assumptions!$C$12, N(AG2817)/Assumptions!$C$13),3)</f>
        <v>2.733</v>
      </c>
      <c r="AK2817" s="0" t="str">
        <f aca="false">IF(OR(U2817="Pending",U2817="On Hold"),"Open GRN (awaiting)",IF(AJ2817&lt;=1,"Within SLA",IF(ROUND(N(Y2817)/Assumptions!$C$5,3)=AJ2817,"Gate Wait",IF(ROUND(N(Z2817)/Assumptions!$C$6,3)=AJ2817,"Dock Wait",IF(ROUND(N(AA2817)/Assumptions!$C$7,3)=AJ2817,"Unloading",IF(ROUND(N(AB2817)/Assumptions!$C$8,3)=AJ2817,"Unload-to-QC Wait",IF(ROUND(N(AC2817)/Assumptions!$C$9,3)=AJ2817,"QC",IF(ROUND(N(AD2817)/Assumptions!$C$10,3)=AJ2817,"QC-to-GRN Wait",IF(ROUND(N(AE2817)/Assumptions!$C$11,3)=AJ2817,"GRN Processing",IF(ROUND(N(AF2817)/Assumptions!$C$12,3)=AJ2817,"GRN-to-Putaway Wait",IF(ROUND(N(AG2817)/Assumptions!$C$13,3)=AJ2817,"Putaway","Within SLA")))))))))))</f>
        <v>Gate Wait</v>
      </c>
    </row>
    <row r="2818" customFormat="false" ht="15" hidden="false" customHeight="false" outlineLevel="0" collapsed="false">
      <c r="A2818" s="0" t="s">
        <v>8039</v>
      </c>
      <c r="B2818" s="0" t="s">
        <v>8040</v>
      </c>
      <c r="C2818" s="0" t="s">
        <v>142</v>
      </c>
      <c r="D2818" s="0" t="s">
        <v>147</v>
      </c>
      <c r="E2818" s="0" t="s">
        <v>8041</v>
      </c>
      <c r="F2818" s="0" t="s">
        <v>149</v>
      </c>
      <c r="G2818" s="0" t="s">
        <v>167</v>
      </c>
      <c r="H2818" s="17" t="n">
        <v>46272.4520833333</v>
      </c>
      <c r="I2818" s="17" t="n">
        <v>46272.4729166667</v>
      </c>
      <c r="J2818" s="17" t="n">
        <v>46272.4819444444</v>
      </c>
      <c r="K2818" s="17" t="n">
        <v>46272.5041666667</v>
      </c>
      <c r="L2818" s="17" t="n">
        <v>46272.5152777778</v>
      </c>
      <c r="M2818" s="17" t="n">
        <v>46272.5291666667</v>
      </c>
      <c r="N2818" s="17" t="n">
        <v>46272.5479166667</v>
      </c>
      <c r="O2818" s="17" t="n">
        <v>46272.5625</v>
      </c>
      <c r="P2818" s="17" t="n">
        <v>46272.5722222222</v>
      </c>
      <c r="Q2818" s="17" t="n">
        <v>46272.5854166667</v>
      </c>
      <c r="R2818" s="0" t="n">
        <v>177</v>
      </c>
      <c r="S2818" s="0" t="n">
        <v>0</v>
      </c>
      <c r="T2818" s="0" t="n">
        <v>0</v>
      </c>
      <c r="U2818" s="18" t="s">
        <v>130</v>
      </c>
      <c r="V2818" s="18" t="s">
        <v>139</v>
      </c>
      <c r="W2818" s="0" t="str">
        <f aca="false">IF(AND(X2818&gt;=6,X2818&lt;14),"A",IF(AND(X2818&gt;=14,X2818&lt;22),"B","C"))</f>
        <v>A</v>
      </c>
      <c r="X2818" s="18" t="n">
        <f aca="false">HOUR(H2818)</f>
        <v>10</v>
      </c>
      <c r="Y2818" s="18" t="n">
        <f aca="false">ROUND((I2818-H2818)*1440,0)</f>
        <v>30</v>
      </c>
      <c r="Z2818" s="18" t="n">
        <f aca="false">ROUND((J2818-I2818)*1440,0)</f>
        <v>13</v>
      </c>
      <c r="AA2818" s="18" t="n">
        <f aca="false">ROUND((K2818-J2818)*1440,0)</f>
        <v>32</v>
      </c>
      <c r="AB2818" s="18" t="n">
        <f aca="false">ROUND((L2818-K2818)*1440,0)</f>
        <v>16</v>
      </c>
      <c r="AC2818" s="18" t="n">
        <f aca="false">ROUND((M2818-L2818)*1440,0)</f>
        <v>20</v>
      </c>
      <c r="AD2818" s="18" t="n">
        <f aca="false">IF(N2818="","",ROUND((N2818-M2818)*1440,0))</f>
        <v>27</v>
      </c>
      <c r="AE2818" s="18" t="n">
        <f aca="false">IF(O2818="","",ROUND((O2818-N2818)*1440,0))</f>
        <v>21</v>
      </c>
      <c r="AF2818" s="18" t="n">
        <f aca="false">IF(P2818="","",ROUND((P2818-O2818)*1440,0))</f>
        <v>14</v>
      </c>
      <c r="AG2818" s="18" t="n">
        <f aca="false">IF(Q2818="","",ROUND((Q2818-P2818)*1440,0))</f>
        <v>19</v>
      </c>
      <c r="AH2818" s="18" t="n">
        <f aca="false">IF(Q2818="","",ROUND((Q2818-H2818)*1440,0))</f>
        <v>192</v>
      </c>
      <c r="AI2818" s="19" t="n">
        <f aca="false">ROUND(IF(O2818="",Assumptions!$B$25-K2818,O2818-K2818)*24,1)</f>
        <v>1.4</v>
      </c>
      <c r="AJ2818" s="20" t="n">
        <f aca="false">ROUND(MAX(N(Y2818)/Assumptions!$C$5, N(Z2818)/Assumptions!$C$6, N(AA2818)/Assumptions!$C$7, N(AB2818)/Assumptions!$C$8, N(AC2818)/Assumptions!$C$9, N(AD2818)/Assumptions!$C$10, N(AE2818)/Assumptions!$C$11, N(AF2818)/Assumptions!$C$12, N(AG2818)/Assumptions!$C$13),3)</f>
        <v>1.067</v>
      </c>
      <c r="AK2818" s="0" t="str">
        <f aca="false">IF(OR(U2818="Pending",U2818="On Hold"),"Open GRN (awaiting)",IF(AJ2818&lt;=1,"Within SLA",IF(ROUND(N(Y2818)/Assumptions!$C$5,3)=AJ2818,"Gate Wait",IF(ROUND(N(Z2818)/Assumptions!$C$6,3)=AJ2818,"Dock Wait",IF(ROUND(N(AA2818)/Assumptions!$C$7,3)=AJ2818,"Unloading",IF(ROUND(N(AB2818)/Assumptions!$C$8,3)=AJ2818,"Unload-to-QC Wait",IF(ROUND(N(AC2818)/Assumptions!$C$9,3)=AJ2818,"QC",IF(ROUND(N(AD2818)/Assumptions!$C$10,3)=AJ2818,"QC-to-GRN Wait",IF(ROUND(N(AE2818)/Assumptions!$C$11,3)=AJ2818,"GRN Processing",IF(ROUND(N(AF2818)/Assumptions!$C$12,3)=AJ2818,"GRN-to-Putaway Wait",IF(ROUND(N(AG2818)/Assumptions!$C$13,3)=AJ2818,"Putaway","Within SLA")))))))))))</f>
        <v>Unload-to-QC Wait</v>
      </c>
    </row>
    <row r="2819" customFormat="false" ht="15" hidden="false" customHeight="false" outlineLevel="0" collapsed="false">
      <c r="A2819" s="0" t="s">
        <v>8042</v>
      </c>
      <c r="B2819" s="0" t="s">
        <v>8043</v>
      </c>
      <c r="C2819" s="0" t="s">
        <v>134</v>
      </c>
      <c r="D2819" s="0" t="s">
        <v>147</v>
      </c>
      <c r="E2819" s="0" t="s">
        <v>8030</v>
      </c>
      <c r="F2819" s="0" t="s">
        <v>149</v>
      </c>
      <c r="G2819" s="0" t="s">
        <v>150</v>
      </c>
      <c r="H2819" s="17" t="n">
        <v>46272.4597222222</v>
      </c>
      <c r="I2819" s="17" t="n">
        <v>46272.5083333333</v>
      </c>
      <c r="J2819" s="17" t="n">
        <v>46272.5118055556</v>
      </c>
      <c r="K2819" s="17" t="n">
        <v>46272.5590277778</v>
      </c>
      <c r="L2819" s="17" t="n">
        <v>46272.5819444444</v>
      </c>
      <c r="M2819" s="17" t="n">
        <v>46272.5916666667</v>
      </c>
      <c r="N2819" s="17" t="n">
        <v>46272.6076388889</v>
      </c>
      <c r="O2819" s="17" t="n">
        <v>46272.6305555556</v>
      </c>
      <c r="P2819" s="17" t="n">
        <v>46272.6388888889</v>
      </c>
      <c r="Q2819" s="17" t="n">
        <v>46272.6534722222</v>
      </c>
      <c r="R2819" s="0" t="n">
        <v>957</v>
      </c>
      <c r="S2819" s="0" t="n">
        <v>0</v>
      </c>
      <c r="T2819" s="0" t="n">
        <v>0</v>
      </c>
      <c r="U2819" s="18" t="s">
        <v>130</v>
      </c>
      <c r="V2819" s="18" t="s">
        <v>82</v>
      </c>
      <c r="W2819" s="0" t="str">
        <f aca="false">IF(AND(X2819&gt;=6,X2819&lt;14),"A",IF(AND(X2819&gt;=14,X2819&lt;22),"B","C"))</f>
        <v>A</v>
      </c>
      <c r="X2819" s="18" t="n">
        <f aca="false">HOUR(H2819)</f>
        <v>11</v>
      </c>
      <c r="Y2819" s="18" t="n">
        <f aca="false">ROUND((I2819-H2819)*1440,0)</f>
        <v>70</v>
      </c>
      <c r="Z2819" s="18" t="n">
        <f aca="false">ROUND((J2819-I2819)*1440,0)</f>
        <v>5</v>
      </c>
      <c r="AA2819" s="18" t="n">
        <f aca="false">ROUND((K2819-J2819)*1440,0)</f>
        <v>68</v>
      </c>
      <c r="AB2819" s="18" t="n">
        <f aca="false">ROUND((L2819-K2819)*1440,0)</f>
        <v>33</v>
      </c>
      <c r="AC2819" s="18" t="n">
        <f aca="false">ROUND((M2819-L2819)*1440,0)</f>
        <v>14</v>
      </c>
      <c r="AD2819" s="18" t="n">
        <f aca="false">IF(N2819="","",ROUND((N2819-M2819)*1440,0))</f>
        <v>23</v>
      </c>
      <c r="AE2819" s="18" t="n">
        <f aca="false">IF(O2819="","",ROUND((O2819-N2819)*1440,0))</f>
        <v>33</v>
      </c>
      <c r="AF2819" s="18" t="n">
        <f aca="false">IF(P2819="","",ROUND((P2819-O2819)*1440,0))</f>
        <v>12</v>
      </c>
      <c r="AG2819" s="18" t="n">
        <f aca="false">IF(Q2819="","",ROUND((Q2819-P2819)*1440,0))</f>
        <v>21</v>
      </c>
      <c r="AH2819" s="18" t="n">
        <f aca="false">IF(Q2819="","",ROUND((Q2819-H2819)*1440,0))</f>
        <v>279</v>
      </c>
      <c r="AI2819" s="19" t="n">
        <f aca="false">ROUND(IF(O2819="",Assumptions!$B$25-K2819,O2819-K2819)*24,1)</f>
        <v>1.7</v>
      </c>
      <c r="AJ2819" s="20" t="n">
        <f aca="false">ROUND(MAX(N(Y2819)/Assumptions!$C$5, N(Z2819)/Assumptions!$C$6, N(AA2819)/Assumptions!$C$7, N(AB2819)/Assumptions!$C$8, N(AC2819)/Assumptions!$C$9, N(AD2819)/Assumptions!$C$10, N(AE2819)/Assumptions!$C$11, N(AF2819)/Assumptions!$C$12, N(AG2819)/Assumptions!$C$13),3)</f>
        <v>2.333</v>
      </c>
      <c r="AK2819" s="0" t="str">
        <f aca="false">IF(OR(U2819="Pending",U2819="On Hold"),"Open GRN (awaiting)",IF(AJ2819&lt;=1,"Within SLA",IF(ROUND(N(Y2819)/Assumptions!$C$5,3)=AJ2819,"Gate Wait",IF(ROUND(N(Z2819)/Assumptions!$C$6,3)=AJ2819,"Dock Wait",IF(ROUND(N(AA2819)/Assumptions!$C$7,3)=AJ2819,"Unloading",IF(ROUND(N(AB2819)/Assumptions!$C$8,3)=AJ2819,"Unload-to-QC Wait",IF(ROUND(N(AC2819)/Assumptions!$C$9,3)=AJ2819,"QC",IF(ROUND(N(AD2819)/Assumptions!$C$10,3)=AJ2819,"QC-to-GRN Wait",IF(ROUND(N(AE2819)/Assumptions!$C$11,3)=AJ2819,"GRN Processing",IF(ROUND(N(AF2819)/Assumptions!$C$12,3)=AJ2819,"GRN-to-Putaway Wait",IF(ROUND(N(AG2819)/Assumptions!$C$13,3)=AJ2819,"Putaway","Within SLA")))))))))))</f>
        <v>Gate Wait</v>
      </c>
    </row>
    <row r="2820" customFormat="false" ht="15" hidden="false" customHeight="false" outlineLevel="0" collapsed="false">
      <c r="A2820" s="0" t="s">
        <v>8044</v>
      </c>
      <c r="B2820" s="0" t="s">
        <v>8045</v>
      </c>
      <c r="C2820" s="0" t="s">
        <v>142</v>
      </c>
      <c r="D2820" s="0" t="s">
        <v>135</v>
      </c>
      <c r="E2820" s="0" t="s">
        <v>3847</v>
      </c>
      <c r="F2820" s="0" t="s">
        <v>137</v>
      </c>
      <c r="G2820" s="0" t="s">
        <v>178</v>
      </c>
      <c r="H2820" s="17" t="n">
        <v>46272.46875</v>
      </c>
      <c r="I2820" s="17" t="n">
        <v>46272.5541666667</v>
      </c>
      <c r="J2820" s="17" t="n">
        <v>46272.5569444444</v>
      </c>
      <c r="K2820" s="17" t="n">
        <v>46272.5840277778</v>
      </c>
      <c r="L2820" s="17" t="n">
        <v>46272.5895833333</v>
      </c>
      <c r="M2820" s="17" t="n">
        <v>46272.6173611111</v>
      </c>
      <c r="N2820" s="17" t="n">
        <v>46272.6611111111</v>
      </c>
      <c r="O2820" s="17" t="n">
        <v>46272.7006944444</v>
      </c>
      <c r="P2820" s="17" t="n">
        <v>46272.7083333333</v>
      </c>
      <c r="Q2820" s="17" t="n">
        <v>46272.7215277778</v>
      </c>
      <c r="R2820" s="0" t="n">
        <v>428</v>
      </c>
      <c r="S2820" s="0" t="n">
        <v>0</v>
      </c>
      <c r="T2820" s="0" t="n">
        <v>0</v>
      </c>
      <c r="U2820" s="18" t="s">
        <v>130</v>
      </c>
      <c r="V2820" s="18" t="s">
        <v>139</v>
      </c>
      <c r="W2820" s="0" t="str">
        <f aca="false">IF(AND(X2820&gt;=6,X2820&lt;14),"A",IF(AND(X2820&gt;=14,X2820&lt;22),"B","C"))</f>
        <v>A</v>
      </c>
      <c r="X2820" s="18" t="n">
        <f aca="false">HOUR(H2820)</f>
        <v>11</v>
      </c>
      <c r="Y2820" s="18" t="n">
        <f aca="false">ROUND((I2820-H2820)*1440,0)</f>
        <v>123</v>
      </c>
      <c r="Z2820" s="18" t="n">
        <f aca="false">ROUND((J2820-I2820)*1440,0)</f>
        <v>4</v>
      </c>
      <c r="AA2820" s="18" t="n">
        <f aca="false">ROUND((K2820-J2820)*1440,0)</f>
        <v>39</v>
      </c>
      <c r="AB2820" s="18" t="n">
        <f aca="false">ROUND((L2820-K2820)*1440,0)</f>
        <v>8</v>
      </c>
      <c r="AC2820" s="18" t="n">
        <f aca="false">ROUND((M2820-L2820)*1440,0)</f>
        <v>40</v>
      </c>
      <c r="AD2820" s="18" t="n">
        <f aca="false">IF(N2820="","",ROUND((N2820-M2820)*1440,0))</f>
        <v>63</v>
      </c>
      <c r="AE2820" s="18" t="n">
        <f aca="false">IF(O2820="","",ROUND((O2820-N2820)*1440,0))</f>
        <v>57</v>
      </c>
      <c r="AF2820" s="18" t="n">
        <f aca="false">IF(P2820="","",ROUND((P2820-O2820)*1440,0))</f>
        <v>11</v>
      </c>
      <c r="AG2820" s="18" t="n">
        <f aca="false">IF(Q2820="","",ROUND((Q2820-P2820)*1440,0))</f>
        <v>19</v>
      </c>
      <c r="AH2820" s="18" t="n">
        <f aca="false">IF(Q2820="","",ROUND((Q2820-H2820)*1440,0))</f>
        <v>364</v>
      </c>
      <c r="AI2820" s="19" t="n">
        <f aca="false">ROUND(IF(O2820="",Assumptions!$B$25-K2820,O2820-K2820)*24,1)</f>
        <v>2.8</v>
      </c>
      <c r="AJ2820" s="20" t="n">
        <f aca="false">ROUND(MAX(N(Y2820)/Assumptions!$C$5, N(Z2820)/Assumptions!$C$6, N(AA2820)/Assumptions!$C$7, N(AB2820)/Assumptions!$C$8, N(AC2820)/Assumptions!$C$9, N(AD2820)/Assumptions!$C$10, N(AE2820)/Assumptions!$C$11, N(AF2820)/Assumptions!$C$12, N(AG2820)/Assumptions!$C$13),3)</f>
        <v>4.1</v>
      </c>
      <c r="AK2820" s="0" t="str">
        <f aca="false">IF(OR(U2820="Pending",U2820="On Hold"),"Open GRN (awaiting)",IF(AJ2820&lt;=1,"Within SLA",IF(ROUND(N(Y2820)/Assumptions!$C$5,3)=AJ2820,"Gate Wait",IF(ROUND(N(Z2820)/Assumptions!$C$6,3)=AJ2820,"Dock Wait",IF(ROUND(N(AA2820)/Assumptions!$C$7,3)=AJ2820,"Unloading",IF(ROUND(N(AB2820)/Assumptions!$C$8,3)=AJ2820,"Unload-to-QC Wait",IF(ROUND(N(AC2820)/Assumptions!$C$9,3)=AJ2820,"QC",IF(ROUND(N(AD2820)/Assumptions!$C$10,3)=AJ2820,"QC-to-GRN Wait",IF(ROUND(N(AE2820)/Assumptions!$C$11,3)=AJ2820,"GRN Processing",IF(ROUND(N(AF2820)/Assumptions!$C$12,3)=AJ2820,"GRN-to-Putaway Wait",IF(ROUND(N(AG2820)/Assumptions!$C$13,3)=AJ2820,"Putaway","Within SLA")))))))))))</f>
        <v>Gate Wait</v>
      </c>
    </row>
    <row r="2821" customFormat="false" ht="15" hidden="false" customHeight="false" outlineLevel="0" collapsed="false">
      <c r="A2821" s="0" t="s">
        <v>8046</v>
      </c>
      <c r="B2821" s="0" t="s">
        <v>8047</v>
      </c>
      <c r="C2821" s="0" t="s">
        <v>286</v>
      </c>
      <c r="D2821" s="0" t="s">
        <v>119</v>
      </c>
      <c r="E2821" s="0" t="s">
        <v>8048</v>
      </c>
      <c r="F2821" s="0" t="s">
        <v>121</v>
      </c>
      <c r="G2821" s="0" t="s">
        <v>129</v>
      </c>
      <c r="H2821" s="17" t="n">
        <v>46272.4777777778</v>
      </c>
      <c r="I2821" s="17" t="n">
        <v>46272.4916666667</v>
      </c>
      <c r="J2821" s="17" t="n">
        <v>46272.4965277778</v>
      </c>
      <c r="K2821" s="17" t="n">
        <v>46272.5381944445</v>
      </c>
      <c r="L2821" s="17" t="n">
        <v>46272.5506944444</v>
      </c>
      <c r="M2821" s="17" t="n">
        <v>46272.5708333333</v>
      </c>
      <c r="N2821" s="17" t="n">
        <v>46272.6298611111</v>
      </c>
      <c r="O2821" s="17" t="n">
        <v>46272.65625</v>
      </c>
      <c r="P2821" s="17" t="n">
        <v>46272.6743055556</v>
      </c>
      <c r="Q2821" s="17" t="n">
        <v>46272.6895833333</v>
      </c>
      <c r="R2821" s="0" t="n">
        <v>969</v>
      </c>
      <c r="S2821" s="0" t="n">
        <v>0</v>
      </c>
      <c r="T2821" s="0" t="n">
        <v>0</v>
      </c>
      <c r="U2821" s="18" t="s">
        <v>130</v>
      </c>
      <c r="V2821" s="18" t="s">
        <v>156</v>
      </c>
      <c r="W2821" s="0" t="str">
        <f aca="false">IF(AND(X2821&gt;=6,X2821&lt;14),"A",IF(AND(X2821&gt;=14,X2821&lt;22),"B","C"))</f>
        <v>A</v>
      </c>
      <c r="X2821" s="18" t="n">
        <f aca="false">HOUR(H2821)</f>
        <v>11</v>
      </c>
      <c r="Y2821" s="18" t="n">
        <f aca="false">ROUND((I2821-H2821)*1440,0)</f>
        <v>20</v>
      </c>
      <c r="Z2821" s="18" t="n">
        <f aca="false">ROUND((J2821-I2821)*1440,0)</f>
        <v>7</v>
      </c>
      <c r="AA2821" s="18" t="n">
        <f aca="false">ROUND((K2821-J2821)*1440,0)</f>
        <v>60</v>
      </c>
      <c r="AB2821" s="18" t="n">
        <f aca="false">ROUND((L2821-K2821)*1440,0)</f>
        <v>18</v>
      </c>
      <c r="AC2821" s="18" t="n">
        <f aca="false">ROUND((M2821-L2821)*1440,0)</f>
        <v>29</v>
      </c>
      <c r="AD2821" s="18" t="n">
        <f aca="false">IF(N2821="","",ROUND((N2821-M2821)*1440,0))</f>
        <v>85</v>
      </c>
      <c r="AE2821" s="18" t="n">
        <f aca="false">IF(O2821="","",ROUND((O2821-N2821)*1440,0))</f>
        <v>38</v>
      </c>
      <c r="AF2821" s="18" t="n">
        <f aca="false">IF(P2821="","",ROUND((P2821-O2821)*1440,0))</f>
        <v>26</v>
      </c>
      <c r="AG2821" s="18" t="n">
        <f aca="false">IF(Q2821="","",ROUND((Q2821-P2821)*1440,0))</f>
        <v>22</v>
      </c>
      <c r="AH2821" s="18" t="n">
        <f aca="false">IF(Q2821="","",ROUND((Q2821-H2821)*1440,0))</f>
        <v>305</v>
      </c>
      <c r="AI2821" s="19" t="n">
        <f aca="false">ROUND(IF(O2821="",Assumptions!$B$25-K2821,O2821-K2821)*24,1)</f>
        <v>2.8</v>
      </c>
      <c r="AJ2821" s="20" t="n">
        <f aca="false">ROUND(MAX(N(Y2821)/Assumptions!$C$5, N(Z2821)/Assumptions!$C$6, N(AA2821)/Assumptions!$C$7, N(AB2821)/Assumptions!$C$8, N(AC2821)/Assumptions!$C$9, N(AD2821)/Assumptions!$C$10, N(AE2821)/Assumptions!$C$11, N(AF2821)/Assumptions!$C$12, N(AG2821)/Assumptions!$C$13),3)</f>
        <v>2.833</v>
      </c>
      <c r="AK2821" s="0" t="str">
        <f aca="false">IF(OR(U2821="Pending",U2821="On Hold"),"Open GRN (awaiting)",IF(AJ2821&lt;=1,"Within SLA",IF(ROUND(N(Y2821)/Assumptions!$C$5,3)=AJ2821,"Gate Wait",IF(ROUND(N(Z2821)/Assumptions!$C$6,3)=AJ2821,"Dock Wait",IF(ROUND(N(AA2821)/Assumptions!$C$7,3)=AJ2821,"Unloading",IF(ROUND(N(AB2821)/Assumptions!$C$8,3)=AJ2821,"Unload-to-QC Wait",IF(ROUND(N(AC2821)/Assumptions!$C$9,3)=AJ2821,"QC",IF(ROUND(N(AD2821)/Assumptions!$C$10,3)=AJ2821,"QC-to-GRN Wait",IF(ROUND(N(AE2821)/Assumptions!$C$11,3)=AJ2821,"GRN Processing",IF(ROUND(N(AF2821)/Assumptions!$C$12,3)=AJ2821,"GRN-to-Putaway Wait",IF(ROUND(N(AG2821)/Assumptions!$C$13,3)=AJ2821,"Putaway","Within SLA")))))))))))</f>
        <v>QC-to-GRN Wait</v>
      </c>
    </row>
    <row r="2822" customFormat="false" ht="15" hidden="false" customHeight="false" outlineLevel="0" collapsed="false">
      <c r="A2822" s="0" t="s">
        <v>8049</v>
      </c>
      <c r="B2822" s="0" t="s">
        <v>8050</v>
      </c>
      <c r="C2822" s="0" t="s">
        <v>126</v>
      </c>
      <c r="D2822" s="0" t="s">
        <v>119</v>
      </c>
      <c r="E2822" s="0" t="s">
        <v>8051</v>
      </c>
      <c r="F2822" s="0" t="s">
        <v>172</v>
      </c>
      <c r="G2822" s="0" t="s">
        <v>129</v>
      </c>
      <c r="H2822" s="17" t="n">
        <v>46272.4826388889</v>
      </c>
      <c r="I2822" s="17" t="n">
        <v>46272.5263888889</v>
      </c>
      <c r="J2822" s="17" t="n">
        <v>46272.5305555556</v>
      </c>
      <c r="K2822" s="17" t="n">
        <v>46272.5527777778</v>
      </c>
      <c r="L2822" s="17" t="n">
        <v>46272.5625</v>
      </c>
      <c r="M2822" s="17" t="n">
        <v>46272.5763888889</v>
      </c>
      <c r="N2822" s="17" t="n">
        <v>46272.6347222222</v>
      </c>
      <c r="O2822" s="17" t="n">
        <v>46272.6805555556</v>
      </c>
      <c r="P2822" s="17" t="n">
        <v>46272.6972222222</v>
      </c>
      <c r="Q2822" s="17" t="n">
        <v>46272.7069444444</v>
      </c>
      <c r="R2822" s="0" t="n">
        <v>287</v>
      </c>
      <c r="S2822" s="0" t="n">
        <v>0</v>
      </c>
      <c r="T2822" s="0" t="n">
        <v>2</v>
      </c>
      <c r="U2822" s="18" t="s">
        <v>123</v>
      </c>
      <c r="V2822" s="18" t="s">
        <v>131</v>
      </c>
      <c r="W2822" s="0" t="str">
        <f aca="false">IF(AND(X2822&gt;=6,X2822&lt;14),"A",IF(AND(X2822&gt;=14,X2822&lt;22),"B","C"))</f>
        <v>A</v>
      </c>
      <c r="X2822" s="18" t="n">
        <f aca="false">HOUR(H2822)</f>
        <v>11</v>
      </c>
      <c r="Y2822" s="18" t="n">
        <f aca="false">ROUND((I2822-H2822)*1440,0)</f>
        <v>63</v>
      </c>
      <c r="Z2822" s="18" t="n">
        <f aca="false">ROUND((J2822-I2822)*1440,0)</f>
        <v>6</v>
      </c>
      <c r="AA2822" s="18" t="n">
        <f aca="false">ROUND((K2822-J2822)*1440,0)</f>
        <v>32</v>
      </c>
      <c r="AB2822" s="18" t="n">
        <f aca="false">ROUND((L2822-K2822)*1440,0)</f>
        <v>14</v>
      </c>
      <c r="AC2822" s="18" t="n">
        <f aca="false">ROUND((M2822-L2822)*1440,0)</f>
        <v>20</v>
      </c>
      <c r="AD2822" s="18" t="n">
        <f aca="false">IF(N2822="","",ROUND((N2822-M2822)*1440,0))</f>
        <v>84</v>
      </c>
      <c r="AE2822" s="18" t="n">
        <f aca="false">IF(O2822="","",ROUND((O2822-N2822)*1440,0))</f>
        <v>66</v>
      </c>
      <c r="AF2822" s="18" t="n">
        <f aca="false">IF(P2822="","",ROUND((P2822-O2822)*1440,0))</f>
        <v>24</v>
      </c>
      <c r="AG2822" s="18" t="n">
        <f aca="false">IF(Q2822="","",ROUND((Q2822-P2822)*1440,0))</f>
        <v>14</v>
      </c>
      <c r="AH2822" s="18" t="n">
        <f aca="false">IF(Q2822="","",ROUND((Q2822-H2822)*1440,0))</f>
        <v>323</v>
      </c>
      <c r="AI2822" s="19" t="n">
        <f aca="false">ROUND(IF(O2822="",Assumptions!$B$25-K2822,O2822-K2822)*24,1)</f>
        <v>3.1</v>
      </c>
      <c r="AJ2822" s="20" t="n">
        <f aca="false">ROUND(MAX(N(Y2822)/Assumptions!$C$5, N(Z2822)/Assumptions!$C$6, N(AA2822)/Assumptions!$C$7, N(AB2822)/Assumptions!$C$8, N(AC2822)/Assumptions!$C$9, N(AD2822)/Assumptions!$C$10, N(AE2822)/Assumptions!$C$11, N(AF2822)/Assumptions!$C$12, N(AG2822)/Assumptions!$C$13),3)</f>
        <v>2.8</v>
      </c>
      <c r="AK2822" s="0" t="str">
        <f aca="false">IF(OR(U2822="Pending",U2822="On Hold"),"Open GRN (awaiting)",IF(AJ2822&lt;=1,"Within SLA",IF(ROUND(N(Y2822)/Assumptions!$C$5,3)=AJ2822,"Gate Wait",IF(ROUND(N(Z2822)/Assumptions!$C$6,3)=AJ2822,"Dock Wait",IF(ROUND(N(AA2822)/Assumptions!$C$7,3)=AJ2822,"Unloading",IF(ROUND(N(AB2822)/Assumptions!$C$8,3)=AJ2822,"Unload-to-QC Wait",IF(ROUND(N(AC2822)/Assumptions!$C$9,3)=AJ2822,"QC",IF(ROUND(N(AD2822)/Assumptions!$C$10,3)=AJ2822,"QC-to-GRN Wait",IF(ROUND(N(AE2822)/Assumptions!$C$11,3)=AJ2822,"GRN Processing",IF(ROUND(N(AF2822)/Assumptions!$C$12,3)=AJ2822,"GRN-to-Putaway Wait",IF(ROUND(N(AG2822)/Assumptions!$C$13,3)=AJ2822,"Putaway","Within SLA")))))))))))</f>
        <v>QC-to-GRN Wait</v>
      </c>
    </row>
    <row r="2823" customFormat="false" ht="15" hidden="false" customHeight="false" outlineLevel="0" collapsed="false">
      <c r="A2823" s="0" t="s">
        <v>8052</v>
      </c>
      <c r="B2823" s="0" t="s">
        <v>8053</v>
      </c>
      <c r="C2823" s="0" t="s">
        <v>175</v>
      </c>
      <c r="D2823" s="0" t="s">
        <v>147</v>
      </c>
      <c r="E2823" s="0" t="s">
        <v>8054</v>
      </c>
      <c r="F2823" s="0" t="s">
        <v>177</v>
      </c>
      <c r="G2823" s="0" t="s">
        <v>167</v>
      </c>
      <c r="H2823" s="17" t="n">
        <v>46272.5048611111</v>
      </c>
      <c r="I2823" s="17" t="n">
        <v>46272.5493055556</v>
      </c>
      <c r="J2823" s="17" t="n">
        <v>46272.5513888889</v>
      </c>
      <c r="K2823" s="17" t="n">
        <v>46272.5895833333</v>
      </c>
      <c r="L2823" s="17" t="n">
        <v>46272.59375</v>
      </c>
      <c r="M2823" s="17" t="n">
        <v>46272.6215277778</v>
      </c>
      <c r="N2823" s="17" t="n">
        <v>46272.6305555556</v>
      </c>
      <c r="O2823" s="17" t="n">
        <v>46272.6513888889</v>
      </c>
      <c r="P2823" s="17" t="n">
        <v>46272.6583333333</v>
      </c>
      <c r="Q2823" s="17" t="n">
        <v>46272.7048611111</v>
      </c>
      <c r="R2823" s="0" t="n">
        <v>2536</v>
      </c>
      <c r="S2823" s="0" t="n">
        <v>0</v>
      </c>
      <c r="T2823" s="0" t="n">
        <v>0</v>
      </c>
      <c r="U2823" s="18" t="s">
        <v>130</v>
      </c>
      <c r="V2823" s="18" t="s">
        <v>144</v>
      </c>
      <c r="W2823" s="0" t="str">
        <f aca="false">IF(AND(X2823&gt;=6,X2823&lt;14),"A",IF(AND(X2823&gt;=14,X2823&lt;22),"B","C"))</f>
        <v>A</v>
      </c>
      <c r="X2823" s="18" t="n">
        <f aca="false">HOUR(H2823)</f>
        <v>12</v>
      </c>
      <c r="Y2823" s="18" t="n">
        <f aca="false">ROUND((I2823-H2823)*1440,0)</f>
        <v>64</v>
      </c>
      <c r="Z2823" s="18" t="n">
        <f aca="false">ROUND((J2823-I2823)*1440,0)</f>
        <v>3</v>
      </c>
      <c r="AA2823" s="18" t="n">
        <f aca="false">ROUND((K2823-J2823)*1440,0)</f>
        <v>55</v>
      </c>
      <c r="AB2823" s="18" t="n">
        <f aca="false">ROUND((L2823-K2823)*1440,0)</f>
        <v>6</v>
      </c>
      <c r="AC2823" s="18" t="n">
        <f aca="false">ROUND((M2823-L2823)*1440,0)</f>
        <v>40</v>
      </c>
      <c r="AD2823" s="18" t="n">
        <f aca="false">IF(N2823="","",ROUND((N2823-M2823)*1440,0))</f>
        <v>13</v>
      </c>
      <c r="AE2823" s="18" t="n">
        <f aca="false">IF(O2823="","",ROUND((O2823-N2823)*1440,0))</f>
        <v>30</v>
      </c>
      <c r="AF2823" s="18" t="n">
        <f aca="false">IF(P2823="","",ROUND((P2823-O2823)*1440,0))</f>
        <v>10</v>
      </c>
      <c r="AG2823" s="18" t="n">
        <f aca="false">IF(Q2823="","",ROUND((Q2823-P2823)*1440,0))</f>
        <v>67</v>
      </c>
      <c r="AH2823" s="18" t="n">
        <f aca="false">IF(Q2823="","",ROUND((Q2823-H2823)*1440,0))</f>
        <v>288</v>
      </c>
      <c r="AI2823" s="19" t="n">
        <f aca="false">ROUND(IF(O2823="",Assumptions!$B$25-K2823,O2823-K2823)*24,1)</f>
        <v>1.5</v>
      </c>
      <c r="AJ2823" s="20" t="n">
        <f aca="false">ROUND(MAX(N(Y2823)/Assumptions!$C$5, N(Z2823)/Assumptions!$C$6, N(AA2823)/Assumptions!$C$7, N(AB2823)/Assumptions!$C$8, N(AC2823)/Assumptions!$C$9, N(AD2823)/Assumptions!$C$10, N(AE2823)/Assumptions!$C$11, N(AF2823)/Assumptions!$C$12, N(AG2823)/Assumptions!$C$13),3)</f>
        <v>2.133</v>
      </c>
      <c r="AK2823" s="0" t="str">
        <f aca="false">IF(OR(U2823="Pending",U2823="On Hold"),"Open GRN (awaiting)",IF(AJ2823&lt;=1,"Within SLA",IF(ROUND(N(Y2823)/Assumptions!$C$5,3)=AJ2823,"Gate Wait",IF(ROUND(N(Z2823)/Assumptions!$C$6,3)=AJ2823,"Dock Wait",IF(ROUND(N(AA2823)/Assumptions!$C$7,3)=AJ2823,"Unloading",IF(ROUND(N(AB2823)/Assumptions!$C$8,3)=AJ2823,"Unload-to-QC Wait",IF(ROUND(N(AC2823)/Assumptions!$C$9,3)=AJ2823,"QC",IF(ROUND(N(AD2823)/Assumptions!$C$10,3)=AJ2823,"QC-to-GRN Wait",IF(ROUND(N(AE2823)/Assumptions!$C$11,3)=AJ2823,"GRN Processing",IF(ROUND(N(AF2823)/Assumptions!$C$12,3)=AJ2823,"GRN-to-Putaway Wait",IF(ROUND(N(AG2823)/Assumptions!$C$13,3)=AJ2823,"Putaway","Within SLA")))))))))))</f>
        <v>Gate Wait</v>
      </c>
    </row>
    <row r="2824" customFormat="false" ht="15" hidden="false" customHeight="false" outlineLevel="0" collapsed="false">
      <c r="A2824" s="0" t="s">
        <v>8055</v>
      </c>
      <c r="B2824" s="0" t="s">
        <v>8056</v>
      </c>
      <c r="C2824" s="0" t="s">
        <v>175</v>
      </c>
      <c r="D2824" s="0" t="s">
        <v>119</v>
      </c>
      <c r="E2824" s="0" t="s">
        <v>5221</v>
      </c>
      <c r="F2824" s="0" t="s">
        <v>177</v>
      </c>
      <c r="G2824" s="0" t="s">
        <v>122</v>
      </c>
      <c r="H2824" s="17" t="n">
        <v>46272.5055555556</v>
      </c>
      <c r="I2824" s="17" t="n">
        <v>46272.5402777778</v>
      </c>
      <c r="J2824" s="17" t="n">
        <v>46272.5451388889</v>
      </c>
      <c r="K2824" s="17" t="n">
        <v>46272.5979166667</v>
      </c>
      <c r="L2824" s="17" t="n">
        <v>46272.6020833333</v>
      </c>
      <c r="M2824" s="17" t="n">
        <v>46272.6215277778</v>
      </c>
      <c r="N2824" s="17" t="n">
        <v>46272.6472222222</v>
      </c>
      <c r="O2824" s="17" t="n">
        <v>46272.6826388889</v>
      </c>
      <c r="P2824" s="17" t="n">
        <v>46272.7006944444</v>
      </c>
      <c r="Q2824" s="17" t="n">
        <v>46272.7166666667</v>
      </c>
      <c r="R2824" s="0" t="n">
        <v>657</v>
      </c>
      <c r="S2824" s="0" t="n">
        <v>0</v>
      </c>
      <c r="T2824" s="0" t="n">
        <v>0</v>
      </c>
      <c r="U2824" s="18" t="s">
        <v>130</v>
      </c>
      <c r="V2824" s="18" t="s">
        <v>139</v>
      </c>
      <c r="W2824" s="0" t="str">
        <f aca="false">IF(AND(X2824&gt;=6,X2824&lt;14),"A",IF(AND(X2824&gt;=14,X2824&lt;22),"B","C"))</f>
        <v>A</v>
      </c>
      <c r="X2824" s="18" t="n">
        <f aca="false">HOUR(H2824)</f>
        <v>12</v>
      </c>
      <c r="Y2824" s="18" t="n">
        <f aca="false">ROUND((I2824-H2824)*1440,0)</f>
        <v>50</v>
      </c>
      <c r="Z2824" s="18" t="n">
        <f aca="false">ROUND((J2824-I2824)*1440,0)</f>
        <v>7</v>
      </c>
      <c r="AA2824" s="18" t="n">
        <f aca="false">ROUND((K2824-J2824)*1440,0)</f>
        <v>76</v>
      </c>
      <c r="AB2824" s="18" t="n">
        <f aca="false">ROUND((L2824-K2824)*1440,0)</f>
        <v>6</v>
      </c>
      <c r="AC2824" s="18" t="n">
        <f aca="false">ROUND((M2824-L2824)*1440,0)</f>
        <v>28</v>
      </c>
      <c r="AD2824" s="18" t="n">
        <f aca="false">IF(N2824="","",ROUND((N2824-M2824)*1440,0))</f>
        <v>37</v>
      </c>
      <c r="AE2824" s="18" t="n">
        <f aca="false">IF(O2824="","",ROUND((O2824-N2824)*1440,0))</f>
        <v>51</v>
      </c>
      <c r="AF2824" s="18" t="n">
        <f aca="false">IF(P2824="","",ROUND((P2824-O2824)*1440,0))</f>
        <v>26</v>
      </c>
      <c r="AG2824" s="18" t="n">
        <f aca="false">IF(Q2824="","",ROUND((Q2824-P2824)*1440,0))</f>
        <v>23</v>
      </c>
      <c r="AH2824" s="18" t="n">
        <f aca="false">IF(Q2824="","",ROUND((Q2824-H2824)*1440,0))</f>
        <v>304</v>
      </c>
      <c r="AI2824" s="19" t="n">
        <f aca="false">ROUND(IF(O2824="",Assumptions!$B$25-K2824,O2824-K2824)*24,1)</f>
        <v>2</v>
      </c>
      <c r="AJ2824" s="20" t="n">
        <f aca="false">ROUND(MAX(N(Y2824)/Assumptions!$C$5, N(Z2824)/Assumptions!$C$6, N(AA2824)/Assumptions!$C$7, N(AB2824)/Assumptions!$C$8, N(AC2824)/Assumptions!$C$9, N(AD2824)/Assumptions!$C$10, N(AE2824)/Assumptions!$C$11, N(AF2824)/Assumptions!$C$12, N(AG2824)/Assumptions!$C$13),3)</f>
        <v>1.667</v>
      </c>
      <c r="AK2824" s="0" t="str">
        <f aca="false">IF(OR(U2824="Pending",U2824="On Hold"),"Open GRN (awaiting)",IF(AJ2824&lt;=1,"Within SLA",IF(ROUND(N(Y2824)/Assumptions!$C$5,3)=AJ2824,"Gate Wait",IF(ROUND(N(Z2824)/Assumptions!$C$6,3)=AJ2824,"Dock Wait",IF(ROUND(N(AA2824)/Assumptions!$C$7,3)=AJ2824,"Unloading",IF(ROUND(N(AB2824)/Assumptions!$C$8,3)=AJ2824,"Unload-to-QC Wait",IF(ROUND(N(AC2824)/Assumptions!$C$9,3)=AJ2824,"QC",IF(ROUND(N(AD2824)/Assumptions!$C$10,3)=AJ2824,"QC-to-GRN Wait",IF(ROUND(N(AE2824)/Assumptions!$C$11,3)=AJ2824,"GRN Processing",IF(ROUND(N(AF2824)/Assumptions!$C$12,3)=AJ2824,"GRN-to-Putaway Wait",IF(ROUND(N(AG2824)/Assumptions!$C$13,3)=AJ2824,"Putaway","Within SLA")))))))))))</f>
        <v>Gate Wait</v>
      </c>
    </row>
    <row r="2825" customFormat="false" ht="15" hidden="false" customHeight="false" outlineLevel="0" collapsed="false">
      <c r="A2825" s="0" t="s">
        <v>8057</v>
      </c>
      <c r="B2825" s="0" t="s">
        <v>8058</v>
      </c>
      <c r="C2825" s="0" t="s">
        <v>159</v>
      </c>
      <c r="D2825" s="0" t="s">
        <v>135</v>
      </c>
      <c r="E2825" s="0" t="s">
        <v>8059</v>
      </c>
      <c r="F2825" s="0" t="s">
        <v>128</v>
      </c>
      <c r="G2825" s="0" t="s">
        <v>138</v>
      </c>
      <c r="H2825" s="17" t="n">
        <v>46272.55</v>
      </c>
      <c r="I2825" s="17" t="n">
        <v>46272.5583333333</v>
      </c>
      <c r="J2825" s="17" t="n">
        <v>46272.5597222222</v>
      </c>
      <c r="K2825" s="17" t="n">
        <v>46272.5861111111</v>
      </c>
      <c r="L2825" s="17" t="n">
        <v>46272.5888888889</v>
      </c>
      <c r="M2825" s="17" t="n">
        <v>46272.6013888889</v>
      </c>
      <c r="N2825" s="17" t="n">
        <v>46272.6076388889</v>
      </c>
      <c r="O2825" s="17" t="n">
        <v>46272.6180555556</v>
      </c>
      <c r="P2825" s="17" t="n">
        <v>46272.6326388889</v>
      </c>
      <c r="Q2825" s="17" t="n">
        <v>46272.6465277778</v>
      </c>
      <c r="R2825" s="0" t="n">
        <v>298</v>
      </c>
      <c r="S2825" s="0" t="n">
        <v>0</v>
      </c>
      <c r="T2825" s="0" t="n">
        <v>0</v>
      </c>
      <c r="U2825" s="18" t="s">
        <v>130</v>
      </c>
      <c r="V2825" s="18" t="s">
        <v>139</v>
      </c>
      <c r="W2825" s="0" t="str">
        <f aca="false">IF(AND(X2825&gt;=6,X2825&lt;14),"A",IF(AND(X2825&gt;=14,X2825&lt;22),"B","C"))</f>
        <v>A</v>
      </c>
      <c r="X2825" s="18" t="n">
        <f aca="false">HOUR(H2825)</f>
        <v>13</v>
      </c>
      <c r="Y2825" s="18" t="n">
        <f aca="false">ROUND((I2825-H2825)*1440,0)</f>
        <v>12</v>
      </c>
      <c r="Z2825" s="18" t="n">
        <f aca="false">ROUND((J2825-I2825)*1440,0)</f>
        <v>2</v>
      </c>
      <c r="AA2825" s="18" t="n">
        <f aca="false">ROUND((K2825-J2825)*1440,0)</f>
        <v>38</v>
      </c>
      <c r="AB2825" s="18" t="n">
        <f aca="false">ROUND((L2825-K2825)*1440,0)</f>
        <v>4</v>
      </c>
      <c r="AC2825" s="18" t="n">
        <f aca="false">ROUND((M2825-L2825)*1440,0)</f>
        <v>18</v>
      </c>
      <c r="AD2825" s="18" t="n">
        <f aca="false">IF(N2825="","",ROUND((N2825-M2825)*1440,0))</f>
        <v>9</v>
      </c>
      <c r="AE2825" s="18" t="n">
        <f aca="false">IF(O2825="","",ROUND((O2825-N2825)*1440,0))</f>
        <v>15</v>
      </c>
      <c r="AF2825" s="18" t="n">
        <f aca="false">IF(P2825="","",ROUND((P2825-O2825)*1440,0))</f>
        <v>21</v>
      </c>
      <c r="AG2825" s="18" t="n">
        <f aca="false">IF(Q2825="","",ROUND((Q2825-P2825)*1440,0))</f>
        <v>20</v>
      </c>
      <c r="AH2825" s="18" t="n">
        <f aca="false">IF(Q2825="","",ROUND((Q2825-H2825)*1440,0))</f>
        <v>139</v>
      </c>
      <c r="AI2825" s="19" t="n">
        <f aca="false">ROUND(IF(O2825="",Assumptions!$B$25-K2825,O2825-K2825)*24,1)</f>
        <v>0.8</v>
      </c>
      <c r="AJ2825" s="20" t="n">
        <f aca="false">ROUND(MAX(N(Y2825)/Assumptions!$C$5, N(Z2825)/Assumptions!$C$6, N(AA2825)/Assumptions!$C$7, N(AB2825)/Assumptions!$C$8, N(AC2825)/Assumptions!$C$9, N(AD2825)/Assumptions!$C$10, N(AE2825)/Assumptions!$C$11, N(AF2825)/Assumptions!$C$12, N(AG2825)/Assumptions!$C$13),3)</f>
        <v>1.05</v>
      </c>
      <c r="AK2825" s="0" t="str">
        <f aca="false">IF(OR(U2825="Pending",U2825="On Hold"),"Open GRN (awaiting)",IF(AJ2825&lt;=1,"Within SLA",IF(ROUND(N(Y2825)/Assumptions!$C$5,3)=AJ2825,"Gate Wait",IF(ROUND(N(Z2825)/Assumptions!$C$6,3)=AJ2825,"Dock Wait",IF(ROUND(N(AA2825)/Assumptions!$C$7,3)=AJ2825,"Unloading",IF(ROUND(N(AB2825)/Assumptions!$C$8,3)=AJ2825,"Unload-to-QC Wait",IF(ROUND(N(AC2825)/Assumptions!$C$9,3)=AJ2825,"QC",IF(ROUND(N(AD2825)/Assumptions!$C$10,3)=AJ2825,"QC-to-GRN Wait",IF(ROUND(N(AE2825)/Assumptions!$C$11,3)=AJ2825,"GRN Processing",IF(ROUND(N(AF2825)/Assumptions!$C$12,3)=AJ2825,"GRN-to-Putaway Wait",IF(ROUND(N(AG2825)/Assumptions!$C$13,3)=AJ2825,"Putaway","Within SLA")))))))))))</f>
        <v>GRN-to-Putaway Wait</v>
      </c>
    </row>
    <row r="2826" customFormat="false" ht="15" hidden="false" customHeight="false" outlineLevel="0" collapsed="false">
      <c r="A2826" s="0" t="s">
        <v>8060</v>
      </c>
      <c r="B2826" s="0" t="s">
        <v>8061</v>
      </c>
      <c r="C2826" s="0" t="s">
        <v>218</v>
      </c>
      <c r="D2826" s="0" t="s">
        <v>119</v>
      </c>
      <c r="E2826" s="0" t="s">
        <v>8062</v>
      </c>
      <c r="F2826" s="0" t="s">
        <v>137</v>
      </c>
      <c r="G2826" s="0" t="s">
        <v>129</v>
      </c>
      <c r="H2826" s="17" t="n">
        <v>46272.55</v>
      </c>
      <c r="I2826" s="17" t="n">
        <v>46272.5805555556</v>
      </c>
      <c r="J2826" s="17" t="n">
        <v>46272.5861111111</v>
      </c>
      <c r="K2826" s="17" t="n">
        <v>46272.6055555556</v>
      </c>
      <c r="L2826" s="17" t="n">
        <v>46272.6118055556</v>
      </c>
      <c r="M2826" s="17" t="n">
        <v>46272.6319444445</v>
      </c>
      <c r="N2826" s="17" t="n">
        <v>46272.6354166667</v>
      </c>
      <c r="O2826" s="17" t="n">
        <v>46272.6895833333</v>
      </c>
      <c r="P2826" s="17" t="n">
        <v>46272.6944444445</v>
      </c>
      <c r="Q2826" s="17" t="n">
        <v>46272.7055555556</v>
      </c>
      <c r="R2826" s="0" t="n">
        <v>479</v>
      </c>
      <c r="S2826" s="0" t="n">
        <v>0</v>
      </c>
      <c r="T2826" s="0" t="n">
        <v>0</v>
      </c>
      <c r="U2826" s="18" t="s">
        <v>130</v>
      </c>
      <c r="V2826" s="18" t="s">
        <v>131</v>
      </c>
      <c r="W2826" s="0" t="str">
        <f aca="false">IF(AND(X2826&gt;=6,X2826&lt;14),"A",IF(AND(X2826&gt;=14,X2826&lt;22),"B","C"))</f>
        <v>A</v>
      </c>
      <c r="X2826" s="18" t="n">
        <f aca="false">HOUR(H2826)</f>
        <v>13</v>
      </c>
      <c r="Y2826" s="18" t="n">
        <f aca="false">ROUND((I2826-H2826)*1440,0)</f>
        <v>44</v>
      </c>
      <c r="Z2826" s="18" t="n">
        <f aca="false">ROUND((J2826-I2826)*1440,0)</f>
        <v>8</v>
      </c>
      <c r="AA2826" s="18" t="n">
        <f aca="false">ROUND((K2826-J2826)*1440,0)</f>
        <v>28</v>
      </c>
      <c r="AB2826" s="18" t="n">
        <f aca="false">ROUND((L2826-K2826)*1440,0)</f>
        <v>9</v>
      </c>
      <c r="AC2826" s="18" t="n">
        <f aca="false">ROUND((M2826-L2826)*1440,0)</f>
        <v>29</v>
      </c>
      <c r="AD2826" s="18" t="n">
        <f aca="false">IF(N2826="","",ROUND((N2826-M2826)*1440,0))</f>
        <v>5</v>
      </c>
      <c r="AE2826" s="18" t="n">
        <f aca="false">IF(O2826="","",ROUND((O2826-N2826)*1440,0))</f>
        <v>78</v>
      </c>
      <c r="AF2826" s="18" t="n">
        <f aca="false">IF(P2826="","",ROUND((P2826-O2826)*1440,0))</f>
        <v>7</v>
      </c>
      <c r="AG2826" s="18" t="n">
        <f aca="false">IF(Q2826="","",ROUND((Q2826-P2826)*1440,0))</f>
        <v>16</v>
      </c>
      <c r="AH2826" s="18" t="n">
        <f aca="false">IF(Q2826="","",ROUND((Q2826-H2826)*1440,0))</f>
        <v>224</v>
      </c>
      <c r="AI2826" s="19" t="n">
        <f aca="false">ROUND(IF(O2826="",Assumptions!$B$25-K2826,O2826-K2826)*24,1)</f>
        <v>2</v>
      </c>
      <c r="AJ2826" s="20" t="n">
        <f aca="false">ROUND(MAX(N(Y2826)/Assumptions!$C$5, N(Z2826)/Assumptions!$C$6, N(AA2826)/Assumptions!$C$7, N(AB2826)/Assumptions!$C$8, N(AC2826)/Assumptions!$C$9, N(AD2826)/Assumptions!$C$10, N(AE2826)/Assumptions!$C$11, N(AF2826)/Assumptions!$C$12, N(AG2826)/Assumptions!$C$13),3)</f>
        <v>1.733</v>
      </c>
      <c r="AK2826" s="0" t="str">
        <f aca="false">IF(OR(U2826="Pending",U2826="On Hold"),"Open GRN (awaiting)",IF(AJ2826&lt;=1,"Within SLA",IF(ROUND(N(Y2826)/Assumptions!$C$5,3)=AJ2826,"Gate Wait",IF(ROUND(N(Z2826)/Assumptions!$C$6,3)=AJ2826,"Dock Wait",IF(ROUND(N(AA2826)/Assumptions!$C$7,3)=AJ2826,"Unloading",IF(ROUND(N(AB2826)/Assumptions!$C$8,3)=AJ2826,"Unload-to-QC Wait",IF(ROUND(N(AC2826)/Assumptions!$C$9,3)=AJ2826,"QC",IF(ROUND(N(AD2826)/Assumptions!$C$10,3)=AJ2826,"QC-to-GRN Wait",IF(ROUND(N(AE2826)/Assumptions!$C$11,3)=AJ2826,"GRN Processing",IF(ROUND(N(AF2826)/Assumptions!$C$12,3)=AJ2826,"GRN-to-Putaway Wait",IF(ROUND(N(AG2826)/Assumptions!$C$13,3)=AJ2826,"Putaway","Within SLA")))))))))))</f>
        <v>GRN Processing</v>
      </c>
    </row>
    <row r="2827" customFormat="false" ht="15" hidden="false" customHeight="false" outlineLevel="0" collapsed="false">
      <c r="A2827" s="0" t="s">
        <v>8063</v>
      </c>
      <c r="B2827" s="0" t="s">
        <v>8064</v>
      </c>
      <c r="C2827" s="0" t="s">
        <v>142</v>
      </c>
      <c r="D2827" s="0" t="s">
        <v>147</v>
      </c>
      <c r="E2827" s="0" t="s">
        <v>3143</v>
      </c>
      <c r="F2827" s="0" t="s">
        <v>172</v>
      </c>
      <c r="G2827" s="0" t="s">
        <v>167</v>
      </c>
      <c r="H2827" s="17" t="n">
        <v>46272.5576388889</v>
      </c>
      <c r="I2827" s="17" t="n">
        <v>46272.56875</v>
      </c>
      <c r="J2827" s="17" t="n">
        <v>46272.58125</v>
      </c>
      <c r="K2827" s="17" t="n">
        <v>46272.6159722222</v>
      </c>
      <c r="L2827" s="17" t="n">
        <v>46272.6256944445</v>
      </c>
      <c r="M2827" s="17" t="n">
        <v>46272.6555555556</v>
      </c>
      <c r="N2827" s="17" t="n">
        <v>46272.7</v>
      </c>
      <c r="O2827" s="17" t="n">
        <v>46272.775</v>
      </c>
      <c r="P2827" s="17" t="n">
        <v>46272.7923611111</v>
      </c>
      <c r="Q2827" s="17" t="n">
        <v>46272.7993055556</v>
      </c>
      <c r="R2827" s="0" t="n">
        <v>164</v>
      </c>
      <c r="S2827" s="0" t="n">
        <v>0</v>
      </c>
      <c r="T2827" s="0" t="n">
        <v>0</v>
      </c>
      <c r="U2827" s="18" t="s">
        <v>130</v>
      </c>
      <c r="V2827" s="18" t="s">
        <v>156</v>
      </c>
      <c r="W2827" s="0" t="str">
        <f aca="false">IF(AND(X2827&gt;=6,X2827&lt;14),"A",IF(AND(X2827&gt;=14,X2827&lt;22),"B","C"))</f>
        <v>A</v>
      </c>
      <c r="X2827" s="18" t="n">
        <f aca="false">HOUR(H2827)</f>
        <v>13</v>
      </c>
      <c r="Y2827" s="18" t="n">
        <f aca="false">ROUND((I2827-H2827)*1440,0)</f>
        <v>16</v>
      </c>
      <c r="Z2827" s="18" t="n">
        <f aca="false">ROUND((J2827-I2827)*1440,0)</f>
        <v>18</v>
      </c>
      <c r="AA2827" s="18" t="n">
        <f aca="false">ROUND((K2827-J2827)*1440,0)</f>
        <v>50</v>
      </c>
      <c r="AB2827" s="18" t="n">
        <f aca="false">ROUND((L2827-K2827)*1440,0)</f>
        <v>14</v>
      </c>
      <c r="AC2827" s="18" t="n">
        <f aca="false">ROUND((M2827-L2827)*1440,0)</f>
        <v>43</v>
      </c>
      <c r="AD2827" s="18" t="n">
        <f aca="false">IF(N2827="","",ROUND((N2827-M2827)*1440,0))</f>
        <v>64</v>
      </c>
      <c r="AE2827" s="18" t="n">
        <f aca="false">IF(O2827="","",ROUND((O2827-N2827)*1440,0))</f>
        <v>108</v>
      </c>
      <c r="AF2827" s="18" t="n">
        <f aca="false">IF(P2827="","",ROUND((P2827-O2827)*1440,0))</f>
        <v>25</v>
      </c>
      <c r="AG2827" s="18" t="n">
        <f aca="false">IF(Q2827="","",ROUND((Q2827-P2827)*1440,0))</f>
        <v>10</v>
      </c>
      <c r="AH2827" s="18" t="n">
        <f aca="false">IF(Q2827="","",ROUND((Q2827-H2827)*1440,0))</f>
        <v>348</v>
      </c>
      <c r="AI2827" s="19" t="n">
        <f aca="false">ROUND(IF(O2827="",Assumptions!$B$25-K2827,O2827-K2827)*24,1)</f>
        <v>3.8</v>
      </c>
      <c r="AJ2827" s="20" t="n">
        <f aca="false">ROUND(MAX(N(Y2827)/Assumptions!$C$5, N(Z2827)/Assumptions!$C$6, N(AA2827)/Assumptions!$C$7, N(AB2827)/Assumptions!$C$8, N(AC2827)/Assumptions!$C$9, N(AD2827)/Assumptions!$C$10, N(AE2827)/Assumptions!$C$11, N(AF2827)/Assumptions!$C$12, N(AG2827)/Assumptions!$C$13),3)</f>
        <v>2.4</v>
      </c>
      <c r="AK2827" s="0" t="str">
        <f aca="false">IF(OR(U2827="Pending",U2827="On Hold"),"Open GRN (awaiting)",IF(AJ2827&lt;=1,"Within SLA",IF(ROUND(N(Y2827)/Assumptions!$C$5,3)=AJ2827,"Gate Wait",IF(ROUND(N(Z2827)/Assumptions!$C$6,3)=AJ2827,"Dock Wait",IF(ROUND(N(AA2827)/Assumptions!$C$7,3)=AJ2827,"Unloading",IF(ROUND(N(AB2827)/Assumptions!$C$8,3)=AJ2827,"Unload-to-QC Wait",IF(ROUND(N(AC2827)/Assumptions!$C$9,3)=AJ2827,"QC",IF(ROUND(N(AD2827)/Assumptions!$C$10,3)=AJ2827,"QC-to-GRN Wait",IF(ROUND(N(AE2827)/Assumptions!$C$11,3)=AJ2827,"GRN Processing",IF(ROUND(N(AF2827)/Assumptions!$C$12,3)=AJ2827,"GRN-to-Putaway Wait",IF(ROUND(N(AG2827)/Assumptions!$C$13,3)=AJ2827,"Putaway","Within SLA")))))))))))</f>
        <v>GRN Processing</v>
      </c>
    </row>
    <row r="2828" customFormat="false" ht="15" hidden="false" customHeight="false" outlineLevel="0" collapsed="false">
      <c r="A2828" s="0" t="s">
        <v>8065</v>
      </c>
      <c r="B2828" s="0" t="s">
        <v>8066</v>
      </c>
      <c r="C2828" s="0" t="s">
        <v>126</v>
      </c>
      <c r="D2828" s="0" t="s">
        <v>147</v>
      </c>
      <c r="E2828" s="0" t="s">
        <v>5102</v>
      </c>
      <c r="F2828" s="0" t="s">
        <v>128</v>
      </c>
      <c r="G2828" s="0" t="s">
        <v>150</v>
      </c>
      <c r="H2828" s="17" t="n">
        <v>46272.5798611111</v>
      </c>
      <c r="I2828" s="17" t="n">
        <v>46272.6055555556</v>
      </c>
      <c r="J2828" s="17" t="n">
        <v>46272.6125</v>
      </c>
      <c r="K2828" s="17" t="n">
        <v>46272.6270833333</v>
      </c>
      <c r="L2828" s="17" t="n">
        <v>46272.6354166667</v>
      </c>
      <c r="M2828" s="17" t="n">
        <v>46272.6493055556</v>
      </c>
      <c r="N2828" s="17" t="n">
        <v>46272.6604166667</v>
      </c>
      <c r="O2828" s="17" t="n">
        <v>46272.6951388889</v>
      </c>
      <c r="P2828" s="17" t="n">
        <v>46272.7027777778</v>
      </c>
      <c r="Q2828" s="17" t="n">
        <v>46272.7166666667</v>
      </c>
      <c r="R2828" s="0" t="n">
        <v>201</v>
      </c>
      <c r="S2828" s="0" t="n">
        <v>0</v>
      </c>
      <c r="T2828" s="0" t="n">
        <v>0</v>
      </c>
      <c r="U2828" s="18" t="s">
        <v>130</v>
      </c>
      <c r="V2828" s="18" t="s">
        <v>139</v>
      </c>
      <c r="W2828" s="0" t="str">
        <f aca="false">IF(AND(X2828&gt;=6,X2828&lt;14),"A",IF(AND(X2828&gt;=14,X2828&lt;22),"B","C"))</f>
        <v>A</v>
      </c>
      <c r="X2828" s="18" t="n">
        <f aca="false">HOUR(H2828)</f>
        <v>13</v>
      </c>
      <c r="Y2828" s="18" t="n">
        <f aca="false">ROUND((I2828-H2828)*1440,0)</f>
        <v>37</v>
      </c>
      <c r="Z2828" s="18" t="n">
        <f aca="false">ROUND((J2828-I2828)*1440,0)</f>
        <v>10</v>
      </c>
      <c r="AA2828" s="18" t="n">
        <f aca="false">ROUND((K2828-J2828)*1440,0)</f>
        <v>21</v>
      </c>
      <c r="AB2828" s="18" t="n">
        <f aca="false">ROUND((L2828-K2828)*1440,0)</f>
        <v>12</v>
      </c>
      <c r="AC2828" s="18" t="n">
        <f aca="false">ROUND((M2828-L2828)*1440,0)</f>
        <v>20</v>
      </c>
      <c r="AD2828" s="18" t="n">
        <f aca="false">IF(N2828="","",ROUND((N2828-M2828)*1440,0))</f>
        <v>16</v>
      </c>
      <c r="AE2828" s="18" t="n">
        <f aca="false">IF(O2828="","",ROUND((O2828-N2828)*1440,0))</f>
        <v>50</v>
      </c>
      <c r="AF2828" s="18" t="n">
        <f aca="false">IF(P2828="","",ROUND((P2828-O2828)*1440,0))</f>
        <v>11</v>
      </c>
      <c r="AG2828" s="18" t="n">
        <f aca="false">IF(Q2828="","",ROUND((Q2828-P2828)*1440,0))</f>
        <v>20</v>
      </c>
      <c r="AH2828" s="18" t="n">
        <f aca="false">IF(Q2828="","",ROUND((Q2828-H2828)*1440,0))</f>
        <v>197</v>
      </c>
      <c r="AI2828" s="19" t="n">
        <f aca="false">ROUND(IF(O2828="",Assumptions!$B$25-K2828,O2828-K2828)*24,1)</f>
        <v>1.6</v>
      </c>
      <c r="AJ2828" s="20" t="n">
        <f aca="false">ROUND(MAX(N(Y2828)/Assumptions!$C$5, N(Z2828)/Assumptions!$C$6, N(AA2828)/Assumptions!$C$7, N(AB2828)/Assumptions!$C$8, N(AC2828)/Assumptions!$C$9, N(AD2828)/Assumptions!$C$10, N(AE2828)/Assumptions!$C$11, N(AF2828)/Assumptions!$C$12, N(AG2828)/Assumptions!$C$13),3)</f>
        <v>1.233</v>
      </c>
      <c r="AK2828" s="0" t="str">
        <f aca="false">IF(OR(U2828="Pending",U2828="On Hold"),"Open GRN (awaiting)",IF(AJ2828&lt;=1,"Within SLA",IF(ROUND(N(Y2828)/Assumptions!$C$5,3)=AJ2828,"Gate Wait",IF(ROUND(N(Z2828)/Assumptions!$C$6,3)=AJ2828,"Dock Wait",IF(ROUND(N(AA2828)/Assumptions!$C$7,3)=AJ2828,"Unloading",IF(ROUND(N(AB2828)/Assumptions!$C$8,3)=AJ2828,"Unload-to-QC Wait",IF(ROUND(N(AC2828)/Assumptions!$C$9,3)=AJ2828,"QC",IF(ROUND(N(AD2828)/Assumptions!$C$10,3)=AJ2828,"QC-to-GRN Wait",IF(ROUND(N(AE2828)/Assumptions!$C$11,3)=AJ2828,"GRN Processing",IF(ROUND(N(AF2828)/Assumptions!$C$12,3)=AJ2828,"GRN-to-Putaway Wait",IF(ROUND(N(AG2828)/Assumptions!$C$13,3)=AJ2828,"Putaway","Within SLA")))))))))))</f>
        <v>Gate Wait</v>
      </c>
    </row>
    <row r="2829" customFormat="false" ht="15" hidden="false" customHeight="false" outlineLevel="0" collapsed="false">
      <c r="A2829" s="0" t="s">
        <v>8067</v>
      </c>
      <c r="B2829" s="0" t="s">
        <v>8068</v>
      </c>
      <c r="C2829" s="0" t="s">
        <v>218</v>
      </c>
      <c r="D2829" s="0" t="s">
        <v>147</v>
      </c>
      <c r="E2829" s="0" t="s">
        <v>8069</v>
      </c>
      <c r="F2829" s="0" t="s">
        <v>177</v>
      </c>
      <c r="G2829" s="0" t="s">
        <v>150</v>
      </c>
      <c r="H2829" s="17" t="n">
        <v>46272.5854166667</v>
      </c>
      <c r="I2829" s="17" t="n">
        <v>46272.6166666667</v>
      </c>
      <c r="J2829" s="17" t="n">
        <v>46272.6333333333</v>
      </c>
      <c r="K2829" s="17" t="n">
        <v>46272.6465277778</v>
      </c>
      <c r="L2829" s="17" t="n">
        <v>46272.6548611111</v>
      </c>
      <c r="M2829" s="17" t="n">
        <v>46272.6847222222</v>
      </c>
      <c r="N2829" s="17" t="n">
        <v>46272.7354166667</v>
      </c>
      <c r="O2829" s="17" t="n">
        <v>46272.7534722222</v>
      </c>
      <c r="P2829" s="17" t="n">
        <v>46272.7611111111</v>
      </c>
      <c r="Q2829" s="17" t="n">
        <v>46272.7722222222</v>
      </c>
      <c r="R2829" s="0" t="n">
        <v>172</v>
      </c>
      <c r="S2829" s="0" t="n">
        <v>0</v>
      </c>
      <c r="T2829" s="0" t="n">
        <v>0</v>
      </c>
      <c r="U2829" s="18" t="s">
        <v>130</v>
      </c>
      <c r="V2829" s="18" t="s">
        <v>131</v>
      </c>
      <c r="W2829" s="0" t="str">
        <f aca="false">IF(AND(X2829&gt;=6,X2829&lt;14),"A",IF(AND(X2829&gt;=14,X2829&lt;22),"B","C"))</f>
        <v>B</v>
      </c>
      <c r="X2829" s="18" t="n">
        <f aca="false">HOUR(H2829)</f>
        <v>14</v>
      </c>
      <c r="Y2829" s="18" t="n">
        <f aca="false">ROUND((I2829-H2829)*1440,0)</f>
        <v>45</v>
      </c>
      <c r="Z2829" s="18" t="n">
        <f aca="false">ROUND((J2829-I2829)*1440,0)</f>
        <v>24</v>
      </c>
      <c r="AA2829" s="18" t="n">
        <f aca="false">ROUND((K2829-J2829)*1440,0)</f>
        <v>19</v>
      </c>
      <c r="AB2829" s="18" t="n">
        <f aca="false">ROUND((L2829-K2829)*1440,0)</f>
        <v>12</v>
      </c>
      <c r="AC2829" s="18" t="n">
        <f aca="false">ROUND((M2829-L2829)*1440,0)</f>
        <v>43</v>
      </c>
      <c r="AD2829" s="18" t="n">
        <f aca="false">IF(N2829="","",ROUND((N2829-M2829)*1440,0))</f>
        <v>73</v>
      </c>
      <c r="AE2829" s="18" t="n">
        <f aca="false">IF(O2829="","",ROUND((O2829-N2829)*1440,0))</f>
        <v>26</v>
      </c>
      <c r="AF2829" s="18" t="n">
        <f aca="false">IF(P2829="","",ROUND((P2829-O2829)*1440,0))</f>
        <v>11</v>
      </c>
      <c r="AG2829" s="18" t="n">
        <f aca="false">IF(Q2829="","",ROUND((Q2829-P2829)*1440,0))</f>
        <v>16</v>
      </c>
      <c r="AH2829" s="18" t="n">
        <f aca="false">IF(Q2829="","",ROUND((Q2829-H2829)*1440,0))</f>
        <v>269</v>
      </c>
      <c r="AI2829" s="19" t="n">
        <f aca="false">ROUND(IF(O2829="",Assumptions!$B$25-K2829,O2829-K2829)*24,1)</f>
        <v>2.6</v>
      </c>
      <c r="AJ2829" s="20" t="n">
        <f aca="false">ROUND(MAX(N(Y2829)/Assumptions!$C$5, N(Z2829)/Assumptions!$C$6, N(AA2829)/Assumptions!$C$7, N(AB2829)/Assumptions!$C$8, N(AC2829)/Assumptions!$C$9, N(AD2829)/Assumptions!$C$10, N(AE2829)/Assumptions!$C$11, N(AF2829)/Assumptions!$C$12, N(AG2829)/Assumptions!$C$13),3)</f>
        <v>2.433</v>
      </c>
      <c r="AK2829" s="0" t="str">
        <f aca="false">IF(OR(U2829="Pending",U2829="On Hold"),"Open GRN (awaiting)",IF(AJ2829&lt;=1,"Within SLA",IF(ROUND(N(Y2829)/Assumptions!$C$5,3)=AJ2829,"Gate Wait",IF(ROUND(N(Z2829)/Assumptions!$C$6,3)=AJ2829,"Dock Wait",IF(ROUND(N(AA2829)/Assumptions!$C$7,3)=AJ2829,"Unloading",IF(ROUND(N(AB2829)/Assumptions!$C$8,3)=AJ2829,"Unload-to-QC Wait",IF(ROUND(N(AC2829)/Assumptions!$C$9,3)=AJ2829,"QC",IF(ROUND(N(AD2829)/Assumptions!$C$10,3)=AJ2829,"QC-to-GRN Wait",IF(ROUND(N(AE2829)/Assumptions!$C$11,3)=AJ2829,"GRN Processing",IF(ROUND(N(AF2829)/Assumptions!$C$12,3)=AJ2829,"GRN-to-Putaway Wait",IF(ROUND(N(AG2829)/Assumptions!$C$13,3)=AJ2829,"Putaway","Within SLA")))))))))))</f>
        <v>QC-to-GRN Wait</v>
      </c>
    </row>
    <row r="2830" customFormat="false" ht="15" hidden="false" customHeight="false" outlineLevel="0" collapsed="false">
      <c r="A2830" s="0" t="s">
        <v>8070</v>
      </c>
      <c r="B2830" s="0" t="s">
        <v>8071</v>
      </c>
      <c r="C2830" s="0" t="s">
        <v>184</v>
      </c>
      <c r="D2830" s="0" t="s">
        <v>147</v>
      </c>
      <c r="E2830" s="0" t="s">
        <v>8072</v>
      </c>
      <c r="F2830" s="0" t="s">
        <v>177</v>
      </c>
      <c r="G2830" s="0" t="s">
        <v>150</v>
      </c>
      <c r="H2830" s="17" t="n">
        <v>46272.5951388889</v>
      </c>
      <c r="I2830" s="17" t="n">
        <v>46272.6090277778</v>
      </c>
      <c r="J2830" s="17" t="n">
        <v>46272.6152777778</v>
      </c>
      <c r="K2830" s="17" t="n">
        <v>46272.6395833333</v>
      </c>
      <c r="L2830" s="17" t="n">
        <v>46272.6479166667</v>
      </c>
      <c r="M2830" s="17" t="n">
        <v>46272.6694444444</v>
      </c>
      <c r="N2830" s="17" t="n">
        <v>46272.7506944445</v>
      </c>
      <c r="O2830" s="17" t="n">
        <v>46272.8395833333</v>
      </c>
      <c r="P2830" s="17" t="n">
        <v>46272.8680555556</v>
      </c>
      <c r="Q2830" s="17" t="n">
        <v>46272.9048611111</v>
      </c>
      <c r="R2830" s="0" t="n">
        <v>712</v>
      </c>
      <c r="S2830" s="0" t="n">
        <v>46</v>
      </c>
      <c r="T2830" s="0" t="n">
        <v>0</v>
      </c>
      <c r="U2830" s="18" t="s">
        <v>123</v>
      </c>
      <c r="V2830" s="18" t="s">
        <v>156</v>
      </c>
      <c r="W2830" s="0" t="str">
        <f aca="false">IF(AND(X2830&gt;=6,X2830&lt;14),"A",IF(AND(X2830&gt;=14,X2830&lt;22),"B","C"))</f>
        <v>B</v>
      </c>
      <c r="X2830" s="18" t="n">
        <f aca="false">HOUR(H2830)</f>
        <v>14</v>
      </c>
      <c r="Y2830" s="18" t="n">
        <f aca="false">ROUND((I2830-H2830)*1440,0)</f>
        <v>20</v>
      </c>
      <c r="Z2830" s="18" t="n">
        <f aca="false">ROUND((J2830-I2830)*1440,0)</f>
        <v>9</v>
      </c>
      <c r="AA2830" s="18" t="n">
        <f aca="false">ROUND((K2830-J2830)*1440,0)</f>
        <v>35</v>
      </c>
      <c r="AB2830" s="18" t="n">
        <f aca="false">ROUND((L2830-K2830)*1440,0)</f>
        <v>12</v>
      </c>
      <c r="AC2830" s="18" t="n">
        <f aca="false">ROUND((M2830-L2830)*1440,0)</f>
        <v>31</v>
      </c>
      <c r="AD2830" s="18" t="n">
        <f aca="false">IF(N2830="","",ROUND((N2830-M2830)*1440,0))</f>
        <v>117</v>
      </c>
      <c r="AE2830" s="18" t="n">
        <f aca="false">IF(O2830="","",ROUND((O2830-N2830)*1440,0))</f>
        <v>128</v>
      </c>
      <c r="AF2830" s="18" t="n">
        <f aca="false">IF(P2830="","",ROUND((P2830-O2830)*1440,0))</f>
        <v>41</v>
      </c>
      <c r="AG2830" s="18" t="n">
        <f aca="false">IF(Q2830="","",ROUND((Q2830-P2830)*1440,0))</f>
        <v>53</v>
      </c>
      <c r="AH2830" s="18" t="n">
        <f aca="false">IF(Q2830="","",ROUND((Q2830-H2830)*1440,0))</f>
        <v>446</v>
      </c>
      <c r="AI2830" s="19" t="n">
        <f aca="false">ROUND(IF(O2830="",Assumptions!$B$25-K2830,O2830-K2830)*24,1)</f>
        <v>4.8</v>
      </c>
      <c r="AJ2830" s="20" t="n">
        <f aca="false">ROUND(MAX(N(Y2830)/Assumptions!$C$5, N(Z2830)/Assumptions!$C$6, N(AA2830)/Assumptions!$C$7, N(AB2830)/Assumptions!$C$8, N(AC2830)/Assumptions!$C$9, N(AD2830)/Assumptions!$C$10, N(AE2830)/Assumptions!$C$11, N(AF2830)/Assumptions!$C$12, N(AG2830)/Assumptions!$C$13),3)</f>
        <v>3.9</v>
      </c>
      <c r="AK2830" s="0" t="str">
        <f aca="false">IF(OR(U2830="Pending",U2830="On Hold"),"Open GRN (awaiting)",IF(AJ2830&lt;=1,"Within SLA",IF(ROUND(N(Y2830)/Assumptions!$C$5,3)=AJ2830,"Gate Wait",IF(ROUND(N(Z2830)/Assumptions!$C$6,3)=AJ2830,"Dock Wait",IF(ROUND(N(AA2830)/Assumptions!$C$7,3)=AJ2830,"Unloading",IF(ROUND(N(AB2830)/Assumptions!$C$8,3)=AJ2830,"Unload-to-QC Wait",IF(ROUND(N(AC2830)/Assumptions!$C$9,3)=AJ2830,"QC",IF(ROUND(N(AD2830)/Assumptions!$C$10,3)=AJ2830,"QC-to-GRN Wait",IF(ROUND(N(AE2830)/Assumptions!$C$11,3)=AJ2830,"GRN Processing",IF(ROUND(N(AF2830)/Assumptions!$C$12,3)=AJ2830,"GRN-to-Putaway Wait",IF(ROUND(N(AG2830)/Assumptions!$C$13,3)=AJ2830,"Putaway","Within SLA")))))))))))</f>
        <v>QC-to-GRN Wait</v>
      </c>
    </row>
    <row r="2831" customFormat="false" ht="15" hidden="false" customHeight="false" outlineLevel="0" collapsed="false">
      <c r="A2831" s="0" t="s">
        <v>8073</v>
      </c>
      <c r="B2831" s="0" t="s">
        <v>8074</v>
      </c>
      <c r="C2831" s="0" t="s">
        <v>175</v>
      </c>
      <c r="D2831" s="0" t="s">
        <v>135</v>
      </c>
      <c r="E2831" s="0" t="s">
        <v>2972</v>
      </c>
      <c r="F2831" s="0" t="s">
        <v>177</v>
      </c>
      <c r="G2831" s="0" t="s">
        <v>138</v>
      </c>
      <c r="H2831" s="17" t="n">
        <v>46272.6055555556</v>
      </c>
      <c r="I2831" s="17" t="n">
        <v>46272.6236111111</v>
      </c>
      <c r="J2831" s="17" t="n">
        <v>46272.6270833333</v>
      </c>
      <c r="K2831" s="17" t="n">
        <v>46272.6513888889</v>
      </c>
      <c r="L2831" s="17" t="n">
        <v>46272.6583333333</v>
      </c>
      <c r="M2831" s="17" t="n">
        <v>46272.6951388889</v>
      </c>
      <c r="N2831" s="17" t="n">
        <v>46272.7743055556</v>
      </c>
      <c r="O2831" s="17" t="n">
        <v>46272.8416666667</v>
      </c>
      <c r="P2831" s="17" t="n">
        <v>46272.8486111111</v>
      </c>
      <c r="Q2831" s="17" t="n">
        <v>46272.8680555556</v>
      </c>
      <c r="R2831" s="0" t="n">
        <v>413</v>
      </c>
      <c r="S2831" s="0" t="n">
        <v>0</v>
      </c>
      <c r="T2831" s="0" t="n">
        <v>0</v>
      </c>
      <c r="U2831" s="18" t="s">
        <v>130</v>
      </c>
      <c r="V2831" s="18" t="s">
        <v>131</v>
      </c>
      <c r="W2831" s="0" t="str">
        <f aca="false">IF(AND(X2831&gt;=6,X2831&lt;14),"A",IF(AND(X2831&gt;=14,X2831&lt;22),"B","C"))</f>
        <v>B</v>
      </c>
      <c r="X2831" s="18" t="n">
        <f aca="false">HOUR(H2831)</f>
        <v>14</v>
      </c>
      <c r="Y2831" s="18" t="n">
        <f aca="false">ROUND((I2831-H2831)*1440,0)</f>
        <v>26</v>
      </c>
      <c r="Z2831" s="18" t="n">
        <f aca="false">ROUND((J2831-I2831)*1440,0)</f>
        <v>5</v>
      </c>
      <c r="AA2831" s="18" t="n">
        <f aca="false">ROUND((K2831-J2831)*1440,0)</f>
        <v>35</v>
      </c>
      <c r="AB2831" s="18" t="n">
        <f aca="false">ROUND((L2831-K2831)*1440,0)</f>
        <v>10</v>
      </c>
      <c r="AC2831" s="18" t="n">
        <f aca="false">ROUND((M2831-L2831)*1440,0)</f>
        <v>53</v>
      </c>
      <c r="AD2831" s="18" t="n">
        <f aca="false">IF(N2831="","",ROUND((N2831-M2831)*1440,0))</f>
        <v>114</v>
      </c>
      <c r="AE2831" s="18" t="n">
        <f aca="false">IF(O2831="","",ROUND((O2831-N2831)*1440,0))</f>
        <v>97</v>
      </c>
      <c r="AF2831" s="18" t="n">
        <f aca="false">IF(P2831="","",ROUND((P2831-O2831)*1440,0))</f>
        <v>10</v>
      </c>
      <c r="AG2831" s="18" t="n">
        <f aca="false">IF(Q2831="","",ROUND((Q2831-P2831)*1440,0))</f>
        <v>28</v>
      </c>
      <c r="AH2831" s="18" t="n">
        <f aca="false">IF(Q2831="","",ROUND((Q2831-H2831)*1440,0))</f>
        <v>378</v>
      </c>
      <c r="AI2831" s="19" t="n">
        <f aca="false">ROUND(IF(O2831="",Assumptions!$B$25-K2831,O2831-K2831)*24,1)</f>
        <v>4.6</v>
      </c>
      <c r="AJ2831" s="20" t="n">
        <f aca="false">ROUND(MAX(N(Y2831)/Assumptions!$C$5, N(Z2831)/Assumptions!$C$6, N(AA2831)/Assumptions!$C$7, N(AB2831)/Assumptions!$C$8, N(AC2831)/Assumptions!$C$9, N(AD2831)/Assumptions!$C$10, N(AE2831)/Assumptions!$C$11, N(AF2831)/Assumptions!$C$12, N(AG2831)/Assumptions!$C$13),3)</f>
        <v>3.8</v>
      </c>
      <c r="AK2831" s="0" t="str">
        <f aca="false">IF(OR(U2831="Pending",U2831="On Hold"),"Open GRN (awaiting)",IF(AJ2831&lt;=1,"Within SLA",IF(ROUND(N(Y2831)/Assumptions!$C$5,3)=AJ2831,"Gate Wait",IF(ROUND(N(Z2831)/Assumptions!$C$6,3)=AJ2831,"Dock Wait",IF(ROUND(N(AA2831)/Assumptions!$C$7,3)=AJ2831,"Unloading",IF(ROUND(N(AB2831)/Assumptions!$C$8,3)=AJ2831,"Unload-to-QC Wait",IF(ROUND(N(AC2831)/Assumptions!$C$9,3)=AJ2831,"QC",IF(ROUND(N(AD2831)/Assumptions!$C$10,3)=AJ2831,"QC-to-GRN Wait",IF(ROUND(N(AE2831)/Assumptions!$C$11,3)=AJ2831,"GRN Processing",IF(ROUND(N(AF2831)/Assumptions!$C$12,3)=AJ2831,"GRN-to-Putaway Wait",IF(ROUND(N(AG2831)/Assumptions!$C$13,3)=AJ2831,"Putaway","Within SLA")))))))))))</f>
        <v>QC-to-GRN Wait</v>
      </c>
    </row>
    <row r="2832" customFormat="false" ht="15" hidden="false" customHeight="false" outlineLevel="0" collapsed="false">
      <c r="A2832" s="0" t="s">
        <v>8075</v>
      </c>
      <c r="B2832" s="0" t="s">
        <v>8076</v>
      </c>
      <c r="C2832" s="0" t="s">
        <v>126</v>
      </c>
      <c r="D2832" s="0" t="s">
        <v>135</v>
      </c>
      <c r="E2832" s="0" t="s">
        <v>8077</v>
      </c>
      <c r="F2832" s="0" t="s">
        <v>128</v>
      </c>
      <c r="G2832" s="0" t="s">
        <v>178</v>
      </c>
      <c r="H2832" s="17" t="n">
        <v>46272.6277777778</v>
      </c>
      <c r="I2832" s="17" t="n">
        <v>46272.6409722222</v>
      </c>
      <c r="J2832" s="17" t="n">
        <v>46272.64375</v>
      </c>
      <c r="K2832" s="17" t="n">
        <v>46272.6916666667</v>
      </c>
      <c r="L2832" s="17" t="n">
        <v>46272.69375</v>
      </c>
      <c r="M2832" s="17" t="n">
        <v>46272.7159722222</v>
      </c>
      <c r="N2832" s="17" t="n">
        <v>46272.7486111111</v>
      </c>
      <c r="O2832" s="17" t="n">
        <v>46272.7604166667</v>
      </c>
      <c r="P2832" s="17" t="n">
        <v>46272.7736111111</v>
      </c>
      <c r="Q2832" s="17" t="n">
        <v>46272.7861111111</v>
      </c>
      <c r="R2832" s="0" t="n">
        <v>472</v>
      </c>
      <c r="S2832" s="0" t="n">
        <v>0</v>
      </c>
      <c r="T2832" s="0" t="n">
        <v>0</v>
      </c>
      <c r="U2832" s="18" t="s">
        <v>130</v>
      </c>
      <c r="V2832" s="18" t="s">
        <v>144</v>
      </c>
      <c r="W2832" s="0" t="str">
        <f aca="false">IF(AND(X2832&gt;=6,X2832&lt;14),"A",IF(AND(X2832&gt;=14,X2832&lt;22),"B","C"))</f>
        <v>B</v>
      </c>
      <c r="X2832" s="18" t="n">
        <f aca="false">HOUR(H2832)</f>
        <v>15</v>
      </c>
      <c r="Y2832" s="18" t="n">
        <f aca="false">ROUND((I2832-H2832)*1440,0)</f>
        <v>19</v>
      </c>
      <c r="Z2832" s="18" t="n">
        <f aca="false">ROUND((J2832-I2832)*1440,0)</f>
        <v>4</v>
      </c>
      <c r="AA2832" s="18" t="n">
        <f aca="false">ROUND((K2832-J2832)*1440,0)</f>
        <v>69</v>
      </c>
      <c r="AB2832" s="18" t="n">
        <f aca="false">ROUND((L2832-K2832)*1440,0)</f>
        <v>3</v>
      </c>
      <c r="AC2832" s="18" t="n">
        <f aca="false">ROUND((M2832-L2832)*1440,0)</f>
        <v>32</v>
      </c>
      <c r="AD2832" s="18" t="n">
        <f aca="false">IF(N2832="","",ROUND((N2832-M2832)*1440,0))</f>
        <v>47</v>
      </c>
      <c r="AE2832" s="18" t="n">
        <f aca="false">IF(O2832="","",ROUND((O2832-N2832)*1440,0))</f>
        <v>17</v>
      </c>
      <c r="AF2832" s="18" t="n">
        <f aca="false">IF(P2832="","",ROUND((P2832-O2832)*1440,0))</f>
        <v>19</v>
      </c>
      <c r="AG2832" s="18" t="n">
        <f aca="false">IF(Q2832="","",ROUND((Q2832-P2832)*1440,0))</f>
        <v>18</v>
      </c>
      <c r="AH2832" s="18" t="n">
        <f aca="false">IF(Q2832="","",ROUND((Q2832-H2832)*1440,0))</f>
        <v>228</v>
      </c>
      <c r="AI2832" s="19" t="n">
        <f aca="false">ROUND(IF(O2832="",Assumptions!$B$25-K2832,O2832-K2832)*24,1)</f>
        <v>1.6</v>
      </c>
      <c r="AJ2832" s="20" t="n">
        <f aca="false">ROUND(MAX(N(Y2832)/Assumptions!$C$5, N(Z2832)/Assumptions!$C$6, N(AA2832)/Assumptions!$C$7, N(AB2832)/Assumptions!$C$8, N(AC2832)/Assumptions!$C$9, N(AD2832)/Assumptions!$C$10, N(AE2832)/Assumptions!$C$11, N(AF2832)/Assumptions!$C$12, N(AG2832)/Assumptions!$C$13),3)</f>
        <v>1.567</v>
      </c>
      <c r="AK2832" s="0" t="str">
        <f aca="false">IF(OR(U2832="Pending",U2832="On Hold"),"Open GRN (awaiting)",IF(AJ2832&lt;=1,"Within SLA",IF(ROUND(N(Y2832)/Assumptions!$C$5,3)=AJ2832,"Gate Wait",IF(ROUND(N(Z2832)/Assumptions!$C$6,3)=AJ2832,"Dock Wait",IF(ROUND(N(AA2832)/Assumptions!$C$7,3)=AJ2832,"Unloading",IF(ROUND(N(AB2832)/Assumptions!$C$8,3)=AJ2832,"Unload-to-QC Wait",IF(ROUND(N(AC2832)/Assumptions!$C$9,3)=AJ2832,"QC",IF(ROUND(N(AD2832)/Assumptions!$C$10,3)=AJ2832,"QC-to-GRN Wait",IF(ROUND(N(AE2832)/Assumptions!$C$11,3)=AJ2832,"GRN Processing",IF(ROUND(N(AF2832)/Assumptions!$C$12,3)=AJ2832,"GRN-to-Putaway Wait",IF(ROUND(N(AG2832)/Assumptions!$C$13,3)=AJ2832,"Putaway","Within SLA")))))))))))</f>
        <v>QC-to-GRN Wait</v>
      </c>
    </row>
    <row r="2833" customFormat="false" ht="15" hidden="false" customHeight="false" outlineLevel="0" collapsed="false">
      <c r="A2833" s="0" t="s">
        <v>8078</v>
      </c>
      <c r="B2833" s="0" t="s">
        <v>8079</v>
      </c>
      <c r="C2833" s="0" t="s">
        <v>126</v>
      </c>
      <c r="D2833" s="0" t="s">
        <v>147</v>
      </c>
      <c r="E2833" s="0" t="s">
        <v>8080</v>
      </c>
      <c r="F2833" s="0" t="s">
        <v>128</v>
      </c>
      <c r="G2833" s="0" t="s">
        <v>167</v>
      </c>
      <c r="H2833" s="17" t="n">
        <v>46272.6597222222</v>
      </c>
      <c r="I2833" s="17" t="n">
        <v>46272.6743055556</v>
      </c>
      <c r="J2833" s="17" t="n">
        <v>46272.6770833333</v>
      </c>
      <c r="K2833" s="17" t="n">
        <v>46272.7013888889</v>
      </c>
      <c r="L2833" s="17" t="n">
        <v>46272.7055555556</v>
      </c>
      <c r="M2833" s="17" t="n">
        <v>46272.7298611111</v>
      </c>
      <c r="N2833" s="17" t="n">
        <v>46272.7395833333</v>
      </c>
      <c r="O2833" s="17" t="n">
        <v>46272.7888888889</v>
      </c>
      <c r="P2833" s="17" t="n">
        <v>46272.7944444444</v>
      </c>
      <c r="Q2833" s="17" t="n">
        <v>46272.8076388889</v>
      </c>
      <c r="R2833" s="0" t="n">
        <v>461</v>
      </c>
      <c r="S2833" s="0" t="n">
        <v>0</v>
      </c>
      <c r="T2833" s="0" t="n">
        <v>0</v>
      </c>
      <c r="U2833" s="18" t="s">
        <v>130</v>
      </c>
      <c r="V2833" s="18" t="s">
        <v>156</v>
      </c>
      <c r="W2833" s="0" t="str">
        <f aca="false">IF(AND(X2833&gt;=6,X2833&lt;14),"A",IF(AND(X2833&gt;=14,X2833&lt;22),"B","C"))</f>
        <v>B</v>
      </c>
      <c r="X2833" s="18" t="n">
        <f aca="false">HOUR(H2833)</f>
        <v>15</v>
      </c>
      <c r="Y2833" s="18" t="n">
        <f aca="false">ROUND((I2833-H2833)*1440,0)</f>
        <v>21</v>
      </c>
      <c r="Z2833" s="18" t="n">
        <f aca="false">ROUND((J2833-I2833)*1440,0)</f>
        <v>4</v>
      </c>
      <c r="AA2833" s="18" t="n">
        <f aca="false">ROUND((K2833-J2833)*1440,0)</f>
        <v>35</v>
      </c>
      <c r="AB2833" s="18" t="n">
        <f aca="false">ROUND((L2833-K2833)*1440,0)</f>
        <v>6</v>
      </c>
      <c r="AC2833" s="18" t="n">
        <f aca="false">ROUND((M2833-L2833)*1440,0)</f>
        <v>35</v>
      </c>
      <c r="AD2833" s="18" t="n">
        <f aca="false">IF(N2833="","",ROUND((N2833-M2833)*1440,0))</f>
        <v>14</v>
      </c>
      <c r="AE2833" s="18" t="n">
        <f aca="false">IF(O2833="","",ROUND((O2833-N2833)*1440,0))</f>
        <v>71</v>
      </c>
      <c r="AF2833" s="18" t="n">
        <f aca="false">IF(P2833="","",ROUND((P2833-O2833)*1440,0))</f>
        <v>8</v>
      </c>
      <c r="AG2833" s="18" t="n">
        <f aca="false">IF(Q2833="","",ROUND((Q2833-P2833)*1440,0))</f>
        <v>19</v>
      </c>
      <c r="AH2833" s="18" t="n">
        <f aca="false">IF(Q2833="","",ROUND((Q2833-H2833)*1440,0))</f>
        <v>213</v>
      </c>
      <c r="AI2833" s="19" t="n">
        <f aca="false">ROUND(IF(O2833="",Assumptions!$B$25-K2833,O2833-K2833)*24,1)</f>
        <v>2.1</v>
      </c>
      <c r="AJ2833" s="20" t="n">
        <f aca="false">ROUND(MAX(N(Y2833)/Assumptions!$C$5, N(Z2833)/Assumptions!$C$6, N(AA2833)/Assumptions!$C$7, N(AB2833)/Assumptions!$C$8, N(AC2833)/Assumptions!$C$9, N(AD2833)/Assumptions!$C$10, N(AE2833)/Assumptions!$C$11, N(AF2833)/Assumptions!$C$12, N(AG2833)/Assumptions!$C$13),3)</f>
        <v>1.578</v>
      </c>
      <c r="AK2833" s="0" t="str">
        <f aca="false">IF(OR(U2833="Pending",U2833="On Hold"),"Open GRN (awaiting)",IF(AJ2833&lt;=1,"Within SLA",IF(ROUND(N(Y2833)/Assumptions!$C$5,3)=AJ2833,"Gate Wait",IF(ROUND(N(Z2833)/Assumptions!$C$6,3)=AJ2833,"Dock Wait",IF(ROUND(N(AA2833)/Assumptions!$C$7,3)=AJ2833,"Unloading",IF(ROUND(N(AB2833)/Assumptions!$C$8,3)=AJ2833,"Unload-to-QC Wait",IF(ROUND(N(AC2833)/Assumptions!$C$9,3)=AJ2833,"QC",IF(ROUND(N(AD2833)/Assumptions!$C$10,3)=AJ2833,"QC-to-GRN Wait",IF(ROUND(N(AE2833)/Assumptions!$C$11,3)=AJ2833,"GRN Processing",IF(ROUND(N(AF2833)/Assumptions!$C$12,3)=AJ2833,"GRN-to-Putaway Wait",IF(ROUND(N(AG2833)/Assumptions!$C$13,3)=AJ2833,"Putaway","Within SLA")))))))))))</f>
        <v>GRN Processing</v>
      </c>
    </row>
    <row r="2834" customFormat="false" ht="15" hidden="false" customHeight="false" outlineLevel="0" collapsed="false">
      <c r="A2834" s="0" t="s">
        <v>8081</v>
      </c>
      <c r="B2834" s="0" t="s">
        <v>8082</v>
      </c>
      <c r="C2834" s="0" t="s">
        <v>286</v>
      </c>
      <c r="D2834" s="0" t="s">
        <v>119</v>
      </c>
      <c r="E2834" s="0" t="s">
        <v>6986</v>
      </c>
      <c r="F2834" s="0" t="s">
        <v>121</v>
      </c>
      <c r="G2834" s="0" t="s">
        <v>129</v>
      </c>
      <c r="H2834" s="17" t="n">
        <v>46272.6597222222</v>
      </c>
      <c r="I2834" s="17" t="n">
        <v>46272.675</v>
      </c>
      <c r="J2834" s="17" t="n">
        <v>46272.6826388889</v>
      </c>
      <c r="K2834" s="17" t="n">
        <v>46272.7</v>
      </c>
      <c r="L2834" s="17" t="n">
        <v>46272.7027777778</v>
      </c>
      <c r="M2834" s="17" t="n">
        <v>46272.7270833333</v>
      </c>
      <c r="N2834" s="17" t="n">
        <v>46272.7375</v>
      </c>
      <c r="O2834" s="17" t="n">
        <v>46272.8034722222</v>
      </c>
      <c r="P2834" s="17" t="n">
        <v>46272.81875</v>
      </c>
      <c r="Q2834" s="17" t="n">
        <v>46272.8340277778</v>
      </c>
      <c r="R2834" s="0" t="n">
        <v>143</v>
      </c>
      <c r="S2834" s="0" t="n">
        <v>7</v>
      </c>
      <c r="T2834" s="0" t="n">
        <v>0</v>
      </c>
      <c r="U2834" s="18" t="s">
        <v>123</v>
      </c>
      <c r="V2834" s="18" t="s">
        <v>82</v>
      </c>
      <c r="W2834" s="0" t="str">
        <f aca="false">IF(AND(X2834&gt;=6,X2834&lt;14),"A",IF(AND(X2834&gt;=14,X2834&lt;22),"B","C"))</f>
        <v>B</v>
      </c>
      <c r="X2834" s="18" t="n">
        <f aca="false">HOUR(H2834)</f>
        <v>15</v>
      </c>
      <c r="Y2834" s="18" t="n">
        <f aca="false">ROUND((I2834-H2834)*1440,0)</f>
        <v>22</v>
      </c>
      <c r="Z2834" s="18" t="n">
        <f aca="false">ROUND((J2834-I2834)*1440,0)</f>
        <v>11</v>
      </c>
      <c r="AA2834" s="18" t="n">
        <f aca="false">ROUND((K2834-J2834)*1440,0)</f>
        <v>25</v>
      </c>
      <c r="AB2834" s="18" t="n">
        <f aca="false">ROUND((L2834-K2834)*1440,0)</f>
        <v>4</v>
      </c>
      <c r="AC2834" s="18" t="n">
        <f aca="false">ROUND((M2834-L2834)*1440,0)</f>
        <v>35</v>
      </c>
      <c r="AD2834" s="18" t="n">
        <f aca="false">IF(N2834="","",ROUND((N2834-M2834)*1440,0))</f>
        <v>15</v>
      </c>
      <c r="AE2834" s="18" t="n">
        <f aca="false">IF(O2834="","",ROUND((O2834-N2834)*1440,0))</f>
        <v>95</v>
      </c>
      <c r="AF2834" s="18" t="n">
        <f aca="false">IF(P2834="","",ROUND((P2834-O2834)*1440,0))</f>
        <v>22</v>
      </c>
      <c r="AG2834" s="18" t="n">
        <f aca="false">IF(Q2834="","",ROUND((Q2834-P2834)*1440,0))</f>
        <v>22</v>
      </c>
      <c r="AH2834" s="18" t="n">
        <f aca="false">IF(Q2834="","",ROUND((Q2834-H2834)*1440,0))</f>
        <v>251</v>
      </c>
      <c r="AI2834" s="19" t="n">
        <f aca="false">ROUND(IF(O2834="",Assumptions!$B$25-K2834,O2834-K2834)*24,1)</f>
        <v>2.5</v>
      </c>
      <c r="AJ2834" s="20" t="n">
        <f aca="false">ROUND(MAX(N(Y2834)/Assumptions!$C$5, N(Z2834)/Assumptions!$C$6, N(AA2834)/Assumptions!$C$7, N(AB2834)/Assumptions!$C$8, N(AC2834)/Assumptions!$C$9, N(AD2834)/Assumptions!$C$10, N(AE2834)/Assumptions!$C$11, N(AF2834)/Assumptions!$C$12, N(AG2834)/Assumptions!$C$13),3)</f>
        <v>2.111</v>
      </c>
      <c r="AK2834" s="0" t="str">
        <f aca="false">IF(OR(U2834="Pending",U2834="On Hold"),"Open GRN (awaiting)",IF(AJ2834&lt;=1,"Within SLA",IF(ROUND(N(Y2834)/Assumptions!$C$5,3)=AJ2834,"Gate Wait",IF(ROUND(N(Z2834)/Assumptions!$C$6,3)=AJ2834,"Dock Wait",IF(ROUND(N(AA2834)/Assumptions!$C$7,3)=AJ2834,"Unloading",IF(ROUND(N(AB2834)/Assumptions!$C$8,3)=AJ2834,"Unload-to-QC Wait",IF(ROUND(N(AC2834)/Assumptions!$C$9,3)=AJ2834,"QC",IF(ROUND(N(AD2834)/Assumptions!$C$10,3)=AJ2834,"QC-to-GRN Wait",IF(ROUND(N(AE2834)/Assumptions!$C$11,3)=AJ2834,"GRN Processing",IF(ROUND(N(AF2834)/Assumptions!$C$12,3)=AJ2834,"GRN-to-Putaway Wait",IF(ROUND(N(AG2834)/Assumptions!$C$13,3)=AJ2834,"Putaway","Within SLA")))))))))))</f>
        <v>GRN Processing</v>
      </c>
    </row>
    <row r="2835" customFormat="false" ht="15" hidden="false" customHeight="false" outlineLevel="0" collapsed="false">
      <c r="A2835" s="0" t="s">
        <v>8083</v>
      </c>
      <c r="B2835" s="0" t="s">
        <v>8084</v>
      </c>
      <c r="C2835" s="0" t="s">
        <v>142</v>
      </c>
      <c r="D2835" s="0" t="s">
        <v>135</v>
      </c>
      <c r="E2835" s="0" t="s">
        <v>8085</v>
      </c>
      <c r="F2835" s="0" t="s">
        <v>137</v>
      </c>
      <c r="G2835" s="0" t="s">
        <v>178</v>
      </c>
      <c r="H2835" s="17" t="n">
        <v>46272.6618055556</v>
      </c>
      <c r="I2835" s="17" t="n">
        <v>46272.6722222222</v>
      </c>
      <c r="J2835" s="17" t="n">
        <v>46272.6930555556</v>
      </c>
      <c r="K2835" s="17" t="n">
        <v>46272.7263888889</v>
      </c>
      <c r="L2835" s="17" t="n">
        <v>46272.7423611111</v>
      </c>
      <c r="M2835" s="17" t="n">
        <v>46272.7611111111</v>
      </c>
      <c r="N2835" s="17" t="n">
        <v>46272.7972222222</v>
      </c>
      <c r="O2835" s="17" t="n">
        <v>46272.8631944444</v>
      </c>
      <c r="P2835" s="17" t="n">
        <v>46272.8715277778</v>
      </c>
      <c r="Q2835" s="17" t="n">
        <v>46272.8854166667</v>
      </c>
      <c r="R2835" s="0" t="n">
        <v>330</v>
      </c>
      <c r="S2835" s="0" t="n">
        <v>0</v>
      </c>
      <c r="T2835" s="0" t="n">
        <v>0</v>
      </c>
      <c r="U2835" s="18" t="s">
        <v>130</v>
      </c>
      <c r="V2835" s="18" t="s">
        <v>156</v>
      </c>
      <c r="W2835" s="0" t="str">
        <f aca="false">IF(AND(X2835&gt;=6,X2835&lt;14),"A",IF(AND(X2835&gt;=14,X2835&lt;22),"B","C"))</f>
        <v>B</v>
      </c>
      <c r="X2835" s="18" t="n">
        <f aca="false">HOUR(H2835)</f>
        <v>15</v>
      </c>
      <c r="Y2835" s="18" t="n">
        <f aca="false">ROUND((I2835-H2835)*1440,0)</f>
        <v>15</v>
      </c>
      <c r="Z2835" s="18" t="n">
        <f aca="false">ROUND((J2835-I2835)*1440,0)</f>
        <v>30</v>
      </c>
      <c r="AA2835" s="18" t="n">
        <f aca="false">ROUND((K2835-J2835)*1440,0)</f>
        <v>48</v>
      </c>
      <c r="AB2835" s="18" t="n">
        <f aca="false">ROUND((L2835-K2835)*1440,0)</f>
        <v>23</v>
      </c>
      <c r="AC2835" s="18" t="n">
        <f aca="false">ROUND((M2835-L2835)*1440,0)</f>
        <v>27</v>
      </c>
      <c r="AD2835" s="18" t="n">
        <f aca="false">IF(N2835="","",ROUND((N2835-M2835)*1440,0))</f>
        <v>52</v>
      </c>
      <c r="AE2835" s="18" t="n">
        <f aca="false">IF(O2835="","",ROUND((O2835-N2835)*1440,0))</f>
        <v>95</v>
      </c>
      <c r="AF2835" s="18" t="n">
        <f aca="false">IF(P2835="","",ROUND((P2835-O2835)*1440,0))</f>
        <v>12</v>
      </c>
      <c r="AG2835" s="18" t="n">
        <f aca="false">IF(Q2835="","",ROUND((Q2835-P2835)*1440,0))</f>
        <v>20</v>
      </c>
      <c r="AH2835" s="18" t="n">
        <f aca="false">IF(Q2835="","",ROUND((Q2835-H2835)*1440,0))</f>
        <v>322</v>
      </c>
      <c r="AI2835" s="19" t="n">
        <f aca="false">ROUND(IF(O2835="",Assumptions!$B$25-K2835,O2835-K2835)*24,1)</f>
        <v>3.3</v>
      </c>
      <c r="AJ2835" s="20" t="n">
        <f aca="false">ROUND(MAX(N(Y2835)/Assumptions!$C$5, N(Z2835)/Assumptions!$C$6, N(AA2835)/Assumptions!$C$7, N(AB2835)/Assumptions!$C$8, N(AC2835)/Assumptions!$C$9, N(AD2835)/Assumptions!$C$10, N(AE2835)/Assumptions!$C$11, N(AF2835)/Assumptions!$C$12, N(AG2835)/Assumptions!$C$13),3)</f>
        <v>2.111</v>
      </c>
      <c r="AK2835" s="0" t="str">
        <f aca="false">IF(OR(U2835="Pending",U2835="On Hold"),"Open GRN (awaiting)",IF(AJ2835&lt;=1,"Within SLA",IF(ROUND(N(Y2835)/Assumptions!$C$5,3)=AJ2835,"Gate Wait",IF(ROUND(N(Z2835)/Assumptions!$C$6,3)=AJ2835,"Dock Wait",IF(ROUND(N(AA2835)/Assumptions!$C$7,3)=AJ2835,"Unloading",IF(ROUND(N(AB2835)/Assumptions!$C$8,3)=AJ2835,"Unload-to-QC Wait",IF(ROUND(N(AC2835)/Assumptions!$C$9,3)=AJ2835,"QC",IF(ROUND(N(AD2835)/Assumptions!$C$10,3)=AJ2835,"QC-to-GRN Wait",IF(ROUND(N(AE2835)/Assumptions!$C$11,3)=AJ2835,"GRN Processing",IF(ROUND(N(AF2835)/Assumptions!$C$12,3)=AJ2835,"GRN-to-Putaway Wait",IF(ROUND(N(AG2835)/Assumptions!$C$13,3)=AJ2835,"Putaway","Within SLA")))))))))))</f>
        <v>GRN Processing</v>
      </c>
    </row>
    <row r="2836" customFormat="false" ht="15" hidden="false" customHeight="false" outlineLevel="0" collapsed="false">
      <c r="A2836" s="0" t="s">
        <v>8086</v>
      </c>
      <c r="B2836" s="0" t="s">
        <v>8087</v>
      </c>
      <c r="C2836" s="0" t="s">
        <v>126</v>
      </c>
      <c r="D2836" s="0" t="s">
        <v>135</v>
      </c>
      <c r="E2836" s="0" t="s">
        <v>3252</v>
      </c>
      <c r="F2836" s="0" t="s">
        <v>128</v>
      </c>
      <c r="G2836" s="0" t="s">
        <v>178</v>
      </c>
      <c r="H2836" s="17" t="n">
        <v>46272.6694444444</v>
      </c>
      <c r="I2836" s="17" t="n">
        <v>46272.6861111111</v>
      </c>
      <c r="J2836" s="17" t="n">
        <v>46272.6902777778</v>
      </c>
      <c r="K2836" s="17" t="n">
        <v>46272.7118055556</v>
      </c>
      <c r="L2836" s="17" t="n">
        <v>46272.7277777778</v>
      </c>
      <c r="M2836" s="17" t="n">
        <v>46272.7409722222</v>
      </c>
      <c r="N2836" s="17" t="n">
        <v>46272.8069444444</v>
      </c>
      <c r="O2836" s="17" t="n">
        <v>46272.8736111111</v>
      </c>
      <c r="P2836" s="17" t="n">
        <v>46272.8861111111</v>
      </c>
      <c r="Q2836" s="17" t="n">
        <v>46272.9006944444</v>
      </c>
      <c r="R2836" s="0" t="n">
        <v>328</v>
      </c>
      <c r="S2836" s="0" t="n">
        <v>0</v>
      </c>
      <c r="T2836" s="0" t="n">
        <v>0</v>
      </c>
      <c r="U2836" s="18" t="s">
        <v>130</v>
      </c>
      <c r="V2836" s="18" t="s">
        <v>144</v>
      </c>
      <c r="W2836" s="0" t="str">
        <f aca="false">IF(AND(X2836&gt;=6,X2836&lt;14),"A",IF(AND(X2836&gt;=14,X2836&lt;22),"B","C"))</f>
        <v>B</v>
      </c>
      <c r="X2836" s="18" t="n">
        <f aca="false">HOUR(H2836)</f>
        <v>16</v>
      </c>
      <c r="Y2836" s="18" t="n">
        <f aca="false">ROUND((I2836-H2836)*1440,0)</f>
        <v>24</v>
      </c>
      <c r="Z2836" s="18" t="n">
        <f aca="false">ROUND((J2836-I2836)*1440,0)</f>
        <v>6</v>
      </c>
      <c r="AA2836" s="18" t="n">
        <f aca="false">ROUND((K2836-J2836)*1440,0)</f>
        <v>31</v>
      </c>
      <c r="AB2836" s="18" t="n">
        <f aca="false">ROUND((L2836-K2836)*1440,0)</f>
        <v>23</v>
      </c>
      <c r="AC2836" s="18" t="n">
        <f aca="false">ROUND((M2836-L2836)*1440,0)</f>
        <v>19</v>
      </c>
      <c r="AD2836" s="18" t="n">
        <f aca="false">IF(N2836="","",ROUND((N2836-M2836)*1440,0))</f>
        <v>95</v>
      </c>
      <c r="AE2836" s="18" t="n">
        <f aca="false">IF(O2836="","",ROUND((O2836-N2836)*1440,0))</f>
        <v>96</v>
      </c>
      <c r="AF2836" s="18" t="n">
        <f aca="false">IF(P2836="","",ROUND((P2836-O2836)*1440,0))</f>
        <v>18</v>
      </c>
      <c r="AG2836" s="18" t="n">
        <f aca="false">IF(Q2836="","",ROUND((Q2836-P2836)*1440,0))</f>
        <v>21</v>
      </c>
      <c r="AH2836" s="18" t="n">
        <f aca="false">IF(Q2836="","",ROUND((Q2836-H2836)*1440,0))</f>
        <v>333</v>
      </c>
      <c r="AI2836" s="19" t="n">
        <f aca="false">ROUND(IF(O2836="",Assumptions!$B$25-K2836,O2836-K2836)*24,1)</f>
        <v>3.9</v>
      </c>
      <c r="AJ2836" s="20" t="n">
        <f aca="false">ROUND(MAX(N(Y2836)/Assumptions!$C$5, N(Z2836)/Assumptions!$C$6, N(AA2836)/Assumptions!$C$7, N(AB2836)/Assumptions!$C$8, N(AC2836)/Assumptions!$C$9, N(AD2836)/Assumptions!$C$10, N(AE2836)/Assumptions!$C$11, N(AF2836)/Assumptions!$C$12, N(AG2836)/Assumptions!$C$13),3)</f>
        <v>3.167</v>
      </c>
      <c r="AK2836" s="0" t="str">
        <f aca="false">IF(OR(U2836="Pending",U2836="On Hold"),"Open GRN (awaiting)",IF(AJ2836&lt;=1,"Within SLA",IF(ROUND(N(Y2836)/Assumptions!$C$5,3)=AJ2836,"Gate Wait",IF(ROUND(N(Z2836)/Assumptions!$C$6,3)=AJ2836,"Dock Wait",IF(ROUND(N(AA2836)/Assumptions!$C$7,3)=AJ2836,"Unloading",IF(ROUND(N(AB2836)/Assumptions!$C$8,3)=AJ2836,"Unload-to-QC Wait",IF(ROUND(N(AC2836)/Assumptions!$C$9,3)=AJ2836,"QC",IF(ROUND(N(AD2836)/Assumptions!$C$10,3)=AJ2836,"QC-to-GRN Wait",IF(ROUND(N(AE2836)/Assumptions!$C$11,3)=AJ2836,"GRN Processing",IF(ROUND(N(AF2836)/Assumptions!$C$12,3)=AJ2836,"GRN-to-Putaway Wait",IF(ROUND(N(AG2836)/Assumptions!$C$13,3)=AJ2836,"Putaway","Within SLA")))))))))))</f>
        <v>QC-to-GRN Wait</v>
      </c>
    </row>
    <row r="2837" customFormat="false" ht="15" hidden="false" customHeight="false" outlineLevel="0" collapsed="false">
      <c r="A2837" s="0" t="s">
        <v>8088</v>
      </c>
      <c r="B2837" s="0" t="s">
        <v>8089</v>
      </c>
      <c r="C2837" s="0" t="s">
        <v>142</v>
      </c>
      <c r="D2837" s="0" t="s">
        <v>147</v>
      </c>
      <c r="E2837" s="0" t="s">
        <v>8090</v>
      </c>
      <c r="F2837" s="0" t="s">
        <v>137</v>
      </c>
      <c r="G2837" s="0" t="s">
        <v>167</v>
      </c>
      <c r="H2837" s="17" t="n">
        <v>46272.6736111111</v>
      </c>
      <c r="I2837" s="17" t="n">
        <v>46272.7118055556</v>
      </c>
      <c r="J2837" s="17" t="n">
        <v>46272.7145833333</v>
      </c>
      <c r="K2837" s="17" t="n">
        <v>46272.7458333333</v>
      </c>
      <c r="L2837" s="17" t="n">
        <v>46272.7583333333</v>
      </c>
      <c r="M2837" s="17" t="n">
        <v>46272.8027777778</v>
      </c>
      <c r="N2837" s="17" t="n">
        <v>46273.0361111111</v>
      </c>
      <c r="O2837" s="17" t="n">
        <v>46273.1201388889</v>
      </c>
      <c r="P2837" s="17" t="n">
        <v>46273.1277777778</v>
      </c>
      <c r="Q2837" s="17" t="n">
        <v>46273.1430555556</v>
      </c>
      <c r="R2837" s="0" t="n">
        <v>468</v>
      </c>
      <c r="S2837" s="0" t="n">
        <v>0</v>
      </c>
      <c r="T2837" s="0" t="n">
        <v>0</v>
      </c>
      <c r="U2837" s="18" t="s">
        <v>130</v>
      </c>
      <c r="V2837" s="18" t="s">
        <v>144</v>
      </c>
      <c r="W2837" s="0" t="str">
        <f aca="false">IF(AND(X2837&gt;=6,X2837&lt;14),"A",IF(AND(X2837&gt;=14,X2837&lt;22),"B","C"))</f>
        <v>B</v>
      </c>
      <c r="X2837" s="18" t="n">
        <f aca="false">HOUR(H2837)</f>
        <v>16</v>
      </c>
      <c r="Y2837" s="18" t="n">
        <f aca="false">ROUND((I2837-H2837)*1440,0)</f>
        <v>55</v>
      </c>
      <c r="Z2837" s="18" t="n">
        <f aca="false">ROUND((J2837-I2837)*1440,0)</f>
        <v>4</v>
      </c>
      <c r="AA2837" s="18" t="n">
        <f aca="false">ROUND((K2837-J2837)*1440,0)</f>
        <v>45</v>
      </c>
      <c r="AB2837" s="18" t="n">
        <f aca="false">ROUND((L2837-K2837)*1440,0)</f>
        <v>18</v>
      </c>
      <c r="AC2837" s="18" t="n">
        <f aca="false">ROUND((M2837-L2837)*1440,0)</f>
        <v>64</v>
      </c>
      <c r="AD2837" s="18" t="n">
        <f aca="false">IF(N2837="","",ROUND((N2837-M2837)*1440,0))</f>
        <v>336</v>
      </c>
      <c r="AE2837" s="18" t="n">
        <f aca="false">IF(O2837="","",ROUND((O2837-N2837)*1440,0))</f>
        <v>121</v>
      </c>
      <c r="AF2837" s="18" t="n">
        <f aca="false">IF(P2837="","",ROUND((P2837-O2837)*1440,0))</f>
        <v>11</v>
      </c>
      <c r="AG2837" s="18" t="n">
        <f aca="false">IF(Q2837="","",ROUND((Q2837-P2837)*1440,0))</f>
        <v>22</v>
      </c>
      <c r="AH2837" s="18" t="n">
        <f aca="false">IF(Q2837="","",ROUND((Q2837-H2837)*1440,0))</f>
        <v>676</v>
      </c>
      <c r="AI2837" s="19" t="n">
        <f aca="false">ROUND(IF(O2837="",Assumptions!$B$25-K2837,O2837-K2837)*24,1)</f>
        <v>9</v>
      </c>
      <c r="AJ2837" s="20" t="n">
        <f aca="false">ROUND(MAX(N(Y2837)/Assumptions!$C$5, N(Z2837)/Assumptions!$C$6, N(AA2837)/Assumptions!$C$7, N(AB2837)/Assumptions!$C$8, N(AC2837)/Assumptions!$C$9, N(AD2837)/Assumptions!$C$10, N(AE2837)/Assumptions!$C$11, N(AF2837)/Assumptions!$C$12, N(AG2837)/Assumptions!$C$13),3)</f>
        <v>11.2</v>
      </c>
      <c r="AK2837" s="0" t="str">
        <f aca="false">IF(OR(U2837="Pending",U2837="On Hold"),"Open GRN (awaiting)",IF(AJ2837&lt;=1,"Within SLA",IF(ROUND(N(Y2837)/Assumptions!$C$5,3)=AJ2837,"Gate Wait",IF(ROUND(N(Z2837)/Assumptions!$C$6,3)=AJ2837,"Dock Wait",IF(ROUND(N(AA2837)/Assumptions!$C$7,3)=AJ2837,"Unloading",IF(ROUND(N(AB2837)/Assumptions!$C$8,3)=AJ2837,"Unload-to-QC Wait",IF(ROUND(N(AC2837)/Assumptions!$C$9,3)=AJ2837,"QC",IF(ROUND(N(AD2837)/Assumptions!$C$10,3)=AJ2837,"QC-to-GRN Wait",IF(ROUND(N(AE2837)/Assumptions!$C$11,3)=AJ2837,"GRN Processing",IF(ROUND(N(AF2837)/Assumptions!$C$12,3)=AJ2837,"GRN-to-Putaway Wait",IF(ROUND(N(AG2837)/Assumptions!$C$13,3)=AJ2837,"Putaway","Within SLA")))))))))))</f>
        <v>QC-to-GRN Wait</v>
      </c>
    </row>
    <row r="2838" customFormat="false" ht="15" hidden="false" customHeight="false" outlineLevel="0" collapsed="false">
      <c r="A2838" s="0" t="s">
        <v>8091</v>
      </c>
      <c r="B2838" s="0" t="s">
        <v>8092</v>
      </c>
      <c r="C2838" s="0" t="s">
        <v>170</v>
      </c>
      <c r="D2838" s="0" t="s">
        <v>147</v>
      </c>
      <c r="E2838" s="0" t="s">
        <v>8093</v>
      </c>
      <c r="F2838" s="0" t="s">
        <v>172</v>
      </c>
      <c r="G2838" s="0" t="s">
        <v>167</v>
      </c>
      <c r="H2838" s="17" t="n">
        <v>46272.6916666667</v>
      </c>
      <c r="I2838" s="17" t="n">
        <v>46272.7090277778</v>
      </c>
      <c r="J2838" s="17" t="n">
        <v>46272.7152777778</v>
      </c>
      <c r="K2838" s="17" t="n">
        <v>46272.7527777778</v>
      </c>
      <c r="L2838" s="17" t="n">
        <v>46272.7784722222</v>
      </c>
      <c r="M2838" s="17" t="n">
        <v>46272.8243055556</v>
      </c>
      <c r="N2838" s="17" t="n">
        <v>46272.9076388889</v>
      </c>
      <c r="O2838" s="17" t="n">
        <v>46272.9576388889</v>
      </c>
      <c r="P2838" s="17" t="n">
        <v>46272.9659722222</v>
      </c>
      <c r="Q2838" s="17" t="n">
        <v>46272.9916666667</v>
      </c>
      <c r="R2838" s="0" t="n">
        <v>537</v>
      </c>
      <c r="S2838" s="0" t="n">
        <v>0</v>
      </c>
      <c r="T2838" s="0" t="n">
        <v>0</v>
      </c>
      <c r="U2838" s="18" t="s">
        <v>130</v>
      </c>
      <c r="V2838" s="18" t="s">
        <v>144</v>
      </c>
      <c r="W2838" s="0" t="str">
        <f aca="false">IF(AND(X2838&gt;=6,X2838&lt;14),"A",IF(AND(X2838&gt;=14,X2838&lt;22),"B","C"))</f>
        <v>B</v>
      </c>
      <c r="X2838" s="18" t="n">
        <f aca="false">HOUR(H2838)</f>
        <v>16</v>
      </c>
      <c r="Y2838" s="18" t="n">
        <f aca="false">ROUND((I2838-H2838)*1440,0)</f>
        <v>25</v>
      </c>
      <c r="Z2838" s="18" t="n">
        <f aca="false">ROUND((J2838-I2838)*1440,0)</f>
        <v>9</v>
      </c>
      <c r="AA2838" s="18" t="n">
        <f aca="false">ROUND((K2838-J2838)*1440,0)</f>
        <v>54</v>
      </c>
      <c r="AB2838" s="18" t="n">
        <f aca="false">ROUND((L2838-K2838)*1440,0)</f>
        <v>37</v>
      </c>
      <c r="AC2838" s="18" t="n">
        <f aca="false">ROUND((M2838-L2838)*1440,0)</f>
        <v>66</v>
      </c>
      <c r="AD2838" s="18" t="n">
        <f aca="false">IF(N2838="","",ROUND((N2838-M2838)*1440,0))</f>
        <v>120</v>
      </c>
      <c r="AE2838" s="18" t="n">
        <f aca="false">IF(O2838="","",ROUND((O2838-N2838)*1440,0))</f>
        <v>72</v>
      </c>
      <c r="AF2838" s="18" t="n">
        <f aca="false">IF(P2838="","",ROUND((P2838-O2838)*1440,0))</f>
        <v>12</v>
      </c>
      <c r="AG2838" s="18" t="n">
        <f aca="false">IF(Q2838="","",ROUND((Q2838-P2838)*1440,0))</f>
        <v>37</v>
      </c>
      <c r="AH2838" s="18" t="n">
        <f aca="false">IF(Q2838="","",ROUND((Q2838-H2838)*1440,0))</f>
        <v>432</v>
      </c>
      <c r="AI2838" s="19" t="n">
        <f aca="false">ROUND(IF(O2838="",Assumptions!$B$25-K2838,O2838-K2838)*24,1)</f>
        <v>4.9</v>
      </c>
      <c r="AJ2838" s="20" t="n">
        <f aca="false">ROUND(MAX(N(Y2838)/Assumptions!$C$5, N(Z2838)/Assumptions!$C$6, N(AA2838)/Assumptions!$C$7, N(AB2838)/Assumptions!$C$8, N(AC2838)/Assumptions!$C$9, N(AD2838)/Assumptions!$C$10, N(AE2838)/Assumptions!$C$11, N(AF2838)/Assumptions!$C$12, N(AG2838)/Assumptions!$C$13),3)</f>
        <v>4</v>
      </c>
      <c r="AK2838" s="0" t="str">
        <f aca="false">IF(OR(U2838="Pending",U2838="On Hold"),"Open GRN (awaiting)",IF(AJ2838&lt;=1,"Within SLA",IF(ROUND(N(Y2838)/Assumptions!$C$5,3)=AJ2838,"Gate Wait",IF(ROUND(N(Z2838)/Assumptions!$C$6,3)=AJ2838,"Dock Wait",IF(ROUND(N(AA2838)/Assumptions!$C$7,3)=AJ2838,"Unloading",IF(ROUND(N(AB2838)/Assumptions!$C$8,3)=AJ2838,"Unload-to-QC Wait",IF(ROUND(N(AC2838)/Assumptions!$C$9,3)=AJ2838,"QC",IF(ROUND(N(AD2838)/Assumptions!$C$10,3)=AJ2838,"QC-to-GRN Wait",IF(ROUND(N(AE2838)/Assumptions!$C$11,3)=AJ2838,"GRN Processing",IF(ROUND(N(AF2838)/Assumptions!$C$12,3)=AJ2838,"GRN-to-Putaway Wait",IF(ROUND(N(AG2838)/Assumptions!$C$13,3)=AJ2838,"Putaway","Within SLA")))))))))))</f>
        <v>QC-to-GRN Wait</v>
      </c>
    </row>
    <row r="2839" customFormat="false" ht="15" hidden="false" customHeight="false" outlineLevel="0" collapsed="false">
      <c r="A2839" s="0" t="s">
        <v>8094</v>
      </c>
      <c r="B2839" s="0" t="s">
        <v>8095</v>
      </c>
      <c r="C2839" s="0" t="s">
        <v>134</v>
      </c>
      <c r="D2839" s="0" t="s">
        <v>119</v>
      </c>
      <c r="E2839" s="0" t="s">
        <v>8096</v>
      </c>
      <c r="F2839" s="0" t="s">
        <v>137</v>
      </c>
      <c r="G2839" s="0" t="s">
        <v>129</v>
      </c>
      <c r="H2839" s="17" t="n">
        <v>46272.6958333333</v>
      </c>
      <c r="I2839" s="17" t="n">
        <v>46272.7</v>
      </c>
      <c r="J2839" s="17" t="n">
        <v>46272.7111111111</v>
      </c>
      <c r="K2839" s="17" t="n">
        <v>46272.7375</v>
      </c>
      <c r="L2839" s="17" t="n">
        <v>46272.74375</v>
      </c>
      <c r="M2839" s="17" t="n">
        <v>46272.7604166667</v>
      </c>
      <c r="N2839" s="17" t="n">
        <v>46272.7645833333</v>
      </c>
      <c r="O2839" s="17" t="n">
        <v>46272.7986111111</v>
      </c>
      <c r="P2839" s="17" t="n">
        <v>46272.8152777778</v>
      </c>
      <c r="Q2839" s="17" t="n">
        <v>46272.8263888889</v>
      </c>
      <c r="R2839" s="0" t="n">
        <v>307</v>
      </c>
      <c r="S2839" s="0" t="n">
        <v>0</v>
      </c>
      <c r="T2839" s="0" t="n">
        <v>0</v>
      </c>
      <c r="U2839" s="18" t="s">
        <v>130</v>
      </c>
      <c r="V2839" s="18" t="s">
        <v>139</v>
      </c>
      <c r="W2839" s="0" t="str">
        <f aca="false">IF(AND(X2839&gt;=6,X2839&lt;14),"A",IF(AND(X2839&gt;=14,X2839&lt;22),"B","C"))</f>
        <v>B</v>
      </c>
      <c r="X2839" s="18" t="n">
        <f aca="false">HOUR(H2839)</f>
        <v>16</v>
      </c>
      <c r="Y2839" s="18" t="n">
        <f aca="false">ROUND((I2839-H2839)*1440,0)</f>
        <v>6</v>
      </c>
      <c r="Z2839" s="18" t="n">
        <f aca="false">ROUND((J2839-I2839)*1440,0)</f>
        <v>16</v>
      </c>
      <c r="AA2839" s="18" t="n">
        <f aca="false">ROUND((K2839-J2839)*1440,0)</f>
        <v>38</v>
      </c>
      <c r="AB2839" s="18" t="n">
        <f aca="false">ROUND((L2839-K2839)*1440,0)</f>
        <v>9</v>
      </c>
      <c r="AC2839" s="18" t="n">
        <f aca="false">ROUND((M2839-L2839)*1440,0)</f>
        <v>24</v>
      </c>
      <c r="AD2839" s="18" t="n">
        <f aca="false">IF(N2839="","",ROUND((N2839-M2839)*1440,0))</f>
        <v>6</v>
      </c>
      <c r="AE2839" s="18" t="n">
        <f aca="false">IF(O2839="","",ROUND((O2839-N2839)*1440,0))</f>
        <v>49</v>
      </c>
      <c r="AF2839" s="18" t="n">
        <f aca="false">IF(P2839="","",ROUND((P2839-O2839)*1440,0))</f>
        <v>24</v>
      </c>
      <c r="AG2839" s="18" t="n">
        <f aca="false">IF(Q2839="","",ROUND((Q2839-P2839)*1440,0))</f>
        <v>16</v>
      </c>
      <c r="AH2839" s="18" t="n">
        <f aca="false">IF(Q2839="","",ROUND((Q2839-H2839)*1440,0))</f>
        <v>188</v>
      </c>
      <c r="AI2839" s="19" t="n">
        <f aca="false">ROUND(IF(O2839="",Assumptions!$B$25-K2839,O2839-K2839)*24,1)</f>
        <v>1.5</v>
      </c>
      <c r="AJ2839" s="20" t="n">
        <f aca="false">ROUND(MAX(N(Y2839)/Assumptions!$C$5, N(Z2839)/Assumptions!$C$6, N(AA2839)/Assumptions!$C$7, N(AB2839)/Assumptions!$C$8, N(AC2839)/Assumptions!$C$9, N(AD2839)/Assumptions!$C$10, N(AE2839)/Assumptions!$C$11, N(AF2839)/Assumptions!$C$12, N(AG2839)/Assumptions!$C$13),3)</f>
        <v>1.2</v>
      </c>
      <c r="AK2839" s="0" t="str">
        <f aca="false">IF(OR(U2839="Pending",U2839="On Hold"),"Open GRN (awaiting)",IF(AJ2839&lt;=1,"Within SLA",IF(ROUND(N(Y2839)/Assumptions!$C$5,3)=AJ2839,"Gate Wait",IF(ROUND(N(Z2839)/Assumptions!$C$6,3)=AJ2839,"Dock Wait",IF(ROUND(N(AA2839)/Assumptions!$C$7,3)=AJ2839,"Unloading",IF(ROUND(N(AB2839)/Assumptions!$C$8,3)=AJ2839,"Unload-to-QC Wait",IF(ROUND(N(AC2839)/Assumptions!$C$9,3)=AJ2839,"QC",IF(ROUND(N(AD2839)/Assumptions!$C$10,3)=AJ2839,"QC-to-GRN Wait",IF(ROUND(N(AE2839)/Assumptions!$C$11,3)=AJ2839,"GRN Processing",IF(ROUND(N(AF2839)/Assumptions!$C$12,3)=AJ2839,"GRN-to-Putaway Wait",IF(ROUND(N(AG2839)/Assumptions!$C$13,3)=AJ2839,"Putaway","Within SLA")))))))))))</f>
        <v>GRN-to-Putaway Wait</v>
      </c>
    </row>
    <row r="2840" customFormat="false" ht="15" hidden="false" customHeight="false" outlineLevel="0" collapsed="false">
      <c r="A2840" s="0" t="s">
        <v>8097</v>
      </c>
      <c r="B2840" s="0" t="s">
        <v>8098</v>
      </c>
      <c r="C2840" s="0" t="s">
        <v>153</v>
      </c>
      <c r="D2840" s="0" t="s">
        <v>119</v>
      </c>
      <c r="E2840" s="0" t="s">
        <v>8099</v>
      </c>
      <c r="F2840" s="0" t="s">
        <v>177</v>
      </c>
      <c r="G2840" s="0" t="s">
        <v>122</v>
      </c>
      <c r="H2840" s="17" t="n">
        <v>46272.7180555556</v>
      </c>
      <c r="I2840" s="17" t="n">
        <v>46272.7451388889</v>
      </c>
      <c r="J2840" s="17" t="n">
        <v>46272.7486111111</v>
      </c>
      <c r="K2840" s="17" t="n">
        <v>46272.7680555556</v>
      </c>
      <c r="L2840" s="17" t="n">
        <v>46272.7756944444</v>
      </c>
      <c r="M2840" s="17" t="n">
        <v>46272.7923611111</v>
      </c>
      <c r="N2840" s="17" t="n">
        <v>46272.7979166667</v>
      </c>
      <c r="O2840" s="17" t="n">
        <v>46272.8083333333</v>
      </c>
      <c r="P2840" s="17" t="n">
        <v>46272.8131944445</v>
      </c>
      <c r="Q2840" s="17" t="n">
        <v>46272.8243055556</v>
      </c>
      <c r="R2840" s="0" t="n">
        <v>323</v>
      </c>
      <c r="S2840" s="0" t="n">
        <v>0</v>
      </c>
      <c r="T2840" s="0" t="n">
        <v>0</v>
      </c>
      <c r="U2840" s="18" t="s">
        <v>130</v>
      </c>
      <c r="V2840" s="18" t="s">
        <v>139</v>
      </c>
      <c r="W2840" s="0" t="str">
        <f aca="false">IF(AND(X2840&gt;=6,X2840&lt;14),"A",IF(AND(X2840&gt;=14,X2840&lt;22),"B","C"))</f>
        <v>B</v>
      </c>
      <c r="X2840" s="18" t="n">
        <f aca="false">HOUR(H2840)</f>
        <v>17</v>
      </c>
      <c r="Y2840" s="18" t="n">
        <f aca="false">ROUND((I2840-H2840)*1440,0)</f>
        <v>39</v>
      </c>
      <c r="Z2840" s="18" t="n">
        <f aca="false">ROUND((J2840-I2840)*1440,0)</f>
        <v>5</v>
      </c>
      <c r="AA2840" s="18" t="n">
        <f aca="false">ROUND((K2840-J2840)*1440,0)</f>
        <v>28</v>
      </c>
      <c r="AB2840" s="18" t="n">
        <f aca="false">ROUND((L2840-K2840)*1440,0)</f>
        <v>11</v>
      </c>
      <c r="AC2840" s="18" t="n">
        <f aca="false">ROUND((M2840-L2840)*1440,0)</f>
        <v>24</v>
      </c>
      <c r="AD2840" s="18" t="n">
        <f aca="false">IF(N2840="","",ROUND((N2840-M2840)*1440,0))</f>
        <v>8</v>
      </c>
      <c r="AE2840" s="18" t="n">
        <f aca="false">IF(O2840="","",ROUND((O2840-N2840)*1440,0))</f>
        <v>15</v>
      </c>
      <c r="AF2840" s="18" t="n">
        <f aca="false">IF(P2840="","",ROUND((P2840-O2840)*1440,0))</f>
        <v>7</v>
      </c>
      <c r="AG2840" s="18" t="n">
        <f aca="false">IF(Q2840="","",ROUND((Q2840-P2840)*1440,0))</f>
        <v>16</v>
      </c>
      <c r="AH2840" s="18" t="n">
        <f aca="false">IF(Q2840="","",ROUND((Q2840-H2840)*1440,0))</f>
        <v>153</v>
      </c>
      <c r="AI2840" s="19" t="n">
        <f aca="false">ROUND(IF(O2840="",Assumptions!$B$25-K2840,O2840-K2840)*24,1)</f>
        <v>1</v>
      </c>
      <c r="AJ2840" s="20" t="n">
        <f aca="false">ROUND(MAX(N(Y2840)/Assumptions!$C$5, N(Z2840)/Assumptions!$C$6, N(AA2840)/Assumptions!$C$7, N(AB2840)/Assumptions!$C$8, N(AC2840)/Assumptions!$C$9, N(AD2840)/Assumptions!$C$10, N(AE2840)/Assumptions!$C$11, N(AF2840)/Assumptions!$C$12, N(AG2840)/Assumptions!$C$13),3)</f>
        <v>1.3</v>
      </c>
      <c r="AK2840" s="0" t="str">
        <f aca="false">IF(OR(U2840="Pending",U2840="On Hold"),"Open GRN (awaiting)",IF(AJ2840&lt;=1,"Within SLA",IF(ROUND(N(Y2840)/Assumptions!$C$5,3)=AJ2840,"Gate Wait",IF(ROUND(N(Z2840)/Assumptions!$C$6,3)=AJ2840,"Dock Wait",IF(ROUND(N(AA2840)/Assumptions!$C$7,3)=AJ2840,"Unloading",IF(ROUND(N(AB2840)/Assumptions!$C$8,3)=AJ2840,"Unload-to-QC Wait",IF(ROUND(N(AC2840)/Assumptions!$C$9,3)=AJ2840,"QC",IF(ROUND(N(AD2840)/Assumptions!$C$10,3)=AJ2840,"QC-to-GRN Wait",IF(ROUND(N(AE2840)/Assumptions!$C$11,3)=AJ2840,"GRN Processing",IF(ROUND(N(AF2840)/Assumptions!$C$12,3)=AJ2840,"GRN-to-Putaway Wait",IF(ROUND(N(AG2840)/Assumptions!$C$13,3)=AJ2840,"Putaway","Within SLA")))))))))))</f>
        <v>Gate Wait</v>
      </c>
    </row>
    <row r="2841" customFormat="false" ht="15" hidden="false" customHeight="false" outlineLevel="0" collapsed="false">
      <c r="A2841" s="0" t="s">
        <v>8100</v>
      </c>
      <c r="B2841" s="0" t="s">
        <v>8101</v>
      </c>
      <c r="C2841" s="0" t="s">
        <v>134</v>
      </c>
      <c r="D2841" s="0" t="s">
        <v>135</v>
      </c>
      <c r="E2841" s="0" t="s">
        <v>8102</v>
      </c>
      <c r="F2841" s="0" t="s">
        <v>149</v>
      </c>
      <c r="G2841" s="0" t="s">
        <v>138</v>
      </c>
      <c r="H2841" s="17" t="n">
        <v>46272.7194444445</v>
      </c>
      <c r="I2841" s="17" t="n">
        <v>46272.7368055556</v>
      </c>
      <c r="J2841" s="17" t="n">
        <v>46272.7416666667</v>
      </c>
      <c r="K2841" s="17" t="n">
        <v>46272.7645833333</v>
      </c>
      <c r="L2841" s="17" t="n">
        <v>46272.7673611111</v>
      </c>
      <c r="M2841" s="17" t="n">
        <v>46272.7861111111</v>
      </c>
      <c r="N2841" s="17" t="n">
        <v>46272.8166666667</v>
      </c>
      <c r="O2841" s="17" t="n">
        <v>46272.8388888889</v>
      </c>
      <c r="P2841" s="17" t="n">
        <v>46272.8520833333</v>
      </c>
      <c r="Q2841" s="17" t="n">
        <v>46272.9111111111</v>
      </c>
      <c r="R2841" s="0" t="n">
        <v>1273</v>
      </c>
      <c r="S2841" s="0" t="n">
        <v>0</v>
      </c>
      <c r="T2841" s="0" t="n">
        <v>0</v>
      </c>
      <c r="U2841" s="18" t="s">
        <v>130</v>
      </c>
      <c r="V2841" s="18" t="s">
        <v>144</v>
      </c>
      <c r="W2841" s="0" t="str">
        <f aca="false">IF(AND(X2841&gt;=6,X2841&lt;14),"A",IF(AND(X2841&gt;=14,X2841&lt;22),"B","C"))</f>
        <v>B</v>
      </c>
      <c r="X2841" s="18" t="n">
        <f aca="false">HOUR(H2841)</f>
        <v>17</v>
      </c>
      <c r="Y2841" s="18" t="n">
        <f aca="false">ROUND((I2841-H2841)*1440,0)</f>
        <v>25</v>
      </c>
      <c r="Z2841" s="18" t="n">
        <f aca="false">ROUND((J2841-I2841)*1440,0)</f>
        <v>7</v>
      </c>
      <c r="AA2841" s="18" t="n">
        <f aca="false">ROUND((K2841-J2841)*1440,0)</f>
        <v>33</v>
      </c>
      <c r="AB2841" s="18" t="n">
        <f aca="false">ROUND((L2841-K2841)*1440,0)</f>
        <v>4</v>
      </c>
      <c r="AC2841" s="18" t="n">
        <f aca="false">ROUND((M2841-L2841)*1440,0)</f>
        <v>27</v>
      </c>
      <c r="AD2841" s="18" t="n">
        <f aca="false">IF(N2841="","",ROUND((N2841-M2841)*1440,0))</f>
        <v>44</v>
      </c>
      <c r="AE2841" s="18" t="n">
        <f aca="false">IF(O2841="","",ROUND((O2841-N2841)*1440,0))</f>
        <v>32</v>
      </c>
      <c r="AF2841" s="18" t="n">
        <f aca="false">IF(P2841="","",ROUND((P2841-O2841)*1440,0))</f>
        <v>19</v>
      </c>
      <c r="AG2841" s="18" t="n">
        <f aca="false">IF(Q2841="","",ROUND((Q2841-P2841)*1440,0))</f>
        <v>85</v>
      </c>
      <c r="AH2841" s="18" t="n">
        <f aca="false">IF(Q2841="","",ROUND((Q2841-H2841)*1440,0))</f>
        <v>276</v>
      </c>
      <c r="AI2841" s="19" t="n">
        <f aca="false">ROUND(IF(O2841="",Assumptions!$B$25-K2841,O2841-K2841)*24,1)</f>
        <v>1.8</v>
      </c>
      <c r="AJ2841" s="20" t="n">
        <f aca="false">ROUND(MAX(N(Y2841)/Assumptions!$C$5, N(Z2841)/Assumptions!$C$6, N(AA2841)/Assumptions!$C$7, N(AB2841)/Assumptions!$C$8, N(AC2841)/Assumptions!$C$9, N(AD2841)/Assumptions!$C$10, N(AE2841)/Assumptions!$C$11, N(AF2841)/Assumptions!$C$12, N(AG2841)/Assumptions!$C$13),3)</f>
        <v>2.125</v>
      </c>
      <c r="AK2841" s="0" t="str">
        <f aca="false">IF(OR(U2841="Pending",U2841="On Hold"),"Open GRN (awaiting)",IF(AJ2841&lt;=1,"Within SLA",IF(ROUND(N(Y2841)/Assumptions!$C$5,3)=AJ2841,"Gate Wait",IF(ROUND(N(Z2841)/Assumptions!$C$6,3)=AJ2841,"Dock Wait",IF(ROUND(N(AA2841)/Assumptions!$C$7,3)=AJ2841,"Unloading",IF(ROUND(N(AB2841)/Assumptions!$C$8,3)=AJ2841,"Unload-to-QC Wait",IF(ROUND(N(AC2841)/Assumptions!$C$9,3)=AJ2841,"QC",IF(ROUND(N(AD2841)/Assumptions!$C$10,3)=AJ2841,"QC-to-GRN Wait",IF(ROUND(N(AE2841)/Assumptions!$C$11,3)=AJ2841,"GRN Processing",IF(ROUND(N(AF2841)/Assumptions!$C$12,3)=AJ2841,"GRN-to-Putaway Wait",IF(ROUND(N(AG2841)/Assumptions!$C$13,3)=AJ2841,"Putaway","Within SLA")))))))))))</f>
        <v>Putaway</v>
      </c>
    </row>
    <row r="2842" customFormat="false" ht="15" hidden="false" customHeight="false" outlineLevel="0" collapsed="false">
      <c r="A2842" s="0" t="s">
        <v>8103</v>
      </c>
      <c r="B2842" s="0" t="s">
        <v>8104</v>
      </c>
      <c r="C2842" s="0" t="s">
        <v>142</v>
      </c>
      <c r="D2842" s="0" t="s">
        <v>135</v>
      </c>
      <c r="E2842" s="0" t="s">
        <v>8105</v>
      </c>
      <c r="F2842" s="0" t="s">
        <v>137</v>
      </c>
      <c r="G2842" s="0" t="s">
        <v>178</v>
      </c>
      <c r="H2842" s="17" t="n">
        <v>46272.7569444445</v>
      </c>
      <c r="I2842" s="17" t="n">
        <v>46272.7590277778</v>
      </c>
      <c r="J2842" s="17" t="n">
        <v>46272.7652777778</v>
      </c>
      <c r="K2842" s="17" t="n">
        <v>46272.7993055556</v>
      </c>
      <c r="L2842" s="17" t="n">
        <v>46272.80625</v>
      </c>
      <c r="M2842" s="17" t="n">
        <v>46272.8194444445</v>
      </c>
      <c r="N2842" s="17" t="n">
        <v>46272.9222222222</v>
      </c>
      <c r="O2842" s="17" t="n">
        <v>46272.9444444445</v>
      </c>
      <c r="P2842" s="17" t="n">
        <v>46272.9638888889</v>
      </c>
      <c r="Q2842" s="17" t="n">
        <v>46272.9951388889</v>
      </c>
      <c r="R2842" s="0" t="n">
        <v>657</v>
      </c>
      <c r="S2842" s="0" t="n">
        <v>0</v>
      </c>
      <c r="T2842" s="0" t="n">
        <v>0</v>
      </c>
      <c r="U2842" s="18" t="s">
        <v>130</v>
      </c>
      <c r="V2842" s="18" t="s">
        <v>144</v>
      </c>
      <c r="W2842" s="0" t="str">
        <f aca="false">IF(AND(X2842&gt;=6,X2842&lt;14),"A",IF(AND(X2842&gt;=14,X2842&lt;22),"B","C"))</f>
        <v>B</v>
      </c>
      <c r="X2842" s="18" t="n">
        <f aca="false">HOUR(H2842)</f>
        <v>18</v>
      </c>
      <c r="Y2842" s="18" t="n">
        <f aca="false">ROUND((I2842-H2842)*1440,0)</f>
        <v>3</v>
      </c>
      <c r="Z2842" s="18" t="n">
        <f aca="false">ROUND((J2842-I2842)*1440,0)</f>
        <v>9</v>
      </c>
      <c r="AA2842" s="18" t="n">
        <f aca="false">ROUND((K2842-J2842)*1440,0)</f>
        <v>49</v>
      </c>
      <c r="AB2842" s="18" t="n">
        <f aca="false">ROUND((L2842-K2842)*1440,0)</f>
        <v>10</v>
      </c>
      <c r="AC2842" s="18" t="n">
        <f aca="false">ROUND((M2842-L2842)*1440,0)</f>
        <v>19</v>
      </c>
      <c r="AD2842" s="18" t="n">
        <f aca="false">IF(N2842="","",ROUND((N2842-M2842)*1440,0))</f>
        <v>148</v>
      </c>
      <c r="AE2842" s="18" t="n">
        <f aca="false">IF(O2842="","",ROUND((O2842-N2842)*1440,0))</f>
        <v>32</v>
      </c>
      <c r="AF2842" s="18" t="n">
        <f aca="false">IF(P2842="","",ROUND((P2842-O2842)*1440,0))</f>
        <v>28</v>
      </c>
      <c r="AG2842" s="18" t="n">
        <f aca="false">IF(Q2842="","",ROUND((Q2842-P2842)*1440,0))</f>
        <v>45</v>
      </c>
      <c r="AH2842" s="18" t="n">
        <f aca="false">IF(Q2842="","",ROUND((Q2842-H2842)*1440,0))</f>
        <v>343</v>
      </c>
      <c r="AI2842" s="19" t="n">
        <f aca="false">ROUND(IF(O2842="",Assumptions!$B$25-K2842,O2842-K2842)*24,1)</f>
        <v>3.5</v>
      </c>
      <c r="AJ2842" s="20" t="n">
        <f aca="false">ROUND(MAX(N(Y2842)/Assumptions!$C$5, N(Z2842)/Assumptions!$C$6, N(AA2842)/Assumptions!$C$7, N(AB2842)/Assumptions!$C$8, N(AC2842)/Assumptions!$C$9, N(AD2842)/Assumptions!$C$10, N(AE2842)/Assumptions!$C$11, N(AF2842)/Assumptions!$C$12, N(AG2842)/Assumptions!$C$13),3)</f>
        <v>4.933</v>
      </c>
      <c r="AK2842" s="0" t="str">
        <f aca="false">IF(OR(U2842="Pending",U2842="On Hold"),"Open GRN (awaiting)",IF(AJ2842&lt;=1,"Within SLA",IF(ROUND(N(Y2842)/Assumptions!$C$5,3)=AJ2842,"Gate Wait",IF(ROUND(N(Z2842)/Assumptions!$C$6,3)=AJ2842,"Dock Wait",IF(ROUND(N(AA2842)/Assumptions!$C$7,3)=AJ2842,"Unloading",IF(ROUND(N(AB2842)/Assumptions!$C$8,3)=AJ2842,"Unload-to-QC Wait",IF(ROUND(N(AC2842)/Assumptions!$C$9,3)=AJ2842,"QC",IF(ROUND(N(AD2842)/Assumptions!$C$10,3)=AJ2842,"QC-to-GRN Wait",IF(ROUND(N(AE2842)/Assumptions!$C$11,3)=AJ2842,"GRN Processing",IF(ROUND(N(AF2842)/Assumptions!$C$12,3)=AJ2842,"GRN-to-Putaway Wait",IF(ROUND(N(AG2842)/Assumptions!$C$13,3)=AJ2842,"Putaway","Within SLA")))))))))))</f>
        <v>QC-to-GRN Wait</v>
      </c>
    </row>
    <row r="2843" customFormat="false" ht="15" hidden="false" customHeight="false" outlineLevel="0" collapsed="false">
      <c r="A2843" s="0" t="s">
        <v>8106</v>
      </c>
      <c r="B2843" s="0" t="s">
        <v>8107</v>
      </c>
      <c r="C2843" s="0" t="s">
        <v>118</v>
      </c>
      <c r="D2843" s="0" t="s">
        <v>147</v>
      </c>
      <c r="E2843" s="0" t="s">
        <v>1119</v>
      </c>
      <c r="F2843" s="0" t="s">
        <v>121</v>
      </c>
      <c r="G2843" s="0" t="s">
        <v>150</v>
      </c>
      <c r="H2843" s="17" t="n">
        <v>46272.7666666667</v>
      </c>
      <c r="I2843" s="17" t="n">
        <v>46272.775</v>
      </c>
      <c r="J2843" s="17" t="n">
        <v>46272.7840277778</v>
      </c>
      <c r="K2843" s="17" t="n">
        <v>46272.8243055556</v>
      </c>
      <c r="L2843" s="17" t="n">
        <v>46272.8298611111</v>
      </c>
      <c r="M2843" s="17" t="n">
        <v>46272.8451388889</v>
      </c>
      <c r="N2843" s="17" t="n">
        <v>46273.0111111111</v>
      </c>
      <c r="O2843" s="17" t="n">
        <v>46273.0756944444</v>
      </c>
      <c r="P2843" s="17" t="n">
        <v>46273.0944444445</v>
      </c>
      <c r="Q2843" s="17" t="n">
        <v>46273.1090277778</v>
      </c>
      <c r="R2843" s="0" t="n">
        <v>985</v>
      </c>
      <c r="S2843" s="0" t="n">
        <v>0</v>
      </c>
      <c r="T2843" s="0" t="n">
        <v>0</v>
      </c>
      <c r="U2843" s="18" t="s">
        <v>130</v>
      </c>
      <c r="V2843" s="18" t="s">
        <v>144</v>
      </c>
      <c r="W2843" s="0" t="str">
        <f aca="false">IF(AND(X2843&gt;=6,X2843&lt;14),"A",IF(AND(X2843&gt;=14,X2843&lt;22),"B","C"))</f>
        <v>B</v>
      </c>
      <c r="X2843" s="18" t="n">
        <f aca="false">HOUR(H2843)</f>
        <v>18</v>
      </c>
      <c r="Y2843" s="18" t="n">
        <f aca="false">ROUND((I2843-H2843)*1440,0)</f>
        <v>12</v>
      </c>
      <c r="Z2843" s="18" t="n">
        <f aca="false">ROUND((J2843-I2843)*1440,0)</f>
        <v>13</v>
      </c>
      <c r="AA2843" s="18" t="n">
        <f aca="false">ROUND((K2843-J2843)*1440,0)</f>
        <v>58</v>
      </c>
      <c r="AB2843" s="18" t="n">
        <f aca="false">ROUND((L2843-K2843)*1440,0)</f>
        <v>8</v>
      </c>
      <c r="AC2843" s="18" t="n">
        <f aca="false">ROUND((M2843-L2843)*1440,0)</f>
        <v>22</v>
      </c>
      <c r="AD2843" s="18" t="n">
        <f aca="false">IF(N2843="","",ROUND((N2843-M2843)*1440,0))</f>
        <v>239</v>
      </c>
      <c r="AE2843" s="18" t="n">
        <f aca="false">IF(O2843="","",ROUND((O2843-N2843)*1440,0))</f>
        <v>93</v>
      </c>
      <c r="AF2843" s="18" t="n">
        <f aca="false">IF(P2843="","",ROUND((P2843-O2843)*1440,0))</f>
        <v>27</v>
      </c>
      <c r="AG2843" s="18" t="n">
        <f aca="false">IF(Q2843="","",ROUND((Q2843-P2843)*1440,0))</f>
        <v>21</v>
      </c>
      <c r="AH2843" s="18" t="n">
        <f aca="false">IF(Q2843="","",ROUND((Q2843-H2843)*1440,0))</f>
        <v>493</v>
      </c>
      <c r="AI2843" s="19" t="n">
        <f aca="false">ROUND(IF(O2843="",Assumptions!$B$25-K2843,O2843-K2843)*24,1)</f>
        <v>6</v>
      </c>
      <c r="AJ2843" s="20" t="n">
        <f aca="false">ROUND(MAX(N(Y2843)/Assumptions!$C$5, N(Z2843)/Assumptions!$C$6, N(AA2843)/Assumptions!$C$7, N(AB2843)/Assumptions!$C$8, N(AC2843)/Assumptions!$C$9, N(AD2843)/Assumptions!$C$10, N(AE2843)/Assumptions!$C$11, N(AF2843)/Assumptions!$C$12, N(AG2843)/Assumptions!$C$13),3)</f>
        <v>7.967</v>
      </c>
      <c r="AK2843" s="0" t="str">
        <f aca="false">IF(OR(U2843="Pending",U2843="On Hold"),"Open GRN (awaiting)",IF(AJ2843&lt;=1,"Within SLA",IF(ROUND(N(Y2843)/Assumptions!$C$5,3)=AJ2843,"Gate Wait",IF(ROUND(N(Z2843)/Assumptions!$C$6,3)=AJ2843,"Dock Wait",IF(ROUND(N(AA2843)/Assumptions!$C$7,3)=AJ2843,"Unloading",IF(ROUND(N(AB2843)/Assumptions!$C$8,3)=AJ2843,"Unload-to-QC Wait",IF(ROUND(N(AC2843)/Assumptions!$C$9,3)=AJ2843,"QC",IF(ROUND(N(AD2843)/Assumptions!$C$10,3)=AJ2843,"QC-to-GRN Wait",IF(ROUND(N(AE2843)/Assumptions!$C$11,3)=AJ2843,"GRN Processing",IF(ROUND(N(AF2843)/Assumptions!$C$12,3)=AJ2843,"GRN-to-Putaway Wait",IF(ROUND(N(AG2843)/Assumptions!$C$13,3)=AJ2843,"Putaway","Within SLA")))))))))))</f>
        <v>QC-to-GRN Wait</v>
      </c>
    </row>
    <row r="2844" customFormat="false" ht="15" hidden="false" customHeight="false" outlineLevel="0" collapsed="false">
      <c r="A2844" s="0" t="s">
        <v>8108</v>
      </c>
      <c r="B2844" s="0" t="s">
        <v>8109</v>
      </c>
      <c r="C2844" s="0" t="s">
        <v>175</v>
      </c>
      <c r="D2844" s="0" t="s">
        <v>135</v>
      </c>
      <c r="E2844" s="0" t="s">
        <v>8110</v>
      </c>
      <c r="F2844" s="0" t="s">
        <v>177</v>
      </c>
      <c r="G2844" s="0" t="s">
        <v>178</v>
      </c>
      <c r="H2844" s="17" t="n">
        <v>46272.7881944445</v>
      </c>
      <c r="I2844" s="17" t="n">
        <v>46272.8055555556</v>
      </c>
      <c r="J2844" s="17" t="n">
        <v>46272.8118055556</v>
      </c>
      <c r="K2844" s="17" t="n">
        <v>46272.8305555556</v>
      </c>
      <c r="L2844" s="17" t="n">
        <v>46272.8402777778</v>
      </c>
      <c r="M2844" s="17" t="n">
        <v>46272.8645833333</v>
      </c>
      <c r="N2844" s="17" t="n">
        <v>46272.8736111111</v>
      </c>
      <c r="O2844" s="17" t="n">
        <v>46272.8979166667</v>
      </c>
      <c r="P2844" s="17" t="n">
        <v>46272.9034722222</v>
      </c>
      <c r="Q2844" s="17" t="n">
        <v>46272.9152777778</v>
      </c>
      <c r="R2844" s="0" t="n">
        <v>704</v>
      </c>
      <c r="S2844" s="0" t="n">
        <v>0</v>
      </c>
      <c r="T2844" s="0" t="n">
        <v>0</v>
      </c>
      <c r="U2844" s="18" t="s">
        <v>130</v>
      </c>
      <c r="V2844" s="18" t="s">
        <v>333</v>
      </c>
      <c r="W2844" s="0" t="str">
        <f aca="false">IF(AND(X2844&gt;=6,X2844&lt;14),"A",IF(AND(X2844&gt;=14,X2844&lt;22),"B","C"))</f>
        <v>B</v>
      </c>
      <c r="X2844" s="18" t="n">
        <f aca="false">HOUR(H2844)</f>
        <v>18</v>
      </c>
      <c r="Y2844" s="18" t="n">
        <f aca="false">ROUND((I2844-H2844)*1440,0)</f>
        <v>25</v>
      </c>
      <c r="Z2844" s="18" t="n">
        <f aca="false">ROUND((J2844-I2844)*1440,0)</f>
        <v>9</v>
      </c>
      <c r="AA2844" s="18" t="n">
        <f aca="false">ROUND((K2844-J2844)*1440,0)</f>
        <v>27</v>
      </c>
      <c r="AB2844" s="18" t="n">
        <f aca="false">ROUND((L2844-K2844)*1440,0)</f>
        <v>14</v>
      </c>
      <c r="AC2844" s="18" t="n">
        <f aca="false">ROUND((M2844-L2844)*1440,0)</f>
        <v>35</v>
      </c>
      <c r="AD2844" s="18" t="n">
        <f aca="false">IF(N2844="","",ROUND((N2844-M2844)*1440,0))</f>
        <v>13</v>
      </c>
      <c r="AE2844" s="18" t="n">
        <f aca="false">IF(O2844="","",ROUND((O2844-N2844)*1440,0))</f>
        <v>35</v>
      </c>
      <c r="AF2844" s="18" t="n">
        <f aca="false">IF(P2844="","",ROUND((P2844-O2844)*1440,0))</f>
        <v>8</v>
      </c>
      <c r="AG2844" s="18" t="n">
        <f aca="false">IF(Q2844="","",ROUND((Q2844-P2844)*1440,0))</f>
        <v>17</v>
      </c>
      <c r="AH2844" s="18" t="n">
        <f aca="false">IF(Q2844="","",ROUND((Q2844-H2844)*1440,0))</f>
        <v>183</v>
      </c>
      <c r="AI2844" s="19" t="n">
        <f aca="false">ROUND(IF(O2844="",Assumptions!$B$25-K2844,O2844-K2844)*24,1)</f>
        <v>1.6</v>
      </c>
      <c r="AJ2844" s="20" t="n">
        <f aca="false">ROUND(MAX(N(Y2844)/Assumptions!$C$5, N(Z2844)/Assumptions!$C$6, N(AA2844)/Assumptions!$C$7, N(AB2844)/Assumptions!$C$8, N(AC2844)/Assumptions!$C$9, N(AD2844)/Assumptions!$C$10, N(AE2844)/Assumptions!$C$11, N(AF2844)/Assumptions!$C$12, N(AG2844)/Assumptions!$C$13),3)</f>
        <v>0.933</v>
      </c>
      <c r="AK2844" s="0" t="str">
        <f aca="false">IF(OR(U2844="Pending",U2844="On Hold"),"Open GRN (awaiting)",IF(AJ2844&lt;=1,"Within SLA",IF(ROUND(N(Y2844)/Assumptions!$C$5,3)=AJ2844,"Gate Wait",IF(ROUND(N(Z2844)/Assumptions!$C$6,3)=AJ2844,"Dock Wait",IF(ROUND(N(AA2844)/Assumptions!$C$7,3)=AJ2844,"Unloading",IF(ROUND(N(AB2844)/Assumptions!$C$8,3)=AJ2844,"Unload-to-QC Wait",IF(ROUND(N(AC2844)/Assumptions!$C$9,3)=AJ2844,"QC",IF(ROUND(N(AD2844)/Assumptions!$C$10,3)=AJ2844,"QC-to-GRN Wait",IF(ROUND(N(AE2844)/Assumptions!$C$11,3)=AJ2844,"GRN Processing",IF(ROUND(N(AF2844)/Assumptions!$C$12,3)=AJ2844,"GRN-to-Putaway Wait",IF(ROUND(N(AG2844)/Assumptions!$C$13,3)=AJ2844,"Putaway","Within SLA")))))))))))</f>
        <v>Within SLA</v>
      </c>
    </row>
    <row r="2845" customFormat="false" ht="15" hidden="false" customHeight="false" outlineLevel="0" collapsed="false">
      <c r="A2845" s="0" t="s">
        <v>8111</v>
      </c>
      <c r="B2845" s="0" t="s">
        <v>8112</v>
      </c>
      <c r="C2845" s="0" t="s">
        <v>118</v>
      </c>
      <c r="D2845" s="0" t="s">
        <v>147</v>
      </c>
      <c r="E2845" s="0" t="s">
        <v>8113</v>
      </c>
      <c r="F2845" s="0" t="s">
        <v>121</v>
      </c>
      <c r="G2845" s="0" t="s">
        <v>167</v>
      </c>
      <c r="H2845" s="17" t="n">
        <v>46272.8208333333</v>
      </c>
      <c r="I2845" s="17" t="n">
        <v>46272.8284722222</v>
      </c>
      <c r="J2845" s="17" t="n">
        <v>46272.8305555556</v>
      </c>
      <c r="K2845" s="17" t="n">
        <v>46272.8520833333</v>
      </c>
      <c r="L2845" s="17" t="n">
        <v>46272.8625</v>
      </c>
      <c r="M2845" s="17" t="n">
        <v>46272.8784722222</v>
      </c>
      <c r="N2845" s="17" t="n">
        <v>46272.9118055556</v>
      </c>
      <c r="O2845" s="17" t="n">
        <v>46272.9361111111</v>
      </c>
      <c r="P2845" s="17" t="n">
        <v>46272.9479166667</v>
      </c>
      <c r="Q2845" s="17" t="n">
        <v>46272.9673611111</v>
      </c>
      <c r="R2845" s="0" t="n">
        <v>894</v>
      </c>
      <c r="S2845" s="0" t="n">
        <v>0</v>
      </c>
      <c r="T2845" s="0" t="n">
        <v>0</v>
      </c>
      <c r="U2845" s="18" t="s">
        <v>130</v>
      </c>
      <c r="V2845" s="18" t="s">
        <v>131</v>
      </c>
      <c r="W2845" s="0" t="str">
        <f aca="false">IF(AND(X2845&gt;=6,X2845&lt;14),"A",IF(AND(X2845&gt;=14,X2845&lt;22),"B","C"))</f>
        <v>B</v>
      </c>
      <c r="X2845" s="18" t="n">
        <f aca="false">HOUR(H2845)</f>
        <v>19</v>
      </c>
      <c r="Y2845" s="18" t="n">
        <f aca="false">ROUND((I2845-H2845)*1440,0)</f>
        <v>11</v>
      </c>
      <c r="Z2845" s="18" t="n">
        <f aca="false">ROUND((J2845-I2845)*1440,0)</f>
        <v>3</v>
      </c>
      <c r="AA2845" s="18" t="n">
        <f aca="false">ROUND((K2845-J2845)*1440,0)</f>
        <v>31</v>
      </c>
      <c r="AB2845" s="18" t="n">
        <f aca="false">ROUND((L2845-K2845)*1440,0)</f>
        <v>15</v>
      </c>
      <c r="AC2845" s="18" t="n">
        <f aca="false">ROUND((M2845-L2845)*1440,0)</f>
        <v>23</v>
      </c>
      <c r="AD2845" s="18" t="n">
        <f aca="false">IF(N2845="","",ROUND((N2845-M2845)*1440,0))</f>
        <v>48</v>
      </c>
      <c r="AE2845" s="18" t="n">
        <f aca="false">IF(O2845="","",ROUND((O2845-N2845)*1440,0))</f>
        <v>35</v>
      </c>
      <c r="AF2845" s="18" t="n">
        <f aca="false">IF(P2845="","",ROUND((P2845-O2845)*1440,0))</f>
        <v>17</v>
      </c>
      <c r="AG2845" s="18" t="n">
        <f aca="false">IF(Q2845="","",ROUND((Q2845-P2845)*1440,0))</f>
        <v>28</v>
      </c>
      <c r="AH2845" s="18" t="n">
        <f aca="false">IF(Q2845="","",ROUND((Q2845-H2845)*1440,0))</f>
        <v>211</v>
      </c>
      <c r="AI2845" s="19" t="n">
        <f aca="false">ROUND(IF(O2845="",Assumptions!$B$25-K2845,O2845-K2845)*24,1)</f>
        <v>2</v>
      </c>
      <c r="AJ2845" s="20" t="n">
        <f aca="false">ROUND(MAX(N(Y2845)/Assumptions!$C$5, N(Z2845)/Assumptions!$C$6, N(AA2845)/Assumptions!$C$7, N(AB2845)/Assumptions!$C$8, N(AC2845)/Assumptions!$C$9, N(AD2845)/Assumptions!$C$10, N(AE2845)/Assumptions!$C$11, N(AF2845)/Assumptions!$C$12, N(AG2845)/Assumptions!$C$13),3)</f>
        <v>1.6</v>
      </c>
      <c r="AK2845" s="0" t="str">
        <f aca="false">IF(OR(U2845="Pending",U2845="On Hold"),"Open GRN (awaiting)",IF(AJ2845&lt;=1,"Within SLA",IF(ROUND(N(Y2845)/Assumptions!$C$5,3)=AJ2845,"Gate Wait",IF(ROUND(N(Z2845)/Assumptions!$C$6,3)=AJ2845,"Dock Wait",IF(ROUND(N(AA2845)/Assumptions!$C$7,3)=AJ2845,"Unloading",IF(ROUND(N(AB2845)/Assumptions!$C$8,3)=AJ2845,"Unload-to-QC Wait",IF(ROUND(N(AC2845)/Assumptions!$C$9,3)=AJ2845,"QC",IF(ROUND(N(AD2845)/Assumptions!$C$10,3)=AJ2845,"QC-to-GRN Wait",IF(ROUND(N(AE2845)/Assumptions!$C$11,3)=AJ2845,"GRN Processing",IF(ROUND(N(AF2845)/Assumptions!$C$12,3)=AJ2845,"GRN-to-Putaway Wait",IF(ROUND(N(AG2845)/Assumptions!$C$13,3)=AJ2845,"Putaway","Within SLA")))))))))))</f>
        <v>QC-to-GRN Wait</v>
      </c>
    </row>
    <row r="2846" customFormat="false" ht="15" hidden="false" customHeight="false" outlineLevel="0" collapsed="false">
      <c r="A2846" s="0" t="s">
        <v>8114</v>
      </c>
      <c r="B2846" s="0" t="s">
        <v>8115</v>
      </c>
      <c r="C2846" s="0" t="s">
        <v>170</v>
      </c>
      <c r="D2846" s="0" t="s">
        <v>119</v>
      </c>
      <c r="E2846" s="0" t="s">
        <v>3510</v>
      </c>
      <c r="F2846" s="0" t="s">
        <v>172</v>
      </c>
      <c r="G2846" s="0" t="s">
        <v>122</v>
      </c>
      <c r="H2846" s="17" t="n">
        <v>46272.8333333333</v>
      </c>
      <c r="I2846" s="17" t="n">
        <v>46272.8361111111</v>
      </c>
      <c r="J2846" s="17" t="n">
        <v>46272.8444444445</v>
      </c>
      <c r="K2846" s="17" t="n">
        <v>46272.8777777778</v>
      </c>
      <c r="L2846" s="17" t="n">
        <v>46272.8847222222</v>
      </c>
      <c r="M2846" s="17" t="n">
        <v>46272.8958333333</v>
      </c>
      <c r="N2846" s="17" t="n">
        <v>46272.9583333333</v>
      </c>
      <c r="O2846" s="17" t="n">
        <v>46272.9701388889</v>
      </c>
      <c r="P2846" s="17" t="n">
        <v>46272.9798611111</v>
      </c>
      <c r="Q2846" s="17" t="n">
        <v>46272.9951388889</v>
      </c>
      <c r="R2846" s="0" t="n">
        <v>260</v>
      </c>
      <c r="S2846" s="0" t="n">
        <v>0</v>
      </c>
      <c r="T2846" s="0" t="n">
        <v>0</v>
      </c>
      <c r="U2846" s="18" t="s">
        <v>130</v>
      </c>
      <c r="V2846" s="18" t="s">
        <v>144</v>
      </c>
      <c r="W2846" s="0" t="str">
        <f aca="false">IF(AND(X2846&gt;=6,X2846&lt;14),"A",IF(AND(X2846&gt;=14,X2846&lt;22),"B","C"))</f>
        <v>B</v>
      </c>
      <c r="X2846" s="18" t="n">
        <f aca="false">HOUR(H2846)</f>
        <v>20</v>
      </c>
      <c r="Y2846" s="18" t="n">
        <f aca="false">ROUND((I2846-H2846)*1440,0)</f>
        <v>4</v>
      </c>
      <c r="Z2846" s="18" t="n">
        <f aca="false">ROUND((J2846-I2846)*1440,0)</f>
        <v>12</v>
      </c>
      <c r="AA2846" s="18" t="n">
        <f aca="false">ROUND((K2846-J2846)*1440,0)</f>
        <v>48</v>
      </c>
      <c r="AB2846" s="18" t="n">
        <f aca="false">ROUND((L2846-K2846)*1440,0)</f>
        <v>10</v>
      </c>
      <c r="AC2846" s="18" t="n">
        <f aca="false">ROUND((M2846-L2846)*1440,0)</f>
        <v>16</v>
      </c>
      <c r="AD2846" s="18" t="n">
        <f aca="false">IF(N2846="","",ROUND((N2846-M2846)*1440,0))</f>
        <v>90</v>
      </c>
      <c r="AE2846" s="18" t="n">
        <f aca="false">IF(O2846="","",ROUND((O2846-N2846)*1440,0))</f>
        <v>17</v>
      </c>
      <c r="AF2846" s="18" t="n">
        <f aca="false">IF(P2846="","",ROUND((P2846-O2846)*1440,0))</f>
        <v>14</v>
      </c>
      <c r="AG2846" s="18" t="n">
        <f aca="false">IF(Q2846="","",ROUND((Q2846-P2846)*1440,0))</f>
        <v>22</v>
      </c>
      <c r="AH2846" s="18" t="n">
        <f aca="false">IF(Q2846="","",ROUND((Q2846-H2846)*1440,0))</f>
        <v>233</v>
      </c>
      <c r="AI2846" s="19" t="n">
        <f aca="false">ROUND(IF(O2846="",Assumptions!$B$25-K2846,O2846-K2846)*24,1)</f>
        <v>2.2</v>
      </c>
      <c r="AJ2846" s="20" t="n">
        <f aca="false">ROUND(MAX(N(Y2846)/Assumptions!$C$5, N(Z2846)/Assumptions!$C$6, N(AA2846)/Assumptions!$C$7, N(AB2846)/Assumptions!$C$8, N(AC2846)/Assumptions!$C$9, N(AD2846)/Assumptions!$C$10, N(AE2846)/Assumptions!$C$11, N(AF2846)/Assumptions!$C$12, N(AG2846)/Assumptions!$C$13),3)</f>
        <v>3</v>
      </c>
      <c r="AK2846" s="0" t="str">
        <f aca="false">IF(OR(U2846="Pending",U2846="On Hold"),"Open GRN (awaiting)",IF(AJ2846&lt;=1,"Within SLA",IF(ROUND(N(Y2846)/Assumptions!$C$5,3)=AJ2846,"Gate Wait",IF(ROUND(N(Z2846)/Assumptions!$C$6,3)=AJ2846,"Dock Wait",IF(ROUND(N(AA2846)/Assumptions!$C$7,3)=AJ2846,"Unloading",IF(ROUND(N(AB2846)/Assumptions!$C$8,3)=AJ2846,"Unload-to-QC Wait",IF(ROUND(N(AC2846)/Assumptions!$C$9,3)=AJ2846,"QC",IF(ROUND(N(AD2846)/Assumptions!$C$10,3)=AJ2846,"QC-to-GRN Wait",IF(ROUND(N(AE2846)/Assumptions!$C$11,3)=AJ2846,"GRN Processing",IF(ROUND(N(AF2846)/Assumptions!$C$12,3)=AJ2846,"GRN-to-Putaway Wait",IF(ROUND(N(AG2846)/Assumptions!$C$13,3)=AJ2846,"Putaway","Within SLA")))))))))))</f>
        <v>QC-to-GRN Wait</v>
      </c>
    </row>
    <row r="2847" customFormat="false" ht="15" hidden="false" customHeight="false" outlineLevel="0" collapsed="false">
      <c r="A2847" s="0" t="s">
        <v>8116</v>
      </c>
      <c r="B2847" s="0" t="s">
        <v>8117</v>
      </c>
      <c r="C2847" s="0" t="s">
        <v>184</v>
      </c>
      <c r="D2847" s="0" t="s">
        <v>119</v>
      </c>
      <c r="E2847" s="0" t="s">
        <v>8118</v>
      </c>
      <c r="F2847" s="0" t="s">
        <v>177</v>
      </c>
      <c r="G2847" s="0" t="s">
        <v>129</v>
      </c>
      <c r="H2847" s="17" t="n">
        <v>46272.9631944444</v>
      </c>
      <c r="I2847" s="17" t="n">
        <v>46272.9770833333</v>
      </c>
      <c r="J2847" s="17" t="n">
        <v>46272.9791666667</v>
      </c>
      <c r="K2847" s="17" t="n">
        <v>46272.9923611111</v>
      </c>
      <c r="L2847" s="17" t="n">
        <v>46273.0069444445</v>
      </c>
      <c r="M2847" s="17" t="n">
        <v>46273.025</v>
      </c>
      <c r="N2847" s="17" t="n">
        <v>46273.1104166667</v>
      </c>
      <c r="O2847" s="17" t="n">
        <v>46273.1409722222</v>
      </c>
      <c r="P2847" s="17" t="n">
        <v>46273.1534722222</v>
      </c>
      <c r="Q2847" s="17" t="n">
        <v>46273.1722222222</v>
      </c>
      <c r="R2847" s="0" t="n">
        <v>202</v>
      </c>
      <c r="S2847" s="0" t="n">
        <v>0</v>
      </c>
      <c r="T2847" s="0" t="n">
        <v>0</v>
      </c>
      <c r="U2847" s="18" t="s">
        <v>130</v>
      </c>
      <c r="V2847" s="18" t="s">
        <v>144</v>
      </c>
      <c r="W2847" s="0" t="str">
        <f aca="false">IF(AND(X2847&gt;=6,X2847&lt;14),"A",IF(AND(X2847&gt;=14,X2847&lt;22),"B","C"))</f>
        <v>C</v>
      </c>
      <c r="X2847" s="18" t="n">
        <f aca="false">HOUR(H2847)</f>
        <v>23</v>
      </c>
      <c r="Y2847" s="18" t="n">
        <f aca="false">ROUND((I2847-H2847)*1440,0)</f>
        <v>20</v>
      </c>
      <c r="Z2847" s="18" t="n">
        <f aca="false">ROUND((J2847-I2847)*1440,0)</f>
        <v>3</v>
      </c>
      <c r="AA2847" s="18" t="n">
        <f aca="false">ROUND((K2847-J2847)*1440,0)</f>
        <v>19</v>
      </c>
      <c r="AB2847" s="18" t="n">
        <f aca="false">ROUND((L2847-K2847)*1440,0)</f>
        <v>21</v>
      </c>
      <c r="AC2847" s="18" t="n">
        <f aca="false">ROUND((M2847-L2847)*1440,0)</f>
        <v>26</v>
      </c>
      <c r="AD2847" s="18" t="n">
        <f aca="false">IF(N2847="","",ROUND((N2847-M2847)*1440,0))</f>
        <v>123</v>
      </c>
      <c r="AE2847" s="18" t="n">
        <f aca="false">IF(O2847="","",ROUND((O2847-N2847)*1440,0))</f>
        <v>44</v>
      </c>
      <c r="AF2847" s="18" t="n">
        <f aca="false">IF(P2847="","",ROUND((P2847-O2847)*1440,0))</f>
        <v>18</v>
      </c>
      <c r="AG2847" s="18" t="n">
        <f aca="false">IF(Q2847="","",ROUND((Q2847-P2847)*1440,0))</f>
        <v>27</v>
      </c>
      <c r="AH2847" s="18" t="n">
        <f aca="false">IF(Q2847="","",ROUND((Q2847-H2847)*1440,0))</f>
        <v>301</v>
      </c>
      <c r="AI2847" s="19" t="n">
        <f aca="false">ROUND(IF(O2847="",Assumptions!$B$25-K2847,O2847-K2847)*24,1)</f>
        <v>3.6</v>
      </c>
      <c r="AJ2847" s="20" t="n">
        <f aca="false">ROUND(MAX(N(Y2847)/Assumptions!$C$5, N(Z2847)/Assumptions!$C$6, N(AA2847)/Assumptions!$C$7, N(AB2847)/Assumptions!$C$8, N(AC2847)/Assumptions!$C$9, N(AD2847)/Assumptions!$C$10, N(AE2847)/Assumptions!$C$11, N(AF2847)/Assumptions!$C$12, N(AG2847)/Assumptions!$C$13),3)</f>
        <v>4.1</v>
      </c>
      <c r="AK2847" s="0" t="str">
        <f aca="false">IF(OR(U2847="Pending",U2847="On Hold"),"Open GRN (awaiting)",IF(AJ2847&lt;=1,"Within SLA",IF(ROUND(N(Y2847)/Assumptions!$C$5,3)=AJ2847,"Gate Wait",IF(ROUND(N(Z2847)/Assumptions!$C$6,3)=AJ2847,"Dock Wait",IF(ROUND(N(AA2847)/Assumptions!$C$7,3)=AJ2847,"Unloading",IF(ROUND(N(AB2847)/Assumptions!$C$8,3)=AJ2847,"Unload-to-QC Wait",IF(ROUND(N(AC2847)/Assumptions!$C$9,3)=AJ2847,"QC",IF(ROUND(N(AD2847)/Assumptions!$C$10,3)=AJ2847,"QC-to-GRN Wait",IF(ROUND(N(AE2847)/Assumptions!$C$11,3)=AJ2847,"GRN Processing",IF(ROUND(N(AF2847)/Assumptions!$C$12,3)=AJ2847,"GRN-to-Putaway Wait",IF(ROUND(N(AG2847)/Assumptions!$C$13,3)=AJ2847,"Putaway","Within SLA")))))))))))</f>
        <v>QC-to-GRN Wait</v>
      </c>
    </row>
    <row r="2848" customFormat="false" ht="15" hidden="false" customHeight="false" outlineLevel="0" collapsed="false">
      <c r="A2848" s="0" t="s">
        <v>8119</v>
      </c>
      <c r="B2848" s="0" t="s">
        <v>8120</v>
      </c>
      <c r="C2848" s="0" t="s">
        <v>286</v>
      </c>
      <c r="D2848" s="0" t="s">
        <v>135</v>
      </c>
      <c r="E2848" s="0" t="s">
        <v>8121</v>
      </c>
      <c r="F2848" s="0" t="s">
        <v>121</v>
      </c>
      <c r="G2848" s="0" t="s">
        <v>178</v>
      </c>
      <c r="H2848" s="17" t="n">
        <v>46272.9770833333</v>
      </c>
      <c r="I2848" s="17" t="n">
        <v>46272.9833333333</v>
      </c>
      <c r="J2848" s="17" t="n">
        <v>46272.9923611111</v>
      </c>
      <c r="K2848" s="17" t="n">
        <v>46273.01875</v>
      </c>
      <c r="L2848" s="17" t="n">
        <v>46273.0215277778</v>
      </c>
      <c r="M2848" s="17" t="n">
        <v>46273.0381944445</v>
      </c>
      <c r="N2848" s="17" t="n">
        <v>46273.0611111111</v>
      </c>
      <c r="O2848" s="17" t="n">
        <v>46273.0784722222</v>
      </c>
      <c r="P2848" s="17" t="n">
        <v>46273.1006944445</v>
      </c>
      <c r="Q2848" s="17" t="n">
        <v>46273.1270833333</v>
      </c>
      <c r="R2848" s="0" t="n">
        <v>557</v>
      </c>
      <c r="S2848" s="0" t="n">
        <v>0</v>
      </c>
      <c r="T2848" s="0" t="n">
        <v>0</v>
      </c>
      <c r="U2848" s="18" t="s">
        <v>130</v>
      </c>
      <c r="V2848" s="18" t="s">
        <v>144</v>
      </c>
      <c r="W2848" s="0" t="str">
        <f aca="false">IF(AND(X2848&gt;=6,X2848&lt;14),"A",IF(AND(X2848&gt;=14,X2848&lt;22),"B","C"))</f>
        <v>C</v>
      </c>
      <c r="X2848" s="18" t="n">
        <f aca="false">HOUR(H2848)</f>
        <v>23</v>
      </c>
      <c r="Y2848" s="18" t="n">
        <f aca="false">ROUND((I2848-H2848)*1440,0)</f>
        <v>9</v>
      </c>
      <c r="Z2848" s="18" t="n">
        <f aca="false">ROUND((J2848-I2848)*1440,0)</f>
        <v>13</v>
      </c>
      <c r="AA2848" s="18" t="n">
        <f aca="false">ROUND((K2848-J2848)*1440,0)</f>
        <v>38</v>
      </c>
      <c r="AB2848" s="18" t="n">
        <f aca="false">ROUND((L2848-K2848)*1440,0)</f>
        <v>4</v>
      </c>
      <c r="AC2848" s="18" t="n">
        <f aca="false">ROUND((M2848-L2848)*1440,0)</f>
        <v>24</v>
      </c>
      <c r="AD2848" s="18" t="n">
        <f aca="false">IF(N2848="","",ROUND((N2848-M2848)*1440,0))</f>
        <v>33</v>
      </c>
      <c r="AE2848" s="18" t="n">
        <f aca="false">IF(O2848="","",ROUND((O2848-N2848)*1440,0))</f>
        <v>25</v>
      </c>
      <c r="AF2848" s="18" t="n">
        <f aca="false">IF(P2848="","",ROUND((P2848-O2848)*1440,0))</f>
        <v>32</v>
      </c>
      <c r="AG2848" s="18" t="n">
        <f aca="false">IF(Q2848="","",ROUND((Q2848-P2848)*1440,0))</f>
        <v>38</v>
      </c>
      <c r="AH2848" s="18" t="n">
        <f aca="false">IF(Q2848="","",ROUND((Q2848-H2848)*1440,0))</f>
        <v>216</v>
      </c>
      <c r="AI2848" s="19" t="n">
        <f aca="false">ROUND(IF(O2848="",Assumptions!$B$25-K2848,O2848-K2848)*24,1)</f>
        <v>1.4</v>
      </c>
      <c r="AJ2848" s="20" t="n">
        <f aca="false">ROUND(MAX(N(Y2848)/Assumptions!$C$5, N(Z2848)/Assumptions!$C$6, N(AA2848)/Assumptions!$C$7, N(AB2848)/Assumptions!$C$8, N(AC2848)/Assumptions!$C$9, N(AD2848)/Assumptions!$C$10, N(AE2848)/Assumptions!$C$11, N(AF2848)/Assumptions!$C$12, N(AG2848)/Assumptions!$C$13),3)</f>
        <v>1.6</v>
      </c>
      <c r="AK2848" s="0" t="str">
        <f aca="false">IF(OR(U2848="Pending",U2848="On Hold"),"Open GRN (awaiting)",IF(AJ2848&lt;=1,"Within SLA",IF(ROUND(N(Y2848)/Assumptions!$C$5,3)=AJ2848,"Gate Wait",IF(ROUND(N(Z2848)/Assumptions!$C$6,3)=AJ2848,"Dock Wait",IF(ROUND(N(AA2848)/Assumptions!$C$7,3)=AJ2848,"Unloading",IF(ROUND(N(AB2848)/Assumptions!$C$8,3)=AJ2848,"Unload-to-QC Wait",IF(ROUND(N(AC2848)/Assumptions!$C$9,3)=AJ2848,"QC",IF(ROUND(N(AD2848)/Assumptions!$C$10,3)=AJ2848,"QC-to-GRN Wait",IF(ROUND(N(AE2848)/Assumptions!$C$11,3)=AJ2848,"GRN Processing",IF(ROUND(N(AF2848)/Assumptions!$C$12,3)=AJ2848,"GRN-to-Putaway Wait",IF(ROUND(N(AG2848)/Assumptions!$C$13,3)=AJ2848,"Putaway","Within SLA")))))))))))</f>
        <v>GRN-to-Putaway Wait</v>
      </c>
    </row>
    <row r="2849" customFormat="false" ht="15" hidden="false" customHeight="false" outlineLevel="0" collapsed="false">
      <c r="A2849" s="0" t="s">
        <v>8122</v>
      </c>
      <c r="B2849" s="0" t="s">
        <v>8123</v>
      </c>
      <c r="C2849" s="0" t="s">
        <v>286</v>
      </c>
      <c r="D2849" s="0" t="s">
        <v>119</v>
      </c>
      <c r="E2849" s="0" t="s">
        <v>8124</v>
      </c>
      <c r="F2849" s="0" t="s">
        <v>121</v>
      </c>
      <c r="G2849" s="0" t="s">
        <v>129</v>
      </c>
      <c r="H2849" s="17" t="n">
        <v>46273.0708333333</v>
      </c>
      <c r="I2849" s="17" t="n">
        <v>46273.075</v>
      </c>
      <c r="J2849" s="17" t="n">
        <v>46273.0770833333</v>
      </c>
      <c r="K2849" s="17" t="n">
        <v>46273.1166666667</v>
      </c>
      <c r="L2849" s="17" t="n">
        <v>46273.1354166667</v>
      </c>
      <c r="M2849" s="17" t="n">
        <v>46273.1583333333</v>
      </c>
      <c r="N2849" s="17" t="n">
        <v>46273.2409722222</v>
      </c>
      <c r="O2849" s="17" t="n">
        <v>46273.2652777778</v>
      </c>
      <c r="P2849" s="17" t="n">
        <v>46273.2791666667</v>
      </c>
      <c r="Q2849" s="17" t="n">
        <v>46273.3131944445</v>
      </c>
      <c r="R2849" s="0" t="n">
        <v>631</v>
      </c>
      <c r="S2849" s="0" t="n">
        <v>0</v>
      </c>
      <c r="T2849" s="0" t="n">
        <v>0</v>
      </c>
      <c r="U2849" s="18" t="s">
        <v>130</v>
      </c>
      <c r="V2849" s="18" t="s">
        <v>156</v>
      </c>
      <c r="W2849" s="0" t="str">
        <f aca="false">IF(AND(X2849&gt;=6,X2849&lt;14),"A",IF(AND(X2849&gt;=14,X2849&lt;22),"B","C"))</f>
        <v>C</v>
      </c>
      <c r="X2849" s="18" t="n">
        <f aca="false">HOUR(H2849)</f>
        <v>1</v>
      </c>
      <c r="Y2849" s="18" t="n">
        <f aca="false">ROUND((I2849-H2849)*1440,0)</f>
        <v>6</v>
      </c>
      <c r="Z2849" s="18" t="n">
        <f aca="false">ROUND((J2849-I2849)*1440,0)</f>
        <v>3</v>
      </c>
      <c r="AA2849" s="18" t="n">
        <f aca="false">ROUND((K2849-J2849)*1440,0)</f>
        <v>57</v>
      </c>
      <c r="AB2849" s="18" t="n">
        <f aca="false">ROUND((L2849-K2849)*1440,0)</f>
        <v>27</v>
      </c>
      <c r="AC2849" s="18" t="n">
        <f aca="false">ROUND((M2849-L2849)*1440,0)</f>
        <v>33</v>
      </c>
      <c r="AD2849" s="18" t="n">
        <f aca="false">IF(N2849="","",ROUND((N2849-M2849)*1440,0))</f>
        <v>119</v>
      </c>
      <c r="AE2849" s="18" t="n">
        <f aca="false">IF(O2849="","",ROUND((O2849-N2849)*1440,0))</f>
        <v>35</v>
      </c>
      <c r="AF2849" s="18" t="n">
        <f aca="false">IF(P2849="","",ROUND((P2849-O2849)*1440,0))</f>
        <v>20</v>
      </c>
      <c r="AG2849" s="18" t="n">
        <f aca="false">IF(Q2849="","",ROUND((Q2849-P2849)*1440,0))</f>
        <v>49</v>
      </c>
      <c r="AH2849" s="18" t="n">
        <f aca="false">IF(Q2849="","",ROUND((Q2849-H2849)*1440,0))</f>
        <v>349</v>
      </c>
      <c r="AI2849" s="19" t="n">
        <f aca="false">ROUND(IF(O2849="",Assumptions!$B$25-K2849,O2849-K2849)*24,1)</f>
        <v>3.6</v>
      </c>
      <c r="AJ2849" s="20" t="n">
        <f aca="false">ROUND(MAX(N(Y2849)/Assumptions!$C$5, N(Z2849)/Assumptions!$C$6, N(AA2849)/Assumptions!$C$7, N(AB2849)/Assumptions!$C$8, N(AC2849)/Assumptions!$C$9, N(AD2849)/Assumptions!$C$10, N(AE2849)/Assumptions!$C$11, N(AF2849)/Assumptions!$C$12, N(AG2849)/Assumptions!$C$13),3)</f>
        <v>3.967</v>
      </c>
      <c r="AK2849" s="0" t="str">
        <f aca="false">IF(OR(U2849="Pending",U2849="On Hold"),"Open GRN (awaiting)",IF(AJ2849&lt;=1,"Within SLA",IF(ROUND(N(Y2849)/Assumptions!$C$5,3)=AJ2849,"Gate Wait",IF(ROUND(N(Z2849)/Assumptions!$C$6,3)=AJ2849,"Dock Wait",IF(ROUND(N(AA2849)/Assumptions!$C$7,3)=AJ2849,"Unloading",IF(ROUND(N(AB2849)/Assumptions!$C$8,3)=AJ2849,"Unload-to-QC Wait",IF(ROUND(N(AC2849)/Assumptions!$C$9,3)=AJ2849,"QC",IF(ROUND(N(AD2849)/Assumptions!$C$10,3)=AJ2849,"QC-to-GRN Wait",IF(ROUND(N(AE2849)/Assumptions!$C$11,3)=AJ2849,"GRN Processing",IF(ROUND(N(AF2849)/Assumptions!$C$12,3)=AJ2849,"GRN-to-Putaway Wait",IF(ROUND(N(AG2849)/Assumptions!$C$13,3)=AJ2849,"Putaway","Within SLA")))))))))))</f>
        <v>QC-to-GRN Wait</v>
      </c>
    </row>
    <row r="2850" customFormat="false" ht="15" hidden="false" customHeight="false" outlineLevel="0" collapsed="false">
      <c r="A2850" s="0" t="s">
        <v>8125</v>
      </c>
      <c r="B2850" s="0" t="s">
        <v>8126</v>
      </c>
      <c r="C2850" s="0" t="s">
        <v>175</v>
      </c>
      <c r="D2850" s="0" t="s">
        <v>135</v>
      </c>
      <c r="E2850" s="0" t="s">
        <v>8127</v>
      </c>
      <c r="F2850" s="0" t="s">
        <v>177</v>
      </c>
      <c r="G2850" s="0" t="s">
        <v>138</v>
      </c>
      <c r="H2850" s="17" t="n">
        <v>46273.1236111111</v>
      </c>
      <c r="I2850" s="17" t="n">
        <v>46273.13125</v>
      </c>
      <c r="J2850" s="17" t="n">
        <v>46273.1361111111</v>
      </c>
      <c r="K2850" s="17" t="n">
        <v>46273.1583333333</v>
      </c>
      <c r="L2850" s="17" t="n">
        <v>46273.1784722222</v>
      </c>
      <c r="M2850" s="17" t="n">
        <v>46273.2298611111</v>
      </c>
      <c r="N2850" s="17" t="n">
        <v>46273.36875</v>
      </c>
      <c r="O2850" s="17" t="n">
        <v>46273.4180555556</v>
      </c>
      <c r="P2850" s="17" t="n">
        <v>46273.4361111111</v>
      </c>
      <c r="Q2850" s="17" t="n">
        <v>46273.4409722222</v>
      </c>
      <c r="R2850" s="0" t="n">
        <v>140</v>
      </c>
      <c r="S2850" s="0" t="n">
        <v>0</v>
      </c>
      <c r="T2850" s="0" t="n">
        <v>0</v>
      </c>
      <c r="U2850" s="18" t="s">
        <v>130</v>
      </c>
      <c r="V2850" s="18" t="s">
        <v>156</v>
      </c>
      <c r="W2850" s="0" t="str">
        <f aca="false">IF(AND(X2850&gt;=6,X2850&lt;14),"A",IF(AND(X2850&gt;=14,X2850&lt;22),"B","C"))</f>
        <v>C</v>
      </c>
      <c r="X2850" s="18" t="n">
        <f aca="false">HOUR(H2850)</f>
        <v>2</v>
      </c>
      <c r="Y2850" s="18" t="n">
        <f aca="false">ROUND((I2850-H2850)*1440,0)</f>
        <v>11</v>
      </c>
      <c r="Z2850" s="18" t="n">
        <f aca="false">ROUND((J2850-I2850)*1440,0)</f>
        <v>7</v>
      </c>
      <c r="AA2850" s="18" t="n">
        <f aca="false">ROUND((K2850-J2850)*1440,0)</f>
        <v>32</v>
      </c>
      <c r="AB2850" s="18" t="n">
        <f aca="false">ROUND((L2850-K2850)*1440,0)</f>
        <v>29</v>
      </c>
      <c r="AC2850" s="18" t="n">
        <f aca="false">ROUND((M2850-L2850)*1440,0)</f>
        <v>74</v>
      </c>
      <c r="AD2850" s="18" t="n">
        <f aca="false">IF(N2850="","",ROUND((N2850-M2850)*1440,0))</f>
        <v>200</v>
      </c>
      <c r="AE2850" s="18" t="n">
        <f aca="false">IF(O2850="","",ROUND((O2850-N2850)*1440,0))</f>
        <v>71</v>
      </c>
      <c r="AF2850" s="18" t="n">
        <f aca="false">IF(P2850="","",ROUND((P2850-O2850)*1440,0))</f>
        <v>26</v>
      </c>
      <c r="AG2850" s="18" t="n">
        <f aca="false">IF(Q2850="","",ROUND((Q2850-P2850)*1440,0))</f>
        <v>7</v>
      </c>
      <c r="AH2850" s="18" t="n">
        <f aca="false">IF(Q2850="","",ROUND((Q2850-H2850)*1440,0))</f>
        <v>457</v>
      </c>
      <c r="AI2850" s="19" t="n">
        <f aca="false">ROUND(IF(O2850="",Assumptions!$B$25-K2850,O2850-K2850)*24,1)</f>
        <v>6.2</v>
      </c>
      <c r="AJ2850" s="20" t="n">
        <f aca="false">ROUND(MAX(N(Y2850)/Assumptions!$C$5, N(Z2850)/Assumptions!$C$6, N(AA2850)/Assumptions!$C$7, N(AB2850)/Assumptions!$C$8, N(AC2850)/Assumptions!$C$9, N(AD2850)/Assumptions!$C$10, N(AE2850)/Assumptions!$C$11, N(AF2850)/Assumptions!$C$12, N(AG2850)/Assumptions!$C$13),3)</f>
        <v>6.667</v>
      </c>
      <c r="AK2850" s="0" t="str">
        <f aca="false">IF(OR(U2850="Pending",U2850="On Hold"),"Open GRN (awaiting)",IF(AJ2850&lt;=1,"Within SLA",IF(ROUND(N(Y2850)/Assumptions!$C$5,3)=AJ2850,"Gate Wait",IF(ROUND(N(Z2850)/Assumptions!$C$6,3)=AJ2850,"Dock Wait",IF(ROUND(N(AA2850)/Assumptions!$C$7,3)=AJ2850,"Unloading",IF(ROUND(N(AB2850)/Assumptions!$C$8,3)=AJ2850,"Unload-to-QC Wait",IF(ROUND(N(AC2850)/Assumptions!$C$9,3)=AJ2850,"QC",IF(ROUND(N(AD2850)/Assumptions!$C$10,3)=AJ2850,"QC-to-GRN Wait",IF(ROUND(N(AE2850)/Assumptions!$C$11,3)=AJ2850,"GRN Processing",IF(ROUND(N(AF2850)/Assumptions!$C$12,3)=AJ2850,"GRN-to-Putaway Wait",IF(ROUND(N(AG2850)/Assumptions!$C$13,3)=AJ2850,"Putaway","Within SLA")))))))))))</f>
        <v>QC-to-GRN Wait</v>
      </c>
    </row>
    <row r="2851" customFormat="false" ht="15" hidden="false" customHeight="false" outlineLevel="0" collapsed="false">
      <c r="A2851" s="0" t="s">
        <v>8128</v>
      </c>
      <c r="B2851" s="0" t="s">
        <v>8129</v>
      </c>
      <c r="C2851" s="0" t="s">
        <v>218</v>
      </c>
      <c r="D2851" s="0" t="s">
        <v>147</v>
      </c>
      <c r="E2851" s="0" t="s">
        <v>4169</v>
      </c>
      <c r="F2851" s="0" t="s">
        <v>137</v>
      </c>
      <c r="G2851" s="0" t="s">
        <v>150</v>
      </c>
      <c r="H2851" s="17" t="n">
        <v>46273.2048611111</v>
      </c>
      <c r="I2851" s="17" t="n">
        <v>46273.2111111111</v>
      </c>
      <c r="J2851" s="17" t="n">
        <v>46273.2138888889</v>
      </c>
      <c r="K2851" s="17" t="n">
        <v>46273.2277777778</v>
      </c>
      <c r="L2851" s="17" t="n">
        <v>46273.2375</v>
      </c>
      <c r="M2851" s="17" t="n">
        <v>46273.2604166667</v>
      </c>
      <c r="N2851" s="17" t="n">
        <v>46273.3875</v>
      </c>
      <c r="O2851" s="17" t="n">
        <v>46273.4625</v>
      </c>
      <c r="P2851" s="17" t="n">
        <v>46273.5090277778</v>
      </c>
      <c r="Q2851" s="17" t="n">
        <v>46273.5243055556</v>
      </c>
      <c r="R2851" s="0" t="n">
        <v>331</v>
      </c>
      <c r="S2851" s="0" t="n">
        <v>0</v>
      </c>
      <c r="T2851" s="0" t="n">
        <v>0</v>
      </c>
      <c r="U2851" s="18" t="s">
        <v>130</v>
      </c>
      <c r="V2851" s="18" t="s">
        <v>156</v>
      </c>
      <c r="W2851" s="0" t="str">
        <f aca="false">IF(AND(X2851&gt;=6,X2851&lt;14),"A",IF(AND(X2851&gt;=14,X2851&lt;22),"B","C"))</f>
        <v>C</v>
      </c>
      <c r="X2851" s="18" t="n">
        <f aca="false">HOUR(H2851)</f>
        <v>4</v>
      </c>
      <c r="Y2851" s="18" t="n">
        <f aca="false">ROUND((I2851-H2851)*1440,0)</f>
        <v>9</v>
      </c>
      <c r="Z2851" s="18" t="n">
        <f aca="false">ROUND((J2851-I2851)*1440,0)</f>
        <v>4</v>
      </c>
      <c r="AA2851" s="18" t="n">
        <f aca="false">ROUND((K2851-J2851)*1440,0)</f>
        <v>20</v>
      </c>
      <c r="AB2851" s="18" t="n">
        <f aca="false">ROUND((L2851-K2851)*1440,0)</f>
        <v>14</v>
      </c>
      <c r="AC2851" s="18" t="n">
        <f aca="false">ROUND((M2851-L2851)*1440,0)</f>
        <v>33</v>
      </c>
      <c r="AD2851" s="18" t="n">
        <f aca="false">IF(N2851="","",ROUND((N2851-M2851)*1440,0))</f>
        <v>183</v>
      </c>
      <c r="AE2851" s="18" t="n">
        <f aca="false">IF(O2851="","",ROUND((O2851-N2851)*1440,0))</f>
        <v>108</v>
      </c>
      <c r="AF2851" s="18" t="n">
        <f aca="false">IF(P2851="","",ROUND((P2851-O2851)*1440,0))</f>
        <v>67</v>
      </c>
      <c r="AG2851" s="18" t="n">
        <f aca="false">IF(Q2851="","",ROUND((Q2851-P2851)*1440,0))</f>
        <v>22</v>
      </c>
      <c r="AH2851" s="18" t="n">
        <f aca="false">IF(Q2851="","",ROUND((Q2851-H2851)*1440,0))</f>
        <v>460</v>
      </c>
      <c r="AI2851" s="19" t="n">
        <f aca="false">ROUND(IF(O2851="",Assumptions!$B$25-K2851,O2851-K2851)*24,1)</f>
        <v>5.6</v>
      </c>
      <c r="AJ2851" s="20" t="n">
        <f aca="false">ROUND(MAX(N(Y2851)/Assumptions!$C$5, N(Z2851)/Assumptions!$C$6, N(AA2851)/Assumptions!$C$7, N(AB2851)/Assumptions!$C$8, N(AC2851)/Assumptions!$C$9, N(AD2851)/Assumptions!$C$10, N(AE2851)/Assumptions!$C$11, N(AF2851)/Assumptions!$C$12, N(AG2851)/Assumptions!$C$13),3)</f>
        <v>6.1</v>
      </c>
      <c r="AK2851" s="0" t="str">
        <f aca="false">IF(OR(U2851="Pending",U2851="On Hold"),"Open GRN (awaiting)",IF(AJ2851&lt;=1,"Within SLA",IF(ROUND(N(Y2851)/Assumptions!$C$5,3)=AJ2851,"Gate Wait",IF(ROUND(N(Z2851)/Assumptions!$C$6,3)=AJ2851,"Dock Wait",IF(ROUND(N(AA2851)/Assumptions!$C$7,3)=AJ2851,"Unloading",IF(ROUND(N(AB2851)/Assumptions!$C$8,3)=AJ2851,"Unload-to-QC Wait",IF(ROUND(N(AC2851)/Assumptions!$C$9,3)=AJ2851,"QC",IF(ROUND(N(AD2851)/Assumptions!$C$10,3)=AJ2851,"QC-to-GRN Wait",IF(ROUND(N(AE2851)/Assumptions!$C$11,3)=AJ2851,"GRN Processing",IF(ROUND(N(AF2851)/Assumptions!$C$12,3)=AJ2851,"GRN-to-Putaway Wait",IF(ROUND(N(AG2851)/Assumptions!$C$13,3)=AJ2851,"Putaway","Within SLA")))))))))))</f>
        <v>QC-to-GRN Wait</v>
      </c>
    </row>
    <row r="2852" customFormat="false" ht="15" hidden="false" customHeight="false" outlineLevel="0" collapsed="false">
      <c r="A2852" s="0" t="s">
        <v>8130</v>
      </c>
      <c r="B2852" s="0" t="s">
        <v>8131</v>
      </c>
      <c r="C2852" s="0" t="s">
        <v>126</v>
      </c>
      <c r="D2852" s="0" t="s">
        <v>135</v>
      </c>
      <c r="E2852" s="0" t="s">
        <v>1151</v>
      </c>
      <c r="F2852" s="0" t="s">
        <v>128</v>
      </c>
      <c r="G2852" s="0" t="s">
        <v>178</v>
      </c>
      <c r="H2852" s="17" t="n">
        <v>46273.2388888889</v>
      </c>
      <c r="I2852" s="17" t="n">
        <v>46273.24375</v>
      </c>
      <c r="J2852" s="17" t="n">
        <v>46273.2465277778</v>
      </c>
      <c r="K2852" s="17" t="n">
        <v>46273.2951388889</v>
      </c>
      <c r="L2852" s="17" t="n">
        <v>46273.30625</v>
      </c>
      <c r="M2852" s="17" t="n">
        <v>46273.3270833333</v>
      </c>
      <c r="N2852" s="17" t="n">
        <v>46273.3597222222</v>
      </c>
      <c r="O2852" s="17" t="n">
        <v>46273.4173611111</v>
      </c>
      <c r="P2852" s="17" t="n">
        <v>46273.4375</v>
      </c>
      <c r="Q2852" s="17" t="n">
        <v>46273.4486111111</v>
      </c>
      <c r="R2852" s="0" t="n">
        <v>440</v>
      </c>
      <c r="S2852" s="0" t="n">
        <v>0</v>
      </c>
      <c r="T2852" s="0" t="n">
        <v>0</v>
      </c>
      <c r="U2852" s="18" t="s">
        <v>130</v>
      </c>
      <c r="V2852" s="18" t="s">
        <v>156</v>
      </c>
      <c r="W2852" s="0" t="str">
        <f aca="false">IF(AND(X2852&gt;=6,X2852&lt;14),"A",IF(AND(X2852&gt;=14,X2852&lt;22),"B","C"))</f>
        <v>C</v>
      </c>
      <c r="X2852" s="18" t="n">
        <f aca="false">HOUR(H2852)</f>
        <v>5</v>
      </c>
      <c r="Y2852" s="18" t="n">
        <f aca="false">ROUND((I2852-H2852)*1440,0)</f>
        <v>7</v>
      </c>
      <c r="Z2852" s="18" t="n">
        <f aca="false">ROUND((J2852-I2852)*1440,0)</f>
        <v>4</v>
      </c>
      <c r="AA2852" s="18" t="n">
        <f aca="false">ROUND((K2852-J2852)*1440,0)</f>
        <v>70</v>
      </c>
      <c r="AB2852" s="18" t="n">
        <f aca="false">ROUND((L2852-K2852)*1440,0)</f>
        <v>16</v>
      </c>
      <c r="AC2852" s="18" t="n">
        <f aca="false">ROUND((M2852-L2852)*1440,0)</f>
        <v>30</v>
      </c>
      <c r="AD2852" s="18" t="n">
        <f aca="false">IF(N2852="","",ROUND((N2852-M2852)*1440,0))</f>
        <v>47</v>
      </c>
      <c r="AE2852" s="18" t="n">
        <f aca="false">IF(O2852="","",ROUND((O2852-N2852)*1440,0))</f>
        <v>83</v>
      </c>
      <c r="AF2852" s="18" t="n">
        <f aca="false">IF(P2852="","",ROUND((P2852-O2852)*1440,0))</f>
        <v>29</v>
      </c>
      <c r="AG2852" s="18" t="n">
        <f aca="false">IF(Q2852="","",ROUND((Q2852-P2852)*1440,0))</f>
        <v>16</v>
      </c>
      <c r="AH2852" s="18" t="n">
        <f aca="false">IF(Q2852="","",ROUND((Q2852-H2852)*1440,0))</f>
        <v>302</v>
      </c>
      <c r="AI2852" s="19" t="n">
        <f aca="false">ROUND(IF(O2852="",Assumptions!$B$25-K2852,O2852-K2852)*24,1)</f>
        <v>2.9</v>
      </c>
      <c r="AJ2852" s="20" t="n">
        <f aca="false">ROUND(MAX(N(Y2852)/Assumptions!$C$5, N(Z2852)/Assumptions!$C$6, N(AA2852)/Assumptions!$C$7, N(AB2852)/Assumptions!$C$8, N(AC2852)/Assumptions!$C$9, N(AD2852)/Assumptions!$C$10, N(AE2852)/Assumptions!$C$11, N(AF2852)/Assumptions!$C$12, N(AG2852)/Assumptions!$C$13),3)</f>
        <v>1.844</v>
      </c>
      <c r="AK2852" s="0" t="str">
        <f aca="false">IF(OR(U2852="Pending",U2852="On Hold"),"Open GRN (awaiting)",IF(AJ2852&lt;=1,"Within SLA",IF(ROUND(N(Y2852)/Assumptions!$C$5,3)=AJ2852,"Gate Wait",IF(ROUND(N(Z2852)/Assumptions!$C$6,3)=AJ2852,"Dock Wait",IF(ROUND(N(AA2852)/Assumptions!$C$7,3)=AJ2852,"Unloading",IF(ROUND(N(AB2852)/Assumptions!$C$8,3)=AJ2852,"Unload-to-QC Wait",IF(ROUND(N(AC2852)/Assumptions!$C$9,3)=AJ2852,"QC",IF(ROUND(N(AD2852)/Assumptions!$C$10,3)=AJ2852,"QC-to-GRN Wait",IF(ROUND(N(AE2852)/Assumptions!$C$11,3)=AJ2852,"GRN Processing",IF(ROUND(N(AF2852)/Assumptions!$C$12,3)=AJ2852,"GRN-to-Putaway Wait",IF(ROUND(N(AG2852)/Assumptions!$C$13,3)=AJ2852,"Putaway","Within SLA")))))))))))</f>
        <v>GRN Processing</v>
      </c>
    </row>
    <row r="2853" customFormat="false" ht="15" hidden="false" customHeight="false" outlineLevel="0" collapsed="false">
      <c r="A2853" s="0" t="s">
        <v>8132</v>
      </c>
      <c r="B2853" s="0" t="s">
        <v>8133</v>
      </c>
      <c r="C2853" s="0" t="s">
        <v>134</v>
      </c>
      <c r="D2853" s="0" t="s">
        <v>119</v>
      </c>
      <c r="E2853" s="0" t="s">
        <v>1375</v>
      </c>
      <c r="F2853" s="0" t="s">
        <v>137</v>
      </c>
      <c r="G2853" s="0" t="s">
        <v>122</v>
      </c>
      <c r="H2853" s="17" t="n">
        <v>46273.2791666667</v>
      </c>
      <c r="I2853" s="17" t="n">
        <v>46273.2854166667</v>
      </c>
      <c r="J2853" s="17" t="n">
        <v>46273.2895833333</v>
      </c>
      <c r="K2853" s="17" t="n">
        <v>46273.3076388889</v>
      </c>
      <c r="L2853" s="17" t="n">
        <v>46273.3118055556</v>
      </c>
      <c r="M2853" s="17" t="n">
        <v>46273.3375</v>
      </c>
      <c r="N2853" s="17" t="n">
        <v>46273.3458333333</v>
      </c>
      <c r="O2853" s="17" t="n">
        <v>46273.3791666667</v>
      </c>
      <c r="P2853" s="17" t="n">
        <v>46273.3840277778</v>
      </c>
      <c r="Q2853" s="17" t="n">
        <v>46273.4041666667</v>
      </c>
      <c r="R2853" s="0" t="n">
        <v>514</v>
      </c>
      <c r="S2853" s="0" t="n">
        <v>0</v>
      </c>
      <c r="T2853" s="0" t="n">
        <v>0</v>
      </c>
      <c r="U2853" s="18" t="s">
        <v>130</v>
      </c>
      <c r="V2853" s="18" t="s">
        <v>131</v>
      </c>
      <c r="W2853" s="0" t="str">
        <f aca="false">IF(AND(X2853&gt;=6,X2853&lt;14),"A",IF(AND(X2853&gt;=14,X2853&lt;22),"B","C"))</f>
        <v>A</v>
      </c>
      <c r="X2853" s="18" t="n">
        <f aca="false">HOUR(H2853)</f>
        <v>6</v>
      </c>
      <c r="Y2853" s="18" t="n">
        <f aca="false">ROUND((I2853-H2853)*1440,0)</f>
        <v>9</v>
      </c>
      <c r="Z2853" s="18" t="n">
        <f aca="false">ROUND((J2853-I2853)*1440,0)</f>
        <v>6</v>
      </c>
      <c r="AA2853" s="18" t="n">
        <f aca="false">ROUND((K2853-J2853)*1440,0)</f>
        <v>26</v>
      </c>
      <c r="AB2853" s="18" t="n">
        <f aca="false">ROUND((L2853-K2853)*1440,0)</f>
        <v>6</v>
      </c>
      <c r="AC2853" s="18" t="n">
        <f aca="false">ROUND((M2853-L2853)*1440,0)</f>
        <v>37</v>
      </c>
      <c r="AD2853" s="18" t="n">
        <f aca="false">IF(N2853="","",ROUND((N2853-M2853)*1440,0))</f>
        <v>12</v>
      </c>
      <c r="AE2853" s="18" t="n">
        <f aca="false">IF(O2853="","",ROUND((O2853-N2853)*1440,0))</f>
        <v>48</v>
      </c>
      <c r="AF2853" s="18" t="n">
        <f aca="false">IF(P2853="","",ROUND((P2853-O2853)*1440,0))</f>
        <v>7</v>
      </c>
      <c r="AG2853" s="18" t="n">
        <f aca="false">IF(Q2853="","",ROUND((Q2853-P2853)*1440,0))</f>
        <v>29</v>
      </c>
      <c r="AH2853" s="18" t="n">
        <f aca="false">IF(Q2853="","",ROUND((Q2853-H2853)*1440,0))</f>
        <v>180</v>
      </c>
      <c r="AI2853" s="19" t="n">
        <f aca="false">ROUND(IF(O2853="",Assumptions!$B$25-K2853,O2853-K2853)*24,1)</f>
        <v>1.7</v>
      </c>
      <c r="AJ2853" s="20" t="n">
        <f aca="false">ROUND(MAX(N(Y2853)/Assumptions!$C$5, N(Z2853)/Assumptions!$C$6, N(AA2853)/Assumptions!$C$7, N(AB2853)/Assumptions!$C$8, N(AC2853)/Assumptions!$C$9, N(AD2853)/Assumptions!$C$10, N(AE2853)/Assumptions!$C$11, N(AF2853)/Assumptions!$C$12, N(AG2853)/Assumptions!$C$13),3)</f>
        <v>1.067</v>
      </c>
      <c r="AK2853" s="0" t="str">
        <f aca="false">IF(OR(U2853="Pending",U2853="On Hold"),"Open GRN (awaiting)",IF(AJ2853&lt;=1,"Within SLA",IF(ROUND(N(Y2853)/Assumptions!$C$5,3)=AJ2853,"Gate Wait",IF(ROUND(N(Z2853)/Assumptions!$C$6,3)=AJ2853,"Dock Wait",IF(ROUND(N(AA2853)/Assumptions!$C$7,3)=AJ2853,"Unloading",IF(ROUND(N(AB2853)/Assumptions!$C$8,3)=AJ2853,"Unload-to-QC Wait",IF(ROUND(N(AC2853)/Assumptions!$C$9,3)=AJ2853,"QC",IF(ROUND(N(AD2853)/Assumptions!$C$10,3)=AJ2853,"QC-to-GRN Wait",IF(ROUND(N(AE2853)/Assumptions!$C$11,3)=AJ2853,"GRN Processing",IF(ROUND(N(AF2853)/Assumptions!$C$12,3)=AJ2853,"GRN-to-Putaway Wait",IF(ROUND(N(AG2853)/Assumptions!$C$13,3)=AJ2853,"Putaway","Within SLA")))))))))))</f>
        <v>GRN Processing</v>
      </c>
    </row>
    <row r="2854" customFormat="false" ht="15" hidden="false" customHeight="false" outlineLevel="0" collapsed="false">
      <c r="A2854" s="0" t="s">
        <v>8134</v>
      </c>
      <c r="B2854" s="0" t="s">
        <v>8135</v>
      </c>
      <c r="C2854" s="0" t="s">
        <v>286</v>
      </c>
      <c r="D2854" s="0" t="s">
        <v>135</v>
      </c>
      <c r="E2854" s="0" t="s">
        <v>7905</v>
      </c>
      <c r="F2854" s="0" t="s">
        <v>121</v>
      </c>
      <c r="G2854" s="0" t="s">
        <v>138</v>
      </c>
      <c r="H2854" s="17" t="n">
        <v>46273.2833333333</v>
      </c>
      <c r="I2854" s="17" t="n">
        <v>46273.2944444444</v>
      </c>
      <c r="J2854" s="17" t="n">
        <v>46273.2993055556</v>
      </c>
      <c r="K2854" s="17" t="n">
        <v>46273.3159722222</v>
      </c>
      <c r="L2854" s="17" t="n">
        <v>46273.3215277778</v>
      </c>
      <c r="M2854" s="17" t="n">
        <v>46273.3388888889</v>
      </c>
      <c r="N2854" s="17" t="n">
        <v>46273.3895833333</v>
      </c>
      <c r="O2854" s="17" t="n">
        <v>46273.3958333333</v>
      </c>
      <c r="P2854" s="17" t="n">
        <v>46273.4104166667</v>
      </c>
      <c r="Q2854" s="17" t="n">
        <v>46273.4145833333</v>
      </c>
      <c r="R2854" s="0" t="n">
        <v>81</v>
      </c>
      <c r="S2854" s="0" t="n">
        <v>0</v>
      </c>
      <c r="T2854" s="0" t="n">
        <v>0</v>
      </c>
      <c r="U2854" s="18" t="s">
        <v>130</v>
      </c>
      <c r="V2854" s="18" t="s">
        <v>131</v>
      </c>
      <c r="W2854" s="0" t="str">
        <f aca="false">IF(AND(X2854&gt;=6,X2854&lt;14),"A",IF(AND(X2854&gt;=14,X2854&lt;22),"B","C"))</f>
        <v>A</v>
      </c>
      <c r="X2854" s="18" t="n">
        <f aca="false">HOUR(H2854)</f>
        <v>6</v>
      </c>
      <c r="Y2854" s="18" t="n">
        <f aca="false">ROUND((I2854-H2854)*1440,0)</f>
        <v>16</v>
      </c>
      <c r="Z2854" s="18" t="n">
        <f aca="false">ROUND((J2854-I2854)*1440,0)</f>
        <v>7</v>
      </c>
      <c r="AA2854" s="18" t="n">
        <f aca="false">ROUND((K2854-J2854)*1440,0)</f>
        <v>24</v>
      </c>
      <c r="AB2854" s="18" t="n">
        <f aca="false">ROUND((L2854-K2854)*1440,0)</f>
        <v>8</v>
      </c>
      <c r="AC2854" s="18" t="n">
        <f aca="false">ROUND((M2854-L2854)*1440,0)</f>
        <v>25</v>
      </c>
      <c r="AD2854" s="18" t="n">
        <f aca="false">IF(N2854="","",ROUND((N2854-M2854)*1440,0))</f>
        <v>73</v>
      </c>
      <c r="AE2854" s="18" t="n">
        <f aca="false">IF(O2854="","",ROUND((O2854-N2854)*1440,0))</f>
        <v>9</v>
      </c>
      <c r="AF2854" s="18" t="n">
        <f aca="false">IF(P2854="","",ROUND((P2854-O2854)*1440,0))</f>
        <v>21</v>
      </c>
      <c r="AG2854" s="18" t="n">
        <f aca="false">IF(Q2854="","",ROUND((Q2854-P2854)*1440,0))</f>
        <v>6</v>
      </c>
      <c r="AH2854" s="18" t="n">
        <f aca="false">IF(Q2854="","",ROUND((Q2854-H2854)*1440,0))</f>
        <v>189</v>
      </c>
      <c r="AI2854" s="19" t="n">
        <f aca="false">ROUND(IF(O2854="",Assumptions!$B$25-K2854,O2854-K2854)*24,1)</f>
        <v>1.9</v>
      </c>
      <c r="AJ2854" s="20" t="n">
        <f aca="false">ROUND(MAX(N(Y2854)/Assumptions!$C$5, N(Z2854)/Assumptions!$C$6, N(AA2854)/Assumptions!$C$7, N(AB2854)/Assumptions!$C$8, N(AC2854)/Assumptions!$C$9, N(AD2854)/Assumptions!$C$10, N(AE2854)/Assumptions!$C$11, N(AF2854)/Assumptions!$C$12, N(AG2854)/Assumptions!$C$13),3)</f>
        <v>2.433</v>
      </c>
      <c r="AK2854" s="0" t="str">
        <f aca="false">IF(OR(U2854="Pending",U2854="On Hold"),"Open GRN (awaiting)",IF(AJ2854&lt;=1,"Within SLA",IF(ROUND(N(Y2854)/Assumptions!$C$5,3)=AJ2854,"Gate Wait",IF(ROUND(N(Z2854)/Assumptions!$C$6,3)=AJ2854,"Dock Wait",IF(ROUND(N(AA2854)/Assumptions!$C$7,3)=AJ2854,"Unloading",IF(ROUND(N(AB2854)/Assumptions!$C$8,3)=AJ2854,"Unload-to-QC Wait",IF(ROUND(N(AC2854)/Assumptions!$C$9,3)=AJ2854,"QC",IF(ROUND(N(AD2854)/Assumptions!$C$10,3)=AJ2854,"QC-to-GRN Wait",IF(ROUND(N(AE2854)/Assumptions!$C$11,3)=AJ2854,"GRN Processing",IF(ROUND(N(AF2854)/Assumptions!$C$12,3)=AJ2854,"GRN-to-Putaway Wait",IF(ROUND(N(AG2854)/Assumptions!$C$13,3)=AJ2854,"Putaway","Within SLA")))))))))))</f>
        <v>QC-to-GRN Wait</v>
      </c>
    </row>
    <row r="2855" customFormat="false" ht="15" hidden="false" customHeight="false" outlineLevel="0" collapsed="false">
      <c r="A2855" s="0" t="s">
        <v>8136</v>
      </c>
      <c r="B2855" s="0" t="s">
        <v>8137</v>
      </c>
      <c r="C2855" s="0" t="s">
        <v>134</v>
      </c>
      <c r="D2855" s="0" t="s">
        <v>135</v>
      </c>
      <c r="E2855" s="0" t="s">
        <v>8138</v>
      </c>
      <c r="F2855" s="0" t="s">
        <v>155</v>
      </c>
      <c r="G2855" s="0" t="s">
        <v>138</v>
      </c>
      <c r="H2855" s="17" t="n">
        <v>46273.2861111111</v>
      </c>
      <c r="I2855" s="17" t="n">
        <v>46273.3180555556</v>
      </c>
      <c r="J2855" s="17" t="n">
        <v>46273.3298611111</v>
      </c>
      <c r="K2855" s="17" t="n">
        <v>46273.3680555556</v>
      </c>
      <c r="L2855" s="17" t="n">
        <v>46273.3826388889</v>
      </c>
      <c r="M2855" s="17" t="n">
        <v>46273.3979166667</v>
      </c>
      <c r="N2855" s="17" t="n">
        <v>46273.4291666667</v>
      </c>
      <c r="O2855" s="17" t="n">
        <v>46273.4597222222</v>
      </c>
      <c r="P2855" s="17" t="n">
        <v>46273.4777777778</v>
      </c>
      <c r="Q2855" s="17" t="n">
        <v>46273.4923611111</v>
      </c>
      <c r="R2855" s="0" t="n">
        <v>224</v>
      </c>
      <c r="S2855" s="0" t="n">
        <v>0</v>
      </c>
      <c r="T2855" s="0" t="n">
        <v>0</v>
      </c>
      <c r="U2855" s="18" t="s">
        <v>130</v>
      </c>
      <c r="V2855" s="18" t="s">
        <v>139</v>
      </c>
      <c r="W2855" s="0" t="str">
        <f aca="false">IF(AND(X2855&gt;=6,X2855&lt;14),"A",IF(AND(X2855&gt;=14,X2855&lt;22),"B","C"))</f>
        <v>A</v>
      </c>
      <c r="X2855" s="18" t="n">
        <f aca="false">HOUR(H2855)</f>
        <v>6</v>
      </c>
      <c r="Y2855" s="18" t="n">
        <f aca="false">ROUND((I2855-H2855)*1440,0)</f>
        <v>46</v>
      </c>
      <c r="Z2855" s="18" t="n">
        <f aca="false">ROUND((J2855-I2855)*1440,0)</f>
        <v>17</v>
      </c>
      <c r="AA2855" s="18" t="n">
        <f aca="false">ROUND((K2855-J2855)*1440,0)</f>
        <v>55</v>
      </c>
      <c r="AB2855" s="18" t="n">
        <f aca="false">ROUND((L2855-K2855)*1440,0)</f>
        <v>21</v>
      </c>
      <c r="AC2855" s="18" t="n">
        <f aca="false">ROUND((M2855-L2855)*1440,0)</f>
        <v>22</v>
      </c>
      <c r="AD2855" s="18" t="n">
        <f aca="false">IF(N2855="","",ROUND((N2855-M2855)*1440,0))</f>
        <v>45</v>
      </c>
      <c r="AE2855" s="18" t="n">
        <f aca="false">IF(O2855="","",ROUND((O2855-N2855)*1440,0))</f>
        <v>44</v>
      </c>
      <c r="AF2855" s="18" t="n">
        <f aca="false">IF(P2855="","",ROUND((P2855-O2855)*1440,0))</f>
        <v>26</v>
      </c>
      <c r="AG2855" s="18" t="n">
        <f aca="false">IF(Q2855="","",ROUND((Q2855-P2855)*1440,0))</f>
        <v>21</v>
      </c>
      <c r="AH2855" s="18" t="n">
        <f aca="false">IF(Q2855="","",ROUND((Q2855-H2855)*1440,0))</f>
        <v>297</v>
      </c>
      <c r="AI2855" s="19" t="n">
        <f aca="false">ROUND(IF(O2855="",Assumptions!$B$25-K2855,O2855-K2855)*24,1)</f>
        <v>2.2</v>
      </c>
      <c r="AJ2855" s="20" t="n">
        <f aca="false">ROUND(MAX(N(Y2855)/Assumptions!$C$5, N(Z2855)/Assumptions!$C$6, N(AA2855)/Assumptions!$C$7, N(AB2855)/Assumptions!$C$8, N(AC2855)/Assumptions!$C$9, N(AD2855)/Assumptions!$C$10, N(AE2855)/Assumptions!$C$11, N(AF2855)/Assumptions!$C$12, N(AG2855)/Assumptions!$C$13),3)</f>
        <v>1.533</v>
      </c>
      <c r="AK2855" s="0" t="str">
        <f aca="false">IF(OR(U2855="Pending",U2855="On Hold"),"Open GRN (awaiting)",IF(AJ2855&lt;=1,"Within SLA",IF(ROUND(N(Y2855)/Assumptions!$C$5,3)=AJ2855,"Gate Wait",IF(ROUND(N(Z2855)/Assumptions!$C$6,3)=AJ2855,"Dock Wait",IF(ROUND(N(AA2855)/Assumptions!$C$7,3)=AJ2855,"Unloading",IF(ROUND(N(AB2855)/Assumptions!$C$8,3)=AJ2855,"Unload-to-QC Wait",IF(ROUND(N(AC2855)/Assumptions!$C$9,3)=AJ2855,"QC",IF(ROUND(N(AD2855)/Assumptions!$C$10,3)=AJ2855,"QC-to-GRN Wait",IF(ROUND(N(AE2855)/Assumptions!$C$11,3)=AJ2855,"GRN Processing",IF(ROUND(N(AF2855)/Assumptions!$C$12,3)=AJ2855,"GRN-to-Putaway Wait",IF(ROUND(N(AG2855)/Assumptions!$C$13,3)=AJ2855,"Putaway","Within SLA")))))))))))</f>
        <v>Gate Wait</v>
      </c>
    </row>
    <row r="2856" customFormat="false" ht="15" hidden="false" customHeight="false" outlineLevel="0" collapsed="false">
      <c r="A2856" s="0" t="s">
        <v>8139</v>
      </c>
      <c r="B2856" s="0" t="s">
        <v>8140</v>
      </c>
      <c r="C2856" s="0" t="s">
        <v>286</v>
      </c>
      <c r="D2856" s="0" t="s">
        <v>147</v>
      </c>
      <c r="E2856" s="0" t="s">
        <v>7946</v>
      </c>
      <c r="F2856" s="0" t="s">
        <v>121</v>
      </c>
      <c r="G2856" s="0" t="s">
        <v>150</v>
      </c>
      <c r="H2856" s="17" t="n">
        <v>46273.2875</v>
      </c>
      <c r="I2856" s="17" t="n">
        <v>46273.3048611111</v>
      </c>
      <c r="J2856" s="17" t="n">
        <v>46273.3125</v>
      </c>
      <c r="K2856" s="17" t="n">
        <v>46273.375</v>
      </c>
      <c r="L2856" s="17" t="n">
        <v>46273.3826388889</v>
      </c>
      <c r="M2856" s="17" t="n">
        <v>46273.4020833333</v>
      </c>
      <c r="N2856" s="17" t="n">
        <v>46273.4604166667</v>
      </c>
      <c r="O2856" s="17" t="n">
        <v>46273.4902777778</v>
      </c>
      <c r="P2856" s="17" t="n">
        <v>46273.4944444444</v>
      </c>
      <c r="Q2856" s="17" t="n">
        <v>46273.5027777778</v>
      </c>
      <c r="R2856" s="0" t="n">
        <v>1097</v>
      </c>
      <c r="S2856" s="0" t="n">
        <v>0</v>
      </c>
      <c r="T2856" s="0" t="n">
        <v>0</v>
      </c>
      <c r="U2856" s="18" t="s">
        <v>130</v>
      </c>
      <c r="V2856" s="18" t="s">
        <v>131</v>
      </c>
      <c r="W2856" s="0" t="str">
        <f aca="false">IF(AND(X2856&gt;=6,X2856&lt;14),"A",IF(AND(X2856&gt;=14,X2856&lt;22),"B","C"))</f>
        <v>A</v>
      </c>
      <c r="X2856" s="18" t="n">
        <f aca="false">HOUR(H2856)</f>
        <v>6</v>
      </c>
      <c r="Y2856" s="18" t="n">
        <f aca="false">ROUND((I2856-H2856)*1440,0)</f>
        <v>25</v>
      </c>
      <c r="Z2856" s="18" t="n">
        <f aca="false">ROUND((J2856-I2856)*1440,0)</f>
        <v>11</v>
      </c>
      <c r="AA2856" s="18" t="n">
        <f aca="false">ROUND((K2856-J2856)*1440,0)</f>
        <v>90</v>
      </c>
      <c r="AB2856" s="18" t="n">
        <f aca="false">ROUND((L2856-K2856)*1440,0)</f>
        <v>11</v>
      </c>
      <c r="AC2856" s="18" t="n">
        <f aca="false">ROUND((M2856-L2856)*1440,0)</f>
        <v>28</v>
      </c>
      <c r="AD2856" s="18" t="n">
        <f aca="false">IF(N2856="","",ROUND((N2856-M2856)*1440,0))</f>
        <v>84</v>
      </c>
      <c r="AE2856" s="18" t="n">
        <f aca="false">IF(O2856="","",ROUND((O2856-N2856)*1440,0))</f>
        <v>43</v>
      </c>
      <c r="AF2856" s="18" t="n">
        <f aca="false">IF(P2856="","",ROUND((P2856-O2856)*1440,0))</f>
        <v>6</v>
      </c>
      <c r="AG2856" s="18" t="n">
        <f aca="false">IF(Q2856="","",ROUND((Q2856-P2856)*1440,0))</f>
        <v>12</v>
      </c>
      <c r="AH2856" s="18" t="n">
        <f aca="false">IF(Q2856="","",ROUND((Q2856-H2856)*1440,0))</f>
        <v>310</v>
      </c>
      <c r="AI2856" s="19" t="n">
        <f aca="false">ROUND(IF(O2856="",Assumptions!$B$25-K2856,O2856-K2856)*24,1)</f>
        <v>2.8</v>
      </c>
      <c r="AJ2856" s="20" t="n">
        <f aca="false">ROUND(MAX(N(Y2856)/Assumptions!$C$5, N(Z2856)/Assumptions!$C$6, N(AA2856)/Assumptions!$C$7, N(AB2856)/Assumptions!$C$8, N(AC2856)/Assumptions!$C$9, N(AD2856)/Assumptions!$C$10, N(AE2856)/Assumptions!$C$11, N(AF2856)/Assumptions!$C$12, N(AG2856)/Assumptions!$C$13),3)</f>
        <v>2.8</v>
      </c>
      <c r="AK2856" s="0" t="str">
        <f aca="false">IF(OR(U2856="Pending",U2856="On Hold"),"Open GRN (awaiting)",IF(AJ2856&lt;=1,"Within SLA",IF(ROUND(N(Y2856)/Assumptions!$C$5,3)=AJ2856,"Gate Wait",IF(ROUND(N(Z2856)/Assumptions!$C$6,3)=AJ2856,"Dock Wait",IF(ROUND(N(AA2856)/Assumptions!$C$7,3)=AJ2856,"Unloading",IF(ROUND(N(AB2856)/Assumptions!$C$8,3)=AJ2856,"Unload-to-QC Wait",IF(ROUND(N(AC2856)/Assumptions!$C$9,3)=AJ2856,"QC",IF(ROUND(N(AD2856)/Assumptions!$C$10,3)=AJ2856,"QC-to-GRN Wait",IF(ROUND(N(AE2856)/Assumptions!$C$11,3)=AJ2856,"GRN Processing",IF(ROUND(N(AF2856)/Assumptions!$C$12,3)=AJ2856,"GRN-to-Putaway Wait",IF(ROUND(N(AG2856)/Assumptions!$C$13,3)=AJ2856,"Putaway","Within SLA")))))))))))</f>
        <v>QC-to-GRN Wait</v>
      </c>
    </row>
    <row r="2857" customFormat="false" ht="15" hidden="false" customHeight="false" outlineLevel="0" collapsed="false">
      <c r="A2857" s="0" t="s">
        <v>8141</v>
      </c>
      <c r="B2857" s="0" t="s">
        <v>8142</v>
      </c>
      <c r="C2857" s="0" t="s">
        <v>142</v>
      </c>
      <c r="D2857" s="0" t="s">
        <v>119</v>
      </c>
      <c r="E2857" s="0" t="s">
        <v>8143</v>
      </c>
      <c r="F2857" s="0" t="s">
        <v>121</v>
      </c>
      <c r="G2857" s="0" t="s">
        <v>122</v>
      </c>
      <c r="H2857" s="17" t="n">
        <v>46273.2923611111</v>
      </c>
      <c r="I2857" s="17" t="n">
        <v>46273.2972222222</v>
      </c>
      <c r="J2857" s="17" t="n">
        <v>46273.3013888889</v>
      </c>
      <c r="K2857" s="17" t="n">
        <v>46273.3152777778</v>
      </c>
      <c r="L2857" s="17" t="n">
        <v>46273.33125</v>
      </c>
      <c r="M2857" s="17" t="n">
        <v>46273.3729166667</v>
      </c>
      <c r="N2857" s="17" t="n">
        <v>46273.3847222222</v>
      </c>
      <c r="O2857" s="17" t="n">
        <v>46273.4194444444</v>
      </c>
      <c r="P2857" s="17" t="n">
        <v>46273.4381944445</v>
      </c>
      <c r="Q2857" s="17" t="n">
        <v>46273.4444444445</v>
      </c>
      <c r="R2857" s="0" t="n">
        <v>74</v>
      </c>
      <c r="S2857" s="0" t="n">
        <v>0</v>
      </c>
      <c r="T2857" s="0" t="n">
        <v>1</v>
      </c>
      <c r="U2857" s="18" t="s">
        <v>123</v>
      </c>
      <c r="V2857" s="18" t="s">
        <v>144</v>
      </c>
      <c r="W2857" s="0" t="str">
        <f aca="false">IF(AND(X2857&gt;=6,X2857&lt;14),"A",IF(AND(X2857&gt;=14,X2857&lt;22),"B","C"))</f>
        <v>A</v>
      </c>
      <c r="X2857" s="18" t="n">
        <f aca="false">HOUR(H2857)</f>
        <v>7</v>
      </c>
      <c r="Y2857" s="18" t="n">
        <f aca="false">ROUND((I2857-H2857)*1440,0)</f>
        <v>7</v>
      </c>
      <c r="Z2857" s="18" t="n">
        <f aca="false">ROUND((J2857-I2857)*1440,0)</f>
        <v>6</v>
      </c>
      <c r="AA2857" s="18" t="n">
        <f aca="false">ROUND((K2857-J2857)*1440,0)</f>
        <v>20</v>
      </c>
      <c r="AB2857" s="18" t="n">
        <f aca="false">ROUND((L2857-K2857)*1440,0)</f>
        <v>23</v>
      </c>
      <c r="AC2857" s="18" t="n">
        <f aca="false">ROUND((M2857-L2857)*1440,0)</f>
        <v>60</v>
      </c>
      <c r="AD2857" s="18" t="n">
        <f aca="false">IF(N2857="","",ROUND((N2857-M2857)*1440,0))</f>
        <v>17</v>
      </c>
      <c r="AE2857" s="18" t="n">
        <f aca="false">IF(O2857="","",ROUND((O2857-N2857)*1440,0))</f>
        <v>50</v>
      </c>
      <c r="AF2857" s="18" t="n">
        <f aca="false">IF(P2857="","",ROUND((P2857-O2857)*1440,0))</f>
        <v>27</v>
      </c>
      <c r="AG2857" s="18" t="n">
        <f aca="false">IF(Q2857="","",ROUND((Q2857-P2857)*1440,0))</f>
        <v>9</v>
      </c>
      <c r="AH2857" s="18" t="n">
        <f aca="false">IF(Q2857="","",ROUND((Q2857-H2857)*1440,0))</f>
        <v>219</v>
      </c>
      <c r="AI2857" s="19" t="n">
        <f aca="false">ROUND(IF(O2857="",Assumptions!$B$25-K2857,O2857-K2857)*24,1)</f>
        <v>2.5</v>
      </c>
      <c r="AJ2857" s="20" t="n">
        <f aca="false">ROUND(MAX(N(Y2857)/Assumptions!$C$5, N(Z2857)/Assumptions!$C$6, N(AA2857)/Assumptions!$C$7, N(AB2857)/Assumptions!$C$8, N(AC2857)/Assumptions!$C$9, N(AD2857)/Assumptions!$C$10, N(AE2857)/Assumptions!$C$11, N(AF2857)/Assumptions!$C$12, N(AG2857)/Assumptions!$C$13),3)</f>
        <v>1.533</v>
      </c>
      <c r="AK2857" s="0" t="str">
        <f aca="false">IF(OR(U2857="Pending",U2857="On Hold"),"Open GRN (awaiting)",IF(AJ2857&lt;=1,"Within SLA",IF(ROUND(N(Y2857)/Assumptions!$C$5,3)=AJ2857,"Gate Wait",IF(ROUND(N(Z2857)/Assumptions!$C$6,3)=AJ2857,"Dock Wait",IF(ROUND(N(AA2857)/Assumptions!$C$7,3)=AJ2857,"Unloading",IF(ROUND(N(AB2857)/Assumptions!$C$8,3)=AJ2857,"Unload-to-QC Wait",IF(ROUND(N(AC2857)/Assumptions!$C$9,3)=AJ2857,"QC",IF(ROUND(N(AD2857)/Assumptions!$C$10,3)=AJ2857,"QC-to-GRN Wait",IF(ROUND(N(AE2857)/Assumptions!$C$11,3)=AJ2857,"GRN Processing",IF(ROUND(N(AF2857)/Assumptions!$C$12,3)=AJ2857,"GRN-to-Putaway Wait",IF(ROUND(N(AG2857)/Assumptions!$C$13,3)=AJ2857,"Putaway","Within SLA")))))))))))</f>
        <v>Unload-to-QC Wait</v>
      </c>
    </row>
    <row r="2858" customFormat="false" ht="15" hidden="false" customHeight="false" outlineLevel="0" collapsed="false">
      <c r="A2858" s="0" t="s">
        <v>8144</v>
      </c>
      <c r="B2858" s="0" t="s">
        <v>8145</v>
      </c>
      <c r="C2858" s="0" t="s">
        <v>286</v>
      </c>
      <c r="D2858" s="0" t="s">
        <v>147</v>
      </c>
      <c r="E2858" s="0" t="s">
        <v>3833</v>
      </c>
      <c r="F2858" s="0" t="s">
        <v>121</v>
      </c>
      <c r="G2858" s="0" t="s">
        <v>150</v>
      </c>
      <c r="H2858" s="17" t="n">
        <v>46273.3243055556</v>
      </c>
      <c r="I2858" s="17" t="n">
        <v>46273.3451388889</v>
      </c>
      <c r="J2858" s="17" t="n">
        <v>46273.3506944445</v>
      </c>
      <c r="K2858" s="17" t="n">
        <v>46273.3902777778</v>
      </c>
      <c r="L2858" s="17" t="n">
        <v>46273.4020833333</v>
      </c>
      <c r="M2858" s="17" t="n">
        <v>46273.4277777778</v>
      </c>
      <c r="N2858" s="17" t="n">
        <v>46273.4590277778</v>
      </c>
      <c r="O2858" s="17" t="n">
        <v>46273.5847222222</v>
      </c>
      <c r="P2858" s="17" t="n">
        <v>46273.5958333333</v>
      </c>
      <c r="Q2858" s="17" t="n">
        <v>46273.6118055556</v>
      </c>
      <c r="R2858" s="0" t="n">
        <v>214</v>
      </c>
      <c r="S2858" s="0" t="n">
        <v>0</v>
      </c>
      <c r="T2858" s="0" t="n">
        <v>0</v>
      </c>
      <c r="U2858" s="18" t="s">
        <v>130</v>
      </c>
      <c r="V2858" s="18" t="s">
        <v>144</v>
      </c>
      <c r="W2858" s="0" t="str">
        <f aca="false">IF(AND(X2858&gt;=6,X2858&lt;14),"A",IF(AND(X2858&gt;=14,X2858&lt;22),"B","C"))</f>
        <v>A</v>
      </c>
      <c r="X2858" s="18" t="n">
        <f aca="false">HOUR(H2858)</f>
        <v>7</v>
      </c>
      <c r="Y2858" s="18" t="n">
        <f aca="false">ROUND((I2858-H2858)*1440,0)</f>
        <v>30</v>
      </c>
      <c r="Z2858" s="18" t="n">
        <f aca="false">ROUND((J2858-I2858)*1440,0)</f>
        <v>8</v>
      </c>
      <c r="AA2858" s="18" t="n">
        <f aca="false">ROUND((K2858-J2858)*1440,0)</f>
        <v>57</v>
      </c>
      <c r="AB2858" s="18" t="n">
        <f aca="false">ROUND((L2858-K2858)*1440,0)</f>
        <v>17</v>
      </c>
      <c r="AC2858" s="18" t="n">
        <f aca="false">ROUND((M2858-L2858)*1440,0)</f>
        <v>37</v>
      </c>
      <c r="AD2858" s="18" t="n">
        <f aca="false">IF(N2858="","",ROUND((N2858-M2858)*1440,0))</f>
        <v>45</v>
      </c>
      <c r="AE2858" s="18" t="n">
        <f aca="false">IF(O2858="","",ROUND((O2858-N2858)*1440,0))</f>
        <v>181</v>
      </c>
      <c r="AF2858" s="18" t="n">
        <f aca="false">IF(P2858="","",ROUND((P2858-O2858)*1440,0))</f>
        <v>16</v>
      </c>
      <c r="AG2858" s="18" t="n">
        <f aca="false">IF(Q2858="","",ROUND((Q2858-P2858)*1440,0))</f>
        <v>23</v>
      </c>
      <c r="AH2858" s="18" t="n">
        <f aca="false">IF(Q2858="","",ROUND((Q2858-H2858)*1440,0))</f>
        <v>414</v>
      </c>
      <c r="AI2858" s="19" t="n">
        <f aca="false">ROUND(IF(O2858="",Assumptions!$B$25-K2858,O2858-K2858)*24,1)</f>
        <v>4.7</v>
      </c>
      <c r="AJ2858" s="20" t="n">
        <f aca="false">ROUND(MAX(N(Y2858)/Assumptions!$C$5, N(Z2858)/Assumptions!$C$6, N(AA2858)/Assumptions!$C$7, N(AB2858)/Assumptions!$C$8, N(AC2858)/Assumptions!$C$9, N(AD2858)/Assumptions!$C$10, N(AE2858)/Assumptions!$C$11, N(AF2858)/Assumptions!$C$12, N(AG2858)/Assumptions!$C$13),3)</f>
        <v>4.022</v>
      </c>
      <c r="AK2858" s="0" t="str">
        <f aca="false">IF(OR(U2858="Pending",U2858="On Hold"),"Open GRN (awaiting)",IF(AJ2858&lt;=1,"Within SLA",IF(ROUND(N(Y2858)/Assumptions!$C$5,3)=AJ2858,"Gate Wait",IF(ROUND(N(Z2858)/Assumptions!$C$6,3)=AJ2858,"Dock Wait",IF(ROUND(N(AA2858)/Assumptions!$C$7,3)=AJ2858,"Unloading",IF(ROUND(N(AB2858)/Assumptions!$C$8,3)=AJ2858,"Unload-to-QC Wait",IF(ROUND(N(AC2858)/Assumptions!$C$9,3)=AJ2858,"QC",IF(ROUND(N(AD2858)/Assumptions!$C$10,3)=AJ2858,"QC-to-GRN Wait",IF(ROUND(N(AE2858)/Assumptions!$C$11,3)=AJ2858,"GRN Processing",IF(ROUND(N(AF2858)/Assumptions!$C$12,3)=AJ2858,"GRN-to-Putaway Wait",IF(ROUND(N(AG2858)/Assumptions!$C$13,3)=AJ2858,"Putaway","Within SLA")))))))))))</f>
        <v>GRN Processing</v>
      </c>
    </row>
    <row r="2859" customFormat="false" ht="15" hidden="false" customHeight="false" outlineLevel="0" collapsed="false">
      <c r="A2859" s="0" t="s">
        <v>8146</v>
      </c>
      <c r="B2859" s="0" t="s">
        <v>8147</v>
      </c>
      <c r="C2859" s="0" t="s">
        <v>159</v>
      </c>
      <c r="D2859" s="0" t="s">
        <v>135</v>
      </c>
      <c r="E2859" s="0" t="s">
        <v>8148</v>
      </c>
      <c r="F2859" s="0" t="s">
        <v>128</v>
      </c>
      <c r="G2859" s="0" t="s">
        <v>178</v>
      </c>
      <c r="H2859" s="17" t="n">
        <v>46273.3402777778</v>
      </c>
      <c r="I2859" s="17" t="n">
        <v>46273.3694444444</v>
      </c>
      <c r="J2859" s="17" t="n">
        <v>46273.3763888889</v>
      </c>
      <c r="K2859" s="17" t="n">
        <v>46273.4006944444</v>
      </c>
      <c r="L2859" s="17" t="n">
        <v>46273.4055555556</v>
      </c>
      <c r="M2859" s="17" t="n">
        <v>46273.4583333333</v>
      </c>
      <c r="N2859" s="17" t="n">
        <v>46273.6791666667</v>
      </c>
      <c r="O2859" s="17" t="n">
        <v>46273.7152777778</v>
      </c>
      <c r="P2859" s="17" t="n">
        <v>46273.7291666667</v>
      </c>
      <c r="Q2859" s="17" t="n">
        <v>46273.7416666667</v>
      </c>
      <c r="R2859" s="0" t="n">
        <v>111</v>
      </c>
      <c r="S2859" s="0" t="n">
        <v>0</v>
      </c>
      <c r="T2859" s="0" t="n">
        <v>0</v>
      </c>
      <c r="U2859" s="18" t="s">
        <v>130</v>
      </c>
      <c r="V2859" s="18" t="s">
        <v>144</v>
      </c>
      <c r="W2859" s="0" t="str">
        <f aca="false">IF(AND(X2859&gt;=6,X2859&lt;14),"A",IF(AND(X2859&gt;=14,X2859&lt;22),"B","C"))</f>
        <v>A</v>
      </c>
      <c r="X2859" s="18" t="n">
        <f aca="false">HOUR(H2859)</f>
        <v>8</v>
      </c>
      <c r="Y2859" s="18" t="n">
        <f aca="false">ROUND((I2859-H2859)*1440,0)</f>
        <v>42</v>
      </c>
      <c r="Z2859" s="18" t="n">
        <f aca="false">ROUND((J2859-I2859)*1440,0)</f>
        <v>10</v>
      </c>
      <c r="AA2859" s="18" t="n">
        <f aca="false">ROUND((K2859-J2859)*1440,0)</f>
        <v>35</v>
      </c>
      <c r="AB2859" s="18" t="n">
        <f aca="false">ROUND((L2859-K2859)*1440,0)</f>
        <v>7</v>
      </c>
      <c r="AC2859" s="18" t="n">
        <f aca="false">ROUND((M2859-L2859)*1440,0)</f>
        <v>76</v>
      </c>
      <c r="AD2859" s="18" t="n">
        <f aca="false">IF(N2859="","",ROUND((N2859-M2859)*1440,0))</f>
        <v>318</v>
      </c>
      <c r="AE2859" s="18" t="n">
        <f aca="false">IF(O2859="","",ROUND((O2859-N2859)*1440,0))</f>
        <v>52</v>
      </c>
      <c r="AF2859" s="18" t="n">
        <f aca="false">IF(P2859="","",ROUND((P2859-O2859)*1440,0))</f>
        <v>20</v>
      </c>
      <c r="AG2859" s="18" t="n">
        <f aca="false">IF(Q2859="","",ROUND((Q2859-P2859)*1440,0))</f>
        <v>18</v>
      </c>
      <c r="AH2859" s="18" t="n">
        <f aca="false">IF(Q2859="","",ROUND((Q2859-H2859)*1440,0))</f>
        <v>578</v>
      </c>
      <c r="AI2859" s="19" t="n">
        <f aca="false">ROUND(IF(O2859="",Assumptions!$B$25-K2859,O2859-K2859)*24,1)</f>
        <v>7.6</v>
      </c>
      <c r="AJ2859" s="20" t="n">
        <f aca="false">ROUND(MAX(N(Y2859)/Assumptions!$C$5, N(Z2859)/Assumptions!$C$6, N(AA2859)/Assumptions!$C$7, N(AB2859)/Assumptions!$C$8, N(AC2859)/Assumptions!$C$9, N(AD2859)/Assumptions!$C$10, N(AE2859)/Assumptions!$C$11, N(AF2859)/Assumptions!$C$12, N(AG2859)/Assumptions!$C$13),3)</f>
        <v>10.6</v>
      </c>
      <c r="AK2859" s="0" t="str">
        <f aca="false">IF(OR(U2859="Pending",U2859="On Hold"),"Open GRN (awaiting)",IF(AJ2859&lt;=1,"Within SLA",IF(ROUND(N(Y2859)/Assumptions!$C$5,3)=AJ2859,"Gate Wait",IF(ROUND(N(Z2859)/Assumptions!$C$6,3)=AJ2859,"Dock Wait",IF(ROUND(N(AA2859)/Assumptions!$C$7,3)=AJ2859,"Unloading",IF(ROUND(N(AB2859)/Assumptions!$C$8,3)=AJ2859,"Unload-to-QC Wait",IF(ROUND(N(AC2859)/Assumptions!$C$9,3)=AJ2859,"QC",IF(ROUND(N(AD2859)/Assumptions!$C$10,3)=AJ2859,"QC-to-GRN Wait",IF(ROUND(N(AE2859)/Assumptions!$C$11,3)=AJ2859,"GRN Processing",IF(ROUND(N(AF2859)/Assumptions!$C$12,3)=AJ2859,"GRN-to-Putaway Wait",IF(ROUND(N(AG2859)/Assumptions!$C$13,3)=AJ2859,"Putaway","Within SLA")))))))))))</f>
        <v>QC-to-GRN Wait</v>
      </c>
    </row>
    <row r="2860" customFormat="false" ht="15" hidden="false" customHeight="false" outlineLevel="0" collapsed="false">
      <c r="A2860" s="0" t="s">
        <v>8149</v>
      </c>
      <c r="B2860" s="0" t="s">
        <v>8150</v>
      </c>
      <c r="C2860" s="0" t="s">
        <v>142</v>
      </c>
      <c r="D2860" s="0" t="s">
        <v>147</v>
      </c>
      <c r="E2860" s="0" t="s">
        <v>8151</v>
      </c>
      <c r="F2860" s="0" t="s">
        <v>137</v>
      </c>
      <c r="G2860" s="0" t="s">
        <v>167</v>
      </c>
      <c r="H2860" s="17" t="n">
        <v>46273.3409722222</v>
      </c>
      <c r="I2860" s="17" t="n">
        <v>46273.3888888889</v>
      </c>
      <c r="J2860" s="17" t="n">
        <v>46273.3930555556</v>
      </c>
      <c r="K2860" s="17" t="n">
        <v>46273.4152777778</v>
      </c>
      <c r="L2860" s="17" t="n">
        <v>46273.4194444444</v>
      </c>
      <c r="M2860" s="17" t="n">
        <v>46273.4444444445</v>
      </c>
      <c r="N2860" s="17" t="n">
        <v>46273.4666666667</v>
      </c>
      <c r="O2860" s="17" t="n">
        <v>46273.6763888889</v>
      </c>
      <c r="P2860" s="17" t="n">
        <v>46273.6986111111</v>
      </c>
      <c r="Q2860" s="17" t="n">
        <v>46273.71875</v>
      </c>
      <c r="R2860" s="0" t="n">
        <v>66</v>
      </c>
      <c r="S2860" s="0" t="n">
        <v>0</v>
      </c>
      <c r="T2860" s="0" t="n">
        <v>0</v>
      </c>
      <c r="U2860" s="18" t="s">
        <v>130</v>
      </c>
      <c r="V2860" s="18" t="s">
        <v>144</v>
      </c>
      <c r="W2860" s="0" t="str">
        <f aca="false">IF(AND(X2860&gt;=6,X2860&lt;14),"A",IF(AND(X2860&gt;=14,X2860&lt;22),"B","C"))</f>
        <v>A</v>
      </c>
      <c r="X2860" s="18" t="n">
        <f aca="false">HOUR(H2860)</f>
        <v>8</v>
      </c>
      <c r="Y2860" s="18" t="n">
        <f aca="false">ROUND((I2860-H2860)*1440,0)</f>
        <v>69</v>
      </c>
      <c r="Z2860" s="18" t="n">
        <f aca="false">ROUND((J2860-I2860)*1440,0)</f>
        <v>6</v>
      </c>
      <c r="AA2860" s="18" t="n">
        <f aca="false">ROUND((K2860-J2860)*1440,0)</f>
        <v>32</v>
      </c>
      <c r="AB2860" s="18" t="n">
        <f aca="false">ROUND((L2860-K2860)*1440,0)</f>
        <v>6</v>
      </c>
      <c r="AC2860" s="18" t="n">
        <f aca="false">ROUND((M2860-L2860)*1440,0)</f>
        <v>36</v>
      </c>
      <c r="AD2860" s="18" t="n">
        <f aca="false">IF(N2860="","",ROUND((N2860-M2860)*1440,0))</f>
        <v>32</v>
      </c>
      <c r="AE2860" s="18" t="n">
        <f aca="false">IF(O2860="","",ROUND((O2860-N2860)*1440,0))</f>
        <v>302</v>
      </c>
      <c r="AF2860" s="18" t="n">
        <f aca="false">IF(P2860="","",ROUND((P2860-O2860)*1440,0))</f>
        <v>32</v>
      </c>
      <c r="AG2860" s="18" t="n">
        <f aca="false">IF(Q2860="","",ROUND((Q2860-P2860)*1440,0))</f>
        <v>29</v>
      </c>
      <c r="AH2860" s="18" t="n">
        <f aca="false">IF(Q2860="","",ROUND((Q2860-H2860)*1440,0))</f>
        <v>544</v>
      </c>
      <c r="AI2860" s="19" t="n">
        <f aca="false">ROUND(IF(O2860="",Assumptions!$B$25-K2860,O2860-K2860)*24,1)</f>
        <v>6.3</v>
      </c>
      <c r="AJ2860" s="20" t="n">
        <f aca="false">ROUND(MAX(N(Y2860)/Assumptions!$C$5, N(Z2860)/Assumptions!$C$6, N(AA2860)/Assumptions!$C$7, N(AB2860)/Assumptions!$C$8, N(AC2860)/Assumptions!$C$9, N(AD2860)/Assumptions!$C$10, N(AE2860)/Assumptions!$C$11, N(AF2860)/Assumptions!$C$12, N(AG2860)/Assumptions!$C$13),3)</f>
        <v>6.711</v>
      </c>
      <c r="AK2860" s="0" t="str">
        <f aca="false">IF(OR(U2860="Pending",U2860="On Hold"),"Open GRN (awaiting)",IF(AJ2860&lt;=1,"Within SLA",IF(ROUND(N(Y2860)/Assumptions!$C$5,3)=AJ2860,"Gate Wait",IF(ROUND(N(Z2860)/Assumptions!$C$6,3)=AJ2860,"Dock Wait",IF(ROUND(N(AA2860)/Assumptions!$C$7,3)=AJ2860,"Unloading",IF(ROUND(N(AB2860)/Assumptions!$C$8,3)=AJ2860,"Unload-to-QC Wait",IF(ROUND(N(AC2860)/Assumptions!$C$9,3)=AJ2860,"QC",IF(ROUND(N(AD2860)/Assumptions!$C$10,3)=AJ2860,"QC-to-GRN Wait",IF(ROUND(N(AE2860)/Assumptions!$C$11,3)=AJ2860,"GRN Processing",IF(ROUND(N(AF2860)/Assumptions!$C$12,3)=AJ2860,"GRN-to-Putaway Wait",IF(ROUND(N(AG2860)/Assumptions!$C$13,3)=AJ2860,"Putaway","Within SLA")))))))))))</f>
        <v>GRN Processing</v>
      </c>
    </row>
    <row r="2861" customFormat="false" ht="15" hidden="false" customHeight="false" outlineLevel="0" collapsed="false">
      <c r="A2861" s="0" t="s">
        <v>8152</v>
      </c>
      <c r="B2861" s="0" t="s">
        <v>8153</v>
      </c>
      <c r="C2861" s="0" t="s">
        <v>286</v>
      </c>
      <c r="D2861" s="0" t="s">
        <v>147</v>
      </c>
      <c r="E2861" s="0" t="s">
        <v>8154</v>
      </c>
      <c r="F2861" s="0" t="s">
        <v>121</v>
      </c>
      <c r="G2861" s="0" t="s">
        <v>150</v>
      </c>
      <c r="H2861" s="17" t="n">
        <v>46273.3423611111</v>
      </c>
      <c r="I2861" s="17" t="n">
        <v>46273.4118055556</v>
      </c>
      <c r="J2861" s="17" t="n">
        <v>46273.4173611111</v>
      </c>
      <c r="K2861" s="17" t="n">
        <v>46273.4430555556</v>
      </c>
      <c r="L2861" s="17" t="n">
        <v>46273.4465277778</v>
      </c>
      <c r="M2861" s="17" t="n">
        <v>46273.4993055556</v>
      </c>
      <c r="N2861" s="17" t="n">
        <v>46273.5125</v>
      </c>
      <c r="O2861" s="17" t="n">
        <v>46273.6361111111</v>
      </c>
      <c r="P2861" s="17" t="n">
        <v>46273.65</v>
      </c>
      <c r="Q2861" s="17" t="n">
        <v>46273.6708333333</v>
      </c>
      <c r="R2861" s="0" t="n">
        <v>793</v>
      </c>
      <c r="S2861" s="0" t="n">
        <v>0</v>
      </c>
      <c r="T2861" s="0" t="n">
        <v>0</v>
      </c>
      <c r="U2861" s="18" t="s">
        <v>130</v>
      </c>
      <c r="V2861" s="18" t="s">
        <v>156</v>
      </c>
      <c r="W2861" s="0" t="str">
        <f aca="false">IF(AND(X2861&gt;=6,X2861&lt;14),"A",IF(AND(X2861&gt;=14,X2861&lt;22),"B","C"))</f>
        <v>A</v>
      </c>
      <c r="X2861" s="18" t="n">
        <f aca="false">HOUR(H2861)</f>
        <v>8</v>
      </c>
      <c r="Y2861" s="18" t="n">
        <f aca="false">ROUND((I2861-H2861)*1440,0)</f>
        <v>100</v>
      </c>
      <c r="Z2861" s="18" t="n">
        <f aca="false">ROUND((J2861-I2861)*1440,0)</f>
        <v>8</v>
      </c>
      <c r="AA2861" s="18" t="n">
        <f aca="false">ROUND((K2861-J2861)*1440,0)</f>
        <v>37</v>
      </c>
      <c r="AB2861" s="18" t="n">
        <f aca="false">ROUND((L2861-K2861)*1440,0)</f>
        <v>5</v>
      </c>
      <c r="AC2861" s="18" t="n">
        <f aca="false">ROUND((M2861-L2861)*1440,0)</f>
        <v>76</v>
      </c>
      <c r="AD2861" s="18" t="n">
        <f aca="false">IF(N2861="","",ROUND((N2861-M2861)*1440,0))</f>
        <v>19</v>
      </c>
      <c r="AE2861" s="18" t="n">
        <f aca="false">IF(O2861="","",ROUND((O2861-N2861)*1440,0))</f>
        <v>178</v>
      </c>
      <c r="AF2861" s="18" t="n">
        <f aca="false">IF(P2861="","",ROUND((P2861-O2861)*1440,0))</f>
        <v>20</v>
      </c>
      <c r="AG2861" s="18" t="n">
        <f aca="false">IF(Q2861="","",ROUND((Q2861-P2861)*1440,0))</f>
        <v>30</v>
      </c>
      <c r="AH2861" s="18" t="n">
        <f aca="false">IF(Q2861="","",ROUND((Q2861-H2861)*1440,0))</f>
        <v>473</v>
      </c>
      <c r="AI2861" s="19" t="n">
        <f aca="false">ROUND(IF(O2861="",Assumptions!$B$25-K2861,O2861-K2861)*24,1)</f>
        <v>4.6</v>
      </c>
      <c r="AJ2861" s="20" t="n">
        <f aca="false">ROUND(MAX(N(Y2861)/Assumptions!$C$5, N(Z2861)/Assumptions!$C$6, N(AA2861)/Assumptions!$C$7, N(AB2861)/Assumptions!$C$8, N(AC2861)/Assumptions!$C$9, N(AD2861)/Assumptions!$C$10, N(AE2861)/Assumptions!$C$11, N(AF2861)/Assumptions!$C$12, N(AG2861)/Assumptions!$C$13),3)</f>
        <v>3.956</v>
      </c>
      <c r="AK2861" s="0" t="str">
        <f aca="false">IF(OR(U2861="Pending",U2861="On Hold"),"Open GRN (awaiting)",IF(AJ2861&lt;=1,"Within SLA",IF(ROUND(N(Y2861)/Assumptions!$C$5,3)=AJ2861,"Gate Wait",IF(ROUND(N(Z2861)/Assumptions!$C$6,3)=AJ2861,"Dock Wait",IF(ROUND(N(AA2861)/Assumptions!$C$7,3)=AJ2861,"Unloading",IF(ROUND(N(AB2861)/Assumptions!$C$8,3)=AJ2861,"Unload-to-QC Wait",IF(ROUND(N(AC2861)/Assumptions!$C$9,3)=AJ2861,"QC",IF(ROUND(N(AD2861)/Assumptions!$C$10,3)=AJ2861,"QC-to-GRN Wait",IF(ROUND(N(AE2861)/Assumptions!$C$11,3)=AJ2861,"GRN Processing",IF(ROUND(N(AF2861)/Assumptions!$C$12,3)=AJ2861,"GRN-to-Putaway Wait",IF(ROUND(N(AG2861)/Assumptions!$C$13,3)=AJ2861,"Putaway","Within SLA")))))))))))</f>
        <v>GRN Processing</v>
      </c>
    </row>
    <row r="2862" customFormat="false" ht="15" hidden="false" customHeight="false" outlineLevel="0" collapsed="false">
      <c r="A2862" s="0" t="s">
        <v>8155</v>
      </c>
      <c r="B2862" s="0" t="s">
        <v>8156</v>
      </c>
      <c r="C2862" s="0" t="s">
        <v>252</v>
      </c>
      <c r="D2862" s="0" t="s">
        <v>147</v>
      </c>
      <c r="E2862" s="0" t="s">
        <v>1334</v>
      </c>
      <c r="F2862" s="0" t="s">
        <v>137</v>
      </c>
      <c r="G2862" s="0" t="s">
        <v>150</v>
      </c>
      <c r="H2862" s="17" t="n">
        <v>46273.3722222222</v>
      </c>
      <c r="I2862" s="17" t="n">
        <v>46273.39375</v>
      </c>
      <c r="J2862" s="17" t="n">
        <v>46273.3972222222</v>
      </c>
      <c r="K2862" s="17" t="n">
        <v>46273.4340277778</v>
      </c>
      <c r="L2862" s="17" t="n">
        <v>46273.4402777778</v>
      </c>
      <c r="M2862" s="17" t="n">
        <v>46273.4555555556</v>
      </c>
      <c r="N2862" s="17" t="n">
        <v>46273.4652777778</v>
      </c>
      <c r="O2862" s="17" t="n">
        <v>46273.5006944445</v>
      </c>
      <c r="P2862" s="17" t="n">
        <v>46273.53125</v>
      </c>
      <c r="Q2862" s="17" t="n">
        <v>46273.5666666667</v>
      </c>
      <c r="R2862" s="0" t="n">
        <v>1755</v>
      </c>
      <c r="S2862" s="0" t="n">
        <v>0</v>
      </c>
      <c r="T2862" s="0" t="n">
        <v>0</v>
      </c>
      <c r="U2862" s="18" t="s">
        <v>130</v>
      </c>
      <c r="V2862" s="18" t="s">
        <v>144</v>
      </c>
      <c r="W2862" s="0" t="str">
        <f aca="false">IF(AND(X2862&gt;=6,X2862&lt;14),"A",IF(AND(X2862&gt;=14,X2862&lt;22),"B","C"))</f>
        <v>A</v>
      </c>
      <c r="X2862" s="18" t="n">
        <f aca="false">HOUR(H2862)</f>
        <v>8</v>
      </c>
      <c r="Y2862" s="18" t="n">
        <f aca="false">ROUND((I2862-H2862)*1440,0)</f>
        <v>31</v>
      </c>
      <c r="Z2862" s="18" t="n">
        <f aca="false">ROUND((J2862-I2862)*1440,0)</f>
        <v>5</v>
      </c>
      <c r="AA2862" s="18" t="n">
        <f aca="false">ROUND((K2862-J2862)*1440,0)</f>
        <v>53</v>
      </c>
      <c r="AB2862" s="18" t="n">
        <f aca="false">ROUND((L2862-K2862)*1440,0)</f>
        <v>9</v>
      </c>
      <c r="AC2862" s="18" t="n">
        <f aca="false">ROUND((M2862-L2862)*1440,0)</f>
        <v>22</v>
      </c>
      <c r="AD2862" s="18" t="n">
        <f aca="false">IF(N2862="","",ROUND((N2862-M2862)*1440,0))</f>
        <v>14</v>
      </c>
      <c r="AE2862" s="18" t="n">
        <f aca="false">IF(O2862="","",ROUND((O2862-N2862)*1440,0))</f>
        <v>51</v>
      </c>
      <c r="AF2862" s="18" t="n">
        <f aca="false">IF(P2862="","",ROUND((P2862-O2862)*1440,0))</f>
        <v>44</v>
      </c>
      <c r="AG2862" s="18" t="n">
        <f aca="false">IF(Q2862="","",ROUND((Q2862-P2862)*1440,0))</f>
        <v>51</v>
      </c>
      <c r="AH2862" s="18" t="n">
        <f aca="false">IF(Q2862="","",ROUND((Q2862-H2862)*1440,0))</f>
        <v>280</v>
      </c>
      <c r="AI2862" s="19" t="n">
        <f aca="false">ROUND(IF(O2862="",Assumptions!$B$25-K2862,O2862-K2862)*24,1)</f>
        <v>1.6</v>
      </c>
      <c r="AJ2862" s="20" t="n">
        <f aca="false">ROUND(MAX(N(Y2862)/Assumptions!$C$5, N(Z2862)/Assumptions!$C$6, N(AA2862)/Assumptions!$C$7, N(AB2862)/Assumptions!$C$8, N(AC2862)/Assumptions!$C$9, N(AD2862)/Assumptions!$C$10, N(AE2862)/Assumptions!$C$11, N(AF2862)/Assumptions!$C$12, N(AG2862)/Assumptions!$C$13),3)</f>
        <v>2.2</v>
      </c>
      <c r="AK2862" s="0" t="str">
        <f aca="false">IF(OR(U2862="Pending",U2862="On Hold"),"Open GRN (awaiting)",IF(AJ2862&lt;=1,"Within SLA",IF(ROUND(N(Y2862)/Assumptions!$C$5,3)=AJ2862,"Gate Wait",IF(ROUND(N(Z2862)/Assumptions!$C$6,3)=AJ2862,"Dock Wait",IF(ROUND(N(AA2862)/Assumptions!$C$7,3)=AJ2862,"Unloading",IF(ROUND(N(AB2862)/Assumptions!$C$8,3)=AJ2862,"Unload-to-QC Wait",IF(ROUND(N(AC2862)/Assumptions!$C$9,3)=AJ2862,"QC",IF(ROUND(N(AD2862)/Assumptions!$C$10,3)=AJ2862,"QC-to-GRN Wait",IF(ROUND(N(AE2862)/Assumptions!$C$11,3)=AJ2862,"GRN Processing",IF(ROUND(N(AF2862)/Assumptions!$C$12,3)=AJ2862,"GRN-to-Putaway Wait",IF(ROUND(N(AG2862)/Assumptions!$C$13,3)=AJ2862,"Putaway","Within SLA")))))))))))</f>
        <v>GRN-to-Putaway Wait</v>
      </c>
    </row>
    <row r="2863" customFormat="false" ht="15" hidden="false" customHeight="false" outlineLevel="0" collapsed="false">
      <c r="A2863" s="0" t="s">
        <v>8157</v>
      </c>
      <c r="B2863" s="0" t="s">
        <v>8158</v>
      </c>
      <c r="C2863" s="0" t="s">
        <v>218</v>
      </c>
      <c r="D2863" s="0" t="s">
        <v>147</v>
      </c>
      <c r="E2863" s="0" t="s">
        <v>5170</v>
      </c>
      <c r="F2863" s="0" t="s">
        <v>137</v>
      </c>
      <c r="G2863" s="0" t="s">
        <v>167</v>
      </c>
      <c r="H2863" s="17" t="n">
        <v>46273.3895833333</v>
      </c>
      <c r="I2863" s="17" t="n">
        <v>46273.4263888889</v>
      </c>
      <c r="J2863" s="17" t="n">
        <v>46273.4284722222</v>
      </c>
      <c r="K2863" s="17" t="n">
        <v>46273.4402777778</v>
      </c>
      <c r="L2863" s="17" t="n">
        <v>46273.4541666667</v>
      </c>
      <c r="M2863" s="17" t="n">
        <v>46273.4659722222</v>
      </c>
      <c r="N2863" s="17" t="n">
        <v>46273.4673611111</v>
      </c>
      <c r="O2863" s="17" t="n">
        <v>46273.5013888889</v>
      </c>
      <c r="P2863" s="17" t="n">
        <v>46273.5125</v>
      </c>
      <c r="Q2863" s="17" t="n">
        <v>46273.5354166667</v>
      </c>
      <c r="R2863" s="0" t="n">
        <v>56</v>
      </c>
      <c r="S2863" s="0" t="n">
        <v>0</v>
      </c>
      <c r="T2863" s="0" t="n">
        <v>0</v>
      </c>
      <c r="U2863" s="18" t="s">
        <v>130</v>
      </c>
      <c r="V2863" s="18" t="s">
        <v>139</v>
      </c>
      <c r="W2863" s="0" t="str">
        <f aca="false">IF(AND(X2863&gt;=6,X2863&lt;14),"A",IF(AND(X2863&gt;=14,X2863&lt;22),"B","C"))</f>
        <v>A</v>
      </c>
      <c r="X2863" s="18" t="n">
        <f aca="false">HOUR(H2863)</f>
        <v>9</v>
      </c>
      <c r="Y2863" s="18" t="n">
        <f aca="false">ROUND((I2863-H2863)*1440,0)</f>
        <v>53</v>
      </c>
      <c r="Z2863" s="18" t="n">
        <f aca="false">ROUND((J2863-I2863)*1440,0)</f>
        <v>3</v>
      </c>
      <c r="AA2863" s="18" t="n">
        <f aca="false">ROUND((K2863-J2863)*1440,0)</f>
        <v>17</v>
      </c>
      <c r="AB2863" s="18" t="n">
        <f aca="false">ROUND((L2863-K2863)*1440,0)</f>
        <v>20</v>
      </c>
      <c r="AC2863" s="18" t="n">
        <f aca="false">ROUND((M2863-L2863)*1440,0)</f>
        <v>17</v>
      </c>
      <c r="AD2863" s="18" t="n">
        <f aca="false">IF(N2863="","",ROUND((N2863-M2863)*1440,0))</f>
        <v>2</v>
      </c>
      <c r="AE2863" s="18" t="n">
        <f aca="false">IF(O2863="","",ROUND((O2863-N2863)*1440,0))</f>
        <v>49</v>
      </c>
      <c r="AF2863" s="18" t="n">
        <f aca="false">IF(P2863="","",ROUND((P2863-O2863)*1440,0))</f>
        <v>16</v>
      </c>
      <c r="AG2863" s="18" t="n">
        <f aca="false">IF(Q2863="","",ROUND((Q2863-P2863)*1440,0))</f>
        <v>33</v>
      </c>
      <c r="AH2863" s="18" t="n">
        <f aca="false">IF(Q2863="","",ROUND((Q2863-H2863)*1440,0))</f>
        <v>210</v>
      </c>
      <c r="AI2863" s="19" t="n">
        <f aca="false">ROUND(IF(O2863="",Assumptions!$B$25-K2863,O2863-K2863)*24,1)</f>
        <v>1.5</v>
      </c>
      <c r="AJ2863" s="20" t="n">
        <f aca="false">ROUND(MAX(N(Y2863)/Assumptions!$C$5, N(Z2863)/Assumptions!$C$6, N(AA2863)/Assumptions!$C$7, N(AB2863)/Assumptions!$C$8, N(AC2863)/Assumptions!$C$9, N(AD2863)/Assumptions!$C$10, N(AE2863)/Assumptions!$C$11, N(AF2863)/Assumptions!$C$12, N(AG2863)/Assumptions!$C$13),3)</f>
        <v>1.767</v>
      </c>
      <c r="AK2863" s="0" t="str">
        <f aca="false">IF(OR(U2863="Pending",U2863="On Hold"),"Open GRN (awaiting)",IF(AJ2863&lt;=1,"Within SLA",IF(ROUND(N(Y2863)/Assumptions!$C$5,3)=AJ2863,"Gate Wait",IF(ROUND(N(Z2863)/Assumptions!$C$6,3)=AJ2863,"Dock Wait",IF(ROUND(N(AA2863)/Assumptions!$C$7,3)=AJ2863,"Unloading",IF(ROUND(N(AB2863)/Assumptions!$C$8,3)=AJ2863,"Unload-to-QC Wait",IF(ROUND(N(AC2863)/Assumptions!$C$9,3)=AJ2863,"QC",IF(ROUND(N(AD2863)/Assumptions!$C$10,3)=AJ2863,"QC-to-GRN Wait",IF(ROUND(N(AE2863)/Assumptions!$C$11,3)=AJ2863,"GRN Processing",IF(ROUND(N(AF2863)/Assumptions!$C$12,3)=AJ2863,"GRN-to-Putaway Wait",IF(ROUND(N(AG2863)/Assumptions!$C$13,3)=AJ2863,"Putaway","Within SLA")))))))))))</f>
        <v>Gate Wait</v>
      </c>
    </row>
    <row r="2864" customFormat="false" ht="15" hidden="false" customHeight="false" outlineLevel="0" collapsed="false">
      <c r="A2864" s="0" t="s">
        <v>8159</v>
      </c>
      <c r="B2864" s="0" t="s">
        <v>8160</v>
      </c>
      <c r="C2864" s="0" t="s">
        <v>142</v>
      </c>
      <c r="D2864" s="0" t="s">
        <v>119</v>
      </c>
      <c r="E2864" s="0" t="s">
        <v>8161</v>
      </c>
      <c r="F2864" s="0" t="s">
        <v>137</v>
      </c>
      <c r="G2864" s="0" t="s">
        <v>122</v>
      </c>
      <c r="H2864" s="17" t="n">
        <v>46273.3916666667</v>
      </c>
      <c r="I2864" s="17" t="n">
        <v>46273.4131944445</v>
      </c>
      <c r="J2864" s="17" t="n">
        <v>46273.41875</v>
      </c>
      <c r="K2864" s="17" t="n">
        <v>46273.4472222222</v>
      </c>
      <c r="L2864" s="17" t="n">
        <v>46273.4493055556</v>
      </c>
      <c r="M2864" s="17" t="n">
        <v>46273.4583333333</v>
      </c>
      <c r="N2864" s="17" t="n">
        <v>46273.4854166667</v>
      </c>
      <c r="O2864" s="17" t="n">
        <v>46273.5201388889</v>
      </c>
      <c r="P2864" s="17" t="n">
        <v>46273.5340277778</v>
      </c>
      <c r="Q2864" s="17" t="n">
        <v>46273.5527777778</v>
      </c>
      <c r="R2864" s="0" t="n">
        <v>678</v>
      </c>
      <c r="S2864" s="0" t="n">
        <v>0</v>
      </c>
      <c r="T2864" s="0" t="n">
        <v>0</v>
      </c>
      <c r="U2864" s="18" t="s">
        <v>130</v>
      </c>
      <c r="V2864" s="18" t="s">
        <v>144</v>
      </c>
      <c r="W2864" s="0" t="str">
        <f aca="false">IF(AND(X2864&gt;=6,X2864&lt;14),"A",IF(AND(X2864&gt;=14,X2864&lt;22),"B","C"))</f>
        <v>A</v>
      </c>
      <c r="X2864" s="18" t="n">
        <f aca="false">HOUR(H2864)</f>
        <v>9</v>
      </c>
      <c r="Y2864" s="18" t="n">
        <f aca="false">ROUND((I2864-H2864)*1440,0)</f>
        <v>31</v>
      </c>
      <c r="Z2864" s="18" t="n">
        <f aca="false">ROUND((J2864-I2864)*1440,0)</f>
        <v>8</v>
      </c>
      <c r="AA2864" s="18" t="n">
        <f aca="false">ROUND((K2864-J2864)*1440,0)</f>
        <v>41</v>
      </c>
      <c r="AB2864" s="18" t="n">
        <f aca="false">ROUND((L2864-K2864)*1440,0)</f>
        <v>3</v>
      </c>
      <c r="AC2864" s="18" t="n">
        <f aca="false">ROUND((M2864-L2864)*1440,0)</f>
        <v>13</v>
      </c>
      <c r="AD2864" s="18" t="n">
        <f aca="false">IF(N2864="","",ROUND((N2864-M2864)*1440,0))</f>
        <v>39</v>
      </c>
      <c r="AE2864" s="18" t="n">
        <f aca="false">IF(O2864="","",ROUND((O2864-N2864)*1440,0))</f>
        <v>50</v>
      </c>
      <c r="AF2864" s="18" t="n">
        <f aca="false">IF(P2864="","",ROUND((P2864-O2864)*1440,0))</f>
        <v>20</v>
      </c>
      <c r="AG2864" s="18" t="n">
        <f aca="false">IF(Q2864="","",ROUND((Q2864-P2864)*1440,0))</f>
        <v>27</v>
      </c>
      <c r="AH2864" s="18" t="n">
        <f aca="false">IF(Q2864="","",ROUND((Q2864-H2864)*1440,0))</f>
        <v>232</v>
      </c>
      <c r="AI2864" s="19" t="n">
        <f aca="false">ROUND(IF(O2864="",Assumptions!$B$25-K2864,O2864-K2864)*24,1)</f>
        <v>1.8</v>
      </c>
      <c r="AJ2864" s="20" t="n">
        <f aca="false">ROUND(MAX(N(Y2864)/Assumptions!$C$5, N(Z2864)/Assumptions!$C$6, N(AA2864)/Assumptions!$C$7, N(AB2864)/Assumptions!$C$8, N(AC2864)/Assumptions!$C$9, N(AD2864)/Assumptions!$C$10, N(AE2864)/Assumptions!$C$11, N(AF2864)/Assumptions!$C$12, N(AG2864)/Assumptions!$C$13),3)</f>
        <v>1.3</v>
      </c>
      <c r="AK2864" s="0" t="str">
        <f aca="false">IF(OR(U2864="Pending",U2864="On Hold"),"Open GRN (awaiting)",IF(AJ2864&lt;=1,"Within SLA",IF(ROUND(N(Y2864)/Assumptions!$C$5,3)=AJ2864,"Gate Wait",IF(ROUND(N(Z2864)/Assumptions!$C$6,3)=AJ2864,"Dock Wait",IF(ROUND(N(AA2864)/Assumptions!$C$7,3)=AJ2864,"Unloading",IF(ROUND(N(AB2864)/Assumptions!$C$8,3)=AJ2864,"Unload-to-QC Wait",IF(ROUND(N(AC2864)/Assumptions!$C$9,3)=AJ2864,"QC",IF(ROUND(N(AD2864)/Assumptions!$C$10,3)=AJ2864,"QC-to-GRN Wait",IF(ROUND(N(AE2864)/Assumptions!$C$11,3)=AJ2864,"GRN Processing",IF(ROUND(N(AF2864)/Assumptions!$C$12,3)=AJ2864,"GRN-to-Putaway Wait",IF(ROUND(N(AG2864)/Assumptions!$C$13,3)=AJ2864,"Putaway","Within SLA")))))))))))</f>
        <v>QC-to-GRN Wait</v>
      </c>
    </row>
    <row r="2865" customFormat="false" ht="15" hidden="false" customHeight="false" outlineLevel="0" collapsed="false">
      <c r="A2865" s="0" t="s">
        <v>8162</v>
      </c>
      <c r="B2865" s="0" t="s">
        <v>8163</v>
      </c>
      <c r="C2865" s="0" t="s">
        <v>159</v>
      </c>
      <c r="D2865" s="0" t="s">
        <v>119</v>
      </c>
      <c r="E2865" s="0" t="s">
        <v>8164</v>
      </c>
      <c r="F2865" s="0" t="s">
        <v>149</v>
      </c>
      <c r="G2865" s="0" t="s">
        <v>122</v>
      </c>
      <c r="H2865" s="17" t="n">
        <v>46273.39375</v>
      </c>
      <c r="I2865" s="17" t="n">
        <v>46273.4090277778</v>
      </c>
      <c r="J2865" s="17" t="n">
        <v>46273.4111111111</v>
      </c>
      <c r="K2865" s="17" t="n">
        <v>46273.4243055556</v>
      </c>
      <c r="L2865" s="17" t="n">
        <v>46273.4333333333</v>
      </c>
      <c r="M2865" s="17" t="n">
        <v>46273.45625</v>
      </c>
      <c r="N2865" s="17" t="n">
        <v>46273.4791666667</v>
      </c>
      <c r="O2865" s="17" t="n">
        <v>46273.4979166667</v>
      </c>
      <c r="P2865" s="17" t="n">
        <v>46273.5159722222</v>
      </c>
      <c r="Q2865" s="17" t="n">
        <v>46273.5340277778</v>
      </c>
      <c r="R2865" s="0" t="n">
        <v>226</v>
      </c>
      <c r="S2865" s="0" t="n">
        <v>0</v>
      </c>
      <c r="T2865" s="0" t="n">
        <v>0</v>
      </c>
      <c r="U2865" s="18" t="s">
        <v>130</v>
      </c>
      <c r="V2865" s="18" t="s">
        <v>139</v>
      </c>
      <c r="W2865" s="0" t="str">
        <f aca="false">IF(AND(X2865&gt;=6,X2865&lt;14),"A",IF(AND(X2865&gt;=14,X2865&lt;22),"B","C"))</f>
        <v>A</v>
      </c>
      <c r="X2865" s="18" t="n">
        <f aca="false">HOUR(H2865)</f>
        <v>9</v>
      </c>
      <c r="Y2865" s="18" t="n">
        <f aca="false">ROUND((I2865-H2865)*1440,0)</f>
        <v>22</v>
      </c>
      <c r="Z2865" s="18" t="n">
        <f aca="false">ROUND((J2865-I2865)*1440,0)</f>
        <v>3</v>
      </c>
      <c r="AA2865" s="18" t="n">
        <f aca="false">ROUND((K2865-J2865)*1440,0)</f>
        <v>19</v>
      </c>
      <c r="AB2865" s="18" t="n">
        <f aca="false">ROUND((L2865-K2865)*1440,0)</f>
        <v>13</v>
      </c>
      <c r="AC2865" s="18" t="n">
        <f aca="false">ROUND((M2865-L2865)*1440,0)</f>
        <v>33</v>
      </c>
      <c r="AD2865" s="18" t="n">
        <f aca="false">IF(N2865="","",ROUND((N2865-M2865)*1440,0))</f>
        <v>33</v>
      </c>
      <c r="AE2865" s="18" t="n">
        <f aca="false">IF(O2865="","",ROUND((O2865-N2865)*1440,0))</f>
        <v>27</v>
      </c>
      <c r="AF2865" s="18" t="n">
        <f aca="false">IF(P2865="","",ROUND((P2865-O2865)*1440,0))</f>
        <v>26</v>
      </c>
      <c r="AG2865" s="18" t="n">
        <f aca="false">IF(Q2865="","",ROUND((Q2865-P2865)*1440,0))</f>
        <v>26</v>
      </c>
      <c r="AH2865" s="18" t="n">
        <f aca="false">IF(Q2865="","",ROUND((Q2865-H2865)*1440,0))</f>
        <v>202</v>
      </c>
      <c r="AI2865" s="19" t="n">
        <f aca="false">ROUND(IF(O2865="",Assumptions!$B$25-K2865,O2865-K2865)*24,1)</f>
        <v>1.8</v>
      </c>
      <c r="AJ2865" s="20" t="n">
        <f aca="false">ROUND(MAX(N(Y2865)/Assumptions!$C$5, N(Z2865)/Assumptions!$C$6, N(AA2865)/Assumptions!$C$7, N(AB2865)/Assumptions!$C$8, N(AC2865)/Assumptions!$C$9, N(AD2865)/Assumptions!$C$10, N(AE2865)/Assumptions!$C$11, N(AF2865)/Assumptions!$C$12, N(AG2865)/Assumptions!$C$13),3)</f>
        <v>1.3</v>
      </c>
      <c r="AK2865" s="0" t="str">
        <f aca="false">IF(OR(U2865="Pending",U2865="On Hold"),"Open GRN (awaiting)",IF(AJ2865&lt;=1,"Within SLA",IF(ROUND(N(Y2865)/Assumptions!$C$5,3)=AJ2865,"Gate Wait",IF(ROUND(N(Z2865)/Assumptions!$C$6,3)=AJ2865,"Dock Wait",IF(ROUND(N(AA2865)/Assumptions!$C$7,3)=AJ2865,"Unloading",IF(ROUND(N(AB2865)/Assumptions!$C$8,3)=AJ2865,"Unload-to-QC Wait",IF(ROUND(N(AC2865)/Assumptions!$C$9,3)=AJ2865,"QC",IF(ROUND(N(AD2865)/Assumptions!$C$10,3)=AJ2865,"QC-to-GRN Wait",IF(ROUND(N(AE2865)/Assumptions!$C$11,3)=AJ2865,"GRN Processing",IF(ROUND(N(AF2865)/Assumptions!$C$12,3)=AJ2865,"GRN-to-Putaway Wait",IF(ROUND(N(AG2865)/Assumptions!$C$13,3)=AJ2865,"Putaway","Within SLA")))))))))))</f>
        <v>GRN-to-Putaway Wait</v>
      </c>
    </row>
    <row r="2866" customFormat="false" ht="15" hidden="false" customHeight="false" outlineLevel="0" collapsed="false">
      <c r="A2866" s="0" t="s">
        <v>8165</v>
      </c>
      <c r="B2866" s="0" t="s">
        <v>8166</v>
      </c>
      <c r="C2866" s="0" t="s">
        <v>142</v>
      </c>
      <c r="D2866" s="0" t="s">
        <v>147</v>
      </c>
      <c r="E2866" s="0" t="s">
        <v>3726</v>
      </c>
      <c r="F2866" s="0" t="s">
        <v>137</v>
      </c>
      <c r="G2866" s="0" t="s">
        <v>167</v>
      </c>
      <c r="H2866" s="17" t="n">
        <v>46273.3965277778</v>
      </c>
      <c r="I2866" s="17" t="n">
        <v>46273.4611111111</v>
      </c>
      <c r="J2866" s="17" t="n">
        <v>46273.4631944444</v>
      </c>
      <c r="K2866" s="17" t="n">
        <v>46273.4895833333</v>
      </c>
      <c r="L2866" s="17" t="n">
        <v>46273.49375</v>
      </c>
      <c r="M2866" s="17" t="n">
        <v>46273.5159722222</v>
      </c>
      <c r="N2866" s="17" t="n">
        <v>46273.5729166667</v>
      </c>
      <c r="O2866" s="17" t="n">
        <v>46273.6027777778</v>
      </c>
      <c r="P2866" s="17" t="n">
        <v>46273.6131944444</v>
      </c>
      <c r="Q2866" s="17" t="n">
        <v>46273.6479166667</v>
      </c>
      <c r="R2866" s="0" t="n">
        <v>549</v>
      </c>
      <c r="S2866" s="0" t="n">
        <v>0</v>
      </c>
      <c r="T2866" s="0" t="n">
        <v>0</v>
      </c>
      <c r="U2866" s="18" t="s">
        <v>130</v>
      </c>
      <c r="V2866" s="18" t="s">
        <v>144</v>
      </c>
      <c r="W2866" s="0" t="str">
        <f aca="false">IF(AND(X2866&gt;=6,X2866&lt;14),"A",IF(AND(X2866&gt;=14,X2866&lt;22),"B","C"))</f>
        <v>A</v>
      </c>
      <c r="X2866" s="18" t="n">
        <f aca="false">HOUR(H2866)</f>
        <v>9</v>
      </c>
      <c r="Y2866" s="18" t="n">
        <f aca="false">ROUND((I2866-H2866)*1440,0)</f>
        <v>93</v>
      </c>
      <c r="Z2866" s="18" t="n">
        <f aca="false">ROUND((J2866-I2866)*1440,0)</f>
        <v>3</v>
      </c>
      <c r="AA2866" s="18" t="n">
        <f aca="false">ROUND((K2866-J2866)*1440,0)</f>
        <v>38</v>
      </c>
      <c r="AB2866" s="18" t="n">
        <f aca="false">ROUND((L2866-K2866)*1440,0)</f>
        <v>6</v>
      </c>
      <c r="AC2866" s="18" t="n">
        <f aca="false">ROUND((M2866-L2866)*1440,0)</f>
        <v>32</v>
      </c>
      <c r="AD2866" s="18" t="n">
        <f aca="false">IF(N2866="","",ROUND((N2866-M2866)*1440,0))</f>
        <v>82</v>
      </c>
      <c r="AE2866" s="18" t="n">
        <f aca="false">IF(O2866="","",ROUND((O2866-N2866)*1440,0))</f>
        <v>43</v>
      </c>
      <c r="AF2866" s="18" t="n">
        <f aca="false">IF(P2866="","",ROUND((P2866-O2866)*1440,0))</f>
        <v>15</v>
      </c>
      <c r="AG2866" s="18" t="n">
        <f aca="false">IF(Q2866="","",ROUND((Q2866-P2866)*1440,0))</f>
        <v>50</v>
      </c>
      <c r="AH2866" s="18" t="n">
        <f aca="false">IF(Q2866="","",ROUND((Q2866-H2866)*1440,0))</f>
        <v>362</v>
      </c>
      <c r="AI2866" s="19" t="n">
        <f aca="false">ROUND(IF(O2866="",Assumptions!$B$25-K2866,O2866-K2866)*24,1)</f>
        <v>2.7</v>
      </c>
      <c r="AJ2866" s="20" t="n">
        <f aca="false">ROUND(MAX(N(Y2866)/Assumptions!$C$5, N(Z2866)/Assumptions!$C$6, N(AA2866)/Assumptions!$C$7, N(AB2866)/Assumptions!$C$8, N(AC2866)/Assumptions!$C$9, N(AD2866)/Assumptions!$C$10, N(AE2866)/Assumptions!$C$11, N(AF2866)/Assumptions!$C$12, N(AG2866)/Assumptions!$C$13),3)</f>
        <v>3.1</v>
      </c>
      <c r="AK2866" s="0" t="str">
        <f aca="false">IF(OR(U2866="Pending",U2866="On Hold"),"Open GRN (awaiting)",IF(AJ2866&lt;=1,"Within SLA",IF(ROUND(N(Y2866)/Assumptions!$C$5,3)=AJ2866,"Gate Wait",IF(ROUND(N(Z2866)/Assumptions!$C$6,3)=AJ2866,"Dock Wait",IF(ROUND(N(AA2866)/Assumptions!$C$7,3)=AJ2866,"Unloading",IF(ROUND(N(AB2866)/Assumptions!$C$8,3)=AJ2866,"Unload-to-QC Wait",IF(ROUND(N(AC2866)/Assumptions!$C$9,3)=AJ2866,"QC",IF(ROUND(N(AD2866)/Assumptions!$C$10,3)=AJ2866,"QC-to-GRN Wait",IF(ROUND(N(AE2866)/Assumptions!$C$11,3)=AJ2866,"GRN Processing",IF(ROUND(N(AF2866)/Assumptions!$C$12,3)=AJ2866,"GRN-to-Putaway Wait",IF(ROUND(N(AG2866)/Assumptions!$C$13,3)=AJ2866,"Putaway","Within SLA")))))))))))</f>
        <v>Gate Wait</v>
      </c>
    </row>
    <row r="2867" customFormat="false" ht="15" hidden="false" customHeight="false" outlineLevel="0" collapsed="false">
      <c r="A2867" s="0" t="s">
        <v>8167</v>
      </c>
      <c r="B2867" s="0" t="s">
        <v>8168</v>
      </c>
      <c r="C2867" s="0" t="s">
        <v>184</v>
      </c>
      <c r="D2867" s="0" t="s">
        <v>147</v>
      </c>
      <c r="E2867" s="0" t="s">
        <v>8169</v>
      </c>
      <c r="F2867" s="0" t="s">
        <v>177</v>
      </c>
      <c r="G2867" s="0" t="s">
        <v>167</v>
      </c>
      <c r="H2867" s="17" t="n">
        <v>46273.3965277778</v>
      </c>
      <c r="I2867" s="17" t="n">
        <v>46273.4180555556</v>
      </c>
      <c r="J2867" s="17" t="n">
        <v>46273.4340277778</v>
      </c>
      <c r="K2867" s="17" t="n">
        <v>46273.4611111111</v>
      </c>
      <c r="L2867" s="17" t="n">
        <v>46273.4736111111</v>
      </c>
      <c r="M2867" s="17" t="n">
        <v>46273.4861111111</v>
      </c>
      <c r="N2867" s="17" t="n">
        <v>46273.5034722222</v>
      </c>
      <c r="O2867" s="17" t="n">
        <v>46273.5159722222</v>
      </c>
      <c r="P2867" s="17" t="n">
        <v>46273.5402777778</v>
      </c>
      <c r="Q2867" s="17" t="n">
        <v>46273.5479166667</v>
      </c>
      <c r="R2867" s="0" t="n">
        <v>467</v>
      </c>
      <c r="S2867" s="0" t="n">
        <v>0</v>
      </c>
      <c r="T2867" s="0" t="n">
        <v>0</v>
      </c>
      <c r="U2867" s="18" t="s">
        <v>130</v>
      </c>
      <c r="V2867" s="18" t="s">
        <v>144</v>
      </c>
      <c r="W2867" s="0" t="str">
        <f aca="false">IF(AND(X2867&gt;=6,X2867&lt;14),"A",IF(AND(X2867&gt;=14,X2867&lt;22),"B","C"))</f>
        <v>A</v>
      </c>
      <c r="X2867" s="18" t="n">
        <f aca="false">HOUR(H2867)</f>
        <v>9</v>
      </c>
      <c r="Y2867" s="18" t="n">
        <f aca="false">ROUND((I2867-H2867)*1440,0)</f>
        <v>31</v>
      </c>
      <c r="Z2867" s="18" t="n">
        <f aca="false">ROUND((J2867-I2867)*1440,0)</f>
        <v>23</v>
      </c>
      <c r="AA2867" s="18" t="n">
        <f aca="false">ROUND((K2867-J2867)*1440,0)</f>
        <v>39</v>
      </c>
      <c r="AB2867" s="18" t="n">
        <f aca="false">ROUND((L2867-K2867)*1440,0)</f>
        <v>18</v>
      </c>
      <c r="AC2867" s="18" t="n">
        <f aca="false">ROUND((M2867-L2867)*1440,0)</f>
        <v>18</v>
      </c>
      <c r="AD2867" s="18" t="n">
        <f aca="false">IF(N2867="","",ROUND((N2867-M2867)*1440,0))</f>
        <v>25</v>
      </c>
      <c r="AE2867" s="18" t="n">
        <f aca="false">IF(O2867="","",ROUND((O2867-N2867)*1440,0))</f>
        <v>18</v>
      </c>
      <c r="AF2867" s="18" t="n">
        <f aca="false">IF(P2867="","",ROUND((P2867-O2867)*1440,0))</f>
        <v>35</v>
      </c>
      <c r="AG2867" s="18" t="n">
        <f aca="false">IF(Q2867="","",ROUND((Q2867-P2867)*1440,0))</f>
        <v>11</v>
      </c>
      <c r="AH2867" s="18" t="n">
        <f aca="false">IF(Q2867="","",ROUND((Q2867-H2867)*1440,0))</f>
        <v>218</v>
      </c>
      <c r="AI2867" s="19" t="n">
        <f aca="false">ROUND(IF(O2867="",Assumptions!$B$25-K2867,O2867-K2867)*24,1)</f>
        <v>1.3</v>
      </c>
      <c r="AJ2867" s="20" t="n">
        <f aca="false">ROUND(MAX(N(Y2867)/Assumptions!$C$5, N(Z2867)/Assumptions!$C$6, N(AA2867)/Assumptions!$C$7, N(AB2867)/Assumptions!$C$8, N(AC2867)/Assumptions!$C$9, N(AD2867)/Assumptions!$C$10, N(AE2867)/Assumptions!$C$11, N(AF2867)/Assumptions!$C$12, N(AG2867)/Assumptions!$C$13),3)</f>
        <v>1.75</v>
      </c>
      <c r="AK2867" s="0" t="str">
        <f aca="false">IF(OR(U2867="Pending",U2867="On Hold"),"Open GRN (awaiting)",IF(AJ2867&lt;=1,"Within SLA",IF(ROUND(N(Y2867)/Assumptions!$C$5,3)=AJ2867,"Gate Wait",IF(ROUND(N(Z2867)/Assumptions!$C$6,3)=AJ2867,"Dock Wait",IF(ROUND(N(AA2867)/Assumptions!$C$7,3)=AJ2867,"Unloading",IF(ROUND(N(AB2867)/Assumptions!$C$8,3)=AJ2867,"Unload-to-QC Wait",IF(ROUND(N(AC2867)/Assumptions!$C$9,3)=AJ2867,"QC",IF(ROUND(N(AD2867)/Assumptions!$C$10,3)=AJ2867,"QC-to-GRN Wait",IF(ROUND(N(AE2867)/Assumptions!$C$11,3)=AJ2867,"GRN Processing",IF(ROUND(N(AF2867)/Assumptions!$C$12,3)=AJ2867,"GRN-to-Putaway Wait",IF(ROUND(N(AG2867)/Assumptions!$C$13,3)=AJ2867,"Putaway","Within SLA")))))))))))</f>
        <v>GRN-to-Putaway Wait</v>
      </c>
    </row>
    <row r="2868" customFormat="false" ht="15" hidden="false" customHeight="false" outlineLevel="0" collapsed="false">
      <c r="A2868" s="0" t="s">
        <v>8170</v>
      </c>
      <c r="B2868" s="0" t="s">
        <v>8171</v>
      </c>
      <c r="C2868" s="0" t="s">
        <v>159</v>
      </c>
      <c r="D2868" s="0" t="s">
        <v>135</v>
      </c>
      <c r="E2868" s="0" t="s">
        <v>2074</v>
      </c>
      <c r="F2868" s="0" t="s">
        <v>128</v>
      </c>
      <c r="G2868" s="0" t="s">
        <v>138</v>
      </c>
      <c r="H2868" s="17" t="n">
        <v>46273.4256944444</v>
      </c>
      <c r="I2868" s="17" t="n">
        <v>46273.4555555556</v>
      </c>
      <c r="J2868" s="17" t="n">
        <v>46273.4645833333</v>
      </c>
      <c r="K2868" s="17" t="n">
        <v>46273.4986111111</v>
      </c>
      <c r="L2868" s="17" t="n">
        <v>46273.5083333333</v>
      </c>
      <c r="M2868" s="17" t="n">
        <v>46273.5388888889</v>
      </c>
      <c r="N2868" s="17" t="n">
        <v>46273.6416666667</v>
      </c>
      <c r="O2868" s="17" t="n">
        <v>46273.6618055556</v>
      </c>
      <c r="P2868" s="17" t="n">
        <v>46273.6715277778</v>
      </c>
      <c r="Q2868" s="17" t="n">
        <v>46273.7263888889</v>
      </c>
      <c r="R2868" s="0" t="n">
        <v>152</v>
      </c>
      <c r="S2868" s="0" t="n">
        <v>0</v>
      </c>
      <c r="T2868" s="0" t="n">
        <v>0</v>
      </c>
      <c r="U2868" s="18" t="s">
        <v>130</v>
      </c>
      <c r="V2868" s="18" t="s">
        <v>144</v>
      </c>
      <c r="W2868" s="0" t="str">
        <f aca="false">IF(AND(X2868&gt;=6,X2868&lt;14),"A",IF(AND(X2868&gt;=14,X2868&lt;22),"B","C"))</f>
        <v>A</v>
      </c>
      <c r="X2868" s="18" t="n">
        <f aca="false">HOUR(H2868)</f>
        <v>10</v>
      </c>
      <c r="Y2868" s="18" t="n">
        <f aca="false">ROUND((I2868-H2868)*1440,0)</f>
        <v>43</v>
      </c>
      <c r="Z2868" s="18" t="n">
        <f aca="false">ROUND((J2868-I2868)*1440,0)</f>
        <v>13</v>
      </c>
      <c r="AA2868" s="18" t="n">
        <f aca="false">ROUND((K2868-J2868)*1440,0)</f>
        <v>49</v>
      </c>
      <c r="AB2868" s="18" t="n">
        <f aca="false">ROUND((L2868-K2868)*1440,0)</f>
        <v>14</v>
      </c>
      <c r="AC2868" s="18" t="n">
        <f aca="false">ROUND((M2868-L2868)*1440,0)</f>
        <v>44</v>
      </c>
      <c r="AD2868" s="18" t="n">
        <f aca="false">IF(N2868="","",ROUND((N2868-M2868)*1440,0))</f>
        <v>148</v>
      </c>
      <c r="AE2868" s="18" t="n">
        <f aca="false">IF(O2868="","",ROUND((O2868-N2868)*1440,0))</f>
        <v>29</v>
      </c>
      <c r="AF2868" s="18" t="n">
        <f aca="false">IF(P2868="","",ROUND((P2868-O2868)*1440,0))</f>
        <v>14</v>
      </c>
      <c r="AG2868" s="18" t="n">
        <f aca="false">IF(Q2868="","",ROUND((Q2868-P2868)*1440,0))</f>
        <v>79</v>
      </c>
      <c r="AH2868" s="18" t="n">
        <f aca="false">IF(Q2868="","",ROUND((Q2868-H2868)*1440,0))</f>
        <v>433</v>
      </c>
      <c r="AI2868" s="19" t="n">
        <f aca="false">ROUND(IF(O2868="",Assumptions!$B$25-K2868,O2868-K2868)*24,1)</f>
        <v>3.9</v>
      </c>
      <c r="AJ2868" s="20" t="n">
        <f aca="false">ROUND(MAX(N(Y2868)/Assumptions!$C$5, N(Z2868)/Assumptions!$C$6, N(AA2868)/Assumptions!$C$7, N(AB2868)/Assumptions!$C$8, N(AC2868)/Assumptions!$C$9, N(AD2868)/Assumptions!$C$10, N(AE2868)/Assumptions!$C$11, N(AF2868)/Assumptions!$C$12, N(AG2868)/Assumptions!$C$13),3)</f>
        <v>4.933</v>
      </c>
      <c r="AK2868" s="0" t="str">
        <f aca="false">IF(OR(U2868="Pending",U2868="On Hold"),"Open GRN (awaiting)",IF(AJ2868&lt;=1,"Within SLA",IF(ROUND(N(Y2868)/Assumptions!$C$5,3)=AJ2868,"Gate Wait",IF(ROUND(N(Z2868)/Assumptions!$C$6,3)=AJ2868,"Dock Wait",IF(ROUND(N(AA2868)/Assumptions!$C$7,3)=AJ2868,"Unloading",IF(ROUND(N(AB2868)/Assumptions!$C$8,3)=AJ2868,"Unload-to-QC Wait",IF(ROUND(N(AC2868)/Assumptions!$C$9,3)=AJ2868,"QC",IF(ROUND(N(AD2868)/Assumptions!$C$10,3)=AJ2868,"QC-to-GRN Wait",IF(ROUND(N(AE2868)/Assumptions!$C$11,3)=AJ2868,"GRN Processing",IF(ROUND(N(AF2868)/Assumptions!$C$12,3)=AJ2868,"GRN-to-Putaway Wait",IF(ROUND(N(AG2868)/Assumptions!$C$13,3)=AJ2868,"Putaway","Within SLA")))))))))))</f>
        <v>QC-to-GRN Wait</v>
      </c>
    </row>
    <row r="2869" customFormat="false" ht="15" hidden="false" customHeight="false" outlineLevel="0" collapsed="false">
      <c r="A2869" s="0" t="s">
        <v>8172</v>
      </c>
      <c r="B2869" s="0" t="s">
        <v>8173</v>
      </c>
      <c r="C2869" s="0" t="s">
        <v>142</v>
      </c>
      <c r="D2869" s="0" t="s">
        <v>147</v>
      </c>
      <c r="E2869" s="0" t="s">
        <v>1943</v>
      </c>
      <c r="F2869" s="0" t="s">
        <v>137</v>
      </c>
      <c r="G2869" s="0" t="s">
        <v>150</v>
      </c>
      <c r="H2869" s="17" t="n">
        <v>46273.4291666667</v>
      </c>
      <c r="I2869" s="17" t="n">
        <v>46273.4388888889</v>
      </c>
      <c r="J2869" s="17" t="n">
        <v>46273.4493055556</v>
      </c>
      <c r="K2869" s="17" t="n">
        <v>46273.48125</v>
      </c>
      <c r="L2869" s="17" t="n">
        <v>46273.4854166667</v>
      </c>
      <c r="M2869" s="17" t="n">
        <v>46273.5020833333</v>
      </c>
      <c r="N2869" s="17" t="n">
        <v>46273.5583333333</v>
      </c>
      <c r="O2869" s="17" t="n">
        <v>46273.5729166667</v>
      </c>
      <c r="P2869" s="17" t="n">
        <v>46273.5868055556</v>
      </c>
      <c r="Q2869" s="17" t="n">
        <v>46273.6152777778</v>
      </c>
      <c r="R2869" s="0" t="n">
        <v>684</v>
      </c>
      <c r="S2869" s="0" t="n">
        <v>0</v>
      </c>
      <c r="T2869" s="0" t="n">
        <v>0</v>
      </c>
      <c r="U2869" s="18" t="s">
        <v>130</v>
      </c>
      <c r="V2869" s="18" t="s">
        <v>144</v>
      </c>
      <c r="W2869" s="0" t="str">
        <f aca="false">IF(AND(X2869&gt;=6,X2869&lt;14),"A",IF(AND(X2869&gt;=14,X2869&lt;22),"B","C"))</f>
        <v>A</v>
      </c>
      <c r="X2869" s="18" t="n">
        <f aca="false">HOUR(H2869)</f>
        <v>10</v>
      </c>
      <c r="Y2869" s="18" t="n">
        <f aca="false">ROUND((I2869-H2869)*1440,0)</f>
        <v>14</v>
      </c>
      <c r="Z2869" s="18" t="n">
        <f aca="false">ROUND((J2869-I2869)*1440,0)</f>
        <v>15</v>
      </c>
      <c r="AA2869" s="18" t="n">
        <f aca="false">ROUND((K2869-J2869)*1440,0)</f>
        <v>46</v>
      </c>
      <c r="AB2869" s="18" t="n">
        <f aca="false">ROUND((L2869-K2869)*1440,0)</f>
        <v>6</v>
      </c>
      <c r="AC2869" s="18" t="n">
        <f aca="false">ROUND((M2869-L2869)*1440,0)</f>
        <v>24</v>
      </c>
      <c r="AD2869" s="18" t="n">
        <f aca="false">IF(N2869="","",ROUND((N2869-M2869)*1440,0))</f>
        <v>81</v>
      </c>
      <c r="AE2869" s="18" t="n">
        <f aca="false">IF(O2869="","",ROUND((O2869-N2869)*1440,0))</f>
        <v>21</v>
      </c>
      <c r="AF2869" s="18" t="n">
        <f aca="false">IF(P2869="","",ROUND((P2869-O2869)*1440,0))</f>
        <v>20</v>
      </c>
      <c r="AG2869" s="18" t="n">
        <f aca="false">IF(Q2869="","",ROUND((Q2869-P2869)*1440,0))</f>
        <v>41</v>
      </c>
      <c r="AH2869" s="18" t="n">
        <f aca="false">IF(Q2869="","",ROUND((Q2869-H2869)*1440,0))</f>
        <v>268</v>
      </c>
      <c r="AI2869" s="19" t="n">
        <f aca="false">ROUND(IF(O2869="",Assumptions!$B$25-K2869,O2869-K2869)*24,1)</f>
        <v>2.2</v>
      </c>
      <c r="AJ2869" s="20" t="n">
        <f aca="false">ROUND(MAX(N(Y2869)/Assumptions!$C$5, N(Z2869)/Assumptions!$C$6, N(AA2869)/Assumptions!$C$7, N(AB2869)/Assumptions!$C$8, N(AC2869)/Assumptions!$C$9, N(AD2869)/Assumptions!$C$10, N(AE2869)/Assumptions!$C$11, N(AF2869)/Assumptions!$C$12, N(AG2869)/Assumptions!$C$13),3)</f>
        <v>2.7</v>
      </c>
      <c r="AK2869" s="0" t="str">
        <f aca="false">IF(OR(U2869="Pending",U2869="On Hold"),"Open GRN (awaiting)",IF(AJ2869&lt;=1,"Within SLA",IF(ROUND(N(Y2869)/Assumptions!$C$5,3)=AJ2869,"Gate Wait",IF(ROUND(N(Z2869)/Assumptions!$C$6,3)=AJ2869,"Dock Wait",IF(ROUND(N(AA2869)/Assumptions!$C$7,3)=AJ2869,"Unloading",IF(ROUND(N(AB2869)/Assumptions!$C$8,3)=AJ2869,"Unload-to-QC Wait",IF(ROUND(N(AC2869)/Assumptions!$C$9,3)=AJ2869,"QC",IF(ROUND(N(AD2869)/Assumptions!$C$10,3)=AJ2869,"QC-to-GRN Wait",IF(ROUND(N(AE2869)/Assumptions!$C$11,3)=AJ2869,"GRN Processing",IF(ROUND(N(AF2869)/Assumptions!$C$12,3)=AJ2869,"GRN-to-Putaway Wait",IF(ROUND(N(AG2869)/Assumptions!$C$13,3)=AJ2869,"Putaway","Within SLA")))))))))))</f>
        <v>QC-to-GRN Wait</v>
      </c>
    </row>
    <row r="2870" customFormat="false" ht="15" hidden="false" customHeight="false" outlineLevel="0" collapsed="false">
      <c r="A2870" s="0" t="s">
        <v>8174</v>
      </c>
      <c r="B2870" s="0" t="s">
        <v>8175</v>
      </c>
      <c r="C2870" s="0" t="s">
        <v>153</v>
      </c>
      <c r="D2870" s="0" t="s">
        <v>147</v>
      </c>
      <c r="E2870" s="0" t="s">
        <v>8176</v>
      </c>
      <c r="F2870" s="0" t="s">
        <v>155</v>
      </c>
      <c r="G2870" s="0" t="s">
        <v>167</v>
      </c>
      <c r="H2870" s="17" t="n">
        <v>46273.4854166667</v>
      </c>
      <c r="I2870" s="17" t="n">
        <v>46273.4916666667</v>
      </c>
      <c r="J2870" s="17" t="n">
        <v>46273.5041666667</v>
      </c>
      <c r="K2870" s="17" t="n">
        <v>46273.5277777778</v>
      </c>
      <c r="L2870" s="17" t="n">
        <v>46273.5305555556</v>
      </c>
      <c r="M2870" s="17" t="n">
        <v>46273.5513888889</v>
      </c>
      <c r="N2870" s="17" t="n">
        <v>46273.5736111111</v>
      </c>
      <c r="O2870" s="17" t="n">
        <v>46273.5986111111</v>
      </c>
      <c r="P2870" s="17" t="n">
        <v>46273.6243055556</v>
      </c>
      <c r="Q2870" s="17" t="n">
        <v>46273.6451388889</v>
      </c>
      <c r="R2870" s="0" t="n">
        <v>489</v>
      </c>
      <c r="S2870" s="0" t="n">
        <v>0</v>
      </c>
      <c r="T2870" s="0" t="n">
        <v>0</v>
      </c>
      <c r="U2870" s="18" t="s">
        <v>130</v>
      </c>
      <c r="V2870" s="18" t="s">
        <v>139</v>
      </c>
      <c r="W2870" s="0" t="str">
        <f aca="false">IF(AND(X2870&gt;=6,X2870&lt;14),"A",IF(AND(X2870&gt;=14,X2870&lt;22),"B","C"))</f>
        <v>A</v>
      </c>
      <c r="X2870" s="18" t="n">
        <f aca="false">HOUR(H2870)</f>
        <v>11</v>
      </c>
      <c r="Y2870" s="18" t="n">
        <f aca="false">ROUND((I2870-H2870)*1440,0)</f>
        <v>9</v>
      </c>
      <c r="Z2870" s="18" t="n">
        <f aca="false">ROUND((J2870-I2870)*1440,0)</f>
        <v>18</v>
      </c>
      <c r="AA2870" s="18" t="n">
        <f aca="false">ROUND((K2870-J2870)*1440,0)</f>
        <v>34</v>
      </c>
      <c r="AB2870" s="18" t="n">
        <f aca="false">ROUND((L2870-K2870)*1440,0)</f>
        <v>4</v>
      </c>
      <c r="AC2870" s="18" t="n">
        <f aca="false">ROUND((M2870-L2870)*1440,0)</f>
        <v>30</v>
      </c>
      <c r="AD2870" s="18" t="n">
        <f aca="false">IF(N2870="","",ROUND((N2870-M2870)*1440,0))</f>
        <v>32</v>
      </c>
      <c r="AE2870" s="18" t="n">
        <f aca="false">IF(O2870="","",ROUND((O2870-N2870)*1440,0))</f>
        <v>36</v>
      </c>
      <c r="AF2870" s="18" t="n">
        <f aca="false">IF(P2870="","",ROUND((P2870-O2870)*1440,0))</f>
        <v>37</v>
      </c>
      <c r="AG2870" s="18" t="n">
        <f aca="false">IF(Q2870="","",ROUND((Q2870-P2870)*1440,0))</f>
        <v>30</v>
      </c>
      <c r="AH2870" s="18" t="n">
        <f aca="false">IF(Q2870="","",ROUND((Q2870-H2870)*1440,0))</f>
        <v>230</v>
      </c>
      <c r="AI2870" s="19" t="n">
        <f aca="false">ROUND(IF(O2870="",Assumptions!$B$25-K2870,O2870-K2870)*24,1)</f>
        <v>1.7</v>
      </c>
      <c r="AJ2870" s="20" t="n">
        <f aca="false">ROUND(MAX(N(Y2870)/Assumptions!$C$5, N(Z2870)/Assumptions!$C$6, N(AA2870)/Assumptions!$C$7, N(AB2870)/Assumptions!$C$8, N(AC2870)/Assumptions!$C$9, N(AD2870)/Assumptions!$C$10, N(AE2870)/Assumptions!$C$11, N(AF2870)/Assumptions!$C$12, N(AG2870)/Assumptions!$C$13),3)</f>
        <v>1.85</v>
      </c>
      <c r="AK2870" s="0" t="str">
        <f aca="false">IF(OR(U2870="Pending",U2870="On Hold"),"Open GRN (awaiting)",IF(AJ2870&lt;=1,"Within SLA",IF(ROUND(N(Y2870)/Assumptions!$C$5,3)=AJ2870,"Gate Wait",IF(ROUND(N(Z2870)/Assumptions!$C$6,3)=AJ2870,"Dock Wait",IF(ROUND(N(AA2870)/Assumptions!$C$7,3)=AJ2870,"Unloading",IF(ROUND(N(AB2870)/Assumptions!$C$8,3)=AJ2870,"Unload-to-QC Wait",IF(ROUND(N(AC2870)/Assumptions!$C$9,3)=AJ2870,"QC",IF(ROUND(N(AD2870)/Assumptions!$C$10,3)=AJ2870,"QC-to-GRN Wait",IF(ROUND(N(AE2870)/Assumptions!$C$11,3)=AJ2870,"GRN Processing",IF(ROUND(N(AF2870)/Assumptions!$C$12,3)=AJ2870,"GRN-to-Putaway Wait",IF(ROUND(N(AG2870)/Assumptions!$C$13,3)=AJ2870,"Putaway","Within SLA")))))))))))</f>
        <v>GRN-to-Putaway Wait</v>
      </c>
    </row>
    <row r="2871" customFormat="false" ht="15" hidden="false" customHeight="false" outlineLevel="0" collapsed="false">
      <c r="A2871" s="0" t="s">
        <v>8177</v>
      </c>
      <c r="B2871" s="0" t="s">
        <v>8178</v>
      </c>
      <c r="C2871" s="0" t="s">
        <v>153</v>
      </c>
      <c r="D2871" s="0" t="s">
        <v>119</v>
      </c>
      <c r="E2871" s="0" t="s">
        <v>8179</v>
      </c>
      <c r="F2871" s="0" t="s">
        <v>155</v>
      </c>
      <c r="G2871" s="0" t="s">
        <v>122</v>
      </c>
      <c r="H2871" s="17" t="n">
        <v>46273.5347222222</v>
      </c>
      <c r="I2871" s="17" t="n">
        <v>46273.5548611111</v>
      </c>
      <c r="J2871" s="17" t="n">
        <v>46273.5590277778</v>
      </c>
      <c r="K2871" s="17" t="n">
        <v>46273.5826388889</v>
      </c>
      <c r="L2871" s="17" t="n">
        <v>46273.59375</v>
      </c>
      <c r="M2871" s="17" t="n">
        <v>46273.6506944444</v>
      </c>
      <c r="N2871" s="17" t="n">
        <v>46273.8673611111</v>
      </c>
      <c r="O2871" s="17" t="n">
        <v>46273.98125</v>
      </c>
      <c r="P2871" s="17" t="n">
        <v>46273.9854166667</v>
      </c>
      <c r="Q2871" s="17" t="n">
        <v>46273.9951388889</v>
      </c>
      <c r="R2871" s="0" t="n">
        <v>124</v>
      </c>
      <c r="S2871" s="0" t="n">
        <v>3</v>
      </c>
      <c r="T2871" s="0" t="n">
        <v>0</v>
      </c>
      <c r="U2871" s="18" t="s">
        <v>123</v>
      </c>
      <c r="V2871" s="18" t="s">
        <v>156</v>
      </c>
      <c r="W2871" s="0" t="str">
        <f aca="false">IF(AND(X2871&gt;=6,X2871&lt;14),"A",IF(AND(X2871&gt;=14,X2871&lt;22),"B","C"))</f>
        <v>A</v>
      </c>
      <c r="X2871" s="18" t="n">
        <f aca="false">HOUR(H2871)</f>
        <v>12</v>
      </c>
      <c r="Y2871" s="18" t="n">
        <f aca="false">ROUND((I2871-H2871)*1440,0)</f>
        <v>29</v>
      </c>
      <c r="Z2871" s="18" t="n">
        <f aca="false">ROUND((J2871-I2871)*1440,0)</f>
        <v>6</v>
      </c>
      <c r="AA2871" s="18" t="n">
        <f aca="false">ROUND((K2871-J2871)*1440,0)</f>
        <v>34</v>
      </c>
      <c r="AB2871" s="18" t="n">
        <f aca="false">ROUND((L2871-K2871)*1440,0)</f>
        <v>16</v>
      </c>
      <c r="AC2871" s="18" t="n">
        <f aca="false">ROUND((M2871-L2871)*1440,0)</f>
        <v>82</v>
      </c>
      <c r="AD2871" s="18" t="n">
        <f aca="false">IF(N2871="","",ROUND((N2871-M2871)*1440,0))</f>
        <v>312</v>
      </c>
      <c r="AE2871" s="18" t="n">
        <f aca="false">IF(O2871="","",ROUND((O2871-N2871)*1440,0))</f>
        <v>164</v>
      </c>
      <c r="AF2871" s="18" t="n">
        <f aca="false">IF(P2871="","",ROUND((P2871-O2871)*1440,0))</f>
        <v>6</v>
      </c>
      <c r="AG2871" s="18" t="n">
        <f aca="false">IF(Q2871="","",ROUND((Q2871-P2871)*1440,0))</f>
        <v>14</v>
      </c>
      <c r="AH2871" s="18" t="n">
        <f aca="false">IF(Q2871="","",ROUND((Q2871-H2871)*1440,0))</f>
        <v>663</v>
      </c>
      <c r="AI2871" s="19" t="n">
        <f aca="false">ROUND(IF(O2871="",Assumptions!$B$25-K2871,O2871-K2871)*24,1)</f>
        <v>9.6</v>
      </c>
      <c r="AJ2871" s="20" t="n">
        <f aca="false">ROUND(MAX(N(Y2871)/Assumptions!$C$5, N(Z2871)/Assumptions!$C$6, N(AA2871)/Assumptions!$C$7, N(AB2871)/Assumptions!$C$8, N(AC2871)/Assumptions!$C$9, N(AD2871)/Assumptions!$C$10, N(AE2871)/Assumptions!$C$11, N(AF2871)/Assumptions!$C$12, N(AG2871)/Assumptions!$C$13),3)</f>
        <v>10.4</v>
      </c>
      <c r="AK2871" s="0" t="str">
        <f aca="false">IF(OR(U2871="Pending",U2871="On Hold"),"Open GRN (awaiting)",IF(AJ2871&lt;=1,"Within SLA",IF(ROUND(N(Y2871)/Assumptions!$C$5,3)=AJ2871,"Gate Wait",IF(ROUND(N(Z2871)/Assumptions!$C$6,3)=AJ2871,"Dock Wait",IF(ROUND(N(AA2871)/Assumptions!$C$7,3)=AJ2871,"Unloading",IF(ROUND(N(AB2871)/Assumptions!$C$8,3)=AJ2871,"Unload-to-QC Wait",IF(ROUND(N(AC2871)/Assumptions!$C$9,3)=AJ2871,"QC",IF(ROUND(N(AD2871)/Assumptions!$C$10,3)=AJ2871,"QC-to-GRN Wait",IF(ROUND(N(AE2871)/Assumptions!$C$11,3)=AJ2871,"GRN Processing",IF(ROUND(N(AF2871)/Assumptions!$C$12,3)=AJ2871,"GRN-to-Putaway Wait",IF(ROUND(N(AG2871)/Assumptions!$C$13,3)=AJ2871,"Putaway","Within SLA")))))))))))</f>
        <v>QC-to-GRN Wait</v>
      </c>
    </row>
    <row r="2872" customFormat="false" ht="15" hidden="false" customHeight="false" outlineLevel="0" collapsed="false">
      <c r="A2872" s="0" t="s">
        <v>8180</v>
      </c>
      <c r="B2872" s="0" t="s">
        <v>8181</v>
      </c>
      <c r="C2872" s="0" t="s">
        <v>142</v>
      </c>
      <c r="D2872" s="0" t="s">
        <v>135</v>
      </c>
      <c r="E2872" s="0" t="s">
        <v>8182</v>
      </c>
      <c r="F2872" s="0" t="s">
        <v>149</v>
      </c>
      <c r="G2872" s="0" t="s">
        <v>178</v>
      </c>
      <c r="H2872" s="17" t="n">
        <v>46273.5479166667</v>
      </c>
      <c r="I2872" s="17" t="n">
        <v>46273.5923611111</v>
      </c>
      <c r="J2872" s="17" t="n">
        <v>46273.6006944445</v>
      </c>
      <c r="K2872" s="17" t="n">
        <v>46273.6506944444</v>
      </c>
      <c r="L2872" s="17" t="n">
        <v>46273.6569444445</v>
      </c>
      <c r="M2872" s="17" t="n">
        <v>46273.6729166667</v>
      </c>
      <c r="N2872" s="17" t="n">
        <v>46273.7430555556</v>
      </c>
      <c r="O2872" s="17" t="n">
        <v>46273.7722222222</v>
      </c>
      <c r="P2872" s="17" t="n">
        <v>46273.7798611111</v>
      </c>
      <c r="Q2872" s="17" t="n">
        <v>46273.7916666667</v>
      </c>
      <c r="R2872" s="0" t="n">
        <v>741</v>
      </c>
      <c r="S2872" s="0" t="n">
        <v>0</v>
      </c>
      <c r="T2872" s="0" t="n">
        <v>0</v>
      </c>
      <c r="U2872" s="18" t="s">
        <v>130</v>
      </c>
      <c r="V2872" s="18" t="s">
        <v>144</v>
      </c>
      <c r="W2872" s="0" t="str">
        <f aca="false">IF(AND(X2872&gt;=6,X2872&lt;14),"A",IF(AND(X2872&gt;=14,X2872&lt;22),"B","C"))</f>
        <v>A</v>
      </c>
      <c r="X2872" s="18" t="n">
        <f aca="false">HOUR(H2872)</f>
        <v>13</v>
      </c>
      <c r="Y2872" s="18" t="n">
        <f aca="false">ROUND((I2872-H2872)*1440,0)</f>
        <v>64</v>
      </c>
      <c r="Z2872" s="18" t="n">
        <f aca="false">ROUND((J2872-I2872)*1440,0)</f>
        <v>12</v>
      </c>
      <c r="AA2872" s="18" t="n">
        <f aca="false">ROUND((K2872-J2872)*1440,0)</f>
        <v>72</v>
      </c>
      <c r="AB2872" s="18" t="n">
        <f aca="false">ROUND((L2872-K2872)*1440,0)</f>
        <v>9</v>
      </c>
      <c r="AC2872" s="18" t="n">
        <f aca="false">ROUND((M2872-L2872)*1440,0)</f>
        <v>23</v>
      </c>
      <c r="AD2872" s="18" t="n">
        <f aca="false">IF(N2872="","",ROUND((N2872-M2872)*1440,0))</f>
        <v>101</v>
      </c>
      <c r="AE2872" s="18" t="n">
        <f aca="false">IF(O2872="","",ROUND((O2872-N2872)*1440,0))</f>
        <v>42</v>
      </c>
      <c r="AF2872" s="18" t="n">
        <f aca="false">IF(P2872="","",ROUND((P2872-O2872)*1440,0))</f>
        <v>11</v>
      </c>
      <c r="AG2872" s="18" t="n">
        <f aca="false">IF(Q2872="","",ROUND((Q2872-P2872)*1440,0))</f>
        <v>17</v>
      </c>
      <c r="AH2872" s="18" t="n">
        <f aca="false">IF(Q2872="","",ROUND((Q2872-H2872)*1440,0))</f>
        <v>351</v>
      </c>
      <c r="AI2872" s="19" t="n">
        <f aca="false">ROUND(IF(O2872="",Assumptions!$B$25-K2872,O2872-K2872)*24,1)</f>
        <v>2.9</v>
      </c>
      <c r="AJ2872" s="20" t="n">
        <f aca="false">ROUND(MAX(N(Y2872)/Assumptions!$C$5, N(Z2872)/Assumptions!$C$6, N(AA2872)/Assumptions!$C$7, N(AB2872)/Assumptions!$C$8, N(AC2872)/Assumptions!$C$9, N(AD2872)/Assumptions!$C$10, N(AE2872)/Assumptions!$C$11, N(AF2872)/Assumptions!$C$12, N(AG2872)/Assumptions!$C$13),3)</f>
        <v>3.367</v>
      </c>
      <c r="AK2872" s="0" t="str">
        <f aca="false">IF(OR(U2872="Pending",U2872="On Hold"),"Open GRN (awaiting)",IF(AJ2872&lt;=1,"Within SLA",IF(ROUND(N(Y2872)/Assumptions!$C$5,3)=AJ2872,"Gate Wait",IF(ROUND(N(Z2872)/Assumptions!$C$6,3)=AJ2872,"Dock Wait",IF(ROUND(N(AA2872)/Assumptions!$C$7,3)=AJ2872,"Unloading",IF(ROUND(N(AB2872)/Assumptions!$C$8,3)=AJ2872,"Unload-to-QC Wait",IF(ROUND(N(AC2872)/Assumptions!$C$9,3)=AJ2872,"QC",IF(ROUND(N(AD2872)/Assumptions!$C$10,3)=AJ2872,"QC-to-GRN Wait",IF(ROUND(N(AE2872)/Assumptions!$C$11,3)=AJ2872,"GRN Processing",IF(ROUND(N(AF2872)/Assumptions!$C$12,3)=AJ2872,"GRN-to-Putaway Wait",IF(ROUND(N(AG2872)/Assumptions!$C$13,3)=AJ2872,"Putaway","Within SLA")))))))))))</f>
        <v>QC-to-GRN Wait</v>
      </c>
    </row>
    <row r="2873" customFormat="false" ht="15" hidden="false" customHeight="false" outlineLevel="0" collapsed="false">
      <c r="A2873" s="0" t="s">
        <v>8183</v>
      </c>
      <c r="B2873" s="0" t="s">
        <v>8184</v>
      </c>
      <c r="C2873" s="0" t="s">
        <v>142</v>
      </c>
      <c r="D2873" s="0" t="s">
        <v>147</v>
      </c>
      <c r="E2873" s="0" t="s">
        <v>8185</v>
      </c>
      <c r="F2873" s="0" t="s">
        <v>137</v>
      </c>
      <c r="G2873" s="0" t="s">
        <v>167</v>
      </c>
      <c r="H2873" s="17" t="n">
        <v>46273.5506944444</v>
      </c>
      <c r="I2873" s="17" t="n">
        <v>46273.5916666667</v>
      </c>
      <c r="J2873" s="17" t="n">
        <v>46273.5951388889</v>
      </c>
      <c r="K2873" s="17" t="n">
        <v>46273.6222222222</v>
      </c>
      <c r="L2873" s="17" t="n">
        <v>46273.6256944445</v>
      </c>
      <c r="M2873" s="17" t="n">
        <v>46273.6736111111</v>
      </c>
      <c r="N2873" s="17" t="n">
        <v>46273.6826388889</v>
      </c>
      <c r="O2873" s="17" t="n">
        <v>46273.7583333333</v>
      </c>
      <c r="P2873" s="17" t="n">
        <v>46273.7736111111</v>
      </c>
      <c r="Q2873" s="17" t="n">
        <v>46273.7944444444</v>
      </c>
      <c r="R2873" s="0" t="n">
        <v>697</v>
      </c>
      <c r="S2873" s="0" t="n">
        <v>0</v>
      </c>
      <c r="T2873" s="0" t="n">
        <v>0</v>
      </c>
      <c r="U2873" s="18" t="s">
        <v>130</v>
      </c>
      <c r="V2873" s="18" t="s">
        <v>156</v>
      </c>
      <c r="W2873" s="0" t="str">
        <f aca="false">IF(AND(X2873&gt;=6,X2873&lt;14),"A",IF(AND(X2873&gt;=14,X2873&lt;22),"B","C"))</f>
        <v>A</v>
      </c>
      <c r="X2873" s="18" t="n">
        <f aca="false">HOUR(H2873)</f>
        <v>13</v>
      </c>
      <c r="Y2873" s="18" t="n">
        <f aca="false">ROUND((I2873-H2873)*1440,0)</f>
        <v>59</v>
      </c>
      <c r="Z2873" s="18" t="n">
        <f aca="false">ROUND((J2873-I2873)*1440,0)</f>
        <v>5</v>
      </c>
      <c r="AA2873" s="18" t="n">
        <f aca="false">ROUND((K2873-J2873)*1440,0)</f>
        <v>39</v>
      </c>
      <c r="AB2873" s="18" t="n">
        <f aca="false">ROUND((L2873-K2873)*1440,0)</f>
        <v>5</v>
      </c>
      <c r="AC2873" s="18" t="n">
        <f aca="false">ROUND((M2873-L2873)*1440,0)</f>
        <v>69</v>
      </c>
      <c r="AD2873" s="18" t="n">
        <f aca="false">IF(N2873="","",ROUND((N2873-M2873)*1440,0))</f>
        <v>13</v>
      </c>
      <c r="AE2873" s="18" t="n">
        <f aca="false">IF(O2873="","",ROUND((O2873-N2873)*1440,0))</f>
        <v>109</v>
      </c>
      <c r="AF2873" s="18" t="n">
        <f aca="false">IF(P2873="","",ROUND((P2873-O2873)*1440,0))</f>
        <v>22</v>
      </c>
      <c r="AG2873" s="18" t="n">
        <f aca="false">IF(Q2873="","",ROUND((Q2873-P2873)*1440,0))</f>
        <v>30</v>
      </c>
      <c r="AH2873" s="18" t="n">
        <f aca="false">IF(Q2873="","",ROUND((Q2873-H2873)*1440,0))</f>
        <v>351</v>
      </c>
      <c r="AI2873" s="19" t="n">
        <f aca="false">ROUND(IF(O2873="",Assumptions!$B$25-K2873,O2873-K2873)*24,1)</f>
        <v>3.3</v>
      </c>
      <c r="AJ2873" s="20" t="n">
        <f aca="false">ROUND(MAX(N(Y2873)/Assumptions!$C$5, N(Z2873)/Assumptions!$C$6, N(AA2873)/Assumptions!$C$7, N(AB2873)/Assumptions!$C$8, N(AC2873)/Assumptions!$C$9, N(AD2873)/Assumptions!$C$10, N(AE2873)/Assumptions!$C$11, N(AF2873)/Assumptions!$C$12, N(AG2873)/Assumptions!$C$13),3)</f>
        <v>2.422</v>
      </c>
      <c r="AK2873" s="0" t="str">
        <f aca="false">IF(OR(U2873="Pending",U2873="On Hold"),"Open GRN (awaiting)",IF(AJ2873&lt;=1,"Within SLA",IF(ROUND(N(Y2873)/Assumptions!$C$5,3)=AJ2873,"Gate Wait",IF(ROUND(N(Z2873)/Assumptions!$C$6,3)=AJ2873,"Dock Wait",IF(ROUND(N(AA2873)/Assumptions!$C$7,3)=AJ2873,"Unloading",IF(ROUND(N(AB2873)/Assumptions!$C$8,3)=AJ2873,"Unload-to-QC Wait",IF(ROUND(N(AC2873)/Assumptions!$C$9,3)=AJ2873,"QC",IF(ROUND(N(AD2873)/Assumptions!$C$10,3)=AJ2873,"QC-to-GRN Wait",IF(ROUND(N(AE2873)/Assumptions!$C$11,3)=AJ2873,"GRN Processing",IF(ROUND(N(AF2873)/Assumptions!$C$12,3)=AJ2873,"GRN-to-Putaway Wait",IF(ROUND(N(AG2873)/Assumptions!$C$13,3)=AJ2873,"Putaway","Within SLA")))))))))))</f>
        <v>GRN Processing</v>
      </c>
    </row>
    <row r="2874" customFormat="false" ht="15" hidden="false" customHeight="false" outlineLevel="0" collapsed="false">
      <c r="A2874" s="0" t="s">
        <v>8186</v>
      </c>
      <c r="B2874" s="0" t="s">
        <v>8187</v>
      </c>
      <c r="C2874" s="0" t="s">
        <v>286</v>
      </c>
      <c r="D2874" s="0" t="s">
        <v>119</v>
      </c>
      <c r="E2874" s="0" t="s">
        <v>8188</v>
      </c>
      <c r="F2874" s="0" t="s">
        <v>121</v>
      </c>
      <c r="G2874" s="0" t="s">
        <v>122</v>
      </c>
      <c r="H2874" s="17" t="n">
        <v>46273.5715277778</v>
      </c>
      <c r="I2874" s="17" t="n">
        <v>46273.5895833333</v>
      </c>
      <c r="J2874" s="17" t="n">
        <v>46273.5916666667</v>
      </c>
      <c r="K2874" s="17" t="n">
        <v>46273.6083333333</v>
      </c>
      <c r="L2874" s="17" t="n">
        <v>46273.6145833333</v>
      </c>
      <c r="M2874" s="17" t="n">
        <v>46273.6305555556</v>
      </c>
      <c r="N2874" s="17" t="n">
        <v>46273.7</v>
      </c>
      <c r="O2874" s="17" t="n">
        <v>46273.7111111111</v>
      </c>
      <c r="P2874" s="17" t="n">
        <v>46273.7152777778</v>
      </c>
      <c r="Q2874" s="17" t="n">
        <v>46273.7277777778</v>
      </c>
      <c r="R2874" s="0" t="n">
        <v>247</v>
      </c>
      <c r="S2874" s="0" t="n">
        <v>0</v>
      </c>
      <c r="T2874" s="0" t="n">
        <v>0</v>
      </c>
      <c r="U2874" s="18" t="s">
        <v>130</v>
      </c>
      <c r="V2874" s="18" t="s">
        <v>156</v>
      </c>
      <c r="W2874" s="0" t="str">
        <f aca="false">IF(AND(X2874&gt;=6,X2874&lt;14),"A",IF(AND(X2874&gt;=14,X2874&lt;22),"B","C"))</f>
        <v>A</v>
      </c>
      <c r="X2874" s="18" t="n">
        <f aca="false">HOUR(H2874)</f>
        <v>13</v>
      </c>
      <c r="Y2874" s="18" t="n">
        <f aca="false">ROUND((I2874-H2874)*1440,0)</f>
        <v>26</v>
      </c>
      <c r="Z2874" s="18" t="n">
        <f aca="false">ROUND((J2874-I2874)*1440,0)</f>
        <v>3</v>
      </c>
      <c r="AA2874" s="18" t="n">
        <f aca="false">ROUND((K2874-J2874)*1440,0)</f>
        <v>24</v>
      </c>
      <c r="AB2874" s="18" t="n">
        <f aca="false">ROUND((L2874-K2874)*1440,0)</f>
        <v>9</v>
      </c>
      <c r="AC2874" s="18" t="n">
        <f aca="false">ROUND((M2874-L2874)*1440,0)</f>
        <v>23</v>
      </c>
      <c r="AD2874" s="18" t="n">
        <f aca="false">IF(N2874="","",ROUND((N2874-M2874)*1440,0))</f>
        <v>100</v>
      </c>
      <c r="AE2874" s="18" t="n">
        <f aca="false">IF(O2874="","",ROUND((O2874-N2874)*1440,0))</f>
        <v>16</v>
      </c>
      <c r="AF2874" s="18" t="n">
        <f aca="false">IF(P2874="","",ROUND((P2874-O2874)*1440,0))</f>
        <v>6</v>
      </c>
      <c r="AG2874" s="18" t="n">
        <f aca="false">IF(Q2874="","",ROUND((Q2874-P2874)*1440,0))</f>
        <v>18</v>
      </c>
      <c r="AH2874" s="18" t="n">
        <f aca="false">IF(Q2874="","",ROUND((Q2874-H2874)*1440,0))</f>
        <v>225</v>
      </c>
      <c r="AI2874" s="19" t="n">
        <f aca="false">ROUND(IF(O2874="",Assumptions!$B$25-K2874,O2874-K2874)*24,1)</f>
        <v>2.5</v>
      </c>
      <c r="AJ2874" s="20" t="n">
        <f aca="false">ROUND(MAX(N(Y2874)/Assumptions!$C$5, N(Z2874)/Assumptions!$C$6, N(AA2874)/Assumptions!$C$7, N(AB2874)/Assumptions!$C$8, N(AC2874)/Assumptions!$C$9, N(AD2874)/Assumptions!$C$10, N(AE2874)/Assumptions!$C$11, N(AF2874)/Assumptions!$C$12, N(AG2874)/Assumptions!$C$13),3)</f>
        <v>3.333</v>
      </c>
      <c r="AK2874" s="0" t="str">
        <f aca="false">IF(OR(U2874="Pending",U2874="On Hold"),"Open GRN (awaiting)",IF(AJ2874&lt;=1,"Within SLA",IF(ROUND(N(Y2874)/Assumptions!$C$5,3)=AJ2874,"Gate Wait",IF(ROUND(N(Z2874)/Assumptions!$C$6,3)=AJ2874,"Dock Wait",IF(ROUND(N(AA2874)/Assumptions!$C$7,3)=AJ2874,"Unloading",IF(ROUND(N(AB2874)/Assumptions!$C$8,3)=AJ2874,"Unload-to-QC Wait",IF(ROUND(N(AC2874)/Assumptions!$C$9,3)=AJ2874,"QC",IF(ROUND(N(AD2874)/Assumptions!$C$10,3)=AJ2874,"QC-to-GRN Wait",IF(ROUND(N(AE2874)/Assumptions!$C$11,3)=AJ2874,"GRN Processing",IF(ROUND(N(AF2874)/Assumptions!$C$12,3)=AJ2874,"GRN-to-Putaway Wait",IF(ROUND(N(AG2874)/Assumptions!$C$13,3)=AJ2874,"Putaway","Within SLA")))))))))))</f>
        <v>QC-to-GRN Wait</v>
      </c>
    </row>
    <row r="2875" customFormat="false" ht="15" hidden="false" customHeight="false" outlineLevel="0" collapsed="false">
      <c r="A2875" s="0" t="s">
        <v>8189</v>
      </c>
      <c r="B2875" s="0" t="s">
        <v>8190</v>
      </c>
      <c r="C2875" s="0" t="s">
        <v>175</v>
      </c>
      <c r="D2875" s="0" t="s">
        <v>147</v>
      </c>
      <c r="E2875" s="0" t="s">
        <v>8191</v>
      </c>
      <c r="F2875" s="0" t="s">
        <v>177</v>
      </c>
      <c r="G2875" s="0" t="s">
        <v>150</v>
      </c>
      <c r="H2875" s="17" t="n">
        <v>46273.6354166667</v>
      </c>
      <c r="I2875" s="17" t="n">
        <v>46273.6604166667</v>
      </c>
      <c r="J2875" s="17" t="n">
        <v>46273.6659722222</v>
      </c>
      <c r="K2875" s="17" t="n">
        <v>46273.7208333333</v>
      </c>
      <c r="L2875" s="17" t="n">
        <v>46273.7291666667</v>
      </c>
      <c r="M2875" s="17" t="n">
        <v>46273.7430555556</v>
      </c>
      <c r="N2875" s="17" t="n">
        <v>46273.7597222222</v>
      </c>
      <c r="O2875" s="17" t="n">
        <v>46273.7722222222</v>
      </c>
      <c r="P2875" s="17" t="n">
        <v>46273.7875</v>
      </c>
      <c r="Q2875" s="17" t="n">
        <v>46273.8104166667</v>
      </c>
      <c r="R2875" s="0" t="n">
        <v>1785</v>
      </c>
      <c r="S2875" s="0" t="n">
        <v>0</v>
      </c>
      <c r="T2875" s="0" t="n">
        <v>0</v>
      </c>
      <c r="U2875" s="18" t="s">
        <v>130</v>
      </c>
      <c r="V2875" s="18" t="s">
        <v>82</v>
      </c>
      <c r="W2875" s="0" t="str">
        <f aca="false">IF(AND(X2875&gt;=6,X2875&lt;14),"A",IF(AND(X2875&gt;=14,X2875&lt;22),"B","C"))</f>
        <v>B</v>
      </c>
      <c r="X2875" s="18" t="n">
        <f aca="false">HOUR(H2875)</f>
        <v>15</v>
      </c>
      <c r="Y2875" s="18" t="n">
        <f aca="false">ROUND((I2875-H2875)*1440,0)</f>
        <v>36</v>
      </c>
      <c r="Z2875" s="18" t="n">
        <f aca="false">ROUND((J2875-I2875)*1440,0)</f>
        <v>8</v>
      </c>
      <c r="AA2875" s="18" t="n">
        <f aca="false">ROUND((K2875-J2875)*1440,0)</f>
        <v>79</v>
      </c>
      <c r="AB2875" s="18" t="n">
        <f aca="false">ROUND((L2875-K2875)*1440,0)</f>
        <v>12</v>
      </c>
      <c r="AC2875" s="18" t="n">
        <f aca="false">ROUND((M2875-L2875)*1440,0)</f>
        <v>20</v>
      </c>
      <c r="AD2875" s="18" t="n">
        <f aca="false">IF(N2875="","",ROUND((N2875-M2875)*1440,0))</f>
        <v>24</v>
      </c>
      <c r="AE2875" s="18" t="n">
        <f aca="false">IF(O2875="","",ROUND((O2875-N2875)*1440,0))</f>
        <v>18</v>
      </c>
      <c r="AF2875" s="18" t="n">
        <f aca="false">IF(P2875="","",ROUND((P2875-O2875)*1440,0))</f>
        <v>22</v>
      </c>
      <c r="AG2875" s="18" t="n">
        <f aca="false">IF(Q2875="","",ROUND((Q2875-P2875)*1440,0))</f>
        <v>33</v>
      </c>
      <c r="AH2875" s="18" t="n">
        <f aca="false">IF(Q2875="","",ROUND((Q2875-H2875)*1440,0))</f>
        <v>252</v>
      </c>
      <c r="AI2875" s="19" t="n">
        <f aca="false">ROUND(IF(O2875="",Assumptions!$B$25-K2875,O2875-K2875)*24,1)</f>
        <v>1.2</v>
      </c>
      <c r="AJ2875" s="20" t="n">
        <f aca="false">ROUND(MAX(N(Y2875)/Assumptions!$C$5, N(Z2875)/Assumptions!$C$6, N(AA2875)/Assumptions!$C$7, N(AB2875)/Assumptions!$C$8, N(AC2875)/Assumptions!$C$9, N(AD2875)/Assumptions!$C$10, N(AE2875)/Assumptions!$C$11, N(AF2875)/Assumptions!$C$12, N(AG2875)/Assumptions!$C$13),3)</f>
        <v>1.317</v>
      </c>
      <c r="AK2875" s="0" t="str">
        <f aca="false">IF(OR(U2875="Pending",U2875="On Hold"),"Open GRN (awaiting)",IF(AJ2875&lt;=1,"Within SLA",IF(ROUND(N(Y2875)/Assumptions!$C$5,3)=AJ2875,"Gate Wait",IF(ROUND(N(Z2875)/Assumptions!$C$6,3)=AJ2875,"Dock Wait",IF(ROUND(N(AA2875)/Assumptions!$C$7,3)=AJ2875,"Unloading",IF(ROUND(N(AB2875)/Assumptions!$C$8,3)=AJ2875,"Unload-to-QC Wait",IF(ROUND(N(AC2875)/Assumptions!$C$9,3)=AJ2875,"QC",IF(ROUND(N(AD2875)/Assumptions!$C$10,3)=AJ2875,"QC-to-GRN Wait",IF(ROUND(N(AE2875)/Assumptions!$C$11,3)=AJ2875,"GRN Processing",IF(ROUND(N(AF2875)/Assumptions!$C$12,3)=AJ2875,"GRN-to-Putaway Wait",IF(ROUND(N(AG2875)/Assumptions!$C$13,3)=AJ2875,"Putaway","Within SLA")))))))))))</f>
        <v>Unloading</v>
      </c>
    </row>
    <row r="2876" customFormat="false" ht="15" hidden="false" customHeight="false" outlineLevel="0" collapsed="false">
      <c r="A2876" s="0" t="s">
        <v>8192</v>
      </c>
      <c r="B2876" s="0" t="s">
        <v>8193</v>
      </c>
      <c r="C2876" s="0" t="s">
        <v>118</v>
      </c>
      <c r="D2876" s="0" t="s">
        <v>119</v>
      </c>
      <c r="E2876" s="0" t="s">
        <v>8194</v>
      </c>
      <c r="F2876" s="0" t="s">
        <v>121</v>
      </c>
      <c r="G2876" s="0" t="s">
        <v>129</v>
      </c>
      <c r="H2876" s="17" t="n">
        <v>46273.6472222222</v>
      </c>
      <c r="I2876" s="17" t="n">
        <v>46273.6888888889</v>
      </c>
      <c r="J2876" s="17" t="n">
        <v>46273.6923611111</v>
      </c>
      <c r="K2876" s="17" t="n">
        <v>46273.7215277778</v>
      </c>
      <c r="L2876" s="17" t="n">
        <v>46273.7361111111</v>
      </c>
      <c r="M2876" s="17" t="n">
        <v>46273.7493055556</v>
      </c>
      <c r="N2876" s="17" t="n">
        <v>46273.7576388889</v>
      </c>
      <c r="O2876" s="17" t="n">
        <v>46273.7805555556</v>
      </c>
      <c r="P2876" s="17" t="n">
        <v>46273.7868055556</v>
      </c>
      <c r="Q2876" s="17" t="n">
        <v>46273.8402777778</v>
      </c>
      <c r="R2876" s="0" t="n">
        <v>1306</v>
      </c>
      <c r="S2876" s="0" t="n">
        <v>0</v>
      </c>
      <c r="T2876" s="0" t="n">
        <v>0</v>
      </c>
      <c r="U2876" s="18" t="s">
        <v>130</v>
      </c>
      <c r="V2876" s="18" t="s">
        <v>139</v>
      </c>
      <c r="W2876" s="0" t="str">
        <f aca="false">IF(AND(X2876&gt;=6,X2876&lt;14),"A",IF(AND(X2876&gt;=14,X2876&lt;22),"B","C"))</f>
        <v>B</v>
      </c>
      <c r="X2876" s="18" t="n">
        <f aca="false">HOUR(H2876)</f>
        <v>15</v>
      </c>
      <c r="Y2876" s="18" t="n">
        <f aca="false">ROUND((I2876-H2876)*1440,0)</f>
        <v>60</v>
      </c>
      <c r="Z2876" s="18" t="n">
        <f aca="false">ROUND((J2876-I2876)*1440,0)</f>
        <v>5</v>
      </c>
      <c r="AA2876" s="18" t="n">
        <f aca="false">ROUND((K2876-J2876)*1440,0)</f>
        <v>42</v>
      </c>
      <c r="AB2876" s="18" t="n">
        <f aca="false">ROUND((L2876-K2876)*1440,0)</f>
        <v>21</v>
      </c>
      <c r="AC2876" s="18" t="n">
        <f aca="false">ROUND((M2876-L2876)*1440,0)</f>
        <v>19</v>
      </c>
      <c r="AD2876" s="18" t="n">
        <f aca="false">IF(N2876="","",ROUND((N2876-M2876)*1440,0))</f>
        <v>12</v>
      </c>
      <c r="AE2876" s="18" t="n">
        <f aca="false">IF(O2876="","",ROUND((O2876-N2876)*1440,0))</f>
        <v>33</v>
      </c>
      <c r="AF2876" s="18" t="n">
        <f aca="false">IF(P2876="","",ROUND((P2876-O2876)*1440,0))</f>
        <v>9</v>
      </c>
      <c r="AG2876" s="18" t="n">
        <f aca="false">IF(Q2876="","",ROUND((Q2876-P2876)*1440,0))</f>
        <v>77</v>
      </c>
      <c r="AH2876" s="18" t="n">
        <f aca="false">IF(Q2876="","",ROUND((Q2876-H2876)*1440,0))</f>
        <v>278</v>
      </c>
      <c r="AI2876" s="19" t="n">
        <f aca="false">ROUND(IF(O2876="",Assumptions!$B$25-K2876,O2876-K2876)*24,1)</f>
        <v>1.4</v>
      </c>
      <c r="AJ2876" s="20" t="n">
        <f aca="false">ROUND(MAX(N(Y2876)/Assumptions!$C$5, N(Z2876)/Assumptions!$C$6, N(AA2876)/Assumptions!$C$7, N(AB2876)/Assumptions!$C$8, N(AC2876)/Assumptions!$C$9, N(AD2876)/Assumptions!$C$10, N(AE2876)/Assumptions!$C$11, N(AF2876)/Assumptions!$C$12, N(AG2876)/Assumptions!$C$13),3)</f>
        <v>2</v>
      </c>
      <c r="AK2876" s="0" t="str">
        <f aca="false">IF(OR(U2876="Pending",U2876="On Hold"),"Open GRN (awaiting)",IF(AJ2876&lt;=1,"Within SLA",IF(ROUND(N(Y2876)/Assumptions!$C$5,3)=AJ2876,"Gate Wait",IF(ROUND(N(Z2876)/Assumptions!$C$6,3)=AJ2876,"Dock Wait",IF(ROUND(N(AA2876)/Assumptions!$C$7,3)=AJ2876,"Unloading",IF(ROUND(N(AB2876)/Assumptions!$C$8,3)=AJ2876,"Unload-to-QC Wait",IF(ROUND(N(AC2876)/Assumptions!$C$9,3)=AJ2876,"QC",IF(ROUND(N(AD2876)/Assumptions!$C$10,3)=AJ2876,"QC-to-GRN Wait",IF(ROUND(N(AE2876)/Assumptions!$C$11,3)=AJ2876,"GRN Processing",IF(ROUND(N(AF2876)/Assumptions!$C$12,3)=AJ2876,"GRN-to-Putaway Wait",IF(ROUND(N(AG2876)/Assumptions!$C$13,3)=AJ2876,"Putaway","Within SLA")))))))))))</f>
        <v>Gate Wait</v>
      </c>
    </row>
    <row r="2877" customFormat="false" ht="15" hidden="false" customHeight="false" outlineLevel="0" collapsed="false">
      <c r="A2877" s="0" t="s">
        <v>8195</v>
      </c>
      <c r="B2877" s="0" t="s">
        <v>8196</v>
      </c>
      <c r="C2877" s="0" t="s">
        <v>134</v>
      </c>
      <c r="D2877" s="0" t="s">
        <v>147</v>
      </c>
      <c r="E2877" s="0" t="s">
        <v>8197</v>
      </c>
      <c r="F2877" s="0" t="s">
        <v>149</v>
      </c>
      <c r="G2877" s="0" t="s">
        <v>150</v>
      </c>
      <c r="H2877" s="17" t="n">
        <v>46273.6472222222</v>
      </c>
      <c r="I2877" s="17" t="n">
        <v>46273.6659722222</v>
      </c>
      <c r="J2877" s="17" t="n">
        <v>46273.6715277778</v>
      </c>
      <c r="K2877" s="17" t="n">
        <v>46273.7277777778</v>
      </c>
      <c r="L2877" s="17" t="n">
        <v>46273.7368055556</v>
      </c>
      <c r="M2877" s="17" t="n">
        <v>46273.7583333333</v>
      </c>
      <c r="N2877" s="17" t="n">
        <v>46273.7875</v>
      </c>
      <c r="O2877" s="17" t="n">
        <v>46273.8118055556</v>
      </c>
      <c r="P2877" s="17" t="n">
        <v>46273.8201388889</v>
      </c>
      <c r="Q2877" s="17" t="n">
        <v>46273.8395833333</v>
      </c>
      <c r="R2877" s="0" t="n">
        <v>475</v>
      </c>
      <c r="S2877" s="0" t="n">
        <v>0</v>
      </c>
      <c r="T2877" s="0" t="n">
        <v>0</v>
      </c>
      <c r="U2877" s="18" t="s">
        <v>130</v>
      </c>
      <c r="V2877" s="18" t="s">
        <v>144</v>
      </c>
      <c r="W2877" s="0" t="str">
        <f aca="false">IF(AND(X2877&gt;=6,X2877&lt;14),"A",IF(AND(X2877&gt;=14,X2877&lt;22),"B","C"))</f>
        <v>B</v>
      </c>
      <c r="X2877" s="18" t="n">
        <f aca="false">HOUR(H2877)</f>
        <v>15</v>
      </c>
      <c r="Y2877" s="18" t="n">
        <f aca="false">ROUND((I2877-H2877)*1440,0)</f>
        <v>27</v>
      </c>
      <c r="Z2877" s="18" t="n">
        <f aca="false">ROUND((J2877-I2877)*1440,0)</f>
        <v>8</v>
      </c>
      <c r="AA2877" s="18" t="n">
        <f aca="false">ROUND((K2877-J2877)*1440,0)</f>
        <v>81</v>
      </c>
      <c r="AB2877" s="18" t="n">
        <f aca="false">ROUND((L2877-K2877)*1440,0)</f>
        <v>13</v>
      </c>
      <c r="AC2877" s="18" t="n">
        <f aca="false">ROUND((M2877-L2877)*1440,0)</f>
        <v>31</v>
      </c>
      <c r="AD2877" s="18" t="n">
        <f aca="false">IF(N2877="","",ROUND((N2877-M2877)*1440,0))</f>
        <v>42</v>
      </c>
      <c r="AE2877" s="18" t="n">
        <f aca="false">IF(O2877="","",ROUND((O2877-N2877)*1440,0))</f>
        <v>35</v>
      </c>
      <c r="AF2877" s="18" t="n">
        <f aca="false">IF(P2877="","",ROUND((P2877-O2877)*1440,0))</f>
        <v>12</v>
      </c>
      <c r="AG2877" s="18" t="n">
        <f aca="false">IF(Q2877="","",ROUND((Q2877-P2877)*1440,0))</f>
        <v>28</v>
      </c>
      <c r="AH2877" s="18" t="n">
        <f aca="false">IF(Q2877="","",ROUND((Q2877-H2877)*1440,0))</f>
        <v>277</v>
      </c>
      <c r="AI2877" s="19" t="n">
        <f aca="false">ROUND(IF(O2877="",Assumptions!$B$25-K2877,O2877-K2877)*24,1)</f>
        <v>2</v>
      </c>
      <c r="AJ2877" s="20" t="n">
        <f aca="false">ROUND(MAX(N(Y2877)/Assumptions!$C$5, N(Z2877)/Assumptions!$C$6, N(AA2877)/Assumptions!$C$7, N(AB2877)/Assumptions!$C$8, N(AC2877)/Assumptions!$C$9, N(AD2877)/Assumptions!$C$10, N(AE2877)/Assumptions!$C$11, N(AF2877)/Assumptions!$C$12, N(AG2877)/Assumptions!$C$13),3)</f>
        <v>1.4</v>
      </c>
      <c r="AK2877" s="0" t="str">
        <f aca="false">IF(OR(U2877="Pending",U2877="On Hold"),"Open GRN (awaiting)",IF(AJ2877&lt;=1,"Within SLA",IF(ROUND(N(Y2877)/Assumptions!$C$5,3)=AJ2877,"Gate Wait",IF(ROUND(N(Z2877)/Assumptions!$C$6,3)=AJ2877,"Dock Wait",IF(ROUND(N(AA2877)/Assumptions!$C$7,3)=AJ2877,"Unloading",IF(ROUND(N(AB2877)/Assumptions!$C$8,3)=AJ2877,"Unload-to-QC Wait",IF(ROUND(N(AC2877)/Assumptions!$C$9,3)=AJ2877,"QC",IF(ROUND(N(AD2877)/Assumptions!$C$10,3)=AJ2877,"QC-to-GRN Wait",IF(ROUND(N(AE2877)/Assumptions!$C$11,3)=AJ2877,"GRN Processing",IF(ROUND(N(AF2877)/Assumptions!$C$12,3)=AJ2877,"GRN-to-Putaway Wait",IF(ROUND(N(AG2877)/Assumptions!$C$13,3)=AJ2877,"Putaway","Within SLA")))))))))))</f>
        <v>QC-to-GRN Wait</v>
      </c>
    </row>
    <row r="2878" customFormat="false" ht="15" hidden="false" customHeight="false" outlineLevel="0" collapsed="false">
      <c r="A2878" s="0" t="s">
        <v>8198</v>
      </c>
      <c r="B2878" s="0" t="s">
        <v>8199</v>
      </c>
      <c r="C2878" s="0" t="s">
        <v>142</v>
      </c>
      <c r="D2878" s="0" t="s">
        <v>119</v>
      </c>
      <c r="E2878" s="0" t="s">
        <v>8200</v>
      </c>
      <c r="F2878" s="0" t="s">
        <v>137</v>
      </c>
      <c r="G2878" s="0" t="s">
        <v>129</v>
      </c>
      <c r="H2878" s="17" t="n">
        <v>46273.6576388889</v>
      </c>
      <c r="I2878" s="17" t="n">
        <v>46273.6631944445</v>
      </c>
      <c r="J2878" s="17" t="n">
        <v>46273.6666666667</v>
      </c>
      <c r="K2878" s="17" t="n">
        <v>46273.6979166667</v>
      </c>
      <c r="L2878" s="17" t="n">
        <v>46273.7152777778</v>
      </c>
      <c r="M2878" s="17" t="n">
        <v>46273.7826388889</v>
      </c>
      <c r="N2878" s="17" t="n">
        <v>46273.8006944444</v>
      </c>
      <c r="O2878" s="17" t="n">
        <v>46273.8159722222</v>
      </c>
      <c r="P2878" s="17" t="n">
        <v>46273.83125</v>
      </c>
      <c r="Q2878" s="17" t="n">
        <v>46273.8729166667</v>
      </c>
      <c r="R2878" s="0" t="n">
        <v>368</v>
      </c>
      <c r="S2878" s="0" t="n">
        <v>0</v>
      </c>
      <c r="T2878" s="0" t="n">
        <v>0</v>
      </c>
      <c r="U2878" s="18" t="s">
        <v>130</v>
      </c>
      <c r="V2878" s="18" t="s">
        <v>144</v>
      </c>
      <c r="W2878" s="0" t="str">
        <f aca="false">IF(AND(X2878&gt;=6,X2878&lt;14),"A",IF(AND(X2878&gt;=14,X2878&lt;22),"B","C"))</f>
        <v>B</v>
      </c>
      <c r="X2878" s="18" t="n">
        <f aca="false">HOUR(H2878)</f>
        <v>15</v>
      </c>
      <c r="Y2878" s="18" t="n">
        <f aca="false">ROUND((I2878-H2878)*1440,0)</f>
        <v>8</v>
      </c>
      <c r="Z2878" s="18" t="n">
        <f aca="false">ROUND((J2878-I2878)*1440,0)</f>
        <v>5</v>
      </c>
      <c r="AA2878" s="18" t="n">
        <f aca="false">ROUND((K2878-J2878)*1440,0)</f>
        <v>45</v>
      </c>
      <c r="AB2878" s="18" t="n">
        <f aca="false">ROUND((L2878-K2878)*1440,0)</f>
        <v>25</v>
      </c>
      <c r="AC2878" s="18" t="n">
        <f aca="false">ROUND((M2878-L2878)*1440,0)</f>
        <v>97</v>
      </c>
      <c r="AD2878" s="18" t="n">
        <f aca="false">IF(N2878="","",ROUND((N2878-M2878)*1440,0))</f>
        <v>26</v>
      </c>
      <c r="AE2878" s="18" t="n">
        <f aca="false">IF(O2878="","",ROUND((O2878-N2878)*1440,0))</f>
        <v>22</v>
      </c>
      <c r="AF2878" s="18" t="n">
        <f aca="false">IF(P2878="","",ROUND((P2878-O2878)*1440,0))</f>
        <v>22</v>
      </c>
      <c r="AG2878" s="18" t="n">
        <f aca="false">IF(Q2878="","",ROUND((Q2878-P2878)*1440,0))</f>
        <v>60</v>
      </c>
      <c r="AH2878" s="18" t="n">
        <f aca="false">IF(Q2878="","",ROUND((Q2878-H2878)*1440,0))</f>
        <v>310</v>
      </c>
      <c r="AI2878" s="19" t="n">
        <f aca="false">ROUND(IF(O2878="",Assumptions!$B$25-K2878,O2878-K2878)*24,1)</f>
        <v>2.8</v>
      </c>
      <c r="AJ2878" s="20" t="n">
        <f aca="false">ROUND(MAX(N(Y2878)/Assumptions!$C$5, N(Z2878)/Assumptions!$C$6, N(AA2878)/Assumptions!$C$7, N(AB2878)/Assumptions!$C$8, N(AC2878)/Assumptions!$C$9, N(AD2878)/Assumptions!$C$10, N(AE2878)/Assumptions!$C$11, N(AF2878)/Assumptions!$C$12, N(AG2878)/Assumptions!$C$13),3)</f>
        <v>2.156</v>
      </c>
      <c r="AK2878" s="0" t="str">
        <f aca="false">IF(OR(U2878="Pending",U2878="On Hold"),"Open GRN (awaiting)",IF(AJ2878&lt;=1,"Within SLA",IF(ROUND(N(Y2878)/Assumptions!$C$5,3)=AJ2878,"Gate Wait",IF(ROUND(N(Z2878)/Assumptions!$C$6,3)=AJ2878,"Dock Wait",IF(ROUND(N(AA2878)/Assumptions!$C$7,3)=AJ2878,"Unloading",IF(ROUND(N(AB2878)/Assumptions!$C$8,3)=AJ2878,"Unload-to-QC Wait",IF(ROUND(N(AC2878)/Assumptions!$C$9,3)=AJ2878,"QC",IF(ROUND(N(AD2878)/Assumptions!$C$10,3)=AJ2878,"QC-to-GRN Wait",IF(ROUND(N(AE2878)/Assumptions!$C$11,3)=AJ2878,"GRN Processing",IF(ROUND(N(AF2878)/Assumptions!$C$12,3)=AJ2878,"GRN-to-Putaway Wait",IF(ROUND(N(AG2878)/Assumptions!$C$13,3)=AJ2878,"Putaway","Within SLA")))))))))))</f>
        <v>QC</v>
      </c>
    </row>
    <row r="2879" customFormat="false" ht="15" hidden="false" customHeight="false" outlineLevel="0" collapsed="false">
      <c r="A2879" s="0" t="s">
        <v>8201</v>
      </c>
      <c r="B2879" s="0" t="s">
        <v>8202</v>
      </c>
      <c r="C2879" s="0" t="s">
        <v>142</v>
      </c>
      <c r="D2879" s="0" t="s">
        <v>135</v>
      </c>
      <c r="E2879" s="0" t="s">
        <v>3867</v>
      </c>
      <c r="F2879" s="0" t="s">
        <v>137</v>
      </c>
      <c r="G2879" s="0" t="s">
        <v>178</v>
      </c>
      <c r="H2879" s="17" t="n">
        <v>46273.6611111111</v>
      </c>
      <c r="I2879" s="17" t="n">
        <v>46273.6840277778</v>
      </c>
      <c r="J2879" s="17" t="n">
        <v>46273.6861111111</v>
      </c>
      <c r="K2879" s="17" t="n">
        <v>46273.7034722222</v>
      </c>
      <c r="L2879" s="17" t="n">
        <v>46273.7125</v>
      </c>
      <c r="M2879" s="17" t="n">
        <v>46273.7548611111</v>
      </c>
      <c r="N2879" s="17" t="n">
        <v>46273.7715277778</v>
      </c>
      <c r="O2879" s="17" t="n">
        <v>46273.8277777778</v>
      </c>
      <c r="P2879" s="17" t="n">
        <v>46273.8354166667</v>
      </c>
      <c r="Q2879" s="17" t="n">
        <v>46273.8472222222</v>
      </c>
      <c r="R2879" s="0" t="n">
        <v>225</v>
      </c>
      <c r="S2879" s="0" t="n">
        <v>0</v>
      </c>
      <c r="T2879" s="0" t="n">
        <v>0</v>
      </c>
      <c r="U2879" s="18" t="s">
        <v>130</v>
      </c>
      <c r="V2879" s="18" t="s">
        <v>131</v>
      </c>
      <c r="W2879" s="0" t="str">
        <f aca="false">IF(AND(X2879&gt;=6,X2879&lt;14),"A",IF(AND(X2879&gt;=14,X2879&lt;22),"B","C"))</f>
        <v>B</v>
      </c>
      <c r="X2879" s="18" t="n">
        <f aca="false">HOUR(H2879)</f>
        <v>15</v>
      </c>
      <c r="Y2879" s="18" t="n">
        <f aca="false">ROUND((I2879-H2879)*1440,0)</f>
        <v>33</v>
      </c>
      <c r="Z2879" s="18" t="n">
        <f aca="false">ROUND((J2879-I2879)*1440,0)</f>
        <v>3</v>
      </c>
      <c r="AA2879" s="18" t="n">
        <f aca="false">ROUND((K2879-J2879)*1440,0)</f>
        <v>25</v>
      </c>
      <c r="AB2879" s="18" t="n">
        <f aca="false">ROUND((L2879-K2879)*1440,0)</f>
        <v>13</v>
      </c>
      <c r="AC2879" s="18" t="n">
        <f aca="false">ROUND((M2879-L2879)*1440,0)</f>
        <v>61</v>
      </c>
      <c r="AD2879" s="18" t="n">
        <f aca="false">IF(N2879="","",ROUND((N2879-M2879)*1440,0))</f>
        <v>24</v>
      </c>
      <c r="AE2879" s="18" t="n">
        <f aca="false">IF(O2879="","",ROUND((O2879-N2879)*1440,0))</f>
        <v>81</v>
      </c>
      <c r="AF2879" s="18" t="n">
        <f aca="false">IF(P2879="","",ROUND((P2879-O2879)*1440,0))</f>
        <v>11</v>
      </c>
      <c r="AG2879" s="18" t="n">
        <f aca="false">IF(Q2879="","",ROUND((Q2879-P2879)*1440,0))</f>
        <v>17</v>
      </c>
      <c r="AH2879" s="18" t="n">
        <f aca="false">IF(Q2879="","",ROUND((Q2879-H2879)*1440,0))</f>
        <v>268</v>
      </c>
      <c r="AI2879" s="19" t="n">
        <f aca="false">ROUND(IF(O2879="",Assumptions!$B$25-K2879,O2879-K2879)*24,1)</f>
        <v>3</v>
      </c>
      <c r="AJ2879" s="20" t="n">
        <f aca="false">ROUND(MAX(N(Y2879)/Assumptions!$C$5, N(Z2879)/Assumptions!$C$6, N(AA2879)/Assumptions!$C$7, N(AB2879)/Assumptions!$C$8, N(AC2879)/Assumptions!$C$9, N(AD2879)/Assumptions!$C$10, N(AE2879)/Assumptions!$C$11, N(AF2879)/Assumptions!$C$12, N(AG2879)/Assumptions!$C$13),3)</f>
        <v>1.8</v>
      </c>
      <c r="AK2879" s="0" t="str">
        <f aca="false">IF(OR(U2879="Pending",U2879="On Hold"),"Open GRN (awaiting)",IF(AJ2879&lt;=1,"Within SLA",IF(ROUND(N(Y2879)/Assumptions!$C$5,3)=AJ2879,"Gate Wait",IF(ROUND(N(Z2879)/Assumptions!$C$6,3)=AJ2879,"Dock Wait",IF(ROUND(N(AA2879)/Assumptions!$C$7,3)=AJ2879,"Unloading",IF(ROUND(N(AB2879)/Assumptions!$C$8,3)=AJ2879,"Unload-to-QC Wait",IF(ROUND(N(AC2879)/Assumptions!$C$9,3)=AJ2879,"QC",IF(ROUND(N(AD2879)/Assumptions!$C$10,3)=AJ2879,"QC-to-GRN Wait",IF(ROUND(N(AE2879)/Assumptions!$C$11,3)=AJ2879,"GRN Processing",IF(ROUND(N(AF2879)/Assumptions!$C$12,3)=AJ2879,"GRN-to-Putaway Wait",IF(ROUND(N(AG2879)/Assumptions!$C$13,3)=AJ2879,"Putaway","Within SLA")))))))))))</f>
        <v>GRN Processing</v>
      </c>
    </row>
    <row r="2880" customFormat="false" ht="15" hidden="false" customHeight="false" outlineLevel="0" collapsed="false">
      <c r="A2880" s="0" t="s">
        <v>8203</v>
      </c>
      <c r="B2880" s="0" t="s">
        <v>8204</v>
      </c>
      <c r="C2880" s="0" t="s">
        <v>118</v>
      </c>
      <c r="D2880" s="0" t="s">
        <v>119</v>
      </c>
      <c r="E2880" s="0" t="s">
        <v>3105</v>
      </c>
      <c r="F2880" s="0" t="s">
        <v>121</v>
      </c>
      <c r="G2880" s="0" t="s">
        <v>129</v>
      </c>
      <c r="H2880" s="17" t="n">
        <v>46273.675</v>
      </c>
      <c r="I2880" s="17" t="n">
        <v>46273.6965277778</v>
      </c>
      <c r="J2880" s="17" t="n">
        <v>46273.7083333333</v>
      </c>
      <c r="K2880" s="17" t="n">
        <v>46273.7291666667</v>
      </c>
      <c r="L2880" s="17" t="n">
        <v>46273.7361111111</v>
      </c>
      <c r="M2880" s="17" t="n">
        <v>46273.75</v>
      </c>
      <c r="N2880" s="17" t="n">
        <v>46273.7868055556</v>
      </c>
      <c r="O2880" s="17" t="n">
        <v>46273.7986111111</v>
      </c>
      <c r="P2880" s="17" t="n">
        <v>46273.8041666667</v>
      </c>
      <c r="Q2880" s="17" t="n">
        <v>46273.8263888889</v>
      </c>
      <c r="R2880" s="0" t="n">
        <v>176</v>
      </c>
      <c r="S2880" s="0" t="n">
        <v>0</v>
      </c>
      <c r="T2880" s="0" t="n">
        <v>0</v>
      </c>
      <c r="U2880" s="18" t="s">
        <v>130</v>
      </c>
      <c r="V2880" s="18" t="s">
        <v>144</v>
      </c>
      <c r="W2880" s="0" t="str">
        <f aca="false">IF(AND(X2880&gt;=6,X2880&lt;14),"A",IF(AND(X2880&gt;=14,X2880&lt;22),"B","C"))</f>
        <v>B</v>
      </c>
      <c r="X2880" s="18" t="n">
        <f aca="false">HOUR(H2880)</f>
        <v>16</v>
      </c>
      <c r="Y2880" s="18" t="n">
        <f aca="false">ROUND((I2880-H2880)*1440,0)</f>
        <v>31</v>
      </c>
      <c r="Z2880" s="18" t="n">
        <f aca="false">ROUND((J2880-I2880)*1440,0)</f>
        <v>17</v>
      </c>
      <c r="AA2880" s="18" t="n">
        <f aca="false">ROUND((K2880-J2880)*1440,0)</f>
        <v>30</v>
      </c>
      <c r="AB2880" s="18" t="n">
        <f aca="false">ROUND((L2880-K2880)*1440,0)</f>
        <v>10</v>
      </c>
      <c r="AC2880" s="18" t="n">
        <f aca="false">ROUND((M2880-L2880)*1440,0)</f>
        <v>20</v>
      </c>
      <c r="AD2880" s="18" t="n">
        <f aca="false">IF(N2880="","",ROUND((N2880-M2880)*1440,0))</f>
        <v>53</v>
      </c>
      <c r="AE2880" s="18" t="n">
        <f aca="false">IF(O2880="","",ROUND((O2880-N2880)*1440,0))</f>
        <v>17</v>
      </c>
      <c r="AF2880" s="18" t="n">
        <f aca="false">IF(P2880="","",ROUND((P2880-O2880)*1440,0))</f>
        <v>8</v>
      </c>
      <c r="AG2880" s="18" t="n">
        <f aca="false">IF(Q2880="","",ROUND((Q2880-P2880)*1440,0))</f>
        <v>32</v>
      </c>
      <c r="AH2880" s="18" t="n">
        <f aca="false">IF(Q2880="","",ROUND((Q2880-H2880)*1440,0))</f>
        <v>218</v>
      </c>
      <c r="AI2880" s="19" t="n">
        <f aca="false">ROUND(IF(O2880="",Assumptions!$B$25-K2880,O2880-K2880)*24,1)</f>
        <v>1.7</v>
      </c>
      <c r="AJ2880" s="20" t="n">
        <f aca="false">ROUND(MAX(N(Y2880)/Assumptions!$C$5, N(Z2880)/Assumptions!$C$6, N(AA2880)/Assumptions!$C$7, N(AB2880)/Assumptions!$C$8, N(AC2880)/Assumptions!$C$9, N(AD2880)/Assumptions!$C$10, N(AE2880)/Assumptions!$C$11, N(AF2880)/Assumptions!$C$12, N(AG2880)/Assumptions!$C$13),3)</f>
        <v>1.767</v>
      </c>
      <c r="AK2880" s="0" t="str">
        <f aca="false">IF(OR(U2880="Pending",U2880="On Hold"),"Open GRN (awaiting)",IF(AJ2880&lt;=1,"Within SLA",IF(ROUND(N(Y2880)/Assumptions!$C$5,3)=AJ2880,"Gate Wait",IF(ROUND(N(Z2880)/Assumptions!$C$6,3)=AJ2880,"Dock Wait",IF(ROUND(N(AA2880)/Assumptions!$C$7,3)=AJ2880,"Unloading",IF(ROUND(N(AB2880)/Assumptions!$C$8,3)=AJ2880,"Unload-to-QC Wait",IF(ROUND(N(AC2880)/Assumptions!$C$9,3)=AJ2880,"QC",IF(ROUND(N(AD2880)/Assumptions!$C$10,3)=AJ2880,"QC-to-GRN Wait",IF(ROUND(N(AE2880)/Assumptions!$C$11,3)=AJ2880,"GRN Processing",IF(ROUND(N(AF2880)/Assumptions!$C$12,3)=AJ2880,"GRN-to-Putaway Wait",IF(ROUND(N(AG2880)/Assumptions!$C$13,3)=AJ2880,"Putaway","Within SLA")))))))))))</f>
        <v>QC-to-GRN Wait</v>
      </c>
    </row>
    <row r="2881" customFormat="false" ht="15" hidden="false" customHeight="false" outlineLevel="0" collapsed="false">
      <c r="A2881" s="0" t="s">
        <v>8205</v>
      </c>
      <c r="B2881" s="0" t="s">
        <v>8206</v>
      </c>
      <c r="C2881" s="0" t="s">
        <v>126</v>
      </c>
      <c r="D2881" s="0" t="s">
        <v>147</v>
      </c>
      <c r="E2881" s="0" t="s">
        <v>8207</v>
      </c>
      <c r="F2881" s="0" t="s">
        <v>128</v>
      </c>
      <c r="G2881" s="0" t="s">
        <v>167</v>
      </c>
      <c r="H2881" s="17" t="n">
        <v>46273.6756944444</v>
      </c>
      <c r="I2881" s="17" t="n">
        <v>46273.7069444444</v>
      </c>
      <c r="J2881" s="17" t="n">
        <v>46273.7104166667</v>
      </c>
      <c r="K2881" s="17" t="n">
        <v>46273.7347222222</v>
      </c>
      <c r="L2881" s="17" t="n">
        <v>46273.7701388889</v>
      </c>
      <c r="M2881" s="17" t="n">
        <v>46273.7923611111</v>
      </c>
      <c r="N2881" s="17" t="n">
        <v>46273.8916666667</v>
      </c>
      <c r="O2881" s="17" t="n">
        <v>46273.9083333333</v>
      </c>
      <c r="P2881" s="17" t="n">
        <v>46273.9194444444</v>
      </c>
      <c r="Q2881" s="17" t="n">
        <v>46273.9395833333</v>
      </c>
      <c r="R2881" s="0" t="n">
        <v>216</v>
      </c>
      <c r="S2881" s="0" t="n">
        <v>0</v>
      </c>
      <c r="T2881" s="0" t="n">
        <v>0</v>
      </c>
      <c r="U2881" s="18" t="s">
        <v>130</v>
      </c>
      <c r="V2881" s="18" t="s">
        <v>156</v>
      </c>
      <c r="W2881" s="0" t="str">
        <f aca="false">IF(AND(X2881&gt;=6,X2881&lt;14),"A",IF(AND(X2881&gt;=14,X2881&lt;22),"B","C"))</f>
        <v>B</v>
      </c>
      <c r="X2881" s="18" t="n">
        <f aca="false">HOUR(H2881)</f>
        <v>16</v>
      </c>
      <c r="Y2881" s="18" t="n">
        <f aca="false">ROUND((I2881-H2881)*1440,0)</f>
        <v>45</v>
      </c>
      <c r="Z2881" s="18" t="n">
        <f aca="false">ROUND((J2881-I2881)*1440,0)</f>
        <v>5</v>
      </c>
      <c r="AA2881" s="18" t="n">
        <f aca="false">ROUND((K2881-J2881)*1440,0)</f>
        <v>35</v>
      </c>
      <c r="AB2881" s="18" t="n">
        <f aca="false">ROUND((L2881-K2881)*1440,0)</f>
        <v>51</v>
      </c>
      <c r="AC2881" s="18" t="n">
        <f aca="false">ROUND((M2881-L2881)*1440,0)</f>
        <v>32</v>
      </c>
      <c r="AD2881" s="18" t="n">
        <f aca="false">IF(N2881="","",ROUND((N2881-M2881)*1440,0))</f>
        <v>143</v>
      </c>
      <c r="AE2881" s="18" t="n">
        <f aca="false">IF(O2881="","",ROUND((O2881-N2881)*1440,0))</f>
        <v>24</v>
      </c>
      <c r="AF2881" s="18" t="n">
        <f aca="false">IF(P2881="","",ROUND((P2881-O2881)*1440,0))</f>
        <v>16</v>
      </c>
      <c r="AG2881" s="18" t="n">
        <f aca="false">IF(Q2881="","",ROUND((Q2881-P2881)*1440,0))</f>
        <v>29</v>
      </c>
      <c r="AH2881" s="18" t="n">
        <f aca="false">IF(Q2881="","",ROUND((Q2881-H2881)*1440,0))</f>
        <v>380</v>
      </c>
      <c r="AI2881" s="19" t="n">
        <f aca="false">ROUND(IF(O2881="",Assumptions!$B$25-K2881,O2881-K2881)*24,1)</f>
        <v>4.2</v>
      </c>
      <c r="AJ2881" s="20" t="n">
        <f aca="false">ROUND(MAX(N(Y2881)/Assumptions!$C$5, N(Z2881)/Assumptions!$C$6, N(AA2881)/Assumptions!$C$7, N(AB2881)/Assumptions!$C$8, N(AC2881)/Assumptions!$C$9, N(AD2881)/Assumptions!$C$10, N(AE2881)/Assumptions!$C$11, N(AF2881)/Assumptions!$C$12, N(AG2881)/Assumptions!$C$13),3)</f>
        <v>4.767</v>
      </c>
      <c r="AK2881" s="0" t="str">
        <f aca="false">IF(OR(U2881="Pending",U2881="On Hold"),"Open GRN (awaiting)",IF(AJ2881&lt;=1,"Within SLA",IF(ROUND(N(Y2881)/Assumptions!$C$5,3)=AJ2881,"Gate Wait",IF(ROUND(N(Z2881)/Assumptions!$C$6,3)=AJ2881,"Dock Wait",IF(ROUND(N(AA2881)/Assumptions!$C$7,3)=AJ2881,"Unloading",IF(ROUND(N(AB2881)/Assumptions!$C$8,3)=AJ2881,"Unload-to-QC Wait",IF(ROUND(N(AC2881)/Assumptions!$C$9,3)=AJ2881,"QC",IF(ROUND(N(AD2881)/Assumptions!$C$10,3)=AJ2881,"QC-to-GRN Wait",IF(ROUND(N(AE2881)/Assumptions!$C$11,3)=AJ2881,"GRN Processing",IF(ROUND(N(AF2881)/Assumptions!$C$12,3)=AJ2881,"GRN-to-Putaway Wait",IF(ROUND(N(AG2881)/Assumptions!$C$13,3)=AJ2881,"Putaway","Within SLA")))))))))))</f>
        <v>QC-to-GRN Wait</v>
      </c>
    </row>
    <row r="2882" customFormat="false" ht="15" hidden="false" customHeight="false" outlineLevel="0" collapsed="false">
      <c r="A2882" s="0" t="s">
        <v>8208</v>
      </c>
      <c r="B2882" s="0" t="s">
        <v>8209</v>
      </c>
      <c r="C2882" s="0" t="s">
        <v>159</v>
      </c>
      <c r="D2882" s="0" t="s">
        <v>135</v>
      </c>
      <c r="E2882" s="0" t="s">
        <v>3178</v>
      </c>
      <c r="F2882" s="0" t="s">
        <v>172</v>
      </c>
      <c r="G2882" s="0" t="s">
        <v>138</v>
      </c>
      <c r="H2882" s="17" t="n">
        <v>46273.7055555556</v>
      </c>
      <c r="I2882" s="17" t="n">
        <v>46273.7243055556</v>
      </c>
      <c r="J2882" s="17" t="n">
        <v>46273.7298611111</v>
      </c>
      <c r="K2882" s="17" t="n">
        <v>46273.7402777778</v>
      </c>
      <c r="L2882" s="17" t="n">
        <v>46273.75625</v>
      </c>
      <c r="M2882" s="17" t="n">
        <v>46273.7909722222</v>
      </c>
      <c r="N2882" s="17" t="n">
        <v>46273.8201388889</v>
      </c>
      <c r="O2882" s="17" t="n">
        <v>46273.8715277778</v>
      </c>
      <c r="P2882" s="17" t="n">
        <v>46273.8805555556</v>
      </c>
      <c r="Q2882" s="17" t="n">
        <v>46273.8881944444</v>
      </c>
      <c r="R2882" s="0" t="n">
        <v>513</v>
      </c>
      <c r="S2882" s="0" t="n">
        <v>0</v>
      </c>
      <c r="T2882" s="0" t="n">
        <v>0</v>
      </c>
      <c r="U2882" s="18" t="s">
        <v>130</v>
      </c>
      <c r="V2882" s="18" t="s">
        <v>131</v>
      </c>
      <c r="W2882" s="0" t="str">
        <f aca="false">IF(AND(X2882&gt;=6,X2882&lt;14),"A",IF(AND(X2882&gt;=14,X2882&lt;22),"B","C"))</f>
        <v>B</v>
      </c>
      <c r="X2882" s="18" t="n">
        <f aca="false">HOUR(H2882)</f>
        <v>16</v>
      </c>
      <c r="Y2882" s="18" t="n">
        <f aca="false">ROUND((I2882-H2882)*1440,0)</f>
        <v>27</v>
      </c>
      <c r="Z2882" s="18" t="n">
        <f aca="false">ROUND((J2882-I2882)*1440,0)</f>
        <v>8</v>
      </c>
      <c r="AA2882" s="18" t="n">
        <f aca="false">ROUND((K2882-J2882)*1440,0)</f>
        <v>15</v>
      </c>
      <c r="AB2882" s="18" t="n">
        <f aca="false">ROUND((L2882-K2882)*1440,0)</f>
        <v>23</v>
      </c>
      <c r="AC2882" s="18" t="n">
        <f aca="false">ROUND((M2882-L2882)*1440,0)</f>
        <v>50</v>
      </c>
      <c r="AD2882" s="18" t="n">
        <f aca="false">IF(N2882="","",ROUND((N2882-M2882)*1440,0))</f>
        <v>42</v>
      </c>
      <c r="AE2882" s="18" t="n">
        <f aca="false">IF(O2882="","",ROUND((O2882-N2882)*1440,0))</f>
        <v>74</v>
      </c>
      <c r="AF2882" s="18" t="n">
        <f aca="false">IF(P2882="","",ROUND((P2882-O2882)*1440,0))</f>
        <v>13</v>
      </c>
      <c r="AG2882" s="18" t="n">
        <f aca="false">IF(Q2882="","",ROUND((Q2882-P2882)*1440,0))</f>
        <v>11</v>
      </c>
      <c r="AH2882" s="18" t="n">
        <f aca="false">IF(Q2882="","",ROUND((Q2882-H2882)*1440,0))</f>
        <v>263</v>
      </c>
      <c r="AI2882" s="19" t="n">
        <f aca="false">ROUND(IF(O2882="",Assumptions!$B$25-K2882,O2882-K2882)*24,1)</f>
        <v>3.2</v>
      </c>
      <c r="AJ2882" s="20" t="n">
        <f aca="false">ROUND(MAX(N(Y2882)/Assumptions!$C$5, N(Z2882)/Assumptions!$C$6, N(AA2882)/Assumptions!$C$7, N(AB2882)/Assumptions!$C$8, N(AC2882)/Assumptions!$C$9, N(AD2882)/Assumptions!$C$10, N(AE2882)/Assumptions!$C$11, N(AF2882)/Assumptions!$C$12, N(AG2882)/Assumptions!$C$13),3)</f>
        <v>1.644</v>
      </c>
      <c r="AK2882" s="0" t="str">
        <f aca="false">IF(OR(U2882="Pending",U2882="On Hold"),"Open GRN (awaiting)",IF(AJ2882&lt;=1,"Within SLA",IF(ROUND(N(Y2882)/Assumptions!$C$5,3)=AJ2882,"Gate Wait",IF(ROUND(N(Z2882)/Assumptions!$C$6,3)=AJ2882,"Dock Wait",IF(ROUND(N(AA2882)/Assumptions!$C$7,3)=AJ2882,"Unloading",IF(ROUND(N(AB2882)/Assumptions!$C$8,3)=AJ2882,"Unload-to-QC Wait",IF(ROUND(N(AC2882)/Assumptions!$C$9,3)=AJ2882,"QC",IF(ROUND(N(AD2882)/Assumptions!$C$10,3)=AJ2882,"QC-to-GRN Wait",IF(ROUND(N(AE2882)/Assumptions!$C$11,3)=AJ2882,"GRN Processing",IF(ROUND(N(AF2882)/Assumptions!$C$12,3)=AJ2882,"GRN-to-Putaway Wait",IF(ROUND(N(AG2882)/Assumptions!$C$13,3)=AJ2882,"Putaway","Within SLA")))))))))))</f>
        <v>GRN Processing</v>
      </c>
    </row>
    <row r="2883" customFormat="false" ht="15" hidden="false" customHeight="false" outlineLevel="0" collapsed="false">
      <c r="A2883" s="0" t="s">
        <v>8210</v>
      </c>
      <c r="B2883" s="0" t="s">
        <v>8211</v>
      </c>
      <c r="C2883" s="0" t="s">
        <v>170</v>
      </c>
      <c r="D2883" s="0" t="s">
        <v>135</v>
      </c>
      <c r="E2883" s="0" t="s">
        <v>8212</v>
      </c>
      <c r="F2883" s="0" t="s">
        <v>137</v>
      </c>
      <c r="G2883" s="0" t="s">
        <v>138</v>
      </c>
      <c r="H2883" s="17" t="n">
        <v>46273.7159722222</v>
      </c>
      <c r="I2883" s="17" t="n">
        <v>46273.7444444444</v>
      </c>
      <c r="J2883" s="17" t="n">
        <v>46273.7479166667</v>
      </c>
      <c r="K2883" s="17" t="n">
        <v>46273.7659722222</v>
      </c>
      <c r="L2883" s="17" t="n">
        <v>46273.78125</v>
      </c>
      <c r="M2883" s="17" t="n">
        <v>46273.8256944444</v>
      </c>
      <c r="N2883" s="17" t="n">
        <v>46273.9965277778</v>
      </c>
      <c r="O2883" s="17" t="n">
        <v>46274.2152777778</v>
      </c>
      <c r="P2883" s="17" t="n">
        <v>46274.2201388889</v>
      </c>
      <c r="Q2883" s="17" t="n">
        <v>46274.2368055556</v>
      </c>
      <c r="R2883" s="0" t="n">
        <v>194</v>
      </c>
      <c r="S2883" s="0" t="n">
        <v>9</v>
      </c>
      <c r="T2883" s="0" t="n">
        <v>0</v>
      </c>
      <c r="U2883" s="18" t="s">
        <v>123</v>
      </c>
      <c r="V2883" s="18" t="s">
        <v>156</v>
      </c>
      <c r="W2883" s="0" t="str">
        <f aca="false">IF(AND(X2883&gt;=6,X2883&lt;14),"A",IF(AND(X2883&gt;=14,X2883&lt;22),"B","C"))</f>
        <v>B</v>
      </c>
      <c r="X2883" s="18" t="n">
        <f aca="false">HOUR(H2883)</f>
        <v>17</v>
      </c>
      <c r="Y2883" s="18" t="n">
        <f aca="false">ROUND((I2883-H2883)*1440,0)</f>
        <v>41</v>
      </c>
      <c r="Z2883" s="18" t="n">
        <f aca="false">ROUND((J2883-I2883)*1440,0)</f>
        <v>5</v>
      </c>
      <c r="AA2883" s="18" t="n">
        <f aca="false">ROUND((K2883-J2883)*1440,0)</f>
        <v>26</v>
      </c>
      <c r="AB2883" s="18" t="n">
        <f aca="false">ROUND((L2883-K2883)*1440,0)</f>
        <v>22</v>
      </c>
      <c r="AC2883" s="18" t="n">
        <f aca="false">ROUND((M2883-L2883)*1440,0)</f>
        <v>64</v>
      </c>
      <c r="AD2883" s="18" t="n">
        <f aca="false">IF(N2883="","",ROUND((N2883-M2883)*1440,0))</f>
        <v>246</v>
      </c>
      <c r="AE2883" s="18" t="n">
        <f aca="false">IF(O2883="","",ROUND((O2883-N2883)*1440,0))</f>
        <v>315</v>
      </c>
      <c r="AF2883" s="18" t="n">
        <f aca="false">IF(P2883="","",ROUND((P2883-O2883)*1440,0))</f>
        <v>7</v>
      </c>
      <c r="AG2883" s="18" t="n">
        <f aca="false">IF(Q2883="","",ROUND((Q2883-P2883)*1440,0))</f>
        <v>24</v>
      </c>
      <c r="AH2883" s="18" t="n">
        <f aca="false">IF(Q2883="","",ROUND((Q2883-H2883)*1440,0))</f>
        <v>750</v>
      </c>
      <c r="AI2883" s="19" t="n">
        <f aca="false">ROUND(IF(O2883="",Assumptions!$B$25-K2883,O2883-K2883)*24,1)</f>
        <v>10.8</v>
      </c>
      <c r="AJ2883" s="20" t="n">
        <f aca="false">ROUND(MAX(N(Y2883)/Assumptions!$C$5, N(Z2883)/Assumptions!$C$6, N(AA2883)/Assumptions!$C$7, N(AB2883)/Assumptions!$C$8, N(AC2883)/Assumptions!$C$9, N(AD2883)/Assumptions!$C$10, N(AE2883)/Assumptions!$C$11, N(AF2883)/Assumptions!$C$12, N(AG2883)/Assumptions!$C$13),3)</f>
        <v>8.2</v>
      </c>
      <c r="AK2883" s="0" t="str">
        <f aca="false">IF(OR(U2883="Pending",U2883="On Hold"),"Open GRN (awaiting)",IF(AJ2883&lt;=1,"Within SLA",IF(ROUND(N(Y2883)/Assumptions!$C$5,3)=AJ2883,"Gate Wait",IF(ROUND(N(Z2883)/Assumptions!$C$6,3)=AJ2883,"Dock Wait",IF(ROUND(N(AA2883)/Assumptions!$C$7,3)=AJ2883,"Unloading",IF(ROUND(N(AB2883)/Assumptions!$C$8,3)=AJ2883,"Unload-to-QC Wait",IF(ROUND(N(AC2883)/Assumptions!$C$9,3)=AJ2883,"QC",IF(ROUND(N(AD2883)/Assumptions!$C$10,3)=AJ2883,"QC-to-GRN Wait",IF(ROUND(N(AE2883)/Assumptions!$C$11,3)=AJ2883,"GRN Processing",IF(ROUND(N(AF2883)/Assumptions!$C$12,3)=AJ2883,"GRN-to-Putaway Wait",IF(ROUND(N(AG2883)/Assumptions!$C$13,3)=AJ2883,"Putaway","Within SLA")))))))))))</f>
        <v>QC-to-GRN Wait</v>
      </c>
    </row>
    <row r="2884" customFormat="false" ht="15" hidden="false" customHeight="false" outlineLevel="0" collapsed="false">
      <c r="A2884" s="0" t="s">
        <v>8213</v>
      </c>
      <c r="B2884" s="0" t="s">
        <v>8214</v>
      </c>
      <c r="C2884" s="0" t="s">
        <v>175</v>
      </c>
      <c r="D2884" s="0" t="s">
        <v>135</v>
      </c>
      <c r="E2884" s="0" t="s">
        <v>8215</v>
      </c>
      <c r="F2884" s="0" t="s">
        <v>177</v>
      </c>
      <c r="G2884" s="0" t="s">
        <v>138</v>
      </c>
      <c r="H2884" s="17" t="n">
        <v>46273.7340277778</v>
      </c>
      <c r="I2884" s="17" t="n">
        <v>46273.7409722222</v>
      </c>
      <c r="J2884" s="17" t="n">
        <v>46273.7472222222</v>
      </c>
      <c r="K2884" s="17" t="n">
        <v>46273.7743055556</v>
      </c>
      <c r="L2884" s="17" t="n">
        <v>46273.78125</v>
      </c>
      <c r="M2884" s="17" t="n">
        <v>46273.8201388889</v>
      </c>
      <c r="N2884" s="17" t="n">
        <v>46273.9215277778</v>
      </c>
      <c r="O2884" s="17" t="n">
        <v>46273.9409722222</v>
      </c>
      <c r="P2884" s="17" t="n">
        <v>46273.9555555556</v>
      </c>
      <c r="Q2884" s="17" t="n">
        <v>46273.9638888889</v>
      </c>
      <c r="R2884" s="0" t="n">
        <v>538</v>
      </c>
      <c r="S2884" s="0" t="n">
        <v>0</v>
      </c>
      <c r="T2884" s="0" t="n">
        <v>0</v>
      </c>
      <c r="U2884" s="18" t="s">
        <v>130</v>
      </c>
      <c r="V2884" s="18" t="s">
        <v>144</v>
      </c>
      <c r="W2884" s="0" t="str">
        <f aca="false">IF(AND(X2884&gt;=6,X2884&lt;14),"A",IF(AND(X2884&gt;=14,X2884&lt;22),"B","C"))</f>
        <v>B</v>
      </c>
      <c r="X2884" s="18" t="n">
        <f aca="false">HOUR(H2884)</f>
        <v>17</v>
      </c>
      <c r="Y2884" s="18" t="n">
        <f aca="false">ROUND((I2884-H2884)*1440,0)</f>
        <v>10</v>
      </c>
      <c r="Z2884" s="18" t="n">
        <f aca="false">ROUND((J2884-I2884)*1440,0)</f>
        <v>9</v>
      </c>
      <c r="AA2884" s="18" t="n">
        <f aca="false">ROUND((K2884-J2884)*1440,0)</f>
        <v>39</v>
      </c>
      <c r="AB2884" s="18" t="n">
        <f aca="false">ROUND((L2884-K2884)*1440,0)</f>
        <v>10</v>
      </c>
      <c r="AC2884" s="18" t="n">
        <f aca="false">ROUND((M2884-L2884)*1440,0)</f>
        <v>56</v>
      </c>
      <c r="AD2884" s="18" t="n">
        <f aca="false">IF(N2884="","",ROUND((N2884-M2884)*1440,0))</f>
        <v>146</v>
      </c>
      <c r="AE2884" s="18" t="n">
        <f aca="false">IF(O2884="","",ROUND((O2884-N2884)*1440,0))</f>
        <v>28</v>
      </c>
      <c r="AF2884" s="18" t="n">
        <f aca="false">IF(P2884="","",ROUND((P2884-O2884)*1440,0))</f>
        <v>21</v>
      </c>
      <c r="AG2884" s="18" t="n">
        <f aca="false">IF(Q2884="","",ROUND((Q2884-P2884)*1440,0))</f>
        <v>12</v>
      </c>
      <c r="AH2884" s="18" t="n">
        <f aca="false">IF(Q2884="","",ROUND((Q2884-H2884)*1440,0))</f>
        <v>331</v>
      </c>
      <c r="AI2884" s="19" t="n">
        <f aca="false">ROUND(IF(O2884="",Assumptions!$B$25-K2884,O2884-K2884)*24,1)</f>
        <v>4</v>
      </c>
      <c r="AJ2884" s="20" t="n">
        <f aca="false">ROUND(MAX(N(Y2884)/Assumptions!$C$5, N(Z2884)/Assumptions!$C$6, N(AA2884)/Assumptions!$C$7, N(AB2884)/Assumptions!$C$8, N(AC2884)/Assumptions!$C$9, N(AD2884)/Assumptions!$C$10, N(AE2884)/Assumptions!$C$11, N(AF2884)/Assumptions!$C$12, N(AG2884)/Assumptions!$C$13),3)</f>
        <v>4.867</v>
      </c>
      <c r="AK2884" s="0" t="str">
        <f aca="false">IF(OR(U2884="Pending",U2884="On Hold"),"Open GRN (awaiting)",IF(AJ2884&lt;=1,"Within SLA",IF(ROUND(N(Y2884)/Assumptions!$C$5,3)=AJ2884,"Gate Wait",IF(ROUND(N(Z2884)/Assumptions!$C$6,3)=AJ2884,"Dock Wait",IF(ROUND(N(AA2884)/Assumptions!$C$7,3)=AJ2884,"Unloading",IF(ROUND(N(AB2884)/Assumptions!$C$8,3)=AJ2884,"Unload-to-QC Wait",IF(ROUND(N(AC2884)/Assumptions!$C$9,3)=AJ2884,"QC",IF(ROUND(N(AD2884)/Assumptions!$C$10,3)=AJ2884,"QC-to-GRN Wait",IF(ROUND(N(AE2884)/Assumptions!$C$11,3)=AJ2884,"GRN Processing",IF(ROUND(N(AF2884)/Assumptions!$C$12,3)=AJ2884,"GRN-to-Putaway Wait",IF(ROUND(N(AG2884)/Assumptions!$C$13,3)=AJ2884,"Putaway","Within SLA")))))))))))</f>
        <v>QC-to-GRN Wait</v>
      </c>
    </row>
    <row r="2885" customFormat="false" ht="15" hidden="false" customHeight="false" outlineLevel="0" collapsed="false">
      <c r="A2885" s="0" t="s">
        <v>8216</v>
      </c>
      <c r="B2885" s="0" t="s">
        <v>8217</v>
      </c>
      <c r="C2885" s="0" t="s">
        <v>126</v>
      </c>
      <c r="D2885" s="0" t="s">
        <v>119</v>
      </c>
      <c r="E2885" s="0" t="s">
        <v>1472</v>
      </c>
      <c r="F2885" s="0" t="s">
        <v>128</v>
      </c>
      <c r="G2885" s="0" t="s">
        <v>122</v>
      </c>
      <c r="H2885" s="17" t="n">
        <v>46273.7347222222</v>
      </c>
      <c r="I2885" s="17" t="n">
        <v>46273.7534722222</v>
      </c>
      <c r="J2885" s="17" t="n">
        <v>46273.7590277778</v>
      </c>
      <c r="K2885" s="17" t="n">
        <v>46273.78125</v>
      </c>
      <c r="L2885" s="17" t="n">
        <v>46273.7875</v>
      </c>
      <c r="M2885" s="17" t="n">
        <v>46273.8027777778</v>
      </c>
      <c r="N2885" s="17" t="n">
        <v>46273.80625</v>
      </c>
      <c r="O2885" s="17" t="n">
        <v>46273.8645833333</v>
      </c>
      <c r="P2885" s="17" t="n">
        <v>46273.8875</v>
      </c>
      <c r="Q2885" s="17" t="n">
        <v>46273.8944444444</v>
      </c>
      <c r="R2885" s="0" t="n">
        <v>508</v>
      </c>
      <c r="S2885" s="0" t="n">
        <v>0</v>
      </c>
      <c r="T2885" s="0" t="n">
        <v>0</v>
      </c>
      <c r="U2885" s="18" t="s">
        <v>130</v>
      </c>
      <c r="V2885" s="18" t="s">
        <v>131</v>
      </c>
      <c r="W2885" s="0" t="str">
        <f aca="false">IF(AND(X2885&gt;=6,X2885&lt;14),"A",IF(AND(X2885&gt;=14,X2885&lt;22),"B","C"))</f>
        <v>B</v>
      </c>
      <c r="X2885" s="18" t="n">
        <f aca="false">HOUR(H2885)</f>
        <v>17</v>
      </c>
      <c r="Y2885" s="18" t="n">
        <f aca="false">ROUND((I2885-H2885)*1440,0)</f>
        <v>27</v>
      </c>
      <c r="Z2885" s="18" t="n">
        <f aca="false">ROUND((J2885-I2885)*1440,0)</f>
        <v>8</v>
      </c>
      <c r="AA2885" s="18" t="n">
        <f aca="false">ROUND((K2885-J2885)*1440,0)</f>
        <v>32</v>
      </c>
      <c r="AB2885" s="18" t="n">
        <f aca="false">ROUND((L2885-K2885)*1440,0)</f>
        <v>9</v>
      </c>
      <c r="AC2885" s="18" t="n">
        <f aca="false">ROUND((M2885-L2885)*1440,0)</f>
        <v>22</v>
      </c>
      <c r="AD2885" s="18" t="n">
        <f aca="false">IF(N2885="","",ROUND((N2885-M2885)*1440,0))</f>
        <v>5</v>
      </c>
      <c r="AE2885" s="18" t="n">
        <f aca="false">IF(O2885="","",ROUND((O2885-N2885)*1440,0))</f>
        <v>84</v>
      </c>
      <c r="AF2885" s="18" t="n">
        <f aca="false">IF(P2885="","",ROUND((P2885-O2885)*1440,0))</f>
        <v>33</v>
      </c>
      <c r="AG2885" s="18" t="n">
        <f aca="false">IF(Q2885="","",ROUND((Q2885-P2885)*1440,0))</f>
        <v>10</v>
      </c>
      <c r="AH2885" s="18" t="n">
        <f aca="false">IF(Q2885="","",ROUND((Q2885-H2885)*1440,0))</f>
        <v>230</v>
      </c>
      <c r="AI2885" s="19" t="n">
        <f aca="false">ROUND(IF(O2885="",Assumptions!$B$25-K2885,O2885-K2885)*24,1)</f>
        <v>2</v>
      </c>
      <c r="AJ2885" s="20" t="n">
        <f aca="false">ROUND(MAX(N(Y2885)/Assumptions!$C$5, N(Z2885)/Assumptions!$C$6, N(AA2885)/Assumptions!$C$7, N(AB2885)/Assumptions!$C$8, N(AC2885)/Assumptions!$C$9, N(AD2885)/Assumptions!$C$10, N(AE2885)/Assumptions!$C$11, N(AF2885)/Assumptions!$C$12, N(AG2885)/Assumptions!$C$13),3)</f>
        <v>1.867</v>
      </c>
      <c r="AK2885" s="0" t="str">
        <f aca="false">IF(OR(U2885="Pending",U2885="On Hold"),"Open GRN (awaiting)",IF(AJ2885&lt;=1,"Within SLA",IF(ROUND(N(Y2885)/Assumptions!$C$5,3)=AJ2885,"Gate Wait",IF(ROUND(N(Z2885)/Assumptions!$C$6,3)=AJ2885,"Dock Wait",IF(ROUND(N(AA2885)/Assumptions!$C$7,3)=AJ2885,"Unloading",IF(ROUND(N(AB2885)/Assumptions!$C$8,3)=AJ2885,"Unload-to-QC Wait",IF(ROUND(N(AC2885)/Assumptions!$C$9,3)=AJ2885,"QC",IF(ROUND(N(AD2885)/Assumptions!$C$10,3)=AJ2885,"QC-to-GRN Wait",IF(ROUND(N(AE2885)/Assumptions!$C$11,3)=AJ2885,"GRN Processing",IF(ROUND(N(AF2885)/Assumptions!$C$12,3)=AJ2885,"GRN-to-Putaway Wait",IF(ROUND(N(AG2885)/Assumptions!$C$13,3)=AJ2885,"Putaway","Within SLA")))))))))))</f>
        <v>GRN Processing</v>
      </c>
    </row>
    <row r="2886" customFormat="false" ht="15" hidden="false" customHeight="false" outlineLevel="0" collapsed="false">
      <c r="A2886" s="0" t="s">
        <v>8218</v>
      </c>
      <c r="B2886" s="0" t="s">
        <v>8219</v>
      </c>
      <c r="C2886" s="0" t="s">
        <v>118</v>
      </c>
      <c r="D2886" s="0" t="s">
        <v>119</v>
      </c>
      <c r="E2886" s="0" t="s">
        <v>8220</v>
      </c>
      <c r="F2886" s="0" t="s">
        <v>121</v>
      </c>
      <c r="G2886" s="0" t="s">
        <v>129</v>
      </c>
      <c r="H2886" s="17" t="n">
        <v>46273.7430555556</v>
      </c>
      <c r="I2886" s="17" t="n">
        <v>46273.7548611111</v>
      </c>
      <c r="J2886" s="17" t="n">
        <v>46273.7576388889</v>
      </c>
      <c r="K2886" s="17" t="n">
        <v>46273.76875</v>
      </c>
      <c r="L2886" s="17" t="n">
        <v>46273.7763888889</v>
      </c>
      <c r="M2886" s="17" t="n">
        <v>46273.8229166667</v>
      </c>
      <c r="N2886" s="17" t="n">
        <v>46273.8395833333</v>
      </c>
      <c r="O2886" s="17" t="n">
        <v>46273.8958333333</v>
      </c>
      <c r="P2886" s="17" t="n">
        <v>46273.9055555556</v>
      </c>
      <c r="Q2886" s="17" t="n">
        <v>46273.9166666667</v>
      </c>
      <c r="R2886" s="0" t="n">
        <v>153</v>
      </c>
      <c r="S2886" s="0" t="n">
        <v>0</v>
      </c>
      <c r="T2886" s="0" t="n">
        <v>0</v>
      </c>
      <c r="U2886" s="18" t="s">
        <v>130</v>
      </c>
      <c r="V2886" s="18" t="s">
        <v>156</v>
      </c>
      <c r="W2886" s="0" t="str">
        <f aca="false">IF(AND(X2886&gt;=6,X2886&lt;14),"A",IF(AND(X2886&gt;=14,X2886&lt;22),"B","C"))</f>
        <v>B</v>
      </c>
      <c r="X2886" s="18" t="n">
        <f aca="false">HOUR(H2886)</f>
        <v>17</v>
      </c>
      <c r="Y2886" s="18" t="n">
        <f aca="false">ROUND((I2886-H2886)*1440,0)</f>
        <v>17</v>
      </c>
      <c r="Z2886" s="18" t="n">
        <f aca="false">ROUND((J2886-I2886)*1440,0)</f>
        <v>4</v>
      </c>
      <c r="AA2886" s="18" t="n">
        <f aca="false">ROUND((K2886-J2886)*1440,0)</f>
        <v>16</v>
      </c>
      <c r="AB2886" s="18" t="n">
        <f aca="false">ROUND((L2886-K2886)*1440,0)</f>
        <v>11</v>
      </c>
      <c r="AC2886" s="18" t="n">
        <f aca="false">ROUND((M2886-L2886)*1440,0)</f>
        <v>67</v>
      </c>
      <c r="AD2886" s="18" t="n">
        <f aca="false">IF(N2886="","",ROUND((N2886-M2886)*1440,0))</f>
        <v>24</v>
      </c>
      <c r="AE2886" s="18" t="n">
        <f aca="false">IF(O2886="","",ROUND((O2886-N2886)*1440,0))</f>
        <v>81</v>
      </c>
      <c r="AF2886" s="18" t="n">
        <f aca="false">IF(P2886="","",ROUND((P2886-O2886)*1440,0))</f>
        <v>14</v>
      </c>
      <c r="AG2886" s="18" t="n">
        <f aca="false">IF(Q2886="","",ROUND((Q2886-P2886)*1440,0))</f>
        <v>16</v>
      </c>
      <c r="AH2886" s="18" t="n">
        <f aca="false">IF(Q2886="","",ROUND((Q2886-H2886)*1440,0))</f>
        <v>250</v>
      </c>
      <c r="AI2886" s="19" t="n">
        <f aca="false">ROUND(IF(O2886="",Assumptions!$B$25-K2886,O2886-K2886)*24,1)</f>
        <v>3.1</v>
      </c>
      <c r="AJ2886" s="20" t="n">
        <f aca="false">ROUND(MAX(N(Y2886)/Assumptions!$C$5, N(Z2886)/Assumptions!$C$6, N(AA2886)/Assumptions!$C$7, N(AB2886)/Assumptions!$C$8, N(AC2886)/Assumptions!$C$9, N(AD2886)/Assumptions!$C$10, N(AE2886)/Assumptions!$C$11, N(AF2886)/Assumptions!$C$12, N(AG2886)/Assumptions!$C$13),3)</f>
        <v>1.8</v>
      </c>
      <c r="AK2886" s="0" t="str">
        <f aca="false">IF(OR(U2886="Pending",U2886="On Hold"),"Open GRN (awaiting)",IF(AJ2886&lt;=1,"Within SLA",IF(ROUND(N(Y2886)/Assumptions!$C$5,3)=AJ2886,"Gate Wait",IF(ROUND(N(Z2886)/Assumptions!$C$6,3)=AJ2886,"Dock Wait",IF(ROUND(N(AA2886)/Assumptions!$C$7,3)=AJ2886,"Unloading",IF(ROUND(N(AB2886)/Assumptions!$C$8,3)=AJ2886,"Unload-to-QC Wait",IF(ROUND(N(AC2886)/Assumptions!$C$9,3)=AJ2886,"QC",IF(ROUND(N(AD2886)/Assumptions!$C$10,3)=AJ2886,"QC-to-GRN Wait",IF(ROUND(N(AE2886)/Assumptions!$C$11,3)=AJ2886,"GRN Processing",IF(ROUND(N(AF2886)/Assumptions!$C$12,3)=AJ2886,"GRN-to-Putaway Wait",IF(ROUND(N(AG2886)/Assumptions!$C$13,3)=AJ2886,"Putaway","Within SLA")))))))))))</f>
        <v>GRN Processing</v>
      </c>
    </row>
    <row r="2887" customFormat="false" ht="15" hidden="false" customHeight="false" outlineLevel="0" collapsed="false">
      <c r="A2887" s="0" t="s">
        <v>8221</v>
      </c>
      <c r="B2887" s="0" t="s">
        <v>8222</v>
      </c>
      <c r="C2887" s="0" t="s">
        <v>118</v>
      </c>
      <c r="D2887" s="0" t="s">
        <v>135</v>
      </c>
      <c r="E2887" s="0" t="s">
        <v>8223</v>
      </c>
      <c r="F2887" s="0" t="s">
        <v>121</v>
      </c>
      <c r="G2887" s="0" t="s">
        <v>178</v>
      </c>
      <c r="H2887" s="17" t="n">
        <v>46273.7979166667</v>
      </c>
      <c r="I2887" s="17" t="n">
        <v>46273.8083333333</v>
      </c>
      <c r="J2887" s="17" t="n">
        <v>46273.8194444445</v>
      </c>
      <c r="K2887" s="17" t="n">
        <v>46273.9027777778</v>
      </c>
      <c r="L2887" s="17" t="n">
        <v>46273.9243055556</v>
      </c>
      <c r="M2887" s="17" t="n">
        <v>46273.9333333333</v>
      </c>
      <c r="N2887" s="17" t="n">
        <v>46273.9604166667</v>
      </c>
      <c r="O2887" s="17" t="n">
        <v>46274.0173611111</v>
      </c>
      <c r="P2887" s="17" t="n">
        <v>46274.0256944444</v>
      </c>
      <c r="Q2887" s="17" t="n">
        <v>46274.0756944444</v>
      </c>
      <c r="R2887" s="0" t="n">
        <v>1157</v>
      </c>
      <c r="S2887" s="0" t="n">
        <v>0</v>
      </c>
      <c r="T2887" s="0" t="n">
        <v>0</v>
      </c>
      <c r="U2887" s="18" t="s">
        <v>130</v>
      </c>
      <c r="V2887" s="18" t="s">
        <v>144</v>
      </c>
      <c r="W2887" s="0" t="str">
        <f aca="false">IF(AND(X2887&gt;=6,X2887&lt;14),"A",IF(AND(X2887&gt;=14,X2887&lt;22),"B","C"))</f>
        <v>B</v>
      </c>
      <c r="X2887" s="18" t="n">
        <f aca="false">HOUR(H2887)</f>
        <v>19</v>
      </c>
      <c r="Y2887" s="18" t="n">
        <f aca="false">ROUND((I2887-H2887)*1440,0)</f>
        <v>15</v>
      </c>
      <c r="Z2887" s="18" t="n">
        <f aca="false">ROUND((J2887-I2887)*1440,0)</f>
        <v>16</v>
      </c>
      <c r="AA2887" s="18" t="n">
        <f aca="false">ROUND((K2887-J2887)*1440,0)</f>
        <v>120</v>
      </c>
      <c r="AB2887" s="18" t="n">
        <f aca="false">ROUND((L2887-K2887)*1440,0)</f>
        <v>31</v>
      </c>
      <c r="AC2887" s="18" t="n">
        <f aca="false">ROUND((M2887-L2887)*1440,0)</f>
        <v>13</v>
      </c>
      <c r="AD2887" s="18" t="n">
        <f aca="false">IF(N2887="","",ROUND((N2887-M2887)*1440,0))</f>
        <v>39</v>
      </c>
      <c r="AE2887" s="18" t="n">
        <f aca="false">IF(O2887="","",ROUND((O2887-N2887)*1440,0))</f>
        <v>82</v>
      </c>
      <c r="AF2887" s="18" t="n">
        <f aca="false">IF(P2887="","",ROUND((P2887-O2887)*1440,0))</f>
        <v>12</v>
      </c>
      <c r="AG2887" s="18" t="n">
        <f aca="false">IF(Q2887="","",ROUND((Q2887-P2887)*1440,0))</f>
        <v>72</v>
      </c>
      <c r="AH2887" s="18" t="n">
        <f aca="false">IF(Q2887="","",ROUND((Q2887-H2887)*1440,0))</f>
        <v>400</v>
      </c>
      <c r="AI2887" s="19" t="n">
        <f aca="false">ROUND(IF(O2887="",Assumptions!$B$25-K2887,O2887-K2887)*24,1)</f>
        <v>2.8</v>
      </c>
      <c r="AJ2887" s="20" t="n">
        <f aca="false">ROUND(MAX(N(Y2887)/Assumptions!$C$5, N(Z2887)/Assumptions!$C$6, N(AA2887)/Assumptions!$C$7, N(AB2887)/Assumptions!$C$8, N(AC2887)/Assumptions!$C$9, N(AD2887)/Assumptions!$C$10, N(AE2887)/Assumptions!$C$11, N(AF2887)/Assumptions!$C$12, N(AG2887)/Assumptions!$C$13),3)</f>
        <v>2.067</v>
      </c>
      <c r="AK2887" s="0" t="str">
        <f aca="false">IF(OR(U2887="Pending",U2887="On Hold"),"Open GRN (awaiting)",IF(AJ2887&lt;=1,"Within SLA",IF(ROUND(N(Y2887)/Assumptions!$C$5,3)=AJ2887,"Gate Wait",IF(ROUND(N(Z2887)/Assumptions!$C$6,3)=AJ2887,"Dock Wait",IF(ROUND(N(AA2887)/Assumptions!$C$7,3)=AJ2887,"Unloading",IF(ROUND(N(AB2887)/Assumptions!$C$8,3)=AJ2887,"Unload-to-QC Wait",IF(ROUND(N(AC2887)/Assumptions!$C$9,3)=AJ2887,"QC",IF(ROUND(N(AD2887)/Assumptions!$C$10,3)=AJ2887,"QC-to-GRN Wait",IF(ROUND(N(AE2887)/Assumptions!$C$11,3)=AJ2887,"GRN Processing",IF(ROUND(N(AF2887)/Assumptions!$C$12,3)=AJ2887,"GRN-to-Putaway Wait",IF(ROUND(N(AG2887)/Assumptions!$C$13,3)=AJ2887,"Putaway","Within SLA")))))))))))</f>
        <v>Unload-to-QC Wait</v>
      </c>
    </row>
    <row r="2888" customFormat="false" ht="15" hidden="false" customHeight="false" outlineLevel="0" collapsed="false">
      <c r="A2888" s="0" t="s">
        <v>8224</v>
      </c>
      <c r="B2888" s="0" t="s">
        <v>8225</v>
      </c>
      <c r="C2888" s="0" t="s">
        <v>252</v>
      </c>
      <c r="D2888" s="0" t="s">
        <v>135</v>
      </c>
      <c r="E2888" s="0" t="s">
        <v>8226</v>
      </c>
      <c r="F2888" s="0" t="s">
        <v>177</v>
      </c>
      <c r="G2888" s="0" t="s">
        <v>178</v>
      </c>
      <c r="H2888" s="17" t="n">
        <v>46274.0076388889</v>
      </c>
      <c r="I2888" s="17" t="n">
        <v>46274.0118055556</v>
      </c>
      <c r="J2888" s="17" t="n">
        <v>46274.0194444444</v>
      </c>
      <c r="K2888" s="17" t="n">
        <v>46274.0451388889</v>
      </c>
      <c r="L2888" s="17" t="n">
        <v>46274.0548611111</v>
      </c>
      <c r="M2888" s="17" t="n">
        <v>46274.0798611111</v>
      </c>
      <c r="N2888" s="17" t="n">
        <v>46274.0944444445</v>
      </c>
      <c r="O2888" s="17" t="n">
        <v>46274.1270833333</v>
      </c>
      <c r="P2888" s="17" t="n">
        <v>46274.1361111111</v>
      </c>
      <c r="Q2888" s="17" t="n">
        <v>46274.1513888889</v>
      </c>
      <c r="R2888" s="0" t="n">
        <v>232</v>
      </c>
      <c r="S2888" s="0" t="n">
        <v>0</v>
      </c>
      <c r="T2888" s="0" t="n">
        <v>0</v>
      </c>
      <c r="U2888" s="18" t="s">
        <v>130</v>
      </c>
      <c r="V2888" s="18" t="s">
        <v>144</v>
      </c>
      <c r="W2888" s="0" t="str">
        <f aca="false">IF(AND(X2888&gt;=6,X2888&lt;14),"A",IF(AND(X2888&gt;=14,X2888&lt;22),"B","C"))</f>
        <v>C</v>
      </c>
      <c r="X2888" s="18" t="n">
        <f aca="false">HOUR(H2888)</f>
        <v>0</v>
      </c>
      <c r="Y2888" s="18" t="n">
        <f aca="false">ROUND((I2888-H2888)*1440,0)</f>
        <v>6</v>
      </c>
      <c r="Z2888" s="18" t="n">
        <f aca="false">ROUND((J2888-I2888)*1440,0)</f>
        <v>11</v>
      </c>
      <c r="AA2888" s="18" t="n">
        <f aca="false">ROUND((K2888-J2888)*1440,0)</f>
        <v>37</v>
      </c>
      <c r="AB2888" s="18" t="n">
        <f aca="false">ROUND((L2888-K2888)*1440,0)</f>
        <v>14</v>
      </c>
      <c r="AC2888" s="18" t="n">
        <f aca="false">ROUND((M2888-L2888)*1440,0)</f>
        <v>36</v>
      </c>
      <c r="AD2888" s="18" t="n">
        <f aca="false">IF(N2888="","",ROUND((N2888-M2888)*1440,0))</f>
        <v>21</v>
      </c>
      <c r="AE2888" s="18" t="n">
        <f aca="false">IF(O2888="","",ROUND((O2888-N2888)*1440,0))</f>
        <v>47</v>
      </c>
      <c r="AF2888" s="18" t="n">
        <f aca="false">IF(P2888="","",ROUND((P2888-O2888)*1440,0))</f>
        <v>13</v>
      </c>
      <c r="AG2888" s="18" t="n">
        <f aca="false">IF(Q2888="","",ROUND((Q2888-P2888)*1440,0))</f>
        <v>22</v>
      </c>
      <c r="AH2888" s="18" t="n">
        <f aca="false">IF(Q2888="","",ROUND((Q2888-H2888)*1440,0))</f>
        <v>207</v>
      </c>
      <c r="AI2888" s="19" t="n">
        <f aca="false">ROUND(IF(O2888="",Assumptions!$B$25-K2888,O2888-K2888)*24,1)</f>
        <v>2</v>
      </c>
      <c r="AJ2888" s="20" t="n">
        <f aca="false">ROUND(MAX(N(Y2888)/Assumptions!$C$5, N(Z2888)/Assumptions!$C$6, N(AA2888)/Assumptions!$C$7, N(AB2888)/Assumptions!$C$8, N(AC2888)/Assumptions!$C$9, N(AD2888)/Assumptions!$C$10, N(AE2888)/Assumptions!$C$11, N(AF2888)/Assumptions!$C$12, N(AG2888)/Assumptions!$C$13),3)</f>
        <v>1.044</v>
      </c>
      <c r="AK2888" s="0" t="str">
        <f aca="false">IF(OR(U2888="Pending",U2888="On Hold"),"Open GRN (awaiting)",IF(AJ2888&lt;=1,"Within SLA",IF(ROUND(N(Y2888)/Assumptions!$C$5,3)=AJ2888,"Gate Wait",IF(ROUND(N(Z2888)/Assumptions!$C$6,3)=AJ2888,"Dock Wait",IF(ROUND(N(AA2888)/Assumptions!$C$7,3)=AJ2888,"Unloading",IF(ROUND(N(AB2888)/Assumptions!$C$8,3)=AJ2888,"Unload-to-QC Wait",IF(ROUND(N(AC2888)/Assumptions!$C$9,3)=AJ2888,"QC",IF(ROUND(N(AD2888)/Assumptions!$C$10,3)=AJ2888,"QC-to-GRN Wait",IF(ROUND(N(AE2888)/Assumptions!$C$11,3)=AJ2888,"GRN Processing",IF(ROUND(N(AF2888)/Assumptions!$C$12,3)=AJ2888,"GRN-to-Putaway Wait",IF(ROUND(N(AG2888)/Assumptions!$C$13,3)=AJ2888,"Putaway","Within SLA")))))))))))</f>
        <v>GRN Processing</v>
      </c>
    </row>
    <row r="2889" customFormat="false" ht="15" hidden="false" customHeight="false" outlineLevel="0" collapsed="false">
      <c r="A2889" s="0" t="s">
        <v>8227</v>
      </c>
      <c r="B2889" s="0" t="s">
        <v>8228</v>
      </c>
      <c r="C2889" s="0" t="s">
        <v>153</v>
      </c>
      <c r="D2889" s="0" t="s">
        <v>135</v>
      </c>
      <c r="E2889" s="0" t="s">
        <v>4101</v>
      </c>
      <c r="F2889" s="0" t="s">
        <v>155</v>
      </c>
      <c r="G2889" s="0" t="s">
        <v>138</v>
      </c>
      <c r="H2889" s="17" t="n">
        <v>46274.0159722222</v>
      </c>
      <c r="I2889" s="17" t="n">
        <v>46274.0506944444</v>
      </c>
      <c r="J2889" s="17" t="n">
        <v>46274.0604166667</v>
      </c>
      <c r="K2889" s="17" t="n">
        <v>46274.1118055556</v>
      </c>
      <c r="L2889" s="17" t="n">
        <v>46274.1194444444</v>
      </c>
      <c r="M2889" s="17" t="n">
        <v>46274.1395833333</v>
      </c>
      <c r="N2889" s="17" t="n">
        <v>46274.1791666667</v>
      </c>
      <c r="O2889" s="17" t="n">
        <v>46274.2527777778</v>
      </c>
      <c r="P2889" s="17" t="n">
        <v>46274.2597222222</v>
      </c>
      <c r="Q2889" s="17" t="n">
        <v>46274.2784722222</v>
      </c>
      <c r="R2889" s="0" t="n">
        <v>1208</v>
      </c>
      <c r="S2889" s="0" t="n">
        <v>0</v>
      </c>
      <c r="T2889" s="0" t="n">
        <v>0</v>
      </c>
      <c r="U2889" s="18" t="s">
        <v>130</v>
      </c>
      <c r="V2889" s="18" t="s">
        <v>156</v>
      </c>
      <c r="W2889" s="0" t="str">
        <f aca="false">IF(AND(X2889&gt;=6,X2889&lt;14),"A",IF(AND(X2889&gt;=14,X2889&lt;22),"B","C"))</f>
        <v>C</v>
      </c>
      <c r="X2889" s="18" t="n">
        <f aca="false">HOUR(H2889)</f>
        <v>0</v>
      </c>
      <c r="Y2889" s="18" t="n">
        <f aca="false">ROUND((I2889-H2889)*1440,0)</f>
        <v>50</v>
      </c>
      <c r="Z2889" s="18" t="n">
        <f aca="false">ROUND((J2889-I2889)*1440,0)</f>
        <v>14</v>
      </c>
      <c r="AA2889" s="18" t="n">
        <f aca="false">ROUND((K2889-J2889)*1440,0)</f>
        <v>74</v>
      </c>
      <c r="AB2889" s="18" t="n">
        <f aca="false">ROUND((L2889-K2889)*1440,0)</f>
        <v>11</v>
      </c>
      <c r="AC2889" s="18" t="n">
        <f aca="false">ROUND((M2889-L2889)*1440,0)</f>
        <v>29</v>
      </c>
      <c r="AD2889" s="18" t="n">
        <f aca="false">IF(N2889="","",ROUND((N2889-M2889)*1440,0))</f>
        <v>57</v>
      </c>
      <c r="AE2889" s="18" t="n">
        <f aca="false">IF(O2889="","",ROUND((O2889-N2889)*1440,0))</f>
        <v>106</v>
      </c>
      <c r="AF2889" s="18" t="n">
        <f aca="false">IF(P2889="","",ROUND((P2889-O2889)*1440,0))</f>
        <v>10</v>
      </c>
      <c r="AG2889" s="18" t="n">
        <f aca="false">IF(Q2889="","",ROUND((Q2889-P2889)*1440,0))</f>
        <v>27</v>
      </c>
      <c r="AH2889" s="18" t="n">
        <f aca="false">IF(Q2889="","",ROUND((Q2889-H2889)*1440,0))</f>
        <v>378</v>
      </c>
      <c r="AI2889" s="19" t="n">
        <f aca="false">ROUND(IF(O2889="",Assumptions!$B$25-K2889,O2889-K2889)*24,1)</f>
        <v>3.4</v>
      </c>
      <c r="AJ2889" s="20" t="n">
        <f aca="false">ROUND(MAX(N(Y2889)/Assumptions!$C$5, N(Z2889)/Assumptions!$C$6, N(AA2889)/Assumptions!$C$7, N(AB2889)/Assumptions!$C$8, N(AC2889)/Assumptions!$C$9, N(AD2889)/Assumptions!$C$10, N(AE2889)/Assumptions!$C$11, N(AF2889)/Assumptions!$C$12, N(AG2889)/Assumptions!$C$13),3)</f>
        <v>2.356</v>
      </c>
      <c r="AK2889" s="0" t="str">
        <f aca="false">IF(OR(U2889="Pending",U2889="On Hold"),"Open GRN (awaiting)",IF(AJ2889&lt;=1,"Within SLA",IF(ROUND(N(Y2889)/Assumptions!$C$5,3)=AJ2889,"Gate Wait",IF(ROUND(N(Z2889)/Assumptions!$C$6,3)=AJ2889,"Dock Wait",IF(ROUND(N(AA2889)/Assumptions!$C$7,3)=AJ2889,"Unloading",IF(ROUND(N(AB2889)/Assumptions!$C$8,3)=AJ2889,"Unload-to-QC Wait",IF(ROUND(N(AC2889)/Assumptions!$C$9,3)=AJ2889,"QC",IF(ROUND(N(AD2889)/Assumptions!$C$10,3)=AJ2889,"QC-to-GRN Wait",IF(ROUND(N(AE2889)/Assumptions!$C$11,3)=AJ2889,"GRN Processing",IF(ROUND(N(AF2889)/Assumptions!$C$12,3)=AJ2889,"GRN-to-Putaway Wait",IF(ROUND(N(AG2889)/Assumptions!$C$13,3)=AJ2889,"Putaway","Within SLA")))))))))))</f>
        <v>GRN Processing</v>
      </c>
    </row>
    <row r="2890" customFormat="false" ht="15" hidden="false" customHeight="false" outlineLevel="0" collapsed="false">
      <c r="A2890" s="0" t="s">
        <v>8229</v>
      </c>
      <c r="B2890" s="0" t="s">
        <v>8230</v>
      </c>
      <c r="C2890" s="0" t="s">
        <v>218</v>
      </c>
      <c r="D2890" s="0" t="s">
        <v>119</v>
      </c>
      <c r="E2890" s="0" t="s">
        <v>1642</v>
      </c>
      <c r="F2890" s="0" t="s">
        <v>137</v>
      </c>
      <c r="G2890" s="0" t="s">
        <v>129</v>
      </c>
      <c r="H2890" s="17" t="n">
        <v>46274.1104166667</v>
      </c>
      <c r="I2890" s="17" t="n">
        <v>46274.1194444444</v>
      </c>
      <c r="J2890" s="17" t="n">
        <v>46274.1256944445</v>
      </c>
      <c r="K2890" s="17" t="n">
        <v>46274.14375</v>
      </c>
      <c r="L2890" s="17" t="n">
        <v>46274.1486111111</v>
      </c>
      <c r="M2890" s="17" t="n">
        <v>46274.18125</v>
      </c>
      <c r="N2890" s="17" t="n">
        <v>46274.2180555556</v>
      </c>
      <c r="O2890" s="17" t="n">
        <v>46274.2659722222</v>
      </c>
      <c r="P2890" s="17" t="n">
        <v>46274.2715277778</v>
      </c>
      <c r="Q2890" s="17" t="n">
        <v>46274.2833333333</v>
      </c>
      <c r="R2890" s="0" t="n">
        <v>108</v>
      </c>
      <c r="S2890" s="0" t="n">
        <v>0</v>
      </c>
      <c r="T2890" s="0" t="n">
        <v>0</v>
      </c>
      <c r="U2890" s="18" t="s">
        <v>130</v>
      </c>
      <c r="V2890" s="18" t="s">
        <v>144</v>
      </c>
      <c r="W2890" s="0" t="str">
        <f aca="false">IF(AND(X2890&gt;=6,X2890&lt;14),"A",IF(AND(X2890&gt;=14,X2890&lt;22),"B","C"))</f>
        <v>C</v>
      </c>
      <c r="X2890" s="18" t="n">
        <f aca="false">HOUR(H2890)</f>
        <v>2</v>
      </c>
      <c r="Y2890" s="18" t="n">
        <f aca="false">ROUND((I2890-H2890)*1440,0)</f>
        <v>13</v>
      </c>
      <c r="Z2890" s="18" t="n">
        <f aca="false">ROUND((J2890-I2890)*1440,0)</f>
        <v>9</v>
      </c>
      <c r="AA2890" s="18" t="n">
        <f aca="false">ROUND((K2890-J2890)*1440,0)</f>
        <v>26</v>
      </c>
      <c r="AB2890" s="18" t="n">
        <f aca="false">ROUND((L2890-K2890)*1440,0)</f>
        <v>7</v>
      </c>
      <c r="AC2890" s="18" t="n">
        <f aca="false">ROUND((M2890-L2890)*1440,0)</f>
        <v>47</v>
      </c>
      <c r="AD2890" s="18" t="n">
        <f aca="false">IF(N2890="","",ROUND((N2890-M2890)*1440,0))</f>
        <v>53</v>
      </c>
      <c r="AE2890" s="18" t="n">
        <f aca="false">IF(O2890="","",ROUND((O2890-N2890)*1440,0))</f>
        <v>69</v>
      </c>
      <c r="AF2890" s="18" t="n">
        <f aca="false">IF(P2890="","",ROUND((P2890-O2890)*1440,0))</f>
        <v>8</v>
      </c>
      <c r="AG2890" s="18" t="n">
        <f aca="false">IF(Q2890="","",ROUND((Q2890-P2890)*1440,0))</f>
        <v>17</v>
      </c>
      <c r="AH2890" s="18" t="n">
        <f aca="false">IF(Q2890="","",ROUND((Q2890-H2890)*1440,0))</f>
        <v>249</v>
      </c>
      <c r="AI2890" s="19" t="n">
        <f aca="false">ROUND(IF(O2890="",Assumptions!$B$25-K2890,O2890-K2890)*24,1)</f>
        <v>2.9</v>
      </c>
      <c r="AJ2890" s="20" t="n">
        <f aca="false">ROUND(MAX(N(Y2890)/Assumptions!$C$5, N(Z2890)/Assumptions!$C$6, N(AA2890)/Assumptions!$C$7, N(AB2890)/Assumptions!$C$8, N(AC2890)/Assumptions!$C$9, N(AD2890)/Assumptions!$C$10, N(AE2890)/Assumptions!$C$11, N(AF2890)/Assumptions!$C$12, N(AG2890)/Assumptions!$C$13),3)</f>
        <v>1.767</v>
      </c>
      <c r="AK2890" s="0" t="str">
        <f aca="false">IF(OR(U2890="Pending",U2890="On Hold"),"Open GRN (awaiting)",IF(AJ2890&lt;=1,"Within SLA",IF(ROUND(N(Y2890)/Assumptions!$C$5,3)=AJ2890,"Gate Wait",IF(ROUND(N(Z2890)/Assumptions!$C$6,3)=AJ2890,"Dock Wait",IF(ROUND(N(AA2890)/Assumptions!$C$7,3)=AJ2890,"Unloading",IF(ROUND(N(AB2890)/Assumptions!$C$8,3)=AJ2890,"Unload-to-QC Wait",IF(ROUND(N(AC2890)/Assumptions!$C$9,3)=AJ2890,"QC",IF(ROUND(N(AD2890)/Assumptions!$C$10,3)=AJ2890,"QC-to-GRN Wait",IF(ROUND(N(AE2890)/Assumptions!$C$11,3)=AJ2890,"GRN Processing",IF(ROUND(N(AF2890)/Assumptions!$C$12,3)=AJ2890,"GRN-to-Putaway Wait",IF(ROUND(N(AG2890)/Assumptions!$C$13,3)=AJ2890,"Putaway","Within SLA")))))))))))</f>
        <v>QC-to-GRN Wait</v>
      </c>
    </row>
    <row r="2891" customFormat="false" ht="15" hidden="false" customHeight="false" outlineLevel="0" collapsed="false">
      <c r="A2891" s="0" t="s">
        <v>8231</v>
      </c>
      <c r="B2891" s="0" t="s">
        <v>8232</v>
      </c>
      <c r="C2891" s="0" t="s">
        <v>134</v>
      </c>
      <c r="D2891" s="0" t="s">
        <v>119</v>
      </c>
      <c r="E2891" s="0" t="s">
        <v>8233</v>
      </c>
      <c r="F2891" s="0" t="s">
        <v>149</v>
      </c>
      <c r="G2891" s="0" t="s">
        <v>129</v>
      </c>
      <c r="H2891" s="17" t="n">
        <v>46274.1236111111</v>
      </c>
      <c r="I2891" s="17" t="n">
        <v>46274.1319444445</v>
      </c>
      <c r="J2891" s="17" t="n">
        <v>46274.1409722222</v>
      </c>
      <c r="K2891" s="17" t="n">
        <v>46274.1645833333</v>
      </c>
      <c r="L2891" s="17" t="n">
        <v>46274.1729166667</v>
      </c>
      <c r="M2891" s="17" t="n">
        <v>46274.1881944445</v>
      </c>
      <c r="N2891" s="17" t="n">
        <v>46274.3319444444</v>
      </c>
      <c r="O2891" s="17" t="n">
        <v>46274.3430555556</v>
      </c>
      <c r="P2891" s="17" t="n">
        <v>46274.35625</v>
      </c>
      <c r="Q2891" s="17" t="n">
        <v>46274.3708333333</v>
      </c>
      <c r="R2891" s="0" t="n">
        <v>287</v>
      </c>
      <c r="S2891" s="0" t="n">
        <v>0</v>
      </c>
      <c r="T2891" s="0" t="n">
        <v>0</v>
      </c>
      <c r="U2891" s="18" t="s">
        <v>130</v>
      </c>
      <c r="V2891" s="18" t="s">
        <v>131</v>
      </c>
      <c r="W2891" s="0" t="str">
        <f aca="false">IF(AND(X2891&gt;=6,X2891&lt;14),"A",IF(AND(X2891&gt;=14,X2891&lt;22),"B","C"))</f>
        <v>C</v>
      </c>
      <c r="X2891" s="18" t="n">
        <f aca="false">HOUR(H2891)</f>
        <v>2</v>
      </c>
      <c r="Y2891" s="18" t="n">
        <f aca="false">ROUND((I2891-H2891)*1440,0)</f>
        <v>12</v>
      </c>
      <c r="Z2891" s="18" t="n">
        <f aca="false">ROUND((J2891-I2891)*1440,0)</f>
        <v>13</v>
      </c>
      <c r="AA2891" s="18" t="n">
        <f aca="false">ROUND((K2891-J2891)*1440,0)</f>
        <v>34</v>
      </c>
      <c r="AB2891" s="18" t="n">
        <f aca="false">ROUND((L2891-K2891)*1440,0)</f>
        <v>12</v>
      </c>
      <c r="AC2891" s="18" t="n">
        <f aca="false">ROUND((M2891-L2891)*1440,0)</f>
        <v>22</v>
      </c>
      <c r="AD2891" s="18" t="n">
        <f aca="false">IF(N2891="","",ROUND((N2891-M2891)*1440,0))</f>
        <v>207</v>
      </c>
      <c r="AE2891" s="18" t="n">
        <f aca="false">IF(O2891="","",ROUND((O2891-N2891)*1440,0))</f>
        <v>16</v>
      </c>
      <c r="AF2891" s="18" t="n">
        <f aca="false">IF(P2891="","",ROUND((P2891-O2891)*1440,0))</f>
        <v>19</v>
      </c>
      <c r="AG2891" s="18" t="n">
        <f aca="false">IF(Q2891="","",ROUND((Q2891-P2891)*1440,0))</f>
        <v>21</v>
      </c>
      <c r="AH2891" s="18" t="n">
        <f aca="false">IF(Q2891="","",ROUND((Q2891-H2891)*1440,0))</f>
        <v>356</v>
      </c>
      <c r="AI2891" s="19" t="n">
        <f aca="false">ROUND(IF(O2891="",Assumptions!$B$25-K2891,O2891-K2891)*24,1)</f>
        <v>4.3</v>
      </c>
      <c r="AJ2891" s="20" t="n">
        <f aca="false">ROUND(MAX(N(Y2891)/Assumptions!$C$5, N(Z2891)/Assumptions!$C$6, N(AA2891)/Assumptions!$C$7, N(AB2891)/Assumptions!$C$8, N(AC2891)/Assumptions!$C$9, N(AD2891)/Assumptions!$C$10, N(AE2891)/Assumptions!$C$11, N(AF2891)/Assumptions!$C$12, N(AG2891)/Assumptions!$C$13),3)</f>
        <v>6.9</v>
      </c>
      <c r="AK2891" s="0" t="str">
        <f aca="false">IF(OR(U2891="Pending",U2891="On Hold"),"Open GRN (awaiting)",IF(AJ2891&lt;=1,"Within SLA",IF(ROUND(N(Y2891)/Assumptions!$C$5,3)=AJ2891,"Gate Wait",IF(ROUND(N(Z2891)/Assumptions!$C$6,3)=AJ2891,"Dock Wait",IF(ROUND(N(AA2891)/Assumptions!$C$7,3)=AJ2891,"Unloading",IF(ROUND(N(AB2891)/Assumptions!$C$8,3)=AJ2891,"Unload-to-QC Wait",IF(ROUND(N(AC2891)/Assumptions!$C$9,3)=AJ2891,"QC",IF(ROUND(N(AD2891)/Assumptions!$C$10,3)=AJ2891,"QC-to-GRN Wait",IF(ROUND(N(AE2891)/Assumptions!$C$11,3)=AJ2891,"GRN Processing",IF(ROUND(N(AF2891)/Assumptions!$C$12,3)=AJ2891,"GRN-to-Putaway Wait",IF(ROUND(N(AG2891)/Assumptions!$C$13,3)=AJ2891,"Putaway","Within SLA")))))))))))</f>
        <v>QC-to-GRN Wait</v>
      </c>
    </row>
    <row r="2892" customFormat="false" ht="15" hidden="false" customHeight="false" outlineLevel="0" collapsed="false">
      <c r="A2892" s="0" t="s">
        <v>8234</v>
      </c>
      <c r="B2892" s="0" t="s">
        <v>8235</v>
      </c>
      <c r="C2892" s="0" t="s">
        <v>126</v>
      </c>
      <c r="D2892" s="0" t="s">
        <v>119</v>
      </c>
      <c r="E2892" s="0" t="s">
        <v>5261</v>
      </c>
      <c r="F2892" s="0" t="s">
        <v>128</v>
      </c>
      <c r="G2892" s="0" t="s">
        <v>122</v>
      </c>
      <c r="H2892" s="17" t="n">
        <v>46274.2444444444</v>
      </c>
      <c r="I2892" s="17" t="n">
        <v>46274.2597222222</v>
      </c>
      <c r="J2892" s="17" t="n">
        <v>46274.2673611111</v>
      </c>
      <c r="K2892" s="17" t="n">
        <v>46274.3152777778</v>
      </c>
      <c r="L2892" s="17" t="n">
        <v>46274.3243055556</v>
      </c>
      <c r="M2892" s="17" t="n">
        <v>46274.3645833333</v>
      </c>
      <c r="N2892" s="17" t="n">
        <v>46274.3895833333</v>
      </c>
      <c r="O2892" s="17" t="n">
        <v>46274.4236111111</v>
      </c>
      <c r="P2892" s="17" t="n">
        <v>46274.4333333333</v>
      </c>
      <c r="Q2892" s="17" t="n">
        <v>46274.4868055556</v>
      </c>
      <c r="R2892" s="0" t="n">
        <v>875</v>
      </c>
      <c r="S2892" s="0" t="n">
        <v>0</v>
      </c>
      <c r="T2892" s="0" t="n">
        <v>0</v>
      </c>
      <c r="U2892" s="18" t="s">
        <v>130</v>
      </c>
      <c r="V2892" s="18" t="s">
        <v>144</v>
      </c>
      <c r="W2892" s="0" t="str">
        <f aca="false">IF(AND(X2892&gt;=6,X2892&lt;14),"A",IF(AND(X2892&gt;=14,X2892&lt;22),"B","C"))</f>
        <v>C</v>
      </c>
      <c r="X2892" s="18" t="n">
        <f aca="false">HOUR(H2892)</f>
        <v>5</v>
      </c>
      <c r="Y2892" s="18" t="n">
        <f aca="false">ROUND((I2892-H2892)*1440,0)</f>
        <v>22</v>
      </c>
      <c r="Z2892" s="18" t="n">
        <f aca="false">ROUND((J2892-I2892)*1440,0)</f>
        <v>11</v>
      </c>
      <c r="AA2892" s="18" t="n">
        <f aca="false">ROUND((K2892-J2892)*1440,0)</f>
        <v>69</v>
      </c>
      <c r="AB2892" s="18" t="n">
        <f aca="false">ROUND((L2892-K2892)*1440,0)</f>
        <v>13</v>
      </c>
      <c r="AC2892" s="18" t="n">
        <f aca="false">ROUND((M2892-L2892)*1440,0)</f>
        <v>58</v>
      </c>
      <c r="AD2892" s="18" t="n">
        <f aca="false">IF(N2892="","",ROUND((N2892-M2892)*1440,0))</f>
        <v>36</v>
      </c>
      <c r="AE2892" s="18" t="n">
        <f aca="false">IF(O2892="","",ROUND((O2892-N2892)*1440,0))</f>
        <v>49</v>
      </c>
      <c r="AF2892" s="18" t="n">
        <f aca="false">IF(P2892="","",ROUND((P2892-O2892)*1440,0))</f>
        <v>14</v>
      </c>
      <c r="AG2892" s="18" t="n">
        <f aca="false">IF(Q2892="","",ROUND((Q2892-P2892)*1440,0))</f>
        <v>77</v>
      </c>
      <c r="AH2892" s="18" t="n">
        <f aca="false">IF(Q2892="","",ROUND((Q2892-H2892)*1440,0))</f>
        <v>349</v>
      </c>
      <c r="AI2892" s="19" t="n">
        <f aca="false">ROUND(IF(O2892="",Assumptions!$B$25-K2892,O2892-K2892)*24,1)</f>
        <v>2.6</v>
      </c>
      <c r="AJ2892" s="20" t="n">
        <f aca="false">ROUND(MAX(N(Y2892)/Assumptions!$C$5, N(Z2892)/Assumptions!$C$6, N(AA2892)/Assumptions!$C$7, N(AB2892)/Assumptions!$C$8, N(AC2892)/Assumptions!$C$9, N(AD2892)/Assumptions!$C$10, N(AE2892)/Assumptions!$C$11, N(AF2892)/Assumptions!$C$12, N(AG2892)/Assumptions!$C$13),3)</f>
        <v>1.925</v>
      </c>
      <c r="AK2892" s="0" t="str">
        <f aca="false">IF(OR(U2892="Pending",U2892="On Hold"),"Open GRN (awaiting)",IF(AJ2892&lt;=1,"Within SLA",IF(ROUND(N(Y2892)/Assumptions!$C$5,3)=AJ2892,"Gate Wait",IF(ROUND(N(Z2892)/Assumptions!$C$6,3)=AJ2892,"Dock Wait",IF(ROUND(N(AA2892)/Assumptions!$C$7,3)=AJ2892,"Unloading",IF(ROUND(N(AB2892)/Assumptions!$C$8,3)=AJ2892,"Unload-to-QC Wait",IF(ROUND(N(AC2892)/Assumptions!$C$9,3)=AJ2892,"QC",IF(ROUND(N(AD2892)/Assumptions!$C$10,3)=AJ2892,"QC-to-GRN Wait",IF(ROUND(N(AE2892)/Assumptions!$C$11,3)=AJ2892,"GRN Processing",IF(ROUND(N(AF2892)/Assumptions!$C$12,3)=AJ2892,"GRN-to-Putaway Wait",IF(ROUND(N(AG2892)/Assumptions!$C$13,3)=AJ2892,"Putaway","Within SLA")))))))))))</f>
        <v>Putaway</v>
      </c>
    </row>
    <row r="2893" customFormat="false" ht="15" hidden="false" customHeight="false" outlineLevel="0" collapsed="false">
      <c r="A2893" s="0" t="s">
        <v>8236</v>
      </c>
      <c r="B2893" s="0" t="s">
        <v>8237</v>
      </c>
      <c r="C2893" s="0" t="s">
        <v>286</v>
      </c>
      <c r="D2893" s="0" t="s">
        <v>135</v>
      </c>
      <c r="E2893" s="0" t="s">
        <v>8238</v>
      </c>
      <c r="F2893" s="0" t="s">
        <v>121</v>
      </c>
      <c r="G2893" s="0" t="s">
        <v>178</v>
      </c>
      <c r="H2893" s="17" t="n">
        <v>46274.3361111111</v>
      </c>
      <c r="I2893" s="17" t="n">
        <v>46274.3458333333</v>
      </c>
      <c r="J2893" s="17" t="n">
        <v>46274.3527777778</v>
      </c>
      <c r="K2893" s="17" t="n">
        <v>46274.3756944445</v>
      </c>
      <c r="L2893" s="17" t="n">
        <v>46274.3854166667</v>
      </c>
      <c r="M2893" s="17" t="n">
        <v>46274.3986111111</v>
      </c>
      <c r="N2893" s="17" t="n">
        <v>46274.4201388889</v>
      </c>
      <c r="O2893" s="17" t="n">
        <v>46274.4423611111</v>
      </c>
      <c r="P2893" s="17" t="n">
        <v>46274.4590277778</v>
      </c>
      <c r="Q2893" s="17" t="n">
        <v>46274.4770833333</v>
      </c>
      <c r="R2893" s="0" t="n">
        <v>420</v>
      </c>
      <c r="S2893" s="0" t="n">
        <v>0</v>
      </c>
      <c r="T2893" s="0" t="n">
        <v>0</v>
      </c>
      <c r="U2893" s="18" t="s">
        <v>130</v>
      </c>
      <c r="V2893" s="18" t="s">
        <v>139</v>
      </c>
      <c r="W2893" s="0" t="str">
        <f aca="false">IF(AND(X2893&gt;=6,X2893&lt;14),"A",IF(AND(X2893&gt;=14,X2893&lt;22),"B","C"))</f>
        <v>A</v>
      </c>
      <c r="X2893" s="18" t="n">
        <f aca="false">HOUR(H2893)</f>
        <v>8</v>
      </c>
      <c r="Y2893" s="18" t="n">
        <f aca="false">ROUND((I2893-H2893)*1440,0)</f>
        <v>14</v>
      </c>
      <c r="Z2893" s="18" t="n">
        <f aca="false">ROUND((J2893-I2893)*1440,0)</f>
        <v>10</v>
      </c>
      <c r="AA2893" s="18" t="n">
        <f aca="false">ROUND((K2893-J2893)*1440,0)</f>
        <v>33</v>
      </c>
      <c r="AB2893" s="18" t="n">
        <f aca="false">ROUND((L2893-K2893)*1440,0)</f>
        <v>14</v>
      </c>
      <c r="AC2893" s="18" t="n">
        <f aca="false">ROUND((M2893-L2893)*1440,0)</f>
        <v>19</v>
      </c>
      <c r="AD2893" s="18" t="n">
        <f aca="false">IF(N2893="","",ROUND((N2893-M2893)*1440,0))</f>
        <v>31</v>
      </c>
      <c r="AE2893" s="18" t="n">
        <f aca="false">IF(O2893="","",ROUND((O2893-N2893)*1440,0))</f>
        <v>32</v>
      </c>
      <c r="AF2893" s="18" t="n">
        <f aca="false">IF(P2893="","",ROUND((P2893-O2893)*1440,0))</f>
        <v>24</v>
      </c>
      <c r="AG2893" s="18" t="n">
        <f aca="false">IF(Q2893="","",ROUND((Q2893-P2893)*1440,0))</f>
        <v>26</v>
      </c>
      <c r="AH2893" s="18" t="n">
        <f aca="false">IF(Q2893="","",ROUND((Q2893-H2893)*1440,0))</f>
        <v>203</v>
      </c>
      <c r="AI2893" s="19" t="n">
        <f aca="false">ROUND(IF(O2893="",Assumptions!$B$25-K2893,O2893-K2893)*24,1)</f>
        <v>1.6</v>
      </c>
      <c r="AJ2893" s="20" t="n">
        <f aca="false">ROUND(MAX(N(Y2893)/Assumptions!$C$5, N(Z2893)/Assumptions!$C$6, N(AA2893)/Assumptions!$C$7, N(AB2893)/Assumptions!$C$8, N(AC2893)/Assumptions!$C$9, N(AD2893)/Assumptions!$C$10, N(AE2893)/Assumptions!$C$11, N(AF2893)/Assumptions!$C$12, N(AG2893)/Assumptions!$C$13),3)</f>
        <v>1.2</v>
      </c>
      <c r="AK2893" s="0" t="str">
        <f aca="false">IF(OR(U2893="Pending",U2893="On Hold"),"Open GRN (awaiting)",IF(AJ2893&lt;=1,"Within SLA",IF(ROUND(N(Y2893)/Assumptions!$C$5,3)=AJ2893,"Gate Wait",IF(ROUND(N(Z2893)/Assumptions!$C$6,3)=AJ2893,"Dock Wait",IF(ROUND(N(AA2893)/Assumptions!$C$7,3)=AJ2893,"Unloading",IF(ROUND(N(AB2893)/Assumptions!$C$8,3)=AJ2893,"Unload-to-QC Wait",IF(ROUND(N(AC2893)/Assumptions!$C$9,3)=AJ2893,"QC",IF(ROUND(N(AD2893)/Assumptions!$C$10,3)=AJ2893,"QC-to-GRN Wait",IF(ROUND(N(AE2893)/Assumptions!$C$11,3)=AJ2893,"GRN Processing",IF(ROUND(N(AF2893)/Assumptions!$C$12,3)=AJ2893,"GRN-to-Putaway Wait",IF(ROUND(N(AG2893)/Assumptions!$C$13,3)=AJ2893,"Putaway","Within SLA")))))))))))</f>
        <v>GRN-to-Putaway Wait</v>
      </c>
    </row>
    <row r="2894" customFormat="false" ht="15" hidden="false" customHeight="false" outlineLevel="0" collapsed="false">
      <c r="A2894" s="0" t="s">
        <v>8239</v>
      </c>
      <c r="B2894" s="0" t="s">
        <v>8240</v>
      </c>
      <c r="C2894" s="0" t="s">
        <v>218</v>
      </c>
      <c r="D2894" s="0" t="s">
        <v>147</v>
      </c>
      <c r="E2894" s="0" t="s">
        <v>8241</v>
      </c>
      <c r="F2894" s="0" t="s">
        <v>137</v>
      </c>
      <c r="G2894" s="0" t="s">
        <v>150</v>
      </c>
      <c r="H2894" s="17" t="n">
        <v>46274.3402777778</v>
      </c>
      <c r="I2894" s="17" t="n">
        <v>46274.5097222222</v>
      </c>
      <c r="J2894" s="17" t="n">
        <v>46274.5159722222</v>
      </c>
      <c r="K2894" s="17" t="n">
        <v>46274.5402777778</v>
      </c>
      <c r="L2894" s="17" t="n">
        <v>46274.5465277778</v>
      </c>
      <c r="M2894" s="17" t="n">
        <v>46274.5611111111</v>
      </c>
      <c r="N2894" s="17" t="n">
        <v>46274.7444444444</v>
      </c>
      <c r="O2894" s="17" t="n">
        <v>46274.7479166667</v>
      </c>
      <c r="P2894" s="17" t="n">
        <v>46274.7770833333</v>
      </c>
      <c r="Q2894" s="17" t="n">
        <v>46274.7888888889</v>
      </c>
      <c r="R2894" s="0" t="n">
        <v>640</v>
      </c>
      <c r="S2894" s="0" t="n">
        <v>0</v>
      </c>
      <c r="T2894" s="0" t="n">
        <v>0</v>
      </c>
      <c r="U2894" s="18" t="s">
        <v>130</v>
      </c>
      <c r="V2894" s="18" t="s">
        <v>131</v>
      </c>
      <c r="W2894" s="0" t="str">
        <f aca="false">IF(AND(X2894&gt;=6,X2894&lt;14),"A",IF(AND(X2894&gt;=14,X2894&lt;22),"B","C"))</f>
        <v>A</v>
      </c>
      <c r="X2894" s="18" t="n">
        <f aca="false">HOUR(H2894)</f>
        <v>8</v>
      </c>
      <c r="Y2894" s="18" t="n">
        <f aca="false">ROUND((I2894-H2894)*1440,0)</f>
        <v>244</v>
      </c>
      <c r="Z2894" s="18" t="n">
        <f aca="false">ROUND((J2894-I2894)*1440,0)</f>
        <v>9</v>
      </c>
      <c r="AA2894" s="18" t="n">
        <f aca="false">ROUND((K2894-J2894)*1440,0)</f>
        <v>35</v>
      </c>
      <c r="AB2894" s="18" t="n">
        <f aca="false">ROUND((L2894-K2894)*1440,0)</f>
        <v>9</v>
      </c>
      <c r="AC2894" s="18" t="n">
        <f aca="false">ROUND((M2894-L2894)*1440,0)</f>
        <v>21</v>
      </c>
      <c r="AD2894" s="18" t="n">
        <f aca="false">IF(N2894="","",ROUND((N2894-M2894)*1440,0))</f>
        <v>264</v>
      </c>
      <c r="AE2894" s="18" t="n">
        <f aca="false">IF(O2894="","",ROUND((O2894-N2894)*1440,0))</f>
        <v>5</v>
      </c>
      <c r="AF2894" s="18" t="n">
        <f aca="false">IF(P2894="","",ROUND((P2894-O2894)*1440,0))</f>
        <v>42</v>
      </c>
      <c r="AG2894" s="18" t="n">
        <f aca="false">IF(Q2894="","",ROUND((Q2894-P2894)*1440,0))</f>
        <v>17</v>
      </c>
      <c r="AH2894" s="18" t="n">
        <f aca="false">IF(Q2894="","",ROUND((Q2894-H2894)*1440,0))</f>
        <v>646</v>
      </c>
      <c r="AI2894" s="19" t="n">
        <f aca="false">ROUND(IF(O2894="",Assumptions!$B$25-K2894,O2894-K2894)*24,1)</f>
        <v>5</v>
      </c>
      <c r="AJ2894" s="20" t="n">
        <f aca="false">ROUND(MAX(N(Y2894)/Assumptions!$C$5, N(Z2894)/Assumptions!$C$6, N(AA2894)/Assumptions!$C$7, N(AB2894)/Assumptions!$C$8, N(AC2894)/Assumptions!$C$9, N(AD2894)/Assumptions!$C$10, N(AE2894)/Assumptions!$C$11, N(AF2894)/Assumptions!$C$12, N(AG2894)/Assumptions!$C$13),3)</f>
        <v>8.8</v>
      </c>
      <c r="AK2894" s="0" t="str">
        <f aca="false">IF(OR(U2894="Pending",U2894="On Hold"),"Open GRN (awaiting)",IF(AJ2894&lt;=1,"Within SLA",IF(ROUND(N(Y2894)/Assumptions!$C$5,3)=AJ2894,"Gate Wait",IF(ROUND(N(Z2894)/Assumptions!$C$6,3)=AJ2894,"Dock Wait",IF(ROUND(N(AA2894)/Assumptions!$C$7,3)=AJ2894,"Unloading",IF(ROUND(N(AB2894)/Assumptions!$C$8,3)=AJ2894,"Unload-to-QC Wait",IF(ROUND(N(AC2894)/Assumptions!$C$9,3)=AJ2894,"QC",IF(ROUND(N(AD2894)/Assumptions!$C$10,3)=AJ2894,"QC-to-GRN Wait",IF(ROUND(N(AE2894)/Assumptions!$C$11,3)=AJ2894,"GRN Processing",IF(ROUND(N(AF2894)/Assumptions!$C$12,3)=AJ2894,"GRN-to-Putaway Wait",IF(ROUND(N(AG2894)/Assumptions!$C$13,3)=AJ2894,"Putaway","Within SLA")))))))))))</f>
        <v>QC-to-GRN Wait</v>
      </c>
    </row>
    <row r="2895" customFormat="false" ht="15" hidden="false" customHeight="false" outlineLevel="0" collapsed="false">
      <c r="A2895" s="0" t="s">
        <v>8242</v>
      </c>
      <c r="B2895" s="0" t="s">
        <v>8243</v>
      </c>
      <c r="C2895" s="0" t="s">
        <v>184</v>
      </c>
      <c r="D2895" s="0" t="s">
        <v>147</v>
      </c>
      <c r="E2895" s="0" t="s">
        <v>185</v>
      </c>
      <c r="F2895" s="0" t="s">
        <v>177</v>
      </c>
      <c r="G2895" s="0" t="s">
        <v>150</v>
      </c>
      <c r="H2895" s="17" t="n">
        <v>46274.3458333333</v>
      </c>
      <c r="I2895" s="17" t="n">
        <v>46274.3736111111</v>
      </c>
      <c r="J2895" s="17" t="n">
        <v>46274.38125</v>
      </c>
      <c r="K2895" s="17" t="n">
        <v>46274.4138888889</v>
      </c>
      <c r="L2895" s="17" t="n">
        <v>46274.4256944444</v>
      </c>
      <c r="M2895" s="17" t="n">
        <v>46274.4333333333</v>
      </c>
      <c r="N2895" s="17" t="n">
        <v>46274.4395833333</v>
      </c>
      <c r="O2895" s="17" t="n">
        <v>46274.5555555556</v>
      </c>
      <c r="P2895" s="17" t="n">
        <v>46274.5618055556</v>
      </c>
      <c r="Q2895" s="17" t="n">
        <v>46274.5847222222</v>
      </c>
      <c r="R2895" s="0" t="n">
        <v>403</v>
      </c>
      <c r="S2895" s="0" t="n">
        <v>0</v>
      </c>
      <c r="T2895" s="0" t="n">
        <v>0</v>
      </c>
      <c r="U2895" s="18" t="s">
        <v>130</v>
      </c>
      <c r="V2895" s="18" t="s">
        <v>131</v>
      </c>
      <c r="W2895" s="0" t="str">
        <f aca="false">IF(AND(X2895&gt;=6,X2895&lt;14),"A",IF(AND(X2895&gt;=14,X2895&lt;22),"B","C"))</f>
        <v>A</v>
      </c>
      <c r="X2895" s="18" t="n">
        <f aca="false">HOUR(H2895)</f>
        <v>8</v>
      </c>
      <c r="Y2895" s="18" t="n">
        <f aca="false">ROUND((I2895-H2895)*1440,0)</f>
        <v>40</v>
      </c>
      <c r="Z2895" s="18" t="n">
        <f aca="false">ROUND((J2895-I2895)*1440,0)</f>
        <v>11</v>
      </c>
      <c r="AA2895" s="18" t="n">
        <f aca="false">ROUND((K2895-J2895)*1440,0)</f>
        <v>47</v>
      </c>
      <c r="AB2895" s="18" t="n">
        <f aca="false">ROUND((L2895-K2895)*1440,0)</f>
        <v>17</v>
      </c>
      <c r="AC2895" s="18" t="n">
        <f aca="false">ROUND((M2895-L2895)*1440,0)</f>
        <v>11</v>
      </c>
      <c r="AD2895" s="18" t="n">
        <f aca="false">IF(N2895="","",ROUND((N2895-M2895)*1440,0))</f>
        <v>9</v>
      </c>
      <c r="AE2895" s="18" t="n">
        <f aca="false">IF(O2895="","",ROUND((O2895-N2895)*1440,0))</f>
        <v>167</v>
      </c>
      <c r="AF2895" s="18" t="n">
        <f aca="false">IF(P2895="","",ROUND((P2895-O2895)*1440,0))</f>
        <v>9</v>
      </c>
      <c r="AG2895" s="18" t="n">
        <f aca="false">IF(Q2895="","",ROUND((Q2895-P2895)*1440,0))</f>
        <v>33</v>
      </c>
      <c r="AH2895" s="18" t="n">
        <f aca="false">IF(Q2895="","",ROUND((Q2895-H2895)*1440,0))</f>
        <v>344</v>
      </c>
      <c r="AI2895" s="19" t="n">
        <f aca="false">ROUND(IF(O2895="",Assumptions!$B$25-K2895,O2895-K2895)*24,1)</f>
        <v>3.4</v>
      </c>
      <c r="AJ2895" s="20" t="n">
        <f aca="false">ROUND(MAX(N(Y2895)/Assumptions!$C$5, N(Z2895)/Assumptions!$C$6, N(AA2895)/Assumptions!$C$7, N(AB2895)/Assumptions!$C$8, N(AC2895)/Assumptions!$C$9, N(AD2895)/Assumptions!$C$10, N(AE2895)/Assumptions!$C$11, N(AF2895)/Assumptions!$C$12, N(AG2895)/Assumptions!$C$13),3)</f>
        <v>3.711</v>
      </c>
      <c r="AK2895" s="0" t="str">
        <f aca="false">IF(OR(U2895="Pending",U2895="On Hold"),"Open GRN (awaiting)",IF(AJ2895&lt;=1,"Within SLA",IF(ROUND(N(Y2895)/Assumptions!$C$5,3)=AJ2895,"Gate Wait",IF(ROUND(N(Z2895)/Assumptions!$C$6,3)=AJ2895,"Dock Wait",IF(ROUND(N(AA2895)/Assumptions!$C$7,3)=AJ2895,"Unloading",IF(ROUND(N(AB2895)/Assumptions!$C$8,3)=AJ2895,"Unload-to-QC Wait",IF(ROUND(N(AC2895)/Assumptions!$C$9,3)=AJ2895,"QC",IF(ROUND(N(AD2895)/Assumptions!$C$10,3)=AJ2895,"QC-to-GRN Wait",IF(ROUND(N(AE2895)/Assumptions!$C$11,3)=AJ2895,"GRN Processing",IF(ROUND(N(AF2895)/Assumptions!$C$12,3)=AJ2895,"GRN-to-Putaway Wait",IF(ROUND(N(AG2895)/Assumptions!$C$13,3)=AJ2895,"Putaway","Within SLA")))))))))))</f>
        <v>GRN Processing</v>
      </c>
    </row>
    <row r="2896" customFormat="false" ht="15" hidden="false" customHeight="false" outlineLevel="0" collapsed="false">
      <c r="A2896" s="0" t="s">
        <v>8244</v>
      </c>
      <c r="B2896" s="0" t="s">
        <v>8245</v>
      </c>
      <c r="C2896" s="0" t="s">
        <v>126</v>
      </c>
      <c r="D2896" s="0" t="s">
        <v>119</v>
      </c>
      <c r="E2896" s="0" t="s">
        <v>3525</v>
      </c>
      <c r="F2896" s="0" t="s">
        <v>128</v>
      </c>
      <c r="G2896" s="0" t="s">
        <v>129</v>
      </c>
      <c r="H2896" s="17" t="n">
        <v>46274.3506944445</v>
      </c>
      <c r="I2896" s="17" t="n">
        <v>46274.3763888889</v>
      </c>
      <c r="J2896" s="17" t="n">
        <v>46274.3784722222</v>
      </c>
      <c r="K2896" s="17" t="n">
        <v>46274.4138888889</v>
      </c>
      <c r="L2896" s="17" t="n">
        <v>46274.4180555556</v>
      </c>
      <c r="M2896" s="17" t="n">
        <v>46274.4347222222</v>
      </c>
      <c r="N2896" s="17" t="n">
        <v>46274.4513888889</v>
      </c>
      <c r="O2896" s="17" t="n">
        <v>46274.5013888889</v>
      </c>
      <c r="P2896" s="17" t="n">
        <v>46274.5131944444</v>
      </c>
      <c r="Q2896" s="17" t="n">
        <v>46274.5291666667</v>
      </c>
      <c r="R2896" s="0" t="n">
        <v>772</v>
      </c>
      <c r="S2896" s="0" t="n">
        <v>0</v>
      </c>
      <c r="T2896" s="0" t="n">
        <v>5</v>
      </c>
      <c r="U2896" s="18" t="s">
        <v>123</v>
      </c>
      <c r="V2896" s="18" t="s">
        <v>156</v>
      </c>
      <c r="W2896" s="0" t="str">
        <f aca="false">IF(AND(X2896&gt;=6,X2896&lt;14),"A",IF(AND(X2896&gt;=14,X2896&lt;22),"B","C"))</f>
        <v>A</v>
      </c>
      <c r="X2896" s="18" t="n">
        <f aca="false">HOUR(H2896)</f>
        <v>8</v>
      </c>
      <c r="Y2896" s="18" t="n">
        <f aca="false">ROUND((I2896-H2896)*1440,0)</f>
        <v>37</v>
      </c>
      <c r="Z2896" s="18" t="n">
        <f aca="false">ROUND((J2896-I2896)*1440,0)</f>
        <v>3</v>
      </c>
      <c r="AA2896" s="18" t="n">
        <f aca="false">ROUND((K2896-J2896)*1440,0)</f>
        <v>51</v>
      </c>
      <c r="AB2896" s="18" t="n">
        <f aca="false">ROUND((L2896-K2896)*1440,0)</f>
        <v>6</v>
      </c>
      <c r="AC2896" s="18" t="n">
        <f aca="false">ROUND((M2896-L2896)*1440,0)</f>
        <v>24</v>
      </c>
      <c r="AD2896" s="18" t="n">
        <f aca="false">IF(N2896="","",ROUND((N2896-M2896)*1440,0))</f>
        <v>24</v>
      </c>
      <c r="AE2896" s="18" t="n">
        <f aca="false">IF(O2896="","",ROUND((O2896-N2896)*1440,0))</f>
        <v>72</v>
      </c>
      <c r="AF2896" s="18" t="n">
        <f aca="false">IF(P2896="","",ROUND((P2896-O2896)*1440,0))</f>
        <v>17</v>
      </c>
      <c r="AG2896" s="18" t="n">
        <f aca="false">IF(Q2896="","",ROUND((Q2896-P2896)*1440,0))</f>
        <v>23</v>
      </c>
      <c r="AH2896" s="18" t="n">
        <f aca="false">IF(Q2896="","",ROUND((Q2896-H2896)*1440,0))</f>
        <v>257</v>
      </c>
      <c r="AI2896" s="19" t="n">
        <f aca="false">ROUND(IF(O2896="",Assumptions!$B$25-K2896,O2896-K2896)*24,1)</f>
        <v>2.1</v>
      </c>
      <c r="AJ2896" s="20" t="n">
        <f aca="false">ROUND(MAX(N(Y2896)/Assumptions!$C$5, N(Z2896)/Assumptions!$C$6, N(AA2896)/Assumptions!$C$7, N(AB2896)/Assumptions!$C$8, N(AC2896)/Assumptions!$C$9, N(AD2896)/Assumptions!$C$10, N(AE2896)/Assumptions!$C$11, N(AF2896)/Assumptions!$C$12, N(AG2896)/Assumptions!$C$13),3)</f>
        <v>1.6</v>
      </c>
      <c r="AK2896" s="0" t="str">
        <f aca="false">IF(OR(U2896="Pending",U2896="On Hold"),"Open GRN (awaiting)",IF(AJ2896&lt;=1,"Within SLA",IF(ROUND(N(Y2896)/Assumptions!$C$5,3)=AJ2896,"Gate Wait",IF(ROUND(N(Z2896)/Assumptions!$C$6,3)=AJ2896,"Dock Wait",IF(ROUND(N(AA2896)/Assumptions!$C$7,3)=AJ2896,"Unloading",IF(ROUND(N(AB2896)/Assumptions!$C$8,3)=AJ2896,"Unload-to-QC Wait",IF(ROUND(N(AC2896)/Assumptions!$C$9,3)=AJ2896,"QC",IF(ROUND(N(AD2896)/Assumptions!$C$10,3)=AJ2896,"QC-to-GRN Wait",IF(ROUND(N(AE2896)/Assumptions!$C$11,3)=AJ2896,"GRN Processing",IF(ROUND(N(AF2896)/Assumptions!$C$12,3)=AJ2896,"GRN-to-Putaway Wait",IF(ROUND(N(AG2896)/Assumptions!$C$13,3)=AJ2896,"Putaway","Within SLA")))))))))))</f>
        <v>GRN Processing</v>
      </c>
    </row>
    <row r="2897" customFormat="false" ht="15" hidden="false" customHeight="false" outlineLevel="0" collapsed="false">
      <c r="A2897" s="0" t="s">
        <v>8246</v>
      </c>
      <c r="B2897" s="0" t="s">
        <v>8247</v>
      </c>
      <c r="C2897" s="0" t="s">
        <v>153</v>
      </c>
      <c r="D2897" s="0" t="s">
        <v>147</v>
      </c>
      <c r="E2897" s="0" t="s">
        <v>7537</v>
      </c>
      <c r="F2897" s="0" t="s">
        <v>155</v>
      </c>
      <c r="G2897" s="0" t="s">
        <v>167</v>
      </c>
      <c r="H2897" s="17" t="n">
        <v>46274.3555555556</v>
      </c>
      <c r="I2897" s="17" t="n">
        <v>46274.3715277778</v>
      </c>
      <c r="J2897" s="17" t="n">
        <v>46274.3777777778</v>
      </c>
      <c r="K2897" s="17" t="n">
        <v>46274.4076388889</v>
      </c>
      <c r="L2897" s="17" t="n">
        <v>46274.4118055556</v>
      </c>
      <c r="M2897" s="17" t="n">
        <v>46274.4402777778</v>
      </c>
      <c r="N2897" s="17" t="n">
        <v>46274.5034722222</v>
      </c>
      <c r="O2897" s="17" t="n">
        <v>46274.5534722222</v>
      </c>
      <c r="P2897" s="17" t="n">
        <v>46274.5666666667</v>
      </c>
      <c r="Q2897" s="17" t="n">
        <v>46274.5805555556</v>
      </c>
      <c r="R2897" s="0" t="n">
        <v>503</v>
      </c>
      <c r="S2897" s="0" t="n">
        <v>0</v>
      </c>
      <c r="T2897" s="0" t="n">
        <v>0</v>
      </c>
      <c r="U2897" s="18" t="s">
        <v>130</v>
      </c>
      <c r="V2897" s="18" t="s">
        <v>156</v>
      </c>
      <c r="W2897" s="0" t="str">
        <f aca="false">IF(AND(X2897&gt;=6,X2897&lt;14),"A",IF(AND(X2897&gt;=14,X2897&lt;22),"B","C"))</f>
        <v>A</v>
      </c>
      <c r="X2897" s="18" t="n">
        <f aca="false">HOUR(H2897)</f>
        <v>8</v>
      </c>
      <c r="Y2897" s="18" t="n">
        <f aca="false">ROUND((I2897-H2897)*1440,0)</f>
        <v>23</v>
      </c>
      <c r="Z2897" s="18" t="n">
        <f aca="false">ROUND((J2897-I2897)*1440,0)</f>
        <v>9</v>
      </c>
      <c r="AA2897" s="18" t="n">
        <f aca="false">ROUND((K2897-J2897)*1440,0)</f>
        <v>43</v>
      </c>
      <c r="AB2897" s="18" t="n">
        <f aca="false">ROUND((L2897-K2897)*1440,0)</f>
        <v>6</v>
      </c>
      <c r="AC2897" s="18" t="n">
        <f aca="false">ROUND((M2897-L2897)*1440,0)</f>
        <v>41</v>
      </c>
      <c r="AD2897" s="18" t="n">
        <f aca="false">IF(N2897="","",ROUND((N2897-M2897)*1440,0))</f>
        <v>91</v>
      </c>
      <c r="AE2897" s="18" t="n">
        <f aca="false">IF(O2897="","",ROUND((O2897-N2897)*1440,0))</f>
        <v>72</v>
      </c>
      <c r="AF2897" s="18" t="n">
        <f aca="false">IF(P2897="","",ROUND((P2897-O2897)*1440,0))</f>
        <v>19</v>
      </c>
      <c r="AG2897" s="18" t="n">
        <f aca="false">IF(Q2897="","",ROUND((Q2897-P2897)*1440,0))</f>
        <v>20</v>
      </c>
      <c r="AH2897" s="18" t="n">
        <f aca="false">IF(Q2897="","",ROUND((Q2897-H2897)*1440,0))</f>
        <v>324</v>
      </c>
      <c r="AI2897" s="19" t="n">
        <f aca="false">ROUND(IF(O2897="",Assumptions!$B$25-K2897,O2897-K2897)*24,1)</f>
        <v>3.5</v>
      </c>
      <c r="AJ2897" s="20" t="n">
        <f aca="false">ROUND(MAX(N(Y2897)/Assumptions!$C$5, N(Z2897)/Assumptions!$C$6, N(AA2897)/Assumptions!$C$7, N(AB2897)/Assumptions!$C$8, N(AC2897)/Assumptions!$C$9, N(AD2897)/Assumptions!$C$10, N(AE2897)/Assumptions!$C$11, N(AF2897)/Assumptions!$C$12, N(AG2897)/Assumptions!$C$13),3)</f>
        <v>3.033</v>
      </c>
      <c r="AK2897" s="0" t="str">
        <f aca="false">IF(OR(U2897="Pending",U2897="On Hold"),"Open GRN (awaiting)",IF(AJ2897&lt;=1,"Within SLA",IF(ROUND(N(Y2897)/Assumptions!$C$5,3)=AJ2897,"Gate Wait",IF(ROUND(N(Z2897)/Assumptions!$C$6,3)=AJ2897,"Dock Wait",IF(ROUND(N(AA2897)/Assumptions!$C$7,3)=AJ2897,"Unloading",IF(ROUND(N(AB2897)/Assumptions!$C$8,3)=AJ2897,"Unload-to-QC Wait",IF(ROUND(N(AC2897)/Assumptions!$C$9,3)=AJ2897,"QC",IF(ROUND(N(AD2897)/Assumptions!$C$10,3)=AJ2897,"QC-to-GRN Wait",IF(ROUND(N(AE2897)/Assumptions!$C$11,3)=AJ2897,"GRN Processing",IF(ROUND(N(AF2897)/Assumptions!$C$12,3)=AJ2897,"GRN-to-Putaway Wait",IF(ROUND(N(AG2897)/Assumptions!$C$13,3)=AJ2897,"Putaway","Within SLA")))))))))))</f>
        <v>QC-to-GRN Wait</v>
      </c>
    </row>
    <row r="2898" customFormat="false" ht="15" hidden="false" customHeight="false" outlineLevel="0" collapsed="false">
      <c r="A2898" s="0" t="s">
        <v>8248</v>
      </c>
      <c r="B2898" s="0" t="s">
        <v>8249</v>
      </c>
      <c r="C2898" s="0" t="s">
        <v>170</v>
      </c>
      <c r="D2898" s="0" t="s">
        <v>147</v>
      </c>
      <c r="E2898" s="0" t="s">
        <v>8250</v>
      </c>
      <c r="F2898" s="0" t="s">
        <v>172</v>
      </c>
      <c r="G2898" s="0" t="s">
        <v>150</v>
      </c>
      <c r="H2898" s="17" t="n">
        <v>46274.3777777778</v>
      </c>
      <c r="I2898" s="17" t="n">
        <v>46274.3951388889</v>
      </c>
      <c r="J2898" s="17" t="n">
        <v>46274.4006944444</v>
      </c>
      <c r="K2898" s="17" t="n">
        <v>46274.4291666667</v>
      </c>
      <c r="L2898" s="17" t="n">
        <v>46274.4652777778</v>
      </c>
      <c r="M2898" s="17" t="n">
        <v>46274.48125</v>
      </c>
      <c r="N2898" s="17" t="n">
        <v>46274.4833333333</v>
      </c>
      <c r="O2898" s="17" t="n">
        <v>46274.5263888889</v>
      </c>
      <c r="P2898" s="17" t="n">
        <v>46274.5347222222</v>
      </c>
      <c r="Q2898" s="17" t="n">
        <v>46274.5701388889</v>
      </c>
      <c r="R2898" s="0" t="n">
        <v>190</v>
      </c>
      <c r="S2898" s="0" t="n">
        <v>0</v>
      </c>
      <c r="T2898" s="0" t="n">
        <v>0</v>
      </c>
      <c r="U2898" s="18" t="s">
        <v>130</v>
      </c>
      <c r="V2898" s="18" t="s">
        <v>139</v>
      </c>
      <c r="W2898" s="0" t="str">
        <f aca="false">IF(AND(X2898&gt;=6,X2898&lt;14),"A",IF(AND(X2898&gt;=14,X2898&lt;22),"B","C"))</f>
        <v>A</v>
      </c>
      <c r="X2898" s="18" t="n">
        <f aca="false">HOUR(H2898)</f>
        <v>9</v>
      </c>
      <c r="Y2898" s="18" t="n">
        <f aca="false">ROUND((I2898-H2898)*1440,0)</f>
        <v>25</v>
      </c>
      <c r="Z2898" s="18" t="n">
        <f aca="false">ROUND((J2898-I2898)*1440,0)</f>
        <v>8</v>
      </c>
      <c r="AA2898" s="18" t="n">
        <f aca="false">ROUND((K2898-J2898)*1440,0)</f>
        <v>41</v>
      </c>
      <c r="AB2898" s="18" t="n">
        <f aca="false">ROUND((L2898-K2898)*1440,0)</f>
        <v>52</v>
      </c>
      <c r="AC2898" s="18" t="n">
        <f aca="false">ROUND((M2898-L2898)*1440,0)</f>
        <v>23</v>
      </c>
      <c r="AD2898" s="18" t="n">
        <f aca="false">IF(N2898="","",ROUND((N2898-M2898)*1440,0))</f>
        <v>3</v>
      </c>
      <c r="AE2898" s="18" t="n">
        <f aca="false">IF(O2898="","",ROUND((O2898-N2898)*1440,0))</f>
        <v>62</v>
      </c>
      <c r="AF2898" s="18" t="n">
        <f aca="false">IF(P2898="","",ROUND((P2898-O2898)*1440,0))</f>
        <v>12</v>
      </c>
      <c r="AG2898" s="18" t="n">
        <f aca="false">IF(Q2898="","",ROUND((Q2898-P2898)*1440,0))</f>
        <v>51</v>
      </c>
      <c r="AH2898" s="18" t="n">
        <f aca="false">IF(Q2898="","",ROUND((Q2898-H2898)*1440,0))</f>
        <v>277</v>
      </c>
      <c r="AI2898" s="19" t="n">
        <f aca="false">ROUND(IF(O2898="",Assumptions!$B$25-K2898,O2898-K2898)*24,1)</f>
        <v>2.3</v>
      </c>
      <c r="AJ2898" s="20" t="n">
        <f aca="false">ROUND(MAX(N(Y2898)/Assumptions!$C$5, N(Z2898)/Assumptions!$C$6, N(AA2898)/Assumptions!$C$7, N(AB2898)/Assumptions!$C$8, N(AC2898)/Assumptions!$C$9, N(AD2898)/Assumptions!$C$10, N(AE2898)/Assumptions!$C$11, N(AF2898)/Assumptions!$C$12, N(AG2898)/Assumptions!$C$13),3)</f>
        <v>3.467</v>
      </c>
      <c r="AK2898" s="0" t="str">
        <f aca="false">IF(OR(U2898="Pending",U2898="On Hold"),"Open GRN (awaiting)",IF(AJ2898&lt;=1,"Within SLA",IF(ROUND(N(Y2898)/Assumptions!$C$5,3)=AJ2898,"Gate Wait",IF(ROUND(N(Z2898)/Assumptions!$C$6,3)=AJ2898,"Dock Wait",IF(ROUND(N(AA2898)/Assumptions!$C$7,3)=AJ2898,"Unloading",IF(ROUND(N(AB2898)/Assumptions!$C$8,3)=AJ2898,"Unload-to-QC Wait",IF(ROUND(N(AC2898)/Assumptions!$C$9,3)=AJ2898,"QC",IF(ROUND(N(AD2898)/Assumptions!$C$10,3)=AJ2898,"QC-to-GRN Wait",IF(ROUND(N(AE2898)/Assumptions!$C$11,3)=AJ2898,"GRN Processing",IF(ROUND(N(AF2898)/Assumptions!$C$12,3)=AJ2898,"GRN-to-Putaway Wait",IF(ROUND(N(AG2898)/Assumptions!$C$13,3)=AJ2898,"Putaway","Within SLA")))))))))))</f>
        <v>Unload-to-QC Wait</v>
      </c>
    </row>
    <row r="2899" customFormat="false" ht="15" hidden="false" customHeight="false" outlineLevel="0" collapsed="false">
      <c r="A2899" s="0" t="s">
        <v>8251</v>
      </c>
      <c r="B2899" s="0" t="s">
        <v>8252</v>
      </c>
      <c r="C2899" s="0" t="s">
        <v>126</v>
      </c>
      <c r="D2899" s="0" t="s">
        <v>135</v>
      </c>
      <c r="E2899" s="0" t="s">
        <v>3812</v>
      </c>
      <c r="F2899" s="0" t="s">
        <v>128</v>
      </c>
      <c r="G2899" s="0" t="s">
        <v>178</v>
      </c>
      <c r="H2899" s="17" t="n">
        <v>46274.3805555556</v>
      </c>
      <c r="I2899" s="17" t="n">
        <v>46274.3986111111</v>
      </c>
      <c r="J2899" s="17" t="n">
        <v>46274.4152777778</v>
      </c>
      <c r="K2899" s="17" t="n">
        <v>46274.4784722222</v>
      </c>
      <c r="L2899" s="17" t="n">
        <v>46274.4826388889</v>
      </c>
      <c r="M2899" s="17" t="n">
        <v>46274.4993055556</v>
      </c>
      <c r="N2899" s="17" t="n">
        <v>46274.5666666667</v>
      </c>
      <c r="O2899" s="17" t="n">
        <v>46274.6180555556</v>
      </c>
      <c r="P2899" s="17" t="n">
        <v>46274.6347222222</v>
      </c>
      <c r="Q2899" s="17" t="n">
        <v>46274.6395833333</v>
      </c>
      <c r="R2899" s="0" t="n">
        <v>470</v>
      </c>
      <c r="S2899" s="0" t="n">
        <v>0</v>
      </c>
      <c r="T2899" s="0" t="n">
        <v>0</v>
      </c>
      <c r="U2899" s="18" t="s">
        <v>130</v>
      </c>
      <c r="V2899" s="18" t="s">
        <v>144</v>
      </c>
      <c r="W2899" s="0" t="str">
        <f aca="false">IF(AND(X2899&gt;=6,X2899&lt;14),"A",IF(AND(X2899&gt;=14,X2899&lt;22),"B","C"))</f>
        <v>A</v>
      </c>
      <c r="X2899" s="18" t="n">
        <f aca="false">HOUR(H2899)</f>
        <v>9</v>
      </c>
      <c r="Y2899" s="18" t="n">
        <f aca="false">ROUND((I2899-H2899)*1440,0)</f>
        <v>26</v>
      </c>
      <c r="Z2899" s="18" t="n">
        <f aca="false">ROUND((J2899-I2899)*1440,0)</f>
        <v>24</v>
      </c>
      <c r="AA2899" s="18" t="n">
        <f aca="false">ROUND((K2899-J2899)*1440,0)</f>
        <v>91</v>
      </c>
      <c r="AB2899" s="18" t="n">
        <f aca="false">ROUND((L2899-K2899)*1440,0)</f>
        <v>6</v>
      </c>
      <c r="AC2899" s="18" t="n">
        <f aca="false">ROUND((M2899-L2899)*1440,0)</f>
        <v>24</v>
      </c>
      <c r="AD2899" s="18" t="n">
        <f aca="false">IF(N2899="","",ROUND((N2899-M2899)*1440,0))</f>
        <v>97</v>
      </c>
      <c r="AE2899" s="18" t="n">
        <f aca="false">IF(O2899="","",ROUND((O2899-N2899)*1440,0))</f>
        <v>74</v>
      </c>
      <c r="AF2899" s="18" t="n">
        <f aca="false">IF(P2899="","",ROUND((P2899-O2899)*1440,0))</f>
        <v>24</v>
      </c>
      <c r="AG2899" s="18" t="n">
        <f aca="false">IF(Q2899="","",ROUND((Q2899-P2899)*1440,0))</f>
        <v>7</v>
      </c>
      <c r="AH2899" s="18" t="n">
        <f aca="false">IF(Q2899="","",ROUND((Q2899-H2899)*1440,0))</f>
        <v>373</v>
      </c>
      <c r="AI2899" s="19" t="n">
        <f aca="false">ROUND(IF(O2899="",Assumptions!$B$25-K2899,O2899-K2899)*24,1)</f>
        <v>3.4</v>
      </c>
      <c r="AJ2899" s="20" t="n">
        <f aca="false">ROUND(MAX(N(Y2899)/Assumptions!$C$5, N(Z2899)/Assumptions!$C$6, N(AA2899)/Assumptions!$C$7, N(AB2899)/Assumptions!$C$8, N(AC2899)/Assumptions!$C$9, N(AD2899)/Assumptions!$C$10, N(AE2899)/Assumptions!$C$11, N(AF2899)/Assumptions!$C$12, N(AG2899)/Assumptions!$C$13),3)</f>
        <v>3.233</v>
      </c>
      <c r="AK2899" s="0" t="str">
        <f aca="false">IF(OR(U2899="Pending",U2899="On Hold"),"Open GRN (awaiting)",IF(AJ2899&lt;=1,"Within SLA",IF(ROUND(N(Y2899)/Assumptions!$C$5,3)=AJ2899,"Gate Wait",IF(ROUND(N(Z2899)/Assumptions!$C$6,3)=AJ2899,"Dock Wait",IF(ROUND(N(AA2899)/Assumptions!$C$7,3)=AJ2899,"Unloading",IF(ROUND(N(AB2899)/Assumptions!$C$8,3)=AJ2899,"Unload-to-QC Wait",IF(ROUND(N(AC2899)/Assumptions!$C$9,3)=AJ2899,"QC",IF(ROUND(N(AD2899)/Assumptions!$C$10,3)=AJ2899,"QC-to-GRN Wait",IF(ROUND(N(AE2899)/Assumptions!$C$11,3)=AJ2899,"GRN Processing",IF(ROUND(N(AF2899)/Assumptions!$C$12,3)=AJ2899,"GRN-to-Putaway Wait",IF(ROUND(N(AG2899)/Assumptions!$C$13,3)=AJ2899,"Putaway","Within SLA")))))))))))</f>
        <v>QC-to-GRN Wait</v>
      </c>
    </row>
    <row r="2900" customFormat="false" ht="15" hidden="false" customHeight="false" outlineLevel="0" collapsed="false">
      <c r="A2900" s="0" t="s">
        <v>8253</v>
      </c>
      <c r="B2900" s="0" t="s">
        <v>8254</v>
      </c>
      <c r="C2900" s="0" t="s">
        <v>118</v>
      </c>
      <c r="D2900" s="0" t="s">
        <v>135</v>
      </c>
      <c r="E2900" s="0" t="s">
        <v>8255</v>
      </c>
      <c r="F2900" s="0" t="s">
        <v>121</v>
      </c>
      <c r="G2900" s="0" t="s">
        <v>178</v>
      </c>
      <c r="H2900" s="17" t="n">
        <v>46274.4180555556</v>
      </c>
      <c r="I2900" s="17" t="n">
        <v>46274.4298611111</v>
      </c>
      <c r="J2900" s="17" t="n">
        <v>46274.4333333333</v>
      </c>
      <c r="K2900" s="17" t="n">
        <v>46274.4590277778</v>
      </c>
      <c r="L2900" s="17" t="n">
        <v>46274.4722222222</v>
      </c>
      <c r="M2900" s="17" t="n">
        <v>46274.4826388889</v>
      </c>
      <c r="N2900" s="17" t="n">
        <v>46274.5048611111</v>
      </c>
      <c r="O2900" s="17" t="n">
        <v>46274.5534722222</v>
      </c>
      <c r="P2900" s="17" t="n">
        <v>46274.5729166667</v>
      </c>
      <c r="Q2900" s="17" t="n">
        <v>46274.5979166667</v>
      </c>
      <c r="R2900" s="0" t="n">
        <v>982</v>
      </c>
      <c r="S2900" s="0" t="n">
        <v>0</v>
      </c>
      <c r="T2900" s="0" t="n">
        <v>0</v>
      </c>
      <c r="U2900" s="18" t="s">
        <v>130</v>
      </c>
      <c r="V2900" s="18" t="s">
        <v>156</v>
      </c>
      <c r="W2900" s="0" t="str">
        <f aca="false">IF(AND(X2900&gt;=6,X2900&lt;14),"A",IF(AND(X2900&gt;=14,X2900&lt;22),"B","C"))</f>
        <v>A</v>
      </c>
      <c r="X2900" s="18" t="n">
        <f aca="false">HOUR(H2900)</f>
        <v>10</v>
      </c>
      <c r="Y2900" s="18" t="n">
        <f aca="false">ROUND((I2900-H2900)*1440,0)</f>
        <v>17</v>
      </c>
      <c r="Z2900" s="18" t="n">
        <f aca="false">ROUND((J2900-I2900)*1440,0)</f>
        <v>5</v>
      </c>
      <c r="AA2900" s="18" t="n">
        <f aca="false">ROUND((K2900-J2900)*1440,0)</f>
        <v>37</v>
      </c>
      <c r="AB2900" s="18" t="n">
        <f aca="false">ROUND((L2900-K2900)*1440,0)</f>
        <v>19</v>
      </c>
      <c r="AC2900" s="18" t="n">
        <f aca="false">ROUND((M2900-L2900)*1440,0)</f>
        <v>15</v>
      </c>
      <c r="AD2900" s="18" t="n">
        <f aca="false">IF(N2900="","",ROUND((N2900-M2900)*1440,0))</f>
        <v>32</v>
      </c>
      <c r="AE2900" s="18" t="n">
        <f aca="false">IF(O2900="","",ROUND((O2900-N2900)*1440,0))</f>
        <v>70</v>
      </c>
      <c r="AF2900" s="18" t="n">
        <f aca="false">IF(P2900="","",ROUND((P2900-O2900)*1440,0))</f>
        <v>28</v>
      </c>
      <c r="AG2900" s="18" t="n">
        <f aca="false">IF(Q2900="","",ROUND((Q2900-P2900)*1440,0))</f>
        <v>36</v>
      </c>
      <c r="AH2900" s="18" t="n">
        <f aca="false">IF(Q2900="","",ROUND((Q2900-H2900)*1440,0))</f>
        <v>259</v>
      </c>
      <c r="AI2900" s="19" t="n">
        <f aca="false">ROUND(IF(O2900="",Assumptions!$B$25-K2900,O2900-K2900)*24,1)</f>
        <v>2.3</v>
      </c>
      <c r="AJ2900" s="20" t="n">
        <f aca="false">ROUND(MAX(N(Y2900)/Assumptions!$C$5, N(Z2900)/Assumptions!$C$6, N(AA2900)/Assumptions!$C$7, N(AB2900)/Assumptions!$C$8, N(AC2900)/Assumptions!$C$9, N(AD2900)/Assumptions!$C$10, N(AE2900)/Assumptions!$C$11, N(AF2900)/Assumptions!$C$12, N(AG2900)/Assumptions!$C$13),3)</f>
        <v>1.556</v>
      </c>
      <c r="AK2900" s="0" t="str">
        <f aca="false">IF(OR(U2900="Pending",U2900="On Hold"),"Open GRN (awaiting)",IF(AJ2900&lt;=1,"Within SLA",IF(ROUND(N(Y2900)/Assumptions!$C$5,3)=AJ2900,"Gate Wait",IF(ROUND(N(Z2900)/Assumptions!$C$6,3)=AJ2900,"Dock Wait",IF(ROUND(N(AA2900)/Assumptions!$C$7,3)=AJ2900,"Unloading",IF(ROUND(N(AB2900)/Assumptions!$C$8,3)=AJ2900,"Unload-to-QC Wait",IF(ROUND(N(AC2900)/Assumptions!$C$9,3)=AJ2900,"QC",IF(ROUND(N(AD2900)/Assumptions!$C$10,3)=AJ2900,"QC-to-GRN Wait",IF(ROUND(N(AE2900)/Assumptions!$C$11,3)=AJ2900,"GRN Processing",IF(ROUND(N(AF2900)/Assumptions!$C$12,3)=AJ2900,"GRN-to-Putaway Wait",IF(ROUND(N(AG2900)/Assumptions!$C$13,3)=AJ2900,"Putaway","Within SLA")))))))))))</f>
        <v>GRN Processing</v>
      </c>
    </row>
    <row r="2901" customFormat="false" ht="15" hidden="false" customHeight="false" outlineLevel="0" collapsed="false">
      <c r="A2901" s="0" t="s">
        <v>8256</v>
      </c>
      <c r="B2901" s="0" t="s">
        <v>8257</v>
      </c>
      <c r="C2901" s="0" t="s">
        <v>286</v>
      </c>
      <c r="D2901" s="0" t="s">
        <v>135</v>
      </c>
      <c r="E2901" s="0" t="s">
        <v>1083</v>
      </c>
      <c r="F2901" s="0" t="s">
        <v>121</v>
      </c>
      <c r="G2901" s="0" t="s">
        <v>138</v>
      </c>
      <c r="H2901" s="17" t="n">
        <v>46274.4305555556</v>
      </c>
      <c r="I2901" s="17" t="n">
        <v>46274.44375</v>
      </c>
      <c r="J2901" s="17" t="n">
        <v>46274.45</v>
      </c>
      <c r="K2901" s="17" t="n">
        <v>46274.4923611111</v>
      </c>
      <c r="L2901" s="17" t="n">
        <v>46274.4965277778</v>
      </c>
      <c r="M2901" s="17" t="n">
        <v>46274.5152777778</v>
      </c>
      <c r="N2901" s="17" t="n">
        <v>46274.5395833333</v>
      </c>
      <c r="O2901" s="17" t="n">
        <v>46274.5881944444</v>
      </c>
      <c r="P2901" s="17" t="n">
        <v>46274.5993055556</v>
      </c>
      <c r="Q2901" s="17" t="n">
        <v>46274.6125</v>
      </c>
      <c r="R2901" s="0" t="n">
        <v>551</v>
      </c>
      <c r="S2901" s="0" t="n">
        <v>0</v>
      </c>
      <c r="T2901" s="0" t="n">
        <v>0</v>
      </c>
      <c r="U2901" s="18" t="s">
        <v>130</v>
      </c>
      <c r="V2901" s="18" t="s">
        <v>144</v>
      </c>
      <c r="W2901" s="0" t="str">
        <f aca="false">IF(AND(X2901&gt;=6,X2901&lt;14),"A",IF(AND(X2901&gt;=14,X2901&lt;22),"B","C"))</f>
        <v>A</v>
      </c>
      <c r="X2901" s="18" t="n">
        <f aca="false">HOUR(H2901)</f>
        <v>10</v>
      </c>
      <c r="Y2901" s="18" t="n">
        <f aca="false">ROUND((I2901-H2901)*1440,0)</f>
        <v>19</v>
      </c>
      <c r="Z2901" s="18" t="n">
        <f aca="false">ROUND((J2901-I2901)*1440,0)</f>
        <v>9</v>
      </c>
      <c r="AA2901" s="18" t="n">
        <f aca="false">ROUND((K2901-J2901)*1440,0)</f>
        <v>61</v>
      </c>
      <c r="AB2901" s="18" t="n">
        <f aca="false">ROUND((L2901-K2901)*1440,0)</f>
        <v>6</v>
      </c>
      <c r="AC2901" s="18" t="n">
        <f aca="false">ROUND((M2901-L2901)*1440,0)</f>
        <v>27</v>
      </c>
      <c r="AD2901" s="18" t="n">
        <f aca="false">IF(N2901="","",ROUND((N2901-M2901)*1440,0))</f>
        <v>35</v>
      </c>
      <c r="AE2901" s="18" t="n">
        <f aca="false">IF(O2901="","",ROUND((O2901-N2901)*1440,0))</f>
        <v>70</v>
      </c>
      <c r="AF2901" s="18" t="n">
        <f aca="false">IF(P2901="","",ROUND((P2901-O2901)*1440,0))</f>
        <v>16</v>
      </c>
      <c r="AG2901" s="18" t="n">
        <f aca="false">IF(Q2901="","",ROUND((Q2901-P2901)*1440,0))</f>
        <v>19</v>
      </c>
      <c r="AH2901" s="18" t="n">
        <f aca="false">IF(Q2901="","",ROUND((Q2901-H2901)*1440,0))</f>
        <v>262</v>
      </c>
      <c r="AI2901" s="19" t="n">
        <f aca="false">ROUND(IF(O2901="",Assumptions!$B$25-K2901,O2901-K2901)*24,1)</f>
        <v>2.3</v>
      </c>
      <c r="AJ2901" s="20" t="n">
        <f aca="false">ROUND(MAX(N(Y2901)/Assumptions!$C$5, N(Z2901)/Assumptions!$C$6, N(AA2901)/Assumptions!$C$7, N(AB2901)/Assumptions!$C$8, N(AC2901)/Assumptions!$C$9, N(AD2901)/Assumptions!$C$10, N(AE2901)/Assumptions!$C$11, N(AF2901)/Assumptions!$C$12, N(AG2901)/Assumptions!$C$13),3)</f>
        <v>1.556</v>
      </c>
      <c r="AK2901" s="0" t="str">
        <f aca="false">IF(OR(U2901="Pending",U2901="On Hold"),"Open GRN (awaiting)",IF(AJ2901&lt;=1,"Within SLA",IF(ROUND(N(Y2901)/Assumptions!$C$5,3)=AJ2901,"Gate Wait",IF(ROUND(N(Z2901)/Assumptions!$C$6,3)=AJ2901,"Dock Wait",IF(ROUND(N(AA2901)/Assumptions!$C$7,3)=AJ2901,"Unloading",IF(ROUND(N(AB2901)/Assumptions!$C$8,3)=AJ2901,"Unload-to-QC Wait",IF(ROUND(N(AC2901)/Assumptions!$C$9,3)=AJ2901,"QC",IF(ROUND(N(AD2901)/Assumptions!$C$10,3)=AJ2901,"QC-to-GRN Wait",IF(ROUND(N(AE2901)/Assumptions!$C$11,3)=AJ2901,"GRN Processing",IF(ROUND(N(AF2901)/Assumptions!$C$12,3)=AJ2901,"GRN-to-Putaway Wait",IF(ROUND(N(AG2901)/Assumptions!$C$13,3)=AJ2901,"Putaway","Within SLA")))))))))))</f>
        <v>GRN Processing</v>
      </c>
    </row>
    <row r="2902" customFormat="false" ht="15" hidden="false" customHeight="false" outlineLevel="0" collapsed="false">
      <c r="A2902" s="0" t="s">
        <v>8258</v>
      </c>
      <c r="B2902" s="0" t="s">
        <v>8259</v>
      </c>
      <c r="C2902" s="0" t="s">
        <v>184</v>
      </c>
      <c r="D2902" s="0" t="s">
        <v>119</v>
      </c>
      <c r="E2902" s="0" t="s">
        <v>8260</v>
      </c>
      <c r="F2902" s="0" t="s">
        <v>172</v>
      </c>
      <c r="G2902" s="0" t="s">
        <v>129</v>
      </c>
      <c r="H2902" s="17" t="n">
        <v>46274.4340277778</v>
      </c>
      <c r="I2902" s="17" t="n">
        <v>46274.4736111111</v>
      </c>
      <c r="J2902" s="17" t="n">
        <v>46274.4777777778</v>
      </c>
      <c r="K2902" s="17" t="n">
        <v>46274.5402777778</v>
      </c>
      <c r="L2902" s="17" t="n">
        <v>46274.54375</v>
      </c>
      <c r="M2902" s="17" t="n">
        <v>46274.5756944444</v>
      </c>
      <c r="N2902" s="17" t="n">
        <v>46274.6416666667</v>
      </c>
      <c r="O2902" s="17" t="n">
        <v>46274.6763888889</v>
      </c>
      <c r="P2902" s="17" t="n">
        <v>46274.6958333333</v>
      </c>
      <c r="Q2902" s="17" t="n">
        <v>46274.7111111111</v>
      </c>
      <c r="R2902" s="0" t="n">
        <v>1299</v>
      </c>
      <c r="S2902" s="0" t="n">
        <v>0</v>
      </c>
      <c r="T2902" s="0" t="n">
        <v>0</v>
      </c>
      <c r="U2902" s="18" t="s">
        <v>130</v>
      </c>
      <c r="V2902" s="18" t="s">
        <v>144</v>
      </c>
      <c r="W2902" s="0" t="str">
        <f aca="false">IF(AND(X2902&gt;=6,X2902&lt;14),"A",IF(AND(X2902&gt;=14,X2902&lt;22),"B","C"))</f>
        <v>A</v>
      </c>
      <c r="X2902" s="18" t="n">
        <f aca="false">HOUR(H2902)</f>
        <v>10</v>
      </c>
      <c r="Y2902" s="18" t="n">
        <f aca="false">ROUND((I2902-H2902)*1440,0)</f>
        <v>57</v>
      </c>
      <c r="Z2902" s="18" t="n">
        <f aca="false">ROUND((J2902-I2902)*1440,0)</f>
        <v>6</v>
      </c>
      <c r="AA2902" s="18" t="n">
        <f aca="false">ROUND((K2902-J2902)*1440,0)</f>
        <v>90</v>
      </c>
      <c r="AB2902" s="18" t="n">
        <f aca="false">ROUND((L2902-K2902)*1440,0)</f>
        <v>5</v>
      </c>
      <c r="AC2902" s="18" t="n">
        <f aca="false">ROUND((M2902-L2902)*1440,0)</f>
        <v>46</v>
      </c>
      <c r="AD2902" s="18" t="n">
        <f aca="false">IF(N2902="","",ROUND((N2902-M2902)*1440,0))</f>
        <v>95</v>
      </c>
      <c r="AE2902" s="18" t="n">
        <f aca="false">IF(O2902="","",ROUND((O2902-N2902)*1440,0))</f>
        <v>50</v>
      </c>
      <c r="AF2902" s="18" t="n">
        <f aca="false">IF(P2902="","",ROUND((P2902-O2902)*1440,0))</f>
        <v>28</v>
      </c>
      <c r="AG2902" s="18" t="n">
        <f aca="false">IF(Q2902="","",ROUND((Q2902-P2902)*1440,0))</f>
        <v>22</v>
      </c>
      <c r="AH2902" s="18" t="n">
        <f aca="false">IF(Q2902="","",ROUND((Q2902-H2902)*1440,0))</f>
        <v>399</v>
      </c>
      <c r="AI2902" s="19" t="n">
        <f aca="false">ROUND(IF(O2902="",Assumptions!$B$25-K2902,O2902-K2902)*24,1)</f>
        <v>3.3</v>
      </c>
      <c r="AJ2902" s="20" t="n">
        <f aca="false">ROUND(MAX(N(Y2902)/Assumptions!$C$5, N(Z2902)/Assumptions!$C$6, N(AA2902)/Assumptions!$C$7, N(AB2902)/Assumptions!$C$8, N(AC2902)/Assumptions!$C$9, N(AD2902)/Assumptions!$C$10, N(AE2902)/Assumptions!$C$11, N(AF2902)/Assumptions!$C$12, N(AG2902)/Assumptions!$C$13),3)</f>
        <v>3.167</v>
      </c>
      <c r="AK2902" s="0" t="str">
        <f aca="false">IF(OR(U2902="Pending",U2902="On Hold"),"Open GRN (awaiting)",IF(AJ2902&lt;=1,"Within SLA",IF(ROUND(N(Y2902)/Assumptions!$C$5,3)=AJ2902,"Gate Wait",IF(ROUND(N(Z2902)/Assumptions!$C$6,3)=AJ2902,"Dock Wait",IF(ROUND(N(AA2902)/Assumptions!$C$7,3)=AJ2902,"Unloading",IF(ROUND(N(AB2902)/Assumptions!$C$8,3)=AJ2902,"Unload-to-QC Wait",IF(ROUND(N(AC2902)/Assumptions!$C$9,3)=AJ2902,"QC",IF(ROUND(N(AD2902)/Assumptions!$C$10,3)=AJ2902,"QC-to-GRN Wait",IF(ROUND(N(AE2902)/Assumptions!$C$11,3)=AJ2902,"GRN Processing",IF(ROUND(N(AF2902)/Assumptions!$C$12,3)=AJ2902,"GRN-to-Putaway Wait",IF(ROUND(N(AG2902)/Assumptions!$C$13,3)=AJ2902,"Putaway","Within SLA")))))))))))</f>
        <v>QC-to-GRN Wait</v>
      </c>
    </row>
    <row r="2903" customFormat="false" ht="15" hidden="false" customHeight="false" outlineLevel="0" collapsed="false">
      <c r="A2903" s="0" t="s">
        <v>8261</v>
      </c>
      <c r="B2903" s="0" t="s">
        <v>8262</v>
      </c>
      <c r="C2903" s="0" t="s">
        <v>159</v>
      </c>
      <c r="D2903" s="0" t="s">
        <v>147</v>
      </c>
      <c r="E2903" s="0" t="s">
        <v>8263</v>
      </c>
      <c r="F2903" s="0" t="s">
        <v>128</v>
      </c>
      <c r="G2903" s="0" t="s">
        <v>167</v>
      </c>
      <c r="H2903" s="17" t="n">
        <v>46274.4409722222</v>
      </c>
      <c r="I2903" s="17" t="n">
        <v>46274.4645833333</v>
      </c>
      <c r="J2903" s="17" t="n">
        <v>46274.4694444445</v>
      </c>
      <c r="K2903" s="17" t="n">
        <v>46274.5111111111</v>
      </c>
      <c r="L2903" s="17" t="n">
        <v>46274.5173611111</v>
      </c>
      <c r="M2903" s="17" t="n">
        <v>46274.5541666667</v>
      </c>
      <c r="N2903" s="17" t="n">
        <v>46274.5715277778</v>
      </c>
      <c r="O2903" s="17" t="n">
        <v>46274.6569444445</v>
      </c>
      <c r="P2903" s="17" t="n">
        <v>46274.6680555556</v>
      </c>
      <c r="Q2903" s="17" t="n">
        <v>46274.69375</v>
      </c>
      <c r="R2903" s="0" t="n">
        <v>891</v>
      </c>
      <c r="S2903" s="0" t="n">
        <v>0</v>
      </c>
      <c r="T2903" s="0" t="n">
        <v>0</v>
      </c>
      <c r="U2903" s="18" t="s">
        <v>130</v>
      </c>
      <c r="V2903" s="18" t="s">
        <v>156</v>
      </c>
      <c r="W2903" s="0" t="str">
        <f aca="false">IF(AND(X2903&gt;=6,X2903&lt;14),"A",IF(AND(X2903&gt;=14,X2903&lt;22),"B","C"))</f>
        <v>A</v>
      </c>
      <c r="X2903" s="18" t="n">
        <f aca="false">HOUR(H2903)</f>
        <v>10</v>
      </c>
      <c r="Y2903" s="18" t="n">
        <f aca="false">ROUND((I2903-H2903)*1440,0)</f>
        <v>34</v>
      </c>
      <c r="Z2903" s="18" t="n">
        <f aca="false">ROUND((J2903-I2903)*1440,0)</f>
        <v>7</v>
      </c>
      <c r="AA2903" s="18" t="n">
        <f aca="false">ROUND((K2903-J2903)*1440,0)</f>
        <v>60</v>
      </c>
      <c r="AB2903" s="18" t="n">
        <f aca="false">ROUND((L2903-K2903)*1440,0)</f>
        <v>9</v>
      </c>
      <c r="AC2903" s="18" t="n">
        <f aca="false">ROUND((M2903-L2903)*1440,0)</f>
        <v>53</v>
      </c>
      <c r="AD2903" s="18" t="n">
        <f aca="false">IF(N2903="","",ROUND((N2903-M2903)*1440,0))</f>
        <v>25</v>
      </c>
      <c r="AE2903" s="18" t="n">
        <f aca="false">IF(O2903="","",ROUND((O2903-N2903)*1440,0))</f>
        <v>123</v>
      </c>
      <c r="AF2903" s="18" t="n">
        <f aca="false">IF(P2903="","",ROUND((P2903-O2903)*1440,0))</f>
        <v>16</v>
      </c>
      <c r="AG2903" s="18" t="n">
        <f aca="false">IF(Q2903="","",ROUND((Q2903-P2903)*1440,0))</f>
        <v>37</v>
      </c>
      <c r="AH2903" s="18" t="n">
        <f aca="false">IF(Q2903="","",ROUND((Q2903-H2903)*1440,0))</f>
        <v>364</v>
      </c>
      <c r="AI2903" s="19" t="n">
        <f aca="false">ROUND(IF(O2903="",Assumptions!$B$25-K2903,O2903-K2903)*24,1)</f>
        <v>3.5</v>
      </c>
      <c r="AJ2903" s="20" t="n">
        <f aca="false">ROUND(MAX(N(Y2903)/Assumptions!$C$5, N(Z2903)/Assumptions!$C$6, N(AA2903)/Assumptions!$C$7, N(AB2903)/Assumptions!$C$8, N(AC2903)/Assumptions!$C$9, N(AD2903)/Assumptions!$C$10, N(AE2903)/Assumptions!$C$11, N(AF2903)/Assumptions!$C$12, N(AG2903)/Assumptions!$C$13),3)</f>
        <v>2.733</v>
      </c>
      <c r="AK2903" s="0" t="str">
        <f aca="false">IF(OR(U2903="Pending",U2903="On Hold"),"Open GRN (awaiting)",IF(AJ2903&lt;=1,"Within SLA",IF(ROUND(N(Y2903)/Assumptions!$C$5,3)=AJ2903,"Gate Wait",IF(ROUND(N(Z2903)/Assumptions!$C$6,3)=AJ2903,"Dock Wait",IF(ROUND(N(AA2903)/Assumptions!$C$7,3)=AJ2903,"Unloading",IF(ROUND(N(AB2903)/Assumptions!$C$8,3)=AJ2903,"Unload-to-QC Wait",IF(ROUND(N(AC2903)/Assumptions!$C$9,3)=AJ2903,"QC",IF(ROUND(N(AD2903)/Assumptions!$C$10,3)=AJ2903,"QC-to-GRN Wait",IF(ROUND(N(AE2903)/Assumptions!$C$11,3)=AJ2903,"GRN Processing",IF(ROUND(N(AF2903)/Assumptions!$C$12,3)=AJ2903,"GRN-to-Putaway Wait",IF(ROUND(N(AG2903)/Assumptions!$C$13,3)=AJ2903,"Putaway","Within SLA")))))))))))</f>
        <v>GRN Processing</v>
      </c>
    </row>
    <row r="2904" customFormat="false" ht="15" hidden="false" customHeight="false" outlineLevel="0" collapsed="false">
      <c r="A2904" s="0" t="s">
        <v>8264</v>
      </c>
      <c r="B2904" s="0" t="s">
        <v>8265</v>
      </c>
      <c r="C2904" s="0" t="s">
        <v>134</v>
      </c>
      <c r="D2904" s="0" t="s">
        <v>135</v>
      </c>
      <c r="E2904" s="0" t="s">
        <v>5641</v>
      </c>
      <c r="F2904" s="0" t="s">
        <v>121</v>
      </c>
      <c r="G2904" s="0" t="s">
        <v>138</v>
      </c>
      <c r="H2904" s="17" t="n">
        <v>46274.4666666667</v>
      </c>
      <c r="I2904" s="17" t="n">
        <v>46274.4847222222</v>
      </c>
      <c r="J2904" s="17" t="n">
        <v>46274.4902777778</v>
      </c>
      <c r="K2904" s="17" t="n">
        <v>46274.5277777778</v>
      </c>
      <c r="L2904" s="17" t="n">
        <v>46274.5333333333</v>
      </c>
      <c r="M2904" s="17" t="n">
        <v>46274.5701388889</v>
      </c>
      <c r="N2904" s="17" t="n">
        <v>46274.6006944445</v>
      </c>
      <c r="O2904" s="17" t="n">
        <v>46274.61875</v>
      </c>
      <c r="P2904" s="17" t="n">
        <v>46274.6270833333</v>
      </c>
      <c r="Q2904" s="17" t="n">
        <v>46274.6770833333</v>
      </c>
      <c r="R2904" s="0" t="n">
        <v>789</v>
      </c>
      <c r="S2904" s="0" t="n">
        <v>0</v>
      </c>
      <c r="T2904" s="0" t="n">
        <v>0</v>
      </c>
      <c r="U2904" s="18" t="s">
        <v>130</v>
      </c>
      <c r="V2904" s="18" t="s">
        <v>139</v>
      </c>
      <c r="W2904" s="0" t="str">
        <f aca="false">IF(AND(X2904&gt;=6,X2904&lt;14),"A",IF(AND(X2904&gt;=14,X2904&lt;22),"B","C"))</f>
        <v>A</v>
      </c>
      <c r="X2904" s="18" t="n">
        <f aca="false">HOUR(H2904)</f>
        <v>11</v>
      </c>
      <c r="Y2904" s="18" t="n">
        <f aca="false">ROUND((I2904-H2904)*1440,0)</f>
        <v>26</v>
      </c>
      <c r="Z2904" s="18" t="n">
        <f aca="false">ROUND((J2904-I2904)*1440,0)</f>
        <v>8</v>
      </c>
      <c r="AA2904" s="18" t="n">
        <f aca="false">ROUND((K2904-J2904)*1440,0)</f>
        <v>54</v>
      </c>
      <c r="AB2904" s="18" t="n">
        <f aca="false">ROUND((L2904-K2904)*1440,0)</f>
        <v>8</v>
      </c>
      <c r="AC2904" s="18" t="n">
        <f aca="false">ROUND((M2904-L2904)*1440,0)</f>
        <v>53</v>
      </c>
      <c r="AD2904" s="18" t="n">
        <f aca="false">IF(N2904="","",ROUND((N2904-M2904)*1440,0))</f>
        <v>44</v>
      </c>
      <c r="AE2904" s="18" t="n">
        <f aca="false">IF(O2904="","",ROUND((O2904-N2904)*1440,0))</f>
        <v>26</v>
      </c>
      <c r="AF2904" s="18" t="n">
        <f aca="false">IF(P2904="","",ROUND((P2904-O2904)*1440,0))</f>
        <v>12</v>
      </c>
      <c r="AG2904" s="18" t="n">
        <f aca="false">IF(Q2904="","",ROUND((Q2904-P2904)*1440,0))</f>
        <v>72</v>
      </c>
      <c r="AH2904" s="18" t="n">
        <f aca="false">IF(Q2904="","",ROUND((Q2904-H2904)*1440,0))</f>
        <v>303</v>
      </c>
      <c r="AI2904" s="19" t="n">
        <f aca="false">ROUND(IF(O2904="",Assumptions!$B$25-K2904,O2904-K2904)*24,1)</f>
        <v>2.2</v>
      </c>
      <c r="AJ2904" s="20" t="n">
        <f aca="false">ROUND(MAX(N(Y2904)/Assumptions!$C$5, N(Z2904)/Assumptions!$C$6, N(AA2904)/Assumptions!$C$7, N(AB2904)/Assumptions!$C$8, N(AC2904)/Assumptions!$C$9, N(AD2904)/Assumptions!$C$10, N(AE2904)/Assumptions!$C$11, N(AF2904)/Assumptions!$C$12, N(AG2904)/Assumptions!$C$13),3)</f>
        <v>1.8</v>
      </c>
      <c r="AK2904" s="0" t="str">
        <f aca="false">IF(OR(U2904="Pending",U2904="On Hold"),"Open GRN (awaiting)",IF(AJ2904&lt;=1,"Within SLA",IF(ROUND(N(Y2904)/Assumptions!$C$5,3)=AJ2904,"Gate Wait",IF(ROUND(N(Z2904)/Assumptions!$C$6,3)=AJ2904,"Dock Wait",IF(ROUND(N(AA2904)/Assumptions!$C$7,3)=AJ2904,"Unloading",IF(ROUND(N(AB2904)/Assumptions!$C$8,3)=AJ2904,"Unload-to-QC Wait",IF(ROUND(N(AC2904)/Assumptions!$C$9,3)=AJ2904,"QC",IF(ROUND(N(AD2904)/Assumptions!$C$10,3)=AJ2904,"QC-to-GRN Wait",IF(ROUND(N(AE2904)/Assumptions!$C$11,3)=AJ2904,"GRN Processing",IF(ROUND(N(AF2904)/Assumptions!$C$12,3)=AJ2904,"GRN-to-Putaway Wait",IF(ROUND(N(AG2904)/Assumptions!$C$13,3)=AJ2904,"Putaway","Within SLA")))))))))))</f>
        <v>Putaway</v>
      </c>
    </row>
    <row r="2905" customFormat="false" ht="15" hidden="false" customHeight="false" outlineLevel="0" collapsed="false">
      <c r="A2905" s="0" t="s">
        <v>8266</v>
      </c>
      <c r="B2905" s="0" t="s">
        <v>8267</v>
      </c>
      <c r="C2905" s="0" t="s">
        <v>153</v>
      </c>
      <c r="D2905" s="0" t="s">
        <v>135</v>
      </c>
      <c r="E2905" s="0" t="s">
        <v>8054</v>
      </c>
      <c r="F2905" s="0" t="s">
        <v>177</v>
      </c>
      <c r="G2905" s="0" t="s">
        <v>178</v>
      </c>
      <c r="H2905" s="17" t="n">
        <v>46274.4666666667</v>
      </c>
      <c r="I2905" s="17" t="n">
        <v>46274.5173611111</v>
      </c>
      <c r="J2905" s="17" t="n">
        <v>46274.5194444444</v>
      </c>
      <c r="K2905" s="17" t="n">
        <v>46274.56875</v>
      </c>
      <c r="L2905" s="17" t="n">
        <v>46274.5833333333</v>
      </c>
      <c r="M2905" s="17" t="n">
        <v>46274.6131944444</v>
      </c>
      <c r="N2905" s="17" t="n">
        <v>46274.6548611111</v>
      </c>
      <c r="O2905" s="17" t="n">
        <v>46274.8472222222</v>
      </c>
      <c r="P2905" s="17" t="n">
        <v>46274.8506944445</v>
      </c>
      <c r="Q2905" s="17" t="n">
        <v>46274.8729166667</v>
      </c>
      <c r="R2905" s="0" t="n">
        <v>515</v>
      </c>
      <c r="S2905" s="0" t="n">
        <v>20</v>
      </c>
      <c r="T2905" s="0" t="n">
        <v>0</v>
      </c>
      <c r="U2905" s="18" t="s">
        <v>123</v>
      </c>
      <c r="V2905" s="18" t="s">
        <v>156</v>
      </c>
      <c r="W2905" s="0" t="str">
        <f aca="false">IF(AND(X2905&gt;=6,X2905&lt;14),"A",IF(AND(X2905&gt;=14,X2905&lt;22),"B","C"))</f>
        <v>A</v>
      </c>
      <c r="X2905" s="18" t="n">
        <f aca="false">HOUR(H2905)</f>
        <v>11</v>
      </c>
      <c r="Y2905" s="18" t="n">
        <f aca="false">ROUND((I2905-H2905)*1440,0)</f>
        <v>73</v>
      </c>
      <c r="Z2905" s="18" t="n">
        <f aca="false">ROUND((J2905-I2905)*1440,0)</f>
        <v>3</v>
      </c>
      <c r="AA2905" s="18" t="n">
        <f aca="false">ROUND((K2905-J2905)*1440,0)</f>
        <v>71</v>
      </c>
      <c r="AB2905" s="18" t="n">
        <f aca="false">ROUND((L2905-K2905)*1440,0)</f>
        <v>21</v>
      </c>
      <c r="AC2905" s="18" t="n">
        <f aca="false">ROUND((M2905-L2905)*1440,0)</f>
        <v>43</v>
      </c>
      <c r="AD2905" s="18" t="n">
        <f aca="false">IF(N2905="","",ROUND((N2905-M2905)*1440,0))</f>
        <v>60</v>
      </c>
      <c r="AE2905" s="18" t="n">
        <f aca="false">IF(O2905="","",ROUND((O2905-N2905)*1440,0))</f>
        <v>277</v>
      </c>
      <c r="AF2905" s="18" t="n">
        <f aca="false">IF(P2905="","",ROUND((P2905-O2905)*1440,0))</f>
        <v>5</v>
      </c>
      <c r="AG2905" s="18" t="n">
        <f aca="false">IF(Q2905="","",ROUND((Q2905-P2905)*1440,0))</f>
        <v>32</v>
      </c>
      <c r="AH2905" s="18" t="n">
        <f aca="false">IF(Q2905="","",ROUND((Q2905-H2905)*1440,0))</f>
        <v>585</v>
      </c>
      <c r="AI2905" s="19" t="n">
        <f aca="false">ROUND(IF(O2905="",Assumptions!$B$25-K2905,O2905-K2905)*24,1)</f>
        <v>6.7</v>
      </c>
      <c r="AJ2905" s="20" t="n">
        <f aca="false">ROUND(MAX(N(Y2905)/Assumptions!$C$5, N(Z2905)/Assumptions!$C$6, N(AA2905)/Assumptions!$C$7, N(AB2905)/Assumptions!$C$8, N(AC2905)/Assumptions!$C$9, N(AD2905)/Assumptions!$C$10, N(AE2905)/Assumptions!$C$11, N(AF2905)/Assumptions!$C$12, N(AG2905)/Assumptions!$C$13),3)</f>
        <v>6.156</v>
      </c>
      <c r="AK2905" s="0" t="str">
        <f aca="false">IF(OR(U2905="Pending",U2905="On Hold"),"Open GRN (awaiting)",IF(AJ2905&lt;=1,"Within SLA",IF(ROUND(N(Y2905)/Assumptions!$C$5,3)=AJ2905,"Gate Wait",IF(ROUND(N(Z2905)/Assumptions!$C$6,3)=AJ2905,"Dock Wait",IF(ROUND(N(AA2905)/Assumptions!$C$7,3)=AJ2905,"Unloading",IF(ROUND(N(AB2905)/Assumptions!$C$8,3)=AJ2905,"Unload-to-QC Wait",IF(ROUND(N(AC2905)/Assumptions!$C$9,3)=AJ2905,"QC",IF(ROUND(N(AD2905)/Assumptions!$C$10,3)=AJ2905,"QC-to-GRN Wait",IF(ROUND(N(AE2905)/Assumptions!$C$11,3)=AJ2905,"GRN Processing",IF(ROUND(N(AF2905)/Assumptions!$C$12,3)=AJ2905,"GRN-to-Putaway Wait",IF(ROUND(N(AG2905)/Assumptions!$C$13,3)=AJ2905,"Putaway","Within SLA")))))))))))</f>
        <v>GRN Processing</v>
      </c>
    </row>
    <row r="2906" customFormat="false" ht="15" hidden="false" customHeight="false" outlineLevel="0" collapsed="false">
      <c r="A2906" s="0" t="s">
        <v>8268</v>
      </c>
      <c r="B2906" s="0" t="s">
        <v>8269</v>
      </c>
      <c r="C2906" s="0" t="s">
        <v>126</v>
      </c>
      <c r="D2906" s="0" t="s">
        <v>135</v>
      </c>
      <c r="E2906" s="0" t="s">
        <v>8270</v>
      </c>
      <c r="F2906" s="0" t="s">
        <v>128</v>
      </c>
      <c r="G2906" s="0" t="s">
        <v>178</v>
      </c>
      <c r="H2906" s="17" t="n">
        <v>46274.4854166667</v>
      </c>
      <c r="I2906" s="17" t="n">
        <v>46274.4909722222</v>
      </c>
      <c r="J2906" s="17" t="n">
        <v>46274.4972222222</v>
      </c>
      <c r="K2906" s="17" t="n">
        <v>46274.5326388889</v>
      </c>
      <c r="L2906" s="17" t="n">
        <v>46274.5465277778</v>
      </c>
      <c r="M2906" s="17" t="n">
        <v>46274.5673611111</v>
      </c>
      <c r="N2906" s="17" t="n">
        <v>46274.66875</v>
      </c>
      <c r="O2906" s="17" t="n">
        <v>46274.6944444445</v>
      </c>
      <c r="P2906" s="17" t="n">
        <v>46274.6986111111</v>
      </c>
      <c r="Q2906" s="17" t="n">
        <v>46274.7243055556</v>
      </c>
      <c r="R2906" s="0" t="n">
        <v>1880</v>
      </c>
      <c r="S2906" s="0" t="n">
        <v>0</v>
      </c>
      <c r="T2906" s="0" t="n">
        <v>0</v>
      </c>
      <c r="U2906" s="18" t="s">
        <v>130</v>
      </c>
      <c r="V2906" s="18" t="s">
        <v>144</v>
      </c>
      <c r="W2906" s="0" t="str">
        <f aca="false">IF(AND(X2906&gt;=6,X2906&lt;14),"A",IF(AND(X2906&gt;=14,X2906&lt;22),"B","C"))</f>
        <v>A</v>
      </c>
      <c r="X2906" s="18" t="n">
        <f aca="false">HOUR(H2906)</f>
        <v>11</v>
      </c>
      <c r="Y2906" s="18" t="n">
        <f aca="false">ROUND((I2906-H2906)*1440,0)</f>
        <v>8</v>
      </c>
      <c r="Z2906" s="18" t="n">
        <f aca="false">ROUND((J2906-I2906)*1440,0)</f>
        <v>9</v>
      </c>
      <c r="AA2906" s="18" t="n">
        <f aca="false">ROUND((K2906-J2906)*1440,0)</f>
        <v>51</v>
      </c>
      <c r="AB2906" s="18" t="n">
        <f aca="false">ROUND((L2906-K2906)*1440,0)</f>
        <v>20</v>
      </c>
      <c r="AC2906" s="18" t="n">
        <f aca="false">ROUND((M2906-L2906)*1440,0)</f>
        <v>30</v>
      </c>
      <c r="AD2906" s="18" t="n">
        <f aca="false">IF(N2906="","",ROUND((N2906-M2906)*1440,0))</f>
        <v>146</v>
      </c>
      <c r="AE2906" s="18" t="n">
        <f aca="false">IF(O2906="","",ROUND((O2906-N2906)*1440,0))</f>
        <v>37</v>
      </c>
      <c r="AF2906" s="18" t="n">
        <f aca="false">IF(P2906="","",ROUND((P2906-O2906)*1440,0))</f>
        <v>6</v>
      </c>
      <c r="AG2906" s="18" t="n">
        <f aca="false">IF(Q2906="","",ROUND((Q2906-P2906)*1440,0))</f>
        <v>37</v>
      </c>
      <c r="AH2906" s="18" t="n">
        <f aca="false">IF(Q2906="","",ROUND((Q2906-H2906)*1440,0))</f>
        <v>344</v>
      </c>
      <c r="AI2906" s="19" t="n">
        <f aca="false">ROUND(IF(O2906="",Assumptions!$B$25-K2906,O2906-K2906)*24,1)</f>
        <v>3.9</v>
      </c>
      <c r="AJ2906" s="20" t="n">
        <f aca="false">ROUND(MAX(N(Y2906)/Assumptions!$C$5, N(Z2906)/Assumptions!$C$6, N(AA2906)/Assumptions!$C$7, N(AB2906)/Assumptions!$C$8, N(AC2906)/Assumptions!$C$9, N(AD2906)/Assumptions!$C$10, N(AE2906)/Assumptions!$C$11, N(AF2906)/Assumptions!$C$12, N(AG2906)/Assumptions!$C$13),3)</f>
        <v>4.867</v>
      </c>
      <c r="AK2906" s="0" t="str">
        <f aca="false">IF(OR(U2906="Pending",U2906="On Hold"),"Open GRN (awaiting)",IF(AJ2906&lt;=1,"Within SLA",IF(ROUND(N(Y2906)/Assumptions!$C$5,3)=AJ2906,"Gate Wait",IF(ROUND(N(Z2906)/Assumptions!$C$6,3)=AJ2906,"Dock Wait",IF(ROUND(N(AA2906)/Assumptions!$C$7,3)=AJ2906,"Unloading",IF(ROUND(N(AB2906)/Assumptions!$C$8,3)=AJ2906,"Unload-to-QC Wait",IF(ROUND(N(AC2906)/Assumptions!$C$9,3)=AJ2906,"QC",IF(ROUND(N(AD2906)/Assumptions!$C$10,3)=AJ2906,"QC-to-GRN Wait",IF(ROUND(N(AE2906)/Assumptions!$C$11,3)=AJ2906,"GRN Processing",IF(ROUND(N(AF2906)/Assumptions!$C$12,3)=AJ2906,"GRN-to-Putaway Wait",IF(ROUND(N(AG2906)/Assumptions!$C$13,3)=AJ2906,"Putaway","Within SLA")))))))))))</f>
        <v>QC-to-GRN Wait</v>
      </c>
    </row>
    <row r="2907" customFormat="false" ht="15" hidden="false" customHeight="false" outlineLevel="0" collapsed="false">
      <c r="A2907" s="0" t="s">
        <v>8271</v>
      </c>
      <c r="B2907" s="0" t="s">
        <v>8272</v>
      </c>
      <c r="C2907" s="0" t="s">
        <v>118</v>
      </c>
      <c r="D2907" s="0" t="s">
        <v>135</v>
      </c>
      <c r="E2907" s="0" t="s">
        <v>8273</v>
      </c>
      <c r="F2907" s="0" t="s">
        <v>177</v>
      </c>
      <c r="G2907" s="0" t="s">
        <v>138</v>
      </c>
      <c r="H2907" s="17" t="n">
        <v>46274.4902777778</v>
      </c>
      <c r="I2907" s="17" t="n">
        <v>46274.5277777778</v>
      </c>
      <c r="J2907" s="17" t="n">
        <v>46274.5388888889</v>
      </c>
      <c r="K2907" s="17" t="n">
        <v>46274.5694444445</v>
      </c>
      <c r="L2907" s="17" t="n">
        <v>46274.5763888889</v>
      </c>
      <c r="M2907" s="17" t="n">
        <v>46274.5916666667</v>
      </c>
      <c r="N2907" s="17" t="n">
        <v>46274.6402777778</v>
      </c>
      <c r="O2907" s="17" t="n">
        <v>46274.6680555556</v>
      </c>
      <c r="P2907" s="17" t="n">
        <v>46274.6875</v>
      </c>
      <c r="Q2907" s="17" t="n">
        <v>46274.7152777778</v>
      </c>
      <c r="R2907" s="0" t="n">
        <v>436</v>
      </c>
      <c r="S2907" s="0" t="n">
        <v>0</v>
      </c>
      <c r="T2907" s="0" t="n">
        <v>0</v>
      </c>
      <c r="U2907" s="18" t="s">
        <v>130</v>
      </c>
      <c r="V2907" s="18" t="s">
        <v>156</v>
      </c>
      <c r="W2907" s="0" t="str">
        <f aca="false">IF(AND(X2907&gt;=6,X2907&lt;14),"A",IF(AND(X2907&gt;=14,X2907&lt;22),"B","C"))</f>
        <v>A</v>
      </c>
      <c r="X2907" s="18" t="n">
        <f aca="false">HOUR(H2907)</f>
        <v>11</v>
      </c>
      <c r="Y2907" s="18" t="n">
        <f aca="false">ROUND((I2907-H2907)*1440,0)</f>
        <v>54</v>
      </c>
      <c r="Z2907" s="18" t="n">
        <f aca="false">ROUND((J2907-I2907)*1440,0)</f>
        <v>16</v>
      </c>
      <c r="AA2907" s="18" t="n">
        <f aca="false">ROUND((K2907-J2907)*1440,0)</f>
        <v>44</v>
      </c>
      <c r="AB2907" s="18" t="n">
        <f aca="false">ROUND((L2907-K2907)*1440,0)</f>
        <v>10</v>
      </c>
      <c r="AC2907" s="18" t="n">
        <f aca="false">ROUND((M2907-L2907)*1440,0)</f>
        <v>22</v>
      </c>
      <c r="AD2907" s="18" t="n">
        <f aca="false">IF(N2907="","",ROUND((N2907-M2907)*1440,0))</f>
        <v>70</v>
      </c>
      <c r="AE2907" s="18" t="n">
        <f aca="false">IF(O2907="","",ROUND((O2907-N2907)*1440,0))</f>
        <v>40</v>
      </c>
      <c r="AF2907" s="18" t="n">
        <f aca="false">IF(P2907="","",ROUND((P2907-O2907)*1440,0))</f>
        <v>28</v>
      </c>
      <c r="AG2907" s="18" t="n">
        <f aca="false">IF(Q2907="","",ROUND((Q2907-P2907)*1440,0))</f>
        <v>40</v>
      </c>
      <c r="AH2907" s="18" t="n">
        <f aca="false">IF(Q2907="","",ROUND((Q2907-H2907)*1440,0))</f>
        <v>324</v>
      </c>
      <c r="AI2907" s="19" t="n">
        <f aca="false">ROUND(IF(O2907="",Assumptions!$B$25-K2907,O2907-K2907)*24,1)</f>
        <v>2.4</v>
      </c>
      <c r="AJ2907" s="20" t="n">
        <f aca="false">ROUND(MAX(N(Y2907)/Assumptions!$C$5, N(Z2907)/Assumptions!$C$6, N(AA2907)/Assumptions!$C$7, N(AB2907)/Assumptions!$C$8, N(AC2907)/Assumptions!$C$9, N(AD2907)/Assumptions!$C$10, N(AE2907)/Assumptions!$C$11, N(AF2907)/Assumptions!$C$12, N(AG2907)/Assumptions!$C$13),3)</f>
        <v>2.333</v>
      </c>
      <c r="AK2907" s="0" t="str">
        <f aca="false">IF(OR(U2907="Pending",U2907="On Hold"),"Open GRN (awaiting)",IF(AJ2907&lt;=1,"Within SLA",IF(ROUND(N(Y2907)/Assumptions!$C$5,3)=AJ2907,"Gate Wait",IF(ROUND(N(Z2907)/Assumptions!$C$6,3)=AJ2907,"Dock Wait",IF(ROUND(N(AA2907)/Assumptions!$C$7,3)=AJ2907,"Unloading",IF(ROUND(N(AB2907)/Assumptions!$C$8,3)=AJ2907,"Unload-to-QC Wait",IF(ROUND(N(AC2907)/Assumptions!$C$9,3)=AJ2907,"QC",IF(ROUND(N(AD2907)/Assumptions!$C$10,3)=AJ2907,"QC-to-GRN Wait",IF(ROUND(N(AE2907)/Assumptions!$C$11,3)=AJ2907,"GRN Processing",IF(ROUND(N(AF2907)/Assumptions!$C$12,3)=AJ2907,"GRN-to-Putaway Wait",IF(ROUND(N(AG2907)/Assumptions!$C$13,3)=AJ2907,"Putaway","Within SLA")))))))))))</f>
        <v>QC-to-GRN Wait</v>
      </c>
    </row>
    <row r="2908" customFormat="false" ht="15" hidden="false" customHeight="false" outlineLevel="0" collapsed="false">
      <c r="A2908" s="0" t="s">
        <v>8274</v>
      </c>
      <c r="B2908" s="0" t="s">
        <v>8275</v>
      </c>
      <c r="C2908" s="0" t="s">
        <v>118</v>
      </c>
      <c r="D2908" s="0" t="s">
        <v>135</v>
      </c>
      <c r="E2908" s="0" t="s">
        <v>8276</v>
      </c>
      <c r="F2908" s="0" t="s">
        <v>121</v>
      </c>
      <c r="G2908" s="0" t="s">
        <v>178</v>
      </c>
      <c r="H2908" s="17" t="n">
        <v>46274.5</v>
      </c>
      <c r="I2908" s="17" t="n">
        <v>46274.5361111111</v>
      </c>
      <c r="J2908" s="17" t="n">
        <v>46274.5416666667</v>
      </c>
      <c r="K2908" s="17" t="n">
        <v>46274.5631944445</v>
      </c>
      <c r="L2908" s="17" t="n">
        <v>46274.5680555556</v>
      </c>
      <c r="M2908" s="17" t="n">
        <v>46274.5840277778</v>
      </c>
      <c r="N2908" s="17" t="n">
        <v>46274.60625</v>
      </c>
      <c r="O2908" s="17" t="n">
        <v>46274.6180555556</v>
      </c>
      <c r="P2908" s="17" t="n">
        <v>46274.6395833333</v>
      </c>
      <c r="Q2908" s="17" t="n">
        <v>46274.6451388889</v>
      </c>
      <c r="R2908" s="0" t="n">
        <v>74</v>
      </c>
      <c r="S2908" s="0" t="n">
        <v>0</v>
      </c>
      <c r="T2908" s="0" t="n">
        <v>0</v>
      </c>
      <c r="U2908" s="18" t="s">
        <v>130</v>
      </c>
      <c r="V2908" s="18" t="s">
        <v>139</v>
      </c>
      <c r="W2908" s="0" t="str">
        <f aca="false">IF(AND(X2908&gt;=6,X2908&lt;14),"A",IF(AND(X2908&gt;=14,X2908&lt;22),"B","C"))</f>
        <v>A</v>
      </c>
      <c r="X2908" s="18" t="n">
        <f aca="false">HOUR(H2908)</f>
        <v>12</v>
      </c>
      <c r="Y2908" s="18" t="n">
        <f aca="false">ROUND((I2908-H2908)*1440,0)</f>
        <v>52</v>
      </c>
      <c r="Z2908" s="18" t="n">
        <f aca="false">ROUND((J2908-I2908)*1440,0)</f>
        <v>8</v>
      </c>
      <c r="AA2908" s="18" t="n">
        <f aca="false">ROUND((K2908-J2908)*1440,0)</f>
        <v>31</v>
      </c>
      <c r="AB2908" s="18" t="n">
        <f aca="false">ROUND((L2908-K2908)*1440,0)</f>
        <v>7</v>
      </c>
      <c r="AC2908" s="18" t="n">
        <f aca="false">ROUND((M2908-L2908)*1440,0)</f>
        <v>23</v>
      </c>
      <c r="AD2908" s="18" t="n">
        <f aca="false">IF(N2908="","",ROUND((N2908-M2908)*1440,0))</f>
        <v>32</v>
      </c>
      <c r="AE2908" s="18" t="n">
        <f aca="false">IF(O2908="","",ROUND((O2908-N2908)*1440,0))</f>
        <v>17</v>
      </c>
      <c r="AF2908" s="18" t="n">
        <f aca="false">IF(P2908="","",ROUND((P2908-O2908)*1440,0))</f>
        <v>31</v>
      </c>
      <c r="AG2908" s="18" t="n">
        <f aca="false">IF(Q2908="","",ROUND((Q2908-P2908)*1440,0))</f>
        <v>8</v>
      </c>
      <c r="AH2908" s="18" t="n">
        <f aca="false">IF(Q2908="","",ROUND((Q2908-H2908)*1440,0))</f>
        <v>209</v>
      </c>
      <c r="AI2908" s="19" t="n">
        <f aca="false">ROUND(IF(O2908="",Assumptions!$B$25-K2908,O2908-K2908)*24,1)</f>
        <v>1.3</v>
      </c>
      <c r="AJ2908" s="20" t="n">
        <f aca="false">ROUND(MAX(N(Y2908)/Assumptions!$C$5, N(Z2908)/Assumptions!$C$6, N(AA2908)/Assumptions!$C$7, N(AB2908)/Assumptions!$C$8, N(AC2908)/Assumptions!$C$9, N(AD2908)/Assumptions!$C$10, N(AE2908)/Assumptions!$C$11, N(AF2908)/Assumptions!$C$12, N(AG2908)/Assumptions!$C$13),3)</f>
        <v>1.733</v>
      </c>
      <c r="AK2908" s="0" t="str">
        <f aca="false">IF(OR(U2908="Pending",U2908="On Hold"),"Open GRN (awaiting)",IF(AJ2908&lt;=1,"Within SLA",IF(ROUND(N(Y2908)/Assumptions!$C$5,3)=AJ2908,"Gate Wait",IF(ROUND(N(Z2908)/Assumptions!$C$6,3)=AJ2908,"Dock Wait",IF(ROUND(N(AA2908)/Assumptions!$C$7,3)=AJ2908,"Unloading",IF(ROUND(N(AB2908)/Assumptions!$C$8,3)=AJ2908,"Unload-to-QC Wait",IF(ROUND(N(AC2908)/Assumptions!$C$9,3)=AJ2908,"QC",IF(ROUND(N(AD2908)/Assumptions!$C$10,3)=AJ2908,"QC-to-GRN Wait",IF(ROUND(N(AE2908)/Assumptions!$C$11,3)=AJ2908,"GRN Processing",IF(ROUND(N(AF2908)/Assumptions!$C$12,3)=AJ2908,"GRN-to-Putaway Wait",IF(ROUND(N(AG2908)/Assumptions!$C$13,3)=AJ2908,"Putaway","Within SLA")))))))))))</f>
        <v>Gate Wait</v>
      </c>
    </row>
    <row r="2909" customFormat="false" ht="15" hidden="false" customHeight="false" outlineLevel="0" collapsed="false">
      <c r="A2909" s="0" t="s">
        <v>8277</v>
      </c>
      <c r="B2909" s="0" t="s">
        <v>8278</v>
      </c>
      <c r="C2909" s="0" t="s">
        <v>175</v>
      </c>
      <c r="D2909" s="0" t="s">
        <v>119</v>
      </c>
      <c r="E2909" s="0" t="s">
        <v>8279</v>
      </c>
      <c r="F2909" s="0" t="s">
        <v>177</v>
      </c>
      <c r="G2909" s="0" t="s">
        <v>122</v>
      </c>
      <c r="H2909" s="17" t="n">
        <v>46274.5097222222</v>
      </c>
      <c r="I2909" s="17" t="n">
        <v>46274.5138888889</v>
      </c>
      <c r="J2909" s="17" t="n">
        <v>46274.5173611111</v>
      </c>
      <c r="K2909" s="17" t="n">
        <v>46274.5472222222</v>
      </c>
      <c r="L2909" s="17" t="n">
        <v>46274.5548611111</v>
      </c>
      <c r="M2909" s="17" t="n">
        <v>46274.58125</v>
      </c>
      <c r="N2909" s="17" t="n">
        <v>46274.6263888889</v>
      </c>
      <c r="O2909" s="17" t="n">
        <v>46274.6680555556</v>
      </c>
      <c r="P2909" s="17" t="n">
        <v>46274.6777777778</v>
      </c>
      <c r="Q2909" s="17" t="n">
        <v>46274.6847222222</v>
      </c>
      <c r="R2909" s="0" t="n">
        <v>487</v>
      </c>
      <c r="S2909" s="0" t="n">
        <v>0</v>
      </c>
      <c r="T2909" s="0" t="n">
        <v>0</v>
      </c>
      <c r="U2909" s="18" t="s">
        <v>130</v>
      </c>
      <c r="V2909" s="18" t="s">
        <v>131</v>
      </c>
      <c r="W2909" s="0" t="str">
        <f aca="false">IF(AND(X2909&gt;=6,X2909&lt;14),"A",IF(AND(X2909&gt;=14,X2909&lt;22),"B","C"))</f>
        <v>A</v>
      </c>
      <c r="X2909" s="18" t="n">
        <f aca="false">HOUR(H2909)</f>
        <v>12</v>
      </c>
      <c r="Y2909" s="18" t="n">
        <f aca="false">ROUND((I2909-H2909)*1440,0)</f>
        <v>6</v>
      </c>
      <c r="Z2909" s="18" t="n">
        <f aca="false">ROUND((J2909-I2909)*1440,0)</f>
        <v>5</v>
      </c>
      <c r="AA2909" s="18" t="n">
        <f aca="false">ROUND((K2909-J2909)*1440,0)</f>
        <v>43</v>
      </c>
      <c r="AB2909" s="18" t="n">
        <f aca="false">ROUND((L2909-K2909)*1440,0)</f>
        <v>11</v>
      </c>
      <c r="AC2909" s="18" t="n">
        <f aca="false">ROUND((M2909-L2909)*1440,0)</f>
        <v>38</v>
      </c>
      <c r="AD2909" s="18" t="n">
        <f aca="false">IF(N2909="","",ROUND((N2909-M2909)*1440,0))</f>
        <v>65</v>
      </c>
      <c r="AE2909" s="18" t="n">
        <f aca="false">IF(O2909="","",ROUND((O2909-N2909)*1440,0))</f>
        <v>60</v>
      </c>
      <c r="AF2909" s="18" t="n">
        <f aca="false">IF(P2909="","",ROUND((P2909-O2909)*1440,0))</f>
        <v>14</v>
      </c>
      <c r="AG2909" s="18" t="n">
        <f aca="false">IF(Q2909="","",ROUND((Q2909-P2909)*1440,0))</f>
        <v>10</v>
      </c>
      <c r="AH2909" s="18" t="n">
        <f aca="false">IF(Q2909="","",ROUND((Q2909-H2909)*1440,0))</f>
        <v>252</v>
      </c>
      <c r="AI2909" s="19" t="n">
        <f aca="false">ROUND(IF(O2909="",Assumptions!$B$25-K2909,O2909-K2909)*24,1)</f>
        <v>2.9</v>
      </c>
      <c r="AJ2909" s="20" t="n">
        <f aca="false">ROUND(MAX(N(Y2909)/Assumptions!$C$5, N(Z2909)/Assumptions!$C$6, N(AA2909)/Assumptions!$C$7, N(AB2909)/Assumptions!$C$8, N(AC2909)/Assumptions!$C$9, N(AD2909)/Assumptions!$C$10, N(AE2909)/Assumptions!$C$11, N(AF2909)/Assumptions!$C$12, N(AG2909)/Assumptions!$C$13),3)</f>
        <v>2.167</v>
      </c>
      <c r="AK2909" s="0" t="str">
        <f aca="false">IF(OR(U2909="Pending",U2909="On Hold"),"Open GRN (awaiting)",IF(AJ2909&lt;=1,"Within SLA",IF(ROUND(N(Y2909)/Assumptions!$C$5,3)=AJ2909,"Gate Wait",IF(ROUND(N(Z2909)/Assumptions!$C$6,3)=AJ2909,"Dock Wait",IF(ROUND(N(AA2909)/Assumptions!$C$7,3)=AJ2909,"Unloading",IF(ROUND(N(AB2909)/Assumptions!$C$8,3)=AJ2909,"Unload-to-QC Wait",IF(ROUND(N(AC2909)/Assumptions!$C$9,3)=AJ2909,"QC",IF(ROUND(N(AD2909)/Assumptions!$C$10,3)=AJ2909,"QC-to-GRN Wait",IF(ROUND(N(AE2909)/Assumptions!$C$11,3)=AJ2909,"GRN Processing",IF(ROUND(N(AF2909)/Assumptions!$C$12,3)=AJ2909,"GRN-to-Putaway Wait",IF(ROUND(N(AG2909)/Assumptions!$C$13,3)=AJ2909,"Putaway","Within SLA")))))))))))</f>
        <v>QC-to-GRN Wait</v>
      </c>
    </row>
    <row r="2910" customFormat="false" ht="15" hidden="false" customHeight="false" outlineLevel="0" collapsed="false">
      <c r="A2910" s="0" t="s">
        <v>8280</v>
      </c>
      <c r="B2910" s="0" t="s">
        <v>8281</v>
      </c>
      <c r="C2910" s="0" t="s">
        <v>126</v>
      </c>
      <c r="D2910" s="0" t="s">
        <v>119</v>
      </c>
      <c r="E2910" s="0" t="s">
        <v>8282</v>
      </c>
      <c r="F2910" s="0" t="s">
        <v>128</v>
      </c>
      <c r="G2910" s="0" t="s">
        <v>129</v>
      </c>
      <c r="H2910" s="17" t="n">
        <v>46274.5368055556</v>
      </c>
      <c r="I2910" s="17" t="n">
        <v>46274.55</v>
      </c>
      <c r="J2910" s="17" t="n">
        <v>46274.5645833333</v>
      </c>
      <c r="K2910" s="17" t="n">
        <v>46274.5944444445</v>
      </c>
      <c r="L2910" s="17" t="n">
        <v>46274.6006944445</v>
      </c>
      <c r="M2910" s="17" t="n">
        <v>46274.6256944445</v>
      </c>
      <c r="N2910" s="17" t="n">
        <v>46274.6416666667</v>
      </c>
      <c r="O2910" s="17" t="n">
        <v>46274.6631944445</v>
      </c>
      <c r="P2910" s="17" t="n">
        <v>46274.7152777778</v>
      </c>
      <c r="Q2910" s="17" t="n">
        <v>46274.7263888889</v>
      </c>
      <c r="R2910" s="0" t="n">
        <v>554</v>
      </c>
      <c r="S2910" s="0" t="n">
        <v>0</v>
      </c>
      <c r="T2910" s="0" t="n">
        <v>0</v>
      </c>
      <c r="U2910" s="18" t="s">
        <v>130</v>
      </c>
      <c r="V2910" s="18" t="s">
        <v>144</v>
      </c>
      <c r="W2910" s="0" t="str">
        <f aca="false">IF(AND(X2910&gt;=6,X2910&lt;14),"A",IF(AND(X2910&gt;=14,X2910&lt;22),"B","C"))</f>
        <v>A</v>
      </c>
      <c r="X2910" s="18" t="n">
        <f aca="false">HOUR(H2910)</f>
        <v>12</v>
      </c>
      <c r="Y2910" s="18" t="n">
        <f aca="false">ROUND((I2910-H2910)*1440,0)</f>
        <v>19</v>
      </c>
      <c r="Z2910" s="18" t="n">
        <f aca="false">ROUND((J2910-I2910)*1440,0)</f>
        <v>21</v>
      </c>
      <c r="AA2910" s="18" t="n">
        <f aca="false">ROUND((K2910-J2910)*1440,0)</f>
        <v>43</v>
      </c>
      <c r="AB2910" s="18" t="n">
        <f aca="false">ROUND((L2910-K2910)*1440,0)</f>
        <v>9</v>
      </c>
      <c r="AC2910" s="18" t="n">
        <f aca="false">ROUND((M2910-L2910)*1440,0)</f>
        <v>36</v>
      </c>
      <c r="AD2910" s="18" t="n">
        <f aca="false">IF(N2910="","",ROUND((N2910-M2910)*1440,0))</f>
        <v>23</v>
      </c>
      <c r="AE2910" s="18" t="n">
        <f aca="false">IF(O2910="","",ROUND((O2910-N2910)*1440,0))</f>
        <v>31</v>
      </c>
      <c r="AF2910" s="18" t="n">
        <f aca="false">IF(P2910="","",ROUND((P2910-O2910)*1440,0))</f>
        <v>75</v>
      </c>
      <c r="AG2910" s="18" t="n">
        <f aca="false">IF(Q2910="","",ROUND((Q2910-P2910)*1440,0))</f>
        <v>16</v>
      </c>
      <c r="AH2910" s="18" t="n">
        <f aca="false">IF(Q2910="","",ROUND((Q2910-H2910)*1440,0))</f>
        <v>273</v>
      </c>
      <c r="AI2910" s="19" t="n">
        <f aca="false">ROUND(IF(O2910="",Assumptions!$B$25-K2910,O2910-K2910)*24,1)</f>
        <v>1.7</v>
      </c>
      <c r="AJ2910" s="20" t="n">
        <f aca="false">ROUND(MAX(N(Y2910)/Assumptions!$C$5, N(Z2910)/Assumptions!$C$6, N(AA2910)/Assumptions!$C$7, N(AB2910)/Assumptions!$C$8, N(AC2910)/Assumptions!$C$9, N(AD2910)/Assumptions!$C$10, N(AE2910)/Assumptions!$C$11, N(AF2910)/Assumptions!$C$12, N(AG2910)/Assumptions!$C$13),3)</f>
        <v>3.75</v>
      </c>
      <c r="AK2910" s="0" t="str">
        <f aca="false">IF(OR(U2910="Pending",U2910="On Hold"),"Open GRN (awaiting)",IF(AJ2910&lt;=1,"Within SLA",IF(ROUND(N(Y2910)/Assumptions!$C$5,3)=AJ2910,"Gate Wait",IF(ROUND(N(Z2910)/Assumptions!$C$6,3)=AJ2910,"Dock Wait",IF(ROUND(N(AA2910)/Assumptions!$C$7,3)=AJ2910,"Unloading",IF(ROUND(N(AB2910)/Assumptions!$C$8,3)=AJ2910,"Unload-to-QC Wait",IF(ROUND(N(AC2910)/Assumptions!$C$9,3)=AJ2910,"QC",IF(ROUND(N(AD2910)/Assumptions!$C$10,3)=AJ2910,"QC-to-GRN Wait",IF(ROUND(N(AE2910)/Assumptions!$C$11,3)=AJ2910,"GRN Processing",IF(ROUND(N(AF2910)/Assumptions!$C$12,3)=AJ2910,"GRN-to-Putaway Wait",IF(ROUND(N(AG2910)/Assumptions!$C$13,3)=AJ2910,"Putaway","Within SLA")))))))))))</f>
        <v>GRN-to-Putaway Wait</v>
      </c>
    </row>
    <row r="2911" customFormat="false" ht="15" hidden="false" customHeight="false" outlineLevel="0" collapsed="false">
      <c r="A2911" s="0" t="s">
        <v>8283</v>
      </c>
      <c r="B2911" s="0" t="s">
        <v>8284</v>
      </c>
      <c r="C2911" s="0" t="s">
        <v>159</v>
      </c>
      <c r="D2911" s="0" t="s">
        <v>147</v>
      </c>
      <c r="E2911" s="0" t="s">
        <v>1542</v>
      </c>
      <c r="F2911" s="0" t="s">
        <v>128</v>
      </c>
      <c r="G2911" s="0" t="s">
        <v>150</v>
      </c>
      <c r="H2911" s="17" t="n">
        <v>46274.5430555556</v>
      </c>
      <c r="I2911" s="17" t="n">
        <v>46274.5576388889</v>
      </c>
      <c r="J2911" s="17" t="n">
        <v>46274.5590277778</v>
      </c>
      <c r="K2911" s="17" t="n">
        <v>46274.5854166667</v>
      </c>
      <c r="L2911" s="17" t="n">
        <v>46274.5895833333</v>
      </c>
      <c r="M2911" s="17" t="n">
        <v>46274.6159722222</v>
      </c>
      <c r="N2911" s="17" t="n">
        <v>46274.69375</v>
      </c>
      <c r="O2911" s="17" t="n">
        <v>46274.7201388889</v>
      </c>
      <c r="P2911" s="17" t="n">
        <v>46274.7402777778</v>
      </c>
      <c r="Q2911" s="17" t="n">
        <v>46274.7555555556</v>
      </c>
      <c r="R2911" s="0" t="n">
        <v>189</v>
      </c>
      <c r="S2911" s="0" t="n">
        <v>0</v>
      </c>
      <c r="T2911" s="0" t="n">
        <v>0</v>
      </c>
      <c r="U2911" s="18" t="s">
        <v>130</v>
      </c>
      <c r="V2911" s="18" t="s">
        <v>156</v>
      </c>
      <c r="W2911" s="0" t="str">
        <f aca="false">IF(AND(X2911&gt;=6,X2911&lt;14),"A",IF(AND(X2911&gt;=14,X2911&lt;22),"B","C"))</f>
        <v>A</v>
      </c>
      <c r="X2911" s="18" t="n">
        <f aca="false">HOUR(H2911)</f>
        <v>13</v>
      </c>
      <c r="Y2911" s="18" t="n">
        <f aca="false">ROUND((I2911-H2911)*1440,0)</f>
        <v>21</v>
      </c>
      <c r="Z2911" s="18" t="n">
        <f aca="false">ROUND((J2911-I2911)*1440,0)</f>
        <v>2</v>
      </c>
      <c r="AA2911" s="18" t="n">
        <f aca="false">ROUND((K2911-J2911)*1440,0)</f>
        <v>38</v>
      </c>
      <c r="AB2911" s="18" t="n">
        <f aca="false">ROUND((L2911-K2911)*1440,0)</f>
        <v>6</v>
      </c>
      <c r="AC2911" s="18" t="n">
        <f aca="false">ROUND((M2911-L2911)*1440,0)</f>
        <v>38</v>
      </c>
      <c r="AD2911" s="18" t="n">
        <f aca="false">IF(N2911="","",ROUND((N2911-M2911)*1440,0))</f>
        <v>112</v>
      </c>
      <c r="AE2911" s="18" t="n">
        <f aca="false">IF(O2911="","",ROUND((O2911-N2911)*1440,0))</f>
        <v>38</v>
      </c>
      <c r="AF2911" s="18" t="n">
        <f aca="false">IF(P2911="","",ROUND((P2911-O2911)*1440,0))</f>
        <v>29</v>
      </c>
      <c r="AG2911" s="18" t="n">
        <f aca="false">IF(Q2911="","",ROUND((Q2911-P2911)*1440,0))</f>
        <v>22</v>
      </c>
      <c r="AH2911" s="18" t="n">
        <f aca="false">IF(Q2911="","",ROUND((Q2911-H2911)*1440,0))</f>
        <v>306</v>
      </c>
      <c r="AI2911" s="19" t="n">
        <f aca="false">ROUND(IF(O2911="",Assumptions!$B$25-K2911,O2911-K2911)*24,1)</f>
        <v>3.2</v>
      </c>
      <c r="AJ2911" s="20" t="n">
        <f aca="false">ROUND(MAX(N(Y2911)/Assumptions!$C$5, N(Z2911)/Assumptions!$C$6, N(AA2911)/Assumptions!$C$7, N(AB2911)/Assumptions!$C$8, N(AC2911)/Assumptions!$C$9, N(AD2911)/Assumptions!$C$10, N(AE2911)/Assumptions!$C$11, N(AF2911)/Assumptions!$C$12, N(AG2911)/Assumptions!$C$13),3)</f>
        <v>3.733</v>
      </c>
      <c r="AK2911" s="0" t="str">
        <f aca="false">IF(OR(U2911="Pending",U2911="On Hold"),"Open GRN (awaiting)",IF(AJ2911&lt;=1,"Within SLA",IF(ROUND(N(Y2911)/Assumptions!$C$5,3)=AJ2911,"Gate Wait",IF(ROUND(N(Z2911)/Assumptions!$C$6,3)=AJ2911,"Dock Wait",IF(ROUND(N(AA2911)/Assumptions!$C$7,3)=AJ2911,"Unloading",IF(ROUND(N(AB2911)/Assumptions!$C$8,3)=AJ2911,"Unload-to-QC Wait",IF(ROUND(N(AC2911)/Assumptions!$C$9,3)=AJ2911,"QC",IF(ROUND(N(AD2911)/Assumptions!$C$10,3)=AJ2911,"QC-to-GRN Wait",IF(ROUND(N(AE2911)/Assumptions!$C$11,3)=AJ2911,"GRN Processing",IF(ROUND(N(AF2911)/Assumptions!$C$12,3)=AJ2911,"GRN-to-Putaway Wait",IF(ROUND(N(AG2911)/Assumptions!$C$13,3)=AJ2911,"Putaway","Within SLA")))))))))))</f>
        <v>QC-to-GRN Wait</v>
      </c>
    </row>
    <row r="2912" customFormat="false" ht="15" hidden="false" customHeight="false" outlineLevel="0" collapsed="false">
      <c r="A2912" s="0" t="s">
        <v>8285</v>
      </c>
      <c r="B2912" s="0" t="s">
        <v>8286</v>
      </c>
      <c r="C2912" s="0" t="s">
        <v>153</v>
      </c>
      <c r="D2912" s="0" t="s">
        <v>119</v>
      </c>
      <c r="E2912" s="0" t="s">
        <v>8287</v>
      </c>
      <c r="F2912" s="0" t="s">
        <v>128</v>
      </c>
      <c r="G2912" s="0" t="s">
        <v>122</v>
      </c>
      <c r="H2912" s="17" t="n">
        <v>46274.5444444444</v>
      </c>
      <c r="I2912" s="17" t="n">
        <v>46274.58125</v>
      </c>
      <c r="J2912" s="17" t="n">
        <v>46274.5833333333</v>
      </c>
      <c r="K2912" s="17" t="n">
        <v>46274.6090277778</v>
      </c>
      <c r="L2912" s="17" t="n">
        <v>46274.6138888889</v>
      </c>
      <c r="M2912" s="17" t="n">
        <v>46274.6402777778</v>
      </c>
      <c r="N2912" s="17" t="n">
        <v>46274.6465277778</v>
      </c>
      <c r="O2912" s="17" t="n">
        <v>46274.6791666667</v>
      </c>
      <c r="P2912" s="17" t="n">
        <v>46274.6881944445</v>
      </c>
      <c r="Q2912" s="17" t="n">
        <v>46274.6979166667</v>
      </c>
      <c r="R2912" s="0" t="n">
        <v>164</v>
      </c>
      <c r="S2912" s="0" t="n">
        <v>0</v>
      </c>
      <c r="T2912" s="0" t="n">
        <v>0</v>
      </c>
      <c r="U2912" s="18" t="s">
        <v>130</v>
      </c>
      <c r="V2912" s="18" t="s">
        <v>139</v>
      </c>
      <c r="W2912" s="0" t="str">
        <f aca="false">IF(AND(X2912&gt;=6,X2912&lt;14),"A",IF(AND(X2912&gt;=14,X2912&lt;22),"B","C"))</f>
        <v>A</v>
      </c>
      <c r="X2912" s="18" t="n">
        <f aca="false">HOUR(H2912)</f>
        <v>13</v>
      </c>
      <c r="Y2912" s="18" t="n">
        <f aca="false">ROUND((I2912-H2912)*1440,0)</f>
        <v>53</v>
      </c>
      <c r="Z2912" s="18" t="n">
        <f aca="false">ROUND((J2912-I2912)*1440,0)</f>
        <v>3</v>
      </c>
      <c r="AA2912" s="18" t="n">
        <f aca="false">ROUND((K2912-J2912)*1440,0)</f>
        <v>37</v>
      </c>
      <c r="AB2912" s="18" t="n">
        <f aca="false">ROUND((L2912-K2912)*1440,0)</f>
        <v>7</v>
      </c>
      <c r="AC2912" s="18" t="n">
        <f aca="false">ROUND((M2912-L2912)*1440,0)</f>
        <v>38</v>
      </c>
      <c r="AD2912" s="18" t="n">
        <f aca="false">IF(N2912="","",ROUND((N2912-M2912)*1440,0))</f>
        <v>9</v>
      </c>
      <c r="AE2912" s="18" t="n">
        <f aca="false">IF(O2912="","",ROUND((O2912-N2912)*1440,0))</f>
        <v>47</v>
      </c>
      <c r="AF2912" s="18" t="n">
        <f aca="false">IF(P2912="","",ROUND((P2912-O2912)*1440,0))</f>
        <v>13</v>
      </c>
      <c r="AG2912" s="18" t="n">
        <f aca="false">IF(Q2912="","",ROUND((Q2912-P2912)*1440,0))</f>
        <v>14</v>
      </c>
      <c r="AH2912" s="18" t="n">
        <f aca="false">IF(Q2912="","",ROUND((Q2912-H2912)*1440,0))</f>
        <v>221</v>
      </c>
      <c r="AI2912" s="19" t="n">
        <f aca="false">ROUND(IF(O2912="",Assumptions!$B$25-K2912,O2912-K2912)*24,1)</f>
        <v>1.7</v>
      </c>
      <c r="AJ2912" s="20" t="n">
        <f aca="false">ROUND(MAX(N(Y2912)/Assumptions!$C$5, N(Z2912)/Assumptions!$C$6, N(AA2912)/Assumptions!$C$7, N(AB2912)/Assumptions!$C$8, N(AC2912)/Assumptions!$C$9, N(AD2912)/Assumptions!$C$10, N(AE2912)/Assumptions!$C$11, N(AF2912)/Assumptions!$C$12, N(AG2912)/Assumptions!$C$13),3)</f>
        <v>1.767</v>
      </c>
      <c r="AK2912" s="0" t="str">
        <f aca="false">IF(OR(U2912="Pending",U2912="On Hold"),"Open GRN (awaiting)",IF(AJ2912&lt;=1,"Within SLA",IF(ROUND(N(Y2912)/Assumptions!$C$5,3)=AJ2912,"Gate Wait",IF(ROUND(N(Z2912)/Assumptions!$C$6,3)=AJ2912,"Dock Wait",IF(ROUND(N(AA2912)/Assumptions!$C$7,3)=AJ2912,"Unloading",IF(ROUND(N(AB2912)/Assumptions!$C$8,3)=AJ2912,"Unload-to-QC Wait",IF(ROUND(N(AC2912)/Assumptions!$C$9,3)=AJ2912,"QC",IF(ROUND(N(AD2912)/Assumptions!$C$10,3)=AJ2912,"QC-to-GRN Wait",IF(ROUND(N(AE2912)/Assumptions!$C$11,3)=AJ2912,"GRN Processing",IF(ROUND(N(AF2912)/Assumptions!$C$12,3)=AJ2912,"GRN-to-Putaway Wait",IF(ROUND(N(AG2912)/Assumptions!$C$13,3)=AJ2912,"Putaway","Within SLA")))))))))))</f>
        <v>Gate Wait</v>
      </c>
    </row>
    <row r="2913" customFormat="false" ht="15" hidden="false" customHeight="false" outlineLevel="0" collapsed="false">
      <c r="A2913" s="0" t="s">
        <v>8288</v>
      </c>
      <c r="B2913" s="0" t="s">
        <v>8289</v>
      </c>
      <c r="C2913" s="0" t="s">
        <v>159</v>
      </c>
      <c r="D2913" s="0" t="s">
        <v>119</v>
      </c>
      <c r="E2913" s="0" t="s">
        <v>339</v>
      </c>
      <c r="F2913" s="0" t="s">
        <v>128</v>
      </c>
      <c r="G2913" s="0" t="s">
        <v>129</v>
      </c>
      <c r="H2913" s="17" t="n">
        <v>46274.5652777778</v>
      </c>
      <c r="I2913" s="17" t="n">
        <v>46274.58125</v>
      </c>
      <c r="J2913" s="17" t="n">
        <v>46274.5972222222</v>
      </c>
      <c r="K2913" s="17" t="n">
        <v>46274.6659722222</v>
      </c>
      <c r="L2913" s="17" t="n">
        <v>46274.6694444444</v>
      </c>
      <c r="M2913" s="17" t="n">
        <v>46274.7076388889</v>
      </c>
      <c r="N2913" s="17" t="n">
        <v>46274.8125</v>
      </c>
      <c r="O2913" s="17" t="n">
        <v>46274.8555555556</v>
      </c>
      <c r="P2913" s="17" t="n">
        <v>46274.8638888889</v>
      </c>
      <c r="Q2913" s="17" t="n">
        <v>46274.8805555556</v>
      </c>
      <c r="R2913" s="0" t="n">
        <v>989</v>
      </c>
      <c r="S2913" s="0" t="n">
        <v>0</v>
      </c>
      <c r="T2913" s="0" t="n">
        <v>0</v>
      </c>
      <c r="U2913" s="18" t="s">
        <v>130</v>
      </c>
      <c r="V2913" s="18" t="s">
        <v>144</v>
      </c>
      <c r="W2913" s="0" t="str">
        <f aca="false">IF(AND(X2913&gt;=6,X2913&lt;14),"A",IF(AND(X2913&gt;=14,X2913&lt;22),"B","C"))</f>
        <v>A</v>
      </c>
      <c r="X2913" s="18" t="n">
        <f aca="false">HOUR(H2913)</f>
        <v>13</v>
      </c>
      <c r="Y2913" s="18" t="n">
        <f aca="false">ROUND((I2913-H2913)*1440,0)</f>
        <v>23</v>
      </c>
      <c r="Z2913" s="18" t="n">
        <f aca="false">ROUND((J2913-I2913)*1440,0)</f>
        <v>23</v>
      </c>
      <c r="AA2913" s="18" t="n">
        <f aca="false">ROUND((K2913-J2913)*1440,0)</f>
        <v>99</v>
      </c>
      <c r="AB2913" s="18" t="n">
        <f aca="false">ROUND((L2913-K2913)*1440,0)</f>
        <v>5</v>
      </c>
      <c r="AC2913" s="18" t="n">
        <f aca="false">ROUND((M2913-L2913)*1440,0)</f>
        <v>55</v>
      </c>
      <c r="AD2913" s="18" t="n">
        <f aca="false">IF(N2913="","",ROUND((N2913-M2913)*1440,0))</f>
        <v>151</v>
      </c>
      <c r="AE2913" s="18" t="n">
        <f aca="false">IF(O2913="","",ROUND((O2913-N2913)*1440,0))</f>
        <v>62</v>
      </c>
      <c r="AF2913" s="18" t="n">
        <f aca="false">IF(P2913="","",ROUND((P2913-O2913)*1440,0))</f>
        <v>12</v>
      </c>
      <c r="AG2913" s="18" t="n">
        <f aca="false">IF(Q2913="","",ROUND((Q2913-P2913)*1440,0))</f>
        <v>24</v>
      </c>
      <c r="AH2913" s="18" t="n">
        <f aca="false">IF(Q2913="","",ROUND((Q2913-H2913)*1440,0))</f>
        <v>454</v>
      </c>
      <c r="AI2913" s="19" t="n">
        <f aca="false">ROUND(IF(O2913="",Assumptions!$B$25-K2913,O2913-K2913)*24,1)</f>
        <v>4.6</v>
      </c>
      <c r="AJ2913" s="20" t="n">
        <f aca="false">ROUND(MAX(N(Y2913)/Assumptions!$C$5, N(Z2913)/Assumptions!$C$6, N(AA2913)/Assumptions!$C$7, N(AB2913)/Assumptions!$C$8, N(AC2913)/Assumptions!$C$9, N(AD2913)/Assumptions!$C$10, N(AE2913)/Assumptions!$C$11, N(AF2913)/Assumptions!$C$12, N(AG2913)/Assumptions!$C$13),3)</f>
        <v>5.033</v>
      </c>
      <c r="AK2913" s="0" t="str">
        <f aca="false">IF(OR(U2913="Pending",U2913="On Hold"),"Open GRN (awaiting)",IF(AJ2913&lt;=1,"Within SLA",IF(ROUND(N(Y2913)/Assumptions!$C$5,3)=AJ2913,"Gate Wait",IF(ROUND(N(Z2913)/Assumptions!$C$6,3)=AJ2913,"Dock Wait",IF(ROUND(N(AA2913)/Assumptions!$C$7,3)=AJ2913,"Unloading",IF(ROUND(N(AB2913)/Assumptions!$C$8,3)=AJ2913,"Unload-to-QC Wait",IF(ROUND(N(AC2913)/Assumptions!$C$9,3)=AJ2913,"QC",IF(ROUND(N(AD2913)/Assumptions!$C$10,3)=AJ2913,"QC-to-GRN Wait",IF(ROUND(N(AE2913)/Assumptions!$C$11,3)=AJ2913,"GRN Processing",IF(ROUND(N(AF2913)/Assumptions!$C$12,3)=AJ2913,"GRN-to-Putaway Wait",IF(ROUND(N(AG2913)/Assumptions!$C$13,3)=AJ2913,"Putaway","Within SLA")))))))))))</f>
        <v>QC-to-GRN Wait</v>
      </c>
    </row>
    <row r="2914" customFormat="false" ht="15" hidden="false" customHeight="false" outlineLevel="0" collapsed="false">
      <c r="A2914" s="0" t="s">
        <v>8290</v>
      </c>
      <c r="B2914" s="0" t="s">
        <v>8291</v>
      </c>
      <c r="C2914" s="0" t="s">
        <v>286</v>
      </c>
      <c r="D2914" s="0" t="s">
        <v>135</v>
      </c>
      <c r="E2914" s="0" t="s">
        <v>2703</v>
      </c>
      <c r="F2914" s="0" t="s">
        <v>121</v>
      </c>
      <c r="G2914" s="0" t="s">
        <v>178</v>
      </c>
      <c r="H2914" s="17" t="n">
        <v>46274.56875</v>
      </c>
      <c r="I2914" s="17" t="n">
        <v>46274.59375</v>
      </c>
      <c r="J2914" s="17" t="n">
        <v>46274.6055555556</v>
      </c>
      <c r="K2914" s="17" t="n">
        <v>46274.6305555556</v>
      </c>
      <c r="L2914" s="17" t="n">
        <v>46274.6333333333</v>
      </c>
      <c r="M2914" s="17" t="n">
        <v>46274.6423611111</v>
      </c>
      <c r="N2914" s="17" t="n">
        <v>46274.6506944444</v>
      </c>
      <c r="O2914" s="17" t="n">
        <v>46274.6590277778</v>
      </c>
      <c r="P2914" s="17" t="n">
        <v>46274.6638888889</v>
      </c>
      <c r="Q2914" s="17" t="n">
        <v>46274.6756944444</v>
      </c>
      <c r="R2914" s="0" t="n">
        <v>704</v>
      </c>
      <c r="S2914" s="0" t="n">
        <v>0</v>
      </c>
      <c r="T2914" s="0" t="n">
        <v>0</v>
      </c>
      <c r="U2914" s="18" t="s">
        <v>130</v>
      </c>
      <c r="V2914" s="18" t="s">
        <v>82</v>
      </c>
      <c r="W2914" s="0" t="str">
        <f aca="false">IF(AND(X2914&gt;=6,X2914&lt;14),"A",IF(AND(X2914&gt;=14,X2914&lt;22),"B","C"))</f>
        <v>A</v>
      </c>
      <c r="X2914" s="18" t="n">
        <f aca="false">HOUR(H2914)</f>
        <v>13</v>
      </c>
      <c r="Y2914" s="18" t="n">
        <f aca="false">ROUND((I2914-H2914)*1440,0)</f>
        <v>36</v>
      </c>
      <c r="Z2914" s="18" t="n">
        <f aca="false">ROUND((J2914-I2914)*1440,0)</f>
        <v>17</v>
      </c>
      <c r="AA2914" s="18" t="n">
        <f aca="false">ROUND((K2914-J2914)*1440,0)</f>
        <v>36</v>
      </c>
      <c r="AB2914" s="18" t="n">
        <f aca="false">ROUND((L2914-K2914)*1440,0)</f>
        <v>4</v>
      </c>
      <c r="AC2914" s="18" t="n">
        <f aca="false">ROUND((M2914-L2914)*1440,0)</f>
        <v>13</v>
      </c>
      <c r="AD2914" s="18" t="n">
        <f aca="false">IF(N2914="","",ROUND((N2914-M2914)*1440,0))</f>
        <v>12</v>
      </c>
      <c r="AE2914" s="18" t="n">
        <f aca="false">IF(O2914="","",ROUND((O2914-N2914)*1440,0))</f>
        <v>12</v>
      </c>
      <c r="AF2914" s="18" t="n">
        <f aca="false">IF(P2914="","",ROUND((P2914-O2914)*1440,0))</f>
        <v>7</v>
      </c>
      <c r="AG2914" s="18" t="n">
        <f aca="false">IF(Q2914="","",ROUND((Q2914-P2914)*1440,0))</f>
        <v>17</v>
      </c>
      <c r="AH2914" s="18" t="n">
        <f aca="false">IF(Q2914="","",ROUND((Q2914-H2914)*1440,0))</f>
        <v>154</v>
      </c>
      <c r="AI2914" s="19" t="n">
        <f aca="false">ROUND(IF(O2914="",Assumptions!$B$25-K2914,O2914-K2914)*24,1)</f>
        <v>0.7</v>
      </c>
      <c r="AJ2914" s="20" t="n">
        <f aca="false">ROUND(MAX(N(Y2914)/Assumptions!$C$5, N(Z2914)/Assumptions!$C$6, N(AA2914)/Assumptions!$C$7, N(AB2914)/Assumptions!$C$8, N(AC2914)/Assumptions!$C$9, N(AD2914)/Assumptions!$C$10, N(AE2914)/Assumptions!$C$11, N(AF2914)/Assumptions!$C$12, N(AG2914)/Assumptions!$C$13),3)</f>
        <v>1.2</v>
      </c>
      <c r="AK2914" s="0" t="str">
        <f aca="false">IF(OR(U2914="Pending",U2914="On Hold"),"Open GRN (awaiting)",IF(AJ2914&lt;=1,"Within SLA",IF(ROUND(N(Y2914)/Assumptions!$C$5,3)=AJ2914,"Gate Wait",IF(ROUND(N(Z2914)/Assumptions!$C$6,3)=AJ2914,"Dock Wait",IF(ROUND(N(AA2914)/Assumptions!$C$7,3)=AJ2914,"Unloading",IF(ROUND(N(AB2914)/Assumptions!$C$8,3)=AJ2914,"Unload-to-QC Wait",IF(ROUND(N(AC2914)/Assumptions!$C$9,3)=AJ2914,"QC",IF(ROUND(N(AD2914)/Assumptions!$C$10,3)=AJ2914,"QC-to-GRN Wait",IF(ROUND(N(AE2914)/Assumptions!$C$11,3)=AJ2914,"GRN Processing",IF(ROUND(N(AF2914)/Assumptions!$C$12,3)=AJ2914,"GRN-to-Putaway Wait",IF(ROUND(N(AG2914)/Assumptions!$C$13,3)=AJ2914,"Putaway","Within SLA")))))))))))</f>
        <v>Gate Wait</v>
      </c>
    </row>
    <row r="2915" customFormat="false" ht="15" hidden="false" customHeight="false" outlineLevel="0" collapsed="false">
      <c r="A2915" s="0" t="s">
        <v>8292</v>
      </c>
      <c r="B2915" s="0" t="s">
        <v>8293</v>
      </c>
      <c r="C2915" s="0" t="s">
        <v>153</v>
      </c>
      <c r="D2915" s="0" t="s">
        <v>147</v>
      </c>
      <c r="E2915" s="0" t="s">
        <v>8169</v>
      </c>
      <c r="F2915" s="0" t="s">
        <v>177</v>
      </c>
      <c r="G2915" s="0" t="s">
        <v>150</v>
      </c>
      <c r="H2915" s="17" t="n">
        <v>46274.5729166667</v>
      </c>
      <c r="I2915" s="17" t="n">
        <v>46274.6368055556</v>
      </c>
      <c r="J2915" s="17" t="n">
        <v>46274.6493055556</v>
      </c>
      <c r="K2915" s="17" t="n">
        <v>46274.6583333333</v>
      </c>
      <c r="L2915" s="17" t="n">
        <v>46274.6736111111</v>
      </c>
      <c r="M2915" s="17" t="n">
        <v>46274.7083333333</v>
      </c>
      <c r="N2915" s="17" t="n">
        <v>46274.7402777778</v>
      </c>
      <c r="O2915" s="17" t="n">
        <v>46274.7458333333</v>
      </c>
      <c r="P2915" s="17" t="n">
        <v>46274.7541666667</v>
      </c>
      <c r="Q2915" s="17" t="n">
        <v>46274.7666666667</v>
      </c>
      <c r="R2915" s="0" t="n">
        <v>68</v>
      </c>
      <c r="S2915" s="0" t="n">
        <v>0</v>
      </c>
      <c r="T2915" s="0" t="n">
        <v>0</v>
      </c>
      <c r="U2915" s="18" t="s">
        <v>130</v>
      </c>
      <c r="V2915" s="18" t="s">
        <v>139</v>
      </c>
      <c r="W2915" s="0" t="str">
        <f aca="false">IF(AND(X2915&gt;=6,X2915&lt;14),"A",IF(AND(X2915&gt;=14,X2915&lt;22),"B","C"))</f>
        <v>A</v>
      </c>
      <c r="X2915" s="18" t="n">
        <f aca="false">HOUR(H2915)</f>
        <v>13</v>
      </c>
      <c r="Y2915" s="18" t="n">
        <f aca="false">ROUND((I2915-H2915)*1440,0)</f>
        <v>92</v>
      </c>
      <c r="Z2915" s="18" t="n">
        <f aca="false">ROUND((J2915-I2915)*1440,0)</f>
        <v>18</v>
      </c>
      <c r="AA2915" s="18" t="n">
        <f aca="false">ROUND((K2915-J2915)*1440,0)</f>
        <v>13</v>
      </c>
      <c r="AB2915" s="18" t="n">
        <f aca="false">ROUND((L2915-K2915)*1440,0)</f>
        <v>22</v>
      </c>
      <c r="AC2915" s="18" t="n">
        <f aca="false">ROUND((M2915-L2915)*1440,0)</f>
        <v>50</v>
      </c>
      <c r="AD2915" s="18" t="n">
        <f aca="false">IF(N2915="","",ROUND((N2915-M2915)*1440,0))</f>
        <v>46</v>
      </c>
      <c r="AE2915" s="18" t="n">
        <f aca="false">IF(O2915="","",ROUND((O2915-N2915)*1440,0))</f>
        <v>8</v>
      </c>
      <c r="AF2915" s="18" t="n">
        <f aca="false">IF(P2915="","",ROUND((P2915-O2915)*1440,0))</f>
        <v>12</v>
      </c>
      <c r="AG2915" s="18" t="n">
        <f aca="false">IF(Q2915="","",ROUND((Q2915-P2915)*1440,0))</f>
        <v>18</v>
      </c>
      <c r="AH2915" s="18" t="n">
        <f aca="false">IF(Q2915="","",ROUND((Q2915-H2915)*1440,0))</f>
        <v>279</v>
      </c>
      <c r="AI2915" s="19" t="n">
        <f aca="false">ROUND(IF(O2915="",Assumptions!$B$25-K2915,O2915-K2915)*24,1)</f>
        <v>2.1</v>
      </c>
      <c r="AJ2915" s="20" t="n">
        <f aca="false">ROUND(MAX(N(Y2915)/Assumptions!$C$5, N(Z2915)/Assumptions!$C$6, N(AA2915)/Assumptions!$C$7, N(AB2915)/Assumptions!$C$8, N(AC2915)/Assumptions!$C$9, N(AD2915)/Assumptions!$C$10, N(AE2915)/Assumptions!$C$11, N(AF2915)/Assumptions!$C$12, N(AG2915)/Assumptions!$C$13),3)</f>
        <v>3.067</v>
      </c>
      <c r="AK2915" s="0" t="str">
        <f aca="false">IF(OR(U2915="Pending",U2915="On Hold"),"Open GRN (awaiting)",IF(AJ2915&lt;=1,"Within SLA",IF(ROUND(N(Y2915)/Assumptions!$C$5,3)=AJ2915,"Gate Wait",IF(ROUND(N(Z2915)/Assumptions!$C$6,3)=AJ2915,"Dock Wait",IF(ROUND(N(AA2915)/Assumptions!$C$7,3)=AJ2915,"Unloading",IF(ROUND(N(AB2915)/Assumptions!$C$8,3)=AJ2915,"Unload-to-QC Wait",IF(ROUND(N(AC2915)/Assumptions!$C$9,3)=AJ2915,"QC",IF(ROUND(N(AD2915)/Assumptions!$C$10,3)=AJ2915,"QC-to-GRN Wait",IF(ROUND(N(AE2915)/Assumptions!$C$11,3)=AJ2915,"GRN Processing",IF(ROUND(N(AF2915)/Assumptions!$C$12,3)=AJ2915,"GRN-to-Putaway Wait",IF(ROUND(N(AG2915)/Assumptions!$C$13,3)=AJ2915,"Putaway","Within SLA")))))))))))</f>
        <v>Gate Wait</v>
      </c>
    </row>
    <row r="2916" customFormat="false" ht="15" hidden="false" customHeight="false" outlineLevel="0" collapsed="false">
      <c r="A2916" s="0" t="s">
        <v>8294</v>
      </c>
      <c r="B2916" s="0" t="s">
        <v>8295</v>
      </c>
      <c r="C2916" s="0" t="s">
        <v>170</v>
      </c>
      <c r="D2916" s="0" t="s">
        <v>135</v>
      </c>
      <c r="E2916" s="0" t="s">
        <v>8296</v>
      </c>
      <c r="F2916" s="0" t="s">
        <v>172</v>
      </c>
      <c r="G2916" s="0" t="s">
        <v>178</v>
      </c>
      <c r="H2916" s="17" t="n">
        <v>46274.5729166667</v>
      </c>
      <c r="I2916" s="17" t="n">
        <v>46274.5868055556</v>
      </c>
      <c r="J2916" s="17" t="n">
        <v>46274.5923611111</v>
      </c>
      <c r="K2916" s="17" t="n">
        <v>46274.6125</v>
      </c>
      <c r="L2916" s="17" t="n">
        <v>46274.6159722222</v>
      </c>
      <c r="M2916" s="17" t="n">
        <v>46274.625</v>
      </c>
      <c r="N2916" s="17" t="n">
        <v>46274.6402777778</v>
      </c>
      <c r="O2916" s="17" t="n">
        <v>46274.7263888889</v>
      </c>
      <c r="P2916" s="17" t="n">
        <v>46274.7486111111</v>
      </c>
      <c r="Q2916" s="17" t="n">
        <v>46274.7583333333</v>
      </c>
      <c r="R2916" s="0" t="n">
        <v>397</v>
      </c>
      <c r="S2916" s="0" t="n">
        <v>0</v>
      </c>
      <c r="T2916" s="0" t="n">
        <v>0</v>
      </c>
      <c r="U2916" s="18" t="s">
        <v>130</v>
      </c>
      <c r="V2916" s="18" t="s">
        <v>131</v>
      </c>
      <c r="W2916" s="0" t="str">
        <f aca="false">IF(AND(X2916&gt;=6,X2916&lt;14),"A",IF(AND(X2916&gt;=14,X2916&lt;22),"B","C"))</f>
        <v>A</v>
      </c>
      <c r="X2916" s="18" t="n">
        <f aca="false">HOUR(H2916)</f>
        <v>13</v>
      </c>
      <c r="Y2916" s="18" t="n">
        <f aca="false">ROUND((I2916-H2916)*1440,0)</f>
        <v>20</v>
      </c>
      <c r="Z2916" s="18" t="n">
        <f aca="false">ROUND((J2916-I2916)*1440,0)</f>
        <v>8</v>
      </c>
      <c r="AA2916" s="18" t="n">
        <f aca="false">ROUND((K2916-J2916)*1440,0)</f>
        <v>29</v>
      </c>
      <c r="AB2916" s="18" t="n">
        <f aca="false">ROUND((L2916-K2916)*1440,0)</f>
        <v>5</v>
      </c>
      <c r="AC2916" s="18" t="n">
        <f aca="false">ROUND((M2916-L2916)*1440,0)</f>
        <v>13</v>
      </c>
      <c r="AD2916" s="18" t="n">
        <f aca="false">IF(N2916="","",ROUND((N2916-M2916)*1440,0))</f>
        <v>22</v>
      </c>
      <c r="AE2916" s="18" t="n">
        <f aca="false">IF(O2916="","",ROUND((O2916-N2916)*1440,0))</f>
        <v>124</v>
      </c>
      <c r="AF2916" s="18" t="n">
        <f aca="false">IF(P2916="","",ROUND((P2916-O2916)*1440,0))</f>
        <v>32</v>
      </c>
      <c r="AG2916" s="18" t="n">
        <f aca="false">IF(Q2916="","",ROUND((Q2916-P2916)*1440,0))</f>
        <v>14</v>
      </c>
      <c r="AH2916" s="18" t="n">
        <f aca="false">IF(Q2916="","",ROUND((Q2916-H2916)*1440,0))</f>
        <v>267</v>
      </c>
      <c r="AI2916" s="19" t="n">
        <f aca="false">ROUND(IF(O2916="",Assumptions!$B$25-K2916,O2916-K2916)*24,1)</f>
        <v>2.7</v>
      </c>
      <c r="AJ2916" s="20" t="n">
        <f aca="false">ROUND(MAX(N(Y2916)/Assumptions!$C$5, N(Z2916)/Assumptions!$C$6, N(AA2916)/Assumptions!$C$7, N(AB2916)/Assumptions!$C$8, N(AC2916)/Assumptions!$C$9, N(AD2916)/Assumptions!$C$10, N(AE2916)/Assumptions!$C$11, N(AF2916)/Assumptions!$C$12, N(AG2916)/Assumptions!$C$13),3)</f>
        <v>2.756</v>
      </c>
      <c r="AK2916" s="0" t="str">
        <f aca="false">IF(OR(U2916="Pending",U2916="On Hold"),"Open GRN (awaiting)",IF(AJ2916&lt;=1,"Within SLA",IF(ROUND(N(Y2916)/Assumptions!$C$5,3)=AJ2916,"Gate Wait",IF(ROUND(N(Z2916)/Assumptions!$C$6,3)=AJ2916,"Dock Wait",IF(ROUND(N(AA2916)/Assumptions!$C$7,3)=AJ2916,"Unloading",IF(ROUND(N(AB2916)/Assumptions!$C$8,3)=AJ2916,"Unload-to-QC Wait",IF(ROUND(N(AC2916)/Assumptions!$C$9,3)=AJ2916,"QC",IF(ROUND(N(AD2916)/Assumptions!$C$10,3)=AJ2916,"QC-to-GRN Wait",IF(ROUND(N(AE2916)/Assumptions!$C$11,3)=AJ2916,"GRN Processing",IF(ROUND(N(AF2916)/Assumptions!$C$12,3)=AJ2916,"GRN-to-Putaway Wait",IF(ROUND(N(AG2916)/Assumptions!$C$13,3)=AJ2916,"Putaway","Within SLA")))))))))))</f>
        <v>GRN Processing</v>
      </c>
    </row>
    <row r="2917" customFormat="false" ht="15" hidden="false" customHeight="false" outlineLevel="0" collapsed="false">
      <c r="A2917" s="0" t="s">
        <v>8297</v>
      </c>
      <c r="B2917" s="0" t="s">
        <v>8298</v>
      </c>
      <c r="C2917" s="0" t="s">
        <v>153</v>
      </c>
      <c r="D2917" s="0" t="s">
        <v>147</v>
      </c>
      <c r="E2917" s="0" t="s">
        <v>1378</v>
      </c>
      <c r="F2917" s="0" t="s">
        <v>155</v>
      </c>
      <c r="G2917" s="0" t="s">
        <v>167</v>
      </c>
      <c r="H2917" s="17" t="n">
        <v>46274.5798611111</v>
      </c>
      <c r="I2917" s="17" t="n">
        <v>46274.6541666667</v>
      </c>
      <c r="J2917" s="17" t="n">
        <v>46274.6638888889</v>
      </c>
      <c r="K2917" s="17" t="n">
        <v>46274.6888888889</v>
      </c>
      <c r="L2917" s="17" t="n">
        <v>46274.7</v>
      </c>
      <c r="M2917" s="17" t="n">
        <v>46274.7090277778</v>
      </c>
      <c r="N2917" s="17" t="n">
        <v>46274.7375</v>
      </c>
      <c r="O2917" s="17" t="n">
        <v>46274.7625</v>
      </c>
      <c r="P2917" s="17" t="n">
        <v>46274.7715277778</v>
      </c>
      <c r="Q2917" s="17" t="n">
        <v>46274.7888888889</v>
      </c>
      <c r="R2917" s="0" t="n">
        <v>449</v>
      </c>
      <c r="S2917" s="0" t="n">
        <v>0</v>
      </c>
      <c r="T2917" s="0" t="n">
        <v>0</v>
      </c>
      <c r="U2917" s="18" t="s">
        <v>130</v>
      </c>
      <c r="V2917" s="18" t="s">
        <v>139</v>
      </c>
      <c r="W2917" s="0" t="str">
        <f aca="false">IF(AND(X2917&gt;=6,X2917&lt;14),"A",IF(AND(X2917&gt;=14,X2917&lt;22),"B","C"))</f>
        <v>A</v>
      </c>
      <c r="X2917" s="18" t="n">
        <f aca="false">HOUR(H2917)</f>
        <v>13</v>
      </c>
      <c r="Y2917" s="18" t="n">
        <f aca="false">ROUND((I2917-H2917)*1440,0)</f>
        <v>107</v>
      </c>
      <c r="Z2917" s="18" t="n">
        <f aca="false">ROUND((J2917-I2917)*1440,0)</f>
        <v>14</v>
      </c>
      <c r="AA2917" s="18" t="n">
        <f aca="false">ROUND((K2917-J2917)*1440,0)</f>
        <v>36</v>
      </c>
      <c r="AB2917" s="18" t="n">
        <f aca="false">ROUND((L2917-K2917)*1440,0)</f>
        <v>16</v>
      </c>
      <c r="AC2917" s="18" t="n">
        <f aca="false">ROUND((M2917-L2917)*1440,0)</f>
        <v>13</v>
      </c>
      <c r="AD2917" s="18" t="n">
        <f aca="false">IF(N2917="","",ROUND((N2917-M2917)*1440,0))</f>
        <v>41</v>
      </c>
      <c r="AE2917" s="18" t="n">
        <f aca="false">IF(O2917="","",ROUND((O2917-N2917)*1440,0))</f>
        <v>36</v>
      </c>
      <c r="AF2917" s="18" t="n">
        <f aca="false">IF(P2917="","",ROUND((P2917-O2917)*1440,0))</f>
        <v>13</v>
      </c>
      <c r="AG2917" s="18" t="n">
        <f aca="false">IF(Q2917="","",ROUND((Q2917-P2917)*1440,0))</f>
        <v>25</v>
      </c>
      <c r="AH2917" s="18" t="n">
        <f aca="false">IF(Q2917="","",ROUND((Q2917-H2917)*1440,0))</f>
        <v>301</v>
      </c>
      <c r="AI2917" s="19" t="n">
        <f aca="false">ROUND(IF(O2917="",Assumptions!$B$25-K2917,O2917-K2917)*24,1)</f>
        <v>1.8</v>
      </c>
      <c r="AJ2917" s="20" t="n">
        <f aca="false">ROUND(MAX(N(Y2917)/Assumptions!$C$5, N(Z2917)/Assumptions!$C$6, N(AA2917)/Assumptions!$C$7, N(AB2917)/Assumptions!$C$8, N(AC2917)/Assumptions!$C$9, N(AD2917)/Assumptions!$C$10, N(AE2917)/Assumptions!$C$11, N(AF2917)/Assumptions!$C$12, N(AG2917)/Assumptions!$C$13),3)</f>
        <v>3.567</v>
      </c>
      <c r="AK2917" s="0" t="str">
        <f aca="false">IF(OR(U2917="Pending",U2917="On Hold"),"Open GRN (awaiting)",IF(AJ2917&lt;=1,"Within SLA",IF(ROUND(N(Y2917)/Assumptions!$C$5,3)=AJ2917,"Gate Wait",IF(ROUND(N(Z2917)/Assumptions!$C$6,3)=AJ2917,"Dock Wait",IF(ROUND(N(AA2917)/Assumptions!$C$7,3)=AJ2917,"Unloading",IF(ROUND(N(AB2917)/Assumptions!$C$8,3)=AJ2917,"Unload-to-QC Wait",IF(ROUND(N(AC2917)/Assumptions!$C$9,3)=AJ2917,"QC",IF(ROUND(N(AD2917)/Assumptions!$C$10,3)=AJ2917,"QC-to-GRN Wait",IF(ROUND(N(AE2917)/Assumptions!$C$11,3)=AJ2917,"GRN Processing",IF(ROUND(N(AF2917)/Assumptions!$C$12,3)=AJ2917,"GRN-to-Putaway Wait",IF(ROUND(N(AG2917)/Assumptions!$C$13,3)=AJ2917,"Putaway","Within SLA")))))))))))</f>
        <v>Gate Wait</v>
      </c>
    </row>
    <row r="2918" customFormat="false" ht="15" hidden="false" customHeight="false" outlineLevel="0" collapsed="false">
      <c r="A2918" s="0" t="s">
        <v>8299</v>
      </c>
      <c r="B2918" s="0" t="s">
        <v>8300</v>
      </c>
      <c r="C2918" s="0" t="s">
        <v>134</v>
      </c>
      <c r="D2918" s="0" t="s">
        <v>135</v>
      </c>
      <c r="E2918" s="0" t="s">
        <v>8301</v>
      </c>
      <c r="F2918" s="0" t="s">
        <v>149</v>
      </c>
      <c r="G2918" s="0" t="s">
        <v>178</v>
      </c>
      <c r="H2918" s="17" t="n">
        <v>46274.59375</v>
      </c>
      <c r="I2918" s="17" t="n">
        <v>46274.6034722222</v>
      </c>
      <c r="J2918" s="17" t="n">
        <v>46274.6118055556</v>
      </c>
      <c r="K2918" s="17" t="n">
        <v>46274.6263888889</v>
      </c>
      <c r="L2918" s="17" t="n">
        <v>46274.6333333333</v>
      </c>
      <c r="M2918" s="17" t="n">
        <v>46274.6638888889</v>
      </c>
      <c r="N2918" s="17" t="n">
        <v>46274.8284722222</v>
      </c>
      <c r="O2918" s="17" t="n">
        <v>46275.04375</v>
      </c>
      <c r="P2918" s="17" t="n">
        <v>46275.0555555556</v>
      </c>
      <c r="Q2918" s="17" t="n">
        <v>46275.0666666667</v>
      </c>
      <c r="R2918" s="0" t="n">
        <v>107</v>
      </c>
      <c r="S2918" s="0" t="n">
        <v>0</v>
      </c>
      <c r="T2918" s="0" t="n">
        <v>0</v>
      </c>
      <c r="U2918" s="18" t="s">
        <v>130</v>
      </c>
      <c r="V2918" s="18" t="s">
        <v>131</v>
      </c>
      <c r="W2918" s="0" t="str">
        <f aca="false">IF(AND(X2918&gt;=6,X2918&lt;14),"A",IF(AND(X2918&gt;=14,X2918&lt;22),"B","C"))</f>
        <v>B</v>
      </c>
      <c r="X2918" s="18" t="n">
        <f aca="false">HOUR(H2918)</f>
        <v>14</v>
      </c>
      <c r="Y2918" s="18" t="n">
        <f aca="false">ROUND((I2918-H2918)*1440,0)</f>
        <v>14</v>
      </c>
      <c r="Z2918" s="18" t="n">
        <f aca="false">ROUND((J2918-I2918)*1440,0)</f>
        <v>12</v>
      </c>
      <c r="AA2918" s="18" t="n">
        <f aca="false">ROUND((K2918-J2918)*1440,0)</f>
        <v>21</v>
      </c>
      <c r="AB2918" s="18" t="n">
        <f aca="false">ROUND((L2918-K2918)*1440,0)</f>
        <v>10</v>
      </c>
      <c r="AC2918" s="18" t="n">
        <f aca="false">ROUND((M2918-L2918)*1440,0)</f>
        <v>44</v>
      </c>
      <c r="AD2918" s="18" t="n">
        <f aca="false">IF(N2918="","",ROUND((N2918-M2918)*1440,0))</f>
        <v>237</v>
      </c>
      <c r="AE2918" s="18" t="n">
        <f aca="false">IF(O2918="","",ROUND((O2918-N2918)*1440,0))</f>
        <v>310</v>
      </c>
      <c r="AF2918" s="18" t="n">
        <f aca="false">IF(P2918="","",ROUND((P2918-O2918)*1440,0))</f>
        <v>17</v>
      </c>
      <c r="AG2918" s="18" t="n">
        <f aca="false">IF(Q2918="","",ROUND((Q2918-P2918)*1440,0))</f>
        <v>16</v>
      </c>
      <c r="AH2918" s="18" t="n">
        <f aca="false">IF(Q2918="","",ROUND((Q2918-H2918)*1440,0))</f>
        <v>681</v>
      </c>
      <c r="AI2918" s="19" t="n">
        <f aca="false">ROUND(IF(O2918="",Assumptions!$B$25-K2918,O2918-K2918)*24,1)</f>
        <v>10</v>
      </c>
      <c r="AJ2918" s="20" t="n">
        <f aca="false">ROUND(MAX(N(Y2918)/Assumptions!$C$5, N(Z2918)/Assumptions!$C$6, N(AA2918)/Assumptions!$C$7, N(AB2918)/Assumptions!$C$8, N(AC2918)/Assumptions!$C$9, N(AD2918)/Assumptions!$C$10, N(AE2918)/Assumptions!$C$11, N(AF2918)/Assumptions!$C$12, N(AG2918)/Assumptions!$C$13),3)</f>
        <v>7.9</v>
      </c>
      <c r="AK2918" s="0" t="str">
        <f aca="false">IF(OR(U2918="Pending",U2918="On Hold"),"Open GRN (awaiting)",IF(AJ2918&lt;=1,"Within SLA",IF(ROUND(N(Y2918)/Assumptions!$C$5,3)=AJ2918,"Gate Wait",IF(ROUND(N(Z2918)/Assumptions!$C$6,3)=AJ2918,"Dock Wait",IF(ROUND(N(AA2918)/Assumptions!$C$7,3)=AJ2918,"Unloading",IF(ROUND(N(AB2918)/Assumptions!$C$8,3)=AJ2918,"Unload-to-QC Wait",IF(ROUND(N(AC2918)/Assumptions!$C$9,3)=AJ2918,"QC",IF(ROUND(N(AD2918)/Assumptions!$C$10,3)=AJ2918,"QC-to-GRN Wait",IF(ROUND(N(AE2918)/Assumptions!$C$11,3)=AJ2918,"GRN Processing",IF(ROUND(N(AF2918)/Assumptions!$C$12,3)=AJ2918,"GRN-to-Putaway Wait",IF(ROUND(N(AG2918)/Assumptions!$C$13,3)=AJ2918,"Putaway","Within SLA")))))))))))</f>
        <v>QC-to-GRN Wait</v>
      </c>
    </row>
    <row r="2919" customFormat="false" ht="15" hidden="false" customHeight="false" outlineLevel="0" collapsed="false">
      <c r="A2919" s="0" t="s">
        <v>8302</v>
      </c>
      <c r="B2919" s="0" t="s">
        <v>8303</v>
      </c>
      <c r="C2919" s="0" t="s">
        <v>218</v>
      </c>
      <c r="D2919" s="0" t="s">
        <v>147</v>
      </c>
      <c r="E2919" s="0" t="s">
        <v>2456</v>
      </c>
      <c r="F2919" s="0" t="s">
        <v>137</v>
      </c>
      <c r="G2919" s="0" t="s">
        <v>167</v>
      </c>
      <c r="H2919" s="17" t="n">
        <v>46274.5958333333</v>
      </c>
      <c r="I2919" s="17" t="n">
        <v>46274.6083333333</v>
      </c>
      <c r="J2919" s="17" t="n">
        <v>46274.6118055556</v>
      </c>
      <c r="K2919" s="17" t="n">
        <v>46274.6458333333</v>
      </c>
      <c r="L2919" s="17" t="n">
        <v>46274.6604166667</v>
      </c>
      <c r="M2919" s="17" t="n">
        <v>46274.6902777778</v>
      </c>
      <c r="N2919" s="17" t="n">
        <v>46274.7673611111</v>
      </c>
      <c r="O2919" s="17" t="n">
        <v>46274.7979166667</v>
      </c>
      <c r="P2919" s="17" t="n">
        <v>46274.8041666667</v>
      </c>
      <c r="Q2919" s="17" t="n">
        <v>46274.8208333333</v>
      </c>
      <c r="R2919" s="0" t="n">
        <v>426</v>
      </c>
      <c r="S2919" s="0" t="n">
        <v>0</v>
      </c>
      <c r="T2919" s="0" t="n">
        <v>0</v>
      </c>
      <c r="U2919" s="18" t="s">
        <v>130</v>
      </c>
      <c r="V2919" s="18" t="s">
        <v>144</v>
      </c>
      <c r="W2919" s="0" t="str">
        <f aca="false">IF(AND(X2919&gt;=6,X2919&lt;14),"A",IF(AND(X2919&gt;=14,X2919&lt;22),"B","C"))</f>
        <v>B</v>
      </c>
      <c r="X2919" s="18" t="n">
        <f aca="false">HOUR(H2919)</f>
        <v>14</v>
      </c>
      <c r="Y2919" s="18" t="n">
        <f aca="false">ROUND((I2919-H2919)*1440,0)</f>
        <v>18</v>
      </c>
      <c r="Z2919" s="18" t="n">
        <f aca="false">ROUND((J2919-I2919)*1440,0)</f>
        <v>5</v>
      </c>
      <c r="AA2919" s="18" t="n">
        <f aca="false">ROUND((K2919-J2919)*1440,0)</f>
        <v>49</v>
      </c>
      <c r="AB2919" s="18" t="n">
        <f aca="false">ROUND((L2919-K2919)*1440,0)</f>
        <v>21</v>
      </c>
      <c r="AC2919" s="18" t="n">
        <f aca="false">ROUND((M2919-L2919)*1440,0)</f>
        <v>43</v>
      </c>
      <c r="AD2919" s="18" t="n">
        <f aca="false">IF(N2919="","",ROUND((N2919-M2919)*1440,0))</f>
        <v>111</v>
      </c>
      <c r="AE2919" s="18" t="n">
        <f aca="false">IF(O2919="","",ROUND((O2919-N2919)*1440,0))</f>
        <v>44</v>
      </c>
      <c r="AF2919" s="18" t="n">
        <f aca="false">IF(P2919="","",ROUND((P2919-O2919)*1440,0))</f>
        <v>9</v>
      </c>
      <c r="AG2919" s="18" t="n">
        <f aca="false">IF(Q2919="","",ROUND((Q2919-P2919)*1440,0))</f>
        <v>24</v>
      </c>
      <c r="AH2919" s="18" t="n">
        <f aca="false">IF(Q2919="","",ROUND((Q2919-H2919)*1440,0))</f>
        <v>324</v>
      </c>
      <c r="AI2919" s="19" t="n">
        <f aca="false">ROUND(IF(O2919="",Assumptions!$B$25-K2919,O2919-K2919)*24,1)</f>
        <v>3.7</v>
      </c>
      <c r="AJ2919" s="20" t="n">
        <f aca="false">ROUND(MAX(N(Y2919)/Assumptions!$C$5, N(Z2919)/Assumptions!$C$6, N(AA2919)/Assumptions!$C$7, N(AB2919)/Assumptions!$C$8, N(AC2919)/Assumptions!$C$9, N(AD2919)/Assumptions!$C$10, N(AE2919)/Assumptions!$C$11, N(AF2919)/Assumptions!$C$12, N(AG2919)/Assumptions!$C$13),3)</f>
        <v>3.7</v>
      </c>
      <c r="AK2919" s="0" t="str">
        <f aca="false">IF(OR(U2919="Pending",U2919="On Hold"),"Open GRN (awaiting)",IF(AJ2919&lt;=1,"Within SLA",IF(ROUND(N(Y2919)/Assumptions!$C$5,3)=AJ2919,"Gate Wait",IF(ROUND(N(Z2919)/Assumptions!$C$6,3)=AJ2919,"Dock Wait",IF(ROUND(N(AA2919)/Assumptions!$C$7,3)=AJ2919,"Unloading",IF(ROUND(N(AB2919)/Assumptions!$C$8,3)=AJ2919,"Unload-to-QC Wait",IF(ROUND(N(AC2919)/Assumptions!$C$9,3)=AJ2919,"QC",IF(ROUND(N(AD2919)/Assumptions!$C$10,3)=AJ2919,"QC-to-GRN Wait",IF(ROUND(N(AE2919)/Assumptions!$C$11,3)=AJ2919,"GRN Processing",IF(ROUND(N(AF2919)/Assumptions!$C$12,3)=AJ2919,"GRN-to-Putaway Wait",IF(ROUND(N(AG2919)/Assumptions!$C$13,3)=AJ2919,"Putaway","Within SLA")))))))))))</f>
        <v>QC-to-GRN Wait</v>
      </c>
    </row>
    <row r="2920" customFormat="false" ht="15" hidden="false" customHeight="false" outlineLevel="0" collapsed="false">
      <c r="A2920" s="0" t="s">
        <v>8304</v>
      </c>
      <c r="B2920" s="0" t="s">
        <v>8305</v>
      </c>
      <c r="C2920" s="0" t="s">
        <v>286</v>
      </c>
      <c r="D2920" s="0" t="s">
        <v>147</v>
      </c>
      <c r="E2920" s="0" t="s">
        <v>8306</v>
      </c>
      <c r="F2920" s="0" t="s">
        <v>128</v>
      </c>
      <c r="G2920" s="0" t="s">
        <v>150</v>
      </c>
      <c r="H2920" s="17" t="n">
        <v>46274.6</v>
      </c>
      <c r="I2920" s="17" t="n">
        <v>46274.6152777778</v>
      </c>
      <c r="J2920" s="17" t="n">
        <v>46274.6305555556</v>
      </c>
      <c r="K2920" s="17" t="n">
        <v>46274.6513888889</v>
      </c>
      <c r="L2920" s="17" t="n">
        <v>46274.6590277778</v>
      </c>
      <c r="M2920" s="17" t="n">
        <v>46274.6986111111</v>
      </c>
      <c r="N2920" s="17" t="n">
        <v>46274.7236111111</v>
      </c>
      <c r="O2920" s="17" t="n">
        <v>46274.7736111111</v>
      </c>
      <c r="P2920" s="17" t="n">
        <v>46274.7895833333</v>
      </c>
      <c r="Q2920" s="17" t="n">
        <v>46274.8208333333</v>
      </c>
      <c r="R2920" s="0" t="n">
        <v>142</v>
      </c>
      <c r="S2920" s="0" t="n">
        <v>2</v>
      </c>
      <c r="T2920" s="0" t="n">
        <v>3</v>
      </c>
      <c r="U2920" s="18" t="s">
        <v>123</v>
      </c>
      <c r="V2920" s="18" t="s">
        <v>131</v>
      </c>
      <c r="W2920" s="0" t="str">
        <f aca="false">IF(AND(X2920&gt;=6,X2920&lt;14),"A",IF(AND(X2920&gt;=14,X2920&lt;22),"B","C"))</f>
        <v>B</v>
      </c>
      <c r="X2920" s="18" t="n">
        <f aca="false">HOUR(H2920)</f>
        <v>14</v>
      </c>
      <c r="Y2920" s="18" t="n">
        <f aca="false">ROUND((I2920-H2920)*1440,0)</f>
        <v>22</v>
      </c>
      <c r="Z2920" s="18" t="n">
        <f aca="false">ROUND((J2920-I2920)*1440,0)</f>
        <v>22</v>
      </c>
      <c r="AA2920" s="18" t="n">
        <f aca="false">ROUND((K2920-J2920)*1440,0)</f>
        <v>30</v>
      </c>
      <c r="AB2920" s="18" t="n">
        <f aca="false">ROUND((L2920-K2920)*1440,0)</f>
        <v>11</v>
      </c>
      <c r="AC2920" s="18" t="n">
        <f aca="false">ROUND((M2920-L2920)*1440,0)</f>
        <v>57</v>
      </c>
      <c r="AD2920" s="18" t="n">
        <f aca="false">IF(N2920="","",ROUND((N2920-M2920)*1440,0))</f>
        <v>36</v>
      </c>
      <c r="AE2920" s="18" t="n">
        <f aca="false">IF(O2920="","",ROUND((O2920-N2920)*1440,0))</f>
        <v>72</v>
      </c>
      <c r="AF2920" s="18" t="n">
        <f aca="false">IF(P2920="","",ROUND((P2920-O2920)*1440,0))</f>
        <v>23</v>
      </c>
      <c r="AG2920" s="18" t="n">
        <f aca="false">IF(Q2920="","",ROUND((Q2920-P2920)*1440,0))</f>
        <v>45</v>
      </c>
      <c r="AH2920" s="18" t="n">
        <f aca="false">IF(Q2920="","",ROUND((Q2920-H2920)*1440,0))</f>
        <v>318</v>
      </c>
      <c r="AI2920" s="19" t="n">
        <f aca="false">ROUND(IF(O2920="",Assumptions!$B$25-K2920,O2920-K2920)*24,1)</f>
        <v>2.9</v>
      </c>
      <c r="AJ2920" s="20" t="n">
        <f aca="false">ROUND(MAX(N(Y2920)/Assumptions!$C$5, N(Z2920)/Assumptions!$C$6, N(AA2920)/Assumptions!$C$7, N(AB2920)/Assumptions!$C$8, N(AC2920)/Assumptions!$C$9, N(AD2920)/Assumptions!$C$10, N(AE2920)/Assumptions!$C$11, N(AF2920)/Assumptions!$C$12, N(AG2920)/Assumptions!$C$13),3)</f>
        <v>1.6</v>
      </c>
      <c r="AK2920" s="0" t="str">
        <f aca="false">IF(OR(U2920="Pending",U2920="On Hold"),"Open GRN (awaiting)",IF(AJ2920&lt;=1,"Within SLA",IF(ROUND(N(Y2920)/Assumptions!$C$5,3)=AJ2920,"Gate Wait",IF(ROUND(N(Z2920)/Assumptions!$C$6,3)=AJ2920,"Dock Wait",IF(ROUND(N(AA2920)/Assumptions!$C$7,3)=AJ2920,"Unloading",IF(ROUND(N(AB2920)/Assumptions!$C$8,3)=AJ2920,"Unload-to-QC Wait",IF(ROUND(N(AC2920)/Assumptions!$C$9,3)=AJ2920,"QC",IF(ROUND(N(AD2920)/Assumptions!$C$10,3)=AJ2920,"QC-to-GRN Wait",IF(ROUND(N(AE2920)/Assumptions!$C$11,3)=AJ2920,"GRN Processing",IF(ROUND(N(AF2920)/Assumptions!$C$12,3)=AJ2920,"GRN-to-Putaway Wait",IF(ROUND(N(AG2920)/Assumptions!$C$13,3)=AJ2920,"Putaway","Within SLA")))))))))))</f>
        <v>GRN Processing</v>
      </c>
    </row>
    <row r="2921" customFormat="false" ht="15" hidden="false" customHeight="false" outlineLevel="0" collapsed="false">
      <c r="A2921" s="0" t="s">
        <v>8307</v>
      </c>
      <c r="B2921" s="0" t="s">
        <v>8308</v>
      </c>
      <c r="C2921" s="0" t="s">
        <v>252</v>
      </c>
      <c r="D2921" s="0" t="s">
        <v>135</v>
      </c>
      <c r="E2921" s="0" t="s">
        <v>1412</v>
      </c>
      <c r="F2921" s="0" t="s">
        <v>155</v>
      </c>
      <c r="G2921" s="0" t="s">
        <v>178</v>
      </c>
      <c r="H2921" s="17" t="n">
        <v>46274.6138888889</v>
      </c>
      <c r="I2921" s="17" t="n">
        <v>46274.7104166667</v>
      </c>
      <c r="J2921" s="17" t="n">
        <v>46274.7152777778</v>
      </c>
      <c r="K2921" s="17" t="n">
        <v>46274.7430555556</v>
      </c>
      <c r="L2921" s="17" t="n">
        <v>46274.7479166667</v>
      </c>
      <c r="M2921" s="17" t="n">
        <v>46274.7659722222</v>
      </c>
      <c r="N2921" s="17" t="n">
        <v>46274.85625</v>
      </c>
      <c r="O2921" s="17" t="n">
        <v>46274.9166666667</v>
      </c>
      <c r="P2921" s="17" t="n">
        <v>46274.9430555556</v>
      </c>
      <c r="Q2921" s="17" t="n">
        <v>46274.9659722222</v>
      </c>
      <c r="R2921" s="0" t="n">
        <v>833</v>
      </c>
      <c r="S2921" s="0" t="n">
        <v>0</v>
      </c>
      <c r="T2921" s="0" t="n">
        <v>0</v>
      </c>
      <c r="U2921" s="18" t="s">
        <v>130</v>
      </c>
      <c r="V2921" s="18" t="s">
        <v>82</v>
      </c>
      <c r="W2921" s="0" t="str">
        <f aca="false">IF(AND(X2921&gt;=6,X2921&lt;14),"A",IF(AND(X2921&gt;=14,X2921&lt;22),"B","C"))</f>
        <v>B</v>
      </c>
      <c r="X2921" s="18" t="n">
        <f aca="false">HOUR(H2921)</f>
        <v>14</v>
      </c>
      <c r="Y2921" s="18" t="n">
        <f aca="false">ROUND((I2921-H2921)*1440,0)</f>
        <v>139</v>
      </c>
      <c r="Z2921" s="18" t="n">
        <f aca="false">ROUND((J2921-I2921)*1440,0)</f>
        <v>7</v>
      </c>
      <c r="AA2921" s="18" t="n">
        <f aca="false">ROUND((K2921-J2921)*1440,0)</f>
        <v>40</v>
      </c>
      <c r="AB2921" s="18" t="n">
        <f aca="false">ROUND((L2921-K2921)*1440,0)</f>
        <v>7</v>
      </c>
      <c r="AC2921" s="18" t="n">
        <f aca="false">ROUND((M2921-L2921)*1440,0)</f>
        <v>26</v>
      </c>
      <c r="AD2921" s="18" t="n">
        <f aca="false">IF(N2921="","",ROUND((N2921-M2921)*1440,0))</f>
        <v>130</v>
      </c>
      <c r="AE2921" s="18" t="n">
        <f aca="false">IF(O2921="","",ROUND((O2921-N2921)*1440,0))</f>
        <v>87</v>
      </c>
      <c r="AF2921" s="18" t="n">
        <f aca="false">IF(P2921="","",ROUND((P2921-O2921)*1440,0))</f>
        <v>38</v>
      </c>
      <c r="AG2921" s="18" t="n">
        <f aca="false">IF(Q2921="","",ROUND((Q2921-P2921)*1440,0))</f>
        <v>33</v>
      </c>
      <c r="AH2921" s="18" t="n">
        <f aca="false">IF(Q2921="","",ROUND((Q2921-H2921)*1440,0))</f>
        <v>507</v>
      </c>
      <c r="AI2921" s="19" t="n">
        <f aca="false">ROUND(IF(O2921="",Assumptions!$B$25-K2921,O2921-K2921)*24,1)</f>
        <v>4.2</v>
      </c>
      <c r="AJ2921" s="20" t="n">
        <f aca="false">ROUND(MAX(N(Y2921)/Assumptions!$C$5, N(Z2921)/Assumptions!$C$6, N(AA2921)/Assumptions!$C$7, N(AB2921)/Assumptions!$C$8, N(AC2921)/Assumptions!$C$9, N(AD2921)/Assumptions!$C$10, N(AE2921)/Assumptions!$C$11, N(AF2921)/Assumptions!$C$12, N(AG2921)/Assumptions!$C$13),3)</f>
        <v>4.633</v>
      </c>
      <c r="AK2921" s="0" t="str">
        <f aca="false">IF(OR(U2921="Pending",U2921="On Hold"),"Open GRN (awaiting)",IF(AJ2921&lt;=1,"Within SLA",IF(ROUND(N(Y2921)/Assumptions!$C$5,3)=AJ2921,"Gate Wait",IF(ROUND(N(Z2921)/Assumptions!$C$6,3)=AJ2921,"Dock Wait",IF(ROUND(N(AA2921)/Assumptions!$C$7,3)=AJ2921,"Unloading",IF(ROUND(N(AB2921)/Assumptions!$C$8,3)=AJ2921,"Unload-to-QC Wait",IF(ROUND(N(AC2921)/Assumptions!$C$9,3)=AJ2921,"QC",IF(ROUND(N(AD2921)/Assumptions!$C$10,3)=AJ2921,"QC-to-GRN Wait",IF(ROUND(N(AE2921)/Assumptions!$C$11,3)=AJ2921,"GRN Processing",IF(ROUND(N(AF2921)/Assumptions!$C$12,3)=AJ2921,"GRN-to-Putaway Wait",IF(ROUND(N(AG2921)/Assumptions!$C$13,3)=AJ2921,"Putaway","Within SLA")))))))))))</f>
        <v>Gate Wait</v>
      </c>
    </row>
    <row r="2922" customFormat="false" ht="15" hidden="false" customHeight="false" outlineLevel="0" collapsed="false">
      <c r="A2922" s="0" t="s">
        <v>8309</v>
      </c>
      <c r="B2922" s="0" t="s">
        <v>8310</v>
      </c>
      <c r="C2922" s="0" t="s">
        <v>252</v>
      </c>
      <c r="D2922" s="0" t="s">
        <v>135</v>
      </c>
      <c r="E2922" s="0" t="s">
        <v>881</v>
      </c>
      <c r="F2922" s="0" t="s">
        <v>155</v>
      </c>
      <c r="G2922" s="0" t="s">
        <v>138</v>
      </c>
      <c r="H2922" s="17" t="n">
        <v>46274.6138888889</v>
      </c>
      <c r="I2922" s="17" t="n">
        <v>46274.6527777778</v>
      </c>
      <c r="J2922" s="17" t="n">
        <v>46274.6583333333</v>
      </c>
      <c r="K2922" s="17" t="n">
        <v>46274.6944444445</v>
      </c>
      <c r="L2922" s="17" t="n">
        <v>46274.6972222222</v>
      </c>
      <c r="M2922" s="17" t="n">
        <v>46274.7319444444</v>
      </c>
      <c r="N2922" s="17" t="n">
        <v>46274.7590277778</v>
      </c>
      <c r="O2922" s="17" t="n">
        <v>46274.8222222222</v>
      </c>
      <c r="P2922" s="17" t="n">
        <v>46274.8423611111</v>
      </c>
      <c r="Q2922" s="17" t="n">
        <v>46274.8590277778</v>
      </c>
      <c r="R2922" s="0" t="n">
        <v>245</v>
      </c>
      <c r="S2922" s="0" t="n">
        <v>0</v>
      </c>
      <c r="T2922" s="0" t="n">
        <v>1</v>
      </c>
      <c r="U2922" s="18" t="s">
        <v>123</v>
      </c>
      <c r="V2922" s="18" t="s">
        <v>156</v>
      </c>
      <c r="W2922" s="0" t="str">
        <f aca="false">IF(AND(X2922&gt;=6,X2922&lt;14),"A",IF(AND(X2922&gt;=14,X2922&lt;22),"B","C"))</f>
        <v>B</v>
      </c>
      <c r="X2922" s="18" t="n">
        <f aca="false">HOUR(H2922)</f>
        <v>14</v>
      </c>
      <c r="Y2922" s="18" t="n">
        <f aca="false">ROUND((I2922-H2922)*1440,0)</f>
        <v>56</v>
      </c>
      <c r="Z2922" s="18" t="n">
        <f aca="false">ROUND((J2922-I2922)*1440,0)</f>
        <v>8</v>
      </c>
      <c r="AA2922" s="18" t="n">
        <f aca="false">ROUND((K2922-J2922)*1440,0)</f>
        <v>52</v>
      </c>
      <c r="AB2922" s="18" t="n">
        <f aca="false">ROUND((L2922-K2922)*1440,0)</f>
        <v>4</v>
      </c>
      <c r="AC2922" s="18" t="n">
        <f aca="false">ROUND((M2922-L2922)*1440,0)</f>
        <v>50</v>
      </c>
      <c r="AD2922" s="18" t="n">
        <f aca="false">IF(N2922="","",ROUND((N2922-M2922)*1440,0))</f>
        <v>39</v>
      </c>
      <c r="AE2922" s="18" t="n">
        <f aca="false">IF(O2922="","",ROUND((O2922-N2922)*1440,0))</f>
        <v>91</v>
      </c>
      <c r="AF2922" s="18" t="n">
        <f aca="false">IF(P2922="","",ROUND((P2922-O2922)*1440,0))</f>
        <v>29</v>
      </c>
      <c r="AG2922" s="18" t="n">
        <f aca="false">IF(Q2922="","",ROUND((Q2922-P2922)*1440,0))</f>
        <v>24</v>
      </c>
      <c r="AH2922" s="18" t="n">
        <f aca="false">IF(Q2922="","",ROUND((Q2922-H2922)*1440,0))</f>
        <v>353</v>
      </c>
      <c r="AI2922" s="19" t="n">
        <f aca="false">ROUND(IF(O2922="",Assumptions!$B$25-K2922,O2922-K2922)*24,1)</f>
        <v>3.1</v>
      </c>
      <c r="AJ2922" s="20" t="n">
        <f aca="false">ROUND(MAX(N(Y2922)/Assumptions!$C$5, N(Z2922)/Assumptions!$C$6, N(AA2922)/Assumptions!$C$7, N(AB2922)/Assumptions!$C$8, N(AC2922)/Assumptions!$C$9, N(AD2922)/Assumptions!$C$10, N(AE2922)/Assumptions!$C$11, N(AF2922)/Assumptions!$C$12, N(AG2922)/Assumptions!$C$13),3)</f>
        <v>2.022</v>
      </c>
      <c r="AK2922" s="0" t="str">
        <f aca="false">IF(OR(U2922="Pending",U2922="On Hold"),"Open GRN (awaiting)",IF(AJ2922&lt;=1,"Within SLA",IF(ROUND(N(Y2922)/Assumptions!$C$5,3)=AJ2922,"Gate Wait",IF(ROUND(N(Z2922)/Assumptions!$C$6,3)=AJ2922,"Dock Wait",IF(ROUND(N(AA2922)/Assumptions!$C$7,3)=AJ2922,"Unloading",IF(ROUND(N(AB2922)/Assumptions!$C$8,3)=AJ2922,"Unload-to-QC Wait",IF(ROUND(N(AC2922)/Assumptions!$C$9,3)=AJ2922,"QC",IF(ROUND(N(AD2922)/Assumptions!$C$10,3)=AJ2922,"QC-to-GRN Wait",IF(ROUND(N(AE2922)/Assumptions!$C$11,3)=AJ2922,"GRN Processing",IF(ROUND(N(AF2922)/Assumptions!$C$12,3)=AJ2922,"GRN-to-Putaway Wait",IF(ROUND(N(AG2922)/Assumptions!$C$13,3)=AJ2922,"Putaway","Within SLA")))))))))))</f>
        <v>GRN Processing</v>
      </c>
    </row>
    <row r="2923" customFormat="false" ht="15" hidden="false" customHeight="false" outlineLevel="0" collapsed="false">
      <c r="A2923" s="0" t="s">
        <v>8311</v>
      </c>
      <c r="B2923" s="0" t="s">
        <v>8312</v>
      </c>
      <c r="C2923" s="0" t="s">
        <v>252</v>
      </c>
      <c r="D2923" s="0" t="s">
        <v>147</v>
      </c>
      <c r="E2923" s="0" t="s">
        <v>8313</v>
      </c>
      <c r="F2923" s="0" t="s">
        <v>155</v>
      </c>
      <c r="G2923" s="0" t="s">
        <v>167</v>
      </c>
      <c r="H2923" s="17" t="n">
        <v>46274.6270833333</v>
      </c>
      <c r="I2923" s="17" t="n">
        <v>46274.66875</v>
      </c>
      <c r="J2923" s="17" t="n">
        <v>46274.6729166667</v>
      </c>
      <c r="K2923" s="17" t="n">
        <v>46274.6958333333</v>
      </c>
      <c r="L2923" s="17" t="n">
        <v>46274.7125</v>
      </c>
      <c r="M2923" s="17" t="n">
        <v>46274.7340277778</v>
      </c>
      <c r="N2923" s="17" t="n">
        <v>46274.7965277778</v>
      </c>
      <c r="O2923" s="17" t="n">
        <v>46274.9090277778</v>
      </c>
      <c r="P2923" s="17" t="n">
        <v>46274.93125</v>
      </c>
      <c r="Q2923" s="17" t="n">
        <v>46274.98125</v>
      </c>
      <c r="R2923" s="0" t="n">
        <v>416</v>
      </c>
      <c r="S2923" s="0" t="n">
        <v>21</v>
      </c>
      <c r="T2923" s="0" t="n">
        <v>0</v>
      </c>
      <c r="U2923" s="18" t="s">
        <v>123</v>
      </c>
      <c r="V2923" s="18" t="s">
        <v>82</v>
      </c>
      <c r="W2923" s="0" t="str">
        <f aca="false">IF(AND(X2923&gt;=6,X2923&lt;14),"A",IF(AND(X2923&gt;=14,X2923&lt;22),"B","C"))</f>
        <v>B</v>
      </c>
      <c r="X2923" s="18" t="n">
        <f aca="false">HOUR(H2923)</f>
        <v>15</v>
      </c>
      <c r="Y2923" s="18" t="n">
        <f aca="false">ROUND((I2923-H2923)*1440,0)</f>
        <v>60</v>
      </c>
      <c r="Z2923" s="18" t="n">
        <f aca="false">ROUND((J2923-I2923)*1440,0)</f>
        <v>6</v>
      </c>
      <c r="AA2923" s="18" t="n">
        <f aca="false">ROUND((K2923-J2923)*1440,0)</f>
        <v>33</v>
      </c>
      <c r="AB2923" s="18" t="n">
        <f aca="false">ROUND((L2923-K2923)*1440,0)</f>
        <v>24</v>
      </c>
      <c r="AC2923" s="18" t="n">
        <f aca="false">ROUND((M2923-L2923)*1440,0)</f>
        <v>31</v>
      </c>
      <c r="AD2923" s="18" t="n">
        <f aca="false">IF(N2923="","",ROUND((N2923-M2923)*1440,0))</f>
        <v>90</v>
      </c>
      <c r="AE2923" s="18" t="n">
        <f aca="false">IF(O2923="","",ROUND((O2923-N2923)*1440,0))</f>
        <v>162</v>
      </c>
      <c r="AF2923" s="18" t="n">
        <f aca="false">IF(P2923="","",ROUND((P2923-O2923)*1440,0))</f>
        <v>32</v>
      </c>
      <c r="AG2923" s="18" t="n">
        <f aca="false">IF(Q2923="","",ROUND((Q2923-P2923)*1440,0))</f>
        <v>72</v>
      </c>
      <c r="AH2923" s="18" t="n">
        <f aca="false">IF(Q2923="","",ROUND((Q2923-H2923)*1440,0))</f>
        <v>510</v>
      </c>
      <c r="AI2923" s="19" t="n">
        <f aca="false">ROUND(IF(O2923="",Assumptions!$B$25-K2923,O2923-K2923)*24,1)</f>
        <v>5.1</v>
      </c>
      <c r="AJ2923" s="20" t="n">
        <f aca="false">ROUND(MAX(N(Y2923)/Assumptions!$C$5, N(Z2923)/Assumptions!$C$6, N(AA2923)/Assumptions!$C$7, N(AB2923)/Assumptions!$C$8, N(AC2923)/Assumptions!$C$9, N(AD2923)/Assumptions!$C$10, N(AE2923)/Assumptions!$C$11, N(AF2923)/Assumptions!$C$12, N(AG2923)/Assumptions!$C$13),3)</f>
        <v>3.6</v>
      </c>
      <c r="AK2923" s="0" t="str">
        <f aca="false">IF(OR(U2923="Pending",U2923="On Hold"),"Open GRN (awaiting)",IF(AJ2923&lt;=1,"Within SLA",IF(ROUND(N(Y2923)/Assumptions!$C$5,3)=AJ2923,"Gate Wait",IF(ROUND(N(Z2923)/Assumptions!$C$6,3)=AJ2923,"Dock Wait",IF(ROUND(N(AA2923)/Assumptions!$C$7,3)=AJ2923,"Unloading",IF(ROUND(N(AB2923)/Assumptions!$C$8,3)=AJ2923,"Unload-to-QC Wait",IF(ROUND(N(AC2923)/Assumptions!$C$9,3)=AJ2923,"QC",IF(ROUND(N(AD2923)/Assumptions!$C$10,3)=AJ2923,"QC-to-GRN Wait",IF(ROUND(N(AE2923)/Assumptions!$C$11,3)=AJ2923,"GRN Processing",IF(ROUND(N(AF2923)/Assumptions!$C$12,3)=AJ2923,"GRN-to-Putaway Wait",IF(ROUND(N(AG2923)/Assumptions!$C$13,3)=AJ2923,"Putaway","Within SLA")))))))))))</f>
        <v>GRN Processing</v>
      </c>
    </row>
    <row r="2924" customFormat="false" ht="15" hidden="false" customHeight="false" outlineLevel="0" collapsed="false">
      <c r="A2924" s="0" t="s">
        <v>8314</v>
      </c>
      <c r="B2924" s="0" t="s">
        <v>8315</v>
      </c>
      <c r="C2924" s="0" t="s">
        <v>184</v>
      </c>
      <c r="D2924" s="0" t="s">
        <v>147</v>
      </c>
      <c r="E2924" s="0" t="s">
        <v>8316</v>
      </c>
      <c r="F2924" s="0" t="s">
        <v>177</v>
      </c>
      <c r="G2924" s="0" t="s">
        <v>150</v>
      </c>
      <c r="H2924" s="17" t="n">
        <v>46274.6284722222</v>
      </c>
      <c r="I2924" s="17" t="n">
        <v>46274.6472222222</v>
      </c>
      <c r="J2924" s="17" t="n">
        <v>46274.6548611111</v>
      </c>
      <c r="K2924" s="17" t="n">
        <v>46274.6861111111</v>
      </c>
      <c r="L2924" s="17" t="n">
        <v>46274.70625</v>
      </c>
      <c r="M2924" s="17" t="n">
        <v>46274.7243055556</v>
      </c>
      <c r="N2924" s="17" t="n">
        <v>46274.7361111111</v>
      </c>
      <c r="O2924" s="17" t="n">
        <v>46274.7458333333</v>
      </c>
      <c r="P2924" s="17" t="n">
        <v>46274.7527777778</v>
      </c>
      <c r="Q2924" s="17" t="n">
        <v>46274.7611111111</v>
      </c>
      <c r="R2924" s="0" t="n">
        <v>547</v>
      </c>
      <c r="S2924" s="0" t="n">
        <v>0</v>
      </c>
      <c r="T2924" s="0" t="n">
        <v>0</v>
      </c>
      <c r="U2924" s="18" t="s">
        <v>130</v>
      </c>
      <c r="V2924" s="18" t="s">
        <v>139</v>
      </c>
      <c r="W2924" s="0" t="str">
        <f aca="false">IF(AND(X2924&gt;=6,X2924&lt;14),"A",IF(AND(X2924&gt;=14,X2924&lt;22),"B","C"))</f>
        <v>B</v>
      </c>
      <c r="X2924" s="18" t="n">
        <f aca="false">HOUR(H2924)</f>
        <v>15</v>
      </c>
      <c r="Y2924" s="18" t="n">
        <f aca="false">ROUND((I2924-H2924)*1440,0)</f>
        <v>27</v>
      </c>
      <c r="Z2924" s="18" t="n">
        <f aca="false">ROUND((J2924-I2924)*1440,0)</f>
        <v>11</v>
      </c>
      <c r="AA2924" s="18" t="n">
        <f aca="false">ROUND((K2924-J2924)*1440,0)</f>
        <v>45</v>
      </c>
      <c r="AB2924" s="18" t="n">
        <f aca="false">ROUND((L2924-K2924)*1440,0)</f>
        <v>29</v>
      </c>
      <c r="AC2924" s="18" t="n">
        <f aca="false">ROUND((M2924-L2924)*1440,0)</f>
        <v>26</v>
      </c>
      <c r="AD2924" s="18" t="n">
        <f aca="false">IF(N2924="","",ROUND((N2924-M2924)*1440,0))</f>
        <v>17</v>
      </c>
      <c r="AE2924" s="18" t="n">
        <f aca="false">IF(O2924="","",ROUND((O2924-N2924)*1440,0))</f>
        <v>14</v>
      </c>
      <c r="AF2924" s="18" t="n">
        <f aca="false">IF(P2924="","",ROUND((P2924-O2924)*1440,0))</f>
        <v>10</v>
      </c>
      <c r="AG2924" s="18" t="n">
        <f aca="false">IF(Q2924="","",ROUND((Q2924-P2924)*1440,0))</f>
        <v>12</v>
      </c>
      <c r="AH2924" s="18" t="n">
        <f aca="false">IF(Q2924="","",ROUND((Q2924-H2924)*1440,0))</f>
        <v>191</v>
      </c>
      <c r="AI2924" s="19" t="n">
        <f aca="false">ROUND(IF(O2924="",Assumptions!$B$25-K2924,O2924-K2924)*24,1)</f>
        <v>1.4</v>
      </c>
      <c r="AJ2924" s="20" t="n">
        <f aca="false">ROUND(MAX(N(Y2924)/Assumptions!$C$5, N(Z2924)/Assumptions!$C$6, N(AA2924)/Assumptions!$C$7, N(AB2924)/Assumptions!$C$8, N(AC2924)/Assumptions!$C$9, N(AD2924)/Assumptions!$C$10, N(AE2924)/Assumptions!$C$11, N(AF2924)/Assumptions!$C$12, N(AG2924)/Assumptions!$C$13),3)</f>
        <v>1.933</v>
      </c>
      <c r="AK2924" s="0" t="str">
        <f aca="false">IF(OR(U2924="Pending",U2924="On Hold"),"Open GRN (awaiting)",IF(AJ2924&lt;=1,"Within SLA",IF(ROUND(N(Y2924)/Assumptions!$C$5,3)=AJ2924,"Gate Wait",IF(ROUND(N(Z2924)/Assumptions!$C$6,3)=AJ2924,"Dock Wait",IF(ROUND(N(AA2924)/Assumptions!$C$7,3)=AJ2924,"Unloading",IF(ROUND(N(AB2924)/Assumptions!$C$8,3)=AJ2924,"Unload-to-QC Wait",IF(ROUND(N(AC2924)/Assumptions!$C$9,3)=AJ2924,"QC",IF(ROUND(N(AD2924)/Assumptions!$C$10,3)=AJ2924,"QC-to-GRN Wait",IF(ROUND(N(AE2924)/Assumptions!$C$11,3)=AJ2924,"GRN Processing",IF(ROUND(N(AF2924)/Assumptions!$C$12,3)=AJ2924,"GRN-to-Putaway Wait",IF(ROUND(N(AG2924)/Assumptions!$C$13,3)=AJ2924,"Putaway","Within SLA")))))))))))</f>
        <v>Unload-to-QC Wait</v>
      </c>
    </row>
    <row r="2925" customFormat="false" ht="15" hidden="false" customHeight="false" outlineLevel="0" collapsed="false">
      <c r="A2925" s="0" t="s">
        <v>8317</v>
      </c>
      <c r="B2925" s="0" t="s">
        <v>8318</v>
      </c>
      <c r="C2925" s="0" t="s">
        <v>153</v>
      </c>
      <c r="D2925" s="0" t="s">
        <v>147</v>
      </c>
      <c r="E2925" s="0" t="s">
        <v>8319</v>
      </c>
      <c r="F2925" s="0" t="s">
        <v>172</v>
      </c>
      <c r="G2925" s="0" t="s">
        <v>167</v>
      </c>
      <c r="H2925" s="17" t="n">
        <v>46274.6368055556</v>
      </c>
      <c r="I2925" s="17" t="n">
        <v>46274.6680555556</v>
      </c>
      <c r="J2925" s="17" t="n">
        <v>46274.6701388889</v>
      </c>
      <c r="K2925" s="17" t="n">
        <v>46274.7006944444</v>
      </c>
      <c r="L2925" s="17" t="n">
        <v>46274.7090277778</v>
      </c>
      <c r="M2925" s="17" t="n">
        <v>46274.7638888889</v>
      </c>
      <c r="N2925" s="17" t="n">
        <v>46274.8326388889</v>
      </c>
      <c r="O2925" s="17" t="n">
        <v>46274.8381944444</v>
      </c>
      <c r="P2925" s="17" t="n">
        <v>46274.8534722222</v>
      </c>
      <c r="Q2925" s="17" t="n">
        <v>46274.8638888889</v>
      </c>
      <c r="R2925" s="0" t="n">
        <v>485</v>
      </c>
      <c r="S2925" s="0" t="n">
        <v>11</v>
      </c>
      <c r="T2925" s="0" t="n">
        <v>3</v>
      </c>
      <c r="U2925" s="18" t="s">
        <v>123</v>
      </c>
      <c r="V2925" s="18" t="s">
        <v>82</v>
      </c>
      <c r="W2925" s="0" t="str">
        <f aca="false">IF(AND(X2925&gt;=6,X2925&lt;14),"A",IF(AND(X2925&gt;=14,X2925&lt;22),"B","C"))</f>
        <v>B</v>
      </c>
      <c r="X2925" s="18" t="n">
        <f aca="false">HOUR(H2925)</f>
        <v>15</v>
      </c>
      <c r="Y2925" s="18" t="n">
        <f aca="false">ROUND((I2925-H2925)*1440,0)</f>
        <v>45</v>
      </c>
      <c r="Z2925" s="18" t="n">
        <f aca="false">ROUND((J2925-I2925)*1440,0)</f>
        <v>3</v>
      </c>
      <c r="AA2925" s="18" t="n">
        <f aca="false">ROUND((K2925-J2925)*1440,0)</f>
        <v>44</v>
      </c>
      <c r="AB2925" s="18" t="n">
        <f aca="false">ROUND((L2925-K2925)*1440,0)</f>
        <v>12</v>
      </c>
      <c r="AC2925" s="18" t="n">
        <f aca="false">ROUND((M2925-L2925)*1440,0)</f>
        <v>79</v>
      </c>
      <c r="AD2925" s="18" t="n">
        <f aca="false">IF(N2925="","",ROUND((N2925-M2925)*1440,0))</f>
        <v>99</v>
      </c>
      <c r="AE2925" s="18" t="n">
        <f aca="false">IF(O2925="","",ROUND((O2925-N2925)*1440,0))</f>
        <v>8</v>
      </c>
      <c r="AF2925" s="18" t="n">
        <f aca="false">IF(P2925="","",ROUND((P2925-O2925)*1440,0))</f>
        <v>22</v>
      </c>
      <c r="AG2925" s="18" t="n">
        <f aca="false">IF(Q2925="","",ROUND((Q2925-P2925)*1440,0))</f>
        <v>15</v>
      </c>
      <c r="AH2925" s="18" t="n">
        <f aca="false">IF(Q2925="","",ROUND((Q2925-H2925)*1440,0))</f>
        <v>327</v>
      </c>
      <c r="AI2925" s="19" t="n">
        <f aca="false">ROUND(IF(O2925="",Assumptions!$B$25-K2925,O2925-K2925)*24,1)</f>
        <v>3.3</v>
      </c>
      <c r="AJ2925" s="20" t="n">
        <f aca="false">ROUND(MAX(N(Y2925)/Assumptions!$C$5, N(Z2925)/Assumptions!$C$6, N(AA2925)/Assumptions!$C$7, N(AB2925)/Assumptions!$C$8, N(AC2925)/Assumptions!$C$9, N(AD2925)/Assumptions!$C$10, N(AE2925)/Assumptions!$C$11, N(AF2925)/Assumptions!$C$12, N(AG2925)/Assumptions!$C$13),3)</f>
        <v>3.3</v>
      </c>
      <c r="AK2925" s="0" t="str">
        <f aca="false">IF(OR(U2925="Pending",U2925="On Hold"),"Open GRN (awaiting)",IF(AJ2925&lt;=1,"Within SLA",IF(ROUND(N(Y2925)/Assumptions!$C$5,3)=AJ2925,"Gate Wait",IF(ROUND(N(Z2925)/Assumptions!$C$6,3)=AJ2925,"Dock Wait",IF(ROUND(N(AA2925)/Assumptions!$C$7,3)=AJ2925,"Unloading",IF(ROUND(N(AB2925)/Assumptions!$C$8,3)=AJ2925,"Unload-to-QC Wait",IF(ROUND(N(AC2925)/Assumptions!$C$9,3)=AJ2925,"QC",IF(ROUND(N(AD2925)/Assumptions!$C$10,3)=AJ2925,"QC-to-GRN Wait",IF(ROUND(N(AE2925)/Assumptions!$C$11,3)=AJ2925,"GRN Processing",IF(ROUND(N(AF2925)/Assumptions!$C$12,3)=AJ2925,"GRN-to-Putaway Wait",IF(ROUND(N(AG2925)/Assumptions!$C$13,3)=AJ2925,"Putaway","Within SLA")))))))))))</f>
        <v>QC-to-GRN Wait</v>
      </c>
    </row>
    <row r="2926" customFormat="false" ht="15" hidden="false" customHeight="false" outlineLevel="0" collapsed="false">
      <c r="A2926" s="0" t="s">
        <v>8320</v>
      </c>
      <c r="B2926" s="0" t="s">
        <v>8321</v>
      </c>
      <c r="C2926" s="0" t="s">
        <v>286</v>
      </c>
      <c r="D2926" s="0" t="s">
        <v>119</v>
      </c>
      <c r="E2926" s="0" t="s">
        <v>8322</v>
      </c>
      <c r="F2926" s="0" t="s">
        <v>121</v>
      </c>
      <c r="G2926" s="0" t="s">
        <v>122</v>
      </c>
      <c r="H2926" s="17" t="n">
        <v>46274.6451388889</v>
      </c>
      <c r="I2926" s="17" t="n">
        <v>46274.6743055556</v>
      </c>
      <c r="J2926" s="17" t="n">
        <v>46274.6784722222</v>
      </c>
      <c r="K2926" s="17" t="n">
        <v>46274.7118055556</v>
      </c>
      <c r="L2926" s="17" t="n">
        <v>46274.7173611111</v>
      </c>
      <c r="M2926" s="17" t="n">
        <v>46274.7326388889</v>
      </c>
      <c r="N2926" s="17" t="n">
        <v>46274.7861111111</v>
      </c>
      <c r="O2926" s="17" t="n">
        <v>46274.8263888889</v>
      </c>
      <c r="P2926" s="17" t="n">
        <v>46274.8361111111</v>
      </c>
      <c r="Q2926" s="17" t="n">
        <v>46274.85</v>
      </c>
      <c r="R2926" s="0" t="n">
        <v>428</v>
      </c>
      <c r="S2926" s="0" t="n">
        <v>0</v>
      </c>
      <c r="T2926" s="0" t="n">
        <v>0</v>
      </c>
      <c r="U2926" s="18" t="s">
        <v>130</v>
      </c>
      <c r="V2926" s="18" t="s">
        <v>144</v>
      </c>
      <c r="W2926" s="0" t="str">
        <f aca="false">IF(AND(X2926&gt;=6,X2926&lt;14),"A",IF(AND(X2926&gt;=14,X2926&lt;22),"B","C"))</f>
        <v>B</v>
      </c>
      <c r="X2926" s="18" t="n">
        <f aca="false">HOUR(H2926)</f>
        <v>15</v>
      </c>
      <c r="Y2926" s="18" t="n">
        <f aca="false">ROUND((I2926-H2926)*1440,0)</f>
        <v>42</v>
      </c>
      <c r="Z2926" s="18" t="n">
        <f aca="false">ROUND((J2926-I2926)*1440,0)</f>
        <v>6</v>
      </c>
      <c r="AA2926" s="18" t="n">
        <f aca="false">ROUND((K2926-J2926)*1440,0)</f>
        <v>48</v>
      </c>
      <c r="AB2926" s="18" t="n">
        <f aca="false">ROUND((L2926-K2926)*1440,0)</f>
        <v>8</v>
      </c>
      <c r="AC2926" s="18" t="n">
        <f aca="false">ROUND((M2926-L2926)*1440,0)</f>
        <v>22</v>
      </c>
      <c r="AD2926" s="18" t="n">
        <f aca="false">IF(N2926="","",ROUND((N2926-M2926)*1440,0))</f>
        <v>77</v>
      </c>
      <c r="AE2926" s="18" t="n">
        <f aca="false">IF(O2926="","",ROUND((O2926-N2926)*1440,0))</f>
        <v>58</v>
      </c>
      <c r="AF2926" s="18" t="n">
        <f aca="false">IF(P2926="","",ROUND((P2926-O2926)*1440,0))</f>
        <v>14</v>
      </c>
      <c r="AG2926" s="18" t="n">
        <f aca="false">IF(Q2926="","",ROUND((Q2926-P2926)*1440,0))</f>
        <v>20</v>
      </c>
      <c r="AH2926" s="18" t="n">
        <f aca="false">IF(Q2926="","",ROUND((Q2926-H2926)*1440,0))</f>
        <v>295</v>
      </c>
      <c r="AI2926" s="19" t="n">
        <f aca="false">ROUND(IF(O2926="",Assumptions!$B$25-K2926,O2926-K2926)*24,1)</f>
        <v>2.8</v>
      </c>
      <c r="AJ2926" s="20" t="n">
        <f aca="false">ROUND(MAX(N(Y2926)/Assumptions!$C$5, N(Z2926)/Assumptions!$C$6, N(AA2926)/Assumptions!$C$7, N(AB2926)/Assumptions!$C$8, N(AC2926)/Assumptions!$C$9, N(AD2926)/Assumptions!$C$10, N(AE2926)/Assumptions!$C$11, N(AF2926)/Assumptions!$C$12, N(AG2926)/Assumptions!$C$13),3)</f>
        <v>2.567</v>
      </c>
      <c r="AK2926" s="0" t="str">
        <f aca="false">IF(OR(U2926="Pending",U2926="On Hold"),"Open GRN (awaiting)",IF(AJ2926&lt;=1,"Within SLA",IF(ROUND(N(Y2926)/Assumptions!$C$5,3)=AJ2926,"Gate Wait",IF(ROUND(N(Z2926)/Assumptions!$C$6,3)=AJ2926,"Dock Wait",IF(ROUND(N(AA2926)/Assumptions!$C$7,3)=AJ2926,"Unloading",IF(ROUND(N(AB2926)/Assumptions!$C$8,3)=AJ2926,"Unload-to-QC Wait",IF(ROUND(N(AC2926)/Assumptions!$C$9,3)=AJ2926,"QC",IF(ROUND(N(AD2926)/Assumptions!$C$10,3)=AJ2926,"QC-to-GRN Wait",IF(ROUND(N(AE2926)/Assumptions!$C$11,3)=AJ2926,"GRN Processing",IF(ROUND(N(AF2926)/Assumptions!$C$12,3)=AJ2926,"GRN-to-Putaway Wait",IF(ROUND(N(AG2926)/Assumptions!$C$13,3)=AJ2926,"Putaway","Within SLA")))))))))))</f>
        <v>QC-to-GRN Wait</v>
      </c>
    </row>
    <row r="2927" customFormat="false" ht="15" hidden="false" customHeight="false" outlineLevel="0" collapsed="false">
      <c r="A2927" s="0" t="s">
        <v>8323</v>
      </c>
      <c r="B2927" s="0" t="s">
        <v>8324</v>
      </c>
      <c r="C2927" s="0" t="s">
        <v>134</v>
      </c>
      <c r="D2927" s="0" t="s">
        <v>135</v>
      </c>
      <c r="E2927" s="0" t="s">
        <v>8325</v>
      </c>
      <c r="F2927" s="0" t="s">
        <v>149</v>
      </c>
      <c r="G2927" s="0" t="s">
        <v>138</v>
      </c>
      <c r="H2927" s="17" t="n">
        <v>46274.6722222222</v>
      </c>
      <c r="I2927" s="17" t="n">
        <v>46274.6847222222</v>
      </c>
      <c r="J2927" s="17" t="n">
        <v>46274.6868055556</v>
      </c>
      <c r="K2927" s="17" t="n">
        <v>46274.7173611111</v>
      </c>
      <c r="L2927" s="17" t="n">
        <v>46274.7291666667</v>
      </c>
      <c r="M2927" s="17" t="n">
        <v>46274.74375</v>
      </c>
      <c r="N2927" s="17" t="n">
        <v>46274.7604166667</v>
      </c>
      <c r="O2927" s="17" t="n">
        <v>46274.8166666667</v>
      </c>
      <c r="P2927" s="17" t="n">
        <v>46274.8486111111</v>
      </c>
      <c r="Q2927" s="17" t="n">
        <v>46274.8743055556</v>
      </c>
      <c r="R2927" s="0" t="n">
        <v>274</v>
      </c>
      <c r="S2927" s="0" t="n">
        <v>0</v>
      </c>
      <c r="T2927" s="0" t="n">
        <v>0</v>
      </c>
      <c r="U2927" s="18" t="s">
        <v>130</v>
      </c>
      <c r="V2927" s="18" t="s">
        <v>139</v>
      </c>
      <c r="W2927" s="0" t="str">
        <f aca="false">IF(AND(X2927&gt;=6,X2927&lt;14),"A",IF(AND(X2927&gt;=14,X2927&lt;22),"B","C"))</f>
        <v>B</v>
      </c>
      <c r="X2927" s="18" t="n">
        <f aca="false">HOUR(H2927)</f>
        <v>16</v>
      </c>
      <c r="Y2927" s="18" t="n">
        <f aca="false">ROUND((I2927-H2927)*1440,0)</f>
        <v>18</v>
      </c>
      <c r="Z2927" s="18" t="n">
        <f aca="false">ROUND((J2927-I2927)*1440,0)</f>
        <v>3</v>
      </c>
      <c r="AA2927" s="18" t="n">
        <f aca="false">ROUND((K2927-J2927)*1440,0)</f>
        <v>44</v>
      </c>
      <c r="AB2927" s="18" t="n">
        <f aca="false">ROUND((L2927-K2927)*1440,0)</f>
        <v>17</v>
      </c>
      <c r="AC2927" s="18" t="n">
        <f aca="false">ROUND((M2927-L2927)*1440,0)</f>
        <v>21</v>
      </c>
      <c r="AD2927" s="18" t="n">
        <f aca="false">IF(N2927="","",ROUND((N2927-M2927)*1440,0))</f>
        <v>24</v>
      </c>
      <c r="AE2927" s="18" t="n">
        <f aca="false">IF(O2927="","",ROUND((O2927-N2927)*1440,0))</f>
        <v>81</v>
      </c>
      <c r="AF2927" s="18" t="n">
        <f aca="false">IF(P2927="","",ROUND((P2927-O2927)*1440,0))</f>
        <v>46</v>
      </c>
      <c r="AG2927" s="18" t="n">
        <f aca="false">IF(Q2927="","",ROUND((Q2927-P2927)*1440,0))</f>
        <v>37</v>
      </c>
      <c r="AH2927" s="18" t="n">
        <f aca="false">IF(Q2927="","",ROUND((Q2927-H2927)*1440,0))</f>
        <v>291</v>
      </c>
      <c r="AI2927" s="19" t="n">
        <f aca="false">ROUND(IF(O2927="",Assumptions!$B$25-K2927,O2927-K2927)*24,1)</f>
        <v>2.4</v>
      </c>
      <c r="AJ2927" s="20" t="n">
        <f aca="false">ROUND(MAX(N(Y2927)/Assumptions!$C$5, N(Z2927)/Assumptions!$C$6, N(AA2927)/Assumptions!$C$7, N(AB2927)/Assumptions!$C$8, N(AC2927)/Assumptions!$C$9, N(AD2927)/Assumptions!$C$10, N(AE2927)/Assumptions!$C$11, N(AF2927)/Assumptions!$C$12, N(AG2927)/Assumptions!$C$13),3)</f>
        <v>2.3</v>
      </c>
      <c r="AK2927" s="0" t="str">
        <f aca="false">IF(OR(U2927="Pending",U2927="On Hold"),"Open GRN (awaiting)",IF(AJ2927&lt;=1,"Within SLA",IF(ROUND(N(Y2927)/Assumptions!$C$5,3)=AJ2927,"Gate Wait",IF(ROUND(N(Z2927)/Assumptions!$C$6,3)=AJ2927,"Dock Wait",IF(ROUND(N(AA2927)/Assumptions!$C$7,3)=AJ2927,"Unloading",IF(ROUND(N(AB2927)/Assumptions!$C$8,3)=AJ2927,"Unload-to-QC Wait",IF(ROUND(N(AC2927)/Assumptions!$C$9,3)=AJ2927,"QC",IF(ROUND(N(AD2927)/Assumptions!$C$10,3)=AJ2927,"QC-to-GRN Wait",IF(ROUND(N(AE2927)/Assumptions!$C$11,3)=AJ2927,"GRN Processing",IF(ROUND(N(AF2927)/Assumptions!$C$12,3)=AJ2927,"GRN-to-Putaway Wait",IF(ROUND(N(AG2927)/Assumptions!$C$13,3)=AJ2927,"Putaway","Within SLA")))))))))))</f>
        <v>GRN-to-Putaway Wait</v>
      </c>
    </row>
    <row r="2928" customFormat="false" ht="15" hidden="false" customHeight="false" outlineLevel="0" collapsed="false">
      <c r="A2928" s="0" t="s">
        <v>8326</v>
      </c>
      <c r="B2928" s="0" t="s">
        <v>8327</v>
      </c>
      <c r="C2928" s="0" t="s">
        <v>184</v>
      </c>
      <c r="D2928" s="0" t="s">
        <v>147</v>
      </c>
      <c r="E2928" s="0" t="s">
        <v>8328</v>
      </c>
      <c r="F2928" s="0" t="s">
        <v>177</v>
      </c>
      <c r="G2928" s="0" t="s">
        <v>150</v>
      </c>
      <c r="H2928" s="17" t="n">
        <v>46274.6854166667</v>
      </c>
      <c r="I2928" s="17" t="n">
        <v>46274.7006944444</v>
      </c>
      <c r="J2928" s="17" t="n">
        <v>46274.7083333333</v>
      </c>
      <c r="K2928" s="17" t="n">
        <v>46274.7388888889</v>
      </c>
      <c r="L2928" s="17" t="n">
        <v>46274.7458333333</v>
      </c>
      <c r="M2928" s="17" t="n">
        <v>46274.7944444444</v>
      </c>
      <c r="N2928" s="17" t="n">
        <v>46274.90625</v>
      </c>
      <c r="O2928" s="17" t="n">
        <v>46274.9548611111</v>
      </c>
      <c r="P2928" s="17" t="n">
        <v>46274.9597222222</v>
      </c>
      <c r="Q2928" s="17" t="n">
        <v>46274.9916666667</v>
      </c>
      <c r="R2928" s="0" t="n">
        <v>306</v>
      </c>
      <c r="S2928" s="0" t="n">
        <v>15</v>
      </c>
      <c r="T2928" s="0" t="n">
        <v>0</v>
      </c>
      <c r="U2928" s="18" t="s">
        <v>123</v>
      </c>
      <c r="V2928" s="18" t="s">
        <v>144</v>
      </c>
      <c r="W2928" s="0" t="str">
        <f aca="false">IF(AND(X2928&gt;=6,X2928&lt;14),"A",IF(AND(X2928&gt;=14,X2928&lt;22),"B","C"))</f>
        <v>B</v>
      </c>
      <c r="X2928" s="18" t="n">
        <f aca="false">HOUR(H2928)</f>
        <v>16</v>
      </c>
      <c r="Y2928" s="18" t="n">
        <f aca="false">ROUND((I2928-H2928)*1440,0)</f>
        <v>22</v>
      </c>
      <c r="Z2928" s="18" t="n">
        <f aca="false">ROUND((J2928-I2928)*1440,0)</f>
        <v>11</v>
      </c>
      <c r="AA2928" s="18" t="n">
        <f aca="false">ROUND((K2928-J2928)*1440,0)</f>
        <v>44</v>
      </c>
      <c r="AB2928" s="18" t="n">
        <f aca="false">ROUND((L2928-K2928)*1440,0)</f>
        <v>10</v>
      </c>
      <c r="AC2928" s="18" t="n">
        <f aca="false">ROUND((M2928-L2928)*1440,0)</f>
        <v>70</v>
      </c>
      <c r="AD2928" s="18" t="n">
        <f aca="false">IF(N2928="","",ROUND((N2928-M2928)*1440,0))</f>
        <v>161</v>
      </c>
      <c r="AE2928" s="18" t="n">
        <f aca="false">IF(O2928="","",ROUND((O2928-N2928)*1440,0))</f>
        <v>70</v>
      </c>
      <c r="AF2928" s="18" t="n">
        <f aca="false">IF(P2928="","",ROUND((P2928-O2928)*1440,0))</f>
        <v>7</v>
      </c>
      <c r="AG2928" s="18" t="n">
        <f aca="false">IF(Q2928="","",ROUND((Q2928-P2928)*1440,0))</f>
        <v>46</v>
      </c>
      <c r="AH2928" s="18" t="n">
        <f aca="false">IF(Q2928="","",ROUND((Q2928-H2928)*1440,0))</f>
        <v>441</v>
      </c>
      <c r="AI2928" s="19" t="n">
        <f aca="false">ROUND(IF(O2928="",Assumptions!$B$25-K2928,O2928-K2928)*24,1)</f>
        <v>5.2</v>
      </c>
      <c r="AJ2928" s="20" t="n">
        <f aca="false">ROUND(MAX(N(Y2928)/Assumptions!$C$5, N(Z2928)/Assumptions!$C$6, N(AA2928)/Assumptions!$C$7, N(AB2928)/Assumptions!$C$8, N(AC2928)/Assumptions!$C$9, N(AD2928)/Assumptions!$C$10, N(AE2928)/Assumptions!$C$11, N(AF2928)/Assumptions!$C$12, N(AG2928)/Assumptions!$C$13),3)</f>
        <v>5.367</v>
      </c>
      <c r="AK2928" s="0" t="str">
        <f aca="false">IF(OR(U2928="Pending",U2928="On Hold"),"Open GRN (awaiting)",IF(AJ2928&lt;=1,"Within SLA",IF(ROUND(N(Y2928)/Assumptions!$C$5,3)=AJ2928,"Gate Wait",IF(ROUND(N(Z2928)/Assumptions!$C$6,3)=AJ2928,"Dock Wait",IF(ROUND(N(AA2928)/Assumptions!$C$7,3)=AJ2928,"Unloading",IF(ROUND(N(AB2928)/Assumptions!$C$8,3)=AJ2928,"Unload-to-QC Wait",IF(ROUND(N(AC2928)/Assumptions!$C$9,3)=AJ2928,"QC",IF(ROUND(N(AD2928)/Assumptions!$C$10,3)=AJ2928,"QC-to-GRN Wait",IF(ROUND(N(AE2928)/Assumptions!$C$11,3)=AJ2928,"GRN Processing",IF(ROUND(N(AF2928)/Assumptions!$C$12,3)=AJ2928,"GRN-to-Putaway Wait",IF(ROUND(N(AG2928)/Assumptions!$C$13,3)=AJ2928,"Putaway","Within SLA")))))))))))</f>
        <v>QC-to-GRN Wait</v>
      </c>
    </row>
    <row r="2929" customFormat="false" ht="15" hidden="false" customHeight="false" outlineLevel="0" collapsed="false">
      <c r="A2929" s="0" t="s">
        <v>8329</v>
      </c>
      <c r="B2929" s="0" t="s">
        <v>8330</v>
      </c>
      <c r="C2929" s="0" t="s">
        <v>134</v>
      </c>
      <c r="D2929" s="0" t="s">
        <v>119</v>
      </c>
      <c r="E2929" s="0" t="s">
        <v>8331</v>
      </c>
      <c r="F2929" s="0" t="s">
        <v>149</v>
      </c>
      <c r="G2929" s="0" t="s">
        <v>129</v>
      </c>
      <c r="H2929" s="17" t="n">
        <v>46274.7270833333</v>
      </c>
      <c r="I2929" s="17" t="n">
        <v>46274.7395833333</v>
      </c>
      <c r="J2929" s="17" t="n">
        <v>46274.7430555556</v>
      </c>
      <c r="K2929" s="17" t="n">
        <v>46274.7777777778</v>
      </c>
      <c r="L2929" s="17" t="n">
        <v>46274.7847222222</v>
      </c>
      <c r="M2929" s="17" t="n">
        <v>46274.7958333333</v>
      </c>
      <c r="N2929" s="17" t="n">
        <v>46274.8319444444</v>
      </c>
      <c r="O2929" s="17" t="n">
        <v>46274.8618055556</v>
      </c>
      <c r="P2929" s="17" t="n">
        <v>46274.8763888889</v>
      </c>
      <c r="Q2929" s="17" t="n">
        <v>46274.9083333333</v>
      </c>
      <c r="R2929" s="0" t="n">
        <v>3000</v>
      </c>
      <c r="S2929" s="0" t="n">
        <v>0</v>
      </c>
      <c r="T2929" s="0" t="n">
        <v>0</v>
      </c>
      <c r="U2929" s="18" t="s">
        <v>130</v>
      </c>
      <c r="V2929" s="18" t="s">
        <v>144</v>
      </c>
      <c r="W2929" s="0" t="str">
        <f aca="false">IF(AND(X2929&gt;=6,X2929&lt;14),"A",IF(AND(X2929&gt;=14,X2929&lt;22),"B","C"))</f>
        <v>B</v>
      </c>
      <c r="X2929" s="18" t="n">
        <f aca="false">HOUR(H2929)</f>
        <v>17</v>
      </c>
      <c r="Y2929" s="18" t="n">
        <f aca="false">ROUND((I2929-H2929)*1440,0)</f>
        <v>18</v>
      </c>
      <c r="Z2929" s="18" t="n">
        <f aca="false">ROUND((J2929-I2929)*1440,0)</f>
        <v>5</v>
      </c>
      <c r="AA2929" s="18" t="n">
        <f aca="false">ROUND((K2929-J2929)*1440,0)</f>
        <v>50</v>
      </c>
      <c r="AB2929" s="18" t="n">
        <f aca="false">ROUND((L2929-K2929)*1440,0)</f>
        <v>10</v>
      </c>
      <c r="AC2929" s="18" t="n">
        <f aca="false">ROUND((M2929-L2929)*1440,0)</f>
        <v>16</v>
      </c>
      <c r="AD2929" s="18" t="n">
        <f aca="false">IF(N2929="","",ROUND((N2929-M2929)*1440,0))</f>
        <v>52</v>
      </c>
      <c r="AE2929" s="18" t="n">
        <f aca="false">IF(O2929="","",ROUND((O2929-N2929)*1440,0))</f>
        <v>43</v>
      </c>
      <c r="AF2929" s="18" t="n">
        <f aca="false">IF(P2929="","",ROUND((P2929-O2929)*1440,0))</f>
        <v>21</v>
      </c>
      <c r="AG2929" s="18" t="n">
        <f aca="false">IF(Q2929="","",ROUND((Q2929-P2929)*1440,0))</f>
        <v>46</v>
      </c>
      <c r="AH2929" s="18" t="n">
        <f aca="false">IF(Q2929="","",ROUND((Q2929-H2929)*1440,0))</f>
        <v>261</v>
      </c>
      <c r="AI2929" s="19" t="n">
        <f aca="false">ROUND(IF(O2929="",Assumptions!$B$25-K2929,O2929-K2929)*24,1)</f>
        <v>2</v>
      </c>
      <c r="AJ2929" s="20" t="n">
        <f aca="false">ROUND(MAX(N(Y2929)/Assumptions!$C$5, N(Z2929)/Assumptions!$C$6, N(AA2929)/Assumptions!$C$7, N(AB2929)/Assumptions!$C$8, N(AC2929)/Assumptions!$C$9, N(AD2929)/Assumptions!$C$10, N(AE2929)/Assumptions!$C$11, N(AF2929)/Assumptions!$C$12, N(AG2929)/Assumptions!$C$13),3)</f>
        <v>1.733</v>
      </c>
      <c r="AK2929" s="0" t="str">
        <f aca="false">IF(OR(U2929="Pending",U2929="On Hold"),"Open GRN (awaiting)",IF(AJ2929&lt;=1,"Within SLA",IF(ROUND(N(Y2929)/Assumptions!$C$5,3)=AJ2929,"Gate Wait",IF(ROUND(N(Z2929)/Assumptions!$C$6,3)=AJ2929,"Dock Wait",IF(ROUND(N(AA2929)/Assumptions!$C$7,3)=AJ2929,"Unloading",IF(ROUND(N(AB2929)/Assumptions!$C$8,3)=AJ2929,"Unload-to-QC Wait",IF(ROUND(N(AC2929)/Assumptions!$C$9,3)=AJ2929,"QC",IF(ROUND(N(AD2929)/Assumptions!$C$10,3)=AJ2929,"QC-to-GRN Wait",IF(ROUND(N(AE2929)/Assumptions!$C$11,3)=AJ2929,"GRN Processing",IF(ROUND(N(AF2929)/Assumptions!$C$12,3)=AJ2929,"GRN-to-Putaway Wait",IF(ROUND(N(AG2929)/Assumptions!$C$13,3)=AJ2929,"Putaway","Within SLA")))))))))))</f>
        <v>QC-to-GRN Wait</v>
      </c>
    </row>
    <row r="2930" customFormat="false" ht="15" hidden="false" customHeight="false" outlineLevel="0" collapsed="false">
      <c r="A2930" s="0" t="s">
        <v>8332</v>
      </c>
      <c r="B2930" s="0" t="s">
        <v>8333</v>
      </c>
      <c r="C2930" s="0" t="s">
        <v>252</v>
      </c>
      <c r="D2930" s="0" t="s">
        <v>147</v>
      </c>
      <c r="E2930" s="0" t="s">
        <v>8334</v>
      </c>
      <c r="F2930" s="0" t="s">
        <v>155</v>
      </c>
      <c r="G2930" s="0" t="s">
        <v>167</v>
      </c>
      <c r="H2930" s="17" t="n">
        <v>46274.7576388889</v>
      </c>
      <c r="I2930" s="17" t="n">
        <v>46274.7722222222</v>
      </c>
      <c r="J2930" s="17" t="n">
        <v>46274.775</v>
      </c>
      <c r="K2930" s="17" t="n">
        <v>46274.8076388889</v>
      </c>
      <c r="L2930" s="17" t="n">
        <v>46274.8152777778</v>
      </c>
      <c r="M2930" s="17" t="n">
        <v>46274.8444444445</v>
      </c>
      <c r="N2930" s="17" t="n">
        <v>46274.8694444444</v>
      </c>
      <c r="O2930" s="17" t="n">
        <v>46274.9263888889</v>
      </c>
      <c r="P2930" s="17" t="n">
        <v>46274.9465277778</v>
      </c>
      <c r="Q2930" s="17" t="n">
        <v>46274.9590277778</v>
      </c>
      <c r="R2930" s="0" t="n">
        <v>1093</v>
      </c>
      <c r="S2930" s="0" t="n">
        <v>47</v>
      </c>
      <c r="T2930" s="0" t="n">
        <v>0</v>
      </c>
      <c r="U2930" s="18" t="s">
        <v>123</v>
      </c>
      <c r="V2930" s="18" t="s">
        <v>156</v>
      </c>
      <c r="W2930" s="0" t="str">
        <f aca="false">IF(AND(X2930&gt;=6,X2930&lt;14),"A",IF(AND(X2930&gt;=14,X2930&lt;22),"B","C"))</f>
        <v>B</v>
      </c>
      <c r="X2930" s="18" t="n">
        <f aca="false">HOUR(H2930)</f>
        <v>18</v>
      </c>
      <c r="Y2930" s="18" t="n">
        <f aca="false">ROUND((I2930-H2930)*1440,0)</f>
        <v>21</v>
      </c>
      <c r="Z2930" s="18" t="n">
        <f aca="false">ROUND((J2930-I2930)*1440,0)</f>
        <v>4</v>
      </c>
      <c r="AA2930" s="18" t="n">
        <f aca="false">ROUND((K2930-J2930)*1440,0)</f>
        <v>47</v>
      </c>
      <c r="AB2930" s="18" t="n">
        <f aca="false">ROUND((L2930-K2930)*1440,0)</f>
        <v>11</v>
      </c>
      <c r="AC2930" s="18" t="n">
        <f aca="false">ROUND((M2930-L2930)*1440,0)</f>
        <v>42</v>
      </c>
      <c r="AD2930" s="18" t="n">
        <f aca="false">IF(N2930="","",ROUND((N2930-M2930)*1440,0))</f>
        <v>36</v>
      </c>
      <c r="AE2930" s="18" t="n">
        <f aca="false">IF(O2930="","",ROUND((O2930-N2930)*1440,0))</f>
        <v>82</v>
      </c>
      <c r="AF2930" s="18" t="n">
        <f aca="false">IF(P2930="","",ROUND((P2930-O2930)*1440,0))</f>
        <v>29</v>
      </c>
      <c r="AG2930" s="18" t="n">
        <f aca="false">IF(Q2930="","",ROUND((Q2930-P2930)*1440,0))</f>
        <v>18</v>
      </c>
      <c r="AH2930" s="18" t="n">
        <f aca="false">IF(Q2930="","",ROUND((Q2930-H2930)*1440,0))</f>
        <v>290</v>
      </c>
      <c r="AI2930" s="19" t="n">
        <f aca="false">ROUND(IF(O2930="",Assumptions!$B$25-K2930,O2930-K2930)*24,1)</f>
        <v>2.9</v>
      </c>
      <c r="AJ2930" s="20" t="n">
        <f aca="false">ROUND(MAX(N(Y2930)/Assumptions!$C$5, N(Z2930)/Assumptions!$C$6, N(AA2930)/Assumptions!$C$7, N(AB2930)/Assumptions!$C$8, N(AC2930)/Assumptions!$C$9, N(AD2930)/Assumptions!$C$10, N(AE2930)/Assumptions!$C$11, N(AF2930)/Assumptions!$C$12, N(AG2930)/Assumptions!$C$13),3)</f>
        <v>1.822</v>
      </c>
      <c r="AK2930" s="0" t="str">
        <f aca="false">IF(OR(U2930="Pending",U2930="On Hold"),"Open GRN (awaiting)",IF(AJ2930&lt;=1,"Within SLA",IF(ROUND(N(Y2930)/Assumptions!$C$5,3)=AJ2930,"Gate Wait",IF(ROUND(N(Z2930)/Assumptions!$C$6,3)=AJ2930,"Dock Wait",IF(ROUND(N(AA2930)/Assumptions!$C$7,3)=AJ2930,"Unloading",IF(ROUND(N(AB2930)/Assumptions!$C$8,3)=AJ2930,"Unload-to-QC Wait",IF(ROUND(N(AC2930)/Assumptions!$C$9,3)=AJ2930,"QC",IF(ROUND(N(AD2930)/Assumptions!$C$10,3)=AJ2930,"QC-to-GRN Wait",IF(ROUND(N(AE2930)/Assumptions!$C$11,3)=AJ2930,"GRN Processing",IF(ROUND(N(AF2930)/Assumptions!$C$12,3)=AJ2930,"GRN-to-Putaway Wait",IF(ROUND(N(AG2930)/Assumptions!$C$13,3)=AJ2930,"Putaway","Within SLA")))))))))))</f>
        <v>GRN Processing</v>
      </c>
    </row>
    <row r="2931" customFormat="false" ht="15" hidden="false" customHeight="false" outlineLevel="0" collapsed="false">
      <c r="A2931" s="0" t="s">
        <v>8335</v>
      </c>
      <c r="B2931" s="0" t="s">
        <v>8336</v>
      </c>
      <c r="C2931" s="0" t="s">
        <v>184</v>
      </c>
      <c r="D2931" s="0" t="s">
        <v>119</v>
      </c>
      <c r="E2931" s="0" t="s">
        <v>4818</v>
      </c>
      <c r="F2931" s="0" t="s">
        <v>177</v>
      </c>
      <c r="G2931" s="0" t="s">
        <v>122</v>
      </c>
      <c r="H2931" s="17" t="n">
        <v>46274.8201388889</v>
      </c>
      <c r="I2931" s="17" t="n">
        <v>46274.8333333333</v>
      </c>
      <c r="J2931" s="17" t="n">
        <v>46274.8347222222</v>
      </c>
      <c r="K2931" s="17" t="n">
        <v>46274.8451388889</v>
      </c>
      <c r="L2931" s="17" t="n">
        <v>46274.8534722222</v>
      </c>
      <c r="M2931" s="17" t="n">
        <v>46274.8881944444</v>
      </c>
      <c r="N2931" s="17" t="n">
        <v>46274.90625</v>
      </c>
      <c r="O2931" s="17" t="n">
        <v>46274.9236111111</v>
      </c>
      <c r="P2931" s="17" t="n">
        <v>46274.9388888889</v>
      </c>
      <c r="Q2931" s="17" t="n">
        <v>46274.95</v>
      </c>
      <c r="R2931" s="0" t="n">
        <v>127</v>
      </c>
      <c r="S2931" s="0" t="n">
        <v>0</v>
      </c>
      <c r="T2931" s="0" t="n">
        <v>0</v>
      </c>
      <c r="U2931" s="18" t="s">
        <v>130</v>
      </c>
      <c r="V2931" s="18" t="s">
        <v>156</v>
      </c>
      <c r="W2931" s="0" t="str">
        <f aca="false">IF(AND(X2931&gt;=6,X2931&lt;14),"A",IF(AND(X2931&gt;=14,X2931&lt;22),"B","C"))</f>
        <v>B</v>
      </c>
      <c r="X2931" s="18" t="n">
        <f aca="false">HOUR(H2931)</f>
        <v>19</v>
      </c>
      <c r="Y2931" s="18" t="n">
        <f aca="false">ROUND((I2931-H2931)*1440,0)</f>
        <v>19</v>
      </c>
      <c r="Z2931" s="18" t="n">
        <f aca="false">ROUND((J2931-I2931)*1440,0)</f>
        <v>2</v>
      </c>
      <c r="AA2931" s="18" t="n">
        <f aca="false">ROUND((K2931-J2931)*1440,0)</f>
        <v>15</v>
      </c>
      <c r="AB2931" s="18" t="n">
        <f aca="false">ROUND((L2931-K2931)*1440,0)</f>
        <v>12</v>
      </c>
      <c r="AC2931" s="18" t="n">
        <f aca="false">ROUND((M2931-L2931)*1440,0)</f>
        <v>50</v>
      </c>
      <c r="AD2931" s="18" t="n">
        <f aca="false">IF(N2931="","",ROUND((N2931-M2931)*1440,0))</f>
        <v>26</v>
      </c>
      <c r="AE2931" s="18" t="n">
        <f aca="false">IF(O2931="","",ROUND((O2931-N2931)*1440,0))</f>
        <v>25</v>
      </c>
      <c r="AF2931" s="18" t="n">
        <f aca="false">IF(P2931="","",ROUND((P2931-O2931)*1440,0))</f>
        <v>22</v>
      </c>
      <c r="AG2931" s="18" t="n">
        <f aca="false">IF(Q2931="","",ROUND((Q2931-P2931)*1440,0))</f>
        <v>16</v>
      </c>
      <c r="AH2931" s="18" t="n">
        <f aca="false">IF(Q2931="","",ROUND((Q2931-H2931)*1440,0))</f>
        <v>187</v>
      </c>
      <c r="AI2931" s="19" t="n">
        <f aca="false">ROUND(IF(O2931="",Assumptions!$B$25-K2931,O2931-K2931)*24,1)</f>
        <v>1.9</v>
      </c>
      <c r="AJ2931" s="20" t="n">
        <f aca="false">ROUND(MAX(N(Y2931)/Assumptions!$C$5, N(Z2931)/Assumptions!$C$6, N(AA2931)/Assumptions!$C$7, N(AB2931)/Assumptions!$C$8, N(AC2931)/Assumptions!$C$9, N(AD2931)/Assumptions!$C$10, N(AE2931)/Assumptions!$C$11, N(AF2931)/Assumptions!$C$12, N(AG2931)/Assumptions!$C$13),3)</f>
        <v>1.111</v>
      </c>
      <c r="AK2931" s="0" t="str">
        <f aca="false">IF(OR(U2931="Pending",U2931="On Hold"),"Open GRN (awaiting)",IF(AJ2931&lt;=1,"Within SLA",IF(ROUND(N(Y2931)/Assumptions!$C$5,3)=AJ2931,"Gate Wait",IF(ROUND(N(Z2931)/Assumptions!$C$6,3)=AJ2931,"Dock Wait",IF(ROUND(N(AA2931)/Assumptions!$C$7,3)=AJ2931,"Unloading",IF(ROUND(N(AB2931)/Assumptions!$C$8,3)=AJ2931,"Unload-to-QC Wait",IF(ROUND(N(AC2931)/Assumptions!$C$9,3)=AJ2931,"QC",IF(ROUND(N(AD2931)/Assumptions!$C$10,3)=AJ2931,"QC-to-GRN Wait",IF(ROUND(N(AE2931)/Assumptions!$C$11,3)=AJ2931,"GRN Processing",IF(ROUND(N(AF2931)/Assumptions!$C$12,3)=AJ2931,"GRN-to-Putaway Wait",IF(ROUND(N(AG2931)/Assumptions!$C$13,3)=AJ2931,"Putaway","Within SLA")))))))))))</f>
        <v>QC</v>
      </c>
    </row>
    <row r="2932" customFormat="false" ht="15" hidden="false" customHeight="false" outlineLevel="0" collapsed="false">
      <c r="A2932" s="0" t="s">
        <v>8337</v>
      </c>
      <c r="B2932" s="0" t="s">
        <v>8338</v>
      </c>
      <c r="C2932" s="0" t="s">
        <v>170</v>
      </c>
      <c r="D2932" s="0" t="s">
        <v>147</v>
      </c>
      <c r="E2932" s="0" t="s">
        <v>8339</v>
      </c>
      <c r="F2932" s="0" t="s">
        <v>172</v>
      </c>
      <c r="G2932" s="0" t="s">
        <v>150</v>
      </c>
      <c r="H2932" s="17" t="n">
        <v>46274.9027777778</v>
      </c>
      <c r="I2932" s="17" t="n">
        <v>46274.9083333333</v>
      </c>
      <c r="J2932" s="17" t="n">
        <v>46274.9208333333</v>
      </c>
      <c r="K2932" s="17" t="n">
        <v>46274.9555555556</v>
      </c>
      <c r="L2932" s="17" t="n">
        <v>46274.9611111111</v>
      </c>
      <c r="M2932" s="17" t="n">
        <v>46274.9944444444</v>
      </c>
      <c r="N2932" s="17" t="n">
        <v>46275.05</v>
      </c>
      <c r="O2932" s="17" t="n">
        <v>46275.1048611111</v>
      </c>
      <c r="P2932" s="17" t="n">
        <v>46275.1333333333</v>
      </c>
      <c r="Q2932" s="17" t="n">
        <v>46275.1486111111</v>
      </c>
      <c r="R2932" s="0" t="n">
        <v>279</v>
      </c>
      <c r="S2932" s="0" t="n">
        <v>0</v>
      </c>
      <c r="T2932" s="0" t="n">
        <v>0</v>
      </c>
      <c r="U2932" s="18" t="s">
        <v>130</v>
      </c>
      <c r="V2932" s="18" t="s">
        <v>131</v>
      </c>
      <c r="W2932" s="0" t="str">
        <f aca="false">IF(AND(X2932&gt;=6,X2932&lt;14),"A",IF(AND(X2932&gt;=14,X2932&lt;22),"B","C"))</f>
        <v>B</v>
      </c>
      <c r="X2932" s="18" t="n">
        <f aca="false">HOUR(H2932)</f>
        <v>21</v>
      </c>
      <c r="Y2932" s="18" t="n">
        <f aca="false">ROUND((I2932-H2932)*1440,0)</f>
        <v>8</v>
      </c>
      <c r="Z2932" s="18" t="n">
        <f aca="false">ROUND((J2932-I2932)*1440,0)</f>
        <v>18</v>
      </c>
      <c r="AA2932" s="18" t="n">
        <f aca="false">ROUND((K2932-J2932)*1440,0)</f>
        <v>50</v>
      </c>
      <c r="AB2932" s="18" t="n">
        <f aca="false">ROUND((L2932-K2932)*1440,0)</f>
        <v>8</v>
      </c>
      <c r="AC2932" s="18" t="n">
        <f aca="false">ROUND((M2932-L2932)*1440,0)</f>
        <v>48</v>
      </c>
      <c r="AD2932" s="18" t="n">
        <f aca="false">IF(N2932="","",ROUND((N2932-M2932)*1440,0))</f>
        <v>80</v>
      </c>
      <c r="AE2932" s="18" t="n">
        <f aca="false">IF(O2932="","",ROUND((O2932-N2932)*1440,0))</f>
        <v>79</v>
      </c>
      <c r="AF2932" s="18" t="n">
        <f aca="false">IF(P2932="","",ROUND((P2932-O2932)*1440,0))</f>
        <v>41</v>
      </c>
      <c r="AG2932" s="18" t="n">
        <f aca="false">IF(Q2932="","",ROUND((Q2932-P2932)*1440,0))</f>
        <v>22</v>
      </c>
      <c r="AH2932" s="18" t="n">
        <f aca="false">IF(Q2932="","",ROUND((Q2932-H2932)*1440,0))</f>
        <v>354</v>
      </c>
      <c r="AI2932" s="19" t="n">
        <f aca="false">ROUND(IF(O2932="",Assumptions!$B$25-K2932,O2932-K2932)*24,1)</f>
        <v>3.6</v>
      </c>
      <c r="AJ2932" s="20" t="n">
        <f aca="false">ROUND(MAX(N(Y2932)/Assumptions!$C$5, N(Z2932)/Assumptions!$C$6, N(AA2932)/Assumptions!$C$7, N(AB2932)/Assumptions!$C$8, N(AC2932)/Assumptions!$C$9, N(AD2932)/Assumptions!$C$10, N(AE2932)/Assumptions!$C$11, N(AF2932)/Assumptions!$C$12, N(AG2932)/Assumptions!$C$13),3)</f>
        <v>2.667</v>
      </c>
      <c r="AK2932" s="0" t="str">
        <f aca="false">IF(OR(U2932="Pending",U2932="On Hold"),"Open GRN (awaiting)",IF(AJ2932&lt;=1,"Within SLA",IF(ROUND(N(Y2932)/Assumptions!$C$5,3)=AJ2932,"Gate Wait",IF(ROUND(N(Z2932)/Assumptions!$C$6,3)=AJ2932,"Dock Wait",IF(ROUND(N(AA2932)/Assumptions!$C$7,3)=AJ2932,"Unloading",IF(ROUND(N(AB2932)/Assumptions!$C$8,3)=AJ2932,"Unload-to-QC Wait",IF(ROUND(N(AC2932)/Assumptions!$C$9,3)=AJ2932,"QC",IF(ROUND(N(AD2932)/Assumptions!$C$10,3)=AJ2932,"QC-to-GRN Wait",IF(ROUND(N(AE2932)/Assumptions!$C$11,3)=AJ2932,"GRN Processing",IF(ROUND(N(AF2932)/Assumptions!$C$12,3)=AJ2932,"GRN-to-Putaway Wait",IF(ROUND(N(AG2932)/Assumptions!$C$13,3)=AJ2932,"Putaway","Within SLA")))))))))))</f>
        <v>QC-to-GRN Wait</v>
      </c>
    </row>
    <row r="2933" customFormat="false" ht="15" hidden="false" customHeight="false" outlineLevel="0" collapsed="false">
      <c r="A2933" s="0" t="s">
        <v>8340</v>
      </c>
      <c r="B2933" s="0" t="s">
        <v>8341</v>
      </c>
      <c r="C2933" s="0" t="s">
        <v>142</v>
      </c>
      <c r="D2933" s="0" t="s">
        <v>135</v>
      </c>
      <c r="E2933" s="0" t="s">
        <v>8342</v>
      </c>
      <c r="F2933" s="0" t="s">
        <v>137</v>
      </c>
      <c r="G2933" s="0" t="s">
        <v>138</v>
      </c>
      <c r="H2933" s="17" t="n">
        <v>46274.9819444444</v>
      </c>
      <c r="I2933" s="17" t="n">
        <v>46274.9944444444</v>
      </c>
      <c r="J2933" s="17" t="n">
        <v>46274.9979166667</v>
      </c>
      <c r="K2933" s="17" t="n">
        <v>46275.0284722222</v>
      </c>
      <c r="L2933" s="17" t="n">
        <v>46275.0354166667</v>
      </c>
      <c r="M2933" s="17" t="n">
        <v>46275.0451388889</v>
      </c>
      <c r="N2933" s="17" t="n">
        <v>46275.06875</v>
      </c>
      <c r="O2933" s="17" t="n">
        <v>46275.21875</v>
      </c>
      <c r="P2933" s="17" t="n">
        <v>46275.2326388889</v>
      </c>
      <c r="Q2933" s="17" t="n">
        <v>46275.2416666667</v>
      </c>
      <c r="R2933" s="0" t="n">
        <v>571</v>
      </c>
      <c r="S2933" s="0" t="n">
        <v>0</v>
      </c>
      <c r="T2933" s="0" t="n">
        <v>0</v>
      </c>
      <c r="U2933" s="18" t="s">
        <v>130</v>
      </c>
      <c r="V2933" s="18" t="s">
        <v>131</v>
      </c>
      <c r="W2933" s="0" t="str">
        <f aca="false">IF(AND(X2933&gt;=6,X2933&lt;14),"A",IF(AND(X2933&gt;=14,X2933&lt;22),"B","C"))</f>
        <v>C</v>
      </c>
      <c r="X2933" s="18" t="n">
        <f aca="false">HOUR(H2933)</f>
        <v>23</v>
      </c>
      <c r="Y2933" s="18" t="n">
        <f aca="false">ROUND((I2933-H2933)*1440,0)</f>
        <v>18</v>
      </c>
      <c r="Z2933" s="18" t="n">
        <f aca="false">ROUND((J2933-I2933)*1440,0)</f>
        <v>5</v>
      </c>
      <c r="AA2933" s="18" t="n">
        <f aca="false">ROUND((K2933-J2933)*1440,0)</f>
        <v>44</v>
      </c>
      <c r="AB2933" s="18" t="n">
        <f aca="false">ROUND((L2933-K2933)*1440,0)</f>
        <v>10</v>
      </c>
      <c r="AC2933" s="18" t="n">
        <f aca="false">ROUND((M2933-L2933)*1440,0)</f>
        <v>14</v>
      </c>
      <c r="AD2933" s="18" t="n">
        <f aca="false">IF(N2933="","",ROUND((N2933-M2933)*1440,0))</f>
        <v>34</v>
      </c>
      <c r="AE2933" s="18" t="n">
        <f aca="false">IF(O2933="","",ROUND((O2933-N2933)*1440,0))</f>
        <v>216</v>
      </c>
      <c r="AF2933" s="18" t="n">
        <f aca="false">IF(P2933="","",ROUND((P2933-O2933)*1440,0))</f>
        <v>20</v>
      </c>
      <c r="AG2933" s="18" t="n">
        <f aca="false">IF(Q2933="","",ROUND((Q2933-P2933)*1440,0))</f>
        <v>13</v>
      </c>
      <c r="AH2933" s="18" t="n">
        <f aca="false">IF(Q2933="","",ROUND((Q2933-H2933)*1440,0))</f>
        <v>374</v>
      </c>
      <c r="AI2933" s="19" t="n">
        <f aca="false">ROUND(IF(O2933="",Assumptions!$B$25-K2933,O2933-K2933)*24,1)</f>
        <v>4.6</v>
      </c>
      <c r="AJ2933" s="20" t="n">
        <f aca="false">ROUND(MAX(N(Y2933)/Assumptions!$C$5, N(Z2933)/Assumptions!$C$6, N(AA2933)/Assumptions!$C$7, N(AB2933)/Assumptions!$C$8, N(AC2933)/Assumptions!$C$9, N(AD2933)/Assumptions!$C$10, N(AE2933)/Assumptions!$C$11, N(AF2933)/Assumptions!$C$12, N(AG2933)/Assumptions!$C$13),3)</f>
        <v>4.8</v>
      </c>
      <c r="AK2933" s="0" t="str">
        <f aca="false">IF(OR(U2933="Pending",U2933="On Hold"),"Open GRN (awaiting)",IF(AJ2933&lt;=1,"Within SLA",IF(ROUND(N(Y2933)/Assumptions!$C$5,3)=AJ2933,"Gate Wait",IF(ROUND(N(Z2933)/Assumptions!$C$6,3)=AJ2933,"Dock Wait",IF(ROUND(N(AA2933)/Assumptions!$C$7,3)=AJ2933,"Unloading",IF(ROUND(N(AB2933)/Assumptions!$C$8,3)=AJ2933,"Unload-to-QC Wait",IF(ROUND(N(AC2933)/Assumptions!$C$9,3)=AJ2933,"QC",IF(ROUND(N(AD2933)/Assumptions!$C$10,3)=AJ2933,"QC-to-GRN Wait",IF(ROUND(N(AE2933)/Assumptions!$C$11,3)=AJ2933,"GRN Processing",IF(ROUND(N(AF2933)/Assumptions!$C$12,3)=AJ2933,"GRN-to-Putaway Wait",IF(ROUND(N(AG2933)/Assumptions!$C$13,3)=AJ2933,"Putaway","Within SLA")))))))))))</f>
        <v>GRN Processing</v>
      </c>
    </row>
    <row r="2934" customFormat="false" ht="15" hidden="false" customHeight="false" outlineLevel="0" collapsed="false">
      <c r="A2934" s="0" t="s">
        <v>8343</v>
      </c>
      <c r="B2934" s="0" t="s">
        <v>8344</v>
      </c>
      <c r="C2934" s="0" t="s">
        <v>153</v>
      </c>
      <c r="D2934" s="0" t="s">
        <v>135</v>
      </c>
      <c r="E2934" s="0" t="s">
        <v>8345</v>
      </c>
      <c r="F2934" s="0" t="s">
        <v>155</v>
      </c>
      <c r="G2934" s="0" t="s">
        <v>138</v>
      </c>
      <c r="H2934" s="17" t="n">
        <v>46275.2236111111</v>
      </c>
      <c r="I2934" s="17" t="n">
        <v>46275.2430555556</v>
      </c>
      <c r="J2934" s="17" t="n">
        <v>46275.25</v>
      </c>
      <c r="K2934" s="17" t="n">
        <v>46275.2659722222</v>
      </c>
      <c r="L2934" s="17" t="n">
        <v>46275.26875</v>
      </c>
      <c r="M2934" s="17" t="n">
        <v>46275.3486111111</v>
      </c>
      <c r="N2934" s="17" t="n">
        <v>46275.3798611111</v>
      </c>
      <c r="O2934" s="17" t="n">
        <v>46275.6277777778</v>
      </c>
      <c r="P2934" s="17" t="n">
        <v>46275.6430555556</v>
      </c>
      <c r="Q2934" s="17" t="n">
        <v>46275.6513888889</v>
      </c>
      <c r="R2934" s="0" t="n">
        <v>145</v>
      </c>
      <c r="S2934" s="0" t="n">
        <v>5</v>
      </c>
      <c r="T2934" s="0" t="n">
        <v>0</v>
      </c>
      <c r="U2934" s="18" t="s">
        <v>123</v>
      </c>
      <c r="V2934" s="18" t="s">
        <v>156</v>
      </c>
      <c r="W2934" s="0" t="str">
        <f aca="false">IF(AND(X2934&gt;=6,X2934&lt;14),"A",IF(AND(X2934&gt;=14,X2934&lt;22),"B","C"))</f>
        <v>C</v>
      </c>
      <c r="X2934" s="18" t="n">
        <f aca="false">HOUR(H2934)</f>
        <v>5</v>
      </c>
      <c r="Y2934" s="18" t="n">
        <f aca="false">ROUND((I2934-H2934)*1440,0)</f>
        <v>28</v>
      </c>
      <c r="Z2934" s="18" t="n">
        <f aca="false">ROUND((J2934-I2934)*1440,0)</f>
        <v>10</v>
      </c>
      <c r="AA2934" s="18" t="n">
        <f aca="false">ROUND((K2934-J2934)*1440,0)</f>
        <v>23</v>
      </c>
      <c r="AB2934" s="18" t="n">
        <f aca="false">ROUND((L2934-K2934)*1440,0)</f>
        <v>4</v>
      </c>
      <c r="AC2934" s="18" t="n">
        <f aca="false">ROUND((M2934-L2934)*1440,0)</f>
        <v>115</v>
      </c>
      <c r="AD2934" s="18" t="n">
        <f aca="false">IF(N2934="","",ROUND((N2934-M2934)*1440,0))</f>
        <v>45</v>
      </c>
      <c r="AE2934" s="18" t="n">
        <f aca="false">IF(O2934="","",ROUND((O2934-N2934)*1440,0))</f>
        <v>357</v>
      </c>
      <c r="AF2934" s="18" t="n">
        <f aca="false">IF(P2934="","",ROUND((P2934-O2934)*1440,0))</f>
        <v>22</v>
      </c>
      <c r="AG2934" s="18" t="n">
        <f aca="false">IF(Q2934="","",ROUND((Q2934-P2934)*1440,0))</f>
        <v>12</v>
      </c>
      <c r="AH2934" s="18" t="n">
        <f aca="false">IF(Q2934="","",ROUND((Q2934-H2934)*1440,0))</f>
        <v>616</v>
      </c>
      <c r="AI2934" s="19" t="n">
        <f aca="false">ROUND(IF(O2934="",Assumptions!$B$25-K2934,O2934-K2934)*24,1)</f>
        <v>8.7</v>
      </c>
      <c r="AJ2934" s="20" t="n">
        <f aca="false">ROUND(MAX(N(Y2934)/Assumptions!$C$5, N(Z2934)/Assumptions!$C$6, N(AA2934)/Assumptions!$C$7, N(AB2934)/Assumptions!$C$8, N(AC2934)/Assumptions!$C$9, N(AD2934)/Assumptions!$C$10, N(AE2934)/Assumptions!$C$11, N(AF2934)/Assumptions!$C$12, N(AG2934)/Assumptions!$C$13),3)</f>
        <v>7.933</v>
      </c>
      <c r="AK2934" s="0" t="str">
        <f aca="false">IF(OR(U2934="Pending",U2934="On Hold"),"Open GRN (awaiting)",IF(AJ2934&lt;=1,"Within SLA",IF(ROUND(N(Y2934)/Assumptions!$C$5,3)=AJ2934,"Gate Wait",IF(ROUND(N(Z2934)/Assumptions!$C$6,3)=AJ2934,"Dock Wait",IF(ROUND(N(AA2934)/Assumptions!$C$7,3)=AJ2934,"Unloading",IF(ROUND(N(AB2934)/Assumptions!$C$8,3)=AJ2934,"Unload-to-QC Wait",IF(ROUND(N(AC2934)/Assumptions!$C$9,3)=AJ2934,"QC",IF(ROUND(N(AD2934)/Assumptions!$C$10,3)=AJ2934,"QC-to-GRN Wait",IF(ROUND(N(AE2934)/Assumptions!$C$11,3)=AJ2934,"GRN Processing",IF(ROUND(N(AF2934)/Assumptions!$C$12,3)=AJ2934,"GRN-to-Putaway Wait",IF(ROUND(N(AG2934)/Assumptions!$C$13,3)=AJ2934,"Putaway","Within SLA")))))))))))</f>
        <v>GRN Processing</v>
      </c>
    </row>
    <row r="2935" customFormat="false" ht="15" hidden="false" customHeight="false" outlineLevel="0" collapsed="false">
      <c r="A2935" s="0" t="s">
        <v>8346</v>
      </c>
      <c r="B2935" s="0" t="s">
        <v>8347</v>
      </c>
      <c r="C2935" s="0" t="s">
        <v>184</v>
      </c>
      <c r="D2935" s="0" t="s">
        <v>119</v>
      </c>
      <c r="E2935" s="0" t="s">
        <v>8348</v>
      </c>
      <c r="F2935" s="0" t="s">
        <v>177</v>
      </c>
      <c r="G2935" s="0" t="s">
        <v>129</v>
      </c>
      <c r="H2935" s="17" t="n">
        <v>46275.225</v>
      </c>
      <c r="I2935" s="17" t="n">
        <v>46275.2319444444</v>
      </c>
      <c r="J2935" s="17" t="n">
        <v>46275.2368055556</v>
      </c>
      <c r="K2935" s="17" t="n">
        <v>46275.2590277778</v>
      </c>
      <c r="L2935" s="17" t="n">
        <v>46275.2680555556</v>
      </c>
      <c r="M2935" s="17" t="n">
        <v>46275.2833333333</v>
      </c>
      <c r="N2935" s="17" t="n">
        <v>46275.3326388889</v>
      </c>
      <c r="O2935" s="17" t="n">
        <v>46275.3888888889</v>
      </c>
      <c r="P2935" s="17" t="n">
        <v>46275.39375</v>
      </c>
      <c r="Q2935" s="17" t="n">
        <v>46275.4145833333</v>
      </c>
      <c r="R2935" s="0" t="n">
        <v>647</v>
      </c>
      <c r="S2935" s="0" t="n">
        <v>34</v>
      </c>
      <c r="T2935" s="0" t="n">
        <v>0</v>
      </c>
      <c r="U2935" s="18" t="s">
        <v>123</v>
      </c>
      <c r="V2935" s="18" t="s">
        <v>156</v>
      </c>
      <c r="W2935" s="0" t="str">
        <f aca="false">IF(AND(X2935&gt;=6,X2935&lt;14),"A",IF(AND(X2935&gt;=14,X2935&lt;22),"B","C"))</f>
        <v>C</v>
      </c>
      <c r="X2935" s="18" t="n">
        <f aca="false">HOUR(H2935)</f>
        <v>5</v>
      </c>
      <c r="Y2935" s="18" t="n">
        <f aca="false">ROUND((I2935-H2935)*1440,0)</f>
        <v>10</v>
      </c>
      <c r="Z2935" s="18" t="n">
        <f aca="false">ROUND((J2935-I2935)*1440,0)</f>
        <v>7</v>
      </c>
      <c r="AA2935" s="18" t="n">
        <f aca="false">ROUND((K2935-J2935)*1440,0)</f>
        <v>32</v>
      </c>
      <c r="AB2935" s="18" t="n">
        <f aca="false">ROUND((L2935-K2935)*1440,0)</f>
        <v>13</v>
      </c>
      <c r="AC2935" s="18" t="n">
        <f aca="false">ROUND((M2935-L2935)*1440,0)</f>
        <v>22</v>
      </c>
      <c r="AD2935" s="18" t="n">
        <f aca="false">IF(N2935="","",ROUND((N2935-M2935)*1440,0))</f>
        <v>71</v>
      </c>
      <c r="AE2935" s="18" t="n">
        <f aca="false">IF(O2935="","",ROUND((O2935-N2935)*1440,0))</f>
        <v>81</v>
      </c>
      <c r="AF2935" s="18" t="n">
        <f aca="false">IF(P2935="","",ROUND((P2935-O2935)*1440,0))</f>
        <v>7</v>
      </c>
      <c r="AG2935" s="18" t="n">
        <f aca="false">IF(Q2935="","",ROUND((Q2935-P2935)*1440,0))</f>
        <v>30</v>
      </c>
      <c r="AH2935" s="18" t="n">
        <f aca="false">IF(Q2935="","",ROUND((Q2935-H2935)*1440,0))</f>
        <v>273</v>
      </c>
      <c r="AI2935" s="19" t="n">
        <f aca="false">ROUND(IF(O2935="",Assumptions!$B$25-K2935,O2935-K2935)*24,1)</f>
        <v>3.1</v>
      </c>
      <c r="AJ2935" s="20" t="n">
        <f aca="false">ROUND(MAX(N(Y2935)/Assumptions!$C$5, N(Z2935)/Assumptions!$C$6, N(AA2935)/Assumptions!$C$7, N(AB2935)/Assumptions!$C$8, N(AC2935)/Assumptions!$C$9, N(AD2935)/Assumptions!$C$10, N(AE2935)/Assumptions!$C$11, N(AF2935)/Assumptions!$C$12, N(AG2935)/Assumptions!$C$13),3)</f>
        <v>2.367</v>
      </c>
      <c r="AK2935" s="0" t="str">
        <f aca="false">IF(OR(U2935="Pending",U2935="On Hold"),"Open GRN (awaiting)",IF(AJ2935&lt;=1,"Within SLA",IF(ROUND(N(Y2935)/Assumptions!$C$5,3)=AJ2935,"Gate Wait",IF(ROUND(N(Z2935)/Assumptions!$C$6,3)=AJ2935,"Dock Wait",IF(ROUND(N(AA2935)/Assumptions!$C$7,3)=AJ2935,"Unloading",IF(ROUND(N(AB2935)/Assumptions!$C$8,3)=AJ2935,"Unload-to-QC Wait",IF(ROUND(N(AC2935)/Assumptions!$C$9,3)=AJ2935,"QC",IF(ROUND(N(AD2935)/Assumptions!$C$10,3)=AJ2935,"QC-to-GRN Wait",IF(ROUND(N(AE2935)/Assumptions!$C$11,3)=AJ2935,"GRN Processing",IF(ROUND(N(AF2935)/Assumptions!$C$12,3)=AJ2935,"GRN-to-Putaway Wait",IF(ROUND(N(AG2935)/Assumptions!$C$13,3)=AJ2935,"Putaway","Within SLA")))))))))))</f>
        <v>QC-to-GRN Wait</v>
      </c>
    </row>
    <row r="2936" customFormat="false" ht="15" hidden="false" customHeight="false" outlineLevel="0" collapsed="false">
      <c r="A2936" s="0" t="s">
        <v>8349</v>
      </c>
      <c r="B2936" s="0" t="s">
        <v>8350</v>
      </c>
      <c r="C2936" s="0" t="s">
        <v>118</v>
      </c>
      <c r="D2936" s="0" t="s">
        <v>147</v>
      </c>
      <c r="E2936" s="0" t="s">
        <v>8351</v>
      </c>
      <c r="F2936" s="0" t="s">
        <v>177</v>
      </c>
      <c r="G2936" s="0" t="s">
        <v>167</v>
      </c>
      <c r="H2936" s="17" t="n">
        <v>46275.2409722222</v>
      </c>
      <c r="I2936" s="17" t="n">
        <v>46275.2583333333</v>
      </c>
      <c r="J2936" s="17" t="n">
        <v>46275.2604166667</v>
      </c>
      <c r="K2936" s="17" t="n">
        <v>46275.2979166667</v>
      </c>
      <c r="L2936" s="17" t="n">
        <v>46275.3118055556</v>
      </c>
      <c r="M2936" s="17" t="n">
        <v>46275.3333333333</v>
      </c>
      <c r="N2936" s="17" t="n">
        <v>46275.4305555556</v>
      </c>
      <c r="O2936" s="17" t="n">
        <v>46275.5152777778</v>
      </c>
      <c r="P2936" s="17" t="n">
        <v>46275.5236111111</v>
      </c>
      <c r="Q2936" s="17" t="n">
        <v>46275.5326388889</v>
      </c>
      <c r="R2936" s="0" t="n">
        <v>335</v>
      </c>
      <c r="S2936" s="0" t="n">
        <v>0</v>
      </c>
      <c r="T2936" s="0" t="n">
        <v>0</v>
      </c>
      <c r="U2936" s="18" t="s">
        <v>130</v>
      </c>
      <c r="V2936" s="18" t="s">
        <v>131</v>
      </c>
      <c r="W2936" s="0" t="str">
        <f aca="false">IF(AND(X2936&gt;=6,X2936&lt;14),"A",IF(AND(X2936&gt;=14,X2936&lt;22),"B","C"))</f>
        <v>C</v>
      </c>
      <c r="X2936" s="18" t="n">
        <f aca="false">HOUR(H2936)</f>
        <v>5</v>
      </c>
      <c r="Y2936" s="18" t="n">
        <f aca="false">ROUND((I2936-H2936)*1440,0)</f>
        <v>25</v>
      </c>
      <c r="Z2936" s="18" t="n">
        <f aca="false">ROUND((J2936-I2936)*1440,0)</f>
        <v>3</v>
      </c>
      <c r="AA2936" s="18" t="n">
        <f aca="false">ROUND((K2936-J2936)*1440,0)</f>
        <v>54</v>
      </c>
      <c r="AB2936" s="18" t="n">
        <f aca="false">ROUND((L2936-K2936)*1440,0)</f>
        <v>20</v>
      </c>
      <c r="AC2936" s="18" t="n">
        <f aca="false">ROUND((M2936-L2936)*1440,0)</f>
        <v>31</v>
      </c>
      <c r="AD2936" s="18" t="n">
        <f aca="false">IF(N2936="","",ROUND((N2936-M2936)*1440,0))</f>
        <v>140</v>
      </c>
      <c r="AE2936" s="18" t="n">
        <f aca="false">IF(O2936="","",ROUND((O2936-N2936)*1440,0))</f>
        <v>122</v>
      </c>
      <c r="AF2936" s="18" t="n">
        <f aca="false">IF(P2936="","",ROUND((P2936-O2936)*1440,0))</f>
        <v>12</v>
      </c>
      <c r="AG2936" s="18" t="n">
        <f aca="false">IF(Q2936="","",ROUND((Q2936-P2936)*1440,0))</f>
        <v>13</v>
      </c>
      <c r="AH2936" s="18" t="n">
        <f aca="false">IF(Q2936="","",ROUND((Q2936-H2936)*1440,0))</f>
        <v>420</v>
      </c>
      <c r="AI2936" s="19" t="n">
        <f aca="false">ROUND(IF(O2936="",Assumptions!$B$25-K2936,O2936-K2936)*24,1)</f>
        <v>5.2</v>
      </c>
      <c r="AJ2936" s="20" t="n">
        <f aca="false">ROUND(MAX(N(Y2936)/Assumptions!$C$5, N(Z2936)/Assumptions!$C$6, N(AA2936)/Assumptions!$C$7, N(AB2936)/Assumptions!$C$8, N(AC2936)/Assumptions!$C$9, N(AD2936)/Assumptions!$C$10, N(AE2936)/Assumptions!$C$11, N(AF2936)/Assumptions!$C$12, N(AG2936)/Assumptions!$C$13),3)</f>
        <v>4.667</v>
      </c>
      <c r="AK2936" s="0" t="str">
        <f aca="false">IF(OR(U2936="Pending",U2936="On Hold"),"Open GRN (awaiting)",IF(AJ2936&lt;=1,"Within SLA",IF(ROUND(N(Y2936)/Assumptions!$C$5,3)=AJ2936,"Gate Wait",IF(ROUND(N(Z2936)/Assumptions!$C$6,3)=AJ2936,"Dock Wait",IF(ROUND(N(AA2936)/Assumptions!$C$7,3)=AJ2936,"Unloading",IF(ROUND(N(AB2936)/Assumptions!$C$8,3)=AJ2936,"Unload-to-QC Wait",IF(ROUND(N(AC2936)/Assumptions!$C$9,3)=AJ2936,"QC",IF(ROUND(N(AD2936)/Assumptions!$C$10,3)=AJ2936,"QC-to-GRN Wait",IF(ROUND(N(AE2936)/Assumptions!$C$11,3)=AJ2936,"GRN Processing",IF(ROUND(N(AF2936)/Assumptions!$C$12,3)=AJ2936,"GRN-to-Putaway Wait",IF(ROUND(N(AG2936)/Assumptions!$C$13,3)=AJ2936,"Putaway","Within SLA")))))))))))</f>
        <v>QC-to-GRN Wait</v>
      </c>
    </row>
    <row r="2937" customFormat="false" ht="15" hidden="false" customHeight="false" outlineLevel="0" collapsed="false">
      <c r="A2937" s="0" t="s">
        <v>8352</v>
      </c>
      <c r="B2937" s="0" t="s">
        <v>8353</v>
      </c>
      <c r="C2937" s="0" t="s">
        <v>170</v>
      </c>
      <c r="D2937" s="0" t="s">
        <v>147</v>
      </c>
      <c r="E2937" s="0" t="s">
        <v>8354</v>
      </c>
      <c r="F2937" s="0" t="s">
        <v>149</v>
      </c>
      <c r="G2937" s="0" t="s">
        <v>150</v>
      </c>
      <c r="H2937" s="17" t="n">
        <v>46275.2833333333</v>
      </c>
      <c r="I2937" s="17" t="n">
        <v>46275.3243055556</v>
      </c>
      <c r="J2937" s="17" t="n">
        <v>46275.3270833333</v>
      </c>
      <c r="K2937" s="17" t="n">
        <v>46275.35</v>
      </c>
      <c r="L2937" s="17" t="n">
        <v>46275.3590277778</v>
      </c>
      <c r="M2937" s="17" t="n">
        <v>46275.3715277778</v>
      </c>
      <c r="N2937" s="17" t="n">
        <v>46275.4222222222</v>
      </c>
      <c r="O2937" s="17" t="n">
        <v>46275.5166666667</v>
      </c>
      <c r="P2937" s="17" t="n">
        <v>46275.5277777778</v>
      </c>
      <c r="Q2937" s="17" t="n">
        <v>46275.5395833333</v>
      </c>
      <c r="R2937" s="0" t="n">
        <v>228</v>
      </c>
      <c r="S2937" s="0" t="n">
        <v>0</v>
      </c>
      <c r="T2937" s="0" t="n">
        <v>0</v>
      </c>
      <c r="U2937" s="18" t="s">
        <v>130</v>
      </c>
      <c r="V2937" s="18" t="s">
        <v>144</v>
      </c>
      <c r="W2937" s="0" t="str">
        <f aca="false">IF(AND(X2937&gt;=6,X2937&lt;14),"A",IF(AND(X2937&gt;=14,X2937&lt;22),"B","C"))</f>
        <v>A</v>
      </c>
      <c r="X2937" s="18" t="n">
        <f aca="false">HOUR(H2937)</f>
        <v>6</v>
      </c>
      <c r="Y2937" s="18" t="n">
        <f aca="false">ROUND((I2937-H2937)*1440,0)</f>
        <v>59</v>
      </c>
      <c r="Z2937" s="18" t="n">
        <f aca="false">ROUND((J2937-I2937)*1440,0)</f>
        <v>4</v>
      </c>
      <c r="AA2937" s="18" t="n">
        <f aca="false">ROUND((K2937-J2937)*1440,0)</f>
        <v>33</v>
      </c>
      <c r="AB2937" s="18" t="n">
        <f aca="false">ROUND((L2937-K2937)*1440,0)</f>
        <v>13</v>
      </c>
      <c r="AC2937" s="18" t="n">
        <f aca="false">ROUND((M2937-L2937)*1440,0)</f>
        <v>18</v>
      </c>
      <c r="AD2937" s="18" t="n">
        <f aca="false">IF(N2937="","",ROUND((N2937-M2937)*1440,0))</f>
        <v>73</v>
      </c>
      <c r="AE2937" s="18" t="n">
        <f aca="false">IF(O2937="","",ROUND((O2937-N2937)*1440,0))</f>
        <v>136</v>
      </c>
      <c r="AF2937" s="18" t="n">
        <f aca="false">IF(P2937="","",ROUND((P2937-O2937)*1440,0))</f>
        <v>16</v>
      </c>
      <c r="AG2937" s="18" t="n">
        <f aca="false">IF(Q2937="","",ROUND((Q2937-P2937)*1440,0))</f>
        <v>17</v>
      </c>
      <c r="AH2937" s="18" t="n">
        <f aca="false">IF(Q2937="","",ROUND((Q2937-H2937)*1440,0))</f>
        <v>369</v>
      </c>
      <c r="AI2937" s="19" t="n">
        <f aca="false">ROUND(IF(O2937="",Assumptions!$B$25-K2937,O2937-K2937)*24,1)</f>
        <v>4</v>
      </c>
      <c r="AJ2937" s="20" t="n">
        <f aca="false">ROUND(MAX(N(Y2937)/Assumptions!$C$5, N(Z2937)/Assumptions!$C$6, N(AA2937)/Assumptions!$C$7, N(AB2937)/Assumptions!$C$8, N(AC2937)/Assumptions!$C$9, N(AD2937)/Assumptions!$C$10, N(AE2937)/Assumptions!$C$11, N(AF2937)/Assumptions!$C$12, N(AG2937)/Assumptions!$C$13),3)</f>
        <v>3.022</v>
      </c>
      <c r="AK2937" s="0" t="str">
        <f aca="false">IF(OR(U2937="Pending",U2937="On Hold"),"Open GRN (awaiting)",IF(AJ2937&lt;=1,"Within SLA",IF(ROUND(N(Y2937)/Assumptions!$C$5,3)=AJ2937,"Gate Wait",IF(ROUND(N(Z2937)/Assumptions!$C$6,3)=AJ2937,"Dock Wait",IF(ROUND(N(AA2937)/Assumptions!$C$7,3)=AJ2937,"Unloading",IF(ROUND(N(AB2937)/Assumptions!$C$8,3)=AJ2937,"Unload-to-QC Wait",IF(ROUND(N(AC2937)/Assumptions!$C$9,3)=AJ2937,"QC",IF(ROUND(N(AD2937)/Assumptions!$C$10,3)=AJ2937,"QC-to-GRN Wait",IF(ROUND(N(AE2937)/Assumptions!$C$11,3)=AJ2937,"GRN Processing",IF(ROUND(N(AF2937)/Assumptions!$C$12,3)=AJ2937,"GRN-to-Putaway Wait",IF(ROUND(N(AG2937)/Assumptions!$C$13,3)=AJ2937,"Putaway","Within SLA")))))))))))</f>
        <v>GRN Processing</v>
      </c>
    </row>
    <row r="2938" customFormat="false" ht="15" hidden="false" customHeight="false" outlineLevel="0" collapsed="false">
      <c r="A2938" s="0" t="s">
        <v>8355</v>
      </c>
      <c r="B2938" s="0" t="s">
        <v>8356</v>
      </c>
      <c r="C2938" s="0" t="s">
        <v>286</v>
      </c>
      <c r="D2938" s="0" t="s">
        <v>147</v>
      </c>
      <c r="E2938" s="0" t="s">
        <v>623</v>
      </c>
      <c r="F2938" s="0" t="s">
        <v>121</v>
      </c>
      <c r="G2938" s="0" t="s">
        <v>167</v>
      </c>
      <c r="H2938" s="17" t="n">
        <v>46275.2861111111</v>
      </c>
      <c r="I2938" s="17" t="n">
        <v>46275.2979166667</v>
      </c>
      <c r="J2938" s="17" t="n">
        <v>46275.3006944444</v>
      </c>
      <c r="K2938" s="17" t="n">
        <v>46275.3215277778</v>
      </c>
      <c r="L2938" s="17" t="n">
        <v>46275.3305555556</v>
      </c>
      <c r="M2938" s="17" t="n">
        <v>46275.35625</v>
      </c>
      <c r="N2938" s="17" t="n">
        <v>46275.4222222222</v>
      </c>
      <c r="O2938" s="17" t="n">
        <v>46275.4541666667</v>
      </c>
      <c r="P2938" s="17" t="n">
        <v>46275.4625</v>
      </c>
      <c r="Q2938" s="17" t="n">
        <v>46275.4722222222</v>
      </c>
      <c r="R2938" s="0" t="n">
        <v>365</v>
      </c>
      <c r="S2938" s="0" t="n">
        <v>0</v>
      </c>
      <c r="T2938" s="0" t="n">
        <v>0</v>
      </c>
      <c r="U2938" s="18" t="s">
        <v>130</v>
      </c>
      <c r="V2938" s="18" t="s">
        <v>144</v>
      </c>
      <c r="W2938" s="0" t="str">
        <f aca="false">IF(AND(X2938&gt;=6,X2938&lt;14),"A",IF(AND(X2938&gt;=14,X2938&lt;22),"B","C"))</f>
        <v>A</v>
      </c>
      <c r="X2938" s="18" t="n">
        <f aca="false">HOUR(H2938)</f>
        <v>6</v>
      </c>
      <c r="Y2938" s="18" t="n">
        <f aca="false">ROUND((I2938-H2938)*1440,0)</f>
        <v>17</v>
      </c>
      <c r="Z2938" s="18" t="n">
        <f aca="false">ROUND((J2938-I2938)*1440,0)</f>
        <v>4</v>
      </c>
      <c r="AA2938" s="18" t="n">
        <f aca="false">ROUND((K2938-J2938)*1440,0)</f>
        <v>30</v>
      </c>
      <c r="AB2938" s="18" t="n">
        <f aca="false">ROUND((L2938-K2938)*1440,0)</f>
        <v>13</v>
      </c>
      <c r="AC2938" s="18" t="n">
        <f aca="false">ROUND((M2938-L2938)*1440,0)</f>
        <v>37</v>
      </c>
      <c r="AD2938" s="18" t="n">
        <f aca="false">IF(N2938="","",ROUND((N2938-M2938)*1440,0))</f>
        <v>95</v>
      </c>
      <c r="AE2938" s="18" t="n">
        <f aca="false">IF(O2938="","",ROUND((O2938-N2938)*1440,0))</f>
        <v>46</v>
      </c>
      <c r="AF2938" s="18" t="n">
        <f aca="false">IF(P2938="","",ROUND((P2938-O2938)*1440,0))</f>
        <v>12</v>
      </c>
      <c r="AG2938" s="18" t="n">
        <f aca="false">IF(Q2938="","",ROUND((Q2938-P2938)*1440,0))</f>
        <v>14</v>
      </c>
      <c r="AH2938" s="18" t="n">
        <f aca="false">IF(Q2938="","",ROUND((Q2938-H2938)*1440,0))</f>
        <v>268</v>
      </c>
      <c r="AI2938" s="19" t="n">
        <f aca="false">ROUND(IF(O2938="",Assumptions!$B$25-K2938,O2938-K2938)*24,1)</f>
        <v>3.2</v>
      </c>
      <c r="AJ2938" s="20" t="n">
        <f aca="false">ROUND(MAX(N(Y2938)/Assumptions!$C$5, N(Z2938)/Assumptions!$C$6, N(AA2938)/Assumptions!$C$7, N(AB2938)/Assumptions!$C$8, N(AC2938)/Assumptions!$C$9, N(AD2938)/Assumptions!$C$10, N(AE2938)/Assumptions!$C$11, N(AF2938)/Assumptions!$C$12, N(AG2938)/Assumptions!$C$13),3)</f>
        <v>3.167</v>
      </c>
      <c r="AK2938" s="0" t="str">
        <f aca="false">IF(OR(U2938="Pending",U2938="On Hold"),"Open GRN (awaiting)",IF(AJ2938&lt;=1,"Within SLA",IF(ROUND(N(Y2938)/Assumptions!$C$5,3)=AJ2938,"Gate Wait",IF(ROUND(N(Z2938)/Assumptions!$C$6,3)=AJ2938,"Dock Wait",IF(ROUND(N(AA2938)/Assumptions!$C$7,3)=AJ2938,"Unloading",IF(ROUND(N(AB2938)/Assumptions!$C$8,3)=AJ2938,"Unload-to-QC Wait",IF(ROUND(N(AC2938)/Assumptions!$C$9,3)=AJ2938,"QC",IF(ROUND(N(AD2938)/Assumptions!$C$10,3)=AJ2938,"QC-to-GRN Wait",IF(ROUND(N(AE2938)/Assumptions!$C$11,3)=AJ2938,"GRN Processing",IF(ROUND(N(AF2938)/Assumptions!$C$12,3)=AJ2938,"GRN-to-Putaway Wait",IF(ROUND(N(AG2938)/Assumptions!$C$13,3)=AJ2938,"Putaway","Within SLA")))))))))))</f>
        <v>QC-to-GRN Wait</v>
      </c>
    </row>
    <row r="2939" customFormat="false" ht="15" hidden="false" customHeight="false" outlineLevel="0" collapsed="false">
      <c r="A2939" s="0" t="s">
        <v>8357</v>
      </c>
      <c r="B2939" s="0" t="s">
        <v>8358</v>
      </c>
      <c r="C2939" s="0" t="s">
        <v>184</v>
      </c>
      <c r="D2939" s="0" t="s">
        <v>147</v>
      </c>
      <c r="E2939" s="0" t="s">
        <v>8359</v>
      </c>
      <c r="F2939" s="0" t="s">
        <v>177</v>
      </c>
      <c r="G2939" s="0" t="s">
        <v>150</v>
      </c>
      <c r="H2939" s="17" t="n">
        <v>46275.2923611111</v>
      </c>
      <c r="I2939" s="17" t="n">
        <v>46275.3381944444</v>
      </c>
      <c r="J2939" s="17" t="n">
        <v>46275.3416666667</v>
      </c>
      <c r="K2939" s="17" t="n">
        <v>46275.3583333333</v>
      </c>
      <c r="L2939" s="17" t="n">
        <v>46275.3659722222</v>
      </c>
      <c r="M2939" s="17" t="n">
        <v>46275.3763888889</v>
      </c>
      <c r="N2939" s="17" t="n">
        <v>46275.3895833333</v>
      </c>
      <c r="O2939" s="17" t="n">
        <v>46275.4729166667</v>
      </c>
      <c r="P2939" s="17" t="n">
        <v>46275.4826388889</v>
      </c>
      <c r="Q2939" s="17" t="n">
        <v>46275.5006944445</v>
      </c>
      <c r="R2939" s="0" t="n">
        <v>58</v>
      </c>
      <c r="S2939" s="0" t="n">
        <v>0</v>
      </c>
      <c r="T2939" s="0" t="n">
        <v>0</v>
      </c>
      <c r="U2939" s="18" t="s">
        <v>130</v>
      </c>
      <c r="V2939" s="18" t="s">
        <v>144</v>
      </c>
      <c r="W2939" s="0" t="str">
        <f aca="false">IF(AND(X2939&gt;=6,X2939&lt;14),"A",IF(AND(X2939&gt;=14,X2939&lt;22),"B","C"))</f>
        <v>A</v>
      </c>
      <c r="X2939" s="18" t="n">
        <f aca="false">HOUR(H2939)</f>
        <v>7</v>
      </c>
      <c r="Y2939" s="18" t="n">
        <f aca="false">ROUND((I2939-H2939)*1440,0)</f>
        <v>66</v>
      </c>
      <c r="Z2939" s="18" t="n">
        <f aca="false">ROUND((J2939-I2939)*1440,0)</f>
        <v>5</v>
      </c>
      <c r="AA2939" s="18" t="n">
        <f aca="false">ROUND((K2939-J2939)*1440,0)</f>
        <v>24</v>
      </c>
      <c r="AB2939" s="18" t="n">
        <f aca="false">ROUND((L2939-K2939)*1440,0)</f>
        <v>11</v>
      </c>
      <c r="AC2939" s="18" t="n">
        <f aca="false">ROUND((M2939-L2939)*1440,0)</f>
        <v>15</v>
      </c>
      <c r="AD2939" s="18" t="n">
        <f aca="false">IF(N2939="","",ROUND((N2939-M2939)*1440,0))</f>
        <v>19</v>
      </c>
      <c r="AE2939" s="18" t="n">
        <f aca="false">IF(O2939="","",ROUND((O2939-N2939)*1440,0))</f>
        <v>120</v>
      </c>
      <c r="AF2939" s="18" t="n">
        <f aca="false">IF(P2939="","",ROUND((P2939-O2939)*1440,0))</f>
        <v>14</v>
      </c>
      <c r="AG2939" s="18" t="n">
        <f aca="false">IF(Q2939="","",ROUND((Q2939-P2939)*1440,0))</f>
        <v>26</v>
      </c>
      <c r="AH2939" s="18" t="n">
        <f aca="false">IF(Q2939="","",ROUND((Q2939-H2939)*1440,0))</f>
        <v>300</v>
      </c>
      <c r="AI2939" s="19" t="n">
        <f aca="false">ROUND(IF(O2939="",Assumptions!$B$25-K2939,O2939-K2939)*24,1)</f>
        <v>2.8</v>
      </c>
      <c r="AJ2939" s="20" t="n">
        <f aca="false">ROUND(MAX(N(Y2939)/Assumptions!$C$5, N(Z2939)/Assumptions!$C$6, N(AA2939)/Assumptions!$C$7, N(AB2939)/Assumptions!$C$8, N(AC2939)/Assumptions!$C$9, N(AD2939)/Assumptions!$C$10, N(AE2939)/Assumptions!$C$11, N(AF2939)/Assumptions!$C$12, N(AG2939)/Assumptions!$C$13),3)</f>
        <v>2.667</v>
      </c>
      <c r="AK2939" s="0" t="str">
        <f aca="false">IF(OR(U2939="Pending",U2939="On Hold"),"Open GRN (awaiting)",IF(AJ2939&lt;=1,"Within SLA",IF(ROUND(N(Y2939)/Assumptions!$C$5,3)=AJ2939,"Gate Wait",IF(ROUND(N(Z2939)/Assumptions!$C$6,3)=AJ2939,"Dock Wait",IF(ROUND(N(AA2939)/Assumptions!$C$7,3)=AJ2939,"Unloading",IF(ROUND(N(AB2939)/Assumptions!$C$8,3)=AJ2939,"Unload-to-QC Wait",IF(ROUND(N(AC2939)/Assumptions!$C$9,3)=AJ2939,"QC",IF(ROUND(N(AD2939)/Assumptions!$C$10,3)=AJ2939,"QC-to-GRN Wait",IF(ROUND(N(AE2939)/Assumptions!$C$11,3)=AJ2939,"GRN Processing",IF(ROUND(N(AF2939)/Assumptions!$C$12,3)=AJ2939,"GRN-to-Putaway Wait",IF(ROUND(N(AG2939)/Assumptions!$C$13,3)=AJ2939,"Putaway","Within SLA")))))))))))</f>
        <v>GRN Processing</v>
      </c>
    </row>
    <row r="2940" customFormat="false" ht="15" hidden="false" customHeight="false" outlineLevel="0" collapsed="false">
      <c r="A2940" s="0" t="s">
        <v>8360</v>
      </c>
      <c r="B2940" s="0" t="s">
        <v>8361</v>
      </c>
      <c r="C2940" s="0" t="s">
        <v>126</v>
      </c>
      <c r="D2940" s="0" t="s">
        <v>147</v>
      </c>
      <c r="E2940" s="0" t="s">
        <v>8362</v>
      </c>
      <c r="F2940" s="0" t="s">
        <v>128</v>
      </c>
      <c r="G2940" s="0" t="s">
        <v>150</v>
      </c>
      <c r="H2940" s="17" t="n">
        <v>46275.2972222222</v>
      </c>
      <c r="I2940" s="17" t="n">
        <v>46275.3027777778</v>
      </c>
      <c r="J2940" s="17" t="n">
        <v>46275.3069444444</v>
      </c>
      <c r="K2940" s="17" t="n">
        <v>46275.3194444445</v>
      </c>
      <c r="L2940" s="17" t="n">
        <v>46275.3263888889</v>
      </c>
      <c r="M2940" s="17" t="n">
        <v>46275.3375</v>
      </c>
      <c r="N2940" s="17" t="n">
        <v>46275.3708333333</v>
      </c>
      <c r="O2940" s="17" t="n">
        <v>46275.4451388889</v>
      </c>
      <c r="P2940" s="17" t="n">
        <v>46275.4569444444</v>
      </c>
      <c r="Q2940" s="17" t="n">
        <v>46275.4631944444</v>
      </c>
      <c r="R2940" s="0" t="n">
        <v>126</v>
      </c>
      <c r="S2940" s="0" t="n">
        <v>0</v>
      </c>
      <c r="T2940" s="0" t="n">
        <v>0</v>
      </c>
      <c r="U2940" s="18" t="s">
        <v>130</v>
      </c>
      <c r="V2940" s="18" t="s">
        <v>131</v>
      </c>
      <c r="W2940" s="0" t="str">
        <f aca="false">IF(AND(X2940&gt;=6,X2940&lt;14),"A",IF(AND(X2940&gt;=14,X2940&lt;22),"B","C"))</f>
        <v>A</v>
      </c>
      <c r="X2940" s="18" t="n">
        <f aca="false">HOUR(H2940)</f>
        <v>7</v>
      </c>
      <c r="Y2940" s="18" t="n">
        <f aca="false">ROUND((I2940-H2940)*1440,0)</f>
        <v>8</v>
      </c>
      <c r="Z2940" s="18" t="n">
        <f aca="false">ROUND((J2940-I2940)*1440,0)</f>
        <v>6</v>
      </c>
      <c r="AA2940" s="18" t="n">
        <f aca="false">ROUND((K2940-J2940)*1440,0)</f>
        <v>18</v>
      </c>
      <c r="AB2940" s="18" t="n">
        <f aca="false">ROUND((L2940-K2940)*1440,0)</f>
        <v>10</v>
      </c>
      <c r="AC2940" s="18" t="n">
        <f aca="false">ROUND((M2940-L2940)*1440,0)</f>
        <v>16</v>
      </c>
      <c r="AD2940" s="18" t="n">
        <f aca="false">IF(N2940="","",ROUND((N2940-M2940)*1440,0))</f>
        <v>48</v>
      </c>
      <c r="AE2940" s="18" t="n">
        <f aca="false">IF(O2940="","",ROUND((O2940-N2940)*1440,0))</f>
        <v>107</v>
      </c>
      <c r="AF2940" s="18" t="n">
        <f aca="false">IF(P2940="","",ROUND((P2940-O2940)*1440,0))</f>
        <v>17</v>
      </c>
      <c r="AG2940" s="18" t="n">
        <f aca="false">IF(Q2940="","",ROUND((Q2940-P2940)*1440,0))</f>
        <v>9</v>
      </c>
      <c r="AH2940" s="18" t="n">
        <f aca="false">IF(Q2940="","",ROUND((Q2940-H2940)*1440,0))</f>
        <v>239</v>
      </c>
      <c r="AI2940" s="19" t="n">
        <f aca="false">ROUND(IF(O2940="",Assumptions!$B$25-K2940,O2940-K2940)*24,1)</f>
        <v>3</v>
      </c>
      <c r="AJ2940" s="20" t="n">
        <f aca="false">ROUND(MAX(N(Y2940)/Assumptions!$C$5, N(Z2940)/Assumptions!$C$6, N(AA2940)/Assumptions!$C$7, N(AB2940)/Assumptions!$C$8, N(AC2940)/Assumptions!$C$9, N(AD2940)/Assumptions!$C$10, N(AE2940)/Assumptions!$C$11, N(AF2940)/Assumptions!$C$12, N(AG2940)/Assumptions!$C$13),3)</f>
        <v>2.378</v>
      </c>
      <c r="AK2940" s="0" t="str">
        <f aca="false">IF(OR(U2940="Pending",U2940="On Hold"),"Open GRN (awaiting)",IF(AJ2940&lt;=1,"Within SLA",IF(ROUND(N(Y2940)/Assumptions!$C$5,3)=AJ2940,"Gate Wait",IF(ROUND(N(Z2940)/Assumptions!$C$6,3)=AJ2940,"Dock Wait",IF(ROUND(N(AA2940)/Assumptions!$C$7,3)=AJ2940,"Unloading",IF(ROUND(N(AB2940)/Assumptions!$C$8,3)=AJ2940,"Unload-to-QC Wait",IF(ROUND(N(AC2940)/Assumptions!$C$9,3)=AJ2940,"QC",IF(ROUND(N(AD2940)/Assumptions!$C$10,3)=AJ2940,"QC-to-GRN Wait",IF(ROUND(N(AE2940)/Assumptions!$C$11,3)=AJ2940,"GRN Processing",IF(ROUND(N(AF2940)/Assumptions!$C$12,3)=AJ2940,"GRN-to-Putaway Wait",IF(ROUND(N(AG2940)/Assumptions!$C$13,3)=AJ2940,"Putaway","Within SLA")))))))))))</f>
        <v>GRN Processing</v>
      </c>
    </row>
    <row r="2941" customFormat="false" ht="15" hidden="false" customHeight="false" outlineLevel="0" collapsed="false">
      <c r="A2941" s="0" t="s">
        <v>8363</v>
      </c>
      <c r="B2941" s="0" t="s">
        <v>8364</v>
      </c>
      <c r="C2941" s="0" t="s">
        <v>252</v>
      </c>
      <c r="D2941" s="0" t="s">
        <v>119</v>
      </c>
      <c r="E2941" s="0" t="s">
        <v>8365</v>
      </c>
      <c r="F2941" s="0" t="s">
        <v>155</v>
      </c>
      <c r="G2941" s="0" t="s">
        <v>122</v>
      </c>
      <c r="H2941" s="17" t="n">
        <v>46275.30625</v>
      </c>
      <c r="I2941" s="17" t="n">
        <v>46275.3125</v>
      </c>
      <c r="J2941" s="17" t="n">
        <v>46275.3215277778</v>
      </c>
      <c r="K2941" s="17" t="n">
        <v>46275.3402777778</v>
      </c>
      <c r="L2941" s="17" t="n">
        <v>46275.3465277778</v>
      </c>
      <c r="M2941" s="17" t="n">
        <v>46275.3895833333</v>
      </c>
      <c r="N2941" s="17" t="n">
        <v>46275.4409722222</v>
      </c>
      <c r="O2941" s="17" t="n">
        <v>46275.4736111111</v>
      </c>
      <c r="P2941" s="17" t="n">
        <v>46275.4763888889</v>
      </c>
      <c r="Q2941" s="17" t="n">
        <v>46275.4958333333</v>
      </c>
      <c r="R2941" s="0" t="n">
        <v>148</v>
      </c>
      <c r="S2941" s="0" t="n">
        <v>0</v>
      </c>
      <c r="T2941" s="0" t="n">
        <v>0</v>
      </c>
      <c r="U2941" s="18" t="s">
        <v>130</v>
      </c>
      <c r="V2941" s="18" t="s">
        <v>144</v>
      </c>
      <c r="W2941" s="0" t="str">
        <f aca="false">IF(AND(X2941&gt;=6,X2941&lt;14),"A",IF(AND(X2941&gt;=14,X2941&lt;22),"B","C"))</f>
        <v>A</v>
      </c>
      <c r="X2941" s="18" t="n">
        <f aca="false">HOUR(H2941)</f>
        <v>7</v>
      </c>
      <c r="Y2941" s="18" t="n">
        <f aca="false">ROUND((I2941-H2941)*1440,0)</f>
        <v>9</v>
      </c>
      <c r="Z2941" s="18" t="n">
        <f aca="false">ROUND((J2941-I2941)*1440,0)</f>
        <v>13</v>
      </c>
      <c r="AA2941" s="18" t="n">
        <f aca="false">ROUND((K2941-J2941)*1440,0)</f>
        <v>27</v>
      </c>
      <c r="AB2941" s="18" t="n">
        <f aca="false">ROUND((L2941-K2941)*1440,0)</f>
        <v>9</v>
      </c>
      <c r="AC2941" s="18" t="n">
        <f aca="false">ROUND((M2941-L2941)*1440,0)</f>
        <v>62</v>
      </c>
      <c r="AD2941" s="18" t="n">
        <f aca="false">IF(N2941="","",ROUND((N2941-M2941)*1440,0))</f>
        <v>74</v>
      </c>
      <c r="AE2941" s="18" t="n">
        <f aca="false">IF(O2941="","",ROUND((O2941-N2941)*1440,0))</f>
        <v>47</v>
      </c>
      <c r="AF2941" s="18" t="n">
        <f aca="false">IF(P2941="","",ROUND((P2941-O2941)*1440,0))</f>
        <v>4</v>
      </c>
      <c r="AG2941" s="18" t="n">
        <f aca="false">IF(Q2941="","",ROUND((Q2941-P2941)*1440,0))</f>
        <v>28</v>
      </c>
      <c r="AH2941" s="18" t="n">
        <f aca="false">IF(Q2941="","",ROUND((Q2941-H2941)*1440,0))</f>
        <v>273</v>
      </c>
      <c r="AI2941" s="19" t="n">
        <f aca="false">ROUND(IF(O2941="",Assumptions!$B$25-K2941,O2941-K2941)*24,1)</f>
        <v>3.2</v>
      </c>
      <c r="AJ2941" s="20" t="n">
        <f aca="false">ROUND(MAX(N(Y2941)/Assumptions!$C$5, N(Z2941)/Assumptions!$C$6, N(AA2941)/Assumptions!$C$7, N(AB2941)/Assumptions!$C$8, N(AC2941)/Assumptions!$C$9, N(AD2941)/Assumptions!$C$10, N(AE2941)/Assumptions!$C$11, N(AF2941)/Assumptions!$C$12, N(AG2941)/Assumptions!$C$13),3)</f>
        <v>2.467</v>
      </c>
      <c r="AK2941" s="0" t="str">
        <f aca="false">IF(OR(U2941="Pending",U2941="On Hold"),"Open GRN (awaiting)",IF(AJ2941&lt;=1,"Within SLA",IF(ROUND(N(Y2941)/Assumptions!$C$5,3)=AJ2941,"Gate Wait",IF(ROUND(N(Z2941)/Assumptions!$C$6,3)=AJ2941,"Dock Wait",IF(ROUND(N(AA2941)/Assumptions!$C$7,3)=AJ2941,"Unloading",IF(ROUND(N(AB2941)/Assumptions!$C$8,3)=AJ2941,"Unload-to-QC Wait",IF(ROUND(N(AC2941)/Assumptions!$C$9,3)=AJ2941,"QC",IF(ROUND(N(AD2941)/Assumptions!$C$10,3)=AJ2941,"QC-to-GRN Wait",IF(ROUND(N(AE2941)/Assumptions!$C$11,3)=AJ2941,"GRN Processing",IF(ROUND(N(AF2941)/Assumptions!$C$12,3)=AJ2941,"GRN-to-Putaway Wait",IF(ROUND(N(AG2941)/Assumptions!$C$13,3)=AJ2941,"Putaway","Within SLA")))))))))))</f>
        <v>QC-to-GRN Wait</v>
      </c>
    </row>
    <row r="2942" customFormat="false" ht="15" hidden="false" customHeight="false" outlineLevel="0" collapsed="false">
      <c r="A2942" s="0" t="s">
        <v>8366</v>
      </c>
      <c r="B2942" s="0" t="s">
        <v>8367</v>
      </c>
      <c r="C2942" s="0" t="s">
        <v>134</v>
      </c>
      <c r="D2942" s="0" t="s">
        <v>119</v>
      </c>
      <c r="E2942" s="0" t="s">
        <v>8368</v>
      </c>
      <c r="F2942" s="0" t="s">
        <v>121</v>
      </c>
      <c r="G2942" s="0" t="s">
        <v>122</v>
      </c>
      <c r="H2942" s="17" t="n">
        <v>46275.3361111111</v>
      </c>
      <c r="I2942" s="17" t="n">
        <v>46275.4</v>
      </c>
      <c r="J2942" s="17" t="n">
        <v>46275.4048611111</v>
      </c>
      <c r="K2942" s="17" t="n">
        <v>46275.4222222222</v>
      </c>
      <c r="L2942" s="17" t="n">
        <v>46275.4291666667</v>
      </c>
      <c r="M2942" s="17" t="n">
        <v>46275.4513888889</v>
      </c>
      <c r="N2942" s="17" t="n">
        <v>46275.5006944445</v>
      </c>
      <c r="O2942" s="17" t="n">
        <v>46275.5430555556</v>
      </c>
      <c r="P2942" s="17" t="n">
        <v>46275.5506944444</v>
      </c>
      <c r="Q2942" s="17" t="n">
        <v>46275.5819444444</v>
      </c>
      <c r="R2942" s="0" t="n">
        <v>367</v>
      </c>
      <c r="S2942" s="0" t="n">
        <v>0</v>
      </c>
      <c r="T2942" s="0" t="n">
        <v>0</v>
      </c>
      <c r="U2942" s="18" t="s">
        <v>130</v>
      </c>
      <c r="V2942" s="18" t="s">
        <v>139</v>
      </c>
      <c r="W2942" s="0" t="str">
        <f aca="false">IF(AND(X2942&gt;=6,X2942&lt;14),"A",IF(AND(X2942&gt;=14,X2942&lt;22),"B","C"))</f>
        <v>A</v>
      </c>
      <c r="X2942" s="18" t="n">
        <f aca="false">HOUR(H2942)</f>
        <v>8</v>
      </c>
      <c r="Y2942" s="18" t="n">
        <f aca="false">ROUND((I2942-H2942)*1440,0)</f>
        <v>92</v>
      </c>
      <c r="Z2942" s="18" t="n">
        <f aca="false">ROUND((J2942-I2942)*1440,0)</f>
        <v>7</v>
      </c>
      <c r="AA2942" s="18" t="n">
        <f aca="false">ROUND((K2942-J2942)*1440,0)</f>
        <v>25</v>
      </c>
      <c r="AB2942" s="18" t="n">
        <f aca="false">ROUND((L2942-K2942)*1440,0)</f>
        <v>10</v>
      </c>
      <c r="AC2942" s="18" t="n">
        <f aca="false">ROUND((M2942-L2942)*1440,0)</f>
        <v>32</v>
      </c>
      <c r="AD2942" s="18" t="n">
        <f aca="false">IF(N2942="","",ROUND((N2942-M2942)*1440,0))</f>
        <v>71</v>
      </c>
      <c r="AE2942" s="18" t="n">
        <f aca="false">IF(O2942="","",ROUND((O2942-N2942)*1440,0))</f>
        <v>61</v>
      </c>
      <c r="AF2942" s="18" t="n">
        <f aca="false">IF(P2942="","",ROUND((P2942-O2942)*1440,0))</f>
        <v>11</v>
      </c>
      <c r="AG2942" s="18" t="n">
        <f aca="false">IF(Q2942="","",ROUND((Q2942-P2942)*1440,0))</f>
        <v>45</v>
      </c>
      <c r="AH2942" s="18" t="n">
        <f aca="false">IF(Q2942="","",ROUND((Q2942-H2942)*1440,0))</f>
        <v>354</v>
      </c>
      <c r="AI2942" s="19" t="n">
        <f aca="false">ROUND(IF(O2942="",Assumptions!$B$25-K2942,O2942-K2942)*24,1)</f>
        <v>2.9</v>
      </c>
      <c r="AJ2942" s="20" t="n">
        <f aca="false">ROUND(MAX(N(Y2942)/Assumptions!$C$5, N(Z2942)/Assumptions!$C$6, N(AA2942)/Assumptions!$C$7, N(AB2942)/Assumptions!$C$8, N(AC2942)/Assumptions!$C$9, N(AD2942)/Assumptions!$C$10, N(AE2942)/Assumptions!$C$11, N(AF2942)/Assumptions!$C$12, N(AG2942)/Assumptions!$C$13),3)</f>
        <v>3.067</v>
      </c>
      <c r="AK2942" s="0" t="str">
        <f aca="false">IF(OR(U2942="Pending",U2942="On Hold"),"Open GRN (awaiting)",IF(AJ2942&lt;=1,"Within SLA",IF(ROUND(N(Y2942)/Assumptions!$C$5,3)=AJ2942,"Gate Wait",IF(ROUND(N(Z2942)/Assumptions!$C$6,3)=AJ2942,"Dock Wait",IF(ROUND(N(AA2942)/Assumptions!$C$7,3)=AJ2942,"Unloading",IF(ROUND(N(AB2942)/Assumptions!$C$8,3)=AJ2942,"Unload-to-QC Wait",IF(ROUND(N(AC2942)/Assumptions!$C$9,3)=AJ2942,"QC",IF(ROUND(N(AD2942)/Assumptions!$C$10,3)=AJ2942,"QC-to-GRN Wait",IF(ROUND(N(AE2942)/Assumptions!$C$11,3)=AJ2942,"GRN Processing",IF(ROUND(N(AF2942)/Assumptions!$C$12,3)=AJ2942,"GRN-to-Putaway Wait",IF(ROUND(N(AG2942)/Assumptions!$C$13,3)=AJ2942,"Putaway","Within SLA")))))))))))</f>
        <v>Gate Wait</v>
      </c>
    </row>
    <row r="2943" customFormat="false" ht="15" hidden="false" customHeight="false" outlineLevel="0" collapsed="false">
      <c r="A2943" s="0" t="s">
        <v>8369</v>
      </c>
      <c r="B2943" s="0" t="s">
        <v>8370</v>
      </c>
      <c r="C2943" s="0" t="s">
        <v>170</v>
      </c>
      <c r="D2943" s="0" t="s">
        <v>119</v>
      </c>
      <c r="E2943" s="0" t="s">
        <v>8371</v>
      </c>
      <c r="F2943" s="0" t="s">
        <v>155</v>
      </c>
      <c r="G2943" s="0" t="s">
        <v>129</v>
      </c>
      <c r="H2943" s="17" t="n">
        <v>46275.3368055556</v>
      </c>
      <c r="I2943" s="17" t="n">
        <v>46275.35</v>
      </c>
      <c r="J2943" s="17" t="n">
        <v>46275.3534722222</v>
      </c>
      <c r="K2943" s="17" t="n">
        <v>46275.3756944445</v>
      </c>
      <c r="L2943" s="17" t="n">
        <v>46275.3868055556</v>
      </c>
      <c r="M2943" s="17" t="n">
        <v>46275.4069444445</v>
      </c>
      <c r="N2943" s="17" t="n">
        <v>46275.4263888889</v>
      </c>
      <c r="O2943" s="17" t="n">
        <v>46275.4388888889</v>
      </c>
      <c r="P2943" s="17" t="n">
        <v>46275.48125</v>
      </c>
      <c r="Q2943" s="17" t="n">
        <v>46275.4951388889</v>
      </c>
      <c r="R2943" s="0" t="n">
        <v>272</v>
      </c>
      <c r="S2943" s="0" t="n">
        <v>0</v>
      </c>
      <c r="T2943" s="0" t="n">
        <v>0</v>
      </c>
      <c r="U2943" s="18" t="s">
        <v>130</v>
      </c>
      <c r="V2943" s="18" t="s">
        <v>139</v>
      </c>
      <c r="W2943" s="0" t="str">
        <f aca="false">IF(AND(X2943&gt;=6,X2943&lt;14),"A",IF(AND(X2943&gt;=14,X2943&lt;22),"B","C"))</f>
        <v>A</v>
      </c>
      <c r="X2943" s="18" t="n">
        <f aca="false">HOUR(H2943)</f>
        <v>8</v>
      </c>
      <c r="Y2943" s="18" t="n">
        <f aca="false">ROUND((I2943-H2943)*1440,0)</f>
        <v>19</v>
      </c>
      <c r="Z2943" s="18" t="n">
        <f aca="false">ROUND((J2943-I2943)*1440,0)</f>
        <v>5</v>
      </c>
      <c r="AA2943" s="18" t="n">
        <f aca="false">ROUND((K2943-J2943)*1440,0)</f>
        <v>32</v>
      </c>
      <c r="AB2943" s="18" t="n">
        <f aca="false">ROUND((L2943-K2943)*1440,0)</f>
        <v>16</v>
      </c>
      <c r="AC2943" s="18" t="n">
        <f aca="false">ROUND((M2943-L2943)*1440,0)</f>
        <v>29</v>
      </c>
      <c r="AD2943" s="18" t="n">
        <f aca="false">IF(N2943="","",ROUND((N2943-M2943)*1440,0))</f>
        <v>28</v>
      </c>
      <c r="AE2943" s="18" t="n">
        <f aca="false">IF(O2943="","",ROUND((O2943-N2943)*1440,0))</f>
        <v>18</v>
      </c>
      <c r="AF2943" s="18" t="n">
        <f aca="false">IF(P2943="","",ROUND((P2943-O2943)*1440,0))</f>
        <v>61</v>
      </c>
      <c r="AG2943" s="18" t="n">
        <f aca="false">IF(Q2943="","",ROUND((Q2943-P2943)*1440,0))</f>
        <v>20</v>
      </c>
      <c r="AH2943" s="18" t="n">
        <f aca="false">IF(Q2943="","",ROUND((Q2943-H2943)*1440,0))</f>
        <v>228</v>
      </c>
      <c r="AI2943" s="19" t="n">
        <f aca="false">ROUND(IF(O2943="",Assumptions!$B$25-K2943,O2943-K2943)*24,1)</f>
        <v>1.5</v>
      </c>
      <c r="AJ2943" s="20" t="n">
        <f aca="false">ROUND(MAX(N(Y2943)/Assumptions!$C$5, N(Z2943)/Assumptions!$C$6, N(AA2943)/Assumptions!$C$7, N(AB2943)/Assumptions!$C$8, N(AC2943)/Assumptions!$C$9, N(AD2943)/Assumptions!$C$10, N(AE2943)/Assumptions!$C$11, N(AF2943)/Assumptions!$C$12, N(AG2943)/Assumptions!$C$13),3)</f>
        <v>3.05</v>
      </c>
      <c r="AK2943" s="0" t="str">
        <f aca="false">IF(OR(U2943="Pending",U2943="On Hold"),"Open GRN (awaiting)",IF(AJ2943&lt;=1,"Within SLA",IF(ROUND(N(Y2943)/Assumptions!$C$5,3)=AJ2943,"Gate Wait",IF(ROUND(N(Z2943)/Assumptions!$C$6,3)=AJ2943,"Dock Wait",IF(ROUND(N(AA2943)/Assumptions!$C$7,3)=AJ2943,"Unloading",IF(ROUND(N(AB2943)/Assumptions!$C$8,3)=AJ2943,"Unload-to-QC Wait",IF(ROUND(N(AC2943)/Assumptions!$C$9,3)=AJ2943,"QC",IF(ROUND(N(AD2943)/Assumptions!$C$10,3)=AJ2943,"QC-to-GRN Wait",IF(ROUND(N(AE2943)/Assumptions!$C$11,3)=AJ2943,"GRN Processing",IF(ROUND(N(AF2943)/Assumptions!$C$12,3)=AJ2943,"GRN-to-Putaway Wait",IF(ROUND(N(AG2943)/Assumptions!$C$13,3)=AJ2943,"Putaway","Within SLA")))))))))))</f>
        <v>GRN-to-Putaway Wait</v>
      </c>
    </row>
    <row r="2944" customFormat="false" ht="15" hidden="false" customHeight="false" outlineLevel="0" collapsed="false">
      <c r="A2944" s="0" t="s">
        <v>8372</v>
      </c>
      <c r="B2944" s="0" t="s">
        <v>8373</v>
      </c>
      <c r="C2944" s="0" t="s">
        <v>126</v>
      </c>
      <c r="D2944" s="0" t="s">
        <v>119</v>
      </c>
      <c r="E2944" s="0" t="s">
        <v>3610</v>
      </c>
      <c r="F2944" s="0" t="s">
        <v>128</v>
      </c>
      <c r="G2944" s="0" t="s">
        <v>122</v>
      </c>
      <c r="H2944" s="17" t="n">
        <v>46275.3368055556</v>
      </c>
      <c r="I2944" s="17" t="n">
        <v>46275.3534722222</v>
      </c>
      <c r="J2944" s="17" t="n">
        <v>46275.3555555556</v>
      </c>
      <c r="K2944" s="17" t="n">
        <v>46275.3777777778</v>
      </c>
      <c r="L2944" s="17" t="n">
        <v>46275.3895833333</v>
      </c>
      <c r="M2944" s="17" t="n">
        <v>46275.4263888889</v>
      </c>
      <c r="N2944" s="17" t="n">
        <v>46275.4854166667</v>
      </c>
      <c r="O2944" s="17" t="n">
        <v>46275.64375</v>
      </c>
      <c r="P2944" s="17" t="n">
        <v>46275.6548611111</v>
      </c>
      <c r="Q2944" s="17" t="n">
        <v>46275.675</v>
      </c>
      <c r="R2944" s="0" t="n">
        <v>245</v>
      </c>
      <c r="S2944" s="0" t="n">
        <v>0</v>
      </c>
      <c r="T2944" s="0" t="n">
        <v>0</v>
      </c>
      <c r="U2944" s="18" t="s">
        <v>130</v>
      </c>
      <c r="V2944" s="18" t="s">
        <v>144</v>
      </c>
      <c r="W2944" s="0" t="str">
        <f aca="false">IF(AND(X2944&gt;=6,X2944&lt;14),"A",IF(AND(X2944&gt;=14,X2944&lt;22),"B","C"))</f>
        <v>A</v>
      </c>
      <c r="X2944" s="18" t="n">
        <f aca="false">HOUR(H2944)</f>
        <v>8</v>
      </c>
      <c r="Y2944" s="18" t="n">
        <f aca="false">ROUND((I2944-H2944)*1440,0)</f>
        <v>24</v>
      </c>
      <c r="Z2944" s="18" t="n">
        <f aca="false">ROUND((J2944-I2944)*1440,0)</f>
        <v>3</v>
      </c>
      <c r="AA2944" s="18" t="n">
        <f aca="false">ROUND((K2944-J2944)*1440,0)</f>
        <v>32</v>
      </c>
      <c r="AB2944" s="18" t="n">
        <f aca="false">ROUND((L2944-K2944)*1440,0)</f>
        <v>17</v>
      </c>
      <c r="AC2944" s="18" t="n">
        <f aca="false">ROUND((M2944-L2944)*1440,0)</f>
        <v>53</v>
      </c>
      <c r="AD2944" s="18" t="n">
        <f aca="false">IF(N2944="","",ROUND((N2944-M2944)*1440,0))</f>
        <v>85</v>
      </c>
      <c r="AE2944" s="18" t="n">
        <f aca="false">IF(O2944="","",ROUND((O2944-N2944)*1440,0))</f>
        <v>228</v>
      </c>
      <c r="AF2944" s="18" t="n">
        <f aca="false">IF(P2944="","",ROUND((P2944-O2944)*1440,0))</f>
        <v>16</v>
      </c>
      <c r="AG2944" s="18" t="n">
        <f aca="false">IF(Q2944="","",ROUND((Q2944-P2944)*1440,0))</f>
        <v>29</v>
      </c>
      <c r="AH2944" s="18" t="n">
        <f aca="false">IF(Q2944="","",ROUND((Q2944-H2944)*1440,0))</f>
        <v>487</v>
      </c>
      <c r="AI2944" s="19" t="n">
        <f aca="false">ROUND(IF(O2944="",Assumptions!$B$25-K2944,O2944-K2944)*24,1)</f>
        <v>6.4</v>
      </c>
      <c r="AJ2944" s="20" t="n">
        <f aca="false">ROUND(MAX(N(Y2944)/Assumptions!$C$5, N(Z2944)/Assumptions!$C$6, N(AA2944)/Assumptions!$C$7, N(AB2944)/Assumptions!$C$8, N(AC2944)/Assumptions!$C$9, N(AD2944)/Assumptions!$C$10, N(AE2944)/Assumptions!$C$11, N(AF2944)/Assumptions!$C$12, N(AG2944)/Assumptions!$C$13),3)</f>
        <v>5.067</v>
      </c>
      <c r="AK2944" s="0" t="str">
        <f aca="false">IF(OR(U2944="Pending",U2944="On Hold"),"Open GRN (awaiting)",IF(AJ2944&lt;=1,"Within SLA",IF(ROUND(N(Y2944)/Assumptions!$C$5,3)=AJ2944,"Gate Wait",IF(ROUND(N(Z2944)/Assumptions!$C$6,3)=AJ2944,"Dock Wait",IF(ROUND(N(AA2944)/Assumptions!$C$7,3)=AJ2944,"Unloading",IF(ROUND(N(AB2944)/Assumptions!$C$8,3)=AJ2944,"Unload-to-QC Wait",IF(ROUND(N(AC2944)/Assumptions!$C$9,3)=AJ2944,"QC",IF(ROUND(N(AD2944)/Assumptions!$C$10,3)=AJ2944,"QC-to-GRN Wait",IF(ROUND(N(AE2944)/Assumptions!$C$11,3)=AJ2944,"GRN Processing",IF(ROUND(N(AF2944)/Assumptions!$C$12,3)=AJ2944,"GRN-to-Putaway Wait",IF(ROUND(N(AG2944)/Assumptions!$C$13,3)=AJ2944,"Putaway","Within SLA")))))))))))</f>
        <v>GRN Processing</v>
      </c>
    </row>
    <row r="2945" customFormat="false" ht="15" hidden="false" customHeight="false" outlineLevel="0" collapsed="false">
      <c r="A2945" s="0" t="s">
        <v>8374</v>
      </c>
      <c r="B2945" s="0" t="s">
        <v>8375</v>
      </c>
      <c r="C2945" s="0" t="s">
        <v>126</v>
      </c>
      <c r="D2945" s="0" t="s">
        <v>135</v>
      </c>
      <c r="E2945" s="0" t="s">
        <v>8376</v>
      </c>
      <c r="F2945" s="0" t="s">
        <v>128</v>
      </c>
      <c r="G2945" s="0" t="s">
        <v>178</v>
      </c>
      <c r="H2945" s="17" t="n">
        <v>46275.3444444445</v>
      </c>
      <c r="I2945" s="17" t="n">
        <v>46275.35625</v>
      </c>
      <c r="J2945" s="17" t="n">
        <v>46275.3604166667</v>
      </c>
      <c r="K2945" s="17" t="n">
        <v>46275.3805555556</v>
      </c>
      <c r="L2945" s="17" t="n">
        <v>46275.3854166667</v>
      </c>
      <c r="M2945" s="17" t="n">
        <v>46275.40625</v>
      </c>
      <c r="N2945" s="17" t="n">
        <v>46275.4277777778</v>
      </c>
      <c r="O2945" s="17" t="n">
        <v>46275.4451388889</v>
      </c>
      <c r="P2945" s="17" t="n">
        <v>46275.4486111111</v>
      </c>
      <c r="Q2945" s="17" t="n">
        <v>46275.4715277778</v>
      </c>
      <c r="R2945" s="0" t="n">
        <v>182</v>
      </c>
      <c r="S2945" s="0" t="n">
        <v>0</v>
      </c>
      <c r="T2945" s="0" t="n">
        <v>0</v>
      </c>
      <c r="U2945" s="18" t="s">
        <v>130</v>
      </c>
      <c r="V2945" s="18" t="s">
        <v>144</v>
      </c>
      <c r="W2945" s="0" t="str">
        <f aca="false">IF(AND(X2945&gt;=6,X2945&lt;14),"A",IF(AND(X2945&gt;=14,X2945&lt;22),"B","C"))</f>
        <v>A</v>
      </c>
      <c r="X2945" s="18" t="n">
        <f aca="false">HOUR(H2945)</f>
        <v>8</v>
      </c>
      <c r="Y2945" s="18" t="n">
        <f aca="false">ROUND((I2945-H2945)*1440,0)</f>
        <v>17</v>
      </c>
      <c r="Z2945" s="18" t="n">
        <f aca="false">ROUND((J2945-I2945)*1440,0)</f>
        <v>6</v>
      </c>
      <c r="AA2945" s="18" t="n">
        <f aca="false">ROUND((K2945-J2945)*1440,0)</f>
        <v>29</v>
      </c>
      <c r="AB2945" s="18" t="n">
        <f aca="false">ROUND((L2945-K2945)*1440,0)</f>
        <v>7</v>
      </c>
      <c r="AC2945" s="18" t="n">
        <f aca="false">ROUND((M2945-L2945)*1440,0)</f>
        <v>30</v>
      </c>
      <c r="AD2945" s="18" t="n">
        <f aca="false">IF(N2945="","",ROUND((N2945-M2945)*1440,0))</f>
        <v>31</v>
      </c>
      <c r="AE2945" s="18" t="n">
        <f aca="false">IF(O2945="","",ROUND((O2945-N2945)*1440,0))</f>
        <v>25</v>
      </c>
      <c r="AF2945" s="18" t="n">
        <f aca="false">IF(P2945="","",ROUND((P2945-O2945)*1440,0))</f>
        <v>5</v>
      </c>
      <c r="AG2945" s="18" t="n">
        <f aca="false">IF(Q2945="","",ROUND((Q2945-P2945)*1440,0))</f>
        <v>33</v>
      </c>
      <c r="AH2945" s="18" t="n">
        <f aca="false">IF(Q2945="","",ROUND((Q2945-H2945)*1440,0))</f>
        <v>183</v>
      </c>
      <c r="AI2945" s="19" t="n">
        <f aca="false">ROUND(IF(O2945="",Assumptions!$B$25-K2945,O2945-K2945)*24,1)</f>
        <v>1.6</v>
      </c>
      <c r="AJ2945" s="20" t="n">
        <f aca="false">ROUND(MAX(N(Y2945)/Assumptions!$C$5, N(Z2945)/Assumptions!$C$6, N(AA2945)/Assumptions!$C$7, N(AB2945)/Assumptions!$C$8, N(AC2945)/Assumptions!$C$9, N(AD2945)/Assumptions!$C$10, N(AE2945)/Assumptions!$C$11, N(AF2945)/Assumptions!$C$12, N(AG2945)/Assumptions!$C$13),3)</f>
        <v>1.033</v>
      </c>
      <c r="AK2945" s="0" t="str">
        <f aca="false">IF(OR(U2945="Pending",U2945="On Hold"),"Open GRN (awaiting)",IF(AJ2945&lt;=1,"Within SLA",IF(ROUND(N(Y2945)/Assumptions!$C$5,3)=AJ2945,"Gate Wait",IF(ROUND(N(Z2945)/Assumptions!$C$6,3)=AJ2945,"Dock Wait",IF(ROUND(N(AA2945)/Assumptions!$C$7,3)=AJ2945,"Unloading",IF(ROUND(N(AB2945)/Assumptions!$C$8,3)=AJ2945,"Unload-to-QC Wait",IF(ROUND(N(AC2945)/Assumptions!$C$9,3)=AJ2945,"QC",IF(ROUND(N(AD2945)/Assumptions!$C$10,3)=AJ2945,"QC-to-GRN Wait",IF(ROUND(N(AE2945)/Assumptions!$C$11,3)=AJ2945,"GRN Processing",IF(ROUND(N(AF2945)/Assumptions!$C$12,3)=AJ2945,"GRN-to-Putaway Wait",IF(ROUND(N(AG2945)/Assumptions!$C$13,3)=AJ2945,"Putaway","Within SLA")))))))))))</f>
        <v>QC-to-GRN Wait</v>
      </c>
    </row>
    <row r="2946" customFormat="false" ht="15" hidden="false" customHeight="false" outlineLevel="0" collapsed="false">
      <c r="A2946" s="0" t="s">
        <v>8377</v>
      </c>
      <c r="B2946" s="0" t="s">
        <v>8378</v>
      </c>
      <c r="C2946" s="0" t="s">
        <v>252</v>
      </c>
      <c r="D2946" s="0" t="s">
        <v>135</v>
      </c>
      <c r="E2946" s="0" t="s">
        <v>6226</v>
      </c>
      <c r="F2946" s="0" t="s">
        <v>155</v>
      </c>
      <c r="G2946" s="0" t="s">
        <v>178</v>
      </c>
      <c r="H2946" s="17" t="n">
        <v>46275.3486111111</v>
      </c>
      <c r="I2946" s="17" t="n">
        <v>46275.3826388889</v>
      </c>
      <c r="J2946" s="17" t="n">
        <v>46275.3930555556</v>
      </c>
      <c r="K2946" s="17" t="n">
        <v>46275.4048611111</v>
      </c>
      <c r="L2946" s="17" t="n">
        <v>46275.4097222222</v>
      </c>
      <c r="M2946" s="17" t="n">
        <v>46275.4402777778</v>
      </c>
      <c r="N2946" s="17" t="n">
        <v>46275.8361111111</v>
      </c>
      <c r="O2946" s="17" t="n">
        <v>46275.8895833333</v>
      </c>
      <c r="P2946" s="17" t="n">
        <v>46275.9069444445</v>
      </c>
      <c r="Q2946" s="17" t="n">
        <v>46275.9263888889</v>
      </c>
      <c r="R2946" s="0" t="n">
        <v>327</v>
      </c>
      <c r="S2946" s="0" t="n">
        <v>13</v>
      </c>
      <c r="T2946" s="0" t="n">
        <v>5</v>
      </c>
      <c r="U2946" s="18" t="s">
        <v>123</v>
      </c>
      <c r="V2946" s="18" t="s">
        <v>82</v>
      </c>
      <c r="W2946" s="0" t="str">
        <f aca="false">IF(AND(X2946&gt;=6,X2946&lt;14),"A",IF(AND(X2946&gt;=14,X2946&lt;22),"B","C"))</f>
        <v>A</v>
      </c>
      <c r="X2946" s="18" t="n">
        <f aca="false">HOUR(H2946)</f>
        <v>8</v>
      </c>
      <c r="Y2946" s="18" t="n">
        <f aca="false">ROUND((I2946-H2946)*1440,0)</f>
        <v>49</v>
      </c>
      <c r="Z2946" s="18" t="n">
        <f aca="false">ROUND((J2946-I2946)*1440,0)</f>
        <v>15</v>
      </c>
      <c r="AA2946" s="18" t="n">
        <f aca="false">ROUND((K2946-J2946)*1440,0)</f>
        <v>17</v>
      </c>
      <c r="AB2946" s="18" t="n">
        <f aca="false">ROUND((L2946-K2946)*1440,0)</f>
        <v>7</v>
      </c>
      <c r="AC2946" s="18" t="n">
        <f aca="false">ROUND((M2946-L2946)*1440,0)</f>
        <v>44</v>
      </c>
      <c r="AD2946" s="18" t="n">
        <f aca="false">IF(N2946="","",ROUND((N2946-M2946)*1440,0))</f>
        <v>570</v>
      </c>
      <c r="AE2946" s="18" t="n">
        <f aca="false">IF(O2946="","",ROUND((O2946-N2946)*1440,0))</f>
        <v>77</v>
      </c>
      <c r="AF2946" s="18" t="n">
        <f aca="false">IF(P2946="","",ROUND((P2946-O2946)*1440,0))</f>
        <v>25</v>
      </c>
      <c r="AG2946" s="18" t="n">
        <f aca="false">IF(Q2946="","",ROUND((Q2946-P2946)*1440,0))</f>
        <v>28</v>
      </c>
      <c r="AH2946" s="18" t="n">
        <f aca="false">IF(Q2946="","",ROUND((Q2946-H2946)*1440,0))</f>
        <v>832</v>
      </c>
      <c r="AI2946" s="19" t="n">
        <f aca="false">ROUND(IF(O2946="",Assumptions!$B$25-K2946,O2946-K2946)*24,1)</f>
        <v>11.6</v>
      </c>
      <c r="AJ2946" s="20" t="n">
        <f aca="false">ROUND(MAX(N(Y2946)/Assumptions!$C$5, N(Z2946)/Assumptions!$C$6, N(AA2946)/Assumptions!$C$7, N(AB2946)/Assumptions!$C$8, N(AC2946)/Assumptions!$C$9, N(AD2946)/Assumptions!$C$10, N(AE2946)/Assumptions!$C$11, N(AF2946)/Assumptions!$C$12, N(AG2946)/Assumptions!$C$13),3)</f>
        <v>19</v>
      </c>
      <c r="AK2946" s="0" t="str">
        <f aca="false">IF(OR(U2946="Pending",U2946="On Hold"),"Open GRN (awaiting)",IF(AJ2946&lt;=1,"Within SLA",IF(ROUND(N(Y2946)/Assumptions!$C$5,3)=AJ2946,"Gate Wait",IF(ROUND(N(Z2946)/Assumptions!$C$6,3)=AJ2946,"Dock Wait",IF(ROUND(N(AA2946)/Assumptions!$C$7,3)=AJ2946,"Unloading",IF(ROUND(N(AB2946)/Assumptions!$C$8,3)=AJ2946,"Unload-to-QC Wait",IF(ROUND(N(AC2946)/Assumptions!$C$9,3)=AJ2946,"QC",IF(ROUND(N(AD2946)/Assumptions!$C$10,3)=AJ2946,"QC-to-GRN Wait",IF(ROUND(N(AE2946)/Assumptions!$C$11,3)=AJ2946,"GRN Processing",IF(ROUND(N(AF2946)/Assumptions!$C$12,3)=AJ2946,"GRN-to-Putaway Wait",IF(ROUND(N(AG2946)/Assumptions!$C$13,3)=AJ2946,"Putaway","Within SLA")))))))))))</f>
        <v>QC-to-GRN Wait</v>
      </c>
    </row>
    <row r="2947" customFormat="false" ht="15" hidden="false" customHeight="false" outlineLevel="0" collapsed="false">
      <c r="A2947" s="0" t="s">
        <v>8379</v>
      </c>
      <c r="B2947" s="0" t="s">
        <v>8380</v>
      </c>
      <c r="C2947" s="0" t="s">
        <v>170</v>
      </c>
      <c r="D2947" s="0" t="s">
        <v>147</v>
      </c>
      <c r="E2947" s="0" t="s">
        <v>5591</v>
      </c>
      <c r="F2947" s="0" t="s">
        <v>172</v>
      </c>
      <c r="G2947" s="0" t="s">
        <v>150</v>
      </c>
      <c r="H2947" s="17" t="n">
        <v>46275.4131944445</v>
      </c>
      <c r="I2947" s="17" t="n">
        <v>46275.4354166667</v>
      </c>
      <c r="J2947" s="17" t="n">
        <v>46275.4402777778</v>
      </c>
      <c r="K2947" s="17" t="n">
        <v>46275.4520833333</v>
      </c>
      <c r="L2947" s="17" t="n">
        <v>46275.4701388889</v>
      </c>
      <c r="M2947" s="17" t="n">
        <v>46275.5270833333</v>
      </c>
      <c r="N2947" s="17" t="n">
        <v>46275.6</v>
      </c>
      <c r="O2947" s="17" t="n">
        <v>46275.6236111111</v>
      </c>
      <c r="P2947" s="17" t="n">
        <v>46275.6375</v>
      </c>
      <c r="Q2947" s="17" t="n">
        <v>46275.6597222222</v>
      </c>
      <c r="R2947" s="0" t="n">
        <v>115</v>
      </c>
      <c r="S2947" s="0" t="n">
        <v>0</v>
      </c>
      <c r="T2947" s="0" t="n">
        <v>0</v>
      </c>
      <c r="U2947" s="18" t="s">
        <v>130</v>
      </c>
      <c r="V2947" s="18" t="s">
        <v>144</v>
      </c>
      <c r="W2947" s="0" t="str">
        <f aca="false">IF(AND(X2947&gt;=6,X2947&lt;14),"A",IF(AND(X2947&gt;=14,X2947&lt;22),"B","C"))</f>
        <v>A</v>
      </c>
      <c r="X2947" s="18" t="n">
        <f aca="false">HOUR(H2947)</f>
        <v>9</v>
      </c>
      <c r="Y2947" s="18" t="n">
        <f aca="false">ROUND((I2947-H2947)*1440,0)</f>
        <v>32</v>
      </c>
      <c r="Z2947" s="18" t="n">
        <f aca="false">ROUND((J2947-I2947)*1440,0)</f>
        <v>7</v>
      </c>
      <c r="AA2947" s="18" t="n">
        <f aca="false">ROUND((K2947-J2947)*1440,0)</f>
        <v>17</v>
      </c>
      <c r="AB2947" s="18" t="n">
        <f aca="false">ROUND((L2947-K2947)*1440,0)</f>
        <v>26</v>
      </c>
      <c r="AC2947" s="18" t="n">
        <f aca="false">ROUND((M2947-L2947)*1440,0)</f>
        <v>82</v>
      </c>
      <c r="AD2947" s="18" t="n">
        <f aca="false">IF(N2947="","",ROUND((N2947-M2947)*1440,0))</f>
        <v>105</v>
      </c>
      <c r="AE2947" s="18" t="n">
        <f aca="false">IF(O2947="","",ROUND((O2947-N2947)*1440,0))</f>
        <v>34</v>
      </c>
      <c r="AF2947" s="18" t="n">
        <f aca="false">IF(P2947="","",ROUND((P2947-O2947)*1440,0))</f>
        <v>20</v>
      </c>
      <c r="AG2947" s="18" t="n">
        <f aca="false">IF(Q2947="","",ROUND((Q2947-P2947)*1440,0))</f>
        <v>32</v>
      </c>
      <c r="AH2947" s="18" t="n">
        <f aca="false">IF(Q2947="","",ROUND((Q2947-H2947)*1440,0))</f>
        <v>355</v>
      </c>
      <c r="AI2947" s="19" t="n">
        <f aca="false">ROUND(IF(O2947="",Assumptions!$B$25-K2947,O2947-K2947)*24,1)</f>
        <v>4.1</v>
      </c>
      <c r="AJ2947" s="20" t="n">
        <f aca="false">ROUND(MAX(N(Y2947)/Assumptions!$C$5, N(Z2947)/Assumptions!$C$6, N(AA2947)/Assumptions!$C$7, N(AB2947)/Assumptions!$C$8, N(AC2947)/Assumptions!$C$9, N(AD2947)/Assumptions!$C$10, N(AE2947)/Assumptions!$C$11, N(AF2947)/Assumptions!$C$12, N(AG2947)/Assumptions!$C$13),3)</f>
        <v>3.5</v>
      </c>
      <c r="AK2947" s="0" t="str">
        <f aca="false">IF(OR(U2947="Pending",U2947="On Hold"),"Open GRN (awaiting)",IF(AJ2947&lt;=1,"Within SLA",IF(ROUND(N(Y2947)/Assumptions!$C$5,3)=AJ2947,"Gate Wait",IF(ROUND(N(Z2947)/Assumptions!$C$6,3)=AJ2947,"Dock Wait",IF(ROUND(N(AA2947)/Assumptions!$C$7,3)=AJ2947,"Unloading",IF(ROUND(N(AB2947)/Assumptions!$C$8,3)=AJ2947,"Unload-to-QC Wait",IF(ROUND(N(AC2947)/Assumptions!$C$9,3)=AJ2947,"QC",IF(ROUND(N(AD2947)/Assumptions!$C$10,3)=AJ2947,"QC-to-GRN Wait",IF(ROUND(N(AE2947)/Assumptions!$C$11,3)=AJ2947,"GRN Processing",IF(ROUND(N(AF2947)/Assumptions!$C$12,3)=AJ2947,"GRN-to-Putaway Wait",IF(ROUND(N(AG2947)/Assumptions!$C$13,3)=AJ2947,"Putaway","Within SLA")))))))))))</f>
        <v>QC-to-GRN Wait</v>
      </c>
    </row>
    <row r="2948" customFormat="false" ht="15" hidden="false" customHeight="false" outlineLevel="0" collapsed="false">
      <c r="A2948" s="0" t="s">
        <v>8381</v>
      </c>
      <c r="B2948" s="0" t="s">
        <v>8382</v>
      </c>
      <c r="C2948" s="0" t="s">
        <v>252</v>
      </c>
      <c r="D2948" s="0" t="s">
        <v>147</v>
      </c>
      <c r="E2948" s="0" t="s">
        <v>8383</v>
      </c>
      <c r="F2948" s="0" t="s">
        <v>155</v>
      </c>
      <c r="G2948" s="0" t="s">
        <v>150</v>
      </c>
      <c r="H2948" s="17" t="n">
        <v>46275.4173611111</v>
      </c>
      <c r="I2948" s="17" t="n">
        <v>46275.4388888889</v>
      </c>
      <c r="J2948" s="17" t="n">
        <v>46275.4416666667</v>
      </c>
      <c r="K2948" s="17" t="n">
        <v>46275.4611111111</v>
      </c>
      <c r="L2948" s="17" t="n">
        <v>46275.4784722222</v>
      </c>
      <c r="M2948" s="17" t="n">
        <v>46275.4902777778</v>
      </c>
      <c r="N2948" s="17" t="n">
        <v>46275.5861111111</v>
      </c>
      <c r="O2948" s="17" t="n">
        <v>46275.6111111111</v>
      </c>
      <c r="P2948" s="17" t="n">
        <v>46275.6243055556</v>
      </c>
      <c r="Q2948" s="17" t="n">
        <v>46275.6347222222</v>
      </c>
      <c r="R2948" s="0" t="n">
        <v>212</v>
      </c>
      <c r="S2948" s="0" t="n">
        <v>8</v>
      </c>
      <c r="T2948" s="0" t="n">
        <v>0</v>
      </c>
      <c r="U2948" s="18" t="s">
        <v>123</v>
      </c>
      <c r="V2948" s="18" t="s">
        <v>131</v>
      </c>
      <c r="W2948" s="0" t="str">
        <f aca="false">IF(AND(X2948&gt;=6,X2948&lt;14),"A",IF(AND(X2948&gt;=14,X2948&lt;22),"B","C"))</f>
        <v>A</v>
      </c>
      <c r="X2948" s="18" t="n">
        <f aca="false">HOUR(H2948)</f>
        <v>10</v>
      </c>
      <c r="Y2948" s="18" t="n">
        <f aca="false">ROUND((I2948-H2948)*1440,0)</f>
        <v>31</v>
      </c>
      <c r="Z2948" s="18" t="n">
        <f aca="false">ROUND((J2948-I2948)*1440,0)</f>
        <v>4</v>
      </c>
      <c r="AA2948" s="18" t="n">
        <f aca="false">ROUND((K2948-J2948)*1440,0)</f>
        <v>28</v>
      </c>
      <c r="AB2948" s="18" t="n">
        <f aca="false">ROUND((L2948-K2948)*1440,0)</f>
        <v>25</v>
      </c>
      <c r="AC2948" s="18" t="n">
        <f aca="false">ROUND((M2948-L2948)*1440,0)</f>
        <v>17</v>
      </c>
      <c r="AD2948" s="18" t="n">
        <f aca="false">IF(N2948="","",ROUND((N2948-M2948)*1440,0))</f>
        <v>138</v>
      </c>
      <c r="AE2948" s="18" t="n">
        <f aca="false">IF(O2948="","",ROUND((O2948-N2948)*1440,0))</f>
        <v>36</v>
      </c>
      <c r="AF2948" s="18" t="n">
        <f aca="false">IF(P2948="","",ROUND((P2948-O2948)*1440,0))</f>
        <v>19</v>
      </c>
      <c r="AG2948" s="18" t="n">
        <f aca="false">IF(Q2948="","",ROUND((Q2948-P2948)*1440,0))</f>
        <v>15</v>
      </c>
      <c r="AH2948" s="18" t="n">
        <f aca="false">IF(Q2948="","",ROUND((Q2948-H2948)*1440,0))</f>
        <v>313</v>
      </c>
      <c r="AI2948" s="19" t="n">
        <f aca="false">ROUND(IF(O2948="",Assumptions!$B$25-K2948,O2948-K2948)*24,1)</f>
        <v>3.6</v>
      </c>
      <c r="AJ2948" s="20" t="n">
        <f aca="false">ROUND(MAX(N(Y2948)/Assumptions!$C$5, N(Z2948)/Assumptions!$C$6, N(AA2948)/Assumptions!$C$7, N(AB2948)/Assumptions!$C$8, N(AC2948)/Assumptions!$C$9, N(AD2948)/Assumptions!$C$10, N(AE2948)/Assumptions!$C$11, N(AF2948)/Assumptions!$C$12, N(AG2948)/Assumptions!$C$13),3)</f>
        <v>4.6</v>
      </c>
      <c r="AK2948" s="0" t="str">
        <f aca="false">IF(OR(U2948="Pending",U2948="On Hold"),"Open GRN (awaiting)",IF(AJ2948&lt;=1,"Within SLA",IF(ROUND(N(Y2948)/Assumptions!$C$5,3)=AJ2948,"Gate Wait",IF(ROUND(N(Z2948)/Assumptions!$C$6,3)=AJ2948,"Dock Wait",IF(ROUND(N(AA2948)/Assumptions!$C$7,3)=AJ2948,"Unloading",IF(ROUND(N(AB2948)/Assumptions!$C$8,3)=AJ2948,"Unload-to-QC Wait",IF(ROUND(N(AC2948)/Assumptions!$C$9,3)=AJ2948,"QC",IF(ROUND(N(AD2948)/Assumptions!$C$10,3)=AJ2948,"QC-to-GRN Wait",IF(ROUND(N(AE2948)/Assumptions!$C$11,3)=AJ2948,"GRN Processing",IF(ROUND(N(AF2948)/Assumptions!$C$12,3)=AJ2948,"GRN-to-Putaway Wait",IF(ROUND(N(AG2948)/Assumptions!$C$13,3)=AJ2948,"Putaway","Within SLA")))))))))))</f>
        <v>QC-to-GRN Wait</v>
      </c>
    </row>
    <row r="2949" customFormat="false" ht="15" hidden="false" customHeight="false" outlineLevel="0" collapsed="false">
      <c r="A2949" s="0" t="s">
        <v>8384</v>
      </c>
      <c r="B2949" s="0" t="s">
        <v>8385</v>
      </c>
      <c r="C2949" s="0" t="s">
        <v>142</v>
      </c>
      <c r="D2949" s="0" t="s">
        <v>119</v>
      </c>
      <c r="E2949" s="0" t="s">
        <v>8386</v>
      </c>
      <c r="F2949" s="0" t="s">
        <v>137</v>
      </c>
      <c r="G2949" s="0" t="s">
        <v>122</v>
      </c>
      <c r="H2949" s="17" t="n">
        <v>46275.4229166667</v>
      </c>
      <c r="I2949" s="17" t="n">
        <v>46275.46875</v>
      </c>
      <c r="J2949" s="17" t="n">
        <v>46275.475</v>
      </c>
      <c r="K2949" s="17" t="n">
        <v>46275.4916666667</v>
      </c>
      <c r="L2949" s="17" t="n">
        <v>46275.5027777778</v>
      </c>
      <c r="M2949" s="17" t="n">
        <v>46275.5923611111</v>
      </c>
      <c r="N2949" s="17" t="n">
        <v>46275.6097222222</v>
      </c>
      <c r="O2949" s="17" t="n">
        <v>46275.6520833333</v>
      </c>
      <c r="P2949" s="17" t="n">
        <v>46275.65625</v>
      </c>
      <c r="Q2949" s="17" t="n">
        <v>46275.6722222222</v>
      </c>
      <c r="R2949" s="0" t="n">
        <v>430</v>
      </c>
      <c r="S2949" s="0" t="n">
        <v>22</v>
      </c>
      <c r="T2949" s="0" t="n">
        <v>11</v>
      </c>
      <c r="U2949" s="18" t="s">
        <v>123</v>
      </c>
      <c r="V2949" s="18" t="s">
        <v>82</v>
      </c>
      <c r="W2949" s="0" t="str">
        <f aca="false">IF(AND(X2949&gt;=6,X2949&lt;14),"A",IF(AND(X2949&gt;=14,X2949&lt;22),"B","C"))</f>
        <v>A</v>
      </c>
      <c r="X2949" s="18" t="n">
        <f aca="false">HOUR(H2949)</f>
        <v>10</v>
      </c>
      <c r="Y2949" s="18" t="n">
        <f aca="false">ROUND((I2949-H2949)*1440,0)</f>
        <v>66</v>
      </c>
      <c r="Z2949" s="18" t="n">
        <f aca="false">ROUND((J2949-I2949)*1440,0)</f>
        <v>9</v>
      </c>
      <c r="AA2949" s="18" t="n">
        <f aca="false">ROUND((K2949-J2949)*1440,0)</f>
        <v>24</v>
      </c>
      <c r="AB2949" s="18" t="n">
        <f aca="false">ROUND((L2949-K2949)*1440,0)</f>
        <v>16</v>
      </c>
      <c r="AC2949" s="18" t="n">
        <f aca="false">ROUND((M2949-L2949)*1440,0)</f>
        <v>129</v>
      </c>
      <c r="AD2949" s="18" t="n">
        <f aca="false">IF(N2949="","",ROUND((N2949-M2949)*1440,0))</f>
        <v>25</v>
      </c>
      <c r="AE2949" s="18" t="n">
        <f aca="false">IF(O2949="","",ROUND((O2949-N2949)*1440,0))</f>
        <v>61</v>
      </c>
      <c r="AF2949" s="18" t="n">
        <f aca="false">IF(P2949="","",ROUND((P2949-O2949)*1440,0))</f>
        <v>6</v>
      </c>
      <c r="AG2949" s="18" t="n">
        <f aca="false">IF(Q2949="","",ROUND((Q2949-P2949)*1440,0))</f>
        <v>23</v>
      </c>
      <c r="AH2949" s="18" t="n">
        <f aca="false">IF(Q2949="","",ROUND((Q2949-H2949)*1440,0))</f>
        <v>359</v>
      </c>
      <c r="AI2949" s="19" t="n">
        <f aca="false">ROUND(IF(O2949="",Assumptions!$B$25-K2949,O2949-K2949)*24,1)</f>
        <v>3.9</v>
      </c>
      <c r="AJ2949" s="20" t="n">
        <f aca="false">ROUND(MAX(N(Y2949)/Assumptions!$C$5, N(Z2949)/Assumptions!$C$6, N(AA2949)/Assumptions!$C$7, N(AB2949)/Assumptions!$C$8, N(AC2949)/Assumptions!$C$9, N(AD2949)/Assumptions!$C$10, N(AE2949)/Assumptions!$C$11, N(AF2949)/Assumptions!$C$12, N(AG2949)/Assumptions!$C$13),3)</f>
        <v>2.867</v>
      </c>
      <c r="AK2949" s="0" t="str">
        <f aca="false">IF(OR(U2949="Pending",U2949="On Hold"),"Open GRN (awaiting)",IF(AJ2949&lt;=1,"Within SLA",IF(ROUND(N(Y2949)/Assumptions!$C$5,3)=AJ2949,"Gate Wait",IF(ROUND(N(Z2949)/Assumptions!$C$6,3)=AJ2949,"Dock Wait",IF(ROUND(N(AA2949)/Assumptions!$C$7,3)=AJ2949,"Unloading",IF(ROUND(N(AB2949)/Assumptions!$C$8,3)=AJ2949,"Unload-to-QC Wait",IF(ROUND(N(AC2949)/Assumptions!$C$9,3)=AJ2949,"QC",IF(ROUND(N(AD2949)/Assumptions!$C$10,3)=AJ2949,"QC-to-GRN Wait",IF(ROUND(N(AE2949)/Assumptions!$C$11,3)=AJ2949,"GRN Processing",IF(ROUND(N(AF2949)/Assumptions!$C$12,3)=AJ2949,"GRN-to-Putaway Wait",IF(ROUND(N(AG2949)/Assumptions!$C$13,3)=AJ2949,"Putaway","Within SLA")))))))))))</f>
        <v>QC</v>
      </c>
    </row>
    <row r="2950" customFormat="false" ht="15" hidden="false" customHeight="false" outlineLevel="0" collapsed="false">
      <c r="A2950" s="0" t="s">
        <v>8387</v>
      </c>
      <c r="B2950" s="0" t="s">
        <v>8388</v>
      </c>
      <c r="C2950" s="0" t="s">
        <v>286</v>
      </c>
      <c r="D2950" s="0" t="s">
        <v>147</v>
      </c>
      <c r="E2950" s="0" t="s">
        <v>6855</v>
      </c>
      <c r="F2950" s="0" t="s">
        <v>155</v>
      </c>
      <c r="G2950" s="0" t="s">
        <v>150</v>
      </c>
      <c r="H2950" s="17" t="n">
        <v>46275.43125</v>
      </c>
      <c r="I2950" s="17" t="n">
        <v>46275.45</v>
      </c>
      <c r="J2950" s="17" t="n">
        <v>46275.4513888889</v>
      </c>
      <c r="K2950" s="17" t="n">
        <v>46275.49375</v>
      </c>
      <c r="L2950" s="17" t="n">
        <v>46275.4979166667</v>
      </c>
      <c r="M2950" s="17" t="n">
        <v>46275.5354166667</v>
      </c>
      <c r="N2950" s="17" t="n">
        <v>46275.5416666667</v>
      </c>
      <c r="O2950" s="17" t="n">
        <v>46275.56875</v>
      </c>
      <c r="P2950" s="17" t="n">
        <v>46275.5847222222</v>
      </c>
      <c r="Q2950" s="17" t="n">
        <v>46275.6125</v>
      </c>
      <c r="R2950" s="0" t="n">
        <v>1784</v>
      </c>
      <c r="S2950" s="0" t="n">
        <v>0</v>
      </c>
      <c r="T2950" s="0" t="n">
        <v>0</v>
      </c>
      <c r="U2950" s="18" t="s">
        <v>130</v>
      </c>
      <c r="V2950" s="18" t="s">
        <v>156</v>
      </c>
      <c r="W2950" s="0" t="str">
        <f aca="false">IF(AND(X2950&gt;=6,X2950&lt;14),"A",IF(AND(X2950&gt;=14,X2950&lt;22),"B","C"))</f>
        <v>A</v>
      </c>
      <c r="X2950" s="18" t="n">
        <f aca="false">HOUR(H2950)</f>
        <v>10</v>
      </c>
      <c r="Y2950" s="18" t="n">
        <f aca="false">ROUND((I2950-H2950)*1440,0)</f>
        <v>27</v>
      </c>
      <c r="Z2950" s="18" t="n">
        <f aca="false">ROUND((J2950-I2950)*1440,0)</f>
        <v>2</v>
      </c>
      <c r="AA2950" s="18" t="n">
        <f aca="false">ROUND((K2950-J2950)*1440,0)</f>
        <v>61</v>
      </c>
      <c r="AB2950" s="18" t="n">
        <f aca="false">ROUND((L2950-K2950)*1440,0)</f>
        <v>6</v>
      </c>
      <c r="AC2950" s="18" t="n">
        <f aca="false">ROUND((M2950-L2950)*1440,0)</f>
        <v>54</v>
      </c>
      <c r="AD2950" s="18" t="n">
        <f aca="false">IF(N2950="","",ROUND((N2950-M2950)*1440,0))</f>
        <v>9</v>
      </c>
      <c r="AE2950" s="18" t="n">
        <f aca="false">IF(O2950="","",ROUND((O2950-N2950)*1440,0))</f>
        <v>39</v>
      </c>
      <c r="AF2950" s="18" t="n">
        <f aca="false">IF(P2950="","",ROUND((P2950-O2950)*1440,0))</f>
        <v>23</v>
      </c>
      <c r="AG2950" s="18" t="n">
        <f aca="false">IF(Q2950="","",ROUND((Q2950-P2950)*1440,0))</f>
        <v>40</v>
      </c>
      <c r="AH2950" s="18" t="n">
        <f aca="false">IF(Q2950="","",ROUND((Q2950-H2950)*1440,0))</f>
        <v>261</v>
      </c>
      <c r="AI2950" s="19" t="n">
        <f aca="false">ROUND(IF(O2950="",Assumptions!$B$25-K2950,O2950-K2950)*24,1)</f>
        <v>1.8</v>
      </c>
      <c r="AJ2950" s="20" t="n">
        <f aca="false">ROUND(MAX(N(Y2950)/Assumptions!$C$5, N(Z2950)/Assumptions!$C$6, N(AA2950)/Assumptions!$C$7, N(AB2950)/Assumptions!$C$8, N(AC2950)/Assumptions!$C$9, N(AD2950)/Assumptions!$C$10, N(AE2950)/Assumptions!$C$11, N(AF2950)/Assumptions!$C$12, N(AG2950)/Assumptions!$C$13),3)</f>
        <v>1.2</v>
      </c>
      <c r="AK2950" s="0" t="str">
        <f aca="false">IF(OR(U2950="Pending",U2950="On Hold"),"Open GRN (awaiting)",IF(AJ2950&lt;=1,"Within SLA",IF(ROUND(N(Y2950)/Assumptions!$C$5,3)=AJ2950,"Gate Wait",IF(ROUND(N(Z2950)/Assumptions!$C$6,3)=AJ2950,"Dock Wait",IF(ROUND(N(AA2950)/Assumptions!$C$7,3)=AJ2950,"Unloading",IF(ROUND(N(AB2950)/Assumptions!$C$8,3)=AJ2950,"Unload-to-QC Wait",IF(ROUND(N(AC2950)/Assumptions!$C$9,3)=AJ2950,"QC",IF(ROUND(N(AD2950)/Assumptions!$C$10,3)=AJ2950,"QC-to-GRN Wait",IF(ROUND(N(AE2950)/Assumptions!$C$11,3)=AJ2950,"GRN Processing",IF(ROUND(N(AF2950)/Assumptions!$C$12,3)=AJ2950,"GRN-to-Putaway Wait",IF(ROUND(N(AG2950)/Assumptions!$C$13,3)=AJ2950,"Putaway","Within SLA")))))))))))</f>
        <v>QC</v>
      </c>
    </row>
    <row r="2951" customFormat="false" ht="15" hidden="false" customHeight="false" outlineLevel="0" collapsed="false">
      <c r="A2951" s="0" t="s">
        <v>8389</v>
      </c>
      <c r="B2951" s="0" t="s">
        <v>8390</v>
      </c>
      <c r="C2951" s="0" t="s">
        <v>142</v>
      </c>
      <c r="D2951" s="0" t="s">
        <v>135</v>
      </c>
      <c r="E2951" s="0" t="s">
        <v>8391</v>
      </c>
      <c r="F2951" s="0" t="s">
        <v>137</v>
      </c>
      <c r="G2951" s="0" t="s">
        <v>178</v>
      </c>
      <c r="H2951" s="17" t="n">
        <v>46275.4381944445</v>
      </c>
      <c r="I2951" s="17" t="n">
        <v>46275.4715277778</v>
      </c>
      <c r="J2951" s="17" t="n">
        <v>46275.4798611111</v>
      </c>
      <c r="K2951" s="17" t="n">
        <v>46275.5430555556</v>
      </c>
      <c r="L2951" s="17" t="n">
        <v>46275.5555555556</v>
      </c>
      <c r="M2951" s="17" t="n">
        <v>46275.5743055556</v>
      </c>
      <c r="N2951" s="17" t="n">
        <v>46275.5909722222</v>
      </c>
      <c r="O2951" s="17" t="n">
        <v>46275.6375</v>
      </c>
      <c r="P2951" s="17" t="n">
        <v>46275.6638888889</v>
      </c>
      <c r="Q2951" s="17" t="n">
        <v>46275.6902777778</v>
      </c>
      <c r="R2951" s="0" t="n">
        <v>478</v>
      </c>
      <c r="S2951" s="0" t="n">
        <v>0</v>
      </c>
      <c r="T2951" s="0" t="n">
        <v>0</v>
      </c>
      <c r="U2951" s="18" t="s">
        <v>130</v>
      </c>
      <c r="V2951" s="18" t="s">
        <v>139</v>
      </c>
      <c r="W2951" s="0" t="str">
        <f aca="false">IF(AND(X2951&gt;=6,X2951&lt;14),"A",IF(AND(X2951&gt;=14,X2951&lt;22),"B","C"))</f>
        <v>A</v>
      </c>
      <c r="X2951" s="18" t="n">
        <f aca="false">HOUR(H2951)</f>
        <v>10</v>
      </c>
      <c r="Y2951" s="18" t="n">
        <f aca="false">ROUND((I2951-H2951)*1440,0)</f>
        <v>48</v>
      </c>
      <c r="Z2951" s="18" t="n">
        <f aca="false">ROUND((J2951-I2951)*1440,0)</f>
        <v>12</v>
      </c>
      <c r="AA2951" s="18" t="n">
        <f aca="false">ROUND((K2951-J2951)*1440,0)</f>
        <v>91</v>
      </c>
      <c r="AB2951" s="18" t="n">
        <f aca="false">ROUND((L2951-K2951)*1440,0)</f>
        <v>18</v>
      </c>
      <c r="AC2951" s="18" t="n">
        <f aca="false">ROUND((M2951-L2951)*1440,0)</f>
        <v>27</v>
      </c>
      <c r="AD2951" s="18" t="n">
        <f aca="false">IF(N2951="","",ROUND((N2951-M2951)*1440,0))</f>
        <v>24</v>
      </c>
      <c r="AE2951" s="18" t="n">
        <f aca="false">IF(O2951="","",ROUND((O2951-N2951)*1440,0))</f>
        <v>67</v>
      </c>
      <c r="AF2951" s="18" t="n">
        <f aca="false">IF(P2951="","",ROUND((P2951-O2951)*1440,0))</f>
        <v>38</v>
      </c>
      <c r="AG2951" s="18" t="n">
        <f aca="false">IF(Q2951="","",ROUND((Q2951-P2951)*1440,0))</f>
        <v>38</v>
      </c>
      <c r="AH2951" s="18" t="n">
        <f aca="false">IF(Q2951="","",ROUND((Q2951-H2951)*1440,0))</f>
        <v>363</v>
      </c>
      <c r="AI2951" s="19" t="n">
        <f aca="false">ROUND(IF(O2951="",Assumptions!$B$25-K2951,O2951-K2951)*24,1)</f>
        <v>2.3</v>
      </c>
      <c r="AJ2951" s="20" t="n">
        <f aca="false">ROUND(MAX(N(Y2951)/Assumptions!$C$5, N(Z2951)/Assumptions!$C$6, N(AA2951)/Assumptions!$C$7, N(AB2951)/Assumptions!$C$8, N(AC2951)/Assumptions!$C$9, N(AD2951)/Assumptions!$C$10, N(AE2951)/Assumptions!$C$11, N(AF2951)/Assumptions!$C$12, N(AG2951)/Assumptions!$C$13),3)</f>
        <v>1.9</v>
      </c>
      <c r="AK2951" s="0" t="str">
        <f aca="false">IF(OR(U2951="Pending",U2951="On Hold"),"Open GRN (awaiting)",IF(AJ2951&lt;=1,"Within SLA",IF(ROUND(N(Y2951)/Assumptions!$C$5,3)=AJ2951,"Gate Wait",IF(ROUND(N(Z2951)/Assumptions!$C$6,3)=AJ2951,"Dock Wait",IF(ROUND(N(AA2951)/Assumptions!$C$7,3)=AJ2951,"Unloading",IF(ROUND(N(AB2951)/Assumptions!$C$8,3)=AJ2951,"Unload-to-QC Wait",IF(ROUND(N(AC2951)/Assumptions!$C$9,3)=AJ2951,"QC",IF(ROUND(N(AD2951)/Assumptions!$C$10,3)=AJ2951,"QC-to-GRN Wait",IF(ROUND(N(AE2951)/Assumptions!$C$11,3)=AJ2951,"GRN Processing",IF(ROUND(N(AF2951)/Assumptions!$C$12,3)=AJ2951,"GRN-to-Putaway Wait",IF(ROUND(N(AG2951)/Assumptions!$C$13,3)=AJ2951,"Putaway","Within SLA")))))))))))</f>
        <v>GRN-to-Putaway Wait</v>
      </c>
    </row>
    <row r="2952" customFormat="false" ht="15" hidden="false" customHeight="false" outlineLevel="0" collapsed="false">
      <c r="A2952" s="0" t="s">
        <v>8392</v>
      </c>
      <c r="B2952" s="0" t="s">
        <v>8393</v>
      </c>
      <c r="C2952" s="0" t="s">
        <v>286</v>
      </c>
      <c r="D2952" s="0" t="s">
        <v>147</v>
      </c>
      <c r="E2952" s="0" t="s">
        <v>8394</v>
      </c>
      <c r="F2952" s="0" t="s">
        <v>149</v>
      </c>
      <c r="G2952" s="0" t="s">
        <v>167</v>
      </c>
      <c r="H2952" s="17" t="n">
        <v>46275.4388888889</v>
      </c>
      <c r="I2952" s="17" t="n">
        <v>46275.4458333333</v>
      </c>
      <c r="J2952" s="17" t="n">
        <v>46275.4527777778</v>
      </c>
      <c r="K2952" s="17" t="n">
        <v>46275.4854166667</v>
      </c>
      <c r="L2952" s="17" t="n">
        <v>46275.4972222222</v>
      </c>
      <c r="M2952" s="17" t="n">
        <v>46275.51875</v>
      </c>
      <c r="N2952" s="17" t="n">
        <v>46275.5722222222</v>
      </c>
      <c r="O2952" s="17" t="n">
        <v>46275.5861111111</v>
      </c>
      <c r="P2952" s="17" t="n">
        <v>46275.6131944444</v>
      </c>
      <c r="Q2952" s="17" t="n">
        <v>46275.6236111111</v>
      </c>
      <c r="R2952" s="0" t="n">
        <v>448</v>
      </c>
      <c r="S2952" s="0" t="n">
        <v>0</v>
      </c>
      <c r="T2952" s="0" t="n">
        <v>0</v>
      </c>
      <c r="U2952" s="18" t="s">
        <v>130</v>
      </c>
      <c r="V2952" s="18" t="s">
        <v>156</v>
      </c>
      <c r="W2952" s="0" t="str">
        <f aca="false">IF(AND(X2952&gt;=6,X2952&lt;14),"A",IF(AND(X2952&gt;=14,X2952&lt;22),"B","C"))</f>
        <v>A</v>
      </c>
      <c r="X2952" s="18" t="n">
        <f aca="false">HOUR(H2952)</f>
        <v>10</v>
      </c>
      <c r="Y2952" s="18" t="n">
        <f aca="false">ROUND((I2952-H2952)*1440,0)</f>
        <v>10</v>
      </c>
      <c r="Z2952" s="18" t="n">
        <f aca="false">ROUND((J2952-I2952)*1440,0)</f>
        <v>10</v>
      </c>
      <c r="AA2952" s="18" t="n">
        <f aca="false">ROUND((K2952-J2952)*1440,0)</f>
        <v>47</v>
      </c>
      <c r="AB2952" s="18" t="n">
        <f aca="false">ROUND((L2952-K2952)*1440,0)</f>
        <v>17</v>
      </c>
      <c r="AC2952" s="18" t="n">
        <f aca="false">ROUND((M2952-L2952)*1440,0)</f>
        <v>31</v>
      </c>
      <c r="AD2952" s="18" t="n">
        <f aca="false">IF(N2952="","",ROUND((N2952-M2952)*1440,0))</f>
        <v>77</v>
      </c>
      <c r="AE2952" s="18" t="n">
        <f aca="false">IF(O2952="","",ROUND((O2952-N2952)*1440,0))</f>
        <v>20</v>
      </c>
      <c r="AF2952" s="18" t="n">
        <f aca="false">IF(P2952="","",ROUND((P2952-O2952)*1440,0))</f>
        <v>39</v>
      </c>
      <c r="AG2952" s="18" t="n">
        <f aca="false">IF(Q2952="","",ROUND((Q2952-P2952)*1440,0))</f>
        <v>15</v>
      </c>
      <c r="AH2952" s="18" t="n">
        <f aca="false">IF(Q2952="","",ROUND((Q2952-H2952)*1440,0))</f>
        <v>266</v>
      </c>
      <c r="AI2952" s="19" t="n">
        <f aca="false">ROUND(IF(O2952="",Assumptions!$B$25-K2952,O2952-K2952)*24,1)</f>
        <v>2.4</v>
      </c>
      <c r="AJ2952" s="20" t="n">
        <f aca="false">ROUND(MAX(N(Y2952)/Assumptions!$C$5, N(Z2952)/Assumptions!$C$6, N(AA2952)/Assumptions!$C$7, N(AB2952)/Assumptions!$C$8, N(AC2952)/Assumptions!$C$9, N(AD2952)/Assumptions!$C$10, N(AE2952)/Assumptions!$C$11, N(AF2952)/Assumptions!$C$12, N(AG2952)/Assumptions!$C$13),3)</f>
        <v>2.567</v>
      </c>
      <c r="AK2952" s="0" t="str">
        <f aca="false">IF(OR(U2952="Pending",U2952="On Hold"),"Open GRN (awaiting)",IF(AJ2952&lt;=1,"Within SLA",IF(ROUND(N(Y2952)/Assumptions!$C$5,3)=AJ2952,"Gate Wait",IF(ROUND(N(Z2952)/Assumptions!$C$6,3)=AJ2952,"Dock Wait",IF(ROUND(N(AA2952)/Assumptions!$C$7,3)=AJ2952,"Unloading",IF(ROUND(N(AB2952)/Assumptions!$C$8,3)=AJ2952,"Unload-to-QC Wait",IF(ROUND(N(AC2952)/Assumptions!$C$9,3)=AJ2952,"QC",IF(ROUND(N(AD2952)/Assumptions!$C$10,3)=AJ2952,"QC-to-GRN Wait",IF(ROUND(N(AE2952)/Assumptions!$C$11,3)=AJ2952,"GRN Processing",IF(ROUND(N(AF2952)/Assumptions!$C$12,3)=AJ2952,"GRN-to-Putaway Wait",IF(ROUND(N(AG2952)/Assumptions!$C$13,3)=AJ2952,"Putaway","Within SLA")))))))))))</f>
        <v>QC-to-GRN Wait</v>
      </c>
    </row>
    <row r="2953" customFormat="false" ht="15" hidden="false" customHeight="false" outlineLevel="0" collapsed="false">
      <c r="A2953" s="0" t="s">
        <v>8395</v>
      </c>
      <c r="B2953" s="0" t="s">
        <v>8396</v>
      </c>
      <c r="C2953" s="0" t="s">
        <v>252</v>
      </c>
      <c r="D2953" s="0" t="s">
        <v>147</v>
      </c>
      <c r="E2953" s="0" t="s">
        <v>8397</v>
      </c>
      <c r="F2953" s="0" t="s">
        <v>155</v>
      </c>
      <c r="G2953" s="0" t="s">
        <v>150</v>
      </c>
      <c r="H2953" s="17" t="n">
        <v>46275.4576388889</v>
      </c>
      <c r="I2953" s="17" t="n">
        <v>46275.4951388889</v>
      </c>
      <c r="J2953" s="17" t="n">
        <v>46275.5055555556</v>
      </c>
      <c r="K2953" s="17" t="n">
        <v>46275.5458333333</v>
      </c>
      <c r="L2953" s="17" t="n">
        <v>46275.5576388889</v>
      </c>
      <c r="M2953" s="17" t="n">
        <v>46275.5756944444</v>
      </c>
      <c r="N2953" s="17" t="n">
        <v>46275.6680555556</v>
      </c>
      <c r="O2953" s="17" t="n">
        <v>46275.7048611111</v>
      </c>
      <c r="P2953" s="17" t="n">
        <v>46275.7243055556</v>
      </c>
      <c r="Q2953" s="17" t="n">
        <v>46275.7326388889</v>
      </c>
      <c r="R2953" s="0" t="n">
        <v>3000</v>
      </c>
      <c r="S2953" s="0" t="n">
        <v>0</v>
      </c>
      <c r="T2953" s="0" t="n">
        <v>0</v>
      </c>
      <c r="U2953" s="18" t="s">
        <v>130</v>
      </c>
      <c r="V2953" s="18" t="s">
        <v>131</v>
      </c>
      <c r="W2953" s="0" t="str">
        <f aca="false">IF(AND(X2953&gt;=6,X2953&lt;14),"A",IF(AND(X2953&gt;=14,X2953&lt;22),"B","C"))</f>
        <v>A</v>
      </c>
      <c r="X2953" s="18" t="n">
        <f aca="false">HOUR(H2953)</f>
        <v>10</v>
      </c>
      <c r="Y2953" s="18" t="n">
        <f aca="false">ROUND((I2953-H2953)*1440,0)</f>
        <v>54</v>
      </c>
      <c r="Z2953" s="18" t="n">
        <f aca="false">ROUND((J2953-I2953)*1440,0)</f>
        <v>15</v>
      </c>
      <c r="AA2953" s="18" t="n">
        <f aca="false">ROUND((K2953-J2953)*1440,0)</f>
        <v>58</v>
      </c>
      <c r="AB2953" s="18" t="n">
        <f aca="false">ROUND((L2953-K2953)*1440,0)</f>
        <v>17</v>
      </c>
      <c r="AC2953" s="18" t="n">
        <f aca="false">ROUND((M2953-L2953)*1440,0)</f>
        <v>26</v>
      </c>
      <c r="AD2953" s="18" t="n">
        <f aca="false">IF(N2953="","",ROUND((N2953-M2953)*1440,0))</f>
        <v>133</v>
      </c>
      <c r="AE2953" s="18" t="n">
        <f aca="false">IF(O2953="","",ROUND((O2953-N2953)*1440,0))</f>
        <v>53</v>
      </c>
      <c r="AF2953" s="18" t="n">
        <f aca="false">IF(P2953="","",ROUND((P2953-O2953)*1440,0))</f>
        <v>28</v>
      </c>
      <c r="AG2953" s="18" t="n">
        <f aca="false">IF(Q2953="","",ROUND((Q2953-P2953)*1440,0))</f>
        <v>12</v>
      </c>
      <c r="AH2953" s="18" t="n">
        <f aca="false">IF(Q2953="","",ROUND((Q2953-H2953)*1440,0))</f>
        <v>396</v>
      </c>
      <c r="AI2953" s="19" t="n">
        <f aca="false">ROUND(IF(O2953="",Assumptions!$B$25-K2953,O2953-K2953)*24,1)</f>
        <v>3.8</v>
      </c>
      <c r="AJ2953" s="20" t="n">
        <f aca="false">ROUND(MAX(N(Y2953)/Assumptions!$C$5, N(Z2953)/Assumptions!$C$6, N(AA2953)/Assumptions!$C$7, N(AB2953)/Assumptions!$C$8, N(AC2953)/Assumptions!$C$9, N(AD2953)/Assumptions!$C$10, N(AE2953)/Assumptions!$C$11, N(AF2953)/Assumptions!$C$12, N(AG2953)/Assumptions!$C$13),3)</f>
        <v>4.433</v>
      </c>
      <c r="AK2953" s="0" t="str">
        <f aca="false">IF(OR(U2953="Pending",U2953="On Hold"),"Open GRN (awaiting)",IF(AJ2953&lt;=1,"Within SLA",IF(ROUND(N(Y2953)/Assumptions!$C$5,3)=AJ2953,"Gate Wait",IF(ROUND(N(Z2953)/Assumptions!$C$6,3)=AJ2953,"Dock Wait",IF(ROUND(N(AA2953)/Assumptions!$C$7,3)=AJ2953,"Unloading",IF(ROUND(N(AB2953)/Assumptions!$C$8,3)=AJ2953,"Unload-to-QC Wait",IF(ROUND(N(AC2953)/Assumptions!$C$9,3)=AJ2953,"QC",IF(ROUND(N(AD2953)/Assumptions!$C$10,3)=AJ2953,"QC-to-GRN Wait",IF(ROUND(N(AE2953)/Assumptions!$C$11,3)=AJ2953,"GRN Processing",IF(ROUND(N(AF2953)/Assumptions!$C$12,3)=AJ2953,"GRN-to-Putaway Wait",IF(ROUND(N(AG2953)/Assumptions!$C$13,3)=AJ2953,"Putaway","Within SLA")))))))))))</f>
        <v>QC-to-GRN Wait</v>
      </c>
    </row>
    <row r="2954" customFormat="false" ht="15" hidden="false" customHeight="false" outlineLevel="0" collapsed="false">
      <c r="A2954" s="0" t="s">
        <v>8398</v>
      </c>
      <c r="B2954" s="0" t="s">
        <v>8399</v>
      </c>
      <c r="C2954" s="0" t="s">
        <v>252</v>
      </c>
      <c r="D2954" s="0" t="s">
        <v>119</v>
      </c>
      <c r="E2954" s="0" t="s">
        <v>1590</v>
      </c>
      <c r="F2954" s="0" t="s">
        <v>155</v>
      </c>
      <c r="G2954" s="0" t="s">
        <v>129</v>
      </c>
      <c r="H2954" s="17" t="n">
        <v>46275.4611111111</v>
      </c>
      <c r="I2954" s="17" t="n">
        <v>46275.5256944444</v>
      </c>
      <c r="J2954" s="17" t="n">
        <v>46275.5333333333</v>
      </c>
      <c r="K2954" s="17" t="n">
        <v>46275.6083333333</v>
      </c>
      <c r="L2954" s="17" t="n">
        <v>46275.61875</v>
      </c>
      <c r="M2954" s="17" t="n">
        <v>46275.6541666667</v>
      </c>
      <c r="N2954" s="17" t="n">
        <v>46275.6583333333</v>
      </c>
      <c r="O2954" s="17" t="n">
        <v>46275.7270833333</v>
      </c>
      <c r="P2954" s="17" t="n">
        <v>46275.7430555556</v>
      </c>
      <c r="Q2954" s="17" t="n">
        <v>46275.7805555556</v>
      </c>
      <c r="R2954" s="0" t="n">
        <v>1292</v>
      </c>
      <c r="S2954" s="0" t="n">
        <v>31</v>
      </c>
      <c r="T2954" s="0" t="n">
        <v>0</v>
      </c>
      <c r="U2954" s="18" t="s">
        <v>123</v>
      </c>
      <c r="V2954" s="18" t="s">
        <v>82</v>
      </c>
      <c r="W2954" s="0" t="str">
        <f aca="false">IF(AND(X2954&gt;=6,X2954&lt;14),"A",IF(AND(X2954&gt;=14,X2954&lt;22),"B","C"))</f>
        <v>A</v>
      </c>
      <c r="X2954" s="18" t="n">
        <f aca="false">HOUR(H2954)</f>
        <v>11</v>
      </c>
      <c r="Y2954" s="18" t="n">
        <f aca="false">ROUND((I2954-H2954)*1440,0)</f>
        <v>93</v>
      </c>
      <c r="Z2954" s="18" t="n">
        <f aca="false">ROUND((J2954-I2954)*1440,0)</f>
        <v>11</v>
      </c>
      <c r="AA2954" s="18" t="n">
        <f aca="false">ROUND((K2954-J2954)*1440,0)</f>
        <v>108</v>
      </c>
      <c r="AB2954" s="18" t="n">
        <f aca="false">ROUND((L2954-K2954)*1440,0)</f>
        <v>15</v>
      </c>
      <c r="AC2954" s="18" t="n">
        <f aca="false">ROUND((M2954-L2954)*1440,0)</f>
        <v>51</v>
      </c>
      <c r="AD2954" s="18" t="n">
        <f aca="false">IF(N2954="","",ROUND((N2954-M2954)*1440,0))</f>
        <v>6</v>
      </c>
      <c r="AE2954" s="18" t="n">
        <f aca="false">IF(O2954="","",ROUND((O2954-N2954)*1440,0))</f>
        <v>99</v>
      </c>
      <c r="AF2954" s="18" t="n">
        <f aca="false">IF(P2954="","",ROUND((P2954-O2954)*1440,0))</f>
        <v>23</v>
      </c>
      <c r="AG2954" s="18" t="n">
        <f aca="false">IF(Q2954="","",ROUND((Q2954-P2954)*1440,0))</f>
        <v>54</v>
      </c>
      <c r="AH2954" s="18" t="n">
        <f aca="false">IF(Q2954="","",ROUND((Q2954-H2954)*1440,0))</f>
        <v>460</v>
      </c>
      <c r="AI2954" s="19" t="n">
        <f aca="false">ROUND(IF(O2954="",Assumptions!$B$25-K2954,O2954-K2954)*24,1)</f>
        <v>2.9</v>
      </c>
      <c r="AJ2954" s="20" t="n">
        <f aca="false">ROUND(MAX(N(Y2954)/Assumptions!$C$5, N(Z2954)/Assumptions!$C$6, N(AA2954)/Assumptions!$C$7, N(AB2954)/Assumptions!$C$8, N(AC2954)/Assumptions!$C$9, N(AD2954)/Assumptions!$C$10, N(AE2954)/Assumptions!$C$11, N(AF2954)/Assumptions!$C$12, N(AG2954)/Assumptions!$C$13),3)</f>
        <v>3.1</v>
      </c>
      <c r="AK2954" s="0" t="str">
        <f aca="false">IF(OR(U2954="Pending",U2954="On Hold"),"Open GRN (awaiting)",IF(AJ2954&lt;=1,"Within SLA",IF(ROUND(N(Y2954)/Assumptions!$C$5,3)=AJ2954,"Gate Wait",IF(ROUND(N(Z2954)/Assumptions!$C$6,3)=AJ2954,"Dock Wait",IF(ROUND(N(AA2954)/Assumptions!$C$7,3)=AJ2954,"Unloading",IF(ROUND(N(AB2954)/Assumptions!$C$8,3)=AJ2954,"Unload-to-QC Wait",IF(ROUND(N(AC2954)/Assumptions!$C$9,3)=AJ2954,"QC",IF(ROUND(N(AD2954)/Assumptions!$C$10,3)=AJ2954,"QC-to-GRN Wait",IF(ROUND(N(AE2954)/Assumptions!$C$11,3)=AJ2954,"GRN Processing",IF(ROUND(N(AF2954)/Assumptions!$C$12,3)=AJ2954,"GRN-to-Putaway Wait",IF(ROUND(N(AG2954)/Assumptions!$C$13,3)=AJ2954,"Putaway","Within SLA")))))))))))</f>
        <v>Gate Wait</v>
      </c>
    </row>
    <row r="2955" customFormat="false" ht="15" hidden="false" customHeight="false" outlineLevel="0" collapsed="false">
      <c r="A2955" s="0" t="s">
        <v>8400</v>
      </c>
      <c r="B2955" s="0" t="s">
        <v>8401</v>
      </c>
      <c r="C2955" s="0" t="s">
        <v>252</v>
      </c>
      <c r="D2955" s="0" t="s">
        <v>147</v>
      </c>
      <c r="E2955" s="0" t="s">
        <v>8402</v>
      </c>
      <c r="F2955" s="0" t="s">
        <v>155</v>
      </c>
      <c r="G2955" s="0" t="s">
        <v>150</v>
      </c>
      <c r="H2955" s="17" t="n">
        <v>46275.4791666667</v>
      </c>
      <c r="I2955" s="17" t="n">
        <v>46275.5208333333</v>
      </c>
      <c r="J2955" s="17" t="n">
        <v>46275.5284722222</v>
      </c>
      <c r="K2955" s="17" t="n">
        <v>46275.5743055556</v>
      </c>
      <c r="L2955" s="17" t="n">
        <v>46275.5875</v>
      </c>
      <c r="M2955" s="17" t="n">
        <v>46275.6048611111</v>
      </c>
      <c r="N2955" s="17" t="n">
        <v>46275.6194444444</v>
      </c>
      <c r="O2955" s="17" t="n">
        <v>46275.6694444444</v>
      </c>
      <c r="P2955" s="17" t="n">
        <v>46275.6791666667</v>
      </c>
      <c r="Q2955" s="17" t="n">
        <v>46275.6895833333</v>
      </c>
      <c r="R2955" s="0" t="n">
        <v>867</v>
      </c>
      <c r="S2955" s="0" t="n">
        <v>0</v>
      </c>
      <c r="T2955" s="0" t="n">
        <v>0</v>
      </c>
      <c r="U2955" s="18" t="s">
        <v>130</v>
      </c>
      <c r="V2955" s="18" t="s">
        <v>139</v>
      </c>
      <c r="W2955" s="0" t="str">
        <f aca="false">IF(AND(X2955&gt;=6,X2955&lt;14),"A",IF(AND(X2955&gt;=14,X2955&lt;22),"B","C"))</f>
        <v>A</v>
      </c>
      <c r="X2955" s="18" t="n">
        <f aca="false">HOUR(H2955)</f>
        <v>11</v>
      </c>
      <c r="Y2955" s="18" t="n">
        <f aca="false">ROUND((I2955-H2955)*1440,0)</f>
        <v>60</v>
      </c>
      <c r="Z2955" s="18" t="n">
        <f aca="false">ROUND((J2955-I2955)*1440,0)</f>
        <v>11</v>
      </c>
      <c r="AA2955" s="18" t="n">
        <f aca="false">ROUND((K2955-J2955)*1440,0)</f>
        <v>66</v>
      </c>
      <c r="AB2955" s="18" t="n">
        <f aca="false">ROUND((L2955-K2955)*1440,0)</f>
        <v>19</v>
      </c>
      <c r="AC2955" s="18" t="n">
        <f aca="false">ROUND((M2955-L2955)*1440,0)</f>
        <v>25</v>
      </c>
      <c r="AD2955" s="18" t="n">
        <f aca="false">IF(N2955="","",ROUND((N2955-M2955)*1440,0))</f>
        <v>21</v>
      </c>
      <c r="AE2955" s="18" t="n">
        <f aca="false">IF(O2955="","",ROUND((O2955-N2955)*1440,0))</f>
        <v>72</v>
      </c>
      <c r="AF2955" s="18" t="n">
        <f aca="false">IF(P2955="","",ROUND((P2955-O2955)*1440,0))</f>
        <v>14</v>
      </c>
      <c r="AG2955" s="18" t="n">
        <f aca="false">IF(Q2955="","",ROUND((Q2955-P2955)*1440,0))</f>
        <v>15</v>
      </c>
      <c r="AH2955" s="18" t="n">
        <f aca="false">IF(Q2955="","",ROUND((Q2955-H2955)*1440,0))</f>
        <v>303</v>
      </c>
      <c r="AI2955" s="19" t="n">
        <f aca="false">ROUND(IF(O2955="",Assumptions!$B$25-K2955,O2955-K2955)*24,1)</f>
        <v>2.3</v>
      </c>
      <c r="AJ2955" s="20" t="n">
        <f aca="false">ROUND(MAX(N(Y2955)/Assumptions!$C$5, N(Z2955)/Assumptions!$C$6, N(AA2955)/Assumptions!$C$7, N(AB2955)/Assumptions!$C$8, N(AC2955)/Assumptions!$C$9, N(AD2955)/Assumptions!$C$10, N(AE2955)/Assumptions!$C$11, N(AF2955)/Assumptions!$C$12, N(AG2955)/Assumptions!$C$13),3)</f>
        <v>2</v>
      </c>
      <c r="AK2955" s="0" t="str">
        <f aca="false">IF(OR(U2955="Pending",U2955="On Hold"),"Open GRN (awaiting)",IF(AJ2955&lt;=1,"Within SLA",IF(ROUND(N(Y2955)/Assumptions!$C$5,3)=AJ2955,"Gate Wait",IF(ROUND(N(Z2955)/Assumptions!$C$6,3)=AJ2955,"Dock Wait",IF(ROUND(N(AA2955)/Assumptions!$C$7,3)=AJ2955,"Unloading",IF(ROUND(N(AB2955)/Assumptions!$C$8,3)=AJ2955,"Unload-to-QC Wait",IF(ROUND(N(AC2955)/Assumptions!$C$9,3)=AJ2955,"QC",IF(ROUND(N(AD2955)/Assumptions!$C$10,3)=AJ2955,"QC-to-GRN Wait",IF(ROUND(N(AE2955)/Assumptions!$C$11,3)=AJ2955,"GRN Processing",IF(ROUND(N(AF2955)/Assumptions!$C$12,3)=AJ2955,"GRN-to-Putaway Wait",IF(ROUND(N(AG2955)/Assumptions!$C$13,3)=AJ2955,"Putaway","Within SLA")))))))))))</f>
        <v>Gate Wait</v>
      </c>
    </row>
    <row r="2956" customFormat="false" ht="15" hidden="false" customHeight="false" outlineLevel="0" collapsed="false">
      <c r="A2956" s="0" t="s">
        <v>8403</v>
      </c>
      <c r="B2956" s="0" t="s">
        <v>8404</v>
      </c>
      <c r="C2956" s="0" t="s">
        <v>126</v>
      </c>
      <c r="D2956" s="0" t="s">
        <v>119</v>
      </c>
      <c r="E2956" s="0" t="s">
        <v>8405</v>
      </c>
      <c r="F2956" s="0" t="s">
        <v>155</v>
      </c>
      <c r="G2956" s="0" t="s">
        <v>129</v>
      </c>
      <c r="H2956" s="17" t="n">
        <v>46275.4833333333</v>
      </c>
      <c r="I2956" s="17" t="n">
        <v>46275.5055555556</v>
      </c>
      <c r="J2956" s="17" t="n">
        <v>46275.5090277778</v>
      </c>
      <c r="K2956" s="17" t="n">
        <v>46275.525</v>
      </c>
      <c r="L2956" s="17" t="n">
        <v>46275.5340277778</v>
      </c>
      <c r="M2956" s="17" t="n">
        <v>46275.6041666667</v>
      </c>
      <c r="N2956" s="17" t="n">
        <v>46275.61875</v>
      </c>
      <c r="O2956" s="17" t="n">
        <v>46275.6451388889</v>
      </c>
      <c r="P2956" s="17" t="n">
        <v>46275.65</v>
      </c>
      <c r="Q2956" s="17" t="n">
        <v>46275.6798611111</v>
      </c>
      <c r="R2956" s="0" t="n">
        <v>326</v>
      </c>
      <c r="S2956" s="0" t="n">
        <v>0</v>
      </c>
      <c r="T2956" s="0" t="n">
        <v>0</v>
      </c>
      <c r="U2956" s="18" t="s">
        <v>130</v>
      </c>
      <c r="V2956" s="18" t="s">
        <v>82</v>
      </c>
      <c r="W2956" s="0" t="str">
        <f aca="false">IF(AND(X2956&gt;=6,X2956&lt;14),"A",IF(AND(X2956&gt;=14,X2956&lt;22),"B","C"))</f>
        <v>A</v>
      </c>
      <c r="X2956" s="18" t="n">
        <f aca="false">HOUR(H2956)</f>
        <v>11</v>
      </c>
      <c r="Y2956" s="18" t="n">
        <f aca="false">ROUND((I2956-H2956)*1440,0)</f>
        <v>32</v>
      </c>
      <c r="Z2956" s="18" t="n">
        <f aca="false">ROUND((J2956-I2956)*1440,0)</f>
        <v>5</v>
      </c>
      <c r="AA2956" s="18" t="n">
        <f aca="false">ROUND((K2956-J2956)*1440,0)</f>
        <v>23</v>
      </c>
      <c r="AB2956" s="18" t="n">
        <f aca="false">ROUND((L2956-K2956)*1440,0)</f>
        <v>13</v>
      </c>
      <c r="AC2956" s="18" t="n">
        <f aca="false">ROUND((M2956-L2956)*1440,0)</f>
        <v>101</v>
      </c>
      <c r="AD2956" s="18" t="n">
        <f aca="false">IF(N2956="","",ROUND((N2956-M2956)*1440,0))</f>
        <v>21</v>
      </c>
      <c r="AE2956" s="18" t="n">
        <f aca="false">IF(O2956="","",ROUND((O2956-N2956)*1440,0))</f>
        <v>38</v>
      </c>
      <c r="AF2956" s="18" t="n">
        <f aca="false">IF(P2956="","",ROUND((P2956-O2956)*1440,0))</f>
        <v>7</v>
      </c>
      <c r="AG2956" s="18" t="n">
        <f aca="false">IF(Q2956="","",ROUND((Q2956-P2956)*1440,0))</f>
        <v>43</v>
      </c>
      <c r="AH2956" s="18" t="n">
        <f aca="false">IF(Q2956="","",ROUND((Q2956-H2956)*1440,0))</f>
        <v>283</v>
      </c>
      <c r="AI2956" s="19" t="n">
        <f aca="false">ROUND(IF(O2956="",Assumptions!$B$25-K2956,O2956-K2956)*24,1)</f>
        <v>2.9</v>
      </c>
      <c r="AJ2956" s="20" t="n">
        <f aca="false">ROUND(MAX(N(Y2956)/Assumptions!$C$5, N(Z2956)/Assumptions!$C$6, N(AA2956)/Assumptions!$C$7, N(AB2956)/Assumptions!$C$8, N(AC2956)/Assumptions!$C$9, N(AD2956)/Assumptions!$C$10, N(AE2956)/Assumptions!$C$11, N(AF2956)/Assumptions!$C$12, N(AG2956)/Assumptions!$C$13),3)</f>
        <v>2.244</v>
      </c>
      <c r="AK2956" s="0" t="str">
        <f aca="false">IF(OR(U2956="Pending",U2956="On Hold"),"Open GRN (awaiting)",IF(AJ2956&lt;=1,"Within SLA",IF(ROUND(N(Y2956)/Assumptions!$C$5,3)=AJ2956,"Gate Wait",IF(ROUND(N(Z2956)/Assumptions!$C$6,3)=AJ2956,"Dock Wait",IF(ROUND(N(AA2956)/Assumptions!$C$7,3)=AJ2956,"Unloading",IF(ROUND(N(AB2956)/Assumptions!$C$8,3)=AJ2956,"Unload-to-QC Wait",IF(ROUND(N(AC2956)/Assumptions!$C$9,3)=AJ2956,"QC",IF(ROUND(N(AD2956)/Assumptions!$C$10,3)=AJ2956,"QC-to-GRN Wait",IF(ROUND(N(AE2956)/Assumptions!$C$11,3)=AJ2956,"GRN Processing",IF(ROUND(N(AF2956)/Assumptions!$C$12,3)=AJ2956,"GRN-to-Putaway Wait",IF(ROUND(N(AG2956)/Assumptions!$C$13,3)=AJ2956,"Putaway","Within SLA")))))))))))</f>
        <v>QC</v>
      </c>
    </row>
    <row r="2957" customFormat="false" ht="15" hidden="false" customHeight="false" outlineLevel="0" collapsed="false">
      <c r="A2957" s="0" t="s">
        <v>8406</v>
      </c>
      <c r="B2957" s="0" t="s">
        <v>8407</v>
      </c>
      <c r="C2957" s="0" t="s">
        <v>184</v>
      </c>
      <c r="D2957" s="0" t="s">
        <v>147</v>
      </c>
      <c r="E2957" s="0" t="s">
        <v>7027</v>
      </c>
      <c r="F2957" s="0" t="s">
        <v>177</v>
      </c>
      <c r="G2957" s="0" t="s">
        <v>167</v>
      </c>
      <c r="H2957" s="17" t="n">
        <v>46275.50625</v>
      </c>
      <c r="I2957" s="17" t="n">
        <v>46275.5243055556</v>
      </c>
      <c r="J2957" s="17" t="n">
        <v>46275.5277777778</v>
      </c>
      <c r="K2957" s="17" t="n">
        <v>46275.5763888889</v>
      </c>
      <c r="L2957" s="17" t="n">
        <v>46275.5979166667</v>
      </c>
      <c r="M2957" s="17" t="n">
        <v>46275.6604166667</v>
      </c>
      <c r="N2957" s="17" t="n">
        <v>46275.7395833333</v>
      </c>
      <c r="O2957" s="17" t="n">
        <v>46275.7923611111</v>
      </c>
      <c r="P2957" s="17" t="n">
        <v>46275.8125</v>
      </c>
      <c r="Q2957" s="17" t="n">
        <v>46275.8340277778</v>
      </c>
      <c r="R2957" s="0" t="n">
        <v>596</v>
      </c>
      <c r="S2957" s="0" t="n">
        <v>0</v>
      </c>
      <c r="T2957" s="0" t="n">
        <v>21</v>
      </c>
      <c r="U2957" s="18" t="s">
        <v>123</v>
      </c>
      <c r="V2957" s="18" t="s">
        <v>82</v>
      </c>
      <c r="W2957" s="0" t="str">
        <f aca="false">IF(AND(X2957&gt;=6,X2957&lt;14),"A",IF(AND(X2957&gt;=14,X2957&lt;22),"B","C"))</f>
        <v>A</v>
      </c>
      <c r="X2957" s="18" t="n">
        <f aca="false">HOUR(H2957)</f>
        <v>12</v>
      </c>
      <c r="Y2957" s="18" t="n">
        <f aca="false">ROUND((I2957-H2957)*1440,0)</f>
        <v>26</v>
      </c>
      <c r="Z2957" s="18" t="n">
        <f aca="false">ROUND((J2957-I2957)*1440,0)</f>
        <v>5</v>
      </c>
      <c r="AA2957" s="18" t="n">
        <f aca="false">ROUND((K2957-J2957)*1440,0)</f>
        <v>70</v>
      </c>
      <c r="AB2957" s="18" t="n">
        <f aca="false">ROUND((L2957-K2957)*1440,0)</f>
        <v>31</v>
      </c>
      <c r="AC2957" s="18" t="n">
        <f aca="false">ROUND((M2957-L2957)*1440,0)</f>
        <v>90</v>
      </c>
      <c r="AD2957" s="18" t="n">
        <f aca="false">IF(N2957="","",ROUND((N2957-M2957)*1440,0))</f>
        <v>114</v>
      </c>
      <c r="AE2957" s="18" t="n">
        <f aca="false">IF(O2957="","",ROUND((O2957-N2957)*1440,0))</f>
        <v>76</v>
      </c>
      <c r="AF2957" s="18" t="n">
        <f aca="false">IF(P2957="","",ROUND((P2957-O2957)*1440,0))</f>
        <v>29</v>
      </c>
      <c r="AG2957" s="18" t="n">
        <f aca="false">IF(Q2957="","",ROUND((Q2957-P2957)*1440,0))</f>
        <v>31</v>
      </c>
      <c r="AH2957" s="18" t="n">
        <f aca="false">IF(Q2957="","",ROUND((Q2957-H2957)*1440,0))</f>
        <v>472</v>
      </c>
      <c r="AI2957" s="19" t="n">
        <f aca="false">ROUND(IF(O2957="",Assumptions!$B$25-K2957,O2957-K2957)*24,1)</f>
        <v>5.2</v>
      </c>
      <c r="AJ2957" s="20" t="n">
        <f aca="false">ROUND(MAX(N(Y2957)/Assumptions!$C$5, N(Z2957)/Assumptions!$C$6, N(AA2957)/Assumptions!$C$7, N(AB2957)/Assumptions!$C$8, N(AC2957)/Assumptions!$C$9, N(AD2957)/Assumptions!$C$10, N(AE2957)/Assumptions!$C$11, N(AF2957)/Assumptions!$C$12, N(AG2957)/Assumptions!$C$13),3)</f>
        <v>3.8</v>
      </c>
      <c r="AK2957" s="0" t="str">
        <f aca="false">IF(OR(U2957="Pending",U2957="On Hold"),"Open GRN (awaiting)",IF(AJ2957&lt;=1,"Within SLA",IF(ROUND(N(Y2957)/Assumptions!$C$5,3)=AJ2957,"Gate Wait",IF(ROUND(N(Z2957)/Assumptions!$C$6,3)=AJ2957,"Dock Wait",IF(ROUND(N(AA2957)/Assumptions!$C$7,3)=AJ2957,"Unloading",IF(ROUND(N(AB2957)/Assumptions!$C$8,3)=AJ2957,"Unload-to-QC Wait",IF(ROUND(N(AC2957)/Assumptions!$C$9,3)=AJ2957,"QC",IF(ROUND(N(AD2957)/Assumptions!$C$10,3)=AJ2957,"QC-to-GRN Wait",IF(ROUND(N(AE2957)/Assumptions!$C$11,3)=AJ2957,"GRN Processing",IF(ROUND(N(AF2957)/Assumptions!$C$12,3)=AJ2957,"GRN-to-Putaway Wait",IF(ROUND(N(AG2957)/Assumptions!$C$13,3)=AJ2957,"Putaway","Within SLA")))))))))))</f>
        <v>QC-to-GRN Wait</v>
      </c>
    </row>
    <row r="2958" customFormat="false" ht="15" hidden="false" customHeight="false" outlineLevel="0" collapsed="false">
      <c r="A2958" s="0" t="s">
        <v>8408</v>
      </c>
      <c r="B2958" s="0" t="s">
        <v>8409</v>
      </c>
      <c r="C2958" s="0" t="s">
        <v>218</v>
      </c>
      <c r="D2958" s="0" t="s">
        <v>135</v>
      </c>
      <c r="E2958" s="0" t="s">
        <v>8410</v>
      </c>
      <c r="F2958" s="0" t="s">
        <v>137</v>
      </c>
      <c r="G2958" s="0" t="s">
        <v>138</v>
      </c>
      <c r="H2958" s="17" t="n">
        <v>46275.56875</v>
      </c>
      <c r="I2958" s="17" t="n">
        <v>46275.59375</v>
      </c>
      <c r="J2958" s="17" t="n">
        <v>46275.5993055556</v>
      </c>
      <c r="K2958" s="17" t="n">
        <v>46275.6201388889</v>
      </c>
      <c r="L2958" s="17" t="n">
        <v>46275.6236111111</v>
      </c>
      <c r="M2958" s="17" t="n">
        <v>46275.6951388889</v>
      </c>
      <c r="N2958" s="17" t="n">
        <v>46275.7583333333</v>
      </c>
      <c r="O2958" s="17" t="n">
        <v>46275.8125</v>
      </c>
      <c r="P2958" s="17" t="n">
        <v>46275.8229166667</v>
      </c>
      <c r="Q2958" s="17" t="n">
        <v>46275.8486111111</v>
      </c>
      <c r="R2958" s="0" t="n">
        <v>625</v>
      </c>
      <c r="S2958" s="0" t="n">
        <v>0</v>
      </c>
      <c r="T2958" s="0" t="n">
        <v>0</v>
      </c>
      <c r="U2958" s="18" t="s">
        <v>130</v>
      </c>
      <c r="V2958" s="18" t="s">
        <v>144</v>
      </c>
      <c r="W2958" s="0" t="str">
        <f aca="false">IF(AND(X2958&gt;=6,X2958&lt;14),"A",IF(AND(X2958&gt;=14,X2958&lt;22),"B","C"))</f>
        <v>A</v>
      </c>
      <c r="X2958" s="18" t="n">
        <f aca="false">HOUR(H2958)</f>
        <v>13</v>
      </c>
      <c r="Y2958" s="18" t="n">
        <f aca="false">ROUND((I2958-H2958)*1440,0)</f>
        <v>36</v>
      </c>
      <c r="Z2958" s="18" t="n">
        <f aca="false">ROUND((J2958-I2958)*1440,0)</f>
        <v>8</v>
      </c>
      <c r="AA2958" s="18" t="n">
        <f aca="false">ROUND((K2958-J2958)*1440,0)</f>
        <v>30</v>
      </c>
      <c r="AB2958" s="18" t="n">
        <f aca="false">ROUND((L2958-K2958)*1440,0)</f>
        <v>5</v>
      </c>
      <c r="AC2958" s="18" t="n">
        <f aca="false">ROUND((M2958-L2958)*1440,0)</f>
        <v>103</v>
      </c>
      <c r="AD2958" s="18" t="n">
        <f aca="false">IF(N2958="","",ROUND((N2958-M2958)*1440,0))</f>
        <v>91</v>
      </c>
      <c r="AE2958" s="18" t="n">
        <f aca="false">IF(O2958="","",ROUND((O2958-N2958)*1440,0))</f>
        <v>78</v>
      </c>
      <c r="AF2958" s="18" t="n">
        <f aca="false">IF(P2958="","",ROUND((P2958-O2958)*1440,0))</f>
        <v>15</v>
      </c>
      <c r="AG2958" s="18" t="n">
        <f aca="false">IF(Q2958="","",ROUND((Q2958-P2958)*1440,0))</f>
        <v>37</v>
      </c>
      <c r="AH2958" s="18" t="n">
        <f aca="false">IF(Q2958="","",ROUND((Q2958-H2958)*1440,0))</f>
        <v>403</v>
      </c>
      <c r="AI2958" s="19" t="n">
        <f aca="false">ROUND(IF(O2958="",Assumptions!$B$25-K2958,O2958-K2958)*24,1)</f>
        <v>4.6</v>
      </c>
      <c r="AJ2958" s="20" t="n">
        <f aca="false">ROUND(MAX(N(Y2958)/Assumptions!$C$5, N(Z2958)/Assumptions!$C$6, N(AA2958)/Assumptions!$C$7, N(AB2958)/Assumptions!$C$8, N(AC2958)/Assumptions!$C$9, N(AD2958)/Assumptions!$C$10, N(AE2958)/Assumptions!$C$11, N(AF2958)/Assumptions!$C$12, N(AG2958)/Assumptions!$C$13),3)</f>
        <v>3.033</v>
      </c>
      <c r="AK2958" s="0" t="str">
        <f aca="false">IF(OR(U2958="Pending",U2958="On Hold"),"Open GRN (awaiting)",IF(AJ2958&lt;=1,"Within SLA",IF(ROUND(N(Y2958)/Assumptions!$C$5,3)=AJ2958,"Gate Wait",IF(ROUND(N(Z2958)/Assumptions!$C$6,3)=AJ2958,"Dock Wait",IF(ROUND(N(AA2958)/Assumptions!$C$7,3)=AJ2958,"Unloading",IF(ROUND(N(AB2958)/Assumptions!$C$8,3)=AJ2958,"Unload-to-QC Wait",IF(ROUND(N(AC2958)/Assumptions!$C$9,3)=AJ2958,"QC",IF(ROUND(N(AD2958)/Assumptions!$C$10,3)=AJ2958,"QC-to-GRN Wait",IF(ROUND(N(AE2958)/Assumptions!$C$11,3)=AJ2958,"GRN Processing",IF(ROUND(N(AF2958)/Assumptions!$C$12,3)=AJ2958,"GRN-to-Putaway Wait",IF(ROUND(N(AG2958)/Assumptions!$C$13,3)=AJ2958,"Putaway","Within SLA")))))))))))</f>
        <v>QC-to-GRN Wait</v>
      </c>
    </row>
    <row r="2959" customFormat="false" ht="15" hidden="false" customHeight="false" outlineLevel="0" collapsed="false">
      <c r="A2959" s="0" t="s">
        <v>8411</v>
      </c>
      <c r="B2959" s="0" t="s">
        <v>8412</v>
      </c>
      <c r="C2959" s="0" t="s">
        <v>170</v>
      </c>
      <c r="D2959" s="0" t="s">
        <v>135</v>
      </c>
      <c r="E2959" s="0" t="s">
        <v>5236</v>
      </c>
      <c r="F2959" s="0" t="s">
        <v>172</v>
      </c>
      <c r="G2959" s="0" t="s">
        <v>178</v>
      </c>
      <c r="H2959" s="17" t="n">
        <v>46275.5736111111</v>
      </c>
      <c r="I2959" s="17" t="n">
        <v>46275.5965277778</v>
      </c>
      <c r="J2959" s="17" t="n">
        <v>46275.6055555556</v>
      </c>
      <c r="K2959" s="17" t="n">
        <v>46275.6333333333</v>
      </c>
      <c r="L2959" s="17" t="n">
        <v>46275.64375</v>
      </c>
      <c r="M2959" s="17" t="n">
        <v>46275.6784722222</v>
      </c>
      <c r="N2959" s="17" t="n">
        <v>46275.6868055556</v>
      </c>
      <c r="O2959" s="17" t="n">
        <v>46275.7402777778</v>
      </c>
      <c r="P2959" s="17" t="n">
        <v>46275.7541666667</v>
      </c>
      <c r="Q2959" s="17" t="n">
        <v>46275.8055555556</v>
      </c>
      <c r="R2959" s="0" t="n">
        <v>1011</v>
      </c>
      <c r="S2959" s="0" t="n">
        <v>0</v>
      </c>
      <c r="T2959" s="0" t="n">
        <v>0</v>
      </c>
      <c r="U2959" s="18" t="s">
        <v>130</v>
      </c>
      <c r="V2959" s="18" t="s">
        <v>144</v>
      </c>
      <c r="W2959" s="0" t="str">
        <f aca="false">IF(AND(X2959&gt;=6,X2959&lt;14),"A",IF(AND(X2959&gt;=14,X2959&lt;22),"B","C"))</f>
        <v>A</v>
      </c>
      <c r="X2959" s="18" t="n">
        <f aca="false">HOUR(H2959)</f>
        <v>13</v>
      </c>
      <c r="Y2959" s="18" t="n">
        <f aca="false">ROUND((I2959-H2959)*1440,0)</f>
        <v>33</v>
      </c>
      <c r="Z2959" s="18" t="n">
        <f aca="false">ROUND((J2959-I2959)*1440,0)</f>
        <v>13</v>
      </c>
      <c r="AA2959" s="18" t="n">
        <f aca="false">ROUND((K2959-J2959)*1440,0)</f>
        <v>40</v>
      </c>
      <c r="AB2959" s="18" t="n">
        <f aca="false">ROUND((L2959-K2959)*1440,0)</f>
        <v>15</v>
      </c>
      <c r="AC2959" s="18" t="n">
        <f aca="false">ROUND((M2959-L2959)*1440,0)</f>
        <v>50</v>
      </c>
      <c r="AD2959" s="18" t="n">
        <f aca="false">IF(N2959="","",ROUND((N2959-M2959)*1440,0))</f>
        <v>12</v>
      </c>
      <c r="AE2959" s="18" t="n">
        <f aca="false">IF(O2959="","",ROUND((O2959-N2959)*1440,0))</f>
        <v>77</v>
      </c>
      <c r="AF2959" s="18" t="n">
        <f aca="false">IF(P2959="","",ROUND((P2959-O2959)*1440,0))</f>
        <v>20</v>
      </c>
      <c r="AG2959" s="18" t="n">
        <f aca="false">IF(Q2959="","",ROUND((Q2959-P2959)*1440,0))</f>
        <v>74</v>
      </c>
      <c r="AH2959" s="18" t="n">
        <f aca="false">IF(Q2959="","",ROUND((Q2959-H2959)*1440,0))</f>
        <v>334</v>
      </c>
      <c r="AI2959" s="19" t="n">
        <f aca="false">ROUND(IF(O2959="",Assumptions!$B$25-K2959,O2959-K2959)*24,1)</f>
        <v>2.6</v>
      </c>
      <c r="AJ2959" s="20" t="n">
        <f aca="false">ROUND(MAX(N(Y2959)/Assumptions!$C$5, N(Z2959)/Assumptions!$C$6, N(AA2959)/Assumptions!$C$7, N(AB2959)/Assumptions!$C$8, N(AC2959)/Assumptions!$C$9, N(AD2959)/Assumptions!$C$10, N(AE2959)/Assumptions!$C$11, N(AF2959)/Assumptions!$C$12, N(AG2959)/Assumptions!$C$13),3)</f>
        <v>1.85</v>
      </c>
      <c r="AK2959" s="0" t="str">
        <f aca="false">IF(OR(U2959="Pending",U2959="On Hold"),"Open GRN (awaiting)",IF(AJ2959&lt;=1,"Within SLA",IF(ROUND(N(Y2959)/Assumptions!$C$5,3)=AJ2959,"Gate Wait",IF(ROUND(N(Z2959)/Assumptions!$C$6,3)=AJ2959,"Dock Wait",IF(ROUND(N(AA2959)/Assumptions!$C$7,3)=AJ2959,"Unloading",IF(ROUND(N(AB2959)/Assumptions!$C$8,3)=AJ2959,"Unload-to-QC Wait",IF(ROUND(N(AC2959)/Assumptions!$C$9,3)=AJ2959,"QC",IF(ROUND(N(AD2959)/Assumptions!$C$10,3)=AJ2959,"QC-to-GRN Wait",IF(ROUND(N(AE2959)/Assumptions!$C$11,3)=AJ2959,"GRN Processing",IF(ROUND(N(AF2959)/Assumptions!$C$12,3)=AJ2959,"GRN-to-Putaway Wait",IF(ROUND(N(AG2959)/Assumptions!$C$13,3)=AJ2959,"Putaway","Within SLA")))))))))))</f>
        <v>Putaway</v>
      </c>
    </row>
    <row r="2960" customFormat="false" ht="15" hidden="false" customHeight="false" outlineLevel="0" collapsed="false">
      <c r="A2960" s="0" t="s">
        <v>8413</v>
      </c>
      <c r="B2960" s="0" t="s">
        <v>8414</v>
      </c>
      <c r="C2960" s="0" t="s">
        <v>126</v>
      </c>
      <c r="D2960" s="0" t="s">
        <v>135</v>
      </c>
      <c r="E2960" s="0" t="s">
        <v>1406</v>
      </c>
      <c r="F2960" s="0" t="s">
        <v>155</v>
      </c>
      <c r="G2960" s="0" t="s">
        <v>138</v>
      </c>
      <c r="H2960" s="17" t="n">
        <v>46275.5763888889</v>
      </c>
      <c r="I2960" s="17" t="n">
        <v>46275.5861111111</v>
      </c>
      <c r="J2960" s="17" t="n">
        <v>46275.5888888889</v>
      </c>
      <c r="K2960" s="17" t="n">
        <v>46275.6104166667</v>
      </c>
      <c r="L2960" s="17" t="n">
        <v>46275.6201388889</v>
      </c>
      <c r="M2960" s="17" t="n">
        <v>46275.6416666667</v>
      </c>
      <c r="N2960" s="17" t="n">
        <v>46275.8013888889</v>
      </c>
      <c r="O2960" s="17" t="n">
        <v>46275.8527777778</v>
      </c>
      <c r="P2960" s="17" t="n">
        <v>46275.8875</v>
      </c>
      <c r="Q2960" s="17" t="n">
        <v>46275.9125</v>
      </c>
      <c r="R2960" s="0" t="n">
        <v>526</v>
      </c>
      <c r="S2960" s="0" t="n">
        <v>0</v>
      </c>
      <c r="T2960" s="0" t="n">
        <v>0</v>
      </c>
      <c r="U2960" s="18" t="s">
        <v>130</v>
      </c>
      <c r="V2960" s="18" t="s">
        <v>156</v>
      </c>
      <c r="W2960" s="0" t="str">
        <f aca="false">IF(AND(X2960&gt;=6,X2960&lt;14),"A",IF(AND(X2960&gt;=14,X2960&lt;22),"B","C"))</f>
        <v>A</v>
      </c>
      <c r="X2960" s="18" t="n">
        <f aca="false">HOUR(H2960)</f>
        <v>13</v>
      </c>
      <c r="Y2960" s="18" t="n">
        <f aca="false">ROUND((I2960-H2960)*1440,0)</f>
        <v>14</v>
      </c>
      <c r="Z2960" s="18" t="n">
        <f aca="false">ROUND((J2960-I2960)*1440,0)</f>
        <v>4</v>
      </c>
      <c r="AA2960" s="18" t="n">
        <f aca="false">ROUND((K2960-J2960)*1440,0)</f>
        <v>31</v>
      </c>
      <c r="AB2960" s="18" t="n">
        <f aca="false">ROUND((L2960-K2960)*1440,0)</f>
        <v>14</v>
      </c>
      <c r="AC2960" s="18" t="n">
        <f aca="false">ROUND((M2960-L2960)*1440,0)</f>
        <v>31</v>
      </c>
      <c r="AD2960" s="18" t="n">
        <f aca="false">IF(N2960="","",ROUND((N2960-M2960)*1440,0))</f>
        <v>230</v>
      </c>
      <c r="AE2960" s="18" t="n">
        <f aca="false">IF(O2960="","",ROUND((O2960-N2960)*1440,0))</f>
        <v>74</v>
      </c>
      <c r="AF2960" s="18" t="n">
        <f aca="false">IF(P2960="","",ROUND((P2960-O2960)*1440,0))</f>
        <v>50</v>
      </c>
      <c r="AG2960" s="18" t="n">
        <f aca="false">IF(Q2960="","",ROUND((Q2960-P2960)*1440,0))</f>
        <v>36</v>
      </c>
      <c r="AH2960" s="18" t="n">
        <f aca="false">IF(Q2960="","",ROUND((Q2960-H2960)*1440,0))</f>
        <v>484</v>
      </c>
      <c r="AI2960" s="19" t="n">
        <f aca="false">ROUND(IF(O2960="",Assumptions!$B$25-K2960,O2960-K2960)*24,1)</f>
        <v>5.8</v>
      </c>
      <c r="AJ2960" s="20" t="n">
        <f aca="false">ROUND(MAX(N(Y2960)/Assumptions!$C$5, N(Z2960)/Assumptions!$C$6, N(AA2960)/Assumptions!$C$7, N(AB2960)/Assumptions!$C$8, N(AC2960)/Assumptions!$C$9, N(AD2960)/Assumptions!$C$10, N(AE2960)/Assumptions!$C$11, N(AF2960)/Assumptions!$C$12, N(AG2960)/Assumptions!$C$13),3)</f>
        <v>7.667</v>
      </c>
      <c r="AK2960" s="0" t="str">
        <f aca="false">IF(OR(U2960="Pending",U2960="On Hold"),"Open GRN (awaiting)",IF(AJ2960&lt;=1,"Within SLA",IF(ROUND(N(Y2960)/Assumptions!$C$5,3)=AJ2960,"Gate Wait",IF(ROUND(N(Z2960)/Assumptions!$C$6,3)=AJ2960,"Dock Wait",IF(ROUND(N(AA2960)/Assumptions!$C$7,3)=AJ2960,"Unloading",IF(ROUND(N(AB2960)/Assumptions!$C$8,3)=AJ2960,"Unload-to-QC Wait",IF(ROUND(N(AC2960)/Assumptions!$C$9,3)=AJ2960,"QC",IF(ROUND(N(AD2960)/Assumptions!$C$10,3)=AJ2960,"QC-to-GRN Wait",IF(ROUND(N(AE2960)/Assumptions!$C$11,3)=AJ2960,"GRN Processing",IF(ROUND(N(AF2960)/Assumptions!$C$12,3)=AJ2960,"GRN-to-Putaway Wait",IF(ROUND(N(AG2960)/Assumptions!$C$13,3)=AJ2960,"Putaway","Within SLA")))))))))))</f>
        <v>QC-to-GRN Wait</v>
      </c>
    </row>
    <row r="2961" customFormat="false" ht="15" hidden="false" customHeight="false" outlineLevel="0" collapsed="false">
      <c r="A2961" s="0" t="s">
        <v>8415</v>
      </c>
      <c r="B2961" s="0" t="s">
        <v>8416</v>
      </c>
      <c r="C2961" s="0" t="s">
        <v>252</v>
      </c>
      <c r="D2961" s="0" t="s">
        <v>119</v>
      </c>
      <c r="E2961" s="0" t="s">
        <v>8417</v>
      </c>
      <c r="F2961" s="0" t="s">
        <v>155</v>
      </c>
      <c r="G2961" s="0" t="s">
        <v>129</v>
      </c>
      <c r="H2961" s="17" t="n">
        <v>46275.6013888889</v>
      </c>
      <c r="I2961" s="17" t="n">
        <v>46275.6416666667</v>
      </c>
      <c r="J2961" s="17" t="n">
        <v>46275.6506944444</v>
      </c>
      <c r="K2961" s="17" t="n">
        <v>46275.6798611111</v>
      </c>
      <c r="L2961" s="17" t="n">
        <v>46275.7</v>
      </c>
      <c r="M2961" s="17" t="n">
        <v>46275.7270833333</v>
      </c>
      <c r="N2961" s="17" t="n">
        <v>46275.7486111111</v>
      </c>
      <c r="O2961" s="17" t="n">
        <v>46275.7604166667</v>
      </c>
      <c r="P2961" s="17" t="n">
        <v>46275.7868055556</v>
      </c>
      <c r="Q2961" s="17" t="n">
        <v>46275.8125</v>
      </c>
      <c r="R2961" s="0" t="n">
        <v>475</v>
      </c>
      <c r="S2961" s="0" t="n">
        <v>0</v>
      </c>
      <c r="T2961" s="0" t="n">
        <v>0</v>
      </c>
      <c r="U2961" s="18" t="s">
        <v>130</v>
      </c>
      <c r="V2961" s="18" t="s">
        <v>144</v>
      </c>
      <c r="W2961" s="0" t="str">
        <f aca="false">IF(AND(X2961&gt;=6,X2961&lt;14),"A",IF(AND(X2961&gt;=14,X2961&lt;22),"B","C"))</f>
        <v>B</v>
      </c>
      <c r="X2961" s="18" t="n">
        <f aca="false">HOUR(H2961)</f>
        <v>14</v>
      </c>
      <c r="Y2961" s="18" t="n">
        <f aca="false">ROUND((I2961-H2961)*1440,0)</f>
        <v>58</v>
      </c>
      <c r="Z2961" s="18" t="n">
        <f aca="false">ROUND((J2961-I2961)*1440,0)</f>
        <v>13</v>
      </c>
      <c r="AA2961" s="18" t="n">
        <f aca="false">ROUND((K2961-J2961)*1440,0)</f>
        <v>42</v>
      </c>
      <c r="AB2961" s="18" t="n">
        <f aca="false">ROUND((L2961-K2961)*1440,0)</f>
        <v>29</v>
      </c>
      <c r="AC2961" s="18" t="n">
        <f aca="false">ROUND((M2961-L2961)*1440,0)</f>
        <v>39</v>
      </c>
      <c r="AD2961" s="18" t="n">
        <f aca="false">IF(N2961="","",ROUND((N2961-M2961)*1440,0))</f>
        <v>31</v>
      </c>
      <c r="AE2961" s="18" t="n">
        <f aca="false">IF(O2961="","",ROUND((O2961-N2961)*1440,0))</f>
        <v>17</v>
      </c>
      <c r="AF2961" s="18" t="n">
        <f aca="false">IF(P2961="","",ROUND((P2961-O2961)*1440,0))</f>
        <v>38</v>
      </c>
      <c r="AG2961" s="18" t="n">
        <f aca="false">IF(Q2961="","",ROUND((Q2961-P2961)*1440,0))</f>
        <v>37</v>
      </c>
      <c r="AH2961" s="18" t="n">
        <f aca="false">IF(Q2961="","",ROUND((Q2961-H2961)*1440,0))</f>
        <v>304</v>
      </c>
      <c r="AI2961" s="19" t="n">
        <f aca="false">ROUND(IF(O2961="",Assumptions!$B$25-K2961,O2961-K2961)*24,1)</f>
        <v>1.9</v>
      </c>
      <c r="AJ2961" s="20" t="n">
        <f aca="false">ROUND(MAX(N(Y2961)/Assumptions!$C$5, N(Z2961)/Assumptions!$C$6, N(AA2961)/Assumptions!$C$7, N(AB2961)/Assumptions!$C$8, N(AC2961)/Assumptions!$C$9, N(AD2961)/Assumptions!$C$10, N(AE2961)/Assumptions!$C$11, N(AF2961)/Assumptions!$C$12, N(AG2961)/Assumptions!$C$13),3)</f>
        <v>1.933</v>
      </c>
      <c r="AK2961" s="0" t="str">
        <f aca="false">IF(OR(U2961="Pending",U2961="On Hold"),"Open GRN (awaiting)",IF(AJ2961&lt;=1,"Within SLA",IF(ROUND(N(Y2961)/Assumptions!$C$5,3)=AJ2961,"Gate Wait",IF(ROUND(N(Z2961)/Assumptions!$C$6,3)=AJ2961,"Dock Wait",IF(ROUND(N(AA2961)/Assumptions!$C$7,3)=AJ2961,"Unloading",IF(ROUND(N(AB2961)/Assumptions!$C$8,3)=AJ2961,"Unload-to-QC Wait",IF(ROUND(N(AC2961)/Assumptions!$C$9,3)=AJ2961,"QC",IF(ROUND(N(AD2961)/Assumptions!$C$10,3)=AJ2961,"QC-to-GRN Wait",IF(ROUND(N(AE2961)/Assumptions!$C$11,3)=AJ2961,"GRN Processing",IF(ROUND(N(AF2961)/Assumptions!$C$12,3)=AJ2961,"GRN-to-Putaway Wait",IF(ROUND(N(AG2961)/Assumptions!$C$13,3)=AJ2961,"Putaway","Within SLA")))))))))))</f>
        <v>Gate Wait</v>
      </c>
    </row>
    <row r="2962" customFormat="false" ht="15" hidden="false" customHeight="false" outlineLevel="0" collapsed="false">
      <c r="A2962" s="0" t="s">
        <v>8418</v>
      </c>
      <c r="B2962" s="0" t="s">
        <v>8419</v>
      </c>
      <c r="C2962" s="0" t="s">
        <v>184</v>
      </c>
      <c r="D2962" s="0" t="s">
        <v>119</v>
      </c>
      <c r="E2962" s="0" t="s">
        <v>8420</v>
      </c>
      <c r="F2962" s="0" t="s">
        <v>177</v>
      </c>
      <c r="G2962" s="0" t="s">
        <v>129</v>
      </c>
      <c r="H2962" s="17" t="n">
        <v>46275.6138888889</v>
      </c>
      <c r="I2962" s="17" t="n">
        <v>46275.6597222222</v>
      </c>
      <c r="J2962" s="17" t="n">
        <v>46275.6694444444</v>
      </c>
      <c r="K2962" s="17" t="n">
        <v>46275.6833333333</v>
      </c>
      <c r="L2962" s="17" t="n">
        <v>46275.6979166667</v>
      </c>
      <c r="M2962" s="17" t="n">
        <v>46275.7395833333</v>
      </c>
      <c r="N2962" s="17" t="n">
        <v>46275.7625</v>
      </c>
      <c r="O2962" s="17" t="n">
        <v>46275.8111111111</v>
      </c>
      <c r="P2962" s="17" t="n">
        <v>46275.8256944444</v>
      </c>
      <c r="Q2962" s="17" t="n">
        <v>46275.8354166667</v>
      </c>
      <c r="R2962" s="0" t="n">
        <v>169</v>
      </c>
      <c r="S2962" s="0" t="n">
        <v>0</v>
      </c>
      <c r="T2962" s="0" t="n">
        <v>3</v>
      </c>
      <c r="U2962" s="18" t="s">
        <v>123</v>
      </c>
      <c r="V2962" s="18" t="s">
        <v>139</v>
      </c>
      <c r="W2962" s="0" t="str">
        <f aca="false">IF(AND(X2962&gt;=6,X2962&lt;14),"A",IF(AND(X2962&gt;=14,X2962&lt;22),"B","C"))</f>
        <v>B</v>
      </c>
      <c r="X2962" s="18" t="n">
        <f aca="false">HOUR(H2962)</f>
        <v>14</v>
      </c>
      <c r="Y2962" s="18" t="n">
        <f aca="false">ROUND((I2962-H2962)*1440,0)</f>
        <v>66</v>
      </c>
      <c r="Z2962" s="18" t="n">
        <f aca="false">ROUND((J2962-I2962)*1440,0)</f>
        <v>14</v>
      </c>
      <c r="AA2962" s="18" t="n">
        <f aca="false">ROUND((K2962-J2962)*1440,0)</f>
        <v>20</v>
      </c>
      <c r="AB2962" s="18" t="n">
        <f aca="false">ROUND((L2962-K2962)*1440,0)</f>
        <v>21</v>
      </c>
      <c r="AC2962" s="18" t="n">
        <f aca="false">ROUND((M2962-L2962)*1440,0)</f>
        <v>60</v>
      </c>
      <c r="AD2962" s="18" t="n">
        <f aca="false">IF(N2962="","",ROUND((N2962-M2962)*1440,0))</f>
        <v>33</v>
      </c>
      <c r="AE2962" s="18" t="n">
        <f aca="false">IF(O2962="","",ROUND((O2962-N2962)*1440,0))</f>
        <v>70</v>
      </c>
      <c r="AF2962" s="18" t="n">
        <f aca="false">IF(P2962="","",ROUND((P2962-O2962)*1440,0))</f>
        <v>21</v>
      </c>
      <c r="AG2962" s="18" t="n">
        <f aca="false">IF(Q2962="","",ROUND((Q2962-P2962)*1440,0))</f>
        <v>14</v>
      </c>
      <c r="AH2962" s="18" t="n">
        <f aca="false">IF(Q2962="","",ROUND((Q2962-H2962)*1440,0))</f>
        <v>319</v>
      </c>
      <c r="AI2962" s="19" t="n">
        <f aca="false">ROUND(IF(O2962="",Assumptions!$B$25-K2962,O2962-K2962)*24,1)</f>
        <v>3.1</v>
      </c>
      <c r="AJ2962" s="20" t="n">
        <f aca="false">ROUND(MAX(N(Y2962)/Assumptions!$C$5, N(Z2962)/Assumptions!$C$6, N(AA2962)/Assumptions!$C$7, N(AB2962)/Assumptions!$C$8, N(AC2962)/Assumptions!$C$9, N(AD2962)/Assumptions!$C$10, N(AE2962)/Assumptions!$C$11, N(AF2962)/Assumptions!$C$12, N(AG2962)/Assumptions!$C$13),3)</f>
        <v>2.2</v>
      </c>
      <c r="AK2962" s="0" t="str">
        <f aca="false">IF(OR(U2962="Pending",U2962="On Hold"),"Open GRN (awaiting)",IF(AJ2962&lt;=1,"Within SLA",IF(ROUND(N(Y2962)/Assumptions!$C$5,3)=AJ2962,"Gate Wait",IF(ROUND(N(Z2962)/Assumptions!$C$6,3)=AJ2962,"Dock Wait",IF(ROUND(N(AA2962)/Assumptions!$C$7,3)=AJ2962,"Unloading",IF(ROUND(N(AB2962)/Assumptions!$C$8,3)=AJ2962,"Unload-to-QC Wait",IF(ROUND(N(AC2962)/Assumptions!$C$9,3)=AJ2962,"QC",IF(ROUND(N(AD2962)/Assumptions!$C$10,3)=AJ2962,"QC-to-GRN Wait",IF(ROUND(N(AE2962)/Assumptions!$C$11,3)=AJ2962,"GRN Processing",IF(ROUND(N(AF2962)/Assumptions!$C$12,3)=AJ2962,"GRN-to-Putaway Wait",IF(ROUND(N(AG2962)/Assumptions!$C$13,3)=AJ2962,"Putaway","Within SLA")))))))))))</f>
        <v>Gate Wait</v>
      </c>
    </row>
    <row r="2963" customFormat="false" ht="15" hidden="false" customHeight="false" outlineLevel="0" collapsed="false">
      <c r="A2963" s="0" t="s">
        <v>8421</v>
      </c>
      <c r="B2963" s="0" t="s">
        <v>8422</v>
      </c>
      <c r="C2963" s="0" t="s">
        <v>126</v>
      </c>
      <c r="D2963" s="0" t="s">
        <v>147</v>
      </c>
      <c r="E2963" s="0" t="s">
        <v>8423</v>
      </c>
      <c r="F2963" s="0" t="s">
        <v>128</v>
      </c>
      <c r="G2963" s="0" t="s">
        <v>167</v>
      </c>
      <c r="H2963" s="17" t="n">
        <v>46275.6159722222</v>
      </c>
      <c r="I2963" s="17" t="n">
        <v>46275.6333333333</v>
      </c>
      <c r="J2963" s="17" t="n">
        <v>46275.6347222222</v>
      </c>
      <c r="K2963" s="17" t="n">
        <v>46275.6548611111</v>
      </c>
      <c r="L2963" s="17" t="n">
        <v>46275.6631944445</v>
      </c>
      <c r="M2963" s="17" t="n">
        <v>46275.6756944444</v>
      </c>
      <c r="N2963" s="17" t="n">
        <v>46275.6930555556</v>
      </c>
      <c r="O2963" s="17" t="n">
        <v>46275.7222222222</v>
      </c>
      <c r="P2963" s="17" t="n">
        <v>46275.7340277778</v>
      </c>
      <c r="Q2963" s="17" t="n">
        <v>46275.7409722222</v>
      </c>
      <c r="R2963" s="0" t="n">
        <v>273</v>
      </c>
      <c r="S2963" s="0" t="n">
        <v>0</v>
      </c>
      <c r="T2963" s="0" t="n">
        <v>0</v>
      </c>
      <c r="U2963" s="18" t="s">
        <v>130</v>
      </c>
      <c r="V2963" s="18" t="s">
        <v>333</v>
      </c>
      <c r="W2963" s="0" t="str">
        <f aca="false">IF(AND(X2963&gt;=6,X2963&lt;14),"A",IF(AND(X2963&gt;=14,X2963&lt;22),"B","C"))</f>
        <v>B</v>
      </c>
      <c r="X2963" s="18" t="n">
        <f aca="false">HOUR(H2963)</f>
        <v>14</v>
      </c>
      <c r="Y2963" s="18" t="n">
        <f aca="false">ROUND((I2963-H2963)*1440,0)</f>
        <v>25</v>
      </c>
      <c r="Z2963" s="18" t="n">
        <f aca="false">ROUND((J2963-I2963)*1440,0)</f>
        <v>2</v>
      </c>
      <c r="AA2963" s="18" t="n">
        <f aca="false">ROUND((K2963-J2963)*1440,0)</f>
        <v>29</v>
      </c>
      <c r="AB2963" s="18" t="n">
        <f aca="false">ROUND((L2963-K2963)*1440,0)</f>
        <v>12</v>
      </c>
      <c r="AC2963" s="18" t="n">
        <f aca="false">ROUND((M2963-L2963)*1440,0)</f>
        <v>18</v>
      </c>
      <c r="AD2963" s="18" t="n">
        <f aca="false">IF(N2963="","",ROUND((N2963-M2963)*1440,0))</f>
        <v>25</v>
      </c>
      <c r="AE2963" s="18" t="n">
        <f aca="false">IF(O2963="","",ROUND((O2963-N2963)*1440,0))</f>
        <v>42</v>
      </c>
      <c r="AF2963" s="18" t="n">
        <f aca="false">IF(P2963="","",ROUND((P2963-O2963)*1440,0))</f>
        <v>17</v>
      </c>
      <c r="AG2963" s="18" t="n">
        <f aca="false">IF(Q2963="","",ROUND((Q2963-P2963)*1440,0))</f>
        <v>10</v>
      </c>
      <c r="AH2963" s="18" t="n">
        <f aca="false">IF(Q2963="","",ROUND((Q2963-H2963)*1440,0))</f>
        <v>180</v>
      </c>
      <c r="AI2963" s="19" t="n">
        <f aca="false">ROUND(IF(O2963="",Assumptions!$B$25-K2963,O2963-K2963)*24,1)</f>
        <v>1.6</v>
      </c>
      <c r="AJ2963" s="20" t="n">
        <f aca="false">ROUND(MAX(N(Y2963)/Assumptions!$C$5, N(Z2963)/Assumptions!$C$6, N(AA2963)/Assumptions!$C$7, N(AB2963)/Assumptions!$C$8, N(AC2963)/Assumptions!$C$9, N(AD2963)/Assumptions!$C$10, N(AE2963)/Assumptions!$C$11, N(AF2963)/Assumptions!$C$12, N(AG2963)/Assumptions!$C$13),3)</f>
        <v>0.933</v>
      </c>
      <c r="AK2963" s="0" t="str">
        <f aca="false">IF(OR(U2963="Pending",U2963="On Hold"),"Open GRN (awaiting)",IF(AJ2963&lt;=1,"Within SLA",IF(ROUND(N(Y2963)/Assumptions!$C$5,3)=AJ2963,"Gate Wait",IF(ROUND(N(Z2963)/Assumptions!$C$6,3)=AJ2963,"Dock Wait",IF(ROUND(N(AA2963)/Assumptions!$C$7,3)=AJ2963,"Unloading",IF(ROUND(N(AB2963)/Assumptions!$C$8,3)=AJ2963,"Unload-to-QC Wait",IF(ROUND(N(AC2963)/Assumptions!$C$9,3)=AJ2963,"QC",IF(ROUND(N(AD2963)/Assumptions!$C$10,3)=AJ2963,"QC-to-GRN Wait",IF(ROUND(N(AE2963)/Assumptions!$C$11,3)=AJ2963,"GRN Processing",IF(ROUND(N(AF2963)/Assumptions!$C$12,3)=AJ2963,"GRN-to-Putaway Wait",IF(ROUND(N(AG2963)/Assumptions!$C$13,3)=AJ2963,"Putaway","Within SLA")))))))))))</f>
        <v>Within SLA</v>
      </c>
    </row>
    <row r="2964" customFormat="false" ht="15" hidden="false" customHeight="false" outlineLevel="0" collapsed="false">
      <c r="A2964" s="0" t="s">
        <v>8424</v>
      </c>
      <c r="B2964" s="0" t="s">
        <v>8425</v>
      </c>
      <c r="C2964" s="0" t="s">
        <v>175</v>
      </c>
      <c r="D2964" s="0" t="s">
        <v>119</v>
      </c>
      <c r="E2964" s="0" t="s">
        <v>8426</v>
      </c>
      <c r="F2964" s="0" t="s">
        <v>177</v>
      </c>
      <c r="G2964" s="0" t="s">
        <v>122</v>
      </c>
      <c r="H2964" s="17" t="n">
        <v>46275.6180555556</v>
      </c>
      <c r="I2964" s="17" t="n">
        <v>46275.6256944445</v>
      </c>
      <c r="J2964" s="17" t="n">
        <v>46275.6270833333</v>
      </c>
      <c r="K2964" s="17" t="n">
        <v>46275.6784722222</v>
      </c>
      <c r="L2964" s="17" t="n">
        <v>46275.6881944445</v>
      </c>
      <c r="M2964" s="17" t="n">
        <v>46275.7145833333</v>
      </c>
      <c r="N2964" s="17" t="n">
        <v>46275.7368055556</v>
      </c>
      <c r="O2964" s="17" t="n">
        <v>46275.7777777778</v>
      </c>
      <c r="P2964" s="17" t="n">
        <v>46275.7819444445</v>
      </c>
      <c r="Q2964" s="17" t="n">
        <v>46275.7916666667</v>
      </c>
      <c r="R2964" s="0" t="n">
        <v>223</v>
      </c>
      <c r="S2964" s="0" t="n">
        <v>0</v>
      </c>
      <c r="T2964" s="0" t="n">
        <v>0</v>
      </c>
      <c r="U2964" s="18" t="s">
        <v>130</v>
      </c>
      <c r="V2964" s="18" t="s">
        <v>156</v>
      </c>
      <c r="W2964" s="0" t="str">
        <f aca="false">IF(AND(X2964&gt;=6,X2964&lt;14),"A",IF(AND(X2964&gt;=14,X2964&lt;22),"B","C"))</f>
        <v>B</v>
      </c>
      <c r="X2964" s="18" t="n">
        <f aca="false">HOUR(H2964)</f>
        <v>14</v>
      </c>
      <c r="Y2964" s="18" t="n">
        <f aca="false">ROUND((I2964-H2964)*1440,0)</f>
        <v>11</v>
      </c>
      <c r="Z2964" s="18" t="n">
        <f aca="false">ROUND((J2964-I2964)*1440,0)</f>
        <v>2</v>
      </c>
      <c r="AA2964" s="18" t="n">
        <f aca="false">ROUND((K2964-J2964)*1440,0)</f>
        <v>74</v>
      </c>
      <c r="AB2964" s="18" t="n">
        <f aca="false">ROUND((L2964-K2964)*1440,0)</f>
        <v>14</v>
      </c>
      <c r="AC2964" s="18" t="n">
        <f aca="false">ROUND((M2964-L2964)*1440,0)</f>
        <v>38</v>
      </c>
      <c r="AD2964" s="18" t="n">
        <f aca="false">IF(N2964="","",ROUND((N2964-M2964)*1440,0))</f>
        <v>32</v>
      </c>
      <c r="AE2964" s="18" t="n">
        <f aca="false">IF(O2964="","",ROUND((O2964-N2964)*1440,0))</f>
        <v>59</v>
      </c>
      <c r="AF2964" s="18" t="n">
        <f aca="false">IF(P2964="","",ROUND((P2964-O2964)*1440,0))</f>
        <v>6</v>
      </c>
      <c r="AG2964" s="18" t="n">
        <f aca="false">IF(Q2964="","",ROUND((Q2964-P2964)*1440,0))</f>
        <v>14</v>
      </c>
      <c r="AH2964" s="18" t="n">
        <f aca="false">IF(Q2964="","",ROUND((Q2964-H2964)*1440,0))</f>
        <v>250</v>
      </c>
      <c r="AI2964" s="19" t="n">
        <f aca="false">ROUND(IF(O2964="",Assumptions!$B$25-K2964,O2964-K2964)*24,1)</f>
        <v>2.4</v>
      </c>
      <c r="AJ2964" s="20" t="n">
        <f aca="false">ROUND(MAX(N(Y2964)/Assumptions!$C$5, N(Z2964)/Assumptions!$C$6, N(AA2964)/Assumptions!$C$7, N(AB2964)/Assumptions!$C$8, N(AC2964)/Assumptions!$C$9, N(AD2964)/Assumptions!$C$10, N(AE2964)/Assumptions!$C$11, N(AF2964)/Assumptions!$C$12, N(AG2964)/Assumptions!$C$13),3)</f>
        <v>1.311</v>
      </c>
      <c r="AK2964" s="0" t="str">
        <f aca="false">IF(OR(U2964="Pending",U2964="On Hold"),"Open GRN (awaiting)",IF(AJ2964&lt;=1,"Within SLA",IF(ROUND(N(Y2964)/Assumptions!$C$5,3)=AJ2964,"Gate Wait",IF(ROUND(N(Z2964)/Assumptions!$C$6,3)=AJ2964,"Dock Wait",IF(ROUND(N(AA2964)/Assumptions!$C$7,3)=AJ2964,"Unloading",IF(ROUND(N(AB2964)/Assumptions!$C$8,3)=AJ2964,"Unload-to-QC Wait",IF(ROUND(N(AC2964)/Assumptions!$C$9,3)=AJ2964,"QC",IF(ROUND(N(AD2964)/Assumptions!$C$10,3)=AJ2964,"QC-to-GRN Wait",IF(ROUND(N(AE2964)/Assumptions!$C$11,3)=AJ2964,"GRN Processing",IF(ROUND(N(AF2964)/Assumptions!$C$12,3)=AJ2964,"GRN-to-Putaway Wait",IF(ROUND(N(AG2964)/Assumptions!$C$13,3)=AJ2964,"Putaway","Within SLA")))))))))))</f>
        <v>GRN Processing</v>
      </c>
    </row>
    <row r="2965" customFormat="false" ht="15" hidden="false" customHeight="false" outlineLevel="0" collapsed="false">
      <c r="A2965" s="0" t="s">
        <v>8427</v>
      </c>
      <c r="B2965" s="0" t="s">
        <v>8428</v>
      </c>
      <c r="C2965" s="0" t="s">
        <v>126</v>
      </c>
      <c r="D2965" s="0" t="s">
        <v>135</v>
      </c>
      <c r="E2965" s="0" t="s">
        <v>8429</v>
      </c>
      <c r="F2965" s="0" t="s">
        <v>149</v>
      </c>
      <c r="G2965" s="0" t="s">
        <v>138</v>
      </c>
      <c r="H2965" s="17" t="n">
        <v>46275.6222222222</v>
      </c>
      <c r="I2965" s="17" t="n">
        <v>46275.6638888889</v>
      </c>
      <c r="J2965" s="17" t="n">
        <v>46275.6673611111</v>
      </c>
      <c r="K2965" s="17" t="n">
        <v>46275.6868055556</v>
      </c>
      <c r="L2965" s="17" t="n">
        <v>46275.6930555556</v>
      </c>
      <c r="M2965" s="17" t="n">
        <v>46275.7180555556</v>
      </c>
      <c r="N2965" s="17" t="n">
        <v>46276.0722222222</v>
      </c>
      <c r="O2965" s="17" t="n">
        <v>46276.4006944444</v>
      </c>
      <c r="P2965" s="17" t="n">
        <v>46276.4104166667</v>
      </c>
      <c r="Q2965" s="17" t="n">
        <v>46276.4291666667</v>
      </c>
      <c r="R2965" s="0" t="n">
        <v>212</v>
      </c>
      <c r="S2965" s="0" t="n">
        <v>0</v>
      </c>
      <c r="T2965" s="0" t="n">
        <v>0</v>
      </c>
      <c r="U2965" s="18" t="s">
        <v>130</v>
      </c>
      <c r="V2965" s="18" t="s">
        <v>144</v>
      </c>
      <c r="W2965" s="0" t="str">
        <f aca="false">IF(AND(X2965&gt;=6,X2965&lt;14),"A",IF(AND(X2965&gt;=14,X2965&lt;22),"B","C"))</f>
        <v>B</v>
      </c>
      <c r="X2965" s="18" t="n">
        <f aca="false">HOUR(H2965)</f>
        <v>14</v>
      </c>
      <c r="Y2965" s="18" t="n">
        <f aca="false">ROUND((I2965-H2965)*1440,0)</f>
        <v>60</v>
      </c>
      <c r="Z2965" s="18" t="n">
        <f aca="false">ROUND((J2965-I2965)*1440,0)</f>
        <v>5</v>
      </c>
      <c r="AA2965" s="18" t="n">
        <f aca="false">ROUND((K2965-J2965)*1440,0)</f>
        <v>28</v>
      </c>
      <c r="AB2965" s="18" t="n">
        <f aca="false">ROUND((L2965-K2965)*1440,0)</f>
        <v>9</v>
      </c>
      <c r="AC2965" s="18" t="n">
        <f aca="false">ROUND((M2965-L2965)*1440,0)</f>
        <v>36</v>
      </c>
      <c r="AD2965" s="18" t="n">
        <f aca="false">IF(N2965="","",ROUND((N2965-M2965)*1440,0))</f>
        <v>510</v>
      </c>
      <c r="AE2965" s="18" t="n">
        <f aca="false">IF(O2965="","",ROUND((O2965-N2965)*1440,0))</f>
        <v>473</v>
      </c>
      <c r="AF2965" s="18" t="n">
        <f aca="false">IF(P2965="","",ROUND((P2965-O2965)*1440,0))</f>
        <v>14</v>
      </c>
      <c r="AG2965" s="18" t="n">
        <f aca="false">IF(Q2965="","",ROUND((Q2965-P2965)*1440,0))</f>
        <v>27</v>
      </c>
      <c r="AH2965" s="18" t="n">
        <f aca="false">IF(Q2965="","",ROUND((Q2965-H2965)*1440,0))</f>
        <v>1162</v>
      </c>
      <c r="AI2965" s="19" t="n">
        <f aca="false">ROUND(IF(O2965="",Assumptions!$B$25-K2965,O2965-K2965)*24,1)</f>
        <v>17.1</v>
      </c>
      <c r="AJ2965" s="20" t="n">
        <f aca="false">ROUND(MAX(N(Y2965)/Assumptions!$C$5, N(Z2965)/Assumptions!$C$6, N(AA2965)/Assumptions!$C$7, N(AB2965)/Assumptions!$C$8, N(AC2965)/Assumptions!$C$9, N(AD2965)/Assumptions!$C$10, N(AE2965)/Assumptions!$C$11, N(AF2965)/Assumptions!$C$12, N(AG2965)/Assumptions!$C$13),3)</f>
        <v>17</v>
      </c>
      <c r="AK2965" s="0" t="str">
        <f aca="false">IF(OR(U2965="Pending",U2965="On Hold"),"Open GRN (awaiting)",IF(AJ2965&lt;=1,"Within SLA",IF(ROUND(N(Y2965)/Assumptions!$C$5,3)=AJ2965,"Gate Wait",IF(ROUND(N(Z2965)/Assumptions!$C$6,3)=AJ2965,"Dock Wait",IF(ROUND(N(AA2965)/Assumptions!$C$7,3)=AJ2965,"Unloading",IF(ROUND(N(AB2965)/Assumptions!$C$8,3)=AJ2965,"Unload-to-QC Wait",IF(ROUND(N(AC2965)/Assumptions!$C$9,3)=AJ2965,"QC",IF(ROUND(N(AD2965)/Assumptions!$C$10,3)=AJ2965,"QC-to-GRN Wait",IF(ROUND(N(AE2965)/Assumptions!$C$11,3)=AJ2965,"GRN Processing",IF(ROUND(N(AF2965)/Assumptions!$C$12,3)=AJ2965,"GRN-to-Putaway Wait",IF(ROUND(N(AG2965)/Assumptions!$C$13,3)=AJ2965,"Putaway","Within SLA")))))))))))</f>
        <v>QC-to-GRN Wait</v>
      </c>
    </row>
    <row r="2966" customFormat="false" ht="15" hidden="false" customHeight="false" outlineLevel="0" collapsed="false">
      <c r="A2966" s="0" t="s">
        <v>8430</v>
      </c>
      <c r="B2966" s="0" t="s">
        <v>8431</v>
      </c>
      <c r="C2966" s="0" t="s">
        <v>175</v>
      </c>
      <c r="D2966" s="0" t="s">
        <v>135</v>
      </c>
      <c r="E2966" s="0" t="s">
        <v>576</v>
      </c>
      <c r="F2966" s="0" t="s">
        <v>177</v>
      </c>
      <c r="G2966" s="0" t="s">
        <v>138</v>
      </c>
      <c r="H2966" s="17" t="n">
        <v>46275.6256944445</v>
      </c>
      <c r="I2966" s="17" t="n">
        <v>46275.6465277778</v>
      </c>
      <c r="J2966" s="17" t="n">
        <v>46275.65625</v>
      </c>
      <c r="K2966" s="17" t="n">
        <v>46275.675</v>
      </c>
      <c r="L2966" s="17" t="n">
        <v>46275.6923611111</v>
      </c>
      <c r="M2966" s="17" t="n">
        <v>46275.7055555556</v>
      </c>
      <c r="N2966" s="17" t="n">
        <v>46275.7305555556</v>
      </c>
      <c r="O2966" s="17" t="n">
        <v>46275.7618055556</v>
      </c>
      <c r="P2966" s="17" t="n">
        <v>46275.7895833333</v>
      </c>
      <c r="Q2966" s="17" t="n">
        <v>46275.8055555556</v>
      </c>
      <c r="R2966" s="0" t="n">
        <v>248</v>
      </c>
      <c r="S2966" s="0" t="n">
        <v>0</v>
      </c>
      <c r="T2966" s="0" t="n">
        <v>0</v>
      </c>
      <c r="U2966" s="18" t="s">
        <v>130</v>
      </c>
      <c r="V2966" s="18" t="s">
        <v>144</v>
      </c>
      <c r="W2966" s="0" t="str">
        <f aca="false">IF(AND(X2966&gt;=6,X2966&lt;14),"A",IF(AND(X2966&gt;=14,X2966&lt;22),"B","C"))</f>
        <v>B</v>
      </c>
      <c r="X2966" s="18" t="n">
        <f aca="false">HOUR(H2966)</f>
        <v>15</v>
      </c>
      <c r="Y2966" s="18" t="n">
        <f aca="false">ROUND((I2966-H2966)*1440,0)</f>
        <v>30</v>
      </c>
      <c r="Z2966" s="18" t="n">
        <f aca="false">ROUND((J2966-I2966)*1440,0)</f>
        <v>14</v>
      </c>
      <c r="AA2966" s="18" t="n">
        <f aca="false">ROUND((K2966-J2966)*1440,0)</f>
        <v>27</v>
      </c>
      <c r="AB2966" s="18" t="n">
        <f aca="false">ROUND((L2966-K2966)*1440,0)</f>
        <v>25</v>
      </c>
      <c r="AC2966" s="18" t="n">
        <f aca="false">ROUND((M2966-L2966)*1440,0)</f>
        <v>19</v>
      </c>
      <c r="AD2966" s="18" t="n">
        <f aca="false">IF(N2966="","",ROUND((N2966-M2966)*1440,0))</f>
        <v>36</v>
      </c>
      <c r="AE2966" s="18" t="n">
        <f aca="false">IF(O2966="","",ROUND((O2966-N2966)*1440,0))</f>
        <v>45</v>
      </c>
      <c r="AF2966" s="18" t="n">
        <f aca="false">IF(P2966="","",ROUND((P2966-O2966)*1440,0))</f>
        <v>40</v>
      </c>
      <c r="AG2966" s="18" t="n">
        <f aca="false">IF(Q2966="","",ROUND((Q2966-P2966)*1440,0))</f>
        <v>23</v>
      </c>
      <c r="AH2966" s="18" t="n">
        <f aca="false">IF(Q2966="","",ROUND((Q2966-H2966)*1440,0))</f>
        <v>259</v>
      </c>
      <c r="AI2966" s="19" t="n">
        <f aca="false">ROUND(IF(O2966="",Assumptions!$B$25-K2966,O2966-K2966)*24,1)</f>
        <v>2.1</v>
      </c>
      <c r="AJ2966" s="20" t="n">
        <f aca="false">ROUND(MAX(N(Y2966)/Assumptions!$C$5, N(Z2966)/Assumptions!$C$6, N(AA2966)/Assumptions!$C$7, N(AB2966)/Assumptions!$C$8, N(AC2966)/Assumptions!$C$9, N(AD2966)/Assumptions!$C$10, N(AE2966)/Assumptions!$C$11, N(AF2966)/Assumptions!$C$12, N(AG2966)/Assumptions!$C$13),3)</f>
        <v>2</v>
      </c>
      <c r="AK2966" s="0" t="str">
        <f aca="false">IF(OR(U2966="Pending",U2966="On Hold"),"Open GRN (awaiting)",IF(AJ2966&lt;=1,"Within SLA",IF(ROUND(N(Y2966)/Assumptions!$C$5,3)=AJ2966,"Gate Wait",IF(ROUND(N(Z2966)/Assumptions!$C$6,3)=AJ2966,"Dock Wait",IF(ROUND(N(AA2966)/Assumptions!$C$7,3)=AJ2966,"Unloading",IF(ROUND(N(AB2966)/Assumptions!$C$8,3)=AJ2966,"Unload-to-QC Wait",IF(ROUND(N(AC2966)/Assumptions!$C$9,3)=AJ2966,"QC",IF(ROUND(N(AD2966)/Assumptions!$C$10,3)=AJ2966,"QC-to-GRN Wait",IF(ROUND(N(AE2966)/Assumptions!$C$11,3)=AJ2966,"GRN Processing",IF(ROUND(N(AF2966)/Assumptions!$C$12,3)=AJ2966,"GRN-to-Putaway Wait",IF(ROUND(N(AG2966)/Assumptions!$C$13,3)=AJ2966,"Putaway","Within SLA")))))))))))</f>
        <v>GRN-to-Putaway Wait</v>
      </c>
    </row>
    <row r="2967" customFormat="false" ht="15" hidden="false" customHeight="false" outlineLevel="0" collapsed="false">
      <c r="A2967" s="0" t="s">
        <v>8432</v>
      </c>
      <c r="B2967" s="0" t="s">
        <v>8433</v>
      </c>
      <c r="C2967" s="0" t="s">
        <v>153</v>
      </c>
      <c r="D2967" s="0" t="s">
        <v>119</v>
      </c>
      <c r="E2967" s="0" t="s">
        <v>1524</v>
      </c>
      <c r="F2967" s="0" t="s">
        <v>155</v>
      </c>
      <c r="G2967" s="0" t="s">
        <v>129</v>
      </c>
      <c r="H2967" s="17" t="n">
        <v>46275.6256944445</v>
      </c>
      <c r="I2967" s="17" t="n">
        <v>46275.6361111111</v>
      </c>
      <c r="J2967" s="17" t="n">
        <v>46275.6423611111</v>
      </c>
      <c r="K2967" s="17" t="n">
        <v>46275.6652777778</v>
      </c>
      <c r="L2967" s="17" t="n">
        <v>46275.6770833333</v>
      </c>
      <c r="M2967" s="17" t="n">
        <v>46275.7388888889</v>
      </c>
      <c r="N2967" s="17" t="n">
        <v>46275.7729166667</v>
      </c>
      <c r="O2967" s="17" t="n">
        <v>46275.8145833333</v>
      </c>
      <c r="P2967" s="17" t="n">
        <v>46275.8201388889</v>
      </c>
      <c r="Q2967" s="17" t="n">
        <v>46275.8277777778</v>
      </c>
      <c r="R2967" s="0" t="n">
        <v>216</v>
      </c>
      <c r="S2967" s="0" t="n">
        <v>0</v>
      </c>
      <c r="T2967" s="0" t="n">
        <v>0</v>
      </c>
      <c r="U2967" s="18" t="s">
        <v>130</v>
      </c>
      <c r="V2967" s="18" t="s">
        <v>144</v>
      </c>
      <c r="W2967" s="0" t="str">
        <f aca="false">IF(AND(X2967&gt;=6,X2967&lt;14),"A",IF(AND(X2967&gt;=14,X2967&lt;22),"B","C"))</f>
        <v>B</v>
      </c>
      <c r="X2967" s="18" t="n">
        <f aca="false">HOUR(H2967)</f>
        <v>15</v>
      </c>
      <c r="Y2967" s="18" t="n">
        <f aca="false">ROUND((I2967-H2967)*1440,0)</f>
        <v>15</v>
      </c>
      <c r="Z2967" s="18" t="n">
        <f aca="false">ROUND((J2967-I2967)*1440,0)</f>
        <v>9</v>
      </c>
      <c r="AA2967" s="18" t="n">
        <f aca="false">ROUND((K2967-J2967)*1440,0)</f>
        <v>33</v>
      </c>
      <c r="AB2967" s="18" t="n">
        <f aca="false">ROUND((L2967-K2967)*1440,0)</f>
        <v>17</v>
      </c>
      <c r="AC2967" s="18" t="n">
        <f aca="false">ROUND((M2967-L2967)*1440,0)</f>
        <v>89</v>
      </c>
      <c r="AD2967" s="18" t="n">
        <f aca="false">IF(N2967="","",ROUND((N2967-M2967)*1440,0))</f>
        <v>49</v>
      </c>
      <c r="AE2967" s="18" t="n">
        <f aca="false">IF(O2967="","",ROUND((O2967-N2967)*1440,0))</f>
        <v>60</v>
      </c>
      <c r="AF2967" s="18" t="n">
        <f aca="false">IF(P2967="","",ROUND((P2967-O2967)*1440,0))</f>
        <v>8</v>
      </c>
      <c r="AG2967" s="18" t="n">
        <f aca="false">IF(Q2967="","",ROUND((Q2967-P2967)*1440,0))</f>
        <v>11</v>
      </c>
      <c r="AH2967" s="18" t="n">
        <f aca="false">IF(Q2967="","",ROUND((Q2967-H2967)*1440,0))</f>
        <v>291</v>
      </c>
      <c r="AI2967" s="19" t="n">
        <f aca="false">ROUND(IF(O2967="",Assumptions!$B$25-K2967,O2967-K2967)*24,1)</f>
        <v>3.6</v>
      </c>
      <c r="AJ2967" s="20" t="n">
        <f aca="false">ROUND(MAX(N(Y2967)/Assumptions!$C$5, N(Z2967)/Assumptions!$C$6, N(AA2967)/Assumptions!$C$7, N(AB2967)/Assumptions!$C$8, N(AC2967)/Assumptions!$C$9, N(AD2967)/Assumptions!$C$10, N(AE2967)/Assumptions!$C$11, N(AF2967)/Assumptions!$C$12, N(AG2967)/Assumptions!$C$13),3)</f>
        <v>1.978</v>
      </c>
      <c r="AK2967" s="0" t="str">
        <f aca="false">IF(OR(U2967="Pending",U2967="On Hold"),"Open GRN (awaiting)",IF(AJ2967&lt;=1,"Within SLA",IF(ROUND(N(Y2967)/Assumptions!$C$5,3)=AJ2967,"Gate Wait",IF(ROUND(N(Z2967)/Assumptions!$C$6,3)=AJ2967,"Dock Wait",IF(ROUND(N(AA2967)/Assumptions!$C$7,3)=AJ2967,"Unloading",IF(ROUND(N(AB2967)/Assumptions!$C$8,3)=AJ2967,"Unload-to-QC Wait",IF(ROUND(N(AC2967)/Assumptions!$C$9,3)=AJ2967,"QC",IF(ROUND(N(AD2967)/Assumptions!$C$10,3)=AJ2967,"QC-to-GRN Wait",IF(ROUND(N(AE2967)/Assumptions!$C$11,3)=AJ2967,"GRN Processing",IF(ROUND(N(AF2967)/Assumptions!$C$12,3)=AJ2967,"GRN-to-Putaway Wait",IF(ROUND(N(AG2967)/Assumptions!$C$13,3)=AJ2967,"Putaway","Within SLA")))))))))))</f>
        <v>QC</v>
      </c>
    </row>
    <row r="2968" customFormat="false" ht="15" hidden="false" customHeight="false" outlineLevel="0" collapsed="false">
      <c r="A2968" s="0" t="s">
        <v>8434</v>
      </c>
      <c r="B2968" s="0" t="s">
        <v>8435</v>
      </c>
      <c r="C2968" s="0" t="s">
        <v>153</v>
      </c>
      <c r="D2968" s="0" t="s">
        <v>119</v>
      </c>
      <c r="E2968" s="0" t="s">
        <v>8436</v>
      </c>
      <c r="F2968" s="0" t="s">
        <v>155</v>
      </c>
      <c r="G2968" s="0" t="s">
        <v>129</v>
      </c>
      <c r="H2968" s="17" t="n">
        <v>46275.6263888889</v>
      </c>
      <c r="I2968" s="17" t="n">
        <v>46275.6784722222</v>
      </c>
      <c r="J2968" s="17" t="n">
        <v>46275.7166666667</v>
      </c>
      <c r="K2968" s="17" t="n">
        <v>46275.7222222222</v>
      </c>
      <c r="L2968" s="17" t="n">
        <v>46275.7319444444</v>
      </c>
      <c r="M2968" s="17" t="n">
        <v>46275.76875</v>
      </c>
      <c r="N2968" s="17" t="n">
        <v>46275.8027777778</v>
      </c>
      <c r="O2968" s="17" t="n">
        <v>46275.8854166667</v>
      </c>
      <c r="P2968" s="17" t="n">
        <v>46275.8979166667</v>
      </c>
      <c r="Q2968" s="17" t="n">
        <v>46275.9076388889</v>
      </c>
      <c r="R2968" s="0" t="n">
        <v>75</v>
      </c>
      <c r="S2968" s="0" t="n">
        <v>0</v>
      </c>
      <c r="T2968" s="0" t="n">
        <v>2</v>
      </c>
      <c r="U2968" s="18" t="s">
        <v>123</v>
      </c>
      <c r="V2968" s="18" t="s">
        <v>139</v>
      </c>
      <c r="W2968" s="0" t="str">
        <f aca="false">IF(AND(X2968&gt;=6,X2968&lt;14),"A",IF(AND(X2968&gt;=14,X2968&lt;22),"B","C"))</f>
        <v>B</v>
      </c>
      <c r="X2968" s="18" t="n">
        <f aca="false">HOUR(H2968)</f>
        <v>15</v>
      </c>
      <c r="Y2968" s="18" t="n">
        <f aca="false">ROUND((I2968-H2968)*1440,0)</f>
        <v>75</v>
      </c>
      <c r="Z2968" s="18" t="n">
        <f aca="false">ROUND((J2968-I2968)*1440,0)</f>
        <v>55</v>
      </c>
      <c r="AA2968" s="18" t="n">
        <f aca="false">ROUND((K2968-J2968)*1440,0)</f>
        <v>8</v>
      </c>
      <c r="AB2968" s="18" t="n">
        <f aca="false">ROUND((L2968-K2968)*1440,0)</f>
        <v>14</v>
      </c>
      <c r="AC2968" s="18" t="n">
        <f aca="false">ROUND((M2968-L2968)*1440,0)</f>
        <v>53</v>
      </c>
      <c r="AD2968" s="18" t="n">
        <f aca="false">IF(N2968="","",ROUND((N2968-M2968)*1440,0))</f>
        <v>49</v>
      </c>
      <c r="AE2968" s="18" t="n">
        <f aca="false">IF(O2968="","",ROUND((O2968-N2968)*1440,0))</f>
        <v>119</v>
      </c>
      <c r="AF2968" s="18" t="n">
        <f aca="false">IF(P2968="","",ROUND((P2968-O2968)*1440,0))</f>
        <v>18</v>
      </c>
      <c r="AG2968" s="18" t="n">
        <f aca="false">IF(Q2968="","",ROUND((Q2968-P2968)*1440,0))</f>
        <v>14</v>
      </c>
      <c r="AH2968" s="18" t="n">
        <f aca="false">IF(Q2968="","",ROUND((Q2968-H2968)*1440,0))</f>
        <v>405</v>
      </c>
      <c r="AI2968" s="19" t="n">
        <f aca="false">ROUND(IF(O2968="",Assumptions!$B$25-K2968,O2968-K2968)*24,1)</f>
        <v>3.9</v>
      </c>
      <c r="AJ2968" s="20" t="n">
        <f aca="false">ROUND(MAX(N(Y2968)/Assumptions!$C$5, N(Z2968)/Assumptions!$C$6, N(AA2968)/Assumptions!$C$7, N(AB2968)/Assumptions!$C$8, N(AC2968)/Assumptions!$C$9, N(AD2968)/Assumptions!$C$10, N(AE2968)/Assumptions!$C$11, N(AF2968)/Assumptions!$C$12, N(AG2968)/Assumptions!$C$13),3)</f>
        <v>3.667</v>
      </c>
      <c r="AK2968" s="0" t="str">
        <f aca="false">IF(OR(U2968="Pending",U2968="On Hold"),"Open GRN (awaiting)",IF(AJ2968&lt;=1,"Within SLA",IF(ROUND(N(Y2968)/Assumptions!$C$5,3)=AJ2968,"Gate Wait",IF(ROUND(N(Z2968)/Assumptions!$C$6,3)=AJ2968,"Dock Wait",IF(ROUND(N(AA2968)/Assumptions!$C$7,3)=AJ2968,"Unloading",IF(ROUND(N(AB2968)/Assumptions!$C$8,3)=AJ2968,"Unload-to-QC Wait",IF(ROUND(N(AC2968)/Assumptions!$C$9,3)=AJ2968,"QC",IF(ROUND(N(AD2968)/Assumptions!$C$10,3)=AJ2968,"QC-to-GRN Wait",IF(ROUND(N(AE2968)/Assumptions!$C$11,3)=AJ2968,"GRN Processing",IF(ROUND(N(AF2968)/Assumptions!$C$12,3)=AJ2968,"GRN-to-Putaway Wait",IF(ROUND(N(AG2968)/Assumptions!$C$13,3)=AJ2968,"Putaway","Within SLA")))))))))))</f>
        <v>Dock Wait</v>
      </c>
    </row>
    <row r="2969" customFormat="false" ht="15" hidden="false" customHeight="false" outlineLevel="0" collapsed="false">
      <c r="A2969" s="0" t="s">
        <v>8437</v>
      </c>
      <c r="B2969" s="0" t="s">
        <v>8438</v>
      </c>
      <c r="C2969" s="0" t="s">
        <v>142</v>
      </c>
      <c r="D2969" s="0" t="s">
        <v>119</v>
      </c>
      <c r="E2969" s="0" t="s">
        <v>1822</v>
      </c>
      <c r="F2969" s="0" t="s">
        <v>137</v>
      </c>
      <c r="G2969" s="0" t="s">
        <v>129</v>
      </c>
      <c r="H2969" s="17" t="n">
        <v>46275.6368055556</v>
      </c>
      <c r="I2969" s="17" t="n">
        <v>46275.6673611111</v>
      </c>
      <c r="J2969" s="17" t="n">
        <v>46275.6763888889</v>
      </c>
      <c r="K2969" s="17" t="n">
        <v>46275.7111111111</v>
      </c>
      <c r="L2969" s="17" t="n">
        <v>46275.7229166667</v>
      </c>
      <c r="M2969" s="17" t="n">
        <v>46275.7409722222</v>
      </c>
      <c r="N2969" s="17" t="n">
        <v>46275.8243055556</v>
      </c>
      <c r="O2969" s="17" t="n">
        <v>46275.85</v>
      </c>
      <c r="P2969" s="17" t="n">
        <v>46275.8708333333</v>
      </c>
      <c r="Q2969" s="17" t="n">
        <v>46275.8777777778</v>
      </c>
      <c r="R2969" s="0" t="n">
        <v>266</v>
      </c>
      <c r="S2969" s="0" t="n">
        <v>0</v>
      </c>
      <c r="T2969" s="0" t="n">
        <v>0</v>
      </c>
      <c r="U2969" s="18" t="s">
        <v>130</v>
      </c>
      <c r="V2969" s="18" t="s">
        <v>144</v>
      </c>
      <c r="W2969" s="0" t="str">
        <f aca="false">IF(AND(X2969&gt;=6,X2969&lt;14),"A",IF(AND(X2969&gt;=14,X2969&lt;22),"B","C"))</f>
        <v>B</v>
      </c>
      <c r="X2969" s="18" t="n">
        <f aca="false">HOUR(H2969)</f>
        <v>15</v>
      </c>
      <c r="Y2969" s="18" t="n">
        <f aca="false">ROUND((I2969-H2969)*1440,0)</f>
        <v>44</v>
      </c>
      <c r="Z2969" s="18" t="n">
        <f aca="false">ROUND((J2969-I2969)*1440,0)</f>
        <v>13</v>
      </c>
      <c r="AA2969" s="18" t="n">
        <f aca="false">ROUND((K2969-J2969)*1440,0)</f>
        <v>50</v>
      </c>
      <c r="AB2969" s="18" t="n">
        <f aca="false">ROUND((L2969-K2969)*1440,0)</f>
        <v>17</v>
      </c>
      <c r="AC2969" s="18" t="n">
        <f aca="false">ROUND((M2969-L2969)*1440,0)</f>
        <v>26</v>
      </c>
      <c r="AD2969" s="18" t="n">
        <f aca="false">IF(N2969="","",ROUND((N2969-M2969)*1440,0))</f>
        <v>120</v>
      </c>
      <c r="AE2969" s="18" t="n">
        <f aca="false">IF(O2969="","",ROUND((O2969-N2969)*1440,0))</f>
        <v>37</v>
      </c>
      <c r="AF2969" s="18" t="n">
        <f aca="false">IF(P2969="","",ROUND((P2969-O2969)*1440,0))</f>
        <v>30</v>
      </c>
      <c r="AG2969" s="18" t="n">
        <f aca="false">IF(Q2969="","",ROUND((Q2969-P2969)*1440,0))</f>
        <v>10</v>
      </c>
      <c r="AH2969" s="18" t="n">
        <f aca="false">IF(Q2969="","",ROUND((Q2969-H2969)*1440,0))</f>
        <v>347</v>
      </c>
      <c r="AI2969" s="19" t="n">
        <f aca="false">ROUND(IF(O2969="",Assumptions!$B$25-K2969,O2969-K2969)*24,1)</f>
        <v>3.3</v>
      </c>
      <c r="AJ2969" s="20" t="n">
        <f aca="false">ROUND(MAX(N(Y2969)/Assumptions!$C$5, N(Z2969)/Assumptions!$C$6, N(AA2969)/Assumptions!$C$7, N(AB2969)/Assumptions!$C$8, N(AC2969)/Assumptions!$C$9, N(AD2969)/Assumptions!$C$10, N(AE2969)/Assumptions!$C$11, N(AF2969)/Assumptions!$C$12, N(AG2969)/Assumptions!$C$13),3)</f>
        <v>4</v>
      </c>
      <c r="AK2969" s="0" t="str">
        <f aca="false">IF(OR(U2969="Pending",U2969="On Hold"),"Open GRN (awaiting)",IF(AJ2969&lt;=1,"Within SLA",IF(ROUND(N(Y2969)/Assumptions!$C$5,3)=AJ2969,"Gate Wait",IF(ROUND(N(Z2969)/Assumptions!$C$6,3)=AJ2969,"Dock Wait",IF(ROUND(N(AA2969)/Assumptions!$C$7,3)=AJ2969,"Unloading",IF(ROUND(N(AB2969)/Assumptions!$C$8,3)=AJ2969,"Unload-to-QC Wait",IF(ROUND(N(AC2969)/Assumptions!$C$9,3)=AJ2969,"QC",IF(ROUND(N(AD2969)/Assumptions!$C$10,3)=AJ2969,"QC-to-GRN Wait",IF(ROUND(N(AE2969)/Assumptions!$C$11,3)=AJ2969,"GRN Processing",IF(ROUND(N(AF2969)/Assumptions!$C$12,3)=AJ2969,"GRN-to-Putaway Wait",IF(ROUND(N(AG2969)/Assumptions!$C$13,3)=AJ2969,"Putaway","Within SLA")))))))))))</f>
        <v>QC-to-GRN Wait</v>
      </c>
    </row>
    <row r="2970" customFormat="false" ht="15" hidden="false" customHeight="false" outlineLevel="0" collapsed="false">
      <c r="A2970" s="0" t="s">
        <v>8439</v>
      </c>
      <c r="B2970" s="0" t="s">
        <v>8440</v>
      </c>
      <c r="C2970" s="0" t="s">
        <v>218</v>
      </c>
      <c r="D2970" s="0" t="s">
        <v>119</v>
      </c>
      <c r="E2970" s="0" t="s">
        <v>8441</v>
      </c>
      <c r="F2970" s="0" t="s">
        <v>137</v>
      </c>
      <c r="G2970" s="0" t="s">
        <v>129</v>
      </c>
      <c r="H2970" s="17" t="n">
        <v>46275.6479166667</v>
      </c>
      <c r="I2970" s="17" t="n">
        <v>46275.7152777778</v>
      </c>
      <c r="J2970" s="17" t="n">
        <v>46275.7256944445</v>
      </c>
      <c r="K2970" s="17" t="n">
        <v>46275.7583333333</v>
      </c>
      <c r="L2970" s="17" t="n">
        <v>46275.7756944444</v>
      </c>
      <c r="M2970" s="17" t="n">
        <v>46275.8034722222</v>
      </c>
      <c r="N2970" s="17" t="n">
        <v>46275.8395833333</v>
      </c>
      <c r="O2970" s="17" t="n">
        <v>46275.8833333333</v>
      </c>
      <c r="P2970" s="17" t="n">
        <v>46275.9006944444</v>
      </c>
      <c r="Q2970" s="17" t="n">
        <v>46275.9104166667</v>
      </c>
      <c r="R2970" s="0" t="n">
        <v>166</v>
      </c>
      <c r="S2970" s="0" t="n">
        <v>0</v>
      </c>
      <c r="T2970" s="0" t="n">
        <v>0</v>
      </c>
      <c r="U2970" s="18" t="s">
        <v>130</v>
      </c>
      <c r="V2970" s="18" t="s">
        <v>82</v>
      </c>
      <c r="W2970" s="0" t="str">
        <f aca="false">IF(AND(X2970&gt;=6,X2970&lt;14),"A",IF(AND(X2970&gt;=14,X2970&lt;22),"B","C"))</f>
        <v>B</v>
      </c>
      <c r="X2970" s="18" t="n">
        <f aca="false">HOUR(H2970)</f>
        <v>15</v>
      </c>
      <c r="Y2970" s="18" t="n">
        <f aca="false">ROUND((I2970-H2970)*1440,0)</f>
        <v>97</v>
      </c>
      <c r="Z2970" s="18" t="n">
        <f aca="false">ROUND((J2970-I2970)*1440,0)</f>
        <v>15</v>
      </c>
      <c r="AA2970" s="18" t="n">
        <f aca="false">ROUND((K2970-J2970)*1440,0)</f>
        <v>47</v>
      </c>
      <c r="AB2970" s="18" t="n">
        <f aca="false">ROUND((L2970-K2970)*1440,0)</f>
        <v>25</v>
      </c>
      <c r="AC2970" s="18" t="n">
        <f aca="false">ROUND((M2970-L2970)*1440,0)</f>
        <v>40</v>
      </c>
      <c r="AD2970" s="18" t="n">
        <f aca="false">IF(N2970="","",ROUND((N2970-M2970)*1440,0))</f>
        <v>52</v>
      </c>
      <c r="AE2970" s="18" t="n">
        <f aca="false">IF(O2970="","",ROUND((O2970-N2970)*1440,0))</f>
        <v>63</v>
      </c>
      <c r="AF2970" s="18" t="n">
        <f aca="false">IF(P2970="","",ROUND((P2970-O2970)*1440,0))</f>
        <v>25</v>
      </c>
      <c r="AG2970" s="18" t="n">
        <f aca="false">IF(Q2970="","",ROUND((Q2970-P2970)*1440,0))</f>
        <v>14</v>
      </c>
      <c r="AH2970" s="18" t="n">
        <f aca="false">IF(Q2970="","",ROUND((Q2970-H2970)*1440,0))</f>
        <v>378</v>
      </c>
      <c r="AI2970" s="19" t="n">
        <f aca="false">ROUND(IF(O2970="",Assumptions!$B$25-K2970,O2970-K2970)*24,1)</f>
        <v>3</v>
      </c>
      <c r="AJ2970" s="20" t="n">
        <f aca="false">ROUND(MAX(N(Y2970)/Assumptions!$C$5, N(Z2970)/Assumptions!$C$6, N(AA2970)/Assumptions!$C$7, N(AB2970)/Assumptions!$C$8, N(AC2970)/Assumptions!$C$9, N(AD2970)/Assumptions!$C$10, N(AE2970)/Assumptions!$C$11, N(AF2970)/Assumptions!$C$12, N(AG2970)/Assumptions!$C$13),3)</f>
        <v>3.233</v>
      </c>
      <c r="AK2970" s="0" t="str">
        <f aca="false">IF(OR(U2970="Pending",U2970="On Hold"),"Open GRN (awaiting)",IF(AJ2970&lt;=1,"Within SLA",IF(ROUND(N(Y2970)/Assumptions!$C$5,3)=AJ2970,"Gate Wait",IF(ROUND(N(Z2970)/Assumptions!$C$6,3)=AJ2970,"Dock Wait",IF(ROUND(N(AA2970)/Assumptions!$C$7,3)=AJ2970,"Unloading",IF(ROUND(N(AB2970)/Assumptions!$C$8,3)=AJ2970,"Unload-to-QC Wait",IF(ROUND(N(AC2970)/Assumptions!$C$9,3)=AJ2970,"QC",IF(ROUND(N(AD2970)/Assumptions!$C$10,3)=AJ2970,"QC-to-GRN Wait",IF(ROUND(N(AE2970)/Assumptions!$C$11,3)=AJ2970,"GRN Processing",IF(ROUND(N(AF2970)/Assumptions!$C$12,3)=AJ2970,"GRN-to-Putaway Wait",IF(ROUND(N(AG2970)/Assumptions!$C$13,3)=AJ2970,"Putaway","Within SLA")))))))))))</f>
        <v>Gate Wait</v>
      </c>
    </row>
    <row r="2971" customFormat="false" ht="15" hidden="false" customHeight="false" outlineLevel="0" collapsed="false">
      <c r="A2971" s="0" t="s">
        <v>8442</v>
      </c>
      <c r="B2971" s="0" t="s">
        <v>8443</v>
      </c>
      <c r="C2971" s="0" t="s">
        <v>175</v>
      </c>
      <c r="D2971" s="0" t="s">
        <v>147</v>
      </c>
      <c r="E2971" s="0" t="s">
        <v>8444</v>
      </c>
      <c r="F2971" s="0" t="s">
        <v>121</v>
      </c>
      <c r="G2971" s="0" t="s">
        <v>167</v>
      </c>
      <c r="H2971" s="17" t="n">
        <v>46275.6756944444</v>
      </c>
      <c r="I2971" s="17" t="n">
        <v>46275.6993055556</v>
      </c>
      <c r="J2971" s="17" t="n">
        <v>46275.7097222222</v>
      </c>
      <c r="K2971" s="17" t="n">
        <v>46275.7215277778</v>
      </c>
      <c r="L2971" s="17" t="n">
        <v>46275.7305555556</v>
      </c>
      <c r="M2971" s="17" t="n">
        <v>46275.7451388889</v>
      </c>
      <c r="N2971" s="17" t="n">
        <v>46275.7527777778</v>
      </c>
      <c r="O2971" s="17" t="n">
        <v>46275.7680555556</v>
      </c>
      <c r="P2971" s="17" t="n">
        <v>46275.7756944444</v>
      </c>
      <c r="Q2971" s="17" t="n">
        <v>46275.7895833333</v>
      </c>
      <c r="R2971" s="0" t="n">
        <v>315</v>
      </c>
      <c r="S2971" s="0" t="n">
        <v>0</v>
      </c>
      <c r="T2971" s="0" t="n">
        <v>0</v>
      </c>
      <c r="U2971" s="18" t="s">
        <v>130</v>
      </c>
      <c r="V2971" s="18" t="s">
        <v>144</v>
      </c>
      <c r="W2971" s="0" t="str">
        <f aca="false">IF(AND(X2971&gt;=6,X2971&lt;14),"A",IF(AND(X2971&gt;=14,X2971&lt;22),"B","C"))</f>
        <v>B</v>
      </c>
      <c r="X2971" s="18" t="n">
        <f aca="false">HOUR(H2971)</f>
        <v>16</v>
      </c>
      <c r="Y2971" s="18" t="n">
        <f aca="false">ROUND((I2971-H2971)*1440,0)</f>
        <v>34</v>
      </c>
      <c r="Z2971" s="18" t="n">
        <f aca="false">ROUND((J2971-I2971)*1440,0)</f>
        <v>15</v>
      </c>
      <c r="AA2971" s="18" t="n">
        <f aca="false">ROUND((K2971-J2971)*1440,0)</f>
        <v>17</v>
      </c>
      <c r="AB2971" s="18" t="n">
        <f aca="false">ROUND((L2971-K2971)*1440,0)</f>
        <v>13</v>
      </c>
      <c r="AC2971" s="18" t="n">
        <f aca="false">ROUND((M2971-L2971)*1440,0)</f>
        <v>21</v>
      </c>
      <c r="AD2971" s="18" t="n">
        <f aca="false">IF(N2971="","",ROUND((N2971-M2971)*1440,0))</f>
        <v>11</v>
      </c>
      <c r="AE2971" s="18" t="n">
        <f aca="false">IF(O2971="","",ROUND((O2971-N2971)*1440,0))</f>
        <v>22</v>
      </c>
      <c r="AF2971" s="18" t="n">
        <f aca="false">IF(P2971="","",ROUND((P2971-O2971)*1440,0))</f>
        <v>11</v>
      </c>
      <c r="AG2971" s="18" t="n">
        <f aca="false">IF(Q2971="","",ROUND((Q2971-P2971)*1440,0))</f>
        <v>20</v>
      </c>
      <c r="AH2971" s="18" t="n">
        <f aca="false">IF(Q2971="","",ROUND((Q2971-H2971)*1440,0))</f>
        <v>164</v>
      </c>
      <c r="AI2971" s="19" t="n">
        <f aca="false">ROUND(IF(O2971="",Assumptions!$B$25-K2971,O2971-K2971)*24,1)</f>
        <v>1.1</v>
      </c>
      <c r="AJ2971" s="20" t="n">
        <f aca="false">ROUND(MAX(N(Y2971)/Assumptions!$C$5, N(Z2971)/Assumptions!$C$6, N(AA2971)/Assumptions!$C$7, N(AB2971)/Assumptions!$C$8, N(AC2971)/Assumptions!$C$9, N(AD2971)/Assumptions!$C$10, N(AE2971)/Assumptions!$C$11, N(AF2971)/Assumptions!$C$12, N(AG2971)/Assumptions!$C$13),3)</f>
        <v>1.133</v>
      </c>
      <c r="AK2971" s="0" t="str">
        <f aca="false">IF(OR(U2971="Pending",U2971="On Hold"),"Open GRN (awaiting)",IF(AJ2971&lt;=1,"Within SLA",IF(ROUND(N(Y2971)/Assumptions!$C$5,3)=AJ2971,"Gate Wait",IF(ROUND(N(Z2971)/Assumptions!$C$6,3)=AJ2971,"Dock Wait",IF(ROUND(N(AA2971)/Assumptions!$C$7,3)=AJ2971,"Unloading",IF(ROUND(N(AB2971)/Assumptions!$C$8,3)=AJ2971,"Unload-to-QC Wait",IF(ROUND(N(AC2971)/Assumptions!$C$9,3)=AJ2971,"QC",IF(ROUND(N(AD2971)/Assumptions!$C$10,3)=AJ2971,"QC-to-GRN Wait",IF(ROUND(N(AE2971)/Assumptions!$C$11,3)=AJ2971,"GRN Processing",IF(ROUND(N(AF2971)/Assumptions!$C$12,3)=AJ2971,"GRN-to-Putaway Wait",IF(ROUND(N(AG2971)/Assumptions!$C$13,3)=AJ2971,"Putaway","Within SLA")))))))))))</f>
        <v>Gate Wait</v>
      </c>
    </row>
    <row r="2972" customFormat="false" ht="15" hidden="false" customHeight="false" outlineLevel="0" collapsed="false">
      <c r="A2972" s="0" t="s">
        <v>8445</v>
      </c>
      <c r="B2972" s="0" t="s">
        <v>8446</v>
      </c>
      <c r="C2972" s="0" t="s">
        <v>184</v>
      </c>
      <c r="D2972" s="0" t="s">
        <v>119</v>
      </c>
      <c r="E2972" s="0" t="s">
        <v>8447</v>
      </c>
      <c r="F2972" s="0" t="s">
        <v>177</v>
      </c>
      <c r="G2972" s="0" t="s">
        <v>122</v>
      </c>
      <c r="H2972" s="17" t="n">
        <v>46275.6805555556</v>
      </c>
      <c r="I2972" s="17" t="n">
        <v>46275.7173611111</v>
      </c>
      <c r="J2972" s="17" t="n">
        <v>46275.7201388889</v>
      </c>
      <c r="K2972" s="17" t="n">
        <v>46275.7354166667</v>
      </c>
      <c r="L2972" s="17" t="n">
        <v>46275.7444444444</v>
      </c>
      <c r="M2972" s="17" t="n">
        <v>46275.7576388889</v>
      </c>
      <c r="N2972" s="17" t="n">
        <v>46275.7888888889</v>
      </c>
      <c r="O2972" s="17" t="n">
        <v>46275.8763888889</v>
      </c>
      <c r="P2972" s="17" t="n">
        <v>46275.8868055556</v>
      </c>
      <c r="Q2972" s="17" t="n">
        <v>46275.8951388889</v>
      </c>
      <c r="R2972" s="0" t="n">
        <v>248</v>
      </c>
      <c r="S2972" s="0" t="n">
        <v>0</v>
      </c>
      <c r="T2972" s="0" t="n">
        <v>0</v>
      </c>
      <c r="U2972" s="18" t="s">
        <v>130</v>
      </c>
      <c r="V2972" s="18" t="s">
        <v>144</v>
      </c>
      <c r="W2972" s="0" t="str">
        <f aca="false">IF(AND(X2972&gt;=6,X2972&lt;14),"A",IF(AND(X2972&gt;=14,X2972&lt;22),"B","C"))</f>
        <v>B</v>
      </c>
      <c r="X2972" s="18" t="n">
        <f aca="false">HOUR(H2972)</f>
        <v>16</v>
      </c>
      <c r="Y2972" s="18" t="n">
        <f aca="false">ROUND((I2972-H2972)*1440,0)</f>
        <v>53</v>
      </c>
      <c r="Z2972" s="18" t="n">
        <f aca="false">ROUND((J2972-I2972)*1440,0)</f>
        <v>4</v>
      </c>
      <c r="AA2972" s="18" t="n">
        <f aca="false">ROUND((K2972-J2972)*1440,0)</f>
        <v>22</v>
      </c>
      <c r="AB2972" s="18" t="n">
        <f aca="false">ROUND((L2972-K2972)*1440,0)</f>
        <v>13</v>
      </c>
      <c r="AC2972" s="18" t="n">
        <f aca="false">ROUND((M2972-L2972)*1440,0)</f>
        <v>19</v>
      </c>
      <c r="AD2972" s="18" t="n">
        <f aca="false">IF(N2972="","",ROUND((N2972-M2972)*1440,0))</f>
        <v>45</v>
      </c>
      <c r="AE2972" s="18" t="n">
        <f aca="false">IF(O2972="","",ROUND((O2972-N2972)*1440,0))</f>
        <v>126</v>
      </c>
      <c r="AF2972" s="18" t="n">
        <f aca="false">IF(P2972="","",ROUND((P2972-O2972)*1440,0))</f>
        <v>15</v>
      </c>
      <c r="AG2972" s="18" t="n">
        <f aca="false">IF(Q2972="","",ROUND((Q2972-P2972)*1440,0))</f>
        <v>12</v>
      </c>
      <c r="AH2972" s="18" t="n">
        <f aca="false">IF(Q2972="","",ROUND((Q2972-H2972)*1440,0))</f>
        <v>309</v>
      </c>
      <c r="AI2972" s="19" t="n">
        <f aca="false">ROUND(IF(O2972="",Assumptions!$B$25-K2972,O2972-K2972)*24,1)</f>
        <v>3.4</v>
      </c>
      <c r="AJ2972" s="20" t="n">
        <f aca="false">ROUND(MAX(N(Y2972)/Assumptions!$C$5, N(Z2972)/Assumptions!$C$6, N(AA2972)/Assumptions!$C$7, N(AB2972)/Assumptions!$C$8, N(AC2972)/Assumptions!$C$9, N(AD2972)/Assumptions!$C$10, N(AE2972)/Assumptions!$C$11, N(AF2972)/Assumptions!$C$12, N(AG2972)/Assumptions!$C$13),3)</f>
        <v>2.8</v>
      </c>
      <c r="AK2972" s="0" t="str">
        <f aca="false">IF(OR(U2972="Pending",U2972="On Hold"),"Open GRN (awaiting)",IF(AJ2972&lt;=1,"Within SLA",IF(ROUND(N(Y2972)/Assumptions!$C$5,3)=AJ2972,"Gate Wait",IF(ROUND(N(Z2972)/Assumptions!$C$6,3)=AJ2972,"Dock Wait",IF(ROUND(N(AA2972)/Assumptions!$C$7,3)=AJ2972,"Unloading",IF(ROUND(N(AB2972)/Assumptions!$C$8,3)=AJ2972,"Unload-to-QC Wait",IF(ROUND(N(AC2972)/Assumptions!$C$9,3)=AJ2972,"QC",IF(ROUND(N(AD2972)/Assumptions!$C$10,3)=AJ2972,"QC-to-GRN Wait",IF(ROUND(N(AE2972)/Assumptions!$C$11,3)=AJ2972,"GRN Processing",IF(ROUND(N(AF2972)/Assumptions!$C$12,3)=AJ2972,"GRN-to-Putaway Wait",IF(ROUND(N(AG2972)/Assumptions!$C$13,3)=AJ2972,"Putaway","Within SLA")))))))))))</f>
        <v>GRN Processing</v>
      </c>
    </row>
    <row r="2973" customFormat="false" ht="15" hidden="false" customHeight="false" outlineLevel="0" collapsed="false">
      <c r="A2973" s="0" t="s">
        <v>8448</v>
      </c>
      <c r="B2973" s="0" t="s">
        <v>8449</v>
      </c>
      <c r="C2973" s="0" t="s">
        <v>170</v>
      </c>
      <c r="D2973" s="0" t="s">
        <v>147</v>
      </c>
      <c r="E2973" s="0" t="s">
        <v>8450</v>
      </c>
      <c r="F2973" s="0" t="s">
        <v>137</v>
      </c>
      <c r="G2973" s="0" t="s">
        <v>167</v>
      </c>
      <c r="H2973" s="17" t="n">
        <v>46275.6930555556</v>
      </c>
      <c r="I2973" s="17" t="n">
        <v>46275.7083333333</v>
      </c>
      <c r="J2973" s="17" t="n">
        <v>46275.7111111111</v>
      </c>
      <c r="K2973" s="17" t="n">
        <v>46275.7298611111</v>
      </c>
      <c r="L2973" s="17" t="n">
        <v>46275.7645833333</v>
      </c>
      <c r="M2973" s="17" t="n">
        <v>46275.8020833333</v>
      </c>
      <c r="N2973" s="17" t="n">
        <v>46275.8465277778</v>
      </c>
      <c r="O2973" s="17" t="n">
        <v>46275.8659722222</v>
      </c>
      <c r="P2973" s="17" t="n">
        <v>46275.8715277778</v>
      </c>
      <c r="Q2973" s="17" t="n">
        <v>46275.8861111111</v>
      </c>
      <c r="R2973" s="0" t="n">
        <v>255</v>
      </c>
      <c r="S2973" s="0" t="n">
        <v>0</v>
      </c>
      <c r="T2973" s="0" t="n">
        <v>0</v>
      </c>
      <c r="U2973" s="18" t="s">
        <v>130</v>
      </c>
      <c r="V2973" s="18" t="s">
        <v>144</v>
      </c>
      <c r="W2973" s="0" t="str">
        <f aca="false">IF(AND(X2973&gt;=6,X2973&lt;14),"A",IF(AND(X2973&gt;=14,X2973&lt;22),"B","C"))</f>
        <v>B</v>
      </c>
      <c r="X2973" s="18" t="n">
        <f aca="false">HOUR(H2973)</f>
        <v>16</v>
      </c>
      <c r="Y2973" s="18" t="n">
        <f aca="false">ROUND((I2973-H2973)*1440,0)</f>
        <v>22</v>
      </c>
      <c r="Z2973" s="18" t="n">
        <f aca="false">ROUND((J2973-I2973)*1440,0)</f>
        <v>4</v>
      </c>
      <c r="AA2973" s="18" t="n">
        <f aca="false">ROUND((K2973-J2973)*1440,0)</f>
        <v>27</v>
      </c>
      <c r="AB2973" s="18" t="n">
        <f aca="false">ROUND((L2973-K2973)*1440,0)</f>
        <v>50</v>
      </c>
      <c r="AC2973" s="18" t="n">
        <f aca="false">ROUND((M2973-L2973)*1440,0)</f>
        <v>54</v>
      </c>
      <c r="AD2973" s="18" t="n">
        <f aca="false">IF(N2973="","",ROUND((N2973-M2973)*1440,0))</f>
        <v>64</v>
      </c>
      <c r="AE2973" s="18" t="n">
        <f aca="false">IF(O2973="","",ROUND((O2973-N2973)*1440,0))</f>
        <v>28</v>
      </c>
      <c r="AF2973" s="18" t="n">
        <f aca="false">IF(P2973="","",ROUND((P2973-O2973)*1440,0))</f>
        <v>8</v>
      </c>
      <c r="AG2973" s="18" t="n">
        <f aca="false">IF(Q2973="","",ROUND((Q2973-P2973)*1440,0))</f>
        <v>21</v>
      </c>
      <c r="AH2973" s="18" t="n">
        <f aca="false">IF(Q2973="","",ROUND((Q2973-H2973)*1440,0))</f>
        <v>278</v>
      </c>
      <c r="AI2973" s="19" t="n">
        <f aca="false">ROUND(IF(O2973="",Assumptions!$B$25-K2973,O2973-K2973)*24,1)</f>
        <v>3.3</v>
      </c>
      <c r="AJ2973" s="20" t="n">
        <f aca="false">ROUND(MAX(N(Y2973)/Assumptions!$C$5, N(Z2973)/Assumptions!$C$6, N(AA2973)/Assumptions!$C$7, N(AB2973)/Assumptions!$C$8, N(AC2973)/Assumptions!$C$9, N(AD2973)/Assumptions!$C$10, N(AE2973)/Assumptions!$C$11, N(AF2973)/Assumptions!$C$12, N(AG2973)/Assumptions!$C$13),3)</f>
        <v>3.333</v>
      </c>
      <c r="AK2973" s="0" t="str">
        <f aca="false">IF(OR(U2973="Pending",U2973="On Hold"),"Open GRN (awaiting)",IF(AJ2973&lt;=1,"Within SLA",IF(ROUND(N(Y2973)/Assumptions!$C$5,3)=AJ2973,"Gate Wait",IF(ROUND(N(Z2973)/Assumptions!$C$6,3)=AJ2973,"Dock Wait",IF(ROUND(N(AA2973)/Assumptions!$C$7,3)=AJ2973,"Unloading",IF(ROUND(N(AB2973)/Assumptions!$C$8,3)=AJ2973,"Unload-to-QC Wait",IF(ROUND(N(AC2973)/Assumptions!$C$9,3)=AJ2973,"QC",IF(ROUND(N(AD2973)/Assumptions!$C$10,3)=AJ2973,"QC-to-GRN Wait",IF(ROUND(N(AE2973)/Assumptions!$C$11,3)=AJ2973,"GRN Processing",IF(ROUND(N(AF2973)/Assumptions!$C$12,3)=AJ2973,"GRN-to-Putaway Wait",IF(ROUND(N(AG2973)/Assumptions!$C$13,3)=AJ2973,"Putaway","Within SLA")))))))))))</f>
        <v>Unload-to-QC Wait</v>
      </c>
    </row>
    <row r="2974" customFormat="false" ht="15" hidden="false" customHeight="false" outlineLevel="0" collapsed="false">
      <c r="A2974" s="0" t="s">
        <v>8451</v>
      </c>
      <c r="B2974" s="0" t="s">
        <v>8452</v>
      </c>
      <c r="C2974" s="0" t="s">
        <v>286</v>
      </c>
      <c r="D2974" s="0" t="s">
        <v>147</v>
      </c>
      <c r="E2974" s="0" t="s">
        <v>1694</v>
      </c>
      <c r="F2974" s="0" t="s">
        <v>121</v>
      </c>
      <c r="G2974" s="0" t="s">
        <v>167</v>
      </c>
      <c r="H2974" s="17" t="n">
        <v>46275.7020833333</v>
      </c>
      <c r="I2974" s="17" t="n">
        <v>46275.7145833333</v>
      </c>
      <c r="J2974" s="17" t="n">
        <v>46275.71875</v>
      </c>
      <c r="K2974" s="17" t="n">
        <v>46275.7388888889</v>
      </c>
      <c r="L2974" s="17" t="n">
        <v>46275.7527777778</v>
      </c>
      <c r="M2974" s="17" t="n">
        <v>46275.7888888889</v>
      </c>
      <c r="N2974" s="17" t="n">
        <v>46275.8555555556</v>
      </c>
      <c r="O2974" s="17" t="n">
        <v>46275.8645833333</v>
      </c>
      <c r="P2974" s="17" t="n">
        <v>46275.8729166667</v>
      </c>
      <c r="Q2974" s="17" t="n">
        <v>46275.8888888889</v>
      </c>
      <c r="R2974" s="0" t="n">
        <v>71</v>
      </c>
      <c r="S2974" s="0" t="n">
        <v>0</v>
      </c>
      <c r="T2974" s="0" t="n">
        <v>0</v>
      </c>
      <c r="U2974" s="18" t="s">
        <v>130</v>
      </c>
      <c r="V2974" s="18" t="s">
        <v>156</v>
      </c>
      <c r="W2974" s="0" t="str">
        <f aca="false">IF(AND(X2974&gt;=6,X2974&lt;14),"A",IF(AND(X2974&gt;=14,X2974&lt;22),"B","C"))</f>
        <v>B</v>
      </c>
      <c r="X2974" s="18" t="n">
        <f aca="false">HOUR(H2974)</f>
        <v>16</v>
      </c>
      <c r="Y2974" s="18" t="n">
        <f aca="false">ROUND((I2974-H2974)*1440,0)</f>
        <v>18</v>
      </c>
      <c r="Z2974" s="18" t="n">
        <f aca="false">ROUND((J2974-I2974)*1440,0)</f>
        <v>6</v>
      </c>
      <c r="AA2974" s="18" t="n">
        <f aca="false">ROUND((K2974-J2974)*1440,0)</f>
        <v>29</v>
      </c>
      <c r="AB2974" s="18" t="n">
        <f aca="false">ROUND((L2974-K2974)*1440,0)</f>
        <v>20</v>
      </c>
      <c r="AC2974" s="18" t="n">
        <f aca="false">ROUND((M2974-L2974)*1440,0)</f>
        <v>52</v>
      </c>
      <c r="AD2974" s="18" t="n">
        <f aca="false">IF(N2974="","",ROUND((N2974-M2974)*1440,0))</f>
        <v>96</v>
      </c>
      <c r="AE2974" s="18" t="n">
        <f aca="false">IF(O2974="","",ROUND((O2974-N2974)*1440,0))</f>
        <v>13</v>
      </c>
      <c r="AF2974" s="18" t="n">
        <f aca="false">IF(P2974="","",ROUND((P2974-O2974)*1440,0))</f>
        <v>12</v>
      </c>
      <c r="AG2974" s="18" t="n">
        <f aca="false">IF(Q2974="","",ROUND((Q2974-P2974)*1440,0))</f>
        <v>23</v>
      </c>
      <c r="AH2974" s="18" t="n">
        <f aca="false">IF(Q2974="","",ROUND((Q2974-H2974)*1440,0))</f>
        <v>269</v>
      </c>
      <c r="AI2974" s="19" t="n">
        <f aca="false">ROUND(IF(O2974="",Assumptions!$B$25-K2974,O2974-K2974)*24,1)</f>
        <v>3</v>
      </c>
      <c r="AJ2974" s="20" t="n">
        <f aca="false">ROUND(MAX(N(Y2974)/Assumptions!$C$5, N(Z2974)/Assumptions!$C$6, N(AA2974)/Assumptions!$C$7, N(AB2974)/Assumptions!$C$8, N(AC2974)/Assumptions!$C$9, N(AD2974)/Assumptions!$C$10, N(AE2974)/Assumptions!$C$11, N(AF2974)/Assumptions!$C$12, N(AG2974)/Assumptions!$C$13),3)</f>
        <v>3.2</v>
      </c>
      <c r="AK2974" s="0" t="str">
        <f aca="false">IF(OR(U2974="Pending",U2974="On Hold"),"Open GRN (awaiting)",IF(AJ2974&lt;=1,"Within SLA",IF(ROUND(N(Y2974)/Assumptions!$C$5,3)=AJ2974,"Gate Wait",IF(ROUND(N(Z2974)/Assumptions!$C$6,3)=AJ2974,"Dock Wait",IF(ROUND(N(AA2974)/Assumptions!$C$7,3)=AJ2974,"Unloading",IF(ROUND(N(AB2974)/Assumptions!$C$8,3)=AJ2974,"Unload-to-QC Wait",IF(ROUND(N(AC2974)/Assumptions!$C$9,3)=AJ2974,"QC",IF(ROUND(N(AD2974)/Assumptions!$C$10,3)=AJ2974,"QC-to-GRN Wait",IF(ROUND(N(AE2974)/Assumptions!$C$11,3)=AJ2974,"GRN Processing",IF(ROUND(N(AF2974)/Assumptions!$C$12,3)=AJ2974,"GRN-to-Putaway Wait",IF(ROUND(N(AG2974)/Assumptions!$C$13,3)=AJ2974,"Putaway","Within SLA")))))))))))</f>
        <v>QC-to-GRN Wait</v>
      </c>
    </row>
    <row r="2975" customFormat="false" ht="15" hidden="false" customHeight="false" outlineLevel="0" collapsed="false">
      <c r="A2975" s="0" t="s">
        <v>8453</v>
      </c>
      <c r="B2975" s="0" t="s">
        <v>8454</v>
      </c>
      <c r="C2975" s="0" t="s">
        <v>142</v>
      </c>
      <c r="D2975" s="0" t="s">
        <v>147</v>
      </c>
      <c r="E2975" s="0" t="s">
        <v>191</v>
      </c>
      <c r="F2975" s="0" t="s">
        <v>137</v>
      </c>
      <c r="G2975" s="0" t="s">
        <v>150</v>
      </c>
      <c r="H2975" s="17" t="n">
        <v>46275.7131944444</v>
      </c>
      <c r="I2975" s="17" t="n">
        <v>46275.7652777778</v>
      </c>
      <c r="J2975" s="17" t="n">
        <v>46275.7701388889</v>
      </c>
      <c r="K2975" s="17" t="n">
        <v>46275.8277777778</v>
      </c>
      <c r="L2975" s="17" t="n">
        <v>46275.8381944444</v>
      </c>
      <c r="M2975" s="17" t="n">
        <v>46275.89375</v>
      </c>
      <c r="N2975" s="17" t="n">
        <v>46275.9708333333</v>
      </c>
      <c r="O2975" s="17" t="n">
        <v>46276.0055555556</v>
      </c>
      <c r="P2975" s="17" t="n">
        <v>46276.0125</v>
      </c>
      <c r="Q2975" s="17" t="n">
        <v>46276.025</v>
      </c>
      <c r="R2975" s="0" t="n">
        <v>549</v>
      </c>
      <c r="S2975" s="0" t="n">
        <v>0</v>
      </c>
      <c r="T2975" s="0" t="n">
        <v>0</v>
      </c>
      <c r="U2975" s="18" t="s">
        <v>130</v>
      </c>
      <c r="V2975" s="18" t="s">
        <v>131</v>
      </c>
      <c r="W2975" s="0" t="str">
        <f aca="false">IF(AND(X2975&gt;=6,X2975&lt;14),"A",IF(AND(X2975&gt;=14,X2975&lt;22),"B","C"))</f>
        <v>B</v>
      </c>
      <c r="X2975" s="18" t="n">
        <f aca="false">HOUR(H2975)</f>
        <v>17</v>
      </c>
      <c r="Y2975" s="18" t="n">
        <f aca="false">ROUND((I2975-H2975)*1440,0)</f>
        <v>75</v>
      </c>
      <c r="Z2975" s="18" t="n">
        <f aca="false">ROUND((J2975-I2975)*1440,0)</f>
        <v>7</v>
      </c>
      <c r="AA2975" s="18" t="n">
        <f aca="false">ROUND((K2975-J2975)*1440,0)</f>
        <v>83</v>
      </c>
      <c r="AB2975" s="18" t="n">
        <f aca="false">ROUND((L2975-K2975)*1440,0)</f>
        <v>15</v>
      </c>
      <c r="AC2975" s="18" t="n">
        <f aca="false">ROUND((M2975-L2975)*1440,0)</f>
        <v>80</v>
      </c>
      <c r="AD2975" s="18" t="n">
        <f aca="false">IF(N2975="","",ROUND((N2975-M2975)*1440,0))</f>
        <v>111</v>
      </c>
      <c r="AE2975" s="18" t="n">
        <f aca="false">IF(O2975="","",ROUND((O2975-N2975)*1440,0))</f>
        <v>50</v>
      </c>
      <c r="AF2975" s="18" t="n">
        <f aca="false">IF(P2975="","",ROUND((P2975-O2975)*1440,0))</f>
        <v>10</v>
      </c>
      <c r="AG2975" s="18" t="n">
        <f aca="false">IF(Q2975="","",ROUND((Q2975-P2975)*1440,0))</f>
        <v>18</v>
      </c>
      <c r="AH2975" s="18" t="n">
        <f aca="false">IF(Q2975="","",ROUND((Q2975-H2975)*1440,0))</f>
        <v>449</v>
      </c>
      <c r="AI2975" s="19" t="n">
        <f aca="false">ROUND(IF(O2975="",Assumptions!$B$25-K2975,O2975-K2975)*24,1)</f>
        <v>4.3</v>
      </c>
      <c r="AJ2975" s="20" t="n">
        <f aca="false">ROUND(MAX(N(Y2975)/Assumptions!$C$5, N(Z2975)/Assumptions!$C$6, N(AA2975)/Assumptions!$C$7, N(AB2975)/Assumptions!$C$8, N(AC2975)/Assumptions!$C$9, N(AD2975)/Assumptions!$C$10, N(AE2975)/Assumptions!$C$11, N(AF2975)/Assumptions!$C$12, N(AG2975)/Assumptions!$C$13),3)</f>
        <v>3.7</v>
      </c>
      <c r="AK2975" s="0" t="str">
        <f aca="false">IF(OR(U2975="Pending",U2975="On Hold"),"Open GRN (awaiting)",IF(AJ2975&lt;=1,"Within SLA",IF(ROUND(N(Y2975)/Assumptions!$C$5,3)=AJ2975,"Gate Wait",IF(ROUND(N(Z2975)/Assumptions!$C$6,3)=AJ2975,"Dock Wait",IF(ROUND(N(AA2975)/Assumptions!$C$7,3)=AJ2975,"Unloading",IF(ROUND(N(AB2975)/Assumptions!$C$8,3)=AJ2975,"Unload-to-QC Wait",IF(ROUND(N(AC2975)/Assumptions!$C$9,3)=AJ2975,"QC",IF(ROUND(N(AD2975)/Assumptions!$C$10,3)=AJ2975,"QC-to-GRN Wait",IF(ROUND(N(AE2975)/Assumptions!$C$11,3)=AJ2975,"GRN Processing",IF(ROUND(N(AF2975)/Assumptions!$C$12,3)=AJ2975,"GRN-to-Putaway Wait",IF(ROUND(N(AG2975)/Assumptions!$C$13,3)=AJ2975,"Putaway","Within SLA")))))))))))</f>
        <v>QC-to-GRN Wait</v>
      </c>
    </row>
    <row r="2976" customFormat="false" ht="15" hidden="false" customHeight="false" outlineLevel="0" collapsed="false">
      <c r="A2976" s="0" t="s">
        <v>8455</v>
      </c>
      <c r="B2976" s="0" t="s">
        <v>8456</v>
      </c>
      <c r="C2976" s="0" t="s">
        <v>159</v>
      </c>
      <c r="D2976" s="0" t="s">
        <v>135</v>
      </c>
      <c r="E2976" s="0" t="s">
        <v>2570</v>
      </c>
      <c r="F2976" s="0" t="s">
        <v>121</v>
      </c>
      <c r="G2976" s="0" t="s">
        <v>138</v>
      </c>
      <c r="H2976" s="17" t="n">
        <v>46275.7326388889</v>
      </c>
      <c r="I2976" s="17" t="n">
        <v>46275.75625</v>
      </c>
      <c r="J2976" s="17" t="n">
        <v>46275.76875</v>
      </c>
      <c r="K2976" s="17" t="n">
        <v>46275.7819444445</v>
      </c>
      <c r="L2976" s="17" t="n">
        <v>46275.7888888889</v>
      </c>
      <c r="M2976" s="17" t="n">
        <v>46275.8145833333</v>
      </c>
      <c r="N2976" s="17" t="n">
        <v>46275.8263888889</v>
      </c>
      <c r="O2976" s="17" t="n">
        <v>46275.8458333333</v>
      </c>
      <c r="P2976" s="17" t="n">
        <v>46275.85625</v>
      </c>
      <c r="Q2976" s="17" t="n">
        <v>46275.8944444444</v>
      </c>
      <c r="R2976" s="0" t="n">
        <v>180</v>
      </c>
      <c r="S2976" s="0" t="n">
        <v>0</v>
      </c>
      <c r="T2976" s="0" t="n">
        <v>0</v>
      </c>
      <c r="U2976" s="18" t="s">
        <v>130</v>
      </c>
      <c r="V2976" s="18" t="s">
        <v>144</v>
      </c>
      <c r="W2976" s="0" t="str">
        <f aca="false">IF(AND(X2976&gt;=6,X2976&lt;14),"A",IF(AND(X2976&gt;=14,X2976&lt;22),"B","C"))</f>
        <v>B</v>
      </c>
      <c r="X2976" s="18" t="n">
        <f aca="false">HOUR(H2976)</f>
        <v>17</v>
      </c>
      <c r="Y2976" s="18" t="n">
        <f aca="false">ROUND((I2976-H2976)*1440,0)</f>
        <v>34</v>
      </c>
      <c r="Z2976" s="18" t="n">
        <f aca="false">ROUND((J2976-I2976)*1440,0)</f>
        <v>18</v>
      </c>
      <c r="AA2976" s="18" t="n">
        <f aca="false">ROUND((K2976-J2976)*1440,0)</f>
        <v>19</v>
      </c>
      <c r="AB2976" s="18" t="n">
        <f aca="false">ROUND((L2976-K2976)*1440,0)</f>
        <v>10</v>
      </c>
      <c r="AC2976" s="18" t="n">
        <f aca="false">ROUND((M2976-L2976)*1440,0)</f>
        <v>37</v>
      </c>
      <c r="AD2976" s="18" t="n">
        <f aca="false">IF(N2976="","",ROUND((N2976-M2976)*1440,0))</f>
        <v>17</v>
      </c>
      <c r="AE2976" s="18" t="n">
        <f aca="false">IF(O2976="","",ROUND((O2976-N2976)*1440,0))</f>
        <v>28</v>
      </c>
      <c r="AF2976" s="18" t="n">
        <f aca="false">IF(P2976="","",ROUND((P2976-O2976)*1440,0))</f>
        <v>15</v>
      </c>
      <c r="AG2976" s="18" t="n">
        <f aca="false">IF(Q2976="","",ROUND((Q2976-P2976)*1440,0))</f>
        <v>55</v>
      </c>
      <c r="AH2976" s="18" t="n">
        <f aca="false">IF(Q2976="","",ROUND((Q2976-H2976)*1440,0))</f>
        <v>233</v>
      </c>
      <c r="AI2976" s="19" t="n">
        <f aca="false">ROUND(IF(O2976="",Assumptions!$B$25-K2976,O2976-K2976)*24,1)</f>
        <v>1.5</v>
      </c>
      <c r="AJ2976" s="20" t="n">
        <f aca="false">ROUND(MAX(N(Y2976)/Assumptions!$C$5, N(Z2976)/Assumptions!$C$6, N(AA2976)/Assumptions!$C$7, N(AB2976)/Assumptions!$C$8, N(AC2976)/Assumptions!$C$9, N(AD2976)/Assumptions!$C$10, N(AE2976)/Assumptions!$C$11, N(AF2976)/Assumptions!$C$12, N(AG2976)/Assumptions!$C$13),3)</f>
        <v>1.375</v>
      </c>
      <c r="AK2976" s="0" t="str">
        <f aca="false">IF(OR(U2976="Pending",U2976="On Hold"),"Open GRN (awaiting)",IF(AJ2976&lt;=1,"Within SLA",IF(ROUND(N(Y2976)/Assumptions!$C$5,3)=AJ2976,"Gate Wait",IF(ROUND(N(Z2976)/Assumptions!$C$6,3)=AJ2976,"Dock Wait",IF(ROUND(N(AA2976)/Assumptions!$C$7,3)=AJ2976,"Unloading",IF(ROUND(N(AB2976)/Assumptions!$C$8,3)=AJ2976,"Unload-to-QC Wait",IF(ROUND(N(AC2976)/Assumptions!$C$9,3)=AJ2976,"QC",IF(ROUND(N(AD2976)/Assumptions!$C$10,3)=AJ2976,"QC-to-GRN Wait",IF(ROUND(N(AE2976)/Assumptions!$C$11,3)=AJ2976,"GRN Processing",IF(ROUND(N(AF2976)/Assumptions!$C$12,3)=AJ2976,"GRN-to-Putaway Wait",IF(ROUND(N(AG2976)/Assumptions!$C$13,3)=AJ2976,"Putaway","Within SLA")))))))))))</f>
        <v>Putaway</v>
      </c>
    </row>
    <row r="2977" customFormat="false" ht="15" hidden="false" customHeight="false" outlineLevel="0" collapsed="false">
      <c r="A2977" s="0" t="s">
        <v>8457</v>
      </c>
      <c r="B2977" s="0" t="s">
        <v>8458</v>
      </c>
      <c r="C2977" s="0" t="s">
        <v>134</v>
      </c>
      <c r="D2977" s="0" t="s">
        <v>147</v>
      </c>
      <c r="E2977" s="0" t="s">
        <v>8459</v>
      </c>
      <c r="F2977" s="0" t="s">
        <v>172</v>
      </c>
      <c r="G2977" s="0" t="s">
        <v>167</v>
      </c>
      <c r="H2977" s="17" t="n">
        <v>46275.7645833333</v>
      </c>
      <c r="I2977" s="17" t="n">
        <v>46275.7715277778</v>
      </c>
      <c r="J2977" s="17" t="n">
        <v>46275.775</v>
      </c>
      <c r="K2977" s="17" t="n">
        <v>46275.7875</v>
      </c>
      <c r="L2977" s="17" t="n">
        <v>46275.7979166667</v>
      </c>
      <c r="M2977" s="17" t="n">
        <v>46275.8111111111</v>
      </c>
      <c r="N2977" s="17" t="n">
        <v>46275.8548611111</v>
      </c>
      <c r="O2977" s="17" t="n">
        <v>46275.9048611111</v>
      </c>
      <c r="P2977" s="17" t="n">
        <v>46275.9569444444</v>
      </c>
      <c r="Q2977" s="17" t="n">
        <v>46275.9680555556</v>
      </c>
      <c r="R2977" s="0" t="n">
        <v>180</v>
      </c>
      <c r="S2977" s="0" t="n">
        <v>0</v>
      </c>
      <c r="T2977" s="0" t="n">
        <v>0</v>
      </c>
      <c r="U2977" s="18" t="s">
        <v>130</v>
      </c>
      <c r="V2977" s="18" t="s">
        <v>139</v>
      </c>
      <c r="W2977" s="0" t="str">
        <f aca="false">IF(AND(X2977&gt;=6,X2977&lt;14),"A",IF(AND(X2977&gt;=14,X2977&lt;22),"B","C"))</f>
        <v>B</v>
      </c>
      <c r="X2977" s="18" t="n">
        <f aca="false">HOUR(H2977)</f>
        <v>18</v>
      </c>
      <c r="Y2977" s="18" t="n">
        <f aca="false">ROUND((I2977-H2977)*1440,0)</f>
        <v>10</v>
      </c>
      <c r="Z2977" s="18" t="n">
        <f aca="false">ROUND((J2977-I2977)*1440,0)</f>
        <v>5</v>
      </c>
      <c r="AA2977" s="18" t="n">
        <f aca="false">ROUND((K2977-J2977)*1440,0)</f>
        <v>18</v>
      </c>
      <c r="AB2977" s="18" t="n">
        <f aca="false">ROUND((L2977-K2977)*1440,0)</f>
        <v>15</v>
      </c>
      <c r="AC2977" s="18" t="n">
        <f aca="false">ROUND((M2977-L2977)*1440,0)</f>
        <v>19</v>
      </c>
      <c r="AD2977" s="18" t="n">
        <f aca="false">IF(N2977="","",ROUND((N2977-M2977)*1440,0))</f>
        <v>63</v>
      </c>
      <c r="AE2977" s="18" t="n">
        <f aca="false">IF(O2977="","",ROUND((O2977-N2977)*1440,0))</f>
        <v>72</v>
      </c>
      <c r="AF2977" s="18" t="n">
        <f aca="false">IF(P2977="","",ROUND((P2977-O2977)*1440,0))</f>
        <v>75</v>
      </c>
      <c r="AG2977" s="18" t="n">
        <f aca="false">IF(Q2977="","",ROUND((Q2977-P2977)*1440,0))</f>
        <v>16</v>
      </c>
      <c r="AH2977" s="18" t="n">
        <f aca="false">IF(Q2977="","",ROUND((Q2977-H2977)*1440,0))</f>
        <v>293</v>
      </c>
      <c r="AI2977" s="19" t="n">
        <f aca="false">ROUND(IF(O2977="",Assumptions!$B$25-K2977,O2977-K2977)*24,1)</f>
        <v>2.8</v>
      </c>
      <c r="AJ2977" s="20" t="n">
        <f aca="false">ROUND(MAX(N(Y2977)/Assumptions!$C$5, N(Z2977)/Assumptions!$C$6, N(AA2977)/Assumptions!$C$7, N(AB2977)/Assumptions!$C$8, N(AC2977)/Assumptions!$C$9, N(AD2977)/Assumptions!$C$10, N(AE2977)/Assumptions!$C$11, N(AF2977)/Assumptions!$C$12, N(AG2977)/Assumptions!$C$13),3)</f>
        <v>3.75</v>
      </c>
      <c r="AK2977" s="0" t="str">
        <f aca="false">IF(OR(U2977="Pending",U2977="On Hold"),"Open GRN (awaiting)",IF(AJ2977&lt;=1,"Within SLA",IF(ROUND(N(Y2977)/Assumptions!$C$5,3)=AJ2977,"Gate Wait",IF(ROUND(N(Z2977)/Assumptions!$C$6,3)=AJ2977,"Dock Wait",IF(ROUND(N(AA2977)/Assumptions!$C$7,3)=AJ2977,"Unloading",IF(ROUND(N(AB2977)/Assumptions!$C$8,3)=AJ2977,"Unload-to-QC Wait",IF(ROUND(N(AC2977)/Assumptions!$C$9,3)=AJ2977,"QC",IF(ROUND(N(AD2977)/Assumptions!$C$10,3)=AJ2977,"QC-to-GRN Wait",IF(ROUND(N(AE2977)/Assumptions!$C$11,3)=AJ2977,"GRN Processing",IF(ROUND(N(AF2977)/Assumptions!$C$12,3)=AJ2977,"GRN-to-Putaway Wait",IF(ROUND(N(AG2977)/Assumptions!$C$13,3)=AJ2977,"Putaway","Within SLA")))))))))))</f>
        <v>GRN-to-Putaway Wait</v>
      </c>
    </row>
    <row r="2978" customFormat="false" ht="15" hidden="false" customHeight="false" outlineLevel="0" collapsed="false">
      <c r="A2978" s="0" t="s">
        <v>8460</v>
      </c>
      <c r="B2978" s="0" t="s">
        <v>8461</v>
      </c>
      <c r="C2978" s="0" t="s">
        <v>218</v>
      </c>
      <c r="D2978" s="0" t="s">
        <v>135</v>
      </c>
      <c r="E2978" s="0" t="s">
        <v>1822</v>
      </c>
      <c r="F2978" s="0" t="s">
        <v>137</v>
      </c>
      <c r="G2978" s="0" t="s">
        <v>138</v>
      </c>
      <c r="H2978" s="17" t="n">
        <v>46275.775</v>
      </c>
      <c r="I2978" s="17" t="n">
        <v>46275.7840277778</v>
      </c>
      <c r="J2978" s="17" t="n">
        <v>46275.7916666667</v>
      </c>
      <c r="K2978" s="17" t="n">
        <v>46275.8173611111</v>
      </c>
      <c r="L2978" s="17" t="n">
        <v>46275.8291666667</v>
      </c>
      <c r="M2978" s="17" t="n">
        <v>46275.8576388889</v>
      </c>
      <c r="N2978" s="17" t="n">
        <v>46275.8847222222</v>
      </c>
      <c r="O2978" s="17" t="n">
        <v>46275.9215277778</v>
      </c>
      <c r="P2978" s="17" t="n">
        <v>46275.93125</v>
      </c>
      <c r="Q2978" s="17" t="n">
        <v>46275.9402777778</v>
      </c>
      <c r="R2978" s="0" t="n">
        <v>467</v>
      </c>
      <c r="S2978" s="0" t="n">
        <v>0</v>
      </c>
      <c r="T2978" s="0" t="n">
        <v>0</v>
      </c>
      <c r="U2978" s="18" t="s">
        <v>130</v>
      </c>
      <c r="V2978" s="18" t="s">
        <v>144</v>
      </c>
      <c r="W2978" s="0" t="str">
        <f aca="false">IF(AND(X2978&gt;=6,X2978&lt;14),"A",IF(AND(X2978&gt;=14,X2978&lt;22),"B","C"))</f>
        <v>B</v>
      </c>
      <c r="X2978" s="18" t="n">
        <f aca="false">HOUR(H2978)</f>
        <v>18</v>
      </c>
      <c r="Y2978" s="18" t="n">
        <f aca="false">ROUND((I2978-H2978)*1440,0)</f>
        <v>13</v>
      </c>
      <c r="Z2978" s="18" t="n">
        <f aca="false">ROUND((J2978-I2978)*1440,0)</f>
        <v>11</v>
      </c>
      <c r="AA2978" s="18" t="n">
        <f aca="false">ROUND((K2978-J2978)*1440,0)</f>
        <v>37</v>
      </c>
      <c r="AB2978" s="18" t="n">
        <f aca="false">ROUND((L2978-K2978)*1440,0)</f>
        <v>17</v>
      </c>
      <c r="AC2978" s="18" t="n">
        <f aca="false">ROUND((M2978-L2978)*1440,0)</f>
        <v>41</v>
      </c>
      <c r="AD2978" s="18" t="n">
        <f aca="false">IF(N2978="","",ROUND((N2978-M2978)*1440,0))</f>
        <v>39</v>
      </c>
      <c r="AE2978" s="18" t="n">
        <f aca="false">IF(O2978="","",ROUND((O2978-N2978)*1440,0))</f>
        <v>53</v>
      </c>
      <c r="AF2978" s="18" t="n">
        <f aca="false">IF(P2978="","",ROUND((P2978-O2978)*1440,0))</f>
        <v>14</v>
      </c>
      <c r="AG2978" s="18" t="n">
        <f aca="false">IF(Q2978="","",ROUND((Q2978-P2978)*1440,0))</f>
        <v>13</v>
      </c>
      <c r="AH2978" s="18" t="n">
        <f aca="false">IF(Q2978="","",ROUND((Q2978-H2978)*1440,0))</f>
        <v>238</v>
      </c>
      <c r="AI2978" s="19" t="n">
        <f aca="false">ROUND(IF(O2978="",Assumptions!$B$25-K2978,O2978-K2978)*24,1)</f>
        <v>2.5</v>
      </c>
      <c r="AJ2978" s="20" t="n">
        <f aca="false">ROUND(MAX(N(Y2978)/Assumptions!$C$5, N(Z2978)/Assumptions!$C$6, N(AA2978)/Assumptions!$C$7, N(AB2978)/Assumptions!$C$8, N(AC2978)/Assumptions!$C$9, N(AD2978)/Assumptions!$C$10, N(AE2978)/Assumptions!$C$11, N(AF2978)/Assumptions!$C$12, N(AG2978)/Assumptions!$C$13),3)</f>
        <v>1.3</v>
      </c>
      <c r="AK2978" s="0" t="str">
        <f aca="false">IF(OR(U2978="Pending",U2978="On Hold"),"Open GRN (awaiting)",IF(AJ2978&lt;=1,"Within SLA",IF(ROUND(N(Y2978)/Assumptions!$C$5,3)=AJ2978,"Gate Wait",IF(ROUND(N(Z2978)/Assumptions!$C$6,3)=AJ2978,"Dock Wait",IF(ROUND(N(AA2978)/Assumptions!$C$7,3)=AJ2978,"Unloading",IF(ROUND(N(AB2978)/Assumptions!$C$8,3)=AJ2978,"Unload-to-QC Wait",IF(ROUND(N(AC2978)/Assumptions!$C$9,3)=AJ2978,"QC",IF(ROUND(N(AD2978)/Assumptions!$C$10,3)=AJ2978,"QC-to-GRN Wait",IF(ROUND(N(AE2978)/Assumptions!$C$11,3)=AJ2978,"GRN Processing",IF(ROUND(N(AF2978)/Assumptions!$C$12,3)=AJ2978,"GRN-to-Putaway Wait",IF(ROUND(N(AG2978)/Assumptions!$C$13,3)=AJ2978,"Putaway","Within SLA")))))))))))</f>
        <v>QC-to-GRN Wait</v>
      </c>
    </row>
    <row r="2979" customFormat="false" ht="15" hidden="false" customHeight="false" outlineLevel="0" collapsed="false">
      <c r="A2979" s="0" t="s">
        <v>8462</v>
      </c>
      <c r="B2979" s="0" t="s">
        <v>8463</v>
      </c>
      <c r="C2979" s="0" t="s">
        <v>159</v>
      </c>
      <c r="D2979" s="0" t="s">
        <v>119</v>
      </c>
      <c r="E2979" s="0" t="s">
        <v>8464</v>
      </c>
      <c r="F2979" s="0" t="s">
        <v>172</v>
      </c>
      <c r="G2979" s="0" t="s">
        <v>122</v>
      </c>
      <c r="H2979" s="17" t="n">
        <v>46275.775</v>
      </c>
      <c r="I2979" s="17" t="n">
        <v>46275.7930555556</v>
      </c>
      <c r="J2979" s="17" t="n">
        <v>46275.7993055556</v>
      </c>
      <c r="K2979" s="17" t="n">
        <v>46275.8451388889</v>
      </c>
      <c r="L2979" s="17" t="n">
        <v>46275.8555555556</v>
      </c>
      <c r="M2979" s="17" t="n">
        <v>46275.8680555556</v>
      </c>
      <c r="N2979" s="17" t="n">
        <v>46275.9083333333</v>
      </c>
      <c r="O2979" s="17" t="n">
        <v>46275.95625</v>
      </c>
      <c r="P2979" s="17" t="n">
        <v>46275.9645833333</v>
      </c>
      <c r="Q2979" s="17" t="n">
        <v>46275.9729166667</v>
      </c>
      <c r="R2979" s="0" t="n">
        <v>422</v>
      </c>
      <c r="S2979" s="0" t="n">
        <v>0</v>
      </c>
      <c r="T2979" s="0" t="n">
        <v>0</v>
      </c>
      <c r="U2979" s="18" t="s">
        <v>130</v>
      </c>
      <c r="V2979" s="18" t="s">
        <v>131</v>
      </c>
      <c r="W2979" s="0" t="str">
        <f aca="false">IF(AND(X2979&gt;=6,X2979&lt;14),"A",IF(AND(X2979&gt;=14,X2979&lt;22),"B","C"))</f>
        <v>B</v>
      </c>
      <c r="X2979" s="18" t="n">
        <f aca="false">HOUR(H2979)</f>
        <v>18</v>
      </c>
      <c r="Y2979" s="18" t="n">
        <f aca="false">ROUND((I2979-H2979)*1440,0)</f>
        <v>26</v>
      </c>
      <c r="Z2979" s="18" t="n">
        <f aca="false">ROUND((J2979-I2979)*1440,0)</f>
        <v>9</v>
      </c>
      <c r="AA2979" s="18" t="n">
        <f aca="false">ROUND((K2979-J2979)*1440,0)</f>
        <v>66</v>
      </c>
      <c r="AB2979" s="18" t="n">
        <f aca="false">ROUND((L2979-K2979)*1440,0)</f>
        <v>15</v>
      </c>
      <c r="AC2979" s="18" t="n">
        <f aca="false">ROUND((M2979-L2979)*1440,0)</f>
        <v>18</v>
      </c>
      <c r="AD2979" s="18" t="n">
        <f aca="false">IF(N2979="","",ROUND((N2979-M2979)*1440,0))</f>
        <v>58</v>
      </c>
      <c r="AE2979" s="18" t="n">
        <f aca="false">IF(O2979="","",ROUND((O2979-N2979)*1440,0))</f>
        <v>69</v>
      </c>
      <c r="AF2979" s="18" t="n">
        <f aca="false">IF(P2979="","",ROUND((P2979-O2979)*1440,0))</f>
        <v>12</v>
      </c>
      <c r="AG2979" s="18" t="n">
        <f aca="false">IF(Q2979="","",ROUND((Q2979-P2979)*1440,0))</f>
        <v>12</v>
      </c>
      <c r="AH2979" s="18" t="n">
        <f aca="false">IF(Q2979="","",ROUND((Q2979-H2979)*1440,0))</f>
        <v>285</v>
      </c>
      <c r="AI2979" s="19" t="n">
        <f aca="false">ROUND(IF(O2979="",Assumptions!$B$25-K2979,O2979-K2979)*24,1)</f>
        <v>2.7</v>
      </c>
      <c r="AJ2979" s="20" t="n">
        <f aca="false">ROUND(MAX(N(Y2979)/Assumptions!$C$5, N(Z2979)/Assumptions!$C$6, N(AA2979)/Assumptions!$C$7, N(AB2979)/Assumptions!$C$8, N(AC2979)/Assumptions!$C$9, N(AD2979)/Assumptions!$C$10, N(AE2979)/Assumptions!$C$11, N(AF2979)/Assumptions!$C$12, N(AG2979)/Assumptions!$C$13),3)</f>
        <v>1.933</v>
      </c>
      <c r="AK2979" s="0" t="str">
        <f aca="false">IF(OR(U2979="Pending",U2979="On Hold"),"Open GRN (awaiting)",IF(AJ2979&lt;=1,"Within SLA",IF(ROUND(N(Y2979)/Assumptions!$C$5,3)=AJ2979,"Gate Wait",IF(ROUND(N(Z2979)/Assumptions!$C$6,3)=AJ2979,"Dock Wait",IF(ROUND(N(AA2979)/Assumptions!$C$7,3)=AJ2979,"Unloading",IF(ROUND(N(AB2979)/Assumptions!$C$8,3)=AJ2979,"Unload-to-QC Wait",IF(ROUND(N(AC2979)/Assumptions!$C$9,3)=AJ2979,"QC",IF(ROUND(N(AD2979)/Assumptions!$C$10,3)=AJ2979,"QC-to-GRN Wait",IF(ROUND(N(AE2979)/Assumptions!$C$11,3)=AJ2979,"GRN Processing",IF(ROUND(N(AF2979)/Assumptions!$C$12,3)=AJ2979,"GRN-to-Putaway Wait",IF(ROUND(N(AG2979)/Assumptions!$C$13,3)=AJ2979,"Putaway","Within SLA")))))))))))</f>
        <v>QC-to-GRN Wait</v>
      </c>
    </row>
    <row r="2980" customFormat="false" ht="15" hidden="false" customHeight="false" outlineLevel="0" collapsed="false">
      <c r="A2980" s="0" t="s">
        <v>8465</v>
      </c>
      <c r="B2980" s="0" t="s">
        <v>8466</v>
      </c>
      <c r="C2980" s="0" t="s">
        <v>118</v>
      </c>
      <c r="D2980" s="0" t="s">
        <v>119</v>
      </c>
      <c r="E2980" s="0" t="s">
        <v>4783</v>
      </c>
      <c r="F2980" s="0" t="s">
        <v>121</v>
      </c>
      <c r="G2980" s="0" t="s">
        <v>122</v>
      </c>
      <c r="H2980" s="17" t="n">
        <v>46275.8291666667</v>
      </c>
      <c r="I2980" s="17" t="n">
        <v>46275.8402777778</v>
      </c>
      <c r="J2980" s="17" t="n">
        <v>46275.84375</v>
      </c>
      <c r="K2980" s="17" t="n">
        <v>46275.8645833333</v>
      </c>
      <c r="L2980" s="17" t="n">
        <v>46275.8784722222</v>
      </c>
      <c r="M2980" s="17" t="n">
        <v>46275.8930555556</v>
      </c>
      <c r="N2980" s="17" t="n">
        <v>46275.9472222222</v>
      </c>
      <c r="O2980" s="17" t="n">
        <v>46276.0006944445</v>
      </c>
      <c r="P2980" s="17" t="n">
        <v>46276.0215277778</v>
      </c>
      <c r="Q2980" s="17" t="n">
        <v>46276.0375</v>
      </c>
      <c r="R2980" s="0" t="n">
        <v>242</v>
      </c>
      <c r="S2980" s="0" t="n">
        <v>0</v>
      </c>
      <c r="T2980" s="0" t="n">
        <v>0</v>
      </c>
      <c r="U2980" s="18" t="s">
        <v>130</v>
      </c>
      <c r="V2980" s="18" t="s">
        <v>131</v>
      </c>
      <c r="W2980" s="0" t="str">
        <f aca="false">IF(AND(X2980&gt;=6,X2980&lt;14),"A",IF(AND(X2980&gt;=14,X2980&lt;22),"B","C"))</f>
        <v>B</v>
      </c>
      <c r="X2980" s="18" t="n">
        <f aca="false">HOUR(H2980)</f>
        <v>19</v>
      </c>
      <c r="Y2980" s="18" t="n">
        <f aca="false">ROUND((I2980-H2980)*1440,0)</f>
        <v>16</v>
      </c>
      <c r="Z2980" s="18" t="n">
        <f aca="false">ROUND((J2980-I2980)*1440,0)</f>
        <v>5</v>
      </c>
      <c r="AA2980" s="18" t="n">
        <f aca="false">ROUND((K2980-J2980)*1440,0)</f>
        <v>30</v>
      </c>
      <c r="AB2980" s="18" t="n">
        <f aca="false">ROUND((L2980-K2980)*1440,0)</f>
        <v>20</v>
      </c>
      <c r="AC2980" s="18" t="n">
        <f aca="false">ROUND((M2980-L2980)*1440,0)</f>
        <v>21</v>
      </c>
      <c r="AD2980" s="18" t="n">
        <f aca="false">IF(N2980="","",ROUND((N2980-M2980)*1440,0))</f>
        <v>78</v>
      </c>
      <c r="AE2980" s="18" t="n">
        <f aca="false">IF(O2980="","",ROUND((O2980-N2980)*1440,0))</f>
        <v>77</v>
      </c>
      <c r="AF2980" s="18" t="n">
        <f aca="false">IF(P2980="","",ROUND((P2980-O2980)*1440,0))</f>
        <v>30</v>
      </c>
      <c r="AG2980" s="18" t="n">
        <f aca="false">IF(Q2980="","",ROUND((Q2980-P2980)*1440,0))</f>
        <v>23</v>
      </c>
      <c r="AH2980" s="18" t="n">
        <f aca="false">IF(Q2980="","",ROUND((Q2980-H2980)*1440,0))</f>
        <v>300</v>
      </c>
      <c r="AI2980" s="19" t="n">
        <f aca="false">ROUND(IF(O2980="",Assumptions!$B$25-K2980,O2980-K2980)*24,1)</f>
        <v>3.3</v>
      </c>
      <c r="AJ2980" s="20" t="n">
        <f aca="false">ROUND(MAX(N(Y2980)/Assumptions!$C$5, N(Z2980)/Assumptions!$C$6, N(AA2980)/Assumptions!$C$7, N(AB2980)/Assumptions!$C$8, N(AC2980)/Assumptions!$C$9, N(AD2980)/Assumptions!$C$10, N(AE2980)/Assumptions!$C$11, N(AF2980)/Assumptions!$C$12, N(AG2980)/Assumptions!$C$13),3)</f>
        <v>2.6</v>
      </c>
      <c r="AK2980" s="0" t="str">
        <f aca="false">IF(OR(U2980="Pending",U2980="On Hold"),"Open GRN (awaiting)",IF(AJ2980&lt;=1,"Within SLA",IF(ROUND(N(Y2980)/Assumptions!$C$5,3)=AJ2980,"Gate Wait",IF(ROUND(N(Z2980)/Assumptions!$C$6,3)=AJ2980,"Dock Wait",IF(ROUND(N(AA2980)/Assumptions!$C$7,3)=AJ2980,"Unloading",IF(ROUND(N(AB2980)/Assumptions!$C$8,3)=AJ2980,"Unload-to-QC Wait",IF(ROUND(N(AC2980)/Assumptions!$C$9,3)=AJ2980,"QC",IF(ROUND(N(AD2980)/Assumptions!$C$10,3)=AJ2980,"QC-to-GRN Wait",IF(ROUND(N(AE2980)/Assumptions!$C$11,3)=AJ2980,"GRN Processing",IF(ROUND(N(AF2980)/Assumptions!$C$12,3)=AJ2980,"GRN-to-Putaway Wait",IF(ROUND(N(AG2980)/Assumptions!$C$13,3)=AJ2980,"Putaway","Within SLA")))))))))))</f>
        <v>QC-to-GRN Wait</v>
      </c>
    </row>
    <row r="2981" customFormat="false" ht="15" hidden="false" customHeight="false" outlineLevel="0" collapsed="false">
      <c r="A2981" s="0" t="s">
        <v>8467</v>
      </c>
      <c r="B2981" s="0" t="s">
        <v>8468</v>
      </c>
      <c r="C2981" s="0" t="s">
        <v>134</v>
      </c>
      <c r="D2981" s="0" t="s">
        <v>147</v>
      </c>
      <c r="E2981" s="0" t="s">
        <v>8469</v>
      </c>
      <c r="F2981" s="0" t="s">
        <v>149</v>
      </c>
      <c r="G2981" s="0" t="s">
        <v>167</v>
      </c>
      <c r="H2981" s="17" t="n">
        <v>46275.9652777778</v>
      </c>
      <c r="I2981" s="17" t="n">
        <v>46275.9763888889</v>
      </c>
      <c r="J2981" s="17" t="n">
        <v>46275.9791666667</v>
      </c>
      <c r="K2981" s="17" t="n">
        <v>46276.0041666667</v>
      </c>
      <c r="L2981" s="17" t="n">
        <v>46276.0111111111</v>
      </c>
      <c r="M2981" s="17" t="n">
        <v>46276.0611111111</v>
      </c>
      <c r="N2981" s="17" t="n">
        <v>46276.0763888889</v>
      </c>
      <c r="O2981" s="17" t="n">
        <v>46276.1201388889</v>
      </c>
      <c r="P2981" s="17" t="n">
        <v>46276.1256944445</v>
      </c>
      <c r="Q2981" s="17" t="n">
        <v>46276.1381944444</v>
      </c>
      <c r="R2981" s="0" t="n">
        <v>381</v>
      </c>
      <c r="S2981" s="0" t="n">
        <v>0</v>
      </c>
      <c r="T2981" s="0" t="n">
        <v>0</v>
      </c>
      <c r="U2981" s="18" t="s">
        <v>130</v>
      </c>
      <c r="V2981" s="18" t="s">
        <v>82</v>
      </c>
      <c r="W2981" s="0" t="str">
        <f aca="false">IF(AND(X2981&gt;=6,X2981&lt;14),"A",IF(AND(X2981&gt;=14,X2981&lt;22),"B","C"))</f>
        <v>C</v>
      </c>
      <c r="X2981" s="18" t="n">
        <f aca="false">HOUR(H2981)</f>
        <v>23</v>
      </c>
      <c r="Y2981" s="18" t="n">
        <f aca="false">ROUND((I2981-H2981)*1440,0)</f>
        <v>16</v>
      </c>
      <c r="Z2981" s="18" t="n">
        <f aca="false">ROUND((J2981-I2981)*1440,0)</f>
        <v>4</v>
      </c>
      <c r="AA2981" s="18" t="n">
        <f aca="false">ROUND((K2981-J2981)*1440,0)</f>
        <v>36</v>
      </c>
      <c r="AB2981" s="18" t="n">
        <f aca="false">ROUND((L2981-K2981)*1440,0)</f>
        <v>10</v>
      </c>
      <c r="AC2981" s="18" t="n">
        <f aca="false">ROUND((M2981-L2981)*1440,0)</f>
        <v>72</v>
      </c>
      <c r="AD2981" s="18" t="n">
        <f aca="false">IF(N2981="","",ROUND((N2981-M2981)*1440,0))</f>
        <v>22</v>
      </c>
      <c r="AE2981" s="18" t="n">
        <f aca="false">IF(O2981="","",ROUND((O2981-N2981)*1440,0))</f>
        <v>63</v>
      </c>
      <c r="AF2981" s="18" t="n">
        <f aca="false">IF(P2981="","",ROUND((P2981-O2981)*1440,0))</f>
        <v>8</v>
      </c>
      <c r="AG2981" s="18" t="n">
        <f aca="false">IF(Q2981="","",ROUND((Q2981-P2981)*1440,0))</f>
        <v>18</v>
      </c>
      <c r="AH2981" s="18" t="n">
        <f aca="false">IF(Q2981="","",ROUND((Q2981-H2981)*1440,0))</f>
        <v>249</v>
      </c>
      <c r="AI2981" s="19" t="n">
        <f aca="false">ROUND(IF(O2981="",Assumptions!$B$25-K2981,O2981-K2981)*24,1)</f>
        <v>2.8</v>
      </c>
      <c r="AJ2981" s="20" t="n">
        <f aca="false">ROUND(MAX(N(Y2981)/Assumptions!$C$5, N(Z2981)/Assumptions!$C$6, N(AA2981)/Assumptions!$C$7, N(AB2981)/Assumptions!$C$8, N(AC2981)/Assumptions!$C$9, N(AD2981)/Assumptions!$C$10, N(AE2981)/Assumptions!$C$11, N(AF2981)/Assumptions!$C$12, N(AG2981)/Assumptions!$C$13),3)</f>
        <v>1.6</v>
      </c>
      <c r="AK2981" s="0" t="str">
        <f aca="false">IF(OR(U2981="Pending",U2981="On Hold"),"Open GRN (awaiting)",IF(AJ2981&lt;=1,"Within SLA",IF(ROUND(N(Y2981)/Assumptions!$C$5,3)=AJ2981,"Gate Wait",IF(ROUND(N(Z2981)/Assumptions!$C$6,3)=AJ2981,"Dock Wait",IF(ROUND(N(AA2981)/Assumptions!$C$7,3)=AJ2981,"Unloading",IF(ROUND(N(AB2981)/Assumptions!$C$8,3)=AJ2981,"Unload-to-QC Wait",IF(ROUND(N(AC2981)/Assumptions!$C$9,3)=AJ2981,"QC",IF(ROUND(N(AD2981)/Assumptions!$C$10,3)=AJ2981,"QC-to-GRN Wait",IF(ROUND(N(AE2981)/Assumptions!$C$11,3)=AJ2981,"GRN Processing",IF(ROUND(N(AF2981)/Assumptions!$C$12,3)=AJ2981,"GRN-to-Putaway Wait",IF(ROUND(N(AG2981)/Assumptions!$C$13,3)=AJ2981,"Putaway","Within SLA")))))))))))</f>
        <v>QC</v>
      </c>
    </row>
    <row r="2982" customFormat="false" ht="15" hidden="false" customHeight="false" outlineLevel="0" collapsed="false">
      <c r="A2982" s="0" t="s">
        <v>8470</v>
      </c>
      <c r="B2982" s="0" t="s">
        <v>8471</v>
      </c>
      <c r="C2982" s="0" t="s">
        <v>159</v>
      </c>
      <c r="D2982" s="0" t="s">
        <v>135</v>
      </c>
      <c r="E2982" s="0" t="s">
        <v>2576</v>
      </c>
      <c r="F2982" s="0" t="s">
        <v>128</v>
      </c>
      <c r="G2982" s="0" t="s">
        <v>178</v>
      </c>
      <c r="H2982" s="17" t="n">
        <v>46276.2631944444</v>
      </c>
      <c r="I2982" s="17" t="n">
        <v>46276.2694444444</v>
      </c>
      <c r="J2982" s="17" t="n">
        <v>46276.2715277778</v>
      </c>
      <c r="K2982" s="17" t="n">
        <v>46276.3118055556</v>
      </c>
      <c r="L2982" s="17" t="n">
        <v>46276.3145833333</v>
      </c>
      <c r="M2982" s="17" t="n">
        <v>46276.3326388889</v>
      </c>
      <c r="N2982" s="17" t="n">
        <v>46276.3513888889</v>
      </c>
      <c r="O2982" s="17" t="n">
        <v>46276.4027777778</v>
      </c>
      <c r="P2982" s="17" t="n">
        <v>46276.4395833333</v>
      </c>
      <c r="Q2982" s="17" t="n">
        <v>46276.4472222222</v>
      </c>
      <c r="R2982" s="0" t="n">
        <v>1208</v>
      </c>
      <c r="S2982" s="0" t="n">
        <v>0</v>
      </c>
      <c r="T2982" s="0" t="n">
        <v>0</v>
      </c>
      <c r="U2982" s="18" t="s">
        <v>130</v>
      </c>
      <c r="V2982" s="18" t="s">
        <v>144</v>
      </c>
      <c r="W2982" s="0" t="str">
        <f aca="false">IF(AND(X2982&gt;=6,X2982&lt;14),"A",IF(AND(X2982&gt;=14,X2982&lt;22),"B","C"))</f>
        <v>A</v>
      </c>
      <c r="X2982" s="18" t="n">
        <f aca="false">HOUR(H2982)</f>
        <v>6</v>
      </c>
      <c r="Y2982" s="18" t="n">
        <f aca="false">ROUND((I2982-H2982)*1440,0)</f>
        <v>9</v>
      </c>
      <c r="Z2982" s="18" t="n">
        <f aca="false">ROUND((J2982-I2982)*1440,0)</f>
        <v>3</v>
      </c>
      <c r="AA2982" s="18" t="n">
        <f aca="false">ROUND((K2982-J2982)*1440,0)</f>
        <v>58</v>
      </c>
      <c r="AB2982" s="18" t="n">
        <f aca="false">ROUND((L2982-K2982)*1440,0)</f>
        <v>4</v>
      </c>
      <c r="AC2982" s="18" t="n">
        <f aca="false">ROUND((M2982-L2982)*1440,0)</f>
        <v>26</v>
      </c>
      <c r="AD2982" s="18" t="n">
        <f aca="false">IF(N2982="","",ROUND((N2982-M2982)*1440,0))</f>
        <v>27</v>
      </c>
      <c r="AE2982" s="18" t="n">
        <f aca="false">IF(O2982="","",ROUND((O2982-N2982)*1440,0))</f>
        <v>74</v>
      </c>
      <c r="AF2982" s="18" t="n">
        <f aca="false">IF(P2982="","",ROUND((P2982-O2982)*1440,0))</f>
        <v>53</v>
      </c>
      <c r="AG2982" s="18" t="n">
        <f aca="false">IF(Q2982="","",ROUND((Q2982-P2982)*1440,0))</f>
        <v>11</v>
      </c>
      <c r="AH2982" s="18" t="n">
        <f aca="false">IF(Q2982="","",ROUND((Q2982-H2982)*1440,0))</f>
        <v>265</v>
      </c>
      <c r="AI2982" s="19" t="n">
        <f aca="false">ROUND(IF(O2982="",Assumptions!$B$25-K2982,O2982-K2982)*24,1)</f>
        <v>2.2</v>
      </c>
      <c r="AJ2982" s="20" t="n">
        <f aca="false">ROUND(MAX(N(Y2982)/Assumptions!$C$5, N(Z2982)/Assumptions!$C$6, N(AA2982)/Assumptions!$C$7, N(AB2982)/Assumptions!$C$8, N(AC2982)/Assumptions!$C$9, N(AD2982)/Assumptions!$C$10, N(AE2982)/Assumptions!$C$11, N(AF2982)/Assumptions!$C$12, N(AG2982)/Assumptions!$C$13),3)</f>
        <v>2.65</v>
      </c>
      <c r="AK2982" s="0" t="str">
        <f aca="false">IF(OR(U2982="Pending",U2982="On Hold"),"Open GRN (awaiting)",IF(AJ2982&lt;=1,"Within SLA",IF(ROUND(N(Y2982)/Assumptions!$C$5,3)=AJ2982,"Gate Wait",IF(ROUND(N(Z2982)/Assumptions!$C$6,3)=AJ2982,"Dock Wait",IF(ROUND(N(AA2982)/Assumptions!$C$7,3)=AJ2982,"Unloading",IF(ROUND(N(AB2982)/Assumptions!$C$8,3)=AJ2982,"Unload-to-QC Wait",IF(ROUND(N(AC2982)/Assumptions!$C$9,3)=AJ2982,"QC",IF(ROUND(N(AD2982)/Assumptions!$C$10,3)=AJ2982,"QC-to-GRN Wait",IF(ROUND(N(AE2982)/Assumptions!$C$11,3)=AJ2982,"GRN Processing",IF(ROUND(N(AF2982)/Assumptions!$C$12,3)=AJ2982,"GRN-to-Putaway Wait",IF(ROUND(N(AG2982)/Assumptions!$C$13,3)=AJ2982,"Putaway","Within SLA")))))))))))</f>
        <v>GRN-to-Putaway Wait</v>
      </c>
    </row>
    <row r="2983" customFormat="false" ht="15" hidden="false" customHeight="false" outlineLevel="0" collapsed="false">
      <c r="A2983" s="0" t="s">
        <v>8472</v>
      </c>
      <c r="B2983" s="0" t="s">
        <v>8473</v>
      </c>
      <c r="C2983" s="0" t="s">
        <v>286</v>
      </c>
      <c r="D2983" s="0" t="s">
        <v>147</v>
      </c>
      <c r="E2983" s="0" t="s">
        <v>8474</v>
      </c>
      <c r="F2983" s="0" t="s">
        <v>121</v>
      </c>
      <c r="G2983" s="0" t="s">
        <v>150</v>
      </c>
      <c r="H2983" s="17" t="n">
        <v>46276.2833333333</v>
      </c>
      <c r="I2983" s="17" t="n">
        <v>46276.3104166667</v>
      </c>
      <c r="J2983" s="17" t="n">
        <v>46276.3145833333</v>
      </c>
      <c r="K2983" s="17" t="n">
        <v>46276.3631944444</v>
      </c>
      <c r="L2983" s="17" t="n">
        <v>46276.3673611111</v>
      </c>
      <c r="M2983" s="17" t="n">
        <v>46276.3833333333</v>
      </c>
      <c r="N2983" s="17" t="n">
        <v>46276.4118055556</v>
      </c>
      <c r="O2983" s="17" t="n">
        <v>46276.4229166667</v>
      </c>
      <c r="P2983" s="17" t="n">
        <v>46276.4291666667</v>
      </c>
      <c r="Q2983" s="17" t="n">
        <v>46276.4402777778</v>
      </c>
      <c r="R2983" s="0" t="n">
        <v>574</v>
      </c>
      <c r="S2983" s="0" t="n">
        <v>0</v>
      </c>
      <c r="T2983" s="0" t="n">
        <v>0</v>
      </c>
      <c r="U2983" s="18" t="s">
        <v>130</v>
      </c>
      <c r="V2983" s="18" t="s">
        <v>144</v>
      </c>
      <c r="W2983" s="0" t="str">
        <f aca="false">IF(AND(X2983&gt;=6,X2983&lt;14),"A",IF(AND(X2983&gt;=14,X2983&lt;22),"B","C"))</f>
        <v>A</v>
      </c>
      <c r="X2983" s="18" t="n">
        <f aca="false">HOUR(H2983)</f>
        <v>6</v>
      </c>
      <c r="Y2983" s="18" t="n">
        <f aca="false">ROUND((I2983-H2983)*1440,0)</f>
        <v>39</v>
      </c>
      <c r="Z2983" s="18" t="n">
        <f aca="false">ROUND((J2983-I2983)*1440,0)</f>
        <v>6</v>
      </c>
      <c r="AA2983" s="18" t="n">
        <f aca="false">ROUND((K2983-J2983)*1440,0)</f>
        <v>70</v>
      </c>
      <c r="AB2983" s="18" t="n">
        <f aca="false">ROUND((L2983-K2983)*1440,0)</f>
        <v>6</v>
      </c>
      <c r="AC2983" s="18" t="n">
        <f aca="false">ROUND((M2983-L2983)*1440,0)</f>
        <v>23</v>
      </c>
      <c r="AD2983" s="18" t="n">
        <f aca="false">IF(N2983="","",ROUND((N2983-M2983)*1440,0))</f>
        <v>41</v>
      </c>
      <c r="AE2983" s="18" t="n">
        <f aca="false">IF(O2983="","",ROUND((O2983-N2983)*1440,0))</f>
        <v>16</v>
      </c>
      <c r="AF2983" s="18" t="n">
        <f aca="false">IF(P2983="","",ROUND((P2983-O2983)*1440,0))</f>
        <v>9</v>
      </c>
      <c r="AG2983" s="18" t="n">
        <f aca="false">IF(Q2983="","",ROUND((Q2983-P2983)*1440,0))</f>
        <v>16</v>
      </c>
      <c r="AH2983" s="18" t="n">
        <f aca="false">IF(Q2983="","",ROUND((Q2983-H2983)*1440,0))</f>
        <v>226</v>
      </c>
      <c r="AI2983" s="19" t="n">
        <f aca="false">ROUND(IF(O2983="",Assumptions!$B$25-K2983,O2983-K2983)*24,1)</f>
        <v>1.4</v>
      </c>
      <c r="AJ2983" s="20" t="n">
        <f aca="false">ROUND(MAX(N(Y2983)/Assumptions!$C$5, N(Z2983)/Assumptions!$C$6, N(AA2983)/Assumptions!$C$7, N(AB2983)/Assumptions!$C$8, N(AC2983)/Assumptions!$C$9, N(AD2983)/Assumptions!$C$10, N(AE2983)/Assumptions!$C$11, N(AF2983)/Assumptions!$C$12, N(AG2983)/Assumptions!$C$13),3)</f>
        <v>1.367</v>
      </c>
      <c r="AK2983" s="0" t="str">
        <f aca="false">IF(OR(U2983="Pending",U2983="On Hold"),"Open GRN (awaiting)",IF(AJ2983&lt;=1,"Within SLA",IF(ROUND(N(Y2983)/Assumptions!$C$5,3)=AJ2983,"Gate Wait",IF(ROUND(N(Z2983)/Assumptions!$C$6,3)=AJ2983,"Dock Wait",IF(ROUND(N(AA2983)/Assumptions!$C$7,3)=AJ2983,"Unloading",IF(ROUND(N(AB2983)/Assumptions!$C$8,3)=AJ2983,"Unload-to-QC Wait",IF(ROUND(N(AC2983)/Assumptions!$C$9,3)=AJ2983,"QC",IF(ROUND(N(AD2983)/Assumptions!$C$10,3)=AJ2983,"QC-to-GRN Wait",IF(ROUND(N(AE2983)/Assumptions!$C$11,3)=AJ2983,"GRN Processing",IF(ROUND(N(AF2983)/Assumptions!$C$12,3)=AJ2983,"GRN-to-Putaway Wait",IF(ROUND(N(AG2983)/Assumptions!$C$13,3)=AJ2983,"Putaway","Within SLA")))))))))))</f>
        <v>QC-to-GRN Wait</v>
      </c>
    </row>
    <row r="2984" customFormat="false" ht="15" hidden="false" customHeight="false" outlineLevel="0" collapsed="false">
      <c r="A2984" s="0" t="s">
        <v>8475</v>
      </c>
      <c r="B2984" s="0" t="s">
        <v>8476</v>
      </c>
      <c r="C2984" s="0" t="s">
        <v>142</v>
      </c>
      <c r="D2984" s="0" t="s">
        <v>135</v>
      </c>
      <c r="E2984" s="0" t="s">
        <v>8477</v>
      </c>
      <c r="F2984" s="0" t="s">
        <v>137</v>
      </c>
      <c r="G2984" s="0" t="s">
        <v>138</v>
      </c>
      <c r="H2984" s="17" t="n">
        <v>46276.2958333333</v>
      </c>
      <c r="I2984" s="17" t="n">
        <v>46276.3055555556</v>
      </c>
      <c r="J2984" s="17" t="n">
        <v>46276.3111111111</v>
      </c>
      <c r="K2984" s="17" t="n">
        <v>46276.38125</v>
      </c>
      <c r="L2984" s="17" t="n">
        <v>46276.3895833333</v>
      </c>
      <c r="M2984" s="17" t="n">
        <v>46276.4</v>
      </c>
      <c r="N2984" s="17" t="n">
        <v>46276.45625</v>
      </c>
      <c r="O2984" s="17" t="n">
        <v>46276.525</v>
      </c>
      <c r="P2984" s="17" t="n">
        <v>46276.5375</v>
      </c>
      <c r="Q2984" s="17" t="n">
        <v>46276.5451388889</v>
      </c>
      <c r="R2984" s="0" t="n">
        <v>721</v>
      </c>
      <c r="S2984" s="0" t="n">
        <v>0</v>
      </c>
      <c r="T2984" s="0" t="n">
        <v>0</v>
      </c>
      <c r="U2984" s="18" t="s">
        <v>130</v>
      </c>
      <c r="V2984" s="18" t="s">
        <v>131</v>
      </c>
      <c r="W2984" s="0" t="str">
        <f aca="false">IF(AND(X2984&gt;=6,X2984&lt;14),"A",IF(AND(X2984&gt;=14,X2984&lt;22),"B","C"))</f>
        <v>A</v>
      </c>
      <c r="X2984" s="18" t="n">
        <f aca="false">HOUR(H2984)</f>
        <v>7</v>
      </c>
      <c r="Y2984" s="18" t="n">
        <f aca="false">ROUND((I2984-H2984)*1440,0)</f>
        <v>14</v>
      </c>
      <c r="Z2984" s="18" t="n">
        <f aca="false">ROUND((J2984-I2984)*1440,0)</f>
        <v>8</v>
      </c>
      <c r="AA2984" s="18" t="n">
        <f aca="false">ROUND((K2984-J2984)*1440,0)</f>
        <v>101</v>
      </c>
      <c r="AB2984" s="18" t="n">
        <f aca="false">ROUND((L2984-K2984)*1440,0)</f>
        <v>12</v>
      </c>
      <c r="AC2984" s="18" t="n">
        <f aca="false">ROUND((M2984-L2984)*1440,0)</f>
        <v>15</v>
      </c>
      <c r="AD2984" s="18" t="n">
        <f aca="false">IF(N2984="","",ROUND((N2984-M2984)*1440,0))</f>
        <v>81</v>
      </c>
      <c r="AE2984" s="18" t="n">
        <f aca="false">IF(O2984="","",ROUND((O2984-N2984)*1440,0))</f>
        <v>99</v>
      </c>
      <c r="AF2984" s="18" t="n">
        <f aca="false">IF(P2984="","",ROUND((P2984-O2984)*1440,0))</f>
        <v>18</v>
      </c>
      <c r="AG2984" s="18" t="n">
        <f aca="false">IF(Q2984="","",ROUND((Q2984-P2984)*1440,0))</f>
        <v>11</v>
      </c>
      <c r="AH2984" s="18" t="n">
        <f aca="false">IF(Q2984="","",ROUND((Q2984-H2984)*1440,0))</f>
        <v>359</v>
      </c>
      <c r="AI2984" s="19" t="n">
        <f aca="false">ROUND(IF(O2984="",Assumptions!$B$25-K2984,O2984-K2984)*24,1)</f>
        <v>3.5</v>
      </c>
      <c r="AJ2984" s="20" t="n">
        <f aca="false">ROUND(MAX(N(Y2984)/Assumptions!$C$5, N(Z2984)/Assumptions!$C$6, N(AA2984)/Assumptions!$C$7, N(AB2984)/Assumptions!$C$8, N(AC2984)/Assumptions!$C$9, N(AD2984)/Assumptions!$C$10, N(AE2984)/Assumptions!$C$11, N(AF2984)/Assumptions!$C$12, N(AG2984)/Assumptions!$C$13),3)</f>
        <v>2.7</v>
      </c>
      <c r="AK2984" s="0" t="str">
        <f aca="false">IF(OR(U2984="Pending",U2984="On Hold"),"Open GRN (awaiting)",IF(AJ2984&lt;=1,"Within SLA",IF(ROUND(N(Y2984)/Assumptions!$C$5,3)=AJ2984,"Gate Wait",IF(ROUND(N(Z2984)/Assumptions!$C$6,3)=AJ2984,"Dock Wait",IF(ROUND(N(AA2984)/Assumptions!$C$7,3)=AJ2984,"Unloading",IF(ROUND(N(AB2984)/Assumptions!$C$8,3)=AJ2984,"Unload-to-QC Wait",IF(ROUND(N(AC2984)/Assumptions!$C$9,3)=AJ2984,"QC",IF(ROUND(N(AD2984)/Assumptions!$C$10,3)=AJ2984,"QC-to-GRN Wait",IF(ROUND(N(AE2984)/Assumptions!$C$11,3)=AJ2984,"GRN Processing",IF(ROUND(N(AF2984)/Assumptions!$C$12,3)=AJ2984,"GRN-to-Putaway Wait",IF(ROUND(N(AG2984)/Assumptions!$C$13,3)=AJ2984,"Putaway","Within SLA")))))))))))</f>
        <v>QC-to-GRN Wait</v>
      </c>
    </row>
    <row r="2985" customFormat="false" ht="15" hidden="false" customHeight="false" outlineLevel="0" collapsed="false">
      <c r="A2985" s="0" t="s">
        <v>8478</v>
      </c>
      <c r="B2985" s="0" t="s">
        <v>8479</v>
      </c>
      <c r="C2985" s="0" t="s">
        <v>175</v>
      </c>
      <c r="D2985" s="0" t="s">
        <v>119</v>
      </c>
      <c r="E2985" s="0" t="s">
        <v>8480</v>
      </c>
      <c r="F2985" s="0" t="s">
        <v>177</v>
      </c>
      <c r="G2985" s="0" t="s">
        <v>122</v>
      </c>
      <c r="H2985" s="17" t="n">
        <v>46276.2972222222</v>
      </c>
      <c r="I2985" s="17" t="n">
        <v>46276.30625</v>
      </c>
      <c r="J2985" s="17" t="n">
        <v>46276.3173611111</v>
      </c>
      <c r="K2985" s="17" t="n">
        <v>46276.3465277778</v>
      </c>
      <c r="L2985" s="17" t="n">
        <v>46276.3590277778</v>
      </c>
      <c r="M2985" s="17" t="n">
        <v>46276.3798611111</v>
      </c>
      <c r="N2985" s="17" t="n">
        <v>46276.4263888889</v>
      </c>
      <c r="O2985" s="17" t="n">
        <v>46276.4402777778</v>
      </c>
      <c r="P2985" s="17" t="n">
        <v>46276.4472222222</v>
      </c>
      <c r="Q2985" s="17" t="n">
        <v>46276.4666666667</v>
      </c>
      <c r="R2985" s="0" t="n">
        <v>318</v>
      </c>
      <c r="S2985" s="0" t="n">
        <v>0</v>
      </c>
      <c r="T2985" s="0" t="n">
        <v>0</v>
      </c>
      <c r="U2985" s="18" t="s">
        <v>130</v>
      </c>
      <c r="V2985" s="18" t="s">
        <v>131</v>
      </c>
      <c r="W2985" s="0" t="str">
        <f aca="false">IF(AND(X2985&gt;=6,X2985&lt;14),"A",IF(AND(X2985&gt;=14,X2985&lt;22),"B","C"))</f>
        <v>A</v>
      </c>
      <c r="X2985" s="18" t="n">
        <f aca="false">HOUR(H2985)</f>
        <v>7</v>
      </c>
      <c r="Y2985" s="18" t="n">
        <f aca="false">ROUND((I2985-H2985)*1440,0)</f>
        <v>13</v>
      </c>
      <c r="Z2985" s="18" t="n">
        <f aca="false">ROUND((J2985-I2985)*1440,0)</f>
        <v>16</v>
      </c>
      <c r="AA2985" s="18" t="n">
        <f aca="false">ROUND((K2985-J2985)*1440,0)</f>
        <v>42</v>
      </c>
      <c r="AB2985" s="18" t="n">
        <f aca="false">ROUND((L2985-K2985)*1440,0)</f>
        <v>18</v>
      </c>
      <c r="AC2985" s="18" t="n">
        <f aca="false">ROUND((M2985-L2985)*1440,0)</f>
        <v>30</v>
      </c>
      <c r="AD2985" s="18" t="n">
        <f aca="false">IF(N2985="","",ROUND((N2985-M2985)*1440,0))</f>
        <v>67</v>
      </c>
      <c r="AE2985" s="18" t="n">
        <f aca="false">IF(O2985="","",ROUND((O2985-N2985)*1440,0))</f>
        <v>20</v>
      </c>
      <c r="AF2985" s="18" t="n">
        <f aca="false">IF(P2985="","",ROUND((P2985-O2985)*1440,0))</f>
        <v>10</v>
      </c>
      <c r="AG2985" s="18" t="n">
        <f aca="false">IF(Q2985="","",ROUND((Q2985-P2985)*1440,0))</f>
        <v>28</v>
      </c>
      <c r="AH2985" s="18" t="n">
        <f aca="false">IF(Q2985="","",ROUND((Q2985-H2985)*1440,0))</f>
        <v>244</v>
      </c>
      <c r="AI2985" s="19" t="n">
        <f aca="false">ROUND(IF(O2985="",Assumptions!$B$25-K2985,O2985-K2985)*24,1)</f>
        <v>2.3</v>
      </c>
      <c r="AJ2985" s="20" t="n">
        <f aca="false">ROUND(MAX(N(Y2985)/Assumptions!$C$5, N(Z2985)/Assumptions!$C$6, N(AA2985)/Assumptions!$C$7, N(AB2985)/Assumptions!$C$8, N(AC2985)/Assumptions!$C$9, N(AD2985)/Assumptions!$C$10, N(AE2985)/Assumptions!$C$11, N(AF2985)/Assumptions!$C$12, N(AG2985)/Assumptions!$C$13),3)</f>
        <v>2.233</v>
      </c>
      <c r="AK2985" s="0" t="str">
        <f aca="false">IF(OR(U2985="Pending",U2985="On Hold"),"Open GRN (awaiting)",IF(AJ2985&lt;=1,"Within SLA",IF(ROUND(N(Y2985)/Assumptions!$C$5,3)=AJ2985,"Gate Wait",IF(ROUND(N(Z2985)/Assumptions!$C$6,3)=AJ2985,"Dock Wait",IF(ROUND(N(AA2985)/Assumptions!$C$7,3)=AJ2985,"Unloading",IF(ROUND(N(AB2985)/Assumptions!$C$8,3)=AJ2985,"Unload-to-QC Wait",IF(ROUND(N(AC2985)/Assumptions!$C$9,3)=AJ2985,"QC",IF(ROUND(N(AD2985)/Assumptions!$C$10,3)=AJ2985,"QC-to-GRN Wait",IF(ROUND(N(AE2985)/Assumptions!$C$11,3)=AJ2985,"GRN Processing",IF(ROUND(N(AF2985)/Assumptions!$C$12,3)=AJ2985,"GRN-to-Putaway Wait",IF(ROUND(N(AG2985)/Assumptions!$C$13,3)=AJ2985,"Putaway","Within SLA")))))))))))</f>
        <v>QC-to-GRN Wait</v>
      </c>
    </row>
    <row r="2986" customFormat="false" ht="15" hidden="false" customHeight="false" outlineLevel="0" collapsed="false">
      <c r="A2986" s="0" t="s">
        <v>8481</v>
      </c>
      <c r="B2986" s="0" t="s">
        <v>8482</v>
      </c>
      <c r="C2986" s="0" t="s">
        <v>153</v>
      </c>
      <c r="D2986" s="0" t="s">
        <v>119</v>
      </c>
      <c r="E2986" s="0" t="s">
        <v>8483</v>
      </c>
      <c r="F2986" s="0" t="s">
        <v>155</v>
      </c>
      <c r="G2986" s="0" t="s">
        <v>129</v>
      </c>
      <c r="H2986" s="17" t="n">
        <v>46276.3097222222</v>
      </c>
      <c r="I2986" s="17" t="n">
        <v>46276.3305555556</v>
      </c>
      <c r="J2986" s="17" t="n">
        <v>46276.3381944444</v>
      </c>
      <c r="K2986" s="17" t="n">
        <v>46276.36875</v>
      </c>
      <c r="L2986" s="17" t="n">
        <v>46276.3756944445</v>
      </c>
      <c r="M2986" s="17" t="n">
        <v>46276.4013888889</v>
      </c>
      <c r="N2986" s="17" t="n">
        <v>46276.4319444444</v>
      </c>
      <c r="O2986" s="17" t="n">
        <v>46276.5041666667</v>
      </c>
      <c r="P2986" s="17" t="n">
        <v>46276.5194444444</v>
      </c>
      <c r="Q2986" s="17" t="n">
        <v>46276.5381944445</v>
      </c>
      <c r="R2986" s="0" t="n">
        <v>501</v>
      </c>
      <c r="S2986" s="0" t="n">
        <v>23</v>
      </c>
      <c r="T2986" s="0" t="n">
        <v>7</v>
      </c>
      <c r="U2986" s="18" t="s">
        <v>123</v>
      </c>
      <c r="V2986" s="18" t="s">
        <v>82</v>
      </c>
      <c r="W2986" s="0" t="str">
        <f aca="false">IF(AND(X2986&gt;=6,X2986&lt;14),"A",IF(AND(X2986&gt;=14,X2986&lt;22),"B","C"))</f>
        <v>A</v>
      </c>
      <c r="X2986" s="18" t="n">
        <f aca="false">HOUR(H2986)</f>
        <v>7</v>
      </c>
      <c r="Y2986" s="18" t="n">
        <f aca="false">ROUND((I2986-H2986)*1440,0)</f>
        <v>30</v>
      </c>
      <c r="Z2986" s="18" t="n">
        <f aca="false">ROUND((J2986-I2986)*1440,0)</f>
        <v>11</v>
      </c>
      <c r="AA2986" s="18" t="n">
        <f aca="false">ROUND((K2986-J2986)*1440,0)</f>
        <v>44</v>
      </c>
      <c r="AB2986" s="18" t="n">
        <f aca="false">ROUND((L2986-K2986)*1440,0)</f>
        <v>10</v>
      </c>
      <c r="AC2986" s="18" t="n">
        <f aca="false">ROUND((M2986-L2986)*1440,0)</f>
        <v>37</v>
      </c>
      <c r="AD2986" s="18" t="n">
        <f aca="false">IF(N2986="","",ROUND((N2986-M2986)*1440,0))</f>
        <v>44</v>
      </c>
      <c r="AE2986" s="18" t="n">
        <f aca="false">IF(O2986="","",ROUND((O2986-N2986)*1440,0))</f>
        <v>104</v>
      </c>
      <c r="AF2986" s="18" t="n">
        <f aca="false">IF(P2986="","",ROUND((P2986-O2986)*1440,0))</f>
        <v>22</v>
      </c>
      <c r="AG2986" s="18" t="n">
        <f aca="false">IF(Q2986="","",ROUND((Q2986-P2986)*1440,0))</f>
        <v>27</v>
      </c>
      <c r="AH2986" s="18" t="n">
        <f aca="false">IF(Q2986="","",ROUND((Q2986-H2986)*1440,0))</f>
        <v>329</v>
      </c>
      <c r="AI2986" s="19" t="n">
        <f aca="false">ROUND(IF(O2986="",Assumptions!$B$25-K2986,O2986-K2986)*24,1)</f>
        <v>3.3</v>
      </c>
      <c r="AJ2986" s="20" t="n">
        <f aca="false">ROUND(MAX(N(Y2986)/Assumptions!$C$5, N(Z2986)/Assumptions!$C$6, N(AA2986)/Assumptions!$C$7, N(AB2986)/Assumptions!$C$8, N(AC2986)/Assumptions!$C$9, N(AD2986)/Assumptions!$C$10, N(AE2986)/Assumptions!$C$11, N(AF2986)/Assumptions!$C$12, N(AG2986)/Assumptions!$C$13),3)</f>
        <v>2.311</v>
      </c>
      <c r="AK2986" s="0" t="str">
        <f aca="false">IF(OR(U2986="Pending",U2986="On Hold"),"Open GRN (awaiting)",IF(AJ2986&lt;=1,"Within SLA",IF(ROUND(N(Y2986)/Assumptions!$C$5,3)=AJ2986,"Gate Wait",IF(ROUND(N(Z2986)/Assumptions!$C$6,3)=AJ2986,"Dock Wait",IF(ROUND(N(AA2986)/Assumptions!$C$7,3)=AJ2986,"Unloading",IF(ROUND(N(AB2986)/Assumptions!$C$8,3)=AJ2986,"Unload-to-QC Wait",IF(ROUND(N(AC2986)/Assumptions!$C$9,3)=AJ2986,"QC",IF(ROUND(N(AD2986)/Assumptions!$C$10,3)=AJ2986,"QC-to-GRN Wait",IF(ROUND(N(AE2986)/Assumptions!$C$11,3)=AJ2986,"GRN Processing",IF(ROUND(N(AF2986)/Assumptions!$C$12,3)=AJ2986,"GRN-to-Putaway Wait",IF(ROUND(N(AG2986)/Assumptions!$C$13,3)=AJ2986,"Putaway","Within SLA")))))))))))</f>
        <v>GRN Processing</v>
      </c>
    </row>
    <row r="2987" customFormat="false" ht="15" hidden="false" customHeight="false" outlineLevel="0" collapsed="false">
      <c r="A2987" s="0" t="s">
        <v>8484</v>
      </c>
      <c r="B2987" s="0" t="s">
        <v>8485</v>
      </c>
      <c r="C2987" s="0" t="s">
        <v>159</v>
      </c>
      <c r="D2987" s="0" t="s">
        <v>135</v>
      </c>
      <c r="E2987" s="0" t="s">
        <v>381</v>
      </c>
      <c r="F2987" s="0" t="s">
        <v>121</v>
      </c>
      <c r="G2987" s="0" t="s">
        <v>178</v>
      </c>
      <c r="H2987" s="17" t="n">
        <v>46276.3138888889</v>
      </c>
      <c r="I2987" s="17" t="n">
        <v>46276.3305555556</v>
      </c>
      <c r="J2987" s="17" t="n">
        <v>46276.3368055556</v>
      </c>
      <c r="K2987" s="17" t="n">
        <v>46276.3486111111</v>
      </c>
      <c r="L2987" s="17" t="n">
        <v>46276.3819444445</v>
      </c>
      <c r="M2987" s="17" t="n">
        <v>46276.4118055556</v>
      </c>
      <c r="N2987" s="17" t="n">
        <v>46276.5611111111</v>
      </c>
      <c r="O2987" s="17" t="n">
        <v>46276.6055555556</v>
      </c>
      <c r="P2987" s="17" t="n">
        <v>46276.6166666667</v>
      </c>
      <c r="Q2987" s="17" t="n">
        <v>46276.6270833333</v>
      </c>
      <c r="R2987" s="0" t="n">
        <v>174</v>
      </c>
      <c r="S2987" s="0" t="n">
        <v>0</v>
      </c>
      <c r="T2987" s="0" t="n">
        <v>0</v>
      </c>
      <c r="U2987" s="18" t="s">
        <v>130</v>
      </c>
      <c r="V2987" s="18" t="s">
        <v>156</v>
      </c>
      <c r="W2987" s="0" t="str">
        <f aca="false">IF(AND(X2987&gt;=6,X2987&lt;14),"A",IF(AND(X2987&gt;=14,X2987&lt;22),"B","C"))</f>
        <v>A</v>
      </c>
      <c r="X2987" s="18" t="n">
        <f aca="false">HOUR(H2987)</f>
        <v>7</v>
      </c>
      <c r="Y2987" s="18" t="n">
        <f aca="false">ROUND((I2987-H2987)*1440,0)</f>
        <v>24</v>
      </c>
      <c r="Z2987" s="18" t="n">
        <f aca="false">ROUND((J2987-I2987)*1440,0)</f>
        <v>9</v>
      </c>
      <c r="AA2987" s="18" t="n">
        <f aca="false">ROUND((K2987-J2987)*1440,0)</f>
        <v>17</v>
      </c>
      <c r="AB2987" s="18" t="n">
        <f aca="false">ROUND((L2987-K2987)*1440,0)</f>
        <v>48</v>
      </c>
      <c r="AC2987" s="18" t="n">
        <f aca="false">ROUND((M2987-L2987)*1440,0)</f>
        <v>43</v>
      </c>
      <c r="AD2987" s="18" t="n">
        <f aca="false">IF(N2987="","",ROUND((N2987-M2987)*1440,0))</f>
        <v>215</v>
      </c>
      <c r="AE2987" s="18" t="n">
        <f aca="false">IF(O2987="","",ROUND((O2987-N2987)*1440,0))</f>
        <v>64</v>
      </c>
      <c r="AF2987" s="18" t="n">
        <f aca="false">IF(P2987="","",ROUND((P2987-O2987)*1440,0))</f>
        <v>16</v>
      </c>
      <c r="AG2987" s="18" t="n">
        <f aca="false">IF(Q2987="","",ROUND((Q2987-P2987)*1440,0))</f>
        <v>15</v>
      </c>
      <c r="AH2987" s="18" t="n">
        <f aca="false">IF(Q2987="","",ROUND((Q2987-H2987)*1440,0))</f>
        <v>451</v>
      </c>
      <c r="AI2987" s="19" t="n">
        <f aca="false">ROUND(IF(O2987="",Assumptions!$B$25-K2987,O2987-K2987)*24,1)</f>
        <v>6.2</v>
      </c>
      <c r="AJ2987" s="20" t="n">
        <f aca="false">ROUND(MAX(N(Y2987)/Assumptions!$C$5, N(Z2987)/Assumptions!$C$6, N(AA2987)/Assumptions!$C$7, N(AB2987)/Assumptions!$C$8, N(AC2987)/Assumptions!$C$9, N(AD2987)/Assumptions!$C$10, N(AE2987)/Assumptions!$C$11, N(AF2987)/Assumptions!$C$12, N(AG2987)/Assumptions!$C$13),3)</f>
        <v>7.167</v>
      </c>
      <c r="AK2987" s="0" t="str">
        <f aca="false">IF(OR(U2987="Pending",U2987="On Hold"),"Open GRN (awaiting)",IF(AJ2987&lt;=1,"Within SLA",IF(ROUND(N(Y2987)/Assumptions!$C$5,3)=AJ2987,"Gate Wait",IF(ROUND(N(Z2987)/Assumptions!$C$6,3)=AJ2987,"Dock Wait",IF(ROUND(N(AA2987)/Assumptions!$C$7,3)=AJ2987,"Unloading",IF(ROUND(N(AB2987)/Assumptions!$C$8,3)=AJ2987,"Unload-to-QC Wait",IF(ROUND(N(AC2987)/Assumptions!$C$9,3)=AJ2987,"QC",IF(ROUND(N(AD2987)/Assumptions!$C$10,3)=AJ2987,"QC-to-GRN Wait",IF(ROUND(N(AE2987)/Assumptions!$C$11,3)=AJ2987,"GRN Processing",IF(ROUND(N(AF2987)/Assumptions!$C$12,3)=AJ2987,"GRN-to-Putaway Wait",IF(ROUND(N(AG2987)/Assumptions!$C$13,3)=AJ2987,"Putaway","Within SLA")))))))))))</f>
        <v>QC-to-GRN Wait</v>
      </c>
    </row>
    <row r="2988" customFormat="false" ht="15" hidden="false" customHeight="false" outlineLevel="0" collapsed="false">
      <c r="A2988" s="0" t="s">
        <v>8486</v>
      </c>
      <c r="B2988" s="0" t="s">
        <v>8487</v>
      </c>
      <c r="C2988" s="0" t="s">
        <v>153</v>
      </c>
      <c r="D2988" s="0" t="s">
        <v>147</v>
      </c>
      <c r="E2988" s="0" t="s">
        <v>8488</v>
      </c>
      <c r="F2988" s="0" t="s">
        <v>155</v>
      </c>
      <c r="G2988" s="0" t="s">
        <v>150</v>
      </c>
      <c r="H2988" s="17" t="n">
        <v>46276.3277777778</v>
      </c>
      <c r="I2988" s="17" t="n">
        <v>46276.3347222222</v>
      </c>
      <c r="J2988" s="17" t="n">
        <v>46276.3381944444</v>
      </c>
      <c r="K2988" s="17" t="n">
        <v>46276.3527777778</v>
      </c>
      <c r="L2988" s="17" t="n">
        <v>46276.3590277778</v>
      </c>
      <c r="M2988" s="17" t="n">
        <v>46276.3715277778</v>
      </c>
      <c r="N2988" s="17" t="n">
        <v>46276.4131944445</v>
      </c>
      <c r="O2988" s="17" t="n">
        <v>46276.4277777778</v>
      </c>
      <c r="P2988" s="17" t="n">
        <v>46276.4340277778</v>
      </c>
      <c r="Q2988" s="17" t="n">
        <v>46276.4458333333</v>
      </c>
      <c r="R2988" s="0" t="n">
        <v>217</v>
      </c>
      <c r="S2988" s="0" t="n">
        <v>0</v>
      </c>
      <c r="T2988" s="0" t="n">
        <v>0</v>
      </c>
      <c r="U2988" s="18" t="s">
        <v>130</v>
      </c>
      <c r="V2988" s="18" t="s">
        <v>144</v>
      </c>
      <c r="W2988" s="0" t="str">
        <f aca="false">IF(AND(X2988&gt;=6,X2988&lt;14),"A",IF(AND(X2988&gt;=14,X2988&lt;22),"B","C"))</f>
        <v>A</v>
      </c>
      <c r="X2988" s="18" t="n">
        <f aca="false">HOUR(H2988)</f>
        <v>7</v>
      </c>
      <c r="Y2988" s="18" t="n">
        <f aca="false">ROUND((I2988-H2988)*1440,0)</f>
        <v>10</v>
      </c>
      <c r="Z2988" s="18" t="n">
        <f aca="false">ROUND((J2988-I2988)*1440,0)</f>
        <v>5</v>
      </c>
      <c r="AA2988" s="18" t="n">
        <f aca="false">ROUND((K2988-J2988)*1440,0)</f>
        <v>21</v>
      </c>
      <c r="AB2988" s="18" t="n">
        <f aca="false">ROUND((L2988-K2988)*1440,0)</f>
        <v>9</v>
      </c>
      <c r="AC2988" s="18" t="n">
        <f aca="false">ROUND((M2988-L2988)*1440,0)</f>
        <v>18</v>
      </c>
      <c r="AD2988" s="18" t="n">
        <f aca="false">IF(N2988="","",ROUND((N2988-M2988)*1440,0))</f>
        <v>60</v>
      </c>
      <c r="AE2988" s="18" t="n">
        <f aca="false">IF(O2988="","",ROUND((O2988-N2988)*1440,0))</f>
        <v>21</v>
      </c>
      <c r="AF2988" s="18" t="n">
        <f aca="false">IF(P2988="","",ROUND((P2988-O2988)*1440,0))</f>
        <v>9</v>
      </c>
      <c r="AG2988" s="18" t="n">
        <f aca="false">IF(Q2988="","",ROUND((Q2988-P2988)*1440,0))</f>
        <v>17</v>
      </c>
      <c r="AH2988" s="18" t="n">
        <f aca="false">IF(Q2988="","",ROUND((Q2988-H2988)*1440,0))</f>
        <v>170</v>
      </c>
      <c r="AI2988" s="19" t="n">
        <f aca="false">ROUND(IF(O2988="",Assumptions!$B$25-K2988,O2988-K2988)*24,1)</f>
        <v>1.8</v>
      </c>
      <c r="AJ2988" s="20" t="n">
        <f aca="false">ROUND(MAX(N(Y2988)/Assumptions!$C$5, N(Z2988)/Assumptions!$C$6, N(AA2988)/Assumptions!$C$7, N(AB2988)/Assumptions!$C$8, N(AC2988)/Assumptions!$C$9, N(AD2988)/Assumptions!$C$10, N(AE2988)/Assumptions!$C$11, N(AF2988)/Assumptions!$C$12, N(AG2988)/Assumptions!$C$13),3)</f>
        <v>2</v>
      </c>
      <c r="AK2988" s="0" t="str">
        <f aca="false">IF(OR(U2988="Pending",U2988="On Hold"),"Open GRN (awaiting)",IF(AJ2988&lt;=1,"Within SLA",IF(ROUND(N(Y2988)/Assumptions!$C$5,3)=AJ2988,"Gate Wait",IF(ROUND(N(Z2988)/Assumptions!$C$6,3)=AJ2988,"Dock Wait",IF(ROUND(N(AA2988)/Assumptions!$C$7,3)=AJ2988,"Unloading",IF(ROUND(N(AB2988)/Assumptions!$C$8,3)=AJ2988,"Unload-to-QC Wait",IF(ROUND(N(AC2988)/Assumptions!$C$9,3)=AJ2988,"QC",IF(ROUND(N(AD2988)/Assumptions!$C$10,3)=AJ2988,"QC-to-GRN Wait",IF(ROUND(N(AE2988)/Assumptions!$C$11,3)=AJ2988,"GRN Processing",IF(ROUND(N(AF2988)/Assumptions!$C$12,3)=AJ2988,"GRN-to-Putaway Wait",IF(ROUND(N(AG2988)/Assumptions!$C$13,3)=AJ2988,"Putaway","Within SLA")))))))))))</f>
        <v>QC-to-GRN Wait</v>
      </c>
    </row>
    <row r="2989" customFormat="false" ht="15" hidden="false" customHeight="false" outlineLevel="0" collapsed="false">
      <c r="A2989" s="0" t="s">
        <v>8489</v>
      </c>
      <c r="B2989" s="0" t="s">
        <v>8490</v>
      </c>
      <c r="C2989" s="0" t="s">
        <v>184</v>
      </c>
      <c r="D2989" s="0" t="s">
        <v>147</v>
      </c>
      <c r="E2989" s="0" t="s">
        <v>8328</v>
      </c>
      <c r="F2989" s="0" t="s">
        <v>177</v>
      </c>
      <c r="G2989" s="0" t="s">
        <v>150</v>
      </c>
      <c r="H2989" s="17" t="n">
        <v>46276.3486111111</v>
      </c>
      <c r="I2989" s="17" t="n">
        <v>46276.3826388889</v>
      </c>
      <c r="J2989" s="17" t="n">
        <v>46276.3875</v>
      </c>
      <c r="K2989" s="17" t="n">
        <v>46276.4173611111</v>
      </c>
      <c r="L2989" s="17" t="n">
        <v>46276.4243055556</v>
      </c>
      <c r="M2989" s="17" t="n">
        <v>46276.4861111111</v>
      </c>
      <c r="N2989" s="17" t="n">
        <v>46276.4944444444</v>
      </c>
      <c r="O2989" s="17" t="n">
        <v>46276.6645833333</v>
      </c>
      <c r="P2989" s="17" t="n">
        <v>46276.6763888889</v>
      </c>
      <c r="Q2989" s="17" t="n">
        <v>46276.7104166667</v>
      </c>
      <c r="R2989" s="0" t="n">
        <v>2271</v>
      </c>
      <c r="S2989" s="0" t="n">
        <v>52</v>
      </c>
      <c r="T2989" s="0" t="n">
        <v>0</v>
      </c>
      <c r="U2989" s="18" t="s">
        <v>123</v>
      </c>
      <c r="V2989" s="18" t="s">
        <v>156</v>
      </c>
      <c r="W2989" s="0" t="str">
        <f aca="false">IF(AND(X2989&gt;=6,X2989&lt;14),"A",IF(AND(X2989&gt;=14,X2989&lt;22),"B","C"))</f>
        <v>A</v>
      </c>
      <c r="X2989" s="18" t="n">
        <f aca="false">HOUR(H2989)</f>
        <v>8</v>
      </c>
      <c r="Y2989" s="18" t="n">
        <f aca="false">ROUND((I2989-H2989)*1440,0)</f>
        <v>49</v>
      </c>
      <c r="Z2989" s="18" t="n">
        <f aca="false">ROUND((J2989-I2989)*1440,0)</f>
        <v>7</v>
      </c>
      <c r="AA2989" s="18" t="n">
        <f aca="false">ROUND((K2989-J2989)*1440,0)</f>
        <v>43</v>
      </c>
      <c r="AB2989" s="18" t="n">
        <f aca="false">ROUND((L2989-K2989)*1440,0)</f>
        <v>10</v>
      </c>
      <c r="AC2989" s="18" t="n">
        <f aca="false">ROUND((M2989-L2989)*1440,0)</f>
        <v>89</v>
      </c>
      <c r="AD2989" s="18" t="n">
        <f aca="false">IF(N2989="","",ROUND((N2989-M2989)*1440,0))</f>
        <v>12</v>
      </c>
      <c r="AE2989" s="18" t="n">
        <f aca="false">IF(O2989="","",ROUND((O2989-N2989)*1440,0))</f>
        <v>245</v>
      </c>
      <c r="AF2989" s="18" t="n">
        <f aca="false">IF(P2989="","",ROUND((P2989-O2989)*1440,0))</f>
        <v>17</v>
      </c>
      <c r="AG2989" s="18" t="n">
        <f aca="false">IF(Q2989="","",ROUND((Q2989-P2989)*1440,0))</f>
        <v>49</v>
      </c>
      <c r="AH2989" s="18" t="n">
        <f aca="false">IF(Q2989="","",ROUND((Q2989-H2989)*1440,0))</f>
        <v>521</v>
      </c>
      <c r="AI2989" s="19" t="n">
        <f aca="false">ROUND(IF(O2989="",Assumptions!$B$25-K2989,O2989-K2989)*24,1)</f>
        <v>5.9</v>
      </c>
      <c r="AJ2989" s="20" t="n">
        <f aca="false">ROUND(MAX(N(Y2989)/Assumptions!$C$5, N(Z2989)/Assumptions!$C$6, N(AA2989)/Assumptions!$C$7, N(AB2989)/Assumptions!$C$8, N(AC2989)/Assumptions!$C$9, N(AD2989)/Assumptions!$C$10, N(AE2989)/Assumptions!$C$11, N(AF2989)/Assumptions!$C$12, N(AG2989)/Assumptions!$C$13),3)</f>
        <v>5.444</v>
      </c>
      <c r="AK2989" s="0" t="str">
        <f aca="false">IF(OR(U2989="Pending",U2989="On Hold"),"Open GRN (awaiting)",IF(AJ2989&lt;=1,"Within SLA",IF(ROUND(N(Y2989)/Assumptions!$C$5,3)=AJ2989,"Gate Wait",IF(ROUND(N(Z2989)/Assumptions!$C$6,3)=AJ2989,"Dock Wait",IF(ROUND(N(AA2989)/Assumptions!$C$7,3)=AJ2989,"Unloading",IF(ROUND(N(AB2989)/Assumptions!$C$8,3)=AJ2989,"Unload-to-QC Wait",IF(ROUND(N(AC2989)/Assumptions!$C$9,3)=AJ2989,"QC",IF(ROUND(N(AD2989)/Assumptions!$C$10,3)=AJ2989,"QC-to-GRN Wait",IF(ROUND(N(AE2989)/Assumptions!$C$11,3)=AJ2989,"GRN Processing",IF(ROUND(N(AF2989)/Assumptions!$C$12,3)=AJ2989,"GRN-to-Putaway Wait",IF(ROUND(N(AG2989)/Assumptions!$C$13,3)=AJ2989,"Putaway","Within SLA")))))))))))</f>
        <v>GRN Processing</v>
      </c>
    </row>
    <row r="2990" customFormat="false" ht="15" hidden="false" customHeight="false" outlineLevel="0" collapsed="false">
      <c r="A2990" s="0" t="s">
        <v>8491</v>
      </c>
      <c r="B2990" s="0" t="s">
        <v>8492</v>
      </c>
      <c r="C2990" s="0" t="s">
        <v>218</v>
      </c>
      <c r="D2990" s="0" t="s">
        <v>119</v>
      </c>
      <c r="E2990" s="0" t="s">
        <v>1213</v>
      </c>
      <c r="F2990" s="0" t="s">
        <v>137</v>
      </c>
      <c r="G2990" s="0" t="s">
        <v>122</v>
      </c>
      <c r="H2990" s="17" t="n">
        <v>46276.3520833333</v>
      </c>
      <c r="I2990" s="17" t="n">
        <v>46276.3652777778</v>
      </c>
      <c r="J2990" s="17" t="n">
        <v>46276.3722222222</v>
      </c>
      <c r="K2990" s="17" t="n">
        <v>46276.4402777778</v>
      </c>
      <c r="L2990" s="17" t="n">
        <v>46276.4465277778</v>
      </c>
      <c r="M2990" s="17" t="n">
        <v>46276.4770833333</v>
      </c>
      <c r="N2990" s="17" t="n">
        <v>46276.4875</v>
      </c>
      <c r="O2990" s="17" t="n">
        <v>46276.50625</v>
      </c>
      <c r="P2990" s="17" t="n">
        <v>46276.5118055556</v>
      </c>
      <c r="Q2990" s="17" t="n">
        <v>46276.5361111111</v>
      </c>
      <c r="R2990" s="0" t="n">
        <v>1863</v>
      </c>
      <c r="S2990" s="0" t="n">
        <v>0</v>
      </c>
      <c r="T2990" s="0" t="n">
        <v>11</v>
      </c>
      <c r="U2990" s="18" t="s">
        <v>123</v>
      </c>
      <c r="V2990" s="18" t="s">
        <v>139</v>
      </c>
      <c r="W2990" s="0" t="str">
        <f aca="false">IF(AND(X2990&gt;=6,X2990&lt;14),"A",IF(AND(X2990&gt;=14,X2990&lt;22),"B","C"))</f>
        <v>A</v>
      </c>
      <c r="X2990" s="18" t="n">
        <f aca="false">HOUR(H2990)</f>
        <v>8</v>
      </c>
      <c r="Y2990" s="18" t="n">
        <f aca="false">ROUND((I2990-H2990)*1440,0)</f>
        <v>19</v>
      </c>
      <c r="Z2990" s="18" t="n">
        <f aca="false">ROUND((J2990-I2990)*1440,0)</f>
        <v>10</v>
      </c>
      <c r="AA2990" s="18" t="n">
        <f aca="false">ROUND((K2990-J2990)*1440,0)</f>
        <v>98</v>
      </c>
      <c r="AB2990" s="18" t="n">
        <f aca="false">ROUND((L2990-K2990)*1440,0)</f>
        <v>9</v>
      </c>
      <c r="AC2990" s="18" t="n">
        <f aca="false">ROUND((M2990-L2990)*1440,0)</f>
        <v>44</v>
      </c>
      <c r="AD2990" s="18" t="n">
        <f aca="false">IF(N2990="","",ROUND((N2990-M2990)*1440,0))</f>
        <v>15</v>
      </c>
      <c r="AE2990" s="18" t="n">
        <f aca="false">IF(O2990="","",ROUND((O2990-N2990)*1440,0))</f>
        <v>27</v>
      </c>
      <c r="AF2990" s="18" t="n">
        <f aca="false">IF(P2990="","",ROUND((P2990-O2990)*1440,0))</f>
        <v>8</v>
      </c>
      <c r="AG2990" s="18" t="n">
        <f aca="false">IF(Q2990="","",ROUND((Q2990-P2990)*1440,0))</f>
        <v>35</v>
      </c>
      <c r="AH2990" s="18" t="n">
        <f aca="false">IF(Q2990="","",ROUND((Q2990-H2990)*1440,0))</f>
        <v>265</v>
      </c>
      <c r="AI2990" s="19" t="n">
        <f aca="false">ROUND(IF(O2990="",Assumptions!$B$25-K2990,O2990-K2990)*24,1)</f>
        <v>1.6</v>
      </c>
      <c r="AJ2990" s="20" t="n">
        <f aca="false">ROUND(MAX(N(Y2990)/Assumptions!$C$5, N(Z2990)/Assumptions!$C$6, N(AA2990)/Assumptions!$C$7, N(AB2990)/Assumptions!$C$8, N(AC2990)/Assumptions!$C$9, N(AD2990)/Assumptions!$C$10, N(AE2990)/Assumptions!$C$11, N(AF2990)/Assumptions!$C$12, N(AG2990)/Assumptions!$C$13),3)</f>
        <v>1.633</v>
      </c>
      <c r="AK2990" s="0" t="str">
        <f aca="false">IF(OR(U2990="Pending",U2990="On Hold"),"Open GRN (awaiting)",IF(AJ2990&lt;=1,"Within SLA",IF(ROUND(N(Y2990)/Assumptions!$C$5,3)=AJ2990,"Gate Wait",IF(ROUND(N(Z2990)/Assumptions!$C$6,3)=AJ2990,"Dock Wait",IF(ROUND(N(AA2990)/Assumptions!$C$7,3)=AJ2990,"Unloading",IF(ROUND(N(AB2990)/Assumptions!$C$8,3)=AJ2990,"Unload-to-QC Wait",IF(ROUND(N(AC2990)/Assumptions!$C$9,3)=AJ2990,"QC",IF(ROUND(N(AD2990)/Assumptions!$C$10,3)=AJ2990,"QC-to-GRN Wait",IF(ROUND(N(AE2990)/Assumptions!$C$11,3)=AJ2990,"GRN Processing",IF(ROUND(N(AF2990)/Assumptions!$C$12,3)=AJ2990,"GRN-to-Putaway Wait",IF(ROUND(N(AG2990)/Assumptions!$C$13,3)=AJ2990,"Putaway","Within SLA")))))))))))</f>
        <v>Unloading</v>
      </c>
    </row>
    <row r="2991" customFormat="false" ht="15" hidden="false" customHeight="false" outlineLevel="0" collapsed="false">
      <c r="A2991" s="0" t="s">
        <v>8493</v>
      </c>
      <c r="B2991" s="0" t="s">
        <v>8494</v>
      </c>
      <c r="C2991" s="0" t="s">
        <v>153</v>
      </c>
      <c r="D2991" s="0" t="s">
        <v>135</v>
      </c>
      <c r="E2991" s="0" t="s">
        <v>5577</v>
      </c>
      <c r="F2991" s="0" t="s">
        <v>155</v>
      </c>
      <c r="G2991" s="0" t="s">
        <v>178</v>
      </c>
      <c r="H2991" s="17" t="n">
        <v>46276.3569444444</v>
      </c>
      <c r="I2991" s="17" t="n">
        <v>46276.3972222222</v>
      </c>
      <c r="J2991" s="17" t="n">
        <v>46276.3986111111</v>
      </c>
      <c r="K2991" s="17" t="n">
        <v>46276.4375</v>
      </c>
      <c r="L2991" s="17" t="n">
        <v>46276.4506944444</v>
      </c>
      <c r="M2991" s="17" t="n">
        <v>46276.4819444444</v>
      </c>
      <c r="N2991" s="17" t="n">
        <v>46276.5118055556</v>
      </c>
      <c r="O2991" s="17" t="n">
        <v>46276.5409722222</v>
      </c>
      <c r="P2991" s="17" t="n">
        <v>46276.5444444444</v>
      </c>
      <c r="Q2991" s="17" t="n">
        <v>46276.5708333333</v>
      </c>
      <c r="R2991" s="0" t="n">
        <v>485</v>
      </c>
      <c r="S2991" s="0" t="n">
        <v>5</v>
      </c>
      <c r="T2991" s="0" t="n">
        <v>0</v>
      </c>
      <c r="U2991" s="18" t="s">
        <v>123</v>
      </c>
      <c r="V2991" s="18" t="s">
        <v>139</v>
      </c>
      <c r="W2991" s="0" t="str">
        <f aca="false">IF(AND(X2991&gt;=6,X2991&lt;14),"A",IF(AND(X2991&gt;=14,X2991&lt;22),"B","C"))</f>
        <v>A</v>
      </c>
      <c r="X2991" s="18" t="n">
        <f aca="false">HOUR(H2991)</f>
        <v>8</v>
      </c>
      <c r="Y2991" s="18" t="n">
        <f aca="false">ROUND((I2991-H2991)*1440,0)</f>
        <v>58</v>
      </c>
      <c r="Z2991" s="18" t="n">
        <f aca="false">ROUND((J2991-I2991)*1440,0)</f>
        <v>2</v>
      </c>
      <c r="AA2991" s="18" t="n">
        <f aca="false">ROUND((K2991-J2991)*1440,0)</f>
        <v>56</v>
      </c>
      <c r="AB2991" s="18" t="n">
        <f aca="false">ROUND((L2991-K2991)*1440,0)</f>
        <v>19</v>
      </c>
      <c r="AC2991" s="18" t="n">
        <f aca="false">ROUND((M2991-L2991)*1440,0)</f>
        <v>45</v>
      </c>
      <c r="AD2991" s="18" t="n">
        <f aca="false">IF(N2991="","",ROUND((N2991-M2991)*1440,0))</f>
        <v>43</v>
      </c>
      <c r="AE2991" s="18" t="n">
        <f aca="false">IF(O2991="","",ROUND((O2991-N2991)*1440,0))</f>
        <v>42</v>
      </c>
      <c r="AF2991" s="18" t="n">
        <f aca="false">IF(P2991="","",ROUND((P2991-O2991)*1440,0))</f>
        <v>5</v>
      </c>
      <c r="AG2991" s="18" t="n">
        <f aca="false">IF(Q2991="","",ROUND((Q2991-P2991)*1440,0))</f>
        <v>38</v>
      </c>
      <c r="AH2991" s="18" t="n">
        <f aca="false">IF(Q2991="","",ROUND((Q2991-H2991)*1440,0))</f>
        <v>308</v>
      </c>
      <c r="AI2991" s="19" t="n">
        <f aca="false">ROUND(IF(O2991="",Assumptions!$B$25-K2991,O2991-K2991)*24,1)</f>
        <v>2.5</v>
      </c>
      <c r="AJ2991" s="20" t="n">
        <f aca="false">ROUND(MAX(N(Y2991)/Assumptions!$C$5, N(Z2991)/Assumptions!$C$6, N(AA2991)/Assumptions!$C$7, N(AB2991)/Assumptions!$C$8, N(AC2991)/Assumptions!$C$9, N(AD2991)/Assumptions!$C$10, N(AE2991)/Assumptions!$C$11, N(AF2991)/Assumptions!$C$12, N(AG2991)/Assumptions!$C$13),3)</f>
        <v>1.933</v>
      </c>
      <c r="AK2991" s="0" t="str">
        <f aca="false">IF(OR(U2991="Pending",U2991="On Hold"),"Open GRN (awaiting)",IF(AJ2991&lt;=1,"Within SLA",IF(ROUND(N(Y2991)/Assumptions!$C$5,3)=AJ2991,"Gate Wait",IF(ROUND(N(Z2991)/Assumptions!$C$6,3)=AJ2991,"Dock Wait",IF(ROUND(N(AA2991)/Assumptions!$C$7,3)=AJ2991,"Unloading",IF(ROUND(N(AB2991)/Assumptions!$C$8,3)=AJ2991,"Unload-to-QC Wait",IF(ROUND(N(AC2991)/Assumptions!$C$9,3)=AJ2991,"QC",IF(ROUND(N(AD2991)/Assumptions!$C$10,3)=AJ2991,"QC-to-GRN Wait",IF(ROUND(N(AE2991)/Assumptions!$C$11,3)=AJ2991,"GRN Processing",IF(ROUND(N(AF2991)/Assumptions!$C$12,3)=AJ2991,"GRN-to-Putaway Wait",IF(ROUND(N(AG2991)/Assumptions!$C$13,3)=AJ2991,"Putaway","Within SLA")))))))))))</f>
        <v>Gate Wait</v>
      </c>
    </row>
    <row r="2992" customFormat="false" ht="15" hidden="false" customHeight="false" outlineLevel="0" collapsed="false">
      <c r="A2992" s="0" t="s">
        <v>8495</v>
      </c>
      <c r="B2992" s="0" t="s">
        <v>8496</v>
      </c>
      <c r="C2992" s="0" t="s">
        <v>159</v>
      </c>
      <c r="D2992" s="0" t="s">
        <v>119</v>
      </c>
      <c r="E2992" s="0" t="s">
        <v>8497</v>
      </c>
      <c r="F2992" s="0" t="s">
        <v>128</v>
      </c>
      <c r="G2992" s="0" t="s">
        <v>129</v>
      </c>
      <c r="H2992" s="17" t="n">
        <v>46276.3604166667</v>
      </c>
      <c r="I2992" s="17" t="n">
        <v>46276.3805555556</v>
      </c>
      <c r="J2992" s="17" t="n">
        <v>46276.3861111111</v>
      </c>
      <c r="K2992" s="17" t="n">
        <v>46276.3930555556</v>
      </c>
      <c r="L2992" s="17" t="n">
        <v>46276.4215277778</v>
      </c>
      <c r="M2992" s="17" t="n">
        <v>46276.4347222222</v>
      </c>
      <c r="N2992" s="17" t="n">
        <v>46276.5756944444</v>
      </c>
      <c r="O2992" s="17" t="n">
        <v>46276.5847222222</v>
      </c>
      <c r="P2992" s="17" t="n">
        <v>46276.5916666667</v>
      </c>
      <c r="Q2992" s="17" t="n">
        <v>46276.5965277778</v>
      </c>
      <c r="R2992" s="0" t="n">
        <v>168</v>
      </c>
      <c r="S2992" s="0" t="n">
        <v>0</v>
      </c>
      <c r="T2992" s="0" t="n">
        <v>0</v>
      </c>
      <c r="U2992" s="18" t="s">
        <v>130</v>
      </c>
      <c r="V2992" s="18" t="s">
        <v>131</v>
      </c>
      <c r="W2992" s="0" t="str">
        <f aca="false">IF(AND(X2992&gt;=6,X2992&lt;14),"A",IF(AND(X2992&gt;=14,X2992&lt;22),"B","C"))</f>
        <v>A</v>
      </c>
      <c r="X2992" s="18" t="n">
        <f aca="false">HOUR(H2992)</f>
        <v>8</v>
      </c>
      <c r="Y2992" s="18" t="n">
        <f aca="false">ROUND((I2992-H2992)*1440,0)</f>
        <v>29</v>
      </c>
      <c r="Z2992" s="18" t="n">
        <f aca="false">ROUND((J2992-I2992)*1440,0)</f>
        <v>8</v>
      </c>
      <c r="AA2992" s="18" t="n">
        <f aca="false">ROUND((K2992-J2992)*1440,0)</f>
        <v>10</v>
      </c>
      <c r="AB2992" s="18" t="n">
        <f aca="false">ROUND((L2992-K2992)*1440,0)</f>
        <v>41</v>
      </c>
      <c r="AC2992" s="18" t="n">
        <f aca="false">ROUND((M2992-L2992)*1440,0)</f>
        <v>19</v>
      </c>
      <c r="AD2992" s="18" t="n">
        <f aca="false">IF(N2992="","",ROUND((N2992-M2992)*1440,0))</f>
        <v>203</v>
      </c>
      <c r="AE2992" s="18" t="n">
        <f aca="false">IF(O2992="","",ROUND((O2992-N2992)*1440,0))</f>
        <v>13</v>
      </c>
      <c r="AF2992" s="18" t="n">
        <f aca="false">IF(P2992="","",ROUND((P2992-O2992)*1440,0))</f>
        <v>10</v>
      </c>
      <c r="AG2992" s="18" t="n">
        <f aca="false">IF(Q2992="","",ROUND((Q2992-P2992)*1440,0))</f>
        <v>7</v>
      </c>
      <c r="AH2992" s="18" t="n">
        <f aca="false">IF(Q2992="","",ROUND((Q2992-H2992)*1440,0))</f>
        <v>340</v>
      </c>
      <c r="AI2992" s="19" t="n">
        <f aca="false">ROUND(IF(O2992="",Assumptions!$B$25-K2992,O2992-K2992)*24,1)</f>
        <v>4.6</v>
      </c>
      <c r="AJ2992" s="20" t="n">
        <f aca="false">ROUND(MAX(N(Y2992)/Assumptions!$C$5, N(Z2992)/Assumptions!$C$6, N(AA2992)/Assumptions!$C$7, N(AB2992)/Assumptions!$C$8, N(AC2992)/Assumptions!$C$9, N(AD2992)/Assumptions!$C$10, N(AE2992)/Assumptions!$C$11, N(AF2992)/Assumptions!$C$12, N(AG2992)/Assumptions!$C$13),3)</f>
        <v>6.767</v>
      </c>
      <c r="AK2992" s="0" t="str">
        <f aca="false">IF(OR(U2992="Pending",U2992="On Hold"),"Open GRN (awaiting)",IF(AJ2992&lt;=1,"Within SLA",IF(ROUND(N(Y2992)/Assumptions!$C$5,3)=AJ2992,"Gate Wait",IF(ROUND(N(Z2992)/Assumptions!$C$6,3)=AJ2992,"Dock Wait",IF(ROUND(N(AA2992)/Assumptions!$C$7,3)=AJ2992,"Unloading",IF(ROUND(N(AB2992)/Assumptions!$C$8,3)=AJ2992,"Unload-to-QC Wait",IF(ROUND(N(AC2992)/Assumptions!$C$9,3)=AJ2992,"QC",IF(ROUND(N(AD2992)/Assumptions!$C$10,3)=AJ2992,"QC-to-GRN Wait",IF(ROUND(N(AE2992)/Assumptions!$C$11,3)=AJ2992,"GRN Processing",IF(ROUND(N(AF2992)/Assumptions!$C$12,3)=AJ2992,"GRN-to-Putaway Wait",IF(ROUND(N(AG2992)/Assumptions!$C$13,3)=AJ2992,"Putaway","Within SLA")))))))))))</f>
        <v>QC-to-GRN Wait</v>
      </c>
    </row>
    <row r="2993" customFormat="false" ht="15" hidden="false" customHeight="false" outlineLevel="0" collapsed="false">
      <c r="A2993" s="0" t="s">
        <v>8498</v>
      </c>
      <c r="B2993" s="0" t="s">
        <v>8499</v>
      </c>
      <c r="C2993" s="0" t="s">
        <v>170</v>
      </c>
      <c r="D2993" s="0" t="s">
        <v>147</v>
      </c>
      <c r="E2993" s="0" t="s">
        <v>8500</v>
      </c>
      <c r="F2993" s="0" t="s">
        <v>172</v>
      </c>
      <c r="G2993" s="0" t="s">
        <v>167</v>
      </c>
      <c r="H2993" s="17" t="n">
        <v>46276.3652777778</v>
      </c>
      <c r="I2993" s="17" t="n">
        <v>46276.3763888889</v>
      </c>
      <c r="J2993" s="17" t="n">
        <v>46276.3784722222</v>
      </c>
      <c r="K2993" s="17" t="n">
        <v>46276.3993055556</v>
      </c>
      <c r="L2993" s="17" t="n">
        <v>46276.4034722222</v>
      </c>
      <c r="M2993" s="17" t="n">
        <v>46276.4145833333</v>
      </c>
      <c r="N2993" s="17" t="n">
        <v>46276.43125</v>
      </c>
      <c r="O2993" s="17" t="n">
        <v>46276.4930555556</v>
      </c>
      <c r="P2993" s="17" t="n">
        <v>46276.5125</v>
      </c>
      <c r="Q2993" s="17" t="n">
        <v>46276.5208333333</v>
      </c>
      <c r="R2993" s="0" t="n">
        <v>343</v>
      </c>
      <c r="S2993" s="0" t="n">
        <v>0</v>
      </c>
      <c r="T2993" s="0" t="n">
        <v>0</v>
      </c>
      <c r="U2993" s="18" t="s">
        <v>130</v>
      </c>
      <c r="V2993" s="18" t="s">
        <v>131</v>
      </c>
      <c r="W2993" s="0" t="str">
        <f aca="false">IF(AND(X2993&gt;=6,X2993&lt;14),"A",IF(AND(X2993&gt;=14,X2993&lt;22),"B","C"))</f>
        <v>A</v>
      </c>
      <c r="X2993" s="18" t="n">
        <f aca="false">HOUR(H2993)</f>
        <v>8</v>
      </c>
      <c r="Y2993" s="18" t="n">
        <f aca="false">ROUND((I2993-H2993)*1440,0)</f>
        <v>16</v>
      </c>
      <c r="Z2993" s="18" t="n">
        <f aca="false">ROUND((J2993-I2993)*1440,0)</f>
        <v>3</v>
      </c>
      <c r="AA2993" s="18" t="n">
        <f aca="false">ROUND((K2993-J2993)*1440,0)</f>
        <v>30</v>
      </c>
      <c r="AB2993" s="18" t="n">
        <f aca="false">ROUND((L2993-K2993)*1440,0)</f>
        <v>6</v>
      </c>
      <c r="AC2993" s="18" t="n">
        <f aca="false">ROUND((M2993-L2993)*1440,0)</f>
        <v>16</v>
      </c>
      <c r="AD2993" s="18" t="n">
        <f aca="false">IF(N2993="","",ROUND((N2993-M2993)*1440,0))</f>
        <v>24</v>
      </c>
      <c r="AE2993" s="18" t="n">
        <f aca="false">IF(O2993="","",ROUND((O2993-N2993)*1440,0))</f>
        <v>89</v>
      </c>
      <c r="AF2993" s="18" t="n">
        <f aca="false">IF(P2993="","",ROUND((P2993-O2993)*1440,0))</f>
        <v>28</v>
      </c>
      <c r="AG2993" s="18" t="n">
        <f aca="false">IF(Q2993="","",ROUND((Q2993-P2993)*1440,0))</f>
        <v>12</v>
      </c>
      <c r="AH2993" s="18" t="n">
        <f aca="false">IF(Q2993="","",ROUND((Q2993-H2993)*1440,0))</f>
        <v>224</v>
      </c>
      <c r="AI2993" s="19" t="n">
        <f aca="false">ROUND(IF(O2993="",Assumptions!$B$25-K2993,O2993-K2993)*24,1)</f>
        <v>2.3</v>
      </c>
      <c r="AJ2993" s="20" t="n">
        <f aca="false">ROUND(MAX(N(Y2993)/Assumptions!$C$5, N(Z2993)/Assumptions!$C$6, N(AA2993)/Assumptions!$C$7, N(AB2993)/Assumptions!$C$8, N(AC2993)/Assumptions!$C$9, N(AD2993)/Assumptions!$C$10, N(AE2993)/Assumptions!$C$11, N(AF2993)/Assumptions!$C$12, N(AG2993)/Assumptions!$C$13),3)</f>
        <v>1.978</v>
      </c>
      <c r="AK2993" s="0" t="str">
        <f aca="false">IF(OR(U2993="Pending",U2993="On Hold"),"Open GRN (awaiting)",IF(AJ2993&lt;=1,"Within SLA",IF(ROUND(N(Y2993)/Assumptions!$C$5,3)=AJ2993,"Gate Wait",IF(ROUND(N(Z2993)/Assumptions!$C$6,3)=AJ2993,"Dock Wait",IF(ROUND(N(AA2993)/Assumptions!$C$7,3)=AJ2993,"Unloading",IF(ROUND(N(AB2993)/Assumptions!$C$8,3)=AJ2993,"Unload-to-QC Wait",IF(ROUND(N(AC2993)/Assumptions!$C$9,3)=AJ2993,"QC",IF(ROUND(N(AD2993)/Assumptions!$C$10,3)=AJ2993,"QC-to-GRN Wait",IF(ROUND(N(AE2993)/Assumptions!$C$11,3)=AJ2993,"GRN Processing",IF(ROUND(N(AF2993)/Assumptions!$C$12,3)=AJ2993,"GRN-to-Putaway Wait",IF(ROUND(N(AG2993)/Assumptions!$C$13,3)=AJ2993,"Putaway","Within SLA")))))))))))</f>
        <v>GRN Processing</v>
      </c>
    </row>
    <row r="2994" customFormat="false" ht="15" hidden="false" customHeight="false" outlineLevel="0" collapsed="false">
      <c r="A2994" s="0" t="s">
        <v>8501</v>
      </c>
      <c r="B2994" s="0" t="s">
        <v>8502</v>
      </c>
      <c r="C2994" s="0" t="s">
        <v>159</v>
      </c>
      <c r="D2994" s="0" t="s">
        <v>119</v>
      </c>
      <c r="E2994" s="0" t="s">
        <v>8503</v>
      </c>
      <c r="F2994" s="0" t="s">
        <v>137</v>
      </c>
      <c r="G2994" s="0" t="s">
        <v>129</v>
      </c>
      <c r="H2994" s="17" t="n">
        <v>46276.3930555556</v>
      </c>
      <c r="I2994" s="17" t="n">
        <v>46276.4159722222</v>
      </c>
      <c r="J2994" s="17" t="n">
        <v>46276.4284722222</v>
      </c>
      <c r="K2994" s="17" t="n">
        <v>46276.4868055556</v>
      </c>
      <c r="L2994" s="17" t="n">
        <v>46276.49375</v>
      </c>
      <c r="M2994" s="17" t="n">
        <v>46276.50625</v>
      </c>
      <c r="N2994" s="17" t="n">
        <v>46276.5131944444</v>
      </c>
      <c r="O2994" s="17" t="n">
        <v>46276.5368055556</v>
      </c>
      <c r="P2994" s="17" t="n">
        <v>46276.5423611111</v>
      </c>
      <c r="Q2994" s="17" t="n">
        <v>46276.5569444444</v>
      </c>
      <c r="R2994" s="0" t="n">
        <v>1404</v>
      </c>
      <c r="S2994" s="0" t="n">
        <v>0</v>
      </c>
      <c r="T2994" s="0" t="n">
        <v>0</v>
      </c>
      <c r="U2994" s="18" t="s">
        <v>130</v>
      </c>
      <c r="V2994" s="18" t="s">
        <v>144</v>
      </c>
      <c r="W2994" s="0" t="str">
        <f aca="false">IF(AND(X2994&gt;=6,X2994&lt;14),"A",IF(AND(X2994&gt;=14,X2994&lt;22),"B","C"))</f>
        <v>A</v>
      </c>
      <c r="X2994" s="18" t="n">
        <f aca="false">HOUR(H2994)</f>
        <v>9</v>
      </c>
      <c r="Y2994" s="18" t="n">
        <f aca="false">ROUND((I2994-H2994)*1440,0)</f>
        <v>33</v>
      </c>
      <c r="Z2994" s="18" t="n">
        <f aca="false">ROUND((J2994-I2994)*1440,0)</f>
        <v>18</v>
      </c>
      <c r="AA2994" s="18" t="n">
        <f aca="false">ROUND((K2994-J2994)*1440,0)</f>
        <v>84</v>
      </c>
      <c r="AB2994" s="18" t="n">
        <f aca="false">ROUND((L2994-K2994)*1440,0)</f>
        <v>10</v>
      </c>
      <c r="AC2994" s="18" t="n">
        <f aca="false">ROUND((M2994-L2994)*1440,0)</f>
        <v>18</v>
      </c>
      <c r="AD2994" s="18" t="n">
        <f aca="false">IF(N2994="","",ROUND((N2994-M2994)*1440,0))</f>
        <v>10</v>
      </c>
      <c r="AE2994" s="18" t="n">
        <f aca="false">IF(O2994="","",ROUND((O2994-N2994)*1440,0))</f>
        <v>34</v>
      </c>
      <c r="AF2994" s="18" t="n">
        <f aca="false">IF(P2994="","",ROUND((P2994-O2994)*1440,0))</f>
        <v>8</v>
      </c>
      <c r="AG2994" s="18" t="n">
        <f aca="false">IF(Q2994="","",ROUND((Q2994-P2994)*1440,0))</f>
        <v>21</v>
      </c>
      <c r="AH2994" s="18" t="n">
        <f aca="false">IF(Q2994="","",ROUND((Q2994-H2994)*1440,0))</f>
        <v>236</v>
      </c>
      <c r="AI2994" s="19" t="n">
        <f aca="false">ROUND(IF(O2994="",Assumptions!$B$25-K2994,O2994-K2994)*24,1)</f>
        <v>1.2</v>
      </c>
      <c r="AJ2994" s="20" t="n">
        <f aca="false">ROUND(MAX(N(Y2994)/Assumptions!$C$5, N(Z2994)/Assumptions!$C$6, N(AA2994)/Assumptions!$C$7, N(AB2994)/Assumptions!$C$8, N(AC2994)/Assumptions!$C$9, N(AD2994)/Assumptions!$C$10, N(AE2994)/Assumptions!$C$11, N(AF2994)/Assumptions!$C$12, N(AG2994)/Assumptions!$C$13),3)</f>
        <v>1.4</v>
      </c>
      <c r="AK2994" s="0" t="str">
        <f aca="false">IF(OR(U2994="Pending",U2994="On Hold"),"Open GRN (awaiting)",IF(AJ2994&lt;=1,"Within SLA",IF(ROUND(N(Y2994)/Assumptions!$C$5,3)=AJ2994,"Gate Wait",IF(ROUND(N(Z2994)/Assumptions!$C$6,3)=AJ2994,"Dock Wait",IF(ROUND(N(AA2994)/Assumptions!$C$7,3)=AJ2994,"Unloading",IF(ROUND(N(AB2994)/Assumptions!$C$8,3)=AJ2994,"Unload-to-QC Wait",IF(ROUND(N(AC2994)/Assumptions!$C$9,3)=AJ2994,"QC",IF(ROUND(N(AD2994)/Assumptions!$C$10,3)=AJ2994,"QC-to-GRN Wait",IF(ROUND(N(AE2994)/Assumptions!$C$11,3)=AJ2994,"GRN Processing",IF(ROUND(N(AF2994)/Assumptions!$C$12,3)=AJ2994,"GRN-to-Putaway Wait",IF(ROUND(N(AG2994)/Assumptions!$C$13,3)=AJ2994,"Putaway","Within SLA")))))))))))</f>
        <v>Unloading</v>
      </c>
    </row>
    <row r="2995" customFormat="false" ht="15" hidden="false" customHeight="false" outlineLevel="0" collapsed="false">
      <c r="A2995" s="0" t="s">
        <v>8504</v>
      </c>
      <c r="B2995" s="0" t="s">
        <v>8505</v>
      </c>
      <c r="C2995" s="0" t="s">
        <v>153</v>
      </c>
      <c r="D2995" s="0" t="s">
        <v>119</v>
      </c>
      <c r="E2995" s="0" t="s">
        <v>8506</v>
      </c>
      <c r="F2995" s="0" t="s">
        <v>155</v>
      </c>
      <c r="G2995" s="0" t="s">
        <v>129</v>
      </c>
      <c r="H2995" s="17" t="n">
        <v>46276.4055555556</v>
      </c>
      <c r="I2995" s="17" t="n">
        <v>46276.4326388889</v>
      </c>
      <c r="J2995" s="17" t="n">
        <v>46276.4402777778</v>
      </c>
      <c r="K2995" s="17" t="n">
        <v>46276.4708333333</v>
      </c>
      <c r="L2995" s="17" t="n">
        <v>46276.4826388889</v>
      </c>
      <c r="M2995" s="17" t="n">
        <v>46276.4993055556</v>
      </c>
      <c r="N2995" s="17" t="n">
        <v>46276.5145833333</v>
      </c>
      <c r="O2995" s="17" t="n">
        <v>46276.5756944444</v>
      </c>
      <c r="P2995" s="17" t="n">
        <v>46276.5840277778</v>
      </c>
      <c r="Q2995" s="17" t="n">
        <v>46276.5958333333</v>
      </c>
      <c r="R2995" s="0" t="n">
        <v>306</v>
      </c>
      <c r="S2995" s="0" t="n">
        <v>0</v>
      </c>
      <c r="T2995" s="0" t="n">
        <v>0</v>
      </c>
      <c r="U2995" s="18" t="s">
        <v>130</v>
      </c>
      <c r="V2995" s="18" t="s">
        <v>156</v>
      </c>
      <c r="W2995" s="0" t="str">
        <f aca="false">IF(AND(X2995&gt;=6,X2995&lt;14),"A",IF(AND(X2995&gt;=14,X2995&lt;22),"B","C"))</f>
        <v>A</v>
      </c>
      <c r="X2995" s="18" t="n">
        <f aca="false">HOUR(H2995)</f>
        <v>9</v>
      </c>
      <c r="Y2995" s="18" t="n">
        <f aca="false">ROUND((I2995-H2995)*1440,0)</f>
        <v>39</v>
      </c>
      <c r="Z2995" s="18" t="n">
        <f aca="false">ROUND((J2995-I2995)*1440,0)</f>
        <v>11</v>
      </c>
      <c r="AA2995" s="18" t="n">
        <f aca="false">ROUND((K2995-J2995)*1440,0)</f>
        <v>44</v>
      </c>
      <c r="AB2995" s="18" t="n">
        <f aca="false">ROUND((L2995-K2995)*1440,0)</f>
        <v>17</v>
      </c>
      <c r="AC2995" s="18" t="n">
        <f aca="false">ROUND((M2995-L2995)*1440,0)</f>
        <v>24</v>
      </c>
      <c r="AD2995" s="18" t="n">
        <f aca="false">IF(N2995="","",ROUND((N2995-M2995)*1440,0))</f>
        <v>22</v>
      </c>
      <c r="AE2995" s="18" t="n">
        <f aca="false">IF(O2995="","",ROUND((O2995-N2995)*1440,0))</f>
        <v>88</v>
      </c>
      <c r="AF2995" s="18" t="n">
        <f aca="false">IF(P2995="","",ROUND((P2995-O2995)*1440,0))</f>
        <v>12</v>
      </c>
      <c r="AG2995" s="18" t="n">
        <f aca="false">IF(Q2995="","",ROUND((Q2995-P2995)*1440,0))</f>
        <v>17</v>
      </c>
      <c r="AH2995" s="18" t="n">
        <f aca="false">IF(Q2995="","",ROUND((Q2995-H2995)*1440,0))</f>
        <v>274</v>
      </c>
      <c r="AI2995" s="19" t="n">
        <f aca="false">ROUND(IF(O2995="",Assumptions!$B$25-K2995,O2995-K2995)*24,1)</f>
        <v>2.5</v>
      </c>
      <c r="AJ2995" s="20" t="n">
        <f aca="false">ROUND(MAX(N(Y2995)/Assumptions!$C$5, N(Z2995)/Assumptions!$C$6, N(AA2995)/Assumptions!$C$7, N(AB2995)/Assumptions!$C$8, N(AC2995)/Assumptions!$C$9, N(AD2995)/Assumptions!$C$10, N(AE2995)/Assumptions!$C$11, N(AF2995)/Assumptions!$C$12, N(AG2995)/Assumptions!$C$13),3)</f>
        <v>1.956</v>
      </c>
      <c r="AK2995" s="0" t="str">
        <f aca="false">IF(OR(U2995="Pending",U2995="On Hold"),"Open GRN (awaiting)",IF(AJ2995&lt;=1,"Within SLA",IF(ROUND(N(Y2995)/Assumptions!$C$5,3)=AJ2995,"Gate Wait",IF(ROUND(N(Z2995)/Assumptions!$C$6,3)=AJ2995,"Dock Wait",IF(ROUND(N(AA2995)/Assumptions!$C$7,3)=AJ2995,"Unloading",IF(ROUND(N(AB2995)/Assumptions!$C$8,3)=AJ2995,"Unload-to-QC Wait",IF(ROUND(N(AC2995)/Assumptions!$C$9,3)=AJ2995,"QC",IF(ROUND(N(AD2995)/Assumptions!$C$10,3)=AJ2995,"QC-to-GRN Wait",IF(ROUND(N(AE2995)/Assumptions!$C$11,3)=AJ2995,"GRN Processing",IF(ROUND(N(AF2995)/Assumptions!$C$12,3)=AJ2995,"GRN-to-Putaway Wait",IF(ROUND(N(AG2995)/Assumptions!$C$13,3)=AJ2995,"Putaway","Within SLA")))))))))))</f>
        <v>GRN Processing</v>
      </c>
    </row>
    <row r="2996" customFormat="false" ht="15" hidden="false" customHeight="false" outlineLevel="0" collapsed="false">
      <c r="A2996" s="0" t="s">
        <v>8507</v>
      </c>
      <c r="B2996" s="0" t="s">
        <v>8508</v>
      </c>
      <c r="C2996" s="0" t="s">
        <v>142</v>
      </c>
      <c r="D2996" s="0" t="s">
        <v>119</v>
      </c>
      <c r="E2996" s="0" t="s">
        <v>2421</v>
      </c>
      <c r="F2996" s="0" t="s">
        <v>128</v>
      </c>
      <c r="G2996" s="0" t="s">
        <v>129</v>
      </c>
      <c r="H2996" s="17" t="n">
        <v>46276.4194444444</v>
      </c>
      <c r="I2996" s="17" t="n">
        <v>46276.4402777778</v>
      </c>
      <c r="J2996" s="17" t="n">
        <v>46276.4458333333</v>
      </c>
      <c r="K2996" s="17" t="n">
        <v>46276.4583333333</v>
      </c>
      <c r="L2996" s="17" t="n">
        <v>46276.4625</v>
      </c>
      <c r="M2996" s="17" t="n">
        <v>46276.49375</v>
      </c>
      <c r="N2996" s="17" t="n">
        <v>46276.4965277778</v>
      </c>
      <c r="O2996" s="17" t="n">
        <v>46276.5611111111</v>
      </c>
      <c r="P2996" s="17" t="n">
        <v>46276.56875</v>
      </c>
      <c r="Q2996" s="17" t="n">
        <v>46276.6034722222</v>
      </c>
      <c r="R2996" s="0" t="n">
        <v>233</v>
      </c>
      <c r="S2996" s="0" t="n">
        <v>0</v>
      </c>
      <c r="T2996" s="0" t="n">
        <v>0</v>
      </c>
      <c r="U2996" s="18" t="s">
        <v>130</v>
      </c>
      <c r="V2996" s="18" t="s">
        <v>156</v>
      </c>
      <c r="W2996" s="0" t="str">
        <f aca="false">IF(AND(X2996&gt;=6,X2996&lt;14),"A",IF(AND(X2996&gt;=14,X2996&lt;22),"B","C"))</f>
        <v>A</v>
      </c>
      <c r="X2996" s="18" t="n">
        <f aca="false">HOUR(H2996)</f>
        <v>10</v>
      </c>
      <c r="Y2996" s="18" t="n">
        <f aca="false">ROUND((I2996-H2996)*1440,0)</f>
        <v>30</v>
      </c>
      <c r="Z2996" s="18" t="n">
        <f aca="false">ROUND((J2996-I2996)*1440,0)</f>
        <v>8</v>
      </c>
      <c r="AA2996" s="18" t="n">
        <f aca="false">ROUND((K2996-J2996)*1440,0)</f>
        <v>18</v>
      </c>
      <c r="AB2996" s="18" t="n">
        <f aca="false">ROUND((L2996-K2996)*1440,0)</f>
        <v>6</v>
      </c>
      <c r="AC2996" s="18" t="n">
        <f aca="false">ROUND((M2996-L2996)*1440,0)</f>
        <v>45</v>
      </c>
      <c r="AD2996" s="18" t="n">
        <f aca="false">IF(N2996="","",ROUND((N2996-M2996)*1440,0))</f>
        <v>4</v>
      </c>
      <c r="AE2996" s="18" t="n">
        <f aca="false">IF(O2996="","",ROUND((O2996-N2996)*1440,0))</f>
        <v>93</v>
      </c>
      <c r="AF2996" s="18" t="n">
        <f aca="false">IF(P2996="","",ROUND((P2996-O2996)*1440,0))</f>
        <v>11</v>
      </c>
      <c r="AG2996" s="18" t="n">
        <f aca="false">IF(Q2996="","",ROUND((Q2996-P2996)*1440,0))</f>
        <v>50</v>
      </c>
      <c r="AH2996" s="18" t="n">
        <f aca="false">IF(Q2996="","",ROUND((Q2996-H2996)*1440,0))</f>
        <v>265</v>
      </c>
      <c r="AI2996" s="19" t="n">
        <f aca="false">ROUND(IF(O2996="",Assumptions!$B$25-K2996,O2996-K2996)*24,1)</f>
        <v>2.5</v>
      </c>
      <c r="AJ2996" s="20" t="n">
        <f aca="false">ROUND(MAX(N(Y2996)/Assumptions!$C$5, N(Z2996)/Assumptions!$C$6, N(AA2996)/Assumptions!$C$7, N(AB2996)/Assumptions!$C$8, N(AC2996)/Assumptions!$C$9, N(AD2996)/Assumptions!$C$10, N(AE2996)/Assumptions!$C$11, N(AF2996)/Assumptions!$C$12, N(AG2996)/Assumptions!$C$13),3)</f>
        <v>2.067</v>
      </c>
      <c r="AK2996" s="0" t="str">
        <f aca="false">IF(OR(U2996="Pending",U2996="On Hold"),"Open GRN (awaiting)",IF(AJ2996&lt;=1,"Within SLA",IF(ROUND(N(Y2996)/Assumptions!$C$5,3)=AJ2996,"Gate Wait",IF(ROUND(N(Z2996)/Assumptions!$C$6,3)=AJ2996,"Dock Wait",IF(ROUND(N(AA2996)/Assumptions!$C$7,3)=AJ2996,"Unloading",IF(ROUND(N(AB2996)/Assumptions!$C$8,3)=AJ2996,"Unload-to-QC Wait",IF(ROUND(N(AC2996)/Assumptions!$C$9,3)=AJ2996,"QC",IF(ROUND(N(AD2996)/Assumptions!$C$10,3)=AJ2996,"QC-to-GRN Wait",IF(ROUND(N(AE2996)/Assumptions!$C$11,3)=AJ2996,"GRN Processing",IF(ROUND(N(AF2996)/Assumptions!$C$12,3)=AJ2996,"GRN-to-Putaway Wait",IF(ROUND(N(AG2996)/Assumptions!$C$13,3)=AJ2996,"Putaway","Within SLA")))))))))))</f>
        <v>GRN Processing</v>
      </c>
    </row>
    <row r="2997" customFormat="false" ht="15" hidden="false" customHeight="false" outlineLevel="0" collapsed="false">
      <c r="A2997" s="0" t="s">
        <v>8509</v>
      </c>
      <c r="B2997" s="0" t="s">
        <v>8510</v>
      </c>
      <c r="C2997" s="0" t="s">
        <v>184</v>
      </c>
      <c r="D2997" s="0" t="s">
        <v>135</v>
      </c>
      <c r="E2997" s="0" t="s">
        <v>7582</v>
      </c>
      <c r="F2997" s="0" t="s">
        <v>177</v>
      </c>
      <c r="G2997" s="0" t="s">
        <v>138</v>
      </c>
      <c r="H2997" s="17" t="n">
        <v>46276.4194444444</v>
      </c>
      <c r="I2997" s="17" t="n">
        <v>46276.4291666667</v>
      </c>
      <c r="J2997" s="17" t="n">
        <v>46276.4305555556</v>
      </c>
      <c r="K2997" s="17" t="n">
        <v>46276.46875</v>
      </c>
      <c r="L2997" s="17" t="n">
        <v>46276.4729166667</v>
      </c>
      <c r="M2997" s="17" t="n">
        <v>46276.4930555556</v>
      </c>
      <c r="N2997" s="17" t="n">
        <v>46276.5208333333</v>
      </c>
      <c r="O2997" s="17" t="n">
        <v>46276.5513888889</v>
      </c>
      <c r="P2997" s="17" t="n">
        <v>46276.5583333333</v>
      </c>
      <c r="Q2997" s="17" t="n">
        <v>46276.5840277778</v>
      </c>
      <c r="R2997" s="0" t="n">
        <v>1242</v>
      </c>
      <c r="S2997" s="0" t="n">
        <v>0</v>
      </c>
      <c r="T2997" s="0" t="n">
        <v>0</v>
      </c>
      <c r="U2997" s="18" t="s">
        <v>130</v>
      </c>
      <c r="V2997" s="18" t="s">
        <v>144</v>
      </c>
      <c r="W2997" s="0" t="str">
        <f aca="false">IF(AND(X2997&gt;=6,X2997&lt;14),"A",IF(AND(X2997&gt;=14,X2997&lt;22),"B","C"))</f>
        <v>A</v>
      </c>
      <c r="X2997" s="18" t="n">
        <f aca="false">HOUR(H2997)</f>
        <v>10</v>
      </c>
      <c r="Y2997" s="18" t="n">
        <f aca="false">ROUND((I2997-H2997)*1440,0)</f>
        <v>14</v>
      </c>
      <c r="Z2997" s="18" t="n">
        <f aca="false">ROUND((J2997-I2997)*1440,0)</f>
        <v>2</v>
      </c>
      <c r="AA2997" s="18" t="n">
        <f aca="false">ROUND((K2997-J2997)*1440,0)</f>
        <v>55</v>
      </c>
      <c r="AB2997" s="18" t="n">
        <f aca="false">ROUND((L2997-K2997)*1440,0)</f>
        <v>6</v>
      </c>
      <c r="AC2997" s="18" t="n">
        <f aca="false">ROUND((M2997-L2997)*1440,0)</f>
        <v>29</v>
      </c>
      <c r="AD2997" s="18" t="n">
        <f aca="false">IF(N2997="","",ROUND((N2997-M2997)*1440,0))</f>
        <v>40</v>
      </c>
      <c r="AE2997" s="18" t="n">
        <f aca="false">IF(O2997="","",ROUND((O2997-N2997)*1440,0))</f>
        <v>44</v>
      </c>
      <c r="AF2997" s="18" t="n">
        <f aca="false">IF(P2997="","",ROUND((P2997-O2997)*1440,0))</f>
        <v>10</v>
      </c>
      <c r="AG2997" s="18" t="n">
        <f aca="false">IF(Q2997="","",ROUND((Q2997-P2997)*1440,0))</f>
        <v>37</v>
      </c>
      <c r="AH2997" s="18" t="n">
        <f aca="false">IF(Q2997="","",ROUND((Q2997-H2997)*1440,0))</f>
        <v>237</v>
      </c>
      <c r="AI2997" s="19" t="n">
        <f aca="false">ROUND(IF(O2997="",Assumptions!$B$25-K2997,O2997-K2997)*24,1)</f>
        <v>2</v>
      </c>
      <c r="AJ2997" s="20" t="n">
        <f aca="false">ROUND(MAX(N(Y2997)/Assumptions!$C$5, N(Z2997)/Assumptions!$C$6, N(AA2997)/Assumptions!$C$7, N(AB2997)/Assumptions!$C$8, N(AC2997)/Assumptions!$C$9, N(AD2997)/Assumptions!$C$10, N(AE2997)/Assumptions!$C$11, N(AF2997)/Assumptions!$C$12, N(AG2997)/Assumptions!$C$13),3)</f>
        <v>1.333</v>
      </c>
      <c r="AK2997" s="0" t="str">
        <f aca="false">IF(OR(U2997="Pending",U2997="On Hold"),"Open GRN (awaiting)",IF(AJ2997&lt;=1,"Within SLA",IF(ROUND(N(Y2997)/Assumptions!$C$5,3)=AJ2997,"Gate Wait",IF(ROUND(N(Z2997)/Assumptions!$C$6,3)=AJ2997,"Dock Wait",IF(ROUND(N(AA2997)/Assumptions!$C$7,3)=AJ2997,"Unloading",IF(ROUND(N(AB2997)/Assumptions!$C$8,3)=AJ2997,"Unload-to-QC Wait",IF(ROUND(N(AC2997)/Assumptions!$C$9,3)=AJ2997,"QC",IF(ROUND(N(AD2997)/Assumptions!$C$10,3)=AJ2997,"QC-to-GRN Wait",IF(ROUND(N(AE2997)/Assumptions!$C$11,3)=AJ2997,"GRN Processing",IF(ROUND(N(AF2997)/Assumptions!$C$12,3)=AJ2997,"GRN-to-Putaway Wait",IF(ROUND(N(AG2997)/Assumptions!$C$13,3)=AJ2997,"Putaway","Within SLA")))))))))))</f>
        <v>QC-to-GRN Wait</v>
      </c>
    </row>
    <row r="2998" customFormat="false" ht="15" hidden="false" customHeight="false" outlineLevel="0" collapsed="false">
      <c r="A2998" s="0" t="s">
        <v>8511</v>
      </c>
      <c r="B2998" s="0" t="s">
        <v>8512</v>
      </c>
      <c r="C2998" s="0" t="s">
        <v>159</v>
      </c>
      <c r="D2998" s="0" t="s">
        <v>119</v>
      </c>
      <c r="E2998" s="0" t="s">
        <v>8513</v>
      </c>
      <c r="F2998" s="0" t="s">
        <v>128</v>
      </c>
      <c r="G2998" s="0" t="s">
        <v>129</v>
      </c>
      <c r="H2998" s="17" t="n">
        <v>46276.4291666667</v>
      </c>
      <c r="I2998" s="17" t="n">
        <v>46276.4826388889</v>
      </c>
      <c r="J2998" s="17" t="n">
        <v>46276.4861111111</v>
      </c>
      <c r="K2998" s="17" t="n">
        <v>46276.5444444444</v>
      </c>
      <c r="L2998" s="17" t="n">
        <v>46276.5472222222</v>
      </c>
      <c r="M2998" s="17" t="n">
        <v>46276.5777777778</v>
      </c>
      <c r="N2998" s="17" t="n">
        <v>46276.5902777778</v>
      </c>
      <c r="O2998" s="17" t="n">
        <v>46276.63125</v>
      </c>
      <c r="P2998" s="17" t="n">
        <v>46276.6673611111</v>
      </c>
      <c r="Q2998" s="17" t="n">
        <v>46276.6756944444</v>
      </c>
      <c r="R2998" s="0" t="n">
        <v>872</v>
      </c>
      <c r="S2998" s="0" t="n">
        <v>0</v>
      </c>
      <c r="T2998" s="0" t="n">
        <v>0</v>
      </c>
      <c r="U2998" s="18" t="s">
        <v>130</v>
      </c>
      <c r="V2998" s="18" t="s">
        <v>139</v>
      </c>
      <c r="W2998" s="0" t="str">
        <f aca="false">IF(AND(X2998&gt;=6,X2998&lt;14),"A",IF(AND(X2998&gt;=14,X2998&lt;22),"B","C"))</f>
        <v>A</v>
      </c>
      <c r="X2998" s="18" t="n">
        <f aca="false">HOUR(H2998)</f>
        <v>10</v>
      </c>
      <c r="Y2998" s="18" t="n">
        <f aca="false">ROUND((I2998-H2998)*1440,0)</f>
        <v>77</v>
      </c>
      <c r="Z2998" s="18" t="n">
        <f aca="false">ROUND((J2998-I2998)*1440,0)</f>
        <v>5</v>
      </c>
      <c r="AA2998" s="18" t="n">
        <f aca="false">ROUND((K2998-J2998)*1440,0)</f>
        <v>84</v>
      </c>
      <c r="AB2998" s="18" t="n">
        <f aca="false">ROUND((L2998-K2998)*1440,0)</f>
        <v>4</v>
      </c>
      <c r="AC2998" s="18" t="n">
        <f aca="false">ROUND((M2998-L2998)*1440,0)</f>
        <v>44</v>
      </c>
      <c r="AD2998" s="18" t="n">
        <f aca="false">IF(N2998="","",ROUND((N2998-M2998)*1440,0))</f>
        <v>18</v>
      </c>
      <c r="AE2998" s="18" t="n">
        <f aca="false">IF(O2998="","",ROUND((O2998-N2998)*1440,0))</f>
        <v>59</v>
      </c>
      <c r="AF2998" s="18" t="n">
        <f aca="false">IF(P2998="","",ROUND((P2998-O2998)*1440,0))</f>
        <v>52</v>
      </c>
      <c r="AG2998" s="18" t="n">
        <f aca="false">IF(Q2998="","",ROUND((Q2998-P2998)*1440,0))</f>
        <v>12</v>
      </c>
      <c r="AH2998" s="18" t="n">
        <f aca="false">IF(Q2998="","",ROUND((Q2998-H2998)*1440,0))</f>
        <v>355</v>
      </c>
      <c r="AI2998" s="19" t="n">
        <f aca="false">ROUND(IF(O2998="",Assumptions!$B$25-K2998,O2998-K2998)*24,1)</f>
        <v>2.1</v>
      </c>
      <c r="AJ2998" s="20" t="n">
        <f aca="false">ROUND(MAX(N(Y2998)/Assumptions!$C$5, N(Z2998)/Assumptions!$C$6, N(AA2998)/Assumptions!$C$7, N(AB2998)/Assumptions!$C$8, N(AC2998)/Assumptions!$C$9, N(AD2998)/Assumptions!$C$10, N(AE2998)/Assumptions!$C$11, N(AF2998)/Assumptions!$C$12, N(AG2998)/Assumptions!$C$13),3)</f>
        <v>2.6</v>
      </c>
      <c r="AK2998" s="0" t="str">
        <f aca="false">IF(OR(U2998="Pending",U2998="On Hold"),"Open GRN (awaiting)",IF(AJ2998&lt;=1,"Within SLA",IF(ROUND(N(Y2998)/Assumptions!$C$5,3)=AJ2998,"Gate Wait",IF(ROUND(N(Z2998)/Assumptions!$C$6,3)=AJ2998,"Dock Wait",IF(ROUND(N(AA2998)/Assumptions!$C$7,3)=AJ2998,"Unloading",IF(ROUND(N(AB2998)/Assumptions!$C$8,3)=AJ2998,"Unload-to-QC Wait",IF(ROUND(N(AC2998)/Assumptions!$C$9,3)=AJ2998,"QC",IF(ROUND(N(AD2998)/Assumptions!$C$10,3)=AJ2998,"QC-to-GRN Wait",IF(ROUND(N(AE2998)/Assumptions!$C$11,3)=AJ2998,"GRN Processing",IF(ROUND(N(AF2998)/Assumptions!$C$12,3)=AJ2998,"GRN-to-Putaway Wait",IF(ROUND(N(AG2998)/Assumptions!$C$13,3)=AJ2998,"Putaway","Within SLA")))))))))))</f>
        <v>GRN-to-Putaway Wait</v>
      </c>
    </row>
    <row r="2999" customFormat="false" ht="15" hidden="false" customHeight="false" outlineLevel="0" collapsed="false">
      <c r="A2999" s="0" t="s">
        <v>8514</v>
      </c>
      <c r="B2999" s="0" t="s">
        <v>8515</v>
      </c>
      <c r="C2999" s="0" t="s">
        <v>159</v>
      </c>
      <c r="D2999" s="0" t="s">
        <v>147</v>
      </c>
      <c r="E2999" s="0" t="s">
        <v>8516</v>
      </c>
      <c r="F2999" s="0" t="s">
        <v>128</v>
      </c>
      <c r="G2999" s="0" t="s">
        <v>150</v>
      </c>
      <c r="H2999" s="17" t="n">
        <v>46276.4333333333</v>
      </c>
      <c r="I2999" s="17" t="n">
        <v>46276.4458333333</v>
      </c>
      <c r="J2999" s="17" t="n">
        <v>46276.4527777778</v>
      </c>
      <c r="K2999" s="17" t="n">
        <v>46276.4756944445</v>
      </c>
      <c r="L2999" s="17" t="n">
        <v>46276.4826388889</v>
      </c>
      <c r="M2999" s="17" t="n">
        <v>46276.4965277778</v>
      </c>
      <c r="N2999" s="17" t="n">
        <v>46276.5840277778</v>
      </c>
      <c r="O2999" s="17" t="n">
        <v>46276.5993055556</v>
      </c>
      <c r="P2999" s="17" t="n">
        <v>46276.6069444444</v>
      </c>
      <c r="Q2999" s="17" t="n">
        <v>46276.6208333333</v>
      </c>
      <c r="R2999" s="0" t="n">
        <v>261</v>
      </c>
      <c r="S2999" s="0" t="n">
        <v>0</v>
      </c>
      <c r="T2999" s="0" t="n">
        <v>0</v>
      </c>
      <c r="U2999" s="18" t="s">
        <v>130</v>
      </c>
      <c r="V2999" s="18" t="s">
        <v>131</v>
      </c>
      <c r="W2999" s="0" t="str">
        <f aca="false">IF(AND(X2999&gt;=6,X2999&lt;14),"A",IF(AND(X2999&gt;=14,X2999&lt;22),"B","C"))</f>
        <v>A</v>
      </c>
      <c r="X2999" s="18" t="n">
        <f aca="false">HOUR(H2999)</f>
        <v>10</v>
      </c>
      <c r="Y2999" s="18" t="n">
        <f aca="false">ROUND((I2999-H2999)*1440,0)</f>
        <v>18</v>
      </c>
      <c r="Z2999" s="18" t="n">
        <f aca="false">ROUND((J2999-I2999)*1440,0)</f>
        <v>10</v>
      </c>
      <c r="AA2999" s="18" t="n">
        <f aca="false">ROUND((K2999-J2999)*1440,0)</f>
        <v>33</v>
      </c>
      <c r="AB2999" s="18" t="n">
        <f aca="false">ROUND((L2999-K2999)*1440,0)</f>
        <v>10</v>
      </c>
      <c r="AC2999" s="18" t="n">
        <f aca="false">ROUND((M2999-L2999)*1440,0)</f>
        <v>20</v>
      </c>
      <c r="AD2999" s="18" t="n">
        <f aca="false">IF(N2999="","",ROUND((N2999-M2999)*1440,0))</f>
        <v>126</v>
      </c>
      <c r="AE2999" s="18" t="n">
        <f aca="false">IF(O2999="","",ROUND((O2999-N2999)*1440,0))</f>
        <v>22</v>
      </c>
      <c r="AF2999" s="18" t="n">
        <f aca="false">IF(P2999="","",ROUND((P2999-O2999)*1440,0))</f>
        <v>11</v>
      </c>
      <c r="AG2999" s="18" t="n">
        <f aca="false">IF(Q2999="","",ROUND((Q2999-P2999)*1440,0))</f>
        <v>20</v>
      </c>
      <c r="AH2999" s="18" t="n">
        <f aca="false">IF(Q2999="","",ROUND((Q2999-H2999)*1440,0))</f>
        <v>270</v>
      </c>
      <c r="AI2999" s="19" t="n">
        <f aca="false">ROUND(IF(O2999="",Assumptions!$B$25-K2999,O2999-K2999)*24,1)</f>
        <v>3</v>
      </c>
      <c r="AJ2999" s="20" t="n">
        <f aca="false">ROUND(MAX(N(Y2999)/Assumptions!$C$5, N(Z2999)/Assumptions!$C$6, N(AA2999)/Assumptions!$C$7, N(AB2999)/Assumptions!$C$8, N(AC2999)/Assumptions!$C$9, N(AD2999)/Assumptions!$C$10, N(AE2999)/Assumptions!$C$11, N(AF2999)/Assumptions!$C$12, N(AG2999)/Assumptions!$C$13),3)</f>
        <v>4.2</v>
      </c>
      <c r="AK2999" s="0" t="str">
        <f aca="false">IF(OR(U2999="Pending",U2999="On Hold"),"Open GRN (awaiting)",IF(AJ2999&lt;=1,"Within SLA",IF(ROUND(N(Y2999)/Assumptions!$C$5,3)=AJ2999,"Gate Wait",IF(ROUND(N(Z2999)/Assumptions!$C$6,3)=AJ2999,"Dock Wait",IF(ROUND(N(AA2999)/Assumptions!$C$7,3)=AJ2999,"Unloading",IF(ROUND(N(AB2999)/Assumptions!$C$8,3)=AJ2999,"Unload-to-QC Wait",IF(ROUND(N(AC2999)/Assumptions!$C$9,3)=AJ2999,"QC",IF(ROUND(N(AD2999)/Assumptions!$C$10,3)=AJ2999,"QC-to-GRN Wait",IF(ROUND(N(AE2999)/Assumptions!$C$11,3)=AJ2999,"GRN Processing",IF(ROUND(N(AF2999)/Assumptions!$C$12,3)=AJ2999,"GRN-to-Putaway Wait",IF(ROUND(N(AG2999)/Assumptions!$C$13,3)=AJ2999,"Putaway","Within SLA")))))))))))</f>
        <v>QC-to-GRN Wait</v>
      </c>
    </row>
    <row r="3000" customFormat="false" ht="15" hidden="false" customHeight="false" outlineLevel="0" collapsed="false">
      <c r="A3000" s="0" t="s">
        <v>8517</v>
      </c>
      <c r="B3000" s="0" t="s">
        <v>8518</v>
      </c>
      <c r="C3000" s="0" t="s">
        <v>175</v>
      </c>
      <c r="D3000" s="0" t="s">
        <v>135</v>
      </c>
      <c r="E3000" s="0" t="s">
        <v>3276</v>
      </c>
      <c r="F3000" s="0" t="s">
        <v>177</v>
      </c>
      <c r="G3000" s="0" t="s">
        <v>138</v>
      </c>
      <c r="H3000" s="17" t="n">
        <v>46276.4354166667</v>
      </c>
      <c r="I3000" s="17" t="n">
        <v>46276.44375</v>
      </c>
      <c r="J3000" s="17" t="n">
        <v>46276.4486111111</v>
      </c>
      <c r="K3000" s="17" t="n">
        <v>46276.4673611111</v>
      </c>
      <c r="L3000" s="17" t="n">
        <v>46276.4847222222</v>
      </c>
      <c r="M3000" s="17" t="n">
        <v>46276.5006944445</v>
      </c>
      <c r="N3000" s="17" t="n">
        <v>46276.5229166667</v>
      </c>
      <c r="O3000" s="17" t="n">
        <v>46276.6013888889</v>
      </c>
      <c r="P3000" s="17" t="n">
        <v>46276.6256944445</v>
      </c>
      <c r="Q3000" s="17" t="n">
        <v>46276.6604166667</v>
      </c>
      <c r="R3000" s="0" t="n">
        <v>403</v>
      </c>
      <c r="S3000" s="0" t="n">
        <v>0</v>
      </c>
      <c r="T3000" s="0" t="n">
        <v>0</v>
      </c>
      <c r="U3000" s="18" t="s">
        <v>130</v>
      </c>
      <c r="V3000" s="18" t="s">
        <v>156</v>
      </c>
      <c r="W3000" s="0" t="str">
        <f aca="false">IF(AND(X3000&gt;=6,X3000&lt;14),"A",IF(AND(X3000&gt;=14,X3000&lt;22),"B","C"))</f>
        <v>A</v>
      </c>
      <c r="X3000" s="18" t="n">
        <f aca="false">HOUR(H3000)</f>
        <v>10</v>
      </c>
      <c r="Y3000" s="18" t="n">
        <f aca="false">ROUND((I3000-H3000)*1440,0)</f>
        <v>12</v>
      </c>
      <c r="Z3000" s="18" t="n">
        <f aca="false">ROUND((J3000-I3000)*1440,0)</f>
        <v>7</v>
      </c>
      <c r="AA3000" s="18" t="n">
        <f aca="false">ROUND((K3000-J3000)*1440,0)</f>
        <v>27</v>
      </c>
      <c r="AB3000" s="18" t="n">
        <f aca="false">ROUND((L3000-K3000)*1440,0)</f>
        <v>25</v>
      </c>
      <c r="AC3000" s="18" t="n">
        <f aca="false">ROUND((M3000-L3000)*1440,0)</f>
        <v>23</v>
      </c>
      <c r="AD3000" s="18" t="n">
        <f aca="false">IF(N3000="","",ROUND((N3000-M3000)*1440,0))</f>
        <v>32</v>
      </c>
      <c r="AE3000" s="18" t="n">
        <f aca="false">IF(O3000="","",ROUND((O3000-N3000)*1440,0))</f>
        <v>113</v>
      </c>
      <c r="AF3000" s="18" t="n">
        <f aca="false">IF(P3000="","",ROUND((P3000-O3000)*1440,0))</f>
        <v>35</v>
      </c>
      <c r="AG3000" s="18" t="n">
        <f aca="false">IF(Q3000="","",ROUND((Q3000-P3000)*1440,0))</f>
        <v>50</v>
      </c>
      <c r="AH3000" s="18" t="n">
        <f aca="false">IF(Q3000="","",ROUND((Q3000-H3000)*1440,0))</f>
        <v>324</v>
      </c>
      <c r="AI3000" s="19" t="n">
        <f aca="false">ROUND(IF(O3000="",Assumptions!$B$25-K3000,O3000-K3000)*24,1)</f>
        <v>3.2</v>
      </c>
      <c r="AJ3000" s="20" t="n">
        <f aca="false">ROUND(MAX(N(Y3000)/Assumptions!$C$5, N(Z3000)/Assumptions!$C$6, N(AA3000)/Assumptions!$C$7, N(AB3000)/Assumptions!$C$8, N(AC3000)/Assumptions!$C$9, N(AD3000)/Assumptions!$C$10, N(AE3000)/Assumptions!$C$11, N(AF3000)/Assumptions!$C$12, N(AG3000)/Assumptions!$C$13),3)</f>
        <v>2.511</v>
      </c>
      <c r="AK3000" s="0" t="str">
        <f aca="false">IF(OR(U3000="Pending",U3000="On Hold"),"Open GRN (awaiting)",IF(AJ3000&lt;=1,"Within SLA",IF(ROUND(N(Y3000)/Assumptions!$C$5,3)=AJ3000,"Gate Wait",IF(ROUND(N(Z3000)/Assumptions!$C$6,3)=AJ3000,"Dock Wait",IF(ROUND(N(AA3000)/Assumptions!$C$7,3)=AJ3000,"Unloading",IF(ROUND(N(AB3000)/Assumptions!$C$8,3)=AJ3000,"Unload-to-QC Wait",IF(ROUND(N(AC3000)/Assumptions!$C$9,3)=AJ3000,"QC",IF(ROUND(N(AD3000)/Assumptions!$C$10,3)=AJ3000,"QC-to-GRN Wait",IF(ROUND(N(AE3000)/Assumptions!$C$11,3)=AJ3000,"GRN Processing",IF(ROUND(N(AF3000)/Assumptions!$C$12,3)=AJ3000,"GRN-to-Putaway Wait",IF(ROUND(N(AG3000)/Assumptions!$C$13,3)=AJ3000,"Putaway","Within SLA")))))))))))</f>
        <v>GRN Processing</v>
      </c>
    </row>
    <row r="3001" customFormat="false" ht="15" hidden="false" customHeight="false" outlineLevel="0" collapsed="false">
      <c r="A3001" s="0" t="s">
        <v>8519</v>
      </c>
      <c r="B3001" s="0" t="s">
        <v>8520</v>
      </c>
      <c r="C3001" s="0" t="s">
        <v>218</v>
      </c>
      <c r="D3001" s="0" t="s">
        <v>147</v>
      </c>
      <c r="E3001" s="0" t="s">
        <v>8521</v>
      </c>
      <c r="F3001" s="0" t="s">
        <v>137</v>
      </c>
      <c r="G3001" s="0" t="s">
        <v>150</v>
      </c>
      <c r="H3001" s="17" t="n">
        <v>46276.4736111111</v>
      </c>
      <c r="I3001" s="17" t="n">
        <v>46276.5909722222</v>
      </c>
      <c r="J3001" s="17" t="n">
        <v>46276.5930555556</v>
      </c>
      <c r="K3001" s="17" t="n">
        <v>46276.6472222222</v>
      </c>
      <c r="L3001" s="17" t="n">
        <v>46276.6680555556</v>
      </c>
      <c r="M3001" s="17" t="n">
        <v>46276.69375</v>
      </c>
      <c r="N3001" s="17" t="n">
        <v>46276.8173611111</v>
      </c>
      <c r="O3001" s="17" t="n">
        <v>46276.9173611111</v>
      </c>
      <c r="P3001" s="17" t="n">
        <v>46276.9263888889</v>
      </c>
      <c r="Q3001" s="17" t="n">
        <v>46276.94375</v>
      </c>
      <c r="R3001" s="0" t="n">
        <v>922</v>
      </c>
      <c r="S3001" s="0" t="n">
        <v>0</v>
      </c>
      <c r="T3001" s="0" t="n">
        <v>0</v>
      </c>
      <c r="U3001" s="18" t="s">
        <v>130</v>
      </c>
      <c r="V3001" s="18" t="s">
        <v>131</v>
      </c>
      <c r="W3001" s="0" t="str">
        <f aca="false">IF(AND(X3001&gt;=6,X3001&lt;14),"A",IF(AND(X3001&gt;=14,X3001&lt;22),"B","C"))</f>
        <v>A</v>
      </c>
      <c r="X3001" s="18" t="n">
        <f aca="false">HOUR(H3001)</f>
        <v>11</v>
      </c>
      <c r="Y3001" s="18" t="n">
        <f aca="false">ROUND((I3001-H3001)*1440,0)</f>
        <v>169</v>
      </c>
      <c r="Z3001" s="18" t="n">
        <f aca="false">ROUND((J3001-I3001)*1440,0)</f>
        <v>3</v>
      </c>
      <c r="AA3001" s="18" t="n">
        <f aca="false">ROUND((K3001-J3001)*1440,0)</f>
        <v>78</v>
      </c>
      <c r="AB3001" s="18" t="n">
        <f aca="false">ROUND((L3001-K3001)*1440,0)</f>
        <v>30</v>
      </c>
      <c r="AC3001" s="18" t="n">
        <f aca="false">ROUND((M3001-L3001)*1440,0)</f>
        <v>37</v>
      </c>
      <c r="AD3001" s="18" t="n">
        <f aca="false">IF(N3001="","",ROUND((N3001-M3001)*1440,0))</f>
        <v>178</v>
      </c>
      <c r="AE3001" s="18" t="n">
        <f aca="false">IF(O3001="","",ROUND((O3001-N3001)*1440,0))</f>
        <v>144</v>
      </c>
      <c r="AF3001" s="18" t="n">
        <f aca="false">IF(P3001="","",ROUND((P3001-O3001)*1440,0))</f>
        <v>13</v>
      </c>
      <c r="AG3001" s="18" t="n">
        <f aca="false">IF(Q3001="","",ROUND((Q3001-P3001)*1440,0))</f>
        <v>25</v>
      </c>
      <c r="AH3001" s="18" t="n">
        <f aca="false">IF(Q3001="","",ROUND((Q3001-H3001)*1440,0))</f>
        <v>677</v>
      </c>
      <c r="AI3001" s="19" t="n">
        <f aca="false">ROUND(IF(O3001="",Assumptions!$B$25-K3001,O3001-K3001)*24,1)</f>
        <v>6.5</v>
      </c>
      <c r="AJ3001" s="20" t="n">
        <f aca="false">ROUND(MAX(N(Y3001)/Assumptions!$C$5, N(Z3001)/Assumptions!$C$6, N(AA3001)/Assumptions!$C$7, N(AB3001)/Assumptions!$C$8, N(AC3001)/Assumptions!$C$9, N(AD3001)/Assumptions!$C$10, N(AE3001)/Assumptions!$C$11, N(AF3001)/Assumptions!$C$12, N(AG3001)/Assumptions!$C$13),3)</f>
        <v>5.933</v>
      </c>
      <c r="AK3001" s="0" t="str">
        <f aca="false">IF(OR(U3001="Pending",U3001="On Hold"),"Open GRN (awaiting)",IF(AJ3001&lt;=1,"Within SLA",IF(ROUND(N(Y3001)/Assumptions!$C$5,3)=AJ3001,"Gate Wait",IF(ROUND(N(Z3001)/Assumptions!$C$6,3)=AJ3001,"Dock Wait",IF(ROUND(N(AA3001)/Assumptions!$C$7,3)=AJ3001,"Unloading",IF(ROUND(N(AB3001)/Assumptions!$C$8,3)=AJ3001,"Unload-to-QC Wait",IF(ROUND(N(AC3001)/Assumptions!$C$9,3)=AJ3001,"QC",IF(ROUND(N(AD3001)/Assumptions!$C$10,3)=AJ3001,"QC-to-GRN Wait",IF(ROUND(N(AE3001)/Assumptions!$C$11,3)=AJ3001,"GRN Processing",IF(ROUND(N(AF3001)/Assumptions!$C$12,3)=AJ3001,"GRN-to-Putaway Wait",IF(ROUND(N(AG3001)/Assumptions!$C$13,3)=AJ3001,"Putaway","Within SLA")))))))))))</f>
        <v>QC-to-GRN Wait</v>
      </c>
    </row>
    <row r="3002" customFormat="false" ht="15" hidden="false" customHeight="false" outlineLevel="0" collapsed="false">
      <c r="A3002" s="0" t="s">
        <v>8522</v>
      </c>
      <c r="B3002" s="0" t="s">
        <v>8523</v>
      </c>
      <c r="C3002" s="0" t="s">
        <v>252</v>
      </c>
      <c r="D3002" s="0" t="s">
        <v>147</v>
      </c>
      <c r="E3002" s="0" t="s">
        <v>8524</v>
      </c>
      <c r="F3002" s="0" t="s">
        <v>149</v>
      </c>
      <c r="G3002" s="0" t="s">
        <v>150</v>
      </c>
      <c r="H3002" s="17" t="n">
        <v>46276.4854166667</v>
      </c>
      <c r="I3002" s="17" t="n">
        <v>46276.5451388889</v>
      </c>
      <c r="J3002" s="17" t="n">
        <v>46276.5513888889</v>
      </c>
      <c r="K3002" s="17" t="n">
        <v>46276.59375</v>
      </c>
      <c r="L3002" s="17" t="n">
        <v>46276.6069444444</v>
      </c>
      <c r="M3002" s="17" t="n">
        <v>46276.6298611111</v>
      </c>
      <c r="N3002" s="17" t="n">
        <v>46276.6479166667</v>
      </c>
      <c r="O3002" s="17" t="n">
        <v>46276.73125</v>
      </c>
      <c r="P3002" s="17" t="n">
        <v>46276.7395833333</v>
      </c>
      <c r="Q3002" s="17" t="n">
        <v>46276.7625</v>
      </c>
      <c r="R3002" s="0" t="n">
        <v>733</v>
      </c>
      <c r="S3002" s="0" t="n">
        <v>0</v>
      </c>
      <c r="T3002" s="0" t="n">
        <v>0</v>
      </c>
      <c r="U3002" s="18" t="s">
        <v>130</v>
      </c>
      <c r="V3002" s="18" t="s">
        <v>139</v>
      </c>
      <c r="W3002" s="0" t="str">
        <f aca="false">IF(AND(X3002&gt;=6,X3002&lt;14),"A",IF(AND(X3002&gt;=14,X3002&lt;22),"B","C"))</f>
        <v>A</v>
      </c>
      <c r="X3002" s="18" t="n">
        <f aca="false">HOUR(H3002)</f>
        <v>11</v>
      </c>
      <c r="Y3002" s="18" t="n">
        <f aca="false">ROUND((I3002-H3002)*1440,0)</f>
        <v>86</v>
      </c>
      <c r="Z3002" s="18" t="n">
        <f aca="false">ROUND((J3002-I3002)*1440,0)</f>
        <v>9</v>
      </c>
      <c r="AA3002" s="18" t="n">
        <f aca="false">ROUND((K3002-J3002)*1440,0)</f>
        <v>61</v>
      </c>
      <c r="AB3002" s="18" t="n">
        <f aca="false">ROUND((L3002-K3002)*1440,0)</f>
        <v>19</v>
      </c>
      <c r="AC3002" s="18" t="n">
        <f aca="false">ROUND((M3002-L3002)*1440,0)</f>
        <v>33</v>
      </c>
      <c r="AD3002" s="18" t="n">
        <f aca="false">IF(N3002="","",ROUND((N3002-M3002)*1440,0))</f>
        <v>26</v>
      </c>
      <c r="AE3002" s="18" t="n">
        <f aca="false">IF(O3002="","",ROUND((O3002-N3002)*1440,0))</f>
        <v>120</v>
      </c>
      <c r="AF3002" s="18" t="n">
        <f aca="false">IF(P3002="","",ROUND((P3002-O3002)*1440,0))</f>
        <v>12</v>
      </c>
      <c r="AG3002" s="18" t="n">
        <f aca="false">IF(Q3002="","",ROUND((Q3002-P3002)*1440,0))</f>
        <v>33</v>
      </c>
      <c r="AH3002" s="18" t="n">
        <f aca="false">IF(Q3002="","",ROUND((Q3002-H3002)*1440,0))</f>
        <v>399</v>
      </c>
      <c r="AI3002" s="19" t="n">
        <f aca="false">ROUND(IF(O3002="",Assumptions!$B$25-K3002,O3002-K3002)*24,1)</f>
        <v>3.3</v>
      </c>
      <c r="AJ3002" s="20" t="n">
        <f aca="false">ROUND(MAX(N(Y3002)/Assumptions!$C$5, N(Z3002)/Assumptions!$C$6, N(AA3002)/Assumptions!$C$7, N(AB3002)/Assumptions!$C$8, N(AC3002)/Assumptions!$C$9, N(AD3002)/Assumptions!$C$10, N(AE3002)/Assumptions!$C$11, N(AF3002)/Assumptions!$C$12, N(AG3002)/Assumptions!$C$13),3)</f>
        <v>2.867</v>
      </c>
      <c r="AK3002" s="0" t="str">
        <f aca="false">IF(OR(U3002="Pending",U3002="On Hold"),"Open GRN (awaiting)",IF(AJ3002&lt;=1,"Within SLA",IF(ROUND(N(Y3002)/Assumptions!$C$5,3)=AJ3002,"Gate Wait",IF(ROUND(N(Z3002)/Assumptions!$C$6,3)=AJ3002,"Dock Wait",IF(ROUND(N(AA3002)/Assumptions!$C$7,3)=AJ3002,"Unloading",IF(ROUND(N(AB3002)/Assumptions!$C$8,3)=AJ3002,"Unload-to-QC Wait",IF(ROUND(N(AC3002)/Assumptions!$C$9,3)=AJ3002,"QC",IF(ROUND(N(AD3002)/Assumptions!$C$10,3)=AJ3002,"QC-to-GRN Wait",IF(ROUND(N(AE3002)/Assumptions!$C$11,3)=AJ3002,"GRN Processing",IF(ROUND(N(AF3002)/Assumptions!$C$12,3)=AJ3002,"GRN-to-Putaway Wait",IF(ROUND(N(AG3002)/Assumptions!$C$13,3)=AJ3002,"Putaway","Within SLA")))))))))))</f>
        <v>Gate Wait</v>
      </c>
    </row>
    <row r="3003" customFormat="false" ht="15" hidden="false" customHeight="false" outlineLevel="0" collapsed="false">
      <c r="A3003" s="0" t="s">
        <v>8525</v>
      </c>
      <c r="B3003" s="0" t="s">
        <v>8526</v>
      </c>
      <c r="C3003" s="0" t="s">
        <v>175</v>
      </c>
      <c r="D3003" s="0" t="s">
        <v>135</v>
      </c>
      <c r="E3003" s="0" t="s">
        <v>8527</v>
      </c>
      <c r="F3003" s="0" t="s">
        <v>177</v>
      </c>
      <c r="G3003" s="0" t="s">
        <v>138</v>
      </c>
      <c r="H3003" s="17" t="n">
        <v>46276.4895833333</v>
      </c>
      <c r="I3003" s="17" t="n">
        <v>46276.5041666667</v>
      </c>
      <c r="J3003" s="17" t="n">
        <v>46276.5083333333</v>
      </c>
      <c r="K3003" s="17" t="n">
        <v>46276.5368055556</v>
      </c>
      <c r="L3003" s="17" t="n">
        <v>46276.54375</v>
      </c>
      <c r="M3003" s="17" t="n">
        <v>46276.5590277778</v>
      </c>
      <c r="N3003" s="17" t="n">
        <v>46276.6965277778</v>
      </c>
      <c r="O3003" s="17" t="n">
        <v>46276.7333333333</v>
      </c>
      <c r="P3003" s="17" t="n">
        <v>46276.75</v>
      </c>
      <c r="Q3003" s="17" t="n">
        <v>46276.75625</v>
      </c>
      <c r="R3003" s="0" t="n">
        <v>335</v>
      </c>
      <c r="S3003" s="0" t="n">
        <v>0</v>
      </c>
      <c r="T3003" s="0" t="n">
        <v>0</v>
      </c>
      <c r="U3003" s="18" t="s">
        <v>130</v>
      </c>
      <c r="V3003" s="18" t="s">
        <v>144</v>
      </c>
      <c r="W3003" s="0" t="str">
        <f aca="false">IF(AND(X3003&gt;=6,X3003&lt;14),"A",IF(AND(X3003&gt;=14,X3003&lt;22),"B","C"))</f>
        <v>A</v>
      </c>
      <c r="X3003" s="18" t="n">
        <f aca="false">HOUR(H3003)</f>
        <v>11</v>
      </c>
      <c r="Y3003" s="18" t="n">
        <f aca="false">ROUND((I3003-H3003)*1440,0)</f>
        <v>21</v>
      </c>
      <c r="Z3003" s="18" t="n">
        <f aca="false">ROUND((J3003-I3003)*1440,0)</f>
        <v>6</v>
      </c>
      <c r="AA3003" s="18" t="n">
        <f aca="false">ROUND((K3003-J3003)*1440,0)</f>
        <v>41</v>
      </c>
      <c r="AB3003" s="18" t="n">
        <f aca="false">ROUND((L3003-K3003)*1440,0)</f>
        <v>10</v>
      </c>
      <c r="AC3003" s="18" t="n">
        <f aca="false">ROUND((M3003-L3003)*1440,0)</f>
        <v>22</v>
      </c>
      <c r="AD3003" s="18" t="n">
        <f aca="false">IF(N3003="","",ROUND((N3003-M3003)*1440,0))</f>
        <v>198</v>
      </c>
      <c r="AE3003" s="18" t="n">
        <f aca="false">IF(O3003="","",ROUND((O3003-N3003)*1440,0))</f>
        <v>53</v>
      </c>
      <c r="AF3003" s="18" t="n">
        <f aca="false">IF(P3003="","",ROUND((P3003-O3003)*1440,0))</f>
        <v>24</v>
      </c>
      <c r="AG3003" s="18" t="n">
        <f aca="false">IF(Q3003="","",ROUND((Q3003-P3003)*1440,0))</f>
        <v>9</v>
      </c>
      <c r="AH3003" s="18" t="n">
        <f aca="false">IF(Q3003="","",ROUND((Q3003-H3003)*1440,0))</f>
        <v>384</v>
      </c>
      <c r="AI3003" s="19" t="n">
        <f aca="false">ROUND(IF(O3003="",Assumptions!$B$25-K3003,O3003-K3003)*24,1)</f>
        <v>4.7</v>
      </c>
      <c r="AJ3003" s="20" t="n">
        <f aca="false">ROUND(MAX(N(Y3003)/Assumptions!$C$5, N(Z3003)/Assumptions!$C$6, N(AA3003)/Assumptions!$C$7, N(AB3003)/Assumptions!$C$8, N(AC3003)/Assumptions!$C$9, N(AD3003)/Assumptions!$C$10, N(AE3003)/Assumptions!$C$11, N(AF3003)/Assumptions!$C$12, N(AG3003)/Assumptions!$C$13),3)</f>
        <v>6.6</v>
      </c>
      <c r="AK3003" s="0" t="str">
        <f aca="false">IF(OR(U3003="Pending",U3003="On Hold"),"Open GRN (awaiting)",IF(AJ3003&lt;=1,"Within SLA",IF(ROUND(N(Y3003)/Assumptions!$C$5,3)=AJ3003,"Gate Wait",IF(ROUND(N(Z3003)/Assumptions!$C$6,3)=AJ3003,"Dock Wait",IF(ROUND(N(AA3003)/Assumptions!$C$7,3)=AJ3003,"Unloading",IF(ROUND(N(AB3003)/Assumptions!$C$8,3)=AJ3003,"Unload-to-QC Wait",IF(ROUND(N(AC3003)/Assumptions!$C$9,3)=AJ3003,"QC",IF(ROUND(N(AD3003)/Assumptions!$C$10,3)=AJ3003,"QC-to-GRN Wait",IF(ROUND(N(AE3003)/Assumptions!$C$11,3)=AJ3003,"GRN Processing",IF(ROUND(N(AF3003)/Assumptions!$C$12,3)=AJ3003,"GRN-to-Putaway Wait",IF(ROUND(N(AG3003)/Assumptions!$C$13,3)=AJ3003,"Putaway","Within SLA")))))))))))</f>
        <v>QC-to-GRN Wait</v>
      </c>
    </row>
    <row r="3004" customFormat="false" ht="15" hidden="false" customHeight="false" outlineLevel="0" collapsed="false">
      <c r="A3004" s="0" t="s">
        <v>8528</v>
      </c>
      <c r="B3004" s="0" t="s">
        <v>8529</v>
      </c>
      <c r="C3004" s="0" t="s">
        <v>159</v>
      </c>
      <c r="D3004" s="0" t="s">
        <v>119</v>
      </c>
      <c r="E3004" s="0" t="s">
        <v>8530</v>
      </c>
      <c r="F3004" s="0" t="s">
        <v>128</v>
      </c>
      <c r="G3004" s="0" t="s">
        <v>122</v>
      </c>
      <c r="H3004" s="17" t="n">
        <v>46276.5131944444</v>
      </c>
      <c r="I3004" s="17" t="n">
        <v>46276.53125</v>
      </c>
      <c r="J3004" s="17" t="n">
        <v>46276.5430555556</v>
      </c>
      <c r="K3004" s="17" t="n">
        <v>46276.7194444445</v>
      </c>
      <c r="L3004" s="17" t="n">
        <v>46276.7319444444</v>
      </c>
      <c r="M3004" s="17" t="n">
        <v>46276.7541666667</v>
      </c>
      <c r="N3004" s="17" t="n">
        <v>46276.7611111111</v>
      </c>
      <c r="O3004" s="17" t="n">
        <v>46276.7777777778</v>
      </c>
      <c r="P3004" s="17" t="n">
        <v>46276.7875</v>
      </c>
      <c r="Q3004" s="17" t="n">
        <v>46276.8027777778</v>
      </c>
      <c r="R3004" s="0" t="n">
        <v>916</v>
      </c>
      <c r="S3004" s="0" t="n">
        <v>0</v>
      </c>
      <c r="T3004" s="0" t="n">
        <v>0</v>
      </c>
      <c r="U3004" s="18" t="s">
        <v>130</v>
      </c>
      <c r="V3004" s="18" t="s">
        <v>144</v>
      </c>
      <c r="W3004" s="0" t="str">
        <f aca="false">IF(AND(X3004&gt;=6,X3004&lt;14),"A",IF(AND(X3004&gt;=14,X3004&lt;22),"B","C"))</f>
        <v>A</v>
      </c>
      <c r="X3004" s="18" t="n">
        <f aca="false">HOUR(H3004)</f>
        <v>12</v>
      </c>
      <c r="Y3004" s="18" t="n">
        <f aca="false">ROUND((I3004-H3004)*1440,0)</f>
        <v>26</v>
      </c>
      <c r="Z3004" s="18" t="n">
        <f aca="false">ROUND((J3004-I3004)*1440,0)</f>
        <v>17</v>
      </c>
      <c r="AA3004" s="18" t="n">
        <f aca="false">ROUND((K3004-J3004)*1440,0)</f>
        <v>254</v>
      </c>
      <c r="AB3004" s="18" t="n">
        <f aca="false">ROUND((L3004-K3004)*1440,0)</f>
        <v>18</v>
      </c>
      <c r="AC3004" s="18" t="n">
        <f aca="false">ROUND((M3004-L3004)*1440,0)</f>
        <v>32</v>
      </c>
      <c r="AD3004" s="18" t="n">
        <f aca="false">IF(N3004="","",ROUND((N3004-M3004)*1440,0))</f>
        <v>10</v>
      </c>
      <c r="AE3004" s="18" t="n">
        <f aca="false">IF(O3004="","",ROUND((O3004-N3004)*1440,0))</f>
        <v>24</v>
      </c>
      <c r="AF3004" s="18" t="n">
        <f aca="false">IF(P3004="","",ROUND((P3004-O3004)*1440,0))</f>
        <v>14</v>
      </c>
      <c r="AG3004" s="18" t="n">
        <f aca="false">IF(Q3004="","",ROUND((Q3004-P3004)*1440,0))</f>
        <v>22</v>
      </c>
      <c r="AH3004" s="18" t="n">
        <f aca="false">IF(Q3004="","",ROUND((Q3004-H3004)*1440,0))</f>
        <v>417</v>
      </c>
      <c r="AI3004" s="19" t="n">
        <f aca="false">ROUND(IF(O3004="",Assumptions!$B$25-K3004,O3004-K3004)*24,1)</f>
        <v>1.4</v>
      </c>
      <c r="AJ3004" s="20" t="n">
        <f aca="false">ROUND(MAX(N(Y3004)/Assumptions!$C$5, N(Z3004)/Assumptions!$C$6, N(AA3004)/Assumptions!$C$7, N(AB3004)/Assumptions!$C$8, N(AC3004)/Assumptions!$C$9, N(AD3004)/Assumptions!$C$10, N(AE3004)/Assumptions!$C$11, N(AF3004)/Assumptions!$C$12, N(AG3004)/Assumptions!$C$13),3)</f>
        <v>4.233</v>
      </c>
      <c r="AK3004" s="0" t="str">
        <f aca="false">IF(OR(U3004="Pending",U3004="On Hold"),"Open GRN (awaiting)",IF(AJ3004&lt;=1,"Within SLA",IF(ROUND(N(Y3004)/Assumptions!$C$5,3)=AJ3004,"Gate Wait",IF(ROUND(N(Z3004)/Assumptions!$C$6,3)=AJ3004,"Dock Wait",IF(ROUND(N(AA3004)/Assumptions!$C$7,3)=AJ3004,"Unloading",IF(ROUND(N(AB3004)/Assumptions!$C$8,3)=AJ3004,"Unload-to-QC Wait",IF(ROUND(N(AC3004)/Assumptions!$C$9,3)=AJ3004,"QC",IF(ROUND(N(AD3004)/Assumptions!$C$10,3)=AJ3004,"QC-to-GRN Wait",IF(ROUND(N(AE3004)/Assumptions!$C$11,3)=AJ3004,"GRN Processing",IF(ROUND(N(AF3004)/Assumptions!$C$12,3)=AJ3004,"GRN-to-Putaway Wait",IF(ROUND(N(AG3004)/Assumptions!$C$13,3)=AJ3004,"Putaway","Within SLA")))))))))))</f>
        <v>Unloading</v>
      </c>
    </row>
    <row r="3005" customFormat="false" ht="15" hidden="false" customHeight="false" outlineLevel="0" collapsed="false">
      <c r="A3005" s="0" t="s">
        <v>8531</v>
      </c>
      <c r="B3005" s="0" t="s">
        <v>8532</v>
      </c>
      <c r="C3005" s="0" t="s">
        <v>134</v>
      </c>
      <c r="D3005" s="0" t="s">
        <v>147</v>
      </c>
      <c r="E3005" s="0" t="s">
        <v>995</v>
      </c>
      <c r="F3005" s="0" t="s">
        <v>149</v>
      </c>
      <c r="G3005" s="0" t="s">
        <v>167</v>
      </c>
      <c r="H3005" s="17" t="n">
        <v>46276.5527777778</v>
      </c>
      <c r="I3005" s="17" t="n">
        <v>46276.5625</v>
      </c>
      <c r="J3005" s="17" t="n">
        <v>46276.5659722222</v>
      </c>
      <c r="K3005" s="17" t="n">
        <v>46276.5986111111</v>
      </c>
      <c r="L3005" s="17" t="n">
        <v>46276.6076388889</v>
      </c>
      <c r="M3005" s="17" t="n">
        <v>46276.6430555556</v>
      </c>
      <c r="N3005" s="17" t="n">
        <v>46276.6451388889</v>
      </c>
      <c r="O3005" s="17" t="n">
        <v>46276.69375</v>
      </c>
      <c r="P3005" s="17" t="n">
        <v>46276.7020833333</v>
      </c>
      <c r="Q3005" s="17" t="n">
        <v>46276.7118055556</v>
      </c>
      <c r="R3005" s="0" t="n">
        <v>443</v>
      </c>
      <c r="S3005" s="0" t="n">
        <v>0</v>
      </c>
      <c r="T3005" s="0" t="n">
        <v>0</v>
      </c>
      <c r="U3005" s="18" t="s">
        <v>130</v>
      </c>
      <c r="V3005" s="18" t="s">
        <v>131</v>
      </c>
      <c r="W3005" s="0" t="str">
        <f aca="false">IF(AND(X3005&gt;=6,X3005&lt;14),"A",IF(AND(X3005&gt;=14,X3005&lt;22),"B","C"))</f>
        <v>A</v>
      </c>
      <c r="X3005" s="18" t="n">
        <f aca="false">HOUR(H3005)</f>
        <v>13</v>
      </c>
      <c r="Y3005" s="18" t="n">
        <f aca="false">ROUND((I3005-H3005)*1440,0)</f>
        <v>14</v>
      </c>
      <c r="Z3005" s="18" t="n">
        <f aca="false">ROUND((J3005-I3005)*1440,0)</f>
        <v>5</v>
      </c>
      <c r="AA3005" s="18" t="n">
        <f aca="false">ROUND((K3005-J3005)*1440,0)</f>
        <v>47</v>
      </c>
      <c r="AB3005" s="18" t="n">
        <f aca="false">ROUND((L3005-K3005)*1440,0)</f>
        <v>13</v>
      </c>
      <c r="AC3005" s="18" t="n">
        <f aca="false">ROUND((M3005-L3005)*1440,0)</f>
        <v>51</v>
      </c>
      <c r="AD3005" s="18" t="n">
        <f aca="false">IF(N3005="","",ROUND((N3005-M3005)*1440,0))</f>
        <v>3</v>
      </c>
      <c r="AE3005" s="18" t="n">
        <f aca="false">IF(O3005="","",ROUND((O3005-N3005)*1440,0))</f>
        <v>70</v>
      </c>
      <c r="AF3005" s="18" t="n">
        <f aca="false">IF(P3005="","",ROUND((P3005-O3005)*1440,0))</f>
        <v>12</v>
      </c>
      <c r="AG3005" s="18" t="n">
        <f aca="false">IF(Q3005="","",ROUND((Q3005-P3005)*1440,0))</f>
        <v>14</v>
      </c>
      <c r="AH3005" s="18" t="n">
        <f aca="false">IF(Q3005="","",ROUND((Q3005-H3005)*1440,0))</f>
        <v>229</v>
      </c>
      <c r="AI3005" s="19" t="n">
        <f aca="false">ROUND(IF(O3005="",Assumptions!$B$25-K3005,O3005-K3005)*24,1)</f>
        <v>2.3</v>
      </c>
      <c r="AJ3005" s="20" t="n">
        <f aca="false">ROUND(MAX(N(Y3005)/Assumptions!$C$5, N(Z3005)/Assumptions!$C$6, N(AA3005)/Assumptions!$C$7, N(AB3005)/Assumptions!$C$8, N(AC3005)/Assumptions!$C$9, N(AD3005)/Assumptions!$C$10, N(AE3005)/Assumptions!$C$11, N(AF3005)/Assumptions!$C$12, N(AG3005)/Assumptions!$C$13),3)</f>
        <v>1.556</v>
      </c>
      <c r="AK3005" s="0" t="str">
        <f aca="false">IF(OR(U3005="Pending",U3005="On Hold"),"Open GRN (awaiting)",IF(AJ3005&lt;=1,"Within SLA",IF(ROUND(N(Y3005)/Assumptions!$C$5,3)=AJ3005,"Gate Wait",IF(ROUND(N(Z3005)/Assumptions!$C$6,3)=AJ3005,"Dock Wait",IF(ROUND(N(AA3005)/Assumptions!$C$7,3)=AJ3005,"Unloading",IF(ROUND(N(AB3005)/Assumptions!$C$8,3)=AJ3005,"Unload-to-QC Wait",IF(ROUND(N(AC3005)/Assumptions!$C$9,3)=AJ3005,"QC",IF(ROUND(N(AD3005)/Assumptions!$C$10,3)=AJ3005,"QC-to-GRN Wait",IF(ROUND(N(AE3005)/Assumptions!$C$11,3)=AJ3005,"GRN Processing",IF(ROUND(N(AF3005)/Assumptions!$C$12,3)=AJ3005,"GRN-to-Putaway Wait",IF(ROUND(N(AG3005)/Assumptions!$C$13,3)=AJ3005,"Putaway","Within SLA")))))))))))</f>
        <v>GRN Processing</v>
      </c>
    </row>
    <row r="3006" customFormat="false" ht="15" hidden="false" customHeight="false" outlineLevel="0" collapsed="false">
      <c r="A3006" s="0" t="s">
        <v>8533</v>
      </c>
      <c r="B3006" s="0" t="s">
        <v>8534</v>
      </c>
      <c r="C3006" s="0" t="s">
        <v>118</v>
      </c>
      <c r="D3006" s="0" t="s">
        <v>135</v>
      </c>
      <c r="E3006" s="0" t="s">
        <v>8535</v>
      </c>
      <c r="F3006" s="0" t="s">
        <v>121</v>
      </c>
      <c r="G3006" s="0" t="s">
        <v>178</v>
      </c>
      <c r="H3006" s="17" t="n">
        <v>46276.5701388889</v>
      </c>
      <c r="I3006" s="17" t="n">
        <v>46276.5784722222</v>
      </c>
      <c r="J3006" s="17" t="n">
        <v>46276.5826388889</v>
      </c>
      <c r="K3006" s="17" t="n">
        <v>46276.6041666667</v>
      </c>
      <c r="L3006" s="17" t="n">
        <v>46276.6076388889</v>
      </c>
      <c r="M3006" s="17" t="n">
        <v>46276.6402777778</v>
      </c>
      <c r="N3006" s="17" t="n">
        <v>46276.65</v>
      </c>
      <c r="O3006" s="17" t="n">
        <v>46276.6770833333</v>
      </c>
      <c r="P3006" s="17" t="n">
        <v>46276.6881944445</v>
      </c>
      <c r="Q3006" s="17" t="n">
        <v>46276.6993055556</v>
      </c>
      <c r="R3006" s="0" t="n">
        <v>100</v>
      </c>
      <c r="S3006" s="0" t="n">
        <v>0</v>
      </c>
      <c r="T3006" s="0" t="n">
        <v>0</v>
      </c>
      <c r="U3006" s="18" t="s">
        <v>130</v>
      </c>
      <c r="V3006" s="18" t="s">
        <v>82</v>
      </c>
      <c r="W3006" s="0" t="str">
        <f aca="false">IF(AND(X3006&gt;=6,X3006&lt;14),"A",IF(AND(X3006&gt;=14,X3006&lt;22),"B","C"))</f>
        <v>A</v>
      </c>
      <c r="X3006" s="18" t="n">
        <f aca="false">HOUR(H3006)</f>
        <v>13</v>
      </c>
      <c r="Y3006" s="18" t="n">
        <f aca="false">ROUND((I3006-H3006)*1440,0)</f>
        <v>12</v>
      </c>
      <c r="Z3006" s="18" t="n">
        <f aca="false">ROUND((J3006-I3006)*1440,0)</f>
        <v>6</v>
      </c>
      <c r="AA3006" s="18" t="n">
        <f aca="false">ROUND((K3006-J3006)*1440,0)</f>
        <v>31</v>
      </c>
      <c r="AB3006" s="18" t="n">
        <f aca="false">ROUND((L3006-K3006)*1440,0)</f>
        <v>5</v>
      </c>
      <c r="AC3006" s="18" t="n">
        <f aca="false">ROUND((M3006-L3006)*1440,0)</f>
        <v>47</v>
      </c>
      <c r="AD3006" s="18" t="n">
        <f aca="false">IF(N3006="","",ROUND((N3006-M3006)*1440,0))</f>
        <v>14</v>
      </c>
      <c r="AE3006" s="18" t="n">
        <f aca="false">IF(O3006="","",ROUND((O3006-N3006)*1440,0))</f>
        <v>39</v>
      </c>
      <c r="AF3006" s="18" t="n">
        <f aca="false">IF(P3006="","",ROUND((P3006-O3006)*1440,0))</f>
        <v>16</v>
      </c>
      <c r="AG3006" s="18" t="n">
        <f aca="false">IF(Q3006="","",ROUND((Q3006-P3006)*1440,0))</f>
        <v>16</v>
      </c>
      <c r="AH3006" s="18" t="n">
        <f aca="false">IF(Q3006="","",ROUND((Q3006-H3006)*1440,0))</f>
        <v>186</v>
      </c>
      <c r="AI3006" s="19" t="n">
        <f aca="false">ROUND(IF(O3006="",Assumptions!$B$25-K3006,O3006-K3006)*24,1)</f>
        <v>1.8</v>
      </c>
      <c r="AJ3006" s="20" t="n">
        <f aca="false">ROUND(MAX(N(Y3006)/Assumptions!$C$5, N(Z3006)/Assumptions!$C$6, N(AA3006)/Assumptions!$C$7, N(AB3006)/Assumptions!$C$8, N(AC3006)/Assumptions!$C$9, N(AD3006)/Assumptions!$C$10, N(AE3006)/Assumptions!$C$11, N(AF3006)/Assumptions!$C$12, N(AG3006)/Assumptions!$C$13),3)</f>
        <v>1.044</v>
      </c>
      <c r="AK3006" s="0" t="str">
        <f aca="false">IF(OR(U3006="Pending",U3006="On Hold"),"Open GRN (awaiting)",IF(AJ3006&lt;=1,"Within SLA",IF(ROUND(N(Y3006)/Assumptions!$C$5,3)=AJ3006,"Gate Wait",IF(ROUND(N(Z3006)/Assumptions!$C$6,3)=AJ3006,"Dock Wait",IF(ROUND(N(AA3006)/Assumptions!$C$7,3)=AJ3006,"Unloading",IF(ROUND(N(AB3006)/Assumptions!$C$8,3)=AJ3006,"Unload-to-QC Wait",IF(ROUND(N(AC3006)/Assumptions!$C$9,3)=AJ3006,"QC",IF(ROUND(N(AD3006)/Assumptions!$C$10,3)=AJ3006,"QC-to-GRN Wait",IF(ROUND(N(AE3006)/Assumptions!$C$11,3)=AJ3006,"GRN Processing",IF(ROUND(N(AF3006)/Assumptions!$C$12,3)=AJ3006,"GRN-to-Putaway Wait",IF(ROUND(N(AG3006)/Assumptions!$C$13,3)=AJ3006,"Putaway","Within SLA")))))))))))</f>
        <v>QC</v>
      </c>
    </row>
    <row r="3007" customFormat="false" ht="15" hidden="false" customHeight="false" outlineLevel="0" collapsed="false">
      <c r="A3007" s="0" t="s">
        <v>8536</v>
      </c>
      <c r="B3007" s="0" t="s">
        <v>8537</v>
      </c>
      <c r="C3007" s="0" t="s">
        <v>218</v>
      </c>
      <c r="D3007" s="0" t="s">
        <v>147</v>
      </c>
      <c r="E3007" s="0" t="s">
        <v>5470</v>
      </c>
      <c r="F3007" s="0" t="s">
        <v>137</v>
      </c>
      <c r="G3007" s="0" t="s">
        <v>167</v>
      </c>
      <c r="H3007" s="17" t="n">
        <v>46276.5958333333</v>
      </c>
      <c r="I3007" s="17" t="n">
        <v>46276.6131944444</v>
      </c>
      <c r="J3007" s="17" t="n">
        <v>46276.6152777778</v>
      </c>
      <c r="K3007" s="17" t="n">
        <v>46276.6256944445</v>
      </c>
      <c r="L3007" s="17" t="n">
        <v>46276.6548611111</v>
      </c>
      <c r="M3007" s="17" t="n">
        <v>46276.6791666667</v>
      </c>
      <c r="N3007" s="17" t="n">
        <v>46276.6951388889</v>
      </c>
      <c r="O3007" s="17" t="n">
        <v>46276.7326388889</v>
      </c>
      <c r="P3007" s="17" t="n">
        <v>46276.7388888889</v>
      </c>
      <c r="Q3007" s="17" t="n">
        <v>46276.7527777778</v>
      </c>
      <c r="R3007" s="0" t="n">
        <v>407</v>
      </c>
      <c r="S3007" s="0" t="n">
        <v>0</v>
      </c>
      <c r="T3007" s="0" t="n">
        <v>0</v>
      </c>
      <c r="U3007" s="18" t="s">
        <v>130</v>
      </c>
      <c r="V3007" s="18" t="s">
        <v>139</v>
      </c>
      <c r="W3007" s="0" t="str">
        <f aca="false">IF(AND(X3007&gt;=6,X3007&lt;14),"A",IF(AND(X3007&gt;=14,X3007&lt;22),"B","C"))</f>
        <v>B</v>
      </c>
      <c r="X3007" s="18" t="n">
        <f aca="false">HOUR(H3007)</f>
        <v>14</v>
      </c>
      <c r="Y3007" s="18" t="n">
        <f aca="false">ROUND((I3007-H3007)*1440,0)</f>
        <v>25</v>
      </c>
      <c r="Z3007" s="18" t="n">
        <f aca="false">ROUND((J3007-I3007)*1440,0)</f>
        <v>3</v>
      </c>
      <c r="AA3007" s="18" t="n">
        <f aca="false">ROUND((K3007-J3007)*1440,0)</f>
        <v>15</v>
      </c>
      <c r="AB3007" s="18" t="n">
        <f aca="false">ROUND((L3007-K3007)*1440,0)</f>
        <v>42</v>
      </c>
      <c r="AC3007" s="18" t="n">
        <f aca="false">ROUND((M3007-L3007)*1440,0)</f>
        <v>35</v>
      </c>
      <c r="AD3007" s="18" t="n">
        <f aca="false">IF(N3007="","",ROUND((N3007-M3007)*1440,0))</f>
        <v>23</v>
      </c>
      <c r="AE3007" s="18" t="n">
        <f aca="false">IF(O3007="","",ROUND((O3007-N3007)*1440,0))</f>
        <v>54</v>
      </c>
      <c r="AF3007" s="18" t="n">
        <f aca="false">IF(P3007="","",ROUND((P3007-O3007)*1440,0))</f>
        <v>9</v>
      </c>
      <c r="AG3007" s="18" t="n">
        <f aca="false">IF(Q3007="","",ROUND((Q3007-P3007)*1440,0))</f>
        <v>20</v>
      </c>
      <c r="AH3007" s="18" t="n">
        <f aca="false">IF(Q3007="","",ROUND((Q3007-H3007)*1440,0))</f>
        <v>226</v>
      </c>
      <c r="AI3007" s="19" t="n">
        <f aca="false">ROUND(IF(O3007="",Assumptions!$B$25-K3007,O3007-K3007)*24,1)</f>
        <v>2.6</v>
      </c>
      <c r="AJ3007" s="20" t="n">
        <f aca="false">ROUND(MAX(N(Y3007)/Assumptions!$C$5, N(Z3007)/Assumptions!$C$6, N(AA3007)/Assumptions!$C$7, N(AB3007)/Assumptions!$C$8, N(AC3007)/Assumptions!$C$9, N(AD3007)/Assumptions!$C$10, N(AE3007)/Assumptions!$C$11, N(AF3007)/Assumptions!$C$12, N(AG3007)/Assumptions!$C$13),3)</f>
        <v>2.8</v>
      </c>
      <c r="AK3007" s="0" t="str">
        <f aca="false">IF(OR(U3007="Pending",U3007="On Hold"),"Open GRN (awaiting)",IF(AJ3007&lt;=1,"Within SLA",IF(ROUND(N(Y3007)/Assumptions!$C$5,3)=AJ3007,"Gate Wait",IF(ROUND(N(Z3007)/Assumptions!$C$6,3)=AJ3007,"Dock Wait",IF(ROUND(N(AA3007)/Assumptions!$C$7,3)=AJ3007,"Unloading",IF(ROUND(N(AB3007)/Assumptions!$C$8,3)=AJ3007,"Unload-to-QC Wait",IF(ROUND(N(AC3007)/Assumptions!$C$9,3)=AJ3007,"QC",IF(ROUND(N(AD3007)/Assumptions!$C$10,3)=AJ3007,"QC-to-GRN Wait",IF(ROUND(N(AE3007)/Assumptions!$C$11,3)=AJ3007,"GRN Processing",IF(ROUND(N(AF3007)/Assumptions!$C$12,3)=AJ3007,"GRN-to-Putaway Wait",IF(ROUND(N(AG3007)/Assumptions!$C$13,3)=AJ3007,"Putaway","Within SLA")))))))))))</f>
        <v>Unload-to-QC Wait</v>
      </c>
    </row>
    <row r="3008" customFormat="false" ht="15" hidden="false" customHeight="false" outlineLevel="0" collapsed="false">
      <c r="A3008" s="0" t="s">
        <v>8538</v>
      </c>
      <c r="B3008" s="0" t="s">
        <v>8539</v>
      </c>
      <c r="C3008" s="0" t="s">
        <v>134</v>
      </c>
      <c r="D3008" s="0" t="s">
        <v>135</v>
      </c>
      <c r="E3008" s="0" t="s">
        <v>8540</v>
      </c>
      <c r="F3008" s="0" t="s">
        <v>149</v>
      </c>
      <c r="G3008" s="0" t="s">
        <v>178</v>
      </c>
      <c r="H3008" s="17" t="n">
        <v>46276.5993055556</v>
      </c>
      <c r="I3008" s="17" t="n">
        <v>46276.6138888889</v>
      </c>
      <c r="J3008" s="17" t="n">
        <v>46276.6208333333</v>
      </c>
      <c r="K3008" s="17" t="n">
        <v>46276.6416666667</v>
      </c>
      <c r="L3008" s="17" t="n">
        <v>46276.6493055556</v>
      </c>
      <c r="M3008" s="17" t="n">
        <v>46276.6590277778</v>
      </c>
      <c r="N3008" s="17" t="n">
        <v>46276.68125</v>
      </c>
      <c r="O3008" s="17" t="n">
        <v>46276.7798611111</v>
      </c>
      <c r="P3008" s="17" t="n">
        <v>46276.7979166667</v>
      </c>
      <c r="Q3008" s="17" t="n">
        <v>46276.8111111111</v>
      </c>
      <c r="R3008" s="0" t="n">
        <v>427</v>
      </c>
      <c r="S3008" s="0" t="n">
        <v>0</v>
      </c>
      <c r="T3008" s="0" t="n">
        <v>0</v>
      </c>
      <c r="U3008" s="18" t="s">
        <v>130</v>
      </c>
      <c r="V3008" s="18" t="s">
        <v>144</v>
      </c>
      <c r="W3008" s="0" t="str">
        <f aca="false">IF(AND(X3008&gt;=6,X3008&lt;14),"A",IF(AND(X3008&gt;=14,X3008&lt;22),"B","C"))</f>
        <v>B</v>
      </c>
      <c r="X3008" s="18" t="n">
        <f aca="false">HOUR(H3008)</f>
        <v>14</v>
      </c>
      <c r="Y3008" s="18" t="n">
        <f aca="false">ROUND((I3008-H3008)*1440,0)</f>
        <v>21</v>
      </c>
      <c r="Z3008" s="18" t="n">
        <f aca="false">ROUND((J3008-I3008)*1440,0)</f>
        <v>10</v>
      </c>
      <c r="AA3008" s="18" t="n">
        <f aca="false">ROUND((K3008-J3008)*1440,0)</f>
        <v>30</v>
      </c>
      <c r="AB3008" s="18" t="n">
        <f aca="false">ROUND((L3008-K3008)*1440,0)</f>
        <v>11</v>
      </c>
      <c r="AC3008" s="18" t="n">
        <f aca="false">ROUND((M3008-L3008)*1440,0)</f>
        <v>14</v>
      </c>
      <c r="AD3008" s="18" t="n">
        <f aca="false">IF(N3008="","",ROUND((N3008-M3008)*1440,0))</f>
        <v>32</v>
      </c>
      <c r="AE3008" s="18" t="n">
        <f aca="false">IF(O3008="","",ROUND((O3008-N3008)*1440,0))</f>
        <v>142</v>
      </c>
      <c r="AF3008" s="18" t="n">
        <f aca="false">IF(P3008="","",ROUND((P3008-O3008)*1440,0))</f>
        <v>26</v>
      </c>
      <c r="AG3008" s="18" t="n">
        <f aca="false">IF(Q3008="","",ROUND((Q3008-P3008)*1440,0))</f>
        <v>19</v>
      </c>
      <c r="AH3008" s="18" t="n">
        <f aca="false">IF(Q3008="","",ROUND((Q3008-H3008)*1440,0))</f>
        <v>305</v>
      </c>
      <c r="AI3008" s="19" t="n">
        <f aca="false">ROUND(IF(O3008="",Assumptions!$B$25-K3008,O3008-K3008)*24,1)</f>
        <v>3.3</v>
      </c>
      <c r="AJ3008" s="20" t="n">
        <f aca="false">ROUND(MAX(N(Y3008)/Assumptions!$C$5, N(Z3008)/Assumptions!$C$6, N(AA3008)/Assumptions!$C$7, N(AB3008)/Assumptions!$C$8, N(AC3008)/Assumptions!$C$9, N(AD3008)/Assumptions!$C$10, N(AE3008)/Assumptions!$C$11, N(AF3008)/Assumptions!$C$12, N(AG3008)/Assumptions!$C$13),3)</f>
        <v>3.156</v>
      </c>
      <c r="AK3008" s="0" t="str">
        <f aca="false">IF(OR(U3008="Pending",U3008="On Hold"),"Open GRN (awaiting)",IF(AJ3008&lt;=1,"Within SLA",IF(ROUND(N(Y3008)/Assumptions!$C$5,3)=AJ3008,"Gate Wait",IF(ROUND(N(Z3008)/Assumptions!$C$6,3)=AJ3008,"Dock Wait",IF(ROUND(N(AA3008)/Assumptions!$C$7,3)=AJ3008,"Unloading",IF(ROUND(N(AB3008)/Assumptions!$C$8,3)=AJ3008,"Unload-to-QC Wait",IF(ROUND(N(AC3008)/Assumptions!$C$9,3)=AJ3008,"QC",IF(ROUND(N(AD3008)/Assumptions!$C$10,3)=AJ3008,"QC-to-GRN Wait",IF(ROUND(N(AE3008)/Assumptions!$C$11,3)=AJ3008,"GRN Processing",IF(ROUND(N(AF3008)/Assumptions!$C$12,3)=AJ3008,"GRN-to-Putaway Wait",IF(ROUND(N(AG3008)/Assumptions!$C$13,3)=AJ3008,"Putaway","Within SLA")))))))))))</f>
        <v>GRN Processing</v>
      </c>
    </row>
    <row r="3009" customFormat="false" ht="15" hidden="false" customHeight="false" outlineLevel="0" collapsed="false">
      <c r="A3009" s="0" t="s">
        <v>8541</v>
      </c>
      <c r="B3009" s="0" t="s">
        <v>8542</v>
      </c>
      <c r="C3009" s="0" t="s">
        <v>126</v>
      </c>
      <c r="D3009" s="0" t="s">
        <v>135</v>
      </c>
      <c r="E3009" s="0" t="s">
        <v>8543</v>
      </c>
      <c r="F3009" s="0" t="s">
        <v>128</v>
      </c>
      <c r="G3009" s="0" t="s">
        <v>178</v>
      </c>
      <c r="H3009" s="17" t="n">
        <v>46276.6076388889</v>
      </c>
      <c r="I3009" s="17" t="n">
        <v>46276.6347222222</v>
      </c>
      <c r="J3009" s="17" t="n">
        <v>46276.6430555556</v>
      </c>
      <c r="K3009" s="17" t="n">
        <v>46276.6868055556</v>
      </c>
      <c r="L3009" s="17" t="n">
        <v>46276.6909722222</v>
      </c>
      <c r="M3009" s="17" t="n">
        <v>46276.7027777778</v>
      </c>
      <c r="N3009" s="17"/>
      <c r="O3009" s="17"/>
      <c r="P3009" s="17"/>
      <c r="Q3009" s="17"/>
      <c r="R3009" s="0" t="n">
        <v>242</v>
      </c>
      <c r="S3009" s="0" t="n">
        <v>0</v>
      </c>
      <c r="T3009" s="0" t="n">
        <v>0</v>
      </c>
      <c r="U3009" s="18" t="s">
        <v>8544</v>
      </c>
      <c r="V3009" s="18" t="s">
        <v>82</v>
      </c>
      <c r="W3009" s="0" t="str">
        <f aca="false">IF(AND(X3009&gt;=6,X3009&lt;14),"A",IF(AND(X3009&gt;=14,X3009&lt;22),"B","C"))</f>
        <v>B</v>
      </c>
      <c r="X3009" s="18" t="n">
        <f aca="false">HOUR(H3009)</f>
        <v>14</v>
      </c>
      <c r="Y3009" s="18" t="n">
        <f aca="false">ROUND((I3009-H3009)*1440,0)</f>
        <v>39</v>
      </c>
      <c r="Z3009" s="18" t="n">
        <f aca="false">ROUND((J3009-I3009)*1440,0)</f>
        <v>12</v>
      </c>
      <c r="AA3009" s="18" t="n">
        <f aca="false">ROUND((K3009-J3009)*1440,0)</f>
        <v>63</v>
      </c>
      <c r="AB3009" s="18" t="n">
        <f aca="false">ROUND((L3009-K3009)*1440,0)</f>
        <v>6</v>
      </c>
      <c r="AC3009" s="18" t="n">
        <f aca="false">ROUND((M3009-L3009)*1440,0)</f>
        <v>17</v>
      </c>
      <c r="AD3009" s="0" t="str">
        <f aca="false">IF(N3009="","",ROUND((N3009-M3009)*1440,0))</f>
        <v/>
      </c>
      <c r="AE3009" s="0" t="str">
        <f aca="false">IF(O3009="","",ROUND((O3009-N3009)*1440,0))</f>
        <v/>
      </c>
      <c r="AF3009" s="0" t="str">
        <f aca="false">IF(P3009="","",ROUND((P3009-O3009)*1440,0))</f>
        <v/>
      </c>
      <c r="AG3009" s="0" t="str">
        <f aca="false">IF(Q3009="","",ROUND((Q3009-P3009)*1440,0))</f>
        <v/>
      </c>
      <c r="AH3009" s="0" t="str">
        <f aca="false">IF(Q3009="","",ROUND((Q3009-H3009)*1440,0))</f>
        <v/>
      </c>
      <c r="AI3009" s="19" t="n">
        <f aca="false">ROUND(IF(O3009="",Assumptions!$B$25-K3009,O3009-K3009)*24,1)</f>
        <v>495.5</v>
      </c>
      <c r="AJ3009" s="20" t="n">
        <f aca="false">ROUND(MAX(N(Y3009)/Assumptions!$C$5, N(Z3009)/Assumptions!$C$6, N(AA3009)/Assumptions!$C$7, N(AB3009)/Assumptions!$C$8, N(AC3009)/Assumptions!$C$9, N(AD3009)/Assumptions!$C$10, N(AE3009)/Assumptions!$C$11, N(AF3009)/Assumptions!$C$12, N(AG3009)/Assumptions!$C$13),3)</f>
        <v>1.3</v>
      </c>
      <c r="AK3009" s="0" t="str">
        <f aca="false">IF(OR(U3009="Pending",U3009="On Hold"),"Open GRN (awaiting)",IF(AJ3009&lt;=1,"Within SLA",IF(ROUND(N(Y3009)/Assumptions!$C$5,3)=AJ3009,"Gate Wait",IF(ROUND(N(Z3009)/Assumptions!$C$6,3)=AJ3009,"Dock Wait",IF(ROUND(N(AA3009)/Assumptions!$C$7,3)=AJ3009,"Unloading",IF(ROUND(N(AB3009)/Assumptions!$C$8,3)=AJ3009,"Unload-to-QC Wait",IF(ROUND(N(AC3009)/Assumptions!$C$9,3)=AJ3009,"QC",IF(ROUND(N(AD3009)/Assumptions!$C$10,3)=AJ3009,"QC-to-GRN Wait",IF(ROUND(N(AE3009)/Assumptions!$C$11,3)=AJ3009,"GRN Processing",IF(ROUND(N(AF3009)/Assumptions!$C$12,3)=AJ3009,"GRN-to-Putaway Wait",IF(ROUND(N(AG3009)/Assumptions!$C$13,3)=AJ3009,"Putaway","Within SLA")))))))))))</f>
        <v>Open GRN (awaiting)</v>
      </c>
    </row>
    <row r="3010" customFormat="false" ht="15" hidden="false" customHeight="false" outlineLevel="0" collapsed="false">
      <c r="A3010" s="0" t="s">
        <v>8545</v>
      </c>
      <c r="B3010" s="0" t="s">
        <v>8546</v>
      </c>
      <c r="C3010" s="0" t="s">
        <v>118</v>
      </c>
      <c r="D3010" s="0" t="s">
        <v>147</v>
      </c>
      <c r="E3010" s="0" t="s">
        <v>8547</v>
      </c>
      <c r="F3010" s="0" t="s">
        <v>121</v>
      </c>
      <c r="G3010" s="0" t="s">
        <v>150</v>
      </c>
      <c r="H3010" s="17" t="n">
        <v>46276.6138888889</v>
      </c>
      <c r="I3010" s="17" t="n">
        <v>46276.63125</v>
      </c>
      <c r="J3010" s="17" t="n">
        <v>46276.6333333333</v>
      </c>
      <c r="K3010" s="17" t="n">
        <v>46276.6479166667</v>
      </c>
      <c r="L3010" s="17" t="n">
        <v>46276.6604166667</v>
      </c>
      <c r="M3010" s="17" t="n">
        <v>46276.6840277778</v>
      </c>
      <c r="N3010" s="17" t="n">
        <v>46276.7048611111</v>
      </c>
      <c r="O3010" s="17" t="n">
        <v>46276.7236111111</v>
      </c>
      <c r="P3010" s="17" t="n">
        <v>46276.7361111111</v>
      </c>
      <c r="Q3010" s="17" t="n">
        <v>46276.7548611111</v>
      </c>
      <c r="R3010" s="0" t="n">
        <v>465</v>
      </c>
      <c r="S3010" s="0" t="n">
        <v>0</v>
      </c>
      <c r="T3010" s="0" t="n">
        <v>0</v>
      </c>
      <c r="U3010" s="18" t="s">
        <v>130</v>
      </c>
      <c r="V3010" s="18" t="s">
        <v>139</v>
      </c>
      <c r="W3010" s="0" t="str">
        <f aca="false">IF(AND(X3010&gt;=6,X3010&lt;14),"A",IF(AND(X3010&gt;=14,X3010&lt;22),"B","C"))</f>
        <v>B</v>
      </c>
      <c r="X3010" s="18" t="n">
        <f aca="false">HOUR(H3010)</f>
        <v>14</v>
      </c>
      <c r="Y3010" s="18" t="n">
        <f aca="false">ROUND((I3010-H3010)*1440,0)</f>
        <v>25</v>
      </c>
      <c r="Z3010" s="18" t="n">
        <f aca="false">ROUND((J3010-I3010)*1440,0)</f>
        <v>3</v>
      </c>
      <c r="AA3010" s="18" t="n">
        <f aca="false">ROUND((K3010-J3010)*1440,0)</f>
        <v>21</v>
      </c>
      <c r="AB3010" s="18" t="n">
        <f aca="false">ROUND((L3010-K3010)*1440,0)</f>
        <v>18</v>
      </c>
      <c r="AC3010" s="18" t="n">
        <f aca="false">ROUND((M3010-L3010)*1440,0)</f>
        <v>34</v>
      </c>
      <c r="AD3010" s="18" t="n">
        <f aca="false">IF(N3010="","",ROUND((N3010-M3010)*1440,0))</f>
        <v>30</v>
      </c>
      <c r="AE3010" s="18" t="n">
        <f aca="false">IF(O3010="","",ROUND((O3010-N3010)*1440,0))</f>
        <v>27</v>
      </c>
      <c r="AF3010" s="18" t="n">
        <f aca="false">IF(P3010="","",ROUND((P3010-O3010)*1440,0))</f>
        <v>18</v>
      </c>
      <c r="AG3010" s="18" t="n">
        <f aca="false">IF(Q3010="","",ROUND((Q3010-P3010)*1440,0))</f>
        <v>27</v>
      </c>
      <c r="AH3010" s="18" t="n">
        <f aca="false">IF(Q3010="","",ROUND((Q3010-H3010)*1440,0))</f>
        <v>203</v>
      </c>
      <c r="AI3010" s="19" t="n">
        <f aca="false">ROUND(IF(O3010="",Assumptions!$B$25-K3010,O3010-K3010)*24,1)</f>
        <v>1.8</v>
      </c>
      <c r="AJ3010" s="20" t="n">
        <f aca="false">ROUND(MAX(N(Y3010)/Assumptions!$C$5, N(Z3010)/Assumptions!$C$6, N(AA3010)/Assumptions!$C$7, N(AB3010)/Assumptions!$C$8, N(AC3010)/Assumptions!$C$9, N(AD3010)/Assumptions!$C$10, N(AE3010)/Assumptions!$C$11, N(AF3010)/Assumptions!$C$12, N(AG3010)/Assumptions!$C$13),3)</f>
        <v>1.2</v>
      </c>
      <c r="AK3010" s="0" t="str">
        <f aca="false">IF(OR(U3010="Pending",U3010="On Hold"),"Open GRN (awaiting)",IF(AJ3010&lt;=1,"Within SLA",IF(ROUND(N(Y3010)/Assumptions!$C$5,3)=AJ3010,"Gate Wait",IF(ROUND(N(Z3010)/Assumptions!$C$6,3)=AJ3010,"Dock Wait",IF(ROUND(N(AA3010)/Assumptions!$C$7,3)=AJ3010,"Unloading",IF(ROUND(N(AB3010)/Assumptions!$C$8,3)=AJ3010,"Unload-to-QC Wait",IF(ROUND(N(AC3010)/Assumptions!$C$9,3)=AJ3010,"QC",IF(ROUND(N(AD3010)/Assumptions!$C$10,3)=AJ3010,"QC-to-GRN Wait",IF(ROUND(N(AE3010)/Assumptions!$C$11,3)=AJ3010,"GRN Processing",IF(ROUND(N(AF3010)/Assumptions!$C$12,3)=AJ3010,"GRN-to-Putaway Wait",IF(ROUND(N(AG3010)/Assumptions!$C$13,3)=AJ3010,"Putaway","Within SLA")))))))))))</f>
        <v>Unload-to-QC Wait</v>
      </c>
    </row>
    <row r="3011" customFormat="false" ht="15" hidden="false" customHeight="false" outlineLevel="0" collapsed="false">
      <c r="A3011" s="0" t="s">
        <v>8548</v>
      </c>
      <c r="B3011" s="0" t="s">
        <v>8549</v>
      </c>
      <c r="C3011" s="0" t="s">
        <v>175</v>
      </c>
      <c r="D3011" s="0" t="s">
        <v>147</v>
      </c>
      <c r="E3011" s="0" t="s">
        <v>8550</v>
      </c>
      <c r="F3011" s="0" t="s">
        <v>177</v>
      </c>
      <c r="G3011" s="0" t="s">
        <v>150</v>
      </c>
      <c r="H3011" s="17" t="n">
        <v>46276.6222222222</v>
      </c>
      <c r="I3011" s="17" t="n">
        <v>46276.6326388889</v>
      </c>
      <c r="J3011" s="17" t="n">
        <v>46276.6354166667</v>
      </c>
      <c r="K3011" s="17" t="n">
        <v>46276.6652777778</v>
      </c>
      <c r="L3011" s="17" t="n">
        <v>46276.6805555556</v>
      </c>
      <c r="M3011" s="17" t="n">
        <v>46276.7131944444</v>
      </c>
      <c r="N3011" s="17" t="n">
        <v>46276.7319444444</v>
      </c>
      <c r="O3011" s="17" t="n">
        <v>46276.7395833333</v>
      </c>
      <c r="P3011" s="17" t="n">
        <v>46276.7645833333</v>
      </c>
      <c r="Q3011" s="17" t="n">
        <v>46276.7986111111</v>
      </c>
      <c r="R3011" s="0" t="n">
        <v>649</v>
      </c>
      <c r="S3011" s="0" t="n">
        <v>0</v>
      </c>
      <c r="T3011" s="0" t="n">
        <v>0</v>
      </c>
      <c r="U3011" s="18" t="s">
        <v>130</v>
      </c>
      <c r="V3011" s="18" t="s">
        <v>144</v>
      </c>
      <c r="W3011" s="0" t="str">
        <f aca="false">IF(AND(X3011&gt;=6,X3011&lt;14),"A",IF(AND(X3011&gt;=14,X3011&lt;22),"B","C"))</f>
        <v>B</v>
      </c>
      <c r="X3011" s="18" t="n">
        <f aca="false">HOUR(H3011)</f>
        <v>14</v>
      </c>
      <c r="Y3011" s="18" t="n">
        <f aca="false">ROUND((I3011-H3011)*1440,0)</f>
        <v>15</v>
      </c>
      <c r="Z3011" s="18" t="n">
        <f aca="false">ROUND((J3011-I3011)*1440,0)</f>
        <v>4</v>
      </c>
      <c r="AA3011" s="18" t="n">
        <f aca="false">ROUND((K3011-J3011)*1440,0)</f>
        <v>43</v>
      </c>
      <c r="AB3011" s="18" t="n">
        <f aca="false">ROUND((L3011-K3011)*1440,0)</f>
        <v>22</v>
      </c>
      <c r="AC3011" s="18" t="n">
        <f aca="false">ROUND((M3011-L3011)*1440,0)</f>
        <v>47</v>
      </c>
      <c r="AD3011" s="18" t="n">
        <f aca="false">IF(N3011="","",ROUND((N3011-M3011)*1440,0))</f>
        <v>27</v>
      </c>
      <c r="AE3011" s="18" t="n">
        <f aca="false">IF(O3011="","",ROUND((O3011-N3011)*1440,0))</f>
        <v>11</v>
      </c>
      <c r="AF3011" s="18" t="n">
        <f aca="false">IF(P3011="","",ROUND((P3011-O3011)*1440,0))</f>
        <v>36</v>
      </c>
      <c r="AG3011" s="18" t="n">
        <f aca="false">IF(Q3011="","",ROUND((Q3011-P3011)*1440,0))</f>
        <v>49</v>
      </c>
      <c r="AH3011" s="18" t="n">
        <f aca="false">IF(Q3011="","",ROUND((Q3011-H3011)*1440,0))</f>
        <v>254</v>
      </c>
      <c r="AI3011" s="19" t="n">
        <f aca="false">ROUND(IF(O3011="",Assumptions!$B$25-K3011,O3011-K3011)*24,1)</f>
        <v>1.8</v>
      </c>
      <c r="AJ3011" s="20" t="n">
        <f aca="false">ROUND(MAX(N(Y3011)/Assumptions!$C$5, N(Z3011)/Assumptions!$C$6, N(AA3011)/Assumptions!$C$7, N(AB3011)/Assumptions!$C$8, N(AC3011)/Assumptions!$C$9, N(AD3011)/Assumptions!$C$10, N(AE3011)/Assumptions!$C$11, N(AF3011)/Assumptions!$C$12, N(AG3011)/Assumptions!$C$13),3)</f>
        <v>1.8</v>
      </c>
      <c r="AK3011" s="0" t="str">
        <f aca="false">IF(OR(U3011="Pending",U3011="On Hold"),"Open GRN (awaiting)",IF(AJ3011&lt;=1,"Within SLA",IF(ROUND(N(Y3011)/Assumptions!$C$5,3)=AJ3011,"Gate Wait",IF(ROUND(N(Z3011)/Assumptions!$C$6,3)=AJ3011,"Dock Wait",IF(ROUND(N(AA3011)/Assumptions!$C$7,3)=AJ3011,"Unloading",IF(ROUND(N(AB3011)/Assumptions!$C$8,3)=AJ3011,"Unload-to-QC Wait",IF(ROUND(N(AC3011)/Assumptions!$C$9,3)=AJ3011,"QC",IF(ROUND(N(AD3011)/Assumptions!$C$10,3)=AJ3011,"QC-to-GRN Wait",IF(ROUND(N(AE3011)/Assumptions!$C$11,3)=AJ3011,"GRN Processing",IF(ROUND(N(AF3011)/Assumptions!$C$12,3)=AJ3011,"GRN-to-Putaway Wait",IF(ROUND(N(AG3011)/Assumptions!$C$13,3)=AJ3011,"Putaway","Within SLA")))))))))))</f>
        <v>GRN-to-Putaway Wait</v>
      </c>
    </row>
    <row r="3012" customFormat="false" ht="15" hidden="false" customHeight="false" outlineLevel="0" collapsed="false">
      <c r="A3012" s="0" t="s">
        <v>8551</v>
      </c>
      <c r="B3012" s="0" t="s">
        <v>8552</v>
      </c>
      <c r="C3012" s="0" t="s">
        <v>170</v>
      </c>
      <c r="D3012" s="0" t="s">
        <v>119</v>
      </c>
      <c r="E3012" s="0" t="s">
        <v>8553</v>
      </c>
      <c r="F3012" s="0" t="s">
        <v>172</v>
      </c>
      <c r="G3012" s="0" t="s">
        <v>129</v>
      </c>
      <c r="H3012" s="17" t="n">
        <v>46276.6534722222</v>
      </c>
      <c r="I3012" s="17" t="n">
        <v>46276.6784722222</v>
      </c>
      <c r="J3012" s="17" t="n">
        <v>46276.6861111111</v>
      </c>
      <c r="K3012" s="17" t="n">
        <v>46276.7236111111</v>
      </c>
      <c r="L3012" s="17" t="n">
        <v>46276.7354166667</v>
      </c>
      <c r="M3012" s="17" t="n">
        <v>46276.7611111111</v>
      </c>
      <c r="N3012" s="17" t="n">
        <v>46276.775</v>
      </c>
      <c r="O3012" s="17" t="n">
        <v>46276.7958333333</v>
      </c>
      <c r="P3012" s="17" t="n">
        <v>46276.8055555556</v>
      </c>
      <c r="Q3012" s="17" t="n">
        <v>46276.8256944444</v>
      </c>
      <c r="R3012" s="0" t="n">
        <v>771</v>
      </c>
      <c r="S3012" s="0" t="n">
        <v>0</v>
      </c>
      <c r="T3012" s="0" t="n">
        <v>0</v>
      </c>
      <c r="U3012" s="18" t="s">
        <v>130</v>
      </c>
      <c r="V3012" s="18" t="s">
        <v>139</v>
      </c>
      <c r="W3012" s="0" t="str">
        <f aca="false">IF(AND(X3012&gt;=6,X3012&lt;14),"A",IF(AND(X3012&gt;=14,X3012&lt;22),"B","C"))</f>
        <v>B</v>
      </c>
      <c r="X3012" s="18" t="n">
        <f aca="false">HOUR(H3012)</f>
        <v>15</v>
      </c>
      <c r="Y3012" s="18" t="n">
        <f aca="false">ROUND((I3012-H3012)*1440,0)</f>
        <v>36</v>
      </c>
      <c r="Z3012" s="18" t="n">
        <f aca="false">ROUND((J3012-I3012)*1440,0)</f>
        <v>11</v>
      </c>
      <c r="AA3012" s="18" t="n">
        <f aca="false">ROUND((K3012-J3012)*1440,0)</f>
        <v>54</v>
      </c>
      <c r="AB3012" s="18" t="n">
        <f aca="false">ROUND((L3012-K3012)*1440,0)</f>
        <v>17</v>
      </c>
      <c r="AC3012" s="18" t="n">
        <f aca="false">ROUND((M3012-L3012)*1440,0)</f>
        <v>37</v>
      </c>
      <c r="AD3012" s="18" t="n">
        <f aca="false">IF(N3012="","",ROUND((N3012-M3012)*1440,0))</f>
        <v>20</v>
      </c>
      <c r="AE3012" s="18" t="n">
        <f aca="false">IF(O3012="","",ROUND((O3012-N3012)*1440,0))</f>
        <v>30</v>
      </c>
      <c r="AF3012" s="18" t="n">
        <f aca="false">IF(P3012="","",ROUND((P3012-O3012)*1440,0))</f>
        <v>14</v>
      </c>
      <c r="AG3012" s="18" t="n">
        <f aca="false">IF(Q3012="","",ROUND((Q3012-P3012)*1440,0))</f>
        <v>29</v>
      </c>
      <c r="AH3012" s="18" t="n">
        <f aca="false">IF(Q3012="","",ROUND((Q3012-H3012)*1440,0))</f>
        <v>248</v>
      </c>
      <c r="AI3012" s="19" t="n">
        <f aca="false">ROUND(IF(O3012="",Assumptions!$B$25-K3012,O3012-K3012)*24,1)</f>
        <v>1.7</v>
      </c>
      <c r="AJ3012" s="20" t="n">
        <f aca="false">ROUND(MAX(N(Y3012)/Assumptions!$C$5, N(Z3012)/Assumptions!$C$6, N(AA3012)/Assumptions!$C$7, N(AB3012)/Assumptions!$C$8, N(AC3012)/Assumptions!$C$9, N(AD3012)/Assumptions!$C$10, N(AE3012)/Assumptions!$C$11, N(AF3012)/Assumptions!$C$12, N(AG3012)/Assumptions!$C$13),3)</f>
        <v>1.2</v>
      </c>
      <c r="AK3012" s="0" t="str">
        <f aca="false">IF(OR(U3012="Pending",U3012="On Hold"),"Open GRN (awaiting)",IF(AJ3012&lt;=1,"Within SLA",IF(ROUND(N(Y3012)/Assumptions!$C$5,3)=AJ3012,"Gate Wait",IF(ROUND(N(Z3012)/Assumptions!$C$6,3)=AJ3012,"Dock Wait",IF(ROUND(N(AA3012)/Assumptions!$C$7,3)=AJ3012,"Unloading",IF(ROUND(N(AB3012)/Assumptions!$C$8,3)=AJ3012,"Unload-to-QC Wait",IF(ROUND(N(AC3012)/Assumptions!$C$9,3)=AJ3012,"QC",IF(ROUND(N(AD3012)/Assumptions!$C$10,3)=AJ3012,"QC-to-GRN Wait",IF(ROUND(N(AE3012)/Assumptions!$C$11,3)=AJ3012,"GRN Processing",IF(ROUND(N(AF3012)/Assumptions!$C$12,3)=AJ3012,"GRN-to-Putaway Wait",IF(ROUND(N(AG3012)/Assumptions!$C$13,3)=AJ3012,"Putaway","Within SLA")))))))))))</f>
        <v>Gate Wait</v>
      </c>
    </row>
    <row r="3013" customFormat="false" ht="15" hidden="false" customHeight="false" outlineLevel="0" collapsed="false">
      <c r="A3013" s="0" t="s">
        <v>8554</v>
      </c>
      <c r="B3013" s="0" t="s">
        <v>8555</v>
      </c>
      <c r="C3013" s="0" t="s">
        <v>218</v>
      </c>
      <c r="D3013" s="0" t="s">
        <v>147</v>
      </c>
      <c r="E3013" s="0" t="s">
        <v>8556</v>
      </c>
      <c r="F3013" s="0" t="s">
        <v>137</v>
      </c>
      <c r="G3013" s="0" t="s">
        <v>167</v>
      </c>
      <c r="H3013" s="17" t="n">
        <v>46276.6708333333</v>
      </c>
      <c r="I3013" s="17" t="n">
        <v>46276.6784722222</v>
      </c>
      <c r="J3013" s="17" t="n">
        <v>46276.6840277778</v>
      </c>
      <c r="K3013" s="17" t="n">
        <v>46276.7166666667</v>
      </c>
      <c r="L3013" s="17" t="n">
        <v>46276.7256944445</v>
      </c>
      <c r="M3013" s="17" t="n">
        <v>46276.7590277778</v>
      </c>
      <c r="N3013" s="17" t="n">
        <v>46276.7777777778</v>
      </c>
      <c r="O3013" s="17" t="n">
        <v>46276.7986111111</v>
      </c>
      <c r="P3013" s="17" t="n">
        <v>46276.8041666667</v>
      </c>
      <c r="Q3013" s="17" t="n">
        <v>46276.8173611111</v>
      </c>
      <c r="R3013" s="0" t="n">
        <v>342</v>
      </c>
      <c r="S3013" s="0" t="n">
        <v>0</v>
      </c>
      <c r="T3013" s="0" t="n">
        <v>0</v>
      </c>
      <c r="U3013" s="18" t="s">
        <v>130</v>
      </c>
      <c r="V3013" s="18" t="s">
        <v>82</v>
      </c>
      <c r="W3013" s="0" t="str">
        <f aca="false">IF(AND(X3013&gt;=6,X3013&lt;14),"A",IF(AND(X3013&gt;=14,X3013&lt;22),"B","C"))</f>
        <v>B</v>
      </c>
      <c r="X3013" s="18" t="n">
        <f aca="false">HOUR(H3013)</f>
        <v>16</v>
      </c>
      <c r="Y3013" s="18" t="n">
        <f aca="false">ROUND((I3013-H3013)*1440,0)</f>
        <v>11</v>
      </c>
      <c r="Z3013" s="18" t="n">
        <f aca="false">ROUND((J3013-I3013)*1440,0)</f>
        <v>8</v>
      </c>
      <c r="AA3013" s="18" t="n">
        <f aca="false">ROUND((K3013-J3013)*1440,0)</f>
        <v>47</v>
      </c>
      <c r="AB3013" s="18" t="n">
        <f aca="false">ROUND((L3013-K3013)*1440,0)</f>
        <v>13</v>
      </c>
      <c r="AC3013" s="18" t="n">
        <f aca="false">ROUND((M3013-L3013)*1440,0)</f>
        <v>48</v>
      </c>
      <c r="AD3013" s="18" t="n">
        <f aca="false">IF(N3013="","",ROUND((N3013-M3013)*1440,0))</f>
        <v>27</v>
      </c>
      <c r="AE3013" s="18" t="n">
        <f aca="false">IF(O3013="","",ROUND((O3013-N3013)*1440,0))</f>
        <v>30</v>
      </c>
      <c r="AF3013" s="18" t="n">
        <f aca="false">IF(P3013="","",ROUND((P3013-O3013)*1440,0))</f>
        <v>8</v>
      </c>
      <c r="AG3013" s="18" t="n">
        <f aca="false">IF(Q3013="","",ROUND((Q3013-P3013)*1440,0))</f>
        <v>19</v>
      </c>
      <c r="AH3013" s="18" t="n">
        <f aca="false">IF(Q3013="","",ROUND((Q3013-H3013)*1440,0))</f>
        <v>211</v>
      </c>
      <c r="AI3013" s="19" t="n">
        <f aca="false">ROUND(IF(O3013="",Assumptions!$B$25-K3013,O3013-K3013)*24,1)</f>
        <v>2</v>
      </c>
      <c r="AJ3013" s="20" t="n">
        <f aca="false">ROUND(MAX(N(Y3013)/Assumptions!$C$5, N(Z3013)/Assumptions!$C$6, N(AA3013)/Assumptions!$C$7, N(AB3013)/Assumptions!$C$8, N(AC3013)/Assumptions!$C$9, N(AD3013)/Assumptions!$C$10, N(AE3013)/Assumptions!$C$11, N(AF3013)/Assumptions!$C$12, N(AG3013)/Assumptions!$C$13),3)</f>
        <v>1.067</v>
      </c>
      <c r="AK3013" s="0" t="str">
        <f aca="false">IF(OR(U3013="Pending",U3013="On Hold"),"Open GRN (awaiting)",IF(AJ3013&lt;=1,"Within SLA",IF(ROUND(N(Y3013)/Assumptions!$C$5,3)=AJ3013,"Gate Wait",IF(ROUND(N(Z3013)/Assumptions!$C$6,3)=AJ3013,"Dock Wait",IF(ROUND(N(AA3013)/Assumptions!$C$7,3)=AJ3013,"Unloading",IF(ROUND(N(AB3013)/Assumptions!$C$8,3)=AJ3013,"Unload-to-QC Wait",IF(ROUND(N(AC3013)/Assumptions!$C$9,3)=AJ3013,"QC",IF(ROUND(N(AD3013)/Assumptions!$C$10,3)=AJ3013,"QC-to-GRN Wait",IF(ROUND(N(AE3013)/Assumptions!$C$11,3)=AJ3013,"GRN Processing",IF(ROUND(N(AF3013)/Assumptions!$C$12,3)=AJ3013,"GRN-to-Putaway Wait",IF(ROUND(N(AG3013)/Assumptions!$C$13,3)=AJ3013,"Putaway","Within SLA")))))))))))</f>
        <v>QC</v>
      </c>
    </row>
    <row r="3014" customFormat="false" ht="15" hidden="false" customHeight="false" outlineLevel="0" collapsed="false">
      <c r="A3014" s="0" t="s">
        <v>8557</v>
      </c>
      <c r="B3014" s="0" t="s">
        <v>8558</v>
      </c>
      <c r="C3014" s="0" t="s">
        <v>142</v>
      </c>
      <c r="D3014" s="0" t="s">
        <v>147</v>
      </c>
      <c r="E3014" s="0" t="s">
        <v>8559</v>
      </c>
      <c r="F3014" s="0" t="s">
        <v>137</v>
      </c>
      <c r="G3014" s="0" t="s">
        <v>150</v>
      </c>
      <c r="H3014" s="17" t="n">
        <v>46276.6777777778</v>
      </c>
      <c r="I3014" s="17" t="n">
        <v>46276.7041666667</v>
      </c>
      <c r="J3014" s="17" t="n">
        <v>46276.7166666667</v>
      </c>
      <c r="K3014" s="17" t="n">
        <v>46276.7354166667</v>
      </c>
      <c r="L3014" s="17" t="n">
        <v>46276.74375</v>
      </c>
      <c r="M3014" s="17" t="n">
        <v>46276.7701388889</v>
      </c>
      <c r="N3014" s="17" t="n">
        <v>46276.7965277778</v>
      </c>
      <c r="O3014" s="17" t="n">
        <v>46276.8041666667</v>
      </c>
      <c r="P3014" s="17" t="n">
        <v>46276.81875</v>
      </c>
      <c r="Q3014" s="17" t="n">
        <v>46276.8263888889</v>
      </c>
      <c r="R3014" s="0" t="n">
        <v>364</v>
      </c>
      <c r="S3014" s="0" t="n">
        <v>0</v>
      </c>
      <c r="T3014" s="0" t="n">
        <v>0</v>
      </c>
      <c r="U3014" s="18" t="s">
        <v>130</v>
      </c>
      <c r="V3014" s="18" t="s">
        <v>82</v>
      </c>
      <c r="W3014" s="0" t="str">
        <f aca="false">IF(AND(X3014&gt;=6,X3014&lt;14),"A",IF(AND(X3014&gt;=14,X3014&lt;22),"B","C"))</f>
        <v>B</v>
      </c>
      <c r="X3014" s="18" t="n">
        <f aca="false">HOUR(H3014)</f>
        <v>16</v>
      </c>
      <c r="Y3014" s="18" t="n">
        <f aca="false">ROUND((I3014-H3014)*1440,0)</f>
        <v>38</v>
      </c>
      <c r="Z3014" s="18" t="n">
        <f aca="false">ROUND((J3014-I3014)*1440,0)</f>
        <v>18</v>
      </c>
      <c r="AA3014" s="18" t="n">
        <f aca="false">ROUND((K3014-J3014)*1440,0)</f>
        <v>27</v>
      </c>
      <c r="AB3014" s="18" t="n">
        <f aca="false">ROUND((L3014-K3014)*1440,0)</f>
        <v>12</v>
      </c>
      <c r="AC3014" s="18" t="n">
        <f aca="false">ROUND((M3014-L3014)*1440,0)</f>
        <v>38</v>
      </c>
      <c r="AD3014" s="18" t="n">
        <f aca="false">IF(N3014="","",ROUND((N3014-M3014)*1440,0))</f>
        <v>38</v>
      </c>
      <c r="AE3014" s="18" t="n">
        <f aca="false">IF(O3014="","",ROUND((O3014-N3014)*1440,0))</f>
        <v>11</v>
      </c>
      <c r="AF3014" s="18" t="n">
        <f aca="false">IF(P3014="","",ROUND((P3014-O3014)*1440,0))</f>
        <v>21</v>
      </c>
      <c r="AG3014" s="18" t="n">
        <f aca="false">IF(Q3014="","",ROUND((Q3014-P3014)*1440,0))</f>
        <v>11</v>
      </c>
      <c r="AH3014" s="18" t="n">
        <f aca="false">IF(Q3014="","",ROUND((Q3014-H3014)*1440,0))</f>
        <v>214</v>
      </c>
      <c r="AI3014" s="19" t="n">
        <f aca="false">ROUND(IF(O3014="",Assumptions!$B$25-K3014,O3014-K3014)*24,1)</f>
        <v>1.7</v>
      </c>
      <c r="AJ3014" s="20" t="n">
        <f aca="false">ROUND(MAX(N(Y3014)/Assumptions!$C$5, N(Z3014)/Assumptions!$C$6, N(AA3014)/Assumptions!$C$7, N(AB3014)/Assumptions!$C$8, N(AC3014)/Assumptions!$C$9, N(AD3014)/Assumptions!$C$10, N(AE3014)/Assumptions!$C$11, N(AF3014)/Assumptions!$C$12, N(AG3014)/Assumptions!$C$13),3)</f>
        <v>1.267</v>
      </c>
      <c r="AK3014" s="0" t="str">
        <f aca="false">IF(OR(U3014="Pending",U3014="On Hold"),"Open GRN (awaiting)",IF(AJ3014&lt;=1,"Within SLA",IF(ROUND(N(Y3014)/Assumptions!$C$5,3)=AJ3014,"Gate Wait",IF(ROUND(N(Z3014)/Assumptions!$C$6,3)=AJ3014,"Dock Wait",IF(ROUND(N(AA3014)/Assumptions!$C$7,3)=AJ3014,"Unloading",IF(ROUND(N(AB3014)/Assumptions!$C$8,3)=AJ3014,"Unload-to-QC Wait",IF(ROUND(N(AC3014)/Assumptions!$C$9,3)=AJ3014,"QC",IF(ROUND(N(AD3014)/Assumptions!$C$10,3)=AJ3014,"QC-to-GRN Wait",IF(ROUND(N(AE3014)/Assumptions!$C$11,3)=AJ3014,"GRN Processing",IF(ROUND(N(AF3014)/Assumptions!$C$12,3)=AJ3014,"GRN-to-Putaway Wait",IF(ROUND(N(AG3014)/Assumptions!$C$13,3)=AJ3014,"Putaway","Within SLA")))))))))))</f>
        <v>Gate Wait</v>
      </c>
    </row>
    <row r="3015" customFormat="false" ht="15" hidden="false" customHeight="false" outlineLevel="0" collapsed="false">
      <c r="A3015" s="0" t="s">
        <v>8560</v>
      </c>
      <c r="B3015" s="0" t="s">
        <v>8561</v>
      </c>
      <c r="C3015" s="0" t="s">
        <v>159</v>
      </c>
      <c r="D3015" s="0" t="s">
        <v>135</v>
      </c>
      <c r="E3015" s="0" t="s">
        <v>1860</v>
      </c>
      <c r="F3015" s="0" t="s">
        <v>128</v>
      </c>
      <c r="G3015" s="0" t="s">
        <v>138</v>
      </c>
      <c r="H3015" s="17" t="n">
        <v>46276.6784722222</v>
      </c>
      <c r="I3015" s="17" t="n">
        <v>46276.6881944445</v>
      </c>
      <c r="J3015" s="17" t="n">
        <v>46276.6944444445</v>
      </c>
      <c r="K3015" s="17" t="n">
        <v>46276.7284722222</v>
      </c>
      <c r="L3015" s="17" t="n">
        <v>46276.7368055556</v>
      </c>
      <c r="M3015" s="17" t="n">
        <v>46276.7666666667</v>
      </c>
      <c r="N3015" s="17" t="n">
        <v>46276.7715277778</v>
      </c>
      <c r="O3015" s="17" t="n">
        <v>46276.7965277778</v>
      </c>
      <c r="P3015" s="17" t="n">
        <v>46276.8152777778</v>
      </c>
      <c r="Q3015" s="17" t="n">
        <v>46276.8263888889</v>
      </c>
      <c r="R3015" s="0" t="n">
        <v>436</v>
      </c>
      <c r="S3015" s="0" t="n">
        <v>0</v>
      </c>
      <c r="T3015" s="0" t="n">
        <v>0</v>
      </c>
      <c r="U3015" s="18" t="s">
        <v>130</v>
      </c>
      <c r="V3015" s="18" t="s">
        <v>144</v>
      </c>
      <c r="W3015" s="0" t="str">
        <f aca="false">IF(AND(X3015&gt;=6,X3015&lt;14),"A",IF(AND(X3015&gt;=14,X3015&lt;22),"B","C"))</f>
        <v>B</v>
      </c>
      <c r="X3015" s="18" t="n">
        <f aca="false">HOUR(H3015)</f>
        <v>16</v>
      </c>
      <c r="Y3015" s="18" t="n">
        <f aca="false">ROUND((I3015-H3015)*1440,0)</f>
        <v>14</v>
      </c>
      <c r="Z3015" s="18" t="n">
        <f aca="false">ROUND((J3015-I3015)*1440,0)</f>
        <v>9</v>
      </c>
      <c r="AA3015" s="18" t="n">
        <f aca="false">ROUND((K3015-J3015)*1440,0)</f>
        <v>49</v>
      </c>
      <c r="AB3015" s="18" t="n">
        <f aca="false">ROUND((L3015-K3015)*1440,0)</f>
        <v>12</v>
      </c>
      <c r="AC3015" s="18" t="n">
        <f aca="false">ROUND((M3015-L3015)*1440,0)</f>
        <v>43</v>
      </c>
      <c r="AD3015" s="18" t="n">
        <f aca="false">IF(N3015="","",ROUND((N3015-M3015)*1440,0))</f>
        <v>7</v>
      </c>
      <c r="AE3015" s="18" t="n">
        <f aca="false">IF(O3015="","",ROUND((O3015-N3015)*1440,0))</f>
        <v>36</v>
      </c>
      <c r="AF3015" s="18" t="n">
        <f aca="false">IF(P3015="","",ROUND((P3015-O3015)*1440,0))</f>
        <v>27</v>
      </c>
      <c r="AG3015" s="18" t="n">
        <f aca="false">IF(Q3015="","",ROUND((Q3015-P3015)*1440,0))</f>
        <v>16</v>
      </c>
      <c r="AH3015" s="18" t="n">
        <f aca="false">IF(Q3015="","",ROUND((Q3015-H3015)*1440,0))</f>
        <v>213</v>
      </c>
      <c r="AI3015" s="19" t="n">
        <f aca="false">ROUND(IF(O3015="",Assumptions!$B$25-K3015,O3015-K3015)*24,1)</f>
        <v>1.6</v>
      </c>
      <c r="AJ3015" s="20" t="n">
        <f aca="false">ROUND(MAX(N(Y3015)/Assumptions!$C$5, N(Z3015)/Assumptions!$C$6, N(AA3015)/Assumptions!$C$7, N(AB3015)/Assumptions!$C$8, N(AC3015)/Assumptions!$C$9, N(AD3015)/Assumptions!$C$10, N(AE3015)/Assumptions!$C$11, N(AF3015)/Assumptions!$C$12, N(AG3015)/Assumptions!$C$13),3)</f>
        <v>1.35</v>
      </c>
      <c r="AK3015" s="0" t="str">
        <f aca="false">IF(OR(U3015="Pending",U3015="On Hold"),"Open GRN (awaiting)",IF(AJ3015&lt;=1,"Within SLA",IF(ROUND(N(Y3015)/Assumptions!$C$5,3)=AJ3015,"Gate Wait",IF(ROUND(N(Z3015)/Assumptions!$C$6,3)=AJ3015,"Dock Wait",IF(ROUND(N(AA3015)/Assumptions!$C$7,3)=AJ3015,"Unloading",IF(ROUND(N(AB3015)/Assumptions!$C$8,3)=AJ3015,"Unload-to-QC Wait",IF(ROUND(N(AC3015)/Assumptions!$C$9,3)=AJ3015,"QC",IF(ROUND(N(AD3015)/Assumptions!$C$10,3)=AJ3015,"QC-to-GRN Wait",IF(ROUND(N(AE3015)/Assumptions!$C$11,3)=AJ3015,"GRN Processing",IF(ROUND(N(AF3015)/Assumptions!$C$12,3)=AJ3015,"GRN-to-Putaway Wait",IF(ROUND(N(AG3015)/Assumptions!$C$13,3)=AJ3015,"Putaway","Within SLA")))))))))))</f>
        <v>GRN-to-Putaway Wait</v>
      </c>
    </row>
    <row r="3016" customFormat="false" ht="15" hidden="false" customHeight="false" outlineLevel="0" collapsed="false">
      <c r="A3016" s="0" t="s">
        <v>8562</v>
      </c>
      <c r="B3016" s="0" t="s">
        <v>8563</v>
      </c>
      <c r="C3016" s="0" t="s">
        <v>252</v>
      </c>
      <c r="D3016" s="0" t="s">
        <v>119</v>
      </c>
      <c r="E3016" s="0" t="s">
        <v>8564</v>
      </c>
      <c r="F3016" s="0" t="s">
        <v>155</v>
      </c>
      <c r="G3016" s="0" t="s">
        <v>129</v>
      </c>
      <c r="H3016" s="17" t="n">
        <v>46276.6868055556</v>
      </c>
      <c r="I3016" s="17" t="n">
        <v>46276.7125</v>
      </c>
      <c r="J3016" s="17" t="n">
        <v>46276.7159722222</v>
      </c>
      <c r="K3016" s="17" t="n">
        <v>46276.7618055556</v>
      </c>
      <c r="L3016" s="17" t="n">
        <v>46276.7819444445</v>
      </c>
      <c r="M3016" s="17" t="n">
        <v>46276.8375</v>
      </c>
      <c r="N3016" s="17" t="n">
        <v>46276.9722222222</v>
      </c>
      <c r="O3016" s="17" t="n">
        <v>46277.0041666667</v>
      </c>
      <c r="P3016" s="17" t="n">
        <v>46277.0152777778</v>
      </c>
      <c r="Q3016" s="17" t="n">
        <v>46277.0291666667</v>
      </c>
      <c r="R3016" s="0" t="n">
        <v>1175</v>
      </c>
      <c r="S3016" s="0" t="n">
        <v>0</v>
      </c>
      <c r="T3016" s="0" t="n">
        <v>11</v>
      </c>
      <c r="U3016" s="18" t="s">
        <v>123</v>
      </c>
      <c r="V3016" s="18" t="s">
        <v>156</v>
      </c>
      <c r="W3016" s="0" t="str">
        <f aca="false">IF(AND(X3016&gt;=6,X3016&lt;14),"A",IF(AND(X3016&gt;=14,X3016&lt;22),"B","C"))</f>
        <v>B</v>
      </c>
      <c r="X3016" s="18" t="n">
        <f aca="false">HOUR(H3016)</f>
        <v>16</v>
      </c>
      <c r="Y3016" s="18" t="n">
        <f aca="false">ROUND((I3016-H3016)*1440,0)</f>
        <v>37</v>
      </c>
      <c r="Z3016" s="18" t="n">
        <f aca="false">ROUND((J3016-I3016)*1440,0)</f>
        <v>5</v>
      </c>
      <c r="AA3016" s="18" t="n">
        <f aca="false">ROUND((K3016-J3016)*1440,0)</f>
        <v>66</v>
      </c>
      <c r="AB3016" s="18" t="n">
        <f aca="false">ROUND((L3016-K3016)*1440,0)</f>
        <v>29</v>
      </c>
      <c r="AC3016" s="18" t="n">
        <f aca="false">ROUND((M3016-L3016)*1440,0)</f>
        <v>80</v>
      </c>
      <c r="AD3016" s="18" t="n">
        <f aca="false">IF(N3016="","",ROUND((N3016-M3016)*1440,0))</f>
        <v>194</v>
      </c>
      <c r="AE3016" s="18" t="n">
        <f aca="false">IF(O3016="","",ROUND((O3016-N3016)*1440,0))</f>
        <v>46</v>
      </c>
      <c r="AF3016" s="18" t="n">
        <f aca="false">IF(P3016="","",ROUND((P3016-O3016)*1440,0))</f>
        <v>16</v>
      </c>
      <c r="AG3016" s="18" t="n">
        <f aca="false">IF(Q3016="","",ROUND((Q3016-P3016)*1440,0))</f>
        <v>20</v>
      </c>
      <c r="AH3016" s="18" t="n">
        <f aca="false">IF(Q3016="","",ROUND((Q3016-H3016)*1440,0))</f>
        <v>493</v>
      </c>
      <c r="AI3016" s="19" t="n">
        <f aca="false">ROUND(IF(O3016="",Assumptions!$B$25-K3016,O3016-K3016)*24,1)</f>
        <v>5.8</v>
      </c>
      <c r="AJ3016" s="20" t="n">
        <f aca="false">ROUND(MAX(N(Y3016)/Assumptions!$C$5, N(Z3016)/Assumptions!$C$6, N(AA3016)/Assumptions!$C$7, N(AB3016)/Assumptions!$C$8, N(AC3016)/Assumptions!$C$9, N(AD3016)/Assumptions!$C$10, N(AE3016)/Assumptions!$C$11, N(AF3016)/Assumptions!$C$12, N(AG3016)/Assumptions!$C$13),3)</f>
        <v>6.467</v>
      </c>
      <c r="AK3016" s="0" t="str">
        <f aca="false">IF(OR(U3016="Pending",U3016="On Hold"),"Open GRN (awaiting)",IF(AJ3016&lt;=1,"Within SLA",IF(ROUND(N(Y3016)/Assumptions!$C$5,3)=AJ3016,"Gate Wait",IF(ROUND(N(Z3016)/Assumptions!$C$6,3)=AJ3016,"Dock Wait",IF(ROUND(N(AA3016)/Assumptions!$C$7,3)=AJ3016,"Unloading",IF(ROUND(N(AB3016)/Assumptions!$C$8,3)=AJ3016,"Unload-to-QC Wait",IF(ROUND(N(AC3016)/Assumptions!$C$9,3)=AJ3016,"QC",IF(ROUND(N(AD3016)/Assumptions!$C$10,3)=AJ3016,"QC-to-GRN Wait",IF(ROUND(N(AE3016)/Assumptions!$C$11,3)=AJ3016,"GRN Processing",IF(ROUND(N(AF3016)/Assumptions!$C$12,3)=AJ3016,"GRN-to-Putaway Wait",IF(ROUND(N(AG3016)/Assumptions!$C$13,3)=AJ3016,"Putaway","Within SLA")))))))))))</f>
        <v>QC-to-GRN Wait</v>
      </c>
    </row>
    <row r="3017" customFormat="false" ht="15" hidden="false" customHeight="false" outlineLevel="0" collapsed="false">
      <c r="A3017" s="0" t="s">
        <v>8565</v>
      </c>
      <c r="B3017" s="0" t="s">
        <v>8566</v>
      </c>
      <c r="C3017" s="0" t="s">
        <v>170</v>
      </c>
      <c r="D3017" s="0" t="s">
        <v>135</v>
      </c>
      <c r="E3017" s="0" t="s">
        <v>8567</v>
      </c>
      <c r="F3017" s="0" t="s">
        <v>172</v>
      </c>
      <c r="G3017" s="0" t="s">
        <v>178</v>
      </c>
      <c r="H3017" s="17" t="n">
        <v>46276.6916666667</v>
      </c>
      <c r="I3017" s="17" t="n">
        <v>46276.7027777778</v>
      </c>
      <c r="J3017" s="17" t="n">
        <v>46276.7111111111</v>
      </c>
      <c r="K3017" s="17" t="n">
        <v>46276.73125</v>
      </c>
      <c r="L3017" s="17" t="n">
        <v>46276.7375</v>
      </c>
      <c r="M3017" s="17" t="n">
        <v>46276.7534722222</v>
      </c>
      <c r="N3017" s="17" t="n">
        <v>46276.8527777778</v>
      </c>
      <c r="O3017" s="17" t="n">
        <v>46276.8847222222</v>
      </c>
      <c r="P3017" s="17" t="n">
        <v>46276.9097222222</v>
      </c>
      <c r="Q3017" s="17" t="n">
        <v>46276.9486111111</v>
      </c>
      <c r="R3017" s="0" t="n">
        <v>322</v>
      </c>
      <c r="S3017" s="0" t="n">
        <v>0</v>
      </c>
      <c r="T3017" s="0" t="n">
        <v>0</v>
      </c>
      <c r="U3017" s="18" t="s">
        <v>130</v>
      </c>
      <c r="V3017" s="18" t="s">
        <v>131</v>
      </c>
      <c r="W3017" s="0" t="str">
        <f aca="false">IF(AND(X3017&gt;=6,X3017&lt;14),"A",IF(AND(X3017&gt;=14,X3017&lt;22),"B","C"))</f>
        <v>B</v>
      </c>
      <c r="X3017" s="18" t="n">
        <f aca="false">HOUR(H3017)</f>
        <v>16</v>
      </c>
      <c r="Y3017" s="18" t="n">
        <f aca="false">ROUND((I3017-H3017)*1440,0)</f>
        <v>16</v>
      </c>
      <c r="Z3017" s="18" t="n">
        <f aca="false">ROUND((J3017-I3017)*1440,0)</f>
        <v>12</v>
      </c>
      <c r="AA3017" s="18" t="n">
        <f aca="false">ROUND((K3017-J3017)*1440,0)</f>
        <v>29</v>
      </c>
      <c r="AB3017" s="18" t="n">
        <f aca="false">ROUND((L3017-K3017)*1440,0)</f>
        <v>9</v>
      </c>
      <c r="AC3017" s="18" t="n">
        <f aca="false">ROUND((M3017-L3017)*1440,0)</f>
        <v>23</v>
      </c>
      <c r="AD3017" s="18" t="n">
        <f aca="false">IF(N3017="","",ROUND((N3017-M3017)*1440,0))</f>
        <v>143</v>
      </c>
      <c r="AE3017" s="18" t="n">
        <f aca="false">IF(O3017="","",ROUND((O3017-N3017)*1440,0))</f>
        <v>46</v>
      </c>
      <c r="AF3017" s="18" t="n">
        <f aca="false">IF(P3017="","",ROUND((P3017-O3017)*1440,0))</f>
        <v>36</v>
      </c>
      <c r="AG3017" s="18" t="n">
        <f aca="false">IF(Q3017="","",ROUND((Q3017-P3017)*1440,0))</f>
        <v>56</v>
      </c>
      <c r="AH3017" s="18" t="n">
        <f aca="false">IF(Q3017="","",ROUND((Q3017-H3017)*1440,0))</f>
        <v>370</v>
      </c>
      <c r="AI3017" s="19" t="n">
        <f aca="false">ROUND(IF(O3017="",Assumptions!$B$25-K3017,O3017-K3017)*24,1)</f>
        <v>3.7</v>
      </c>
      <c r="AJ3017" s="20" t="n">
        <f aca="false">ROUND(MAX(N(Y3017)/Assumptions!$C$5, N(Z3017)/Assumptions!$C$6, N(AA3017)/Assumptions!$C$7, N(AB3017)/Assumptions!$C$8, N(AC3017)/Assumptions!$C$9, N(AD3017)/Assumptions!$C$10, N(AE3017)/Assumptions!$C$11, N(AF3017)/Assumptions!$C$12, N(AG3017)/Assumptions!$C$13),3)</f>
        <v>4.767</v>
      </c>
      <c r="AK3017" s="0" t="str">
        <f aca="false">IF(OR(U3017="Pending",U3017="On Hold"),"Open GRN (awaiting)",IF(AJ3017&lt;=1,"Within SLA",IF(ROUND(N(Y3017)/Assumptions!$C$5,3)=AJ3017,"Gate Wait",IF(ROUND(N(Z3017)/Assumptions!$C$6,3)=AJ3017,"Dock Wait",IF(ROUND(N(AA3017)/Assumptions!$C$7,3)=AJ3017,"Unloading",IF(ROUND(N(AB3017)/Assumptions!$C$8,3)=AJ3017,"Unload-to-QC Wait",IF(ROUND(N(AC3017)/Assumptions!$C$9,3)=AJ3017,"QC",IF(ROUND(N(AD3017)/Assumptions!$C$10,3)=AJ3017,"QC-to-GRN Wait",IF(ROUND(N(AE3017)/Assumptions!$C$11,3)=AJ3017,"GRN Processing",IF(ROUND(N(AF3017)/Assumptions!$C$12,3)=AJ3017,"GRN-to-Putaway Wait",IF(ROUND(N(AG3017)/Assumptions!$C$13,3)=AJ3017,"Putaway","Within SLA")))))))))))</f>
        <v>QC-to-GRN Wait</v>
      </c>
    </row>
    <row r="3018" customFormat="false" ht="15" hidden="false" customHeight="false" outlineLevel="0" collapsed="false">
      <c r="A3018" s="0" t="s">
        <v>8568</v>
      </c>
      <c r="B3018" s="0" t="s">
        <v>8569</v>
      </c>
      <c r="C3018" s="0" t="s">
        <v>159</v>
      </c>
      <c r="D3018" s="0" t="s">
        <v>147</v>
      </c>
      <c r="E3018" s="0" t="s">
        <v>8570</v>
      </c>
      <c r="F3018" s="0" t="s">
        <v>128</v>
      </c>
      <c r="G3018" s="0" t="s">
        <v>150</v>
      </c>
      <c r="H3018" s="17" t="n">
        <v>46276.725</v>
      </c>
      <c r="I3018" s="17" t="n">
        <v>46276.7381944444</v>
      </c>
      <c r="J3018" s="17" t="n">
        <v>46276.7520833333</v>
      </c>
      <c r="K3018" s="17" t="n">
        <v>46276.7625</v>
      </c>
      <c r="L3018" s="17" t="n">
        <v>46276.7673611111</v>
      </c>
      <c r="M3018" s="17" t="n">
        <v>46276.7833333333</v>
      </c>
      <c r="N3018" s="17" t="n">
        <v>46276.8458333333</v>
      </c>
      <c r="O3018" s="17" t="n">
        <v>46276.8763888889</v>
      </c>
      <c r="P3018" s="17" t="n">
        <v>46276.9006944444</v>
      </c>
      <c r="Q3018" s="17" t="n">
        <v>46276.9131944445</v>
      </c>
      <c r="R3018" s="0" t="n">
        <v>206</v>
      </c>
      <c r="S3018" s="0" t="n">
        <v>0</v>
      </c>
      <c r="T3018" s="0" t="n">
        <v>0</v>
      </c>
      <c r="U3018" s="18" t="s">
        <v>130</v>
      </c>
      <c r="V3018" s="18" t="s">
        <v>156</v>
      </c>
      <c r="W3018" s="0" t="str">
        <f aca="false">IF(AND(X3018&gt;=6,X3018&lt;14),"A",IF(AND(X3018&gt;=14,X3018&lt;22),"B","C"))</f>
        <v>B</v>
      </c>
      <c r="X3018" s="18" t="n">
        <f aca="false">HOUR(H3018)</f>
        <v>17</v>
      </c>
      <c r="Y3018" s="18" t="n">
        <f aca="false">ROUND((I3018-H3018)*1440,0)</f>
        <v>19</v>
      </c>
      <c r="Z3018" s="18" t="n">
        <f aca="false">ROUND((J3018-I3018)*1440,0)</f>
        <v>20</v>
      </c>
      <c r="AA3018" s="18" t="n">
        <f aca="false">ROUND((K3018-J3018)*1440,0)</f>
        <v>15</v>
      </c>
      <c r="AB3018" s="18" t="n">
        <f aca="false">ROUND((L3018-K3018)*1440,0)</f>
        <v>7</v>
      </c>
      <c r="AC3018" s="18" t="n">
        <f aca="false">ROUND((M3018-L3018)*1440,0)</f>
        <v>23</v>
      </c>
      <c r="AD3018" s="18" t="n">
        <f aca="false">IF(N3018="","",ROUND((N3018-M3018)*1440,0))</f>
        <v>90</v>
      </c>
      <c r="AE3018" s="18" t="n">
        <f aca="false">IF(O3018="","",ROUND((O3018-N3018)*1440,0))</f>
        <v>44</v>
      </c>
      <c r="AF3018" s="18" t="n">
        <f aca="false">IF(P3018="","",ROUND((P3018-O3018)*1440,0))</f>
        <v>35</v>
      </c>
      <c r="AG3018" s="18" t="n">
        <f aca="false">IF(Q3018="","",ROUND((Q3018-P3018)*1440,0))</f>
        <v>18</v>
      </c>
      <c r="AH3018" s="18" t="n">
        <f aca="false">IF(Q3018="","",ROUND((Q3018-H3018)*1440,0))</f>
        <v>271</v>
      </c>
      <c r="AI3018" s="19" t="n">
        <f aca="false">ROUND(IF(O3018="",Assumptions!$B$25-K3018,O3018-K3018)*24,1)</f>
        <v>2.7</v>
      </c>
      <c r="AJ3018" s="20" t="n">
        <f aca="false">ROUND(MAX(N(Y3018)/Assumptions!$C$5, N(Z3018)/Assumptions!$C$6, N(AA3018)/Assumptions!$C$7, N(AB3018)/Assumptions!$C$8, N(AC3018)/Assumptions!$C$9, N(AD3018)/Assumptions!$C$10, N(AE3018)/Assumptions!$C$11, N(AF3018)/Assumptions!$C$12, N(AG3018)/Assumptions!$C$13),3)</f>
        <v>3</v>
      </c>
      <c r="AK3018" s="0" t="str">
        <f aca="false">IF(OR(U3018="Pending",U3018="On Hold"),"Open GRN (awaiting)",IF(AJ3018&lt;=1,"Within SLA",IF(ROUND(N(Y3018)/Assumptions!$C$5,3)=AJ3018,"Gate Wait",IF(ROUND(N(Z3018)/Assumptions!$C$6,3)=AJ3018,"Dock Wait",IF(ROUND(N(AA3018)/Assumptions!$C$7,3)=AJ3018,"Unloading",IF(ROUND(N(AB3018)/Assumptions!$C$8,3)=AJ3018,"Unload-to-QC Wait",IF(ROUND(N(AC3018)/Assumptions!$C$9,3)=AJ3018,"QC",IF(ROUND(N(AD3018)/Assumptions!$C$10,3)=AJ3018,"QC-to-GRN Wait",IF(ROUND(N(AE3018)/Assumptions!$C$11,3)=AJ3018,"GRN Processing",IF(ROUND(N(AF3018)/Assumptions!$C$12,3)=AJ3018,"GRN-to-Putaway Wait",IF(ROUND(N(AG3018)/Assumptions!$C$13,3)=AJ3018,"Putaway","Within SLA")))))))))))</f>
        <v>QC-to-GRN Wait</v>
      </c>
    </row>
    <row r="3019" customFormat="false" ht="15" hidden="false" customHeight="false" outlineLevel="0" collapsed="false">
      <c r="A3019" s="0" t="s">
        <v>8571</v>
      </c>
      <c r="B3019" s="0" t="s">
        <v>8572</v>
      </c>
      <c r="C3019" s="0" t="s">
        <v>175</v>
      </c>
      <c r="D3019" s="0" t="s">
        <v>119</v>
      </c>
      <c r="E3019" s="0" t="s">
        <v>6452</v>
      </c>
      <c r="F3019" s="0" t="s">
        <v>177</v>
      </c>
      <c r="G3019" s="0" t="s">
        <v>129</v>
      </c>
      <c r="H3019" s="17" t="n">
        <v>46276.7291666667</v>
      </c>
      <c r="I3019" s="17" t="n">
        <v>46276.7354166667</v>
      </c>
      <c r="J3019" s="17" t="n">
        <v>46276.7444444444</v>
      </c>
      <c r="K3019" s="17" t="n">
        <v>46276.7722222222</v>
      </c>
      <c r="L3019" s="17" t="n">
        <v>46276.7861111111</v>
      </c>
      <c r="M3019" s="17" t="n">
        <v>46276.8041666667</v>
      </c>
      <c r="N3019" s="17" t="n">
        <v>46276.8152777778</v>
      </c>
      <c r="O3019" s="17" t="n">
        <v>46276.8402777778</v>
      </c>
      <c r="P3019" s="17" t="n">
        <v>46276.8555555556</v>
      </c>
      <c r="Q3019" s="17" t="n">
        <v>46276.8708333333</v>
      </c>
      <c r="R3019" s="0" t="n">
        <v>289</v>
      </c>
      <c r="S3019" s="0" t="n">
        <v>0</v>
      </c>
      <c r="T3019" s="0" t="n">
        <v>0</v>
      </c>
      <c r="U3019" s="18" t="s">
        <v>130</v>
      </c>
      <c r="V3019" s="18" t="s">
        <v>139</v>
      </c>
      <c r="W3019" s="0" t="str">
        <f aca="false">IF(AND(X3019&gt;=6,X3019&lt;14),"A",IF(AND(X3019&gt;=14,X3019&lt;22),"B","C"))</f>
        <v>B</v>
      </c>
      <c r="X3019" s="18" t="n">
        <f aca="false">HOUR(H3019)</f>
        <v>17</v>
      </c>
      <c r="Y3019" s="18" t="n">
        <f aca="false">ROUND((I3019-H3019)*1440,0)</f>
        <v>9</v>
      </c>
      <c r="Z3019" s="18" t="n">
        <f aca="false">ROUND((J3019-I3019)*1440,0)</f>
        <v>13</v>
      </c>
      <c r="AA3019" s="18" t="n">
        <f aca="false">ROUND((K3019-J3019)*1440,0)</f>
        <v>40</v>
      </c>
      <c r="AB3019" s="18" t="n">
        <f aca="false">ROUND((L3019-K3019)*1440,0)</f>
        <v>20</v>
      </c>
      <c r="AC3019" s="18" t="n">
        <f aca="false">ROUND((M3019-L3019)*1440,0)</f>
        <v>26</v>
      </c>
      <c r="AD3019" s="18" t="n">
        <f aca="false">IF(N3019="","",ROUND((N3019-M3019)*1440,0))</f>
        <v>16</v>
      </c>
      <c r="AE3019" s="18" t="n">
        <f aca="false">IF(O3019="","",ROUND((O3019-N3019)*1440,0))</f>
        <v>36</v>
      </c>
      <c r="AF3019" s="18" t="n">
        <f aca="false">IF(P3019="","",ROUND((P3019-O3019)*1440,0))</f>
        <v>22</v>
      </c>
      <c r="AG3019" s="18" t="n">
        <f aca="false">IF(Q3019="","",ROUND((Q3019-P3019)*1440,0))</f>
        <v>22</v>
      </c>
      <c r="AH3019" s="18" t="n">
        <f aca="false">IF(Q3019="","",ROUND((Q3019-H3019)*1440,0))</f>
        <v>204</v>
      </c>
      <c r="AI3019" s="19" t="n">
        <f aca="false">ROUND(IF(O3019="",Assumptions!$B$25-K3019,O3019-K3019)*24,1)</f>
        <v>1.6</v>
      </c>
      <c r="AJ3019" s="20" t="n">
        <f aca="false">ROUND(MAX(N(Y3019)/Assumptions!$C$5, N(Z3019)/Assumptions!$C$6, N(AA3019)/Assumptions!$C$7, N(AB3019)/Assumptions!$C$8, N(AC3019)/Assumptions!$C$9, N(AD3019)/Assumptions!$C$10, N(AE3019)/Assumptions!$C$11, N(AF3019)/Assumptions!$C$12, N(AG3019)/Assumptions!$C$13),3)</f>
        <v>1.333</v>
      </c>
      <c r="AK3019" s="0" t="str">
        <f aca="false">IF(OR(U3019="Pending",U3019="On Hold"),"Open GRN (awaiting)",IF(AJ3019&lt;=1,"Within SLA",IF(ROUND(N(Y3019)/Assumptions!$C$5,3)=AJ3019,"Gate Wait",IF(ROUND(N(Z3019)/Assumptions!$C$6,3)=AJ3019,"Dock Wait",IF(ROUND(N(AA3019)/Assumptions!$C$7,3)=AJ3019,"Unloading",IF(ROUND(N(AB3019)/Assumptions!$C$8,3)=AJ3019,"Unload-to-QC Wait",IF(ROUND(N(AC3019)/Assumptions!$C$9,3)=AJ3019,"QC",IF(ROUND(N(AD3019)/Assumptions!$C$10,3)=AJ3019,"QC-to-GRN Wait",IF(ROUND(N(AE3019)/Assumptions!$C$11,3)=AJ3019,"GRN Processing",IF(ROUND(N(AF3019)/Assumptions!$C$12,3)=AJ3019,"GRN-to-Putaway Wait",IF(ROUND(N(AG3019)/Assumptions!$C$13,3)=AJ3019,"Putaway","Within SLA")))))))))))</f>
        <v>Unload-to-QC Wait</v>
      </c>
    </row>
    <row r="3020" customFormat="false" ht="15" hidden="false" customHeight="false" outlineLevel="0" collapsed="false">
      <c r="A3020" s="0" t="s">
        <v>8573</v>
      </c>
      <c r="B3020" s="0" t="s">
        <v>8574</v>
      </c>
      <c r="C3020" s="0" t="s">
        <v>159</v>
      </c>
      <c r="D3020" s="0" t="s">
        <v>119</v>
      </c>
      <c r="E3020" s="0" t="s">
        <v>8575</v>
      </c>
      <c r="F3020" s="0" t="s">
        <v>128</v>
      </c>
      <c r="G3020" s="0" t="s">
        <v>129</v>
      </c>
      <c r="H3020" s="17" t="n">
        <v>46276.7333333333</v>
      </c>
      <c r="I3020" s="17" t="n">
        <v>46276.7569444445</v>
      </c>
      <c r="J3020" s="17" t="n">
        <v>46276.7659722222</v>
      </c>
      <c r="K3020" s="17" t="n">
        <v>46276.7972222222</v>
      </c>
      <c r="L3020" s="17" t="n">
        <v>46276.8055555556</v>
      </c>
      <c r="M3020" s="17" t="n">
        <v>46276.8388888889</v>
      </c>
      <c r="N3020" s="17" t="n">
        <v>46276.8486111111</v>
      </c>
      <c r="O3020" s="17" t="n">
        <v>46276.9618055556</v>
      </c>
      <c r="P3020" s="17" t="n">
        <v>46276.96875</v>
      </c>
      <c r="Q3020" s="17" t="n">
        <v>46276.9798611111</v>
      </c>
      <c r="R3020" s="0" t="n">
        <v>308</v>
      </c>
      <c r="S3020" s="0" t="n">
        <v>0</v>
      </c>
      <c r="T3020" s="0" t="n">
        <v>0</v>
      </c>
      <c r="U3020" s="18" t="s">
        <v>130</v>
      </c>
      <c r="V3020" s="18" t="s">
        <v>131</v>
      </c>
      <c r="W3020" s="0" t="str">
        <f aca="false">IF(AND(X3020&gt;=6,X3020&lt;14),"A",IF(AND(X3020&gt;=14,X3020&lt;22),"B","C"))</f>
        <v>B</v>
      </c>
      <c r="X3020" s="18" t="n">
        <f aca="false">HOUR(H3020)</f>
        <v>17</v>
      </c>
      <c r="Y3020" s="18" t="n">
        <f aca="false">ROUND((I3020-H3020)*1440,0)</f>
        <v>34</v>
      </c>
      <c r="Z3020" s="18" t="n">
        <f aca="false">ROUND((J3020-I3020)*1440,0)</f>
        <v>13</v>
      </c>
      <c r="AA3020" s="18" t="n">
        <f aca="false">ROUND((K3020-J3020)*1440,0)</f>
        <v>45</v>
      </c>
      <c r="AB3020" s="18" t="n">
        <f aca="false">ROUND((L3020-K3020)*1440,0)</f>
        <v>12</v>
      </c>
      <c r="AC3020" s="18" t="n">
        <f aca="false">ROUND((M3020-L3020)*1440,0)</f>
        <v>48</v>
      </c>
      <c r="AD3020" s="18" t="n">
        <f aca="false">IF(N3020="","",ROUND((N3020-M3020)*1440,0))</f>
        <v>14</v>
      </c>
      <c r="AE3020" s="18" t="n">
        <f aca="false">IF(O3020="","",ROUND((O3020-N3020)*1440,0))</f>
        <v>163</v>
      </c>
      <c r="AF3020" s="18" t="n">
        <f aca="false">IF(P3020="","",ROUND((P3020-O3020)*1440,0))</f>
        <v>10</v>
      </c>
      <c r="AG3020" s="18" t="n">
        <f aca="false">IF(Q3020="","",ROUND((Q3020-P3020)*1440,0))</f>
        <v>16</v>
      </c>
      <c r="AH3020" s="18" t="n">
        <f aca="false">IF(Q3020="","",ROUND((Q3020-H3020)*1440,0))</f>
        <v>355</v>
      </c>
      <c r="AI3020" s="19" t="n">
        <f aca="false">ROUND(IF(O3020="",Assumptions!$B$25-K3020,O3020-K3020)*24,1)</f>
        <v>4</v>
      </c>
      <c r="AJ3020" s="20" t="n">
        <f aca="false">ROUND(MAX(N(Y3020)/Assumptions!$C$5, N(Z3020)/Assumptions!$C$6, N(AA3020)/Assumptions!$C$7, N(AB3020)/Assumptions!$C$8, N(AC3020)/Assumptions!$C$9, N(AD3020)/Assumptions!$C$10, N(AE3020)/Assumptions!$C$11, N(AF3020)/Assumptions!$C$12, N(AG3020)/Assumptions!$C$13),3)</f>
        <v>3.622</v>
      </c>
      <c r="AK3020" s="0" t="str">
        <f aca="false">IF(OR(U3020="Pending",U3020="On Hold"),"Open GRN (awaiting)",IF(AJ3020&lt;=1,"Within SLA",IF(ROUND(N(Y3020)/Assumptions!$C$5,3)=AJ3020,"Gate Wait",IF(ROUND(N(Z3020)/Assumptions!$C$6,3)=AJ3020,"Dock Wait",IF(ROUND(N(AA3020)/Assumptions!$C$7,3)=AJ3020,"Unloading",IF(ROUND(N(AB3020)/Assumptions!$C$8,3)=AJ3020,"Unload-to-QC Wait",IF(ROUND(N(AC3020)/Assumptions!$C$9,3)=AJ3020,"QC",IF(ROUND(N(AD3020)/Assumptions!$C$10,3)=AJ3020,"QC-to-GRN Wait",IF(ROUND(N(AE3020)/Assumptions!$C$11,3)=AJ3020,"GRN Processing",IF(ROUND(N(AF3020)/Assumptions!$C$12,3)=AJ3020,"GRN-to-Putaway Wait",IF(ROUND(N(AG3020)/Assumptions!$C$13,3)=AJ3020,"Putaway","Within SLA")))))))))))</f>
        <v>GRN Processing</v>
      </c>
    </row>
    <row r="3021" customFormat="false" ht="15" hidden="false" customHeight="false" outlineLevel="0" collapsed="false">
      <c r="A3021" s="0" t="s">
        <v>8576</v>
      </c>
      <c r="B3021" s="0" t="s">
        <v>8577</v>
      </c>
      <c r="C3021" s="0" t="s">
        <v>159</v>
      </c>
      <c r="D3021" s="0" t="s">
        <v>147</v>
      </c>
      <c r="E3021" s="0" t="s">
        <v>8578</v>
      </c>
      <c r="F3021" s="0" t="s">
        <v>128</v>
      </c>
      <c r="G3021" s="0" t="s">
        <v>150</v>
      </c>
      <c r="H3021" s="17" t="n">
        <v>46276.7347222222</v>
      </c>
      <c r="I3021" s="17" t="n">
        <v>46276.8305555556</v>
      </c>
      <c r="J3021" s="17" t="n">
        <v>46276.8347222222</v>
      </c>
      <c r="K3021" s="17" t="n">
        <v>46276.8833333333</v>
      </c>
      <c r="L3021" s="17" t="n">
        <v>46276.8888888889</v>
      </c>
      <c r="M3021" s="17" t="n">
        <v>46276.8993055556</v>
      </c>
      <c r="N3021" s="17" t="n">
        <v>46276.9055555556</v>
      </c>
      <c r="O3021" s="17" t="n">
        <v>46276.9423611111</v>
      </c>
      <c r="P3021" s="17" t="n">
        <v>46276.9645833333</v>
      </c>
      <c r="Q3021" s="17" t="n">
        <v>46276.9743055556</v>
      </c>
      <c r="R3021" s="0" t="n">
        <v>482</v>
      </c>
      <c r="S3021" s="0" t="n">
        <v>0</v>
      </c>
      <c r="T3021" s="0" t="n">
        <v>0</v>
      </c>
      <c r="U3021" s="18" t="s">
        <v>130</v>
      </c>
      <c r="V3021" s="18" t="s">
        <v>139</v>
      </c>
      <c r="W3021" s="0" t="str">
        <f aca="false">IF(AND(X3021&gt;=6,X3021&lt;14),"A",IF(AND(X3021&gt;=14,X3021&lt;22),"B","C"))</f>
        <v>B</v>
      </c>
      <c r="X3021" s="18" t="n">
        <f aca="false">HOUR(H3021)</f>
        <v>17</v>
      </c>
      <c r="Y3021" s="18" t="n">
        <f aca="false">ROUND((I3021-H3021)*1440,0)</f>
        <v>138</v>
      </c>
      <c r="Z3021" s="18" t="n">
        <f aca="false">ROUND((J3021-I3021)*1440,0)</f>
        <v>6</v>
      </c>
      <c r="AA3021" s="18" t="n">
        <f aca="false">ROUND((K3021-J3021)*1440,0)</f>
        <v>70</v>
      </c>
      <c r="AB3021" s="18" t="n">
        <f aca="false">ROUND((L3021-K3021)*1440,0)</f>
        <v>8</v>
      </c>
      <c r="AC3021" s="18" t="n">
        <f aca="false">ROUND((M3021-L3021)*1440,0)</f>
        <v>15</v>
      </c>
      <c r="AD3021" s="18" t="n">
        <f aca="false">IF(N3021="","",ROUND((N3021-M3021)*1440,0))</f>
        <v>9</v>
      </c>
      <c r="AE3021" s="18" t="n">
        <f aca="false">IF(O3021="","",ROUND((O3021-N3021)*1440,0))</f>
        <v>53</v>
      </c>
      <c r="AF3021" s="18" t="n">
        <f aca="false">IF(P3021="","",ROUND((P3021-O3021)*1440,0))</f>
        <v>32</v>
      </c>
      <c r="AG3021" s="18" t="n">
        <f aca="false">IF(Q3021="","",ROUND((Q3021-P3021)*1440,0))</f>
        <v>14</v>
      </c>
      <c r="AH3021" s="18" t="n">
        <f aca="false">IF(Q3021="","",ROUND((Q3021-H3021)*1440,0))</f>
        <v>345</v>
      </c>
      <c r="AI3021" s="19" t="n">
        <f aca="false">ROUND(IF(O3021="",Assumptions!$B$25-K3021,O3021-K3021)*24,1)</f>
        <v>1.4</v>
      </c>
      <c r="AJ3021" s="20" t="n">
        <f aca="false">ROUND(MAX(N(Y3021)/Assumptions!$C$5, N(Z3021)/Assumptions!$C$6, N(AA3021)/Assumptions!$C$7, N(AB3021)/Assumptions!$C$8, N(AC3021)/Assumptions!$C$9, N(AD3021)/Assumptions!$C$10, N(AE3021)/Assumptions!$C$11, N(AF3021)/Assumptions!$C$12, N(AG3021)/Assumptions!$C$13),3)</f>
        <v>4.6</v>
      </c>
      <c r="AK3021" s="0" t="str">
        <f aca="false">IF(OR(U3021="Pending",U3021="On Hold"),"Open GRN (awaiting)",IF(AJ3021&lt;=1,"Within SLA",IF(ROUND(N(Y3021)/Assumptions!$C$5,3)=AJ3021,"Gate Wait",IF(ROUND(N(Z3021)/Assumptions!$C$6,3)=AJ3021,"Dock Wait",IF(ROUND(N(AA3021)/Assumptions!$C$7,3)=AJ3021,"Unloading",IF(ROUND(N(AB3021)/Assumptions!$C$8,3)=AJ3021,"Unload-to-QC Wait",IF(ROUND(N(AC3021)/Assumptions!$C$9,3)=AJ3021,"QC",IF(ROUND(N(AD3021)/Assumptions!$C$10,3)=AJ3021,"QC-to-GRN Wait",IF(ROUND(N(AE3021)/Assumptions!$C$11,3)=AJ3021,"GRN Processing",IF(ROUND(N(AF3021)/Assumptions!$C$12,3)=AJ3021,"GRN-to-Putaway Wait",IF(ROUND(N(AG3021)/Assumptions!$C$13,3)=AJ3021,"Putaway","Within SLA")))))))))))</f>
        <v>Gate Wait</v>
      </c>
    </row>
    <row r="3022" customFormat="false" ht="15" hidden="false" customHeight="false" outlineLevel="0" collapsed="false">
      <c r="A3022" s="0" t="s">
        <v>8579</v>
      </c>
      <c r="B3022" s="0" t="s">
        <v>8580</v>
      </c>
      <c r="C3022" s="0" t="s">
        <v>184</v>
      </c>
      <c r="D3022" s="0" t="s">
        <v>135</v>
      </c>
      <c r="E3022" s="0" t="s">
        <v>4723</v>
      </c>
      <c r="F3022" s="0" t="s">
        <v>177</v>
      </c>
      <c r="G3022" s="0" t="s">
        <v>178</v>
      </c>
      <c r="H3022" s="17" t="n">
        <v>46276.75625</v>
      </c>
      <c r="I3022" s="17" t="n">
        <v>46276.7618055556</v>
      </c>
      <c r="J3022" s="17" t="n">
        <v>46276.76875</v>
      </c>
      <c r="K3022" s="17" t="n">
        <v>46276.8256944444</v>
      </c>
      <c r="L3022" s="17" t="n">
        <v>46276.8354166667</v>
      </c>
      <c r="M3022" s="17" t="n">
        <v>46276.8680555556</v>
      </c>
      <c r="N3022" s="17" t="n">
        <v>46276.9354166667</v>
      </c>
      <c r="O3022" s="17" t="n">
        <v>46276.9847222222</v>
      </c>
      <c r="P3022" s="17" t="n">
        <v>46276.9972222222</v>
      </c>
      <c r="Q3022" s="17" t="n">
        <v>46277.0194444444</v>
      </c>
      <c r="R3022" s="0" t="n">
        <v>404</v>
      </c>
      <c r="S3022" s="0" t="n">
        <v>0</v>
      </c>
      <c r="T3022" s="0" t="n">
        <v>0</v>
      </c>
      <c r="U3022" s="18" t="s">
        <v>130</v>
      </c>
      <c r="V3022" s="18" t="s">
        <v>131</v>
      </c>
      <c r="W3022" s="0" t="str">
        <f aca="false">IF(AND(X3022&gt;=6,X3022&lt;14),"A",IF(AND(X3022&gt;=14,X3022&lt;22),"B","C"))</f>
        <v>B</v>
      </c>
      <c r="X3022" s="18" t="n">
        <f aca="false">HOUR(H3022)</f>
        <v>18</v>
      </c>
      <c r="Y3022" s="18" t="n">
        <f aca="false">ROUND((I3022-H3022)*1440,0)</f>
        <v>8</v>
      </c>
      <c r="Z3022" s="18" t="n">
        <f aca="false">ROUND((J3022-I3022)*1440,0)</f>
        <v>10</v>
      </c>
      <c r="AA3022" s="18" t="n">
        <f aca="false">ROUND((K3022-J3022)*1440,0)</f>
        <v>82</v>
      </c>
      <c r="AB3022" s="18" t="n">
        <f aca="false">ROUND((L3022-K3022)*1440,0)</f>
        <v>14</v>
      </c>
      <c r="AC3022" s="18" t="n">
        <f aca="false">ROUND((M3022-L3022)*1440,0)</f>
        <v>47</v>
      </c>
      <c r="AD3022" s="18" t="n">
        <f aca="false">IF(N3022="","",ROUND((N3022-M3022)*1440,0))</f>
        <v>97</v>
      </c>
      <c r="AE3022" s="18" t="n">
        <f aca="false">IF(O3022="","",ROUND((O3022-N3022)*1440,0))</f>
        <v>71</v>
      </c>
      <c r="AF3022" s="18" t="n">
        <f aca="false">IF(P3022="","",ROUND((P3022-O3022)*1440,0))</f>
        <v>18</v>
      </c>
      <c r="AG3022" s="18" t="n">
        <f aca="false">IF(Q3022="","",ROUND((Q3022-P3022)*1440,0))</f>
        <v>32</v>
      </c>
      <c r="AH3022" s="18" t="n">
        <f aca="false">IF(Q3022="","",ROUND((Q3022-H3022)*1440,0))</f>
        <v>379</v>
      </c>
      <c r="AI3022" s="19" t="n">
        <f aca="false">ROUND(IF(O3022="",Assumptions!$B$25-K3022,O3022-K3022)*24,1)</f>
        <v>3.8</v>
      </c>
      <c r="AJ3022" s="20" t="n">
        <f aca="false">ROUND(MAX(N(Y3022)/Assumptions!$C$5, N(Z3022)/Assumptions!$C$6, N(AA3022)/Assumptions!$C$7, N(AB3022)/Assumptions!$C$8, N(AC3022)/Assumptions!$C$9, N(AD3022)/Assumptions!$C$10, N(AE3022)/Assumptions!$C$11, N(AF3022)/Assumptions!$C$12, N(AG3022)/Assumptions!$C$13),3)</f>
        <v>3.233</v>
      </c>
      <c r="AK3022" s="0" t="str">
        <f aca="false">IF(OR(U3022="Pending",U3022="On Hold"),"Open GRN (awaiting)",IF(AJ3022&lt;=1,"Within SLA",IF(ROUND(N(Y3022)/Assumptions!$C$5,3)=AJ3022,"Gate Wait",IF(ROUND(N(Z3022)/Assumptions!$C$6,3)=AJ3022,"Dock Wait",IF(ROUND(N(AA3022)/Assumptions!$C$7,3)=AJ3022,"Unloading",IF(ROUND(N(AB3022)/Assumptions!$C$8,3)=AJ3022,"Unload-to-QC Wait",IF(ROUND(N(AC3022)/Assumptions!$C$9,3)=AJ3022,"QC",IF(ROUND(N(AD3022)/Assumptions!$C$10,3)=AJ3022,"QC-to-GRN Wait",IF(ROUND(N(AE3022)/Assumptions!$C$11,3)=AJ3022,"GRN Processing",IF(ROUND(N(AF3022)/Assumptions!$C$12,3)=AJ3022,"GRN-to-Putaway Wait",IF(ROUND(N(AG3022)/Assumptions!$C$13,3)=AJ3022,"Putaway","Within SLA")))))))))))</f>
        <v>QC-to-GRN Wait</v>
      </c>
    </row>
    <row r="3023" customFormat="false" ht="15" hidden="false" customHeight="false" outlineLevel="0" collapsed="false">
      <c r="A3023" s="0" t="s">
        <v>8581</v>
      </c>
      <c r="B3023" s="0" t="s">
        <v>8582</v>
      </c>
      <c r="C3023" s="0" t="s">
        <v>252</v>
      </c>
      <c r="D3023" s="0" t="s">
        <v>147</v>
      </c>
      <c r="E3023" s="0" t="s">
        <v>7693</v>
      </c>
      <c r="F3023" s="0" t="s">
        <v>155</v>
      </c>
      <c r="G3023" s="0" t="s">
        <v>167</v>
      </c>
      <c r="H3023" s="17" t="n">
        <v>46276.7638888889</v>
      </c>
      <c r="I3023" s="17" t="n">
        <v>46276.7763888889</v>
      </c>
      <c r="J3023" s="17" t="n">
        <v>46276.7791666667</v>
      </c>
      <c r="K3023" s="17" t="n">
        <v>46276.7972222222</v>
      </c>
      <c r="L3023" s="17" t="n">
        <v>46276.8090277778</v>
      </c>
      <c r="M3023" s="17" t="n">
        <v>46276.8291666667</v>
      </c>
      <c r="N3023" s="17" t="n">
        <v>46276.8486111111</v>
      </c>
      <c r="O3023" s="17" t="n">
        <v>46276.8923611111</v>
      </c>
      <c r="P3023" s="17" t="n">
        <v>46276.9118055556</v>
      </c>
      <c r="Q3023" s="17" t="n">
        <v>46276.9173611111</v>
      </c>
      <c r="R3023" s="0" t="n">
        <v>174</v>
      </c>
      <c r="S3023" s="0" t="n">
        <v>0</v>
      </c>
      <c r="T3023" s="0" t="n">
        <v>6</v>
      </c>
      <c r="U3023" s="18" t="s">
        <v>123</v>
      </c>
      <c r="V3023" s="18" t="s">
        <v>156</v>
      </c>
      <c r="W3023" s="0" t="str">
        <f aca="false">IF(AND(X3023&gt;=6,X3023&lt;14),"A",IF(AND(X3023&gt;=14,X3023&lt;22),"B","C"))</f>
        <v>B</v>
      </c>
      <c r="X3023" s="18" t="n">
        <f aca="false">HOUR(H3023)</f>
        <v>18</v>
      </c>
      <c r="Y3023" s="18" t="n">
        <f aca="false">ROUND((I3023-H3023)*1440,0)</f>
        <v>18</v>
      </c>
      <c r="Z3023" s="18" t="n">
        <f aca="false">ROUND((J3023-I3023)*1440,0)</f>
        <v>4</v>
      </c>
      <c r="AA3023" s="18" t="n">
        <f aca="false">ROUND((K3023-J3023)*1440,0)</f>
        <v>26</v>
      </c>
      <c r="AB3023" s="18" t="n">
        <f aca="false">ROUND((L3023-K3023)*1440,0)</f>
        <v>17</v>
      </c>
      <c r="AC3023" s="18" t="n">
        <f aca="false">ROUND((M3023-L3023)*1440,0)</f>
        <v>29</v>
      </c>
      <c r="AD3023" s="18" t="n">
        <f aca="false">IF(N3023="","",ROUND((N3023-M3023)*1440,0))</f>
        <v>28</v>
      </c>
      <c r="AE3023" s="18" t="n">
        <f aca="false">IF(O3023="","",ROUND((O3023-N3023)*1440,0))</f>
        <v>63</v>
      </c>
      <c r="AF3023" s="18" t="n">
        <f aca="false">IF(P3023="","",ROUND((P3023-O3023)*1440,0))</f>
        <v>28</v>
      </c>
      <c r="AG3023" s="18" t="n">
        <f aca="false">IF(Q3023="","",ROUND((Q3023-P3023)*1440,0))</f>
        <v>8</v>
      </c>
      <c r="AH3023" s="18" t="n">
        <f aca="false">IF(Q3023="","",ROUND((Q3023-H3023)*1440,0))</f>
        <v>221</v>
      </c>
      <c r="AI3023" s="19" t="n">
        <f aca="false">ROUND(IF(O3023="",Assumptions!$B$25-K3023,O3023-K3023)*24,1)</f>
        <v>2.3</v>
      </c>
      <c r="AJ3023" s="20" t="n">
        <f aca="false">ROUND(MAX(N(Y3023)/Assumptions!$C$5, N(Z3023)/Assumptions!$C$6, N(AA3023)/Assumptions!$C$7, N(AB3023)/Assumptions!$C$8, N(AC3023)/Assumptions!$C$9, N(AD3023)/Assumptions!$C$10, N(AE3023)/Assumptions!$C$11, N(AF3023)/Assumptions!$C$12, N(AG3023)/Assumptions!$C$13),3)</f>
        <v>1.4</v>
      </c>
      <c r="AK3023" s="0" t="str">
        <f aca="false">IF(OR(U3023="Pending",U3023="On Hold"),"Open GRN (awaiting)",IF(AJ3023&lt;=1,"Within SLA",IF(ROUND(N(Y3023)/Assumptions!$C$5,3)=AJ3023,"Gate Wait",IF(ROUND(N(Z3023)/Assumptions!$C$6,3)=AJ3023,"Dock Wait",IF(ROUND(N(AA3023)/Assumptions!$C$7,3)=AJ3023,"Unloading",IF(ROUND(N(AB3023)/Assumptions!$C$8,3)=AJ3023,"Unload-to-QC Wait",IF(ROUND(N(AC3023)/Assumptions!$C$9,3)=AJ3023,"QC",IF(ROUND(N(AD3023)/Assumptions!$C$10,3)=AJ3023,"QC-to-GRN Wait",IF(ROUND(N(AE3023)/Assumptions!$C$11,3)=AJ3023,"GRN Processing",IF(ROUND(N(AF3023)/Assumptions!$C$12,3)=AJ3023,"GRN-to-Putaway Wait",IF(ROUND(N(AG3023)/Assumptions!$C$13,3)=AJ3023,"Putaway","Within SLA")))))))))))</f>
        <v>GRN Processing</v>
      </c>
    </row>
    <row r="3024" customFormat="false" ht="15" hidden="false" customHeight="false" outlineLevel="0" collapsed="false">
      <c r="A3024" s="0" t="s">
        <v>8583</v>
      </c>
      <c r="B3024" s="0" t="s">
        <v>8584</v>
      </c>
      <c r="C3024" s="0" t="s">
        <v>159</v>
      </c>
      <c r="D3024" s="0" t="s">
        <v>147</v>
      </c>
      <c r="E3024" s="0" t="s">
        <v>6385</v>
      </c>
      <c r="F3024" s="0" t="s">
        <v>137</v>
      </c>
      <c r="G3024" s="0" t="s">
        <v>167</v>
      </c>
      <c r="H3024" s="17" t="n">
        <v>46276.9034722222</v>
      </c>
      <c r="I3024" s="17" t="n">
        <v>46276.9159722222</v>
      </c>
      <c r="J3024" s="17" t="n">
        <v>46276.9215277778</v>
      </c>
      <c r="K3024" s="17" t="n">
        <v>46276.9444444445</v>
      </c>
      <c r="L3024" s="17" t="n">
        <v>46276.9548611111</v>
      </c>
      <c r="M3024" s="17" t="n">
        <v>46276.9770833333</v>
      </c>
      <c r="N3024" s="17" t="n">
        <v>46277.0020833333</v>
      </c>
      <c r="O3024" s="17" t="n">
        <v>46277.0298611111</v>
      </c>
      <c r="P3024" s="17" t="n">
        <v>46277.0402777778</v>
      </c>
      <c r="Q3024" s="17" t="n">
        <v>46277.05625</v>
      </c>
      <c r="R3024" s="0" t="n">
        <v>737</v>
      </c>
      <c r="S3024" s="0" t="n">
        <v>0</v>
      </c>
      <c r="T3024" s="0" t="n">
        <v>0</v>
      </c>
      <c r="U3024" s="18" t="s">
        <v>130</v>
      </c>
      <c r="V3024" s="18" t="s">
        <v>144</v>
      </c>
      <c r="W3024" s="0" t="str">
        <f aca="false">IF(AND(X3024&gt;=6,X3024&lt;14),"A",IF(AND(X3024&gt;=14,X3024&lt;22),"B","C"))</f>
        <v>B</v>
      </c>
      <c r="X3024" s="18" t="n">
        <f aca="false">HOUR(H3024)</f>
        <v>21</v>
      </c>
      <c r="Y3024" s="18" t="n">
        <f aca="false">ROUND((I3024-H3024)*1440,0)</f>
        <v>18</v>
      </c>
      <c r="Z3024" s="18" t="n">
        <f aca="false">ROUND((J3024-I3024)*1440,0)</f>
        <v>8</v>
      </c>
      <c r="AA3024" s="18" t="n">
        <f aca="false">ROUND((K3024-J3024)*1440,0)</f>
        <v>33</v>
      </c>
      <c r="AB3024" s="18" t="n">
        <f aca="false">ROUND((L3024-K3024)*1440,0)</f>
        <v>15</v>
      </c>
      <c r="AC3024" s="18" t="n">
        <f aca="false">ROUND((M3024-L3024)*1440,0)</f>
        <v>32</v>
      </c>
      <c r="AD3024" s="18" t="n">
        <f aca="false">IF(N3024="","",ROUND((N3024-M3024)*1440,0))</f>
        <v>36</v>
      </c>
      <c r="AE3024" s="18" t="n">
        <f aca="false">IF(O3024="","",ROUND((O3024-N3024)*1440,0))</f>
        <v>40</v>
      </c>
      <c r="AF3024" s="18" t="n">
        <f aca="false">IF(P3024="","",ROUND((P3024-O3024)*1440,0))</f>
        <v>15</v>
      </c>
      <c r="AG3024" s="18" t="n">
        <f aca="false">IF(Q3024="","",ROUND((Q3024-P3024)*1440,0))</f>
        <v>23</v>
      </c>
      <c r="AH3024" s="18" t="n">
        <f aca="false">IF(Q3024="","",ROUND((Q3024-H3024)*1440,0))</f>
        <v>220</v>
      </c>
      <c r="AI3024" s="19" t="n">
        <f aca="false">ROUND(IF(O3024="",Assumptions!$B$25-K3024,O3024-K3024)*24,1)</f>
        <v>2</v>
      </c>
      <c r="AJ3024" s="20" t="n">
        <f aca="false">ROUND(MAX(N(Y3024)/Assumptions!$C$5, N(Z3024)/Assumptions!$C$6, N(AA3024)/Assumptions!$C$7, N(AB3024)/Assumptions!$C$8, N(AC3024)/Assumptions!$C$9, N(AD3024)/Assumptions!$C$10, N(AE3024)/Assumptions!$C$11, N(AF3024)/Assumptions!$C$12, N(AG3024)/Assumptions!$C$13),3)</f>
        <v>1.2</v>
      </c>
      <c r="AK3024" s="0" t="str">
        <f aca="false">IF(OR(U3024="Pending",U3024="On Hold"),"Open GRN (awaiting)",IF(AJ3024&lt;=1,"Within SLA",IF(ROUND(N(Y3024)/Assumptions!$C$5,3)=AJ3024,"Gate Wait",IF(ROUND(N(Z3024)/Assumptions!$C$6,3)=AJ3024,"Dock Wait",IF(ROUND(N(AA3024)/Assumptions!$C$7,3)=AJ3024,"Unloading",IF(ROUND(N(AB3024)/Assumptions!$C$8,3)=AJ3024,"Unload-to-QC Wait",IF(ROUND(N(AC3024)/Assumptions!$C$9,3)=AJ3024,"QC",IF(ROUND(N(AD3024)/Assumptions!$C$10,3)=AJ3024,"QC-to-GRN Wait",IF(ROUND(N(AE3024)/Assumptions!$C$11,3)=AJ3024,"GRN Processing",IF(ROUND(N(AF3024)/Assumptions!$C$12,3)=AJ3024,"GRN-to-Putaway Wait",IF(ROUND(N(AG3024)/Assumptions!$C$13,3)=AJ3024,"Putaway","Within SLA")))))))))))</f>
        <v>QC-to-GRN Wait</v>
      </c>
    </row>
    <row r="3025" customFormat="false" ht="15" hidden="false" customHeight="false" outlineLevel="0" collapsed="false">
      <c r="A3025" s="0" t="s">
        <v>8585</v>
      </c>
      <c r="B3025" s="0" t="s">
        <v>8586</v>
      </c>
      <c r="C3025" s="0" t="s">
        <v>218</v>
      </c>
      <c r="D3025" s="0" t="s">
        <v>147</v>
      </c>
      <c r="E3025" s="0" t="s">
        <v>5810</v>
      </c>
      <c r="F3025" s="0" t="s">
        <v>137</v>
      </c>
      <c r="G3025" s="0" t="s">
        <v>150</v>
      </c>
      <c r="H3025" s="17" t="n">
        <v>46276.9229166667</v>
      </c>
      <c r="I3025" s="17" t="n">
        <v>46276.9784722222</v>
      </c>
      <c r="J3025" s="17" t="n">
        <v>46276.98125</v>
      </c>
      <c r="K3025" s="17" t="n">
        <v>46277.0486111111</v>
      </c>
      <c r="L3025" s="17" t="n">
        <v>46277.0527777778</v>
      </c>
      <c r="M3025" s="17" t="n">
        <v>46277.1152777778</v>
      </c>
      <c r="N3025" s="17" t="n">
        <v>46277.1263888889</v>
      </c>
      <c r="O3025" s="17" t="n">
        <v>46277.1486111111</v>
      </c>
      <c r="P3025" s="17" t="n">
        <v>46277.1694444444</v>
      </c>
      <c r="Q3025" s="17" t="n">
        <v>46277.1881944445</v>
      </c>
      <c r="R3025" s="0" t="n">
        <v>3000</v>
      </c>
      <c r="S3025" s="0" t="n">
        <v>0</v>
      </c>
      <c r="T3025" s="0" t="n">
        <v>0</v>
      </c>
      <c r="U3025" s="18" t="s">
        <v>130</v>
      </c>
      <c r="V3025" s="18" t="s">
        <v>82</v>
      </c>
      <c r="W3025" s="0" t="str">
        <f aca="false">IF(AND(X3025&gt;=6,X3025&lt;14),"A",IF(AND(X3025&gt;=14,X3025&lt;22),"B","C"))</f>
        <v>C</v>
      </c>
      <c r="X3025" s="18" t="n">
        <f aca="false">HOUR(H3025)</f>
        <v>22</v>
      </c>
      <c r="Y3025" s="18" t="n">
        <f aca="false">ROUND((I3025-H3025)*1440,0)</f>
        <v>80</v>
      </c>
      <c r="Z3025" s="18" t="n">
        <f aca="false">ROUND((J3025-I3025)*1440,0)</f>
        <v>4</v>
      </c>
      <c r="AA3025" s="18" t="n">
        <f aca="false">ROUND((K3025-J3025)*1440,0)</f>
        <v>97</v>
      </c>
      <c r="AB3025" s="18" t="n">
        <f aca="false">ROUND((L3025-K3025)*1440,0)</f>
        <v>6</v>
      </c>
      <c r="AC3025" s="18" t="n">
        <f aca="false">ROUND((M3025-L3025)*1440,0)</f>
        <v>90</v>
      </c>
      <c r="AD3025" s="18" t="n">
        <f aca="false">IF(N3025="","",ROUND((N3025-M3025)*1440,0))</f>
        <v>16</v>
      </c>
      <c r="AE3025" s="18" t="n">
        <f aca="false">IF(O3025="","",ROUND((O3025-N3025)*1440,0))</f>
        <v>32</v>
      </c>
      <c r="AF3025" s="18" t="n">
        <f aca="false">IF(P3025="","",ROUND((P3025-O3025)*1440,0))</f>
        <v>30</v>
      </c>
      <c r="AG3025" s="18" t="n">
        <f aca="false">IF(Q3025="","",ROUND((Q3025-P3025)*1440,0))</f>
        <v>27</v>
      </c>
      <c r="AH3025" s="18" t="n">
        <f aca="false">IF(Q3025="","",ROUND((Q3025-H3025)*1440,0))</f>
        <v>382</v>
      </c>
      <c r="AI3025" s="19" t="n">
        <f aca="false">ROUND(IF(O3025="",Assumptions!$B$25-K3025,O3025-K3025)*24,1)</f>
        <v>2.4</v>
      </c>
      <c r="AJ3025" s="20" t="n">
        <f aca="false">ROUND(MAX(N(Y3025)/Assumptions!$C$5, N(Z3025)/Assumptions!$C$6, N(AA3025)/Assumptions!$C$7, N(AB3025)/Assumptions!$C$8, N(AC3025)/Assumptions!$C$9, N(AD3025)/Assumptions!$C$10, N(AE3025)/Assumptions!$C$11, N(AF3025)/Assumptions!$C$12, N(AG3025)/Assumptions!$C$13),3)</f>
        <v>2.667</v>
      </c>
      <c r="AK3025" s="0" t="str">
        <f aca="false">IF(OR(U3025="Pending",U3025="On Hold"),"Open GRN (awaiting)",IF(AJ3025&lt;=1,"Within SLA",IF(ROUND(N(Y3025)/Assumptions!$C$5,3)=AJ3025,"Gate Wait",IF(ROUND(N(Z3025)/Assumptions!$C$6,3)=AJ3025,"Dock Wait",IF(ROUND(N(AA3025)/Assumptions!$C$7,3)=AJ3025,"Unloading",IF(ROUND(N(AB3025)/Assumptions!$C$8,3)=AJ3025,"Unload-to-QC Wait",IF(ROUND(N(AC3025)/Assumptions!$C$9,3)=AJ3025,"QC",IF(ROUND(N(AD3025)/Assumptions!$C$10,3)=AJ3025,"QC-to-GRN Wait",IF(ROUND(N(AE3025)/Assumptions!$C$11,3)=AJ3025,"GRN Processing",IF(ROUND(N(AF3025)/Assumptions!$C$12,3)=AJ3025,"GRN-to-Putaway Wait",IF(ROUND(N(AG3025)/Assumptions!$C$13,3)=AJ3025,"Putaway","Within SLA")))))))))))</f>
        <v>Gate Wait</v>
      </c>
    </row>
    <row r="3026" customFormat="false" ht="15" hidden="false" customHeight="false" outlineLevel="0" collapsed="false">
      <c r="A3026" s="0" t="s">
        <v>8587</v>
      </c>
      <c r="B3026" s="0" t="s">
        <v>8588</v>
      </c>
      <c r="C3026" s="0" t="s">
        <v>218</v>
      </c>
      <c r="D3026" s="0" t="s">
        <v>135</v>
      </c>
      <c r="E3026" s="0" t="s">
        <v>731</v>
      </c>
      <c r="F3026" s="0" t="s">
        <v>137</v>
      </c>
      <c r="G3026" s="0" t="s">
        <v>138</v>
      </c>
      <c r="H3026" s="17" t="n">
        <v>46276.9340277778</v>
      </c>
      <c r="I3026" s="17" t="n">
        <v>46276.9375</v>
      </c>
      <c r="J3026" s="17" t="n">
        <v>46276.9451388889</v>
      </c>
      <c r="K3026" s="17" t="n">
        <v>46276.9715277778</v>
      </c>
      <c r="L3026" s="17" t="n">
        <v>46276.9791666667</v>
      </c>
      <c r="M3026" s="17" t="n">
        <v>46276.9888888889</v>
      </c>
      <c r="N3026" s="17" t="n">
        <v>46277.0222222222</v>
      </c>
      <c r="O3026" s="17" t="n">
        <v>46277.05625</v>
      </c>
      <c r="P3026" s="17" t="n">
        <v>46277.0826388889</v>
      </c>
      <c r="Q3026" s="17" t="n">
        <v>46277.0923611111</v>
      </c>
      <c r="R3026" s="0" t="n">
        <v>557</v>
      </c>
      <c r="S3026" s="0" t="n">
        <v>0</v>
      </c>
      <c r="T3026" s="0" t="n">
        <v>0</v>
      </c>
      <c r="U3026" s="18" t="s">
        <v>130</v>
      </c>
      <c r="V3026" s="18" t="s">
        <v>144</v>
      </c>
      <c r="W3026" s="0" t="str">
        <f aca="false">IF(AND(X3026&gt;=6,X3026&lt;14),"A",IF(AND(X3026&gt;=14,X3026&lt;22),"B","C"))</f>
        <v>C</v>
      </c>
      <c r="X3026" s="18" t="n">
        <f aca="false">HOUR(H3026)</f>
        <v>22</v>
      </c>
      <c r="Y3026" s="18" t="n">
        <f aca="false">ROUND((I3026-H3026)*1440,0)</f>
        <v>5</v>
      </c>
      <c r="Z3026" s="18" t="n">
        <f aca="false">ROUND((J3026-I3026)*1440,0)</f>
        <v>11</v>
      </c>
      <c r="AA3026" s="18" t="n">
        <f aca="false">ROUND((K3026-J3026)*1440,0)</f>
        <v>38</v>
      </c>
      <c r="AB3026" s="18" t="n">
        <f aca="false">ROUND((L3026-K3026)*1440,0)</f>
        <v>11</v>
      </c>
      <c r="AC3026" s="18" t="n">
        <f aca="false">ROUND((M3026-L3026)*1440,0)</f>
        <v>14</v>
      </c>
      <c r="AD3026" s="18" t="n">
        <f aca="false">IF(N3026="","",ROUND((N3026-M3026)*1440,0))</f>
        <v>48</v>
      </c>
      <c r="AE3026" s="18" t="n">
        <f aca="false">IF(O3026="","",ROUND((O3026-N3026)*1440,0))</f>
        <v>49</v>
      </c>
      <c r="AF3026" s="18" t="n">
        <f aca="false">IF(P3026="","",ROUND((P3026-O3026)*1440,0))</f>
        <v>38</v>
      </c>
      <c r="AG3026" s="18" t="n">
        <f aca="false">IF(Q3026="","",ROUND((Q3026-P3026)*1440,0))</f>
        <v>14</v>
      </c>
      <c r="AH3026" s="18" t="n">
        <f aca="false">IF(Q3026="","",ROUND((Q3026-H3026)*1440,0))</f>
        <v>228</v>
      </c>
      <c r="AI3026" s="19" t="n">
        <f aca="false">ROUND(IF(O3026="",Assumptions!$B$25-K3026,O3026-K3026)*24,1)</f>
        <v>2</v>
      </c>
      <c r="AJ3026" s="20" t="n">
        <f aca="false">ROUND(MAX(N(Y3026)/Assumptions!$C$5, N(Z3026)/Assumptions!$C$6, N(AA3026)/Assumptions!$C$7, N(AB3026)/Assumptions!$C$8, N(AC3026)/Assumptions!$C$9, N(AD3026)/Assumptions!$C$10, N(AE3026)/Assumptions!$C$11, N(AF3026)/Assumptions!$C$12, N(AG3026)/Assumptions!$C$13),3)</f>
        <v>1.9</v>
      </c>
      <c r="AK3026" s="0" t="str">
        <f aca="false">IF(OR(U3026="Pending",U3026="On Hold"),"Open GRN (awaiting)",IF(AJ3026&lt;=1,"Within SLA",IF(ROUND(N(Y3026)/Assumptions!$C$5,3)=AJ3026,"Gate Wait",IF(ROUND(N(Z3026)/Assumptions!$C$6,3)=AJ3026,"Dock Wait",IF(ROUND(N(AA3026)/Assumptions!$C$7,3)=AJ3026,"Unloading",IF(ROUND(N(AB3026)/Assumptions!$C$8,3)=AJ3026,"Unload-to-QC Wait",IF(ROUND(N(AC3026)/Assumptions!$C$9,3)=AJ3026,"QC",IF(ROUND(N(AD3026)/Assumptions!$C$10,3)=AJ3026,"QC-to-GRN Wait",IF(ROUND(N(AE3026)/Assumptions!$C$11,3)=AJ3026,"GRN Processing",IF(ROUND(N(AF3026)/Assumptions!$C$12,3)=AJ3026,"GRN-to-Putaway Wait",IF(ROUND(N(AG3026)/Assumptions!$C$13,3)=AJ3026,"Putaway","Within SLA")))))))))))</f>
        <v>GRN-to-Putaway Wait</v>
      </c>
    </row>
    <row r="3027" customFormat="false" ht="15" hidden="false" customHeight="false" outlineLevel="0" collapsed="false">
      <c r="A3027" s="0" t="s">
        <v>8589</v>
      </c>
      <c r="B3027" s="0" t="s">
        <v>8590</v>
      </c>
      <c r="C3027" s="0" t="s">
        <v>175</v>
      </c>
      <c r="D3027" s="0" t="s">
        <v>119</v>
      </c>
      <c r="E3027" s="0" t="s">
        <v>369</v>
      </c>
      <c r="F3027" s="0" t="s">
        <v>177</v>
      </c>
      <c r="G3027" s="0" t="s">
        <v>122</v>
      </c>
      <c r="H3027" s="17" t="n">
        <v>46276.9361111111</v>
      </c>
      <c r="I3027" s="17" t="n">
        <v>46276.9409722222</v>
      </c>
      <c r="J3027" s="17" t="n">
        <v>46276.9472222222</v>
      </c>
      <c r="K3027" s="17" t="n">
        <v>46276.9888888889</v>
      </c>
      <c r="L3027" s="17" t="n">
        <v>46276.99375</v>
      </c>
      <c r="M3027" s="17" t="n">
        <v>46277.01875</v>
      </c>
      <c r="N3027" s="17" t="n">
        <v>46277.1472222222</v>
      </c>
      <c r="O3027" s="17" t="n">
        <v>46277.1729166667</v>
      </c>
      <c r="P3027" s="17" t="n">
        <v>46277.1770833333</v>
      </c>
      <c r="Q3027" s="17" t="n">
        <v>46277.1979166667</v>
      </c>
      <c r="R3027" s="0" t="n">
        <v>824</v>
      </c>
      <c r="S3027" s="0" t="n">
        <v>0</v>
      </c>
      <c r="T3027" s="0" t="n">
        <v>0</v>
      </c>
      <c r="U3027" s="18" t="s">
        <v>130</v>
      </c>
      <c r="V3027" s="18" t="s">
        <v>131</v>
      </c>
      <c r="W3027" s="0" t="str">
        <f aca="false">IF(AND(X3027&gt;=6,X3027&lt;14),"A",IF(AND(X3027&gt;=14,X3027&lt;22),"B","C"))</f>
        <v>C</v>
      </c>
      <c r="X3027" s="18" t="n">
        <f aca="false">HOUR(H3027)</f>
        <v>22</v>
      </c>
      <c r="Y3027" s="18" t="n">
        <f aca="false">ROUND((I3027-H3027)*1440,0)</f>
        <v>7</v>
      </c>
      <c r="Z3027" s="18" t="n">
        <f aca="false">ROUND((J3027-I3027)*1440,0)</f>
        <v>9</v>
      </c>
      <c r="AA3027" s="18" t="n">
        <f aca="false">ROUND((K3027-J3027)*1440,0)</f>
        <v>60</v>
      </c>
      <c r="AB3027" s="18" t="n">
        <f aca="false">ROUND((L3027-K3027)*1440,0)</f>
        <v>7</v>
      </c>
      <c r="AC3027" s="18" t="n">
        <f aca="false">ROUND((M3027-L3027)*1440,0)</f>
        <v>36</v>
      </c>
      <c r="AD3027" s="18" t="n">
        <f aca="false">IF(N3027="","",ROUND((N3027-M3027)*1440,0))</f>
        <v>185</v>
      </c>
      <c r="AE3027" s="18" t="n">
        <f aca="false">IF(O3027="","",ROUND((O3027-N3027)*1440,0))</f>
        <v>37</v>
      </c>
      <c r="AF3027" s="18" t="n">
        <f aca="false">IF(P3027="","",ROUND((P3027-O3027)*1440,0))</f>
        <v>6</v>
      </c>
      <c r="AG3027" s="18" t="n">
        <f aca="false">IF(Q3027="","",ROUND((Q3027-P3027)*1440,0))</f>
        <v>30</v>
      </c>
      <c r="AH3027" s="18" t="n">
        <f aca="false">IF(Q3027="","",ROUND((Q3027-H3027)*1440,0))</f>
        <v>377</v>
      </c>
      <c r="AI3027" s="19" t="n">
        <f aca="false">ROUND(IF(O3027="",Assumptions!$B$25-K3027,O3027-K3027)*24,1)</f>
        <v>4.4</v>
      </c>
      <c r="AJ3027" s="20" t="n">
        <f aca="false">ROUND(MAX(N(Y3027)/Assumptions!$C$5, N(Z3027)/Assumptions!$C$6, N(AA3027)/Assumptions!$C$7, N(AB3027)/Assumptions!$C$8, N(AC3027)/Assumptions!$C$9, N(AD3027)/Assumptions!$C$10, N(AE3027)/Assumptions!$C$11, N(AF3027)/Assumptions!$C$12, N(AG3027)/Assumptions!$C$13),3)</f>
        <v>6.167</v>
      </c>
      <c r="AK3027" s="0" t="str">
        <f aca="false">IF(OR(U3027="Pending",U3027="On Hold"),"Open GRN (awaiting)",IF(AJ3027&lt;=1,"Within SLA",IF(ROUND(N(Y3027)/Assumptions!$C$5,3)=AJ3027,"Gate Wait",IF(ROUND(N(Z3027)/Assumptions!$C$6,3)=AJ3027,"Dock Wait",IF(ROUND(N(AA3027)/Assumptions!$C$7,3)=AJ3027,"Unloading",IF(ROUND(N(AB3027)/Assumptions!$C$8,3)=AJ3027,"Unload-to-QC Wait",IF(ROUND(N(AC3027)/Assumptions!$C$9,3)=AJ3027,"QC",IF(ROUND(N(AD3027)/Assumptions!$C$10,3)=AJ3027,"QC-to-GRN Wait",IF(ROUND(N(AE3027)/Assumptions!$C$11,3)=AJ3027,"GRN Processing",IF(ROUND(N(AF3027)/Assumptions!$C$12,3)=AJ3027,"GRN-to-Putaway Wait",IF(ROUND(N(AG3027)/Assumptions!$C$13,3)=AJ3027,"Putaway","Within SLA")))))))))))</f>
        <v>QC-to-GRN Wait</v>
      </c>
    </row>
    <row r="3028" customFormat="false" ht="15" hidden="false" customHeight="false" outlineLevel="0" collapsed="false">
      <c r="A3028" s="0" t="s">
        <v>8591</v>
      </c>
      <c r="B3028" s="0" t="s">
        <v>8592</v>
      </c>
      <c r="C3028" s="0" t="s">
        <v>170</v>
      </c>
      <c r="D3028" s="0" t="s">
        <v>119</v>
      </c>
      <c r="E3028" s="0" t="s">
        <v>8593</v>
      </c>
      <c r="F3028" s="0" t="s">
        <v>172</v>
      </c>
      <c r="G3028" s="0" t="s">
        <v>122</v>
      </c>
      <c r="H3028" s="17" t="n">
        <v>46276.9736111111</v>
      </c>
      <c r="I3028" s="17" t="n">
        <v>46276.98125</v>
      </c>
      <c r="J3028" s="17" t="n">
        <v>46276.9868055556</v>
      </c>
      <c r="K3028" s="17" t="n">
        <v>46277.0048611111</v>
      </c>
      <c r="L3028" s="17" t="n">
        <v>46277.0173611111</v>
      </c>
      <c r="M3028" s="17" t="n">
        <v>46277.0319444445</v>
      </c>
      <c r="N3028" s="17" t="n">
        <v>46277.0611111111</v>
      </c>
      <c r="O3028" s="17" t="n">
        <v>46277.1625</v>
      </c>
      <c r="P3028" s="17" t="n">
        <v>46277.1701388889</v>
      </c>
      <c r="Q3028" s="17" t="n">
        <v>46277.1756944444</v>
      </c>
      <c r="R3028" s="0" t="n">
        <v>505</v>
      </c>
      <c r="S3028" s="0" t="n">
        <v>0</v>
      </c>
      <c r="T3028" s="0" t="n">
        <v>0</v>
      </c>
      <c r="U3028" s="18" t="s">
        <v>130</v>
      </c>
      <c r="V3028" s="18" t="s">
        <v>144</v>
      </c>
      <c r="W3028" s="0" t="str">
        <f aca="false">IF(AND(X3028&gt;=6,X3028&lt;14),"A",IF(AND(X3028&gt;=14,X3028&lt;22),"B","C"))</f>
        <v>C</v>
      </c>
      <c r="X3028" s="18" t="n">
        <f aca="false">HOUR(H3028)</f>
        <v>23</v>
      </c>
      <c r="Y3028" s="18" t="n">
        <f aca="false">ROUND((I3028-H3028)*1440,0)</f>
        <v>11</v>
      </c>
      <c r="Z3028" s="18" t="n">
        <f aca="false">ROUND((J3028-I3028)*1440,0)</f>
        <v>8</v>
      </c>
      <c r="AA3028" s="18" t="n">
        <f aca="false">ROUND((K3028-J3028)*1440,0)</f>
        <v>26</v>
      </c>
      <c r="AB3028" s="18" t="n">
        <f aca="false">ROUND((L3028-K3028)*1440,0)</f>
        <v>18</v>
      </c>
      <c r="AC3028" s="18" t="n">
        <f aca="false">ROUND((M3028-L3028)*1440,0)</f>
        <v>21</v>
      </c>
      <c r="AD3028" s="18" t="n">
        <f aca="false">IF(N3028="","",ROUND((N3028-M3028)*1440,0))</f>
        <v>42</v>
      </c>
      <c r="AE3028" s="18" t="n">
        <f aca="false">IF(O3028="","",ROUND((O3028-N3028)*1440,0))</f>
        <v>146</v>
      </c>
      <c r="AF3028" s="18" t="n">
        <f aca="false">IF(P3028="","",ROUND((P3028-O3028)*1440,0))</f>
        <v>11</v>
      </c>
      <c r="AG3028" s="18" t="n">
        <f aca="false">IF(Q3028="","",ROUND((Q3028-P3028)*1440,0))</f>
        <v>8</v>
      </c>
      <c r="AH3028" s="18" t="n">
        <f aca="false">IF(Q3028="","",ROUND((Q3028-H3028)*1440,0))</f>
        <v>291</v>
      </c>
      <c r="AI3028" s="19" t="n">
        <f aca="false">ROUND(IF(O3028="",Assumptions!$B$25-K3028,O3028-K3028)*24,1)</f>
        <v>3.8</v>
      </c>
      <c r="AJ3028" s="20" t="n">
        <f aca="false">ROUND(MAX(N(Y3028)/Assumptions!$C$5, N(Z3028)/Assumptions!$C$6, N(AA3028)/Assumptions!$C$7, N(AB3028)/Assumptions!$C$8, N(AC3028)/Assumptions!$C$9, N(AD3028)/Assumptions!$C$10, N(AE3028)/Assumptions!$C$11, N(AF3028)/Assumptions!$C$12, N(AG3028)/Assumptions!$C$13),3)</f>
        <v>3.244</v>
      </c>
      <c r="AK3028" s="0" t="str">
        <f aca="false">IF(OR(U3028="Pending",U3028="On Hold"),"Open GRN (awaiting)",IF(AJ3028&lt;=1,"Within SLA",IF(ROUND(N(Y3028)/Assumptions!$C$5,3)=AJ3028,"Gate Wait",IF(ROUND(N(Z3028)/Assumptions!$C$6,3)=AJ3028,"Dock Wait",IF(ROUND(N(AA3028)/Assumptions!$C$7,3)=AJ3028,"Unloading",IF(ROUND(N(AB3028)/Assumptions!$C$8,3)=AJ3028,"Unload-to-QC Wait",IF(ROUND(N(AC3028)/Assumptions!$C$9,3)=AJ3028,"QC",IF(ROUND(N(AD3028)/Assumptions!$C$10,3)=AJ3028,"QC-to-GRN Wait",IF(ROUND(N(AE3028)/Assumptions!$C$11,3)=AJ3028,"GRN Processing",IF(ROUND(N(AF3028)/Assumptions!$C$12,3)=AJ3028,"GRN-to-Putaway Wait",IF(ROUND(N(AG3028)/Assumptions!$C$13,3)=AJ3028,"Putaway","Within SLA")))))))))))</f>
        <v>GRN Processing</v>
      </c>
    </row>
    <row r="3029" customFormat="false" ht="15" hidden="false" customHeight="false" outlineLevel="0" collapsed="false">
      <c r="A3029" s="0" t="s">
        <v>8594</v>
      </c>
      <c r="B3029" s="0" t="s">
        <v>8595</v>
      </c>
      <c r="C3029" s="0" t="s">
        <v>184</v>
      </c>
      <c r="D3029" s="0" t="s">
        <v>135</v>
      </c>
      <c r="E3029" s="0" t="s">
        <v>3126</v>
      </c>
      <c r="F3029" s="0" t="s">
        <v>177</v>
      </c>
      <c r="G3029" s="0" t="s">
        <v>178</v>
      </c>
      <c r="H3029" s="17" t="n">
        <v>46276.98125</v>
      </c>
      <c r="I3029" s="17" t="n">
        <v>46276.9923611111</v>
      </c>
      <c r="J3029" s="17" t="n">
        <v>46276.99375</v>
      </c>
      <c r="K3029" s="17" t="n">
        <v>46277.0173611111</v>
      </c>
      <c r="L3029" s="17" t="n">
        <v>46277.0319444445</v>
      </c>
      <c r="M3029" s="17" t="n">
        <v>46277.075</v>
      </c>
      <c r="N3029" s="17" t="n">
        <v>46277.3111111111</v>
      </c>
      <c r="O3029" s="17" t="n">
        <v>46277.3597222222</v>
      </c>
      <c r="P3029" s="17" t="n">
        <v>46277.3694444444</v>
      </c>
      <c r="Q3029" s="17" t="n">
        <v>46277.3805555556</v>
      </c>
      <c r="R3029" s="0" t="n">
        <v>94</v>
      </c>
      <c r="S3029" s="0" t="n">
        <v>6</v>
      </c>
      <c r="T3029" s="0" t="n">
        <v>0</v>
      </c>
      <c r="U3029" s="18" t="s">
        <v>123</v>
      </c>
      <c r="V3029" s="18" t="s">
        <v>156</v>
      </c>
      <c r="W3029" s="0" t="str">
        <f aca="false">IF(AND(X3029&gt;=6,X3029&lt;14),"A",IF(AND(X3029&gt;=14,X3029&lt;22),"B","C"))</f>
        <v>C</v>
      </c>
      <c r="X3029" s="18" t="n">
        <f aca="false">HOUR(H3029)</f>
        <v>23</v>
      </c>
      <c r="Y3029" s="18" t="n">
        <f aca="false">ROUND((I3029-H3029)*1440,0)</f>
        <v>16</v>
      </c>
      <c r="Z3029" s="18" t="n">
        <f aca="false">ROUND((J3029-I3029)*1440,0)</f>
        <v>2</v>
      </c>
      <c r="AA3029" s="18" t="n">
        <f aca="false">ROUND((K3029-J3029)*1440,0)</f>
        <v>34</v>
      </c>
      <c r="AB3029" s="18" t="n">
        <f aca="false">ROUND((L3029-K3029)*1440,0)</f>
        <v>21</v>
      </c>
      <c r="AC3029" s="18" t="n">
        <f aca="false">ROUND((M3029-L3029)*1440,0)</f>
        <v>62</v>
      </c>
      <c r="AD3029" s="18" t="n">
        <f aca="false">IF(N3029="","",ROUND((N3029-M3029)*1440,0))</f>
        <v>340</v>
      </c>
      <c r="AE3029" s="18" t="n">
        <f aca="false">IF(O3029="","",ROUND((O3029-N3029)*1440,0))</f>
        <v>70</v>
      </c>
      <c r="AF3029" s="18" t="n">
        <f aca="false">IF(P3029="","",ROUND((P3029-O3029)*1440,0))</f>
        <v>14</v>
      </c>
      <c r="AG3029" s="18" t="n">
        <f aca="false">IF(Q3029="","",ROUND((Q3029-P3029)*1440,0))</f>
        <v>16</v>
      </c>
      <c r="AH3029" s="18" t="n">
        <f aca="false">IF(Q3029="","",ROUND((Q3029-H3029)*1440,0))</f>
        <v>575</v>
      </c>
      <c r="AI3029" s="19" t="n">
        <f aca="false">ROUND(IF(O3029="",Assumptions!$B$25-K3029,O3029-K3029)*24,1)</f>
        <v>8.2</v>
      </c>
      <c r="AJ3029" s="20" t="n">
        <f aca="false">ROUND(MAX(N(Y3029)/Assumptions!$C$5, N(Z3029)/Assumptions!$C$6, N(AA3029)/Assumptions!$C$7, N(AB3029)/Assumptions!$C$8, N(AC3029)/Assumptions!$C$9, N(AD3029)/Assumptions!$C$10, N(AE3029)/Assumptions!$C$11, N(AF3029)/Assumptions!$C$12, N(AG3029)/Assumptions!$C$13),3)</f>
        <v>11.333</v>
      </c>
      <c r="AK3029" s="0" t="str">
        <f aca="false">IF(OR(U3029="Pending",U3029="On Hold"),"Open GRN (awaiting)",IF(AJ3029&lt;=1,"Within SLA",IF(ROUND(N(Y3029)/Assumptions!$C$5,3)=AJ3029,"Gate Wait",IF(ROUND(N(Z3029)/Assumptions!$C$6,3)=AJ3029,"Dock Wait",IF(ROUND(N(AA3029)/Assumptions!$C$7,3)=AJ3029,"Unloading",IF(ROUND(N(AB3029)/Assumptions!$C$8,3)=AJ3029,"Unload-to-QC Wait",IF(ROUND(N(AC3029)/Assumptions!$C$9,3)=AJ3029,"QC",IF(ROUND(N(AD3029)/Assumptions!$C$10,3)=AJ3029,"QC-to-GRN Wait",IF(ROUND(N(AE3029)/Assumptions!$C$11,3)=AJ3029,"GRN Processing",IF(ROUND(N(AF3029)/Assumptions!$C$12,3)=AJ3029,"GRN-to-Putaway Wait",IF(ROUND(N(AG3029)/Assumptions!$C$13,3)=AJ3029,"Putaway","Within SLA")))))))))))</f>
        <v>QC-to-GRN Wait</v>
      </c>
    </row>
    <row r="3030" customFormat="false" ht="15" hidden="false" customHeight="false" outlineLevel="0" collapsed="false">
      <c r="A3030" s="0" t="s">
        <v>8596</v>
      </c>
      <c r="B3030" s="0" t="s">
        <v>8597</v>
      </c>
      <c r="C3030" s="0" t="s">
        <v>134</v>
      </c>
      <c r="D3030" s="0" t="s">
        <v>119</v>
      </c>
      <c r="E3030" s="0" t="s">
        <v>8598</v>
      </c>
      <c r="F3030" s="0" t="s">
        <v>149</v>
      </c>
      <c r="G3030" s="0" t="s">
        <v>122</v>
      </c>
      <c r="H3030" s="17" t="n">
        <v>46276.9875</v>
      </c>
      <c r="I3030" s="17" t="n">
        <v>46276.9958333333</v>
      </c>
      <c r="J3030" s="17" t="n">
        <v>46277</v>
      </c>
      <c r="K3030" s="17" t="n">
        <v>46277.0409722222</v>
      </c>
      <c r="L3030" s="17" t="n">
        <v>46277.0472222222</v>
      </c>
      <c r="M3030" s="17" t="n">
        <v>46277.08125</v>
      </c>
      <c r="N3030" s="17" t="n">
        <v>46277.0979166667</v>
      </c>
      <c r="O3030" s="17" t="n">
        <v>46277.1381944444</v>
      </c>
      <c r="P3030" s="17" t="n">
        <v>46277.1451388889</v>
      </c>
      <c r="Q3030" s="17" t="n">
        <v>46277.18125</v>
      </c>
      <c r="R3030" s="0" t="n">
        <v>922</v>
      </c>
      <c r="S3030" s="0" t="n">
        <v>0</v>
      </c>
      <c r="T3030" s="0" t="n">
        <v>0</v>
      </c>
      <c r="U3030" s="18" t="s">
        <v>130</v>
      </c>
      <c r="V3030" s="18" t="s">
        <v>144</v>
      </c>
      <c r="W3030" s="0" t="str">
        <f aca="false">IF(AND(X3030&gt;=6,X3030&lt;14),"A",IF(AND(X3030&gt;=14,X3030&lt;22),"B","C"))</f>
        <v>C</v>
      </c>
      <c r="X3030" s="18" t="n">
        <f aca="false">HOUR(H3030)</f>
        <v>23</v>
      </c>
      <c r="Y3030" s="18" t="n">
        <f aca="false">ROUND((I3030-H3030)*1440,0)</f>
        <v>12</v>
      </c>
      <c r="Z3030" s="18" t="n">
        <f aca="false">ROUND((J3030-I3030)*1440,0)</f>
        <v>6</v>
      </c>
      <c r="AA3030" s="18" t="n">
        <f aca="false">ROUND((K3030-J3030)*1440,0)</f>
        <v>59</v>
      </c>
      <c r="AB3030" s="18" t="n">
        <f aca="false">ROUND((L3030-K3030)*1440,0)</f>
        <v>9</v>
      </c>
      <c r="AC3030" s="18" t="n">
        <f aca="false">ROUND((M3030-L3030)*1440,0)</f>
        <v>49</v>
      </c>
      <c r="AD3030" s="18" t="n">
        <f aca="false">IF(N3030="","",ROUND((N3030-M3030)*1440,0))</f>
        <v>24</v>
      </c>
      <c r="AE3030" s="18" t="n">
        <f aca="false">IF(O3030="","",ROUND((O3030-N3030)*1440,0))</f>
        <v>58</v>
      </c>
      <c r="AF3030" s="18" t="n">
        <f aca="false">IF(P3030="","",ROUND((P3030-O3030)*1440,0))</f>
        <v>10</v>
      </c>
      <c r="AG3030" s="18" t="n">
        <f aca="false">IF(Q3030="","",ROUND((Q3030-P3030)*1440,0))</f>
        <v>52</v>
      </c>
      <c r="AH3030" s="18" t="n">
        <f aca="false">IF(Q3030="","",ROUND((Q3030-H3030)*1440,0))</f>
        <v>279</v>
      </c>
      <c r="AI3030" s="19" t="n">
        <f aca="false">ROUND(IF(O3030="",Assumptions!$B$25-K3030,O3030-K3030)*24,1)</f>
        <v>2.3</v>
      </c>
      <c r="AJ3030" s="20" t="n">
        <f aca="false">ROUND(MAX(N(Y3030)/Assumptions!$C$5, N(Z3030)/Assumptions!$C$6, N(AA3030)/Assumptions!$C$7, N(AB3030)/Assumptions!$C$8, N(AC3030)/Assumptions!$C$9, N(AD3030)/Assumptions!$C$10, N(AE3030)/Assumptions!$C$11, N(AF3030)/Assumptions!$C$12, N(AG3030)/Assumptions!$C$13),3)</f>
        <v>1.3</v>
      </c>
      <c r="AK3030" s="0" t="str">
        <f aca="false">IF(OR(U3030="Pending",U3030="On Hold"),"Open GRN (awaiting)",IF(AJ3030&lt;=1,"Within SLA",IF(ROUND(N(Y3030)/Assumptions!$C$5,3)=AJ3030,"Gate Wait",IF(ROUND(N(Z3030)/Assumptions!$C$6,3)=AJ3030,"Dock Wait",IF(ROUND(N(AA3030)/Assumptions!$C$7,3)=AJ3030,"Unloading",IF(ROUND(N(AB3030)/Assumptions!$C$8,3)=AJ3030,"Unload-to-QC Wait",IF(ROUND(N(AC3030)/Assumptions!$C$9,3)=AJ3030,"QC",IF(ROUND(N(AD3030)/Assumptions!$C$10,3)=AJ3030,"QC-to-GRN Wait",IF(ROUND(N(AE3030)/Assumptions!$C$11,3)=AJ3030,"GRN Processing",IF(ROUND(N(AF3030)/Assumptions!$C$12,3)=AJ3030,"GRN-to-Putaway Wait",IF(ROUND(N(AG3030)/Assumptions!$C$13,3)=AJ3030,"Putaway","Within SLA")))))))))))</f>
        <v>Putaway</v>
      </c>
    </row>
    <row r="3031" customFormat="false" ht="15" hidden="false" customHeight="false" outlineLevel="0" collapsed="false">
      <c r="A3031" s="0" t="s">
        <v>8599</v>
      </c>
      <c r="B3031" s="0" t="s">
        <v>8600</v>
      </c>
      <c r="C3031" s="0" t="s">
        <v>159</v>
      </c>
      <c r="D3031" s="0" t="s">
        <v>119</v>
      </c>
      <c r="E3031" s="0" t="s">
        <v>8601</v>
      </c>
      <c r="F3031" s="0" t="s">
        <v>121</v>
      </c>
      <c r="G3031" s="0" t="s">
        <v>129</v>
      </c>
      <c r="H3031" s="17" t="n">
        <v>46277.0395833333</v>
      </c>
      <c r="I3031" s="17" t="n">
        <v>46277.0444444444</v>
      </c>
      <c r="J3031" s="17" t="n">
        <v>46277.0569444444</v>
      </c>
      <c r="K3031" s="17" t="n">
        <v>46277.1041666667</v>
      </c>
      <c r="L3031" s="17" t="n">
        <v>46277.1236111111</v>
      </c>
      <c r="M3031" s="17" t="n">
        <v>46277.14375</v>
      </c>
      <c r="N3031" s="17" t="n">
        <v>46277.2069444444</v>
      </c>
      <c r="O3031" s="17" t="n">
        <v>46277.25</v>
      </c>
      <c r="P3031" s="17" t="n">
        <v>46277.2576388889</v>
      </c>
      <c r="Q3031" s="17" t="n">
        <v>46277.2777777778</v>
      </c>
      <c r="R3031" s="0" t="n">
        <v>1396</v>
      </c>
      <c r="S3031" s="0" t="n">
        <v>0</v>
      </c>
      <c r="T3031" s="0" t="n">
        <v>0</v>
      </c>
      <c r="U3031" s="18" t="s">
        <v>130</v>
      </c>
      <c r="V3031" s="18" t="s">
        <v>131</v>
      </c>
      <c r="W3031" s="0" t="str">
        <f aca="false">IF(AND(X3031&gt;=6,X3031&lt;14),"A",IF(AND(X3031&gt;=14,X3031&lt;22),"B","C"))</f>
        <v>C</v>
      </c>
      <c r="X3031" s="18" t="n">
        <f aca="false">HOUR(H3031)</f>
        <v>0</v>
      </c>
      <c r="Y3031" s="18" t="n">
        <f aca="false">ROUND((I3031-H3031)*1440,0)</f>
        <v>7</v>
      </c>
      <c r="Z3031" s="18" t="n">
        <f aca="false">ROUND((J3031-I3031)*1440,0)</f>
        <v>18</v>
      </c>
      <c r="AA3031" s="18" t="n">
        <f aca="false">ROUND((K3031-J3031)*1440,0)</f>
        <v>68</v>
      </c>
      <c r="AB3031" s="18" t="n">
        <f aca="false">ROUND((L3031-K3031)*1440,0)</f>
        <v>28</v>
      </c>
      <c r="AC3031" s="18" t="n">
        <f aca="false">ROUND((M3031-L3031)*1440,0)</f>
        <v>29</v>
      </c>
      <c r="AD3031" s="18" t="n">
        <f aca="false">IF(N3031="","",ROUND((N3031-M3031)*1440,0))</f>
        <v>91</v>
      </c>
      <c r="AE3031" s="18" t="n">
        <f aca="false">IF(O3031="","",ROUND((O3031-N3031)*1440,0))</f>
        <v>62</v>
      </c>
      <c r="AF3031" s="18" t="n">
        <f aca="false">IF(P3031="","",ROUND((P3031-O3031)*1440,0))</f>
        <v>11</v>
      </c>
      <c r="AG3031" s="18" t="n">
        <f aca="false">IF(Q3031="","",ROUND((Q3031-P3031)*1440,0))</f>
        <v>29</v>
      </c>
      <c r="AH3031" s="18" t="n">
        <f aca="false">IF(Q3031="","",ROUND((Q3031-H3031)*1440,0))</f>
        <v>343</v>
      </c>
      <c r="AI3031" s="19" t="n">
        <f aca="false">ROUND(IF(O3031="",Assumptions!$B$25-K3031,O3031-K3031)*24,1)</f>
        <v>3.5</v>
      </c>
      <c r="AJ3031" s="20" t="n">
        <f aca="false">ROUND(MAX(N(Y3031)/Assumptions!$C$5, N(Z3031)/Assumptions!$C$6, N(AA3031)/Assumptions!$C$7, N(AB3031)/Assumptions!$C$8, N(AC3031)/Assumptions!$C$9, N(AD3031)/Assumptions!$C$10, N(AE3031)/Assumptions!$C$11, N(AF3031)/Assumptions!$C$12, N(AG3031)/Assumptions!$C$13),3)</f>
        <v>3.033</v>
      </c>
      <c r="AK3031" s="0" t="str">
        <f aca="false">IF(OR(U3031="Pending",U3031="On Hold"),"Open GRN (awaiting)",IF(AJ3031&lt;=1,"Within SLA",IF(ROUND(N(Y3031)/Assumptions!$C$5,3)=AJ3031,"Gate Wait",IF(ROUND(N(Z3031)/Assumptions!$C$6,3)=AJ3031,"Dock Wait",IF(ROUND(N(AA3031)/Assumptions!$C$7,3)=AJ3031,"Unloading",IF(ROUND(N(AB3031)/Assumptions!$C$8,3)=AJ3031,"Unload-to-QC Wait",IF(ROUND(N(AC3031)/Assumptions!$C$9,3)=AJ3031,"QC",IF(ROUND(N(AD3031)/Assumptions!$C$10,3)=AJ3031,"QC-to-GRN Wait",IF(ROUND(N(AE3031)/Assumptions!$C$11,3)=AJ3031,"GRN Processing",IF(ROUND(N(AF3031)/Assumptions!$C$12,3)=AJ3031,"GRN-to-Putaway Wait",IF(ROUND(N(AG3031)/Assumptions!$C$13,3)=AJ3031,"Putaway","Within SLA")))))))))))</f>
        <v>QC-to-GRN Wait</v>
      </c>
    </row>
    <row r="3032" customFormat="false" ht="15" hidden="false" customHeight="false" outlineLevel="0" collapsed="false">
      <c r="A3032" s="0" t="s">
        <v>8602</v>
      </c>
      <c r="B3032" s="0" t="s">
        <v>8603</v>
      </c>
      <c r="C3032" s="0" t="s">
        <v>170</v>
      </c>
      <c r="D3032" s="0" t="s">
        <v>147</v>
      </c>
      <c r="E3032" s="0" t="s">
        <v>8604</v>
      </c>
      <c r="F3032" s="0" t="s">
        <v>172</v>
      </c>
      <c r="G3032" s="0" t="s">
        <v>167</v>
      </c>
      <c r="H3032" s="17" t="n">
        <v>46277.16875</v>
      </c>
      <c r="I3032" s="17" t="n">
        <v>46277.1895833333</v>
      </c>
      <c r="J3032" s="17" t="n">
        <v>46277.1944444445</v>
      </c>
      <c r="K3032" s="17" t="n">
        <v>46277.2145833333</v>
      </c>
      <c r="L3032" s="17" t="n">
        <v>46277.2229166667</v>
      </c>
      <c r="M3032" s="17" t="n">
        <v>46277.2645833333</v>
      </c>
      <c r="N3032" s="17" t="n">
        <v>46277.2763888889</v>
      </c>
      <c r="O3032" s="17" t="n">
        <v>46277.3951388889</v>
      </c>
      <c r="P3032" s="17" t="n">
        <v>46277.4145833333</v>
      </c>
      <c r="Q3032" s="17" t="n">
        <v>46277.4298611111</v>
      </c>
      <c r="R3032" s="0" t="n">
        <v>262</v>
      </c>
      <c r="S3032" s="0" t="n">
        <v>0</v>
      </c>
      <c r="T3032" s="0" t="n">
        <v>0</v>
      </c>
      <c r="U3032" s="18" t="s">
        <v>130</v>
      </c>
      <c r="V3032" s="18" t="s">
        <v>156</v>
      </c>
      <c r="W3032" s="0" t="str">
        <f aca="false">IF(AND(X3032&gt;=6,X3032&lt;14),"A",IF(AND(X3032&gt;=14,X3032&lt;22),"B","C"))</f>
        <v>C</v>
      </c>
      <c r="X3032" s="18" t="n">
        <f aca="false">HOUR(H3032)</f>
        <v>4</v>
      </c>
      <c r="Y3032" s="18" t="n">
        <f aca="false">ROUND((I3032-H3032)*1440,0)</f>
        <v>30</v>
      </c>
      <c r="Z3032" s="18" t="n">
        <f aca="false">ROUND((J3032-I3032)*1440,0)</f>
        <v>7</v>
      </c>
      <c r="AA3032" s="18" t="n">
        <f aca="false">ROUND((K3032-J3032)*1440,0)</f>
        <v>29</v>
      </c>
      <c r="AB3032" s="18" t="n">
        <f aca="false">ROUND((L3032-K3032)*1440,0)</f>
        <v>12</v>
      </c>
      <c r="AC3032" s="18" t="n">
        <f aca="false">ROUND((M3032-L3032)*1440,0)</f>
        <v>60</v>
      </c>
      <c r="AD3032" s="18" t="n">
        <f aca="false">IF(N3032="","",ROUND((N3032-M3032)*1440,0))</f>
        <v>17</v>
      </c>
      <c r="AE3032" s="18" t="n">
        <f aca="false">IF(O3032="","",ROUND((O3032-N3032)*1440,0))</f>
        <v>171</v>
      </c>
      <c r="AF3032" s="18" t="n">
        <f aca="false">IF(P3032="","",ROUND((P3032-O3032)*1440,0))</f>
        <v>28</v>
      </c>
      <c r="AG3032" s="18" t="n">
        <f aca="false">IF(Q3032="","",ROUND((Q3032-P3032)*1440,0))</f>
        <v>22</v>
      </c>
      <c r="AH3032" s="18" t="n">
        <f aca="false">IF(Q3032="","",ROUND((Q3032-H3032)*1440,0))</f>
        <v>376</v>
      </c>
      <c r="AI3032" s="19" t="n">
        <f aca="false">ROUND(IF(O3032="",Assumptions!$B$25-K3032,O3032-K3032)*24,1)</f>
        <v>4.3</v>
      </c>
      <c r="AJ3032" s="20" t="n">
        <f aca="false">ROUND(MAX(N(Y3032)/Assumptions!$C$5, N(Z3032)/Assumptions!$C$6, N(AA3032)/Assumptions!$C$7, N(AB3032)/Assumptions!$C$8, N(AC3032)/Assumptions!$C$9, N(AD3032)/Assumptions!$C$10, N(AE3032)/Assumptions!$C$11, N(AF3032)/Assumptions!$C$12, N(AG3032)/Assumptions!$C$13),3)</f>
        <v>3.8</v>
      </c>
      <c r="AK3032" s="0" t="str">
        <f aca="false">IF(OR(U3032="Pending",U3032="On Hold"),"Open GRN (awaiting)",IF(AJ3032&lt;=1,"Within SLA",IF(ROUND(N(Y3032)/Assumptions!$C$5,3)=AJ3032,"Gate Wait",IF(ROUND(N(Z3032)/Assumptions!$C$6,3)=AJ3032,"Dock Wait",IF(ROUND(N(AA3032)/Assumptions!$C$7,3)=AJ3032,"Unloading",IF(ROUND(N(AB3032)/Assumptions!$C$8,3)=AJ3032,"Unload-to-QC Wait",IF(ROUND(N(AC3032)/Assumptions!$C$9,3)=AJ3032,"QC",IF(ROUND(N(AD3032)/Assumptions!$C$10,3)=AJ3032,"QC-to-GRN Wait",IF(ROUND(N(AE3032)/Assumptions!$C$11,3)=AJ3032,"GRN Processing",IF(ROUND(N(AF3032)/Assumptions!$C$12,3)=AJ3032,"GRN-to-Putaway Wait",IF(ROUND(N(AG3032)/Assumptions!$C$13,3)=AJ3032,"Putaway","Within SLA")))))))))))</f>
        <v>GRN Processing</v>
      </c>
    </row>
    <row r="3033" customFormat="false" ht="15" hidden="false" customHeight="false" outlineLevel="0" collapsed="false">
      <c r="A3033" s="0" t="s">
        <v>8605</v>
      </c>
      <c r="B3033" s="0" t="s">
        <v>8606</v>
      </c>
      <c r="C3033" s="0" t="s">
        <v>286</v>
      </c>
      <c r="D3033" s="0" t="s">
        <v>147</v>
      </c>
      <c r="E3033" s="0" t="s">
        <v>8607</v>
      </c>
      <c r="F3033" s="0" t="s">
        <v>121</v>
      </c>
      <c r="G3033" s="0" t="s">
        <v>150</v>
      </c>
      <c r="H3033" s="17" t="n">
        <v>46277.175</v>
      </c>
      <c r="I3033" s="17" t="n">
        <v>46277.1798611111</v>
      </c>
      <c r="J3033" s="17" t="n">
        <v>46277.1854166667</v>
      </c>
      <c r="K3033" s="17" t="n">
        <v>46277.2083333333</v>
      </c>
      <c r="L3033" s="17" t="n">
        <v>46277.2166666667</v>
      </c>
      <c r="M3033" s="17" t="n">
        <v>46277.2340277778</v>
      </c>
      <c r="N3033" s="17" t="n">
        <v>46277.4111111111</v>
      </c>
      <c r="O3033" s="17" t="n">
        <v>46277.4805555556</v>
      </c>
      <c r="P3033" s="17" t="n">
        <v>46277.4909722222</v>
      </c>
      <c r="Q3033" s="17" t="n">
        <v>46277.5069444445</v>
      </c>
      <c r="R3033" s="0" t="n">
        <v>230</v>
      </c>
      <c r="S3033" s="0" t="n">
        <v>0</v>
      </c>
      <c r="T3033" s="0" t="n">
        <v>0</v>
      </c>
      <c r="U3033" s="18" t="s">
        <v>130</v>
      </c>
      <c r="V3033" s="18" t="s">
        <v>131</v>
      </c>
      <c r="W3033" s="0" t="str">
        <f aca="false">IF(AND(X3033&gt;=6,X3033&lt;14),"A",IF(AND(X3033&gt;=14,X3033&lt;22),"B","C"))</f>
        <v>C</v>
      </c>
      <c r="X3033" s="18" t="n">
        <f aca="false">HOUR(H3033)</f>
        <v>4</v>
      </c>
      <c r="Y3033" s="18" t="n">
        <f aca="false">ROUND((I3033-H3033)*1440,0)</f>
        <v>7</v>
      </c>
      <c r="Z3033" s="18" t="n">
        <f aca="false">ROUND((J3033-I3033)*1440,0)</f>
        <v>8</v>
      </c>
      <c r="AA3033" s="18" t="n">
        <f aca="false">ROUND((K3033-J3033)*1440,0)</f>
        <v>33</v>
      </c>
      <c r="AB3033" s="18" t="n">
        <f aca="false">ROUND((L3033-K3033)*1440,0)</f>
        <v>12</v>
      </c>
      <c r="AC3033" s="18" t="n">
        <f aca="false">ROUND((M3033-L3033)*1440,0)</f>
        <v>25</v>
      </c>
      <c r="AD3033" s="18" t="n">
        <f aca="false">IF(N3033="","",ROUND((N3033-M3033)*1440,0))</f>
        <v>255</v>
      </c>
      <c r="AE3033" s="18" t="n">
        <f aca="false">IF(O3033="","",ROUND((O3033-N3033)*1440,0))</f>
        <v>100</v>
      </c>
      <c r="AF3033" s="18" t="n">
        <f aca="false">IF(P3033="","",ROUND((P3033-O3033)*1440,0))</f>
        <v>15</v>
      </c>
      <c r="AG3033" s="18" t="n">
        <f aca="false">IF(Q3033="","",ROUND((Q3033-P3033)*1440,0))</f>
        <v>23</v>
      </c>
      <c r="AH3033" s="18" t="n">
        <f aca="false">IF(Q3033="","",ROUND((Q3033-H3033)*1440,0))</f>
        <v>478</v>
      </c>
      <c r="AI3033" s="19" t="n">
        <f aca="false">ROUND(IF(O3033="",Assumptions!$B$25-K3033,O3033-K3033)*24,1)</f>
        <v>6.5</v>
      </c>
      <c r="AJ3033" s="20" t="n">
        <f aca="false">ROUND(MAX(N(Y3033)/Assumptions!$C$5, N(Z3033)/Assumptions!$C$6, N(AA3033)/Assumptions!$C$7, N(AB3033)/Assumptions!$C$8, N(AC3033)/Assumptions!$C$9, N(AD3033)/Assumptions!$C$10, N(AE3033)/Assumptions!$C$11, N(AF3033)/Assumptions!$C$12, N(AG3033)/Assumptions!$C$13),3)</f>
        <v>8.5</v>
      </c>
      <c r="AK3033" s="0" t="str">
        <f aca="false">IF(OR(U3033="Pending",U3033="On Hold"),"Open GRN (awaiting)",IF(AJ3033&lt;=1,"Within SLA",IF(ROUND(N(Y3033)/Assumptions!$C$5,3)=AJ3033,"Gate Wait",IF(ROUND(N(Z3033)/Assumptions!$C$6,3)=AJ3033,"Dock Wait",IF(ROUND(N(AA3033)/Assumptions!$C$7,3)=AJ3033,"Unloading",IF(ROUND(N(AB3033)/Assumptions!$C$8,3)=AJ3033,"Unload-to-QC Wait",IF(ROUND(N(AC3033)/Assumptions!$C$9,3)=AJ3033,"QC",IF(ROUND(N(AD3033)/Assumptions!$C$10,3)=AJ3033,"QC-to-GRN Wait",IF(ROUND(N(AE3033)/Assumptions!$C$11,3)=AJ3033,"GRN Processing",IF(ROUND(N(AF3033)/Assumptions!$C$12,3)=AJ3033,"GRN-to-Putaway Wait",IF(ROUND(N(AG3033)/Assumptions!$C$13,3)=AJ3033,"Putaway","Within SLA")))))))))))</f>
        <v>QC-to-GRN Wait</v>
      </c>
    </row>
    <row r="3034" customFormat="false" ht="15" hidden="false" customHeight="false" outlineLevel="0" collapsed="false">
      <c r="A3034" s="0" t="s">
        <v>8608</v>
      </c>
      <c r="B3034" s="0" t="s">
        <v>8609</v>
      </c>
      <c r="C3034" s="0" t="s">
        <v>170</v>
      </c>
      <c r="D3034" s="0" t="s">
        <v>119</v>
      </c>
      <c r="E3034" s="0" t="s">
        <v>8610</v>
      </c>
      <c r="F3034" s="0" t="s">
        <v>172</v>
      </c>
      <c r="G3034" s="0" t="s">
        <v>129</v>
      </c>
      <c r="H3034" s="17" t="n">
        <v>46277.2076388889</v>
      </c>
      <c r="I3034" s="17" t="n">
        <v>46277.2305555556</v>
      </c>
      <c r="J3034" s="17" t="n">
        <v>46277.2381944444</v>
      </c>
      <c r="K3034" s="17" t="n">
        <v>46277.2631944444</v>
      </c>
      <c r="L3034" s="17" t="n">
        <v>46277.2868055556</v>
      </c>
      <c r="M3034" s="17" t="n">
        <v>46277.30625</v>
      </c>
      <c r="N3034" s="17" t="n">
        <v>46277.3840277778</v>
      </c>
      <c r="O3034" s="17" t="n">
        <v>46277.3965277778</v>
      </c>
      <c r="P3034" s="17" t="n">
        <v>46277.4013888889</v>
      </c>
      <c r="Q3034" s="17" t="n">
        <v>46277.425</v>
      </c>
      <c r="R3034" s="0" t="n">
        <v>400</v>
      </c>
      <c r="S3034" s="0" t="n">
        <v>0</v>
      </c>
      <c r="T3034" s="0" t="n">
        <v>0</v>
      </c>
      <c r="U3034" s="18" t="s">
        <v>130</v>
      </c>
      <c r="V3034" s="18" t="s">
        <v>144</v>
      </c>
      <c r="W3034" s="0" t="str">
        <f aca="false">IF(AND(X3034&gt;=6,X3034&lt;14),"A",IF(AND(X3034&gt;=14,X3034&lt;22),"B","C"))</f>
        <v>C</v>
      </c>
      <c r="X3034" s="18" t="n">
        <f aca="false">HOUR(H3034)</f>
        <v>4</v>
      </c>
      <c r="Y3034" s="18" t="n">
        <f aca="false">ROUND((I3034-H3034)*1440,0)</f>
        <v>33</v>
      </c>
      <c r="Z3034" s="18" t="n">
        <f aca="false">ROUND((J3034-I3034)*1440,0)</f>
        <v>11</v>
      </c>
      <c r="AA3034" s="18" t="n">
        <f aca="false">ROUND((K3034-J3034)*1440,0)</f>
        <v>36</v>
      </c>
      <c r="AB3034" s="18" t="n">
        <f aca="false">ROUND((L3034-K3034)*1440,0)</f>
        <v>34</v>
      </c>
      <c r="AC3034" s="18" t="n">
        <f aca="false">ROUND((M3034-L3034)*1440,0)</f>
        <v>28</v>
      </c>
      <c r="AD3034" s="18" t="n">
        <f aca="false">IF(N3034="","",ROUND((N3034-M3034)*1440,0))</f>
        <v>112</v>
      </c>
      <c r="AE3034" s="18" t="n">
        <f aca="false">IF(O3034="","",ROUND((O3034-N3034)*1440,0))</f>
        <v>18</v>
      </c>
      <c r="AF3034" s="18" t="n">
        <f aca="false">IF(P3034="","",ROUND((P3034-O3034)*1440,0))</f>
        <v>7</v>
      </c>
      <c r="AG3034" s="18" t="n">
        <f aca="false">IF(Q3034="","",ROUND((Q3034-P3034)*1440,0))</f>
        <v>34</v>
      </c>
      <c r="AH3034" s="18" t="n">
        <f aca="false">IF(Q3034="","",ROUND((Q3034-H3034)*1440,0))</f>
        <v>313</v>
      </c>
      <c r="AI3034" s="19" t="n">
        <f aca="false">ROUND(IF(O3034="",Assumptions!$B$25-K3034,O3034-K3034)*24,1)</f>
        <v>3.2</v>
      </c>
      <c r="AJ3034" s="20" t="n">
        <f aca="false">ROUND(MAX(N(Y3034)/Assumptions!$C$5, N(Z3034)/Assumptions!$C$6, N(AA3034)/Assumptions!$C$7, N(AB3034)/Assumptions!$C$8, N(AC3034)/Assumptions!$C$9, N(AD3034)/Assumptions!$C$10, N(AE3034)/Assumptions!$C$11, N(AF3034)/Assumptions!$C$12, N(AG3034)/Assumptions!$C$13),3)</f>
        <v>3.733</v>
      </c>
      <c r="AK3034" s="0" t="str">
        <f aca="false">IF(OR(U3034="Pending",U3034="On Hold"),"Open GRN (awaiting)",IF(AJ3034&lt;=1,"Within SLA",IF(ROUND(N(Y3034)/Assumptions!$C$5,3)=AJ3034,"Gate Wait",IF(ROUND(N(Z3034)/Assumptions!$C$6,3)=AJ3034,"Dock Wait",IF(ROUND(N(AA3034)/Assumptions!$C$7,3)=AJ3034,"Unloading",IF(ROUND(N(AB3034)/Assumptions!$C$8,3)=AJ3034,"Unload-to-QC Wait",IF(ROUND(N(AC3034)/Assumptions!$C$9,3)=AJ3034,"QC",IF(ROUND(N(AD3034)/Assumptions!$C$10,3)=AJ3034,"QC-to-GRN Wait",IF(ROUND(N(AE3034)/Assumptions!$C$11,3)=AJ3034,"GRN Processing",IF(ROUND(N(AF3034)/Assumptions!$C$12,3)=AJ3034,"GRN-to-Putaway Wait",IF(ROUND(N(AG3034)/Assumptions!$C$13,3)=AJ3034,"Putaway","Within SLA")))))))))))</f>
        <v>QC-to-GRN Wait</v>
      </c>
    </row>
    <row r="3035" customFormat="false" ht="15" hidden="false" customHeight="false" outlineLevel="0" collapsed="false">
      <c r="A3035" s="0" t="s">
        <v>8611</v>
      </c>
      <c r="B3035" s="0" t="s">
        <v>8612</v>
      </c>
      <c r="C3035" s="0" t="s">
        <v>159</v>
      </c>
      <c r="D3035" s="0" t="s">
        <v>135</v>
      </c>
      <c r="E3035" s="0" t="s">
        <v>8613</v>
      </c>
      <c r="F3035" s="0" t="s">
        <v>128</v>
      </c>
      <c r="G3035" s="0" t="s">
        <v>178</v>
      </c>
      <c r="H3035" s="17" t="n">
        <v>46277.2583333333</v>
      </c>
      <c r="I3035" s="17" t="n">
        <v>46277.2708333333</v>
      </c>
      <c r="J3035" s="17" t="n">
        <v>46277.2784722222</v>
      </c>
      <c r="K3035" s="17" t="n">
        <v>46277.3236111111</v>
      </c>
      <c r="L3035" s="17" t="n">
        <v>46277.3305555556</v>
      </c>
      <c r="M3035" s="17" t="n">
        <v>46277.3611111111</v>
      </c>
      <c r="N3035" s="17" t="n">
        <v>46277.4076388889</v>
      </c>
      <c r="O3035" s="17" t="n">
        <v>46277.5034722222</v>
      </c>
      <c r="P3035" s="17" t="n">
        <v>46277.5138888889</v>
      </c>
      <c r="Q3035" s="17" t="n">
        <v>46277.5215277778</v>
      </c>
      <c r="R3035" s="0" t="n">
        <v>587</v>
      </c>
      <c r="S3035" s="0" t="n">
        <v>0</v>
      </c>
      <c r="T3035" s="0" t="n">
        <v>0</v>
      </c>
      <c r="U3035" s="18" t="s">
        <v>130</v>
      </c>
      <c r="V3035" s="18" t="s">
        <v>156</v>
      </c>
      <c r="W3035" s="0" t="str">
        <f aca="false">IF(AND(X3035&gt;=6,X3035&lt;14),"A",IF(AND(X3035&gt;=14,X3035&lt;22),"B","C"))</f>
        <v>A</v>
      </c>
      <c r="X3035" s="18" t="n">
        <f aca="false">HOUR(H3035)</f>
        <v>6</v>
      </c>
      <c r="Y3035" s="18" t="n">
        <f aca="false">ROUND((I3035-H3035)*1440,0)</f>
        <v>18</v>
      </c>
      <c r="Z3035" s="18" t="n">
        <f aca="false">ROUND((J3035-I3035)*1440,0)</f>
        <v>11</v>
      </c>
      <c r="AA3035" s="18" t="n">
        <f aca="false">ROUND((K3035-J3035)*1440,0)</f>
        <v>65</v>
      </c>
      <c r="AB3035" s="18" t="n">
        <f aca="false">ROUND((L3035-K3035)*1440,0)</f>
        <v>10</v>
      </c>
      <c r="AC3035" s="18" t="n">
        <f aca="false">ROUND((M3035-L3035)*1440,0)</f>
        <v>44</v>
      </c>
      <c r="AD3035" s="18" t="n">
        <f aca="false">IF(N3035="","",ROUND((N3035-M3035)*1440,0))</f>
        <v>67</v>
      </c>
      <c r="AE3035" s="18" t="n">
        <f aca="false">IF(O3035="","",ROUND((O3035-N3035)*1440,0))</f>
        <v>138</v>
      </c>
      <c r="AF3035" s="18" t="n">
        <f aca="false">IF(P3035="","",ROUND((P3035-O3035)*1440,0))</f>
        <v>15</v>
      </c>
      <c r="AG3035" s="18" t="n">
        <f aca="false">IF(Q3035="","",ROUND((Q3035-P3035)*1440,0))</f>
        <v>11</v>
      </c>
      <c r="AH3035" s="18" t="n">
        <f aca="false">IF(Q3035="","",ROUND((Q3035-H3035)*1440,0))</f>
        <v>379</v>
      </c>
      <c r="AI3035" s="19" t="n">
        <f aca="false">ROUND(IF(O3035="",Assumptions!$B$25-K3035,O3035-K3035)*24,1)</f>
        <v>4.3</v>
      </c>
      <c r="AJ3035" s="20" t="n">
        <f aca="false">ROUND(MAX(N(Y3035)/Assumptions!$C$5, N(Z3035)/Assumptions!$C$6, N(AA3035)/Assumptions!$C$7, N(AB3035)/Assumptions!$C$8, N(AC3035)/Assumptions!$C$9, N(AD3035)/Assumptions!$C$10, N(AE3035)/Assumptions!$C$11, N(AF3035)/Assumptions!$C$12, N(AG3035)/Assumptions!$C$13),3)</f>
        <v>3.067</v>
      </c>
      <c r="AK3035" s="0" t="str">
        <f aca="false">IF(OR(U3035="Pending",U3035="On Hold"),"Open GRN (awaiting)",IF(AJ3035&lt;=1,"Within SLA",IF(ROUND(N(Y3035)/Assumptions!$C$5,3)=AJ3035,"Gate Wait",IF(ROUND(N(Z3035)/Assumptions!$C$6,3)=AJ3035,"Dock Wait",IF(ROUND(N(AA3035)/Assumptions!$C$7,3)=AJ3035,"Unloading",IF(ROUND(N(AB3035)/Assumptions!$C$8,3)=AJ3035,"Unload-to-QC Wait",IF(ROUND(N(AC3035)/Assumptions!$C$9,3)=AJ3035,"QC",IF(ROUND(N(AD3035)/Assumptions!$C$10,3)=AJ3035,"QC-to-GRN Wait",IF(ROUND(N(AE3035)/Assumptions!$C$11,3)=AJ3035,"GRN Processing",IF(ROUND(N(AF3035)/Assumptions!$C$12,3)=AJ3035,"GRN-to-Putaway Wait",IF(ROUND(N(AG3035)/Assumptions!$C$13,3)=AJ3035,"Putaway","Within SLA")))))))))))</f>
        <v>GRN Processing</v>
      </c>
    </row>
    <row r="3036" customFormat="false" ht="15" hidden="false" customHeight="false" outlineLevel="0" collapsed="false">
      <c r="A3036" s="0" t="s">
        <v>8614</v>
      </c>
      <c r="B3036" s="0" t="s">
        <v>8615</v>
      </c>
      <c r="C3036" s="0" t="s">
        <v>252</v>
      </c>
      <c r="D3036" s="0" t="s">
        <v>119</v>
      </c>
      <c r="E3036" s="0" t="s">
        <v>8616</v>
      </c>
      <c r="F3036" s="0" t="s">
        <v>121</v>
      </c>
      <c r="G3036" s="0" t="s">
        <v>122</v>
      </c>
      <c r="H3036" s="17" t="n">
        <v>46277.2756944444</v>
      </c>
      <c r="I3036" s="17" t="n">
        <v>46277.2958333333</v>
      </c>
      <c r="J3036" s="17" t="n">
        <v>46277.3048611111</v>
      </c>
      <c r="K3036" s="17" t="n">
        <v>46277.3326388889</v>
      </c>
      <c r="L3036" s="17" t="n">
        <v>46277.3416666667</v>
      </c>
      <c r="M3036" s="17" t="n">
        <v>46277.3604166667</v>
      </c>
      <c r="N3036" s="17" t="n">
        <v>46277.3743055556</v>
      </c>
      <c r="O3036" s="17" t="n">
        <v>46277.3847222222</v>
      </c>
      <c r="P3036" s="17" t="n">
        <v>46277.3923611111</v>
      </c>
      <c r="Q3036" s="17" t="n">
        <v>46277.4013888889</v>
      </c>
      <c r="R3036" s="0" t="n">
        <v>191</v>
      </c>
      <c r="S3036" s="0" t="n">
        <v>0</v>
      </c>
      <c r="T3036" s="0" t="n">
        <v>0</v>
      </c>
      <c r="U3036" s="18" t="s">
        <v>130</v>
      </c>
      <c r="V3036" s="18" t="s">
        <v>333</v>
      </c>
      <c r="W3036" s="0" t="str">
        <f aca="false">IF(AND(X3036&gt;=6,X3036&lt;14),"A",IF(AND(X3036&gt;=14,X3036&lt;22),"B","C"))</f>
        <v>A</v>
      </c>
      <c r="X3036" s="18" t="n">
        <f aca="false">HOUR(H3036)</f>
        <v>6</v>
      </c>
      <c r="Y3036" s="18" t="n">
        <f aca="false">ROUND((I3036-H3036)*1440,0)</f>
        <v>29</v>
      </c>
      <c r="Z3036" s="18" t="n">
        <f aca="false">ROUND((J3036-I3036)*1440,0)</f>
        <v>13</v>
      </c>
      <c r="AA3036" s="18" t="n">
        <f aca="false">ROUND((K3036-J3036)*1440,0)</f>
        <v>40</v>
      </c>
      <c r="AB3036" s="18" t="n">
        <f aca="false">ROUND((L3036-K3036)*1440,0)</f>
        <v>13</v>
      </c>
      <c r="AC3036" s="18" t="n">
        <f aca="false">ROUND((M3036-L3036)*1440,0)</f>
        <v>27</v>
      </c>
      <c r="AD3036" s="18" t="n">
        <f aca="false">IF(N3036="","",ROUND((N3036-M3036)*1440,0))</f>
        <v>20</v>
      </c>
      <c r="AE3036" s="18" t="n">
        <f aca="false">IF(O3036="","",ROUND((O3036-N3036)*1440,0))</f>
        <v>15</v>
      </c>
      <c r="AF3036" s="18" t="n">
        <f aca="false">IF(P3036="","",ROUND((P3036-O3036)*1440,0))</f>
        <v>11</v>
      </c>
      <c r="AG3036" s="18" t="n">
        <f aca="false">IF(Q3036="","",ROUND((Q3036-P3036)*1440,0))</f>
        <v>13</v>
      </c>
      <c r="AH3036" s="18" t="n">
        <f aca="false">IF(Q3036="","",ROUND((Q3036-H3036)*1440,0))</f>
        <v>181</v>
      </c>
      <c r="AI3036" s="19" t="n">
        <f aca="false">ROUND(IF(O3036="",Assumptions!$B$25-K3036,O3036-K3036)*24,1)</f>
        <v>1.3</v>
      </c>
      <c r="AJ3036" s="20" t="n">
        <f aca="false">ROUND(MAX(N(Y3036)/Assumptions!$C$5, N(Z3036)/Assumptions!$C$6, N(AA3036)/Assumptions!$C$7, N(AB3036)/Assumptions!$C$8, N(AC3036)/Assumptions!$C$9, N(AD3036)/Assumptions!$C$10, N(AE3036)/Assumptions!$C$11, N(AF3036)/Assumptions!$C$12, N(AG3036)/Assumptions!$C$13),3)</f>
        <v>0.967</v>
      </c>
      <c r="AK3036" s="0" t="str">
        <f aca="false">IF(OR(U3036="Pending",U3036="On Hold"),"Open GRN (awaiting)",IF(AJ3036&lt;=1,"Within SLA",IF(ROUND(N(Y3036)/Assumptions!$C$5,3)=AJ3036,"Gate Wait",IF(ROUND(N(Z3036)/Assumptions!$C$6,3)=AJ3036,"Dock Wait",IF(ROUND(N(AA3036)/Assumptions!$C$7,3)=AJ3036,"Unloading",IF(ROUND(N(AB3036)/Assumptions!$C$8,3)=AJ3036,"Unload-to-QC Wait",IF(ROUND(N(AC3036)/Assumptions!$C$9,3)=AJ3036,"QC",IF(ROUND(N(AD3036)/Assumptions!$C$10,3)=AJ3036,"QC-to-GRN Wait",IF(ROUND(N(AE3036)/Assumptions!$C$11,3)=AJ3036,"GRN Processing",IF(ROUND(N(AF3036)/Assumptions!$C$12,3)=AJ3036,"GRN-to-Putaway Wait",IF(ROUND(N(AG3036)/Assumptions!$C$13,3)=AJ3036,"Putaway","Within SLA")))))))))))</f>
        <v>Within SLA</v>
      </c>
    </row>
    <row r="3037" customFormat="false" ht="15" hidden="false" customHeight="false" outlineLevel="0" collapsed="false">
      <c r="A3037" s="0" t="s">
        <v>8617</v>
      </c>
      <c r="B3037" s="0" t="s">
        <v>8618</v>
      </c>
      <c r="C3037" s="0" t="s">
        <v>142</v>
      </c>
      <c r="D3037" s="0" t="s">
        <v>135</v>
      </c>
      <c r="E3037" s="0" t="s">
        <v>8619</v>
      </c>
      <c r="F3037" s="0" t="s">
        <v>155</v>
      </c>
      <c r="G3037" s="0" t="s">
        <v>138</v>
      </c>
      <c r="H3037" s="17" t="n">
        <v>46277.2979166667</v>
      </c>
      <c r="I3037" s="17" t="n">
        <v>46277.325</v>
      </c>
      <c r="J3037" s="17" t="n">
        <v>46277.3333333333</v>
      </c>
      <c r="K3037" s="17" t="n">
        <v>46277.3875</v>
      </c>
      <c r="L3037" s="17" t="n">
        <v>46277.3951388889</v>
      </c>
      <c r="M3037" s="17" t="n">
        <v>46277.4125</v>
      </c>
      <c r="N3037" s="17" t="n">
        <v>46277.4590277778</v>
      </c>
      <c r="O3037" s="17" t="n">
        <v>46277.4826388889</v>
      </c>
      <c r="P3037" s="17" t="n">
        <v>46277.5152777778</v>
      </c>
      <c r="Q3037" s="17" t="n">
        <v>46277.5416666667</v>
      </c>
      <c r="R3037" s="0" t="n">
        <v>1950</v>
      </c>
      <c r="S3037" s="0" t="n">
        <v>0</v>
      </c>
      <c r="T3037" s="0" t="n">
        <v>0</v>
      </c>
      <c r="U3037" s="18" t="s">
        <v>130</v>
      </c>
      <c r="V3037" s="18" t="s">
        <v>144</v>
      </c>
      <c r="W3037" s="0" t="str">
        <f aca="false">IF(AND(X3037&gt;=6,X3037&lt;14),"A",IF(AND(X3037&gt;=14,X3037&lt;22),"B","C"))</f>
        <v>A</v>
      </c>
      <c r="X3037" s="18" t="n">
        <f aca="false">HOUR(H3037)</f>
        <v>7</v>
      </c>
      <c r="Y3037" s="18" t="n">
        <f aca="false">ROUND((I3037-H3037)*1440,0)</f>
        <v>39</v>
      </c>
      <c r="Z3037" s="18" t="n">
        <f aca="false">ROUND((J3037-I3037)*1440,0)</f>
        <v>12</v>
      </c>
      <c r="AA3037" s="18" t="n">
        <f aca="false">ROUND((K3037-J3037)*1440,0)</f>
        <v>78</v>
      </c>
      <c r="AB3037" s="18" t="n">
        <f aca="false">ROUND((L3037-K3037)*1440,0)</f>
        <v>11</v>
      </c>
      <c r="AC3037" s="18" t="n">
        <f aca="false">ROUND((M3037-L3037)*1440,0)</f>
        <v>25</v>
      </c>
      <c r="AD3037" s="18" t="n">
        <f aca="false">IF(N3037="","",ROUND((N3037-M3037)*1440,0))</f>
        <v>67</v>
      </c>
      <c r="AE3037" s="18" t="n">
        <f aca="false">IF(O3037="","",ROUND((O3037-N3037)*1440,0))</f>
        <v>34</v>
      </c>
      <c r="AF3037" s="18" t="n">
        <f aca="false">IF(P3037="","",ROUND((P3037-O3037)*1440,0))</f>
        <v>47</v>
      </c>
      <c r="AG3037" s="18" t="n">
        <f aca="false">IF(Q3037="","",ROUND((Q3037-P3037)*1440,0))</f>
        <v>38</v>
      </c>
      <c r="AH3037" s="18" t="n">
        <f aca="false">IF(Q3037="","",ROUND((Q3037-H3037)*1440,0))</f>
        <v>351</v>
      </c>
      <c r="AI3037" s="19" t="n">
        <f aca="false">ROUND(IF(O3037="",Assumptions!$B$25-K3037,O3037-K3037)*24,1)</f>
        <v>2.3</v>
      </c>
      <c r="AJ3037" s="20" t="n">
        <f aca="false">ROUND(MAX(N(Y3037)/Assumptions!$C$5, N(Z3037)/Assumptions!$C$6, N(AA3037)/Assumptions!$C$7, N(AB3037)/Assumptions!$C$8, N(AC3037)/Assumptions!$C$9, N(AD3037)/Assumptions!$C$10, N(AE3037)/Assumptions!$C$11, N(AF3037)/Assumptions!$C$12, N(AG3037)/Assumptions!$C$13),3)</f>
        <v>2.35</v>
      </c>
      <c r="AK3037" s="0" t="str">
        <f aca="false">IF(OR(U3037="Pending",U3037="On Hold"),"Open GRN (awaiting)",IF(AJ3037&lt;=1,"Within SLA",IF(ROUND(N(Y3037)/Assumptions!$C$5,3)=AJ3037,"Gate Wait",IF(ROUND(N(Z3037)/Assumptions!$C$6,3)=AJ3037,"Dock Wait",IF(ROUND(N(AA3037)/Assumptions!$C$7,3)=AJ3037,"Unloading",IF(ROUND(N(AB3037)/Assumptions!$C$8,3)=AJ3037,"Unload-to-QC Wait",IF(ROUND(N(AC3037)/Assumptions!$C$9,3)=AJ3037,"QC",IF(ROUND(N(AD3037)/Assumptions!$C$10,3)=AJ3037,"QC-to-GRN Wait",IF(ROUND(N(AE3037)/Assumptions!$C$11,3)=AJ3037,"GRN Processing",IF(ROUND(N(AF3037)/Assumptions!$C$12,3)=AJ3037,"GRN-to-Putaway Wait",IF(ROUND(N(AG3037)/Assumptions!$C$13,3)=AJ3037,"Putaway","Within SLA")))))))))))</f>
        <v>GRN-to-Putaway Wait</v>
      </c>
    </row>
    <row r="3038" customFormat="false" ht="15" hidden="false" customHeight="false" outlineLevel="0" collapsed="false">
      <c r="A3038" s="0" t="s">
        <v>8620</v>
      </c>
      <c r="B3038" s="0" t="s">
        <v>8621</v>
      </c>
      <c r="C3038" s="0" t="s">
        <v>252</v>
      </c>
      <c r="D3038" s="0" t="s">
        <v>147</v>
      </c>
      <c r="E3038" s="0" t="s">
        <v>8622</v>
      </c>
      <c r="F3038" s="0" t="s">
        <v>155</v>
      </c>
      <c r="G3038" s="0" t="s">
        <v>167</v>
      </c>
      <c r="H3038" s="17" t="n">
        <v>46277.3097222222</v>
      </c>
      <c r="I3038" s="17" t="n">
        <v>46277.3270833333</v>
      </c>
      <c r="J3038" s="17" t="n">
        <v>46277.3319444444</v>
      </c>
      <c r="K3038" s="17" t="n">
        <v>46277.3555555556</v>
      </c>
      <c r="L3038" s="17" t="n">
        <v>46277.36875</v>
      </c>
      <c r="M3038" s="17" t="n">
        <v>46277.4159722222</v>
      </c>
      <c r="N3038" s="17" t="n">
        <v>46277.4534722222</v>
      </c>
      <c r="O3038" s="17" t="n">
        <v>46277.5013888889</v>
      </c>
      <c r="P3038" s="17" t="n">
        <v>46277.5111111111</v>
      </c>
      <c r="Q3038" s="17" t="n">
        <v>46277.5222222222</v>
      </c>
      <c r="R3038" s="0" t="n">
        <v>295</v>
      </c>
      <c r="S3038" s="0" t="n">
        <v>0</v>
      </c>
      <c r="T3038" s="0" t="n">
        <v>0</v>
      </c>
      <c r="U3038" s="18" t="s">
        <v>130</v>
      </c>
      <c r="V3038" s="18" t="s">
        <v>144</v>
      </c>
      <c r="W3038" s="0" t="str">
        <f aca="false">IF(AND(X3038&gt;=6,X3038&lt;14),"A",IF(AND(X3038&gt;=14,X3038&lt;22),"B","C"))</f>
        <v>A</v>
      </c>
      <c r="X3038" s="18" t="n">
        <f aca="false">HOUR(H3038)</f>
        <v>7</v>
      </c>
      <c r="Y3038" s="18" t="n">
        <f aca="false">ROUND((I3038-H3038)*1440,0)</f>
        <v>25</v>
      </c>
      <c r="Z3038" s="18" t="n">
        <f aca="false">ROUND((J3038-I3038)*1440,0)</f>
        <v>7</v>
      </c>
      <c r="AA3038" s="18" t="n">
        <f aca="false">ROUND((K3038-J3038)*1440,0)</f>
        <v>34</v>
      </c>
      <c r="AB3038" s="18" t="n">
        <f aca="false">ROUND((L3038-K3038)*1440,0)</f>
        <v>19</v>
      </c>
      <c r="AC3038" s="18" t="n">
        <f aca="false">ROUND((M3038-L3038)*1440,0)</f>
        <v>68</v>
      </c>
      <c r="AD3038" s="18" t="n">
        <f aca="false">IF(N3038="","",ROUND((N3038-M3038)*1440,0))</f>
        <v>54</v>
      </c>
      <c r="AE3038" s="18" t="n">
        <f aca="false">IF(O3038="","",ROUND((O3038-N3038)*1440,0))</f>
        <v>69</v>
      </c>
      <c r="AF3038" s="18" t="n">
        <f aca="false">IF(P3038="","",ROUND((P3038-O3038)*1440,0))</f>
        <v>14</v>
      </c>
      <c r="AG3038" s="18" t="n">
        <f aca="false">IF(Q3038="","",ROUND((Q3038-P3038)*1440,0))</f>
        <v>16</v>
      </c>
      <c r="AH3038" s="18" t="n">
        <f aca="false">IF(Q3038="","",ROUND((Q3038-H3038)*1440,0))</f>
        <v>306</v>
      </c>
      <c r="AI3038" s="19" t="n">
        <f aca="false">ROUND(IF(O3038="",Assumptions!$B$25-K3038,O3038-K3038)*24,1)</f>
        <v>3.5</v>
      </c>
      <c r="AJ3038" s="20" t="n">
        <f aca="false">ROUND(MAX(N(Y3038)/Assumptions!$C$5, N(Z3038)/Assumptions!$C$6, N(AA3038)/Assumptions!$C$7, N(AB3038)/Assumptions!$C$8, N(AC3038)/Assumptions!$C$9, N(AD3038)/Assumptions!$C$10, N(AE3038)/Assumptions!$C$11, N(AF3038)/Assumptions!$C$12, N(AG3038)/Assumptions!$C$13),3)</f>
        <v>1.8</v>
      </c>
      <c r="AK3038" s="0" t="str">
        <f aca="false">IF(OR(U3038="Pending",U3038="On Hold"),"Open GRN (awaiting)",IF(AJ3038&lt;=1,"Within SLA",IF(ROUND(N(Y3038)/Assumptions!$C$5,3)=AJ3038,"Gate Wait",IF(ROUND(N(Z3038)/Assumptions!$C$6,3)=AJ3038,"Dock Wait",IF(ROUND(N(AA3038)/Assumptions!$C$7,3)=AJ3038,"Unloading",IF(ROUND(N(AB3038)/Assumptions!$C$8,3)=AJ3038,"Unload-to-QC Wait",IF(ROUND(N(AC3038)/Assumptions!$C$9,3)=AJ3038,"QC",IF(ROUND(N(AD3038)/Assumptions!$C$10,3)=AJ3038,"QC-to-GRN Wait",IF(ROUND(N(AE3038)/Assumptions!$C$11,3)=AJ3038,"GRN Processing",IF(ROUND(N(AF3038)/Assumptions!$C$12,3)=AJ3038,"GRN-to-Putaway Wait",IF(ROUND(N(AG3038)/Assumptions!$C$13,3)=AJ3038,"Putaway","Within SLA")))))))))))</f>
        <v>QC-to-GRN Wait</v>
      </c>
    </row>
    <row r="3039" customFormat="false" ht="15" hidden="false" customHeight="false" outlineLevel="0" collapsed="false">
      <c r="A3039" s="0" t="s">
        <v>8623</v>
      </c>
      <c r="B3039" s="0" t="s">
        <v>8624</v>
      </c>
      <c r="C3039" s="0" t="s">
        <v>184</v>
      </c>
      <c r="D3039" s="0" t="s">
        <v>147</v>
      </c>
      <c r="E3039" s="0" t="s">
        <v>8625</v>
      </c>
      <c r="F3039" s="0" t="s">
        <v>149</v>
      </c>
      <c r="G3039" s="0" t="s">
        <v>150</v>
      </c>
      <c r="H3039" s="17" t="n">
        <v>46277.3305555556</v>
      </c>
      <c r="I3039" s="17" t="n">
        <v>46277.3395833333</v>
      </c>
      <c r="J3039" s="17" t="n">
        <v>46277.3479166667</v>
      </c>
      <c r="K3039" s="17" t="n">
        <v>46277.3763888889</v>
      </c>
      <c r="L3039" s="17" t="n">
        <v>46277.3930555556</v>
      </c>
      <c r="M3039" s="17" t="n">
        <v>46277.4097222222</v>
      </c>
      <c r="N3039" s="17"/>
      <c r="O3039" s="17"/>
      <c r="P3039" s="17"/>
      <c r="Q3039" s="17"/>
      <c r="R3039" s="0" t="n">
        <v>215</v>
      </c>
      <c r="S3039" s="0" t="n">
        <v>0</v>
      </c>
      <c r="T3039" s="0" t="n">
        <v>0</v>
      </c>
      <c r="U3039" s="18" t="s">
        <v>8544</v>
      </c>
      <c r="V3039" s="18" t="s">
        <v>82</v>
      </c>
      <c r="W3039" s="0" t="str">
        <f aca="false">IF(AND(X3039&gt;=6,X3039&lt;14),"A",IF(AND(X3039&gt;=14,X3039&lt;22),"B","C"))</f>
        <v>A</v>
      </c>
      <c r="X3039" s="18" t="n">
        <f aca="false">HOUR(H3039)</f>
        <v>7</v>
      </c>
      <c r="Y3039" s="18" t="n">
        <f aca="false">ROUND((I3039-H3039)*1440,0)</f>
        <v>13</v>
      </c>
      <c r="Z3039" s="18" t="n">
        <f aca="false">ROUND((J3039-I3039)*1440,0)</f>
        <v>12</v>
      </c>
      <c r="AA3039" s="18" t="n">
        <f aca="false">ROUND((K3039-J3039)*1440,0)</f>
        <v>41</v>
      </c>
      <c r="AB3039" s="18" t="n">
        <f aca="false">ROUND((L3039-K3039)*1440,0)</f>
        <v>24</v>
      </c>
      <c r="AC3039" s="18" t="n">
        <f aca="false">ROUND((M3039-L3039)*1440,0)</f>
        <v>24</v>
      </c>
      <c r="AD3039" s="0" t="str">
        <f aca="false">IF(N3039="","",ROUND((N3039-M3039)*1440,0))</f>
        <v/>
      </c>
      <c r="AE3039" s="0" t="str">
        <f aca="false">IF(O3039="","",ROUND((O3039-N3039)*1440,0))</f>
        <v/>
      </c>
      <c r="AF3039" s="0" t="str">
        <f aca="false">IF(P3039="","",ROUND((P3039-O3039)*1440,0))</f>
        <v/>
      </c>
      <c r="AG3039" s="0" t="str">
        <f aca="false">IF(Q3039="","",ROUND((Q3039-P3039)*1440,0))</f>
        <v/>
      </c>
      <c r="AH3039" s="0" t="str">
        <f aca="false">IF(Q3039="","",ROUND((Q3039-H3039)*1440,0))</f>
        <v/>
      </c>
      <c r="AI3039" s="19" t="n">
        <f aca="false">ROUND(IF(O3039="",Assumptions!$B$25-K3039,O3039-K3039)*24,1)</f>
        <v>479</v>
      </c>
      <c r="AJ3039" s="20" t="n">
        <f aca="false">ROUND(MAX(N(Y3039)/Assumptions!$C$5, N(Z3039)/Assumptions!$C$6, N(AA3039)/Assumptions!$C$7, N(AB3039)/Assumptions!$C$8, N(AC3039)/Assumptions!$C$9, N(AD3039)/Assumptions!$C$10, N(AE3039)/Assumptions!$C$11, N(AF3039)/Assumptions!$C$12, N(AG3039)/Assumptions!$C$13),3)</f>
        <v>1.6</v>
      </c>
      <c r="AK3039" s="0" t="str">
        <f aca="false">IF(OR(U3039="Pending",U3039="On Hold"),"Open GRN (awaiting)",IF(AJ3039&lt;=1,"Within SLA",IF(ROUND(N(Y3039)/Assumptions!$C$5,3)=AJ3039,"Gate Wait",IF(ROUND(N(Z3039)/Assumptions!$C$6,3)=AJ3039,"Dock Wait",IF(ROUND(N(AA3039)/Assumptions!$C$7,3)=AJ3039,"Unloading",IF(ROUND(N(AB3039)/Assumptions!$C$8,3)=AJ3039,"Unload-to-QC Wait",IF(ROUND(N(AC3039)/Assumptions!$C$9,3)=AJ3039,"QC",IF(ROUND(N(AD3039)/Assumptions!$C$10,3)=AJ3039,"QC-to-GRN Wait",IF(ROUND(N(AE3039)/Assumptions!$C$11,3)=AJ3039,"GRN Processing",IF(ROUND(N(AF3039)/Assumptions!$C$12,3)=AJ3039,"GRN-to-Putaway Wait",IF(ROUND(N(AG3039)/Assumptions!$C$13,3)=AJ3039,"Putaway","Within SLA")))))))))))</f>
        <v>Open GRN (awaiting)</v>
      </c>
    </row>
    <row r="3040" customFormat="false" ht="15" hidden="false" customHeight="false" outlineLevel="0" collapsed="false">
      <c r="A3040" s="0" t="s">
        <v>8626</v>
      </c>
      <c r="B3040" s="0" t="s">
        <v>8627</v>
      </c>
      <c r="C3040" s="0" t="s">
        <v>170</v>
      </c>
      <c r="D3040" s="0" t="s">
        <v>119</v>
      </c>
      <c r="E3040" s="0" t="s">
        <v>8628</v>
      </c>
      <c r="F3040" s="0" t="s">
        <v>172</v>
      </c>
      <c r="G3040" s="0" t="s">
        <v>122</v>
      </c>
      <c r="H3040" s="17" t="n">
        <v>46277.3472222222</v>
      </c>
      <c r="I3040" s="17" t="n">
        <v>46277.3847222222</v>
      </c>
      <c r="J3040" s="17" t="n">
        <v>46277.3881944444</v>
      </c>
      <c r="K3040" s="17" t="n">
        <v>46277.4229166667</v>
      </c>
      <c r="L3040" s="17" t="n">
        <v>46277.4333333333</v>
      </c>
      <c r="M3040" s="17" t="n">
        <v>46277.4569444444</v>
      </c>
      <c r="N3040" s="17" t="n">
        <v>46277.4736111111</v>
      </c>
      <c r="O3040" s="17" t="n">
        <v>46277.5722222222</v>
      </c>
      <c r="P3040" s="17" t="n">
        <v>46277.5798611111</v>
      </c>
      <c r="Q3040" s="17" t="n">
        <v>46277.6208333333</v>
      </c>
      <c r="R3040" s="0" t="n">
        <v>581</v>
      </c>
      <c r="S3040" s="0" t="n">
        <v>0</v>
      </c>
      <c r="T3040" s="0" t="n">
        <v>0</v>
      </c>
      <c r="U3040" s="18" t="s">
        <v>130</v>
      </c>
      <c r="V3040" s="18" t="s">
        <v>144</v>
      </c>
      <c r="W3040" s="0" t="str">
        <f aca="false">IF(AND(X3040&gt;=6,X3040&lt;14),"A",IF(AND(X3040&gt;=14,X3040&lt;22),"B","C"))</f>
        <v>A</v>
      </c>
      <c r="X3040" s="18" t="n">
        <f aca="false">HOUR(H3040)</f>
        <v>8</v>
      </c>
      <c r="Y3040" s="18" t="n">
        <f aca="false">ROUND((I3040-H3040)*1440,0)</f>
        <v>54</v>
      </c>
      <c r="Z3040" s="18" t="n">
        <f aca="false">ROUND((J3040-I3040)*1440,0)</f>
        <v>5</v>
      </c>
      <c r="AA3040" s="18" t="n">
        <f aca="false">ROUND((K3040-J3040)*1440,0)</f>
        <v>50</v>
      </c>
      <c r="AB3040" s="18" t="n">
        <f aca="false">ROUND((L3040-K3040)*1440,0)</f>
        <v>15</v>
      </c>
      <c r="AC3040" s="18" t="n">
        <f aca="false">ROUND((M3040-L3040)*1440,0)</f>
        <v>34</v>
      </c>
      <c r="AD3040" s="18" t="n">
        <f aca="false">IF(N3040="","",ROUND((N3040-M3040)*1440,0))</f>
        <v>24</v>
      </c>
      <c r="AE3040" s="18" t="n">
        <f aca="false">IF(O3040="","",ROUND((O3040-N3040)*1440,0))</f>
        <v>142</v>
      </c>
      <c r="AF3040" s="18" t="n">
        <f aca="false">IF(P3040="","",ROUND((P3040-O3040)*1440,0))</f>
        <v>11</v>
      </c>
      <c r="AG3040" s="18" t="n">
        <f aca="false">IF(Q3040="","",ROUND((Q3040-P3040)*1440,0))</f>
        <v>59</v>
      </c>
      <c r="AH3040" s="18" t="n">
        <f aca="false">IF(Q3040="","",ROUND((Q3040-H3040)*1440,0))</f>
        <v>394</v>
      </c>
      <c r="AI3040" s="19" t="n">
        <f aca="false">ROUND(IF(O3040="",Assumptions!$B$25-K3040,O3040-K3040)*24,1)</f>
        <v>3.6</v>
      </c>
      <c r="AJ3040" s="20" t="n">
        <f aca="false">ROUND(MAX(N(Y3040)/Assumptions!$C$5, N(Z3040)/Assumptions!$C$6, N(AA3040)/Assumptions!$C$7, N(AB3040)/Assumptions!$C$8, N(AC3040)/Assumptions!$C$9, N(AD3040)/Assumptions!$C$10, N(AE3040)/Assumptions!$C$11, N(AF3040)/Assumptions!$C$12, N(AG3040)/Assumptions!$C$13),3)</f>
        <v>3.156</v>
      </c>
      <c r="AK3040" s="0" t="str">
        <f aca="false">IF(OR(U3040="Pending",U3040="On Hold"),"Open GRN (awaiting)",IF(AJ3040&lt;=1,"Within SLA",IF(ROUND(N(Y3040)/Assumptions!$C$5,3)=AJ3040,"Gate Wait",IF(ROUND(N(Z3040)/Assumptions!$C$6,3)=AJ3040,"Dock Wait",IF(ROUND(N(AA3040)/Assumptions!$C$7,3)=AJ3040,"Unloading",IF(ROUND(N(AB3040)/Assumptions!$C$8,3)=AJ3040,"Unload-to-QC Wait",IF(ROUND(N(AC3040)/Assumptions!$C$9,3)=AJ3040,"QC",IF(ROUND(N(AD3040)/Assumptions!$C$10,3)=AJ3040,"QC-to-GRN Wait",IF(ROUND(N(AE3040)/Assumptions!$C$11,3)=AJ3040,"GRN Processing",IF(ROUND(N(AF3040)/Assumptions!$C$12,3)=AJ3040,"GRN-to-Putaway Wait",IF(ROUND(N(AG3040)/Assumptions!$C$13,3)=AJ3040,"Putaway","Within SLA")))))))))))</f>
        <v>GRN Processing</v>
      </c>
    </row>
    <row r="3041" customFormat="false" ht="15" hidden="false" customHeight="false" outlineLevel="0" collapsed="false">
      <c r="A3041" s="0" t="s">
        <v>8629</v>
      </c>
      <c r="B3041" s="0" t="s">
        <v>8630</v>
      </c>
      <c r="C3041" s="0" t="s">
        <v>170</v>
      </c>
      <c r="D3041" s="0" t="s">
        <v>119</v>
      </c>
      <c r="E3041" s="0" t="s">
        <v>4869</v>
      </c>
      <c r="F3041" s="0" t="s">
        <v>172</v>
      </c>
      <c r="G3041" s="0" t="s">
        <v>129</v>
      </c>
      <c r="H3041" s="17" t="n">
        <v>46277.3791666667</v>
      </c>
      <c r="I3041" s="17" t="n">
        <v>46277.40625</v>
      </c>
      <c r="J3041" s="17" t="n">
        <v>46277.4159722222</v>
      </c>
      <c r="K3041" s="17" t="n">
        <v>46277.4291666667</v>
      </c>
      <c r="L3041" s="17" t="n">
        <v>46277.4416666667</v>
      </c>
      <c r="M3041" s="17" t="n">
        <v>46277.4618055556</v>
      </c>
      <c r="N3041" s="17" t="n">
        <v>46277.4638888889</v>
      </c>
      <c r="O3041" s="17" t="n">
        <v>46277.5208333333</v>
      </c>
      <c r="P3041" s="17" t="n">
        <v>46277.5326388889</v>
      </c>
      <c r="Q3041" s="17" t="n">
        <v>46277.5416666667</v>
      </c>
      <c r="R3041" s="0" t="n">
        <v>840</v>
      </c>
      <c r="S3041" s="0" t="n">
        <v>0</v>
      </c>
      <c r="T3041" s="0" t="n">
        <v>0</v>
      </c>
      <c r="U3041" s="18" t="s">
        <v>130</v>
      </c>
      <c r="V3041" s="18" t="s">
        <v>156</v>
      </c>
      <c r="W3041" s="0" t="str">
        <f aca="false">IF(AND(X3041&gt;=6,X3041&lt;14),"A",IF(AND(X3041&gt;=14,X3041&lt;22),"B","C"))</f>
        <v>A</v>
      </c>
      <c r="X3041" s="18" t="n">
        <f aca="false">HOUR(H3041)</f>
        <v>9</v>
      </c>
      <c r="Y3041" s="18" t="n">
        <f aca="false">ROUND((I3041-H3041)*1440,0)</f>
        <v>39</v>
      </c>
      <c r="Z3041" s="18" t="n">
        <f aca="false">ROUND((J3041-I3041)*1440,0)</f>
        <v>14</v>
      </c>
      <c r="AA3041" s="18" t="n">
        <f aca="false">ROUND((K3041-J3041)*1440,0)</f>
        <v>19</v>
      </c>
      <c r="AB3041" s="18" t="n">
        <f aca="false">ROUND((L3041-K3041)*1440,0)</f>
        <v>18</v>
      </c>
      <c r="AC3041" s="18" t="n">
        <f aca="false">ROUND((M3041-L3041)*1440,0)</f>
        <v>29</v>
      </c>
      <c r="AD3041" s="18" t="n">
        <f aca="false">IF(N3041="","",ROUND((N3041-M3041)*1440,0))</f>
        <v>3</v>
      </c>
      <c r="AE3041" s="18" t="n">
        <f aca="false">IF(O3041="","",ROUND((O3041-N3041)*1440,0))</f>
        <v>82</v>
      </c>
      <c r="AF3041" s="18" t="n">
        <f aca="false">IF(P3041="","",ROUND((P3041-O3041)*1440,0))</f>
        <v>17</v>
      </c>
      <c r="AG3041" s="18" t="n">
        <f aca="false">IF(Q3041="","",ROUND((Q3041-P3041)*1440,0))</f>
        <v>13</v>
      </c>
      <c r="AH3041" s="18" t="n">
        <f aca="false">IF(Q3041="","",ROUND((Q3041-H3041)*1440,0))</f>
        <v>234</v>
      </c>
      <c r="AI3041" s="19" t="n">
        <f aca="false">ROUND(IF(O3041="",Assumptions!$B$25-K3041,O3041-K3041)*24,1)</f>
        <v>2.2</v>
      </c>
      <c r="AJ3041" s="20" t="n">
        <f aca="false">ROUND(MAX(N(Y3041)/Assumptions!$C$5, N(Z3041)/Assumptions!$C$6, N(AA3041)/Assumptions!$C$7, N(AB3041)/Assumptions!$C$8, N(AC3041)/Assumptions!$C$9, N(AD3041)/Assumptions!$C$10, N(AE3041)/Assumptions!$C$11, N(AF3041)/Assumptions!$C$12, N(AG3041)/Assumptions!$C$13),3)</f>
        <v>1.822</v>
      </c>
      <c r="AK3041" s="0" t="str">
        <f aca="false">IF(OR(U3041="Pending",U3041="On Hold"),"Open GRN (awaiting)",IF(AJ3041&lt;=1,"Within SLA",IF(ROUND(N(Y3041)/Assumptions!$C$5,3)=AJ3041,"Gate Wait",IF(ROUND(N(Z3041)/Assumptions!$C$6,3)=AJ3041,"Dock Wait",IF(ROUND(N(AA3041)/Assumptions!$C$7,3)=AJ3041,"Unloading",IF(ROUND(N(AB3041)/Assumptions!$C$8,3)=AJ3041,"Unload-to-QC Wait",IF(ROUND(N(AC3041)/Assumptions!$C$9,3)=AJ3041,"QC",IF(ROUND(N(AD3041)/Assumptions!$C$10,3)=AJ3041,"QC-to-GRN Wait",IF(ROUND(N(AE3041)/Assumptions!$C$11,3)=AJ3041,"GRN Processing",IF(ROUND(N(AF3041)/Assumptions!$C$12,3)=AJ3041,"GRN-to-Putaway Wait",IF(ROUND(N(AG3041)/Assumptions!$C$13,3)=AJ3041,"Putaway","Within SLA")))))))))))</f>
        <v>GRN Processing</v>
      </c>
    </row>
    <row r="3042" customFormat="false" ht="15" hidden="false" customHeight="false" outlineLevel="0" collapsed="false">
      <c r="A3042" s="0" t="s">
        <v>8631</v>
      </c>
      <c r="B3042" s="0" t="s">
        <v>8632</v>
      </c>
      <c r="C3042" s="0" t="s">
        <v>134</v>
      </c>
      <c r="D3042" s="0" t="s">
        <v>147</v>
      </c>
      <c r="E3042" s="0" t="s">
        <v>8633</v>
      </c>
      <c r="F3042" s="0" t="s">
        <v>149</v>
      </c>
      <c r="G3042" s="0" t="s">
        <v>167</v>
      </c>
      <c r="H3042" s="17" t="n">
        <v>46277.3791666667</v>
      </c>
      <c r="I3042" s="17" t="n">
        <v>46277.4479166667</v>
      </c>
      <c r="J3042" s="17" t="n">
        <v>46277.4583333333</v>
      </c>
      <c r="K3042" s="17" t="n">
        <v>46277.4819444444</v>
      </c>
      <c r="L3042" s="17" t="n">
        <v>46277.4868055556</v>
      </c>
      <c r="M3042" s="17" t="n">
        <v>46277.5159722222</v>
      </c>
      <c r="N3042" s="17" t="n">
        <v>46277.6152777778</v>
      </c>
      <c r="O3042" s="17" t="n">
        <v>46277.6715277778</v>
      </c>
      <c r="P3042" s="17" t="n">
        <v>46277.6840277778</v>
      </c>
      <c r="Q3042" s="17" t="n">
        <v>46277.6965277778</v>
      </c>
      <c r="R3042" s="0" t="n">
        <v>294</v>
      </c>
      <c r="S3042" s="0" t="n">
        <v>0</v>
      </c>
      <c r="T3042" s="0" t="n">
        <v>0</v>
      </c>
      <c r="U3042" s="18" t="s">
        <v>130</v>
      </c>
      <c r="V3042" s="18" t="s">
        <v>144</v>
      </c>
      <c r="W3042" s="0" t="str">
        <f aca="false">IF(AND(X3042&gt;=6,X3042&lt;14),"A",IF(AND(X3042&gt;=14,X3042&lt;22),"B","C"))</f>
        <v>A</v>
      </c>
      <c r="X3042" s="18" t="n">
        <f aca="false">HOUR(H3042)</f>
        <v>9</v>
      </c>
      <c r="Y3042" s="18" t="n">
        <f aca="false">ROUND((I3042-H3042)*1440,0)</f>
        <v>99</v>
      </c>
      <c r="Z3042" s="18" t="n">
        <f aca="false">ROUND((J3042-I3042)*1440,0)</f>
        <v>15</v>
      </c>
      <c r="AA3042" s="18" t="n">
        <f aca="false">ROUND((K3042-J3042)*1440,0)</f>
        <v>34</v>
      </c>
      <c r="AB3042" s="18" t="n">
        <f aca="false">ROUND((L3042-K3042)*1440,0)</f>
        <v>7</v>
      </c>
      <c r="AC3042" s="18" t="n">
        <f aca="false">ROUND((M3042-L3042)*1440,0)</f>
        <v>42</v>
      </c>
      <c r="AD3042" s="18" t="n">
        <f aca="false">IF(N3042="","",ROUND((N3042-M3042)*1440,0))</f>
        <v>143</v>
      </c>
      <c r="AE3042" s="18" t="n">
        <f aca="false">IF(O3042="","",ROUND((O3042-N3042)*1440,0))</f>
        <v>81</v>
      </c>
      <c r="AF3042" s="18" t="n">
        <f aca="false">IF(P3042="","",ROUND((P3042-O3042)*1440,0))</f>
        <v>18</v>
      </c>
      <c r="AG3042" s="18" t="n">
        <f aca="false">IF(Q3042="","",ROUND((Q3042-P3042)*1440,0))</f>
        <v>18</v>
      </c>
      <c r="AH3042" s="18" t="n">
        <f aca="false">IF(Q3042="","",ROUND((Q3042-H3042)*1440,0))</f>
        <v>457</v>
      </c>
      <c r="AI3042" s="19" t="n">
        <f aca="false">ROUND(IF(O3042="",Assumptions!$B$25-K3042,O3042-K3042)*24,1)</f>
        <v>4.6</v>
      </c>
      <c r="AJ3042" s="20" t="n">
        <f aca="false">ROUND(MAX(N(Y3042)/Assumptions!$C$5, N(Z3042)/Assumptions!$C$6, N(AA3042)/Assumptions!$C$7, N(AB3042)/Assumptions!$C$8, N(AC3042)/Assumptions!$C$9, N(AD3042)/Assumptions!$C$10, N(AE3042)/Assumptions!$C$11, N(AF3042)/Assumptions!$C$12, N(AG3042)/Assumptions!$C$13),3)</f>
        <v>4.767</v>
      </c>
      <c r="AK3042" s="0" t="str">
        <f aca="false">IF(OR(U3042="Pending",U3042="On Hold"),"Open GRN (awaiting)",IF(AJ3042&lt;=1,"Within SLA",IF(ROUND(N(Y3042)/Assumptions!$C$5,3)=AJ3042,"Gate Wait",IF(ROUND(N(Z3042)/Assumptions!$C$6,3)=AJ3042,"Dock Wait",IF(ROUND(N(AA3042)/Assumptions!$C$7,3)=AJ3042,"Unloading",IF(ROUND(N(AB3042)/Assumptions!$C$8,3)=AJ3042,"Unload-to-QC Wait",IF(ROUND(N(AC3042)/Assumptions!$C$9,3)=AJ3042,"QC",IF(ROUND(N(AD3042)/Assumptions!$C$10,3)=AJ3042,"QC-to-GRN Wait",IF(ROUND(N(AE3042)/Assumptions!$C$11,3)=AJ3042,"GRN Processing",IF(ROUND(N(AF3042)/Assumptions!$C$12,3)=AJ3042,"GRN-to-Putaway Wait",IF(ROUND(N(AG3042)/Assumptions!$C$13,3)=AJ3042,"Putaway","Within SLA")))))))))))</f>
        <v>QC-to-GRN Wait</v>
      </c>
    </row>
    <row r="3043" customFormat="false" ht="15" hidden="false" customHeight="false" outlineLevel="0" collapsed="false">
      <c r="A3043" s="0" t="s">
        <v>8634</v>
      </c>
      <c r="B3043" s="0" t="s">
        <v>8635</v>
      </c>
      <c r="C3043" s="0" t="s">
        <v>286</v>
      </c>
      <c r="D3043" s="0" t="s">
        <v>119</v>
      </c>
      <c r="E3043" s="0" t="s">
        <v>7403</v>
      </c>
      <c r="F3043" s="0" t="s">
        <v>121</v>
      </c>
      <c r="G3043" s="0" t="s">
        <v>129</v>
      </c>
      <c r="H3043" s="17" t="n">
        <v>46277.3972222222</v>
      </c>
      <c r="I3043" s="17" t="n">
        <v>46277.4145833333</v>
      </c>
      <c r="J3043" s="17" t="n">
        <v>46277.425</v>
      </c>
      <c r="K3043" s="17" t="n">
        <v>46277.4444444445</v>
      </c>
      <c r="L3043" s="17" t="n">
        <v>46277.4534722222</v>
      </c>
      <c r="M3043" s="17" t="n">
        <v>46277.4784722222</v>
      </c>
      <c r="N3043" s="17" t="n">
        <v>46277.5069444445</v>
      </c>
      <c r="O3043" s="17" t="n">
        <v>46277.5951388889</v>
      </c>
      <c r="P3043" s="17" t="n">
        <v>46277.6090277778</v>
      </c>
      <c r="Q3043" s="17" t="n">
        <v>46277.6215277778</v>
      </c>
      <c r="R3043" s="0" t="n">
        <v>216</v>
      </c>
      <c r="S3043" s="0" t="n">
        <v>0</v>
      </c>
      <c r="T3043" s="0" t="n">
        <v>0</v>
      </c>
      <c r="U3043" s="18" t="s">
        <v>130</v>
      </c>
      <c r="V3043" s="18" t="s">
        <v>156</v>
      </c>
      <c r="W3043" s="0" t="str">
        <f aca="false">IF(AND(X3043&gt;=6,X3043&lt;14),"A",IF(AND(X3043&gt;=14,X3043&lt;22),"B","C"))</f>
        <v>A</v>
      </c>
      <c r="X3043" s="18" t="n">
        <f aca="false">HOUR(H3043)</f>
        <v>9</v>
      </c>
      <c r="Y3043" s="18" t="n">
        <f aca="false">ROUND((I3043-H3043)*1440,0)</f>
        <v>25</v>
      </c>
      <c r="Z3043" s="18" t="n">
        <f aca="false">ROUND((J3043-I3043)*1440,0)</f>
        <v>15</v>
      </c>
      <c r="AA3043" s="18" t="n">
        <f aca="false">ROUND((K3043-J3043)*1440,0)</f>
        <v>28</v>
      </c>
      <c r="AB3043" s="18" t="n">
        <f aca="false">ROUND((L3043-K3043)*1440,0)</f>
        <v>13</v>
      </c>
      <c r="AC3043" s="18" t="n">
        <f aca="false">ROUND((M3043-L3043)*1440,0)</f>
        <v>36</v>
      </c>
      <c r="AD3043" s="18" t="n">
        <f aca="false">IF(N3043="","",ROUND((N3043-M3043)*1440,0))</f>
        <v>41</v>
      </c>
      <c r="AE3043" s="18" t="n">
        <f aca="false">IF(O3043="","",ROUND((O3043-N3043)*1440,0))</f>
        <v>127</v>
      </c>
      <c r="AF3043" s="18" t="n">
        <f aca="false">IF(P3043="","",ROUND((P3043-O3043)*1440,0))</f>
        <v>20</v>
      </c>
      <c r="AG3043" s="18" t="n">
        <f aca="false">IF(Q3043="","",ROUND((Q3043-P3043)*1440,0))</f>
        <v>18</v>
      </c>
      <c r="AH3043" s="18" t="n">
        <f aca="false">IF(Q3043="","",ROUND((Q3043-H3043)*1440,0))</f>
        <v>323</v>
      </c>
      <c r="AI3043" s="19" t="n">
        <f aca="false">ROUND(IF(O3043="",Assumptions!$B$25-K3043,O3043-K3043)*24,1)</f>
        <v>3.6</v>
      </c>
      <c r="AJ3043" s="20" t="n">
        <f aca="false">ROUND(MAX(N(Y3043)/Assumptions!$C$5, N(Z3043)/Assumptions!$C$6, N(AA3043)/Assumptions!$C$7, N(AB3043)/Assumptions!$C$8, N(AC3043)/Assumptions!$C$9, N(AD3043)/Assumptions!$C$10, N(AE3043)/Assumptions!$C$11, N(AF3043)/Assumptions!$C$12, N(AG3043)/Assumptions!$C$13),3)</f>
        <v>2.822</v>
      </c>
      <c r="AK3043" s="0" t="str">
        <f aca="false">IF(OR(U3043="Pending",U3043="On Hold"),"Open GRN (awaiting)",IF(AJ3043&lt;=1,"Within SLA",IF(ROUND(N(Y3043)/Assumptions!$C$5,3)=AJ3043,"Gate Wait",IF(ROUND(N(Z3043)/Assumptions!$C$6,3)=AJ3043,"Dock Wait",IF(ROUND(N(AA3043)/Assumptions!$C$7,3)=AJ3043,"Unloading",IF(ROUND(N(AB3043)/Assumptions!$C$8,3)=AJ3043,"Unload-to-QC Wait",IF(ROUND(N(AC3043)/Assumptions!$C$9,3)=AJ3043,"QC",IF(ROUND(N(AD3043)/Assumptions!$C$10,3)=AJ3043,"QC-to-GRN Wait",IF(ROUND(N(AE3043)/Assumptions!$C$11,3)=AJ3043,"GRN Processing",IF(ROUND(N(AF3043)/Assumptions!$C$12,3)=AJ3043,"GRN-to-Putaway Wait",IF(ROUND(N(AG3043)/Assumptions!$C$13,3)=AJ3043,"Putaway","Within SLA")))))))))))</f>
        <v>GRN Processing</v>
      </c>
    </row>
    <row r="3044" customFormat="false" ht="15" hidden="false" customHeight="false" outlineLevel="0" collapsed="false">
      <c r="A3044" s="0" t="s">
        <v>8636</v>
      </c>
      <c r="B3044" s="0" t="s">
        <v>8637</v>
      </c>
      <c r="C3044" s="0" t="s">
        <v>159</v>
      </c>
      <c r="D3044" s="0" t="s">
        <v>119</v>
      </c>
      <c r="E3044" s="0" t="s">
        <v>8638</v>
      </c>
      <c r="F3044" s="0" t="s">
        <v>128</v>
      </c>
      <c r="G3044" s="0" t="s">
        <v>122</v>
      </c>
      <c r="H3044" s="17" t="n">
        <v>46277.3979166667</v>
      </c>
      <c r="I3044" s="17" t="n">
        <v>46277.4173611111</v>
      </c>
      <c r="J3044" s="17" t="n">
        <v>46277.4243055556</v>
      </c>
      <c r="K3044" s="17" t="n">
        <v>46277.4381944445</v>
      </c>
      <c r="L3044" s="17" t="n">
        <v>46277.4513888889</v>
      </c>
      <c r="M3044" s="17" t="n">
        <v>46277.4784722222</v>
      </c>
      <c r="N3044" s="17" t="n">
        <v>46277.4902777778</v>
      </c>
      <c r="O3044" s="17" t="n">
        <v>46277.5013888889</v>
      </c>
      <c r="P3044" s="17" t="n">
        <v>46277.5090277778</v>
      </c>
      <c r="Q3044" s="17" t="n">
        <v>46277.5152777778</v>
      </c>
      <c r="R3044" s="0" t="n">
        <v>153</v>
      </c>
      <c r="S3044" s="0" t="n">
        <v>0</v>
      </c>
      <c r="T3044" s="0" t="n">
        <v>0</v>
      </c>
      <c r="U3044" s="18" t="s">
        <v>130</v>
      </c>
      <c r="V3044" s="18" t="s">
        <v>144</v>
      </c>
      <c r="W3044" s="0" t="str">
        <f aca="false">IF(AND(X3044&gt;=6,X3044&lt;14),"A",IF(AND(X3044&gt;=14,X3044&lt;22),"B","C"))</f>
        <v>A</v>
      </c>
      <c r="X3044" s="18" t="n">
        <f aca="false">HOUR(H3044)</f>
        <v>9</v>
      </c>
      <c r="Y3044" s="18" t="n">
        <f aca="false">ROUND((I3044-H3044)*1440,0)</f>
        <v>28</v>
      </c>
      <c r="Z3044" s="18" t="n">
        <f aca="false">ROUND((J3044-I3044)*1440,0)</f>
        <v>10</v>
      </c>
      <c r="AA3044" s="18" t="n">
        <f aca="false">ROUND((K3044-J3044)*1440,0)</f>
        <v>20</v>
      </c>
      <c r="AB3044" s="18" t="n">
        <f aca="false">ROUND((L3044-K3044)*1440,0)</f>
        <v>19</v>
      </c>
      <c r="AC3044" s="18" t="n">
        <f aca="false">ROUND((M3044-L3044)*1440,0)</f>
        <v>39</v>
      </c>
      <c r="AD3044" s="18" t="n">
        <f aca="false">IF(N3044="","",ROUND((N3044-M3044)*1440,0))</f>
        <v>17</v>
      </c>
      <c r="AE3044" s="18" t="n">
        <f aca="false">IF(O3044="","",ROUND((O3044-N3044)*1440,0))</f>
        <v>16</v>
      </c>
      <c r="AF3044" s="18" t="n">
        <f aca="false">IF(P3044="","",ROUND((P3044-O3044)*1440,0))</f>
        <v>11</v>
      </c>
      <c r="AG3044" s="18" t="n">
        <f aca="false">IF(Q3044="","",ROUND((Q3044-P3044)*1440,0))</f>
        <v>9</v>
      </c>
      <c r="AH3044" s="18" t="n">
        <f aca="false">IF(Q3044="","",ROUND((Q3044-H3044)*1440,0))</f>
        <v>169</v>
      </c>
      <c r="AI3044" s="19" t="n">
        <f aca="false">ROUND(IF(O3044="",Assumptions!$B$25-K3044,O3044-K3044)*24,1)</f>
        <v>1.5</v>
      </c>
      <c r="AJ3044" s="20" t="n">
        <f aca="false">ROUND(MAX(N(Y3044)/Assumptions!$C$5, N(Z3044)/Assumptions!$C$6, N(AA3044)/Assumptions!$C$7, N(AB3044)/Assumptions!$C$8, N(AC3044)/Assumptions!$C$9, N(AD3044)/Assumptions!$C$10, N(AE3044)/Assumptions!$C$11, N(AF3044)/Assumptions!$C$12, N(AG3044)/Assumptions!$C$13),3)</f>
        <v>1.267</v>
      </c>
      <c r="AK3044" s="0" t="str">
        <f aca="false">IF(OR(U3044="Pending",U3044="On Hold"),"Open GRN (awaiting)",IF(AJ3044&lt;=1,"Within SLA",IF(ROUND(N(Y3044)/Assumptions!$C$5,3)=AJ3044,"Gate Wait",IF(ROUND(N(Z3044)/Assumptions!$C$6,3)=AJ3044,"Dock Wait",IF(ROUND(N(AA3044)/Assumptions!$C$7,3)=AJ3044,"Unloading",IF(ROUND(N(AB3044)/Assumptions!$C$8,3)=AJ3044,"Unload-to-QC Wait",IF(ROUND(N(AC3044)/Assumptions!$C$9,3)=AJ3044,"QC",IF(ROUND(N(AD3044)/Assumptions!$C$10,3)=AJ3044,"QC-to-GRN Wait",IF(ROUND(N(AE3044)/Assumptions!$C$11,3)=AJ3044,"GRN Processing",IF(ROUND(N(AF3044)/Assumptions!$C$12,3)=AJ3044,"GRN-to-Putaway Wait",IF(ROUND(N(AG3044)/Assumptions!$C$13,3)=AJ3044,"Putaway","Within SLA")))))))))))</f>
        <v>Unload-to-QC Wait</v>
      </c>
    </row>
    <row r="3045" customFormat="false" ht="15" hidden="false" customHeight="false" outlineLevel="0" collapsed="false">
      <c r="A3045" s="0" t="s">
        <v>8639</v>
      </c>
      <c r="B3045" s="0" t="s">
        <v>8640</v>
      </c>
      <c r="C3045" s="0" t="s">
        <v>134</v>
      </c>
      <c r="D3045" s="0" t="s">
        <v>147</v>
      </c>
      <c r="E3045" s="0" t="s">
        <v>2112</v>
      </c>
      <c r="F3045" s="0" t="s">
        <v>149</v>
      </c>
      <c r="G3045" s="0" t="s">
        <v>167</v>
      </c>
      <c r="H3045" s="17" t="n">
        <v>46277.4201388889</v>
      </c>
      <c r="I3045" s="17" t="n">
        <v>46277.4513888889</v>
      </c>
      <c r="J3045" s="17" t="n">
        <v>46277.4548611111</v>
      </c>
      <c r="K3045" s="17" t="n">
        <v>46277.4784722222</v>
      </c>
      <c r="L3045" s="17" t="n">
        <v>46277.4958333333</v>
      </c>
      <c r="M3045" s="17" t="n">
        <v>46277.5069444445</v>
      </c>
      <c r="N3045" s="17"/>
      <c r="O3045" s="17"/>
      <c r="P3045" s="17"/>
      <c r="Q3045" s="17"/>
      <c r="R3045" s="0" t="n">
        <v>547</v>
      </c>
      <c r="S3045" s="0" t="n">
        <v>0</v>
      </c>
      <c r="T3045" s="0" t="n">
        <v>0</v>
      </c>
      <c r="U3045" s="18" t="s">
        <v>8544</v>
      </c>
      <c r="V3045" s="18" t="s">
        <v>156</v>
      </c>
      <c r="W3045" s="0" t="str">
        <f aca="false">IF(AND(X3045&gt;=6,X3045&lt;14),"A",IF(AND(X3045&gt;=14,X3045&lt;22),"B","C"))</f>
        <v>A</v>
      </c>
      <c r="X3045" s="18" t="n">
        <f aca="false">HOUR(H3045)</f>
        <v>10</v>
      </c>
      <c r="Y3045" s="18" t="n">
        <f aca="false">ROUND((I3045-H3045)*1440,0)</f>
        <v>45</v>
      </c>
      <c r="Z3045" s="18" t="n">
        <f aca="false">ROUND((J3045-I3045)*1440,0)</f>
        <v>5</v>
      </c>
      <c r="AA3045" s="18" t="n">
        <f aca="false">ROUND((K3045-J3045)*1440,0)</f>
        <v>34</v>
      </c>
      <c r="AB3045" s="18" t="n">
        <f aca="false">ROUND((L3045-K3045)*1440,0)</f>
        <v>25</v>
      </c>
      <c r="AC3045" s="18" t="n">
        <f aca="false">ROUND((M3045-L3045)*1440,0)</f>
        <v>16</v>
      </c>
      <c r="AD3045" s="0" t="str">
        <f aca="false">IF(N3045="","",ROUND((N3045-M3045)*1440,0))</f>
        <v/>
      </c>
      <c r="AE3045" s="0" t="str">
        <f aca="false">IF(O3045="","",ROUND((O3045-N3045)*1440,0))</f>
        <v/>
      </c>
      <c r="AF3045" s="0" t="str">
        <f aca="false">IF(P3045="","",ROUND((P3045-O3045)*1440,0))</f>
        <v/>
      </c>
      <c r="AG3045" s="0" t="str">
        <f aca="false">IF(Q3045="","",ROUND((Q3045-P3045)*1440,0))</f>
        <v/>
      </c>
      <c r="AH3045" s="0" t="str">
        <f aca="false">IF(Q3045="","",ROUND((Q3045-H3045)*1440,0))</f>
        <v/>
      </c>
      <c r="AI3045" s="19" t="n">
        <f aca="false">ROUND(IF(O3045="",Assumptions!$B$25-K3045,O3045-K3045)*24,1)</f>
        <v>476.5</v>
      </c>
      <c r="AJ3045" s="20" t="n">
        <f aca="false">ROUND(MAX(N(Y3045)/Assumptions!$C$5, N(Z3045)/Assumptions!$C$6, N(AA3045)/Assumptions!$C$7, N(AB3045)/Assumptions!$C$8, N(AC3045)/Assumptions!$C$9, N(AD3045)/Assumptions!$C$10, N(AE3045)/Assumptions!$C$11, N(AF3045)/Assumptions!$C$12, N(AG3045)/Assumptions!$C$13),3)</f>
        <v>1.667</v>
      </c>
      <c r="AK3045" s="0" t="str">
        <f aca="false">IF(OR(U3045="Pending",U3045="On Hold"),"Open GRN (awaiting)",IF(AJ3045&lt;=1,"Within SLA",IF(ROUND(N(Y3045)/Assumptions!$C$5,3)=AJ3045,"Gate Wait",IF(ROUND(N(Z3045)/Assumptions!$C$6,3)=AJ3045,"Dock Wait",IF(ROUND(N(AA3045)/Assumptions!$C$7,3)=AJ3045,"Unloading",IF(ROUND(N(AB3045)/Assumptions!$C$8,3)=AJ3045,"Unload-to-QC Wait",IF(ROUND(N(AC3045)/Assumptions!$C$9,3)=AJ3045,"QC",IF(ROUND(N(AD3045)/Assumptions!$C$10,3)=AJ3045,"QC-to-GRN Wait",IF(ROUND(N(AE3045)/Assumptions!$C$11,3)=AJ3045,"GRN Processing",IF(ROUND(N(AF3045)/Assumptions!$C$12,3)=AJ3045,"GRN-to-Putaway Wait",IF(ROUND(N(AG3045)/Assumptions!$C$13,3)=AJ3045,"Putaway","Within SLA")))))))))))</f>
        <v>Open GRN (awaiting)</v>
      </c>
    </row>
    <row r="3046" customFormat="false" ht="15" hidden="false" customHeight="false" outlineLevel="0" collapsed="false">
      <c r="A3046" s="0" t="s">
        <v>8641</v>
      </c>
      <c r="B3046" s="0" t="s">
        <v>8642</v>
      </c>
      <c r="C3046" s="0" t="s">
        <v>184</v>
      </c>
      <c r="D3046" s="0" t="s">
        <v>119</v>
      </c>
      <c r="E3046" s="0" t="s">
        <v>8643</v>
      </c>
      <c r="F3046" s="0" t="s">
        <v>177</v>
      </c>
      <c r="G3046" s="0" t="s">
        <v>122</v>
      </c>
      <c r="H3046" s="17" t="n">
        <v>46277.4229166667</v>
      </c>
      <c r="I3046" s="17" t="n">
        <v>46277.4513888889</v>
      </c>
      <c r="J3046" s="17" t="n">
        <v>46277.4527777778</v>
      </c>
      <c r="K3046" s="17" t="n">
        <v>46277.4680555556</v>
      </c>
      <c r="L3046" s="17" t="n">
        <v>46277.4791666667</v>
      </c>
      <c r="M3046" s="17" t="n">
        <v>46277.4951388889</v>
      </c>
      <c r="N3046" s="17" t="n">
        <v>46277.5354166667</v>
      </c>
      <c r="O3046" s="17" t="n">
        <v>46277.5458333333</v>
      </c>
      <c r="P3046" s="17" t="n">
        <v>46277.5708333333</v>
      </c>
      <c r="Q3046" s="17" t="n">
        <v>46277.5819444444</v>
      </c>
      <c r="R3046" s="0" t="n">
        <v>484</v>
      </c>
      <c r="S3046" s="0" t="n">
        <v>0</v>
      </c>
      <c r="T3046" s="0" t="n">
        <v>0</v>
      </c>
      <c r="U3046" s="18" t="s">
        <v>130</v>
      </c>
      <c r="V3046" s="18" t="s">
        <v>156</v>
      </c>
      <c r="W3046" s="0" t="str">
        <f aca="false">IF(AND(X3046&gt;=6,X3046&lt;14),"A",IF(AND(X3046&gt;=14,X3046&lt;22),"B","C"))</f>
        <v>A</v>
      </c>
      <c r="X3046" s="18" t="n">
        <f aca="false">HOUR(H3046)</f>
        <v>10</v>
      </c>
      <c r="Y3046" s="18" t="n">
        <f aca="false">ROUND((I3046-H3046)*1440,0)</f>
        <v>41</v>
      </c>
      <c r="Z3046" s="18" t="n">
        <f aca="false">ROUND((J3046-I3046)*1440,0)</f>
        <v>2</v>
      </c>
      <c r="AA3046" s="18" t="n">
        <f aca="false">ROUND((K3046-J3046)*1440,0)</f>
        <v>22</v>
      </c>
      <c r="AB3046" s="18" t="n">
        <f aca="false">ROUND((L3046-K3046)*1440,0)</f>
        <v>16</v>
      </c>
      <c r="AC3046" s="18" t="n">
        <f aca="false">ROUND((M3046-L3046)*1440,0)</f>
        <v>23</v>
      </c>
      <c r="AD3046" s="18" t="n">
        <f aca="false">IF(N3046="","",ROUND((N3046-M3046)*1440,0))</f>
        <v>58</v>
      </c>
      <c r="AE3046" s="18" t="n">
        <f aca="false">IF(O3046="","",ROUND((O3046-N3046)*1440,0))</f>
        <v>15</v>
      </c>
      <c r="AF3046" s="18" t="n">
        <f aca="false">IF(P3046="","",ROUND((P3046-O3046)*1440,0))</f>
        <v>36</v>
      </c>
      <c r="AG3046" s="18" t="n">
        <f aca="false">IF(Q3046="","",ROUND((Q3046-P3046)*1440,0))</f>
        <v>16</v>
      </c>
      <c r="AH3046" s="18" t="n">
        <f aca="false">IF(Q3046="","",ROUND((Q3046-H3046)*1440,0))</f>
        <v>229</v>
      </c>
      <c r="AI3046" s="19" t="n">
        <f aca="false">ROUND(IF(O3046="",Assumptions!$B$25-K3046,O3046-K3046)*24,1)</f>
        <v>1.9</v>
      </c>
      <c r="AJ3046" s="20" t="n">
        <f aca="false">ROUND(MAX(N(Y3046)/Assumptions!$C$5, N(Z3046)/Assumptions!$C$6, N(AA3046)/Assumptions!$C$7, N(AB3046)/Assumptions!$C$8, N(AC3046)/Assumptions!$C$9, N(AD3046)/Assumptions!$C$10, N(AE3046)/Assumptions!$C$11, N(AF3046)/Assumptions!$C$12, N(AG3046)/Assumptions!$C$13),3)</f>
        <v>1.933</v>
      </c>
      <c r="AK3046" s="0" t="str">
        <f aca="false">IF(OR(U3046="Pending",U3046="On Hold"),"Open GRN (awaiting)",IF(AJ3046&lt;=1,"Within SLA",IF(ROUND(N(Y3046)/Assumptions!$C$5,3)=AJ3046,"Gate Wait",IF(ROUND(N(Z3046)/Assumptions!$C$6,3)=AJ3046,"Dock Wait",IF(ROUND(N(AA3046)/Assumptions!$C$7,3)=AJ3046,"Unloading",IF(ROUND(N(AB3046)/Assumptions!$C$8,3)=AJ3046,"Unload-to-QC Wait",IF(ROUND(N(AC3046)/Assumptions!$C$9,3)=AJ3046,"QC",IF(ROUND(N(AD3046)/Assumptions!$C$10,3)=AJ3046,"QC-to-GRN Wait",IF(ROUND(N(AE3046)/Assumptions!$C$11,3)=AJ3046,"GRN Processing",IF(ROUND(N(AF3046)/Assumptions!$C$12,3)=AJ3046,"GRN-to-Putaway Wait",IF(ROUND(N(AG3046)/Assumptions!$C$13,3)=AJ3046,"Putaway","Within SLA")))))))))))</f>
        <v>QC-to-GRN Wait</v>
      </c>
    </row>
    <row r="3047" customFormat="false" ht="15" hidden="false" customHeight="false" outlineLevel="0" collapsed="false">
      <c r="A3047" s="0" t="s">
        <v>8644</v>
      </c>
      <c r="B3047" s="0" t="s">
        <v>8645</v>
      </c>
      <c r="C3047" s="0" t="s">
        <v>175</v>
      </c>
      <c r="D3047" s="0" t="s">
        <v>147</v>
      </c>
      <c r="E3047" s="0" t="s">
        <v>8646</v>
      </c>
      <c r="F3047" s="0" t="s">
        <v>172</v>
      </c>
      <c r="G3047" s="0" t="s">
        <v>150</v>
      </c>
      <c r="H3047" s="17" t="n">
        <v>46277.4354166667</v>
      </c>
      <c r="I3047" s="17" t="n">
        <v>46277.4486111111</v>
      </c>
      <c r="J3047" s="17" t="n">
        <v>46277.4534722222</v>
      </c>
      <c r="K3047" s="17" t="n">
        <v>46277.4722222222</v>
      </c>
      <c r="L3047" s="17" t="n">
        <v>46277.4770833333</v>
      </c>
      <c r="M3047" s="17" t="n">
        <v>46277.5006944445</v>
      </c>
      <c r="N3047" s="17" t="n">
        <v>46277.5097222222</v>
      </c>
      <c r="O3047" s="17" t="n">
        <v>46277.5201388889</v>
      </c>
      <c r="P3047" s="17" t="n">
        <v>46277.5361111111</v>
      </c>
      <c r="Q3047" s="17" t="n">
        <v>46277.5583333333</v>
      </c>
      <c r="R3047" s="0" t="n">
        <v>87</v>
      </c>
      <c r="S3047" s="0" t="n">
        <v>0</v>
      </c>
      <c r="T3047" s="0" t="n">
        <v>0</v>
      </c>
      <c r="U3047" s="18" t="s">
        <v>130</v>
      </c>
      <c r="V3047" s="18" t="s">
        <v>144</v>
      </c>
      <c r="W3047" s="0" t="str">
        <f aca="false">IF(AND(X3047&gt;=6,X3047&lt;14),"A",IF(AND(X3047&gt;=14,X3047&lt;22),"B","C"))</f>
        <v>A</v>
      </c>
      <c r="X3047" s="18" t="n">
        <f aca="false">HOUR(H3047)</f>
        <v>10</v>
      </c>
      <c r="Y3047" s="18" t="n">
        <f aca="false">ROUND((I3047-H3047)*1440,0)</f>
        <v>19</v>
      </c>
      <c r="Z3047" s="18" t="n">
        <f aca="false">ROUND((J3047-I3047)*1440,0)</f>
        <v>7</v>
      </c>
      <c r="AA3047" s="18" t="n">
        <f aca="false">ROUND((K3047-J3047)*1440,0)</f>
        <v>27</v>
      </c>
      <c r="AB3047" s="18" t="n">
        <f aca="false">ROUND((L3047-K3047)*1440,0)</f>
        <v>7</v>
      </c>
      <c r="AC3047" s="18" t="n">
        <f aca="false">ROUND((M3047-L3047)*1440,0)</f>
        <v>34</v>
      </c>
      <c r="AD3047" s="18" t="n">
        <f aca="false">IF(N3047="","",ROUND((N3047-M3047)*1440,0))</f>
        <v>13</v>
      </c>
      <c r="AE3047" s="18" t="n">
        <f aca="false">IF(O3047="","",ROUND((O3047-N3047)*1440,0))</f>
        <v>15</v>
      </c>
      <c r="AF3047" s="18" t="n">
        <f aca="false">IF(P3047="","",ROUND((P3047-O3047)*1440,0))</f>
        <v>23</v>
      </c>
      <c r="AG3047" s="18" t="n">
        <f aca="false">IF(Q3047="","",ROUND((Q3047-P3047)*1440,0))</f>
        <v>32</v>
      </c>
      <c r="AH3047" s="18" t="n">
        <f aca="false">IF(Q3047="","",ROUND((Q3047-H3047)*1440,0))</f>
        <v>177</v>
      </c>
      <c r="AI3047" s="19" t="n">
        <f aca="false">ROUND(IF(O3047="",Assumptions!$B$25-K3047,O3047-K3047)*24,1)</f>
        <v>1.2</v>
      </c>
      <c r="AJ3047" s="20" t="n">
        <f aca="false">ROUND(MAX(N(Y3047)/Assumptions!$C$5, N(Z3047)/Assumptions!$C$6, N(AA3047)/Assumptions!$C$7, N(AB3047)/Assumptions!$C$8, N(AC3047)/Assumptions!$C$9, N(AD3047)/Assumptions!$C$10, N(AE3047)/Assumptions!$C$11, N(AF3047)/Assumptions!$C$12, N(AG3047)/Assumptions!$C$13),3)</f>
        <v>1.15</v>
      </c>
      <c r="AK3047" s="0" t="str">
        <f aca="false">IF(OR(U3047="Pending",U3047="On Hold"),"Open GRN (awaiting)",IF(AJ3047&lt;=1,"Within SLA",IF(ROUND(N(Y3047)/Assumptions!$C$5,3)=AJ3047,"Gate Wait",IF(ROUND(N(Z3047)/Assumptions!$C$6,3)=AJ3047,"Dock Wait",IF(ROUND(N(AA3047)/Assumptions!$C$7,3)=AJ3047,"Unloading",IF(ROUND(N(AB3047)/Assumptions!$C$8,3)=AJ3047,"Unload-to-QC Wait",IF(ROUND(N(AC3047)/Assumptions!$C$9,3)=AJ3047,"QC",IF(ROUND(N(AD3047)/Assumptions!$C$10,3)=AJ3047,"QC-to-GRN Wait",IF(ROUND(N(AE3047)/Assumptions!$C$11,3)=AJ3047,"GRN Processing",IF(ROUND(N(AF3047)/Assumptions!$C$12,3)=AJ3047,"GRN-to-Putaway Wait",IF(ROUND(N(AG3047)/Assumptions!$C$13,3)=AJ3047,"Putaway","Within SLA")))))))))))</f>
        <v>GRN-to-Putaway Wait</v>
      </c>
    </row>
    <row r="3048" customFormat="false" ht="15" hidden="false" customHeight="false" outlineLevel="0" collapsed="false">
      <c r="A3048" s="0" t="s">
        <v>8647</v>
      </c>
      <c r="B3048" s="0" t="s">
        <v>8648</v>
      </c>
      <c r="C3048" s="0" t="s">
        <v>153</v>
      </c>
      <c r="D3048" s="0" t="s">
        <v>147</v>
      </c>
      <c r="E3048" s="0" t="s">
        <v>8649</v>
      </c>
      <c r="F3048" s="0" t="s">
        <v>155</v>
      </c>
      <c r="G3048" s="0" t="s">
        <v>150</v>
      </c>
      <c r="H3048" s="17" t="n">
        <v>46277.4368055556</v>
      </c>
      <c r="I3048" s="17" t="n">
        <v>46277.5034722222</v>
      </c>
      <c r="J3048" s="17" t="n">
        <v>46277.5118055556</v>
      </c>
      <c r="K3048" s="17" t="n">
        <v>46277.5361111111</v>
      </c>
      <c r="L3048" s="17" t="n">
        <v>46277.5465277778</v>
      </c>
      <c r="M3048" s="17" t="n">
        <v>46277.5854166667</v>
      </c>
      <c r="N3048" s="17" t="n">
        <v>46277.6472222222</v>
      </c>
      <c r="O3048" s="17" t="n">
        <v>46277.6645833333</v>
      </c>
      <c r="P3048" s="17" t="n">
        <v>46277.6694444444</v>
      </c>
      <c r="Q3048" s="17" t="n">
        <v>46277.6784722222</v>
      </c>
      <c r="R3048" s="0" t="n">
        <v>597</v>
      </c>
      <c r="S3048" s="0" t="n">
        <v>0</v>
      </c>
      <c r="T3048" s="0" t="n">
        <v>0</v>
      </c>
      <c r="U3048" s="18" t="s">
        <v>130</v>
      </c>
      <c r="V3048" s="18" t="s">
        <v>139</v>
      </c>
      <c r="W3048" s="0" t="str">
        <f aca="false">IF(AND(X3048&gt;=6,X3048&lt;14),"A",IF(AND(X3048&gt;=14,X3048&lt;22),"B","C"))</f>
        <v>A</v>
      </c>
      <c r="X3048" s="18" t="n">
        <f aca="false">HOUR(H3048)</f>
        <v>10</v>
      </c>
      <c r="Y3048" s="18" t="n">
        <f aca="false">ROUND((I3048-H3048)*1440,0)</f>
        <v>96</v>
      </c>
      <c r="Z3048" s="18" t="n">
        <f aca="false">ROUND((J3048-I3048)*1440,0)</f>
        <v>12</v>
      </c>
      <c r="AA3048" s="18" t="n">
        <f aca="false">ROUND((K3048-J3048)*1440,0)</f>
        <v>35</v>
      </c>
      <c r="AB3048" s="18" t="n">
        <f aca="false">ROUND((L3048-K3048)*1440,0)</f>
        <v>15</v>
      </c>
      <c r="AC3048" s="18" t="n">
        <f aca="false">ROUND((M3048-L3048)*1440,0)</f>
        <v>56</v>
      </c>
      <c r="AD3048" s="18" t="n">
        <f aca="false">IF(N3048="","",ROUND((N3048-M3048)*1440,0))</f>
        <v>89</v>
      </c>
      <c r="AE3048" s="18" t="n">
        <f aca="false">IF(O3048="","",ROUND((O3048-N3048)*1440,0))</f>
        <v>25</v>
      </c>
      <c r="AF3048" s="18" t="n">
        <f aca="false">IF(P3048="","",ROUND((P3048-O3048)*1440,0))</f>
        <v>7</v>
      </c>
      <c r="AG3048" s="18" t="n">
        <f aca="false">IF(Q3048="","",ROUND((Q3048-P3048)*1440,0))</f>
        <v>13</v>
      </c>
      <c r="AH3048" s="18" t="n">
        <f aca="false">IF(Q3048="","",ROUND((Q3048-H3048)*1440,0))</f>
        <v>348</v>
      </c>
      <c r="AI3048" s="19" t="n">
        <f aca="false">ROUND(IF(O3048="",Assumptions!$B$25-K3048,O3048-K3048)*24,1)</f>
        <v>3.1</v>
      </c>
      <c r="AJ3048" s="20" t="n">
        <f aca="false">ROUND(MAX(N(Y3048)/Assumptions!$C$5, N(Z3048)/Assumptions!$C$6, N(AA3048)/Assumptions!$C$7, N(AB3048)/Assumptions!$C$8, N(AC3048)/Assumptions!$C$9, N(AD3048)/Assumptions!$C$10, N(AE3048)/Assumptions!$C$11, N(AF3048)/Assumptions!$C$12, N(AG3048)/Assumptions!$C$13),3)</f>
        <v>3.2</v>
      </c>
      <c r="AK3048" s="0" t="str">
        <f aca="false">IF(OR(U3048="Pending",U3048="On Hold"),"Open GRN (awaiting)",IF(AJ3048&lt;=1,"Within SLA",IF(ROUND(N(Y3048)/Assumptions!$C$5,3)=AJ3048,"Gate Wait",IF(ROUND(N(Z3048)/Assumptions!$C$6,3)=AJ3048,"Dock Wait",IF(ROUND(N(AA3048)/Assumptions!$C$7,3)=AJ3048,"Unloading",IF(ROUND(N(AB3048)/Assumptions!$C$8,3)=AJ3048,"Unload-to-QC Wait",IF(ROUND(N(AC3048)/Assumptions!$C$9,3)=AJ3048,"QC",IF(ROUND(N(AD3048)/Assumptions!$C$10,3)=AJ3048,"QC-to-GRN Wait",IF(ROUND(N(AE3048)/Assumptions!$C$11,3)=AJ3048,"GRN Processing",IF(ROUND(N(AF3048)/Assumptions!$C$12,3)=AJ3048,"GRN-to-Putaway Wait",IF(ROUND(N(AG3048)/Assumptions!$C$13,3)=AJ3048,"Putaway","Within SLA")))))))))))</f>
        <v>Gate Wait</v>
      </c>
    </row>
    <row r="3049" customFormat="false" ht="15" hidden="false" customHeight="false" outlineLevel="0" collapsed="false">
      <c r="A3049" s="0" t="s">
        <v>8650</v>
      </c>
      <c r="B3049" s="0" t="s">
        <v>8651</v>
      </c>
      <c r="C3049" s="0" t="s">
        <v>286</v>
      </c>
      <c r="D3049" s="0" t="s">
        <v>147</v>
      </c>
      <c r="E3049" s="0" t="s">
        <v>2531</v>
      </c>
      <c r="F3049" s="0" t="s">
        <v>121</v>
      </c>
      <c r="G3049" s="0" t="s">
        <v>150</v>
      </c>
      <c r="H3049" s="17" t="n">
        <v>46277.4458333333</v>
      </c>
      <c r="I3049" s="17" t="n">
        <v>46277.45</v>
      </c>
      <c r="J3049" s="17" t="n">
        <v>46277.4527777778</v>
      </c>
      <c r="K3049" s="17" t="n">
        <v>46277.5180555556</v>
      </c>
      <c r="L3049" s="17" t="n">
        <v>46277.5298611111</v>
      </c>
      <c r="M3049" s="17" t="n">
        <v>46277.5416666667</v>
      </c>
      <c r="N3049" s="17" t="n">
        <v>46277.5631944445</v>
      </c>
      <c r="O3049" s="17" t="n">
        <v>46277.5909722222</v>
      </c>
      <c r="P3049" s="17" t="n">
        <v>46277.6097222222</v>
      </c>
      <c r="Q3049" s="17" t="n">
        <v>46277.6472222222</v>
      </c>
      <c r="R3049" s="0" t="n">
        <v>234</v>
      </c>
      <c r="S3049" s="0" t="n">
        <v>0</v>
      </c>
      <c r="T3049" s="0" t="n">
        <v>0</v>
      </c>
      <c r="U3049" s="18" t="s">
        <v>130</v>
      </c>
      <c r="V3049" s="18" t="s">
        <v>82</v>
      </c>
      <c r="W3049" s="0" t="str">
        <f aca="false">IF(AND(X3049&gt;=6,X3049&lt;14),"A",IF(AND(X3049&gt;=14,X3049&lt;22),"B","C"))</f>
        <v>A</v>
      </c>
      <c r="X3049" s="18" t="n">
        <f aca="false">HOUR(H3049)</f>
        <v>10</v>
      </c>
      <c r="Y3049" s="18" t="n">
        <f aca="false">ROUND((I3049-H3049)*1440,0)</f>
        <v>6</v>
      </c>
      <c r="Z3049" s="18" t="n">
        <f aca="false">ROUND((J3049-I3049)*1440,0)</f>
        <v>4</v>
      </c>
      <c r="AA3049" s="18" t="n">
        <f aca="false">ROUND((K3049-J3049)*1440,0)</f>
        <v>94</v>
      </c>
      <c r="AB3049" s="18" t="n">
        <f aca="false">ROUND((L3049-K3049)*1440,0)</f>
        <v>17</v>
      </c>
      <c r="AC3049" s="18" t="n">
        <f aca="false">ROUND((M3049-L3049)*1440,0)</f>
        <v>17</v>
      </c>
      <c r="AD3049" s="18" t="n">
        <f aca="false">IF(N3049="","",ROUND((N3049-M3049)*1440,0))</f>
        <v>31</v>
      </c>
      <c r="AE3049" s="18" t="n">
        <f aca="false">IF(O3049="","",ROUND((O3049-N3049)*1440,0))</f>
        <v>40</v>
      </c>
      <c r="AF3049" s="18" t="n">
        <f aca="false">IF(P3049="","",ROUND((P3049-O3049)*1440,0))</f>
        <v>27</v>
      </c>
      <c r="AG3049" s="18" t="n">
        <f aca="false">IF(Q3049="","",ROUND((Q3049-P3049)*1440,0))</f>
        <v>54</v>
      </c>
      <c r="AH3049" s="18" t="n">
        <f aca="false">IF(Q3049="","",ROUND((Q3049-H3049)*1440,0))</f>
        <v>290</v>
      </c>
      <c r="AI3049" s="19" t="n">
        <f aca="false">ROUND(IF(O3049="",Assumptions!$B$25-K3049,O3049-K3049)*24,1)</f>
        <v>1.8</v>
      </c>
      <c r="AJ3049" s="20" t="n">
        <f aca="false">ROUND(MAX(N(Y3049)/Assumptions!$C$5, N(Z3049)/Assumptions!$C$6, N(AA3049)/Assumptions!$C$7, N(AB3049)/Assumptions!$C$8, N(AC3049)/Assumptions!$C$9, N(AD3049)/Assumptions!$C$10, N(AE3049)/Assumptions!$C$11, N(AF3049)/Assumptions!$C$12, N(AG3049)/Assumptions!$C$13),3)</f>
        <v>1.567</v>
      </c>
      <c r="AK3049" s="0" t="str">
        <f aca="false">IF(OR(U3049="Pending",U3049="On Hold"),"Open GRN (awaiting)",IF(AJ3049&lt;=1,"Within SLA",IF(ROUND(N(Y3049)/Assumptions!$C$5,3)=AJ3049,"Gate Wait",IF(ROUND(N(Z3049)/Assumptions!$C$6,3)=AJ3049,"Dock Wait",IF(ROUND(N(AA3049)/Assumptions!$C$7,3)=AJ3049,"Unloading",IF(ROUND(N(AB3049)/Assumptions!$C$8,3)=AJ3049,"Unload-to-QC Wait",IF(ROUND(N(AC3049)/Assumptions!$C$9,3)=AJ3049,"QC",IF(ROUND(N(AD3049)/Assumptions!$C$10,3)=AJ3049,"QC-to-GRN Wait",IF(ROUND(N(AE3049)/Assumptions!$C$11,3)=AJ3049,"GRN Processing",IF(ROUND(N(AF3049)/Assumptions!$C$12,3)=AJ3049,"GRN-to-Putaway Wait",IF(ROUND(N(AG3049)/Assumptions!$C$13,3)=AJ3049,"Putaway","Within SLA")))))))))))</f>
        <v>Unloading</v>
      </c>
    </row>
    <row r="3050" customFormat="false" ht="15" hidden="false" customHeight="false" outlineLevel="0" collapsed="false">
      <c r="A3050" s="0" t="s">
        <v>8652</v>
      </c>
      <c r="B3050" s="0" t="s">
        <v>8653</v>
      </c>
      <c r="C3050" s="0" t="s">
        <v>218</v>
      </c>
      <c r="D3050" s="0" t="s">
        <v>147</v>
      </c>
      <c r="E3050" s="0" t="s">
        <v>8654</v>
      </c>
      <c r="F3050" s="0" t="s">
        <v>137</v>
      </c>
      <c r="G3050" s="0" t="s">
        <v>167</v>
      </c>
      <c r="H3050" s="17" t="n">
        <v>46277.4625</v>
      </c>
      <c r="I3050" s="17" t="n">
        <v>46277.4708333333</v>
      </c>
      <c r="J3050" s="17" t="n">
        <v>46277.4756944445</v>
      </c>
      <c r="K3050" s="17" t="n">
        <v>46277.4972222222</v>
      </c>
      <c r="L3050" s="17" t="n">
        <v>46277.5083333333</v>
      </c>
      <c r="M3050" s="17" t="n">
        <v>46277.5305555556</v>
      </c>
      <c r="N3050" s="17"/>
      <c r="O3050" s="17"/>
      <c r="P3050" s="17"/>
      <c r="Q3050" s="17"/>
      <c r="R3050" s="0" t="n">
        <v>365</v>
      </c>
      <c r="S3050" s="0" t="n">
        <v>26</v>
      </c>
      <c r="T3050" s="0" t="n">
        <v>0</v>
      </c>
      <c r="U3050" s="18" t="s">
        <v>8544</v>
      </c>
      <c r="V3050" s="18" t="s">
        <v>156</v>
      </c>
      <c r="W3050" s="0" t="str">
        <f aca="false">IF(AND(X3050&gt;=6,X3050&lt;14),"A",IF(AND(X3050&gt;=14,X3050&lt;22),"B","C"))</f>
        <v>A</v>
      </c>
      <c r="X3050" s="18" t="n">
        <f aca="false">HOUR(H3050)</f>
        <v>11</v>
      </c>
      <c r="Y3050" s="18" t="n">
        <f aca="false">ROUND((I3050-H3050)*1440,0)</f>
        <v>12</v>
      </c>
      <c r="Z3050" s="18" t="n">
        <f aca="false">ROUND((J3050-I3050)*1440,0)</f>
        <v>7</v>
      </c>
      <c r="AA3050" s="18" t="n">
        <f aca="false">ROUND((K3050-J3050)*1440,0)</f>
        <v>31</v>
      </c>
      <c r="AB3050" s="18" t="n">
        <f aca="false">ROUND((L3050-K3050)*1440,0)</f>
        <v>16</v>
      </c>
      <c r="AC3050" s="18" t="n">
        <f aca="false">ROUND((M3050-L3050)*1440,0)</f>
        <v>32</v>
      </c>
      <c r="AD3050" s="0" t="str">
        <f aca="false">IF(N3050="","",ROUND((N3050-M3050)*1440,0))</f>
        <v/>
      </c>
      <c r="AE3050" s="0" t="str">
        <f aca="false">IF(O3050="","",ROUND((O3050-N3050)*1440,0))</f>
        <v/>
      </c>
      <c r="AF3050" s="0" t="str">
        <f aca="false">IF(P3050="","",ROUND((P3050-O3050)*1440,0))</f>
        <v/>
      </c>
      <c r="AG3050" s="0" t="str">
        <f aca="false">IF(Q3050="","",ROUND((Q3050-P3050)*1440,0))</f>
        <v/>
      </c>
      <c r="AH3050" s="0" t="str">
        <f aca="false">IF(Q3050="","",ROUND((Q3050-H3050)*1440,0))</f>
        <v/>
      </c>
      <c r="AI3050" s="19" t="n">
        <f aca="false">ROUND(IF(O3050="",Assumptions!$B$25-K3050,O3050-K3050)*24,1)</f>
        <v>476.1</v>
      </c>
      <c r="AJ3050" s="20" t="n">
        <f aca="false">ROUND(MAX(N(Y3050)/Assumptions!$C$5, N(Z3050)/Assumptions!$C$6, N(AA3050)/Assumptions!$C$7, N(AB3050)/Assumptions!$C$8, N(AC3050)/Assumptions!$C$9, N(AD3050)/Assumptions!$C$10, N(AE3050)/Assumptions!$C$11, N(AF3050)/Assumptions!$C$12, N(AG3050)/Assumptions!$C$13),3)</f>
        <v>1.067</v>
      </c>
      <c r="AK3050" s="0" t="str">
        <f aca="false">IF(OR(U3050="Pending",U3050="On Hold"),"Open GRN (awaiting)",IF(AJ3050&lt;=1,"Within SLA",IF(ROUND(N(Y3050)/Assumptions!$C$5,3)=AJ3050,"Gate Wait",IF(ROUND(N(Z3050)/Assumptions!$C$6,3)=AJ3050,"Dock Wait",IF(ROUND(N(AA3050)/Assumptions!$C$7,3)=AJ3050,"Unloading",IF(ROUND(N(AB3050)/Assumptions!$C$8,3)=AJ3050,"Unload-to-QC Wait",IF(ROUND(N(AC3050)/Assumptions!$C$9,3)=AJ3050,"QC",IF(ROUND(N(AD3050)/Assumptions!$C$10,3)=AJ3050,"QC-to-GRN Wait",IF(ROUND(N(AE3050)/Assumptions!$C$11,3)=AJ3050,"GRN Processing",IF(ROUND(N(AF3050)/Assumptions!$C$12,3)=AJ3050,"GRN-to-Putaway Wait",IF(ROUND(N(AG3050)/Assumptions!$C$13,3)=AJ3050,"Putaway","Within SLA")))))))))))</f>
        <v>Open GRN (awaiting)</v>
      </c>
    </row>
    <row r="3051" customFormat="false" ht="15" hidden="false" customHeight="false" outlineLevel="0" collapsed="false">
      <c r="A3051" s="0" t="s">
        <v>8655</v>
      </c>
      <c r="B3051" s="0" t="s">
        <v>8656</v>
      </c>
      <c r="C3051" s="0" t="s">
        <v>218</v>
      </c>
      <c r="D3051" s="0" t="s">
        <v>147</v>
      </c>
      <c r="E3051" s="0" t="s">
        <v>2995</v>
      </c>
      <c r="F3051" s="0" t="s">
        <v>137</v>
      </c>
      <c r="G3051" s="0" t="s">
        <v>167</v>
      </c>
      <c r="H3051" s="17" t="n">
        <v>46277.4708333333</v>
      </c>
      <c r="I3051" s="17" t="n">
        <v>46277.5291666667</v>
      </c>
      <c r="J3051" s="17" t="n">
        <v>46277.5375</v>
      </c>
      <c r="K3051" s="17" t="n">
        <v>46277.5527777778</v>
      </c>
      <c r="L3051" s="17" t="n">
        <v>46277.5722222222</v>
      </c>
      <c r="M3051" s="17" t="n">
        <v>46277.5875</v>
      </c>
      <c r="N3051" s="17" t="n">
        <v>46277.6347222222</v>
      </c>
      <c r="O3051" s="17" t="n">
        <v>46277.6569444445</v>
      </c>
      <c r="P3051" s="17" t="n">
        <v>46277.6625</v>
      </c>
      <c r="Q3051" s="17" t="n">
        <v>46277.6993055556</v>
      </c>
      <c r="R3051" s="0" t="n">
        <v>126</v>
      </c>
      <c r="S3051" s="0" t="n">
        <v>0</v>
      </c>
      <c r="T3051" s="0" t="n">
        <v>0</v>
      </c>
      <c r="U3051" s="18" t="s">
        <v>130</v>
      </c>
      <c r="V3051" s="18" t="s">
        <v>139</v>
      </c>
      <c r="W3051" s="0" t="str">
        <f aca="false">IF(AND(X3051&gt;=6,X3051&lt;14),"A",IF(AND(X3051&gt;=14,X3051&lt;22),"B","C"))</f>
        <v>A</v>
      </c>
      <c r="X3051" s="18" t="n">
        <f aca="false">HOUR(H3051)</f>
        <v>11</v>
      </c>
      <c r="Y3051" s="18" t="n">
        <f aca="false">ROUND((I3051-H3051)*1440,0)</f>
        <v>84</v>
      </c>
      <c r="Z3051" s="18" t="n">
        <f aca="false">ROUND((J3051-I3051)*1440,0)</f>
        <v>12</v>
      </c>
      <c r="AA3051" s="18" t="n">
        <f aca="false">ROUND((K3051-J3051)*1440,0)</f>
        <v>22</v>
      </c>
      <c r="AB3051" s="18" t="n">
        <f aca="false">ROUND((L3051-K3051)*1440,0)</f>
        <v>28</v>
      </c>
      <c r="AC3051" s="18" t="n">
        <f aca="false">ROUND((M3051-L3051)*1440,0)</f>
        <v>22</v>
      </c>
      <c r="AD3051" s="18" t="n">
        <f aca="false">IF(N3051="","",ROUND((N3051-M3051)*1440,0))</f>
        <v>68</v>
      </c>
      <c r="AE3051" s="18" t="n">
        <f aca="false">IF(O3051="","",ROUND((O3051-N3051)*1440,0))</f>
        <v>32</v>
      </c>
      <c r="AF3051" s="18" t="n">
        <f aca="false">IF(P3051="","",ROUND((P3051-O3051)*1440,0))</f>
        <v>8</v>
      </c>
      <c r="AG3051" s="18" t="n">
        <f aca="false">IF(Q3051="","",ROUND((Q3051-P3051)*1440,0))</f>
        <v>53</v>
      </c>
      <c r="AH3051" s="18" t="n">
        <f aca="false">IF(Q3051="","",ROUND((Q3051-H3051)*1440,0))</f>
        <v>329</v>
      </c>
      <c r="AI3051" s="19" t="n">
        <f aca="false">ROUND(IF(O3051="",Assumptions!$B$25-K3051,O3051-K3051)*24,1)</f>
        <v>2.5</v>
      </c>
      <c r="AJ3051" s="20" t="n">
        <f aca="false">ROUND(MAX(N(Y3051)/Assumptions!$C$5, N(Z3051)/Assumptions!$C$6, N(AA3051)/Assumptions!$C$7, N(AB3051)/Assumptions!$C$8, N(AC3051)/Assumptions!$C$9, N(AD3051)/Assumptions!$C$10, N(AE3051)/Assumptions!$C$11, N(AF3051)/Assumptions!$C$12, N(AG3051)/Assumptions!$C$13),3)</f>
        <v>2.8</v>
      </c>
      <c r="AK3051" s="0" t="str">
        <f aca="false">IF(OR(U3051="Pending",U3051="On Hold"),"Open GRN (awaiting)",IF(AJ3051&lt;=1,"Within SLA",IF(ROUND(N(Y3051)/Assumptions!$C$5,3)=AJ3051,"Gate Wait",IF(ROUND(N(Z3051)/Assumptions!$C$6,3)=AJ3051,"Dock Wait",IF(ROUND(N(AA3051)/Assumptions!$C$7,3)=AJ3051,"Unloading",IF(ROUND(N(AB3051)/Assumptions!$C$8,3)=AJ3051,"Unload-to-QC Wait",IF(ROUND(N(AC3051)/Assumptions!$C$9,3)=AJ3051,"QC",IF(ROUND(N(AD3051)/Assumptions!$C$10,3)=AJ3051,"QC-to-GRN Wait",IF(ROUND(N(AE3051)/Assumptions!$C$11,3)=AJ3051,"GRN Processing",IF(ROUND(N(AF3051)/Assumptions!$C$12,3)=AJ3051,"GRN-to-Putaway Wait",IF(ROUND(N(AG3051)/Assumptions!$C$13,3)=AJ3051,"Putaway","Within SLA")))))))))))</f>
        <v>Gate Wait</v>
      </c>
    </row>
    <row r="3052" customFormat="false" ht="15" hidden="false" customHeight="false" outlineLevel="0" collapsed="false">
      <c r="A3052" s="0" t="s">
        <v>8657</v>
      </c>
      <c r="B3052" s="0" t="s">
        <v>8658</v>
      </c>
      <c r="C3052" s="0" t="s">
        <v>159</v>
      </c>
      <c r="D3052" s="0" t="s">
        <v>147</v>
      </c>
      <c r="E3052" s="0" t="s">
        <v>8659</v>
      </c>
      <c r="F3052" s="0" t="s">
        <v>155</v>
      </c>
      <c r="G3052" s="0" t="s">
        <v>150</v>
      </c>
      <c r="H3052" s="17" t="n">
        <v>46277.4770833333</v>
      </c>
      <c r="I3052" s="17" t="n">
        <v>46277.4965277778</v>
      </c>
      <c r="J3052" s="17" t="n">
        <v>46277.4986111111</v>
      </c>
      <c r="K3052" s="17" t="n">
        <v>46277.5236111111</v>
      </c>
      <c r="L3052" s="17" t="n">
        <v>46277.5319444445</v>
      </c>
      <c r="M3052" s="17" t="n">
        <v>46277.5534722222</v>
      </c>
      <c r="N3052" s="17" t="n">
        <v>46277.5784722222</v>
      </c>
      <c r="O3052" s="17" t="n">
        <v>46277.6041666667</v>
      </c>
      <c r="P3052" s="17" t="n">
        <v>46277.6298611111</v>
      </c>
      <c r="Q3052" s="17" t="n">
        <v>46277.6597222222</v>
      </c>
      <c r="R3052" s="0" t="n">
        <v>311</v>
      </c>
      <c r="S3052" s="0" t="n">
        <v>0</v>
      </c>
      <c r="T3052" s="0" t="n">
        <v>0</v>
      </c>
      <c r="U3052" s="18" t="s">
        <v>130</v>
      </c>
      <c r="V3052" s="18" t="s">
        <v>139</v>
      </c>
      <c r="W3052" s="0" t="str">
        <f aca="false">IF(AND(X3052&gt;=6,X3052&lt;14),"A",IF(AND(X3052&gt;=14,X3052&lt;22),"B","C"))</f>
        <v>A</v>
      </c>
      <c r="X3052" s="18" t="n">
        <f aca="false">HOUR(H3052)</f>
        <v>11</v>
      </c>
      <c r="Y3052" s="18" t="n">
        <f aca="false">ROUND((I3052-H3052)*1440,0)</f>
        <v>28</v>
      </c>
      <c r="Z3052" s="18" t="n">
        <f aca="false">ROUND((J3052-I3052)*1440,0)</f>
        <v>3</v>
      </c>
      <c r="AA3052" s="18" t="n">
        <f aca="false">ROUND((K3052-J3052)*1440,0)</f>
        <v>36</v>
      </c>
      <c r="AB3052" s="18" t="n">
        <f aca="false">ROUND((L3052-K3052)*1440,0)</f>
        <v>12</v>
      </c>
      <c r="AC3052" s="18" t="n">
        <f aca="false">ROUND((M3052-L3052)*1440,0)</f>
        <v>31</v>
      </c>
      <c r="AD3052" s="18" t="n">
        <f aca="false">IF(N3052="","",ROUND((N3052-M3052)*1440,0))</f>
        <v>36</v>
      </c>
      <c r="AE3052" s="18" t="n">
        <f aca="false">IF(O3052="","",ROUND((O3052-N3052)*1440,0))</f>
        <v>37</v>
      </c>
      <c r="AF3052" s="18" t="n">
        <f aca="false">IF(P3052="","",ROUND((P3052-O3052)*1440,0))</f>
        <v>37</v>
      </c>
      <c r="AG3052" s="18" t="n">
        <f aca="false">IF(Q3052="","",ROUND((Q3052-P3052)*1440,0))</f>
        <v>43</v>
      </c>
      <c r="AH3052" s="18" t="n">
        <f aca="false">IF(Q3052="","",ROUND((Q3052-H3052)*1440,0))</f>
        <v>263</v>
      </c>
      <c r="AI3052" s="19" t="n">
        <f aca="false">ROUND(IF(O3052="",Assumptions!$B$25-K3052,O3052-K3052)*24,1)</f>
        <v>1.9</v>
      </c>
      <c r="AJ3052" s="20" t="n">
        <f aca="false">ROUND(MAX(N(Y3052)/Assumptions!$C$5, N(Z3052)/Assumptions!$C$6, N(AA3052)/Assumptions!$C$7, N(AB3052)/Assumptions!$C$8, N(AC3052)/Assumptions!$C$9, N(AD3052)/Assumptions!$C$10, N(AE3052)/Assumptions!$C$11, N(AF3052)/Assumptions!$C$12, N(AG3052)/Assumptions!$C$13),3)</f>
        <v>1.85</v>
      </c>
      <c r="AK3052" s="0" t="str">
        <f aca="false">IF(OR(U3052="Pending",U3052="On Hold"),"Open GRN (awaiting)",IF(AJ3052&lt;=1,"Within SLA",IF(ROUND(N(Y3052)/Assumptions!$C$5,3)=AJ3052,"Gate Wait",IF(ROUND(N(Z3052)/Assumptions!$C$6,3)=AJ3052,"Dock Wait",IF(ROUND(N(AA3052)/Assumptions!$C$7,3)=AJ3052,"Unloading",IF(ROUND(N(AB3052)/Assumptions!$C$8,3)=AJ3052,"Unload-to-QC Wait",IF(ROUND(N(AC3052)/Assumptions!$C$9,3)=AJ3052,"QC",IF(ROUND(N(AD3052)/Assumptions!$C$10,3)=AJ3052,"QC-to-GRN Wait",IF(ROUND(N(AE3052)/Assumptions!$C$11,3)=AJ3052,"GRN Processing",IF(ROUND(N(AF3052)/Assumptions!$C$12,3)=AJ3052,"GRN-to-Putaway Wait",IF(ROUND(N(AG3052)/Assumptions!$C$13,3)=AJ3052,"Putaway","Within SLA")))))))))))</f>
        <v>GRN-to-Putaway Wait</v>
      </c>
    </row>
    <row r="3053" customFormat="false" ht="15" hidden="false" customHeight="false" outlineLevel="0" collapsed="false">
      <c r="A3053" s="0" t="s">
        <v>8660</v>
      </c>
      <c r="B3053" s="0" t="s">
        <v>8661</v>
      </c>
      <c r="C3053" s="0" t="s">
        <v>142</v>
      </c>
      <c r="D3053" s="0" t="s">
        <v>119</v>
      </c>
      <c r="E3053" s="0" t="s">
        <v>8662</v>
      </c>
      <c r="F3053" s="0" t="s">
        <v>128</v>
      </c>
      <c r="G3053" s="0" t="s">
        <v>122</v>
      </c>
      <c r="H3053" s="17" t="n">
        <v>46277.4916666667</v>
      </c>
      <c r="I3053" s="17" t="n">
        <v>46277.4965277778</v>
      </c>
      <c r="J3053" s="17" t="n">
        <v>46277.5020833333</v>
      </c>
      <c r="K3053" s="17" t="n">
        <v>46277.5166666667</v>
      </c>
      <c r="L3053" s="17" t="n">
        <v>46277.5215277778</v>
      </c>
      <c r="M3053" s="17" t="n">
        <v>46277.5381944445</v>
      </c>
      <c r="N3053" s="17" t="n">
        <v>46277.6277777778</v>
      </c>
      <c r="O3053" s="17" t="n">
        <v>46277.6861111111</v>
      </c>
      <c r="P3053" s="17" t="n">
        <v>46277.6895833333</v>
      </c>
      <c r="Q3053" s="17" t="n">
        <v>46277.6979166667</v>
      </c>
      <c r="R3053" s="0" t="n">
        <v>116</v>
      </c>
      <c r="S3053" s="0" t="n">
        <v>6</v>
      </c>
      <c r="T3053" s="0" t="n">
        <v>0</v>
      </c>
      <c r="U3053" s="18" t="s">
        <v>123</v>
      </c>
      <c r="V3053" s="18" t="s">
        <v>144</v>
      </c>
      <c r="W3053" s="0" t="str">
        <f aca="false">IF(AND(X3053&gt;=6,X3053&lt;14),"A",IF(AND(X3053&gt;=14,X3053&lt;22),"B","C"))</f>
        <v>A</v>
      </c>
      <c r="X3053" s="18" t="n">
        <f aca="false">HOUR(H3053)</f>
        <v>11</v>
      </c>
      <c r="Y3053" s="18" t="n">
        <f aca="false">ROUND((I3053-H3053)*1440,0)</f>
        <v>7</v>
      </c>
      <c r="Z3053" s="18" t="n">
        <f aca="false">ROUND((J3053-I3053)*1440,0)</f>
        <v>8</v>
      </c>
      <c r="AA3053" s="18" t="n">
        <f aca="false">ROUND((K3053-J3053)*1440,0)</f>
        <v>21</v>
      </c>
      <c r="AB3053" s="18" t="n">
        <f aca="false">ROUND((L3053-K3053)*1440,0)</f>
        <v>7</v>
      </c>
      <c r="AC3053" s="18" t="n">
        <f aca="false">ROUND((M3053-L3053)*1440,0)</f>
        <v>24</v>
      </c>
      <c r="AD3053" s="18" t="n">
        <f aca="false">IF(N3053="","",ROUND((N3053-M3053)*1440,0))</f>
        <v>129</v>
      </c>
      <c r="AE3053" s="18" t="n">
        <f aca="false">IF(O3053="","",ROUND((O3053-N3053)*1440,0))</f>
        <v>84</v>
      </c>
      <c r="AF3053" s="18" t="n">
        <f aca="false">IF(P3053="","",ROUND((P3053-O3053)*1440,0))</f>
        <v>5</v>
      </c>
      <c r="AG3053" s="18" t="n">
        <f aca="false">IF(Q3053="","",ROUND((Q3053-P3053)*1440,0))</f>
        <v>12</v>
      </c>
      <c r="AH3053" s="18" t="n">
        <f aca="false">IF(Q3053="","",ROUND((Q3053-H3053)*1440,0))</f>
        <v>297</v>
      </c>
      <c r="AI3053" s="19" t="n">
        <f aca="false">ROUND(IF(O3053="",Assumptions!$B$25-K3053,O3053-K3053)*24,1)</f>
        <v>4.1</v>
      </c>
      <c r="AJ3053" s="20" t="n">
        <f aca="false">ROUND(MAX(N(Y3053)/Assumptions!$C$5, N(Z3053)/Assumptions!$C$6, N(AA3053)/Assumptions!$C$7, N(AB3053)/Assumptions!$C$8, N(AC3053)/Assumptions!$C$9, N(AD3053)/Assumptions!$C$10, N(AE3053)/Assumptions!$C$11, N(AF3053)/Assumptions!$C$12, N(AG3053)/Assumptions!$C$13),3)</f>
        <v>4.3</v>
      </c>
      <c r="AK3053" s="0" t="str">
        <f aca="false">IF(OR(U3053="Pending",U3053="On Hold"),"Open GRN (awaiting)",IF(AJ3053&lt;=1,"Within SLA",IF(ROUND(N(Y3053)/Assumptions!$C$5,3)=AJ3053,"Gate Wait",IF(ROUND(N(Z3053)/Assumptions!$C$6,3)=AJ3053,"Dock Wait",IF(ROUND(N(AA3053)/Assumptions!$C$7,3)=AJ3053,"Unloading",IF(ROUND(N(AB3053)/Assumptions!$C$8,3)=AJ3053,"Unload-to-QC Wait",IF(ROUND(N(AC3053)/Assumptions!$C$9,3)=AJ3053,"QC",IF(ROUND(N(AD3053)/Assumptions!$C$10,3)=AJ3053,"QC-to-GRN Wait",IF(ROUND(N(AE3053)/Assumptions!$C$11,3)=AJ3053,"GRN Processing",IF(ROUND(N(AF3053)/Assumptions!$C$12,3)=AJ3053,"GRN-to-Putaway Wait",IF(ROUND(N(AG3053)/Assumptions!$C$13,3)=AJ3053,"Putaway","Within SLA")))))))))))</f>
        <v>QC-to-GRN Wait</v>
      </c>
    </row>
    <row r="3054" customFormat="false" ht="15" hidden="false" customHeight="false" outlineLevel="0" collapsed="false">
      <c r="A3054" s="0" t="s">
        <v>8663</v>
      </c>
      <c r="B3054" s="0" t="s">
        <v>8664</v>
      </c>
      <c r="C3054" s="0" t="s">
        <v>153</v>
      </c>
      <c r="D3054" s="0" t="s">
        <v>119</v>
      </c>
      <c r="E3054" s="0" t="s">
        <v>3507</v>
      </c>
      <c r="F3054" s="0" t="s">
        <v>155</v>
      </c>
      <c r="G3054" s="0" t="s">
        <v>129</v>
      </c>
      <c r="H3054" s="17" t="n">
        <v>46277.5083333333</v>
      </c>
      <c r="I3054" s="17" t="n">
        <v>46277.5305555556</v>
      </c>
      <c r="J3054" s="17" t="n">
        <v>46277.5347222222</v>
      </c>
      <c r="K3054" s="17" t="n">
        <v>46277.5645833333</v>
      </c>
      <c r="L3054" s="17" t="n">
        <v>46277.5729166667</v>
      </c>
      <c r="M3054" s="17" t="n">
        <v>46277.5923611111</v>
      </c>
      <c r="N3054" s="17" t="n">
        <v>46277.6006944445</v>
      </c>
      <c r="O3054" s="17" t="n">
        <v>46277.6784722222</v>
      </c>
      <c r="P3054" s="17" t="n">
        <v>46277.6854166667</v>
      </c>
      <c r="Q3054" s="17" t="n">
        <v>46277.7013888889</v>
      </c>
      <c r="R3054" s="0" t="n">
        <v>269</v>
      </c>
      <c r="S3054" s="0" t="n">
        <v>10</v>
      </c>
      <c r="T3054" s="0" t="n">
        <v>0</v>
      </c>
      <c r="U3054" s="18" t="s">
        <v>123</v>
      </c>
      <c r="V3054" s="18" t="s">
        <v>144</v>
      </c>
      <c r="W3054" s="0" t="str">
        <f aca="false">IF(AND(X3054&gt;=6,X3054&lt;14),"A",IF(AND(X3054&gt;=14,X3054&lt;22),"B","C"))</f>
        <v>A</v>
      </c>
      <c r="X3054" s="18" t="n">
        <f aca="false">HOUR(H3054)</f>
        <v>12</v>
      </c>
      <c r="Y3054" s="18" t="n">
        <f aca="false">ROUND((I3054-H3054)*1440,0)</f>
        <v>32</v>
      </c>
      <c r="Z3054" s="18" t="n">
        <f aca="false">ROUND((J3054-I3054)*1440,0)</f>
        <v>6</v>
      </c>
      <c r="AA3054" s="18" t="n">
        <f aca="false">ROUND((K3054-J3054)*1440,0)</f>
        <v>43</v>
      </c>
      <c r="AB3054" s="18" t="n">
        <f aca="false">ROUND((L3054-K3054)*1440,0)</f>
        <v>12</v>
      </c>
      <c r="AC3054" s="18" t="n">
        <f aca="false">ROUND((M3054-L3054)*1440,0)</f>
        <v>28</v>
      </c>
      <c r="AD3054" s="18" t="n">
        <f aca="false">IF(N3054="","",ROUND((N3054-M3054)*1440,0))</f>
        <v>12</v>
      </c>
      <c r="AE3054" s="18" t="n">
        <f aca="false">IF(O3054="","",ROUND((O3054-N3054)*1440,0))</f>
        <v>112</v>
      </c>
      <c r="AF3054" s="18" t="n">
        <f aca="false">IF(P3054="","",ROUND((P3054-O3054)*1440,0))</f>
        <v>10</v>
      </c>
      <c r="AG3054" s="18" t="n">
        <f aca="false">IF(Q3054="","",ROUND((Q3054-P3054)*1440,0))</f>
        <v>23</v>
      </c>
      <c r="AH3054" s="18" t="n">
        <f aca="false">IF(Q3054="","",ROUND((Q3054-H3054)*1440,0))</f>
        <v>278</v>
      </c>
      <c r="AI3054" s="19" t="n">
        <f aca="false">ROUND(IF(O3054="",Assumptions!$B$25-K3054,O3054-K3054)*24,1)</f>
        <v>2.7</v>
      </c>
      <c r="AJ3054" s="20" t="n">
        <f aca="false">ROUND(MAX(N(Y3054)/Assumptions!$C$5, N(Z3054)/Assumptions!$C$6, N(AA3054)/Assumptions!$C$7, N(AB3054)/Assumptions!$C$8, N(AC3054)/Assumptions!$C$9, N(AD3054)/Assumptions!$C$10, N(AE3054)/Assumptions!$C$11, N(AF3054)/Assumptions!$C$12, N(AG3054)/Assumptions!$C$13),3)</f>
        <v>2.489</v>
      </c>
      <c r="AK3054" s="0" t="str">
        <f aca="false">IF(OR(U3054="Pending",U3054="On Hold"),"Open GRN (awaiting)",IF(AJ3054&lt;=1,"Within SLA",IF(ROUND(N(Y3054)/Assumptions!$C$5,3)=AJ3054,"Gate Wait",IF(ROUND(N(Z3054)/Assumptions!$C$6,3)=AJ3054,"Dock Wait",IF(ROUND(N(AA3054)/Assumptions!$C$7,3)=AJ3054,"Unloading",IF(ROUND(N(AB3054)/Assumptions!$C$8,3)=AJ3054,"Unload-to-QC Wait",IF(ROUND(N(AC3054)/Assumptions!$C$9,3)=AJ3054,"QC",IF(ROUND(N(AD3054)/Assumptions!$C$10,3)=AJ3054,"QC-to-GRN Wait",IF(ROUND(N(AE3054)/Assumptions!$C$11,3)=AJ3054,"GRN Processing",IF(ROUND(N(AF3054)/Assumptions!$C$12,3)=AJ3054,"GRN-to-Putaway Wait",IF(ROUND(N(AG3054)/Assumptions!$C$13,3)=AJ3054,"Putaway","Within SLA")))))))))))</f>
        <v>GRN Processing</v>
      </c>
    </row>
    <row r="3055" customFormat="false" ht="15" hidden="false" customHeight="false" outlineLevel="0" collapsed="false">
      <c r="A3055" s="0" t="s">
        <v>8665</v>
      </c>
      <c r="B3055" s="0" t="s">
        <v>8666</v>
      </c>
      <c r="C3055" s="0" t="s">
        <v>175</v>
      </c>
      <c r="D3055" s="0" t="s">
        <v>147</v>
      </c>
      <c r="E3055" s="0" t="s">
        <v>8667</v>
      </c>
      <c r="F3055" s="0" t="s">
        <v>177</v>
      </c>
      <c r="G3055" s="0" t="s">
        <v>150</v>
      </c>
      <c r="H3055" s="17" t="n">
        <v>46277.5298611111</v>
      </c>
      <c r="I3055" s="17" t="n">
        <v>46277.9569444444</v>
      </c>
      <c r="J3055" s="17" t="n">
        <v>46277.9625</v>
      </c>
      <c r="K3055" s="17" t="n">
        <v>46277.9847222222</v>
      </c>
      <c r="L3055" s="17" t="n">
        <v>46277.9888888889</v>
      </c>
      <c r="M3055" s="17" t="n">
        <v>46278.0013888889</v>
      </c>
      <c r="N3055" s="17" t="n">
        <v>46278.0083333333</v>
      </c>
      <c r="O3055" s="17" t="n">
        <v>46278.0472222222</v>
      </c>
      <c r="P3055" s="17" t="n">
        <v>46278.0493055556</v>
      </c>
      <c r="Q3055" s="17" t="n">
        <v>46278.0854166667</v>
      </c>
      <c r="R3055" s="0" t="n">
        <v>1683</v>
      </c>
      <c r="S3055" s="0" t="n">
        <v>0</v>
      </c>
      <c r="T3055" s="0" t="n">
        <v>0</v>
      </c>
      <c r="U3055" s="18" t="s">
        <v>130</v>
      </c>
      <c r="V3055" s="18" t="s">
        <v>139</v>
      </c>
      <c r="W3055" s="0" t="str">
        <f aca="false">IF(AND(X3055&gt;=6,X3055&lt;14),"A",IF(AND(X3055&gt;=14,X3055&lt;22),"B","C"))</f>
        <v>A</v>
      </c>
      <c r="X3055" s="18" t="n">
        <f aca="false">HOUR(H3055)</f>
        <v>12</v>
      </c>
      <c r="Y3055" s="18" t="n">
        <f aca="false">ROUND((I3055-H3055)*1440,0)</f>
        <v>615</v>
      </c>
      <c r="Z3055" s="18" t="n">
        <f aca="false">ROUND((J3055-I3055)*1440,0)</f>
        <v>8</v>
      </c>
      <c r="AA3055" s="18" t="n">
        <f aca="false">ROUND((K3055-J3055)*1440,0)</f>
        <v>32</v>
      </c>
      <c r="AB3055" s="18" t="n">
        <f aca="false">ROUND((L3055-K3055)*1440,0)</f>
        <v>6</v>
      </c>
      <c r="AC3055" s="18" t="n">
        <f aca="false">ROUND((M3055-L3055)*1440,0)</f>
        <v>18</v>
      </c>
      <c r="AD3055" s="18" t="n">
        <f aca="false">IF(N3055="","",ROUND((N3055-M3055)*1440,0))</f>
        <v>10</v>
      </c>
      <c r="AE3055" s="18" t="n">
        <f aca="false">IF(O3055="","",ROUND((O3055-N3055)*1440,0))</f>
        <v>56</v>
      </c>
      <c r="AF3055" s="18" t="n">
        <f aca="false">IF(P3055="","",ROUND((P3055-O3055)*1440,0))</f>
        <v>3</v>
      </c>
      <c r="AG3055" s="18" t="n">
        <f aca="false">IF(Q3055="","",ROUND((Q3055-P3055)*1440,0))</f>
        <v>52</v>
      </c>
      <c r="AH3055" s="18" t="n">
        <f aca="false">IF(Q3055="","",ROUND((Q3055-H3055)*1440,0))</f>
        <v>800</v>
      </c>
      <c r="AI3055" s="19" t="n">
        <f aca="false">ROUND(IF(O3055="",Assumptions!$B$25-K3055,O3055-K3055)*24,1)</f>
        <v>1.5</v>
      </c>
      <c r="AJ3055" s="20" t="n">
        <f aca="false">ROUND(MAX(N(Y3055)/Assumptions!$C$5, N(Z3055)/Assumptions!$C$6, N(AA3055)/Assumptions!$C$7, N(AB3055)/Assumptions!$C$8, N(AC3055)/Assumptions!$C$9, N(AD3055)/Assumptions!$C$10, N(AE3055)/Assumptions!$C$11, N(AF3055)/Assumptions!$C$12, N(AG3055)/Assumptions!$C$13),3)</f>
        <v>20.5</v>
      </c>
      <c r="AK3055" s="0" t="str">
        <f aca="false">IF(OR(U3055="Pending",U3055="On Hold"),"Open GRN (awaiting)",IF(AJ3055&lt;=1,"Within SLA",IF(ROUND(N(Y3055)/Assumptions!$C$5,3)=AJ3055,"Gate Wait",IF(ROUND(N(Z3055)/Assumptions!$C$6,3)=AJ3055,"Dock Wait",IF(ROUND(N(AA3055)/Assumptions!$C$7,3)=AJ3055,"Unloading",IF(ROUND(N(AB3055)/Assumptions!$C$8,3)=AJ3055,"Unload-to-QC Wait",IF(ROUND(N(AC3055)/Assumptions!$C$9,3)=AJ3055,"QC",IF(ROUND(N(AD3055)/Assumptions!$C$10,3)=AJ3055,"QC-to-GRN Wait",IF(ROUND(N(AE3055)/Assumptions!$C$11,3)=AJ3055,"GRN Processing",IF(ROUND(N(AF3055)/Assumptions!$C$12,3)=AJ3055,"GRN-to-Putaway Wait",IF(ROUND(N(AG3055)/Assumptions!$C$13,3)=AJ3055,"Putaway","Within SLA")))))))))))</f>
        <v>Gate Wait</v>
      </c>
    </row>
    <row r="3056" customFormat="false" ht="15" hidden="false" customHeight="false" outlineLevel="0" collapsed="false">
      <c r="A3056" s="0" t="s">
        <v>8668</v>
      </c>
      <c r="B3056" s="0" t="s">
        <v>8669</v>
      </c>
      <c r="C3056" s="0" t="s">
        <v>153</v>
      </c>
      <c r="D3056" s="0" t="s">
        <v>119</v>
      </c>
      <c r="E3056" s="0" t="s">
        <v>2221</v>
      </c>
      <c r="F3056" s="0" t="s">
        <v>155</v>
      </c>
      <c r="G3056" s="0" t="s">
        <v>129</v>
      </c>
      <c r="H3056" s="17" t="n">
        <v>46277.5361111111</v>
      </c>
      <c r="I3056" s="17" t="n">
        <v>46277.6284722222</v>
      </c>
      <c r="J3056" s="17" t="n">
        <v>46277.6340277778</v>
      </c>
      <c r="K3056" s="17" t="n">
        <v>46277.6729166667</v>
      </c>
      <c r="L3056" s="17" t="n">
        <v>46277.6784722222</v>
      </c>
      <c r="M3056" s="17" t="n">
        <v>46277.6972222222</v>
      </c>
      <c r="N3056" s="17" t="n">
        <v>46277.7611111111</v>
      </c>
      <c r="O3056" s="17" t="n">
        <v>46277.8083333333</v>
      </c>
      <c r="P3056" s="17" t="n">
        <v>46277.8173611111</v>
      </c>
      <c r="Q3056" s="17" t="n">
        <v>46277.8590277778</v>
      </c>
      <c r="R3056" s="0" t="n">
        <v>863</v>
      </c>
      <c r="S3056" s="0" t="n">
        <v>0</v>
      </c>
      <c r="T3056" s="0" t="n">
        <v>4</v>
      </c>
      <c r="U3056" s="18" t="s">
        <v>123</v>
      </c>
      <c r="V3056" s="18" t="s">
        <v>82</v>
      </c>
      <c r="W3056" s="0" t="str">
        <f aca="false">IF(AND(X3056&gt;=6,X3056&lt;14),"A",IF(AND(X3056&gt;=14,X3056&lt;22),"B","C"))</f>
        <v>A</v>
      </c>
      <c r="X3056" s="18" t="n">
        <f aca="false">HOUR(H3056)</f>
        <v>12</v>
      </c>
      <c r="Y3056" s="18" t="n">
        <f aca="false">ROUND((I3056-H3056)*1440,0)</f>
        <v>133</v>
      </c>
      <c r="Z3056" s="18" t="n">
        <f aca="false">ROUND((J3056-I3056)*1440,0)</f>
        <v>8</v>
      </c>
      <c r="AA3056" s="18" t="n">
        <f aca="false">ROUND((K3056-J3056)*1440,0)</f>
        <v>56</v>
      </c>
      <c r="AB3056" s="18" t="n">
        <f aca="false">ROUND((L3056-K3056)*1440,0)</f>
        <v>8</v>
      </c>
      <c r="AC3056" s="18" t="n">
        <f aca="false">ROUND((M3056-L3056)*1440,0)</f>
        <v>27</v>
      </c>
      <c r="AD3056" s="18" t="n">
        <f aca="false">IF(N3056="","",ROUND((N3056-M3056)*1440,0))</f>
        <v>92</v>
      </c>
      <c r="AE3056" s="18" t="n">
        <f aca="false">IF(O3056="","",ROUND((O3056-N3056)*1440,0))</f>
        <v>68</v>
      </c>
      <c r="AF3056" s="18" t="n">
        <f aca="false">IF(P3056="","",ROUND((P3056-O3056)*1440,0))</f>
        <v>13</v>
      </c>
      <c r="AG3056" s="18" t="n">
        <f aca="false">IF(Q3056="","",ROUND((Q3056-P3056)*1440,0))</f>
        <v>60</v>
      </c>
      <c r="AH3056" s="18" t="n">
        <f aca="false">IF(Q3056="","",ROUND((Q3056-H3056)*1440,0))</f>
        <v>465</v>
      </c>
      <c r="AI3056" s="19" t="n">
        <f aca="false">ROUND(IF(O3056="",Assumptions!$B$25-K3056,O3056-K3056)*24,1)</f>
        <v>3.3</v>
      </c>
      <c r="AJ3056" s="20" t="n">
        <f aca="false">ROUND(MAX(N(Y3056)/Assumptions!$C$5, N(Z3056)/Assumptions!$C$6, N(AA3056)/Assumptions!$C$7, N(AB3056)/Assumptions!$C$8, N(AC3056)/Assumptions!$C$9, N(AD3056)/Assumptions!$C$10, N(AE3056)/Assumptions!$C$11, N(AF3056)/Assumptions!$C$12, N(AG3056)/Assumptions!$C$13),3)</f>
        <v>4.433</v>
      </c>
      <c r="AK3056" s="0" t="str">
        <f aca="false">IF(OR(U3056="Pending",U3056="On Hold"),"Open GRN (awaiting)",IF(AJ3056&lt;=1,"Within SLA",IF(ROUND(N(Y3056)/Assumptions!$C$5,3)=AJ3056,"Gate Wait",IF(ROUND(N(Z3056)/Assumptions!$C$6,3)=AJ3056,"Dock Wait",IF(ROUND(N(AA3056)/Assumptions!$C$7,3)=AJ3056,"Unloading",IF(ROUND(N(AB3056)/Assumptions!$C$8,3)=AJ3056,"Unload-to-QC Wait",IF(ROUND(N(AC3056)/Assumptions!$C$9,3)=AJ3056,"QC",IF(ROUND(N(AD3056)/Assumptions!$C$10,3)=AJ3056,"QC-to-GRN Wait",IF(ROUND(N(AE3056)/Assumptions!$C$11,3)=AJ3056,"GRN Processing",IF(ROUND(N(AF3056)/Assumptions!$C$12,3)=AJ3056,"GRN-to-Putaway Wait",IF(ROUND(N(AG3056)/Assumptions!$C$13,3)=AJ3056,"Putaway","Within SLA")))))))))))</f>
        <v>Gate Wait</v>
      </c>
    </row>
    <row r="3057" customFormat="false" ht="15" hidden="false" customHeight="false" outlineLevel="0" collapsed="false">
      <c r="A3057" s="0" t="s">
        <v>8670</v>
      </c>
      <c r="B3057" s="0" t="s">
        <v>8671</v>
      </c>
      <c r="C3057" s="0" t="s">
        <v>134</v>
      </c>
      <c r="D3057" s="0" t="s">
        <v>135</v>
      </c>
      <c r="E3057" s="0" t="s">
        <v>8672</v>
      </c>
      <c r="F3057" s="0" t="s">
        <v>149</v>
      </c>
      <c r="G3057" s="0" t="s">
        <v>138</v>
      </c>
      <c r="H3057" s="17" t="n">
        <v>46277.5506944444</v>
      </c>
      <c r="I3057" s="17" t="n">
        <v>46277.5868055556</v>
      </c>
      <c r="J3057" s="17" t="n">
        <v>46277.5909722222</v>
      </c>
      <c r="K3057" s="17" t="n">
        <v>46277.6138888889</v>
      </c>
      <c r="L3057" s="17" t="n">
        <v>46277.6173611111</v>
      </c>
      <c r="M3057" s="17" t="n">
        <v>46277.6451388889</v>
      </c>
      <c r="N3057" s="17" t="n">
        <v>46277.6875</v>
      </c>
      <c r="O3057" s="17" t="n">
        <v>46277.7666666667</v>
      </c>
      <c r="P3057" s="17" t="n">
        <v>46277.7763888889</v>
      </c>
      <c r="Q3057" s="17" t="n">
        <v>46277.7861111111</v>
      </c>
      <c r="R3057" s="0" t="n">
        <v>1102</v>
      </c>
      <c r="S3057" s="0" t="n">
        <v>0</v>
      </c>
      <c r="T3057" s="0" t="n">
        <v>0</v>
      </c>
      <c r="U3057" s="18" t="s">
        <v>130</v>
      </c>
      <c r="V3057" s="18" t="s">
        <v>131</v>
      </c>
      <c r="W3057" s="0" t="str">
        <f aca="false">IF(AND(X3057&gt;=6,X3057&lt;14),"A",IF(AND(X3057&gt;=14,X3057&lt;22),"B","C"))</f>
        <v>A</v>
      </c>
      <c r="X3057" s="18" t="n">
        <f aca="false">HOUR(H3057)</f>
        <v>13</v>
      </c>
      <c r="Y3057" s="18" t="n">
        <f aca="false">ROUND((I3057-H3057)*1440,0)</f>
        <v>52</v>
      </c>
      <c r="Z3057" s="18" t="n">
        <f aca="false">ROUND((J3057-I3057)*1440,0)</f>
        <v>6</v>
      </c>
      <c r="AA3057" s="18" t="n">
        <f aca="false">ROUND((K3057-J3057)*1440,0)</f>
        <v>33</v>
      </c>
      <c r="AB3057" s="18" t="n">
        <f aca="false">ROUND((L3057-K3057)*1440,0)</f>
        <v>5</v>
      </c>
      <c r="AC3057" s="18" t="n">
        <f aca="false">ROUND((M3057-L3057)*1440,0)</f>
        <v>40</v>
      </c>
      <c r="AD3057" s="18" t="n">
        <f aca="false">IF(N3057="","",ROUND((N3057-M3057)*1440,0))</f>
        <v>61</v>
      </c>
      <c r="AE3057" s="18" t="n">
        <f aca="false">IF(O3057="","",ROUND((O3057-N3057)*1440,0))</f>
        <v>114</v>
      </c>
      <c r="AF3057" s="18" t="n">
        <f aca="false">IF(P3057="","",ROUND((P3057-O3057)*1440,0))</f>
        <v>14</v>
      </c>
      <c r="AG3057" s="18" t="n">
        <f aca="false">IF(Q3057="","",ROUND((Q3057-P3057)*1440,0))</f>
        <v>14</v>
      </c>
      <c r="AH3057" s="18" t="n">
        <f aca="false">IF(Q3057="","",ROUND((Q3057-H3057)*1440,0))</f>
        <v>339</v>
      </c>
      <c r="AI3057" s="19" t="n">
        <f aca="false">ROUND(IF(O3057="",Assumptions!$B$25-K3057,O3057-K3057)*24,1)</f>
        <v>3.7</v>
      </c>
      <c r="AJ3057" s="20" t="n">
        <f aca="false">ROUND(MAX(N(Y3057)/Assumptions!$C$5, N(Z3057)/Assumptions!$C$6, N(AA3057)/Assumptions!$C$7, N(AB3057)/Assumptions!$C$8, N(AC3057)/Assumptions!$C$9, N(AD3057)/Assumptions!$C$10, N(AE3057)/Assumptions!$C$11, N(AF3057)/Assumptions!$C$12, N(AG3057)/Assumptions!$C$13),3)</f>
        <v>2.533</v>
      </c>
      <c r="AK3057" s="0" t="str">
        <f aca="false">IF(OR(U3057="Pending",U3057="On Hold"),"Open GRN (awaiting)",IF(AJ3057&lt;=1,"Within SLA",IF(ROUND(N(Y3057)/Assumptions!$C$5,3)=AJ3057,"Gate Wait",IF(ROUND(N(Z3057)/Assumptions!$C$6,3)=AJ3057,"Dock Wait",IF(ROUND(N(AA3057)/Assumptions!$C$7,3)=AJ3057,"Unloading",IF(ROUND(N(AB3057)/Assumptions!$C$8,3)=AJ3057,"Unload-to-QC Wait",IF(ROUND(N(AC3057)/Assumptions!$C$9,3)=AJ3057,"QC",IF(ROUND(N(AD3057)/Assumptions!$C$10,3)=AJ3057,"QC-to-GRN Wait",IF(ROUND(N(AE3057)/Assumptions!$C$11,3)=AJ3057,"GRN Processing",IF(ROUND(N(AF3057)/Assumptions!$C$12,3)=AJ3057,"GRN-to-Putaway Wait",IF(ROUND(N(AG3057)/Assumptions!$C$13,3)=AJ3057,"Putaway","Within SLA")))))))))))</f>
        <v>GRN Processing</v>
      </c>
    </row>
    <row r="3058" customFormat="false" ht="15" hidden="false" customHeight="false" outlineLevel="0" collapsed="false">
      <c r="A3058" s="0" t="s">
        <v>8673</v>
      </c>
      <c r="B3058" s="0" t="s">
        <v>8674</v>
      </c>
      <c r="C3058" s="0" t="s">
        <v>142</v>
      </c>
      <c r="D3058" s="0" t="s">
        <v>147</v>
      </c>
      <c r="E3058" s="0" t="s">
        <v>8675</v>
      </c>
      <c r="F3058" s="0" t="s">
        <v>137</v>
      </c>
      <c r="G3058" s="0" t="s">
        <v>150</v>
      </c>
      <c r="H3058" s="17" t="n">
        <v>46277.5583333333</v>
      </c>
      <c r="I3058" s="17" t="n">
        <v>46277.5743055556</v>
      </c>
      <c r="J3058" s="17" t="n">
        <v>46277.5798611111</v>
      </c>
      <c r="K3058" s="17" t="n">
        <v>46277.5979166667</v>
      </c>
      <c r="L3058" s="17" t="n">
        <v>46277.6069444444</v>
      </c>
      <c r="M3058" s="17" t="n">
        <v>46277.6402777778</v>
      </c>
      <c r="N3058" s="17" t="n">
        <v>46277.6506944444</v>
      </c>
      <c r="O3058" s="17" t="n">
        <v>46277.6673611111</v>
      </c>
      <c r="P3058" s="17" t="n">
        <v>46277.6819444444</v>
      </c>
      <c r="Q3058" s="17" t="n">
        <v>46277.7048611111</v>
      </c>
      <c r="R3058" s="0" t="n">
        <v>605</v>
      </c>
      <c r="S3058" s="0" t="n">
        <v>0</v>
      </c>
      <c r="T3058" s="0" t="n">
        <v>0</v>
      </c>
      <c r="U3058" s="18" t="s">
        <v>130</v>
      </c>
      <c r="V3058" s="18" t="s">
        <v>144</v>
      </c>
      <c r="W3058" s="0" t="str">
        <f aca="false">IF(AND(X3058&gt;=6,X3058&lt;14),"A",IF(AND(X3058&gt;=14,X3058&lt;22),"B","C"))</f>
        <v>A</v>
      </c>
      <c r="X3058" s="18" t="n">
        <f aca="false">HOUR(H3058)</f>
        <v>13</v>
      </c>
      <c r="Y3058" s="18" t="n">
        <f aca="false">ROUND((I3058-H3058)*1440,0)</f>
        <v>23</v>
      </c>
      <c r="Z3058" s="18" t="n">
        <f aca="false">ROUND((J3058-I3058)*1440,0)</f>
        <v>8</v>
      </c>
      <c r="AA3058" s="18" t="n">
        <f aca="false">ROUND((K3058-J3058)*1440,0)</f>
        <v>26</v>
      </c>
      <c r="AB3058" s="18" t="n">
        <f aca="false">ROUND((L3058-K3058)*1440,0)</f>
        <v>13</v>
      </c>
      <c r="AC3058" s="18" t="n">
        <f aca="false">ROUND((M3058-L3058)*1440,0)</f>
        <v>48</v>
      </c>
      <c r="AD3058" s="18" t="n">
        <f aca="false">IF(N3058="","",ROUND((N3058-M3058)*1440,0))</f>
        <v>15</v>
      </c>
      <c r="AE3058" s="18" t="n">
        <f aca="false">IF(O3058="","",ROUND((O3058-N3058)*1440,0))</f>
        <v>24</v>
      </c>
      <c r="AF3058" s="18" t="n">
        <f aca="false">IF(P3058="","",ROUND((P3058-O3058)*1440,0))</f>
        <v>21</v>
      </c>
      <c r="AG3058" s="18" t="n">
        <f aca="false">IF(Q3058="","",ROUND((Q3058-P3058)*1440,0))</f>
        <v>33</v>
      </c>
      <c r="AH3058" s="18" t="n">
        <f aca="false">IF(Q3058="","",ROUND((Q3058-H3058)*1440,0))</f>
        <v>211</v>
      </c>
      <c r="AI3058" s="19" t="n">
        <f aca="false">ROUND(IF(O3058="",Assumptions!$B$25-K3058,O3058-K3058)*24,1)</f>
        <v>1.7</v>
      </c>
      <c r="AJ3058" s="20" t="n">
        <f aca="false">ROUND(MAX(N(Y3058)/Assumptions!$C$5, N(Z3058)/Assumptions!$C$6, N(AA3058)/Assumptions!$C$7, N(AB3058)/Assumptions!$C$8, N(AC3058)/Assumptions!$C$9, N(AD3058)/Assumptions!$C$10, N(AE3058)/Assumptions!$C$11, N(AF3058)/Assumptions!$C$12, N(AG3058)/Assumptions!$C$13),3)</f>
        <v>1.067</v>
      </c>
      <c r="AK3058" s="0" t="str">
        <f aca="false">IF(OR(U3058="Pending",U3058="On Hold"),"Open GRN (awaiting)",IF(AJ3058&lt;=1,"Within SLA",IF(ROUND(N(Y3058)/Assumptions!$C$5,3)=AJ3058,"Gate Wait",IF(ROUND(N(Z3058)/Assumptions!$C$6,3)=AJ3058,"Dock Wait",IF(ROUND(N(AA3058)/Assumptions!$C$7,3)=AJ3058,"Unloading",IF(ROUND(N(AB3058)/Assumptions!$C$8,3)=AJ3058,"Unload-to-QC Wait",IF(ROUND(N(AC3058)/Assumptions!$C$9,3)=AJ3058,"QC",IF(ROUND(N(AD3058)/Assumptions!$C$10,3)=AJ3058,"QC-to-GRN Wait",IF(ROUND(N(AE3058)/Assumptions!$C$11,3)=AJ3058,"GRN Processing",IF(ROUND(N(AF3058)/Assumptions!$C$12,3)=AJ3058,"GRN-to-Putaway Wait",IF(ROUND(N(AG3058)/Assumptions!$C$13,3)=AJ3058,"Putaway","Within SLA")))))))))))</f>
        <v>QC</v>
      </c>
    </row>
    <row r="3059" customFormat="false" ht="15" hidden="false" customHeight="false" outlineLevel="0" collapsed="false">
      <c r="A3059" s="0" t="s">
        <v>8676</v>
      </c>
      <c r="B3059" s="0" t="s">
        <v>8677</v>
      </c>
      <c r="C3059" s="0" t="s">
        <v>153</v>
      </c>
      <c r="D3059" s="0" t="s">
        <v>147</v>
      </c>
      <c r="E3059" s="0" t="s">
        <v>8678</v>
      </c>
      <c r="F3059" s="0" t="s">
        <v>155</v>
      </c>
      <c r="G3059" s="0" t="s">
        <v>150</v>
      </c>
      <c r="H3059" s="17" t="n">
        <v>46277.5694444445</v>
      </c>
      <c r="I3059" s="17" t="n">
        <v>46277.5881944444</v>
      </c>
      <c r="J3059" s="17" t="n">
        <v>46277.5951388889</v>
      </c>
      <c r="K3059" s="17" t="n">
        <v>46277.6409722222</v>
      </c>
      <c r="L3059" s="17" t="n">
        <v>46277.6513888889</v>
      </c>
      <c r="M3059" s="17" t="n">
        <v>46277.6951388889</v>
      </c>
      <c r="N3059" s="17"/>
      <c r="O3059" s="17"/>
      <c r="P3059" s="17"/>
      <c r="Q3059" s="17"/>
      <c r="R3059" s="0" t="n">
        <v>496</v>
      </c>
      <c r="S3059" s="0" t="n">
        <v>0</v>
      </c>
      <c r="T3059" s="0" t="n">
        <v>7</v>
      </c>
      <c r="U3059" s="18" t="s">
        <v>8544</v>
      </c>
      <c r="V3059" s="18" t="s">
        <v>131</v>
      </c>
      <c r="W3059" s="0" t="str">
        <f aca="false">IF(AND(X3059&gt;=6,X3059&lt;14),"A",IF(AND(X3059&gt;=14,X3059&lt;22),"B","C"))</f>
        <v>A</v>
      </c>
      <c r="X3059" s="18" t="n">
        <f aca="false">HOUR(H3059)</f>
        <v>13</v>
      </c>
      <c r="Y3059" s="18" t="n">
        <f aca="false">ROUND((I3059-H3059)*1440,0)</f>
        <v>27</v>
      </c>
      <c r="Z3059" s="18" t="n">
        <f aca="false">ROUND((J3059-I3059)*1440,0)</f>
        <v>10</v>
      </c>
      <c r="AA3059" s="18" t="n">
        <f aca="false">ROUND((K3059-J3059)*1440,0)</f>
        <v>66</v>
      </c>
      <c r="AB3059" s="18" t="n">
        <f aca="false">ROUND((L3059-K3059)*1440,0)</f>
        <v>15</v>
      </c>
      <c r="AC3059" s="18" t="n">
        <f aca="false">ROUND((M3059-L3059)*1440,0)</f>
        <v>63</v>
      </c>
      <c r="AD3059" s="0" t="str">
        <f aca="false">IF(N3059="","",ROUND((N3059-M3059)*1440,0))</f>
        <v/>
      </c>
      <c r="AE3059" s="0" t="str">
        <f aca="false">IF(O3059="","",ROUND((O3059-N3059)*1440,0))</f>
        <v/>
      </c>
      <c r="AF3059" s="0" t="str">
        <f aca="false">IF(P3059="","",ROUND((P3059-O3059)*1440,0))</f>
        <v/>
      </c>
      <c r="AG3059" s="0" t="str">
        <f aca="false">IF(Q3059="","",ROUND((Q3059-P3059)*1440,0))</f>
        <v/>
      </c>
      <c r="AH3059" s="0" t="str">
        <f aca="false">IF(Q3059="","",ROUND((Q3059-H3059)*1440,0))</f>
        <v/>
      </c>
      <c r="AI3059" s="19" t="n">
        <f aca="false">ROUND(IF(O3059="",Assumptions!$B$25-K3059,O3059-K3059)*24,1)</f>
        <v>472.6</v>
      </c>
      <c r="AJ3059" s="20" t="n">
        <f aca="false">ROUND(MAX(N(Y3059)/Assumptions!$C$5, N(Z3059)/Assumptions!$C$6, N(AA3059)/Assumptions!$C$7, N(AB3059)/Assumptions!$C$8, N(AC3059)/Assumptions!$C$9, N(AD3059)/Assumptions!$C$10, N(AE3059)/Assumptions!$C$11, N(AF3059)/Assumptions!$C$12, N(AG3059)/Assumptions!$C$13),3)</f>
        <v>1.4</v>
      </c>
      <c r="AK3059" s="0" t="str">
        <f aca="false">IF(OR(U3059="Pending",U3059="On Hold"),"Open GRN (awaiting)",IF(AJ3059&lt;=1,"Within SLA",IF(ROUND(N(Y3059)/Assumptions!$C$5,3)=AJ3059,"Gate Wait",IF(ROUND(N(Z3059)/Assumptions!$C$6,3)=AJ3059,"Dock Wait",IF(ROUND(N(AA3059)/Assumptions!$C$7,3)=AJ3059,"Unloading",IF(ROUND(N(AB3059)/Assumptions!$C$8,3)=AJ3059,"Unload-to-QC Wait",IF(ROUND(N(AC3059)/Assumptions!$C$9,3)=AJ3059,"QC",IF(ROUND(N(AD3059)/Assumptions!$C$10,3)=AJ3059,"QC-to-GRN Wait",IF(ROUND(N(AE3059)/Assumptions!$C$11,3)=AJ3059,"GRN Processing",IF(ROUND(N(AF3059)/Assumptions!$C$12,3)=AJ3059,"GRN-to-Putaway Wait",IF(ROUND(N(AG3059)/Assumptions!$C$13,3)=AJ3059,"Putaway","Within SLA")))))))))))</f>
        <v>Open GRN (awaiting)</v>
      </c>
    </row>
    <row r="3060" customFormat="false" ht="15" hidden="false" customHeight="false" outlineLevel="0" collapsed="false">
      <c r="A3060" s="0" t="s">
        <v>8679</v>
      </c>
      <c r="B3060" s="0" t="s">
        <v>8680</v>
      </c>
      <c r="C3060" s="0" t="s">
        <v>159</v>
      </c>
      <c r="D3060" s="0" t="s">
        <v>135</v>
      </c>
      <c r="E3060" s="0" t="s">
        <v>8681</v>
      </c>
      <c r="F3060" s="0" t="s">
        <v>128</v>
      </c>
      <c r="G3060" s="0" t="s">
        <v>178</v>
      </c>
      <c r="H3060" s="17" t="n">
        <v>46277.5791666667</v>
      </c>
      <c r="I3060" s="17" t="n">
        <v>46277.6006944445</v>
      </c>
      <c r="J3060" s="17" t="n">
        <v>46277.6034722222</v>
      </c>
      <c r="K3060" s="17" t="n">
        <v>46277.6208333333</v>
      </c>
      <c r="L3060" s="17" t="n">
        <v>46277.6305555556</v>
      </c>
      <c r="M3060" s="17" t="n">
        <v>46277.6430555556</v>
      </c>
      <c r="N3060" s="17" t="n">
        <v>46277.6583333333</v>
      </c>
      <c r="O3060" s="17" t="n">
        <v>46277.6902777778</v>
      </c>
      <c r="P3060" s="17" t="n">
        <v>46277.7131944444</v>
      </c>
      <c r="Q3060" s="17" t="n">
        <v>46277.7284722222</v>
      </c>
      <c r="R3060" s="0" t="n">
        <v>143</v>
      </c>
      <c r="S3060" s="0" t="n">
        <v>0</v>
      </c>
      <c r="T3060" s="0" t="n">
        <v>0</v>
      </c>
      <c r="U3060" s="18" t="s">
        <v>130</v>
      </c>
      <c r="V3060" s="18" t="s">
        <v>144</v>
      </c>
      <c r="W3060" s="0" t="str">
        <f aca="false">IF(AND(X3060&gt;=6,X3060&lt;14),"A",IF(AND(X3060&gt;=14,X3060&lt;22),"B","C"))</f>
        <v>A</v>
      </c>
      <c r="X3060" s="18" t="n">
        <f aca="false">HOUR(H3060)</f>
        <v>13</v>
      </c>
      <c r="Y3060" s="18" t="n">
        <f aca="false">ROUND((I3060-H3060)*1440,0)</f>
        <v>31</v>
      </c>
      <c r="Z3060" s="18" t="n">
        <f aca="false">ROUND((J3060-I3060)*1440,0)</f>
        <v>4</v>
      </c>
      <c r="AA3060" s="18" t="n">
        <f aca="false">ROUND((K3060-J3060)*1440,0)</f>
        <v>25</v>
      </c>
      <c r="AB3060" s="18" t="n">
        <f aca="false">ROUND((L3060-K3060)*1440,0)</f>
        <v>14</v>
      </c>
      <c r="AC3060" s="18" t="n">
        <f aca="false">ROUND((M3060-L3060)*1440,0)</f>
        <v>18</v>
      </c>
      <c r="AD3060" s="18" t="n">
        <f aca="false">IF(N3060="","",ROUND((N3060-M3060)*1440,0))</f>
        <v>22</v>
      </c>
      <c r="AE3060" s="18" t="n">
        <f aca="false">IF(O3060="","",ROUND((O3060-N3060)*1440,0))</f>
        <v>46</v>
      </c>
      <c r="AF3060" s="18" t="n">
        <f aca="false">IF(P3060="","",ROUND((P3060-O3060)*1440,0))</f>
        <v>33</v>
      </c>
      <c r="AG3060" s="18" t="n">
        <f aca="false">IF(Q3060="","",ROUND((Q3060-P3060)*1440,0))</f>
        <v>22</v>
      </c>
      <c r="AH3060" s="18" t="n">
        <f aca="false">IF(Q3060="","",ROUND((Q3060-H3060)*1440,0))</f>
        <v>215</v>
      </c>
      <c r="AI3060" s="19" t="n">
        <f aca="false">ROUND(IF(O3060="",Assumptions!$B$25-K3060,O3060-K3060)*24,1)</f>
        <v>1.7</v>
      </c>
      <c r="AJ3060" s="20" t="n">
        <f aca="false">ROUND(MAX(N(Y3060)/Assumptions!$C$5, N(Z3060)/Assumptions!$C$6, N(AA3060)/Assumptions!$C$7, N(AB3060)/Assumptions!$C$8, N(AC3060)/Assumptions!$C$9, N(AD3060)/Assumptions!$C$10, N(AE3060)/Assumptions!$C$11, N(AF3060)/Assumptions!$C$12, N(AG3060)/Assumptions!$C$13),3)</f>
        <v>1.65</v>
      </c>
      <c r="AK3060" s="0" t="str">
        <f aca="false">IF(OR(U3060="Pending",U3060="On Hold"),"Open GRN (awaiting)",IF(AJ3060&lt;=1,"Within SLA",IF(ROUND(N(Y3060)/Assumptions!$C$5,3)=AJ3060,"Gate Wait",IF(ROUND(N(Z3060)/Assumptions!$C$6,3)=AJ3060,"Dock Wait",IF(ROUND(N(AA3060)/Assumptions!$C$7,3)=AJ3060,"Unloading",IF(ROUND(N(AB3060)/Assumptions!$C$8,3)=AJ3060,"Unload-to-QC Wait",IF(ROUND(N(AC3060)/Assumptions!$C$9,3)=AJ3060,"QC",IF(ROUND(N(AD3060)/Assumptions!$C$10,3)=AJ3060,"QC-to-GRN Wait",IF(ROUND(N(AE3060)/Assumptions!$C$11,3)=AJ3060,"GRN Processing",IF(ROUND(N(AF3060)/Assumptions!$C$12,3)=AJ3060,"GRN-to-Putaway Wait",IF(ROUND(N(AG3060)/Assumptions!$C$13,3)=AJ3060,"Putaway","Within SLA")))))))))))</f>
        <v>GRN-to-Putaway Wait</v>
      </c>
    </row>
    <row r="3061" customFormat="false" ht="15" hidden="false" customHeight="false" outlineLevel="0" collapsed="false">
      <c r="A3061" s="0" t="s">
        <v>8682</v>
      </c>
      <c r="B3061" s="0" t="s">
        <v>8683</v>
      </c>
      <c r="C3061" s="0" t="s">
        <v>159</v>
      </c>
      <c r="D3061" s="0" t="s">
        <v>147</v>
      </c>
      <c r="E3061" s="0" t="s">
        <v>8684</v>
      </c>
      <c r="F3061" s="0" t="s">
        <v>128</v>
      </c>
      <c r="G3061" s="0" t="s">
        <v>167</v>
      </c>
      <c r="H3061" s="17" t="n">
        <v>46277.5854166667</v>
      </c>
      <c r="I3061" s="17" t="n">
        <v>46277.7104166667</v>
      </c>
      <c r="J3061" s="17" t="n">
        <v>46277.7138888889</v>
      </c>
      <c r="K3061" s="17" t="n">
        <v>46277.7381944444</v>
      </c>
      <c r="L3061" s="17" t="n">
        <v>46277.7451388889</v>
      </c>
      <c r="M3061" s="17" t="n">
        <v>46277.7680555556</v>
      </c>
      <c r="N3061" s="17" t="n">
        <v>46277.7909722222</v>
      </c>
      <c r="O3061" s="17" t="n">
        <v>46277.8423611111</v>
      </c>
      <c r="P3061" s="17" t="n">
        <v>46277.8444444445</v>
      </c>
      <c r="Q3061" s="17" t="n">
        <v>46277.8555555556</v>
      </c>
      <c r="R3061" s="0" t="n">
        <v>553</v>
      </c>
      <c r="S3061" s="0" t="n">
        <v>0</v>
      </c>
      <c r="T3061" s="0" t="n">
        <v>0</v>
      </c>
      <c r="U3061" s="18" t="s">
        <v>130</v>
      </c>
      <c r="V3061" s="18" t="s">
        <v>139</v>
      </c>
      <c r="W3061" s="0" t="str">
        <f aca="false">IF(AND(X3061&gt;=6,X3061&lt;14),"A",IF(AND(X3061&gt;=14,X3061&lt;22),"B","C"))</f>
        <v>B</v>
      </c>
      <c r="X3061" s="18" t="n">
        <f aca="false">HOUR(H3061)</f>
        <v>14</v>
      </c>
      <c r="Y3061" s="18" t="n">
        <f aca="false">ROUND((I3061-H3061)*1440,0)</f>
        <v>180</v>
      </c>
      <c r="Z3061" s="18" t="n">
        <f aca="false">ROUND((J3061-I3061)*1440,0)</f>
        <v>5</v>
      </c>
      <c r="AA3061" s="18" t="n">
        <f aca="false">ROUND((K3061-J3061)*1440,0)</f>
        <v>35</v>
      </c>
      <c r="AB3061" s="18" t="n">
        <f aca="false">ROUND((L3061-K3061)*1440,0)</f>
        <v>10</v>
      </c>
      <c r="AC3061" s="18" t="n">
        <f aca="false">ROUND((M3061-L3061)*1440,0)</f>
        <v>33</v>
      </c>
      <c r="AD3061" s="18" t="n">
        <f aca="false">IF(N3061="","",ROUND((N3061-M3061)*1440,0))</f>
        <v>33</v>
      </c>
      <c r="AE3061" s="18" t="n">
        <f aca="false">IF(O3061="","",ROUND((O3061-N3061)*1440,0))</f>
        <v>74</v>
      </c>
      <c r="AF3061" s="18" t="n">
        <f aca="false">IF(P3061="","",ROUND((P3061-O3061)*1440,0))</f>
        <v>3</v>
      </c>
      <c r="AG3061" s="18" t="n">
        <f aca="false">IF(Q3061="","",ROUND((Q3061-P3061)*1440,0))</f>
        <v>16</v>
      </c>
      <c r="AH3061" s="18" t="n">
        <f aca="false">IF(Q3061="","",ROUND((Q3061-H3061)*1440,0))</f>
        <v>389</v>
      </c>
      <c r="AI3061" s="19" t="n">
        <f aca="false">ROUND(IF(O3061="",Assumptions!$B$25-K3061,O3061-K3061)*24,1)</f>
        <v>2.5</v>
      </c>
      <c r="AJ3061" s="20" t="n">
        <f aca="false">ROUND(MAX(N(Y3061)/Assumptions!$C$5, N(Z3061)/Assumptions!$C$6, N(AA3061)/Assumptions!$C$7, N(AB3061)/Assumptions!$C$8, N(AC3061)/Assumptions!$C$9, N(AD3061)/Assumptions!$C$10, N(AE3061)/Assumptions!$C$11, N(AF3061)/Assumptions!$C$12, N(AG3061)/Assumptions!$C$13),3)</f>
        <v>6</v>
      </c>
      <c r="AK3061" s="0" t="str">
        <f aca="false">IF(OR(U3061="Pending",U3061="On Hold"),"Open GRN (awaiting)",IF(AJ3061&lt;=1,"Within SLA",IF(ROUND(N(Y3061)/Assumptions!$C$5,3)=AJ3061,"Gate Wait",IF(ROUND(N(Z3061)/Assumptions!$C$6,3)=AJ3061,"Dock Wait",IF(ROUND(N(AA3061)/Assumptions!$C$7,3)=AJ3061,"Unloading",IF(ROUND(N(AB3061)/Assumptions!$C$8,3)=AJ3061,"Unload-to-QC Wait",IF(ROUND(N(AC3061)/Assumptions!$C$9,3)=AJ3061,"QC",IF(ROUND(N(AD3061)/Assumptions!$C$10,3)=AJ3061,"QC-to-GRN Wait",IF(ROUND(N(AE3061)/Assumptions!$C$11,3)=AJ3061,"GRN Processing",IF(ROUND(N(AF3061)/Assumptions!$C$12,3)=AJ3061,"GRN-to-Putaway Wait",IF(ROUND(N(AG3061)/Assumptions!$C$13,3)=AJ3061,"Putaway","Within SLA")))))))))))</f>
        <v>Gate Wait</v>
      </c>
    </row>
    <row r="3062" customFormat="false" ht="15" hidden="false" customHeight="false" outlineLevel="0" collapsed="false">
      <c r="A3062" s="0" t="s">
        <v>8685</v>
      </c>
      <c r="B3062" s="0" t="s">
        <v>8686</v>
      </c>
      <c r="C3062" s="0" t="s">
        <v>118</v>
      </c>
      <c r="D3062" s="0" t="s">
        <v>119</v>
      </c>
      <c r="E3062" s="0" t="s">
        <v>8687</v>
      </c>
      <c r="F3062" s="0" t="s">
        <v>121</v>
      </c>
      <c r="G3062" s="0" t="s">
        <v>122</v>
      </c>
      <c r="H3062" s="17" t="n">
        <v>46277.5958333333</v>
      </c>
      <c r="I3062" s="17" t="n">
        <v>46277.6138888889</v>
      </c>
      <c r="J3062" s="17" t="n">
        <v>46277.6180555556</v>
      </c>
      <c r="K3062" s="17" t="n">
        <v>46277.6375</v>
      </c>
      <c r="L3062" s="17" t="n">
        <v>46277.64375</v>
      </c>
      <c r="M3062" s="17" t="n">
        <v>46277.6604166667</v>
      </c>
      <c r="N3062" s="17" t="n">
        <v>46277.6888888889</v>
      </c>
      <c r="O3062" s="17" t="n">
        <v>46277.7944444444</v>
      </c>
      <c r="P3062" s="17" t="n">
        <v>46277.7986111111</v>
      </c>
      <c r="Q3062" s="17" t="n">
        <v>46277.8145833333</v>
      </c>
      <c r="R3062" s="0" t="n">
        <v>97</v>
      </c>
      <c r="S3062" s="0" t="n">
        <v>0</v>
      </c>
      <c r="T3062" s="0" t="n">
        <v>0</v>
      </c>
      <c r="U3062" s="18" t="s">
        <v>130</v>
      </c>
      <c r="V3062" s="18" t="s">
        <v>131</v>
      </c>
      <c r="W3062" s="0" t="str">
        <f aca="false">IF(AND(X3062&gt;=6,X3062&lt;14),"A",IF(AND(X3062&gt;=14,X3062&lt;22),"B","C"))</f>
        <v>B</v>
      </c>
      <c r="X3062" s="18" t="n">
        <f aca="false">HOUR(H3062)</f>
        <v>14</v>
      </c>
      <c r="Y3062" s="18" t="n">
        <f aca="false">ROUND((I3062-H3062)*1440,0)</f>
        <v>26</v>
      </c>
      <c r="Z3062" s="18" t="n">
        <f aca="false">ROUND((J3062-I3062)*1440,0)</f>
        <v>6</v>
      </c>
      <c r="AA3062" s="18" t="n">
        <f aca="false">ROUND((K3062-J3062)*1440,0)</f>
        <v>28</v>
      </c>
      <c r="AB3062" s="18" t="n">
        <f aca="false">ROUND((L3062-K3062)*1440,0)</f>
        <v>9</v>
      </c>
      <c r="AC3062" s="18" t="n">
        <f aca="false">ROUND((M3062-L3062)*1440,0)</f>
        <v>24</v>
      </c>
      <c r="AD3062" s="18" t="n">
        <f aca="false">IF(N3062="","",ROUND((N3062-M3062)*1440,0))</f>
        <v>41</v>
      </c>
      <c r="AE3062" s="18" t="n">
        <f aca="false">IF(O3062="","",ROUND((O3062-N3062)*1440,0))</f>
        <v>152</v>
      </c>
      <c r="AF3062" s="18" t="n">
        <f aca="false">IF(P3062="","",ROUND((P3062-O3062)*1440,0))</f>
        <v>6</v>
      </c>
      <c r="AG3062" s="18" t="n">
        <f aca="false">IF(Q3062="","",ROUND((Q3062-P3062)*1440,0))</f>
        <v>23</v>
      </c>
      <c r="AH3062" s="18" t="n">
        <f aca="false">IF(Q3062="","",ROUND((Q3062-H3062)*1440,0))</f>
        <v>315</v>
      </c>
      <c r="AI3062" s="19" t="n">
        <f aca="false">ROUND(IF(O3062="",Assumptions!$B$25-K3062,O3062-K3062)*24,1)</f>
        <v>3.8</v>
      </c>
      <c r="AJ3062" s="20" t="n">
        <f aca="false">ROUND(MAX(N(Y3062)/Assumptions!$C$5, N(Z3062)/Assumptions!$C$6, N(AA3062)/Assumptions!$C$7, N(AB3062)/Assumptions!$C$8, N(AC3062)/Assumptions!$C$9, N(AD3062)/Assumptions!$C$10, N(AE3062)/Assumptions!$C$11, N(AF3062)/Assumptions!$C$12, N(AG3062)/Assumptions!$C$13),3)</f>
        <v>3.378</v>
      </c>
      <c r="AK3062" s="0" t="str">
        <f aca="false">IF(OR(U3062="Pending",U3062="On Hold"),"Open GRN (awaiting)",IF(AJ3062&lt;=1,"Within SLA",IF(ROUND(N(Y3062)/Assumptions!$C$5,3)=AJ3062,"Gate Wait",IF(ROUND(N(Z3062)/Assumptions!$C$6,3)=AJ3062,"Dock Wait",IF(ROUND(N(AA3062)/Assumptions!$C$7,3)=AJ3062,"Unloading",IF(ROUND(N(AB3062)/Assumptions!$C$8,3)=AJ3062,"Unload-to-QC Wait",IF(ROUND(N(AC3062)/Assumptions!$C$9,3)=AJ3062,"QC",IF(ROUND(N(AD3062)/Assumptions!$C$10,3)=AJ3062,"QC-to-GRN Wait",IF(ROUND(N(AE3062)/Assumptions!$C$11,3)=AJ3062,"GRN Processing",IF(ROUND(N(AF3062)/Assumptions!$C$12,3)=AJ3062,"GRN-to-Putaway Wait",IF(ROUND(N(AG3062)/Assumptions!$C$13,3)=AJ3062,"Putaway","Within SLA")))))))))))</f>
        <v>GRN Processing</v>
      </c>
    </row>
    <row r="3063" customFormat="false" ht="15" hidden="false" customHeight="false" outlineLevel="0" collapsed="false">
      <c r="A3063" s="0" t="s">
        <v>8688</v>
      </c>
      <c r="B3063" s="0" t="s">
        <v>8689</v>
      </c>
      <c r="C3063" s="0" t="s">
        <v>184</v>
      </c>
      <c r="D3063" s="0" t="s">
        <v>135</v>
      </c>
      <c r="E3063" s="0" t="s">
        <v>8690</v>
      </c>
      <c r="F3063" s="0" t="s">
        <v>149</v>
      </c>
      <c r="G3063" s="0" t="s">
        <v>178</v>
      </c>
      <c r="H3063" s="17" t="n">
        <v>46277.6048611111</v>
      </c>
      <c r="I3063" s="17" t="n">
        <v>46277.6590277778</v>
      </c>
      <c r="J3063" s="17" t="n">
        <v>46277.6659722222</v>
      </c>
      <c r="K3063" s="17" t="n">
        <v>46277.6902777778</v>
      </c>
      <c r="L3063" s="17" t="n">
        <v>46277.7027777778</v>
      </c>
      <c r="M3063" s="17" t="n">
        <v>46277.7236111111</v>
      </c>
      <c r="N3063" s="17" t="n">
        <v>46277.73125</v>
      </c>
      <c r="O3063" s="17" t="n">
        <v>46277.7541666667</v>
      </c>
      <c r="P3063" s="17" t="n">
        <v>46277.7722222222</v>
      </c>
      <c r="Q3063" s="17" t="n">
        <v>46277.7909722222</v>
      </c>
      <c r="R3063" s="0" t="n">
        <v>159</v>
      </c>
      <c r="S3063" s="0" t="n">
        <v>0</v>
      </c>
      <c r="T3063" s="0" t="n">
        <v>0</v>
      </c>
      <c r="U3063" s="18" t="s">
        <v>130</v>
      </c>
      <c r="V3063" s="18" t="s">
        <v>139</v>
      </c>
      <c r="W3063" s="0" t="str">
        <f aca="false">IF(AND(X3063&gt;=6,X3063&lt;14),"A",IF(AND(X3063&gt;=14,X3063&lt;22),"B","C"))</f>
        <v>B</v>
      </c>
      <c r="X3063" s="18" t="n">
        <f aca="false">HOUR(H3063)</f>
        <v>14</v>
      </c>
      <c r="Y3063" s="18" t="n">
        <f aca="false">ROUND((I3063-H3063)*1440,0)</f>
        <v>78</v>
      </c>
      <c r="Z3063" s="18" t="n">
        <f aca="false">ROUND((J3063-I3063)*1440,0)</f>
        <v>10</v>
      </c>
      <c r="AA3063" s="18" t="n">
        <f aca="false">ROUND((K3063-J3063)*1440,0)</f>
        <v>35</v>
      </c>
      <c r="AB3063" s="18" t="n">
        <f aca="false">ROUND((L3063-K3063)*1440,0)</f>
        <v>18</v>
      </c>
      <c r="AC3063" s="18" t="n">
        <f aca="false">ROUND((M3063-L3063)*1440,0)</f>
        <v>30</v>
      </c>
      <c r="AD3063" s="18" t="n">
        <f aca="false">IF(N3063="","",ROUND((N3063-M3063)*1440,0))</f>
        <v>11</v>
      </c>
      <c r="AE3063" s="18" t="n">
        <f aca="false">IF(O3063="","",ROUND((O3063-N3063)*1440,0))</f>
        <v>33</v>
      </c>
      <c r="AF3063" s="18" t="n">
        <f aca="false">IF(P3063="","",ROUND((P3063-O3063)*1440,0))</f>
        <v>26</v>
      </c>
      <c r="AG3063" s="18" t="n">
        <f aca="false">IF(Q3063="","",ROUND((Q3063-P3063)*1440,0))</f>
        <v>27</v>
      </c>
      <c r="AH3063" s="18" t="n">
        <f aca="false">IF(Q3063="","",ROUND((Q3063-H3063)*1440,0))</f>
        <v>268</v>
      </c>
      <c r="AI3063" s="19" t="n">
        <f aca="false">ROUND(IF(O3063="",Assumptions!$B$25-K3063,O3063-K3063)*24,1)</f>
        <v>1.5</v>
      </c>
      <c r="AJ3063" s="20" t="n">
        <f aca="false">ROUND(MAX(N(Y3063)/Assumptions!$C$5, N(Z3063)/Assumptions!$C$6, N(AA3063)/Assumptions!$C$7, N(AB3063)/Assumptions!$C$8, N(AC3063)/Assumptions!$C$9, N(AD3063)/Assumptions!$C$10, N(AE3063)/Assumptions!$C$11, N(AF3063)/Assumptions!$C$12, N(AG3063)/Assumptions!$C$13),3)</f>
        <v>2.6</v>
      </c>
      <c r="AK3063" s="0" t="str">
        <f aca="false">IF(OR(U3063="Pending",U3063="On Hold"),"Open GRN (awaiting)",IF(AJ3063&lt;=1,"Within SLA",IF(ROUND(N(Y3063)/Assumptions!$C$5,3)=AJ3063,"Gate Wait",IF(ROUND(N(Z3063)/Assumptions!$C$6,3)=AJ3063,"Dock Wait",IF(ROUND(N(AA3063)/Assumptions!$C$7,3)=AJ3063,"Unloading",IF(ROUND(N(AB3063)/Assumptions!$C$8,3)=AJ3063,"Unload-to-QC Wait",IF(ROUND(N(AC3063)/Assumptions!$C$9,3)=AJ3063,"QC",IF(ROUND(N(AD3063)/Assumptions!$C$10,3)=AJ3063,"QC-to-GRN Wait",IF(ROUND(N(AE3063)/Assumptions!$C$11,3)=AJ3063,"GRN Processing",IF(ROUND(N(AF3063)/Assumptions!$C$12,3)=AJ3063,"GRN-to-Putaway Wait",IF(ROUND(N(AG3063)/Assumptions!$C$13,3)=AJ3063,"Putaway","Within SLA")))))))))))</f>
        <v>Gate Wait</v>
      </c>
    </row>
    <row r="3064" customFormat="false" ht="15" hidden="false" customHeight="false" outlineLevel="0" collapsed="false">
      <c r="A3064" s="0" t="s">
        <v>8691</v>
      </c>
      <c r="B3064" s="0" t="s">
        <v>8692</v>
      </c>
      <c r="C3064" s="0" t="s">
        <v>134</v>
      </c>
      <c r="D3064" s="0" t="s">
        <v>147</v>
      </c>
      <c r="E3064" s="0" t="s">
        <v>8693</v>
      </c>
      <c r="F3064" s="0" t="s">
        <v>149</v>
      </c>
      <c r="G3064" s="0" t="s">
        <v>150</v>
      </c>
      <c r="H3064" s="17" t="n">
        <v>46277.6229166667</v>
      </c>
      <c r="I3064" s="17" t="n">
        <v>46277.6465277778</v>
      </c>
      <c r="J3064" s="17" t="n">
        <v>46277.6527777778</v>
      </c>
      <c r="K3064" s="17" t="n">
        <v>46277.6868055556</v>
      </c>
      <c r="L3064" s="17" t="n">
        <v>46277.6923611111</v>
      </c>
      <c r="M3064" s="17" t="n">
        <v>46277.7173611111</v>
      </c>
      <c r="N3064" s="17" t="n">
        <v>46277.7798611111</v>
      </c>
      <c r="O3064" s="17" t="n">
        <v>46277.8097222222</v>
      </c>
      <c r="P3064" s="17" t="n">
        <v>46277.8201388889</v>
      </c>
      <c r="Q3064" s="17" t="n">
        <v>46277.8354166667</v>
      </c>
      <c r="R3064" s="0" t="n">
        <v>490</v>
      </c>
      <c r="S3064" s="0" t="n">
        <v>0</v>
      </c>
      <c r="T3064" s="0" t="n">
        <v>0</v>
      </c>
      <c r="U3064" s="18" t="s">
        <v>130</v>
      </c>
      <c r="V3064" s="18" t="s">
        <v>131</v>
      </c>
      <c r="W3064" s="0" t="str">
        <f aca="false">IF(AND(X3064&gt;=6,X3064&lt;14),"A",IF(AND(X3064&gt;=14,X3064&lt;22),"B","C"))</f>
        <v>B</v>
      </c>
      <c r="X3064" s="18" t="n">
        <f aca="false">HOUR(H3064)</f>
        <v>14</v>
      </c>
      <c r="Y3064" s="18" t="n">
        <f aca="false">ROUND((I3064-H3064)*1440,0)</f>
        <v>34</v>
      </c>
      <c r="Z3064" s="18" t="n">
        <f aca="false">ROUND((J3064-I3064)*1440,0)</f>
        <v>9</v>
      </c>
      <c r="AA3064" s="18" t="n">
        <f aca="false">ROUND((K3064-J3064)*1440,0)</f>
        <v>49</v>
      </c>
      <c r="AB3064" s="18" t="n">
        <f aca="false">ROUND((L3064-K3064)*1440,0)</f>
        <v>8</v>
      </c>
      <c r="AC3064" s="18" t="n">
        <f aca="false">ROUND((M3064-L3064)*1440,0)</f>
        <v>36</v>
      </c>
      <c r="AD3064" s="18" t="n">
        <f aca="false">IF(N3064="","",ROUND((N3064-M3064)*1440,0))</f>
        <v>90</v>
      </c>
      <c r="AE3064" s="18" t="n">
        <f aca="false">IF(O3064="","",ROUND((O3064-N3064)*1440,0))</f>
        <v>43</v>
      </c>
      <c r="AF3064" s="18" t="n">
        <f aca="false">IF(P3064="","",ROUND((P3064-O3064)*1440,0))</f>
        <v>15</v>
      </c>
      <c r="AG3064" s="18" t="n">
        <f aca="false">IF(Q3064="","",ROUND((Q3064-P3064)*1440,0))</f>
        <v>22</v>
      </c>
      <c r="AH3064" s="18" t="n">
        <f aca="false">IF(Q3064="","",ROUND((Q3064-H3064)*1440,0))</f>
        <v>306</v>
      </c>
      <c r="AI3064" s="19" t="n">
        <f aca="false">ROUND(IF(O3064="",Assumptions!$B$25-K3064,O3064-K3064)*24,1)</f>
        <v>3</v>
      </c>
      <c r="AJ3064" s="20" t="n">
        <f aca="false">ROUND(MAX(N(Y3064)/Assumptions!$C$5, N(Z3064)/Assumptions!$C$6, N(AA3064)/Assumptions!$C$7, N(AB3064)/Assumptions!$C$8, N(AC3064)/Assumptions!$C$9, N(AD3064)/Assumptions!$C$10, N(AE3064)/Assumptions!$C$11, N(AF3064)/Assumptions!$C$12, N(AG3064)/Assumptions!$C$13),3)</f>
        <v>3</v>
      </c>
      <c r="AK3064" s="0" t="str">
        <f aca="false">IF(OR(U3064="Pending",U3064="On Hold"),"Open GRN (awaiting)",IF(AJ3064&lt;=1,"Within SLA",IF(ROUND(N(Y3064)/Assumptions!$C$5,3)=AJ3064,"Gate Wait",IF(ROUND(N(Z3064)/Assumptions!$C$6,3)=AJ3064,"Dock Wait",IF(ROUND(N(AA3064)/Assumptions!$C$7,3)=AJ3064,"Unloading",IF(ROUND(N(AB3064)/Assumptions!$C$8,3)=AJ3064,"Unload-to-QC Wait",IF(ROUND(N(AC3064)/Assumptions!$C$9,3)=AJ3064,"QC",IF(ROUND(N(AD3064)/Assumptions!$C$10,3)=AJ3064,"QC-to-GRN Wait",IF(ROUND(N(AE3064)/Assumptions!$C$11,3)=AJ3064,"GRN Processing",IF(ROUND(N(AF3064)/Assumptions!$C$12,3)=AJ3064,"GRN-to-Putaway Wait",IF(ROUND(N(AG3064)/Assumptions!$C$13,3)=AJ3064,"Putaway","Within SLA")))))))))))</f>
        <v>QC-to-GRN Wait</v>
      </c>
    </row>
    <row r="3065" customFormat="false" ht="15" hidden="false" customHeight="false" outlineLevel="0" collapsed="false">
      <c r="A3065" s="0" t="s">
        <v>8694</v>
      </c>
      <c r="B3065" s="0" t="s">
        <v>8695</v>
      </c>
      <c r="C3065" s="0" t="s">
        <v>153</v>
      </c>
      <c r="D3065" s="0" t="s">
        <v>119</v>
      </c>
      <c r="E3065" s="0" t="s">
        <v>8696</v>
      </c>
      <c r="F3065" s="0" t="s">
        <v>155</v>
      </c>
      <c r="G3065" s="0" t="s">
        <v>122</v>
      </c>
      <c r="H3065" s="17" t="n">
        <v>46277.6256944445</v>
      </c>
      <c r="I3065" s="17" t="n">
        <v>46277.6354166667</v>
      </c>
      <c r="J3065" s="17" t="n">
        <v>46277.6409722222</v>
      </c>
      <c r="K3065" s="17" t="n">
        <v>46277.6680555556</v>
      </c>
      <c r="L3065" s="17" t="n">
        <v>46277.6979166667</v>
      </c>
      <c r="M3065" s="17" t="n">
        <v>46277.7111111111</v>
      </c>
      <c r="N3065" s="17"/>
      <c r="O3065" s="17"/>
      <c r="P3065" s="17"/>
      <c r="Q3065" s="17"/>
      <c r="R3065" s="0" t="n">
        <v>607</v>
      </c>
      <c r="S3065" s="0" t="n">
        <v>0</v>
      </c>
      <c r="T3065" s="0" t="n">
        <v>0</v>
      </c>
      <c r="U3065" s="18" t="s">
        <v>8544</v>
      </c>
      <c r="V3065" s="18" t="s">
        <v>131</v>
      </c>
      <c r="W3065" s="0" t="str">
        <f aca="false">IF(AND(X3065&gt;=6,X3065&lt;14),"A",IF(AND(X3065&gt;=14,X3065&lt;22),"B","C"))</f>
        <v>B</v>
      </c>
      <c r="X3065" s="18" t="n">
        <f aca="false">HOUR(H3065)</f>
        <v>15</v>
      </c>
      <c r="Y3065" s="18" t="n">
        <f aca="false">ROUND((I3065-H3065)*1440,0)</f>
        <v>14</v>
      </c>
      <c r="Z3065" s="18" t="n">
        <f aca="false">ROUND((J3065-I3065)*1440,0)</f>
        <v>8</v>
      </c>
      <c r="AA3065" s="18" t="n">
        <f aca="false">ROUND((K3065-J3065)*1440,0)</f>
        <v>39</v>
      </c>
      <c r="AB3065" s="18" t="n">
        <f aca="false">ROUND((L3065-K3065)*1440,0)</f>
        <v>43</v>
      </c>
      <c r="AC3065" s="18" t="n">
        <f aca="false">ROUND((M3065-L3065)*1440,0)</f>
        <v>19</v>
      </c>
      <c r="AD3065" s="0" t="str">
        <f aca="false">IF(N3065="","",ROUND((N3065-M3065)*1440,0))</f>
        <v/>
      </c>
      <c r="AE3065" s="0" t="str">
        <f aca="false">IF(O3065="","",ROUND((O3065-N3065)*1440,0))</f>
        <v/>
      </c>
      <c r="AF3065" s="0" t="str">
        <f aca="false">IF(P3065="","",ROUND((P3065-O3065)*1440,0))</f>
        <v/>
      </c>
      <c r="AG3065" s="0" t="str">
        <f aca="false">IF(Q3065="","",ROUND((Q3065-P3065)*1440,0))</f>
        <v/>
      </c>
      <c r="AH3065" s="0" t="str">
        <f aca="false">IF(Q3065="","",ROUND((Q3065-H3065)*1440,0))</f>
        <v/>
      </c>
      <c r="AI3065" s="19" t="n">
        <f aca="false">ROUND(IF(O3065="",Assumptions!$B$25-K3065,O3065-K3065)*24,1)</f>
        <v>472</v>
      </c>
      <c r="AJ3065" s="20" t="n">
        <f aca="false">ROUND(MAX(N(Y3065)/Assumptions!$C$5, N(Z3065)/Assumptions!$C$6, N(AA3065)/Assumptions!$C$7, N(AB3065)/Assumptions!$C$8, N(AC3065)/Assumptions!$C$9, N(AD3065)/Assumptions!$C$10, N(AE3065)/Assumptions!$C$11, N(AF3065)/Assumptions!$C$12, N(AG3065)/Assumptions!$C$13),3)</f>
        <v>2.867</v>
      </c>
      <c r="AK3065" s="0" t="str">
        <f aca="false">IF(OR(U3065="Pending",U3065="On Hold"),"Open GRN (awaiting)",IF(AJ3065&lt;=1,"Within SLA",IF(ROUND(N(Y3065)/Assumptions!$C$5,3)=AJ3065,"Gate Wait",IF(ROUND(N(Z3065)/Assumptions!$C$6,3)=AJ3065,"Dock Wait",IF(ROUND(N(AA3065)/Assumptions!$C$7,3)=AJ3065,"Unloading",IF(ROUND(N(AB3065)/Assumptions!$C$8,3)=AJ3065,"Unload-to-QC Wait",IF(ROUND(N(AC3065)/Assumptions!$C$9,3)=AJ3065,"QC",IF(ROUND(N(AD3065)/Assumptions!$C$10,3)=AJ3065,"QC-to-GRN Wait",IF(ROUND(N(AE3065)/Assumptions!$C$11,3)=AJ3065,"GRN Processing",IF(ROUND(N(AF3065)/Assumptions!$C$12,3)=AJ3065,"GRN-to-Putaway Wait",IF(ROUND(N(AG3065)/Assumptions!$C$13,3)=AJ3065,"Putaway","Within SLA")))))))))))</f>
        <v>Open GRN (awaiting)</v>
      </c>
    </row>
    <row r="3066" customFormat="false" ht="15" hidden="false" customHeight="false" outlineLevel="0" collapsed="false">
      <c r="A3066" s="0" t="s">
        <v>8697</v>
      </c>
      <c r="B3066" s="0" t="s">
        <v>8698</v>
      </c>
      <c r="C3066" s="0" t="s">
        <v>252</v>
      </c>
      <c r="D3066" s="0" t="s">
        <v>147</v>
      </c>
      <c r="E3066" s="0" t="s">
        <v>8622</v>
      </c>
      <c r="F3066" s="0" t="s">
        <v>155</v>
      </c>
      <c r="G3066" s="0" t="s">
        <v>167</v>
      </c>
      <c r="H3066" s="17" t="n">
        <v>46277.6576388889</v>
      </c>
      <c r="I3066" s="17" t="n">
        <v>46277.7118055556</v>
      </c>
      <c r="J3066" s="17" t="n">
        <v>46277.7222222222</v>
      </c>
      <c r="K3066" s="17" t="n">
        <v>46277.7520833333</v>
      </c>
      <c r="L3066" s="17" t="n">
        <v>46277.7555555556</v>
      </c>
      <c r="M3066" s="17" t="n">
        <v>46277.76875</v>
      </c>
      <c r="N3066" s="17" t="n">
        <v>46277.8</v>
      </c>
      <c r="O3066" s="17" t="n">
        <v>46277.8451388889</v>
      </c>
      <c r="P3066" s="17" t="n">
        <v>46277.8652777778</v>
      </c>
      <c r="Q3066" s="17" t="n">
        <v>46277.8715277778</v>
      </c>
      <c r="R3066" s="0" t="n">
        <v>595</v>
      </c>
      <c r="S3066" s="0" t="n">
        <v>0</v>
      </c>
      <c r="T3066" s="0" t="n">
        <v>0</v>
      </c>
      <c r="U3066" s="18" t="s">
        <v>130</v>
      </c>
      <c r="V3066" s="18" t="s">
        <v>82</v>
      </c>
      <c r="W3066" s="0" t="str">
        <f aca="false">IF(AND(X3066&gt;=6,X3066&lt;14),"A",IF(AND(X3066&gt;=14,X3066&lt;22),"B","C"))</f>
        <v>B</v>
      </c>
      <c r="X3066" s="18" t="n">
        <f aca="false">HOUR(H3066)</f>
        <v>15</v>
      </c>
      <c r="Y3066" s="18" t="n">
        <f aca="false">ROUND((I3066-H3066)*1440,0)</f>
        <v>78</v>
      </c>
      <c r="Z3066" s="18" t="n">
        <f aca="false">ROUND((J3066-I3066)*1440,0)</f>
        <v>15</v>
      </c>
      <c r="AA3066" s="18" t="n">
        <f aca="false">ROUND((K3066-J3066)*1440,0)</f>
        <v>43</v>
      </c>
      <c r="AB3066" s="18" t="n">
        <f aca="false">ROUND((L3066-K3066)*1440,0)</f>
        <v>5</v>
      </c>
      <c r="AC3066" s="18" t="n">
        <f aca="false">ROUND((M3066-L3066)*1440,0)</f>
        <v>19</v>
      </c>
      <c r="AD3066" s="18" t="n">
        <f aca="false">IF(N3066="","",ROUND((N3066-M3066)*1440,0))</f>
        <v>45</v>
      </c>
      <c r="AE3066" s="18" t="n">
        <f aca="false">IF(O3066="","",ROUND((O3066-N3066)*1440,0))</f>
        <v>65</v>
      </c>
      <c r="AF3066" s="18" t="n">
        <f aca="false">IF(P3066="","",ROUND((P3066-O3066)*1440,0))</f>
        <v>29</v>
      </c>
      <c r="AG3066" s="18" t="n">
        <f aca="false">IF(Q3066="","",ROUND((Q3066-P3066)*1440,0))</f>
        <v>9</v>
      </c>
      <c r="AH3066" s="18" t="n">
        <f aca="false">IF(Q3066="","",ROUND((Q3066-H3066)*1440,0))</f>
        <v>308</v>
      </c>
      <c r="AI3066" s="19" t="n">
        <f aca="false">ROUND(IF(O3066="",Assumptions!$B$25-K3066,O3066-K3066)*24,1)</f>
        <v>2.2</v>
      </c>
      <c r="AJ3066" s="20" t="n">
        <f aca="false">ROUND(MAX(N(Y3066)/Assumptions!$C$5, N(Z3066)/Assumptions!$C$6, N(AA3066)/Assumptions!$C$7, N(AB3066)/Assumptions!$C$8, N(AC3066)/Assumptions!$C$9, N(AD3066)/Assumptions!$C$10, N(AE3066)/Assumptions!$C$11, N(AF3066)/Assumptions!$C$12, N(AG3066)/Assumptions!$C$13),3)</f>
        <v>2.6</v>
      </c>
      <c r="AK3066" s="0" t="str">
        <f aca="false">IF(OR(U3066="Pending",U3066="On Hold"),"Open GRN (awaiting)",IF(AJ3066&lt;=1,"Within SLA",IF(ROUND(N(Y3066)/Assumptions!$C$5,3)=AJ3066,"Gate Wait",IF(ROUND(N(Z3066)/Assumptions!$C$6,3)=AJ3066,"Dock Wait",IF(ROUND(N(AA3066)/Assumptions!$C$7,3)=AJ3066,"Unloading",IF(ROUND(N(AB3066)/Assumptions!$C$8,3)=AJ3066,"Unload-to-QC Wait",IF(ROUND(N(AC3066)/Assumptions!$C$9,3)=AJ3066,"QC",IF(ROUND(N(AD3066)/Assumptions!$C$10,3)=AJ3066,"QC-to-GRN Wait",IF(ROUND(N(AE3066)/Assumptions!$C$11,3)=AJ3066,"GRN Processing",IF(ROUND(N(AF3066)/Assumptions!$C$12,3)=AJ3066,"GRN-to-Putaway Wait",IF(ROUND(N(AG3066)/Assumptions!$C$13,3)=AJ3066,"Putaway","Within SLA")))))))))))</f>
        <v>Gate Wait</v>
      </c>
    </row>
    <row r="3067" customFormat="false" ht="15" hidden="false" customHeight="false" outlineLevel="0" collapsed="false">
      <c r="A3067" s="0" t="s">
        <v>8699</v>
      </c>
      <c r="B3067" s="0" t="s">
        <v>8700</v>
      </c>
      <c r="C3067" s="0" t="s">
        <v>153</v>
      </c>
      <c r="D3067" s="0" t="s">
        <v>119</v>
      </c>
      <c r="E3067" s="0" t="s">
        <v>1131</v>
      </c>
      <c r="F3067" s="0" t="s">
        <v>155</v>
      </c>
      <c r="G3067" s="0" t="s">
        <v>122</v>
      </c>
      <c r="H3067" s="17" t="n">
        <v>46277.6729166667</v>
      </c>
      <c r="I3067" s="17" t="n">
        <v>46277.7069444444</v>
      </c>
      <c r="J3067" s="17" t="n">
        <v>46277.7138888889</v>
      </c>
      <c r="K3067" s="17" t="n">
        <v>46277.7340277778</v>
      </c>
      <c r="L3067" s="17" t="n">
        <v>46277.7395833333</v>
      </c>
      <c r="M3067" s="17" t="n">
        <v>46277.7659722222</v>
      </c>
      <c r="N3067" s="17" t="n">
        <v>46277.8381944444</v>
      </c>
      <c r="O3067" s="17" t="n">
        <v>46277.94375</v>
      </c>
      <c r="P3067" s="17" t="n">
        <v>46277.9506944444</v>
      </c>
      <c r="Q3067" s="17" t="n">
        <v>46277.9659722222</v>
      </c>
      <c r="R3067" s="0" t="n">
        <v>422</v>
      </c>
      <c r="S3067" s="0" t="n">
        <v>0</v>
      </c>
      <c r="T3067" s="0" t="n">
        <v>0</v>
      </c>
      <c r="U3067" s="18" t="s">
        <v>130</v>
      </c>
      <c r="V3067" s="18" t="s">
        <v>131</v>
      </c>
      <c r="W3067" s="0" t="str">
        <f aca="false">IF(AND(X3067&gt;=6,X3067&lt;14),"A",IF(AND(X3067&gt;=14,X3067&lt;22),"B","C"))</f>
        <v>B</v>
      </c>
      <c r="X3067" s="18" t="n">
        <f aca="false">HOUR(H3067)</f>
        <v>16</v>
      </c>
      <c r="Y3067" s="18" t="n">
        <f aca="false">ROUND((I3067-H3067)*1440,0)</f>
        <v>49</v>
      </c>
      <c r="Z3067" s="18" t="n">
        <f aca="false">ROUND((J3067-I3067)*1440,0)</f>
        <v>10</v>
      </c>
      <c r="AA3067" s="18" t="n">
        <f aca="false">ROUND((K3067-J3067)*1440,0)</f>
        <v>29</v>
      </c>
      <c r="AB3067" s="18" t="n">
        <f aca="false">ROUND((L3067-K3067)*1440,0)</f>
        <v>8</v>
      </c>
      <c r="AC3067" s="18" t="n">
        <f aca="false">ROUND((M3067-L3067)*1440,0)</f>
        <v>38</v>
      </c>
      <c r="AD3067" s="18" t="n">
        <f aca="false">IF(N3067="","",ROUND((N3067-M3067)*1440,0))</f>
        <v>104</v>
      </c>
      <c r="AE3067" s="18" t="n">
        <f aca="false">IF(O3067="","",ROUND((O3067-N3067)*1440,0))</f>
        <v>152</v>
      </c>
      <c r="AF3067" s="18" t="n">
        <f aca="false">IF(P3067="","",ROUND((P3067-O3067)*1440,0))</f>
        <v>10</v>
      </c>
      <c r="AG3067" s="18" t="n">
        <f aca="false">IF(Q3067="","",ROUND((Q3067-P3067)*1440,0))</f>
        <v>22</v>
      </c>
      <c r="AH3067" s="18" t="n">
        <f aca="false">IF(Q3067="","",ROUND((Q3067-H3067)*1440,0))</f>
        <v>422</v>
      </c>
      <c r="AI3067" s="19" t="n">
        <f aca="false">ROUND(IF(O3067="",Assumptions!$B$25-K3067,O3067-K3067)*24,1)</f>
        <v>5</v>
      </c>
      <c r="AJ3067" s="20" t="n">
        <f aca="false">ROUND(MAX(N(Y3067)/Assumptions!$C$5, N(Z3067)/Assumptions!$C$6, N(AA3067)/Assumptions!$C$7, N(AB3067)/Assumptions!$C$8, N(AC3067)/Assumptions!$C$9, N(AD3067)/Assumptions!$C$10, N(AE3067)/Assumptions!$C$11, N(AF3067)/Assumptions!$C$12, N(AG3067)/Assumptions!$C$13),3)</f>
        <v>3.467</v>
      </c>
      <c r="AK3067" s="0" t="str">
        <f aca="false">IF(OR(U3067="Pending",U3067="On Hold"),"Open GRN (awaiting)",IF(AJ3067&lt;=1,"Within SLA",IF(ROUND(N(Y3067)/Assumptions!$C$5,3)=AJ3067,"Gate Wait",IF(ROUND(N(Z3067)/Assumptions!$C$6,3)=AJ3067,"Dock Wait",IF(ROUND(N(AA3067)/Assumptions!$C$7,3)=AJ3067,"Unloading",IF(ROUND(N(AB3067)/Assumptions!$C$8,3)=AJ3067,"Unload-to-QC Wait",IF(ROUND(N(AC3067)/Assumptions!$C$9,3)=AJ3067,"QC",IF(ROUND(N(AD3067)/Assumptions!$C$10,3)=AJ3067,"QC-to-GRN Wait",IF(ROUND(N(AE3067)/Assumptions!$C$11,3)=AJ3067,"GRN Processing",IF(ROUND(N(AF3067)/Assumptions!$C$12,3)=AJ3067,"GRN-to-Putaway Wait",IF(ROUND(N(AG3067)/Assumptions!$C$13,3)=AJ3067,"Putaway","Within SLA")))))))))))</f>
        <v>QC-to-GRN Wait</v>
      </c>
    </row>
    <row r="3068" customFormat="false" ht="15" hidden="false" customHeight="false" outlineLevel="0" collapsed="false">
      <c r="A3068" s="0" t="s">
        <v>8701</v>
      </c>
      <c r="B3068" s="0" t="s">
        <v>8702</v>
      </c>
      <c r="C3068" s="0" t="s">
        <v>142</v>
      </c>
      <c r="D3068" s="0" t="s">
        <v>135</v>
      </c>
      <c r="E3068" s="0" t="s">
        <v>480</v>
      </c>
      <c r="F3068" s="0" t="s">
        <v>137</v>
      </c>
      <c r="G3068" s="0" t="s">
        <v>138</v>
      </c>
      <c r="H3068" s="17" t="n">
        <v>46277.6805555556</v>
      </c>
      <c r="I3068" s="17" t="n">
        <v>46277.7138888889</v>
      </c>
      <c r="J3068" s="17" t="n">
        <v>46277.7194444445</v>
      </c>
      <c r="K3068" s="17" t="n">
        <v>46277.7770833333</v>
      </c>
      <c r="L3068" s="17" t="n">
        <v>46277.7826388889</v>
      </c>
      <c r="M3068" s="17" t="n">
        <v>46277.8</v>
      </c>
      <c r="N3068" s="17"/>
      <c r="O3068" s="17"/>
      <c r="P3068" s="17"/>
      <c r="Q3068" s="17"/>
      <c r="R3068" s="0" t="n">
        <v>1653</v>
      </c>
      <c r="S3068" s="0" t="n">
        <v>0</v>
      </c>
      <c r="T3068" s="0" t="n">
        <v>0</v>
      </c>
      <c r="U3068" s="18" t="s">
        <v>8544</v>
      </c>
      <c r="V3068" s="18" t="s">
        <v>82</v>
      </c>
      <c r="W3068" s="0" t="str">
        <f aca="false">IF(AND(X3068&gt;=6,X3068&lt;14),"A",IF(AND(X3068&gt;=14,X3068&lt;22),"B","C"))</f>
        <v>B</v>
      </c>
      <c r="X3068" s="18" t="n">
        <f aca="false">HOUR(H3068)</f>
        <v>16</v>
      </c>
      <c r="Y3068" s="18" t="n">
        <f aca="false">ROUND((I3068-H3068)*1440,0)</f>
        <v>48</v>
      </c>
      <c r="Z3068" s="18" t="n">
        <f aca="false">ROUND((J3068-I3068)*1440,0)</f>
        <v>8</v>
      </c>
      <c r="AA3068" s="18" t="n">
        <f aca="false">ROUND((K3068-J3068)*1440,0)</f>
        <v>83</v>
      </c>
      <c r="AB3068" s="18" t="n">
        <f aca="false">ROUND((L3068-K3068)*1440,0)</f>
        <v>8</v>
      </c>
      <c r="AC3068" s="18" t="n">
        <f aca="false">ROUND((M3068-L3068)*1440,0)</f>
        <v>25</v>
      </c>
      <c r="AD3068" s="0" t="str">
        <f aca="false">IF(N3068="","",ROUND((N3068-M3068)*1440,0))</f>
        <v/>
      </c>
      <c r="AE3068" s="0" t="str">
        <f aca="false">IF(O3068="","",ROUND((O3068-N3068)*1440,0))</f>
        <v/>
      </c>
      <c r="AF3068" s="0" t="str">
        <f aca="false">IF(P3068="","",ROUND((P3068-O3068)*1440,0))</f>
        <v/>
      </c>
      <c r="AG3068" s="0" t="str">
        <f aca="false">IF(Q3068="","",ROUND((Q3068-P3068)*1440,0))</f>
        <v/>
      </c>
      <c r="AH3068" s="0" t="str">
        <f aca="false">IF(Q3068="","",ROUND((Q3068-H3068)*1440,0))</f>
        <v/>
      </c>
      <c r="AI3068" s="19" t="n">
        <f aca="false">ROUND(IF(O3068="",Assumptions!$B$25-K3068,O3068-K3068)*24,1)</f>
        <v>469.4</v>
      </c>
      <c r="AJ3068" s="20" t="n">
        <f aca="false">ROUND(MAX(N(Y3068)/Assumptions!$C$5, N(Z3068)/Assumptions!$C$6, N(AA3068)/Assumptions!$C$7, N(AB3068)/Assumptions!$C$8, N(AC3068)/Assumptions!$C$9, N(AD3068)/Assumptions!$C$10, N(AE3068)/Assumptions!$C$11, N(AF3068)/Assumptions!$C$12, N(AG3068)/Assumptions!$C$13),3)</f>
        <v>1.6</v>
      </c>
      <c r="AK3068" s="0" t="str">
        <f aca="false">IF(OR(U3068="Pending",U3068="On Hold"),"Open GRN (awaiting)",IF(AJ3068&lt;=1,"Within SLA",IF(ROUND(N(Y3068)/Assumptions!$C$5,3)=AJ3068,"Gate Wait",IF(ROUND(N(Z3068)/Assumptions!$C$6,3)=AJ3068,"Dock Wait",IF(ROUND(N(AA3068)/Assumptions!$C$7,3)=AJ3068,"Unloading",IF(ROUND(N(AB3068)/Assumptions!$C$8,3)=AJ3068,"Unload-to-QC Wait",IF(ROUND(N(AC3068)/Assumptions!$C$9,3)=AJ3068,"QC",IF(ROUND(N(AD3068)/Assumptions!$C$10,3)=AJ3068,"QC-to-GRN Wait",IF(ROUND(N(AE3068)/Assumptions!$C$11,3)=AJ3068,"GRN Processing",IF(ROUND(N(AF3068)/Assumptions!$C$12,3)=AJ3068,"GRN-to-Putaway Wait",IF(ROUND(N(AG3068)/Assumptions!$C$13,3)=AJ3068,"Putaway","Within SLA")))))))))))</f>
        <v>Open GRN (awaiting)</v>
      </c>
    </row>
    <row r="3069" customFormat="false" ht="15" hidden="false" customHeight="false" outlineLevel="0" collapsed="false">
      <c r="A3069" s="0" t="s">
        <v>8703</v>
      </c>
      <c r="B3069" s="0" t="s">
        <v>8704</v>
      </c>
      <c r="C3069" s="0" t="s">
        <v>142</v>
      </c>
      <c r="D3069" s="0" t="s">
        <v>119</v>
      </c>
      <c r="E3069" s="0" t="s">
        <v>4714</v>
      </c>
      <c r="F3069" s="0" t="s">
        <v>137</v>
      </c>
      <c r="G3069" s="0" t="s">
        <v>122</v>
      </c>
      <c r="H3069" s="17" t="n">
        <v>46277.6847222222</v>
      </c>
      <c r="I3069" s="17" t="n">
        <v>46277.7340277778</v>
      </c>
      <c r="J3069" s="17" t="n">
        <v>46277.7368055556</v>
      </c>
      <c r="K3069" s="17" t="n">
        <v>46277.7652777778</v>
      </c>
      <c r="L3069" s="17" t="n">
        <v>46277.7694444444</v>
      </c>
      <c r="M3069" s="17" t="n">
        <v>46277.8006944444</v>
      </c>
      <c r="N3069" s="17" t="n">
        <v>46277.8194444445</v>
      </c>
      <c r="O3069" s="17" t="n">
        <v>46277.8618055556</v>
      </c>
      <c r="P3069" s="17" t="n">
        <v>46277.8729166667</v>
      </c>
      <c r="Q3069" s="17" t="n">
        <v>46277.8833333333</v>
      </c>
      <c r="R3069" s="0" t="n">
        <v>1219</v>
      </c>
      <c r="S3069" s="0" t="n">
        <v>63</v>
      </c>
      <c r="T3069" s="0" t="n">
        <v>29</v>
      </c>
      <c r="U3069" s="18" t="s">
        <v>123</v>
      </c>
      <c r="V3069" s="18" t="s">
        <v>139</v>
      </c>
      <c r="W3069" s="0" t="str">
        <f aca="false">IF(AND(X3069&gt;=6,X3069&lt;14),"A",IF(AND(X3069&gt;=14,X3069&lt;22),"B","C"))</f>
        <v>B</v>
      </c>
      <c r="X3069" s="18" t="n">
        <f aca="false">HOUR(H3069)</f>
        <v>16</v>
      </c>
      <c r="Y3069" s="18" t="n">
        <f aca="false">ROUND((I3069-H3069)*1440,0)</f>
        <v>71</v>
      </c>
      <c r="Z3069" s="18" t="n">
        <f aca="false">ROUND((J3069-I3069)*1440,0)</f>
        <v>4</v>
      </c>
      <c r="AA3069" s="18" t="n">
        <f aca="false">ROUND((K3069-J3069)*1440,0)</f>
        <v>41</v>
      </c>
      <c r="AB3069" s="18" t="n">
        <f aca="false">ROUND((L3069-K3069)*1440,0)</f>
        <v>6</v>
      </c>
      <c r="AC3069" s="18" t="n">
        <f aca="false">ROUND((M3069-L3069)*1440,0)</f>
        <v>45</v>
      </c>
      <c r="AD3069" s="18" t="n">
        <f aca="false">IF(N3069="","",ROUND((N3069-M3069)*1440,0))</f>
        <v>27</v>
      </c>
      <c r="AE3069" s="18" t="n">
        <f aca="false">IF(O3069="","",ROUND((O3069-N3069)*1440,0))</f>
        <v>61</v>
      </c>
      <c r="AF3069" s="18" t="n">
        <f aca="false">IF(P3069="","",ROUND((P3069-O3069)*1440,0))</f>
        <v>16</v>
      </c>
      <c r="AG3069" s="18" t="n">
        <f aca="false">IF(Q3069="","",ROUND((Q3069-P3069)*1440,0))</f>
        <v>15</v>
      </c>
      <c r="AH3069" s="18" t="n">
        <f aca="false">IF(Q3069="","",ROUND((Q3069-H3069)*1440,0))</f>
        <v>286</v>
      </c>
      <c r="AI3069" s="19" t="n">
        <f aca="false">ROUND(IF(O3069="",Assumptions!$B$25-K3069,O3069-K3069)*24,1)</f>
        <v>2.3</v>
      </c>
      <c r="AJ3069" s="20" t="n">
        <f aca="false">ROUND(MAX(N(Y3069)/Assumptions!$C$5, N(Z3069)/Assumptions!$C$6, N(AA3069)/Assumptions!$C$7, N(AB3069)/Assumptions!$C$8, N(AC3069)/Assumptions!$C$9, N(AD3069)/Assumptions!$C$10, N(AE3069)/Assumptions!$C$11, N(AF3069)/Assumptions!$C$12, N(AG3069)/Assumptions!$C$13),3)</f>
        <v>2.367</v>
      </c>
      <c r="AK3069" s="0" t="str">
        <f aca="false">IF(OR(U3069="Pending",U3069="On Hold"),"Open GRN (awaiting)",IF(AJ3069&lt;=1,"Within SLA",IF(ROUND(N(Y3069)/Assumptions!$C$5,3)=AJ3069,"Gate Wait",IF(ROUND(N(Z3069)/Assumptions!$C$6,3)=AJ3069,"Dock Wait",IF(ROUND(N(AA3069)/Assumptions!$C$7,3)=AJ3069,"Unloading",IF(ROUND(N(AB3069)/Assumptions!$C$8,3)=AJ3069,"Unload-to-QC Wait",IF(ROUND(N(AC3069)/Assumptions!$C$9,3)=AJ3069,"QC",IF(ROUND(N(AD3069)/Assumptions!$C$10,3)=AJ3069,"QC-to-GRN Wait",IF(ROUND(N(AE3069)/Assumptions!$C$11,3)=AJ3069,"GRN Processing",IF(ROUND(N(AF3069)/Assumptions!$C$12,3)=AJ3069,"GRN-to-Putaway Wait",IF(ROUND(N(AG3069)/Assumptions!$C$13,3)=AJ3069,"Putaway","Within SLA")))))))))))</f>
        <v>Gate Wait</v>
      </c>
    </row>
    <row r="3070" customFormat="false" ht="15" hidden="false" customHeight="false" outlineLevel="0" collapsed="false">
      <c r="A3070" s="0" t="s">
        <v>8705</v>
      </c>
      <c r="B3070" s="0" t="s">
        <v>8706</v>
      </c>
      <c r="C3070" s="0" t="s">
        <v>170</v>
      </c>
      <c r="D3070" s="0" t="s">
        <v>135</v>
      </c>
      <c r="E3070" s="0" t="s">
        <v>7059</v>
      </c>
      <c r="F3070" s="0" t="s">
        <v>172</v>
      </c>
      <c r="G3070" s="0" t="s">
        <v>138</v>
      </c>
      <c r="H3070" s="17" t="n">
        <v>46277.6847222222</v>
      </c>
      <c r="I3070" s="17" t="n">
        <v>46277.6986111111</v>
      </c>
      <c r="J3070" s="17" t="n">
        <v>46277.7013888889</v>
      </c>
      <c r="K3070" s="17" t="n">
        <v>46277.7180555556</v>
      </c>
      <c r="L3070" s="17" t="n">
        <v>46277.7256944445</v>
      </c>
      <c r="M3070" s="17" t="n">
        <v>46277.7673611111</v>
      </c>
      <c r="N3070" s="17"/>
      <c r="O3070" s="17"/>
      <c r="P3070" s="17"/>
      <c r="Q3070" s="17"/>
      <c r="R3070" s="0" t="n">
        <v>52</v>
      </c>
      <c r="S3070" s="0" t="n">
        <v>0</v>
      </c>
      <c r="T3070" s="0" t="n">
        <v>0</v>
      </c>
      <c r="U3070" s="18" t="s">
        <v>8544</v>
      </c>
      <c r="V3070" s="18" t="s">
        <v>156</v>
      </c>
      <c r="W3070" s="0" t="str">
        <f aca="false">IF(AND(X3070&gt;=6,X3070&lt;14),"A",IF(AND(X3070&gt;=14,X3070&lt;22),"B","C"))</f>
        <v>B</v>
      </c>
      <c r="X3070" s="18" t="n">
        <f aca="false">HOUR(H3070)</f>
        <v>16</v>
      </c>
      <c r="Y3070" s="18" t="n">
        <f aca="false">ROUND((I3070-H3070)*1440,0)</f>
        <v>20</v>
      </c>
      <c r="Z3070" s="18" t="n">
        <f aca="false">ROUND((J3070-I3070)*1440,0)</f>
        <v>4</v>
      </c>
      <c r="AA3070" s="18" t="n">
        <f aca="false">ROUND((K3070-J3070)*1440,0)</f>
        <v>24</v>
      </c>
      <c r="AB3070" s="18" t="n">
        <f aca="false">ROUND((L3070-K3070)*1440,0)</f>
        <v>11</v>
      </c>
      <c r="AC3070" s="18" t="n">
        <f aca="false">ROUND((M3070-L3070)*1440,0)</f>
        <v>60</v>
      </c>
      <c r="AD3070" s="0" t="str">
        <f aca="false">IF(N3070="","",ROUND((N3070-M3070)*1440,0))</f>
        <v/>
      </c>
      <c r="AE3070" s="0" t="str">
        <f aca="false">IF(O3070="","",ROUND((O3070-N3070)*1440,0))</f>
        <v/>
      </c>
      <c r="AF3070" s="0" t="str">
        <f aca="false">IF(P3070="","",ROUND((P3070-O3070)*1440,0))</f>
        <v/>
      </c>
      <c r="AG3070" s="0" t="str">
        <f aca="false">IF(Q3070="","",ROUND((Q3070-P3070)*1440,0))</f>
        <v/>
      </c>
      <c r="AH3070" s="0" t="str">
        <f aca="false">IF(Q3070="","",ROUND((Q3070-H3070)*1440,0))</f>
        <v/>
      </c>
      <c r="AI3070" s="19" t="n">
        <f aca="false">ROUND(IF(O3070="",Assumptions!$B$25-K3070,O3070-K3070)*24,1)</f>
        <v>470.8</v>
      </c>
      <c r="AJ3070" s="20" t="n">
        <f aca="false">ROUND(MAX(N(Y3070)/Assumptions!$C$5, N(Z3070)/Assumptions!$C$6, N(AA3070)/Assumptions!$C$7, N(AB3070)/Assumptions!$C$8, N(AC3070)/Assumptions!$C$9, N(AD3070)/Assumptions!$C$10, N(AE3070)/Assumptions!$C$11, N(AF3070)/Assumptions!$C$12, N(AG3070)/Assumptions!$C$13),3)</f>
        <v>1.333</v>
      </c>
      <c r="AK3070" s="0" t="str">
        <f aca="false">IF(OR(U3070="Pending",U3070="On Hold"),"Open GRN (awaiting)",IF(AJ3070&lt;=1,"Within SLA",IF(ROUND(N(Y3070)/Assumptions!$C$5,3)=AJ3070,"Gate Wait",IF(ROUND(N(Z3070)/Assumptions!$C$6,3)=AJ3070,"Dock Wait",IF(ROUND(N(AA3070)/Assumptions!$C$7,3)=AJ3070,"Unloading",IF(ROUND(N(AB3070)/Assumptions!$C$8,3)=AJ3070,"Unload-to-QC Wait",IF(ROUND(N(AC3070)/Assumptions!$C$9,3)=AJ3070,"QC",IF(ROUND(N(AD3070)/Assumptions!$C$10,3)=AJ3070,"QC-to-GRN Wait",IF(ROUND(N(AE3070)/Assumptions!$C$11,3)=AJ3070,"GRN Processing",IF(ROUND(N(AF3070)/Assumptions!$C$12,3)=AJ3070,"GRN-to-Putaway Wait",IF(ROUND(N(AG3070)/Assumptions!$C$13,3)=AJ3070,"Putaway","Within SLA")))))))))))</f>
        <v>Open GRN (awaiting)</v>
      </c>
    </row>
    <row r="3071" customFormat="false" ht="15" hidden="false" customHeight="false" outlineLevel="0" collapsed="false">
      <c r="A3071" s="0" t="s">
        <v>8707</v>
      </c>
      <c r="B3071" s="0" t="s">
        <v>8708</v>
      </c>
      <c r="C3071" s="0" t="s">
        <v>142</v>
      </c>
      <c r="D3071" s="0" t="s">
        <v>147</v>
      </c>
      <c r="E3071" s="0" t="s">
        <v>8709</v>
      </c>
      <c r="F3071" s="0" t="s">
        <v>128</v>
      </c>
      <c r="G3071" s="0" t="s">
        <v>150</v>
      </c>
      <c r="H3071" s="17" t="n">
        <v>46277.7076388889</v>
      </c>
      <c r="I3071" s="17" t="n">
        <v>46277.7263888889</v>
      </c>
      <c r="J3071" s="17" t="n">
        <v>46277.7284722222</v>
      </c>
      <c r="K3071" s="17" t="n">
        <v>46277.76875</v>
      </c>
      <c r="L3071" s="17" t="n">
        <v>46277.7784722222</v>
      </c>
      <c r="M3071" s="17" t="n">
        <v>46277.7916666667</v>
      </c>
      <c r="N3071" s="17" t="n">
        <v>46277.8118055556</v>
      </c>
      <c r="O3071" s="17" t="n">
        <v>46277.8444444445</v>
      </c>
      <c r="P3071" s="17" t="n">
        <v>46277.8520833333</v>
      </c>
      <c r="Q3071" s="17" t="n">
        <v>46277.8701388889</v>
      </c>
      <c r="R3071" s="0" t="n">
        <v>621</v>
      </c>
      <c r="S3071" s="0" t="n">
        <v>0</v>
      </c>
      <c r="T3071" s="0" t="n">
        <v>0</v>
      </c>
      <c r="U3071" s="18" t="s">
        <v>130</v>
      </c>
      <c r="V3071" s="18" t="s">
        <v>131</v>
      </c>
      <c r="W3071" s="0" t="str">
        <f aca="false">IF(AND(X3071&gt;=6,X3071&lt;14),"A",IF(AND(X3071&gt;=14,X3071&lt;22),"B","C"))</f>
        <v>B</v>
      </c>
      <c r="X3071" s="18" t="n">
        <f aca="false">HOUR(H3071)</f>
        <v>16</v>
      </c>
      <c r="Y3071" s="18" t="n">
        <f aca="false">ROUND((I3071-H3071)*1440,0)</f>
        <v>27</v>
      </c>
      <c r="Z3071" s="18" t="n">
        <f aca="false">ROUND((J3071-I3071)*1440,0)</f>
        <v>3</v>
      </c>
      <c r="AA3071" s="18" t="n">
        <f aca="false">ROUND((K3071-J3071)*1440,0)</f>
        <v>58</v>
      </c>
      <c r="AB3071" s="18" t="n">
        <f aca="false">ROUND((L3071-K3071)*1440,0)</f>
        <v>14</v>
      </c>
      <c r="AC3071" s="18" t="n">
        <f aca="false">ROUND((M3071-L3071)*1440,0)</f>
        <v>19</v>
      </c>
      <c r="AD3071" s="18" t="n">
        <f aca="false">IF(N3071="","",ROUND((N3071-M3071)*1440,0))</f>
        <v>29</v>
      </c>
      <c r="AE3071" s="18" t="n">
        <f aca="false">IF(O3071="","",ROUND((O3071-N3071)*1440,0))</f>
        <v>47</v>
      </c>
      <c r="AF3071" s="18" t="n">
        <f aca="false">IF(P3071="","",ROUND((P3071-O3071)*1440,0))</f>
        <v>11</v>
      </c>
      <c r="AG3071" s="18" t="n">
        <f aca="false">IF(Q3071="","",ROUND((Q3071-P3071)*1440,0))</f>
        <v>26</v>
      </c>
      <c r="AH3071" s="18" t="n">
        <f aca="false">IF(Q3071="","",ROUND((Q3071-H3071)*1440,0))</f>
        <v>234</v>
      </c>
      <c r="AI3071" s="19" t="n">
        <f aca="false">ROUND(IF(O3071="",Assumptions!$B$25-K3071,O3071-K3071)*24,1)</f>
        <v>1.8</v>
      </c>
      <c r="AJ3071" s="20" t="n">
        <f aca="false">ROUND(MAX(N(Y3071)/Assumptions!$C$5, N(Z3071)/Assumptions!$C$6, N(AA3071)/Assumptions!$C$7, N(AB3071)/Assumptions!$C$8, N(AC3071)/Assumptions!$C$9, N(AD3071)/Assumptions!$C$10, N(AE3071)/Assumptions!$C$11, N(AF3071)/Assumptions!$C$12, N(AG3071)/Assumptions!$C$13),3)</f>
        <v>1.044</v>
      </c>
      <c r="AK3071" s="0" t="str">
        <f aca="false">IF(OR(U3071="Pending",U3071="On Hold"),"Open GRN (awaiting)",IF(AJ3071&lt;=1,"Within SLA",IF(ROUND(N(Y3071)/Assumptions!$C$5,3)=AJ3071,"Gate Wait",IF(ROUND(N(Z3071)/Assumptions!$C$6,3)=AJ3071,"Dock Wait",IF(ROUND(N(AA3071)/Assumptions!$C$7,3)=AJ3071,"Unloading",IF(ROUND(N(AB3071)/Assumptions!$C$8,3)=AJ3071,"Unload-to-QC Wait",IF(ROUND(N(AC3071)/Assumptions!$C$9,3)=AJ3071,"QC",IF(ROUND(N(AD3071)/Assumptions!$C$10,3)=AJ3071,"QC-to-GRN Wait",IF(ROUND(N(AE3071)/Assumptions!$C$11,3)=AJ3071,"GRN Processing",IF(ROUND(N(AF3071)/Assumptions!$C$12,3)=AJ3071,"GRN-to-Putaway Wait",IF(ROUND(N(AG3071)/Assumptions!$C$13,3)=AJ3071,"Putaway","Within SLA")))))))))))</f>
        <v>GRN Processing</v>
      </c>
    </row>
    <row r="3072" customFormat="false" ht="15" hidden="false" customHeight="false" outlineLevel="0" collapsed="false">
      <c r="A3072" s="0" t="s">
        <v>8710</v>
      </c>
      <c r="B3072" s="0" t="s">
        <v>8711</v>
      </c>
      <c r="C3072" s="0" t="s">
        <v>142</v>
      </c>
      <c r="D3072" s="0" t="s">
        <v>147</v>
      </c>
      <c r="E3072" s="0" t="s">
        <v>8712</v>
      </c>
      <c r="F3072" s="0" t="s">
        <v>137</v>
      </c>
      <c r="G3072" s="0" t="s">
        <v>150</v>
      </c>
      <c r="H3072" s="17" t="n">
        <v>46277.7333333333</v>
      </c>
      <c r="I3072" s="17" t="n">
        <v>46277.7652777778</v>
      </c>
      <c r="J3072" s="17" t="n">
        <v>46277.7701388889</v>
      </c>
      <c r="K3072" s="17" t="n">
        <v>46277.8013888889</v>
      </c>
      <c r="L3072" s="17" t="n">
        <v>46277.8104166667</v>
      </c>
      <c r="M3072" s="17" t="n">
        <v>46277.8333333333</v>
      </c>
      <c r="N3072" s="17" t="n">
        <v>46277.8868055556</v>
      </c>
      <c r="O3072" s="17" t="n">
        <v>46277.9305555556</v>
      </c>
      <c r="P3072" s="17" t="n">
        <v>46277.9416666667</v>
      </c>
      <c r="Q3072" s="17" t="n">
        <v>46277.9534722222</v>
      </c>
      <c r="R3072" s="0" t="n">
        <v>594</v>
      </c>
      <c r="S3072" s="0" t="n">
        <v>0</v>
      </c>
      <c r="T3072" s="0" t="n">
        <v>0</v>
      </c>
      <c r="U3072" s="18" t="s">
        <v>130</v>
      </c>
      <c r="V3072" s="18" t="s">
        <v>144</v>
      </c>
      <c r="W3072" s="0" t="str">
        <f aca="false">IF(AND(X3072&gt;=6,X3072&lt;14),"A",IF(AND(X3072&gt;=14,X3072&lt;22),"B","C"))</f>
        <v>B</v>
      </c>
      <c r="X3072" s="18" t="n">
        <f aca="false">HOUR(H3072)</f>
        <v>17</v>
      </c>
      <c r="Y3072" s="18" t="n">
        <f aca="false">ROUND((I3072-H3072)*1440,0)</f>
        <v>46</v>
      </c>
      <c r="Z3072" s="18" t="n">
        <f aca="false">ROUND((J3072-I3072)*1440,0)</f>
        <v>7</v>
      </c>
      <c r="AA3072" s="18" t="n">
        <f aca="false">ROUND((K3072-J3072)*1440,0)</f>
        <v>45</v>
      </c>
      <c r="AB3072" s="18" t="n">
        <f aca="false">ROUND((L3072-K3072)*1440,0)</f>
        <v>13</v>
      </c>
      <c r="AC3072" s="18" t="n">
        <f aca="false">ROUND((M3072-L3072)*1440,0)</f>
        <v>33</v>
      </c>
      <c r="AD3072" s="18" t="n">
        <f aca="false">IF(N3072="","",ROUND((N3072-M3072)*1440,0))</f>
        <v>77</v>
      </c>
      <c r="AE3072" s="18" t="n">
        <f aca="false">IF(O3072="","",ROUND((O3072-N3072)*1440,0))</f>
        <v>63</v>
      </c>
      <c r="AF3072" s="18" t="n">
        <f aca="false">IF(P3072="","",ROUND((P3072-O3072)*1440,0))</f>
        <v>16</v>
      </c>
      <c r="AG3072" s="18" t="n">
        <f aca="false">IF(Q3072="","",ROUND((Q3072-P3072)*1440,0))</f>
        <v>17</v>
      </c>
      <c r="AH3072" s="18" t="n">
        <f aca="false">IF(Q3072="","",ROUND((Q3072-H3072)*1440,0))</f>
        <v>317</v>
      </c>
      <c r="AI3072" s="19" t="n">
        <f aca="false">ROUND(IF(O3072="",Assumptions!$B$25-K3072,O3072-K3072)*24,1)</f>
        <v>3.1</v>
      </c>
      <c r="AJ3072" s="20" t="n">
        <f aca="false">ROUND(MAX(N(Y3072)/Assumptions!$C$5, N(Z3072)/Assumptions!$C$6, N(AA3072)/Assumptions!$C$7, N(AB3072)/Assumptions!$C$8, N(AC3072)/Assumptions!$C$9, N(AD3072)/Assumptions!$C$10, N(AE3072)/Assumptions!$C$11, N(AF3072)/Assumptions!$C$12, N(AG3072)/Assumptions!$C$13),3)</f>
        <v>2.567</v>
      </c>
      <c r="AK3072" s="0" t="str">
        <f aca="false">IF(OR(U3072="Pending",U3072="On Hold"),"Open GRN (awaiting)",IF(AJ3072&lt;=1,"Within SLA",IF(ROUND(N(Y3072)/Assumptions!$C$5,3)=AJ3072,"Gate Wait",IF(ROUND(N(Z3072)/Assumptions!$C$6,3)=AJ3072,"Dock Wait",IF(ROUND(N(AA3072)/Assumptions!$C$7,3)=AJ3072,"Unloading",IF(ROUND(N(AB3072)/Assumptions!$C$8,3)=AJ3072,"Unload-to-QC Wait",IF(ROUND(N(AC3072)/Assumptions!$C$9,3)=AJ3072,"QC",IF(ROUND(N(AD3072)/Assumptions!$C$10,3)=AJ3072,"QC-to-GRN Wait",IF(ROUND(N(AE3072)/Assumptions!$C$11,3)=AJ3072,"GRN Processing",IF(ROUND(N(AF3072)/Assumptions!$C$12,3)=AJ3072,"GRN-to-Putaway Wait",IF(ROUND(N(AG3072)/Assumptions!$C$13,3)=AJ3072,"Putaway","Within SLA")))))))))))</f>
        <v>QC-to-GRN Wait</v>
      </c>
    </row>
    <row r="3073" customFormat="false" ht="15" hidden="false" customHeight="false" outlineLevel="0" collapsed="false">
      <c r="A3073" s="0" t="s">
        <v>8713</v>
      </c>
      <c r="B3073" s="0" t="s">
        <v>8714</v>
      </c>
      <c r="C3073" s="0" t="s">
        <v>252</v>
      </c>
      <c r="D3073" s="0" t="s">
        <v>135</v>
      </c>
      <c r="E3073" s="0" t="s">
        <v>8715</v>
      </c>
      <c r="F3073" s="0" t="s">
        <v>155</v>
      </c>
      <c r="G3073" s="0" t="s">
        <v>138</v>
      </c>
      <c r="H3073" s="17" t="n">
        <v>46277.7381944444</v>
      </c>
      <c r="I3073" s="17" t="n">
        <v>46277.7493055556</v>
      </c>
      <c r="J3073" s="17" t="n">
        <v>46277.7534722222</v>
      </c>
      <c r="K3073" s="17" t="n">
        <v>46277.7798611111</v>
      </c>
      <c r="L3073" s="17" t="n">
        <v>46277.7881944445</v>
      </c>
      <c r="M3073" s="17" t="n">
        <v>46277.8027777778</v>
      </c>
      <c r="N3073" s="17" t="n">
        <v>46277.8173611111</v>
      </c>
      <c r="O3073" s="17" t="n">
        <v>46277.8416666667</v>
      </c>
      <c r="P3073" s="17" t="n">
        <v>46277.8458333333</v>
      </c>
      <c r="Q3073" s="17" t="n">
        <v>46277.8604166667</v>
      </c>
      <c r="R3073" s="0" t="n">
        <v>437</v>
      </c>
      <c r="S3073" s="0" t="n">
        <v>0</v>
      </c>
      <c r="T3073" s="0" t="n">
        <v>0</v>
      </c>
      <c r="U3073" s="18" t="s">
        <v>130</v>
      </c>
      <c r="V3073" s="18" t="s">
        <v>333</v>
      </c>
      <c r="W3073" s="0" t="str">
        <f aca="false">IF(AND(X3073&gt;=6,X3073&lt;14),"A",IF(AND(X3073&gt;=14,X3073&lt;22),"B","C"))</f>
        <v>B</v>
      </c>
      <c r="X3073" s="18" t="n">
        <f aca="false">HOUR(H3073)</f>
        <v>17</v>
      </c>
      <c r="Y3073" s="18" t="n">
        <f aca="false">ROUND((I3073-H3073)*1440,0)</f>
        <v>16</v>
      </c>
      <c r="Z3073" s="18" t="n">
        <f aca="false">ROUND((J3073-I3073)*1440,0)</f>
        <v>6</v>
      </c>
      <c r="AA3073" s="18" t="n">
        <f aca="false">ROUND((K3073-J3073)*1440,0)</f>
        <v>38</v>
      </c>
      <c r="AB3073" s="18" t="n">
        <f aca="false">ROUND((L3073-K3073)*1440,0)</f>
        <v>12</v>
      </c>
      <c r="AC3073" s="18" t="n">
        <f aca="false">ROUND((M3073-L3073)*1440,0)</f>
        <v>21</v>
      </c>
      <c r="AD3073" s="18" t="n">
        <f aca="false">IF(N3073="","",ROUND((N3073-M3073)*1440,0))</f>
        <v>21</v>
      </c>
      <c r="AE3073" s="18" t="n">
        <f aca="false">IF(O3073="","",ROUND((O3073-N3073)*1440,0))</f>
        <v>35</v>
      </c>
      <c r="AF3073" s="18" t="n">
        <f aca="false">IF(P3073="","",ROUND((P3073-O3073)*1440,0))</f>
        <v>6</v>
      </c>
      <c r="AG3073" s="18" t="n">
        <f aca="false">IF(Q3073="","",ROUND((Q3073-P3073)*1440,0))</f>
        <v>21</v>
      </c>
      <c r="AH3073" s="18" t="n">
        <f aca="false">IF(Q3073="","",ROUND((Q3073-H3073)*1440,0))</f>
        <v>176</v>
      </c>
      <c r="AI3073" s="19" t="n">
        <f aca="false">ROUND(IF(O3073="",Assumptions!$B$25-K3073,O3073-K3073)*24,1)</f>
        <v>1.5</v>
      </c>
      <c r="AJ3073" s="20" t="n">
        <f aca="false">ROUND(MAX(N(Y3073)/Assumptions!$C$5, N(Z3073)/Assumptions!$C$6, N(AA3073)/Assumptions!$C$7, N(AB3073)/Assumptions!$C$8, N(AC3073)/Assumptions!$C$9, N(AD3073)/Assumptions!$C$10, N(AE3073)/Assumptions!$C$11, N(AF3073)/Assumptions!$C$12, N(AG3073)/Assumptions!$C$13),3)</f>
        <v>0.8</v>
      </c>
      <c r="AK3073" s="0" t="str">
        <f aca="false">IF(OR(U3073="Pending",U3073="On Hold"),"Open GRN (awaiting)",IF(AJ3073&lt;=1,"Within SLA",IF(ROUND(N(Y3073)/Assumptions!$C$5,3)=AJ3073,"Gate Wait",IF(ROUND(N(Z3073)/Assumptions!$C$6,3)=AJ3073,"Dock Wait",IF(ROUND(N(AA3073)/Assumptions!$C$7,3)=AJ3073,"Unloading",IF(ROUND(N(AB3073)/Assumptions!$C$8,3)=AJ3073,"Unload-to-QC Wait",IF(ROUND(N(AC3073)/Assumptions!$C$9,3)=AJ3073,"QC",IF(ROUND(N(AD3073)/Assumptions!$C$10,3)=AJ3073,"QC-to-GRN Wait",IF(ROUND(N(AE3073)/Assumptions!$C$11,3)=AJ3073,"GRN Processing",IF(ROUND(N(AF3073)/Assumptions!$C$12,3)=AJ3073,"GRN-to-Putaway Wait",IF(ROUND(N(AG3073)/Assumptions!$C$13,3)=AJ3073,"Putaway","Within SLA")))))))))))</f>
        <v>Within SLA</v>
      </c>
    </row>
    <row r="3074" customFormat="false" ht="15" hidden="false" customHeight="false" outlineLevel="0" collapsed="false">
      <c r="A3074" s="0" t="s">
        <v>8716</v>
      </c>
      <c r="B3074" s="0" t="s">
        <v>8717</v>
      </c>
      <c r="C3074" s="0" t="s">
        <v>142</v>
      </c>
      <c r="D3074" s="0" t="s">
        <v>135</v>
      </c>
      <c r="E3074" s="0" t="s">
        <v>8718</v>
      </c>
      <c r="F3074" s="0" t="s">
        <v>137</v>
      </c>
      <c r="G3074" s="0" t="s">
        <v>178</v>
      </c>
      <c r="H3074" s="17" t="n">
        <v>46277.7791666667</v>
      </c>
      <c r="I3074" s="17" t="n">
        <v>46277.7895833333</v>
      </c>
      <c r="J3074" s="17" t="n">
        <v>46277.7916666667</v>
      </c>
      <c r="K3074" s="17" t="n">
        <v>46277.8256944444</v>
      </c>
      <c r="L3074" s="17" t="n">
        <v>46277.8270833333</v>
      </c>
      <c r="M3074" s="17" t="n">
        <v>46277.8513888889</v>
      </c>
      <c r="N3074" s="17" t="n">
        <v>46277.8652777778</v>
      </c>
      <c r="O3074" s="17" t="n">
        <v>46277.9083333333</v>
      </c>
      <c r="P3074" s="17" t="n">
        <v>46277.9604166667</v>
      </c>
      <c r="Q3074" s="17" t="n">
        <v>46278.0118055556</v>
      </c>
      <c r="R3074" s="0" t="n">
        <v>2085</v>
      </c>
      <c r="S3074" s="0" t="n">
        <v>0</v>
      </c>
      <c r="T3074" s="0" t="n">
        <v>0</v>
      </c>
      <c r="U3074" s="18" t="s">
        <v>130</v>
      </c>
      <c r="V3074" s="18" t="s">
        <v>144</v>
      </c>
      <c r="W3074" s="0" t="str">
        <f aca="false">IF(AND(X3074&gt;=6,X3074&lt;14),"A",IF(AND(X3074&gt;=14,X3074&lt;22),"B","C"))</f>
        <v>B</v>
      </c>
      <c r="X3074" s="18" t="n">
        <f aca="false">HOUR(H3074)</f>
        <v>18</v>
      </c>
      <c r="Y3074" s="18" t="n">
        <f aca="false">ROUND((I3074-H3074)*1440,0)</f>
        <v>15</v>
      </c>
      <c r="Z3074" s="18" t="n">
        <f aca="false">ROUND((J3074-I3074)*1440,0)</f>
        <v>3</v>
      </c>
      <c r="AA3074" s="18" t="n">
        <f aca="false">ROUND((K3074-J3074)*1440,0)</f>
        <v>49</v>
      </c>
      <c r="AB3074" s="18" t="n">
        <f aca="false">ROUND((L3074-K3074)*1440,0)</f>
        <v>2</v>
      </c>
      <c r="AC3074" s="18" t="n">
        <f aca="false">ROUND((M3074-L3074)*1440,0)</f>
        <v>35</v>
      </c>
      <c r="AD3074" s="18" t="n">
        <f aca="false">IF(N3074="","",ROUND((N3074-M3074)*1440,0))</f>
        <v>20</v>
      </c>
      <c r="AE3074" s="18" t="n">
        <f aca="false">IF(O3074="","",ROUND((O3074-N3074)*1440,0))</f>
        <v>62</v>
      </c>
      <c r="AF3074" s="18" t="n">
        <f aca="false">IF(P3074="","",ROUND((P3074-O3074)*1440,0))</f>
        <v>75</v>
      </c>
      <c r="AG3074" s="18" t="n">
        <f aca="false">IF(Q3074="","",ROUND((Q3074-P3074)*1440,0))</f>
        <v>74</v>
      </c>
      <c r="AH3074" s="18" t="n">
        <f aca="false">IF(Q3074="","",ROUND((Q3074-H3074)*1440,0))</f>
        <v>335</v>
      </c>
      <c r="AI3074" s="19" t="n">
        <f aca="false">ROUND(IF(O3074="",Assumptions!$B$25-K3074,O3074-K3074)*24,1)</f>
        <v>2</v>
      </c>
      <c r="AJ3074" s="20" t="n">
        <f aca="false">ROUND(MAX(N(Y3074)/Assumptions!$C$5, N(Z3074)/Assumptions!$C$6, N(AA3074)/Assumptions!$C$7, N(AB3074)/Assumptions!$C$8, N(AC3074)/Assumptions!$C$9, N(AD3074)/Assumptions!$C$10, N(AE3074)/Assumptions!$C$11, N(AF3074)/Assumptions!$C$12, N(AG3074)/Assumptions!$C$13),3)</f>
        <v>3.75</v>
      </c>
      <c r="AK3074" s="0" t="str">
        <f aca="false">IF(OR(U3074="Pending",U3074="On Hold"),"Open GRN (awaiting)",IF(AJ3074&lt;=1,"Within SLA",IF(ROUND(N(Y3074)/Assumptions!$C$5,3)=AJ3074,"Gate Wait",IF(ROUND(N(Z3074)/Assumptions!$C$6,3)=AJ3074,"Dock Wait",IF(ROUND(N(AA3074)/Assumptions!$C$7,3)=AJ3074,"Unloading",IF(ROUND(N(AB3074)/Assumptions!$C$8,3)=AJ3074,"Unload-to-QC Wait",IF(ROUND(N(AC3074)/Assumptions!$C$9,3)=AJ3074,"QC",IF(ROUND(N(AD3074)/Assumptions!$C$10,3)=AJ3074,"QC-to-GRN Wait",IF(ROUND(N(AE3074)/Assumptions!$C$11,3)=AJ3074,"GRN Processing",IF(ROUND(N(AF3074)/Assumptions!$C$12,3)=AJ3074,"GRN-to-Putaway Wait",IF(ROUND(N(AG3074)/Assumptions!$C$13,3)=AJ3074,"Putaway","Within SLA")))))))))))</f>
        <v>GRN-to-Putaway Wait</v>
      </c>
    </row>
    <row r="3075" customFormat="false" ht="15" hidden="false" customHeight="false" outlineLevel="0" collapsed="false">
      <c r="A3075" s="0" t="s">
        <v>8719</v>
      </c>
      <c r="B3075" s="0" t="s">
        <v>8720</v>
      </c>
      <c r="C3075" s="0" t="s">
        <v>252</v>
      </c>
      <c r="D3075" s="0" t="s">
        <v>135</v>
      </c>
      <c r="E3075" s="0" t="s">
        <v>8721</v>
      </c>
      <c r="F3075" s="0" t="s">
        <v>155</v>
      </c>
      <c r="G3075" s="0" t="s">
        <v>138</v>
      </c>
      <c r="H3075" s="17" t="n">
        <v>46277.79375</v>
      </c>
      <c r="I3075" s="17" t="n">
        <v>46277.8034722222</v>
      </c>
      <c r="J3075" s="17" t="n">
        <v>46277.8069444444</v>
      </c>
      <c r="K3075" s="17" t="n">
        <v>46277.8152777778</v>
      </c>
      <c r="L3075" s="17" t="n">
        <v>46277.8256944444</v>
      </c>
      <c r="M3075" s="17" t="n">
        <v>46277.8361111111</v>
      </c>
      <c r="N3075" s="17" t="n">
        <v>46277.8506944445</v>
      </c>
      <c r="O3075" s="17" t="n">
        <v>46277.8701388889</v>
      </c>
      <c r="P3075" s="17" t="n">
        <v>46277.8791666667</v>
      </c>
      <c r="Q3075" s="17" t="n">
        <v>46277.8868055556</v>
      </c>
      <c r="R3075" s="0" t="n">
        <v>108</v>
      </c>
      <c r="S3075" s="0" t="n">
        <v>0</v>
      </c>
      <c r="T3075" s="0" t="n">
        <v>0</v>
      </c>
      <c r="U3075" s="18" t="s">
        <v>130</v>
      </c>
      <c r="V3075" s="18" t="s">
        <v>333</v>
      </c>
      <c r="W3075" s="0" t="str">
        <f aca="false">IF(AND(X3075&gt;=6,X3075&lt;14),"A",IF(AND(X3075&gt;=14,X3075&lt;22),"B","C"))</f>
        <v>B</v>
      </c>
      <c r="X3075" s="18" t="n">
        <f aca="false">HOUR(H3075)</f>
        <v>19</v>
      </c>
      <c r="Y3075" s="18" t="n">
        <f aca="false">ROUND((I3075-H3075)*1440,0)</f>
        <v>14</v>
      </c>
      <c r="Z3075" s="18" t="n">
        <f aca="false">ROUND((J3075-I3075)*1440,0)</f>
        <v>5</v>
      </c>
      <c r="AA3075" s="18" t="n">
        <f aca="false">ROUND((K3075-J3075)*1440,0)</f>
        <v>12</v>
      </c>
      <c r="AB3075" s="18" t="n">
        <f aca="false">ROUND((L3075-K3075)*1440,0)</f>
        <v>15</v>
      </c>
      <c r="AC3075" s="18" t="n">
        <f aca="false">ROUND((M3075-L3075)*1440,0)</f>
        <v>15</v>
      </c>
      <c r="AD3075" s="18" t="n">
        <f aca="false">IF(N3075="","",ROUND((N3075-M3075)*1440,0))</f>
        <v>21</v>
      </c>
      <c r="AE3075" s="18" t="n">
        <f aca="false">IF(O3075="","",ROUND((O3075-N3075)*1440,0))</f>
        <v>28</v>
      </c>
      <c r="AF3075" s="18" t="n">
        <f aca="false">IF(P3075="","",ROUND((P3075-O3075)*1440,0))</f>
        <v>13</v>
      </c>
      <c r="AG3075" s="18" t="n">
        <f aca="false">IF(Q3075="","",ROUND((Q3075-P3075)*1440,0))</f>
        <v>11</v>
      </c>
      <c r="AH3075" s="18" t="n">
        <f aca="false">IF(Q3075="","",ROUND((Q3075-H3075)*1440,0))</f>
        <v>134</v>
      </c>
      <c r="AI3075" s="19" t="n">
        <f aca="false">ROUND(IF(O3075="",Assumptions!$B$25-K3075,O3075-K3075)*24,1)</f>
        <v>1.3</v>
      </c>
      <c r="AJ3075" s="20" t="n">
        <f aca="false">ROUND(MAX(N(Y3075)/Assumptions!$C$5, N(Z3075)/Assumptions!$C$6, N(AA3075)/Assumptions!$C$7, N(AB3075)/Assumptions!$C$8, N(AC3075)/Assumptions!$C$9, N(AD3075)/Assumptions!$C$10, N(AE3075)/Assumptions!$C$11, N(AF3075)/Assumptions!$C$12, N(AG3075)/Assumptions!$C$13),3)</f>
        <v>1</v>
      </c>
      <c r="AK3075" s="0" t="str">
        <f aca="false">IF(OR(U3075="Pending",U3075="On Hold"),"Open GRN (awaiting)",IF(AJ3075&lt;=1,"Within SLA",IF(ROUND(N(Y3075)/Assumptions!$C$5,3)=AJ3075,"Gate Wait",IF(ROUND(N(Z3075)/Assumptions!$C$6,3)=AJ3075,"Dock Wait",IF(ROUND(N(AA3075)/Assumptions!$C$7,3)=AJ3075,"Unloading",IF(ROUND(N(AB3075)/Assumptions!$C$8,3)=AJ3075,"Unload-to-QC Wait",IF(ROUND(N(AC3075)/Assumptions!$C$9,3)=AJ3075,"QC",IF(ROUND(N(AD3075)/Assumptions!$C$10,3)=AJ3075,"QC-to-GRN Wait",IF(ROUND(N(AE3075)/Assumptions!$C$11,3)=AJ3075,"GRN Processing",IF(ROUND(N(AF3075)/Assumptions!$C$12,3)=AJ3075,"GRN-to-Putaway Wait",IF(ROUND(N(AG3075)/Assumptions!$C$13,3)=AJ3075,"Putaway","Within SLA")))))))))))</f>
        <v>Within SLA</v>
      </c>
    </row>
    <row r="3076" customFormat="false" ht="15" hidden="false" customHeight="false" outlineLevel="0" collapsed="false">
      <c r="A3076" s="0" t="s">
        <v>8722</v>
      </c>
      <c r="B3076" s="0" t="s">
        <v>8723</v>
      </c>
      <c r="C3076" s="0" t="s">
        <v>218</v>
      </c>
      <c r="D3076" s="0" t="s">
        <v>119</v>
      </c>
      <c r="E3076" s="0" t="s">
        <v>8724</v>
      </c>
      <c r="F3076" s="0" t="s">
        <v>128</v>
      </c>
      <c r="G3076" s="0" t="s">
        <v>129</v>
      </c>
      <c r="H3076" s="17" t="n">
        <v>46277.8097222222</v>
      </c>
      <c r="I3076" s="17" t="n">
        <v>46277.8194444445</v>
      </c>
      <c r="J3076" s="17" t="n">
        <v>46277.8236111111</v>
      </c>
      <c r="K3076" s="17" t="n">
        <v>46277.8513888889</v>
      </c>
      <c r="L3076" s="17" t="n">
        <v>46277.875</v>
      </c>
      <c r="M3076" s="17" t="n">
        <v>46277.8958333333</v>
      </c>
      <c r="N3076" s="17" t="n">
        <v>46277.9125</v>
      </c>
      <c r="O3076" s="17" t="n">
        <v>46277.9673611111</v>
      </c>
      <c r="P3076" s="17" t="n">
        <v>46277.9833333333</v>
      </c>
      <c r="Q3076" s="17" t="n">
        <v>46277.9951388889</v>
      </c>
      <c r="R3076" s="0" t="n">
        <v>849</v>
      </c>
      <c r="S3076" s="0" t="n">
        <v>0</v>
      </c>
      <c r="T3076" s="0" t="n">
        <v>0</v>
      </c>
      <c r="U3076" s="18" t="s">
        <v>130</v>
      </c>
      <c r="V3076" s="18" t="s">
        <v>139</v>
      </c>
      <c r="W3076" s="0" t="str">
        <f aca="false">IF(AND(X3076&gt;=6,X3076&lt;14),"A",IF(AND(X3076&gt;=14,X3076&lt;22),"B","C"))</f>
        <v>B</v>
      </c>
      <c r="X3076" s="18" t="n">
        <f aca="false">HOUR(H3076)</f>
        <v>19</v>
      </c>
      <c r="Y3076" s="18" t="n">
        <f aca="false">ROUND((I3076-H3076)*1440,0)</f>
        <v>14</v>
      </c>
      <c r="Z3076" s="18" t="n">
        <f aca="false">ROUND((J3076-I3076)*1440,0)</f>
        <v>6</v>
      </c>
      <c r="AA3076" s="18" t="n">
        <f aca="false">ROUND((K3076-J3076)*1440,0)</f>
        <v>40</v>
      </c>
      <c r="AB3076" s="18" t="n">
        <f aca="false">ROUND((L3076-K3076)*1440,0)</f>
        <v>34</v>
      </c>
      <c r="AC3076" s="18" t="n">
        <f aca="false">ROUND((M3076-L3076)*1440,0)</f>
        <v>30</v>
      </c>
      <c r="AD3076" s="18" t="n">
        <f aca="false">IF(N3076="","",ROUND((N3076-M3076)*1440,0))</f>
        <v>24</v>
      </c>
      <c r="AE3076" s="18" t="n">
        <f aca="false">IF(O3076="","",ROUND((O3076-N3076)*1440,0))</f>
        <v>79</v>
      </c>
      <c r="AF3076" s="18" t="n">
        <f aca="false">IF(P3076="","",ROUND((P3076-O3076)*1440,0))</f>
        <v>23</v>
      </c>
      <c r="AG3076" s="18" t="n">
        <f aca="false">IF(Q3076="","",ROUND((Q3076-P3076)*1440,0))</f>
        <v>17</v>
      </c>
      <c r="AH3076" s="18" t="n">
        <f aca="false">IF(Q3076="","",ROUND((Q3076-H3076)*1440,0))</f>
        <v>267</v>
      </c>
      <c r="AI3076" s="19" t="n">
        <f aca="false">ROUND(IF(O3076="",Assumptions!$B$25-K3076,O3076-K3076)*24,1)</f>
        <v>2.8</v>
      </c>
      <c r="AJ3076" s="20" t="n">
        <f aca="false">ROUND(MAX(N(Y3076)/Assumptions!$C$5, N(Z3076)/Assumptions!$C$6, N(AA3076)/Assumptions!$C$7, N(AB3076)/Assumptions!$C$8, N(AC3076)/Assumptions!$C$9, N(AD3076)/Assumptions!$C$10, N(AE3076)/Assumptions!$C$11, N(AF3076)/Assumptions!$C$12, N(AG3076)/Assumptions!$C$13),3)</f>
        <v>2.267</v>
      </c>
      <c r="AK3076" s="0" t="str">
        <f aca="false">IF(OR(U3076="Pending",U3076="On Hold"),"Open GRN (awaiting)",IF(AJ3076&lt;=1,"Within SLA",IF(ROUND(N(Y3076)/Assumptions!$C$5,3)=AJ3076,"Gate Wait",IF(ROUND(N(Z3076)/Assumptions!$C$6,3)=AJ3076,"Dock Wait",IF(ROUND(N(AA3076)/Assumptions!$C$7,3)=AJ3076,"Unloading",IF(ROUND(N(AB3076)/Assumptions!$C$8,3)=AJ3076,"Unload-to-QC Wait",IF(ROUND(N(AC3076)/Assumptions!$C$9,3)=AJ3076,"QC",IF(ROUND(N(AD3076)/Assumptions!$C$10,3)=AJ3076,"QC-to-GRN Wait",IF(ROUND(N(AE3076)/Assumptions!$C$11,3)=AJ3076,"GRN Processing",IF(ROUND(N(AF3076)/Assumptions!$C$12,3)=AJ3076,"GRN-to-Putaway Wait",IF(ROUND(N(AG3076)/Assumptions!$C$13,3)=AJ3076,"Putaway","Within SLA")))))))))))</f>
        <v>Unload-to-QC Wait</v>
      </c>
    </row>
    <row r="3077" customFormat="false" ht="15" hidden="false" customHeight="false" outlineLevel="0" collapsed="false">
      <c r="A3077" s="0" t="s">
        <v>8725</v>
      </c>
      <c r="B3077" s="0" t="s">
        <v>8726</v>
      </c>
      <c r="C3077" s="0" t="s">
        <v>126</v>
      </c>
      <c r="D3077" s="0" t="s">
        <v>119</v>
      </c>
      <c r="E3077" s="0" t="s">
        <v>8727</v>
      </c>
      <c r="F3077" s="0" t="s">
        <v>128</v>
      </c>
      <c r="G3077" s="0" t="s">
        <v>122</v>
      </c>
      <c r="H3077" s="17" t="n">
        <v>46277.86875</v>
      </c>
      <c r="I3077" s="17" t="n">
        <v>46277.875</v>
      </c>
      <c r="J3077" s="17" t="n">
        <v>46277.8833333333</v>
      </c>
      <c r="K3077" s="17" t="n">
        <v>46277.9201388889</v>
      </c>
      <c r="L3077" s="17" t="n">
        <v>46277.9256944444</v>
      </c>
      <c r="M3077" s="17" t="n">
        <v>46277.9402777778</v>
      </c>
      <c r="N3077" s="17" t="n">
        <v>46277.9666666667</v>
      </c>
      <c r="O3077" s="17" t="n">
        <v>46277.9819444444</v>
      </c>
      <c r="P3077" s="17" t="n">
        <v>46277.9986111111</v>
      </c>
      <c r="Q3077" s="17" t="n">
        <v>46278.0361111111</v>
      </c>
      <c r="R3077" s="0" t="n">
        <v>1185</v>
      </c>
      <c r="S3077" s="0" t="n">
        <v>0</v>
      </c>
      <c r="T3077" s="0" t="n">
        <v>0</v>
      </c>
      <c r="U3077" s="18" t="s">
        <v>130</v>
      </c>
      <c r="V3077" s="18" t="s">
        <v>144</v>
      </c>
      <c r="W3077" s="0" t="str">
        <f aca="false">IF(AND(X3077&gt;=6,X3077&lt;14),"A",IF(AND(X3077&gt;=14,X3077&lt;22),"B","C"))</f>
        <v>B</v>
      </c>
      <c r="X3077" s="18" t="n">
        <f aca="false">HOUR(H3077)</f>
        <v>20</v>
      </c>
      <c r="Y3077" s="18" t="n">
        <f aca="false">ROUND((I3077-H3077)*1440,0)</f>
        <v>9</v>
      </c>
      <c r="Z3077" s="18" t="n">
        <f aca="false">ROUND((J3077-I3077)*1440,0)</f>
        <v>12</v>
      </c>
      <c r="AA3077" s="18" t="n">
        <f aca="false">ROUND((K3077-J3077)*1440,0)</f>
        <v>53</v>
      </c>
      <c r="AB3077" s="18" t="n">
        <f aca="false">ROUND((L3077-K3077)*1440,0)</f>
        <v>8</v>
      </c>
      <c r="AC3077" s="18" t="n">
        <f aca="false">ROUND((M3077-L3077)*1440,0)</f>
        <v>21</v>
      </c>
      <c r="AD3077" s="18" t="n">
        <f aca="false">IF(N3077="","",ROUND((N3077-M3077)*1440,0))</f>
        <v>38</v>
      </c>
      <c r="AE3077" s="18" t="n">
        <f aca="false">IF(O3077="","",ROUND((O3077-N3077)*1440,0))</f>
        <v>22</v>
      </c>
      <c r="AF3077" s="18" t="n">
        <f aca="false">IF(P3077="","",ROUND((P3077-O3077)*1440,0))</f>
        <v>24</v>
      </c>
      <c r="AG3077" s="18" t="n">
        <f aca="false">IF(Q3077="","",ROUND((Q3077-P3077)*1440,0))</f>
        <v>54</v>
      </c>
      <c r="AH3077" s="18" t="n">
        <f aca="false">IF(Q3077="","",ROUND((Q3077-H3077)*1440,0))</f>
        <v>241</v>
      </c>
      <c r="AI3077" s="19" t="n">
        <f aca="false">ROUND(IF(O3077="",Assumptions!$B$25-K3077,O3077-K3077)*24,1)</f>
        <v>1.5</v>
      </c>
      <c r="AJ3077" s="20" t="n">
        <f aca="false">ROUND(MAX(N(Y3077)/Assumptions!$C$5, N(Z3077)/Assumptions!$C$6, N(AA3077)/Assumptions!$C$7, N(AB3077)/Assumptions!$C$8, N(AC3077)/Assumptions!$C$9, N(AD3077)/Assumptions!$C$10, N(AE3077)/Assumptions!$C$11, N(AF3077)/Assumptions!$C$12, N(AG3077)/Assumptions!$C$13),3)</f>
        <v>1.35</v>
      </c>
      <c r="AK3077" s="0" t="str">
        <f aca="false">IF(OR(U3077="Pending",U3077="On Hold"),"Open GRN (awaiting)",IF(AJ3077&lt;=1,"Within SLA",IF(ROUND(N(Y3077)/Assumptions!$C$5,3)=AJ3077,"Gate Wait",IF(ROUND(N(Z3077)/Assumptions!$C$6,3)=AJ3077,"Dock Wait",IF(ROUND(N(AA3077)/Assumptions!$C$7,3)=AJ3077,"Unloading",IF(ROUND(N(AB3077)/Assumptions!$C$8,3)=AJ3077,"Unload-to-QC Wait",IF(ROUND(N(AC3077)/Assumptions!$C$9,3)=AJ3077,"QC",IF(ROUND(N(AD3077)/Assumptions!$C$10,3)=AJ3077,"QC-to-GRN Wait",IF(ROUND(N(AE3077)/Assumptions!$C$11,3)=AJ3077,"GRN Processing",IF(ROUND(N(AF3077)/Assumptions!$C$12,3)=AJ3077,"GRN-to-Putaway Wait",IF(ROUND(N(AG3077)/Assumptions!$C$13,3)=AJ3077,"Putaway","Within SLA")))))))))))</f>
        <v>Putaway</v>
      </c>
    </row>
    <row r="3078" customFormat="false" ht="15" hidden="false" customHeight="false" outlineLevel="0" collapsed="false">
      <c r="A3078" s="0" t="s">
        <v>8728</v>
      </c>
      <c r="B3078" s="0" t="s">
        <v>8729</v>
      </c>
      <c r="C3078" s="0" t="s">
        <v>159</v>
      </c>
      <c r="D3078" s="0" t="s">
        <v>147</v>
      </c>
      <c r="E3078" s="0" t="s">
        <v>6921</v>
      </c>
      <c r="F3078" s="0" t="s">
        <v>128</v>
      </c>
      <c r="G3078" s="0" t="s">
        <v>150</v>
      </c>
      <c r="H3078" s="17" t="n">
        <v>46277.9027777778</v>
      </c>
      <c r="I3078" s="17" t="n">
        <v>46277.9118055556</v>
      </c>
      <c r="J3078" s="17" t="n">
        <v>46277.9145833333</v>
      </c>
      <c r="K3078" s="17" t="n">
        <v>46277.9736111111</v>
      </c>
      <c r="L3078" s="17" t="n">
        <v>46277.9784722222</v>
      </c>
      <c r="M3078" s="17" t="n">
        <v>46277.9881944444</v>
      </c>
      <c r="N3078" s="17" t="n">
        <v>46278.0236111111</v>
      </c>
      <c r="O3078" s="17" t="n">
        <v>46278.0631944445</v>
      </c>
      <c r="P3078" s="17" t="n">
        <v>46278.0777777778</v>
      </c>
      <c r="Q3078" s="17" t="n">
        <v>46278.1027777778</v>
      </c>
      <c r="R3078" s="0" t="n">
        <v>322</v>
      </c>
      <c r="S3078" s="0" t="n">
        <v>0</v>
      </c>
      <c r="T3078" s="0" t="n">
        <v>0</v>
      </c>
      <c r="U3078" s="18" t="s">
        <v>130</v>
      </c>
      <c r="V3078" s="18" t="s">
        <v>131</v>
      </c>
      <c r="W3078" s="0" t="str">
        <f aca="false">IF(AND(X3078&gt;=6,X3078&lt;14),"A",IF(AND(X3078&gt;=14,X3078&lt;22),"B","C"))</f>
        <v>B</v>
      </c>
      <c r="X3078" s="18" t="n">
        <f aca="false">HOUR(H3078)</f>
        <v>21</v>
      </c>
      <c r="Y3078" s="18" t="n">
        <f aca="false">ROUND((I3078-H3078)*1440,0)</f>
        <v>13</v>
      </c>
      <c r="Z3078" s="18" t="n">
        <f aca="false">ROUND((J3078-I3078)*1440,0)</f>
        <v>4</v>
      </c>
      <c r="AA3078" s="18" t="n">
        <f aca="false">ROUND((K3078-J3078)*1440,0)</f>
        <v>85</v>
      </c>
      <c r="AB3078" s="18" t="n">
        <f aca="false">ROUND((L3078-K3078)*1440,0)</f>
        <v>7</v>
      </c>
      <c r="AC3078" s="18" t="n">
        <f aca="false">ROUND((M3078-L3078)*1440,0)</f>
        <v>14</v>
      </c>
      <c r="AD3078" s="18" t="n">
        <f aca="false">IF(N3078="","",ROUND((N3078-M3078)*1440,0))</f>
        <v>51</v>
      </c>
      <c r="AE3078" s="18" t="n">
        <f aca="false">IF(O3078="","",ROUND((O3078-N3078)*1440,0))</f>
        <v>57</v>
      </c>
      <c r="AF3078" s="18" t="n">
        <f aca="false">IF(P3078="","",ROUND((P3078-O3078)*1440,0))</f>
        <v>21</v>
      </c>
      <c r="AG3078" s="18" t="n">
        <f aca="false">IF(Q3078="","",ROUND((Q3078-P3078)*1440,0))</f>
        <v>36</v>
      </c>
      <c r="AH3078" s="18" t="n">
        <f aca="false">IF(Q3078="","",ROUND((Q3078-H3078)*1440,0))</f>
        <v>288</v>
      </c>
      <c r="AI3078" s="19" t="n">
        <f aca="false">ROUND(IF(O3078="",Assumptions!$B$25-K3078,O3078-K3078)*24,1)</f>
        <v>2.2</v>
      </c>
      <c r="AJ3078" s="20" t="n">
        <f aca="false">ROUND(MAX(N(Y3078)/Assumptions!$C$5, N(Z3078)/Assumptions!$C$6, N(AA3078)/Assumptions!$C$7, N(AB3078)/Assumptions!$C$8, N(AC3078)/Assumptions!$C$9, N(AD3078)/Assumptions!$C$10, N(AE3078)/Assumptions!$C$11, N(AF3078)/Assumptions!$C$12, N(AG3078)/Assumptions!$C$13),3)</f>
        <v>1.7</v>
      </c>
      <c r="AK3078" s="0" t="str">
        <f aca="false">IF(OR(U3078="Pending",U3078="On Hold"),"Open GRN (awaiting)",IF(AJ3078&lt;=1,"Within SLA",IF(ROUND(N(Y3078)/Assumptions!$C$5,3)=AJ3078,"Gate Wait",IF(ROUND(N(Z3078)/Assumptions!$C$6,3)=AJ3078,"Dock Wait",IF(ROUND(N(AA3078)/Assumptions!$C$7,3)=AJ3078,"Unloading",IF(ROUND(N(AB3078)/Assumptions!$C$8,3)=AJ3078,"Unload-to-QC Wait",IF(ROUND(N(AC3078)/Assumptions!$C$9,3)=AJ3078,"QC",IF(ROUND(N(AD3078)/Assumptions!$C$10,3)=AJ3078,"QC-to-GRN Wait",IF(ROUND(N(AE3078)/Assumptions!$C$11,3)=AJ3078,"GRN Processing",IF(ROUND(N(AF3078)/Assumptions!$C$12,3)=AJ3078,"GRN-to-Putaway Wait",IF(ROUND(N(AG3078)/Assumptions!$C$13,3)=AJ3078,"Putaway","Within SLA")))))))))))</f>
        <v>QC-to-GRN Wait</v>
      </c>
    </row>
    <row r="3079" customFormat="false" ht="15" hidden="false" customHeight="false" outlineLevel="0" collapsed="false">
      <c r="A3079" s="0" t="s">
        <v>8730</v>
      </c>
      <c r="B3079" s="0" t="s">
        <v>8731</v>
      </c>
      <c r="C3079" s="0" t="s">
        <v>159</v>
      </c>
      <c r="D3079" s="0" t="s">
        <v>147</v>
      </c>
      <c r="E3079" s="0" t="s">
        <v>8732</v>
      </c>
      <c r="F3079" s="0" t="s">
        <v>128</v>
      </c>
      <c r="G3079" s="0" t="s">
        <v>167</v>
      </c>
      <c r="H3079" s="17" t="n">
        <v>46279.0631944445</v>
      </c>
      <c r="I3079" s="17" t="n">
        <v>46279.0770833333</v>
      </c>
      <c r="J3079" s="17" t="n">
        <v>46279.0875</v>
      </c>
      <c r="K3079" s="17" t="n">
        <v>46279.1222222222</v>
      </c>
      <c r="L3079" s="17" t="n">
        <v>46279.1291666667</v>
      </c>
      <c r="M3079" s="17" t="n">
        <v>46279.1395833333</v>
      </c>
      <c r="N3079" s="17"/>
      <c r="O3079" s="17"/>
      <c r="P3079" s="17"/>
      <c r="Q3079" s="17"/>
      <c r="R3079" s="0" t="n">
        <v>311</v>
      </c>
      <c r="S3079" s="0" t="n">
        <v>0</v>
      </c>
      <c r="T3079" s="0" t="n">
        <v>0</v>
      </c>
      <c r="U3079" s="18" t="s">
        <v>8544</v>
      </c>
      <c r="V3079" s="18" t="s">
        <v>131</v>
      </c>
      <c r="W3079" s="0" t="str">
        <f aca="false">IF(AND(X3079&gt;=6,X3079&lt;14),"A",IF(AND(X3079&gt;=14,X3079&lt;22),"B","C"))</f>
        <v>C</v>
      </c>
      <c r="X3079" s="18" t="n">
        <f aca="false">HOUR(H3079)</f>
        <v>1</v>
      </c>
      <c r="Y3079" s="18" t="n">
        <f aca="false">ROUND((I3079-H3079)*1440,0)</f>
        <v>20</v>
      </c>
      <c r="Z3079" s="18" t="n">
        <f aca="false">ROUND((J3079-I3079)*1440,0)</f>
        <v>15</v>
      </c>
      <c r="AA3079" s="18" t="n">
        <f aca="false">ROUND((K3079-J3079)*1440,0)</f>
        <v>50</v>
      </c>
      <c r="AB3079" s="18" t="n">
        <f aca="false">ROUND((L3079-K3079)*1440,0)</f>
        <v>10</v>
      </c>
      <c r="AC3079" s="18" t="n">
        <f aca="false">ROUND((M3079-L3079)*1440,0)</f>
        <v>15</v>
      </c>
      <c r="AD3079" s="0" t="str">
        <f aca="false">IF(N3079="","",ROUND((N3079-M3079)*1440,0))</f>
        <v/>
      </c>
      <c r="AE3079" s="0" t="str">
        <f aca="false">IF(O3079="","",ROUND((O3079-N3079)*1440,0))</f>
        <v/>
      </c>
      <c r="AF3079" s="0" t="str">
        <f aca="false">IF(P3079="","",ROUND((P3079-O3079)*1440,0))</f>
        <v/>
      </c>
      <c r="AG3079" s="0" t="str">
        <f aca="false">IF(Q3079="","",ROUND((Q3079-P3079)*1440,0))</f>
        <v/>
      </c>
      <c r="AH3079" s="0" t="str">
        <f aca="false">IF(Q3079="","",ROUND((Q3079-H3079)*1440,0))</f>
        <v/>
      </c>
      <c r="AI3079" s="19" t="n">
        <f aca="false">ROUND(IF(O3079="",Assumptions!$B$25-K3079,O3079-K3079)*24,1)</f>
        <v>437.1</v>
      </c>
      <c r="AJ3079" s="20" t="n">
        <f aca="false">ROUND(MAX(N(Y3079)/Assumptions!$C$5, N(Z3079)/Assumptions!$C$6, N(AA3079)/Assumptions!$C$7, N(AB3079)/Assumptions!$C$8, N(AC3079)/Assumptions!$C$9, N(AD3079)/Assumptions!$C$10, N(AE3079)/Assumptions!$C$11, N(AF3079)/Assumptions!$C$12, N(AG3079)/Assumptions!$C$13),3)</f>
        <v>1</v>
      </c>
      <c r="AK3079" s="0" t="str">
        <f aca="false">IF(OR(U3079="Pending",U3079="On Hold"),"Open GRN (awaiting)",IF(AJ3079&lt;=1,"Within SLA",IF(ROUND(N(Y3079)/Assumptions!$C$5,3)=AJ3079,"Gate Wait",IF(ROUND(N(Z3079)/Assumptions!$C$6,3)=AJ3079,"Dock Wait",IF(ROUND(N(AA3079)/Assumptions!$C$7,3)=AJ3079,"Unloading",IF(ROUND(N(AB3079)/Assumptions!$C$8,3)=AJ3079,"Unload-to-QC Wait",IF(ROUND(N(AC3079)/Assumptions!$C$9,3)=AJ3079,"QC",IF(ROUND(N(AD3079)/Assumptions!$C$10,3)=AJ3079,"QC-to-GRN Wait",IF(ROUND(N(AE3079)/Assumptions!$C$11,3)=AJ3079,"GRN Processing",IF(ROUND(N(AF3079)/Assumptions!$C$12,3)=AJ3079,"GRN-to-Putaway Wait",IF(ROUND(N(AG3079)/Assumptions!$C$13,3)=AJ3079,"Putaway","Within SLA")))))))))))</f>
        <v>Open GRN (awaiting)</v>
      </c>
    </row>
    <row r="3080" customFormat="false" ht="15" hidden="false" customHeight="false" outlineLevel="0" collapsed="false">
      <c r="A3080" s="0" t="s">
        <v>8733</v>
      </c>
      <c r="B3080" s="0" t="s">
        <v>8734</v>
      </c>
      <c r="C3080" s="0" t="s">
        <v>184</v>
      </c>
      <c r="D3080" s="0" t="s">
        <v>119</v>
      </c>
      <c r="E3080" s="0" t="s">
        <v>8735</v>
      </c>
      <c r="F3080" s="0" t="s">
        <v>177</v>
      </c>
      <c r="G3080" s="0" t="s">
        <v>129</v>
      </c>
      <c r="H3080" s="17" t="n">
        <v>46279.0993055556</v>
      </c>
      <c r="I3080" s="17" t="n">
        <v>46279.1041666667</v>
      </c>
      <c r="J3080" s="17" t="n">
        <v>46279.1104166667</v>
      </c>
      <c r="K3080" s="17" t="n">
        <v>46279.1277777778</v>
      </c>
      <c r="L3080" s="17" t="n">
        <v>46279.1305555556</v>
      </c>
      <c r="M3080" s="17" t="n">
        <v>46279.1451388889</v>
      </c>
      <c r="N3080" s="17" t="n">
        <v>46279.26875</v>
      </c>
      <c r="O3080" s="17" t="n">
        <v>46279.3069444444</v>
      </c>
      <c r="P3080" s="17" t="n">
        <v>46279.3083333333</v>
      </c>
      <c r="Q3080" s="17" t="n">
        <v>46279.3194444445</v>
      </c>
      <c r="R3080" s="0" t="n">
        <v>270</v>
      </c>
      <c r="S3080" s="0" t="n">
        <v>0</v>
      </c>
      <c r="T3080" s="0" t="n">
        <v>0</v>
      </c>
      <c r="U3080" s="18" t="s">
        <v>130</v>
      </c>
      <c r="V3080" s="18" t="s">
        <v>144</v>
      </c>
      <c r="W3080" s="0" t="str">
        <f aca="false">IF(AND(X3080&gt;=6,X3080&lt;14),"A",IF(AND(X3080&gt;=14,X3080&lt;22),"B","C"))</f>
        <v>C</v>
      </c>
      <c r="X3080" s="18" t="n">
        <f aca="false">HOUR(H3080)</f>
        <v>2</v>
      </c>
      <c r="Y3080" s="18" t="n">
        <f aca="false">ROUND((I3080-H3080)*1440,0)</f>
        <v>7</v>
      </c>
      <c r="Z3080" s="18" t="n">
        <f aca="false">ROUND((J3080-I3080)*1440,0)</f>
        <v>9</v>
      </c>
      <c r="AA3080" s="18" t="n">
        <f aca="false">ROUND((K3080-J3080)*1440,0)</f>
        <v>25</v>
      </c>
      <c r="AB3080" s="18" t="n">
        <f aca="false">ROUND((L3080-K3080)*1440,0)</f>
        <v>4</v>
      </c>
      <c r="AC3080" s="18" t="n">
        <f aca="false">ROUND((M3080-L3080)*1440,0)</f>
        <v>21</v>
      </c>
      <c r="AD3080" s="18" t="n">
        <f aca="false">IF(N3080="","",ROUND((N3080-M3080)*1440,0))</f>
        <v>178</v>
      </c>
      <c r="AE3080" s="18" t="n">
        <f aca="false">IF(O3080="","",ROUND((O3080-N3080)*1440,0))</f>
        <v>55</v>
      </c>
      <c r="AF3080" s="18" t="n">
        <f aca="false">IF(P3080="","",ROUND((P3080-O3080)*1440,0))</f>
        <v>2</v>
      </c>
      <c r="AG3080" s="18" t="n">
        <f aca="false">IF(Q3080="","",ROUND((Q3080-P3080)*1440,0))</f>
        <v>16</v>
      </c>
      <c r="AH3080" s="18" t="n">
        <f aca="false">IF(Q3080="","",ROUND((Q3080-H3080)*1440,0))</f>
        <v>317</v>
      </c>
      <c r="AI3080" s="19" t="n">
        <f aca="false">ROUND(IF(O3080="",Assumptions!$B$25-K3080,O3080-K3080)*24,1)</f>
        <v>4.3</v>
      </c>
      <c r="AJ3080" s="20" t="n">
        <f aca="false">ROUND(MAX(N(Y3080)/Assumptions!$C$5, N(Z3080)/Assumptions!$C$6, N(AA3080)/Assumptions!$C$7, N(AB3080)/Assumptions!$C$8, N(AC3080)/Assumptions!$C$9, N(AD3080)/Assumptions!$C$10, N(AE3080)/Assumptions!$C$11, N(AF3080)/Assumptions!$C$12, N(AG3080)/Assumptions!$C$13),3)</f>
        <v>5.933</v>
      </c>
      <c r="AK3080" s="0" t="str">
        <f aca="false">IF(OR(U3080="Pending",U3080="On Hold"),"Open GRN (awaiting)",IF(AJ3080&lt;=1,"Within SLA",IF(ROUND(N(Y3080)/Assumptions!$C$5,3)=AJ3080,"Gate Wait",IF(ROUND(N(Z3080)/Assumptions!$C$6,3)=AJ3080,"Dock Wait",IF(ROUND(N(AA3080)/Assumptions!$C$7,3)=AJ3080,"Unloading",IF(ROUND(N(AB3080)/Assumptions!$C$8,3)=AJ3080,"Unload-to-QC Wait",IF(ROUND(N(AC3080)/Assumptions!$C$9,3)=AJ3080,"QC",IF(ROUND(N(AD3080)/Assumptions!$C$10,3)=AJ3080,"QC-to-GRN Wait",IF(ROUND(N(AE3080)/Assumptions!$C$11,3)=AJ3080,"GRN Processing",IF(ROUND(N(AF3080)/Assumptions!$C$12,3)=AJ3080,"GRN-to-Putaway Wait",IF(ROUND(N(AG3080)/Assumptions!$C$13,3)=AJ3080,"Putaway","Within SLA")))))))))))</f>
        <v>QC-to-GRN Wait</v>
      </c>
    </row>
    <row r="3081" customFormat="false" ht="15" hidden="false" customHeight="false" outlineLevel="0" collapsed="false">
      <c r="A3081" s="0" t="s">
        <v>8736</v>
      </c>
      <c r="B3081" s="0" t="s">
        <v>8737</v>
      </c>
      <c r="C3081" s="0" t="s">
        <v>170</v>
      </c>
      <c r="D3081" s="0" t="s">
        <v>147</v>
      </c>
      <c r="E3081" s="0" t="s">
        <v>8738</v>
      </c>
      <c r="F3081" s="0" t="s">
        <v>172</v>
      </c>
      <c r="G3081" s="0" t="s">
        <v>150</v>
      </c>
      <c r="H3081" s="17" t="n">
        <v>46279.1361111111</v>
      </c>
      <c r="I3081" s="17" t="n">
        <v>46279.1493055556</v>
      </c>
      <c r="J3081" s="17" t="n">
        <v>46279.1548611111</v>
      </c>
      <c r="K3081" s="17" t="n">
        <v>46279.175</v>
      </c>
      <c r="L3081" s="17" t="n">
        <v>46279.1833333333</v>
      </c>
      <c r="M3081" s="17" t="n">
        <v>46279.2034722222</v>
      </c>
      <c r="N3081" s="17" t="n">
        <v>46279.2236111111</v>
      </c>
      <c r="O3081" s="17" t="n">
        <v>46279.3020833333</v>
      </c>
      <c r="P3081" s="17" t="n">
        <v>46279.3104166667</v>
      </c>
      <c r="Q3081" s="17" t="n">
        <v>46279.3263888889</v>
      </c>
      <c r="R3081" s="0" t="n">
        <v>220</v>
      </c>
      <c r="S3081" s="0" t="n">
        <v>0</v>
      </c>
      <c r="T3081" s="0" t="n">
        <v>0</v>
      </c>
      <c r="U3081" s="18" t="s">
        <v>130</v>
      </c>
      <c r="V3081" s="18" t="s">
        <v>156</v>
      </c>
      <c r="W3081" s="0" t="str">
        <f aca="false">IF(AND(X3081&gt;=6,X3081&lt;14),"A",IF(AND(X3081&gt;=14,X3081&lt;22),"B","C"))</f>
        <v>C</v>
      </c>
      <c r="X3081" s="18" t="n">
        <f aca="false">HOUR(H3081)</f>
        <v>3</v>
      </c>
      <c r="Y3081" s="18" t="n">
        <f aca="false">ROUND((I3081-H3081)*1440,0)</f>
        <v>19</v>
      </c>
      <c r="Z3081" s="18" t="n">
        <f aca="false">ROUND((J3081-I3081)*1440,0)</f>
        <v>8</v>
      </c>
      <c r="AA3081" s="18" t="n">
        <f aca="false">ROUND((K3081-J3081)*1440,0)</f>
        <v>29</v>
      </c>
      <c r="AB3081" s="18" t="n">
        <f aca="false">ROUND((L3081-K3081)*1440,0)</f>
        <v>12</v>
      </c>
      <c r="AC3081" s="18" t="n">
        <f aca="false">ROUND((M3081-L3081)*1440,0)</f>
        <v>29</v>
      </c>
      <c r="AD3081" s="18" t="n">
        <f aca="false">IF(N3081="","",ROUND((N3081-M3081)*1440,0))</f>
        <v>29</v>
      </c>
      <c r="AE3081" s="18" t="n">
        <f aca="false">IF(O3081="","",ROUND((O3081-N3081)*1440,0))</f>
        <v>113</v>
      </c>
      <c r="AF3081" s="18" t="n">
        <f aca="false">IF(P3081="","",ROUND((P3081-O3081)*1440,0))</f>
        <v>12</v>
      </c>
      <c r="AG3081" s="18" t="n">
        <f aca="false">IF(Q3081="","",ROUND((Q3081-P3081)*1440,0))</f>
        <v>23</v>
      </c>
      <c r="AH3081" s="18" t="n">
        <f aca="false">IF(Q3081="","",ROUND((Q3081-H3081)*1440,0))</f>
        <v>274</v>
      </c>
      <c r="AI3081" s="19" t="n">
        <f aca="false">ROUND(IF(O3081="",Assumptions!$B$25-K3081,O3081-K3081)*24,1)</f>
        <v>3.1</v>
      </c>
      <c r="AJ3081" s="20" t="n">
        <f aca="false">ROUND(MAX(N(Y3081)/Assumptions!$C$5, N(Z3081)/Assumptions!$C$6, N(AA3081)/Assumptions!$C$7, N(AB3081)/Assumptions!$C$8, N(AC3081)/Assumptions!$C$9, N(AD3081)/Assumptions!$C$10, N(AE3081)/Assumptions!$C$11, N(AF3081)/Assumptions!$C$12, N(AG3081)/Assumptions!$C$13),3)</f>
        <v>2.511</v>
      </c>
      <c r="AK3081" s="0" t="str">
        <f aca="false">IF(OR(U3081="Pending",U3081="On Hold"),"Open GRN (awaiting)",IF(AJ3081&lt;=1,"Within SLA",IF(ROUND(N(Y3081)/Assumptions!$C$5,3)=AJ3081,"Gate Wait",IF(ROUND(N(Z3081)/Assumptions!$C$6,3)=AJ3081,"Dock Wait",IF(ROUND(N(AA3081)/Assumptions!$C$7,3)=AJ3081,"Unloading",IF(ROUND(N(AB3081)/Assumptions!$C$8,3)=AJ3081,"Unload-to-QC Wait",IF(ROUND(N(AC3081)/Assumptions!$C$9,3)=AJ3081,"QC",IF(ROUND(N(AD3081)/Assumptions!$C$10,3)=AJ3081,"QC-to-GRN Wait",IF(ROUND(N(AE3081)/Assumptions!$C$11,3)=AJ3081,"GRN Processing",IF(ROUND(N(AF3081)/Assumptions!$C$12,3)=AJ3081,"GRN-to-Putaway Wait",IF(ROUND(N(AG3081)/Assumptions!$C$13,3)=AJ3081,"Putaway","Within SLA")))))))))))</f>
        <v>GRN Processing</v>
      </c>
    </row>
    <row r="3082" customFormat="false" ht="15" hidden="false" customHeight="false" outlineLevel="0" collapsed="false">
      <c r="A3082" s="0" t="s">
        <v>8739</v>
      </c>
      <c r="B3082" s="0" t="s">
        <v>8740</v>
      </c>
      <c r="C3082" s="0" t="s">
        <v>153</v>
      </c>
      <c r="D3082" s="0" t="s">
        <v>147</v>
      </c>
      <c r="E3082" s="0" t="s">
        <v>1584</v>
      </c>
      <c r="F3082" s="0" t="s">
        <v>155</v>
      </c>
      <c r="G3082" s="0" t="s">
        <v>150</v>
      </c>
      <c r="H3082" s="17" t="n">
        <v>46279.1395833333</v>
      </c>
      <c r="I3082" s="17" t="n">
        <v>46279.1527777778</v>
      </c>
      <c r="J3082" s="17" t="n">
        <v>46279.1583333333</v>
      </c>
      <c r="K3082" s="17" t="n">
        <v>46279.1736111111</v>
      </c>
      <c r="L3082" s="17" t="n">
        <v>46279.1895833333</v>
      </c>
      <c r="M3082" s="17" t="n">
        <v>46279.2097222222</v>
      </c>
      <c r="N3082" s="17" t="n">
        <v>46279.2784722222</v>
      </c>
      <c r="O3082" s="17" t="n">
        <v>46279.3611111111</v>
      </c>
      <c r="P3082" s="17" t="n">
        <v>46279.36875</v>
      </c>
      <c r="Q3082" s="17" t="n">
        <v>46279.3791666667</v>
      </c>
      <c r="R3082" s="0" t="n">
        <v>327</v>
      </c>
      <c r="S3082" s="0" t="n">
        <v>0</v>
      </c>
      <c r="T3082" s="0" t="n">
        <v>0</v>
      </c>
      <c r="U3082" s="18" t="s">
        <v>130</v>
      </c>
      <c r="V3082" s="18" t="s">
        <v>144</v>
      </c>
      <c r="W3082" s="0" t="str">
        <f aca="false">IF(AND(X3082&gt;=6,X3082&lt;14),"A",IF(AND(X3082&gt;=14,X3082&lt;22),"B","C"))</f>
        <v>C</v>
      </c>
      <c r="X3082" s="18" t="n">
        <f aca="false">HOUR(H3082)</f>
        <v>3</v>
      </c>
      <c r="Y3082" s="18" t="n">
        <f aca="false">ROUND((I3082-H3082)*1440,0)</f>
        <v>19</v>
      </c>
      <c r="Z3082" s="18" t="n">
        <f aca="false">ROUND((J3082-I3082)*1440,0)</f>
        <v>8</v>
      </c>
      <c r="AA3082" s="18" t="n">
        <f aca="false">ROUND((K3082-J3082)*1440,0)</f>
        <v>22</v>
      </c>
      <c r="AB3082" s="18" t="n">
        <f aca="false">ROUND((L3082-K3082)*1440,0)</f>
        <v>23</v>
      </c>
      <c r="AC3082" s="18" t="n">
        <f aca="false">ROUND((M3082-L3082)*1440,0)</f>
        <v>29</v>
      </c>
      <c r="AD3082" s="18" t="n">
        <f aca="false">IF(N3082="","",ROUND((N3082-M3082)*1440,0))</f>
        <v>99</v>
      </c>
      <c r="AE3082" s="18" t="n">
        <f aca="false">IF(O3082="","",ROUND((O3082-N3082)*1440,0))</f>
        <v>119</v>
      </c>
      <c r="AF3082" s="18" t="n">
        <f aca="false">IF(P3082="","",ROUND((P3082-O3082)*1440,0))</f>
        <v>11</v>
      </c>
      <c r="AG3082" s="18" t="n">
        <f aca="false">IF(Q3082="","",ROUND((Q3082-P3082)*1440,0))</f>
        <v>15</v>
      </c>
      <c r="AH3082" s="18" t="n">
        <f aca="false">IF(Q3082="","",ROUND((Q3082-H3082)*1440,0))</f>
        <v>345</v>
      </c>
      <c r="AI3082" s="19" t="n">
        <f aca="false">ROUND(IF(O3082="",Assumptions!$B$25-K3082,O3082-K3082)*24,1)</f>
        <v>4.5</v>
      </c>
      <c r="AJ3082" s="20" t="n">
        <f aca="false">ROUND(MAX(N(Y3082)/Assumptions!$C$5, N(Z3082)/Assumptions!$C$6, N(AA3082)/Assumptions!$C$7, N(AB3082)/Assumptions!$C$8, N(AC3082)/Assumptions!$C$9, N(AD3082)/Assumptions!$C$10, N(AE3082)/Assumptions!$C$11, N(AF3082)/Assumptions!$C$12, N(AG3082)/Assumptions!$C$13),3)</f>
        <v>3.3</v>
      </c>
      <c r="AK3082" s="0" t="str">
        <f aca="false">IF(OR(U3082="Pending",U3082="On Hold"),"Open GRN (awaiting)",IF(AJ3082&lt;=1,"Within SLA",IF(ROUND(N(Y3082)/Assumptions!$C$5,3)=AJ3082,"Gate Wait",IF(ROUND(N(Z3082)/Assumptions!$C$6,3)=AJ3082,"Dock Wait",IF(ROUND(N(AA3082)/Assumptions!$C$7,3)=AJ3082,"Unloading",IF(ROUND(N(AB3082)/Assumptions!$C$8,3)=AJ3082,"Unload-to-QC Wait",IF(ROUND(N(AC3082)/Assumptions!$C$9,3)=AJ3082,"QC",IF(ROUND(N(AD3082)/Assumptions!$C$10,3)=AJ3082,"QC-to-GRN Wait",IF(ROUND(N(AE3082)/Assumptions!$C$11,3)=AJ3082,"GRN Processing",IF(ROUND(N(AF3082)/Assumptions!$C$12,3)=AJ3082,"GRN-to-Putaway Wait",IF(ROUND(N(AG3082)/Assumptions!$C$13,3)=AJ3082,"Putaway","Within SLA")))))))))))</f>
        <v>QC-to-GRN Wait</v>
      </c>
    </row>
    <row r="3083" customFormat="false" ht="15" hidden="false" customHeight="false" outlineLevel="0" collapsed="false">
      <c r="A3083" s="0" t="s">
        <v>8741</v>
      </c>
      <c r="B3083" s="0" t="s">
        <v>8742</v>
      </c>
      <c r="C3083" s="0" t="s">
        <v>170</v>
      </c>
      <c r="D3083" s="0" t="s">
        <v>135</v>
      </c>
      <c r="E3083" s="0" t="s">
        <v>8743</v>
      </c>
      <c r="F3083" s="0" t="s">
        <v>172</v>
      </c>
      <c r="G3083" s="0" t="s">
        <v>178</v>
      </c>
      <c r="H3083" s="17" t="n">
        <v>46279.15625</v>
      </c>
      <c r="I3083" s="17" t="n">
        <v>46279.1625</v>
      </c>
      <c r="J3083" s="17" t="n">
        <v>46279.1645833333</v>
      </c>
      <c r="K3083" s="17" t="n">
        <v>46279.1763888889</v>
      </c>
      <c r="L3083" s="17" t="n">
        <v>46279.1833333333</v>
      </c>
      <c r="M3083" s="17" t="n">
        <v>46279.2020833333</v>
      </c>
      <c r="N3083" s="17" t="n">
        <v>46279.2222222222</v>
      </c>
      <c r="O3083" s="17" t="n">
        <v>46279.29375</v>
      </c>
      <c r="P3083" s="17" t="n">
        <v>46279.3090277778</v>
      </c>
      <c r="Q3083" s="17" t="n">
        <v>46279.3145833333</v>
      </c>
      <c r="R3083" s="0" t="n">
        <v>58</v>
      </c>
      <c r="S3083" s="0" t="n">
        <v>0</v>
      </c>
      <c r="T3083" s="0" t="n">
        <v>0</v>
      </c>
      <c r="U3083" s="18" t="s">
        <v>130</v>
      </c>
      <c r="V3083" s="18" t="s">
        <v>144</v>
      </c>
      <c r="W3083" s="0" t="str">
        <f aca="false">IF(AND(X3083&gt;=6,X3083&lt;14),"A",IF(AND(X3083&gt;=14,X3083&lt;22),"B","C"))</f>
        <v>C</v>
      </c>
      <c r="X3083" s="18" t="n">
        <f aca="false">HOUR(H3083)</f>
        <v>3</v>
      </c>
      <c r="Y3083" s="18" t="n">
        <f aca="false">ROUND((I3083-H3083)*1440,0)</f>
        <v>9</v>
      </c>
      <c r="Z3083" s="18" t="n">
        <f aca="false">ROUND((J3083-I3083)*1440,0)</f>
        <v>3</v>
      </c>
      <c r="AA3083" s="18" t="n">
        <f aca="false">ROUND((K3083-J3083)*1440,0)</f>
        <v>17</v>
      </c>
      <c r="AB3083" s="18" t="n">
        <f aca="false">ROUND((L3083-K3083)*1440,0)</f>
        <v>10</v>
      </c>
      <c r="AC3083" s="18" t="n">
        <f aca="false">ROUND((M3083-L3083)*1440,0)</f>
        <v>27</v>
      </c>
      <c r="AD3083" s="18" t="n">
        <f aca="false">IF(N3083="","",ROUND((N3083-M3083)*1440,0))</f>
        <v>29</v>
      </c>
      <c r="AE3083" s="18" t="n">
        <f aca="false">IF(O3083="","",ROUND((O3083-N3083)*1440,0))</f>
        <v>103</v>
      </c>
      <c r="AF3083" s="18" t="n">
        <f aca="false">IF(P3083="","",ROUND((P3083-O3083)*1440,0))</f>
        <v>22</v>
      </c>
      <c r="AG3083" s="18" t="n">
        <f aca="false">IF(Q3083="","",ROUND((Q3083-P3083)*1440,0))</f>
        <v>8</v>
      </c>
      <c r="AH3083" s="18" t="n">
        <f aca="false">IF(Q3083="","",ROUND((Q3083-H3083)*1440,0))</f>
        <v>228</v>
      </c>
      <c r="AI3083" s="19" t="n">
        <f aca="false">ROUND(IF(O3083="",Assumptions!$B$25-K3083,O3083-K3083)*24,1)</f>
        <v>2.8</v>
      </c>
      <c r="AJ3083" s="20" t="n">
        <f aca="false">ROUND(MAX(N(Y3083)/Assumptions!$C$5, N(Z3083)/Assumptions!$C$6, N(AA3083)/Assumptions!$C$7, N(AB3083)/Assumptions!$C$8, N(AC3083)/Assumptions!$C$9, N(AD3083)/Assumptions!$C$10, N(AE3083)/Assumptions!$C$11, N(AF3083)/Assumptions!$C$12, N(AG3083)/Assumptions!$C$13),3)</f>
        <v>2.289</v>
      </c>
      <c r="AK3083" s="0" t="str">
        <f aca="false">IF(OR(U3083="Pending",U3083="On Hold"),"Open GRN (awaiting)",IF(AJ3083&lt;=1,"Within SLA",IF(ROUND(N(Y3083)/Assumptions!$C$5,3)=AJ3083,"Gate Wait",IF(ROUND(N(Z3083)/Assumptions!$C$6,3)=AJ3083,"Dock Wait",IF(ROUND(N(AA3083)/Assumptions!$C$7,3)=AJ3083,"Unloading",IF(ROUND(N(AB3083)/Assumptions!$C$8,3)=AJ3083,"Unload-to-QC Wait",IF(ROUND(N(AC3083)/Assumptions!$C$9,3)=AJ3083,"QC",IF(ROUND(N(AD3083)/Assumptions!$C$10,3)=AJ3083,"QC-to-GRN Wait",IF(ROUND(N(AE3083)/Assumptions!$C$11,3)=AJ3083,"GRN Processing",IF(ROUND(N(AF3083)/Assumptions!$C$12,3)=AJ3083,"GRN-to-Putaway Wait",IF(ROUND(N(AG3083)/Assumptions!$C$13,3)=AJ3083,"Putaway","Within SLA")))))))))))</f>
        <v>GRN Processing</v>
      </c>
    </row>
    <row r="3084" customFormat="false" ht="15" hidden="false" customHeight="false" outlineLevel="0" collapsed="false">
      <c r="A3084" s="0" t="s">
        <v>8744</v>
      </c>
      <c r="B3084" s="0" t="s">
        <v>8745</v>
      </c>
      <c r="C3084" s="0" t="s">
        <v>218</v>
      </c>
      <c r="D3084" s="0" t="s">
        <v>119</v>
      </c>
      <c r="E3084" s="0" t="s">
        <v>1166</v>
      </c>
      <c r="F3084" s="0" t="s">
        <v>137</v>
      </c>
      <c r="G3084" s="0" t="s">
        <v>122</v>
      </c>
      <c r="H3084" s="17" t="n">
        <v>46279.2180555556</v>
      </c>
      <c r="I3084" s="17" t="n">
        <v>46279.2347222222</v>
      </c>
      <c r="J3084" s="17" t="n">
        <v>46279.2402777778</v>
      </c>
      <c r="K3084" s="17" t="n">
        <v>46279.2604166667</v>
      </c>
      <c r="L3084" s="17" t="n">
        <v>46279.2638888889</v>
      </c>
      <c r="M3084" s="17" t="n">
        <v>46279.2826388889</v>
      </c>
      <c r="N3084" s="17"/>
      <c r="O3084" s="17"/>
      <c r="P3084" s="17"/>
      <c r="Q3084" s="17"/>
      <c r="R3084" s="0" t="n">
        <v>240</v>
      </c>
      <c r="S3084" s="0" t="n">
        <v>0</v>
      </c>
      <c r="T3084" s="0" t="n">
        <v>0</v>
      </c>
      <c r="U3084" s="18" t="s">
        <v>8544</v>
      </c>
      <c r="V3084" s="18" t="s">
        <v>156</v>
      </c>
      <c r="W3084" s="0" t="str">
        <f aca="false">IF(AND(X3084&gt;=6,X3084&lt;14),"A",IF(AND(X3084&gt;=14,X3084&lt;22),"B","C"))</f>
        <v>C</v>
      </c>
      <c r="X3084" s="18" t="n">
        <f aca="false">HOUR(H3084)</f>
        <v>5</v>
      </c>
      <c r="Y3084" s="18" t="n">
        <f aca="false">ROUND((I3084-H3084)*1440,0)</f>
        <v>24</v>
      </c>
      <c r="Z3084" s="18" t="n">
        <f aca="false">ROUND((J3084-I3084)*1440,0)</f>
        <v>8</v>
      </c>
      <c r="AA3084" s="18" t="n">
        <f aca="false">ROUND((K3084-J3084)*1440,0)</f>
        <v>29</v>
      </c>
      <c r="AB3084" s="18" t="n">
        <f aca="false">ROUND((L3084-K3084)*1440,0)</f>
        <v>5</v>
      </c>
      <c r="AC3084" s="18" t="n">
        <f aca="false">ROUND((M3084-L3084)*1440,0)</f>
        <v>27</v>
      </c>
      <c r="AD3084" s="0" t="str">
        <f aca="false">IF(N3084="","",ROUND((N3084-M3084)*1440,0))</f>
        <v/>
      </c>
      <c r="AE3084" s="0" t="str">
        <f aca="false">IF(O3084="","",ROUND((O3084-N3084)*1440,0))</f>
        <v/>
      </c>
      <c r="AF3084" s="0" t="str">
        <f aca="false">IF(P3084="","",ROUND((P3084-O3084)*1440,0))</f>
        <v/>
      </c>
      <c r="AG3084" s="0" t="str">
        <f aca="false">IF(Q3084="","",ROUND((Q3084-P3084)*1440,0))</f>
        <v/>
      </c>
      <c r="AH3084" s="0" t="str">
        <f aca="false">IF(Q3084="","",ROUND((Q3084-H3084)*1440,0))</f>
        <v/>
      </c>
      <c r="AI3084" s="19" t="n">
        <f aca="false">ROUND(IF(O3084="",Assumptions!$B$25-K3084,O3084-K3084)*24,1)</f>
        <v>433.8</v>
      </c>
      <c r="AJ3084" s="20" t="n">
        <f aca="false">ROUND(MAX(N(Y3084)/Assumptions!$C$5, N(Z3084)/Assumptions!$C$6, N(AA3084)/Assumptions!$C$7, N(AB3084)/Assumptions!$C$8, N(AC3084)/Assumptions!$C$9, N(AD3084)/Assumptions!$C$10, N(AE3084)/Assumptions!$C$11, N(AF3084)/Assumptions!$C$12, N(AG3084)/Assumptions!$C$13),3)</f>
        <v>0.8</v>
      </c>
      <c r="AK3084" s="0" t="str">
        <f aca="false">IF(OR(U3084="Pending",U3084="On Hold"),"Open GRN (awaiting)",IF(AJ3084&lt;=1,"Within SLA",IF(ROUND(N(Y3084)/Assumptions!$C$5,3)=AJ3084,"Gate Wait",IF(ROUND(N(Z3084)/Assumptions!$C$6,3)=AJ3084,"Dock Wait",IF(ROUND(N(AA3084)/Assumptions!$C$7,3)=AJ3084,"Unloading",IF(ROUND(N(AB3084)/Assumptions!$C$8,3)=AJ3084,"Unload-to-QC Wait",IF(ROUND(N(AC3084)/Assumptions!$C$9,3)=AJ3084,"QC",IF(ROUND(N(AD3084)/Assumptions!$C$10,3)=AJ3084,"QC-to-GRN Wait",IF(ROUND(N(AE3084)/Assumptions!$C$11,3)=AJ3084,"GRN Processing",IF(ROUND(N(AF3084)/Assumptions!$C$12,3)=AJ3084,"GRN-to-Putaway Wait",IF(ROUND(N(AG3084)/Assumptions!$C$13,3)=AJ3084,"Putaway","Within SLA")))))))))))</f>
        <v>Open GRN (awaiting)</v>
      </c>
    </row>
    <row r="3085" customFormat="false" ht="15" hidden="false" customHeight="false" outlineLevel="0" collapsed="false">
      <c r="A3085" s="0" t="s">
        <v>8746</v>
      </c>
      <c r="B3085" s="0" t="s">
        <v>8747</v>
      </c>
      <c r="C3085" s="0" t="s">
        <v>159</v>
      </c>
      <c r="D3085" s="0" t="s">
        <v>135</v>
      </c>
      <c r="E3085" s="0" t="s">
        <v>8748</v>
      </c>
      <c r="F3085" s="0" t="s">
        <v>149</v>
      </c>
      <c r="G3085" s="0" t="s">
        <v>178</v>
      </c>
      <c r="H3085" s="17" t="n">
        <v>46279.2645833333</v>
      </c>
      <c r="I3085" s="17" t="n">
        <v>46279.2708333333</v>
      </c>
      <c r="J3085" s="17" t="n">
        <v>46279.2756944444</v>
      </c>
      <c r="K3085" s="17" t="n">
        <v>46279.3055555556</v>
      </c>
      <c r="L3085" s="17" t="n">
        <v>46279.3145833333</v>
      </c>
      <c r="M3085" s="17" t="n">
        <v>46279.3333333333</v>
      </c>
      <c r="N3085" s="17" t="n">
        <v>46279.3604166667</v>
      </c>
      <c r="O3085" s="17" t="n">
        <v>46279.3819444445</v>
      </c>
      <c r="P3085" s="17" t="n">
        <v>46279.3902777778</v>
      </c>
      <c r="Q3085" s="17" t="n">
        <v>46279.3965277778</v>
      </c>
      <c r="R3085" s="0" t="n">
        <v>850</v>
      </c>
      <c r="S3085" s="0" t="n">
        <v>0</v>
      </c>
      <c r="T3085" s="0" t="n">
        <v>0</v>
      </c>
      <c r="U3085" s="18" t="s">
        <v>130</v>
      </c>
      <c r="V3085" s="18" t="s">
        <v>156</v>
      </c>
      <c r="W3085" s="0" t="str">
        <f aca="false">IF(AND(X3085&gt;=6,X3085&lt;14),"A",IF(AND(X3085&gt;=14,X3085&lt;22),"B","C"))</f>
        <v>A</v>
      </c>
      <c r="X3085" s="18" t="n">
        <f aca="false">HOUR(H3085)</f>
        <v>6</v>
      </c>
      <c r="Y3085" s="18" t="n">
        <f aca="false">ROUND((I3085-H3085)*1440,0)</f>
        <v>9</v>
      </c>
      <c r="Z3085" s="18" t="n">
        <f aca="false">ROUND((J3085-I3085)*1440,0)</f>
        <v>7</v>
      </c>
      <c r="AA3085" s="18" t="n">
        <f aca="false">ROUND((K3085-J3085)*1440,0)</f>
        <v>43</v>
      </c>
      <c r="AB3085" s="18" t="n">
        <f aca="false">ROUND((L3085-K3085)*1440,0)</f>
        <v>13</v>
      </c>
      <c r="AC3085" s="18" t="n">
        <f aca="false">ROUND((M3085-L3085)*1440,0)</f>
        <v>27</v>
      </c>
      <c r="AD3085" s="18" t="n">
        <f aca="false">IF(N3085="","",ROUND((N3085-M3085)*1440,0))</f>
        <v>39</v>
      </c>
      <c r="AE3085" s="18" t="n">
        <f aca="false">IF(O3085="","",ROUND((O3085-N3085)*1440,0))</f>
        <v>31</v>
      </c>
      <c r="AF3085" s="18" t="n">
        <f aca="false">IF(P3085="","",ROUND((P3085-O3085)*1440,0))</f>
        <v>12</v>
      </c>
      <c r="AG3085" s="18" t="n">
        <f aca="false">IF(Q3085="","",ROUND((Q3085-P3085)*1440,0))</f>
        <v>9</v>
      </c>
      <c r="AH3085" s="18" t="n">
        <f aca="false">IF(Q3085="","",ROUND((Q3085-H3085)*1440,0))</f>
        <v>190</v>
      </c>
      <c r="AI3085" s="19" t="n">
        <f aca="false">ROUND(IF(O3085="",Assumptions!$B$25-K3085,O3085-K3085)*24,1)</f>
        <v>1.8</v>
      </c>
      <c r="AJ3085" s="20" t="n">
        <f aca="false">ROUND(MAX(N(Y3085)/Assumptions!$C$5, N(Z3085)/Assumptions!$C$6, N(AA3085)/Assumptions!$C$7, N(AB3085)/Assumptions!$C$8, N(AC3085)/Assumptions!$C$9, N(AD3085)/Assumptions!$C$10, N(AE3085)/Assumptions!$C$11, N(AF3085)/Assumptions!$C$12, N(AG3085)/Assumptions!$C$13),3)</f>
        <v>1.3</v>
      </c>
      <c r="AK3085" s="0" t="str">
        <f aca="false">IF(OR(U3085="Pending",U3085="On Hold"),"Open GRN (awaiting)",IF(AJ3085&lt;=1,"Within SLA",IF(ROUND(N(Y3085)/Assumptions!$C$5,3)=AJ3085,"Gate Wait",IF(ROUND(N(Z3085)/Assumptions!$C$6,3)=AJ3085,"Dock Wait",IF(ROUND(N(AA3085)/Assumptions!$C$7,3)=AJ3085,"Unloading",IF(ROUND(N(AB3085)/Assumptions!$C$8,3)=AJ3085,"Unload-to-QC Wait",IF(ROUND(N(AC3085)/Assumptions!$C$9,3)=AJ3085,"QC",IF(ROUND(N(AD3085)/Assumptions!$C$10,3)=AJ3085,"QC-to-GRN Wait",IF(ROUND(N(AE3085)/Assumptions!$C$11,3)=AJ3085,"GRN Processing",IF(ROUND(N(AF3085)/Assumptions!$C$12,3)=AJ3085,"GRN-to-Putaway Wait",IF(ROUND(N(AG3085)/Assumptions!$C$13,3)=AJ3085,"Putaway","Within SLA")))))))))))</f>
        <v>QC-to-GRN Wait</v>
      </c>
    </row>
    <row r="3086" customFormat="false" ht="15" hidden="false" customHeight="false" outlineLevel="0" collapsed="false">
      <c r="A3086" s="0" t="s">
        <v>8749</v>
      </c>
      <c r="B3086" s="0" t="s">
        <v>8750</v>
      </c>
      <c r="C3086" s="0" t="s">
        <v>252</v>
      </c>
      <c r="D3086" s="0" t="s">
        <v>147</v>
      </c>
      <c r="E3086" s="0" t="s">
        <v>7585</v>
      </c>
      <c r="F3086" s="0" t="s">
        <v>155</v>
      </c>
      <c r="G3086" s="0" t="s">
        <v>150</v>
      </c>
      <c r="H3086" s="17" t="n">
        <v>46279.325</v>
      </c>
      <c r="I3086" s="17" t="n">
        <v>46279.3451388889</v>
      </c>
      <c r="J3086" s="17" t="n">
        <v>46279.3527777778</v>
      </c>
      <c r="K3086" s="17" t="n">
        <v>46279.3826388889</v>
      </c>
      <c r="L3086" s="17" t="n">
        <v>46279.4118055556</v>
      </c>
      <c r="M3086" s="17" t="n">
        <v>46279.4354166667</v>
      </c>
      <c r="N3086" s="17" t="n">
        <v>46279.4472222222</v>
      </c>
      <c r="O3086" s="17" t="n">
        <v>46279.4777777778</v>
      </c>
      <c r="P3086" s="17" t="n">
        <v>46279.4798611111</v>
      </c>
      <c r="Q3086" s="17" t="n">
        <v>46279.4958333333</v>
      </c>
      <c r="R3086" s="0" t="n">
        <v>325</v>
      </c>
      <c r="S3086" s="0" t="n">
        <v>0</v>
      </c>
      <c r="T3086" s="0" t="n">
        <v>0</v>
      </c>
      <c r="U3086" s="18" t="s">
        <v>130</v>
      </c>
      <c r="V3086" s="18" t="s">
        <v>139</v>
      </c>
      <c r="W3086" s="0" t="str">
        <f aca="false">IF(AND(X3086&gt;=6,X3086&lt;14),"A",IF(AND(X3086&gt;=14,X3086&lt;22),"B","C"))</f>
        <v>A</v>
      </c>
      <c r="X3086" s="18" t="n">
        <f aca="false">HOUR(H3086)</f>
        <v>7</v>
      </c>
      <c r="Y3086" s="18" t="n">
        <f aca="false">ROUND((I3086-H3086)*1440,0)</f>
        <v>29</v>
      </c>
      <c r="Z3086" s="18" t="n">
        <f aca="false">ROUND((J3086-I3086)*1440,0)</f>
        <v>11</v>
      </c>
      <c r="AA3086" s="18" t="n">
        <f aca="false">ROUND((K3086-J3086)*1440,0)</f>
        <v>43</v>
      </c>
      <c r="AB3086" s="18" t="n">
        <f aca="false">ROUND((L3086-K3086)*1440,0)</f>
        <v>42</v>
      </c>
      <c r="AC3086" s="18" t="n">
        <f aca="false">ROUND((M3086-L3086)*1440,0)</f>
        <v>34</v>
      </c>
      <c r="AD3086" s="18" t="n">
        <f aca="false">IF(N3086="","",ROUND((N3086-M3086)*1440,0))</f>
        <v>17</v>
      </c>
      <c r="AE3086" s="18" t="n">
        <f aca="false">IF(O3086="","",ROUND((O3086-N3086)*1440,0))</f>
        <v>44</v>
      </c>
      <c r="AF3086" s="18" t="n">
        <f aca="false">IF(P3086="","",ROUND((P3086-O3086)*1440,0))</f>
        <v>3</v>
      </c>
      <c r="AG3086" s="18" t="n">
        <f aca="false">IF(Q3086="","",ROUND((Q3086-P3086)*1440,0))</f>
        <v>23</v>
      </c>
      <c r="AH3086" s="18" t="n">
        <f aca="false">IF(Q3086="","",ROUND((Q3086-H3086)*1440,0))</f>
        <v>246</v>
      </c>
      <c r="AI3086" s="19" t="n">
        <f aca="false">ROUND(IF(O3086="",Assumptions!$B$25-K3086,O3086-K3086)*24,1)</f>
        <v>2.3</v>
      </c>
      <c r="AJ3086" s="20" t="n">
        <f aca="false">ROUND(MAX(N(Y3086)/Assumptions!$C$5, N(Z3086)/Assumptions!$C$6, N(AA3086)/Assumptions!$C$7, N(AB3086)/Assumptions!$C$8, N(AC3086)/Assumptions!$C$9, N(AD3086)/Assumptions!$C$10, N(AE3086)/Assumptions!$C$11, N(AF3086)/Assumptions!$C$12, N(AG3086)/Assumptions!$C$13),3)</f>
        <v>2.8</v>
      </c>
      <c r="AK3086" s="0" t="str">
        <f aca="false">IF(OR(U3086="Pending",U3086="On Hold"),"Open GRN (awaiting)",IF(AJ3086&lt;=1,"Within SLA",IF(ROUND(N(Y3086)/Assumptions!$C$5,3)=AJ3086,"Gate Wait",IF(ROUND(N(Z3086)/Assumptions!$C$6,3)=AJ3086,"Dock Wait",IF(ROUND(N(AA3086)/Assumptions!$C$7,3)=AJ3086,"Unloading",IF(ROUND(N(AB3086)/Assumptions!$C$8,3)=AJ3086,"Unload-to-QC Wait",IF(ROUND(N(AC3086)/Assumptions!$C$9,3)=AJ3086,"QC",IF(ROUND(N(AD3086)/Assumptions!$C$10,3)=AJ3086,"QC-to-GRN Wait",IF(ROUND(N(AE3086)/Assumptions!$C$11,3)=AJ3086,"GRN Processing",IF(ROUND(N(AF3086)/Assumptions!$C$12,3)=AJ3086,"GRN-to-Putaway Wait",IF(ROUND(N(AG3086)/Assumptions!$C$13,3)=AJ3086,"Putaway","Within SLA")))))))))))</f>
        <v>Unload-to-QC Wait</v>
      </c>
    </row>
    <row r="3087" customFormat="false" ht="15" hidden="false" customHeight="false" outlineLevel="0" collapsed="false">
      <c r="A3087" s="0" t="s">
        <v>8751</v>
      </c>
      <c r="B3087" s="0" t="s">
        <v>8752</v>
      </c>
      <c r="C3087" s="0" t="s">
        <v>252</v>
      </c>
      <c r="D3087" s="0" t="s">
        <v>147</v>
      </c>
      <c r="E3087" s="0" t="s">
        <v>4034</v>
      </c>
      <c r="F3087" s="0" t="s">
        <v>155</v>
      </c>
      <c r="G3087" s="0" t="s">
        <v>150</v>
      </c>
      <c r="H3087" s="17" t="n">
        <v>46279.3527777778</v>
      </c>
      <c r="I3087" s="17" t="n">
        <v>46279.3888888889</v>
      </c>
      <c r="J3087" s="17" t="n">
        <v>46279.3958333333</v>
      </c>
      <c r="K3087" s="17" t="n">
        <v>46279.4361111111</v>
      </c>
      <c r="L3087" s="17" t="n">
        <v>46279.4416666667</v>
      </c>
      <c r="M3087" s="17" t="n">
        <v>46279.4576388889</v>
      </c>
      <c r="N3087" s="17" t="n">
        <v>46279.4597222222</v>
      </c>
      <c r="O3087" s="17" t="n">
        <v>46279.4847222222</v>
      </c>
      <c r="P3087" s="17" t="n">
        <v>46279.4972222222</v>
      </c>
      <c r="Q3087" s="17" t="n">
        <v>46279.5145833333</v>
      </c>
      <c r="R3087" s="0" t="n">
        <v>2419</v>
      </c>
      <c r="S3087" s="0" t="n">
        <v>0</v>
      </c>
      <c r="T3087" s="0" t="n">
        <v>0</v>
      </c>
      <c r="U3087" s="18" t="s">
        <v>130</v>
      </c>
      <c r="V3087" s="18" t="s">
        <v>139</v>
      </c>
      <c r="W3087" s="0" t="str">
        <f aca="false">IF(AND(X3087&gt;=6,X3087&lt;14),"A",IF(AND(X3087&gt;=14,X3087&lt;22),"B","C"))</f>
        <v>A</v>
      </c>
      <c r="X3087" s="18" t="n">
        <f aca="false">HOUR(H3087)</f>
        <v>8</v>
      </c>
      <c r="Y3087" s="18" t="n">
        <f aca="false">ROUND((I3087-H3087)*1440,0)</f>
        <v>52</v>
      </c>
      <c r="Z3087" s="18" t="n">
        <f aca="false">ROUND((J3087-I3087)*1440,0)</f>
        <v>10</v>
      </c>
      <c r="AA3087" s="18" t="n">
        <f aca="false">ROUND((K3087-J3087)*1440,0)</f>
        <v>58</v>
      </c>
      <c r="AB3087" s="18" t="n">
        <f aca="false">ROUND((L3087-K3087)*1440,0)</f>
        <v>8</v>
      </c>
      <c r="AC3087" s="18" t="n">
        <f aca="false">ROUND((M3087-L3087)*1440,0)</f>
        <v>23</v>
      </c>
      <c r="AD3087" s="18" t="n">
        <f aca="false">IF(N3087="","",ROUND((N3087-M3087)*1440,0))</f>
        <v>3</v>
      </c>
      <c r="AE3087" s="18" t="n">
        <f aca="false">IF(O3087="","",ROUND((O3087-N3087)*1440,0))</f>
        <v>36</v>
      </c>
      <c r="AF3087" s="18" t="n">
        <f aca="false">IF(P3087="","",ROUND((P3087-O3087)*1440,0))</f>
        <v>18</v>
      </c>
      <c r="AG3087" s="18" t="n">
        <f aca="false">IF(Q3087="","",ROUND((Q3087-P3087)*1440,0))</f>
        <v>25</v>
      </c>
      <c r="AH3087" s="18" t="n">
        <f aca="false">IF(Q3087="","",ROUND((Q3087-H3087)*1440,0))</f>
        <v>233</v>
      </c>
      <c r="AI3087" s="19" t="n">
        <f aca="false">ROUND(IF(O3087="",Assumptions!$B$25-K3087,O3087-K3087)*24,1)</f>
        <v>1.2</v>
      </c>
      <c r="AJ3087" s="20" t="n">
        <f aca="false">ROUND(MAX(N(Y3087)/Assumptions!$C$5, N(Z3087)/Assumptions!$C$6, N(AA3087)/Assumptions!$C$7, N(AB3087)/Assumptions!$C$8, N(AC3087)/Assumptions!$C$9, N(AD3087)/Assumptions!$C$10, N(AE3087)/Assumptions!$C$11, N(AF3087)/Assumptions!$C$12, N(AG3087)/Assumptions!$C$13),3)</f>
        <v>1.733</v>
      </c>
      <c r="AK3087" s="0" t="str">
        <f aca="false">IF(OR(U3087="Pending",U3087="On Hold"),"Open GRN (awaiting)",IF(AJ3087&lt;=1,"Within SLA",IF(ROUND(N(Y3087)/Assumptions!$C$5,3)=AJ3087,"Gate Wait",IF(ROUND(N(Z3087)/Assumptions!$C$6,3)=AJ3087,"Dock Wait",IF(ROUND(N(AA3087)/Assumptions!$C$7,3)=AJ3087,"Unloading",IF(ROUND(N(AB3087)/Assumptions!$C$8,3)=AJ3087,"Unload-to-QC Wait",IF(ROUND(N(AC3087)/Assumptions!$C$9,3)=AJ3087,"QC",IF(ROUND(N(AD3087)/Assumptions!$C$10,3)=AJ3087,"QC-to-GRN Wait",IF(ROUND(N(AE3087)/Assumptions!$C$11,3)=AJ3087,"GRN Processing",IF(ROUND(N(AF3087)/Assumptions!$C$12,3)=AJ3087,"GRN-to-Putaway Wait",IF(ROUND(N(AG3087)/Assumptions!$C$13,3)=AJ3087,"Putaway","Within SLA")))))))))))</f>
        <v>Gate Wait</v>
      </c>
    </row>
    <row r="3088" customFormat="false" ht="15" hidden="false" customHeight="false" outlineLevel="0" collapsed="false">
      <c r="A3088" s="0" t="s">
        <v>8753</v>
      </c>
      <c r="B3088" s="0" t="s">
        <v>8754</v>
      </c>
      <c r="C3088" s="0" t="s">
        <v>218</v>
      </c>
      <c r="D3088" s="0" t="s">
        <v>135</v>
      </c>
      <c r="E3088" s="0" t="s">
        <v>8755</v>
      </c>
      <c r="F3088" s="0" t="s">
        <v>137</v>
      </c>
      <c r="G3088" s="0" t="s">
        <v>138</v>
      </c>
      <c r="H3088" s="17" t="n">
        <v>46279.3895833333</v>
      </c>
      <c r="I3088" s="17" t="n">
        <v>46279.4486111111</v>
      </c>
      <c r="J3088" s="17" t="n">
        <v>46279.4541666667</v>
      </c>
      <c r="K3088" s="17" t="n">
        <v>46279.4861111111</v>
      </c>
      <c r="L3088" s="17" t="n">
        <v>46279.4923611111</v>
      </c>
      <c r="M3088" s="17" t="n">
        <v>46279.5215277778</v>
      </c>
      <c r="N3088" s="17" t="n">
        <v>46279.5298611111</v>
      </c>
      <c r="O3088" s="17" t="n">
        <v>46279.5548611111</v>
      </c>
      <c r="P3088" s="17" t="n">
        <v>46279.5604166667</v>
      </c>
      <c r="Q3088" s="17" t="n">
        <v>46279.5722222222</v>
      </c>
      <c r="R3088" s="0" t="n">
        <v>296</v>
      </c>
      <c r="S3088" s="0" t="n">
        <v>0</v>
      </c>
      <c r="T3088" s="0" t="n">
        <v>0</v>
      </c>
      <c r="U3088" s="18" t="s">
        <v>130</v>
      </c>
      <c r="V3088" s="18" t="s">
        <v>144</v>
      </c>
      <c r="W3088" s="0" t="str">
        <f aca="false">IF(AND(X3088&gt;=6,X3088&lt;14),"A",IF(AND(X3088&gt;=14,X3088&lt;22),"B","C"))</f>
        <v>A</v>
      </c>
      <c r="X3088" s="18" t="n">
        <f aca="false">HOUR(H3088)</f>
        <v>9</v>
      </c>
      <c r="Y3088" s="18" t="n">
        <f aca="false">ROUND((I3088-H3088)*1440,0)</f>
        <v>85</v>
      </c>
      <c r="Z3088" s="18" t="n">
        <f aca="false">ROUND((J3088-I3088)*1440,0)</f>
        <v>8</v>
      </c>
      <c r="AA3088" s="18" t="n">
        <f aca="false">ROUND((K3088-J3088)*1440,0)</f>
        <v>46</v>
      </c>
      <c r="AB3088" s="18" t="n">
        <f aca="false">ROUND((L3088-K3088)*1440,0)</f>
        <v>9</v>
      </c>
      <c r="AC3088" s="18" t="n">
        <f aca="false">ROUND((M3088-L3088)*1440,0)</f>
        <v>42</v>
      </c>
      <c r="AD3088" s="18" t="n">
        <f aca="false">IF(N3088="","",ROUND((N3088-M3088)*1440,0))</f>
        <v>12</v>
      </c>
      <c r="AE3088" s="18" t="n">
        <f aca="false">IF(O3088="","",ROUND((O3088-N3088)*1440,0))</f>
        <v>36</v>
      </c>
      <c r="AF3088" s="18" t="n">
        <f aca="false">IF(P3088="","",ROUND((P3088-O3088)*1440,0))</f>
        <v>8</v>
      </c>
      <c r="AG3088" s="18" t="n">
        <f aca="false">IF(Q3088="","",ROUND((Q3088-P3088)*1440,0))</f>
        <v>17</v>
      </c>
      <c r="AH3088" s="18" t="n">
        <f aca="false">IF(Q3088="","",ROUND((Q3088-H3088)*1440,0))</f>
        <v>263</v>
      </c>
      <c r="AI3088" s="19" t="n">
        <f aca="false">ROUND(IF(O3088="",Assumptions!$B$25-K3088,O3088-K3088)*24,1)</f>
        <v>1.7</v>
      </c>
      <c r="AJ3088" s="20" t="n">
        <f aca="false">ROUND(MAX(N(Y3088)/Assumptions!$C$5, N(Z3088)/Assumptions!$C$6, N(AA3088)/Assumptions!$C$7, N(AB3088)/Assumptions!$C$8, N(AC3088)/Assumptions!$C$9, N(AD3088)/Assumptions!$C$10, N(AE3088)/Assumptions!$C$11, N(AF3088)/Assumptions!$C$12, N(AG3088)/Assumptions!$C$13),3)</f>
        <v>2.833</v>
      </c>
      <c r="AK3088" s="0" t="str">
        <f aca="false">IF(OR(U3088="Pending",U3088="On Hold"),"Open GRN (awaiting)",IF(AJ3088&lt;=1,"Within SLA",IF(ROUND(N(Y3088)/Assumptions!$C$5,3)=AJ3088,"Gate Wait",IF(ROUND(N(Z3088)/Assumptions!$C$6,3)=AJ3088,"Dock Wait",IF(ROUND(N(AA3088)/Assumptions!$C$7,3)=AJ3088,"Unloading",IF(ROUND(N(AB3088)/Assumptions!$C$8,3)=AJ3088,"Unload-to-QC Wait",IF(ROUND(N(AC3088)/Assumptions!$C$9,3)=AJ3088,"QC",IF(ROUND(N(AD3088)/Assumptions!$C$10,3)=AJ3088,"QC-to-GRN Wait",IF(ROUND(N(AE3088)/Assumptions!$C$11,3)=AJ3088,"GRN Processing",IF(ROUND(N(AF3088)/Assumptions!$C$12,3)=AJ3088,"GRN-to-Putaway Wait",IF(ROUND(N(AG3088)/Assumptions!$C$13,3)=AJ3088,"Putaway","Within SLA")))))))))))</f>
        <v>Gate Wait</v>
      </c>
    </row>
    <row r="3089" customFormat="false" ht="15" hidden="false" customHeight="false" outlineLevel="0" collapsed="false">
      <c r="A3089" s="0" t="s">
        <v>8756</v>
      </c>
      <c r="B3089" s="0" t="s">
        <v>8757</v>
      </c>
      <c r="C3089" s="0" t="s">
        <v>159</v>
      </c>
      <c r="D3089" s="0" t="s">
        <v>119</v>
      </c>
      <c r="E3089" s="0" t="s">
        <v>8758</v>
      </c>
      <c r="F3089" s="0" t="s">
        <v>128</v>
      </c>
      <c r="G3089" s="0" t="s">
        <v>129</v>
      </c>
      <c r="H3089" s="17" t="n">
        <v>46279.3923611111</v>
      </c>
      <c r="I3089" s="17" t="n">
        <v>46279.4090277778</v>
      </c>
      <c r="J3089" s="17" t="n">
        <v>46279.4173611111</v>
      </c>
      <c r="K3089" s="17" t="n">
        <v>46279.4368055556</v>
      </c>
      <c r="L3089" s="17" t="n">
        <v>46279.4381944445</v>
      </c>
      <c r="M3089" s="17" t="n">
        <v>46279.4618055556</v>
      </c>
      <c r="N3089" s="17" t="n">
        <v>46279.4756944445</v>
      </c>
      <c r="O3089" s="17" t="n">
        <v>46279.4909722222</v>
      </c>
      <c r="P3089" s="17" t="n">
        <v>46279.4979166667</v>
      </c>
      <c r="Q3089" s="17" t="n">
        <v>46279.5180555556</v>
      </c>
      <c r="R3089" s="0" t="n">
        <v>385</v>
      </c>
      <c r="S3089" s="0" t="n">
        <v>0</v>
      </c>
      <c r="T3089" s="0" t="n">
        <v>0</v>
      </c>
      <c r="U3089" s="18" t="s">
        <v>130</v>
      </c>
      <c r="V3089" s="18" t="s">
        <v>333</v>
      </c>
      <c r="W3089" s="0" t="str">
        <f aca="false">IF(AND(X3089&gt;=6,X3089&lt;14),"A",IF(AND(X3089&gt;=14,X3089&lt;22),"B","C"))</f>
        <v>A</v>
      </c>
      <c r="X3089" s="18" t="n">
        <f aca="false">HOUR(H3089)</f>
        <v>9</v>
      </c>
      <c r="Y3089" s="18" t="n">
        <f aca="false">ROUND((I3089-H3089)*1440,0)</f>
        <v>24</v>
      </c>
      <c r="Z3089" s="18" t="n">
        <f aca="false">ROUND((J3089-I3089)*1440,0)</f>
        <v>12</v>
      </c>
      <c r="AA3089" s="18" t="n">
        <f aca="false">ROUND((K3089-J3089)*1440,0)</f>
        <v>28</v>
      </c>
      <c r="AB3089" s="18" t="n">
        <f aca="false">ROUND((L3089-K3089)*1440,0)</f>
        <v>2</v>
      </c>
      <c r="AC3089" s="18" t="n">
        <f aca="false">ROUND((M3089-L3089)*1440,0)</f>
        <v>34</v>
      </c>
      <c r="AD3089" s="18" t="n">
        <f aca="false">IF(N3089="","",ROUND((N3089-M3089)*1440,0))</f>
        <v>20</v>
      </c>
      <c r="AE3089" s="18" t="n">
        <f aca="false">IF(O3089="","",ROUND((O3089-N3089)*1440,0))</f>
        <v>22</v>
      </c>
      <c r="AF3089" s="18" t="n">
        <f aca="false">IF(P3089="","",ROUND((P3089-O3089)*1440,0))</f>
        <v>10</v>
      </c>
      <c r="AG3089" s="18" t="n">
        <f aca="false">IF(Q3089="","",ROUND((Q3089-P3089)*1440,0))</f>
        <v>29</v>
      </c>
      <c r="AH3089" s="18" t="n">
        <f aca="false">IF(Q3089="","",ROUND((Q3089-H3089)*1440,0))</f>
        <v>181</v>
      </c>
      <c r="AI3089" s="19" t="n">
        <f aca="false">ROUND(IF(O3089="",Assumptions!$B$25-K3089,O3089-K3089)*24,1)</f>
        <v>1.3</v>
      </c>
      <c r="AJ3089" s="20" t="n">
        <f aca="false">ROUND(MAX(N(Y3089)/Assumptions!$C$5, N(Z3089)/Assumptions!$C$6, N(AA3089)/Assumptions!$C$7, N(AB3089)/Assumptions!$C$8, N(AC3089)/Assumptions!$C$9, N(AD3089)/Assumptions!$C$10, N(AE3089)/Assumptions!$C$11, N(AF3089)/Assumptions!$C$12, N(AG3089)/Assumptions!$C$13),3)</f>
        <v>0.8</v>
      </c>
      <c r="AK3089" s="0" t="str">
        <f aca="false">IF(OR(U3089="Pending",U3089="On Hold"),"Open GRN (awaiting)",IF(AJ3089&lt;=1,"Within SLA",IF(ROUND(N(Y3089)/Assumptions!$C$5,3)=AJ3089,"Gate Wait",IF(ROUND(N(Z3089)/Assumptions!$C$6,3)=AJ3089,"Dock Wait",IF(ROUND(N(AA3089)/Assumptions!$C$7,3)=AJ3089,"Unloading",IF(ROUND(N(AB3089)/Assumptions!$C$8,3)=AJ3089,"Unload-to-QC Wait",IF(ROUND(N(AC3089)/Assumptions!$C$9,3)=AJ3089,"QC",IF(ROUND(N(AD3089)/Assumptions!$C$10,3)=AJ3089,"QC-to-GRN Wait",IF(ROUND(N(AE3089)/Assumptions!$C$11,3)=AJ3089,"GRN Processing",IF(ROUND(N(AF3089)/Assumptions!$C$12,3)=AJ3089,"GRN-to-Putaway Wait",IF(ROUND(N(AG3089)/Assumptions!$C$13,3)=AJ3089,"Putaway","Within SLA")))))))))))</f>
        <v>Within SLA</v>
      </c>
    </row>
    <row r="3090" customFormat="false" ht="15" hidden="false" customHeight="false" outlineLevel="0" collapsed="false">
      <c r="A3090" s="0" t="s">
        <v>8759</v>
      </c>
      <c r="B3090" s="0" t="s">
        <v>8760</v>
      </c>
      <c r="C3090" s="0" t="s">
        <v>134</v>
      </c>
      <c r="D3090" s="0" t="s">
        <v>147</v>
      </c>
      <c r="E3090" s="0" t="s">
        <v>8761</v>
      </c>
      <c r="F3090" s="0" t="s">
        <v>149</v>
      </c>
      <c r="G3090" s="0" t="s">
        <v>150</v>
      </c>
      <c r="H3090" s="17" t="n">
        <v>46279.4055555556</v>
      </c>
      <c r="I3090" s="17" t="n">
        <v>46279.4256944444</v>
      </c>
      <c r="J3090" s="17" t="n">
        <v>46279.4284722222</v>
      </c>
      <c r="K3090" s="17" t="n">
        <v>46279.4506944444</v>
      </c>
      <c r="L3090" s="17" t="n">
        <v>46279.4729166667</v>
      </c>
      <c r="M3090" s="17" t="n">
        <v>46279.4861111111</v>
      </c>
      <c r="N3090" s="17" t="n">
        <v>46279.5048611111</v>
      </c>
      <c r="O3090" s="17" t="n">
        <v>46279.5347222222</v>
      </c>
      <c r="P3090" s="17" t="n">
        <v>46279.5576388889</v>
      </c>
      <c r="Q3090" s="17" t="n">
        <v>46279.5694444445</v>
      </c>
      <c r="R3090" s="0" t="n">
        <v>204</v>
      </c>
      <c r="S3090" s="0" t="n">
        <v>0</v>
      </c>
      <c r="T3090" s="0" t="n">
        <v>0</v>
      </c>
      <c r="U3090" s="18" t="s">
        <v>130</v>
      </c>
      <c r="V3090" s="18" t="s">
        <v>144</v>
      </c>
      <c r="W3090" s="0" t="str">
        <f aca="false">IF(AND(X3090&gt;=6,X3090&lt;14),"A",IF(AND(X3090&gt;=14,X3090&lt;22),"B","C"))</f>
        <v>A</v>
      </c>
      <c r="X3090" s="18" t="n">
        <f aca="false">HOUR(H3090)</f>
        <v>9</v>
      </c>
      <c r="Y3090" s="18" t="n">
        <f aca="false">ROUND((I3090-H3090)*1440,0)</f>
        <v>29</v>
      </c>
      <c r="Z3090" s="18" t="n">
        <f aca="false">ROUND((J3090-I3090)*1440,0)</f>
        <v>4</v>
      </c>
      <c r="AA3090" s="18" t="n">
        <f aca="false">ROUND((K3090-J3090)*1440,0)</f>
        <v>32</v>
      </c>
      <c r="AB3090" s="18" t="n">
        <f aca="false">ROUND((L3090-K3090)*1440,0)</f>
        <v>32</v>
      </c>
      <c r="AC3090" s="18" t="n">
        <f aca="false">ROUND((M3090-L3090)*1440,0)</f>
        <v>19</v>
      </c>
      <c r="AD3090" s="18" t="n">
        <f aca="false">IF(N3090="","",ROUND((N3090-M3090)*1440,0))</f>
        <v>27</v>
      </c>
      <c r="AE3090" s="18" t="n">
        <f aca="false">IF(O3090="","",ROUND((O3090-N3090)*1440,0))</f>
        <v>43</v>
      </c>
      <c r="AF3090" s="18" t="n">
        <f aca="false">IF(P3090="","",ROUND((P3090-O3090)*1440,0))</f>
        <v>33</v>
      </c>
      <c r="AG3090" s="18" t="n">
        <f aca="false">IF(Q3090="","",ROUND((Q3090-P3090)*1440,0))</f>
        <v>17</v>
      </c>
      <c r="AH3090" s="18" t="n">
        <f aca="false">IF(Q3090="","",ROUND((Q3090-H3090)*1440,0))</f>
        <v>236</v>
      </c>
      <c r="AI3090" s="19" t="n">
        <f aca="false">ROUND(IF(O3090="",Assumptions!$B$25-K3090,O3090-K3090)*24,1)</f>
        <v>2</v>
      </c>
      <c r="AJ3090" s="20" t="n">
        <f aca="false">ROUND(MAX(N(Y3090)/Assumptions!$C$5, N(Z3090)/Assumptions!$C$6, N(AA3090)/Assumptions!$C$7, N(AB3090)/Assumptions!$C$8, N(AC3090)/Assumptions!$C$9, N(AD3090)/Assumptions!$C$10, N(AE3090)/Assumptions!$C$11, N(AF3090)/Assumptions!$C$12, N(AG3090)/Assumptions!$C$13),3)</f>
        <v>2.133</v>
      </c>
      <c r="AK3090" s="0" t="str">
        <f aca="false">IF(OR(U3090="Pending",U3090="On Hold"),"Open GRN (awaiting)",IF(AJ3090&lt;=1,"Within SLA",IF(ROUND(N(Y3090)/Assumptions!$C$5,3)=AJ3090,"Gate Wait",IF(ROUND(N(Z3090)/Assumptions!$C$6,3)=AJ3090,"Dock Wait",IF(ROUND(N(AA3090)/Assumptions!$C$7,3)=AJ3090,"Unloading",IF(ROUND(N(AB3090)/Assumptions!$C$8,3)=AJ3090,"Unload-to-QC Wait",IF(ROUND(N(AC3090)/Assumptions!$C$9,3)=AJ3090,"QC",IF(ROUND(N(AD3090)/Assumptions!$C$10,3)=AJ3090,"QC-to-GRN Wait",IF(ROUND(N(AE3090)/Assumptions!$C$11,3)=AJ3090,"GRN Processing",IF(ROUND(N(AF3090)/Assumptions!$C$12,3)=AJ3090,"GRN-to-Putaway Wait",IF(ROUND(N(AG3090)/Assumptions!$C$13,3)=AJ3090,"Putaway","Within SLA")))))))))))</f>
        <v>Unload-to-QC Wait</v>
      </c>
    </row>
    <row r="3091" customFormat="false" ht="15" hidden="false" customHeight="false" outlineLevel="0" collapsed="false">
      <c r="A3091" s="0" t="s">
        <v>8762</v>
      </c>
      <c r="B3091" s="0" t="s">
        <v>8763</v>
      </c>
      <c r="C3091" s="0" t="s">
        <v>184</v>
      </c>
      <c r="D3091" s="0" t="s">
        <v>119</v>
      </c>
      <c r="E3091" s="0" t="s">
        <v>8764</v>
      </c>
      <c r="F3091" s="0" t="s">
        <v>177</v>
      </c>
      <c r="G3091" s="0" t="s">
        <v>129</v>
      </c>
      <c r="H3091" s="17" t="n">
        <v>46279.40625</v>
      </c>
      <c r="I3091" s="17" t="n">
        <v>46279.4402777778</v>
      </c>
      <c r="J3091" s="17" t="n">
        <v>46279.4444444445</v>
      </c>
      <c r="K3091" s="17" t="n">
        <v>46279.4569444444</v>
      </c>
      <c r="L3091" s="17" t="n">
        <v>46279.46875</v>
      </c>
      <c r="M3091" s="17" t="n">
        <v>46279.4826388889</v>
      </c>
      <c r="N3091" s="17" t="n">
        <v>46279.4958333333</v>
      </c>
      <c r="O3091" s="17" t="n">
        <v>46279.5263888889</v>
      </c>
      <c r="P3091" s="17" t="n">
        <v>46279.5513888889</v>
      </c>
      <c r="Q3091" s="17" t="n">
        <v>46279.56875</v>
      </c>
      <c r="R3091" s="0" t="n">
        <v>64</v>
      </c>
      <c r="S3091" s="0" t="n">
        <v>0</v>
      </c>
      <c r="T3091" s="0" t="n">
        <v>0</v>
      </c>
      <c r="U3091" s="18" t="s">
        <v>130</v>
      </c>
      <c r="V3091" s="18" t="s">
        <v>144</v>
      </c>
      <c r="W3091" s="0" t="str">
        <f aca="false">IF(AND(X3091&gt;=6,X3091&lt;14),"A",IF(AND(X3091&gt;=14,X3091&lt;22),"B","C"))</f>
        <v>A</v>
      </c>
      <c r="X3091" s="18" t="n">
        <f aca="false">HOUR(H3091)</f>
        <v>9</v>
      </c>
      <c r="Y3091" s="18" t="n">
        <f aca="false">ROUND((I3091-H3091)*1440,0)</f>
        <v>49</v>
      </c>
      <c r="Z3091" s="18" t="n">
        <f aca="false">ROUND((J3091-I3091)*1440,0)</f>
        <v>6</v>
      </c>
      <c r="AA3091" s="18" t="n">
        <f aca="false">ROUND((K3091-J3091)*1440,0)</f>
        <v>18</v>
      </c>
      <c r="AB3091" s="18" t="n">
        <f aca="false">ROUND((L3091-K3091)*1440,0)</f>
        <v>17</v>
      </c>
      <c r="AC3091" s="18" t="n">
        <f aca="false">ROUND((M3091-L3091)*1440,0)</f>
        <v>20</v>
      </c>
      <c r="AD3091" s="18" t="n">
        <f aca="false">IF(N3091="","",ROUND((N3091-M3091)*1440,0))</f>
        <v>19</v>
      </c>
      <c r="AE3091" s="18" t="n">
        <f aca="false">IF(O3091="","",ROUND((O3091-N3091)*1440,0))</f>
        <v>44</v>
      </c>
      <c r="AF3091" s="18" t="n">
        <f aca="false">IF(P3091="","",ROUND((P3091-O3091)*1440,0))</f>
        <v>36</v>
      </c>
      <c r="AG3091" s="18" t="n">
        <f aca="false">IF(Q3091="","",ROUND((Q3091-P3091)*1440,0))</f>
        <v>25</v>
      </c>
      <c r="AH3091" s="18" t="n">
        <f aca="false">IF(Q3091="","",ROUND((Q3091-H3091)*1440,0))</f>
        <v>234</v>
      </c>
      <c r="AI3091" s="19" t="n">
        <f aca="false">ROUND(IF(O3091="",Assumptions!$B$25-K3091,O3091-K3091)*24,1)</f>
        <v>1.7</v>
      </c>
      <c r="AJ3091" s="20" t="n">
        <f aca="false">ROUND(MAX(N(Y3091)/Assumptions!$C$5, N(Z3091)/Assumptions!$C$6, N(AA3091)/Assumptions!$C$7, N(AB3091)/Assumptions!$C$8, N(AC3091)/Assumptions!$C$9, N(AD3091)/Assumptions!$C$10, N(AE3091)/Assumptions!$C$11, N(AF3091)/Assumptions!$C$12, N(AG3091)/Assumptions!$C$13),3)</f>
        <v>1.8</v>
      </c>
      <c r="AK3091" s="0" t="str">
        <f aca="false">IF(OR(U3091="Pending",U3091="On Hold"),"Open GRN (awaiting)",IF(AJ3091&lt;=1,"Within SLA",IF(ROUND(N(Y3091)/Assumptions!$C$5,3)=AJ3091,"Gate Wait",IF(ROUND(N(Z3091)/Assumptions!$C$6,3)=AJ3091,"Dock Wait",IF(ROUND(N(AA3091)/Assumptions!$C$7,3)=AJ3091,"Unloading",IF(ROUND(N(AB3091)/Assumptions!$C$8,3)=AJ3091,"Unload-to-QC Wait",IF(ROUND(N(AC3091)/Assumptions!$C$9,3)=AJ3091,"QC",IF(ROUND(N(AD3091)/Assumptions!$C$10,3)=AJ3091,"QC-to-GRN Wait",IF(ROUND(N(AE3091)/Assumptions!$C$11,3)=AJ3091,"GRN Processing",IF(ROUND(N(AF3091)/Assumptions!$C$12,3)=AJ3091,"GRN-to-Putaway Wait",IF(ROUND(N(AG3091)/Assumptions!$C$13,3)=AJ3091,"Putaway","Within SLA")))))))))))</f>
        <v>GRN-to-Putaway Wait</v>
      </c>
    </row>
    <row r="3092" customFormat="false" ht="15" hidden="false" customHeight="false" outlineLevel="0" collapsed="false">
      <c r="A3092" s="0" t="s">
        <v>8765</v>
      </c>
      <c r="B3092" s="0" t="s">
        <v>8766</v>
      </c>
      <c r="C3092" s="0" t="s">
        <v>218</v>
      </c>
      <c r="D3092" s="0" t="s">
        <v>147</v>
      </c>
      <c r="E3092" s="0" t="s">
        <v>480</v>
      </c>
      <c r="F3092" s="0" t="s">
        <v>137</v>
      </c>
      <c r="G3092" s="0" t="s">
        <v>167</v>
      </c>
      <c r="H3092" s="17" t="n">
        <v>46279.4069444445</v>
      </c>
      <c r="I3092" s="17" t="n">
        <v>46279.4277777778</v>
      </c>
      <c r="J3092" s="17" t="n">
        <v>46279.43125</v>
      </c>
      <c r="K3092" s="17" t="n">
        <v>46279.4576388889</v>
      </c>
      <c r="L3092" s="17" t="n">
        <v>46279.4611111111</v>
      </c>
      <c r="M3092" s="17" t="n">
        <v>46279.5152777778</v>
      </c>
      <c r="N3092" s="17" t="n">
        <v>46279.5375</v>
      </c>
      <c r="O3092" s="17" t="n">
        <v>46279.5486111111</v>
      </c>
      <c r="P3092" s="17" t="n">
        <v>46279.56875</v>
      </c>
      <c r="Q3092" s="17" t="n">
        <v>46279.5854166667</v>
      </c>
      <c r="R3092" s="0" t="n">
        <v>1369</v>
      </c>
      <c r="S3092" s="0" t="n">
        <v>0</v>
      </c>
      <c r="T3092" s="0" t="n">
        <v>0</v>
      </c>
      <c r="U3092" s="18" t="s">
        <v>130</v>
      </c>
      <c r="V3092" s="18" t="s">
        <v>144</v>
      </c>
      <c r="W3092" s="0" t="str">
        <f aca="false">IF(AND(X3092&gt;=6,X3092&lt;14),"A",IF(AND(X3092&gt;=14,X3092&lt;22),"B","C"))</f>
        <v>A</v>
      </c>
      <c r="X3092" s="18" t="n">
        <f aca="false">HOUR(H3092)</f>
        <v>9</v>
      </c>
      <c r="Y3092" s="18" t="n">
        <f aca="false">ROUND((I3092-H3092)*1440,0)</f>
        <v>30</v>
      </c>
      <c r="Z3092" s="18" t="n">
        <f aca="false">ROUND((J3092-I3092)*1440,0)</f>
        <v>5</v>
      </c>
      <c r="AA3092" s="18" t="n">
        <f aca="false">ROUND((K3092-J3092)*1440,0)</f>
        <v>38</v>
      </c>
      <c r="AB3092" s="18" t="n">
        <f aca="false">ROUND((L3092-K3092)*1440,0)</f>
        <v>5</v>
      </c>
      <c r="AC3092" s="18" t="n">
        <f aca="false">ROUND((M3092-L3092)*1440,0)</f>
        <v>78</v>
      </c>
      <c r="AD3092" s="18" t="n">
        <f aca="false">IF(N3092="","",ROUND((N3092-M3092)*1440,0))</f>
        <v>32</v>
      </c>
      <c r="AE3092" s="18" t="n">
        <f aca="false">IF(O3092="","",ROUND((O3092-N3092)*1440,0))</f>
        <v>16</v>
      </c>
      <c r="AF3092" s="18" t="n">
        <f aca="false">IF(P3092="","",ROUND((P3092-O3092)*1440,0))</f>
        <v>29</v>
      </c>
      <c r="AG3092" s="18" t="n">
        <f aca="false">IF(Q3092="","",ROUND((Q3092-P3092)*1440,0))</f>
        <v>24</v>
      </c>
      <c r="AH3092" s="18" t="n">
        <f aca="false">IF(Q3092="","",ROUND((Q3092-H3092)*1440,0))</f>
        <v>257</v>
      </c>
      <c r="AI3092" s="19" t="n">
        <f aca="false">ROUND(IF(O3092="",Assumptions!$B$25-K3092,O3092-K3092)*24,1)</f>
        <v>2.2</v>
      </c>
      <c r="AJ3092" s="20" t="n">
        <f aca="false">ROUND(MAX(N(Y3092)/Assumptions!$C$5, N(Z3092)/Assumptions!$C$6, N(AA3092)/Assumptions!$C$7, N(AB3092)/Assumptions!$C$8, N(AC3092)/Assumptions!$C$9, N(AD3092)/Assumptions!$C$10, N(AE3092)/Assumptions!$C$11, N(AF3092)/Assumptions!$C$12, N(AG3092)/Assumptions!$C$13),3)</f>
        <v>1.733</v>
      </c>
      <c r="AK3092" s="0" t="str">
        <f aca="false">IF(OR(U3092="Pending",U3092="On Hold"),"Open GRN (awaiting)",IF(AJ3092&lt;=1,"Within SLA",IF(ROUND(N(Y3092)/Assumptions!$C$5,3)=AJ3092,"Gate Wait",IF(ROUND(N(Z3092)/Assumptions!$C$6,3)=AJ3092,"Dock Wait",IF(ROUND(N(AA3092)/Assumptions!$C$7,3)=AJ3092,"Unloading",IF(ROUND(N(AB3092)/Assumptions!$C$8,3)=AJ3092,"Unload-to-QC Wait",IF(ROUND(N(AC3092)/Assumptions!$C$9,3)=AJ3092,"QC",IF(ROUND(N(AD3092)/Assumptions!$C$10,3)=AJ3092,"QC-to-GRN Wait",IF(ROUND(N(AE3092)/Assumptions!$C$11,3)=AJ3092,"GRN Processing",IF(ROUND(N(AF3092)/Assumptions!$C$12,3)=AJ3092,"GRN-to-Putaway Wait",IF(ROUND(N(AG3092)/Assumptions!$C$13,3)=AJ3092,"Putaway","Within SLA")))))))))))</f>
        <v>QC</v>
      </c>
    </row>
    <row r="3093" customFormat="false" ht="15" hidden="false" customHeight="false" outlineLevel="0" collapsed="false">
      <c r="A3093" s="0" t="s">
        <v>8767</v>
      </c>
      <c r="B3093" s="0" t="s">
        <v>8768</v>
      </c>
      <c r="C3093" s="0" t="s">
        <v>126</v>
      </c>
      <c r="D3093" s="0" t="s">
        <v>135</v>
      </c>
      <c r="E3093" s="0" t="s">
        <v>8080</v>
      </c>
      <c r="F3093" s="0" t="s">
        <v>128</v>
      </c>
      <c r="G3093" s="0" t="s">
        <v>178</v>
      </c>
      <c r="H3093" s="17" t="n">
        <v>46279.4083333333</v>
      </c>
      <c r="I3093" s="17" t="n">
        <v>46279.4104166667</v>
      </c>
      <c r="J3093" s="17" t="n">
        <v>46279.41875</v>
      </c>
      <c r="K3093" s="17" t="n">
        <v>46279.4381944445</v>
      </c>
      <c r="L3093" s="17" t="n">
        <v>46279.4506944444</v>
      </c>
      <c r="M3093" s="17" t="n">
        <v>46279.4993055556</v>
      </c>
      <c r="N3093" s="17" t="n">
        <v>46279.5229166667</v>
      </c>
      <c r="O3093" s="17" t="n">
        <v>46279.5722222222</v>
      </c>
      <c r="P3093" s="17" t="n">
        <v>46279.5833333333</v>
      </c>
      <c r="Q3093" s="17" t="n">
        <v>46279.6055555556</v>
      </c>
      <c r="R3093" s="0" t="n">
        <v>464</v>
      </c>
      <c r="S3093" s="0" t="n">
        <v>0</v>
      </c>
      <c r="T3093" s="0" t="n">
        <v>0</v>
      </c>
      <c r="U3093" s="18" t="s">
        <v>130</v>
      </c>
      <c r="V3093" s="18" t="s">
        <v>156</v>
      </c>
      <c r="W3093" s="0" t="str">
        <f aca="false">IF(AND(X3093&gt;=6,X3093&lt;14),"A",IF(AND(X3093&gt;=14,X3093&lt;22),"B","C"))</f>
        <v>A</v>
      </c>
      <c r="X3093" s="18" t="n">
        <f aca="false">HOUR(H3093)</f>
        <v>9</v>
      </c>
      <c r="Y3093" s="18" t="n">
        <f aca="false">ROUND((I3093-H3093)*1440,0)</f>
        <v>3</v>
      </c>
      <c r="Z3093" s="18" t="n">
        <f aca="false">ROUND((J3093-I3093)*1440,0)</f>
        <v>12</v>
      </c>
      <c r="AA3093" s="18" t="n">
        <f aca="false">ROUND((K3093-J3093)*1440,0)</f>
        <v>28</v>
      </c>
      <c r="AB3093" s="18" t="n">
        <f aca="false">ROUND((L3093-K3093)*1440,0)</f>
        <v>18</v>
      </c>
      <c r="AC3093" s="18" t="n">
        <f aca="false">ROUND((M3093-L3093)*1440,0)</f>
        <v>70</v>
      </c>
      <c r="AD3093" s="18" t="n">
        <f aca="false">IF(N3093="","",ROUND((N3093-M3093)*1440,0))</f>
        <v>34</v>
      </c>
      <c r="AE3093" s="18" t="n">
        <f aca="false">IF(O3093="","",ROUND((O3093-N3093)*1440,0))</f>
        <v>71</v>
      </c>
      <c r="AF3093" s="18" t="n">
        <f aca="false">IF(P3093="","",ROUND((P3093-O3093)*1440,0))</f>
        <v>16</v>
      </c>
      <c r="AG3093" s="18" t="n">
        <f aca="false">IF(Q3093="","",ROUND((Q3093-P3093)*1440,0))</f>
        <v>32</v>
      </c>
      <c r="AH3093" s="18" t="n">
        <f aca="false">IF(Q3093="","",ROUND((Q3093-H3093)*1440,0))</f>
        <v>284</v>
      </c>
      <c r="AI3093" s="19" t="n">
        <f aca="false">ROUND(IF(O3093="",Assumptions!$B$25-K3093,O3093-K3093)*24,1)</f>
        <v>3.2</v>
      </c>
      <c r="AJ3093" s="20" t="n">
        <f aca="false">ROUND(MAX(N(Y3093)/Assumptions!$C$5, N(Z3093)/Assumptions!$C$6, N(AA3093)/Assumptions!$C$7, N(AB3093)/Assumptions!$C$8, N(AC3093)/Assumptions!$C$9, N(AD3093)/Assumptions!$C$10, N(AE3093)/Assumptions!$C$11, N(AF3093)/Assumptions!$C$12, N(AG3093)/Assumptions!$C$13),3)</f>
        <v>1.578</v>
      </c>
      <c r="AK3093" s="0" t="str">
        <f aca="false">IF(OR(U3093="Pending",U3093="On Hold"),"Open GRN (awaiting)",IF(AJ3093&lt;=1,"Within SLA",IF(ROUND(N(Y3093)/Assumptions!$C$5,3)=AJ3093,"Gate Wait",IF(ROUND(N(Z3093)/Assumptions!$C$6,3)=AJ3093,"Dock Wait",IF(ROUND(N(AA3093)/Assumptions!$C$7,3)=AJ3093,"Unloading",IF(ROUND(N(AB3093)/Assumptions!$C$8,3)=AJ3093,"Unload-to-QC Wait",IF(ROUND(N(AC3093)/Assumptions!$C$9,3)=AJ3093,"QC",IF(ROUND(N(AD3093)/Assumptions!$C$10,3)=AJ3093,"QC-to-GRN Wait",IF(ROUND(N(AE3093)/Assumptions!$C$11,3)=AJ3093,"GRN Processing",IF(ROUND(N(AF3093)/Assumptions!$C$12,3)=AJ3093,"GRN-to-Putaway Wait",IF(ROUND(N(AG3093)/Assumptions!$C$13,3)=AJ3093,"Putaway","Within SLA")))))))))))</f>
        <v>GRN Processing</v>
      </c>
    </row>
    <row r="3094" customFormat="false" ht="15" hidden="false" customHeight="false" outlineLevel="0" collapsed="false">
      <c r="A3094" s="0" t="s">
        <v>8769</v>
      </c>
      <c r="B3094" s="0" t="s">
        <v>8770</v>
      </c>
      <c r="C3094" s="0" t="s">
        <v>252</v>
      </c>
      <c r="D3094" s="0" t="s">
        <v>135</v>
      </c>
      <c r="E3094" s="0" t="s">
        <v>8771</v>
      </c>
      <c r="F3094" s="0" t="s">
        <v>128</v>
      </c>
      <c r="G3094" s="0" t="s">
        <v>178</v>
      </c>
      <c r="H3094" s="17" t="n">
        <v>46279.4236111111</v>
      </c>
      <c r="I3094" s="17" t="n">
        <v>46279.4756944445</v>
      </c>
      <c r="J3094" s="17" t="n">
        <v>46279.4798611111</v>
      </c>
      <c r="K3094" s="17" t="n">
        <v>46279.5145833333</v>
      </c>
      <c r="L3094" s="17" t="n">
        <v>46279.525</v>
      </c>
      <c r="M3094" s="17" t="n">
        <v>46279.5354166667</v>
      </c>
      <c r="N3094" s="17" t="n">
        <v>46279.5673611111</v>
      </c>
      <c r="O3094" s="17" t="n">
        <v>46279.6208333333</v>
      </c>
      <c r="P3094" s="17" t="n">
        <v>46279.6347222222</v>
      </c>
      <c r="Q3094" s="17" t="n">
        <v>46279.65</v>
      </c>
      <c r="R3094" s="0" t="n">
        <v>1188</v>
      </c>
      <c r="S3094" s="0" t="n">
        <v>0</v>
      </c>
      <c r="T3094" s="0" t="n">
        <v>0</v>
      </c>
      <c r="U3094" s="18" t="s">
        <v>130</v>
      </c>
      <c r="V3094" s="18" t="s">
        <v>139</v>
      </c>
      <c r="W3094" s="0" t="str">
        <f aca="false">IF(AND(X3094&gt;=6,X3094&lt;14),"A",IF(AND(X3094&gt;=14,X3094&lt;22),"B","C"))</f>
        <v>A</v>
      </c>
      <c r="X3094" s="18" t="n">
        <f aca="false">HOUR(H3094)</f>
        <v>10</v>
      </c>
      <c r="Y3094" s="18" t="n">
        <f aca="false">ROUND((I3094-H3094)*1440,0)</f>
        <v>75</v>
      </c>
      <c r="Z3094" s="18" t="n">
        <f aca="false">ROUND((J3094-I3094)*1440,0)</f>
        <v>6</v>
      </c>
      <c r="AA3094" s="18" t="n">
        <f aca="false">ROUND((K3094-J3094)*1440,0)</f>
        <v>50</v>
      </c>
      <c r="AB3094" s="18" t="n">
        <f aca="false">ROUND((L3094-K3094)*1440,0)</f>
        <v>15</v>
      </c>
      <c r="AC3094" s="18" t="n">
        <f aca="false">ROUND((M3094-L3094)*1440,0)</f>
        <v>15</v>
      </c>
      <c r="AD3094" s="18" t="n">
        <f aca="false">IF(N3094="","",ROUND((N3094-M3094)*1440,0))</f>
        <v>46</v>
      </c>
      <c r="AE3094" s="18" t="n">
        <f aca="false">IF(O3094="","",ROUND((O3094-N3094)*1440,0))</f>
        <v>77</v>
      </c>
      <c r="AF3094" s="18" t="n">
        <f aca="false">IF(P3094="","",ROUND((P3094-O3094)*1440,0))</f>
        <v>20</v>
      </c>
      <c r="AG3094" s="18" t="n">
        <f aca="false">IF(Q3094="","",ROUND((Q3094-P3094)*1440,0))</f>
        <v>22</v>
      </c>
      <c r="AH3094" s="18" t="n">
        <f aca="false">IF(Q3094="","",ROUND((Q3094-H3094)*1440,0))</f>
        <v>326</v>
      </c>
      <c r="AI3094" s="19" t="n">
        <f aca="false">ROUND(IF(O3094="",Assumptions!$B$25-K3094,O3094-K3094)*24,1)</f>
        <v>2.6</v>
      </c>
      <c r="AJ3094" s="20" t="n">
        <f aca="false">ROUND(MAX(N(Y3094)/Assumptions!$C$5, N(Z3094)/Assumptions!$C$6, N(AA3094)/Assumptions!$C$7, N(AB3094)/Assumptions!$C$8, N(AC3094)/Assumptions!$C$9, N(AD3094)/Assumptions!$C$10, N(AE3094)/Assumptions!$C$11, N(AF3094)/Assumptions!$C$12, N(AG3094)/Assumptions!$C$13),3)</f>
        <v>2.5</v>
      </c>
      <c r="AK3094" s="0" t="str">
        <f aca="false">IF(OR(U3094="Pending",U3094="On Hold"),"Open GRN (awaiting)",IF(AJ3094&lt;=1,"Within SLA",IF(ROUND(N(Y3094)/Assumptions!$C$5,3)=AJ3094,"Gate Wait",IF(ROUND(N(Z3094)/Assumptions!$C$6,3)=AJ3094,"Dock Wait",IF(ROUND(N(AA3094)/Assumptions!$C$7,3)=AJ3094,"Unloading",IF(ROUND(N(AB3094)/Assumptions!$C$8,3)=AJ3094,"Unload-to-QC Wait",IF(ROUND(N(AC3094)/Assumptions!$C$9,3)=AJ3094,"QC",IF(ROUND(N(AD3094)/Assumptions!$C$10,3)=AJ3094,"QC-to-GRN Wait",IF(ROUND(N(AE3094)/Assumptions!$C$11,3)=AJ3094,"GRN Processing",IF(ROUND(N(AF3094)/Assumptions!$C$12,3)=AJ3094,"GRN-to-Putaway Wait",IF(ROUND(N(AG3094)/Assumptions!$C$13,3)=AJ3094,"Putaway","Within SLA")))))))))))</f>
        <v>Gate Wait</v>
      </c>
    </row>
    <row r="3095" customFormat="false" ht="15" hidden="false" customHeight="false" outlineLevel="0" collapsed="false">
      <c r="A3095" s="0" t="s">
        <v>8772</v>
      </c>
      <c r="B3095" s="0" t="s">
        <v>8773</v>
      </c>
      <c r="C3095" s="0" t="s">
        <v>118</v>
      </c>
      <c r="D3095" s="0" t="s">
        <v>119</v>
      </c>
      <c r="E3095" s="0" t="s">
        <v>629</v>
      </c>
      <c r="F3095" s="0" t="s">
        <v>128</v>
      </c>
      <c r="G3095" s="0" t="s">
        <v>129</v>
      </c>
      <c r="H3095" s="17" t="n">
        <v>46279.4333333333</v>
      </c>
      <c r="I3095" s="17" t="n">
        <v>46279.4569444444</v>
      </c>
      <c r="J3095" s="17" t="n">
        <v>46279.4604166667</v>
      </c>
      <c r="K3095" s="17" t="n">
        <v>46279.4805555556</v>
      </c>
      <c r="L3095" s="17" t="n">
        <v>46279.4847222222</v>
      </c>
      <c r="M3095" s="17" t="n">
        <v>46279.6340277778</v>
      </c>
      <c r="N3095" s="17" t="n">
        <v>46279.8027777778</v>
      </c>
      <c r="O3095" s="17" t="n">
        <v>46279.9305555556</v>
      </c>
      <c r="P3095" s="17" t="n">
        <v>46279.9479166667</v>
      </c>
      <c r="Q3095" s="17" t="n">
        <v>46279.9611111111</v>
      </c>
      <c r="R3095" s="0" t="n">
        <v>213</v>
      </c>
      <c r="S3095" s="0" t="n">
        <v>4</v>
      </c>
      <c r="T3095" s="0" t="n">
        <v>0</v>
      </c>
      <c r="U3095" s="18" t="s">
        <v>123</v>
      </c>
      <c r="V3095" s="18" t="s">
        <v>82</v>
      </c>
      <c r="W3095" s="0" t="str">
        <f aca="false">IF(AND(X3095&gt;=6,X3095&lt;14),"A",IF(AND(X3095&gt;=14,X3095&lt;22),"B","C"))</f>
        <v>A</v>
      </c>
      <c r="X3095" s="18" t="n">
        <f aca="false">HOUR(H3095)</f>
        <v>10</v>
      </c>
      <c r="Y3095" s="18" t="n">
        <f aca="false">ROUND((I3095-H3095)*1440,0)</f>
        <v>34</v>
      </c>
      <c r="Z3095" s="18" t="n">
        <f aca="false">ROUND((J3095-I3095)*1440,0)</f>
        <v>5</v>
      </c>
      <c r="AA3095" s="18" t="n">
        <f aca="false">ROUND((K3095-J3095)*1440,0)</f>
        <v>29</v>
      </c>
      <c r="AB3095" s="18" t="n">
        <f aca="false">ROUND((L3095-K3095)*1440,0)</f>
        <v>6</v>
      </c>
      <c r="AC3095" s="18" t="n">
        <f aca="false">ROUND((M3095-L3095)*1440,0)</f>
        <v>215</v>
      </c>
      <c r="AD3095" s="18" t="n">
        <f aca="false">IF(N3095="","",ROUND((N3095-M3095)*1440,0))</f>
        <v>243</v>
      </c>
      <c r="AE3095" s="18" t="n">
        <f aca="false">IF(O3095="","",ROUND((O3095-N3095)*1440,0))</f>
        <v>184</v>
      </c>
      <c r="AF3095" s="18" t="n">
        <f aca="false">IF(P3095="","",ROUND((P3095-O3095)*1440,0))</f>
        <v>25</v>
      </c>
      <c r="AG3095" s="18" t="n">
        <f aca="false">IF(Q3095="","",ROUND((Q3095-P3095)*1440,0))</f>
        <v>19</v>
      </c>
      <c r="AH3095" s="18" t="n">
        <f aca="false">IF(Q3095="","",ROUND((Q3095-H3095)*1440,0))</f>
        <v>760</v>
      </c>
      <c r="AI3095" s="19" t="n">
        <f aca="false">ROUND(IF(O3095="",Assumptions!$B$25-K3095,O3095-K3095)*24,1)</f>
        <v>10.8</v>
      </c>
      <c r="AJ3095" s="20" t="n">
        <f aca="false">ROUND(MAX(N(Y3095)/Assumptions!$C$5, N(Z3095)/Assumptions!$C$6, N(AA3095)/Assumptions!$C$7, N(AB3095)/Assumptions!$C$8, N(AC3095)/Assumptions!$C$9, N(AD3095)/Assumptions!$C$10, N(AE3095)/Assumptions!$C$11, N(AF3095)/Assumptions!$C$12, N(AG3095)/Assumptions!$C$13),3)</f>
        <v>8.1</v>
      </c>
      <c r="AK3095" s="0" t="str">
        <f aca="false">IF(OR(U3095="Pending",U3095="On Hold"),"Open GRN (awaiting)",IF(AJ3095&lt;=1,"Within SLA",IF(ROUND(N(Y3095)/Assumptions!$C$5,3)=AJ3095,"Gate Wait",IF(ROUND(N(Z3095)/Assumptions!$C$6,3)=AJ3095,"Dock Wait",IF(ROUND(N(AA3095)/Assumptions!$C$7,3)=AJ3095,"Unloading",IF(ROUND(N(AB3095)/Assumptions!$C$8,3)=AJ3095,"Unload-to-QC Wait",IF(ROUND(N(AC3095)/Assumptions!$C$9,3)=AJ3095,"QC",IF(ROUND(N(AD3095)/Assumptions!$C$10,3)=AJ3095,"QC-to-GRN Wait",IF(ROUND(N(AE3095)/Assumptions!$C$11,3)=AJ3095,"GRN Processing",IF(ROUND(N(AF3095)/Assumptions!$C$12,3)=AJ3095,"GRN-to-Putaway Wait",IF(ROUND(N(AG3095)/Assumptions!$C$13,3)=AJ3095,"Putaway","Within SLA")))))))))))</f>
        <v>QC-to-GRN Wait</v>
      </c>
    </row>
    <row r="3096" customFormat="false" ht="15" hidden="false" customHeight="false" outlineLevel="0" collapsed="false">
      <c r="A3096" s="0" t="s">
        <v>8774</v>
      </c>
      <c r="B3096" s="0" t="s">
        <v>8775</v>
      </c>
      <c r="C3096" s="0" t="s">
        <v>126</v>
      </c>
      <c r="D3096" s="0" t="s">
        <v>147</v>
      </c>
      <c r="E3096" s="0" t="s">
        <v>7889</v>
      </c>
      <c r="F3096" s="0" t="s">
        <v>121</v>
      </c>
      <c r="G3096" s="0" t="s">
        <v>150</v>
      </c>
      <c r="H3096" s="17" t="n">
        <v>46279.4347222222</v>
      </c>
      <c r="I3096" s="17" t="n">
        <v>46279.4548611111</v>
      </c>
      <c r="J3096" s="17" t="n">
        <v>46279.4590277778</v>
      </c>
      <c r="K3096" s="17" t="n">
        <v>46279.4722222222</v>
      </c>
      <c r="L3096" s="17" t="n">
        <v>46279.4965277778</v>
      </c>
      <c r="M3096" s="17" t="n">
        <v>46279.5284722222</v>
      </c>
      <c r="N3096" s="17" t="n">
        <v>46279.5534722222</v>
      </c>
      <c r="O3096" s="17" t="n">
        <v>46279.6375</v>
      </c>
      <c r="P3096" s="17" t="n">
        <v>46279.6486111111</v>
      </c>
      <c r="Q3096" s="17" t="n">
        <v>46279.6527777778</v>
      </c>
      <c r="R3096" s="0" t="n">
        <v>163</v>
      </c>
      <c r="S3096" s="0" t="n">
        <v>8</v>
      </c>
      <c r="T3096" s="0" t="n">
        <v>0</v>
      </c>
      <c r="U3096" s="18" t="s">
        <v>123</v>
      </c>
      <c r="V3096" s="18" t="s">
        <v>156</v>
      </c>
      <c r="W3096" s="0" t="str">
        <f aca="false">IF(AND(X3096&gt;=6,X3096&lt;14),"A",IF(AND(X3096&gt;=14,X3096&lt;22),"B","C"))</f>
        <v>A</v>
      </c>
      <c r="X3096" s="18" t="n">
        <f aca="false">HOUR(H3096)</f>
        <v>10</v>
      </c>
      <c r="Y3096" s="18" t="n">
        <f aca="false">ROUND((I3096-H3096)*1440,0)</f>
        <v>29</v>
      </c>
      <c r="Z3096" s="18" t="n">
        <f aca="false">ROUND((J3096-I3096)*1440,0)</f>
        <v>6</v>
      </c>
      <c r="AA3096" s="18" t="n">
        <f aca="false">ROUND((K3096-J3096)*1440,0)</f>
        <v>19</v>
      </c>
      <c r="AB3096" s="18" t="n">
        <f aca="false">ROUND((L3096-K3096)*1440,0)</f>
        <v>35</v>
      </c>
      <c r="AC3096" s="18" t="n">
        <f aca="false">ROUND((M3096-L3096)*1440,0)</f>
        <v>46</v>
      </c>
      <c r="AD3096" s="18" t="n">
        <f aca="false">IF(N3096="","",ROUND((N3096-M3096)*1440,0))</f>
        <v>36</v>
      </c>
      <c r="AE3096" s="18" t="n">
        <f aca="false">IF(O3096="","",ROUND((O3096-N3096)*1440,0))</f>
        <v>121</v>
      </c>
      <c r="AF3096" s="18" t="n">
        <f aca="false">IF(P3096="","",ROUND((P3096-O3096)*1440,0))</f>
        <v>16</v>
      </c>
      <c r="AG3096" s="18" t="n">
        <f aca="false">IF(Q3096="","",ROUND((Q3096-P3096)*1440,0))</f>
        <v>6</v>
      </c>
      <c r="AH3096" s="18" t="n">
        <f aca="false">IF(Q3096="","",ROUND((Q3096-H3096)*1440,0))</f>
        <v>314</v>
      </c>
      <c r="AI3096" s="19" t="n">
        <f aca="false">ROUND(IF(O3096="",Assumptions!$B$25-K3096,O3096-K3096)*24,1)</f>
        <v>4</v>
      </c>
      <c r="AJ3096" s="20" t="n">
        <f aca="false">ROUND(MAX(N(Y3096)/Assumptions!$C$5, N(Z3096)/Assumptions!$C$6, N(AA3096)/Assumptions!$C$7, N(AB3096)/Assumptions!$C$8, N(AC3096)/Assumptions!$C$9, N(AD3096)/Assumptions!$C$10, N(AE3096)/Assumptions!$C$11, N(AF3096)/Assumptions!$C$12, N(AG3096)/Assumptions!$C$13),3)</f>
        <v>2.689</v>
      </c>
      <c r="AK3096" s="0" t="str">
        <f aca="false">IF(OR(U3096="Pending",U3096="On Hold"),"Open GRN (awaiting)",IF(AJ3096&lt;=1,"Within SLA",IF(ROUND(N(Y3096)/Assumptions!$C$5,3)=AJ3096,"Gate Wait",IF(ROUND(N(Z3096)/Assumptions!$C$6,3)=AJ3096,"Dock Wait",IF(ROUND(N(AA3096)/Assumptions!$C$7,3)=AJ3096,"Unloading",IF(ROUND(N(AB3096)/Assumptions!$C$8,3)=AJ3096,"Unload-to-QC Wait",IF(ROUND(N(AC3096)/Assumptions!$C$9,3)=AJ3096,"QC",IF(ROUND(N(AD3096)/Assumptions!$C$10,3)=AJ3096,"QC-to-GRN Wait",IF(ROUND(N(AE3096)/Assumptions!$C$11,3)=AJ3096,"GRN Processing",IF(ROUND(N(AF3096)/Assumptions!$C$12,3)=AJ3096,"GRN-to-Putaway Wait",IF(ROUND(N(AG3096)/Assumptions!$C$13,3)=AJ3096,"Putaway","Within SLA")))))))))))</f>
        <v>GRN Processing</v>
      </c>
    </row>
    <row r="3097" customFormat="false" ht="15" hidden="false" customHeight="false" outlineLevel="0" collapsed="false">
      <c r="A3097" s="0" t="s">
        <v>8776</v>
      </c>
      <c r="B3097" s="0" t="s">
        <v>8777</v>
      </c>
      <c r="C3097" s="0" t="s">
        <v>159</v>
      </c>
      <c r="D3097" s="0" t="s">
        <v>147</v>
      </c>
      <c r="E3097" s="0" t="s">
        <v>7109</v>
      </c>
      <c r="F3097" s="0" t="s">
        <v>128</v>
      </c>
      <c r="G3097" s="0" t="s">
        <v>167</v>
      </c>
      <c r="H3097" s="17" t="n">
        <v>46279.4486111111</v>
      </c>
      <c r="I3097" s="17" t="n">
        <v>46279.5097222222</v>
      </c>
      <c r="J3097" s="17" t="n">
        <v>46279.51875</v>
      </c>
      <c r="K3097" s="17" t="n">
        <v>46279.5625</v>
      </c>
      <c r="L3097" s="17" t="n">
        <v>46279.5743055556</v>
      </c>
      <c r="M3097" s="17" t="n">
        <v>46279.6125</v>
      </c>
      <c r="N3097" s="17" t="n">
        <v>46279.7138888889</v>
      </c>
      <c r="O3097" s="17" t="n">
        <v>46279.7604166667</v>
      </c>
      <c r="P3097" s="17" t="n">
        <v>46279.7715277778</v>
      </c>
      <c r="Q3097" s="17" t="n">
        <v>46279.8097222222</v>
      </c>
      <c r="R3097" s="0" t="n">
        <v>340</v>
      </c>
      <c r="S3097" s="0" t="n">
        <v>7</v>
      </c>
      <c r="T3097" s="0" t="n">
        <v>0</v>
      </c>
      <c r="U3097" s="18" t="s">
        <v>123</v>
      </c>
      <c r="V3097" s="18" t="s">
        <v>82</v>
      </c>
      <c r="W3097" s="0" t="str">
        <f aca="false">IF(AND(X3097&gt;=6,X3097&lt;14),"A",IF(AND(X3097&gt;=14,X3097&lt;22),"B","C"))</f>
        <v>A</v>
      </c>
      <c r="X3097" s="18" t="n">
        <f aca="false">HOUR(H3097)</f>
        <v>10</v>
      </c>
      <c r="Y3097" s="18" t="n">
        <f aca="false">ROUND((I3097-H3097)*1440,0)</f>
        <v>88</v>
      </c>
      <c r="Z3097" s="18" t="n">
        <f aca="false">ROUND((J3097-I3097)*1440,0)</f>
        <v>13</v>
      </c>
      <c r="AA3097" s="18" t="n">
        <f aca="false">ROUND((K3097-J3097)*1440,0)</f>
        <v>63</v>
      </c>
      <c r="AB3097" s="18" t="n">
        <f aca="false">ROUND((L3097-K3097)*1440,0)</f>
        <v>17</v>
      </c>
      <c r="AC3097" s="18" t="n">
        <f aca="false">ROUND((M3097-L3097)*1440,0)</f>
        <v>55</v>
      </c>
      <c r="AD3097" s="18" t="n">
        <f aca="false">IF(N3097="","",ROUND((N3097-M3097)*1440,0))</f>
        <v>146</v>
      </c>
      <c r="AE3097" s="18" t="n">
        <f aca="false">IF(O3097="","",ROUND((O3097-N3097)*1440,0))</f>
        <v>67</v>
      </c>
      <c r="AF3097" s="18" t="n">
        <f aca="false">IF(P3097="","",ROUND((P3097-O3097)*1440,0))</f>
        <v>16</v>
      </c>
      <c r="AG3097" s="18" t="n">
        <f aca="false">IF(Q3097="","",ROUND((Q3097-P3097)*1440,0))</f>
        <v>55</v>
      </c>
      <c r="AH3097" s="18" t="n">
        <f aca="false">IF(Q3097="","",ROUND((Q3097-H3097)*1440,0))</f>
        <v>520</v>
      </c>
      <c r="AI3097" s="19" t="n">
        <f aca="false">ROUND(IF(O3097="",Assumptions!$B$25-K3097,O3097-K3097)*24,1)</f>
        <v>4.8</v>
      </c>
      <c r="AJ3097" s="20" t="n">
        <f aca="false">ROUND(MAX(N(Y3097)/Assumptions!$C$5, N(Z3097)/Assumptions!$C$6, N(AA3097)/Assumptions!$C$7, N(AB3097)/Assumptions!$C$8, N(AC3097)/Assumptions!$C$9, N(AD3097)/Assumptions!$C$10, N(AE3097)/Assumptions!$C$11, N(AF3097)/Assumptions!$C$12, N(AG3097)/Assumptions!$C$13),3)</f>
        <v>4.867</v>
      </c>
      <c r="AK3097" s="0" t="str">
        <f aca="false">IF(OR(U3097="Pending",U3097="On Hold"),"Open GRN (awaiting)",IF(AJ3097&lt;=1,"Within SLA",IF(ROUND(N(Y3097)/Assumptions!$C$5,3)=AJ3097,"Gate Wait",IF(ROUND(N(Z3097)/Assumptions!$C$6,3)=AJ3097,"Dock Wait",IF(ROUND(N(AA3097)/Assumptions!$C$7,3)=AJ3097,"Unloading",IF(ROUND(N(AB3097)/Assumptions!$C$8,3)=AJ3097,"Unload-to-QC Wait",IF(ROUND(N(AC3097)/Assumptions!$C$9,3)=AJ3097,"QC",IF(ROUND(N(AD3097)/Assumptions!$C$10,3)=AJ3097,"QC-to-GRN Wait",IF(ROUND(N(AE3097)/Assumptions!$C$11,3)=AJ3097,"GRN Processing",IF(ROUND(N(AF3097)/Assumptions!$C$12,3)=AJ3097,"GRN-to-Putaway Wait",IF(ROUND(N(AG3097)/Assumptions!$C$13,3)=AJ3097,"Putaway","Within SLA")))))))))))</f>
        <v>QC-to-GRN Wait</v>
      </c>
    </row>
    <row r="3098" customFormat="false" ht="15" hidden="false" customHeight="false" outlineLevel="0" collapsed="false">
      <c r="A3098" s="0" t="s">
        <v>8778</v>
      </c>
      <c r="B3098" s="0" t="s">
        <v>8779</v>
      </c>
      <c r="C3098" s="0" t="s">
        <v>134</v>
      </c>
      <c r="D3098" s="0" t="s">
        <v>119</v>
      </c>
      <c r="E3098" s="0" t="s">
        <v>7140</v>
      </c>
      <c r="F3098" s="0" t="s">
        <v>149</v>
      </c>
      <c r="G3098" s="0" t="s">
        <v>122</v>
      </c>
      <c r="H3098" s="17" t="n">
        <v>46279.4513888889</v>
      </c>
      <c r="I3098" s="17" t="n">
        <v>46279.5041666667</v>
      </c>
      <c r="J3098" s="17" t="n">
        <v>46279.50625</v>
      </c>
      <c r="K3098" s="17" t="n">
        <v>46279.55</v>
      </c>
      <c r="L3098" s="17" t="n">
        <v>46279.5590277778</v>
      </c>
      <c r="M3098" s="17" t="n">
        <v>46279.5736111111</v>
      </c>
      <c r="N3098" s="17" t="n">
        <v>46279.5791666667</v>
      </c>
      <c r="O3098" s="17" t="n">
        <v>46279.6069444444</v>
      </c>
      <c r="P3098" s="17" t="n">
        <v>46279.6236111111</v>
      </c>
      <c r="Q3098" s="17" t="n">
        <v>46279.6395833333</v>
      </c>
      <c r="R3098" s="0" t="n">
        <v>1846</v>
      </c>
      <c r="S3098" s="0" t="n">
        <v>0</v>
      </c>
      <c r="T3098" s="0" t="n">
        <v>0</v>
      </c>
      <c r="U3098" s="18" t="s">
        <v>130</v>
      </c>
      <c r="V3098" s="18" t="s">
        <v>139</v>
      </c>
      <c r="W3098" s="0" t="str">
        <f aca="false">IF(AND(X3098&gt;=6,X3098&lt;14),"A",IF(AND(X3098&gt;=14,X3098&lt;22),"B","C"))</f>
        <v>A</v>
      </c>
      <c r="X3098" s="18" t="n">
        <f aca="false">HOUR(H3098)</f>
        <v>10</v>
      </c>
      <c r="Y3098" s="18" t="n">
        <f aca="false">ROUND((I3098-H3098)*1440,0)</f>
        <v>76</v>
      </c>
      <c r="Z3098" s="18" t="n">
        <f aca="false">ROUND((J3098-I3098)*1440,0)</f>
        <v>3</v>
      </c>
      <c r="AA3098" s="18" t="n">
        <f aca="false">ROUND((K3098-J3098)*1440,0)</f>
        <v>63</v>
      </c>
      <c r="AB3098" s="18" t="n">
        <f aca="false">ROUND((L3098-K3098)*1440,0)</f>
        <v>13</v>
      </c>
      <c r="AC3098" s="18" t="n">
        <f aca="false">ROUND((M3098-L3098)*1440,0)</f>
        <v>21</v>
      </c>
      <c r="AD3098" s="18" t="n">
        <f aca="false">IF(N3098="","",ROUND((N3098-M3098)*1440,0))</f>
        <v>8</v>
      </c>
      <c r="AE3098" s="18" t="n">
        <f aca="false">IF(O3098="","",ROUND((O3098-N3098)*1440,0))</f>
        <v>40</v>
      </c>
      <c r="AF3098" s="18" t="n">
        <f aca="false">IF(P3098="","",ROUND((P3098-O3098)*1440,0))</f>
        <v>24</v>
      </c>
      <c r="AG3098" s="18" t="n">
        <f aca="false">IF(Q3098="","",ROUND((Q3098-P3098)*1440,0))</f>
        <v>23</v>
      </c>
      <c r="AH3098" s="18" t="n">
        <f aca="false">IF(Q3098="","",ROUND((Q3098-H3098)*1440,0))</f>
        <v>271</v>
      </c>
      <c r="AI3098" s="19" t="n">
        <f aca="false">ROUND(IF(O3098="",Assumptions!$B$25-K3098,O3098-K3098)*24,1)</f>
        <v>1.4</v>
      </c>
      <c r="AJ3098" s="20" t="n">
        <f aca="false">ROUND(MAX(N(Y3098)/Assumptions!$C$5, N(Z3098)/Assumptions!$C$6, N(AA3098)/Assumptions!$C$7, N(AB3098)/Assumptions!$C$8, N(AC3098)/Assumptions!$C$9, N(AD3098)/Assumptions!$C$10, N(AE3098)/Assumptions!$C$11, N(AF3098)/Assumptions!$C$12, N(AG3098)/Assumptions!$C$13),3)</f>
        <v>2.533</v>
      </c>
      <c r="AK3098" s="0" t="str">
        <f aca="false">IF(OR(U3098="Pending",U3098="On Hold"),"Open GRN (awaiting)",IF(AJ3098&lt;=1,"Within SLA",IF(ROUND(N(Y3098)/Assumptions!$C$5,3)=AJ3098,"Gate Wait",IF(ROUND(N(Z3098)/Assumptions!$C$6,3)=AJ3098,"Dock Wait",IF(ROUND(N(AA3098)/Assumptions!$C$7,3)=AJ3098,"Unloading",IF(ROUND(N(AB3098)/Assumptions!$C$8,3)=AJ3098,"Unload-to-QC Wait",IF(ROUND(N(AC3098)/Assumptions!$C$9,3)=AJ3098,"QC",IF(ROUND(N(AD3098)/Assumptions!$C$10,3)=AJ3098,"QC-to-GRN Wait",IF(ROUND(N(AE3098)/Assumptions!$C$11,3)=AJ3098,"GRN Processing",IF(ROUND(N(AF3098)/Assumptions!$C$12,3)=AJ3098,"GRN-to-Putaway Wait",IF(ROUND(N(AG3098)/Assumptions!$C$13,3)=AJ3098,"Putaway","Within SLA")))))))))))</f>
        <v>Gate Wait</v>
      </c>
    </row>
    <row r="3099" customFormat="false" ht="15" hidden="false" customHeight="false" outlineLevel="0" collapsed="false">
      <c r="A3099" s="0" t="s">
        <v>8780</v>
      </c>
      <c r="B3099" s="0" t="s">
        <v>8781</v>
      </c>
      <c r="C3099" s="0" t="s">
        <v>118</v>
      </c>
      <c r="D3099" s="0" t="s">
        <v>147</v>
      </c>
      <c r="E3099" s="0" t="s">
        <v>8782</v>
      </c>
      <c r="F3099" s="0" t="s">
        <v>121</v>
      </c>
      <c r="G3099" s="0" t="s">
        <v>167</v>
      </c>
      <c r="H3099" s="17" t="n">
        <v>46279.4590277778</v>
      </c>
      <c r="I3099" s="17" t="n">
        <v>46279.4694444445</v>
      </c>
      <c r="J3099" s="17" t="n">
        <v>46279.4826388889</v>
      </c>
      <c r="K3099" s="17" t="n">
        <v>46279.4979166667</v>
      </c>
      <c r="L3099" s="17" t="n">
        <v>46279.5020833333</v>
      </c>
      <c r="M3099" s="17" t="n">
        <v>46279.5208333333</v>
      </c>
      <c r="N3099" s="17" t="n">
        <v>46279.5375</v>
      </c>
      <c r="O3099" s="17" t="n">
        <v>46279.5458333333</v>
      </c>
      <c r="P3099" s="17" t="n">
        <v>46279.5625</v>
      </c>
      <c r="Q3099" s="17" t="n">
        <v>46279.5847222222</v>
      </c>
      <c r="R3099" s="0" t="n">
        <v>313</v>
      </c>
      <c r="S3099" s="0" t="n">
        <v>0</v>
      </c>
      <c r="T3099" s="0" t="n">
        <v>0</v>
      </c>
      <c r="U3099" s="18" t="s">
        <v>130</v>
      </c>
      <c r="V3099" s="18" t="s">
        <v>144</v>
      </c>
      <c r="W3099" s="0" t="str">
        <f aca="false">IF(AND(X3099&gt;=6,X3099&lt;14),"A",IF(AND(X3099&gt;=14,X3099&lt;22),"B","C"))</f>
        <v>A</v>
      </c>
      <c r="X3099" s="18" t="n">
        <f aca="false">HOUR(H3099)</f>
        <v>11</v>
      </c>
      <c r="Y3099" s="18" t="n">
        <f aca="false">ROUND((I3099-H3099)*1440,0)</f>
        <v>15</v>
      </c>
      <c r="Z3099" s="18" t="n">
        <f aca="false">ROUND((J3099-I3099)*1440,0)</f>
        <v>19</v>
      </c>
      <c r="AA3099" s="18" t="n">
        <f aca="false">ROUND((K3099-J3099)*1440,0)</f>
        <v>22</v>
      </c>
      <c r="AB3099" s="18" t="n">
        <f aca="false">ROUND((L3099-K3099)*1440,0)</f>
        <v>6</v>
      </c>
      <c r="AC3099" s="18" t="n">
        <f aca="false">ROUND((M3099-L3099)*1440,0)</f>
        <v>27</v>
      </c>
      <c r="AD3099" s="18" t="n">
        <f aca="false">IF(N3099="","",ROUND((N3099-M3099)*1440,0))</f>
        <v>24</v>
      </c>
      <c r="AE3099" s="18" t="n">
        <f aca="false">IF(O3099="","",ROUND((O3099-N3099)*1440,0))</f>
        <v>12</v>
      </c>
      <c r="AF3099" s="18" t="n">
        <f aca="false">IF(P3099="","",ROUND((P3099-O3099)*1440,0))</f>
        <v>24</v>
      </c>
      <c r="AG3099" s="18" t="n">
        <f aca="false">IF(Q3099="","",ROUND((Q3099-P3099)*1440,0))</f>
        <v>32</v>
      </c>
      <c r="AH3099" s="18" t="n">
        <f aca="false">IF(Q3099="","",ROUND((Q3099-H3099)*1440,0))</f>
        <v>181</v>
      </c>
      <c r="AI3099" s="19" t="n">
        <f aca="false">ROUND(IF(O3099="",Assumptions!$B$25-K3099,O3099-K3099)*24,1)</f>
        <v>1.2</v>
      </c>
      <c r="AJ3099" s="20" t="n">
        <f aca="false">ROUND(MAX(N(Y3099)/Assumptions!$C$5, N(Z3099)/Assumptions!$C$6, N(AA3099)/Assumptions!$C$7, N(AB3099)/Assumptions!$C$8, N(AC3099)/Assumptions!$C$9, N(AD3099)/Assumptions!$C$10, N(AE3099)/Assumptions!$C$11, N(AF3099)/Assumptions!$C$12, N(AG3099)/Assumptions!$C$13),3)</f>
        <v>1.267</v>
      </c>
      <c r="AK3099" s="0" t="str">
        <f aca="false">IF(OR(U3099="Pending",U3099="On Hold"),"Open GRN (awaiting)",IF(AJ3099&lt;=1,"Within SLA",IF(ROUND(N(Y3099)/Assumptions!$C$5,3)=AJ3099,"Gate Wait",IF(ROUND(N(Z3099)/Assumptions!$C$6,3)=AJ3099,"Dock Wait",IF(ROUND(N(AA3099)/Assumptions!$C$7,3)=AJ3099,"Unloading",IF(ROUND(N(AB3099)/Assumptions!$C$8,3)=AJ3099,"Unload-to-QC Wait",IF(ROUND(N(AC3099)/Assumptions!$C$9,3)=AJ3099,"QC",IF(ROUND(N(AD3099)/Assumptions!$C$10,3)=AJ3099,"QC-to-GRN Wait",IF(ROUND(N(AE3099)/Assumptions!$C$11,3)=AJ3099,"GRN Processing",IF(ROUND(N(AF3099)/Assumptions!$C$12,3)=AJ3099,"GRN-to-Putaway Wait",IF(ROUND(N(AG3099)/Assumptions!$C$13,3)=AJ3099,"Putaway","Within SLA")))))))))))</f>
        <v>Dock Wait</v>
      </c>
    </row>
    <row r="3100" customFormat="false" ht="15" hidden="false" customHeight="false" outlineLevel="0" collapsed="false">
      <c r="A3100" s="0" t="s">
        <v>8783</v>
      </c>
      <c r="B3100" s="0" t="s">
        <v>8784</v>
      </c>
      <c r="C3100" s="0" t="s">
        <v>126</v>
      </c>
      <c r="D3100" s="0" t="s">
        <v>147</v>
      </c>
      <c r="E3100" s="0" t="s">
        <v>5275</v>
      </c>
      <c r="F3100" s="0" t="s">
        <v>177</v>
      </c>
      <c r="G3100" s="0" t="s">
        <v>150</v>
      </c>
      <c r="H3100" s="17" t="n">
        <v>46279.4756944445</v>
      </c>
      <c r="I3100" s="17" t="n">
        <v>46279.5</v>
      </c>
      <c r="J3100" s="17" t="n">
        <v>46279.5055555556</v>
      </c>
      <c r="K3100" s="17" t="n">
        <v>46279.5236111111</v>
      </c>
      <c r="L3100" s="17" t="n">
        <v>46279.5361111111</v>
      </c>
      <c r="M3100" s="17" t="n">
        <v>46279.5770833333</v>
      </c>
      <c r="N3100" s="17" t="n">
        <v>46279.6729166667</v>
      </c>
      <c r="O3100" s="17" t="n">
        <v>46279.7034722222</v>
      </c>
      <c r="P3100" s="17" t="n">
        <v>46279.7194444445</v>
      </c>
      <c r="Q3100" s="17" t="n">
        <v>46279.7347222222</v>
      </c>
      <c r="R3100" s="0" t="n">
        <v>351</v>
      </c>
      <c r="S3100" s="0" t="n">
        <v>0</v>
      </c>
      <c r="T3100" s="0" t="n">
        <v>0</v>
      </c>
      <c r="U3100" s="18" t="s">
        <v>130</v>
      </c>
      <c r="V3100" s="18" t="s">
        <v>156</v>
      </c>
      <c r="W3100" s="0" t="str">
        <f aca="false">IF(AND(X3100&gt;=6,X3100&lt;14),"A",IF(AND(X3100&gt;=14,X3100&lt;22),"B","C"))</f>
        <v>A</v>
      </c>
      <c r="X3100" s="18" t="n">
        <f aca="false">HOUR(H3100)</f>
        <v>11</v>
      </c>
      <c r="Y3100" s="18" t="n">
        <f aca="false">ROUND((I3100-H3100)*1440,0)</f>
        <v>35</v>
      </c>
      <c r="Z3100" s="18" t="n">
        <f aca="false">ROUND((J3100-I3100)*1440,0)</f>
        <v>8</v>
      </c>
      <c r="AA3100" s="18" t="n">
        <f aca="false">ROUND((K3100-J3100)*1440,0)</f>
        <v>26</v>
      </c>
      <c r="AB3100" s="18" t="n">
        <f aca="false">ROUND((L3100-K3100)*1440,0)</f>
        <v>18</v>
      </c>
      <c r="AC3100" s="18" t="n">
        <f aca="false">ROUND((M3100-L3100)*1440,0)</f>
        <v>59</v>
      </c>
      <c r="AD3100" s="18" t="n">
        <f aca="false">IF(N3100="","",ROUND((N3100-M3100)*1440,0))</f>
        <v>138</v>
      </c>
      <c r="AE3100" s="18" t="n">
        <f aca="false">IF(O3100="","",ROUND((O3100-N3100)*1440,0))</f>
        <v>44</v>
      </c>
      <c r="AF3100" s="18" t="n">
        <f aca="false">IF(P3100="","",ROUND((P3100-O3100)*1440,0))</f>
        <v>23</v>
      </c>
      <c r="AG3100" s="18" t="n">
        <f aca="false">IF(Q3100="","",ROUND((Q3100-P3100)*1440,0))</f>
        <v>22</v>
      </c>
      <c r="AH3100" s="18" t="n">
        <f aca="false">IF(Q3100="","",ROUND((Q3100-H3100)*1440,0))</f>
        <v>373</v>
      </c>
      <c r="AI3100" s="19" t="n">
        <f aca="false">ROUND(IF(O3100="",Assumptions!$B$25-K3100,O3100-K3100)*24,1)</f>
        <v>4.3</v>
      </c>
      <c r="AJ3100" s="20" t="n">
        <f aca="false">ROUND(MAX(N(Y3100)/Assumptions!$C$5, N(Z3100)/Assumptions!$C$6, N(AA3100)/Assumptions!$C$7, N(AB3100)/Assumptions!$C$8, N(AC3100)/Assumptions!$C$9, N(AD3100)/Assumptions!$C$10, N(AE3100)/Assumptions!$C$11, N(AF3100)/Assumptions!$C$12, N(AG3100)/Assumptions!$C$13),3)</f>
        <v>4.6</v>
      </c>
      <c r="AK3100" s="0" t="str">
        <f aca="false">IF(OR(U3100="Pending",U3100="On Hold"),"Open GRN (awaiting)",IF(AJ3100&lt;=1,"Within SLA",IF(ROUND(N(Y3100)/Assumptions!$C$5,3)=AJ3100,"Gate Wait",IF(ROUND(N(Z3100)/Assumptions!$C$6,3)=AJ3100,"Dock Wait",IF(ROUND(N(AA3100)/Assumptions!$C$7,3)=AJ3100,"Unloading",IF(ROUND(N(AB3100)/Assumptions!$C$8,3)=AJ3100,"Unload-to-QC Wait",IF(ROUND(N(AC3100)/Assumptions!$C$9,3)=AJ3100,"QC",IF(ROUND(N(AD3100)/Assumptions!$C$10,3)=AJ3100,"QC-to-GRN Wait",IF(ROUND(N(AE3100)/Assumptions!$C$11,3)=AJ3100,"GRN Processing",IF(ROUND(N(AF3100)/Assumptions!$C$12,3)=AJ3100,"GRN-to-Putaway Wait",IF(ROUND(N(AG3100)/Assumptions!$C$13,3)=AJ3100,"Putaway","Within SLA")))))))))))</f>
        <v>QC-to-GRN Wait</v>
      </c>
    </row>
    <row r="3101" customFormat="false" ht="15" hidden="false" customHeight="false" outlineLevel="0" collapsed="false">
      <c r="A3101" s="0" t="s">
        <v>8785</v>
      </c>
      <c r="B3101" s="0" t="s">
        <v>8786</v>
      </c>
      <c r="C3101" s="0" t="s">
        <v>126</v>
      </c>
      <c r="D3101" s="0" t="s">
        <v>135</v>
      </c>
      <c r="E3101" s="0" t="s">
        <v>7516</v>
      </c>
      <c r="F3101" s="0" t="s">
        <v>149</v>
      </c>
      <c r="G3101" s="0" t="s">
        <v>178</v>
      </c>
      <c r="H3101" s="17" t="n">
        <v>46279.4923611111</v>
      </c>
      <c r="I3101" s="17" t="n">
        <v>46279.5194444444</v>
      </c>
      <c r="J3101" s="17" t="n">
        <v>46279.5291666667</v>
      </c>
      <c r="K3101" s="17" t="n">
        <v>46279.5722222222</v>
      </c>
      <c r="L3101" s="17" t="n">
        <v>46279.5798611111</v>
      </c>
      <c r="M3101" s="17" t="n">
        <v>46279.6256944445</v>
      </c>
      <c r="N3101" s="17" t="n">
        <v>46279.8013888889</v>
      </c>
      <c r="O3101" s="17" t="n">
        <v>46279.9131944445</v>
      </c>
      <c r="P3101" s="17" t="n">
        <v>46279.9166666667</v>
      </c>
      <c r="Q3101" s="17" t="n">
        <v>46279.9270833333</v>
      </c>
      <c r="R3101" s="0" t="n">
        <v>217</v>
      </c>
      <c r="S3101" s="0" t="n">
        <v>0</v>
      </c>
      <c r="T3101" s="0" t="n">
        <v>1</v>
      </c>
      <c r="U3101" s="18" t="s">
        <v>123</v>
      </c>
      <c r="V3101" s="18" t="s">
        <v>131</v>
      </c>
      <c r="W3101" s="0" t="str">
        <f aca="false">IF(AND(X3101&gt;=6,X3101&lt;14),"A",IF(AND(X3101&gt;=14,X3101&lt;22),"B","C"))</f>
        <v>A</v>
      </c>
      <c r="X3101" s="18" t="n">
        <f aca="false">HOUR(H3101)</f>
        <v>11</v>
      </c>
      <c r="Y3101" s="18" t="n">
        <f aca="false">ROUND((I3101-H3101)*1440,0)</f>
        <v>39</v>
      </c>
      <c r="Z3101" s="18" t="n">
        <f aca="false">ROUND((J3101-I3101)*1440,0)</f>
        <v>14</v>
      </c>
      <c r="AA3101" s="18" t="n">
        <f aca="false">ROUND((K3101-J3101)*1440,0)</f>
        <v>62</v>
      </c>
      <c r="AB3101" s="18" t="n">
        <f aca="false">ROUND((L3101-K3101)*1440,0)</f>
        <v>11</v>
      </c>
      <c r="AC3101" s="18" t="n">
        <f aca="false">ROUND((M3101-L3101)*1440,0)</f>
        <v>66</v>
      </c>
      <c r="AD3101" s="18" t="n">
        <f aca="false">IF(N3101="","",ROUND((N3101-M3101)*1440,0))</f>
        <v>253</v>
      </c>
      <c r="AE3101" s="18" t="n">
        <f aca="false">IF(O3101="","",ROUND((O3101-N3101)*1440,0))</f>
        <v>161</v>
      </c>
      <c r="AF3101" s="18" t="n">
        <f aca="false">IF(P3101="","",ROUND((P3101-O3101)*1440,0))</f>
        <v>5</v>
      </c>
      <c r="AG3101" s="18" t="n">
        <f aca="false">IF(Q3101="","",ROUND((Q3101-P3101)*1440,0))</f>
        <v>15</v>
      </c>
      <c r="AH3101" s="18" t="n">
        <f aca="false">IF(Q3101="","",ROUND((Q3101-H3101)*1440,0))</f>
        <v>626</v>
      </c>
      <c r="AI3101" s="19" t="n">
        <f aca="false">ROUND(IF(O3101="",Assumptions!$B$25-K3101,O3101-K3101)*24,1)</f>
        <v>8.2</v>
      </c>
      <c r="AJ3101" s="20" t="n">
        <f aca="false">ROUND(MAX(N(Y3101)/Assumptions!$C$5, N(Z3101)/Assumptions!$C$6, N(AA3101)/Assumptions!$C$7, N(AB3101)/Assumptions!$C$8, N(AC3101)/Assumptions!$C$9, N(AD3101)/Assumptions!$C$10, N(AE3101)/Assumptions!$C$11, N(AF3101)/Assumptions!$C$12, N(AG3101)/Assumptions!$C$13),3)</f>
        <v>8.433</v>
      </c>
      <c r="AK3101" s="0" t="str">
        <f aca="false">IF(OR(U3101="Pending",U3101="On Hold"),"Open GRN (awaiting)",IF(AJ3101&lt;=1,"Within SLA",IF(ROUND(N(Y3101)/Assumptions!$C$5,3)=AJ3101,"Gate Wait",IF(ROUND(N(Z3101)/Assumptions!$C$6,3)=AJ3101,"Dock Wait",IF(ROUND(N(AA3101)/Assumptions!$C$7,3)=AJ3101,"Unloading",IF(ROUND(N(AB3101)/Assumptions!$C$8,3)=AJ3101,"Unload-to-QC Wait",IF(ROUND(N(AC3101)/Assumptions!$C$9,3)=AJ3101,"QC",IF(ROUND(N(AD3101)/Assumptions!$C$10,3)=AJ3101,"QC-to-GRN Wait",IF(ROUND(N(AE3101)/Assumptions!$C$11,3)=AJ3101,"GRN Processing",IF(ROUND(N(AF3101)/Assumptions!$C$12,3)=AJ3101,"GRN-to-Putaway Wait",IF(ROUND(N(AG3101)/Assumptions!$C$13,3)=AJ3101,"Putaway","Within SLA")))))))))))</f>
        <v>QC-to-GRN Wait</v>
      </c>
    </row>
    <row r="3102" customFormat="false" ht="15" hidden="false" customHeight="false" outlineLevel="0" collapsed="false">
      <c r="A3102" s="0" t="s">
        <v>8787</v>
      </c>
      <c r="B3102" s="0" t="s">
        <v>8788</v>
      </c>
      <c r="C3102" s="0" t="s">
        <v>218</v>
      </c>
      <c r="D3102" s="0" t="s">
        <v>119</v>
      </c>
      <c r="E3102" s="0" t="s">
        <v>8789</v>
      </c>
      <c r="F3102" s="0" t="s">
        <v>137</v>
      </c>
      <c r="G3102" s="0" t="s">
        <v>129</v>
      </c>
      <c r="H3102" s="17" t="n">
        <v>46279.4930555556</v>
      </c>
      <c r="I3102" s="17" t="n">
        <v>46279.4951388889</v>
      </c>
      <c r="J3102" s="17" t="n">
        <v>46279.4979166667</v>
      </c>
      <c r="K3102" s="17" t="n">
        <v>46279.5145833333</v>
      </c>
      <c r="L3102" s="17" t="n">
        <v>46279.5236111111</v>
      </c>
      <c r="M3102" s="17" t="n">
        <v>46279.5513888889</v>
      </c>
      <c r="N3102" s="17" t="n">
        <v>46279.56875</v>
      </c>
      <c r="O3102" s="17" t="n">
        <v>46279.5777777778</v>
      </c>
      <c r="P3102" s="17" t="n">
        <v>46279.5868055556</v>
      </c>
      <c r="Q3102" s="17" t="n">
        <v>46279.6</v>
      </c>
      <c r="R3102" s="0" t="n">
        <v>195</v>
      </c>
      <c r="S3102" s="0" t="n">
        <v>0</v>
      </c>
      <c r="T3102" s="0" t="n">
        <v>0</v>
      </c>
      <c r="U3102" s="18" t="s">
        <v>130</v>
      </c>
      <c r="V3102" s="18" t="s">
        <v>333</v>
      </c>
      <c r="W3102" s="0" t="str">
        <f aca="false">IF(AND(X3102&gt;=6,X3102&lt;14),"A",IF(AND(X3102&gt;=14,X3102&lt;22),"B","C"))</f>
        <v>A</v>
      </c>
      <c r="X3102" s="18" t="n">
        <f aca="false">HOUR(H3102)</f>
        <v>11</v>
      </c>
      <c r="Y3102" s="18" t="n">
        <f aca="false">ROUND((I3102-H3102)*1440,0)</f>
        <v>3</v>
      </c>
      <c r="Z3102" s="18" t="n">
        <f aca="false">ROUND((J3102-I3102)*1440,0)</f>
        <v>4</v>
      </c>
      <c r="AA3102" s="18" t="n">
        <f aca="false">ROUND((K3102-J3102)*1440,0)</f>
        <v>24</v>
      </c>
      <c r="AB3102" s="18" t="n">
        <f aca="false">ROUND((L3102-K3102)*1440,0)</f>
        <v>13</v>
      </c>
      <c r="AC3102" s="18" t="n">
        <f aca="false">ROUND((M3102-L3102)*1440,0)</f>
        <v>40</v>
      </c>
      <c r="AD3102" s="18" t="n">
        <f aca="false">IF(N3102="","",ROUND((N3102-M3102)*1440,0))</f>
        <v>25</v>
      </c>
      <c r="AE3102" s="18" t="n">
        <f aca="false">IF(O3102="","",ROUND((O3102-N3102)*1440,0))</f>
        <v>13</v>
      </c>
      <c r="AF3102" s="18" t="n">
        <f aca="false">IF(P3102="","",ROUND((P3102-O3102)*1440,0))</f>
        <v>13</v>
      </c>
      <c r="AG3102" s="18" t="n">
        <f aca="false">IF(Q3102="","",ROUND((Q3102-P3102)*1440,0))</f>
        <v>19</v>
      </c>
      <c r="AH3102" s="18" t="n">
        <f aca="false">IF(Q3102="","",ROUND((Q3102-H3102)*1440,0))</f>
        <v>154</v>
      </c>
      <c r="AI3102" s="19" t="n">
        <f aca="false">ROUND(IF(O3102="",Assumptions!$B$25-K3102,O3102-K3102)*24,1)</f>
        <v>1.5</v>
      </c>
      <c r="AJ3102" s="20" t="n">
        <f aca="false">ROUND(MAX(N(Y3102)/Assumptions!$C$5, N(Z3102)/Assumptions!$C$6, N(AA3102)/Assumptions!$C$7, N(AB3102)/Assumptions!$C$8, N(AC3102)/Assumptions!$C$9, N(AD3102)/Assumptions!$C$10, N(AE3102)/Assumptions!$C$11, N(AF3102)/Assumptions!$C$12, N(AG3102)/Assumptions!$C$13),3)</f>
        <v>0.889</v>
      </c>
      <c r="AK3102" s="0" t="str">
        <f aca="false">IF(OR(U3102="Pending",U3102="On Hold"),"Open GRN (awaiting)",IF(AJ3102&lt;=1,"Within SLA",IF(ROUND(N(Y3102)/Assumptions!$C$5,3)=AJ3102,"Gate Wait",IF(ROUND(N(Z3102)/Assumptions!$C$6,3)=AJ3102,"Dock Wait",IF(ROUND(N(AA3102)/Assumptions!$C$7,3)=AJ3102,"Unloading",IF(ROUND(N(AB3102)/Assumptions!$C$8,3)=AJ3102,"Unload-to-QC Wait",IF(ROUND(N(AC3102)/Assumptions!$C$9,3)=AJ3102,"QC",IF(ROUND(N(AD3102)/Assumptions!$C$10,3)=AJ3102,"QC-to-GRN Wait",IF(ROUND(N(AE3102)/Assumptions!$C$11,3)=AJ3102,"GRN Processing",IF(ROUND(N(AF3102)/Assumptions!$C$12,3)=AJ3102,"GRN-to-Putaway Wait",IF(ROUND(N(AG3102)/Assumptions!$C$13,3)=AJ3102,"Putaway","Within SLA")))))))))))</f>
        <v>Within SLA</v>
      </c>
    </row>
    <row r="3103" customFormat="false" ht="15" hidden="false" customHeight="false" outlineLevel="0" collapsed="false">
      <c r="A3103" s="0" t="s">
        <v>8790</v>
      </c>
      <c r="B3103" s="0" t="s">
        <v>8791</v>
      </c>
      <c r="C3103" s="0" t="s">
        <v>142</v>
      </c>
      <c r="D3103" s="0" t="s">
        <v>135</v>
      </c>
      <c r="E3103" s="0" t="s">
        <v>8792</v>
      </c>
      <c r="F3103" s="0" t="s">
        <v>137</v>
      </c>
      <c r="G3103" s="0" t="s">
        <v>178</v>
      </c>
      <c r="H3103" s="17" t="n">
        <v>46279.5076388889</v>
      </c>
      <c r="I3103" s="17" t="n">
        <v>46279.5326388889</v>
      </c>
      <c r="J3103" s="17" t="n">
        <v>46279.5458333333</v>
      </c>
      <c r="K3103" s="17" t="n">
        <v>46279.5638888889</v>
      </c>
      <c r="L3103" s="17" t="n">
        <v>46279.5784722222</v>
      </c>
      <c r="M3103" s="17" t="n">
        <v>46279.5909722222</v>
      </c>
      <c r="N3103" s="17" t="n">
        <v>46279.6277777778</v>
      </c>
      <c r="O3103" s="17" t="n">
        <v>46279.7055555556</v>
      </c>
      <c r="P3103" s="17" t="n">
        <v>46279.7215277778</v>
      </c>
      <c r="Q3103" s="17" t="n">
        <v>46279.7354166667</v>
      </c>
      <c r="R3103" s="0" t="n">
        <v>350</v>
      </c>
      <c r="S3103" s="0" t="n">
        <v>0</v>
      </c>
      <c r="T3103" s="0" t="n">
        <v>0</v>
      </c>
      <c r="U3103" s="18" t="s">
        <v>130</v>
      </c>
      <c r="V3103" s="18" t="s">
        <v>131</v>
      </c>
      <c r="W3103" s="0" t="str">
        <f aca="false">IF(AND(X3103&gt;=6,X3103&lt;14),"A",IF(AND(X3103&gt;=14,X3103&lt;22),"B","C"))</f>
        <v>A</v>
      </c>
      <c r="X3103" s="18" t="n">
        <f aca="false">HOUR(H3103)</f>
        <v>12</v>
      </c>
      <c r="Y3103" s="18" t="n">
        <f aca="false">ROUND((I3103-H3103)*1440,0)</f>
        <v>36</v>
      </c>
      <c r="Z3103" s="18" t="n">
        <f aca="false">ROUND((J3103-I3103)*1440,0)</f>
        <v>19</v>
      </c>
      <c r="AA3103" s="18" t="n">
        <f aca="false">ROUND((K3103-J3103)*1440,0)</f>
        <v>26</v>
      </c>
      <c r="AB3103" s="18" t="n">
        <f aca="false">ROUND((L3103-K3103)*1440,0)</f>
        <v>21</v>
      </c>
      <c r="AC3103" s="18" t="n">
        <f aca="false">ROUND((M3103-L3103)*1440,0)</f>
        <v>18</v>
      </c>
      <c r="AD3103" s="18" t="n">
        <f aca="false">IF(N3103="","",ROUND((N3103-M3103)*1440,0))</f>
        <v>53</v>
      </c>
      <c r="AE3103" s="18" t="n">
        <f aca="false">IF(O3103="","",ROUND((O3103-N3103)*1440,0))</f>
        <v>112</v>
      </c>
      <c r="AF3103" s="18" t="n">
        <f aca="false">IF(P3103="","",ROUND((P3103-O3103)*1440,0))</f>
        <v>23</v>
      </c>
      <c r="AG3103" s="18" t="n">
        <f aca="false">IF(Q3103="","",ROUND((Q3103-P3103)*1440,0))</f>
        <v>20</v>
      </c>
      <c r="AH3103" s="18" t="n">
        <f aca="false">IF(Q3103="","",ROUND((Q3103-H3103)*1440,0))</f>
        <v>328</v>
      </c>
      <c r="AI3103" s="19" t="n">
        <f aca="false">ROUND(IF(O3103="",Assumptions!$B$25-K3103,O3103-K3103)*24,1)</f>
        <v>3.4</v>
      </c>
      <c r="AJ3103" s="20" t="n">
        <f aca="false">ROUND(MAX(N(Y3103)/Assumptions!$C$5, N(Z3103)/Assumptions!$C$6, N(AA3103)/Assumptions!$C$7, N(AB3103)/Assumptions!$C$8, N(AC3103)/Assumptions!$C$9, N(AD3103)/Assumptions!$C$10, N(AE3103)/Assumptions!$C$11, N(AF3103)/Assumptions!$C$12, N(AG3103)/Assumptions!$C$13),3)</f>
        <v>2.489</v>
      </c>
      <c r="AK3103" s="0" t="str">
        <f aca="false">IF(OR(U3103="Pending",U3103="On Hold"),"Open GRN (awaiting)",IF(AJ3103&lt;=1,"Within SLA",IF(ROUND(N(Y3103)/Assumptions!$C$5,3)=AJ3103,"Gate Wait",IF(ROUND(N(Z3103)/Assumptions!$C$6,3)=AJ3103,"Dock Wait",IF(ROUND(N(AA3103)/Assumptions!$C$7,3)=AJ3103,"Unloading",IF(ROUND(N(AB3103)/Assumptions!$C$8,3)=AJ3103,"Unload-to-QC Wait",IF(ROUND(N(AC3103)/Assumptions!$C$9,3)=AJ3103,"QC",IF(ROUND(N(AD3103)/Assumptions!$C$10,3)=AJ3103,"QC-to-GRN Wait",IF(ROUND(N(AE3103)/Assumptions!$C$11,3)=AJ3103,"GRN Processing",IF(ROUND(N(AF3103)/Assumptions!$C$12,3)=AJ3103,"GRN-to-Putaway Wait",IF(ROUND(N(AG3103)/Assumptions!$C$13,3)=AJ3103,"Putaway","Within SLA")))))))))))</f>
        <v>GRN Processing</v>
      </c>
    </row>
    <row r="3104" customFormat="false" ht="15" hidden="false" customHeight="false" outlineLevel="0" collapsed="false">
      <c r="A3104" s="0" t="s">
        <v>8793</v>
      </c>
      <c r="B3104" s="0" t="s">
        <v>8794</v>
      </c>
      <c r="C3104" s="0" t="s">
        <v>153</v>
      </c>
      <c r="D3104" s="0" t="s">
        <v>135</v>
      </c>
      <c r="E3104" s="0" t="s">
        <v>5607</v>
      </c>
      <c r="F3104" s="0" t="s">
        <v>155</v>
      </c>
      <c r="G3104" s="0" t="s">
        <v>178</v>
      </c>
      <c r="H3104" s="17" t="n">
        <v>46279.5090277778</v>
      </c>
      <c r="I3104" s="17" t="n">
        <v>46279.5465277778</v>
      </c>
      <c r="J3104" s="17" t="n">
        <v>46279.5486111111</v>
      </c>
      <c r="K3104" s="17" t="n">
        <v>46279.5951388889</v>
      </c>
      <c r="L3104" s="17" t="n">
        <v>46279.6131944444</v>
      </c>
      <c r="M3104" s="17" t="n">
        <v>46279.6520833333</v>
      </c>
      <c r="N3104" s="17" t="n">
        <v>46279.9194444444</v>
      </c>
      <c r="O3104" s="17" t="n">
        <v>46279.9444444445</v>
      </c>
      <c r="P3104" s="17" t="n">
        <v>46279.9611111111</v>
      </c>
      <c r="Q3104" s="17" t="n">
        <v>46279.9729166667</v>
      </c>
      <c r="R3104" s="0" t="n">
        <v>842</v>
      </c>
      <c r="S3104" s="0" t="n">
        <v>48</v>
      </c>
      <c r="T3104" s="0" t="n">
        <v>13</v>
      </c>
      <c r="U3104" s="18" t="s">
        <v>123</v>
      </c>
      <c r="V3104" s="18" t="s">
        <v>156</v>
      </c>
      <c r="W3104" s="0" t="str">
        <f aca="false">IF(AND(X3104&gt;=6,X3104&lt;14),"A",IF(AND(X3104&gt;=14,X3104&lt;22),"B","C"))</f>
        <v>A</v>
      </c>
      <c r="X3104" s="18" t="n">
        <f aca="false">HOUR(H3104)</f>
        <v>12</v>
      </c>
      <c r="Y3104" s="18" t="n">
        <f aca="false">ROUND((I3104-H3104)*1440,0)</f>
        <v>54</v>
      </c>
      <c r="Z3104" s="18" t="n">
        <f aca="false">ROUND((J3104-I3104)*1440,0)</f>
        <v>3</v>
      </c>
      <c r="AA3104" s="18" t="n">
        <f aca="false">ROUND((K3104-J3104)*1440,0)</f>
        <v>67</v>
      </c>
      <c r="AB3104" s="18" t="n">
        <f aca="false">ROUND((L3104-K3104)*1440,0)</f>
        <v>26</v>
      </c>
      <c r="AC3104" s="18" t="n">
        <f aca="false">ROUND((M3104-L3104)*1440,0)</f>
        <v>56</v>
      </c>
      <c r="AD3104" s="18" t="n">
        <f aca="false">IF(N3104="","",ROUND((N3104-M3104)*1440,0))</f>
        <v>385</v>
      </c>
      <c r="AE3104" s="18" t="n">
        <f aca="false">IF(O3104="","",ROUND((O3104-N3104)*1440,0))</f>
        <v>36</v>
      </c>
      <c r="AF3104" s="18" t="n">
        <f aca="false">IF(P3104="","",ROUND((P3104-O3104)*1440,0))</f>
        <v>24</v>
      </c>
      <c r="AG3104" s="18" t="n">
        <f aca="false">IF(Q3104="","",ROUND((Q3104-P3104)*1440,0))</f>
        <v>17</v>
      </c>
      <c r="AH3104" s="18" t="n">
        <f aca="false">IF(Q3104="","",ROUND((Q3104-H3104)*1440,0))</f>
        <v>668</v>
      </c>
      <c r="AI3104" s="19" t="n">
        <f aca="false">ROUND(IF(O3104="",Assumptions!$B$25-K3104,O3104-K3104)*24,1)</f>
        <v>8.4</v>
      </c>
      <c r="AJ3104" s="20" t="n">
        <f aca="false">ROUND(MAX(N(Y3104)/Assumptions!$C$5, N(Z3104)/Assumptions!$C$6, N(AA3104)/Assumptions!$C$7, N(AB3104)/Assumptions!$C$8, N(AC3104)/Assumptions!$C$9, N(AD3104)/Assumptions!$C$10, N(AE3104)/Assumptions!$C$11, N(AF3104)/Assumptions!$C$12, N(AG3104)/Assumptions!$C$13),3)</f>
        <v>12.833</v>
      </c>
      <c r="AK3104" s="0" t="str">
        <f aca="false">IF(OR(U3104="Pending",U3104="On Hold"),"Open GRN (awaiting)",IF(AJ3104&lt;=1,"Within SLA",IF(ROUND(N(Y3104)/Assumptions!$C$5,3)=AJ3104,"Gate Wait",IF(ROUND(N(Z3104)/Assumptions!$C$6,3)=AJ3104,"Dock Wait",IF(ROUND(N(AA3104)/Assumptions!$C$7,3)=AJ3104,"Unloading",IF(ROUND(N(AB3104)/Assumptions!$C$8,3)=AJ3104,"Unload-to-QC Wait",IF(ROUND(N(AC3104)/Assumptions!$C$9,3)=AJ3104,"QC",IF(ROUND(N(AD3104)/Assumptions!$C$10,3)=AJ3104,"QC-to-GRN Wait",IF(ROUND(N(AE3104)/Assumptions!$C$11,3)=AJ3104,"GRN Processing",IF(ROUND(N(AF3104)/Assumptions!$C$12,3)=AJ3104,"GRN-to-Putaway Wait",IF(ROUND(N(AG3104)/Assumptions!$C$13,3)=AJ3104,"Putaway","Within SLA")))))))))))</f>
        <v>QC-to-GRN Wait</v>
      </c>
    </row>
    <row r="3105" customFormat="false" ht="15" hidden="false" customHeight="false" outlineLevel="0" collapsed="false">
      <c r="A3105" s="0" t="s">
        <v>8795</v>
      </c>
      <c r="B3105" s="0" t="s">
        <v>8796</v>
      </c>
      <c r="C3105" s="0" t="s">
        <v>286</v>
      </c>
      <c r="D3105" s="0" t="s">
        <v>135</v>
      </c>
      <c r="E3105" s="0" t="s">
        <v>8797</v>
      </c>
      <c r="F3105" s="0" t="s">
        <v>121</v>
      </c>
      <c r="G3105" s="0" t="s">
        <v>178</v>
      </c>
      <c r="H3105" s="17" t="n">
        <v>46279.5284722222</v>
      </c>
      <c r="I3105" s="17" t="n">
        <v>46279.5722222222</v>
      </c>
      <c r="J3105" s="17" t="n">
        <v>46279.5791666667</v>
      </c>
      <c r="K3105" s="17" t="n">
        <v>46279.63125</v>
      </c>
      <c r="L3105" s="17" t="n">
        <v>46279.6381944444</v>
      </c>
      <c r="M3105" s="17" t="n">
        <v>46279.6645833333</v>
      </c>
      <c r="N3105" s="17" t="n">
        <v>46279.6805555556</v>
      </c>
      <c r="O3105" s="17" t="n">
        <v>46279.7034722222</v>
      </c>
      <c r="P3105" s="17" t="n">
        <v>46279.7145833333</v>
      </c>
      <c r="Q3105" s="17" t="n">
        <v>46279.7243055556</v>
      </c>
      <c r="R3105" s="0" t="n">
        <v>1485</v>
      </c>
      <c r="S3105" s="0" t="n">
        <v>0</v>
      </c>
      <c r="T3105" s="0" t="n">
        <v>0</v>
      </c>
      <c r="U3105" s="18" t="s">
        <v>130</v>
      </c>
      <c r="V3105" s="18" t="s">
        <v>139</v>
      </c>
      <c r="W3105" s="0" t="str">
        <f aca="false">IF(AND(X3105&gt;=6,X3105&lt;14),"A",IF(AND(X3105&gt;=14,X3105&lt;22),"B","C"))</f>
        <v>A</v>
      </c>
      <c r="X3105" s="18" t="n">
        <f aca="false">HOUR(H3105)</f>
        <v>12</v>
      </c>
      <c r="Y3105" s="18" t="n">
        <f aca="false">ROUND((I3105-H3105)*1440,0)</f>
        <v>63</v>
      </c>
      <c r="Z3105" s="18" t="n">
        <f aca="false">ROUND((J3105-I3105)*1440,0)</f>
        <v>10</v>
      </c>
      <c r="AA3105" s="18" t="n">
        <f aca="false">ROUND((K3105-J3105)*1440,0)</f>
        <v>75</v>
      </c>
      <c r="AB3105" s="18" t="n">
        <f aca="false">ROUND((L3105-K3105)*1440,0)</f>
        <v>10</v>
      </c>
      <c r="AC3105" s="18" t="n">
        <f aca="false">ROUND((M3105-L3105)*1440,0)</f>
        <v>38</v>
      </c>
      <c r="AD3105" s="18" t="n">
        <f aca="false">IF(N3105="","",ROUND((N3105-M3105)*1440,0))</f>
        <v>23</v>
      </c>
      <c r="AE3105" s="18" t="n">
        <f aca="false">IF(O3105="","",ROUND((O3105-N3105)*1440,0))</f>
        <v>33</v>
      </c>
      <c r="AF3105" s="18" t="n">
        <f aca="false">IF(P3105="","",ROUND((P3105-O3105)*1440,0))</f>
        <v>16</v>
      </c>
      <c r="AG3105" s="18" t="n">
        <f aca="false">IF(Q3105="","",ROUND((Q3105-P3105)*1440,0))</f>
        <v>14</v>
      </c>
      <c r="AH3105" s="18" t="n">
        <f aca="false">IF(Q3105="","",ROUND((Q3105-H3105)*1440,0))</f>
        <v>282</v>
      </c>
      <c r="AI3105" s="19" t="n">
        <f aca="false">ROUND(IF(O3105="",Assumptions!$B$25-K3105,O3105-K3105)*24,1)</f>
        <v>1.7</v>
      </c>
      <c r="AJ3105" s="20" t="n">
        <f aca="false">ROUND(MAX(N(Y3105)/Assumptions!$C$5, N(Z3105)/Assumptions!$C$6, N(AA3105)/Assumptions!$C$7, N(AB3105)/Assumptions!$C$8, N(AC3105)/Assumptions!$C$9, N(AD3105)/Assumptions!$C$10, N(AE3105)/Assumptions!$C$11, N(AF3105)/Assumptions!$C$12, N(AG3105)/Assumptions!$C$13),3)</f>
        <v>2.1</v>
      </c>
      <c r="AK3105" s="0" t="str">
        <f aca="false">IF(OR(U3105="Pending",U3105="On Hold"),"Open GRN (awaiting)",IF(AJ3105&lt;=1,"Within SLA",IF(ROUND(N(Y3105)/Assumptions!$C$5,3)=AJ3105,"Gate Wait",IF(ROUND(N(Z3105)/Assumptions!$C$6,3)=AJ3105,"Dock Wait",IF(ROUND(N(AA3105)/Assumptions!$C$7,3)=AJ3105,"Unloading",IF(ROUND(N(AB3105)/Assumptions!$C$8,3)=AJ3105,"Unload-to-QC Wait",IF(ROUND(N(AC3105)/Assumptions!$C$9,3)=AJ3105,"QC",IF(ROUND(N(AD3105)/Assumptions!$C$10,3)=AJ3105,"QC-to-GRN Wait",IF(ROUND(N(AE3105)/Assumptions!$C$11,3)=AJ3105,"GRN Processing",IF(ROUND(N(AF3105)/Assumptions!$C$12,3)=AJ3105,"GRN-to-Putaway Wait",IF(ROUND(N(AG3105)/Assumptions!$C$13,3)=AJ3105,"Putaway","Within SLA")))))))))))</f>
        <v>Gate Wait</v>
      </c>
    </row>
    <row r="3106" customFormat="false" ht="15" hidden="false" customHeight="false" outlineLevel="0" collapsed="false">
      <c r="A3106" s="0" t="s">
        <v>8798</v>
      </c>
      <c r="B3106" s="0" t="s">
        <v>8799</v>
      </c>
      <c r="C3106" s="0" t="s">
        <v>153</v>
      </c>
      <c r="D3106" s="0" t="s">
        <v>119</v>
      </c>
      <c r="E3106" s="0" t="s">
        <v>3330</v>
      </c>
      <c r="F3106" s="0" t="s">
        <v>149</v>
      </c>
      <c r="G3106" s="0" t="s">
        <v>129</v>
      </c>
      <c r="H3106" s="17" t="n">
        <v>46279.5381944445</v>
      </c>
      <c r="I3106" s="17" t="n">
        <v>46279.5486111111</v>
      </c>
      <c r="J3106" s="17" t="n">
        <v>46279.55</v>
      </c>
      <c r="K3106" s="17" t="n">
        <v>46279.5756944444</v>
      </c>
      <c r="L3106" s="17" t="n">
        <v>46279.5805555556</v>
      </c>
      <c r="M3106" s="17" t="n">
        <v>46279.6048611111</v>
      </c>
      <c r="N3106" s="17" t="n">
        <v>46279.65</v>
      </c>
      <c r="O3106" s="17" t="n">
        <v>46279.8319444444</v>
      </c>
      <c r="P3106" s="17" t="n">
        <v>46279.8381944444</v>
      </c>
      <c r="Q3106" s="17" t="n">
        <v>46279.8569444444</v>
      </c>
      <c r="R3106" s="0" t="n">
        <v>532</v>
      </c>
      <c r="S3106" s="0" t="n">
        <v>23</v>
      </c>
      <c r="T3106" s="0" t="n">
        <v>0</v>
      </c>
      <c r="U3106" s="18" t="s">
        <v>123</v>
      </c>
      <c r="V3106" s="18" t="s">
        <v>156</v>
      </c>
      <c r="W3106" s="0" t="str">
        <f aca="false">IF(AND(X3106&gt;=6,X3106&lt;14),"A",IF(AND(X3106&gt;=14,X3106&lt;22),"B","C"))</f>
        <v>A</v>
      </c>
      <c r="X3106" s="18" t="n">
        <f aca="false">HOUR(H3106)</f>
        <v>12</v>
      </c>
      <c r="Y3106" s="18" t="n">
        <f aca="false">ROUND((I3106-H3106)*1440,0)</f>
        <v>15</v>
      </c>
      <c r="Z3106" s="18" t="n">
        <f aca="false">ROUND((J3106-I3106)*1440,0)</f>
        <v>2</v>
      </c>
      <c r="AA3106" s="18" t="n">
        <f aca="false">ROUND((K3106-J3106)*1440,0)</f>
        <v>37</v>
      </c>
      <c r="AB3106" s="18" t="n">
        <f aca="false">ROUND((L3106-K3106)*1440,0)</f>
        <v>7</v>
      </c>
      <c r="AC3106" s="18" t="n">
        <f aca="false">ROUND((M3106-L3106)*1440,0)</f>
        <v>35</v>
      </c>
      <c r="AD3106" s="18" t="n">
        <f aca="false">IF(N3106="","",ROUND((N3106-M3106)*1440,0))</f>
        <v>65</v>
      </c>
      <c r="AE3106" s="18" t="n">
        <f aca="false">IF(O3106="","",ROUND((O3106-N3106)*1440,0))</f>
        <v>262</v>
      </c>
      <c r="AF3106" s="18" t="n">
        <f aca="false">IF(P3106="","",ROUND((P3106-O3106)*1440,0))</f>
        <v>9</v>
      </c>
      <c r="AG3106" s="18" t="n">
        <f aca="false">IF(Q3106="","",ROUND((Q3106-P3106)*1440,0))</f>
        <v>27</v>
      </c>
      <c r="AH3106" s="18" t="n">
        <f aca="false">IF(Q3106="","",ROUND((Q3106-H3106)*1440,0))</f>
        <v>459</v>
      </c>
      <c r="AI3106" s="19" t="n">
        <f aca="false">ROUND(IF(O3106="",Assumptions!$B$25-K3106,O3106-K3106)*24,1)</f>
        <v>6.2</v>
      </c>
      <c r="AJ3106" s="20" t="n">
        <f aca="false">ROUND(MAX(N(Y3106)/Assumptions!$C$5, N(Z3106)/Assumptions!$C$6, N(AA3106)/Assumptions!$C$7, N(AB3106)/Assumptions!$C$8, N(AC3106)/Assumptions!$C$9, N(AD3106)/Assumptions!$C$10, N(AE3106)/Assumptions!$C$11, N(AF3106)/Assumptions!$C$12, N(AG3106)/Assumptions!$C$13),3)</f>
        <v>5.822</v>
      </c>
      <c r="AK3106" s="0" t="str">
        <f aca="false">IF(OR(U3106="Pending",U3106="On Hold"),"Open GRN (awaiting)",IF(AJ3106&lt;=1,"Within SLA",IF(ROUND(N(Y3106)/Assumptions!$C$5,3)=AJ3106,"Gate Wait",IF(ROUND(N(Z3106)/Assumptions!$C$6,3)=AJ3106,"Dock Wait",IF(ROUND(N(AA3106)/Assumptions!$C$7,3)=AJ3106,"Unloading",IF(ROUND(N(AB3106)/Assumptions!$C$8,3)=AJ3106,"Unload-to-QC Wait",IF(ROUND(N(AC3106)/Assumptions!$C$9,3)=AJ3106,"QC",IF(ROUND(N(AD3106)/Assumptions!$C$10,3)=AJ3106,"QC-to-GRN Wait",IF(ROUND(N(AE3106)/Assumptions!$C$11,3)=AJ3106,"GRN Processing",IF(ROUND(N(AF3106)/Assumptions!$C$12,3)=AJ3106,"GRN-to-Putaway Wait",IF(ROUND(N(AG3106)/Assumptions!$C$13,3)=AJ3106,"Putaway","Within SLA")))))))))))</f>
        <v>GRN Processing</v>
      </c>
    </row>
    <row r="3107" customFormat="false" ht="15" hidden="false" customHeight="false" outlineLevel="0" collapsed="false">
      <c r="A3107" s="0" t="s">
        <v>8800</v>
      </c>
      <c r="B3107" s="0" t="s">
        <v>8801</v>
      </c>
      <c r="C3107" s="0" t="s">
        <v>218</v>
      </c>
      <c r="D3107" s="0" t="s">
        <v>119</v>
      </c>
      <c r="E3107" s="0" t="s">
        <v>8802</v>
      </c>
      <c r="F3107" s="0" t="s">
        <v>137</v>
      </c>
      <c r="G3107" s="0" t="s">
        <v>129</v>
      </c>
      <c r="H3107" s="17" t="n">
        <v>46279.5423611111</v>
      </c>
      <c r="I3107" s="17" t="n">
        <v>46279.575</v>
      </c>
      <c r="J3107" s="17" t="n">
        <v>46279.5777777778</v>
      </c>
      <c r="K3107" s="17" t="n">
        <v>46279.6256944445</v>
      </c>
      <c r="L3107" s="17" t="n">
        <v>46279.6298611111</v>
      </c>
      <c r="M3107" s="17" t="n">
        <v>46279.6395833333</v>
      </c>
      <c r="N3107" s="17" t="n">
        <v>46279.6673611111</v>
      </c>
      <c r="O3107" s="17" t="n">
        <v>46279.70625</v>
      </c>
      <c r="P3107" s="17" t="n">
        <v>46279.7256944445</v>
      </c>
      <c r="Q3107" s="17" t="n">
        <v>46279.7527777778</v>
      </c>
      <c r="R3107" s="0" t="n">
        <v>1252</v>
      </c>
      <c r="S3107" s="0" t="n">
        <v>0</v>
      </c>
      <c r="T3107" s="0" t="n">
        <v>0</v>
      </c>
      <c r="U3107" s="18" t="s">
        <v>130</v>
      </c>
      <c r="V3107" s="18" t="s">
        <v>144</v>
      </c>
      <c r="W3107" s="0" t="str">
        <f aca="false">IF(AND(X3107&gt;=6,X3107&lt;14),"A",IF(AND(X3107&gt;=14,X3107&lt;22),"B","C"))</f>
        <v>A</v>
      </c>
      <c r="X3107" s="18" t="n">
        <f aca="false">HOUR(H3107)</f>
        <v>13</v>
      </c>
      <c r="Y3107" s="18" t="n">
        <f aca="false">ROUND((I3107-H3107)*1440,0)</f>
        <v>47</v>
      </c>
      <c r="Z3107" s="18" t="n">
        <f aca="false">ROUND((J3107-I3107)*1440,0)</f>
        <v>4</v>
      </c>
      <c r="AA3107" s="18" t="n">
        <f aca="false">ROUND((K3107-J3107)*1440,0)</f>
        <v>69</v>
      </c>
      <c r="AB3107" s="18" t="n">
        <f aca="false">ROUND((L3107-K3107)*1440,0)</f>
        <v>6</v>
      </c>
      <c r="AC3107" s="18" t="n">
        <f aca="false">ROUND((M3107-L3107)*1440,0)</f>
        <v>14</v>
      </c>
      <c r="AD3107" s="18" t="n">
        <f aca="false">IF(N3107="","",ROUND((N3107-M3107)*1440,0))</f>
        <v>40</v>
      </c>
      <c r="AE3107" s="18" t="n">
        <f aca="false">IF(O3107="","",ROUND((O3107-N3107)*1440,0))</f>
        <v>56</v>
      </c>
      <c r="AF3107" s="18" t="n">
        <f aca="false">IF(P3107="","",ROUND((P3107-O3107)*1440,0))</f>
        <v>28</v>
      </c>
      <c r="AG3107" s="18" t="n">
        <f aca="false">IF(Q3107="","",ROUND((Q3107-P3107)*1440,0))</f>
        <v>39</v>
      </c>
      <c r="AH3107" s="18" t="n">
        <f aca="false">IF(Q3107="","",ROUND((Q3107-H3107)*1440,0))</f>
        <v>303</v>
      </c>
      <c r="AI3107" s="19" t="n">
        <f aca="false">ROUND(IF(O3107="",Assumptions!$B$25-K3107,O3107-K3107)*24,1)</f>
        <v>1.9</v>
      </c>
      <c r="AJ3107" s="20" t="n">
        <f aca="false">ROUND(MAX(N(Y3107)/Assumptions!$C$5, N(Z3107)/Assumptions!$C$6, N(AA3107)/Assumptions!$C$7, N(AB3107)/Assumptions!$C$8, N(AC3107)/Assumptions!$C$9, N(AD3107)/Assumptions!$C$10, N(AE3107)/Assumptions!$C$11, N(AF3107)/Assumptions!$C$12, N(AG3107)/Assumptions!$C$13),3)</f>
        <v>1.567</v>
      </c>
      <c r="AK3107" s="0" t="str">
        <f aca="false">IF(OR(U3107="Pending",U3107="On Hold"),"Open GRN (awaiting)",IF(AJ3107&lt;=1,"Within SLA",IF(ROUND(N(Y3107)/Assumptions!$C$5,3)=AJ3107,"Gate Wait",IF(ROUND(N(Z3107)/Assumptions!$C$6,3)=AJ3107,"Dock Wait",IF(ROUND(N(AA3107)/Assumptions!$C$7,3)=AJ3107,"Unloading",IF(ROUND(N(AB3107)/Assumptions!$C$8,3)=AJ3107,"Unload-to-QC Wait",IF(ROUND(N(AC3107)/Assumptions!$C$9,3)=AJ3107,"QC",IF(ROUND(N(AD3107)/Assumptions!$C$10,3)=AJ3107,"QC-to-GRN Wait",IF(ROUND(N(AE3107)/Assumptions!$C$11,3)=AJ3107,"GRN Processing",IF(ROUND(N(AF3107)/Assumptions!$C$12,3)=AJ3107,"GRN-to-Putaway Wait",IF(ROUND(N(AG3107)/Assumptions!$C$13,3)=AJ3107,"Putaway","Within SLA")))))))))))</f>
        <v>Gate Wait</v>
      </c>
    </row>
    <row r="3108" customFormat="false" ht="15" hidden="false" customHeight="false" outlineLevel="0" collapsed="false">
      <c r="A3108" s="0" t="s">
        <v>8803</v>
      </c>
      <c r="B3108" s="0" t="s">
        <v>8804</v>
      </c>
      <c r="C3108" s="0" t="s">
        <v>286</v>
      </c>
      <c r="D3108" s="0" t="s">
        <v>119</v>
      </c>
      <c r="E3108" s="0" t="s">
        <v>3146</v>
      </c>
      <c r="F3108" s="0" t="s">
        <v>121</v>
      </c>
      <c r="G3108" s="0" t="s">
        <v>129</v>
      </c>
      <c r="H3108" s="17" t="n">
        <v>46279.5472222222</v>
      </c>
      <c r="I3108" s="17" t="n">
        <v>46279.5854166667</v>
      </c>
      <c r="J3108" s="17" t="n">
        <v>46279.5909722222</v>
      </c>
      <c r="K3108" s="17" t="n">
        <v>46279.63125</v>
      </c>
      <c r="L3108" s="17" t="n">
        <v>46279.6423611111</v>
      </c>
      <c r="M3108" s="17" t="n">
        <v>46279.675</v>
      </c>
      <c r="N3108" s="17" t="n">
        <v>46279.6791666667</v>
      </c>
      <c r="O3108" s="17" t="n">
        <v>46279.6868055556</v>
      </c>
      <c r="P3108" s="17" t="n">
        <v>46279.6909722222</v>
      </c>
      <c r="Q3108" s="17" t="n">
        <v>46279.7034722222</v>
      </c>
      <c r="R3108" s="0" t="n">
        <v>245</v>
      </c>
      <c r="S3108" s="0" t="n">
        <v>0</v>
      </c>
      <c r="T3108" s="0" t="n">
        <v>0</v>
      </c>
      <c r="U3108" s="18" t="s">
        <v>130</v>
      </c>
      <c r="V3108" s="18" t="s">
        <v>139</v>
      </c>
      <c r="W3108" s="0" t="str">
        <f aca="false">IF(AND(X3108&gt;=6,X3108&lt;14),"A",IF(AND(X3108&gt;=14,X3108&lt;22),"B","C"))</f>
        <v>A</v>
      </c>
      <c r="X3108" s="18" t="n">
        <f aca="false">HOUR(H3108)</f>
        <v>13</v>
      </c>
      <c r="Y3108" s="18" t="n">
        <f aca="false">ROUND((I3108-H3108)*1440,0)</f>
        <v>55</v>
      </c>
      <c r="Z3108" s="18" t="n">
        <f aca="false">ROUND((J3108-I3108)*1440,0)</f>
        <v>8</v>
      </c>
      <c r="AA3108" s="18" t="n">
        <f aca="false">ROUND((K3108-J3108)*1440,0)</f>
        <v>58</v>
      </c>
      <c r="AB3108" s="18" t="n">
        <f aca="false">ROUND((L3108-K3108)*1440,0)</f>
        <v>16</v>
      </c>
      <c r="AC3108" s="18" t="n">
        <f aca="false">ROUND((M3108-L3108)*1440,0)</f>
        <v>47</v>
      </c>
      <c r="AD3108" s="18" t="n">
        <f aca="false">IF(N3108="","",ROUND((N3108-M3108)*1440,0))</f>
        <v>6</v>
      </c>
      <c r="AE3108" s="18" t="n">
        <f aca="false">IF(O3108="","",ROUND((O3108-N3108)*1440,0))</f>
        <v>11</v>
      </c>
      <c r="AF3108" s="18" t="n">
        <f aca="false">IF(P3108="","",ROUND((P3108-O3108)*1440,0))</f>
        <v>6</v>
      </c>
      <c r="AG3108" s="18" t="n">
        <f aca="false">IF(Q3108="","",ROUND((Q3108-P3108)*1440,0))</f>
        <v>18</v>
      </c>
      <c r="AH3108" s="18" t="n">
        <f aca="false">IF(Q3108="","",ROUND((Q3108-H3108)*1440,0))</f>
        <v>225</v>
      </c>
      <c r="AI3108" s="19" t="n">
        <f aca="false">ROUND(IF(O3108="",Assumptions!$B$25-K3108,O3108-K3108)*24,1)</f>
        <v>1.3</v>
      </c>
      <c r="AJ3108" s="20" t="n">
        <f aca="false">ROUND(MAX(N(Y3108)/Assumptions!$C$5, N(Z3108)/Assumptions!$C$6, N(AA3108)/Assumptions!$C$7, N(AB3108)/Assumptions!$C$8, N(AC3108)/Assumptions!$C$9, N(AD3108)/Assumptions!$C$10, N(AE3108)/Assumptions!$C$11, N(AF3108)/Assumptions!$C$12, N(AG3108)/Assumptions!$C$13),3)</f>
        <v>1.833</v>
      </c>
      <c r="AK3108" s="0" t="str">
        <f aca="false">IF(OR(U3108="Pending",U3108="On Hold"),"Open GRN (awaiting)",IF(AJ3108&lt;=1,"Within SLA",IF(ROUND(N(Y3108)/Assumptions!$C$5,3)=AJ3108,"Gate Wait",IF(ROUND(N(Z3108)/Assumptions!$C$6,3)=AJ3108,"Dock Wait",IF(ROUND(N(AA3108)/Assumptions!$C$7,3)=AJ3108,"Unloading",IF(ROUND(N(AB3108)/Assumptions!$C$8,3)=AJ3108,"Unload-to-QC Wait",IF(ROUND(N(AC3108)/Assumptions!$C$9,3)=AJ3108,"QC",IF(ROUND(N(AD3108)/Assumptions!$C$10,3)=AJ3108,"QC-to-GRN Wait",IF(ROUND(N(AE3108)/Assumptions!$C$11,3)=AJ3108,"GRN Processing",IF(ROUND(N(AF3108)/Assumptions!$C$12,3)=AJ3108,"GRN-to-Putaway Wait",IF(ROUND(N(AG3108)/Assumptions!$C$13,3)=AJ3108,"Putaway","Within SLA")))))))))))</f>
        <v>Gate Wait</v>
      </c>
    </row>
    <row r="3109" customFormat="false" ht="15" hidden="false" customHeight="false" outlineLevel="0" collapsed="false">
      <c r="A3109" s="0" t="s">
        <v>8805</v>
      </c>
      <c r="B3109" s="0" t="s">
        <v>8806</v>
      </c>
      <c r="C3109" s="0" t="s">
        <v>159</v>
      </c>
      <c r="D3109" s="0" t="s">
        <v>135</v>
      </c>
      <c r="E3109" s="0" t="s">
        <v>8807</v>
      </c>
      <c r="F3109" s="0" t="s">
        <v>172</v>
      </c>
      <c r="G3109" s="0" t="s">
        <v>178</v>
      </c>
      <c r="H3109" s="17" t="n">
        <v>46279.5569444444</v>
      </c>
      <c r="I3109" s="17" t="n">
        <v>46279.59375</v>
      </c>
      <c r="J3109" s="17" t="n">
        <v>46279.6013888889</v>
      </c>
      <c r="K3109" s="17" t="n">
        <v>46279.6472222222</v>
      </c>
      <c r="L3109" s="17" t="n">
        <v>46279.6555555556</v>
      </c>
      <c r="M3109" s="17" t="n">
        <v>46279.6715277778</v>
      </c>
      <c r="N3109" s="17"/>
      <c r="O3109" s="17"/>
      <c r="P3109" s="17"/>
      <c r="Q3109" s="17"/>
      <c r="R3109" s="0" t="n">
        <v>1226</v>
      </c>
      <c r="S3109" s="0" t="n">
        <v>0</v>
      </c>
      <c r="T3109" s="0" t="n">
        <v>0</v>
      </c>
      <c r="U3109" s="18" t="s">
        <v>8544</v>
      </c>
      <c r="V3109" s="18" t="s">
        <v>156</v>
      </c>
      <c r="W3109" s="0" t="str">
        <f aca="false">IF(AND(X3109&gt;=6,X3109&lt;14),"A",IF(AND(X3109&gt;=14,X3109&lt;22),"B","C"))</f>
        <v>A</v>
      </c>
      <c r="X3109" s="18" t="n">
        <f aca="false">HOUR(H3109)</f>
        <v>13</v>
      </c>
      <c r="Y3109" s="18" t="n">
        <f aca="false">ROUND((I3109-H3109)*1440,0)</f>
        <v>53</v>
      </c>
      <c r="Z3109" s="18" t="n">
        <f aca="false">ROUND((J3109-I3109)*1440,0)</f>
        <v>11</v>
      </c>
      <c r="AA3109" s="18" t="n">
        <f aca="false">ROUND((K3109-J3109)*1440,0)</f>
        <v>66</v>
      </c>
      <c r="AB3109" s="18" t="n">
        <f aca="false">ROUND((L3109-K3109)*1440,0)</f>
        <v>12</v>
      </c>
      <c r="AC3109" s="18" t="n">
        <f aca="false">ROUND((M3109-L3109)*1440,0)</f>
        <v>23</v>
      </c>
      <c r="AD3109" s="0" t="str">
        <f aca="false">IF(N3109="","",ROUND((N3109-M3109)*1440,0))</f>
        <v/>
      </c>
      <c r="AE3109" s="0" t="str">
        <f aca="false">IF(O3109="","",ROUND((O3109-N3109)*1440,0))</f>
        <v/>
      </c>
      <c r="AF3109" s="0" t="str">
        <f aca="false">IF(P3109="","",ROUND((P3109-O3109)*1440,0))</f>
        <v/>
      </c>
      <c r="AG3109" s="0" t="str">
        <f aca="false">IF(Q3109="","",ROUND((Q3109-P3109)*1440,0))</f>
        <v/>
      </c>
      <c r="AH3109" s="0" t="str">
        <f aca="false">IF(Q3109="","",ROUND((Q3109-H3109)*1440,0))</f>
        <v/>
      </c>
      <c r="AI3109" s="19" t="n">
        <f aca="false">ROUND(IF(O3109="",Assumptions!$B$25-K3109,O3109-K3109)*24,1)</f>
        <v>424.5</v>
      </c>
      <c r="AJ3109" s="20" t="n">
        <f aca="false">ROUND(MAX(N(Y3109)/Assumptions!$C$5, N(Z3109)/Assumptions!$C$6, N(AA3109)/Assumptions!$C$7, N(AB3109)/Assumptions!$C$8, N(AC3109)/Assumptions!$C$9, N(AD3109)/Assumptions!$C$10, N(AE3109)/Assumptions!$C$11, N(AF3109)/Assumptions!$C$12, N(AG3109)/Assumptions!$C$13),3)</f>
        <v>1.767</v>
      </c>
      <c r="AK3109" s="0" t="str">
        <f aca="false">IF(OR(U3109="Pending",U3109="On Hold"),"Open GRN (awaiting)",IF(AJ3109&lt;=1,"Within SLA",IF(ROUND(N(Y3109)/Assumptions!$C$5,3)=AJ3109,"Gate Wait",IF(ROUND(N(Z3109)/Assumptions!$C$6,3)=AJ3109,"Dock Wait",IF(ROUND(N(AA3109)/Assumptions!$C$7,3)=AJ3109,"Unloading",IF(ROUND(N(AB3109)/Assumptions!$C$8,3)=AJ3109,"Unload-to-QC Wait",IF(ROUND(N(AC3109)/Assumptions!$C$9,3)=AJ3109,"QC",IF(ROUND(N(AD3109)/Assumptions!$C$10,3)=AJ3109,"QC-to-GRN Wait",IF(ROUND(N(AE3109)/Assumptions!$C$11,3)=AJ3109,"GRN Processing",IF(ROUND(N(AF3109)/Assumptions!$C$12,3)=AJ3109,"GRN-to-Putaway Wait",IF(ROUND(N(AG3109)/Assumptions!$C$13,3)=AJ3109,"Putaway","Within SLA")))))))))))</f>
        <v>Open GRN (awaiting)</v>
      </c>
    </row>
    <row r="3110" customFormat="false" ht="15" hidden="false" customHeight="false" outlineLevel="0" collapsed="false">
      <c r="A3110" s="0" t="s">
        <v>8808</v>
      </c>
      <c r="B3110" s="0" t="s">
        <v>8809</v>
      </c>
      <c r="C3110" s="0" t="s">
        <v>175</v>
      </c>
      <c r="D3110" s="0" t="s">
        <v>147</v>
      </c>
      <c r="E3110" s="0" t="s">
        <v>8810</v>
      </c>
      <c r="F3110" s="0" t="s">
        <v>177</v>
      </c>
      <c r="G3110" s="0" t="s">
        <v>150</v>
      </c>
      <c r="H3110" s="17" t="n">
        <v>46279.5770833333</v>
      </c>
      <c r="I3110" s="17" t="n">
        <v>46279.5993055556</v>
      </c>
      <c r="J3110" s="17" t="n">
        <v>46279.6020833333</v>
      </c>
      <c r="K3110" s="17" t="n">
        <v>46279.6340277778</v>
      </c>
      <c r="L3110" s="17" t="n">
        <v>46279.6465277778</v>
      </c>
      <c r="M3110" s="17" t="n">
        <v>46279.6625</v>
      </c>
      <c r="N3110" s="17" t="n">
        <v>46279.7819444445</v>
      </c>
      <c r="O3110" s="17" t="n">
        <v>46279.8534722222</v>
      </c>
      <c r="P3110" s="17" t="n">
        <v>46279.8722222222</v>
      </c>
      <c r="Q3110" s="17" t="n">
        <v>46279.8979166667</v>
      </c>
      <c r="R3110" s="0" t="n">
        <v>450</v>
      </c>
      <c r="S3110" s="0" t="n">
        <v>0</v>
      </c>
      <c r="T3110" s="0" t="n">
        <v>0</v>
      </c>
      <c r="U3110" s="18" t="s">
        <v>130</v>
      </c>
      <c r="V3110" s="18" t="s">
        <v>156</v>
      </c>
      <c r="W3110" s="0" t="str">
        <f aca="false">IF(AND(X3110&gt;=6,X3110&lt;14),"A",IF(AND(X3110&gt;=14,X3110&lt;22),"B","C"))</f>
        <v>A</v>
      </c>
      <c r="X3110" s="18" t="n">
        <f aca="false">HOUR(H3110)</f>
        <v>13</v>
      </c>
      <c r="Y3110" s="18" t="n">
        <f aca="false">ROUND((I3110-H3110)*1440,0)</f>
        <v>32</v>
      </c>
      <c r="Z3110" s="18" t="n">
        <f aca="false">ROUND((J3110-I3110)*1440,0)</f>
        <v>4</v>
      </c>
      <c r="AA3110" s="18" t="n">
        <f aca="false">ROUND((K3110-J3110)*1440,0)</f>
        <v>46</v>
      </c>
      <c r="AB3110" s="18" t="n">
        <f aca="false">ROUND((L3110-K3110)*1440,0)</f>
        <v>18</v>
      </c>
      <c r="AC3110" s="18" t="n">
        <f aca="false">ROUND((M3110-L3110)*1440,0)</f>
        <v>23</v>
      </c>
      <c r="AD3110" s="18" t="n">
        <f aca="false">IF(N3110="","",ROUND((N3110-M3110)*1440,0))</f>
        <v>172</v>
      </c>
      <c r="AE3110" s="18" t="n">
        <f aca="false">IF(O3110="","",ROUND((O3110-N3110)*1440,0))</f>
        <v>103</v>
      </c>
      <c r="AF3110" s="18" t="n">
        <f aca="false">IF(P3110="","",ROUND((P3110-O3110)*1440,0))</f>
        <v>27</v>
      </c>
      <c r="AG3110" s="18" t="n">
        <f aca="false">IF(Q3110="","",ROUND((Q3110-P3110)*1440,0))</f>
        <v>37</v>
      </c>
      <c r="AH3110" s="18" t="n">
        <f aca="false">IF(Q3110="","",ROUND((Q3110-H3110)*1440,0))</f>
        <v>462</v>
      </c>
      <c r="AI3110" s="19" t="n">
        <f aca="false">ROUND(IF(O3110="",Assumptions!$B$25-K3110,O3110-K3110)*24,1)</f>
        <v>5.3</v>
      </c>
      <c r="AJ3110" s="20" t="n">
        <f aca="false">ROUND(MAX(N(Y3110)/Assumptions!$C$5, N(Z3110)/Assumptions!$C$6, N(AA3110)/Assumptions!$C$7, N(AB3110)/Assumptions!$C$8, N(AC3110)/Assumptions!$C$9, N(AD3110)/Assumptions!$C$10, N(AE3110)/Assumptions!$C$11, N(AF3110)/Assumptions!$C$12, N(AG3110)/Assumptions!$C$13),3)</f>
        <v>5.733</v>
      </c>
      <c r="AK3110" s="0" t="str">
        <f aca="false">IF(OR(U3110="Pending",U3110="On Hold"),"Open GRN (awaiting)",IF(AJ3110&lt;=1,"Within SLA",IF(ROUND(N(Y3110)/Assumptions!$C$5,3)=AJ3110,"Gate Wait",IF(ROUND(N(Z3110)/Assumptions!$C$6,3)=AJ3110,"Dock Wait",IF(ROUND(N(AA3110)/Assumptions!$C$7,3)=AJ3110,"Unloading",IF(ROUND(N(AB3110)/Assumptions!$C$8,3)=AJ3110,"Unload-to-QC Wait",IF(ROUND(N(AC3110)/Assumptions!$C$9,3)=AJ3110,"QC",IF(ROUND(N(AD3110)/Assumptions!$C$10,3)=AJ3110,"QC-to-GRN Wait",IF(ROUND(N(AE3110)/Assumptions!$C$11,3)=AJ3110,"GRN Processing",IF(ROUND(N(AF3110)/Assumptions!$C$12,3)=AJ3110,"GRN-to-Putaway Wait",IF(ROUND(N(AG3110)/Assumptions!$C$13,3)=AJ3110,"Putaway","Within SLA")))))))))))</f>
        <v>QC-to-GRN Wait</v>
      </c>
    </row>
    <row r="3111" customFormat="false" ht="15" hidden="false" customHeight="false" outlineLevel="0" collapsed="false">
      <c r="A3111" s="0" t="s">
        <v>8811</v>
      </c>
      <c r="B3111" s="0" t="s">
        <v>8812</v>
      </c>
      <c r="C3111" s="0" t="s">
        <v>218</v>
      </c>
      <c r="D3111" s="0" t="s">
        <v>119</v>
      </c>
      <c r="E3111" s="0" t="s">
        <v>8813</v>
      </c>
      <c r="F3111" s="0" t="s">
        <v>137</v>
      </c>
      <c r="G3111" s="0" t="s">
        <v>122</v>
      </c>
      <c r="H3111" s="17" t="n">
        <v>46279.5854166667</v>
      </c>
      <c r="I3111" s="17" t="n">
        <v>46279.6083333333</v>
      </c>
      <c r="J3111" s="17" t="n">
        <v>46279.6152777778</v>
      </c>
      <c r="K3111" s="17" t="n">
        <v>46279.6319444445</v>
      </c>
      <c r="L3111" s="17" t="n">
        <v>46279.6368055556</v>
      </c>
      <c r="M3111" s="17" t="n">
        <v>46279.6451388889</v>
      </c>
      <c r="N3111" s="17" t="n">
        <v>46279.6895833333</v>
      </c>
      <c r="O3111" s="17" t="n">
        <v>46279.8125</v>
      </c>
      <c r="P3111" s="17" t="n">
        <v>46279.825</v>
      </c>
      <c r="Q3111" s="17" t="n">
        <v>46279.8444444445</v>
      </c>
      <c r="R3111" s="0" t="n">
        <v>433</v>
      </c>
      <c r="S3111" s="0" t="n">
        <v>0</v>
      </c>
      <c r="T3111" s="0" t="n">
        <v>0</v>
      </c>
      <c r="U3111" s="18" t="s">
        <v>130</v>
      </c>
      <c r="V3111" s="18" t="s">
        <v>156</v>
      </c>
      <c r="W3111" s="0" t="str">
        <f aca="false">IF(AND(X3111&gt;=6,X3111&lt;14),"A",IF(AND(X3111&gt;=14,X3111&lt;22),"B","C"))</f>
        <v>B</v>
      </c>
      <c r="X3111" s="18" t="n">
        <f aca="false">HOUR(H3111)</f>
        <v>14</v>
      </c>
      <c r="Y3111" s="18" t="n">
        <f aca="false">ROUND((I3111-H3111)*1440,0)</f>
        <v>33</v>
      </c>
      <c r="Z3111" s="18" t="n">
        <f aca="false">ROUND((J3111-I3111)*1440,0)</f>
        <v>10</v>
      </c>
      <c r="AA3111" s="18" t="n">
        <f aca="false">ROUND((K3111-J3111)*1440,0)</f>
        <v>24</v>
      </c>
      <c r="AB3111" s="18" t="n">
        <f aca="false">ROUND((L3111-K3111)*1440,0)</f>
        <v>7</v>
      </c>
      <c r="AC3111" s="18" t="n">
        <f aca="false">ROUND((M3111-L3111)*1440,0)</f>
        <v>12</v>
      </c>
      <c r="AD3111" s="18" t="n">
        <f aca="false">IF(N3111="","",ROUND((N3111-M3111)*1440,0))</f>
        <v>64</v>
      </c>
      <c r="AE3111" s="18" t="n">
        <f aca="false">IF(O3111="","",ROUND((O3111-N3111)*1440,0))</f>
        <v>177</v>
      </c>
      <c r="AF3111" s="18" t="n">
        <f aca="false">IF(P3111="","",ROUND((P3111-O3111)*1440,0))</f>
        <v>18</v>
      </c>
      <c r="AG3111" s="18" t="n">
        <f aca="false">IF(Q3111="","",ROUND((Q3111-P3111)*1440,0))</f>
        <v>28</v>
      </c>
      <c r="AH3111" s="18" t="n">
        <f aca="false">IF(Q3111="","",ROUND((Q3111-H3111)*1440,0))</f>
        <v>373</v>
      </c>
      <c r="AI3111" s="19" t="n">
        <f aca="false">ROUND(IF(O3111="",Assumptions!$B$25-K3111,O3111-K3111)*24,1)</f>
        <v>4.3</v>
      </c>
      <c r="AJ3111" s="20" t="n">
        <f aca="false">ROUND(MAX(N(Y3111)/Assumptions!$C$5, N(Z3111)/Assumptions!$C$6, N(AA3111)/Assumptions!$C$7, N(AB3111)/Assumptions!$C$8, N(AC3111)/Assumptions!$C$9, N(AD3111)/Assumptions!$C$10, N(AE3111)/Assumptions!$C$11, N(AF3111)/Assumptions!$C$12, N(AG3111)/Assumptions!$C$13),3)</f>
        <v>3.933</v>
      </c>
      <c r="AK3111" s="0" t="str">
        <f aca="false">IF(OR(U3111="Pending",U3111="On Hold"),"Open GRN (awaiting)",IF(AJ3111&lt;=1,"Within SLA",IF(ROUND(N(Y3111)/Assumptions!$C$5,3)=AJ3111,"Gate Wait",IF(ROUND(N(Z3111)/Assumptions!$C$6,3)=AJ3111,"Dock Wait",IF(ROUND(N(AA3111)/Assumptions!$C$7,3)=AJ3111,"Unloading",IF(ROUND(N(AB3111)/Assumptions!$C$8,3)=AJ3111,"Unload-to-QC Wait",IF(ROUND(N(AC3111)/Assumptions!$C$9,3)=AJ3111,"QC",IF(ROUND(N(AD3111)/Assumptions!$C$10,3)=AJ3111,"QC-to-GRN Wait",IF(ROUND(N(AE3111)/Assumptions!$C$11,3)=AJ3111,"GRN Processing",IF(ROUND(N(AF3111)/Assumptions!$C$12,3)=AJ3111,"GRN-to-Putaway Wait",IF(ROUND(N(AG3111)/Assumptions!$C$13,3)=AJ3111,"Putaway","Within SLA")))))))))))</f>
        <v>GRN Processing</v>
      </c>
    </row>
    <row r="3112" customFormat="false" ht="15" hidden="false" customHeight="false" outlineLevel="0" collapsed="false">
      <c r="A3112" s="0" t="s">
        <v>8814</v>
      </c>
      <c r="B3112" s="0" t="s">
        <v>8815</v>
      </c>
      <c r="C3112" s="0" t="s">
        <v>175</v>
      </c>
      <c r="D3112" s="0" t="s">
        <v>119</v>
      </c>
      <c r="E3112" s="0" t="s">
        <v>8816</v>
      </c>
      <c r="F3112" s="0" t="s">
        <v>121</v>
      </c>
      <c r="G3112" s="0" t="s">
        <v>122</v>
      </c>
      <c r="H3112" s="17" t="n">
        <v>46279.5965277778</v>
      </c>
      <c r="I3112" s="17" t="n">
        <v>46279.6055555556</v>
      </c>
      <c r="J3112" s="17" t="n">
        <v>46279.6118055556</v>
      </c>
      <c r="K3112" s="17" t="n">
        <v>46279.6659722222</v>
      </c>
      <c r="L3112" s="17" t="n">
        <v>46279.6770833333</v>
      </c>
      <c r="M3112" s="17" t="n">
        <v>46279.7</v>
      </c>
      <c r="N3112" s="17" t="n">
        <v>46279.7131944444</v>
      </c>
      <c r="O3112" s="17" t="n">
        <v>46279.76875</v>
      </c>
      <c r="P3112" s="17" t="n">
        <v>46279.7701388889</v>
      </c>
      <c r="Q3112" s="17" t="n">
        <v>46279.7944444444</v>
      </c>
      <c r="R3112" s="0" t="n">
        <v>999</v>
      </c>
      <c r="S3112" s="0" t="n">
        <v>0</v>
      </c>
      <c r="T3112" s="0" t="n">
        <v>0</v>
      </c>
      <c r="U3112" s="18" t="s">
        <v>130</v>
      </c>
      <c r="V3112" s="18" t="s">
        <v>144</v>
      </c>
      <c r="W3112" s="0" t="str">
        <f aca="false">IF(AND(X3112&gt;=6,X3112&lt;14),"A",IF(AND(X3112&gt;=14,X3112&lt;22),"B","C"))</f>
        <v>B</v>
      </c>
      <c r="X3112" s="18" t="n">
        <f aca="false">HOUR(H3112)</f>
        <v>14</v>
      </c>
      <c r="Y3112" s="18" t="n">
        <f aca="false">ROUND((I3112-H3112)*1440,0)</f>
        <v>13</v>
      </c>
      <c r="Z3112" s="18" t="n">
        <f aca="false">ROUND((J3112-I3112)*1440,0)</f>
        <v>9</v>
      </c>
      <c r="AA3112" s="18" t="n">
        <f aca="false">ROUND((K3112-J3112)*1440,0)</f>
        <v>78</v>
      </c>
      <c r="AB3112" s="18" t="n">
        <f aca="false">ROUND((L3112-K3112)*1440,0)</f>
        <v>16</v>
      </c>
      <c r="AC3112" s="18" t="n">
        <f aca="false">ROUND((M3112-L3112)*1440,0)</f>
        <v>33</v>
      </c>
      <c r="AD3112" s="18" t="n">
        <f aca="false">IF(N3112="","",ROUND((N3112-M3112)*1440,0))</f>
        <v>19</v>
      </c>
      <c r="AE3112" s="18" t="n">
        <f aca="false">IF(O3112="","",ROUND((O3112-N3112)*1440,0))</f>
        <v>80</v>
      </c>
      <c r="AF3112" s="18" t="n">
        <f aca="false">IF(P3112="","",ROUND((P3112-O3112)*1440,0))</f>
        <v>2</v>
      </c>
      <c r="AG3112" s="18" t="n">
        <f aca="false">IF(Q3112="","",ROUND((Q3112-P3112)*1440,0))</f>
        <v>35</v>
      </c>
      <c r="AH3112" s="18" t="n">
        <f aca="false">IF(Q3112="","",ROUND((Q3112-H3112)*1440,0))</f>
        <v>285</v>
      </c>
      <c r="AI3112" s="19" t="n">
        <f aca="false">ROUND(IF(O3112="",Assumptions!$B$25-K3112,O3112-K3112)*24,1)</f>
        <v>2.5</v>
      </c>
      <c r="AJ3112" s="20" t="n">
        <f aca="false">ROUND(MAX(N(Y3112)/Assumptions!$C$5, N(Z3112)/Assumptions!$C$6, N(AA3112)/Assumptions!$C$7, N(AB3112)/Assumptions!$C$8, N(AC3112)/Assumptions!$C$9, N(AD3112)/Assumptions!$C$10, N(AE3112)/Assumptions!$C$11, N(AF3112)/Assumptions!$C$12, N(AG3112)/Assumptions!$C$13),3)</f>
        <v>1.778</v>
      </c>
      <c r="AK3112" s="0" t="str">
        <f aca="false">IF(OR(U3112="Pending",U3112="On Hold"),"Open GRN (awaiting)",IF(AJ3112&lt;=1,"Within SLA",IF(ROUND(N(Y3112)/Assumptions!$C$5,3)=AJ3112,"Gate Wait",IF(ROUND(N(Z3112)/Assumptions!$C$6,3)=AJ3112,"Dock Wait",IF(ROUND(N(AA3112)/Assumptions!$C$7,3)=AJ3112,"Unloading",IF(ROUND(N(AB3112)/Assumptions!$C$8,3)=AJ3112,"Unload-to-QC Wait",IF(ROUND(N(AC3112)/Assumptions!$C$9,3)=AJ3112,"QC",IF(ROUND(N(AD3112)/Assumptions!$C$10,3)=AJ3112,"QC-to-GRN Wait",IF(ROUND(N(AE3112)/Assumptions!$C$11,3)=AJ3112,"GRN Processing",IF(ROUND(N(AF3112)/Assumptions!$C$12,3)=AJ3112,"GRN-to-Putaway Wait",IF(ROUND(N(AG3112)/Assumptions!$C$13,3)=AJ3112,"Putaway","Within SLA")))))))))))</f>
        <v>GRN Processing</v>
      </c>
    </row>
    <row r="3113" customFormat="false" ht="15" hidden="false" customHeight="false" outlineLevel="0" collapsed="false">
      <c r="A3113" s="0" t="s">
        <v>8817</v>
      </c>
      <c r="B3113" s="0" t="s">
        <v>8818</v>
      </c>
      <c r="C3113" s="0" t="s">
        <v>153</v>
      </c>
      <c r="D3113" s="0" t="s">
        <v>135</v>
      </c>
      <c r="E3113" s="0" t="s">
        <v>8819</v>
      </c>
      <c r="F3113" s="0" t="s">
        <v>155</v>
      </c>
      <c r="G3113" s="0" t="s">
        <v>138</v>
      </c>
      <c r="H3113" s="17" t="n">
        <v>46279.61875</v>
      </c>
      <c r="I3113" s="17" t="n">
        <v>46279.6486111111</v>
      </c>
      <c r="J3113" s="17" t="n">
        <v>46279.65625</v>
      </c>
      <c r="K3113" s="17" t="n">
        <v>46279.6840277778</v>
      </c>
      <c r="L3113" s="17" t="n">
        <v>46279.6881944445</v>
      </c>
      <c r="M3113" s="17" t="n">
        <v>46279.7159722222</v>
      </c>
      <c r="N3113" s="17" t="n">
        <v>46279.7784722222</v>
      </c>
      <c r="O3113" s="17" t="n">
        <v>46279.8548611111</v>
      </c>
      <c r="P3113" s="17" t="n">
        <v>46279.8680555556</v>
      </c>
      <c r="Q3113" s="17" t="n">
        <v>46279.8784722222</v>
      </c>
      <c r="R3113" s="0" t="n">
        <v>603</v>
      </c>
      <c r="S3113" s="0" t="n">
        <v>0</v>
      </c>
      <c r="T3113" s="0" t="n">
        <v>0</v>
      </c>
      <c r="U3113" s="18" t="s">
        <v>130</v>
      </c>
      <c r="V3113" s="18" t="s">
        <v>144</v>
      </c>
      <c r="W3113" s="0" t="str">
        <f aca="false">IF(AND(X3113&gt;=6,X3113&lt;14),"A",IF(AND(X3113&gt;=14,X3113&lt;22),"B","C"))</f>
        <v>B</v>
      </c>
      <c r="X3113" s="18" t="n">
        <f aca="false">HOUR(H3113)</f>
        <v>14</v>
      </c>
      <c r="Y3113" s="18" t="n">
        <f aca="false">ROUND((I3113-H3113)*1440,0)</f>
        <v>43</v>
      </c>
      <c r="Z3113" s="18" t="n">
        <f aca="false">ROUND((J3113-I3113)*1440,0)</f>
        <v>11</v>
      </c>
      <c r="AA3113" s="18" t="n">
        <f aca="false">ROUND((K3113-J3113)*1440,0)</f>
        <v>40</v>
      </c>
      <c r="AB3113" s="18" t="n">
        <f aca="false">ROUND((L3113-K3113)*1440,0)</f>
        <v>6</v>
      </c>
      <c r="AC3113" s="18" t="n">
        <f aca="false">ROUND((M3113-L3113)*1440,0)</f>
        <v>40</v>
      </c>
      <c r="AD3113" s="18" t="n">
        <f aca="false">IF(N3113="","",ROUND((N3113-M3113)*1440,0))</f>
        <v>90</v>
      </c>
      <c r="AE3113" s="18" t="n">
        <f aca="false">IF(O3113="","",ROUND((O3113-N3113)*1440,0))</f>
        <v>110</v>
      </c>
      <c r="AF3113" s="18" t="n">
        <f aca="false">IF(P3113="","",ROUND((P3113-O3113)*1440,0))</f>
        <v>19</v>
      </c>
      <c r="AG3113" s="18" t="n">
        <f aca="false">IF(Q3113="","",ROUND((Q3113-P3113)*1440,0))</f>
        <v>15</v>
      </c>
      <c r="AH3113" s="18" t="n">
        <f aca="false">IF(Q3113="","",ROUND((Q3113-H3113)*1440,0))</f>
        <v>374</v>
      </c>
      <c r="AI3113" s="19" t="n">
        <f aca="false">ROUND(IF(O3113="",Assumptions!$B$25-K3113,O3113-K3113)*24,1)</f>
        <v>4.1</v>
      </c>
      <c r="AJ3113" s="20" t="n">
        <f aca="false">ROUND(MAX(N(Y3113)/Assumptions!$C$5, N(Z3113)/Assumptions!$C$6, N(AA3113)/Assumptions!$C$7, N(AB3113)/Assumptions!$C$8, N(AC3113)/Assumptions!$C$9, N(AD3113)/Assumptions!$C$10, N(AE3113)/Assumptions!$C$11, N(AF3113)/Assumptions!$C$12, N(AG3113)/Assumptions!$C$13),3)</f>
        <v>3</v>
      </c>
      <c r="AK3113" s="0" t="str">
        <f aca="false">IF(OR(U3113="Pending",U3113="On Hold"),"Open GRN (awaiting)",IF(AJ3113&lt;=1,"Within SLA",IF(ROUND(N(Y3113)/Assumptions!$C$5,3)=AJ3113,"Gate Wait",IF(ROUND(N(Z3113)/Assumptions!$C$6,3)=AJ3113,"Dock Wait",IF(ROUND(N(AA3113)/Assumptions!$C$7,3)=AJ3113,"Unloading",IF(ROUND(N(AB3113)/Assumptions!$C$8,3)=AJ3113,"Unload-to-QC Wait",IF(ROUND(N(AC3113)/Assumptions!$C$9,3)=AJ3113,"QC",IF(ROUND(N(AD3113)/Assumptions!$C$10,3)=AJ3113,"QC-to-GRN Wait",IF(ROUND(N(AE3113)/Assumptions!$C$11,3)=AJ3113,"GRN Processing",IF(ROUND(N(AF3113)/Assumptions!$C$12,3)=AJ3113,"GRN-to-Putaway Wait",IF(ROUND(N(AG3113)/Assumptions!$C$13,3)=AJ3113,"Putaway","Within SLA")))))))))))</f>
        <v>QC-to-GRN Wait</v>
      </c>
    </row>
    <row r="3114" customFormat="false" ht="15" hidden="false" customHeight="false" outlineLevel="0" collapsed="false">
      <c r="A3114" s="0" t="s">
        <v>8820</v>
      </c>
      <c r="B3114" s="0" t="s">
        <v>8821</v>
      </c>
      <c r="C3114" s="0" t="s">
        <v>153</v>
      </c>
      <c r="D3114" s="0" t="s">
        <v>135</v>
      </c>
      <c r="E3114" s="0" t="s">
        <v>8822</v>
      </c>
      <c r="F3114" s="0" t="s">
        <v>155</v>
      </c>
      <c r="G3114" s="0" t="s">
        <v>178</v>
      </c>
      <c r="H3114" s="17" t="n">
        <v>46279.6333333333</v>
      </c>
      <c r="I3114" s="17" t="n">
        <v>46279.6826388889</v>
      </c>
      <c r="J3114" s="17" t="n">
        <v>46279.6868055556</v>
      </c>
      <c r="K3114" s="17" t="n">
        <v>46279.7201388889</v>
      </c>
      <c r="L3114" s="17" t="n">
        <v>46279.7243055556</v>
      </c>
      <c r="M3114" s="17" t="n">
        <v>46279.7548611111</v>
      </c>
      <c r="N3114" s="17" t="n">
        <v>46279.9451388889</v>
      </c>
      <c r="O3114" s="17" t="n">
        <v>46280.0298611111</v>
      </c>
      <c r="P3114" s="17" t="n">
        <v>46280.0736111111</v>
      </c>
      <c r="Q3114" s="17" t="n">
        <v>46280.0854166667</v>
      </c>
      <c r="R3114" s="0" t="n">
        <v>160</v>
      </c>
      <c r="S3114" s="0" t="n">
        <v>8</v>
      </c>
      <c r="T3114" s="0" t="n">
        <v>0</v>
      </c>
      <c r="U3114" s="18" t="s">
        <v>123</v>
      </c>
      <c r="V3114" s="18" t="s">
        <v>144</v>
      </c>
      <c r="W3114" s="0" t="str">
        <f aca="false">IF(AND(X3114&gt;=6,X3114&lt;14),"A",IF(AND(X3114&gt;=14,X3114&lt;22),"B","C"))</f>
        <v>B</v>
      </c>
      <c r="X3114" s="18" t="n">
        <f aca="false">HOUR(H3114)</f>
        <v>15</v>
      </c>
      <c r="Y3114" s="18" t="n">
        <f aca="false">ROUND((I3114-H3114)*1440,0)</f>
        <v>71</v>
      </c>
      <c r="Z3114" s="18" t="n">
        <f aca="false">ROUND((J3114-I3114)*1440,0)</f>
        <v>6</v>
      </c>
      <c r="AA3114" s="18" t="n">
        <f aca="false">ROUND((K3114-J3114)*1440,0)</f>
        <v>48</v>
      </c>
      <c r="AB3114" s="18" t="n">
        <f aca="false">ROUND((L3114-K3114)*1440,0)</f>
        <v>6</v>
      </c>
      <c r="AC3114" s="18" t="n">
        <f aca="false">ROUND((M3114-L3114)*1440,0)</f>
        <v>44</v>
      </c>
      <c r="AD3114" s="18" t="n">
        <f aca="false">IF(N3114="","",ROUND((N3114-M3114)*1440,0))</f>
        <v>274</v>
      </c>
      <c r="AE3114" s="18" t="n">
        <f aca="false">IF(O3114="","",ROUND((O3114-N3114)*1440,0))</f>
        <v>122</v>
      </c>
      <c r="AF3114" s="18" t="n">
        <f aca="false">IF(P3114="","",ROUND((P3114-O3114)*1440,0))</f>
        <v>63</v>
      </c>
      <c r="AG3114" s="18" t="n">
        <f aca="false">IF(Q3114="","",ROUND((Q3114-P3114)*1440,0))</f>
        <v>17</v>
      </c>
      <c r="AH3114" s="18" t="n">
        <f aca="false">IF(Q3114="","",ROUND((Q3114-H3114)*1440,0))</f>
        <v>651</v>
      </c>
      <c r="AI3114" s="19" t="n">
        <f aca="false">ROUND(IF(O3114="",Assumptions!$B$25-K3114,O3114-K3114)*24,1)</f>
        <v>7.4</v>
      </c>
      <c r="AJ3114" s="20" t="n">
        <f aca="false">ROUND(MAX(N(Y3114)/Assumptions!$C$5, N(Z3114)/Assumptions!$C$6, N(AA3114)/Assumptions!$C$7, N(AB3114)/Assumptions!$C$8, N(AC3114)/Assumptions!$C$9, N(AD3114)/Assumptions!$C$10, N(AE3114)/Assumptions!$C$11, N(AF3114)/Assumptions!$C$12, N(AG3114)/Assumptions!$C$13),3)</f>
        <v>9.133</v>
      </c>
      <c r="AK3114" s="0" t="str">
        <f aca="false">IF(OR(U3114="Pending",U3114="On Hold"),"Open GRN (awaiting)",IF(AJ3114&lt;=1,"Within SLA",IF(ROUND(N(Y3114)/Assumptions!$C$5,3)=AJ3114,"Gate Wait",IF(ROUND(N(Z3114)/Assumptions!$C$6,3)=AJ3114,"Dock Wait",IF(ROUND(N(AA3114)/Assumptions!$C$7,3)=AJ3114,"Unloading",IF(ROUND(N(AB3114)/Assumptions!$C$8,3)=AJ3114,"Unload-to-QC Wait",IF(ROUND(N(AC3114)/Assumptions!$C$9,3)=AJ3114,"QC",IF(ROUND(N(AD3114)/Assumptions!$C$10,3)=AJ3114,"QC-to-GRN Wait",IF(ROUND(N(AE3114)/Assumptions!$C$11,3)=AJ3114,"GRN Processing",IF(ROUND(N(AF3114)/Assumptions!$C$12,3)=AJ3114,"GRN-to-Putaway Wait",IF(ROUND(N(AG3114)/Assumptions!$C$13,3)=AJ3114,"Putaway","Within SLA")))))))))))</f>
        <v>QC-to-GRN Wait</v>
      </c>
    </row>
    <row r="3115" customFormat="false" ht="15" hidden="false" customHeight="false" outlineLevel="0" collapsed="false">
      <c r="A3115" s="0" t="s">
        <v>8823</v>
      </c>
      <c r="B3115" s="0" t="s">
        <v>8824</v>
      </c>
      <c r="C3115" s="0" t="s">
        <v>252</v>
      </c>
      <c r="D3115" s="0" t="s">
        <v>119</v>
      </c>
      <c r="E3115" s="0" t="s">
        <v>8825</v>
      </c>
      <c r="F3115" s="0" t="s">
        <v>155</v>
      </c>
      <c r="G3115" s="0" t="s">
        <v>122</v>
      </c>
      <c r="H3115" s="17" t="n">
        <v>46279.6881944445</v>
      </c>
      <c r="I3115" s="17" t="n">
        <v>46279.6965277778</v>
      </c>
      <c r="J3115" s="17" t="n">
        <v>46279.7</v>
      </c>
      <c r="K3115" s="17" t="n">
        <v>46279.7125</v>
      </c>
      <c r="L3115" s="17" t="n">
        <v>46279.7326388889</v>
      </c>
      <c r="M3115" s="17" t="n">
        <v>46279.7451388889</v>
      </c>
      <c r="N3115" s="17" t="n">
        <v>46279.7534722222</v>
      </c>
      <c r="O3115" s="17" t="n">
        <v>46279.7881944445</v>
      </c>
      <c r="P3115" s="17" t="n">
        <v>46279.81875</v>
      </c>
      <c r="Q3115" s="17" t="n">
        <v>46279.8319444444</v>
      </c>
      <c r="R3115" s="0" t="n">
        <v>177</v>
      </c>
      <c r="S3115" s="0" t="n">
        <v>0</v>
      </c>
      <c r="T3115" s="0" t="n">
        <v>0</v>
      </c>
      <c r="U3115" s="18" t="s">
        <v>130</v>
      </c>
      <c r="V3115" s="18" t="s">
        <v>139</v>
      </c>
      <c r="W3115" s="0" t="str">
        <f aca="false">IF(AND(X3115&gt;=6,X3115&lt;14),"A",IF(AND(X3115&gt;=14,X3115&lt;22),"B","C"))</f>
        <v>B</v>
      </c>
      <c r="X3115" s="18" t="n">
        <f aca="false">HOUR(H3115)</f>
        <v>16</v>
      </c>
      <c r="Y3115" s="18" t="n">
        <f aca="false">ROUND((I3115-H3115)*1440,0)</f>
        <v>12</v>
      </c>
      <c r="Z3115" s="18" t="n">
        <f aca="false">ROUND((J3115-I3115)*1440,0)</f>
        <v>5</v>
      </c>
      <c r="AA3115" s="18" t="n">
        <f aca="false">ROUND((K3115-J3115)*1440,0)</f>
        <v>18</v>
      </c>
      <c r="AB3115" s="18" t="n">
        <f aca="false">ROUND((L3115-K3115)*1440,0)</f>
        <v>29</v>
      </c>
      <c r="AC3115" s="18" t="n">
        <f aca="false">ROUND((M3115-L3115)*1440,0)</f>
        <v>18</v>
      </c>
      <c r="AD3115" s="18" t="n">
        <f aca="false">IF(N3115="","",ROUND((N3115-M3115)*1440,0))</f>
        <v>12</v>
      </c>
      <c r="AE3115" s="18" t="n">
        <f aca="false">IF(O3115="","",ROUND((O3115-N3115)*1440,0))</f>
        <v>50</v>
      </c>
      <c r="AF3115" s="18" t="n">
        <f aca="false">IF(P3115="","",ROUND((P3115-O3115)*1440,0))</f>
        <v>44</v>
      </c>
      <c r="AG3115" s="18" t="n">
        <f aca="false">IF(Q3115="","",ROUND((Q3115-P3115)*1440,0))</f>
        <v>19</v>
      </c>
      <c r="AH3115" s="18" t="n">
        <f aca="false">IF(Q3115="","",ROUND((Q3115-H3115)*1440,0))</f>
        <v>207</v>
      </c>
      <c r="AI3115" s="19" t="n">
        <f aca="false">ROUND(IF(O3115="",Assumptions!$B$25-K3115,O3115-K3115)*24,1)</f>
        <v>1.8</v>
      </c>
      <c r="AJ3115" s="20" t="n">
        <f aca="false">ROUND(MAX(N(Y3115)/Assumptions!$C$5, N(Z3115)/Assumptions!$C$6, N(AA3115)/Assumptions!$C$7, N(AB3115)/Assumptions!$C$8, N(AC3115)/Assumptions!$C$9, N(AD3115)/Assumptions!$C$10, N(AE3115)/Assumptions!$C$11, N(AF3115)/Assumptions!$C$12, N(AG3115)/Assumptions!$C$13),3)</f>
        <v>2.2</v>
      </c>
      <c r="AK3115" s="0" t="str">
        <f aca="false">IF(OR(U3115="Pending",U3115="On Hold"),"Open GRN (awaiting)",IF(AJ3115&lt;=1,"Within SLA",IF(ROUND(N(Y3115)/Assumptions!$C$5,3)=AJ3115,"Gate Wait",IF(ROUND(N(Z3115)/Assumptions!$C$6,3)=AJ3115,"Dock Wait",IF(ROUND(N(AA3115)/Assumptions!$C$7,3)=AJ3115,"Unloading",IF(ROUND(N(AB3115)/Assumptions!$C$8,3)=AJ3115,"Unload-to-QC Wait",IF(ROUND(N(AC3115)/Assumptions!$C$9,3)=AJ3115,"QC",IF(ROUND(N(AD3115)/Assumptions!$C$10,3)=AJ3115,"QC-to-GRN Wait",IF(ROUND(N(AE3115)/Assumptions!$C$11,3)=AJ3115,"GRN Processing",IF(ROUND(N(AF3115)/Assumptions!$C$12,3)=AJ3115,"GRN-to-Putaway Wait",IF(ROUND(N(AG3115)/Assumptions!$C$13,3)=AJ3115,"Putaway","Within SLA")))))))))))</f>
        <v>GRN-to-Putaway Wait</v>
      </c>
    </row>
    <row r="3116" customFormat="false" ht="15" hidden="false" customHeight="false" outlineLevel="0" collapsed="false">
      <c r="A3116" s="0" t="s">
        <v>8826</v>
      </c>
      <c r="B3116" s="0" t="s">
        <v>8827</v>
      </c>
      <c r="C3116" s="0" t="s">
        <v>252</v>
      </c>
      <c r="D3116" s="0" t="s">
        <v>147</v>
      </c>
      <c r="E3116" s="0" t="s">
        <v>4066</v>
      </c>
      <c r="F3116" s="0" t="s">
        <v>149</v>
      </c>
      <c r="G3116" s="0" t="s">
        <v>150</v>
      </c>
      <c r="H3116" s="17" t="n">
        <v>46279.6902777778</v>
      </c>
      <c r="I3116" s="17" t="n">
        <v>46279.7055555556</v>
      </c>
      <c r="J3116" s="17" t="n">
        <v>46279.7125</v>
      </c>
      <c r="K3116" s="17" t="n">
        <v>46279.7333333333</v>
      </c>
      <c r="L3116" s="17" t="n">
        <v>46279.7486111111</v>
      </c>
      <c r="M3116" s="17" t="n">
        <v>46279.7701388889</v>
      </c>
      <c r="N3116" s="17" t="n">
        <v>46279.7833333333</v>
      </c>
      <c r="O3116" s="17" t="n">
        <v>46279.8319444444</v>
      </c>
      <c r="P3116" s="17" t="n">
        <v>46279.8458333333</v>
      </c>
      <c r="Q3116" s="17" t="n">
        <v>46279.8590277778</v>
      </c>
      <c r="R3116" s="0" t="n">
        <v>399</v>
      </c>
      <c r="S3116" s="0" t="n">
        <v>0</v>
      </c>
      <c r="T3116" s="0" t="n">
        <v>0</v>
      </c>
      <c r="U3116" s="18" t="s">
        <v>130</v>
      </c>
      <c r="V3116" s="18" t="s">
        <v>156</v>
      </c>
      <c r="W3116" s="0" t="str">
        <f aca="false">IF(AND(X3116&gt;=6,X3116&lt;14),"A",IF(AND(X3116&gt;=14,X3116&lt;22),"B","C"))</f>
        <v>B</v>
      </c>
      <c r="X3116" s="18" t="n">
        <f aca="false">HOUR(H3116)</f>
        <v>16</v>
      </c>
      <c r="Y3116" s="18" t="n">
        <f aca="false">ROUND((I3116-H3116)*1440,0)</f>
        <v>22</v>
      </c>
      <c r="Z3116" s="18" t="n">
        <f aca="false">ROUND((J3116-I3116)*1440,0)</f>
        <v>10</v>
      </c>
      <c r="AA3116" s="18" t="n">
        <f aca="false">ROUND((K3116-J3116)*1440,0)</f>
        <v>30</v>
      </c>
      <c r="AB3116" s="18" t="n">
        <f aca="false">ROUND((L3116-K3116)*1440,0)</f>
        <v>22</v>
      </c>
      <c r="AC3116" s="18" t="n">
        <f aca="false">ROUND((M3116-L3116)*1440,0)</f>
        <v>31</v>
      </c>
      <c r="AD3116" s="18" t="n">
        <f aca="false">IF(N3116="","",ROUND((N3116-M3116)*1440,0))</f>
        <v>19</v>
      </c>
      <c r="AE3116" s="18" t="n">
        <f aca="false">IF(O3116="","",ROUND((O3116-N3116)*1440,0))</f>
        <v>70</v>
      </c>
      <c r="AF3116" s="18" t="n">
        <f aca="false">IF(P3116="","",ROUND((P3116-O3116)*1440,0))</f>
        <v>20</v>
      </c>
      <c r="AG3116" s="18" t="n">
        <f aca="false">IF(Q3116="","",ROUND((Q3116-P3116)*1440,0))</f>
        <v>19</v>
      </c>
      <c r="AH3116" s="18" t="n">
        <f aca="false">IF(Q3116="","",ROUND((Q3116-H3116)*1440,0))</f>
        <v>243</v>
      </c>
      <c r="AI3116" s="19" t="n">
        <f aca="false">ROUND(IF(O3116="",Assumptions!$B$25-K3116,O3116-K3116)*24,1)</f>
        <v>2.4</v>
      </c>
      <c r="AJ3116" s="20" t="n">
        <f aca="false">ROUND(MAX(N(Y3116)/Assumptions!$C$5, N(Z3116)/Assumptions!$C$6, N(AA3116)/Assumptions!$C$7, N(AB3116)/Assumptions!$C$8, N(AC3116)/Assumptions!$C$9, N(AD3116)/Assumptions!$C$10, N(AE3116)/Assumptions!$C$11, N(AF3116)/Assumptions!$C$12, N(AG3116)/Assumptions!$C$13),3)</f>
        <v>1.556</v>
      </c>
      <c r="AK3116" s="0" t="str">
        <f aca="false">IF(OR(U3116="Pending",U3116="On Hold"),"Open GRN (awaiting)",IF(AJ3116&lt;=1,"Within SLA",IF(ROUND(N(Y3116)/Assumptions!$C$5,3)=AJ3116,"Gate Wait",IF(ROUND(N(Z3116)/Assumptions!$C$6,3)=AJ3116,"Dock Wait",IF(ROUND(N(AA3116)/Assumptions!$C$7,3)=AJ3116,"Unloading",IF(ROUND(N(AB3116)/Assumptions!$C$8,3)=AJ3116,"Unload-to-QC Wait",IF(ROUND(N(AC3116)/Assumptions!$C$9,3)=AJ3116,"QC",IF(ROUND(N(AD3116)/Assumptions!$C$10,3)=AJ3116,"QC-to-GRN Wait",IF(ROUND(N(AE3116)/Assumptions!$C$11,3)=AJ3116,"GRN Processing",IF(ROUND(N(AF3116)/Assumptions!$C$12,3)=AJ3116,"GRN-to-Putaway Wait",IF(ROUND(N(AG3116)/Assumptions!$C$13,3)=AJ3116,"Putaway","Within SLA")))))))))))</f>
        <v>GRN Processing</v>
      </c>
    </row>
    <row r="3117" customFormat="false" ht="15" hidden="false" customHeight="false" outlineLevel="0" collapsed="false">
      <c r="A3117" s="0" t="s">
        <v>8828</v>
      </c>
      <c r="B3117" s="0" t="s">
        <v>8829</v>
      </c>
      <c r="C3117" s="0" t="s">
        <v>218</v>
      </c>
      <c r="D3117" s="0" t="s">
        <v>147</v>
      </c>
      <c r="E3117" s="0" t="s">
        <v>7579</v>
      </c>
      <c r="F3117" s="0" t="s">
        <v>121</v>
      </c>
      <c r="G3117" s="0" t="s">
        <v>150</v>
      </c>
      <c r="H3117" s="17" t="n">
        <v>46279.6930555556</v>
      </c>
      <c r="I3117" s="17" t="n">
        <v>46279.7201388889</v>
      </c>
      <c r="J3117" s="17" t="n">
        <v>46279.7263888889</v>
      </c>
      <c r="K3117" s="17" t="n">
        <v>46279.7583333333</v>
      </c>
      <c r="L3117" s="17" t="n">
        <v>46279.7673611111</v>
      </c>
      <c r="M3117" s="17" t="n">
        <v>46279.7826388889</v>
      </c>
      <c r="N3117" s="17" t="n">
        <v>46279.8277777778</v>
      </c>
      <c r="O3117" s="17" t="n">
        <v>46279.8451388889</v>
      </c>
      <c r="P3117" s="17" t="n">
        <v>46279.8506944445</v>
      </c>
      <c r="Q3117" s="17" t="n">
        <v>46279.8756944445</v>
      </c>
      <c r="R3117" s="0" t="n">
        <v>542</v>
      </c>
      <c r="S3117" s="0" t="n">
        <v>0</v>
      </c>
      <c r="T3117" s="0" t="n">
        <v>0</v>
      </c>
      <c r="U3117" s="18" t="s">
        <v>130</v>
      </c>
      <c r="V3117" s="18" t="s">
        <v>131</v>
      </c>
      <c r="W3117" s="0" t="str">
        <f aca="false">IF(AND(X3117&gt;=6,X3117&lt;14),"A",IF(AND(X3117&gt;=14,X3117&lt;22),"B","C"))</f>
        <v>B</v>
      </c>
      <c r="X3117" s="18" t="n">
        <f aca="false">HOUR(H3117)</f>
        <v>16</v>
      </c>
      <c r="Y3117" s="18" t="n">
        <f aca="false">ROUND((I3117-H3117)*1440,0)</f>
        <v>39</v>
      </c>
      <c r="Z3117" s="18" t="n">
        <f aca="false">ROUND((J3117-I3117)*1440,0)</f>
        <v>9</v>
      </c>
      <c r="AA3117" s="18" t="n">
        <f aca="false">ROUND((K3117-J3117)*1440,0)</f>
        <v>46</v>
      </c>
      <c r="AB3117" s="18" t="n">
        <f aca="false">ROUND((L3117-K3117)*1440,0)</f>
        <v>13</v>
      </c>
      <c r="AC3117" s="18" t="n">
        <f aca="false">ROUND((M3117-L3117)*1440,0)</f>
        <v>22</v>
      </c>
      <c r="AD3117" s="18" t="n">
        <f aca="false">IF(N3117="","",ROUND((N3117-M3117)*1440,0))</f>
        <v>65</v>
      </c>
      <c r="AE3117" s="18" t="n">
        <f aca="false">IF(O3117="","",ROUND((O3117-N3117)*1440,0))</f>
        <v>25</v>
      </c>
      <c r="AF3117" s="18" t="n">
        <f aca="false">IF(P3117="","",ROUND((P3117-O3117)*1440,0))</f>
        <v>8</v>
      </c>
      <c r="AG3117" s="18" t="n">
        <f aca="false">IF(Q3117="","",ROUND((Q3117-P3117)*1440,0))</f>
        <v>36</v>
      </c>
      <c r="AH3117" s="18" t="n">
        <f aca="false">IF(Q3117="","",ROUND((Q3117-H3117)*1440,0))</f>
        <v>263</v>
      </c>
      <c r="AI3117" s="19" t="n">
        <f aca="false">ROUND(IF(O3117="",Assumptions!$B$25-K3117,O3117-K3117)*24,1)</f>
        <v>2.1</v>
      </c>
      <c r="AJ3117" s="20" t="n">
        <f aca="false">ROUND(MAX(N(Y3117)/Assumptions!$C$5, N(Z3117)/Assumptions!$C$6, N(AA3117)/Assumptions!$C$7, N(AB3117)/Assumptions!$C$8, N(AC3117)/Assumptions!$C$9, N(AD3117)/Assumptions!$C$10, N(AE3117)/Assumptions!$C$11, N(AF3117)/Assumptions!$C$12, N(AG3117)/Assumptions!$C$13),3)</f>
        <v>2.167</v>
      </c>
      <c r="AK3117" s="0" t="str">
        <f aca="false">IF(OR(U3117="Pending",U3117="On Hold"),"Open GRN (awaiting)",IF(AJ3117&lt;=1,"Within SLA",IF(ROUND(N(Y3117)/Assumptions!$C$5,3)=AJ3117,"Gate Wait",IF(ROUND(N(Z3117)/Assumptions!$C$6,3)=AJ3117,"Dock Wait",IF(ROUND(N(AA3117)/Assumptions!$C$7,3)=AJ3117,"Unloading",IF(ROUND(N(AB3117)/Assumptions!$C$8,3)=AJ3117,"Unload-to-QC Wait",IF(ROUND(N(AC3117)/Assumptions!$C$9,3)=AJ3117,"QC",IF(ROUND(N(AD3117)/Assumptions!$C$10,3)=AJ3117,"QC-to-GRN Wait",IF(ROUND(N(AE3117)/Assumptions!$C$11,3)=AJ3117,"GRN Processing",IF(ROUND(N(AF3117)/Assumptions!$C$12,3)=AJ3117,"GRN-to-Putaway Wait",IF(ROUND(N(AG3117)/Assumptions!$C$13,3)=AJ3117,"Putaway","Within SLA")))))))))))</f>
        <v>QC-to-GRN Wait</v>
      </c>
    </row>
    <row r="3118" customFormat="false" ht="15" hidden="false" customHeight="false" outlineLevel="0" collapsed="false">
      <c r="A3118" s="0" t="s">
        <v>8830</v>
      </c>
      <c r="B3118" s="0" t="s">
        <v>8831</v>
      </c>
      <c r="C3118" s="0" t="s">
        <v>252</v>
      </c>
      <c r="D3118" s="0" t="s">
        <v>119</v>
      </c>
      <c r="E3118" s="0" t="s">
        <v>8832</v>
      </c>
      <c r="F3118" s="0" t="s">
        <v>177</v>
      </c>
      <c r="G3118" s="0" t="s">
        <v>129</v>
      </c>
      <c r="H3118" s="17" t="n">
        <v>46279.6951388889</v>
      </c>
      <c r="I3118" s="17" t="n">
        <v>46279.7402777778</v>
      </c>
      <c r="J3118" s="17" t="n">
        <v>46279.75</v>
      </c>
      <c r="K3118" s="17" t="n">
        <v>46279.7694444444</v>
      </c>
      <c r="L3118" s="17" t="n">
        <v>46279.7847222222</v>
      </c>
      <c r="M3118" s="17" t="n">
        <v>46279.8319444444</v>
      </c>
      <c r="N3118" s="17" t="n">
        <v>46279.8979166667</v>
      </c>
      <c r="O3118" s="17" t="n">
        <v>46279.9326388889</v>
      </c>
      <c r="P3118" s="17" t="n">
        <v>46279.9430555556</v>
      </c>
      <c r="Q3118" s="17" t="n">
        <v>46279.9868055556</v>
      </c>
      <c r="R3118" s="0" t="n">
        <v>500</v>
      </c>
      <c r="S3118" s="0" t="n">
        <v>16</v>
      </c>
      <c r="T3118" s="0" t="n">
        <v>0</v>
      </c>
      <c r="U3118" s="18" t="s">
        <v>123</v>
      </c>
      <c r="V3118" s="18" t="s">
        <v>82</v>
      </c>
      <c r="W3118" s="0" t="str">
        <f aca="false">IF(AND(X3118&gt;=6,X3118&lt;14),"A",IF(AND(X3118&gt;=14,X3118&lt;22),"B","C"))</f>
        <v>B</v>
      </c>
      <c r="X3118" s="18" t="n">
        <f aca="false">HOUR(H3118)</f>
        <v>16</v>
      </c>
      <c r="Y3118" s="18" t="n">
        <f aca="false">ROUND((I3118-H3118)*1440,0)</f>
        <v>65</v>
      </c>
      <c r="Z3118" s="18" t="n">
        <f aca="false">ROUND((J3118-I3118)*1440,0)</f>
        <v>14</v>
      </c>
      <c r="AA3118" s="18" t="n">
        <f aca="false">ROUND((K3118-J3118)*1440,0)</f>
        <v>28</v>
      </c>
      <c r="AB3118" s="18" t="n">
        <f aca="false">ROUND((L3118-K3118)*1440,0)</f>
        <v>22</v>
      </c>
      <c r="AC3118" s="18" t="n">
        <f aca="false">ROUND((M3118-L3118)*1440,0)</f>
        <v>68</v>
      </c>
      <c r="AD3118" s="18" t="n">
        <f aca="false">IF(N3118="","",ROUND((N3118-M3118)*1440,0))</f>
        <v>95</v>
      </c>
      <c r="AE3118" s="18" t="n">
        <f aca="false">IF(O3118="","",ROUND((O3118-N3118)*1440,0))</f>
        <v>50</v>
      </c>
      <c r="AF3118" s="18" t="n">
        <f aca="false">IF(P3118="","",ROUND((P3118-O3118)*1440,0))</f>
        <v>15</v>
      </c>
      <c r="AG3118" s="18" t="n">
        <f aca="false">IF(Q3118="","",ROUND((Q3118-P3118)*1440,0))</f>
        <v>63</v>
      </c>
      <c r="AH3118" s="18" t="n">
        <f aca="false">IF(Q3118="","",ROUND((Q3118-H3118)*1440,0))</f>
        <v>420</v>
      </c>
      <c r="AI3118" s="19" t="n">
        <f aca="false">ROUND(IF(O3118="",Assumptions!$B$25-K3118,O3118-K3118)*24,1)</f>
        <v>3.9</v>
      </c>
      <c r="AJ3118" s="20" t="n">
        <f aca="false">ROUND(MAX(N(Y3118)/Assumptions!$C$5, N(Z3118)/Assumptions!$C$6, N(AA3118)/Assumptions!$C$7, N(AB3118)/Assumptions!$C$8, N(AC3118)/Assumptions!$C$9, N(AD3118)/Assumptions!$C$10, N(AE3118)/Assumptions!$C$11, N(AF3118)/Assumptions!$C$12, N(AG3118)/Assumptions!$C$13),3)</f>
        <v>3.167</v>
      </c>
      <c r="AK3118" s="0" t="str">
        <f aca="false">IF(OR(U3118="Pending",U3118="On Hold"),"Open GRN (awaiting)",IF(AJ3118&lt;=1,"Within SLA",IF(ROUND(N(Y3118)/Assumptions!$C$5,3)=AJ3118,"Gate Wait",IF(ROUND(N(Z3118)/Assumptions!$C$6,3)=AJ3118,"Dock Wait",IF(ROUND(N(AA3118)/Assumptions!$C$7,3)=AJ3118,"Unloading",IF(ROUND(N(AB3118)/Assumptions!$C$8,3)=AJ3118,"Unload-to-QC Wait",IF(ROUND(N(AC3118)/Assumptions!$C$9,3)=AJ3118,"QC",IF(ROUND(N(AD3118)/Assumptions!$C$10,3)=AJ3118,"QC-to-GRN Wait",IF(ROUND(N(AE3118)/Assumptions!$C$11,3)=AJ3118,"GRN Processing",IF(ROUND(N(AF3118)/Assumptions!$C$12,3)=AJ3118,"GRN-to-Putaway Wait",IF(ROUND(N(AG3118)/Assumptions!$C$13,3)=AJ3118,"Putaway","Within SLA")))))))))))</f>
        <v>QC-to-GRN Wait</v>
      </c>
    </row>
    <row r="3119" customFormat="false" ht="15" hidden="false" customHeight="false" outlineLevel="0" collapsed="false">
      <c r="A3119" s="0" t="s">
        <v>8833</v>
      </c>
      <c r="B3119" s="0" t="s">
        <v>8834</v>
      </c>
      <c r="C3119" s="0" t="s">
        <v>118</v>
      </c>
      <c r="D3119" s="0" t="s">
        <v>135</v>
      </c>
      <c r="E3119" s="0" t="s">
        <v>8835</v>
      </c>
      <c r="F3119" s="0" t="s">
        <v>172</v>
      </c>
      <c r="G3119" s="0" t="s">
        <v>178</v>
      </c>
      <c r="H3119" s="17" t="n">
        <v>46279.7048611111</v>
      </c>
      <c r="I3119" s="17" t="n">
        <v>46279.7263888889</v>
      </c>
      <c r="J3119" s="17" t="n">
        <v>46279.7284722222</v>
      </c>
      <c r="K3119" s="17" t="n">
        <v>46279.75625</v>
      </c>
      <c r="L3119" s="17" t="n">
        <v>46279.7597222222</v>
      </c>
      <c r="M3119" s="17" t="n">
        <v>46279.7993055556</v>
      </c>
      <c r="N3119" s="17" t="n">
        <v>46279.85625</v>
      </c>
      <c r="O3119" s="17" t="n">
        <v>46280.0208333333</v>
      </c>
      <c r="P3119" s="17" t="n">
        <v>46280.0375</v>
      </c>
      <c r="Q3119" s="17" t="n">
        <v>46280.0506944444</v>
      </c>
      <c r="R3119" s="0" t="n">
        <v>239</v>
      </c>
      <c r="S3119" s="0" t="n">
        <v>0</v>
      </c>
      <c r="T3119" s="0" t="n">
        <v>0</v>
      </c>
      <c r="U3119" s="18" t="s">
        <v>130</v>
      </c>
      <c r="V3119" s="18" t="s">
        <v>131</v>
      </c>
      <c r="W3119" s="0" t="str">
        <f aca="false">IF(AND(X3119&gt;=6,X3119&lt;14),"A",IF(AND(X3119&gt;=14,X3119&lt;22),"B","C"))</f>
        <v>B</v>
      </c>
      <c r="X3119" s="18" t="n">
        <f aca="false">HOUR(H3119)</f>
        <v>16</v>
      </c>
      <c r="Y3119" s="18" t="n">
        <f aca="false">ROUND((I3119-H3119)*1440,0)</f>
        <v>31</v>
      </c>
      <c r="Z3119" s="18" t="n">
        <f aca="false">ROUND((J3119-I3119)*1440,0)</f>
        <v>3</v>
      </c>
      <c r="AA3119" s="18" t="n">
        <f aca="false">ROUND((K3119-J3119)*1440,0)</f>
        <v>40</v>
      </c>
      <c r="AB3119" s="18" t="n">
        <f aca="false">ROUND((L3119-K3119)*1440,0)</f>
        <v>5</v>
      </c>
      <c r="AC3119" s="18" t="n">
        <f aca="false">ROUND((M3119-L3119)*1440,0)</f>
        <v>57</v>
      </c>
      <c r="AD3119" s="18" t="n">
        <f aca="false">IF(N3119="","",ROUND((N3119-M3119)*1440,0))</f>
        <v>82</v>
      </c>
      <c r="AE3119" s="18" t="n">
        <f aca="false">IF(O3119="","",ROUND((O3119-N3119)*1440,0))</f>
        <v>237</v>
      </c>
      <c r="AF3119" s="18" t="n">
        <f aca="false">IF(P3119="","",ROUND((P3119-O3119)*1440,0))</f>
        <v>24</v>
      </c>
      <c r="AG3119" s="18" t="n">
        <f aca="false">IF(Q3119="","",ROUND((Q3119-P3119)*1440,0))</f>
        <v>19</v>
      </c>
      <c r="AH3119" s="18" t="n">
        <f aca="false">IF(Q3119="","",ROUND((Q3119-H3119)*1440,0))</f>
        <v>498</v>
      </c>
      <c r="AI3119" s="19" t="n">
        <f aca="false">ROUND(IF(O3119="",Assumptions!$B$25-K3119,O3119-K3119)*24,1)</f>
        <v>6.4</v>
      </c>
      <c r="AJ3119" s="20" t="n">
        <f aca="false">ROUND(MAX(N(Y3119)/Assumptions!$C$5, N(Z3119)/Assumptions!$C$6, N(AA3119)/Assumptions!$C$7, N(AB3119)/Assumptions!$C$8, N(AC3119)/Assumptions!$C$9, N(AD3119)/Assumptions!$C$10, N(AE3119)/Assumptions!$C$11, N(AF3119)/Assumptions!$C$12, N(AG3119)/Assumptions!$C$13),3)</f>
        <v>5.267</v>
      </c>
      <c r="AK3119" s="0" t="str">
        <f aca="false">IF(OR(U3119="Pending",U3119="On Hold"),"Open GRN (awaiting)",IF(AJ3119&lt;=1,"Within SLA",IF(ROUND(N(Y3119)/Assumptions!$C$5,3)=AJ3119,"Gate Wait",IF(ROUND(N(Z3119)/Assumptions!$C$6,3)=AJ3119,"Dock Wait",IF(ROUND(N(AA3119)/Assumptions!$C$7,3)=AJ3119,"Unloading",IF(ROUND(N(AB3119)/Assumptions!$C$8,3)=AJ3119,"Unload-to-QC Wait",IF(ROUND(N(AC3119)/Assumptions!$C$9,3)=AJ3119,"QC",IF(ROUND(N(AD3119)/Assumptions!$C$10,3)=AJ3119,"QC-to-GRN Wait",IF(ROUND(N(AE3119)/Assumptions!$C$11,3)=AJ3119,"GRN Processing",IF(ROUND(N(AF3119)/Assumptions!$C$12,3)=AJ3119,"GRN-to-Putaway Wait",IF(ROUND(N(AG3119)/Assumptions!$C$13,3)=AJ3119,"Putaway","Within SLA")))))))))))</f>
        <v>GRN Processing</v>
      </c>
    </row>
    <row r="3120" customFormat="false" ht="15" hidden="false" customHeight="false" outlineLevel="0" collapsed="false">
      <c r="A3120" s="0" t="s">
        <v>8836</v>
      </c>
      <c r="B3120" s="0" t="s">
        <v>8837</v>
      </c>
      <c r="C3120" s="0" t="s">
        <v>134</v>
      </c>
      <c r="D3120" s="0" t="s">
        <v>135</v>
      </c>
      <c r="E3120" s="0" t="s">
        <v>8838</v>
      </c>
      <c r="F3120" s="0" t="s">
        <v>149</v>
      </c>
      <c r="G3120" s="0" t="s">
        <v>178</v>
      </c>
      <c r="H3120" s="17" t="n">
        <v>46279.71875</v>
      </c>
      <c r="I3120" s="17" t="n">
        <v>46279.7506944445</v>
      </c>
      <c r="J3120" s="17" t="n">
        <v>46279.7604166667</v>
      </c>
      <c r="K3120" s="17" t="n">
        <v>46279.8298611111</v>
      </c>
      <c r="L3120" s="17" t="n">
        <v>46279.8326388889</v>
      </c>
      <c r="M3120" s="17" t="n">
        <v>46279.8548611111</v>
      </c>
      <c r="N3120" s="17" t="n">
        <v>46279.9680555556</v>
      </c>
      <c r="O3120" s="17" t="n">
        <v>46279.9784722222</v>
      </c>
      <c r="P3120" s="17" t="n">
        <v>46279.9930555556</v>
      </c>
      <c r="Q3120" s="17" t="n">
        <v>46280.0277777778</v>
      </c>
      <c r="R3120" s="0" t="n">
        <v>1111</v>
      </c>
      <c r="S3120" s="0" t="n">
        <v>0</v>
      </c>
      <c r="T3120" s="0" t="n">
        <v>7</v>
      </c>
      <c r="U3120" s="18" t="s">
        <v>123</v>
      </c>
      <c r="V3120" s="18" t="s">
        <v>82</v>
      </c>
      <c r="W3120" s="0" t="str">
        <f aca="false">IF(AND(X3120&gt;=6,X3120&lt;14),"A",IF(AND(X3120&gt;=14,X3120&lt;22),"B","C"))</f>
        <v>B</v>
      </c>
      <c r="X3120" s="18" t="n">
        <f aca="false">HOUR(H3120)</f>
        <v>17</v>
      </c>
      <c r="Y3120" s="18" t="n">
        <f aca="false">ROUND((I3120-H3120)*1440,0)</f>
        <v>46</v>
      </c>
      <c r="Z3120" s="18" t="n">
        <f aca="false">ROUND((J3120-I3120)*1440,0)</f>
        <v>14</v>
      </c>
      <c r="AA3120" s="18" t="n">
        <f aca="false">ROUND((K3120-J3120)*1440,0)</f>
        <v>100</v>
      </c>
      <c r="AB3120" s="18" t="n">
        <f aca="false">ROUND((L3120-K3120)*1440,0)</f>
        <v>4</v>
      </c>
      <c r="AC3120" s="18" t="n">
        <f aca="false">ROUND((M3120-L3120)*1440,0)</f>
        <v>32</v>
      </c>
      <c r="AD3120" s="18" t="n">
        <f aca="false">IF(N3120="","",ROUND((N3120-M3120)*1440,0))</f>
        <v>163</v>
      </c>
      <c r="AE3120" s="18" t="n">
        <f aca="false">IF(O3120="","",ROUND((O3120-N3120)*1440,0))</f>
        <v>15</v>
      </c>
      <c r="AF3120" s="18" t="n">
        <f aca="false">IF(P3120="","",ROUND((P3120-O3120)*1440,0))</f>
        <v>21</v>
      </c>
      <c r="AG3120" s="18" t="n">
        <f aca="false">IF(Q3120="","",ROUND((Q3120-P3120)*1440,0))</f>
        <v>50</v>
      </c>
      <c r="AH3120" s="18" t="n">
        <f aca="false">IF(Q3120="","",ROUND((Q3120-H3120)*1440,0))</f>
        <v>445</v>
      </c>
      <c r="AI3120" s="19" t="n">
        <f aca="false">ROUND(IF(O3120="",Assumptions!$B$25-K3120,O3120-K3120)*24,1)</f>
        <v>3.6</v>
      </c>
      <c r="AJ3120" s="20" t="n">
        <f aca="false">ROUND(MAX(N(Y3120)/Assumptions!$C$5, N(Z3120)/Assumptions!$C$6, N(AA3120)/Assumptions!$C$7, N(AB3120)/Assumptions!$C$8, N(AC3120)/Assumptions!$C$9, N(AD3120)/Assumptions!$C$10, N(AE3120)/Assumptions!$C$11, N(AF3120)/Assumptions!$C$12, N(AG3120)/Assumptions!$C$13),3)</f>
        <v>5.433</v>
      </c>
      <c r="AK3120" s="0" t="str">
        <f aca="false">IF(OR(U3120="Pending",U3120="On Hold"),"Open GRN (awaiting)",IF(AJ3120&lt;=1,"Within SLA",IF(ROUND(N(Y3120)/Assumptions!$C$5,3)=AJ3120,"Gate Wait",IF(ROUND(N(Z3120)/Assumptions!$C$6,3)=AJ3120,"Dock Wait",IF(ROUND(N(AA3120)/Assumptions!$C$7,3)=AJ3120,"Unloading",IF(ROUND(N(AB3120)/Assumptions!$C$8,3)=AJ3120,"Unload-to-QC Wait",IF(ROUND(N(AC3120)/Assumptions!$C$9,3)=AJ3120,"QC",IF(ROUND(N(AD3120)/Assumptions!$C$10,3)=AJ3120,"QC-to-GRN Wait",IF(ROUND(N(AE3120)/Assumptions!$C$11,3)=AJ3120,"GRN Processing",IF(ROUND(N(AF3120)/Assumptions!$C$12,3)=AJ3120,"GRN-to-Putaway Wait",IF(ROUND(N(AG3120)/Assumptions!$C$13,3)=AJ3120,"Putaway","Within SLA")))))))))))</f>
        <v>QC-to-GRN Wait</v>
      </c>
    </row>
    <row r="3121" customFormat="false" ht="15" hidden="false" customHeight="false" outlineLevel="0" collapsed="false">
      <c r="A3121" s="0" t="s">
        <v>8839</v>
      </c>
      <c r="B3121" s="0" t="s">
        <v>8840</v>
      </c>
      <c r="C3121" s="0" t="s">
        <v>175</v>
      </c>
      <c r="D3121" s="0" t="s">
        <v>119</v>
      </c>
      <c r="E3121" s="0" t="s">
        <v>8841</v>
      </c>
      <c r="F3121" s="0" t="s">
        <v>177</v>
      </c>
      <c r="G3121" s="0" t="s">
        <v>129</v>
      </c>
      <c r="H3121" s="17" t="n">
        <v>46279.7340277778</v>
      </c>
      <c r="I3121" s="17" t="n">
        <v>46279.7847222222</v>
      </c>
      <c r="J3121" s="17" t="n">
        <v>46279.7944444444</v>
      </c>
      <c r="K3121" s="17" t="n">
        <v>46279.8069444444</v>
      </c>
      <c r="L3121" s="17" t="n">
        <v>46279.8201388889</v>
      </c>
      <c r="M3121" s="17" t="n">
        <v>46279.8340277778</v>
      </c>
      <c r="N3121" s="17" t="n">
        <v>46279.8583333333</v>
      </c>
      <c r="O3121" s="17" t="n">
        <v>46279.8951388889</v>
      </c>
      <c r="P3121" s="17" t="n">
        <v>46279.9347222222</v>
      </c>
      <c r="Q3121" s="17" t="n">
        <v>46279.95</v>
      </c>
      <c r="R3121" s="0" t="n">
        <v>118</v>
      </c>
      <c r="S3121" s="0" t="n">
        <v>0</v>
      </c>
      <c r="T3121" s="0" t="n">
        <v>0</v>
      </c>
      <c r="U3121" s="18" t="s">
        <v>130</v>
      </c>
      <c r="V3121" s="18" t="s">
        <v>144</v>
      </c>
      <c r="W3121" s="0" t="str">
        <f aca="false">IF(AND(X3121&gt;=6,X3121&lt;14),"A",IF(AND(X3121&gt;=14,X3121&lt;22),"B","C"))</f>
        <v>B</v>
      </c>
      <c r="X3121" s="18" t="n">
        <f aca="false">HOUR(H3121)</f>
        <v>17</v>
      </c>
      <c r="Y3121" s="18" t="n">
        <f aca="false">ROUND((I3121-H3121)*1440,0)</f>
        <v>73</v>
      </c>
      <c r="Z3121" s="18" t="n">
        <f aca="false">ROUND((J3121-I3121)*1440,0)</f>
        <v>14</v>
      </c>
      <c r="AA3121" s="18" t="n">
        <f aca="false">ROUND((K3121-J3121)*1440,0)</f>
        <v>18</v>
      </c>
      <c r="AB3121" s="18" t="n">
        <f aca="false">ROUND((L3121-K3121)*1440,0)</f>
        <v>19</v>
      </c>
      <c r="AC3121" s="18" t="n">
        <f aca="false">ROUND((M3121-L3121)*1440,0)</f>
        <v>20</v>
      </c>
      <c r="AD3121" s="18" t="n">
        <f aca="false">IF(N3121="","",ROUND((N3121-M3121)*1440,0))</f>
        <v>35</v>
      </c>
      <c r="AE3121" s="18" t="n">
        <f aca="false">IF(O3121="","",ROUND((O3121-N3121)*1440,0))</f>
        <v>53</v>
      </c>
      <c r="AF3121" s="18" t="n">
        <f aca="false">IF(P3121="","",ROUND((P3121-O3121)*1440,0))</f>
        <v>57</v>
      </c>
      <c r="AG3121" s="18" t="n">
        <f aca="false">IF(Q3121="","",ROUND((Q3121-P3121)*1440,0))</f>
        <v>22</v>
      </c>
      <c r="AH3121" s="18" t="n">
        <f aca="false">IF(Q3121="","",ROUND((Q3121-H3121)*1440,0))</f>
        <v>311</v>
      </c>
      <c r="AI3121" s="19" t="n">
        <f aca="false">ROUND(IF(O3121="",Assumptions!$B$25-K3121,O3121-K3121)*24,1)</f>
        <v>2.1</v>
      </c>
      <c r="AJ3121" s="20" t="n">
        <f aca="false">ROUND(MAX(N(Y3121)/Assumptions!$C$5, N(Z3121)/Assumptions!$C$6, N(AA3121)/Assumptions!$C$7, N(AB3121)/Assumptions!$C$8, N(AC3121)/Assumptions!$C$9, N(AD3121)/Assumptions!$C$10, N(AE3121)/Assumptions!$C$11, N(AF3121)/Assumptions!$C$12, N(AG3121)/Assumptions!$C$13),3)</f>
        <v>2.85</v>
      </c>
      <c r="AK3121" s="0" t="str">
        <f aca="false">IF(OR(U3121="Pending",U3121="On Hold"),"Open GRN (awaiting)",IF(AJ3121&lt;=1,"Within SLA",IF(ROUND(N(Y3121)/Assumptions!$C$5,3)=AJ3121,"Gate Wait",IF(ROUND(N(Z3121)/Assumptions!$C$6,3)=AJ3121,"Dock Wait",IF(ROUND(N(AA3121)/Assumptions!$C$7,3)=AJ3121,"Unloading",IF(ROUND(N(AB3121)/Assumptions!$C$8,3)=AJ3121,"Unload-to-QC Wait",IF(ROUND(N(AC3121)/Assumptions!$C$9,3)=AJ3121,"QC",IF(ROUND(N(AD3121)/Assumptions!$C$10,3)=AJ3121,"QC-to-GRN Wait",IF(ROUND(N(AE3121)/Assumptions!$C$11,3)=AJ3121,"GRN Processing",IF(ROUND(N(AF3121)/Assumptions!$C$12,3)=AJ3121,"GRN-to-Putaway Wait",IF(ROUND(N(AG3121)/Assumptions!$C$13,3)=AJ3121,"Putaway","Within SLA")))))))))))</f>
        <v>GRN-to-Putaway Wait</v>
      </c>
    </row>
    <row r="3122" customFormat="false" ht="15" hidden="false" customHeight="false" outlineLevel="0" collapsed="false">
      <c r="A3122" s="0" t="s">
        <v>8842</v>
      </c>
      <c r="B3122" s="0" t="s">
        <v>8843</v>
      </c>
      <c r="C3122" s="0" t="s">
        <v>175</v>
      </c>
      <c r="D3122" s="0" t="s">
        <v>147</v>
      </c>
      <c r="E3122" s="0" t="s">
        <v>6234</v>
      </c>
      <c r="F3122" s="0" t="s">
        <v>177</v>
      </c>
      <c r="G3122" s="0" t="s">
        <v>150</v>
      </c>
      <c r="H3122" s="17" t="n">
        <v>46279.7388888889</v>
      </c>
      <c r="I3122" s="17" t="n">
        <v>46279.7534722222</v>
      </c>
      <c r="J3122" s="17" t="n">
        <v>46279.7590277778</v>
      </c>
      <c r="K3122" s="17" t="n">
        <v>46279.7951388889</v>
      </c>
      <c r="L3122" s="17" t="n">
        <v>46279.8020833333</v>
      </c>
      <c r="M3122" s="17" t="n">
        <v>46279.8145833333</v>
      </c>
      <c r="N3122" s="17" t="n">
        <v>46280.0083333333</v>
      </c>
      <c r="O3122" s="17" t="n">
        <v>46280.0263888889</v>
      </c>
      <c r="P3122" s="17" t="n">
        <v>46280.0340277778</v>
      </c>
      <c r="Q3122" s="17" t="n">
        <v>46280.0520833333</v>
      </c>
      <c r="R3122" s="0" t="n">
        <v>797</v>
      </c>
      <c r="S3122" s="0" t="n">
        <v>0</v>
      </c>
      <c r="T3122" s="0" t="n">
        <v>0</v>
      </c>
      <c r="U3122" s="18" t="s">
        <v>130</v>
      </c>
      <c r="V3122" s="18" t="s">
        <v>144</v>
      </c>
      <c r="W3122" s="0" t="str">
        <f aca="false">IF(AND(X3122&gt;=6,X3122&lt;14),"A",IF(AND(X3122&gt;=14,X3122&lt;22),"B","C"))</f>
        <v>B</v>
      </c>
      <c r="X3122" s="18" t="n">
        <f aca="false">HOUR(H3122)</f>
        <v>17</v>
      </c>
      <c r="Y3122" s="18" t="n">
        <f aca="false">ROUND((I3122-H3122)*1440,0)</f>
        <v>21</v>
      </c>
      <c r="Z3122" s="18" t="n">
        <f aca="false">ROUND((J3122-I3122)*1440,0)</f>
        <v>8</v>
      </c>
      <c r="AA3122" s="18" t="n">
        <f aca="false">ROUND((K3122-J3122)*1440,0)</f>
        <v>52</v>
      </c>
      <c r="AB3122" s="18" t="n">
        <f aca="false">ROUND((L3122-K3122)*1440,0)</f>
        <v>10</v>
      </c>
      <c r="AC3122" s="18" t="n">
        <f aca="false">ROUND((M3122-L3122)*1440,0)</f>
        <v>18</v>
      </c>
      <c r="AD3122" s="18" t="n">
        <f aca="false">IF(N3122="","",ROUND((N3122-M3122)*1440,0))</f>
        <v>279</v>
      </c>
      <c r="AE3122" s="18" t="n">
        <f aca="false">IF(O3122="","",ROUND((O3122-N3122)*1440,0))</f>
        <v>26</v>
      </c>
      <c r="AF3122" s="18" t="n">
        <f aca="false">IF(P3122="","",ROUND((P3122-O3122)*1440,0))</f>
        <v>11</v>
      </c>
      <c r="AG3122" s="18" t="n">
        <f aca="false">IF(Q3122="","",ROUND((Q3122-P3122)*1440,0))</f>
        <v>26</v>
      </c>
      <c r="AH3122" s="18" t="n">
        <f aca="false">IF(Q3122="","",ROUND((Q3122-H3122)*1440,0))</f>
        <v>451</v>
      </c>
      <c r="AI3122" s="19" t="n">
        <f aca="false">ROUND(IF(O3122="",Assumptions!$B$25-K3122,O3122-K3122)*24,1)</f>
        <v>5.6</v>
      </c>
      <c r="AJ3122" s="20" t="n">
        <f aca="false">ROUND(MAX(N(Y3122)/Assumptions!$C$5, N(Z3122)/Assumptions!$C$6, N(AA3122)/Assumptions!$C$7, N(AB3122)/Assumptions!$C$8, N(AC3122)/Assumptions!$C$9, N(AD3122)/Assumptions!$C$10, N(AE3122)/Assumptions!$C$11, N(AF3122)/Assumptions!$C$12, N(AG3122)/Assumptions!$C$13),3)</f>
        <v>9.3</v>
      </c>
      <c r="AK3122" s="0" t="str">
        <f aca="false">IF(OR(U3122="Pending",U3122="On Hold"),"Open GRN (awaiting)",IF(AJ3122&lt;=1,"Within SLA",IF(ROUND(N(Y3122)/Assumptions!$C$5,3)=AJ3122,"Gate Wait",IF(ROUND(N(Z3122)/Assumptions!$C$6,3)=AJ3122,"Dock Wait",IF(ROUND(N(AA3122)/Assumptions!$C$7,3)=AJ3122,"Unloading",IF(ROUND(N(AB3122)/Assumptions!$C$8,3)=AJ3122,"Unload-to-QC Wait",IF(ROUND(N(AC3122)/Assumptions!$C$9,3)=AJ3122,"QC",IF(ROUND(N(AD3122)/Assumptions!$C$10,3)=AJ3122,"QC-to-GRN Wait",IF(ROUND(N(AE3122)/Assumptions!$C$11,3)=AJ3122,"GRN Processing",IF(ROUND(N(AF3122)/Assumptions!$C$12,3)=AJ3122,"GRN-to-Putaway Wait",IF(ROUND(N(AG3122)/Assumptions!$C$13,3)=AJ3122,"Putaway","Within SLA")))))))))))</f>
        <v>QC-to-GRN Wait</v>
      </c>
    </row>
    <row r="3123" customFormat="false" ht="15" hidden="false" customHeight="false" outlineLevel="0" collapsed="false">
      <c r="A3123" s="0" t="s">
        <v>8844</v>
      </c>
      <c r="B3123" s="0" t="s">
        <v>8845</v>
      </c>
      <c r="C3123" s="0" t="s">
        <v>175</v>
      </c>
      <c r="D3123" s="0" t="s">
        <v>147</v>
      </c>
      <c r="E3123" s="0" t="s">
        <v>5510</v>
      </c>
      <c r="F3123" s="0" t="s">
        <v>177</v>
      </c>
      <c r="G3123" s="0" t="s">
        <v>150</v>
      </c>
      <c r="H3123" s="17" t="n">
        <v>46279.7409722222</v>
      </c>
      <c r="I3123" s="17" t="n">
        <v>46279.7618055556</v>
      </c>
      <c r="J3123" s="17" t="n">
        <v>46279.7666666667</v>
      </c>
      <c r="K3123" s="17" t="n">
        <v>46279.8048611111</v>
      </c>
      <c r="L3123" s="17" t="n">
        <v>46279.8180555556</v>
      </c>
      <c r="M3123" s="17" t="n">
        <v>46279.8548611111</v>
      </c>
      <c r="N3123" s="17" t="n">
        <v>46279.96875</v>
      </c>
      <c r="O3123" s="17" t="n">
        <v>46280.0319444445</v>
      </c>
      <c r="P3123" s="17" t="n">
        <v>46280.0458333333</v>
      </c>
      <c r="Q3123" s="17" t="n">
        <v>46280.0659722222</v>
      </c>
      <c r="R3123" s="0" t="n">
        <v>557</v>
      </c>
      <c r="S3123" s="0" t="n">
        <v>0</v>
      </c>
      <c r="T3123" s="0" t="n">
        <v>0</v>
      </c>
      <c r="U3123" s="18" t="s">
        <v>130</v>
      </c>
      <c r="V3123" s="18" t="s">
        <v>131</v>
      </c>
      <c r="W3123" s="0" t="str">
        <f aca="false">IF(AND(X3123&gt;=6,X3123&lt;14),"A",IF(AND(X3123&gt;=14,X3123&lt;22),"B","C"))</f>
        <v>B</v>
      </c>
      <c r="X3123" s="18" t="n">
        <f aca="false">HOUR(H3123)</f>
        <v>17</v>
      </c>
      <c r="Y3123" s="18" t="n">
        <f aca="false">ROUND((I3123-H3123)*1440,0)</f>
        <v>30</v>
      </c>
      <c r="Z3123" s="18" t="n">
        <f aca="false">ROUND((J3123-I3123)*1440,0)</f>
        <v>7</v>
      </c>
      <c r="AA3123" s="18" t="n">
        <f aca="false">ROUND((K3123-J3123)*1440,0)</f>
        <v>55</v>
      </c>
      <c r="AB3123" s="18" t="n">
        <f aca="false">ROUND((L3123-K3123)*1440,0)</f>
        <v>19</v>
      </c>
      <c r="AC3123" s="18" t="n">
        <f aca="false">ROUND((M3123-L3123)*1440,0)</f>
        <v>53</v>
      </c>
      <c r="AD3123" s="18" t="n">
        <f aca="false">IF(N3123="","",ROUND((N3123-M3123)*1440,0))</f>
        <v>164</v>
      </c>
      <c r="AE3123" s="18" t="n">
        <f aca="false">IF(O3123="","",ROUND((O3123-N3123)*1440,0))</f>
        <v>91</v>
      </c>
      <c r="AF3123" s="18" t="n">
        <f aca="false">IF(P3123="","",ROUND((P3123-O3123)*1440,0))</f>
        <v>20</v>
      </c>
      <c r="AG3123" s="18" t="n">
        <f aca="false">IF(Q3123="","",ROUND((Q3123-P3123)*1440,0))</f>
        <v>29</v>
      </c>
      <c r="AH3123" s="18" t="n">
        <f aca="false">IF(Q3123="","",ROUND((Q3123-H3123)*1440,0))</f>
        <v>468</v>
      </c>
      <c r="AI3123" s="19" t="n">
        <f aca="false">ROUND(IF(O3123="",Assumptions!$B$25-K3123,O3123-K3123)*24,1)</f>
        <v>5.5</v>
      </c>
      <c r="AJ3123" s="20" t="n">
        <f aca="false">ROUND(MAX(N(Y3123)/Assumptions!$C$5, N(Z3123)/Assumptions!$C$6, N(AA3123)/Assumptions!$C$7, N(AB3123)/Assumptions!$C$8, N(AC3123)/Assumptions!$C$9, N(AD3123)/Assumptions!$C$10, N(AE3123)/Assumptions!$C$11, N(AF3123)/Assumptions!$C$12, N(AG3123)/Assumptions!$C$13),3)</f>
        <v>5.467</v>
      </c>
      <c r="AK3123" s="0" t="str">
        <f aca="false">IF(OR(U3123="Pending",U3123="On Hold"),"Open GRN (awaiting)",IF(AJ3123&lt;=1,"Within SLA",IF(ROUND(N(Y3123)/Assumptions!$C$5,3)=AJ3123,"Gate Wait",IF(ROUND(N(Z3123)/Assumptions!$C$6,3)=AJ3123,"Dock Wait",IF(ROUND(N(AA3123)/Assumptions!$C$7,3)=AJ3123,"Unloading",IF(ROUND(N(AB3123)/Assumptions!$C$8,3)=AJ3123,"Unload-to-QC Wait",IF(ROUND(N(AC3123)/Assumptions!$C$9,3)=AJ3123,"QC",IF(ROUND(N(AD3123)/Assumptions!$C$10,3)=AJ3123,"QC-to-GRN Wait",IF(ROUND(N(AE3123)/Assumptions!$C$11,3)=AJ3123,"GRN Processing",IF(ROUND(N(AF3123)/Assumptions!$C$12,3)=AJ3123,"GRN-to-Putaway Wait",IF(ROUND(N(AG3123)/Assumptions!$C$13,3)=AJ3123,"Putaway","Within SLA")))))))))))</f>
        <v>QC-to-GRN Wait</v>
      </c>
    </row>
    <row r="3124" customFormat="false" ht="15" hidden="false" customHeight="false" outlineLevel="0" collapsed="false">
      <c r="A3124" s="0" t="s">
        <v>8846</v>
      </c>
      <c r="B3124" s="0" t="s">
        <v>8847</v>
      </c>
      <c r="C3124" s="0" t="s">
        <v>118</v>
      </c>
      <c r="D3124" s="0" t="s">
        <v>135</v>
      </c>
      <c r="E3124" s="0" t="s">
        <v>8848</v>
      </c>
      <c r="F3124" s="0" t="s">
        <v>121</v>
      </c>
      <c r="G3124" s="0" t="s">
        <v>178</v>
      </c>
      <c r="H3124" s="17" t="n">
        <v>46279.7409722222</v>
      </c>
      <c r="I3124" s="17" t="n">
        <v>46279.7597222222</v>
      </c>
      <c r="J3124" s="17" t="n">
        <v>46279.7708333333</v>
      </c>
      <c r="K3124" s="17" t="n">
        <v>46279.7854166667</v>
      </c>
      <c r="L3124" s="17" t="n">
        <v>46279.8131944445</v>
      </c>
      <c r="M3124" s="17" t="n">
        <v>46279.8284722222</v>
      </c>
      <c r="N3124" s="17" t="n">
        <v>46279.8368055556</v>
      </c>
      <c r="O3124" s="17" t="n">
        <v>46279.8805555556</v>
      </c>
      <c r="P3124" s="17" t="n">
        <v>46279.8986111111</v>
      </c>
      <c r="Q3124" s="17" t="n">
        <v>46279.9145833333</v>
      </c>
      <c r="R3124" s="0" t="n">
        <v>651</v>
      </c>
      <c r="S3124" s="0" t="n">
        <v>0</v>
      </c>
      <c r="T3124" s="0" t="n">
        <v>0</v>
      </c>
      <c r="U3124" s="18" t="s">
        <v>130</v>
      </c>
      <c r="V3124" s="18" t="s">
        <v>144</v>
      </c>
      <c r="W3124" s="0" t="str">
        <f aca="false">IF(AND(X3124&gt;=6,X3124&lt;14),"A",IF(AND(X3124&gt;=14,X3124&lt;22),"B","C"))</f>
        <v>B</v>
      </c>
      <c r="X3124" s="18" t="n">
        <f aca="false">HOUR(H3124)</f>
        <v>17</v>
      </c>
      <c r="Y3124" s="18" t="n">
        <f aca="false">ROUND((I3124-H3124)*1440,0)</f>
        <v>27</v>
      </c>
      <c r="Z3124" s="18" t="n">
        <f aca="false">ROUND((J3124-I3124)*1440,0)</f>
        <v>16</v>
      </c>
      <c r="AA3124" s="18" t="n">
        <f aca="false">ROUND((K3124-J3124)*1440,0)</f>
        <v>21</v>
      </c>
      <c r="AB3124" s="18" t="n">
        <f aca="false">ROUND((L3124-K3124)*1440,0)</f>
        <v>40</v>
      </c>
      <c r="AC3124" s="18" t="n">
        <f aca="false">ROUND((M3124-L3124)*1440,0)</f>
        <v>22</v>
      </c>
      <c r="AD3124" s="18" t="n">
        <f aca="false">IF(N3124="","",ROUND((N3124-M3124)*1440,0))</f>
        <v>12</v>
      </c>
      <c r="AE3124" s="18" t="n">
        <f aca="false">IF(O3124="","",ROUND((O3124-N3124)*1440,0))</f>
        <v>63</v>
      </c>
      <c r="AF3124" s="18" t="n">
        <f aca="false">IF(P3124="","",ROUND((P3124-O3124)*1440,0))</f>
        <v>26</v>
      </c>
      <c r="AG3124" s="18" t="n">
        <f aca="false">IF(Q3124="","",ROUND((Q3124-P3124)*1440,0))</f>
        <v>23</v>
      </c>
      <c r="AH3124" s="18" t="n">
        <f aca="false">IF(Q3124="","",ROUND((Q3124-H3124)*1440,0))</f>
        <v>250</v>
      </c>
      <c r="AI3124" s="19" t="n">
        <f aca="false">ROUND(IF(O3124="",Assumptions!$B$25-K3124,O3124-K3124)*24,1)</f>
        <v>2.3</v>
      </c>
      <c r="AJ3124" s="20" t="n">
        <f aca="false">ROUND(MAX(N(Y3124)/Assumptions!$C$5, N(Z3124)/Assumptions!$C$6, N(AA3124)/Assumptions!$C$7, N(AB3124)/Assumptions!$C$8, N(AC3124)/Assumptions!$C$9, N(AD3124)/Assumptions!$C$10, N(AE3124)/Assumptions!$C$11, N(AF3124)/Assumptions!$C$12, N(AG3124)/Assumptions!$C$13),3)</f>
        <v>2.667</v>
      </c>
      <c r="AK3124" s="0" t="str">
        <f aca="false">IF(OR(U3124="Pending",U3124="On Hold"),"Open GRN (awaiting)",IF(AJ3124&lt;=1,"Within SLA",IF(ROUND(N(Y3124)/Assumptions!$C$5,3)=AJ3124,"Gate Wait",IF(ROUND(N(Z3124)/Assumptions!$C$6,3)=AJ3124,"Dock Wait",IF(ROUND(N(AA3124)/Assumptions!$C$7,3)=AJ3124,"Unloading",IF(ROUND(N(AB3124)/Assumptions!$C$8,3)=AJ3124,"Unload-to-QC Wait",IF(ROUND(N(AC3124)/Assumptions!$C$9,3)=AJ3124,"QC",IF(ROUND(N(AD3124)/Assumptions!$C$10,3)=AJ3124,"QC-to-GRN Wait",IF(ROUND(N(AE3124)/Assumptions!$C$11,3)=AJ3124,"GRN Processing",IF(ROUND(N(AF3124)/Assumptions!$C$12,3)=AJ3124,"GRN-to-Putaway Wait",IF(ROUND(N(AG3124)/Assumptions!$C$13,3)=AJ3124,"Putaway","Within SLA")))))))))))</f>
        <v>Unload-to-QC Wait</v>
      </c>
    </row>
    <row r="3125" customFormat="false" ht="15" hidden="false" customHeight="false" outlineLevel="0" collapsed="false">
      <c r="A3125" s="0" t="s">
        <v>8849</v>
      </c>
      <c r="B3125" s="0" t="s">
        <v>8850</v>
      </c>
      <c r="C3125" s="0" t="s">
        <v>170</v>
      </c>
      <c r="D3125" s="0" t="s">
        <v>147</v>
      </c>
      <c r="E3125" s="0" t="s">
        <v>8851</v>
      </c>
      <c r="F3125" s="0" t="s">
        <v>172</v>
      </c>
      <c r="G3125" s="0" t="s">
        <v>150</v>
      </c>
      <c r="H3125" s="17" t="n">
        <v>46279.7486111111</v>
      </c>
      <c r="I3125" s="17" t="n">
        <v>46279.7743055556</v>
      </c>
      <c r="J3125" s="17" t="n">
        <v>46279.7791666667</v>
      </c>
      <c r="K3125" s="17" t="n">
        <v>46279.8027777778</v>
      </c>
      <c r="L3125" s="17" t="n">
        <v>46279.8118055556</v>
      </c>
      <c r="M3125" s="17" t="n">
        <v>46279.8326388889</v>
      </c>
      <c r="N3125" s="17" t="n">
        <v>46279.9090277778</v>
      </c>
      <c r="O3125" s="17" t="n">
        <v>46279.9229166667</v>
      </c>
      <c r="P3125" s="17" t="n">
        <v>46279.9493055556</v>
      </c>
      <c r="Q3125" s="17" t="n">
        <v>46279.9652777778</v>
      </c>
      <c r="R3125" s="0" t="n">
        <v>514</v>
      </c>
      <c r="S3125" s="0" t="n">
        <v>0</v>
      </c>
      <c r="T3125" s="0" t="n">
        <v>0</v>
      </c>
      <c r="U3125" s="18" t="s">
        <v>130</v>
      </c>
      <c r="V3125" s="18" t="s">
        <v>131</v>
      </c>
      <c r="W3125" s="0" t="str">
        <f aca="false">IF(AND(X3125&gt;=6,X3125&lt;14),"A",IF(AND(X3125&gt;=14,X3125&lt;22),"B","C"))</f>
        <v>B</v>
      </c>
      <c r="X3125" s="18" t="n">
        <f aca="false">HOUR(H3125)</f>
        <v>17</v>
      </c>
      <c r="Y3125" s="18" t="n">
        <f aca="false">ROUND((I3125-H3125)*1440,0)</f>
        <v>37</v>
      </c>
      <c r="Z3125" s="18" t="n">
        <f aca="false">ROUND((J3125-I3125)*1440,0)</f>
        <v>7</v>
      </c>
      <c r="AA3125" s="18" t="n">
        <f aca="false">ROUND((K3125-J3125)*1440,0)</f>
        <v>34</v>
      </c>
      <c r="AB3125" s="18" t="n">
        <f aca="false">ROUND((L3125-K3125)*1440,0)</f>
        <v>13</v>
      </c>
      <c r="AC3125" s="18" t="n">
        <f aca="false">ROUND((M3125-L3125)*1440,0)</f>
        <v>30</v>
      </c>
      <c r="AD3125" s="18" t="n">
        <f aca="false">IF(N3125="","",ROUND((N3125-M3125)*1440,0))</f>
        <v>110</v>
      </c>
      <c r="AE3125" s="18" t="n">
        <f aca="false">IF(O3125="","",ROUND((O3125-N3125)*1440,0))</f>
        <v>20</v>
      </c>
      <c r="AF3125" s="18" t="n">
        <f aca="false">IF(P3125="","",ROUND((P3125-O3125)*1440,0))</f>
        <v>38</v>
      </c>
      <c r="AG3125" s="18" t="n">
        <f aca="false">IF(Q3125="","",ROUND((Q3125-P3125)*1440,0))</f>
        <v>23</v>
      </c>
      <c r="AH3125" s="18" t="n">
        <f aca="false">IF(Q3125="","",ROUND((Q3125-H3125)*1440,0))</f>
        <v>312</v>
      </c>
      <c r="AI3125" s="19" t="n">
        <f aca="false">ROUND(IF(O3125="",Assumptions!$B$25-K3125,O3125-K3125)*24,1)</f>
        <v>2.9</v>
      </c>
      <c r="AJ3125" s="20" t="n">
        <f aca="false">ROUND(MAX(N(Y3125)/Assumptions!$C$5, N(Z3125)/Assumptions!$C$6, N(AA3125)/Assumptions!$C$7, N(AB3125)/Assumptions!$C$8, N(AC3125)/Assumptions!$C$9, N(AD3125)/Assumptions!$C$10, N(AE3125)/Assumptions!$C$11, N(AF3125)/Assumptions!$C$12, N(AG3125)/Assumptions!$C$13),3)</f>
        <v>3.667</v>
      </c>
      <c r="AK3125" s="0" t="str">
        <f aca="false">IF(OR(U3125="Pending",U3125="On Hold"),"Open GRN (awaiting)",IF(AJ3125&lt;=1,"Within SLA",IF(ROUND(N(Y3125)/Assumptions!$C$5,3)=AJ3125,"Gate Wait",IF(ROUND(N(Z3125)/Assumptions!$C$6,3)=AJ3125,"Dock Wait",IF(ROUND(N(AA3125)/Assumptions!$C$7,3)=AJ3125,"Unloading",IF(ROUND(N(AB3125)/Assumptions!$C$8,3)=AJ3125,"Unload-to-QC Wait",IF(ROUND(N(AC3125)/Assumptions!$C$9,3)=AJ3125,"QC",IF(ROUND(N(AD3125)/Assumptions!$C$10,3)=AJ3125,"QC-to-GRN Wait",IF(ROUND(N(AE3125)/Assumptions!$C$11,3)=AJ3125,"GRN Processing",IF(ROUND(N(AF3125)/Assumptions!$C$12,3)=AJ3125,"GRN-to-Putaway Wait",IF(ROUND(N(AG3125)/Assumptions!$C$13,3)=AJ3125,"Putaway","Within SLA")))))))))))</f>
        <v>QC-to-GRN Wait</v>
      </c>
    </row>
    <row r="3126" customFormat="false" ht="15" hidden="false" customHeight="false" outlineLevel="0" collapsed="false">
      <c r="A3126" s="0" t="s">
        <v>8852</v>
      </c>
      <c r="B3126" s="0" t="s">
        <v>8853</v>
      </c>
      <c r="C3126" s="0" t="s">
        <v>175</v>
      </c>
      <c r="D3126" s="0" t="s">
        <v>135</v>
      </c>
      <c r="E3126" s="0" t="s">
        <v>4214</v>
      </c>
      <c r="F3126" s="0" t="s">
        <v>177</v>
      </c>
      <c r="G3126" s="0" t="s">
        <v>138</v>
      </c>
      <c r="H3126" s="17" t="n">
        <v>46279.8</v>
      </c>
      <c r="I3126" s="17" t="n">
        <v>46279.80625</v>
      </c>
      <c r="J3126" s="17" t="n">
        <v>46279.8208333333</v>
      </c>
      <c r="K3126" s="17" t="n">
        <v>46279.8708333333</v>
      </c>
      <c r="L3126" s="17" t="n">
        <v>46279.8784722222</v>
      </c>
      <c r="M3126" s="17" t="n">
        <v>46279.8868055556</v>
      </c>
      <c r="N3126" s="17" t="n">
        <v>46279.9090277778</v>
      </c>
      <c r="O3126" s="17" t="n">
        <v>46279.9409722222</v>
      </c>
      <c r="P3126" s="17" t="n">
        <v>46279.9576388889</v>
      </c>
      <c r="Q3126" s="17" t="n">
        <v>46279.9645833333</v>
      </c>
      <c r="R3126" s="0" t="n">
        <v>176</v>
      </c>
      <c r="S3126" s="0" t="n">
        <v>0</v>
      </c>
      <c r="T3126" s="0" t="n">
        <v>0</v>
      </c>
      <c r="U3126" s="18" t="s">
        <v>130</v>
      </c>
      <c r="V3126" s="18" t="s">
        <v>144</v>
      </c>
      <c r="W3126" s="0" t="str">
        <f aca="false">IF(AND(X3126&gt;=6,X3126&lt;14),"A",IF(AND(X3126&gt;=14,X3126&lt;22),"B","C"))</f>
        <v>B</v>
      </c>
      <c r="X3126" s="18" t="n">
        <f aca="false">HOUR(H3126)</f>
        <v>19</v>
      </c>
      <c r="Y3126" s="18" t="n">
        <f aca="false">ROUND((I3126-H3126)*1440,0)</f>
        <v>9</v>
      </c>
      <c r="Z3126" s="18" t="n">
        <f aca="false">ROUND((J3126-I3126)*1440,0)</f>
        <v>21</v>
      </c>
      <c r="AA3126" s="18" t="n">
        <f aca="false">ROUND((K3126-J3126)*1440,0)</f>
        <v>72</v>
      </c>
      <c r="AB3126" s="18" t="n">
        <f aca="false">ROUND((L3126-K3126)*1440,0)</f>
        <v>11</v>
      </c>
      <c r="AC3126" s="18" t="n">
        <f aca="false">ROUND((M3126-L3126)*1440,0)</f>
        <v>12</v>
      </c>
      <c r="AD3126" s="18" t="n">
        <f aca="false">IF(N3126="","",ROUND((N3126-M3126)*1440,0))</f>
        <v>32</v>
      </c>
      <c r="AE3126" s="18" t="n">
        <f aca="false">IF(O3126="","",ROUND((O3126-N3126)*1440,0))</f>
        <v>46</v>
      </c>
      <c r="AF3126" s="18" t="n">
        <f aca="false">IF(P3126="","",ROUND((P3126-O3126)*1440,0))</f>
        <v>24</v>
      </c>
      <c r="AG3126" s="18" t="n">
        <f aca="false">IF(Q3126="","",ROUND((Q3126-P3126)*1440,0))</f>
        <v>10</v>
      </c>
      <c r="AH3126" s="18" t="n">
        <f aca="false">IF(Q3126="","",ROUND((Q3126-H3126)*1440,0))</f>
        <v>237</v>
      </c>
      <c r="AI3126" s="19" t="n">
        <f aca="false">ROUND(IF(O3126="",Assumptions!$B$25-K3126,O3126-K3126)*24,1)</f>
        <v>1.7</v>
      </c>
      <c r="AJ3126" s="20" t="n">
        <f aca="false">ROUND(MAX(N(Y3126)/Assumptions!$C$5, N(Z3126)/Assumptions!$C$6, N(AA3126)/Assumptions!$C$7, N(AB3126)/Assumptions!$C$8, N(AC3126)/Assumptions!$C$9, N(AD3126)/Assumptions!$C$10, N(AE3126)/Assumptions!$C$11, N(AF3126)/Assumptions!$C$12, N(AG3126)/Assumptions!$C$13),3)</f>
        <v>1.4</v>
      </c>
      <c r="AK3126" s="0" t="str">
        <f aca="false">IF(OR(U3126="Pending",U3126="On Hold"),"Open GRN (awaiting)",IF(AJ3126&lt;=1,"Within SLA",IF(ROUND(N(Y3126)/Assumptions!$C$5,3)=AJ3126,"Gate Wait",IF(ROUND(N(Z3126)/Assumptions!$C$6,3)=AJ3126,"Dock Wait",IF(ROUND(N(AA3126)/Assumptions!$C$7,3)=AJ3126,"Unloading",IF(ROUND(N(AB3126)/Assumptions!$C$8,3)=AJ3126,"Unload-to-QC Wait",IF(ROUND(N(AC3126)/Assumptions!$C$9,3)=AJ3126,"QC",IF(ROUND(N(AD3126)/Assumptions!$C$10,3)=AJ3126,"QC-to-GRN Wait",IF(ROUND(N(AE3126)/Assumptions!$C$11,3)=AJ3126,"GRN Processing",IF(ROUND(N(AF3126)/Assumptions!$C$12,3)=AJ3126,"GRN-to-Putaway Wait",IF(ROUND(N(AG3126)/Assumptions!$C$13,3)=AJ3126,"Putaway","Within SLA")))))))))))</f>
        <v>Dock Wait</v>
      </c>
    </row>
    <row r="3127" customFormat="false" ht="15" hidden="false" customHeight="false" outlineLevel="0" collapsed="false">
      <c r="A3127" s="0" t="s">
        <v>8854</v>
      </c>
      <c r="B3127" s="0" t="s">
        <v>8855</v>
      </c>
      <c r="C3127" s="0" t="s">
        <v>142</v>
      </c>
      <c r="D3127" s="0" t="s">
        <v>135</v>
      </c>
      <c r="E3127" s="0" t="s">
        <v>246</v>
      </c>
      <c r="F3127" s="0" t="s">
        <v>137</v>
      </c>
      <c r="G3127" s="0" t="s">
        <v>178</v>
      </c>
      <c r="H3127" s="17" t="n">
        <v>46279.8034722222</v>
      </c>
      <c r="I3127" s="17" t="n">
        <v>46279.8111111111</v>
      </c>
      <c r="J3127" s="17" t="n">
        <v>46279.8180555556</v>
      </c>
      <c r="K3127" s="17" t="n">
        <v>46279.8263888889</v>
      </c>
      <c r="L3127" s="17" t="n">
        <v>46279.8354166667</v>
      </c>
      <c r="M3127" s="17" t="n">
        <v>46279.8645833333</v>
      </c>
      <c r="N3127" s="17" t="n">
        <v>46279.8923611111</v>
      </c>
      <c r="O3127" s="17" t="n">
        <v>46279.9506944444</v>
      </c>
      <c r="P3127" s="17" t="n">
        <v>46279.96875</v>
      </c>
      <c r="Q3127" s="17" t="n">
        <v>46279.9770833333</v>
      </c>
      <c r="R3127" s="0" t="n">
        <v>88</v>
      </c>
      <c r="S3127" s="0" t="n">
        <v>0</v>
      </c>
      <c r="T3127" s="0" t="n">
        <v>0</v>
      </c>
      <c r="U3127" s="18" t="s">
        <v>130</v>
      </c>
      <c r="V3127" s="18" t="s">
        <v>144</v>
      </c>
      <c r="W3127" s="0" t="str">
        <f aca="false">IF(AND(X3127&gt;=6,X3127&lt;14),"A",IF(AND(X3127&gt;=14,X3127&lt;22),"B","C"))</f>
        <v>B</v>
      </c>
      <c r="X3127" s="18" t="n">
        <f aca="false">HOUR(H3127)</f>
        <v>19</v>
      </c>
      <c r="Y3127" s="18" t="n">
        <f aca="false">ROUND((I3127-H3127)*1440,0)</f>
        <v>11</v>
      </c>
      <c r="Z3127" s="18" t="n">
        <f aca="false">ROUND((J3127-I3127)*1440,0)</f>
        <v>10</v>
      </c>
      <c r="AA3127" s="18" t="n">
        <f aca="false">ROUND((K3127-J3127)*1440,0)</f>
        <v>12</v>
      </c>
      <c r="AB3127" s="18" t="n">
        <f aca="false">ROUND((L3127-K3127)*1440,0)</f>
        <v>13</v>
      </c>
      <c r="AC3127" s="18" t="n">
        <f aca="false">ROUND((M3127-L3127)*1440,0)</f>
        <v>42</v>
      </c>
      <c r="AD3127" s="18" t="n">
        <f aca="false">IF(N3127="","",ROUND((N3127-M3127)*1440,0))</f>
        <v>40</v>
      </c>
      <c r="AE3127" s="18" t="n">
        <f aca="false">IF(O3127="","",ROUND((O3127-N3127)*1440,0))</f>
        <v>84</v>
      </c>
      <c r="AF3127" s="18" t="n">
        <f aca="false">IF(P3127="","",ROUND((P3127-O3127)*1440,0))</f>
        <v>26</v>
      </c>
      <c r="AG3127" s="18" t="n">
        <f aca="false">IF(Q3127="","",ROUND((Q3127-P3127)*1440,0))</f>
        <v>12</v>
      </c>
      <c r="AH3127" s="18" t="n">
        <f aca="false">IF(Q3127="","",ROUND((Q3127-H3127)*1440,0))</f>
        <v>250</v>
      </c>
      <c r="AI3127" s="19" t="n">
        <f aca="false">ROUND(IF(O3127="",Assumptions!$B$25-K3127,O3127-K3127)*24,1)</f>
        <v>3</v>
      </c>
      <c r="AJ3127" s="20" t="n">
        <f aca="false">ROUND(MAX(N(Y3127)/Assumptions!$C$5, N(Z3127)/Assumptions!$C$6, N(AA3127)/Assumptions!$C$7, N(AB3127)/Assumptions!$C$8, N(AC3127)/Assumptions!$C$9, N(AD3127)/Assumptions!$C$10, N(AE3127)/Assumptions!$C$11, N(AF3127)/Assumptions!$C$12, N(AG3127)/Assumptions!$C$13),3)</f>
        <v>1.867</v>
      </c>
      <c r="AK3127" s="0" t="str">
        <f aca="false">IF(OR(U3127="Pending",U3127="On Hold"),"Open GRN (awaiting)",IF(AJ3127&lt;=1,"Within SLA",IF(ROUND(N(Y3127)/Assumptions!$C$5,3)=AJ3127,"Gate Wait",IF(ROUND(N(Z3127)/Assumptions!$C$6,3)=AJ3127,"Dock Wait",IF(ROUND(N(AA3127)/Assumptions!$C$7,3)=AJ3127,"Unloading",IF(ROUND(N(AB3127)/Assumptions!$C$8,3)=AJ3127,"Unload-to-QC Wait",IF(ROUND(N(AC3127)/Assumptions!$C$9,3)=AJ3127,"QC",IF(ROUND(N(AD3127)/Assumptions!$C$10,3)=AJ3127,"QC-to-GRN Wait",IF(ROUND(N(AE3127)/Assumptions!$C$11,3)=AJ3127,"GRN Processing",IF(ROUND(N(AF3127)/Assumptions!$C$12,3)=AJ3127,"GRN-to-Putaway Wait",IF(ROUND(N(AG3127)/Assumptions!$C$13,3)=AJ3127,"Putaway","Within SLA")))))))))))</f>
        <v>GRN Processing</v>
      </c>
    </row>
    <row r="3128" customFormat="false" ht="15" hidden="false" customHeight="false" outlineLevel="0" collapsed="false">
      <c r="A3128" s="0" t="s">
        <v>8856</v>
      </c>
      <c r="B3128" s="0" t="s">
        <v>8857</v>
      </c>
      <c r="C3128" s="0" t="s">
        <v>118</v>
      </c>
      <c r="D3128" s="0" t="s">
        <v>135</v>
      </c>
      <c r="E3128" s="0" t="s">
        <v>4809</v>
      </c>
      <c r="F3128" s="0" t="s">
        <v>121</v>
      </c>
      <c r="G3128" s="0" t="s">
        <v>178</v>
      </c>
      <c r="H3128" s="17" t="n">
        <v>46279.8145833333</v>
      </c>
      <c r="I3128" s="17" t="n">
        <v>46279.8263888889</v>
      </c>
      <c r="J3128" s="17" t="n">
        <v>46279.8305555556</v>
      </c>
      <c r="K3128" s="17" t="n">
        <v>46279.8715277778</v>
      </c>
      <c r="L3128" s="17" t="n">
        <v>46279.8770833333</v>
      </c>
      <c r="M3128" s="17" t="n">
        <v>46279.8826388889</v>
      </c>
      <c r="N3128" s="17" t="n">
        <v>46279.8944444444</v>
      </c>
      <c r="O3128" s="17" t="n">
        <v>46279.9013888889</v>
      </c>
      <c r="P3128" s="17" t="n">
        <v>46279.9104166667</v>
      </c>
      <c r="Q3128" s="17" t="n">
        <v>46279.925</v>
      </c>
      <c r="R3128" s="0" t="n">
        <v>356</v>
      </c>
      <c r="S3128" s="0" t="n">
        <v>0</v>
      </c>
      <c r="T3128" s="0" t="n">
        <v>0</v>
      </c>
      <c r="U3128" s="18" t="s">
        <v>130</v>
      </c>
      <c r="V3128" s="18" t="s">
        <v>333</v>
      </c>
      <c r="W3128" s="0" t="str">
        <f aca="false">IF(AND(X3128&gt;=6,X3128&lt;14),"A",IF(AND(X3128&gt;=14,X3128&lt;22),"B","C"))</f>
        <v>B</v>
      </c>
      <c r="X3128" s="18" t="n">
        <f aca="false">HOUR(H3128)</f>
        <v>19</v>
      </c>
      <c r="Y3128" s="18" t="n">
        <f aca="false">ROUND((I3128-H3128)*1440,0)</f>
        <v>17</v>
      </c>
      <c r="Z3128" s="18" t="n">
        <f aca="false">ROUND((J3128-I3128)*1440,0)</f>
        <v>6</v>
      </c>
      <c r="AA3128" s="18" t="n">
        <f aca="false">ROUND((K3128-J3128)*1440,0)</f>
        <v>59</v>
      </c>
      <c r="AB3128" s="18" t="n">
        <f aca="false">ROUND((L3128-K3128)*1440,0)</f>
        <v>8</v>
      </c>
      <c r="AC3128" s="18" t="n">
        <f aca="false">ROUND((M3128-L3128)*1440,0)</f>
        <v>8</v>
      </c>
      <c r="AD3128" s="18" t="n">
        <f aca="false">IF(N3128="","",ROUND((N3128-M3128)*1440,0))</f>
        <v>17</v>
      </c>
      <c r="AE3128" s="18" t="n">
        <f aca="false">IF(O3128="","",ROUND((O3128-N3128)*1440,0))</f>
        <v>10</v>
      </c>
      <c r="AF3128" s="18" t="n">
        <f aca="false">IF(P3128="","",ROUND((P3128-O3128)*1440,0))</f>
        <v>13</v>
      </c>
      <c r="AG3128" s="18" t="n">
        <f aca="false">IF(Q3128="","",ROUND((Q3128-P3128)*1440,0))</f>
        <v>21</v>
      </c>
      <c r="AH3128" s="18" t="n">
        <f aca="false">IF(Q3128="","",ROUND((Q3128-H3128)*1440,0))</f>
        <v>159</v>
      </c>
      <c r="AI3128" s="19" t="n">
        <f aca="false">ROUND(IF(O3128="",Assumptions!$B$25-K3128,O3128-K3128)*24,1)</f>
        <v>0.7</v>
      </c>
      <c r="AJ3128" s="20" t="n">
        <f aca="false">ROUND(MAX(N(Y3128)/Assumptions!$C$5, N(Z3128)/Assumptions!$C$6, N(AA3128)/Assumptions!$C$7, N(AB3128)/Assumptions!$C$8, N(AC3128)/Assumptions!$C$9, N(AD3128)/Assumptions!$C$10, N(AE3128)/Assumptions!$C$11, N(AF3128)/Assumptions!$C$12, N(AG3128)/Assumptions!$C$13),3)</f>
        <v>0.983</v>
      </c>
      <c r="AK3128" s="0" t="str">
        <f aca="false">IF(OR(U3128="Pending",U3128="On Hold"),"Open GRN (awaiting)",IF(AJ3128&lt;=1,"Within SLA",IF(ROUND(N(Y3128)/Assumptions!$C$5,3)=AJ3128,"Gate Wait",IF(ROUND(N(Z3128)/Assumptions!$C$6,3)=AJ3128,"Dock Wait",IF(ROUND(N(AA3128)/Assumptions!$C$7,3)=AJ3128,"Unloading",IF(ROUND(N(AB3128)/Assumptions!$C$8,3)=AJ3128,"Unload-to-QC Wait",IF(ROUND(N(AC3128)/Assumptions!$C$9,3)=AJ3128,"QC",IF(ROUND(N(AD3128)/Assumptions!$C$10,3)=AJ3128,"QC-to-GRN Wait",IF(ROUND(N(AE3128)/Assumptions!$C$11,3)=AJ3128,"GRN Processing",IF(ROUND(N(AF3128)/Assumptions!$C$12,3)=AJ3128,"GRN-to-Putaway Wait",IF(ROUND(N(AG3128)/Assumptions!$C$13,3)=AJ3128,"Putaway","Within SLA")))))))))))</f>
        <v>Within SLA</v>
      </c>
    </row>
    <row r="3129" customFormat="false" ht="15" hidden="false" customHeight="false" outlineLevel="0" collapsed="false">
      <c r="A3129" s="0" t="s">
        <v>8858</v>
      </c>
      <c r="B3129" s="0" t="s">
        <v>8859</v>
      </c>
      <c r="C3129" s="0" t="s">
        <v>159</v>
      </c>
      <c r="D3129" s="0" t="s">
        <v>135</v>
      </c>
      <c r="E3129" s="0" t="s">
        <v>8059</v>
      </c>
      <c r="F3129" s="0" t="s">
        <v>128</v>
      </c>
      <c r="G3129" s="0" t="s">
        <v>178</v>
      </c>
      <c r="H3129" s="17" t="n">
        <v>46279.9048611111</v>
      </c>
      <c r="I3129" s="17" t="n">
        <v>46279.9166666667</v>
      </c>
      <c r="J3129" s="17" t="n">
        <v>46279.9256944444</v>
      </c>
      <c r="K3129" s="17" t="n">
        <v>46279.93125</v>
      </c>
      <c r="L3129" s="17" t="n">
        <v>46279.9493055556</v>
      </c>
      <c r="M3129" s="17" t="n">
        <v>46279.9631944444</v>
      </c>
      <c r="N3129" s="17" t="n">
        <v>46279.9888888889</v>
      </c>
      <c r="O3129" s="17" t="n">
        <v>46280.1131944444</v>
      </c>
      <c r="P3129" s="17" t="n">
        <v>46280.1395833333</v>
      </c>
      <c r="Q3129" s="17" t="n">
        <v>46280.1590277778</v>
      </c>
      <c r="R3129" s="0" t="n">
        <v>261</v>
      </c>
      <c r="S3129" s="0" t="n">
        <v>0</v>
      </c>
      <c r="T3129" s="0" t="n">
        <v>0</v>
      </c>
      <c r="U3129" s="18" t="s">
        <v>130</v>
      </c>
      <c r="V3129" s="18" t="s">
        <v>144</v>
      </c>
      <c r="W3129" s="0" t="str">
        <f aca="false">IF(AND(X3129&gt;=6,X3129&lt;14),"A",IF(AND(X3129&gt;=14,X3129&lt;22),"B","C"))</f>
        <v>B</v>
      </c>
      <c r="X3129" s="18" t="n">
        <f aca="false">HOUR(H3129)</f>
        <v>21</v>
      </c>
      <c r="Y3129" s="18" t="n">
        <f aca="false">ROUND((I3129-H3129)*1440,0)</f>
        <v>17</v>
      </c>
      <c r="Z3129" s="18" t="n">
        <f aca="false">ROUND((J3129-I3129)*1440,0)</f>
        <v>13</v>
      </c>
      <c r="AA3129" s="18" t="n">
        <f aca="false">ROUND((K3129-J3129)*1440,0)</f>
        <v>8</v>
      </c>
      <c r="AB3129" s="18" t="n">
        <f aca="false">ROUND((L3129-K3129)*1440,0)</f>
        <v>26</v>
      </c>
      <c r="AC3129" s="18" t="n">
        <f aca="false">ROUND((M3129-L3129)*1440,0)</f>
        <v>20</v>
      </c>
      <c r="AD3129" s="18" t="n">
        <f aca="false">IF(N3129="","",ROUND((N3129-M3129)*1440,0))</f>
        <v>37</v>
      </c>
      <c r="AE3129" s="18" t="n">
        <f aca="false">IF(O3129="","",ROUND((O3129-N3129)*1440,0))</f>
        <v>179</v>
      </c>
      <c r="AF3129" s="18" t="n">
        <f aca="false">IF(P3129="","",ROUND((P3129-O3129)*1440,0))</f>
        <v>38</v>
      </c>
      <c r="AG3129" s="18" t="n">
        <f aca="false">IF(Q3129="","",ROUND((Q3129-P3129)*1440,0))</f>
        <v>28</v>
      </c>
      <c r="AH3129" s="18" t="n">
        <f aca="false">IF(Q3129="","",ROUND((Q3129-H3129)*1440,0))</f>
        <v>366</v>
      </c>
      <c r="AI3129" s="19" t="n">
        <f aca="false">ROUND(IF(O3129="",Assumptions!$B$25-K3129,O3129-K3129)*24,1)</f>
        <v>4.4</v>
      </c>
      <c r="AJ3129" s="20" t="n">
        <f aca="false">ROUND(MAX(N(Y3129)/Assumptions!$C$5, N(Z3129)/Assumptions!$C$6, N(AA3129)/Assumptions!$C$7, N(AB3129)/Assumptions!$C$8, N(AC3129)/Assumptions!$C$9, N(AD3129)/Assumptions!$C$10, N(AE3129)/Assumptions!$C$11, N(AF3129)/Assumptions!$C$12, N(AG3129)/Assumptions!$C$13),3)</f>
        <v>3.978</v>
      </c>
      <c r="AK3129" s="0" t="str">
        <f aca="false">IF(OR(U3129="Pending",U3129="On Hold"),"Open GRN (awaiting)",IF(AJ3129&lt;=1,"Within SLA",IF(ROUND(N(Y3129)/Assumptions!$C$5,3)=AJ3129,"Gate Wait",IF(ROUND(N(Z3129)/Assumptions!$C$6,3)=AJ3129,"Dock Wait",IF(ROUND(N(AA3129)/Assumptions!$C$7,3)=AJ3129,"Unloading",IF(ROUND(N(AB3129)/Assumptions!$C$8,3)=AJ3129,"Unload-to-QC Wait",IF(ROUND(N(AC3129)/Assumptions!$C$9,3)=AJ3129,"QC",IF(ROUND(N(AD3129)/Assumptions!$C$10,3)=AJ3129,"QC-to-GRN Wait",IF(ROUND(N(AE3129)/Assumptions!$C$11,3)=AJ3129,"GRN Processing",IF(ROUND(N(AF3129)/Assumptions!$C$12,3)=AJ3129,"GRN-to-Putaway Wait",IF(ROUND(N(AG3129)/Assumptions!$C$13,3)=AJ3129,"Putaway","Within SLA")))))))))))</f>
        <v>GRN Processing</v>
      </c>
    </row>
    <row r="3130" customFormat="false" ht="15" hidden="false" customHeight="false" outlineLevel="0" collapsed="false">
      <c r="A3130" s="0" t="s">
        <v>8860</v>
      </c>
      <c r="B3130" s="0" t="s">
        <v>8861</v>
      </c>
      <c r="C3130" s="0" t="s">
        <v>159</v>
      </c>
      <c r="D3130" s="0" t="s">
        <v>147</v>
      </c>
      <c r="E3130" s="0" t="s">
        <v>8862</v>
      </c>
      <c r="F3130" s="0" t="s">
        <v>128</v>
      </c>
      <c r="G3130" s="0" t="s">
        <v>167</v>
      </c>
      <c r="H3130" s="17" t="n">
        <v>46279.9361111111</v>
      </c>
      <c r="I3130" s="17" t="n">
        <v>46279.9486111111</v>
      </c>
      <c r="J3130" s="17" t="n">
        <v>46279.9527777778</v>
      </c>
      <c r="K3130" s="17" t="n">
        <v>46279.9840277778</v>
      </c>
      <c r="L3130" s="17" t="n">
        <v>46279.9881944444</v>
      </c>
      <c r="M3130" s="17" t="n">
        <v>46280.0131944444</v>
      </c>
      <c r="N3130" s="17"/>
      <c r="O3130" s="17"/>
      <c r="P3130" s="17"/>
      <c r="Q3130" s="17"/>
      <c r="R3130" s="0" t="n">
        <v>791</v>
      </c>
      <c r="S3130" s="0" t="n">
        <v>0</v>
      </c>
      <c r="T3130" s="0" t="n">
        <v>0</v>
      </c>
      <c r="U3130" s="18" t="s">
        <v>8544</v>
      </c>
      <c r="V3130" s="18" t="s">
        <v>82</v>
      </c>
      <c r="W3130" s="0" t="str">
        <f aca="false">IF(AND(X3130&gt;=6,X3130&lt;14),"A",IF(AND(X3130&gt;=14,X3130&lt;22),"B","C"))</f>
        <v>C</v>
      </c>
      <c r="X3130" s="18" t="n">
        <f aca="false">HOUR(H3130)</f>
        <v>22</v>
      </c>
      <c r="Y3130" s="18" t="n">
        <f aca="false">ROUND((I3130-H3130)*1440,0)</f>
        <v>18</v>
      </c>
      <c r="Z3130" s="18" t="n">
        <f aca="false">ROUND((J3130-I3130)*1440,0)</f>
        <v>6</v>
      </c>
      <c r="AA3130" s="18" t="n">
        <f aca="false">ROUND((K3130-J3130)*1440,0)</f>
        <v>45</v>
      </c>
      <c r="AB3130" s="18" t="n">
        <f aca="false">ROUND((L3130-K3130)*1440,0)</f>
        <v>6</v>
      </c>
      <c r="AC3130" s="18" t="n">
        <f aca="false">ROUND((M3130-L3130)*1440,0)</f>
        <v>36</v>
      </c>
      <c r="AD3130" s="0" t="str">
        <f aca="false">IF(N3130="","",ROUND((N3130-M3130)*1440,0))</f>
        <v/>
      </c>
      <c r="AE3130" s="0" t="str">
        <f aca="false">IF(O3130="","",ROUND((O3130-N3130)*1440,0))</f>
        <v/>
      </c>
      <c r="AF3130" s="0" t="str">
        <f aca="false">IF(P3130="","",ROUND((P3130-O3130)*1440,0))</f>
        <v/>
      </c>
      <c r="AG3130" s="0" t="str">
        <f aca="false">IF(Q3130="","",ROUND((Q3130-P3130)*1440,0))</f>
        <v/>
      </c>
      <c r="AH3130" s="0" t="str">
        <f aca="false">IF(Q3130="","",ROUND((Q3130-H3130)*1440,0))</f>
        <v/>
      </c>
      <c r="AI3130" s="19" t="n">
        <f aca="false">ROUND(IF(O3130="",Assumptions!$B$25-K3130,O3130-K3130)*24,1)</f>
        <v>416.4</v>
      </c>
      <c r="AJ3130" s="20" t="n">
        <f aca="false">ROUND(MAX(N(Y3130)/Assumptions!$C$5, N(Z3130)/Assumptions!$C$6, N(AA3130)/Assumptions!$C$7, N(AB3130)/Assumptions!$C$8, N(AC3130)/Assumptions!$C$9, N(AD3130)/Assumptions!$C$10, N(AE3130)/Assumptions!$C$11, N(AF3130)/Assumptions!$C$12, N(AG3130)/Assumptions!$C$13),3)</f>
        <v>0.8</v>
      </c>
      <c r="AK3130" s="0" t="str">
        <f aca="false">IF(OR(U3130="Pending",U3130="On Hold"),"Open GRN (awaiting)",IF(AJ3130&lt;=1,"Within SLA",IF(ROUND(N(Y3130)/Assumptions!$C$5,3)=AJ3130,"Gate Wait",IF(ROUND(N(Z3130)/Assumptions!$C$6,3)=AJ3130,"Dock Wait",IF(ROUND(N(AA3130)/Assumptions!$C$7,3)=AJ3130,"Unloading",IF(ROUND(N(AB3130)/Assumptions!$C$8,3)=AJ3130,"Unload-to-QC Wait",IF(ROUND(N(AC3130)/Assumptions!$C$9,3)=AJ3130,"QC",IF(ROUND(N(AD3130)/Assumptions!$C$10,3)=AJ3130,"QC-to-GRN Wait",IF(ROUND(N(AE3130)/Assumptions!$C$11,3)=AJ3130,"GRN Processing",IF(ROUND(N(AF3130)/Assumptions!$C$12,3)=AJ3130,"GRN-to-Putaway Wait",IF(ROUND(N(AG3130)/Assumptions!$C$13,3)=AJ3130,"Putaway","Within SLA")))))))))))</f>
        <v>Open GRN (awaiting)</v>
      </c>
    </row>
    <row r="3131" customFormat="false" ht="15" hidden="false" customHeight="false" outlineLevel="0" collapsed="false">
      <c r="A3131" s="0" t="s">
        <v>8863</v>
      </c>
      <c r="B3131" s="0" t="s">
        <v>8864</v>
      </c>
      <c r="C3131" s="0" t="s">
        <v>134</v>
      </c>
      <c r="D3131" s="0" t="s">
        <v>147</v>
      </c>
      <c r="E3131" s="0" t="s">
        <v>8865</v>
      </c>
      <c r="F3131" s="0" t="s">
        <v>137</v>
      </c>
      <c r="G3131" s="0" t="s">
        <v>150</v>
      </c>
      <c r="H3131" s="17" t="n">
        <v>46280.0145833333</v>
      </c>
      <c r="I3131" s="17" t="n">
        <v>46280.0180555556</v>
      </c>
      <c r="J3131" s="17" t="n">
        <v>46280.0201388889</v>
      </c>
      <c r="K3131" s="17" t="n">
        <v>46280.0416666667</v>
      </c>
      <c r="L3131" s="17" t="n">
        <v>46280.0493055556</v>
      </c>
      <c r="M3131" s="17" t="n">
        <v>46280.0590277778</v>
      </c>
      <c r="N3131" s="17" t="n">
        <v>46280.0819444444</v>
      </c>
      <c r="O3131" s="17" t="n">
        <v>46280.1076388889</v>
      </c>
      <c r="P3131" s="17" t="n">
        <v>46280.1166666667</v>
      </c>
      <c r="Q3131" s="17" t="n">
        <v>46280.1340277778</v>
      </c>
      <c r="R3131" s="0" t="n">
        <v>338</v>
      </c>
      <c r="S3131" s="0" t="n">
        <v>0</v>
      </c>
      <c r="T3131" s="0" t="n">
        <v>0</v>
      </c>
      <c r="U3131" s="18" t="s">
        <v>130</v>
      </c>
      <c r="V3131" s="18" t="s">
        <v>156</v>
      </c>
      <c r="W3131" s="0" t="str">
        <f aca="false">IF(AND(X3131&gt;=6,X3131&lt;14),"A",IF(AND(X3131&gt;=14,X3131&lt;22),"B","C"))</f>
        <v>C</v>
      </c>
      <c r="X3131" s="18" t="n">
        <f aca="false">HOUR(H3131)</f>
        <v>0</v>
      </c>
      <c r="Y3131" s="18" t="n">
        <f aca="false">ROUND((I3131-H3131)*1440,0)</f>
        <v>5</v>
      </c>
      <c r="Z3131" s="18" t="n">
        <f aca="false">ROUND((J3131-I3131)*1440,0)</f>
        <v>3</v>
      </c>
      <c r="AA3131" s="18" t="n">
        <f aca="false">ROUND((K3131-J3131)*1440,0)</f>
        <v>31</v>
      </c>
      <c r="AB3131" s="18" t="n">
        <f aca="false">ROUND((L3131-K3131)*1440,0)</f>
        <v>11</v>
      </c>
      <c r="AC3131" s="18" t="n">
        <f aca="false">ROUND((M3131-L3131)*1440,0)</f>
        <v>14</v>
      </c>
      <c r="AD3131" s="18" t="n">
        <f aca="false">IF(N3131="","",ROUND((N3131-M3131)*1440,0))</f>
        <v>33</v>
      </c>
      <c r="AE3131" s="18" t="n">
        <f aca="false">IF(O3131="","",ROUND((O3131-N3131)*1440,0))</f>
        <v>37</v>
      </c>
      <c r="AF3131" s="18" t="n">
        <f aca="false">IF(P3131="","",ROUND((P3131-O3131)*1440,0))</f>
        <v>13</v>
      </c>
      <c r="AG3131" s="18" t="n">
        <f aca="false">IF(Q3131="","",ROUND((Q3131-P3131)*1440,0))</f>
        <v>25</v>
      </c>
      <c r="AH3131" s="18" t="n">
        <f aca="false">IF(Q3131="","",ROUND((Q3131-H3131)*1440,0))</f>
        <v>172</v>
      </c>
      <c r="AI3131" s="19" t="n">
        <f aca="false">ROUND(IF(O3131="",Assumptions!$B$25-K3131,O3131-K3131)*24,1)</f>
        <v>1.6</v>
      </c>
      <c r="AJ3131" s="20" t="n">
        <f aca="false">ROUND(MAX(N(Y3131)/Assumptions!$C$5, N(Z3131)/Assumptions!$C$6, N(AA3131)/Assumptions!$C$7, N(AB3131)/Assumptions!$C$8, N(AC3131)/Assumptions!$C$9, N(AD3131)/Assumptions!$C$10, N(AE3131)/Assumptions!$C$11, N(AF3131)/Assumptions!$C$12, N(AG3131)/Assumptions!$C$13),3)</f>
        <v>1.1</v>
      </c>
      <c r="AK3131" s="0" t="str">
        <f aca="false">IF(OR(U3131="Pending",U3131="On Hold"),"Open GRN (awaiting)",IF(AJ3131&lt;=1,"Within SLA",IF(ROUND(N(Y3131)/Assumptions!$C$5,3)=AJ3131,"Gate Wait",IF(ROUND(N(Z3131)/Assumptions!$C$6,3)=AJ3131,"Dock Wait",IF(ROUND(N(AA3131)/Assumptions!$C$7,3)=AJ3131,"Unloading",IF(ROUND(N(AB3131)/Assumptions!$C$8,3)=AJ3131,"Unload-to-QC Wait",IF(ROUND(N(AC3131)/Assumptions!$C$9,3)=AJ3131,"QC",IF(ROUND(N(AD3131)/Assumptions!$C$10,3)=AJ3131,"QC-to-GRN Wait",IF(ROUND(N(AE3131)/Assumptions!$C$11,3)=AJ3131,"GRN Processing",IF(ROUND(N(AF3131)/Assumptions!$C$12,3)=AJ3131,"GRN-to-Putaway Wait",IF(ROUND(N(AG3131)/Assumptions!$C$13,3)=AJ3131,"Putaway","Within SLA")))))))))))</f>
        <v>QC-to-GRN Wait</v>
      </c>
    </row>
    <row r="3132" customFormat="false" ht="15" hidden="false" customHeight="false" outlineLevel="0" collapsed="false">
      <c r="A3132" s="0" t="s">
        <v>8866</v>
      </c>
      <c r="B3132" s="0" t="s">
        <v>8867</v>
      </c>
      <c r="C3132" s="0" t="s">
        <v>286</v>
      </c>
      <c r="D3132" s="0" t="s">
        <v>119</v>
      </c>
      <c r="E3132" s="0" t="s">
        <v>8868</v>
      </c>
      <c r="F3132" s="0" t="s">
        <v>149</v>
      </c>
      <c r="G3132" s="0" t="s">
        <v>122</v>
      </c>
      <c r="H3132" s="17" t="n">
        <v>46280.0152777778</v>
      </c>
      <c r="I3132" s="17" t="n">
        <v>46280.0270833333</v>
      </c>
      <c r="J3132" s="17" t="n">
        <v>46280.0340277778</v>
      </c>
      <c r="K3132" s="17" t="n">
        <v>46280.0409722222</v>
      </c>
      <c r="L3132" s="17" t="n">
        <v>46280.0534722222</v>
      </c>
      <c r="M3132" s="17" t="n">
        <v>46280.0881944444</v>
      </c>
      <c r="N3132" s="17" t="n">
        <v>46280.1361111111</v>
      </c>
      <c r="O3132" s="17" t="n">
        <v>46280.1569444445</v>
      </c>
      <c r="P3132" s="17" t="n">
        <v>46280.1715277778</v>
      </c>
      <c r="Q3132" s="17" t="n">
        <v>46280.1784722222</v>
      </c>
      <c r="R3132" s="0" t="n">
        <v>54</v>
      </c>
      <c r="S3132" s="0" t="n">
        <v>0</v>
      </c>
      <c r="T3132" s="0" t="n">
        <v>0</v>
      </c>
      <c r="U3132" s="18" t="s">
        <v>130</v>
      </c>
      <c r="V3132" s="18" t="s">
        <v>156</v>
      </c>
      <c r="W3132" s="0" t="str">
        <f aca="false">IF(AND(X3132&gt;=6,X3132&lt;14),"A",IF(AND(X3132&gt;=14,X3132&lt;22),"B","C"))</f>
        <v>C</v>
      </c>
      <c r="X3132" s="18" t="n">
        <f aca="false">HOUR(H3132)</f>
        <v>0</v>
      </c>
      <c r="Y3132" s="18" t="n">
        <f aca="false">ROUND((I3132-H3132)*1440,0)</f>
        <v>17</v>
      </c>
      <c r="Z3132" s="18" t="n">
        <f aca="false">ROUND((J3132-I3132)*1440,0)</f>
        <v>10</v>
      </c>
      <c r="AA3132" s="18" t="n">
        <f aca="false">ROUND((K3132-J3132)*1440,0)</f>
        <v>10</v>
      </c>
      <c r="AB3132" s="18" t="n">
        <f aca="false">ROUND((L3132-K3132)*1440,0)</f>
        <v>18</v>
      </c>
      <c r="AC3132" s="18" t="n">
        <f aca="false">ROUND((M3132-L3132)*1440,0)</f>
        <v>50</v>
      </c>
      <c r="AD3132" s="18" t="n">
        <f aca="false">IF(N3132="","",ROUND((N3132-M3132)*1440,0))</f>
        <v>69</v>
      </c>
      <c r="AE3132" s="18" t="n">
        <f aca="false">IF(O3132="","",ROUND((O3132-N3132)*1440,0))</f>
        <v>30</v>
      </c>
      <c r="AF3132" s="18" t="n">
        <f aca="false">IF(P3132="","",ROUND((P3132-O3132)*1440,0))</f>
        <v>21</v>
      </c>
      <c r="AG3132" s="18" t="n">
        <f aca="false">IF(Q3132="","",ROUND((Q3132-P3132)*1440,0))</f>
        <v>10</v>
      </c>
      <c r="AH3132" s="18" t="n">
        <f aca="false">IF(Q3132="","",ROUND((Q3132-H3132)*1440,0))</f>
        <v>235</v>
      </c>
      <c r="AI3132" s="19" t="n">
        <f aca="false">ROUND(IF(O3132="",Assumptions!$B$25-K3132,O3132-K3132)*24,1)</f>
        <v>2.8</v>
      </c>
      <c r="AJ3132" s="20" t="n">
        <f aca="false">ROUND(MAX(N(Y3132)/Assumptions!$C$5, N(Z3132)/Assumptions!$C$6, N(AA3132)/Assumptions!$C$7, N(AB3132)/Assumptions!$C$8, N(AC3132)/Assumptions!$C$9, N(AD3132)/Assumptions!$C$10, N(AE3132)/Assumptions!$C$11, N(AF3132)/Assumptions!$C$12, N(AG3132)/Assumptions!$C$13),3)</f>
        <v>2.3</v>
      </c>
      <c r="AK3132" s="0" t="str">
        <f aca="false">IF(OR(U3132="Pending",U3132="On Hold"),"Open GRN (awaiting)",IF(AJ3132&lt;=1,"Within SLA",IF(ROUND(N(Y3132)/Assumptions!$C$5,3)=AJ3132,"Gate Wait",IF(ROUND(N(Z3132)/Assumptions!$C$6,3)=AJ3132,"Dock Wait",IF(ROUND(N(AA3132)/Assumptions!$C$7,3)=AJ3132,"Unloading",IF(ROUND(N(AB3132)/Assumptions!$C$8,3)=AJ3132,"Unload-to-QC Wait",IF(ROUND(N(AC3132)/Assumptions!$C$9,3)=AJ3132,"QC",IF(ROUND(N(AD3132)/Assumptions!$C$10,3)=AJ3132,"QC-to-GRN Wait",IF(ROUND(N(AE3132)/Assumptions!$C$11,3)=AJ3132,"GRN Processing",IF(ROUND(N(AF3132)/Assumptions!$C$12,3)=AJ3132,"GRN-to-Putaway Wait",IF(ROUND(N(AG3132)/Assumptions!$C$13,3)=AJ3132,"Putaway","Within SLA")))))))))))</f>
        <v>QC-to-GRN Wait</v>
      </c>
    </row>
    <row r="3133" customFormat="false" ht="15" hidden="false" customHeight="false" outlineLevel="0" collapsed="false">
      <c r="A3133" s="0" t="s">
        <v>8869</v>
      </c>
      <c r="B3133" s="0" t="s">
        <v>8870</v>
      </c>
      <c r="C3133" s="0" t="s">
        <v>170</v>
      </c>
      <c r="D3133" s="0" t="s">
        <v>135</v>
      </c>
      <c r="E3133" s="0" t="s">
        <v>8871</v>
      </c>
      <c r="F3133" s="0" t="s">
        <v>172</v>
      </c>
      <c r="G3133" s="0" t="s">
        <v>178</v>
      </c>
      <c r="H3133" s="17" t="n">
        <v>46280.0159722222</v>
      </c>
      <c r="I3133" s="17" t="n">
        <v>46280.0222222222</v>
      </c>
      <c r="J3133" s="17" t="n">
        <v>46280.0270833333</v>
      </c>
      <c r="K3133" s="17" t="n">
        <v>46280.05</v>
      </c>
      <c r="L3133" s="17" t="n">
        <v>46280.0590277778</v>
      </c>
      <c r="M3133" s="17" t="n">
        <v>46280.2381944444</v>
      </c>
      <c r="N3133" s="17" t="n">
        <v>46280.3097222222</v>
      </c>
      <c r="O3133" s="17" t="n">
        <v>46280.4875</v>
      </c>
      <c r="P3133" s="17" t="n">
        <v>46280.4972222222</v>
      </c>
      <c r="Q3133" s="17" t="n">
        <v>46280.5145833333</v>
      </c>
      <c r="R3133" s="0" t="n">
        <v>168</v>
      </c>
      <c r="S3133" s="0" t="n">
        <v>1</v>
      </c>
      <c r="T3133" s="0" t="n">
        <v>4</v>
      </c>
      <c r="U3133" s="18" t="s">
        <v>123</v>
      </c>
      <c r="V3133" s="18" t="s">
        <v>82</v>
      </c>
      <c r="W3133" s="0" t="str">
        <f aca="false">IF(AND(X3133&gt;=6,X3133&lt;14),"A",IF(AND(X3133&gt;=14,X3133&lt;22),"B","C"))</f>
        <v>C</v>
      </c>
      <c r="X3133" s="18" t="n">
        <f aca="false">HOUR(H3133)</f>
        <v>0</v>
      </c>
      <c r="Y3133" s="18" t="n">
        <f aca="false">ROUND((I3133-H3133)*1440,0)</f>
        <v>9</v>
      </c>
      <c r="Z3133" s="18" t="n">
        <f aca="false">ROUND((J3133-I3133)*1440,0)</f>
        <v>7</v>
      </c>
      <c r="AA3133" s="18" t="n">
        <f aca="false">ROUND((K3133-J3133)*1440,0)</f>
        <v>33</v>
      </c>
      <c r="AB3133" s="18" t="n">
        <f aca="false">ROUND((L3133-K3133)*1440,0)</f>
        <v>13</v>
      </c>
      <c r="AC3133" s="18" t="n">
        <f aca="false">ROUND((M3133-L3133)*1440,0)</f>
        <v>258</v>
      </c>
      <c r="AD3133" s="18" t="n">
        <f aca="false">IF(N3133="","",ROUND((N3133-M3133)*1440,0))</f>
        <v>103</v>
      </c>
      <c r="AE3133" s="18" t="n">
        <f aca="false">IF(O3133="","",ROUND((O3133-N3133)*1440,0))</f>
        <v>256</v>
      </c>
      <c r="AF3133" s="18" t="n">
        <f aca="false">IF(P3133="","",ROUND((P3133-O3133)*1440,0))</f>
        <v>14</v>
      </c>
      <c r="AG3133" s="18" t="n">
        <f aca="false">IF(Q3133="","",ROUND((Q3133-P3133)*1440,0))</f>
        <v>25</v>
      </c>
      <c r="AH3133" s="18" t="n">
        <f aca="false">IF(Q3133="","",ROUND((Q3133-H3133)*1440,0))</f>
        <v>718</v>
      </c>
      <c r="AI3133" s="19" t="n">
        <f aca="false">ROUND(IF(O3133="",Assumptions!$B$25-K3133,O3133-K3133)*24,1)</f>
        <v>10.5</v>
      </c>
      <c r="AJ3133" s="20" t="n">
        <f aca="false">ROUND(MAX(N(Y3133)/Assumptions!$C$5, N(Z3133)/Assumptions!$C$6, N(AA3133)/Assumptions!$C$7, N(AB3133)/Assumptions!$C$8, N(AC3133)/Assumptions!$C$9, N(AD3133)/Assumptions!$C$10, N(AE3133)/Assumptions!$C$11, N(AF3133)/Assumptions!$C$12, N(AG3133)/Assumptions!$C$13),3)</f>
        <v>5.733</v>
      </c>
      <c r="AK3133" s="0" t="str">
        <f aca="false">IF(OR(U3133="Pending",U3133="On Hold"),"Open GRN (awaiting)",IF(AJ3133&lt;=1,"Within SLA",IF(ROUND(N(Y3133)/Assumptions!$C$5,3)=AJ3133,"Gate Wait",IF(ROUND(N(Z3133)/Assumptions!$C$6,3)=AJ3133,"Dock Wait",IF(ROUND(N(AA3133)/Assumptions!$C$7,3)=AJ3133,"Unloading",IF(ROUND(N(AB3133)/Assumptions!$C$8,3)=AJ3133,"Unload-to-QC Wait",IF(ROUND(N(AC3133)/Assumptions!$C$9,3)=AJ3133,"QC",IF(ROUND(N(AD3133)/Assumptions!$C$10,3)=AJ3133,"QC-to-GRN Wait",IF(ROUND(N(AE3133)/Assumptions!$C$11,3)=AJ3133,"GRN Processing",IF(ROUND(N(AF3133)/Assumptions!$C$12,3)=AJ3133,"GRN-to-Putaway Wait",IF(ROUND(N(AG3133)/Assumptions!$C$13,3)=AJ3133,"Putaway","Within SLA")))))))))))</f>
        <v>QC</v>
      </c>
    </row>
    <row r="3134" customFormat="false" ht="15" hidden="false" customHeight="false" outlineLevel="0" collapsed="false">
      <c r="A3134" s="0" t="s">
        <v>8872</v>
      </c>
      <c r="B3134" s="0" t="s">
        <v>8873</v>
      </c>
      <c r="C3134" s="0" t="s">
        <v>252</v>
      </c>
      <c r="D3134" s="0" t="s">
        <v>119</v>
      </c>
      <c r="E3134" s="0" t="s">
        <v>8874</v>
      </c>
      <c r="F3134" s="0" t="s">
        <v>149</v>
      </c>
      <c r="G3134" s="0" t="s">
        <v>122</v>
      </c>
      <c r="H3134" s="17" t="n">
        <v>46280.0513888889</v>
      </c>
      <c r="I3134" s="17" t="n">
        <v>46280.0604166667</v>
      </c>
      <c r="J3134" s="17" t="n">
        <v>46280.0652777778</v>
      </c>
      <c r="K3134" s="17" t="n">
        <v>46280.0909722222</v>
      </c>
      <c r="L3134" s="17" t="n">
        <v>46280.0972222222</v>
      </c>
      <c r="M3134" s="17" t="n">
        <v>46280.125</v>
      </c>
      <c r="N3134" s="17" t="n">
        <v>46280.1395833333</v>
      </c>
      <c r="O3134" s="17" t="n">
        <v>46280.1833333333</v>
      </c>
      <c r="P3134" s="17" t="n">
        <v>46280.2027777778</v>
      </c>
      <c r="Q3134" s="17" t="n">
        <v>46280.2284722222</v>
      </c>
      <c r="R3134" s="0" t="n">
        <v>110</v>
      </c>
      <c r="S3134" s="0" t="n">
        <v>0</v>
      </c>
      <c r="T3134" s="0" t="n">
        <v>0</v>
      </c>
      <c r="U3134" s="18" t="s">
        <v>130</v>
      </c>
      <c r="V3134" s="18" t="s">
        <v>156</v>
      </c>
      <c r="W3134" s="0" t="str">
        <f aca="false">IF(AND(X3134&gt;=6,X3134&lt;14),"A",IF(AND(X3134&gt;=14,X3134&lt;22),"B","C"))</f>
        <v>C</v>
      </c>
      <c r="X3134" s="18" t="n">
        <f aca="false">HOUR(H3134)</f>
        <v>1</v>
      </c>
      <c r="Y3134" s="18" t="n">
        <f aca="false">ROUND((I3134-H3134)*1440,0)</f>
        <v>13</v>
      </c>
      <c r="Z3134" s="18" t="n">
        <f aca="false">ROUND((J3134-I3134)*1440,0)</f>
        <v>7</v>
      </c>
      <c r="AA3134" s="18" t="n">
        <f aca="false">ROUND((K3134-J3134)*1440,0)</f>
        <v>37</v>
      </c>
      <c r="AB3134" s="18" t="n">
        <f aca="false">ROUND((L3134-K3134)*1440,0)</f>
        <v>9</v>
      </c>
      <c r="AC3134" s="18" t="n">
        <f aca="false">ROUND((M3134-L3134)*1440,0)</f>
        <v>40</v>
      </c>
      <c r="AD3134" s="18" t="n">
        <f aca="false">IF(N3134="","",ROUND((N3134-M3134)*1440,0))</f>
        <v>21</v>
      </c>
      <c r="AE3134" s="18" t="n">
        <f aca="false">IF(O3134="","",ROUND((O3134-N3134)*1440,0))</f>
        <v>63</v>
      </c>
      <c r="AF3134" s="18" t="n">
        <f aca="false">IF(P3134="","",ROUND((P3134-O3134)*1440,0))</f>
        <v>28</v>
      </c>
      <c r="AG3134" s="18" t="n">
        <f aca="false">IF(Q3134="","",ROUND((Q3134-P3134)*1440,0))</f>
        <v>37</v>
      </c>
      <c r="AH3134" s="18" t="n">
        <f aca="false">IF(Q3134="","",ROUND((Q3134-H3134)*1440,0))</f>
        <v>255</v>
      </c>
      <c r="AI3134" s="19" t="n">
        <f aca="false">ROUND(IF(O3134="",Assumptions!$B$25-K3134,O3134-K3134)*24,1)</f>
        <v>2.2</v>
      </c>
      <c r="AJ3134" s="20" t="n">
        <f aca="false">ROUND(MAX(N(Y3134)/Assumptions!$C$5, N(Z3134)/Assumptions!$C$6, N(AA3134)/Assumptions!$C$7, N(AB3134)/Assumptions!$C$8, N(AC3134)/Assumptions!$C$9, N(AD3134)/Assumptions!$C$10, N(AE3134)/Assumptions!$C$11, N(AF3134)/Assumptions!$C$12, N(AG3134)/Assumptions!$C$13),3)</f>
        <v>1.4</v>
      </c>
      <c r="AK3134" s="0" t="str">
        <f aca="false">IF(OR(U3134="Pending",U3134="On Hold"),"Open GRN (awaiting)",IF(AJ3134&lt;=1,"Within SLA",IF(ROUND(N(Y3134)/Assumptions!$C$5,3)=AJ3134,"Gate Wait",IF(ROUND(N(Z3134)/Assumptions!$C$6,3)=AJ3134,"Dock Wait",IF(ROUND(N(AA3134)/Assumptions!$C$7,3)=AJ3134,"Unloading",IF(ROUND(N(AB3134)/Assumptions!$C$8,3)=AJ3134,"Unload-to-QC Wait",IF(ROUND(N(AC3134)/Assumptions!$C$9,3)=AJ3134,"QC",IF(ROUND(N(AD3134)/Assumptions!$C$10,3)=AJ3134,"QC-to-GRN Wait",IF(ROUND(N(AE3134)/Assumptions!$C$11,3)=AJ3134,"GRN Processing",IF(ROUND(N(AF3134)/Assumptions!$C$12,3)=AJ3134,"GRN-to-Putaway Wait",IF(ROUND(N(AG3134)/Assumptions!$C$13,3)=AJ3134,"Putaway","Within SLA")))))))))))</f>
        <v>GRN Processing</v>
      </c>
    </row>
    <row r="3135" customFormat="false" ht="15" hidden="false" customHeight="false" outlineLevel="0" collapsed="false">
      <c r="A3135" s="0" t="s">
        <v>8875</v>
      </c>
      <c r="B3135" s="0" t="s">
        <v>8876</v>
      </c>
      <c r="C3135" s="0" t="s">
        <v>134</v>
      </c>
      <c r="D3135" s="0" t="s">
        <v>135</v>
      </c>
      <c r="E3135" s="0" t="s">
        <v>8877</v>
      </c>
      <c r="F3135" s="0" t="s">
        <v>149</v>
      </c>
      <c r="G3135" s="0" t="s">
        <v>138</v>
      </c>
      <c r="H3135" s="17" t="n">
        <v>46280.0868055556</v>
      </c>
      <c r="I3135" s="17" t="n">
        <v>46280.0986111111</v>
      </c>
      <c r="J3135" s="17" t="n">
        <v>46280.1076388889</v>
      </c>
      <c r="K3135" s="17" t="n">
        <v>46280.1513888889</v>
      </c>
      <c r="L3135" s="17" t="n">
        <v>46280.1590277778</v>
      </c>
      <c r="M3135" s="17" t="n">
        <v>46280.18125</v>
      </c>
      <c r="N3135" s="17" t="n">
        <v>46280.1951388889</v>
      </c>
      <c r="O3135" s="17" t="n">
        <v>46280.2451388889</v>
      </c>
      <c r="P3135" s="17" t="n">
        <v>46280.2722222222</v>
      </c>
      <c r="Q3135" s="17" t="n">
        <v>46280.2833333333</v>
      </c>
      <c r="R3135" s="0" t="n">
        <v>1353</v>
      </c>
      <c r="S3135" s="0" t="n">
        <v>0</v>
      </c>
      <c r="T3135" s="0" t="n">
        <v>0</v>
      </c>
      <c r="U3135" s="18" t="s">
        <v>130</v>
      </c>
      <c r="V3135" s="18" t="s">
        <v>139</v>
      </c>
      <c r="W3135" s="0" t="str">
        <f aca="false">IF(AND(X3135&gt;=6,X3135&lt;14),"A",IF(AND(X3135&gt;=14,X3135&lt;22),"B","C"))</f>
        <v>C</v>
      </c>
      <c r="X3135" s="18" t="n">
        <f aca="false">HOUR(H3135)</f>
        <v>2</v>
      </c>
      <c r="Y3135" s="18" t="n">
        <f aca="false">ROUND((I3135-H3135)*1440,0)</f>
        <v>17</v>
      </c>
      <c r="Z3135" s="18" t="n">
        <f aca="false">ROUND((J3135-I3135)*1440,0)</f>
        <v>13</v>
      </c>
      <c r="AA3135" s="18" t="n">
        <f aca="false">ROUND((K3135-J3135)*1440,0)</f>
        <v>63</v>
      </c>
      <c r="AB3135" s="18" t="n">
        <f aca="false">ROUND((L3135-K3135)*1440,0)</f>
        <v>11</v>
      </c>
      <c r="AC3135" s="18" t="n">
        <f aca="false">ROUND((M3135-L3135)*1440,0)</f>
        <v>32</v>
      </c>
      <c r="AD3135" s="18" t="n">
        <f aca="false">IF(N3135="","",ROUND((N3135-M3135)*1440,0))</f>
        <v>20</v>
      </c>
      <c r="AE3135" s="18" t="n">
        <f aca="false">IF(O3135="","",ROUND((O3135-N3135)*1440,0))</f>
        <v>72</v>
      </c>
      <c r="AF3135" s="18" t="n">
        <f aca="false">IF(P3135="","",ROUND((P3135-O3135)*1440,0))</f>
        <v>39</v>
      </c>
      <c r="AG3135" s="18" t="n">
        <f aca="false">IF(Q3135="","",ROUND((Q3135-P3135)*1440,0))</f>
        <v>16</v>
      </c>
      <c r="AH3135" s="18" t="n">
        <f aca="false">IF(Q3135="","",ROUND((Q3135-H3135)*1440,0))</f>
        <v>283</v>
      </c>
      <c r="AI3135" s="19" t="n">
        <f aca="false">ROUND(IF(O3135="",Assumptions!$B$25-K3135,O3135-K3135)*24,1)</f>
        <v>2.3</v>
      </c>
      <c r="AJ3135" s="20" t="n">
        <f aca="false">ROUND(MAX(N(Y3135)/Assumptions!$C$5, N(Z3135)/Assumptions!$C$6, N(AA3135)/Assumptions!$C$7, N(AB3135)/Assumptions!$C$8, N(AC3135)/Assumptions!$C$9, N(AD3135)/Assumptions!$C$10, N(AE3135)/Assumptions!$C$11, N(AF3135)/Assumptions!$C$12, N(AG3135)/Assumptions!$C$13),3)</f>
        <v>1.95</v>
      </c>
      <c r="AK3135" s="0" t="str">
        <f aca="false">IF(OR(U3135="Pending",U3135="On Hold"),"Open GRN (awaiting)",IF(AJ3135&lt;=1,"Within SLA",IF(ROUND(N(Y3135)/Assumptions!$C$5,3)=AJ3135,"Gate Wait",IF(ROUND(N(Z3135)/Assumptions!$C$6,3)=AJ3135,"Dock Wait",IF(ROUND(N(AA3135)/Assumptions!$C$7,3)=AJ3135,"Unloading",IF(ROUND(N(AB3135)/Assumptions!$C$8,3)=AJ3135,"Unload-to-QC Wait",IF(ROUND(N(AC3135)/Assumptions!$C$9,3)=AJ3135,"QC",IF(ROUND(N(AD3135)/Assumptions!$C$10,3)=AJ3135,"QC-to-GRN Wait",IF(ROUND(N(AE3135)/Assumptions!$C$11,3)=AJ3135,"GRN Processing",IF(ROUND(N(AF3135)/Assumptions!$C$12,3)=AJ3135,"GRN-to-Putaway Wait",IF(ROUND(N(AG3135)/Assumptions!$C$13,3)=AJ3135,"Putaway","Within SLA")))))))))))</f>
        <v>GRN-to-Putaway Wait</v>
      </c>
    </row>
    <row r="3136" customFormat="false" ht="15" hidden="false" customHeight="false" outlineLevel="0" collapsed="false">
      <c r="A3136" s="0" t="s">
        <v>8878</v>
      </c>
      <c r="B3136" s="0" t="s">
        <v>8879</v>
      </c>
      <c r="C3136" s="0" t="s">
        <v>286</v>
      </c>
      <c r="D3136" s="0" t="s">
        <v>147</v>
      </c>
      <c r="E3136" s="0" t="s">
        <v>8880</v>
      </c>
      <c r="F3136" s="0" t="s">
        <v>155</v>
      </c>
      <c r="G3136" s="0" t="s">
        <v>167</v>
      </c>
      <c r="H3136" s="17" t="n">
        <v>46280.2131944444</v>
      </c>
      <c r="I3136" s="17" t="n">
        <v>46280.2340277778</v>
      </c>
      <c r="J3136" s="17" t="n">
        <v>46280.2388888889</v>
      </c>
      <c r="K3136" s="17" t="n">
        <v>46280.2513888889</v>
      </c>
      <c r="L3136" s="17" t="n">
        <v>46280.2541666667</v>
      </c>
      <c r="M3136" s="17" t="n">
        <v>46280.2631944444</v>
      </c>
      <c r="N3136" s="17" t="n">
        <v>46280.3326388889</v>
      </c>
      <c r="O3136" s="17" t="n">
        <v>46280.3472222222</v>
      </c>
      <c r="P3136" s="17" t="n">
        <v>46280.3604166667</v>
      </c>
      <c r="Q3136" s="17" t="n">
        <v>46280.3770833333</v>
      </c>
      <c r="R3136" s="0" t="n">
        <v>266</v>
      </c>
      <c r="S3136" s="0" t="n">
        <v>0</v>
      </c>
      <c r="T3136" s="0" t="n">
        <v>0</v>
      </c>
      <c r="U3136" s="18" t="s">
        <v>130</v>
      </c>
      <c r="V3136" s="18" t="s">
        <v>131</v>
      </c>
      <c r="W3136" s="0" t="str">
        <f aca="false">IF(AND(X3136&gt;=6,X3136&lt;14),"A",IF(AND(X3136&gt;=14,X3136&lt;22),"B","C"))</f>
        <v>C</v>
      </c>
      <c r="X3136" s="18" t="n">
        <f aca="false">HOUR(H3136)</f>
        <v>5</v>
      </c>
      <c r="Y3136" s="18" t="n">
        <f aca="false">ROUND((I3136-H3136)*1440,0)</f>
        <v>30</v>
      </c>
      <c r="Z3136" s="18" t="n">
        <f aca="false">ROUND((J3136-I3136)*1440,0)</f>
        <v>7</v>
      </c>
      <c r="AA3136" s="18" t="n">
        <f aca="false">ROUND((K3136-J3136)*1440,0)</f>
        <v>18</v>
      </c>
      <c r="AB3136" s="18" t="n">
        <f aca="false">ROUND((L3136-K3136)*1440,0)</f>
        <v>4</v>
      </c>
      <c r="AC3136" s="18" t="n">
        <f aca="false">ROUND((M3136-L3136)*1440,0)</f>
        <v>13</v>
      </c>
      <c r="AD3136" s="18" t="n">
        <f aca="false">IF(N3136="","",ROUND((N3136-M3136)*1440,0))</f>
        <v>100</v>
      </c>
      <c r="AE3136" s="18" t="n">
        <f aca="false">IF(O3136="","",ROUND((O3136-N3136)*1440,0))</f>
        <v>21</v>
      </c>
      <c r="AF3136" s="18" t="n">
        <f aca="false">IF(P3136="","",ROUND((P3136-O3136)*1440,0))</f>
        <v>19</v>
      </c>
      <c r="AG3136" s="18" t="n">
        <f aca="false">IF(Q3136="","",ROUND((Q3136-P3136)*1440,0))</f>
        <v>24</v>
      </c>
      <c r="AH3136" s="18" t="n">
        <f aca="false">IF(Q3136="","",ROUND((Q3136-H3136)*1440,0))</f>
        <v>236</v>
      </c>
      <c r="AI3136" s="19" t="n">
        <f aca="false">ROUND(IF(O3136="",Assumptions!$B$25-K3136,O3136-K3136)*24,1)</f>
        <v>2.3</v>
      </c>
      <c r="AJ3136" s="20" t="n">
        <f aca="false">ROUND(MAX(N(Y3136)/Assumptions!$C$5, N(Z3136)/Assumptions!$C$6, N(AA3136)/Assumptions!$C$7, N(AB3136)/Assumptions!$C$8, N(AC3136)/Assumptions!$C$9, N(AD3136)/Assumptions!$C$10, N(AE3136)/Assumptions!$C$11, N(AF3136)/Assumptions!$C$12, N(AG3136)/Assumptions!$C$13),3)</f>
        <v>3.333</v>
      </c>
      <c r="AK3136" s="0" t="str">
        <f aca="false">IF(OR(U3136="Pending",U3136="On Hold"),"Open GRN (awaiting)",IF(AJ3136&lt;=1,"Within SLA",IF(ROUND(N(Y3136)/Assumptions!$C$5,3)=AJ3136,"Gate Wait",IF(ROUND(N(Z3136)/Assumptions!$C$6,3)=AJ3136,"Dock Wait",IF(ROUND(N(AA3136)/Assumptions!$C$7,3)=AJ3136,"Unloading",IF(ROUND(N(AB3136)/Assumptions!$C$8,3)=AJ3136,"Unload-to-QC Wait",IF(ROUND(N(AC3136)/Assumptions!$C$9,3)=AJ3136,"QC",IF(ROUND(N(AD3136)/Assumptions!$C$10,3)=AJ3136,"QC-to-GRN Wait",IF(ROUND(N(AE3136)/Assumptions!$C$11,3)=AJ3136,"GRN Processing",IF(ROUND(N(AF3136)/Assumptions!$C$12,3)=AJ3136,"GRN-to-Putaway Wait",IF(ROUND(N(AG3136)/Assumptions!$C$13,3)=AJ3136,"Putaway","Within SLA")))))))))))</f>
        <v>QC-to-GRN Wait</v>
      </c>
    </row>
    <row r="3137" customFormat="false" ht="15" hidden="false" customHeight="false" outlineLevel="0" collapsed="false">
      <c r="A3137" s="0" t="s">
        <v>8881</v>
      </c>
      <c r="B3137" s="0" t="s">
        <v>8882</v>
      </c>
      <c r="C3137" s="0" t="s">
        <v>134</v>
      </c>
      <c r="D3137" s="0" t="s">
        <v>147</v>
      </c>
      <c r="E3137" s="0" t="s">
        <v>1636</v>
      </c>
      <c r="F3137" s="0" t="s">
        <v>149</v>
      </c>
      <c r="G3137" s="0" t="s">
        <v>150</v>
      </c>
      <c r="H3137" s="17" t="n">
        <v>46280.2381944444</v>
      </c>
      <c r="I3137" s="17" t="n">
        <v>46280.2493055556</v>
      </c>
      <c r="J3137" s="17" t="n">
        <v>46280.2576388889</v>
      </c>
      <c r="K3137" s="17" t="n">
        <v>46280.2805555556</v>
      </c>
      <c r="L3137" s="17" t="n">
        <v>46280.2861111111</v>
      </c>
      <c r="M3137" s="17" t="n">
        <v>46280.3069444444</v>
      </c>
      <c r="N3137" s="17" t="n">
        <v>46280.3375</v>
      </c>
      <c r="O3137" s="17" t="n">
        <v>46280.3645833333</v>
      </c>
      <c r="P3137" s="17" t="n">
        <v>46280.3840277778</v>
      </c>
      <c r="Q3137" s="17" t="n">
        <v>46280.4034722222</v>
      </c>
      <c r="R3137" s="0" t="n">
        <v>329</v>
      </c>
      <c r="S3137" s="0" t="n">
        <v>0</v>
      </c>
      <c r="T3137" s="0" t="n">
        <v>0</v>
      </c>
      <c r="U3137" s="18" t="s">
        <v>130</v>
      </c>
      <c r="V3137" s="18" t="s">
        <v>156</v>
      </c>
      <c r="W3137" s="0" t="str">
        <f aca="false">IF(AND(X3137&gt;=6,X3137&lt;14),"A",IF(AND(X3137&gt;=14,X3137&lt;22),"B","C"))</f>
        <v>C</v>
      </c>
      <c r="X3137" s="18" t="n">
        <f aca="false">HOUR(H3137)</f>
        <v>5</v>
      </c>
      <c r="Y3137" s="18" t="n">
        <f aca="false">ROUND((I3137-H3137)*1440,0)</f>
        <v>16</v>
      </c>
      <c r="Z3137" s="18" t="n">
        <f aca="false">ROUND((J3137-I3137)*1440,0)</f>
        <v>12</v>
      </c>
      <c r="AA3137" s="18" t="n">
        <f aca="false">ROUND((K3137-J3137)*1440,0)</f>
        <v>33</v>
      </c>
      <c r="AB3137" s="18" t="n">
        <f aca="false">ROUND((L3137-K3137)*1440,0)</f>
        <v>8</v>
      </c>
      <c r="AC3137" s="18" t="n">
        <f aca="false">ROUND((M3137-L3137)*1440,0)</f>
        <v>30</v>
      </c>
      <c r="AD3137" s="18" t="n">
        <f aca="false">IF(N3137="","",ROUND((N3137-M3137)*1440,0))</f>
        <v>44</v>
      </c>
      <c r="AE3137" s="18" t="n">
        <f aca="false">IF(O3137="","",ROUND((O3137-N3137)*1440,0))</f>
        <v>39</v>
      </c>
      <c r="AF3137" s="18" t="n">
        <f aca="false">IF(P3137="","",ROUND((P3137-O3137)*1440,0))</f>
        <v>28</v>
      </c>
      <c r="AG3137" s="18" t="n">
        <f aca="false">IF(Q3137="","",ROUND((Q3137-P3137)*1440,0))</f>
        <v>28</v>
      </c>
      <c r="AH3137" s="18" t="n">
        <f aca="false">IF(Q3137="","",ROUND((Q3137-H3137)*1440,0))</f>
        <v>238</v>
      </c>
      <c r="AI3137" s="19" t="n">
        <f aca="false">ROUND(IF(O3137="",Assumptions!$B$25-K3137,O3137-K3137)*24,1)</f>
        <v>2</v>
      </c>
      <c r="AJ3137" s="20" t="n">
        <f aca="false">ROUND(MAX(N(Y3137)/Assumptions!$C$5, N(Z3137)/Assumptions!$C$6, N(AA3137)/Assumptions!$C$7, N(AB3137)/Assumptions!$C$8, N(AC3137)/Assumptions!$C$9, N(AD3137)/Assumptions!$C$10, N(AE3137)/Assumptions!$C$11, N(AF3137)/Assumptions!$C$12, N(AG3137)/Assumptions!$C$13),3)</f>
        <v>1.467</v>
      </c>
      <c r="AK3137" s="0" t="str">
        <f aca="false">IF(OR(U3137="Pending",U3137="On Hold"),"Open GRN (awaiting)",IF(AJ3137&lt;=1,"Within SLA",IF(ROUND(N(Y3137)/Assumptions!$C$5,3)=AJ3137,"Gate Wait",IF(ROUND(N(Z3137)/Assumptions!$C$6,3)=AJ3137,"Dock Wait",IF(ROUND(N(AA3137)/Assumptions!$C$7,3)=AJ3137,"Unloading",IF(ROUND(N(AB3137)/Assumptions!$C$8,3)=AJ3137,"Unload-to-QC Wait",IF(ROUND(N(AC3137)/Assumptions!$C$9,3)=AJ3137,"QC",IF(ROUND(N(AD3137)/Assumptions!$C$10,3)=AJ3137,"QC-to-GRN Wait",IF(ROUND(N(AE3137)/Assumptions!$C$11,3)=AJ3137,"GRN Processing",IF(ROUND(N(AF3137)/Assumptions!$C$12,3)=AJ3137,"GRN-to-Putaway Wait",IF(ROUND(N(AG3137)/Assumptions!$C$13,3)=AJ3137,"Putaway","Within SLA")))))))))))</f>
        <v>QC-to-GRN Wait</v>
      </c>
    </row>
    <row r="3138" customFormat="false" ht="15" hidden="false" customHeight="false" outlineLevel="0" collapsed="false">
      <c r="A3138" s="0" t="s">
        <v>8883</v>
      </c>
      <c r="B3138" s="0" t="s">
        <v>8884</v>
      </c>
      <c r="C3138" s="0" t="s">
        <v>184</v>
      </c>
      <c r="D3138" s="0" t="s">
        <v>147</v>
      </c>
      <c r="E3138" s="0" t="s">
        <v>1732</v>
      </c>
      <c r="F3138" s="0" t="s">
        <v>177</v>
      </c>
      <c r="G3138" s="0" t="s">
        <v>150</v>
      </c>
      <c r="H3138" s="17" t="n">
        <v>46280.2416666667</v>
      </c>
      <c r="I3138" s="17" t="n">
        <v>46280.2645833333</v>
      </c>
      <c r="J3138" s="17" t="n">
        <v>46280.2701388889</v>
      </c>
      <c r="K3138" s="17" t="n">
        <v>46280.3041666667</v>
      </c>
      <c r="L3138" s="17" t="n">
        <v>46280.3166666667</v>
      </c>
      <c r="M3138" s="17" t="n">
        <v>46280.3472222222</v>
      </c>
      <c r="N3138" s="17" t="n">
        <v>46280.3527777778</v>
      </c>
      <c r="O3138" s="17" t="n">
        <v>46280.3590277778</v>
      </c>
      <c r="P3138" s="17" t="n">
        <v>46280.3826388889</v>
      </c>
      <c r="Q3138" s="17" t="n">
        <v>46280.4208333333</v>
      </c>
      <c r="R3138" s="0" t="n">
        <v>1209</v>
      </c>
      <c r="S3138" s="0" t="n">
        <v>0</v>
      </c>
      <c r="T3138" s="0" t="n">
        <v>16</v>
      </c>
      <c r="U3138" s="18" t="s">
        <v>123</v>
      </c>
      <c r="V3138" s="18" t="s">
        <v>144</v>
      </c>
      <c r="W3138" s="0" t="str">
        <f aca="false">IF(AND(X3138&gt;=6,X3138&lt;14),"A",IF(AND(X3138&gt;=14,X3138&lt;22),"B","C"))</f>
        <v>C</v>
      </c>
      <c r="X3138" s="18" t="n">
        <f aca="false">HOUR(H3138)</f>
        <v>5</v>
      </c>
      <c r="Y3138" s="18" t="n">
        <f aca="false">ROUND((I3138-H3138)*1440,0)</f>
        <v>33</v>
      </c>
      <c r="Z3138" s="18" t="n">
        <f aca="false">ROUND((J3138-I3138)*1440,0)</f>
        <v>8</v>
      </c>
      <c r="AA3138" s="18" t="n">
        <f aca="false">ROUND((K3138-J3138)*1440,0)</f>
        <v>49</v>
      </c>
      <c r="AB3138" s="18" t="n">
        <f aca="false">ROUND((L3138-K3138)*1440,0)</f>
        <v>18</v>
      </c>
      <c r="AC3138" s="18" t="n">
        <f aca="false">ROUND((M3138-L3138)*1440,0)</f>
        <v>44</v>
      </c>
      <c r="AD3138" s="18" t="n">
        <f aca="false">IF(N3138="","",ROUND((N3138-M3138)*1440,0))</f>
        <v>8</v>
      </c>
      <c r="AE3138" s="18" t="n">
        <f aca="false">IF(O3138="","",ROUND((O3138-N3138)*1440,0))</f>
        <v>9</v>
      </c>
      <c r="AF3138" s="18" t="n">
        <f aca="false">IF(P3138="","",ROUND((P3138-O3138)*1440,0))</f>
        <v>34</v>
      </c>
      <c r="AG3138" s="18" t="n">
        <f aca="false">IF(Q3138="","",ROUND((Q3138-P3138)*1440,0))</f>
        <v>55</v>
      </c>
      <c r="AH3138" s="18" t="n">
        <f aca="false">IF(Q3138="","",ROUND((Q3138-H3138)*1440,0))</f>
        <v>258</v>
      </c>
      <c r="AI3138" s="19" t="n">
        <f aca="false">ROUND(IF(O3138="",Assumptions!$B$25-K3138,O3138-K3138)*24,1)</f>
        <v>1.3</v>
      </c>
      <c r="AJ3138" s="20" t="n">
        <f aca="false">ROUND(MAX(N(Y3138)/Assumptions!$C$5, N(Z3138)/Assumptions!$C$6, N(AA3138)/Assumptions!$C$7, N(AB3138)/Assumptions!$C$8, N(AC3138)/Assumptions!$C$9, N(AD3138)/Assumptions!$C$10, N(AE3138)/Assumptions!$C$11, N(AF3138)/Assumptions!$C$12, N(AG3138)/Assumptions!$C$13),3)</f>
        <v>1.7</v>
      </c>
      <c r="AK3138" s="0" t="str">
        <f aca="false">IF(OR(U3138="Pending",U3138="On Hold"),"Open GRN (awaiting)",IF(AJ3138&lt;=1,"Within SLA",IF(ROUND(N(Y3138)/Assumptions!$C$5,3)=AJ3138,"Gate Wait",IF(ROUND(N(Z3138)/Assumptions!$C$6,3)=AJ3138,"Dock Wait",IF(ROUND(N(AA3138)/Assumptions!$C$7,3)=AJ3138,"Unloading",IF(ROUND(N(AB3138)/Assumptions!$C$8,3)=AJ3138,"Unload-to-QC Wait",IF(ROUND(N(AC3138)/Assumptions!$C$9,3)=AJ3138,"QC",IF(ROUND(N(AD3138)/Assumptions!$C$10,3)=AJ3138,"QC-to-GRN Wait",IF(ROUND(N(AE3138)/Assumptions!$C$11,3)=AJ3138,"GRN Processing",IF(ROUND(N(AF3138)/Assumptions!$C$12,3)=AJ3138,"GRN-to-Putaway Wait",IF(ROUND(N(AG3138)/Assumptions!$C$13,3)=AJ3138,"Putaway","Within SLA")))))))))))</f>
        <v>GRN-to-Putaway Wait</v>
      </c>
    </row>
    <row r="3139" customFormat="false" ht="15" hidden="false" customHeight="false" outlineLevel="0" collapsed="false">
      <c r="A3139" s="0" t="s">
        <v>8885</v>
      </c>
      <c r="B3139" s="0" t="s">
        <v>8886</v>
      </c>
      <c r="C3139" s="0" t="s">
        <v>252</v>
      </c>
      <c r="D3139" s="0" t="s">
        <v>119</v>
      </c>
      <c r="E3139" s="0" t="s">
        <v>8483</v>
      </c>
      <c r="F3139" s="0" t="s">
        <v>155</v>
      </c>
      <c r="G3139" s="0" t="s">
        <v>129</v>
      </c>
      <c r="H3139" s="17" t="n">
        <v>46280.2659722222</v>
      </c>
      <c r="I3139" s="17" t="n">
        <v>46280.2736111111</v>
      </c>
      <c r="J3139" s="17" t="n">
        <v>46280.2791666667</v>
      </c>
      <c r="K3139" s="17" t="n">
        <v>46280.3381944444</v>
      </c>
      <c r="L3139" s="17" t="n">
        <v>46280.3430555556</v>
      </c>
      <c r="M3139" s="17" t="n">
        <v>46280.3645833333</v>
      </c>
      <c r="N3139" s="17" t="n">
        <v>46280.4611111111</v>
      </c>
      <c r="O3139" s="17" t="n">
        <v>46280.4819444444</v>
      </c>
      <c r="P3139" s="17" t="n">
        <v>46280.4923611111</v>
      </c>
      <c r="Q3139" s="17" t="n">
        <v>46280.5020833333</v>
      </c>
      <c r="R3139" s="0" t="n">
        <v>806</v>
      </c>
      <c r="S3139" s="0" t="n">
        <v>0</v>
      </c>
      <c r="T3139" s="0" t="n">
        <v>0</v>
      </c>
      <c r="U3139" s="18" t="s">
        <v>130</v>
      </c>
      <c r="V3139" s="18" t="s">
        <v>131</v>
      </c>
      <c r="W3139" s="0" t="str">
        <f aca="false">IF(AND(X3139&gt;=6,X3139&lt;14),"A",IF(AND(X3139&gt;=14,X3139&lt;22),"B","C"))</f>
        <v>A</v>
      </c>
      <c r="X3139" s="18" t="n">
        <f aca="false">HOUR(H3139)</f>
        <v>6</v>
      </c>
      <c r="Y3139" s="18" t="n">
        <f aca="false">ROUND((I3139-H3139)*1440,0)</f>
        <v>11</v>
      </c>
      <c r="Z3139" s="18" t="n">
        <f aca="false">ROUND((J3139-I3139)*1440,0)</f>
        <v>8</v>
      </c>
      <c r="AA3139" s="18" t="n">
        <f aca="false">ROUND((K3139-J3139)*1440,0)</f>
        <v>85</v>
      </c>
      <c r="AB3139" s="18" t="n">
        <f aca="false">ROUND((L3139-K3139)*1440,0)</f>
        <v>7</v>
      </c>
      <c r="AC3139" s="18" t="n">
        <f aca="false">ROUND((M3139-L3139)*1440,0)</f>
        <v>31</v>
      </c>
      <c r="AD3139" s="18" t="n">
        <f aca="false">IF(N3139="","",ROUND((N3139-M3139)*1440,0))</f>
        <v>139</v>
      </c>
      <c r="AE3139" s="18" t="n">
        <f aca="false">IF(O3139="","",ROUND((O3139-N3139)*1440,0))</f>
        <v>30</v>
      </c>
      <c r="AF3139" s="18" t="n">
        <f aca="false">IF(P3139="","",ROUND((P3139-O3139)*1440,0))</f>
        <v>15</v>
      </c>
      <c r="AG3139" s="18" t="n">
        <f aca="false">IF(Q3139="","",ROUND((Q3139-P3139)*1440,0))</f>
        <v>14</v>
      </c>
      <c r="AH3139" s="18" t="n">
        <f aca="false">IF(Q3139="","",ROUND((Q3139-H3139)*1440,0))</f>
        <v>340</v>
      </c>
      <c r="AI3139" s="19" t="n">
        <f aca="false">ROUND(IF(O3139="",Assumptions!$B$25-K3139,O3139-K3139)*24,1)</f>
        <v>3.5</v>
      </c>
      <c r="AJ3139" s="20" t="n">
        <f aca="false">ROUND(MAX(N(Y3139)/Assumptions!$C$5, N(Z3139)/Assumptions!$C$6, N(AA3139)/Assumptions!$C$7, N(AB3139)/Assumptions!$C$8, N(AC3139)/Assumptions!$C$9, N(AD3139)/Assumptions!$C$10, N(AE3139)/Assumptions!$C$11, N(AF3139)/Assumptions!$C$12, N(AG3139)/Assumptions!$C$13),3)</f>
        <v>4.633</v>
      </c>
      <c r="AK3139" s="0" t="str">
        <f aca="false">IF(OR(U3139="Pending",U3139="On Hold"),"Open GRN (awaiting)",IF(AJ3139&lt;=1,"Within SLA",IF(ROUND(N(Y3139)/Assumptions!$C$5,3)=AJ3139,"Gate Wait",IF(ROUND(N(Z3139)/Assumptions!$C$6,3)=AJ3139,"Dock Wait",IF(ROUND(N(AA3139)/Assumptions!$C$7,3)=AJ3139,"Unloading",IF(ROUND(N(AB3139)/Assumptions!$C$8,3)=AJ3139,"Unload-to-QC Wait",IF(ROUND(N(AC3139)/Assumptions!$C$9,3)=AJ3139,"QC",IF(ROUND(N(AD3139)/Assumptions!$C$10,3)=AJ3139,"QC-to-GRN Wait",IF(ROUND(N(AE3139)/Assumptions!$C$11,3)=AJ3139,"GRN Processing",IF(ROUND(N(AF3139)/Assumptions!$C$12,3)=AJ3139,"GRN-to-Putaway Wait",IF(ROUND(N(AG3139)/Assumptions!$C$13,3)=AJ3139,"Putaway","Within SLA")))))))))))</f>
        <v>QC-to-GRN Wait</v>
      </c>
    </row>
    <row r="3140" customFormat="false" ht="15" hidden="false" customHeight="false" outlineLevel="0" collapsed="false">
      <c r="A3140" s="0" t="s">
        <v>8887</v>
      </c>
      <c r="B3140" s="0" t="s">
        <v>8888</v>
      </c>
      <c r="C3140" s="0" t="s">
        <v>134</v>
      </c>
      <c r="D3140" s="0" t="s">
        <v>135</v>
      </c>
      <c r="E3140" s="0" t="s">
        <v>8889</v>
      </c>
      <c r="F3140" s="0" t="s">
        <v>149</v>
      </c>
      <c r="G3140" s="0" t="s">
        <v>178</v>
      </c>
      <c r="H3140" s="17" t="n">
        <v>46280.2756944444</v>
      </c>
      <c r="I3140" s="17" t="n">
        <v>46280.2847222222</v>
      </c>
      <c r="J3140" s="17" t="n">
        <v>46280.2868055556</v>
      </c>
      <c r="K3140" s="17" t="n">
        <v>46280.3631944444</v>
      </c>
      <c r="L3140" s="17" t="n">
        <v>46280.3826388889</v>
      </c>
      <c r="M3140" s="17" t="n">
        <v>46280.3958333333</v>
      </c>
      <c r="N3140" s="17" t="n">
        <v>46280.4180555556</v>
      </c>
      <c r="O3140" s="17" t="n">
        <v>46280.4361111111</v>
      </c>
      <c r="P3140" s="17" t="n">
        <v>46280.4465277778</v>
      </c>
      <c r="Q3140" s="17" t="n">
        <v>46280.4708333333</v>
      </c>
      <c r="R3140" s="0" t="n">
        <v>1903</v>
      </c>
      <c r="S3140" s="0" t="n">
        <v>0</v>
      </c>
      <c r="T3140" s="0" t="n">
        <v>0</v>
      </c>
      <c r="U3140" s="18" t="s">
        <v>130</v>
      </c>
      <c r="V3140" s="18" t="s">
        <v>144</v>
      </c>
      <c r="W3140" s="0" t="str">
        <f aca="false">IF(AND(X3140&gt;=6,X3140&lt;14),"A",IF(AND(X3140&gt;=14,X3140&lt;22),"B","C"))</f>
        <v>A</v>
      </c>
      <c r="X3140" s="18" t="n">
        <f aca="false">HOUR(H3140)</f>
        <v>6</v>
      </c>
      <c r="Y3140" s="18" t="n">
        <f aca="false">ROUND((I3140-H3140)*1440,0)</f>
        <v>13</v>
      </c>
      <c r="Z3140" s="18" t="n">
        <f aca="false">ROUND((J3140-I3140)*1440,0)</f>
        <v>3</v>
      </c>
      <c r="AA3140" s="18" t="n">
        <f aca="false">ROUND((K3140-J3140)*1440,0)</f>
        <v>110</v>
      </c>
      <c r="AB3140" s="18" t="n">
        <f aca="false">ROUND((L3140-K3140)*1440,0)</f>
        <v>28</v>
      </c>
      <c r="AC3140" s="18" t="n">
        <f aca="false">ROUND((M3140-L3140)*1440,0)</f>
        <v>19</v>
      </c>
      <c r="AD3140" s="18" t="n">
        <f aca="false">IF(N3140="","",ROUND((N3140-M3140)*1440,0))</f>
        <v>32</v>
      </c>
      <c r="AE3140" s="18" t="n">
        <f aca="false">IF(O3140="","",ROUND((O3140-N3140)*1440,0))</f>
        <v>26</v>
      </c>
      <c r="AF3140" s="18" t="n">
        <f aca="false">IF(P3140="","",ROUND((P3140-O3140)*1440,0))</f>
        <v>15</v>
      </c>
      <c r="AG3140" s="18" t="n">
        <f aca="false">IF(Q3140="","",ROUND((Q3140-P3140)*1440,0))</f>
        <v>35</v>
      </c>
      <c r="AH3140" s="18" t="n">
        <f aca="false">IF(Q3140="","",ROUND((Q3140-H3140)*1440,0))</f>
        <v>281</v>
      </c>
      <c r="AI3140" s="19" t="n">
        <f aca="false">ROUND(IF(O3140="",Assumptions!$B$25-K3140,O3140-K3140)*24,1)</f>
        <v>1.8</v>
      </c>
      <c r="AJ3140" s="20" t="n">
        <f aca="false">ROUND(MAX(N(Y3140)/Assumptions!$C$5, N(Z3140)/Assumptions!$C$6, N(AA3140)/Assumptions!$C$7, N(AB3140)/Assumptions!$C$8, N(AC3140)/Assumptions!$C$9, N(AD3140)/Assumptions!$C$10, N(AE3140)/Assumptions!$C$11, N(AF3140)/Assumptions!$C$12, N(AG3140)/Assumptions!$C$13),3)</f>
        <v>1.867</v>
      </c>
      <c r="AK3140" s="0" t="str">
        <f aca="false">IF(OR(U3140="Pending",U3140="On Hold"),"Open GRN (awaiting)",IF(AJ3140&lt;=1,"Within SLA",IF(ROUND(N(Y3140)/Assumptions!$C$5,3)=AJ3140,"Gate Wait",IF(ROUND(N(Z3140)/Assumptions!$C$6,3)=AJ3140,"Dock Wait",IF(ROUND(N(AA3140)/Assumptions!$C$7,3)=AJ3140,"Unloading",IF(ROUND(N(AB3140)/Assumptions!$C$8,3)=AJ3140,"Unload-to-QC Wait",IF(ROUND(N(AC3140)/Assumptions!$C$9,3)=AJ3140,"QC",IF(ROUND(N(AD3140)/Assumptions!$C$10,3)=AJ3140,"QC-to-GRN Wait",IF(ROUND(N(AE3140)/Assumptions!$C$11,3)=AJ3140,"GRN Processing",IF(ROUND(N(AF3140)/Assumptions!$C$12,3)=AJ3140,"GRN-to-Putaway Wait",IF(ROUND(N(AG3140)/Assumptions!$C$13,3)=AJ3140,"Putaway","Within SLA")))))))))))</f>
        <v>Unload-to-QC Wait</v>
      </c>
    </row>
    <row r="3141" customFormat="false" ht="15" hidden="false" customHeight="false" outlineLevel="0" collapsed="false">
      <c r="A3141" s="0" t="s">
        <v>8890</v>
      </c>
      <c r="B3141" s="0" t="s">
        <v>8891</v>
      </c>
      <c r="C3141" s="0" t="s">
        <v>142</v>
      </c>
      <c r="D3141" s="0" t="s">
        <v>147</v>
      </c>
      <c r="E3141" s="0" t="s">
        <v>8892</v>
      </c>
      <c r="F3141" s="0" t="s">
        <v>172</v>
      </c>
      <c r="G3141" s="0" t="s">
        <v>150</v>
      </c>
      <c r="H3141" s="17" t="n">
        <v>46280.3</v>
      </c>
      <c r="I3141" s="17" t="n">
        <v>46280.3263888889</v>
      </c>
      <c r="J3141" s="17" t="n">
        <v>46280.3340277778</v>
      </c>
      <c r="K3141" s="17" t="n">
        <v>46280.3666666667</v>
      </c>
      <c r="L3141" s="17" t="n">
        <v>46280.3694444444</v>
      </c>
      <c r="M3141" s="17" t="n">
        <v>46280.4097222222</v>
      </c>
      <c r="N3141" s="17" t="n">
        <v>46280.4152777778</v>
      </c>
      <c r="O3141" s="17" t="n">
        <v>46280.4388888889</v>
      </c>
      <c r="P3141" s="17" t="n">
        <v>46280.4548611111</v>
      </c>
      <c r="Q3141" s="17" t="n">
        <v>46280.475</v>
      </c>
      <c r="R3141" s="0" t="n">
        <v>419</v>
      </c>
      <c r="S3141" s="0" t="n">
        <v>0</v>
      </c>
      <c r="T3141" s="0" t="n">
        <v>0</v>
      </c>
      <c r="U3141" s="18" t="s">
        <v>130</v>
      </c>
      <c r="V3141" s="18" t="s">
        <v>156</v>
      </c>
      <c r="W3141" s="0" t="str">
        <f aca="false">IF(AND(X3141&gt;=6,X3141&lt;14),"A",IF(AND(X3141&gt;=14,X3141&lt;22),"B","C"))</f>
        <v>A</v>
      </c>
      <c r="X3141" s="18" t="n">
        <f aca="false">HOUR(H3141)</f>
        <v>7</v>
      </c>
      <c r="Y3141" s="18" t="n">
        <f aca="false">ROUND((I3141-H3141)*1440,0)</f>
        <v>38</v>
      </c>
      <c r="Z3141" s="18" t="n">
        <f aca="false">ROUND((J3141-I3141)*1440,0)</f>
        <v>11</v>
      </c>
      <c r="AA3141" s="18" t="n">
        <f aca="false">ROUND((K3141-J3141)*1440,0)</f>
        <v>47</v>
      </c>
      <c r="AB3141" s="18" t="n">
        <f aca="false">ROUND((L3141-K3141)*1440,0)</f>
        <v>4</v>
      </c>
      <c r="AC3141" s="18" t="n">
        <f aca="false">ROUND((M3141-L3141)*1440,0)</f>
        <v>58</v>
      </c>
      <c r="AD3141" s="18" t="n">
        <f aca="false">IF(N3141="","",ROUND((N3141-M3141)*1440,0))</f>
        <v>8</v>
      </c>
      <c r="AE3141" s="18" t="n">
        <f aca="false">IF(O3141="","",ROUND((O3141-N3141)*1440,0))</f>
        <v>34</v>
      </c>
      <c r="AF3141" s="18" t="n">
        <f aca="false">IF(P3141="","",ROUND((P3141-O3141)*1440,0))</f>
        <v>23</v>
      </c>
      <c r="AG3141" s="18" t="n">
        <f aca="false">IF(Q3141="","",ROUND((Q3141-P3141)*1440,0))</f>
        <v>29</v>
      </c>
      <c r="AH3141" s="18" t="n">
        <f aca="false">IF(Q3141="","",ROUND((Q3141-H3141)*1440,0))</f>
        <v>252</v>
      </c>
      <c r="AI3141" s="19" t="n">
        <f aca="false">ROUND(IF(O3141="",Assumptions!$B$25-K3141,O3141-K3141)*24,1)</f>
        <v>1.7</v>
      </c>
      <c r="AJ3141" s="20" t="n">
        <f aca="false">ROUND(MAX(N(Y3141)/Assumptions!$C$5, N(Z3141)/Assumptions!$C$6, N(AA3141)/Assumptions!$C$7, N(AB3141)/Assumptions!$C$8, N(AC3141)/Assumptions!$C$9, N(AD3141)/Assumptions!$C$10, N(AE3141)/Assumptions!$C$11, N(AF3141)/Assumptions!$C$12, N(AG3141)/Assumptions!$C$13),3)</f>
        <v>1.289</v>
      </c>
      <c r="AK3141" s="0" t="str">
        <f aca="false">IF(OR(U3141="Pending",U3141="On Hold"),"Open GRN (awaiting)",IF(AJ3141&lt;=1,"Within SLA",IF(ROUND(N(Y3141)/Assumptions!$C$5,3)=AJ3141,"Gate Wait",IF(ROUND(N(Z3141)/Assumptions!$C$6,3)=AJ3141,"Dock Wait",IF(ROUND(N(AA3141)/Assumptions!$C$7,3)=AJ3141,"Unloading",IF(ROUND(N(AB3141)/Assumptions!$C$8,3)=AJ3141,"Unload-to-QC Wait",IF(ROUND(N(AC3141)/Assumptions!$C$9,3)=AJ3141,"QC",IF(ROUND(N(AD3141)/Assumptions!$C$10,3)=AJ3141,"QC-to-GRN Wait",IF(ROUND(N(AE3141)/Assumptions!$C$11,3)=AJ3141,"GRN Processing",IF(ROUND(N(AF3141)/Assumptions!$C$12,3)=AJ3141,"GRN-to-Putaway Wait",IF(ROUND(N(AG3141)/Assumptions!$C$13,3)=AJ3141,"Putaway","Within SLA")))))))))))</f>
        <v>QC</v>
      </c>
    </row>
    <row r="3142" customFormat="false" ht="15" hidden="false" customHeight="false" outlineLevel="0" collapsed="false">
      <c r="A3142" s="0" t="s">
        <v>8893</v>
      </c>
      <c r="B3142" s="0" t="s">
        <v>8894</v>
      </c>
      <c r="C3142" s="0" t="s">
        <v>286</v>
      </c>
      <c r="D3142" s="0" t="s">
        <v>119</v>
      </c>
      <c r="E3142" s="0" t="s">
        <v>3504</v>
      </c>
      <c r="F3142" s="0" t="s">
        <v>121</v>
      </c>
      <c r="G3142" s="0" t="s">
        <v>122</v>
      </c>
      <c r="H3142" s="17" t="n">
        <v>46280.3020833333</v>
      </c>
      <c r="I3142" s="17" t="n">
        <v>46280.3048611111</v>
      </c>
      <c r="J3142" s="17" t="n">
        <v>46280.3069444444</v>
      </c>
      <c r="K3142" s="17" t="n">
        <v>46280.3479166667</v>
      </c>
      <c r="L3142" s="17" t="n">
        <v>46280.3506944445</v>
      </c>
      <c r="M3142" s="17" t="n">
        <v>46280.3715277778</v>
      </c>
      <c r="N3142" s="17" t="n">
        <v>46280.38125</v>
      </c>
      <c r="O3142" s="17" t="n">
        <v>46280.4111111111</v>
      </c>
      <c r="P3142" s="17" t="n">
        <v>46280.4215277778</v>
      </c>
      <c r="Q3142" s="17" t="n">
        <v>46280.4409722222</v>
      </c>
      <c r="R3142" s="0" t="n">
        <v>492</v>
      </c>
      <c r="S3142" s="0" t="n">
        <v>0</v>
      </c>
      <c r="T3142" s="0" t="n">
        <v>0</v>
      </c>
      <c r="U3142" s="18" t="s">
        <v>130</v>
      </c>
      <c r="V3142" s="18" t="s">
        <v>333</v>
      </c>
      <c r="W3142" s="0" t="str">
        <f aca="false">IF(AND(X3142&gt;=6,X3142&lt;14),"A",IF(AND(X3142&gt;=14,X3142&lt;22),"B","C"))</f>
        <v>A</v>
      </c>
      <c r="X3142" s="18" t="n">
        <f aca="false">HOUR(H3142)</f>
        <v>7</v>
      </c>
      <c r="Y3142" s="18" t="n">
        <f aca="false">ROUND((I3142-H3142)*1440,0)</f>
        <v>4</v>
      </c>
      <c r="Z3142" s="18" t="n">
        <f aca="false">ROUND((J3142-I3142)*1440,0)</f>
        <v>3</v>
      </c>
      <c r="AA3142" s="18" t="n">
        <f aca="false">ROUND((K3142-J3142)*1440,0)</f>
        <v>59</v>
      </c>
      <c r="AB3142" s="18" t="n">
        <f aca="false">ROUND((L3142-K3142)*1440,0)</f>
        <v>4</v>
      </c>
      <c r="AC3142" s="18" t="n">
        <f aca="false">ROUND((M3142-L3142)*1440,0)</f>
        <v>30</v>
      </c>
      <c r="AD3142" s="18" t="n">
        <f aca="false">IF(N3142="","",ROUND((N3142-M3142)*1440,0))</f>
        <v>14</v>
      </c>
      <c r="AE3142" s="18" t="n">
        <f aca="false">IF(O3142="","",ROUND((O3142-N3142)*1440,0))</f>
        <v>43</v>
      </c>
      <c r="AF3142" s="18" t="n">
        <f aca="false">IF(P3142="","",ROUND((P3142-O3142)*1440,0))</f>
        <v>15</v>
      </c>
      <c r="AG3142" s="18" t="n">
        <f aca="false">IF(Q3142="","",ROUND((Q3142-P3142)*1440,0))</f>
        <v>28</v>
      </c>
      <c r="AH3142" s="18" t="n">
        <f aca="false">IF(Q3142="","",ROUND((Q3142-H3142)*1440,0))</f>
        <v>200</v>
      </c>
      <c r="AI3142" s="19" t="n">
        <f aca="false">ROUND(IF(O3142="",Assumptions!$B$25-K3142,O3142-K3142)*24,1)</f>
        <v>1.5</v>
      </c>
      <c r="AJ3142" s="20" t="n">
        <f aca="false">ROUND(MAX(N(Y3142)/Assumptions!$C$5, N(Z3142)/Assumptions!$C$6, N(AA3142)/Assumptions!$C$7, N(AB3142)/Assumptions!$C$8, N(AC3142)/Assumptions!$C$9, N(AD3142)/Assumptions!$C$10, N(AE3142)/Assumptions!$C$11, N(AF3142)/Assumptions!$C$12, N(AG3142)/Assumptions!$C$13),3)</f>
        <v>0.983</v>
      </c>
      <c r="AK3142" s="0" t="str">
        <f aca="false">IF(OR(U3142="Pending",U3142="On Hold"),"Open GRN (awaiting)",IF(AJ3142&lt;=1,"Within SLA",IF(ROUND(N(Y3142)/Assumptions!$C$5,3)=AJ3142,"Gate Wait",IF(ROUND(N(Z3142)/Assumptions!$C$6,3)=AJ3142,"Dock Wait",IF(ROUND(N(AA3142)/Assumptions!$C$7,3)=AJ3142,"Unloading",IF(ROUND(N(AB3142)/Assumptions!$C$8,3)=AJ3142,"Unload-to-QC Wait",IF(ROUND(N(AC3142)/Assumptions!$C$9,3)=AJ3142,"QC",IF(ROUND(N(AD3142)/Assumptions!$C$10,3)=AJ3142,"QC-to-GRN Wait",IF(ROUND(N(AE3142)/Assumptions!$C$11,3)=AJ3142,"GRN Processing",IF(ROUND(N(AF3142)/Assumptions!$C$12,3)=AJ3142,"GRN-to-Putaway Wait",IF(ROUND(N(AG3142)/Assumptions!$C$13,3)=AJ3142,"Putaway","Within SLA")))))))))))</f>
        <v>Within SLA</v>
      </c>
    </row>
    <row r="3143" customFormat="false" ht="15" hidden="false" customHeight="false" outlineLevel="0" collapsed="false">
      <c r="A3143" s="0" t="s">
        <v>8895</v>
      </c>
      <c r="B3143" s="0" t="s">
        <v>8896</v>
      </c>
      <c r="C3143" s="0" t="s">
        <v>184</v>
      </c>
      <c r="D3143" s="0" t="s">
        <v>147</v>
      </c>
      <c r="E3143" s="0" t="s">
        <v>6339</v>
      </c>
      <c r="F3143" s="0" t="s">
        <v>155</v>
      </c>
      <c r="G3143" s="0" t="s">
        <v>167</v>
      </c>
      <c r="H3143" s="17" t="n">
        <v>46280.30625</v>
      </c>
      <c r="I3143" s="17" t="n">
        <v>46280.3138888889</v>
      </c>
      <c r="J3143" s="17" t="n">
        <v>46280.3159722222</v>
      </c>
      <c r="K3143" s="17" t="n">
        <v>46280.3493055556</v>
      </c>
      <c r="L3143" s="17" t="n">
        <v>46280.3659722222</v>
      </c>
      <c r="M3143" s="17" t="n">
        <v>46280.375</v>
      </c>
      <c r="N3143" s="17" t="n">
        <v>46280.3930555556</v>
      </c>
      <c r="O3143" s="17" t="n">
        <v>46280.5493055556</v>
      </c>
      <c r="P3143" s="17" t="n">
        <v>46280.5590277778</v>
      </c>
      <c r="Q3143" s="17" t="n">
        <v>46280.6201388889</v>
      </c>
      <c r="R3143" s="0" t="n">
        <v>481</v>
      </c>
      <c r="S3143" s="0" t="n">
        <v>0</v>
      </c>
      <c r="T3143" s="0" t="n">
        <v>0</v>
      </c>
      <c r="U3143" s="18" t="s">
        <v>130</v>
      </c>
      <c r="V3143" s="18" t="s">
        <v>156</v>
      </c>
      <c r="W3143" s="0" t="str">
        <f aca="false">IF(AND(X3143&gt;=6,X3143&lt;14),"A",IF(AND(X3143&gt;=14,X3143&lt;22),"B","C"))</f>
        <v>A</v>
      </c>
      <c r="X3143" s="18" t="n">
        <f aca="false">HOUR(H3143)</f>
        <v>7</v>
      </c>
      <c r="Y3143" s="18" t="n">
        <f aca="false">ROUND((I3143-H3143)*1440,0)</f>
        <v>11</v>
      </c>
      <c r="Z3143" s="18" t="n">
        <f aca="false">ROUND((J3143-I3143)*1440,0)</f>
        <v>3</v>
      </c>
      <c r="AA3143" s="18" t="n">
        <f aca="false">ROUND((K3143-J3143)*1440,0)</f>
        <v>48</v>
      </c>
      <c r="AB3143" s="18" t="n">
        <f aca="false">ROUND((L3143-K3143)*1440,0)</f>
        <v>24</v>
      </c>
      <c r="AC3143" s="18" t="n">
        <f aca="false">ROUND((M3143-L3143)*1440,0)</f>
        <v>13</v>
      </c>
      <c r="AD3143" s="18" t="n">
        <f aca="false">IF(N3143="","",ROUND((N3143-M3143)*1440,0))</f>
        <v>26</v>
      </c>
      <c r="AE3143" s="18" t="n">
        <f aca="false">IF(O3143="","",ROUND((O3143-N3143)*1440,0))</f>
        <v>225</v>
      </c>
      <c r="AF3143" s="18" t="n">
        <f aca="false">IF(P3143="","",ROUND((P3143-O3143)*1440,0))</f>
        <v>14</v>
      </c>
      <c r="AG3143" s="18" t="n">
        <f aca="false">IF(Q3143="","",ROUND((Q3143-P3143)*1440,0))</f>
        <v>88</v>
      </c>
      <c r="AH3143" s="18" t="n">
        <f aca="false">IF(Q3143="","",ROUND((Q3143-H3143)*1440,0))</f>
        <v>452</v>
      </c>
      <c r="AI3143" s="19" t="n">
        <f aca="false">ROUND(IF(O3143="",Assumptions!$B$25-K3143,O3143-K3143)*24,1)</f>
        <v>4.8</v>
      </c>
      <c r="AJ3143" s="20" t="n">
        <f aca="false">ROUND(MAX(N(Y3143)/Assumptions!$C$5, N(Z3143)/Assumptions!$C$6, N(AA3143)/Assumptions!$C$7, N(AB3143)/Assumptions!$C$8, N(AC3143)/Assumptions!$C$9, N(AD3143)/Assumptions!$C$10, N(AE3143)/Assumptions!$C$11, N(AF3143)/Assumptions!$C$12, N(AG3143)/Assumptions!$C$13),3)</f>
        <v>5</v>
      </c>
      <c r="AK3143" s="0" t="str">
        <f aca="false">IF(OR(U3143="Pending",U3143="On Hold"),"Open GRN (awaiting)",IF(AJ3143&lt;=1,"Within SLA",IF(ROUND(N(Y3143)/Assumptions!$C$5,3)=AJ3143,"Gate Wait",IF(ROUND(N(Z3143)/Assumptions!$C$6,3)=AJ3143,"Dock Wait",IF(ROUND(N(AA3143)/Assumptions!$C$7,3)=AJ3143,"Unloading",IF(ROUND(N(AB3143)/Assumptions!$C$8,3)=AJ3143,"Unload-to-QC Wait",IF(ROUND(N(AC3143)/Assumptions!$C$9,3)=AJ3143,"QC",IF(ROUND(N(AD3143)/Assumptions!$C$10,3)=AJ3143,"QC-to-GRN Wait",IF(ROUND(N(AE3143)/Assumptions!$C$11,3)=AJ3143,"GRN Processing",IF(ROUND(N(AF3143)/Assumptions!$C$12,3)=AJ3143,"GRN-to-Putaway Wait",IF(ROUND(N(AG3143)/Assumptions!$C$13,3)=AJ3143,"Putaway","Within SLA")))))))))))</f>
        <v>GRN Processing</v>
      </c>
    </row>
    <row r="3144" customFormat="false" ht="15" hidden="false" customHeight="false" outlineLevel="0" collapsed="false">
      <c r="A3144" s="0" t="s">
        <v>8897</v>
      </c>
      <c r="B3144" s="0" t="s">
        <v>8898</v>
      </c>
      <c r="C3144" s="0" t="s">
        <v>142</v>
      </c>
      <c r="D3144" s="0" t="s">
        <v>119</v>
      </c>
      <c r="E3144" s="0" t="s">
        <v>8899</v>
      </c>
      <c r="F3144" s="0" t="s">
        <v>137</v>
      </c>
      <c r="G3144" s="0" t="s">
        <v>129</v>
      </c>
      <c r="H3144" s="17" t="n">
        <v>46280.3263888889</v>
      </c>
      <c r="I3144" s="17" t="n">
        <v>46280.3965277778</v>
      </c>
      <c r="J3144" s="17" t="n">
        <v>46280.4</v>
      </c>
      <c r="K3144" s="17" t="n">
        <v>46280.4215277778</v>
      </c>
      <c r="L3144" s="17" t="n">
        <v>46280.4270833333</v>
      </c>
      <c r="M3144" s="17" t="n">
        <v>46280.4625</v>
      </c>
      <c r="N3144" s="17" t="n">
        <v>46280.5243055556</v>
      </c>
      <c r="O3144" s="17" t="n">
        <v>46280.5430555556</v>
      </c>
      <c r="P3144" s="17" t="n">
        <v>46280.58125</v>
      </c>
      <c r="Q3144" s="17" t="n">
        <v>46280.5923611111</v>
      </c>
      <c r="R3144" s="0" t="n">
        <v>319</v>
      </c>
      <c r="S3144" s="0" t="n">
        <v>0</v>
      </c>
      <c r="T3144" s="0" t="n">
        <v>0</v>
      </c>
      <c r="U3144" s="18" t="s">
        <v>130</v>
      </c>
      <c r="V3144" s="18" t="s">
        <v>82</v>
      </c>
      <c r="W3144" s="0" t="str">
        <f aca="false">IF(AND(X3144&gt;=6,X3144&lt;14),"A",IF(AND(X3144&gt;=14,X3144&lt;22),"B","C"))</f>
        <v>A</v>
      </c>
      <c r="X3144" s="18" t="n">
        <f aca="false">HOUR(H3144)</f>
        <v>7</v>
      </c>
      <c r="Y3144" s="18" t="n">
        <f aca="false">ROUND((I3144-H3144)*1440,0)</f>
        <v>101</v>
      </c>
      <c r="Z3144" s="18" t="n">
        <f aca="false">ROUND((J3144-I3144)*1440,0)</f>
        <v>5</v>
      </c>
      <c r="AA3144" s="18" t="n">
        <f aca="false">ROUND((K3144-J3144)*1440,0)</f>
        <v>31</v>
      </c>
      <c r="AB3144" s="18" t="n">
        <f aca="false">ROUND((L3144-K3144)*1440,0)</f>
        <v>8</v>
      </c>
      <c r="AC3144" s="18" t="n">
        <f aca="false">ROUND((M3144-L3144)*1440,0)</f>
        <v>51</v>
      </c>
      <c r="AD3144" s="18" t="n">
        <f aca="false">IF(N3144="","",ROUND((N3144-M3144)*1440,0))</f>
        <v>89</v>
      </c>
      <c r="AE3144" s="18" t="n">
        <f aca="false">IF(O3144="","",ROUND((O3144-N3144)*1440,0))</f>
        <v>27</v>
      </c>
      <c r="AF3144" s="18" t="n">
        <f aca="false">IF(P3144="","",ROUND((P3144-O3144)*1440,0))</f>
        <v>55</v>
      </c>
      <c r="AG3144" s="18" t="n">
        <f aca="false">IF(Q3144="","",ROUND((Q3144-P3144)*1440,0))</f>
        <v>16</v>
      </c>
      <c r="AH3144" s="18" t="n">
        <f aca="false">IF(Q3144="","",ROUND((Q3144-H3144)*1440,0))</f>
        <v>383</v>
      </c>
      <c r="AI3144" s="19" t="n">
        <f aca="false">ROUND(IF(O3144="",Assumptions!$B$25-K3144,O3144-K3144)*24,1)</f>
        <v>2.9</v>
      </c>
      <c r="AJ3144" s="20" t="n">
        <f aca="false">ROUND(MAX(N(Y3144)/Assumptions!$C$5, N(Z3144)/Assumptions!$C$6, N(AA3144)/Assumptions!$C$7, N(AB3144)/Assumptions!$C$8, N(AC3144)/Assumptions!$C$9, N(AD3144)/Assumptions!$C$10, N(AE3144)/Assumptions!$C$11, N(AF3144)/Assumptions!$C$12, N(AG3144)/Assumptions!$C$13),3)</f>
        <v>3.367</v>
      </c>
      <c r="AK3144" s="0" t="str">
        <f aca="false">IF(OR(U3144="Pending",U3144="On Hold"),"Open GRN (awaiting)",IF(AJ3144&lt;=1,"Within SLA",IF(ROUND(N(Y3144)/Assumptions!$C$5,3)=AJ3144,"Gate Wait",IF(ROUND(N(Z3144)/Assumptions!$C$6,3)=AJ3144,"Dock Wait",IF(ROUND(N(AA3144)/Assumptions!$C$7,3)=AJ3144,"Unloading",IF(ROUND(N(AB3144)/Assumptions!$C$8,3)=AJ3144,"Unload-to-QC Wait",IF(ROUND(N(AC3144)/Assumptions!$C$9,3)=AJ3144,"QC",IF(ROUND(N(AD3144)/Assumptions!$C$10,3)=AJ3144,"QC-to-GRN Wait",IF(ROUND(N(AE3144)/Assumptions!$C$11,3)=AJ3144,"GRN Processing",IF(ROUND(N(AF3144)/Assumptions!$C$12,3)=AJ3144,"GRN-to-Putaway Wait",IF(ROUND(N(AG3144)/Assumptions!$C$13,3)=AJ3144,"Putaway","Within SLA")))))))))))</f>
        <v>Gate Wait</v>
      </c>
    </row>
    <row r="3145" customFormat="false" ht="15" hidden="false" customHeight="false" outlineLevel="0" collapsed="false">
      <c r="A3145" s="0" t="s">
        <v>8900</v>
      </c>
      <c r="B3145" s="0" t="s">
        <v>8901</v>
      </c>
      <c r="C3145" s="0" t="s">
        <v>286</v>
      </c>
      <c r="D3145" s="0" t="s">
        <v>147</v>
      </c>
      <c r="E3145" s="0" t="s">
        <v>5585</v>
      </c>
      <c r="F3145" s="0" t="s">
        <v>121</v>
      </c>
      <c r="G3145" s="0" t="s">
        <v>150</v>
      </c>
      <c r="H3145" s="17" t="n">
        <v>46280.3465277778</v>
      </c>
      <c r="I3145" s="17" t="n">
        <v>46280.3791666667</v>
      </c>
      <c r="J3145" s="17" t="n">
        <v>46280.3840277778</v>
      </c>
      <c r="K3145" s="17" t="n">
        <v>46280.3979166667</v>
      </c>
      <c r="L3145" s="17" t="n">
        <v>46280.4020833333</v>
      </c>
      <c r="M3145" s="17" t="n">
        <v>46280.4326388889</v>
      </c>
      <c r="N3145" s="17" t="n">
        <v>46280.4395833333</v>
      </c>
      <c r="O3145" s="17" t="n">
        <v>46280.4638888889</v>
      </c>
      <c r="P3145" s="17" t="n">
        <v>46280.5194444444</v>
      </c>
      <c r="Q3145" s="17" t="n">
        <v>46280.5381944445</v>
      </c>
      <c r="R3145" s="0" t="n">
        <v>247</v>
      </c>
      <c r="S3145" s="0" t="n">
        <v>0</v>
      </c>
      <c r="T3145" s="0" t="n">
        <v>0</v>
      </c>
      <c r="U3145" s="18" t="s">
        <v>130</v>
      </c>
      <c r="V3145" s="18" t="s">
        <v>144</v>
      </c>
      <c r="W3145" s="0" t="str">
        <f aca="false">IF(AND(X3145&gt;=6,X3145&lt;14),"A",IF(AND(X3145&gt;=14,X3145&lt;22),"B","C"))</f>
        <v>A</v>
      </c>
      <c r="X3145" s="18" t="n">
        <f aca="false">HOUR(H3145)</f>
        <v>8</v>
      </c>
      <c r="Y3145" s="18" t="n">
        <f aca="false">ROUND((I3145-H3145)*1440,0)</f>
        <v>47</v>
      </c>
      <c r="Z3145" s="18" t="n">
        <f aca="false">ROUND((J3145-I3145)*1440,0)</f>
        <v>7</v>
      </c>
      <c r="AA3145" s="18" t="n">
        <f aca="false">ROUND((K3145-J3145)*1440,0)</f>
        <v>20</v>
      </c>
      <c r="AB3145" s="18" t="n">
        <f aca="false">ROUND((L3145-K3145)*1440,0)</f>
        <v>6</v>
      </c>
      <c r="AC3145" s="18" t="n">
        <f aca="false">ROUND((M3145-L3145)*1440,0)</f>
        <v>44</v>
      </c>
      <c r="AD3145" s="18" t="n">
        <f aca="false">IF(N3145="","",ROUND((N3145-M3145)*1440,0))</f>
        <v>10</v>
      </c>
      <c r="AE3145" s="18" t="n">
        <f aca="false">IF(O3145="","",ROUND((O3145-N3145)*1440,0))</f>
        <v>35</v>
      </c>
      <c r="AF3145" s="18" t="n">
        <f aca="false">IF(P3145="","",ROUND((P3145-O3145)*1440,0))</f>
        <v>80</v>
      </c>
      <c r="AG3145" s="18" t="n">
        <f aca="false">IF(Q3145="","",ROUND((Q3145-P3145)*1440,0))</f>
        <v>27</v>
      </c>
      <c r="AH3145" s="18" t="n">
        <f aca="false">IF(Q3145="","",ROUND((Q3145-H3145)*1440,0))</f>
        <v>276</v>
      </c>
      <c r="AI3145" s="19" t="n">
        <f aca="false">ROUND(IF(O3145="",Assumptions!$B$25-K3145,O3145-K3145)*24,1)</f>
        <v>1.6</v>
      </c>
      <c r="AJ3145" s="20" t="n">
        <f aca="false">ROUND(MAX(N(Y3145)/Assumptions!$C$5, N(Z3145)/Assumptions!$C$6, N(AA3145)/Assumptions!$C$7, N(AB3145)/Assumptions!$C$8, N(AC3145)/Assumptions!$C$9, N(AD3145)/Assumptions!$C$10, N(AE3145)/Assumptions!$C$11, N(AF3145)/Assumptions!$C$12, N(AG3145)/Assumptions!$C$13),3)</f>
        <v>4</v>
      </c>
      <c r="AK3145" s="0" t="str">
        <f aca="false">IF(OR(U3145="Pending",U3145="On Hold"),"Open GRN (awaiting)",IF(AJ3145&lt;=1,"Within SLA",IF(ROUND(N(Y3145)/Assumptions!$C$5,3)=AJ3145,"Gate Wait",IF(ROUND(N(Z3145)/Assumptions!$C$6,3)=AJ3145,"Dock Wait",IF(ROUND(N(AA3145)/Assumptions!$C$7,3)=AJ3145,"Unloading",IF(ROUND(N(AB3145)/Assumptions!$C$8,3)=AJ3145,"Unload-to-QC Wait",IF(ROUND(N(AC3145)/Assumptions!$C$9,3)=AJ3145,"QC",IF(ROUND(N(AD3145)/Assumptions!$C$10,3)=AJ3145,"QC-to-GRN Wait",IF(ROUND(N(AE3145)/Assumptions!$C$11,3)=AJ3145,"GRN Processing",IF(ROUND(N(AF3145)/Assumptions!$C$12,3)=AJ3145,"GRN-to-Putaway Wait",IF(ROUND(N(AG3145)/Assumptions!$C$13,3)=AJ3145,"Putaway","Within SLA")))))))))))</f>
        <v>GRN-to-Putaway Wait</v>
      </c>
    </row>
    <row r="3146" customFormat="false" ht="15" hidden="false" customHeight="false" outlineLevel="0" collapsed="false">
      <c r="A3146" s="0" t="s">
        <v>8902</v>
      </c>
      <c r="B3146" s="0" t="s">
        <v>8903</v>
      </c>
      <c r="C3146" s="0" t="s">
        <v>175</v>
      </c>
      <c r="D3146" s="0" t="s">
        <v>147</v>
      </c>
      <c r="E3146" s="0" t="s">
        <v>8904</v>
      </c>
      <c r="F3146" s="0" t="s">
        <v>177</v>
      </c>
      <c r="G3146" s="0" t="s">
        <v>150</v>
      </c>
      <c r="H3146" s="17" t="n">
        <v>46280.3708333333</v>
      </c>
      <c r="I3146" s="17" t="n">
        <v>46280.3819444445</v>
      </c>
      <c r="J3146" s="17" t="n">
        <v>46280.3868055556</v>
      </c>
      <c r="K3146" s="17" t="n">
        <v>46280.3965277778</v>
      </c>
      <c r="L3146" s="17" t="n">
        <v>46280.4069444445</v>
      </c>
      <c r="M3146" s="17" t="n">
        <v>46280.4465277778</v>
      </c>
      <c r="N3146" s="17" t="n">
        <v>46280.4520833333</v>
      </c>
      <c r="O3146" s="17" t="n">
        <v>46280.4618055556</v>
      </c>
      <c r="P3146" s="17" t="n">
        <v>46280.4888888889</v>
      </c>
      <c r="Q3146" s="17" t="n">
        <v>46280.5041666667</v>
      </c>
      <c r="R3146" s="0" t="n">
        <v>46</v>
      </c>
      <c r="S3146" s="0" t="n">
        <v>0</v>
      </c>
      <c r="T3146" s="0" t="n">
        <v>0</v>
      </c>
      <c r="U3146" s="18" t="s">
        <v>130</v>
      </c>
      <c r="V3146" s="18" t="s">
        <v>144</v>
      </c>
      <c r="W3146" s="0" t="str">
        <f aca="false">IF(AND(X3146&gt;=6,X3146&lt;14),"A",IF(AND(X3146&gt;=14,X3146&lt;22),"B","C"))</f>
        <v>A</v>
      </c>
      <c r="X3146" s="18" t="n">
        <f aca="false">HOUR(H3146)</f>
        <v>8</v>
      </c>
      <c r="Y3146" s="18" t="n">
        <f aca="false">ROUND((I3146-H3146)*1440,0)</f>
        <v>16</v>
      </c>
      <c r="Z3146" s="18" t="n">
        <f aca="false">ROUND((J3146-I3146)*1440,0)</f>
        <v>7</v>
      </c>
      <c r="AA3146" s="18" t="n">
        <f aca="false">ROUND((K3146-J3146)*1440,0)</f>
        <v>14</v>
      </c>
      <c r="AB3146" s="18" t="n">
        <f aca="false">ROUND((L3146-K3146)*1440,0)</f>
        <v>15</v>
      </c>
      <c r="AC3146" s="18" t="n">
        <f aca="false">ROUND((M3146-L3146)*1440,0)</f>
        <v>57</v>
      </c>
      <c r="AD3146" s="18" t="n">
        <f aca="false">IF(N3146="","",ROUND((N3146-M3146)*1440,0))</f>
        <v>8</v>
      </c>
      <c r="AE3146" s="18" t="n">
        <f aca="false">IF(O3146="","",ROUND((O3146-N3146)*1440,0))</f>
        <v>14</v>
      </c>
      <c r="AF3146" s="18" t="n">
        <f aca="false">IF(P3146="","",ROUND((P3146-O3146)*1440,0))</f>
        <v>39</v>
      </c>
      <c r="AG3146" s="18" t="n">
        <f aca="false">IF(Q3146="","",ROUND((Q3146-P3146)*1440,0))</f>
        <v>22</v>
      </c>
      <c r="AH3146" s="18" t="n">
        <f aca="false">IF(Q3146="","",ROUND((Q3146-H3146)*1440,0))</f>
        <v>192</v>
      </c>
      <c r="AI3146" s="19" t="n">
        <f aca="false">ROUND(IF(O3146="",Assumptions!$B$25-K3146,O3146-K3146)*24,1)</f>
        <v>1.6</v>
      </c>
      <c r="AJ3146" s="20" t="n">
        <f aca="false">ROUND(MAX(N(Y3146)/Assumptions!$C$5, N(Z3146)/Assumptions!$C$6, N(AA3146)/Assumptions!$C$7, N(AB3146)/Assumptions!$C$8, N(AC3146)/Assumptions!$C$9, N(AD3146)/Assumptions!$C$10, N(AE3146)/Assumptions!$C$11, N(AF3146)/Assumptions!$C$12, N(AG3146)/Assumptions!$C$13),3)</f>
        <v>1.95</v>
      </c>
      <c r="AK3146" s="0" t="str">
        <f aca="false">IF(OR(U3146="Pending",U3146="On Hold"),"Open GRN (awaiting)",IF(AJ3146&lt;=1,"Within SLA",IF(ROUND(N(Y3146)/Assumptions!$C$5,3)=AJ3146,"Gate Wait",IF(ROUND(N(Z3146)/Assumptions!$C$6,3)=AJ3146,"Dock Wait",IF(ROUND(N(AA3146)/Assumptions!$C$7,3)=AJ3146,"Unloading",IF(ROUND(N(AB3146)/Assumptions!$C$8,3)=AJ3146,"Unload-to-QC Wait",IF(ROUND(N(AC3146)/Assumptions!$C$9,3)=AJ3146,"QC",IF(ROUND(N(AD3146)/Assumptions!$C$10,3)=AJ3146,"QC-to-GRN Wait",IF(ROUND(N(AE3146)/Assumptions!$C$11,3)=AJ3146,"GRN Processing",IF(ROUND(N(AF3146)/Assumptions!$C$12,3)=AJ3146,"GRN-to-Putaway Wait",IF(ROUND(N(AG3146)/Assumptions!$C$13,3)=AJ3146,"Putaway","Within SLA")))))))))))</f>
        <v>GRN-to-Putaway Wait</v>
      </c>
    </row>
    <row r="3147" customFormat="false" ht="15" hidden="false" customHeight="false" outlineLevel="0" collapsed="false">
      <c r="A3147" s="0" t="s">
        <v>8905</v>
      </c>
      <c r="B3147" s="0" t="s">
        <v>8906</v>
      </c>
      <c r="C3147" s="0" t="s">
        <v>118</v>
      </c>
      <c r="D3147" s="0" t="s">
        <v>147</v>
      </c>
      <c r="E3147" s="0" t="s">
        <v>7458</v>
      </c>
      <c r="F3147" s="0" t="s">
        <v>121</v>
      </c>
      <c r="G3147" s="0" t="s">
        <v>167</v>
      </c>
      <c r="H3147" s="17" t="n">
        <v>46280.3875</v>
      </c>
      <c r="I3147" s="17" t="n">
        <v>46280.4305555556</v>
      </c>
      <c r="J3147" s="17" t="n">
        <v>46280.4361111111</v>
      </c>
      <c r="K3147" s="17" t="n">
        <v>46280.4583333333</v>
      </c>
      <c r="L3147" s="17" t="n">
        <v>46280.4645833333</v>
      </c>
      <c r="M3147" s="17" t="n">
        <v>46280.4895833333</v>
      </c>
      <c r="N3147" s="17" t="n">
        <v>46280.4993055556</v>
      </c>
      <c r="O3147" s="17" t="n">
        <v>46280.5041666667</v>
      </c>
      <c r="P3147" s="17" t="n">
        <v>46280.5180555556</v>
      </c>
      <c r="Q3147" s="17" t="n">
        <v>46280.5395833333</v>
      </c>
      <c r="R3147" s="0" t="n">
        <v>409</v>
      </c>
      <c r="S3147" s="0" t="n">
        <v>0</v>
      </c>
      <c r="T3147" s="0" t="n">
        <v>0</v>
      </c>
      <c r="U3147" s="18" t="s">
        <v>130</v>
      </c>
      <c r="V3147" s="18" t="s">
        <v>139</v>
      </c>
      <c r="W3147" s="0" t="str">
        <f aca="false">IF(AND(X3147&gt;=6,X3147&lt;14),"A",IF(AND(X3147&gt;=14,X3147&lt;22),"B","C"))</f>
        <v>A</v>
      </c>
      <c r="X3147" s="18" t="n">
        <f aca="false">HOUR(H3147)</f>
        <v>9</v>
      </c>
      <c r="Y3147" s="18" t="n">
        <f aca="false">ROUND((I3147-H3147)*1440,0)</f>
        <v>62</v>
      </c>
      <c r="Z3147" s="18" t="n">
        <f aca="false">ROUND((J3147-I3147)*1440,0)</f>
        <v>8</v>
      </c>
      <c r="AA3147" s="18" t="n">
        <f aca="false">ROUND((K3147-J3147)*1440,0)</f>
        <v>32</v>
      </c>
      <c r="AB3147" s="18" t="n">
        <f aca="false">ROUND((L3147-K3147)*1440,0)</f>
        <v>9</v>
      </c>
      <c r="AC3147" s="18" t="n">
        <f aca="false">ROUND((M3147-L3147)*1440,0)</f>
        <v>36</v>
      </c>
      <c r="AD3147" s="18" t="n">
        <f aca="false">IF(N3147="","",ROUND((N3147-M3147)*1440,0))</f>
        <v>14</v>
      </c>
      <c r="AE3147" s="18" t="n">
        <f aca="false">IF(O3147="","",ROUND((O3147-N3147)*1440,0))</f>
        <v>7</v>
      </c>
      <c r="AF3147" s="18" t="n">
        <f aca="false">IF(P3147="","",ROUND((P3147-O3147)*1440,0))</f>
        <v>20</v>
      </c>
      <c r="AG3147" s="18" t="n">
        <f aca="false">IF(Q3147="","",ROUND((Q3147-P3147)*1440,0))</f>
        <v>31</v>
      </c>
      <c r="AH3147" s="18" t="n">
        <f aca="false">IF(Q3147="","",ROUND((Q3147-H3147)*1440,0))</f>
        <v>219</v>
      </c>
      <c r="AI3147" s="19" t="n">
        <f aca="false">ROUND(IF(O3147="",Assumptions!$B$25-K3147,O3147-K3147)*24,1)</f>
        <v>1.1</v>
      </c>
      <c r="AJ3147" s="20" t="n">
        <f aca="false">ROUND(MAX(N(Y3147)/Assumptions!$C$5, N(Z3147)/Assumptions!$C$6, N(AA3147)/Assumptions!$C$7, N(AB3147)/Assumptions!$C$8, N(AC3147)/Assumptions!$C$9, N(AD3147)/Assumptions!$C$10, N(AE3147)/Assumptions!$C$11, N(AF3147)/Assumptions!$C$12, N(AG3147)/Assumptions!$C$13),3)</f>
        <v>2.067</v>
      </c>
      <c r="AK3147" s="0" t="str">
        <f aca="false">IF(OR(U3147="Pending",U3147="On Hold"),"Open GRN (awaiting)",IF(AJ3147&lt;=1,"Within SLA",IF(ROUND(N(Y3147)/Assumptions!$C$5,3)=AJ3147,"Gate Wait",IF(ROUND(N(Z3147)/Assumptions!$C$6,3)=AJ3147,"Dock Wait",IF(ROUND(N(AA3147)/Assumptions!$C$7,3)=AJ3147,"Unloading",IF(ROUND(N(AB3147)/Assumptions!$C$8,3)=AJ3147,"Unload-to-QC Wait",IF(ROUND(N(AC3147)/Assumptions!$C$9,3)=AJ3147,"QC",IF(ROUND(N(AD3147)/Assumptions!$C$10,3)=AJ3147,"QC-to-GRN Wait",IF(ROUND(N(AE3147)/Assumptions!$C$11,3)=AJ3147,"GRN Processing",IF(ROUND(N(AF3147)/Assumptions!$C$12,3)=AJ3147,"GRN-to-Putaway Wait",IF(ROUND(N(AG3147)/Assumptions!$C$13,3)=AJ3147,"Putaway","Within SLA")))))))))))</f>
        <v>Gate Wait</v>
      </c>
    </row>
    <row r="3148" customFormat="false" ht="15" hidden="false" customHeight="false" outlineLevel="0" collapsed="false">
      <c r="A3148" s="0" t="s">
        <v>8907</v>
      </c>
      <c r="B3148" s="0" t="s">
        <v>8908</v>
      </c>
      <c r="C3148" s="0" t="s">
        <v>184</v>
      </c>
      <c r="D3148" s="0" t="s">
        <v>147</v>
      </c>
      <c r="E3148" s="0" t="s">
        <v>911</v>
      </c>
      <c r="F3148" s="0" t="s">
        <v>177</v>
      </c>
      <c r="G3148" s="0" t="s">
        <v>167</v>
      </c>
      <c r="H3148" s="17" t="n">
        <v>46280.4</v>
      </c>
      <c r="I3148" s="17" t="n">
        <v>46280.4381944445</v>
      </c>
      <c r="J3148" s="17" t="n">
        <v>46280.4472222222</v>
      </c>
      <c r="K3148" s="17" t="n">
        <v>46280.4881944444</v>
      </c>
      <c r="L3148" s="17" t="n">
        <v>46280.4972222222</v>
      </c>
      <c r="M3148" s="17" t="n">
        <v>46280.6375</v>
      </c>
      <c r="N3148" s="17" t="n">
        <v>46280.6548611111</v>
      </c>
      <c r="O3148" s="17" t="n">
        <v>46280.6923611111</v>
      </c>
      <c r="P3148" s="17" t="n">
        <v>46280.7041666667</v>
      </c>
      <c r="Q3148" s="17" t="n">
        <v>46280.7298611111</v>
      </c>
      <c r="R3148" s="0" t="n">
        <v>738</v>
      </c>
      <c r="S3148" s="0" t="n">
        <v>45</v>
      </c>
      <c r="T3148" s="0" t="n">
        <v>0</v>
      </c>
      <c r="U3148" s="18" t="s">
        <v>123</v>
      </c>
      <c r="V3148" s="18" t="s">
        <v>82</v>
      </c>
      <c r="W3148" s="0" t="str">
        <f aca="false">IF(AND(X3148&gt;=6,X3148&lt;14),"A",IF(AND(X3148&gt;=14,X3148&lt;22),"B","C"))</f>
        <v>A</v>
      </c>
      <c r="X3148" s="18" t="n">
        <f aca="false">HOUR(H3148)</f>
        <v>9</v>
      </c>
      <c r="Y3148" s="18" t="n">
        <f aca="false">ROUND((I3148-H3148)*1440,0)</f>
        <v>55</v>
      </c>
      <c r="Z3148" s="18" t="n">
        <f aca="false">ROUND((J3148-I3148)*1440,0)</f>
        <v>13</v>
      </c>
      <c r="AA3148" s="18" t="n">
        <f aca="false">ROUND((K3148-J3148)*1440,0)</f>
        <v>59</v>
      </c>
      <c r="AB3148" s="18" t="n">
        <f aca="false">ROUND((L3148-K3148)*1440,0)</f>
        <v>13</v>
      </c>
      <c r="AC3148" s="18" t="n">
        <f aca="false">ROUND((M3148-L3148)*1440,0)</f>
        <v>202</v>
      </c>
      <c r="AD3148" s="18" t="n">
        <f aca="false">IF(N3148="","",ROUND((N3148-M3148)*1440,0))</f>
        <v>25</v>
      </c>
      <c r="AE3148" s="18" t="n">
        <f aca="false">IF(O3148="","",ROUND((O3148-N3148)*1440,0))</f>
        <v>54</v>
      </c>
      <c r="AF3148" s="18" t="n">
        <f aca="false">IF(P3148="","",ROUND((P3148-O3148)*1440,0))</f>
        <v>17</v>
      </c>
      <c r="AG3148" s="18" t="n">
        <f aca="false">IF(Q3148="","",ROUND((Q3148-P3148)*1440,0))</f>
        <v>37</v>
      </c>
      <c r="AH3148" s="18" t="n">
        <f aca="false">IF(Q3148="","",ROUND((Q3148-H3148)*1440,0))</f>
        <v>475</v>
      </c>
      <c r="AI3148" s="19" t="n">
        <f aca="false">ROUND(IF(O3148="",Assumptions!$B$25-K3148,O3148-K3148)*24,1)</f>
        <v>4.9</v>
      </c>
      <c r="AJ3148" s="20" t="n">
        <f aca="false">ROUND(MAX(N(Y3148)/Assumptions!$C$5, N(Z3148)/Assumptions!$C$6, N(AA3148)/Assumptions!$C$7, N(AB3148)/Assumptions!$C$8, N(AC3148)/Assumptions!$C$9, N(AD3148)/Assumptions!$C$10, N(AE3148)/Assumptions!$C$11, N(AF3148)/Assumptions!$C$12, N(AG3148)/Assumptions!$C$13),3)</f>
        <v>4.489</v>
      </c>
      <c r="AK3148" s="0" t="str">
        <f aca="false">IF(OR(U3148="Pending",U3148="On Hold"),"Open GRN (awaiting)",IF(AJ3148&lt;=1,"Within SLA",IF(ROUND(N(Y3148)/Assumptions!$C$5,3)=AJ3148,"Gate Wait",IF(ROUND(N(Z3148)/Assumptions!$C$6,3)=AJ3148,"Dock Wait",IF(ROUND(N(AA3148)/Assumptions!$C$7,3)=AJ3148,"Unloading",IF(ROUND(N(AB3148)/Assumptions!$C$8,3)=AJ3148,"Unload-to-QC Wait",IF(ROUND(N(AC3148)/Assumptions!$C$9,3)=AJ3148,"QC",IF(ROUND(N(AD3148)/Assumptions!$C$10,3)=AJ3148,"QC-to-GRN Wait",IF(ROUND(N(AE3148)/Assumptions!$C$11,3)=AJ3148,"GRN Processing",IF(ROUND(N(AF3148)/Assumptions!$C$12,3)=AJ3148,"GRN-to-Putaway Wait",IF(ROUND(N(AG3148)/Assumptions!$C$13,3)=AJ3148,"Putaway","Within SLA")))))))))))</f>
        <v>QC</v>
      </c>
    </row>
    <row r="3149" customFormat="false" ht="15" hidden="false" customHeight="false" outlineLevel="0" collapsed="false">
      <c r="A3149" s="0" t="s">
        <v>8909</v>
      </c>
      <c r="B3149" s="0" t="s">
        <v>8910</v>
      </c>
      <c r="C3149" s="0" t="s">
        <v>218</v>
      </c>
      <c r="D3149" s="0" t="s">
        <v>135</v>
      </c>
      <c r="E3149" s="0" t="s">
        <v>8911</v>
      </c>
      <c r="F3149" s="0" t="s">
        <v>137</v>
      </c>
      <c r="G3149" s="0" t="s">
        <v>138</v>
      </c>
      <c r="H3149" s="17" t="n">
        <v>46280.4027777778</v>
      </c>
      <c r="I3149" s="17" t="n">
        <v>46280.4104166667</v>
      </c>
      <c r="J3149" s="17" t="n">
        <v>46280.4131944445</v>
      </c>
      <c r="K3149" s="17" t="n">
        <v>46280.4465277778</v>
      </c>
      <c r="L3149" s="17" t="n">
        <v>46280.45625</v>
      </c>
      <c r="M3149" s="17" t="n">
        <v>46280.4701388889</v>
      </c>
      <c r="N3149" s="17" t="n">
        <v>46280.5326388889</v>
      </c>
      <c r="O3149" s="17" t="n">
        <v>46280.5416666667</v>
      </c>
      <c r="P3149" s="17" t="n">
        <v>46280.5506944444</v>
      </c>
      <c r="Q3149" s="17" t="n">
        <v>46280.5694444445</v>
      </c>
      <c r="R3149" s="0" t="n">
        <v>396</v>
      </c>
      <c r="S3149" s="0" t="n">
        <v>0</v>
      </c>
      <c r="T3149" s="0" t="n">
        <v>0</v>
      </c>
      <c r="U3149" s="18" t="s">
        <v>130</v>
      </c>
      <c r="V3149" s="18" t="s">
        <v>156</v>
      </c>
      <c r="W3149" s="0" t="str">
        <f aca="false">IF(AND(X3149&gt;=6,X3149&lt;14),"A",IF(AND(X3149&gt;=14,X3149&lt;22),"B","C"))</f>
        <v>A</v>
      </c>
      <c r="X3149" s="18" t="n">
        <f aca="false">HOUR(H3149)</f>
        <v>9</v>
      </c>
      <c r="Y3149" s="18" t="n">
        <f aca="false">ROUND((I3149-H3149)*1440,0)</f>
        <v>11</v>
      </c>
      <c r="Z3149" s="18" t="n">
        <f aca="false">ROUND((J3149-I3149)*1440,0)</f>
        <v>4</v>
      </c>
      <c r="AA3149" s="18" t="n">
        <f aca="false">ROUND((K3149-J3149)*1440,0)</f>
        <v>48</v>
      </c>
      <c r="AB3149" s="18" t="n">
        <f aca="false">ROUND((L3149-K3149)*1440,0)</f>
        <v>14</v>
      </c>
      <c r="AC3149" s="18" t="n">
        <f aca="false">ROUND((M3149-L3149)*1440,0)</f>
        <v>20</v>
      </c>
      <c r="AD3149" s="18" t="n">
        <f aca="false">IF(N3149="","",ROUND((N3149-M3149)*1440,0))</f>
        <v>90</v>
      </c>
      <c r="AE3149" s="18" t="n">
        <f aca="false">IF(O3149="","",ROUND((O3149-N3149)*1440,0))</f>
        <v>13</v>
      </c>
      <c r="AF3149" s="18" t="n">
        <f aca="false">IF(P3149="","",ROUND((P3149-O3149)*1440,0))</f>
        <v>13</v>
      </c>
      <c r="AG3149" s="18" t="n">
        <f aca="false">IF(Q3149="","",ROUND((Q3149-P3149)*1440,0))</f>
        <v>27</v>
      </c>
      <c r="AH3149" s="18" t="n">
        <f aca="false">IF(Q3149="","",ROUND((Q3149-H3149)*1440,0))</f>
        <v>240</v>
      </c>
      <c r="AI3149" s="19" t="n">
        <f aca="false">ROUND(IF(O3149="",Assumptions!$B$25-K3149,O3149-K3149)*24,1)</f>
        <v>2.3</v>
      </c>
      <c r="AJ3149" s="20" t="n">
        <f aca="false">ROUND(MAX(N(Y3149)/Assumptions!$C$5, N(Z3149)/Assumptions!$C$6, N(AA3149)/Assumptions!$C$7, N(AB3149)/Assumptions!$C$8, N(AC3149)/Assumptions!$C$9, N(AD3149)/Assumptions!$C$10, N(AE3149)/Assumptions!$C$11, N(AF3149)/Assumptions!$C$12, N(AG3149)/Assumptions!$C$13),3)</f>
        <v>3</v>
      </c>
      <c r="AK3149" s="0" t="str">
        <f aca="false">IF(OR(U3149="Pending",U3149="On Hold"),"Open GRN (awaiting)",IF(AJ3149&lt;=1,"Within SLA",IF(ROUND(N(Y3149)/Assumptions!$C$5,3)=AJ3149,"Gate Wait",IF(ROUND(N(Z3149)/Assumptions!$C$6,3)=AJ3149,"Dock Wait",IF(ROUND(N(AA3149)/Assumptions!$C$7,3)=AJ3149,"Unloading",IF(ROUND(N(AB3149)/Assumptions!$C$8,3)=AJ3149,"Unload-to-QC Wait",IF(ROUND(N(AC3149)/Assumptions!$C$9,3)=AJ3149,"QC",IF(ROUND(N(AD3149)/Assumptions!$C$10,3)=AJ3149,"QC-to-GRN Wait",IF(ROUND(N(AE3149)/Assumptions!$C$11,3)=AJ3149,"GRN Processing",IF(ROUND(N(AF3149)/Assumptions!$C$12,3)=AJ3149,"GRN-to-Putaway Wait",IF(ROUND(N(AG3149)/Assumptions!$C$13,3)=AJ3149,"Putaway","Within SLA")))))))))))</f>
        <v>QC-to-GRN Wait</v>
      </c>
    </row>
    <row r="3150" customFormat="false" ht="15" hidden="false" customHeight="false" outlineLevel="0" collapsed="false">
      <c r="A3150" s="0" t="s">
        <v>8912</v>
      </c>
      <c r="B3150" s="0" t="s">
        <v>8913</v>
      </c>
      <c r="C3150" s="0" t="s">
        <v>170</v>
      </c>
      <c r="D3150" s="0" t="s">
        <v>147</v>
      </c>
      <c r="E3150" s="0" t="s">
        <v>2780</v>
      </c>
      <c r="F3150" s="0" t="s">
        <v>172</v>
      </c>
      <c r="G3150" s="0" t="s">
        <v>150</v>
      </c>
      <c r="H3150" s="17" t="n">
        <v>46280.4083333333</v>
      </c>
      <c r="I3150" s="17" t="n">
        <v>46280.4305555556</v>
      </c>
      <c r="J3150" s="17" t="n">
        <v>46280.4319444444</v>
      </c>
      <c r="K3150" s="17" t="n">
        <v>46280.4486111111</v>
      </c>
      <c r="L3150" s="17" t="n">
        <v>46280.4513888889</v>
      </c>
      <c r="M3150" s="17" t="n">
        <v>46280.4666666667</v>
      </c>
      <c r="N3150" s="17" t="n">
        <v>46280.5319444445</v>
      </c>
      <c r="O3150" s="17" t="n">
        <v>46280.5430555556</v>
      </c>
      <c r="P3150" s="17" t="n">
        <v>46280.5597222222</v>
      </c>
      <c r="Q3150" s="17" t="n">
        <v>46280.6229166667</v>
      </c>
      <c r="R3150" s="0" t="n">
        <v>248</v>
      </c>
      <c r="S3150" s="0" t="n">
        <v>0</v>
      </c>
      <c r="T3150" s="0" t="n">
        <v>0</v>
      </c>
      <c r="U3150" s="18" t="s">
        <v>130</v>
      </c>
      <c r="V3150" s="18" t="s">
        <v>144</v>
      </c>
      <c r="W3150" s="0" t="str">
        <f aca="false">IF(AND(X3150&gt;=6,X3150&lt;14),"A",IF(AND(X3150&gt;=14,X3150&lt;22),"B","C"))</f>
        <v>A</v>
      </c>
      <c r="X3150" s="18" t="n">
        <f aca="false">HOUR(H3150)</f>
        <v>9</v>
      </c>
      <c r="Y3150" s="18" t="n">
        <f aca="false">ROUND((I3150-H3150)*1440,0)</f>
        <v>32</v>
      </c>
      <c r="Z3150" s="18" t="n">
        <f aca="false">ROUND((J3150-I3150)*1440,0)</f>
        <v>2</v>
      </c>
      <c r="AA3150" s="18" t="n">
        <f aca="false">ROUND((K3150-J3150)*1440,0)</f>
        <v>24</v>
      </c>
      <c r="AB3150" s="18" t="n">
        <f aca="false">ROUND((L3150-K3150)*1440,0)</f>
        <v>4</v>
      </c>
      <c r="AC3150" s="18" t="n">
        <f aca="false">ROUND((M3150-L3150)*1440,0)</f>
        <v>22</v>
      </c>
      <c r="AD3150" s="18" t="n">
        <f aca="false">IF(N3150="","",ROUND((N3150-M3150)*1440,0))</f>
        <v>94</v>
      </c>
      <c r="AE3150" s="18" t="n">
        <f aca="false">IF(O3150="","",ROUND((O3150-N3150)*1440,0))</f>
        <v>16</v>
      </c>
      <c r="AF3150" s="18" t="n">
        <f aca="false">IF(P3150="","",ROUND((P3150-O3150)*1440,0))</f>
        <v>24</v>
      </c>
      <c r="AG3150" s="18" t="n">
        <f aca="false">IF(Q3150="","",ROUND((Q3150-P3150)*1440,0))</f>
        <v>91</v>
      </c>
      <c r="AH3150" s="18" t="n">
        <f aca="false">IF(Q3150="","",ROUND((Q3150-H3150)*1440,0))</f>
        <v>309</v>
      </c>
      <c r="AI3150" s="19" t="n">
        <f aca="false">ROUND(IF(O3150="",Assumptions!$B$25-K3150,O3150-K3150)*24,1)</f>
        <v>2.3</v>
      </c>
      <c r="AJ3150" s="20" t="n">
        <f aca="false">ROUND(MAX(N(Y3150)/Assumptions!$C$5, N(Z3150)/Assumptions!$C$6, N(AA3150)/Assumptions!$C$7, N(AB3150)/Assumptions!$C$8, N(AC3150)/Assumptions!$C$9, N(AD3150)/Assumptions!$C$10, N(AE3150)/Assumptions!$C$11, N(AF3150)/Assumptions!$C$12, N(AG3150)/Assumptions!$C$13),3)</f>
        <v>3.133</v>
      </c>
      <c r="AK3150" s="0" t="str">
        <f aca="false">IF(OR(U3150="Pending",U3150="On Hold"),"Open GRN (awaiting)",IF(AJ3150&lt;=1,"Within SLA",IF(ROUND(N(Y3150)/Assumptions!$C$5,3)=AJ3150,"Gate Wait",IF(ROUND(N(Z3150)/Assumptions!$C$6,3)=AJ3150,"Dock Wait",IF(ROUND(N(AA3150)/Assumptions!$C$7,3)=AJ3150,"Unloading",IF(ROUND(N(AB3150)/Assumptions!$C$8,3)=AJ3150,"Unload-to-QC Wait",IF(ROUND(N(AC3150)/Assumptions!$C$9,3)=AJ3150,"QC",IF(ROUND(N(AD3150)/Assumptions!$C$10,3)=AJ3150,"QC-to-GRN Wait",IF(ROUND(N(AE3150)/Assumptions!$C$11,3)=AJ3150,"GRN Processing",IF(ROUND(N(AF3150)/Assumptions!$C$12,3)=AJ3150,"GRN-to-Putaway Wait",IF(ROUND(N(AG3150)/Assumptions!$C$13,3)=AJ3150,"Putaway","Within SLA")))))))))))</f>
        <v>QC-to-GRN Wait</v>
      </c>
    </row>
    <row r="3151" customFormat="false" ht="15" hidden="false" customHeight="false" outlineLevel="0" collapsed="false">
      <c r="A3151" s="0" t="s">
        <v>8914</v>
      </c>
      <c r="B3151" s="0" t="s">
        <v>8915</v>
      </c>
      <c r="C3151" s="0" t="s">
        <v>218</v>
      </c>
      <c r="D3151" s="0" t="s">
        <v>135</v>
      </c>
      <c r="E3151" s="0" t="s">
        <v>6385</v>
      </c>
      <c r="F3151" s="0" t="s">
        <v>137</v>
      </c>
      <c r="G3151" s="0" t="s">
        <v>178</v>
      </c>
      <c r="H3151" s="17" t="n">
        <v>46280.4208333333</v>
      </c>
      <c r="I3151" s="17" t="n">
        <v>46280.4395833333</v>
      </c>
      <c r="J3151" s="17" t="n">
        <v>46280.4416666667</v>
      </c>
      <c r="K3151" s="17" t="n">
        <v>46280.4638888889</v>
      </c>
      <c r="L3151" s="17" t="n">
        <v>46280.4722222222</v>
      </c>
      <c r="M3151" s="17" t="n">
        <v>46280.4895833333</v>
      </c>
      <c r="N3151" s="17" t="n">
        <v>46280.5027777778</v>
      </c>
      <c r="O3151" s="17" t="n">
        <v>46280.5381944445</v>
      </c>
      <c r="P3151" s="17" t="n">
        <v>46280.5465277778</v>
      </c>
      <c r="Q3151" s="17" t="n">
        <v>46280.5597222222</v>
      </c>
      <c r="R3151" s="0" t="n">
        <v>182</v>
      </c>
      <c r="S3151" s="0" t="n">
        <v>0</v>
      </c>
      <c r="T3151" s="0" t="n">
        <v>0</v>
      </c>
      <c r="U3151" s="18" t="s">
        <v>130</v>
      </c>
      <c r="V3151" s="18" t="s">
        <v>156</v>
      </c>
      <c r="W3151" s="0" t="str">
        <f aca="false">IF(AND(X3151&gt;=6,X3151&lt;14),"A",IF(AND(X3151&gt;=14,X3151&lt;22),"B","C"))</f>
        <v>A</v>
      </c>
      <c r="X3151" s="18" t="n">
        <f aca="false">HOUR(H3151)</f>
        <v>10</v>
      </c>
      <c r="Y3151" s="18" t="n">
        <f aca="false">ROUND((I3151-H3151)*1440,0)</f>
        <v>27</v>
      </c>
      <c r="Z3151" s="18" t="n">
        <f aca="false">ROUND((J3151-I3151)*1440,0)</f>
        <v>3</v>
      </c>
      <c r="AA3151" s="18" t="n">
        <f aca="false">ROUND((K3151-J3151)*1440,0)</f>
        <v>32</v>
      </c>
      <c r="AB3151" s="18" t="n">
        <f aca="false">ROUND((L3151-K3151)*1440,0)</f>
        <v>12</v>
      </c>
      <c r="AC3151" s="18" t="n">
        <f aca="false">ROUND((M3151-L3151)*1440,0)</f>
        <v>25</v>
      </c>
      <c r="AD3151" s="18" t="n">
        <f aca="false">IF(N3151="","",ROUND((N3151-M3151)*1440,0))</f>
        <v>19</v>
      </c>
      <c r="AE3151" s="18" t="n">
        <f aca="false">IF(O3151="","",ROUND((O3151-N3151)*1440,0))</f>
        <v>51</v>
      </c>
      <c r="AF3151" s="18" t="n">
        <f aca="false">IF(P3151="","",ROUND((P3151-O3151)*1440,0))</f>
        <v>12</v>
      </c>
      <c r="AG3151" s="18" t="n">
        <f aca="false">IF(Q3151="","",ROUND((Q3151-P3151)*1440,0))</f>
        <v>19</v>
      </c>
      <c r="AH3151" s="18" t="n">
        <f aca="false">IF(Q3151="","",ROUND((Q3151-H3151)*1440,0))</f>
        <v>200</v>
      </c>
      <c r="AI3151" s="19" t="n">
        <f aca="false">ROUND(IF(O3151="",Assumptions!$B$25-K3151,O3151-K3151)*24,1)</f>
        <v>1.8</v>
      </c>
      <c r="AJ3151" s="20" t="n">
        <f aca="false">ROUND(MAX(N(Y3151)/Assumptions!$C$5, N(Z3151)/Assumptions!$C$6, N(AA3151)/Assumptions!$C$7, N(AB3151)/Assumptions!$C$8, N(AC3151)/Assumptions!$C$9, N(AD3151)/Assumptions!$C$10, N(AE3151)/Assumptions!$C$11, N(AF3151)/Assumptions!$C$12, N(AG3151)/Assumptions!$C$13),3)</f>
        <v>1.133</v>
      </c>
      <c r="AK3151" s="0" t="str">
        <f aca="false">IF(OR(U3151="Pending",U3151="On Hold"),"Open GRN (awaiting)",IF(AJ3151&lt;=1,"Within SLA",IF(ROUND(N(Y3151)/Assumptions!$C$5,3)=AJ3151,"Gate Wait",IF(ROUND(N(Z3151)/Assumptions!$C$6,3)=AJ3151,"Dock Wait",IF(ROUND(N(AA3151)/Assumptions!$C$7,3)=AJ3151,"Unloading",IF(ROUND(N(AB3151)/Assumptions!$C$8,3)=AJ3151,"Unload-to-QC Wait",IF(ROUND(N(AC3151)/Assumptions!$C$9,3)=AJ3151,"QC",IF(ROUND(N(AD3151)/Assumptions!$C$10,3)=AJ3151,"QC-to-GRN Wait",IF(ROUND(N(AE3151)/Assumptions!$C$11,3)=AJ3151,"GRN Processing",IF(ROUND(N(AF3151)/Assumptions!$C$12,3)=AJ3151,"GRN-to-Putaway Wait",IF(ROUND(N(AG3151)/Assumptions!$C$13,3)=AJ3151,"Putaway","Within SLA")))))))))))</f>
        <v>GRN Processing</v>
      </c>
    </row>
    <row r="3152" customFormat="false" ht="15" hidden="false" customHeight="false" outlineLevel="0" collapsed="false">
      <c r="A3152" s="0" t="s">
        <v>8916</v>
      </c>
      <c r="B3152" s="0" t="s">
        <v>8917</v>
      </c>
      <c r="C3152" s="0" t="s">
        <v>170</v>
      </c>
      <c r="D3152" s="0" t="s">
        <v>119</v>
      </c>
      <c r="E3152" s="0" t="s">
        <v>8918</v>
      </c>
      <c r="F3152" s="0" t="s">
        <v>128</v>
      </c>
      <c r="G3152" s="0" t="s">
        <v>122</v>
      </c>
      <c r="H3152" s="17" t="n">
        <v>46280.4375</v>
      </c>
      <c r="I3152" s="17" t="n">
        <v>46280.5868055556</v>
      </c>
      <c r="J3152" s="17" t="n">
        <v>46280.5993055556</v>
      </c>
      <c r="K3152" s="17" t="n">
        <v>46280.6375</v>
      </c>
      <c r="L3152" s="17" t="n">
        <v>46280.6451388889</v>
      </c>
      <c r="M3152" s="17" t="n">
        <v>46280.6527777778</v>
      </c>
      <c r="N3152" s="17" t="n">
        <v>46280.6597222222</v>
      </c>
      <c r="O3152" s="17" t="n">
        <v>46280.7284722222</v>
      </c>
      <c r="P3152" s="17" t="n">
        <v>46280.7354166667</v>
      </c>
      <c r="Q3152" s="17" t="n">
        <v>46280.7479166667</v>
      </c>
      <c r="R3152" s="0" t="n">
        <v>495</v>
      </c>
      <c r="S3152" s="0" t="n">
        <v>0</v>
      </c>
      <c r="T3152" s="0" t="n">
        <v>0</v>
      </c>
      <c r="U3152" s="18" t="s">
        <v>130</v>
      </c>
      <c r="V3152" s="18" t="s">
        <v>139</v>
      </c>
      <c r="W3152" s="0" t="str">
        <f aca="false">IF(AND(X3152&gt;=6,X3152&lt;14),"A",IF(AND(X3152&gt;=14,X3152&lt;22),"B","C"))</f>
        <v>A</v>
      </c>
      <c r="X3152" s="18" t="n">
        <f aca="false">HOUR(H3152)</f>
        <v>10</v>
      </c>
      <c r="Y3152" s="18" t="n">
        <f aca="false">ROUND((I3152-H3152)*1440,0)</f>
        <v>215</v>
      </c>
      <c r="Z3152" s="18" t="n">
        <f aca="false">ROUND((J3152-I3152)*1440,0)</f>
        <v>18</v>
      </c>
      <c r="AA3152" s="18" t="n">
        <f aca="false">ROUND((K3152-J3152)*1440,0)</f>
        <v>55</v>
      </c>
      <c r="AB3152" s="18" t="n">
        <f aca="false">ROUND((L3152-K3152)*1440,0)</f>
        <v>11</v>
      </c>
      <c r="AC3152" s="18" t="n">
        <f aca="false">ROUND((M3152-L3152)*1440,0)</f>
        <v>11</v>
      </c>
      <c r="AD3152" s="18" t="n">
        <f aca="false">IF(N3152="","",ROUND((N3152-M3152)*1440,0))</f>
        <v>10</v>
      </c>
      <c r="AE3152" s="18" t="n">
        <f aca="false">IF(O3152="","",ROUND((O3152-N3152)*1440,0))</f>
        <v>99</v>
      </c>
      <c r="AF3152" s="18" t="n">
        <f aca="false">IF(P3152="","",ROUND((P3152-O3152)*1440,0))</f>
        <v>10</v>
      </c>
      <c r="AG3152" s="18" t="n">
        <f aca="false">IF(Q3152="","",ROUND((Q3152-P3152)*1440,0))</f>
        <v>18</v>
      </c>
      <c r="AH3152" s="18" t="n">
        <f aca="false">IF(Q3152="","",ROUND((Q3152-H3152)*1440,0))</f>
        <v>447</v>
      </c>
      <c r="AI3152" s="19" t="n">
        <f aca="false">ROUND(IF(O3152="",Assumptions!$B$25-K3152,O3152-K3152)*24,1)</f>
        <v>2.2</v>
      </c>
      <c r="AJ3152" s="20" t="n">
        <f aca="false">ROUND(MAX(N(Y3152)/Assumptions!$C$5, N(Z3152)/Assumptions!$C$6, N(AA3152)/Assumptions!$C$7, N(AB3152)/Assumptions!$C$8, N(AC3152)/Assumptions!$C$9, N(AD3152)/Assumptions!$C$10, N(AE3152)/Assumptions!$C$11, N(AF3152)/Assumptions!$C$12, N(AG3152)/Assumptions!$C$13),3)</f>
        <v>7.167</v>
      </c>
      <c r="AK3152" s="0" t="str">
        <f aca="false">IF(OR(U3152="Pending",U3152="On Hold"),"Open GRN (awaiting)",IF(AJ3152&lt;=1,"Within SLA",IF(ROUND(N(Y3152)/Assumptions!$C$5,3)=AJ3152,"Gate Wait",IF(ROUND(N(Z3152)/Assumptions!$C$6,3)=AJ3152,"Dock Wait",IF(ROUND(N(AA3152)/Assumptions!$C$7,3)=AJ3152,"Unloading",IF(ROUND(N(AB3152)/Assumptions!$C$8,3)=AJ3152,"Unload-to-QC Wait",IF(ROUND(N(AC3152)/Assumptions!$C$9,3)=AJ3152,"QC",IF(ROUND(N(AD3152)/Assumptions!$C$10,3)=AJ3152,"QC-to-GRN Wait",IF(ROUND(N(AE3152)/Assumptions!$C$11,3)=AJ3152,"GRN Processing",IF(ROUND(N(AF3152)/Assumptions!$C$12,3)=AJ3152,"GRN-to-Putaway Wait",IF(ROUND(N(AG3152)/Assumptions!$C$13,3)=AJ3152,"Putaway","Within SLA")))))))))))</f>
        <v>Gate Wait</v>
      </c>
    </row>
    <row r="3153" customFormat="false" ht="15" hidden="false" customHeight="false" outlineLevel="0" collapsed="false">
      <c r="A3153" s="0" t="s">
        <v>8919</v>
      </c>
      <c r="B3153" s="0" t="s">
        <v>8920</v>
      </c>
      <c r="C3153" s="0" t="s">
        <v>170</v>
      </c>
      <c r="D3153" s="0" t="s">
        <v>119</v>
      </c>
      <c r="E3153" s="0" t="s">
        <v>8921</v>
      </c>
      <c r="F3153" s="0" t="s">
        <v>172</v>
      </c>
      <c r="G3153" s="0" t="s">
        <v>129</v>
      </c>
      <c r="H3153" s="17" t="n">
        <v>46280.4479166667</v>
      </c>
      <c r="I3153" s="17" t="n">
        <v>46280.4541666667</v>
      </c>
      <c r="J3153" s="17" t="n">
        <v>46280.4611111111</v>
      </c>
      <c r="K3153" s="17" t="n">
        <v>46280.5201388889</v>
      </c>
      <c r="L3153" s="17" t="n">
        <v>46280.5305555556</v>
      </c>
      <c r="M3153" s="17" t="n">
        <v>46280.5583333333</v>
      </c>
      <c r="N3153" s="17" t="n">
        <v>46280.5673611111</v>
      </c>
      <c r="O3153" s="17" t="n">
        <v>46280.6020833333</v>
      </c>
      <c r="P3153" s="17" t="n">
        <v>46280.6090277778</v>
      </c>
      <c r="Q3153" s="17" t="n">
        <v>46280.6298611111</v>
      </c>
      <c r="R3153" s="0" t="n">
        <v>1046</v>
      </c>
      <c r="S3153" s="0" t="n">
        <v>0</v>
      </c>
      <c r="T3153" s="0" t="n">
        <v>0</v>
      </c>
      <c r="U3153" s="18" t="s">
        <v>130</v>
      </c>
      <c r="V3153" s="18" t="s">
        <v>82</v>
      </c>
      <c r="W3153" s="0" t="str">
        <f aca="false">IF(AND(X3153&gt;=6,X3153&lt;14),"A",IF(AND(X3153&gt;=14,X3153&lt;22),"B","C"))</f>
        <v>A</v>
      </c>
      <c r="X3153" s="18" t="n">
        <f aca="false">HOUR(H3153)</f>
        <v>10</v>
      </c>
      <c r="Y3153" s="18" t="n">
        <f aca="false">ROUND((I3153-H3153)*1440,0)</f>
        <v>9</v>
      </c>
      <c r="Z3153" s="18" t="n">
        <f aca="false">ROUND((J3153-I3153)*1440,0)</f>
        <v>10</v>
      </c>
      <c r="AA3153" s="18" t="n">
        <f aca="false">ROUND((K3153-J3153)*1440,0)</f>
        <v>85</v>
      </c>
      <c r="AB3153" s="18" t="n">
        <f aca="false">ROUND((L3153-K3153)*1440,0)</f>
        <v>15</v>
      </c>
      <c r="AC3153" s="18" t="n">
        <f aca="false">ROUND((M3153-L3153)*1440,0)</f>
        <v>40</v>
      </c>
      <c r="AD3153" s="18" t="n">
        <f aca="false">IF(N3153="","",ROUND((N3153-M3153)*1440,0))</f>
        <v>13</v>
      </c>
      <c r="AE3153" s="18" t="n">
        <f aca="false">IF(O3153="","",ROUND((O3153-N3153)*1440,0))</f>
        <v>50</v>
      </c>
      <c r="AF3153" s="18" t="n">
        <f aca="false">IF(P3153="","",ROUND((P3153-O3153)*1440,0))</f>
        <v>10</v>
      </c>
      <c r="AG3153" s="18" t="n">
        <f aca="false">IF(Q3153="","",ROUND((Q3153-P3153)*1440,0))</f>
        <v>30</v>
      </c>
      <c r="AH3153" s="18" t="n">
        <f aca="false">IF(Q3153="","",ROUND((Q3153-H3153)*1440,0))</f>
        <v>262</v>
      </c>
      <c r="AI3153" s="19" t="n">
        <f aca="false">ROUND(IF(O3153="",Assumptions!$B$25-K3153,O3153-K3153)*24,1)</f>
        <v>2</v>
      </c>
      <c r="AJ3153" s="20" t="n">
        <f aca="false">ROUND(MAX(N(Y3153)/Assumptions!$C$5, N(Z3153)/Assumptions!$C$6, N(AA3153)/Assumptions!$C$7, N(AB3153)/Assumptions!$C$8, N(AC3153)/Assumptions!$C$9, N(AD3153)/Assumptions!$C$10, N(AE3153)/Assumptions!$C$11, N(AF3153)/Assumptions!$C$12, N(AG3153)/Assumptions!$C$13),3)</f>
        <v>1.417</v>
      </c>
      <c r="AK3153" s="0" t="str">
        <f aca="false">IF(OR(U3153="Pending",U3153="On Hold"),"Open GRN (awaiting)",IF(AJ3153&lt;=1,"Within SLA",IF(ROUND(N(Y3153)/Assumptions!$C$5,3)=AJ3153,"Gate Wait",IF(ROUND(N(Z3153)/Assumptions!$C$6,3)=AJ3153,"Dock Wait",IF(ROUND(N(AA3153)/Assumptions!$C$7,3)=AJ3153,"Unloading",IF(ROUND(N(AB3153)/Assumptions!$C$8,3)=AJ3153,"Unload-to-QC Wait",IF(ROUND(N(AC3153)/Assumptions!$C$9,3)=AJ3153,"QC",IF(ROUND(N(AD3153)/Assumptions!$C$10,3)=AJ3153,"QC-to-GRN Wait",IF(ROUND(N(AE3153)/Assumptions!$C$11,3)=AJ3153,"GRN Processing",IF(ROUND(N(AF3153)/Assumptions!$C$12,3)=AJ3153,"GRN-to-Putaway Wait",IF(ROUND(N(AG3153)/Assumptions!$C$13,3)=AJ3153,"Putaway","Within SLA")))))))))))</f>
        <v>Unloading</v>
      </c>
    </row>
    <row r="3154" customFormat="false" ht="15" hidden="false" customHeight="false" outlineLevel="0" collapsed="false">
      <c r="A3154" s="0" t="s">
        <v>8922</v>
      </c>
      <c r="B3154" s="0" t="s">
        <v>8923</v>
      </c>
      <c r="C3154" s="0" t="s">
        <v>252</v>
      </c>
      <c r="D3154" s="0" t="s">
        <v>147</v>
      </c>
      <c r="E3154" s="0" t="s">
        <v>8924</v>
      </c>
      <c r="F3154" s="0" t="s">
        <v>155</v>
      </c>
      <c r="G3154" s="0" t="s">
        <v>150</v>
      </c>
      <c r="H3154" s="17" t="n">
        <v>46280.4611111111</v>
      </c>
      <c r="I3154" s="17" t="n">
        <v>46280.5152777778</v>
      </c>
      <c r="J3154" s="17" t="n">
        <v>46280.5229166667</v>
      </c>
      <c r="K3154" s="17" t="n">
        <v>46280.5395833333</v>
      </c>
      <c r="L3154" s="17" t="n">
        <v>46280.5458333333</v>
      </c>
      <c r="M3154" s="17" t="n">
        <v>46280.5625</v>
      </c>
      <c r="N3154" s="17" t="n">
        <v>46280.5798611111</v>
      </c>
      <c r="O3154" s="17" t="n">
        <v>46280.6125</v>
      </c>
      <c r="P3154" s="17" t="n">
        <v>46280.625</v>
      </c>
      <c r="Q3154" s="17" t="n">
        <v>46280.6368055556</v>
      </c>
      <c r="R3154" s="0" t="n">
        <v>392</v>
      </c>
      <c r="S3154" s="0" t="n">
        <v>0</v>
      </c>
      <c r="T3154" s="0" t="n">
        <v>0</v>
      </c>
      <c r="U3154" s="18" t="s">
        <v>130</v>
      </c>
      <c r="V3154" s="18" t="s">
        <v>144</v>
      </c>
      <c r="W3154" s="0" t="str">
        <f aca="false">IF(AND(X3154&gt;=6,X3154&lt;14),"A",IF(AND(X3154&gt;=14,X3154&lt;22),"B","C"))</f>
        <v>A</v>
      </c>
      <c r="X3154" s="18" t="n">
        <f aca="false">HOUR(H3154)</f>
        <v>11</v>
      </c>
      <c r="Y3154" s="18" t="n">
        <f aca="false">ROUND((I3154-H3154)*1440,0)</f>
        <v>78</v>
      </c>
      <c r="Z3154" s="18" t="n">
        <f aca="false">ROUND((J3154-I3154)*1440,0)</f>
        <v>11</v>
      </c>
      <c r="AA3154" s="18" t="n">
        <f aca="false">ROUND((K3154-J3154)*1440,0)</f>
        <v>24</v>
      </c>
      <c r="AB3154" s="18" t="n">
        <f aca="false">ROUND((L3154-K3154)*1440,0)</f>
        <v>9</v>
      </c>
      <c r="AC3154" s="18" t="n">
        <f aca="false">ROUND((M3154-L3154)*1440,0)</f>
        <v>24</v>
      </c>
      <c r="AD3154" s="18" t="n">
        <f aca="false">IF(N3154="","",ROUND((N3154-M3154)*1440,0))</f>
        <v>25</v>
      </c>
      <c r="AE3154" s="18" t="n">
        <f aca="false">IF(O3154="","",ROUND((O3154-N3154)*1440,0))</f>
        <v>47</v>
      </c>
      <c r="AF3154" s="18" t="n">
        <f aca="false">IF(P3154="","",ROUND((P3154-O3154)*1440,0))</f>
        <v>18</v>
      </c>
      <c r="AG3154" s="18" t="n">
        <f aca="false">IF(Q3154="","",ROUND((Q3154-P3154)*1440,0))</f>
        <v>17</v>
      </c>
      <c r="AH3154" s="18" t="n">
        <f aca="false">IF(Q3154="","",ROUND((Q3154-H3154)*1440,0))</f>
        <v>253</v>
      </c>
      <c r="AI3154" s="19" t="n">
        <f aca="false">ROUND(IF(O3154="",Assumptions!$B$25-K3154,O3154-K3154)*24,1)</f>
        <v>1.8</v>
      </c>
      <c r="AJ3154" s="20" t="n">
        <f aca="false">ROUND(MAX(N(Y3154)/Assumptions!$C$5, N(Z3154)/Assumptions!$C$6, N(AA3154)/Assumptions!$C$7, N(AB3154)/Assumptions!$C$8, N(AC3154)/Assumptions!$C$9, N(AD3154)/Assumptions!$C$10, N(AE3154)/Assumptions!$C$11, N(AF3154)/Assumptions!$C$12, N(AG3154)/Assumptions!$C$13),3)</f>
        <v>2.6</v>
      </c>
      <c r="AK3154" s="0" t="str">
        <f aca="false">IF(OR(U3154="Pending",U3154="On Hold"),"Open GRN (awaiting)",IF(AJ3154&lt;=1,"Within SLA",IF(ROUND(N(Y3154)/Assumptions!$C$5,3)=AJ3154,"Gate Wait",IF(ROUND(N(Z3154)/Assumptions!$C$6,3)=AJ3154,"Dock Wait",IF(ROUND(N(AA3154)/Assumptions!$C$7,3)=AJ3154,"Unloading",IF(ROUND(N(AB3154)/Assumptions!$C$8,3)=AJ3154,"Unload-to-QC Wait",IF(ROUND(N(AC3154)/Assumptions!$C$9,3)=AJ3154,"QC",IF(ROUND(N(AD3154)/Assumptions!$C$10,3)=AJ3154,"QC-to-GRN Wait",IF(ROUND(N(AE3154)/Assumptions!$C$11,3)=AJ3154,"GRN Processing",IF(ROUND(N(AF3154)/Assumptions!$C$12,3)=AJ3154,"GRN-to-Putaway Wait",IF(ROUND(N(AG3154)/Assumptions!$C$13,3)=AJ3154,"Putaway","Within SLA")))))))))))</f>
        <v>Gate Wait</v>
      </c>
    </row>
    <row r="3155" customFormat="false" ht="15" hidden="false" customHeight="false" outlineLevel="0" collapsed="false">
      <c r="A3155" s="0" t="s">
        <v>8925</v>
      </c>
      <c r="B3155" s="0" t="s">
        <v>8926</v>
      </c>
      <c r="C3155" s="0" t="s">
        <v>170</v>
      </c>
      <c r="D3155" s="0" t="s">
        <v>147</v>
      </c>
      <c r="E3155" s="0" t="s">
        <v>2178</v>
      </c>
      <c r="F3155" s="0" t="s">
        <v>172</v>
      </c>
      <c r="G3155" s="0" t="s">
        <v>150</v>
      </c>
      <c r="H3155" s="17" t="n">
        <v>46280.4625</v>
      </c>
      <c r="I3155" s="17" t="n">
        <v>46280.4784722222</v>
      </c>
      <c r="J3155" s="17" t="n">
        <v>46280.4909722222</v>
      </c>
      <c r="K3155" s="17" t="n">
        <v>46280.5131944444</v>
      </c>
      <c r="L3155" s="17" t="n">
        <v>46280.5506944444</v>
      </c>
      <c r="M3155" s="17" t="n">
        <v>46280.5930555556</v>
      </c>
      <c r="N3155" s="17" t="n">
        <v>46280.6041666667</v>
      </c>
      <c r="O3155" s="17" t="n">
        <v>46280.6472222222</v>
      </c>
      <c r="P3155" s="17" t="n">
        <v>46280.6722222222</v>
      </c>
      <c r="Q3155" s="17" t="n">
        <v>46280.6888888889</v>
      </c>
      <c r="R3155" s="0" t="n">
        <v>294</v>
      </c>
      <c r="S3155" s="0" t="n">
        <v>0</v>
      </c>
      <c r="T3155" s="0" t="n">
        <v>5</v>
      </c>
      <c r="U3155" s="18" t="s">
        <v>123</v>
      </c>
      <c r="V3155" s="18" t="s">
        <v>139</v>
      </c>
      <c r="W3155" s="0" t="str">
        <f aca="false">IF(AND(X3155&gt;=6,X3155&lt;14),"A",IF(AND(X3155&gt;=14,X3155&lt;22),"B","C"))</f>
        <v>A</v>
      </c>
      <c r="X3155" s="18" t="n">
        <f aca="false">HOUR(H3155)</f>
        <v>11</v>
      </c>
      <c r="Y3155" s="18" t="n">
        <f aca="false">ROUND((I3155-H3155)*1440,0)</f>
        <v>23</v>
      </c>
      <c r="Z3155" s="18" t="n">
        <f aca="false">ROUND((J3155-I3155)*1440,0)</f>
        <v>18</v>
      </c>
      <c r="AA3155" s="18" t="n">
        <f aca="false">ROUND((K3155-J3155)*1440,0)</f>
        <v>32</v>
      </c>
      <c r="AB3155" s="18" t="n">
        <f aca="false">ROUND((L3155-K3155)*1440,0)</f>
        <v>54</v>
      </c>
      <c r="AC3155" s="18" t="n">
        <f aca="false">ROUND((M3155-L3155)*1440,0)</f>
        <v>61</v>
      </c>
      <c r="AD3155" s="18" t="n">
        <f aca="false">IF(N3155="","",ROUND((N3155-M3155)*1440,0))</f>
        <v>16</v>
      </c>
      <c r="AE3155" s="18" t="n">
        <f aca="false">IF(O3155="","",ROUND((O3155-N3155)*1440,0))</f>
        <v>62</v>
      </c>
      <c r="AF3155" s="18" t="n">
        <f aca="false">IF(P3155="","",ROUND((P3155-O3155)*1440,0))</f>
        <v>36</v>
      </c>
      <c r="AG3155" s="18" t="n">
        <f aca="false">IF(Q3155="","",ROUND((Q3155-P3155)*1440,0))</f>
        <v>24</v>
      </c>
      <c r="AH3155" s="18" t="n">
        <f aca="false">IF(Q3155="","",ROUND((Q3155-H3155)*1440,0))</f>
        <v>326</v>
      </c>
      <c r="AI3155" s="19" t="n">
        <f aca="false">ROUND(IF(O3155="",Assumptions!$B$25-K3155,O3155-K3155)*24,1)</f>
        <v>3.2</v>
      </c>
      <c r="AJ3155" s="20" t="n">
        <f aca="false">ROUND(MAX(N(Y3155)/Assumptions!$C$5, N(Z3155)/Assumptions!$C$6, N(AA3155)/Assumptions!$C$7, N(AB3155)/Assumptions!$C$8, N(AC3155)/Assumptions!$C$9, N(AD3155)/Assumptions!$C$10, N(AE3155)/Assumptions!$C$11, N(AF3155)/Assumptions!$C$12, N(AG3155)/Assumptions!$C$13),3)</f>
        <v>3.6</v>
      </c>
      <c r="AK3155" s="0" t="str">
        <f aca="false">IF(OR(U3155="Pending",U3155="On Hold"),"Open GRN (awaiting)",IF(AJ3155&lt;=1,"Within SLA",IF(ROUND(N(Y3155)/Assumptions!$C$5,3)=AJ3155,"Gate Wait",IF(ROUND(N(Z3155)/Assumptions!$C$6,3)=AJ3155,"Dock Wait",IF(ROUND(N(AA3155)/Assumptions!$C$7,3)=AJ3155,"Unloading",IF(ROUND(N(AB3155)/Assumptions!$C$8,3)=AJ3155,"Unload-to-QC Wait",IF(ROUND(N(AC3155)/Assumptions!$C$9,3)=AJ3155,"QC",IF(ROUND(N(AD3155)/Assumptions!$C$10,3)=AJ3155,"QC-to-GRN Wait",IF(ROUND(N(AE3155)/Assumptions!$C$11,3)=AJ3155,"GRN Processing",IF(ROUND(N(AF3155)/Assumptions!$C$12,3)=AJ3155,"GRN-to-Putaway Wait",IF(ROUND(N(AG3155)/Assumptions!$C$13,3)=AJ3155,"Putaway","Within SLA")))))))))))</f>
        <v>Unload-to-QC Wait</v>
      </c>
    </row>
    <row r="3156" customFormat="false" ht="15" hidden="false" customHeight="false" outlineLevel="0" collapsed="false">
      <c r="A3156" s="0" t="s">
        <v>8927</v>
      </c>
      <c r="B3156" s="0" t="s">
        <v>8928</v>
      </c>
      <c r="C3156" s="0" t="s">
        <v>170</v>
      </c>
      <c r="D3156" s="0" t="s">
        <v>135</v>
      </c>
      <c r="E3156" s="0" t="s">
        <v>8929</v>
      </c>
      <c r="F3156" s="0" t="s">
        <v>172</v>
      </c>
      <c r="G3156" s="0" t="s">
        <v>178</v>
      </c>
      <c r="H3156" s="17" t="n">
        <v>46280.4680555556</v>
      </c>
      <c r="I3156" s="17" t="n">
        <v>46280.49375</v>
      </c>
      <c r="J3156" s="17" t="n">
        <v>46280.5027777778</v>
      </c>
      <c r="K3156" s="17" t="n">
        <v>46280.5298611111</v>
      </c>
      <c r="L3156" s="17" t="n">
        <v>46280.5555555556</v>
      </c>
      <c r="M3156" s="17" t="n">
        <v>46280.5805555556</v>
      </c>
      <c r="N3156" s="17" t="n">
        <v>46280.6368055556</v>
      </c>
      <c r="O3156" s="17" t="n">
        <v>46280.6715277778</v>
      </c>
      <c r="P3156" s="17" t="n">
        <v>46280.6784722222</v>
      </c>
      <c r="Q3156" s="17" t="n">
        <v>46280.6868055556</v>
      </c>
      <c r="R3156" s="0" t="n">
        <v>225</v>
      </c>
      <c r="S3156" s="0" t="n">
        <v>0</v>
      </c>
      <c r="T3156" s="0" t="n">
        <v>0</v>
      </c>
      <c r="U3156" s="18" t="s">
        <v>130</v>
      </c>
      <c r="V3156" s="18" t="s">
        <v>144</v>
      </c>
      <c r="W3156" s="0" t="str">
        <f aca="false">IF(AND(X3156&gt;=6,X3156&lt;14),"A",IF(AND(X3156&gt;=14,X3156&lt;22),"B","C"))</f>
        <v>A</v>
      </c>
      <c r="X3156" s="18" t="n">
        <f aca="false">HOUR(H3156)</f>
        <v>11</v>
      </c>
      <c r="Y3156" s="18" t="n">
        <f aca="false">ROUND((I3156-H3156)*1440,0)</f>
        <v>37</v>
      </c>
      <c r="Z3156" s="18" t="n">
        <f aca="false">ROUND((J3156-I3156)*1440,0)</f>
        <v>13</v>
      </c>
      <c r="AA3156" s="18" t="n">
        <f aca="false">ROUND((K3156-J3156)*1440,0)</f>
        <v>39</v>
      </c>
      <c r="AB3156" s="18" t="n">
        <f aca="false">ROUND((L3156-K3156)*1440,0)</f>
        <v>37</v>
      </c>
      <c r="AC3156" s="18" t="n">
        <f aca="false">ROUND((M3156-L3156)*1440,0)</f>
        <v>36</v>
      </c>
      <c r="AD3156" s="18" t="n">
        <f aca="false">IF(N3156="","",ROUND((N3156-M3156)*1440,0))</f>
        <v>81</v>
      </c>
      <c r="AE3156" s="18" t="n">
        <f aca="false">IF(O3156="","",ROUND((O3156-N3156)*1440,0))</f>
        <v>50</v>
      </c>
      <c r="AF3156" s="18" t="n">
        <f aca="false">IF(P3156="","",ROUND((P3156-O3156)*1440,0))</f>
        <v>10</v>
      </c>
      <c r="AG3156" s="18" t="n">
        <f aca="false">IF(Q3156="","",ROUND((Q3156-P3156)*1440,0))</f>
        <v>12</v>
      </c>
      <c r="AH3156" s="18" t="n">
        <f aca="false">IF(Q3156="","",ROUND((Q3156-H3156)*1440,0))</f>
        <v>315</v>
      </c>
      <c r="AI3156" s="19" t="n">
        <f aca="false">ROUND(IF(O3156="",Assumptions!$B$25-K3156,O3156-K3156)*24,1)</f>
        <v>3.4</v>
      </c>
      <c r="AJ3156" s="20" t="n">
        <f aca="false">ROUND(MAX(N(Y3156)/Assumptions!$C$5, N(Z3156)/Assumptions!$C$6, N(AA3156)/Assumptions!$C$7, N(AB3156)/Assumptions!$C$8, N(AC3156)/Assumptions!$C$9, N(AD3156)/Assumptions!$C$10, N(AE3156)/Assumptions!$C$11, N(AF3156)/Assumptions!$C$12, N(AG3156)/Assumptions!$C$13),3)</f>
        <v>2.7</v>
      </c>
      <c r="AK3156" s="0" t="str">
        <f aca="false">IF(OR(U3156="Pending",U3156="On Hold"),"Open GRN (awaiting)",IF(AJ3156&lt;=1,"Within SLA",IF(ROUND(N(Y3156)/Assumptions!$C$5,3)=AJ3156,"Gate Wait",IF(ROUND(N(Z3156)/Assumptions!$C$6,3)=AJ3156,"Dock Wait",IF(ROUND(N(AA3156)/Assumptions!$C$7,3)=AJ3156,"Unloading",IF(ROUND(N(AB3156)/Assumptions!$C$8,3)=AJ3156,"Unload-to-QC Wait",IF(ROUND(N(AC3156)/Assumptions!$C$9,3)=AJ3156,"QC",IF(ROUND(N(AD3156)/Assumptions!$C$10,3)=AJ3156,"QC-to-GRN Wait",IF(ROUND(N(AE3156)/Assumptions!$C$11,3)=AJ3156,"GRN Processing",IF(ROUND(N(AF3156)/Assumptions!$C$12,3)=AJ3156,"GRN-to-Putaway Wait",IF(ROUND(N(AG3156)/Assumptions!$C$13,3)=AJ3156,"Putaway","Within SLA")))))))))))</f>
        <v>QC-to-GRN Wait</v>
      </c>
    </row>
    <row r="3157" customFormat="false" ht="15" hidden="false" customHeight="false" outlineLevel="0" collapsed="false">
      <c r="A3157" s="0" t="s">
        <v>8930</v>
      </c>
      <c r="B3157" s="0" t="s">
        <v>8931</v>
      </c>
      <c r="C3157" s="0" t="s">
        <v>153</v>
      </c>
      <c r="D3157" s="0" t="s">
        <v>147</v>
      </c>
      <c r="E3157" s="0" t="s">
        <v>2895</v>
      </c>
      <c r="F3157" s="0" t="s">
        <v>155</v>
      </c>
      <c r="G3157" s="0" t="s">
        <v>150</v>
      </c>
      <c r="H3157" s="17" t="n">
        <v>46280.4840277778</v>
      </c>
      <c r="I3157" s="17" t="n">
        <v>46280.7520833333</v>
      </c>
      <c r="J3157" s="17" t="n">
        <v>46280.7611111111</v>
      </c>
      <c r="K3157" s="17" t="n">
        <v>46280.8166666667</v>
      </c>
      <c r="L3157" s="17" t="n">
        <v>46280.8291666667</v>
      </c>
      <c r="M3157" s="17" t="n">
        <v>46280.8486111111</v>
      </c>
      <c r="N3157" s="17" t="n">
        <v>46280.85625</v>
      </c>
      <c r="O3157" s="17" t="n">
        <v>46280.8708333333</v>
      </c>
      <c r="P3157" s="17" t="n">
        <v>46280.8777777778</v>
      </c>
      <c r="Q3157" s="17" t="n">
        <v>46280.8881944444</v>
      </c>
      <c r="R3157" s="0" t="n">
        <v>916</v>
      </c>
      <c r="S3157" s="0" t="n">
        <v>0</v>
      </c>
      <c r="T3157" s="0" t="n">
        <v>0</v>
      </c>
      <c r="U3157" s="18" t="s">
        <v>130</v>
      </c>
      <c r="V3157" s="18" t="s">
        <v>139</v>
      </c>
      <c r="W3157" s="0" t="str">
        <f aca="false">IF(AND(X3157&gt;=6,X3157&lt;14),"A",IF(AND(X3157&gt;=14,X3157&lt;22),"B","C"))</f>
        <v>A</v>
      </c>
      <c r="X3157" s="18" t="n">
        <f aca="false">HOUR(H3157)</f>
        <v>11</v>
      </c>
      <c r="Y3157" s="18" t="n">
        <f aca="false">ROUND((I3157-H3157)*1440,0)</f>
        <v>386</v>
      </c>
      <c r="Z3157" s="18" t="n">
        <f aca="false">ROUND((J3157-I3157)*1440,0)</f>
        <v>13</v>
      </c>
      <c r="AA3157" s="18" t="n">
        <f aca="false">ROUND((K3157-J3157)*1440,0)</f>
        <v>80</v>
      </c>
      <c r="AB3157" s="18" t="n">
        <f aca="false">ROUND((L3157-K3157)*1440,0)</f>
        <v>18</v>
      </c>
      <c r="AC3157" s="18" t="n">
        <f aca="false">ROUND((M3157-L3157)*1440,0)</f>
        <v>28</v>
      </c>
      <c r="AD3157" s="18" t="n">
        <f aca="false">IF(N3157="","",ROUND((N3157-M3157)*1440,0))</f>
        <v>11</v>
      </c>
      <c r="AE3157" s="18" t="n">
        <f aca="false">IF(O3157="","",ROUND((O3157-N3157)*1440,0))</f>
        <v>21</v>
      </c>
      <c r="AF3157" s="18" t="n">
        <f aca="false">IF(P3157="","",ROUND((P3157-O3157)*1440,0))</f>
        <v>10</v>
      </c>
      <c r="AG3157" s="18" t="n">
        <f aca="false">IF(Q3157="","",ROUND((Q3157-P3157)*1440,0))</f>
        <v>15</v>
      </c>
      <c r="AH3157" s="18" t="n">
        <f aca="false">IF(Q3157="","",ROUND((Q3157-H3157)*1440,0))</f>
        <v>582</v>
      </c>
      <c r="AI3157" s="19" t="n">
        <f aca="false">ROUND(IF(O3157="",Assumptions!$B$25-K3157,O3157-K3157)*24,1)</f>
        <v>1.3</v>
      </c>
      <c r="AJ3157" s="20" t="n">
        <f aca="false">ROUND(MAX(N(Y3157)/Assumptions!$C$5, N(Z3157)/Assumptions!$C$6, N(AA3157)/Assumptions!$C$7, N(AB3157)/Assumptions!$C$8, N(AC3157)/Assumptions!$C$9, N(AD3157)/Assumptions!$C$10, N(AE3157)/Assumptions!$C$11, N(AF3157)/Assumptions!$C$12, N(AG3157)/Assumptions!$C$13),3)</f>
        <v>12.867</v>
      </c>
      <c r="AK3157" s="0" t="str">
        <f aca="false">IF(OR(U3157="Pending",U3157="On Hold"),"Open GRN (awaiting)",IF(AJ3157&lt;=1,"Within SLA",IF(ROUND(N(Y3157)/Assumptions!$C$5,3)=AJ3157,"Gate Wait",IF(ROUND(N(Z3157)/Assumptions!$C$6,3)=AJ3157,"Dock Wait",IF(ROUND(N(AA3157)/Assumptions!$C$7,3)=AJ3157,"Unloading",IF(ROUND(N(AB3157)/Assumptions!$C$8,3)=AJ3157,"Unload-to-QC Wait",IF(ROUND(N(AC3157)/Assumptions!$C$9,3)=AJ3157,"QC",IF(ROUND(N(AD3157)/Assumptions!$C$10,3)=AJ3157,"QC-to-GRN Wait",IF(ROUND(N(AE3157)/Assumptions!$C$11,3)=AJ3157,"GRN Processing",IF(ROUND(N(AF3157)/Assumptions!$C$12,3)=AJ3157,"GRN-to-Putaway Wait",IF(ROUND(N(AG3157)/Assumptions!$C$13,3)=AJ3157,"Putaway","Within SLA")))))))))))</f>
        <v>Gate Wait</v>
      </c>
    </row>
    <row r="3158" customFormat="false" ht="15" hidden="false" customHeight="false" outlineLevel="0" collapsed="false">
      <c r="A3158" s="0" t="s">
        <v>8932</v>
      </c>
      <c r="B3158" s="0" t="s">
        <v>8933</v>
      </c>
      <c r="C3158" s="0" t="s">
        <v>170</v>
      </c>
      <c r="D3158" s="0" t="s">
        <v>147</v>
      </c>
      <c r="E3158" s="0" t="s">
        <v>8934</v>
      </c>
      <c r="F3158" s="0" t="s">
        <v>172</v>
      </c>
      <c r="G3158" s="0" t="s">
        <v>167</v>
      </c>
      <c r="H3158" s="17" t="n">
        <v>46280.4902777778</v>
      </c>
      <c r="I3158" s="17" t="n">
        <v>46280.5590277778</v>
      </c>
      <c r="J3158" s="17" t="n">
        <v>46280.5625</v>
      </c>
      <c r="K3158" s="17" t="n">
        <v>46280.5854166667</v>
      </c>
      <c r="L3158" s="17" t="n">
        <v>46280.5881944444</v>
      </c>
      <c r="M3158" s="17" t="n">
        <v>46280.6048611111</v>
      </c>
      <c r="N3158" s="17" t="n">
        <v>46280.6597222222</v>
      </c>
      <c r="O3158" s="17" t="n">
        <v>46280.6743055556</v>
      </c>
      <c r="P3158" s="17" t="n">
        <v>46280.6791666667</v>
      </c>
      <c r="Q3158" s="17" t="n">
        <v>46280.6895833333</v>
      </c>
      <c r="R3158" s="0" t="n">
        <v>283</v>
      </c>
      <c r="S3158" s="0" t="n">
        <v>0</v>
      </c>
      <c r="T3158" s="0" t="n">
        <v>0</v>
      </c>
      <c r="U3158" s="18" t="s">
        <v>130</v>
      </c>
      <c r="V3158" s="18" t="s">
        <v>139</v>
      </c>
      <c r="W3158" s="0" t="str">
        <f aca="false">IF(AND(X3158&gt;=6,X3158&lt;14),"A",IF(AND(X3158&gt;=14,X3158&lt;22),"B","C"))</f>
        <v>A</v>
      </c>
      <c r="X3158" s="18" t="n">
        <f aca="false">HOUR(H3158)</f>
        <v>11</v>
      </c>
      <c r="Y3158" s="18" t="n">
        <f aca="false">ROUND((I3158-H3158)*1440,0)</f>
        <v>99</v>
      </c>
      <c r="Z3158" s="18" t="n">
        <f aca="false">ROUND((J3158-I3158)*1440,0)</f>
        <v>5</v>
      </c>
      <c r="AA3158" s="18" t="n">
        <f aca="false">ROUND((K3158-J3158)*1440,0)</f>
        <v>33</v>
      </c>
      <c r="AB3158" s="18" t="n">
        <f aca="false">ROUND((L3158-K3158)*1440,0)</f>
        <v>4</v>
      </c>
      <c r="AC3158" s="18" t="n">
        <f aca="false">ROUND((M3158-L3158)*1440,0)</f>
        <v>24</v>
      </c>
      <c r="AD3158" s="18" t="n">
        <f aca="false">IF(N3158="","",ROUND((N3158-M3158)*1440,0))</f>
        <v>79</v>
      </c>
      <c r="AE3158" s="18" t="n">
        <f aca="false">IF(O3158="","",ROUND((O3158-N3158)*1440,0))</f>
        <v>21</v>
      </c>
      <c r="AF3158" s="18" t="n">
        <f aca="false">IF(P3158="","",ROUND((P3158-O3158)*1440,0))</f>
        <v>7</v>
      </c>
      <c r="AG3158" s="18" t="n">
        <f aca="false">IF(Q3158="","",ROUND((Q3158-P3158)*1440,0))</f>
        <v>15</v>
      </c>
      <c r="AH3158" s="18" t="n">
        <f aca="false">IF(Q3158="","",ROUND((Q3158-H3158)*1440,0))</f>
        <v>287</v>
      </c>
      <c r="AI3158" s="19" t="n">
        <f aca="false">ROUND(IF(O3158="",Assumptions!$B$25-K3158,O3158-K3158)*24,1)</f>
        <v>2.1</v>
      </c>
      <c r="AJ3158" s="20" t="n">
        <f aca="false">ROUND(MAX(N(Y3158)/Assumptions!$C$5, N(Z3158)/Assumptions!$C$6, N(AA3158)/Assumptions!$C$7, N(AB3158)/Assumptions!$C$8, N(AC3158)/Assumptions!$C$9, N(AD3158)/Assumptions!$C$10, N(AE3158)/Assumptions!$C$11, N(AF3158)/Assumptions!$C$12, N(AG3158)/Assumptions!$C$13),3)</f>
        <v>3.3</v>
      </c>
      <c r="AK3158" s="0" t="str">
        <f aca="false">IF(OR(U3158="Pending",U3158="On Hold"),"Open GRN (awaiting)",IF(AJ3158&lt;=1,"Within SLA",IF(ROUND(N(Y3158)/Assumptions!$C$5,3)=AJ3158,"Gate Wait",IF(ROUND(N(Z3158)/Assumptions!$C$6,3)=AJ3158,"Dock Wait",IF(ROUND(N(AA3158)/Assumptions!$C$7,3)=AJ3158,"Unloading",IF(ROUND(N(AB3158)/Assumptions!$C$8,3)=AJ3158,"Unload-to-QC Wait",IF(ROUND(N(AC3158)/Assumptions!$C$9,3)=AJ3158,"QC",IF(ROUND(N(AD3158)/Assumptions!$C$10,3)=AJ3158,"QC-to-GRN Wait",IF(ROUND(N(AE3158)/Assumptions!$C$11,3)=AJ3158,"GRN Processing",IF(ROUND(N(AF3158)/Assumptions!$C$12,3)=AJ3158,"GRN-to-Putaway Wait",IF(ROUND(N(AG3158)/Assumptions!$C$13,3)=AJ3158,"Putaway","Within SLA")))))))))))</f>
        <v>Gate Wait</v>
      </c>
    </row>
    <row r="3159" customFormat="false" ht="15" hidden="false" customHeight="false" outlineLevel="0" collapsed="false">
      <c r="A3159" s="0" t="s">
        <v>8935</v>
      </c>
      <c r="B3159" s="0" t="s">
        <v>8936</v>
      </c>
      <c r="C3159" s="0" t="s">
        <v>286</v>
      </c>
      <c r="D3159" s="0" t="s">
        <v>135</v>
      </c>
      <c r="E3159" s="0" t="s">
        <v>8937</v>
      </c>
      <c r="F3159" s="0" t="s">
        <v>128</v>
      </c>
      <c r="G3159" s="0" t="s">
        <v>138</v>
      </c>
      <c r="H3159" s="17" t="n">
        <v>46280.4930555556</v>
      </c>
      <c r="I3159" s="17" t="n">
        <v>46280.5201388889</v>
      </c>
      <c r="J3159" s="17" t="n">
        <v>46280.5277777778</v>
      </c>
      <c r="K3159" s="17" t="n">
        <v>46280.5618055556</v>
      </c>
      <c r="L3159" s="17" t="n">
        <v>46280.5875</v>
      </c>
      <c r="M3159" s="17" t="n">
        <v>46280.6131944444</v>
      </c>
      <c r="N3159" s="17" t="n">
        <v>46280.6618055556</v>
      </c>
      <c r="O3159" s="17" t="n">
        <v>46280.7951388889</v>
      </c>
      <c r="P3159" s="17" t="n">
        <v>46280.8034722222</v>
      </c>
      <c r="Q3159" s="17" t="n">
        <v>46280.8243055556</v>
      </c>
      <c r="R3159" s="0" t="n">
        <v>1514</v>
      </c>
      <c r="S3159" s="0" t="n">
        <v>0</v>
      </c>
      <c r="T3159" s="0" t="n">
        <v>0</v>
      </c>
      <c r="U3159" s="18" t="s">
        <v>130</v>
      </c>
      <c r="V3159" s="18" t="s">
        <v>144</v>
      </c>
      <c r="W3159" s="0" t="str">
        <f aca="false">IF(AND(X3159&gt;=6,X3159&lt;14),"A",IF(AND(X3159&gt;=14,X3159&lt;22),"B","C"))</f>
        <v>A</v>
      </c>
      <c r="X3159" s="18" t="n">
        <f aca="false">HOUR(H3159)</f>
        <v>11</v>
      </c>
      <c r="Y3159" s="18" t="n">
        <f aca="false">ROUND((I3159-H3159)*1440,0)</f>
        <v>39</v>
      </c>
      <c r="Z3159" s="18" t="n">
        <f aca="false">ROUND((J3159-I3159)*1440,0)</f>
        <v>11</v>
      </c>
      <c r="AA3159" s="18" t="n">
        <f aca="false">ROUND((K3159-J3159)*1440,0)</f>
        <v>49</v>
      </c>
      <c r="AB3159" s="18" t="n">
        <f aca="false">ROUND((L3159-K3159)*1440,0)</f>
        <v>37</v>
      </c>
      <c r="AC3159" s="18" t="n">
        <f aca="false">ROUND((M3159-L3159)*1440,0)</f>
        <v>37</v>
      </c>
      <c r="AD3159" s="18" t="n">
        <f aca="false">IF(N3159="","",ROUND((N3159-M3159)*1440,0))</f>
        <v>70</v>
      </c>
      <c r="AE3159" s="18" t="n">
        <f aca="false">IF(O3159="","",ROUND((O3159-N3159)*1440,0))</f>
        <v>192</v>
      </c>
      <c r="AF3159" s="18" t="n">
        <f aca="false">IF(P3159="","",ROUND((P3159-O3159)*1440,0))</f>
        <v>12</v>
      </c>
      <c r="AG3159" s="18" t="n">
        <f aca="false">IF(Q3159="","",ROUND((Q3159-P3159)*1440,0))</f>
        <v>30</v>
      </c>
      <c r="AH3159" s="18" t="n">
        <f aca="false">IF(Q3159="","",ROUND((Q3159-H3159)*1440,0))</f>
        <v>477</v>
      </c>
      <c r="AI3159" s="19" t="n">
        <f aca="false">ROUND(IF(O3159="",Assumptions!$B$25-K3159,O3159-K3159)*24,1)</f>
        <v>5.6</v>
      </c>
      <c r="AJ3159" s="20" t="n">
        <f aca="false">ROUND(MAX(N(Y3159)/Assumptions!$C$5, N(Z3159)/Assumptions!$C$6, N(AA3159)/Assumptions!$C$7, N(AB3159)/Assumptions!$C$8, N(AC3159)/Assumptions!$C$9, N(AD3159)/Assumptions!$C$10, N(AE3159)/Assumptions!$C$11, N(AF3159)/Assumptions!$C$12, N(AG3159)/Assumptions!$C$13),3)</f>
        <v>4.267</v>
      </c>
      <c r="AK3159" s="0" t="str">
        <f aca="false">IF(OR(U3159="Pending",U3159="On Hold"),"Open GRN (awaiting)",IF(AJ3159&lt;=1,"Within SLA",IF(ROUND(N(Y3159)/Assumptions!$C$5,3)=AJ3159,"Gate Wait",IF(ROUND(N(Z3159)/Assumptions!$C$6,3)=AJ3159,"Dock Wait",IF(ROUND(N(AA3159)/Assumptions!$C$7,3)=AJ3159,"Unloading",IF(ROUND(N(AB3159)/Assumptions!$C$8,3)=AJ3159,"Unload-to-QC Wait",IF(ROUND(N(AC3159)/Assumptions!$C$9,3)=AJ3159,"QC",IF(ROUND(N(AD3159)/Assumptions!$C$10,3)=AJ3159,"QC-to-GRN Wait",IF(ROUND(N(AE3159)/Assumptions!$C$11,3)=AJ3159,"GRN Processing",IF(ROUND(N(AF3159)/Assumptions!$C$12,3)=AJ3159,"GRN-to-Putaway Wait",IF(ROUND(N(AG3159)/Assumptions!$C$13,3)=AJ3159,"Putaway","Within SLA")))))))))))</f>
        <v>GRN Processing</v>
      </c>
    </row>
    <row r="3160" customFormat="false" ht="15" hidden="false" customHeight="false" outlineLevel="0" collapsed="false">
      <c r="A3160" s="0" t="s">
        <v>8938</v>
      </c>
      <c r="B3160" s="0" t="s">
        <v>8939</v>
      </c>
      <c r="C3160" s="0" t="s">
        <v>170</v>
      </c>
      <c r="D3160" s="0" t="s">
        <v>135</v>
      </c>
      <c r="E3160" s="0" t="s">
        <v>8940</v>
      </c>
      <c r="F3160" s="0" t="s">
        <v>177</v>
      </c>
      <c r="G3160" s="0" t="s">
        <v>178</v>
      </c>
      <c r="H3160" s="17" t="n">
        <v>46280.5131944444</v>
      </c>
      <c r="I3160" s="17" t="n">
        <v>46280.5333333333</v>
      </c>
      <c r="J3160" s="17" t="n">
        <v>46280.5395833333</v>
      </c>
      <c r="K3160" s="17" t="n">
        <v>46280.5673611111</v>
      </c>
      <c r="L3160" s="17" t="n">
        <v>46280.5715277778</v>
      </c>
      <c r="M3160" s="17" t="n">
        <v>46280.5881944444</v>
      </c>
      <c r="N3160" s="17" t="n">
        <v>46280.6416666667</v>
      </c>
      <c r="O3160" s="17" t="n">
        <v>46280.6840277778</v>
      </c>
      <c r="P3160" s="17" t="n">
        <v>46280.7055555556</v>
      </c>
      <c r="Q3160" s="17" t="n">
        <v>46280.7270833333</v>
      </c>
      <c r="R3160" s="0" t="n">
        <v>214</v>
      </c>
      <c r="S3160" s="0" t="n">
        <v>0</v>
      </c>
      <c r="T3160" s="0" t="n">
        <v>0</v>
      </c>
      <c r="U3160" s="18" t="s">
        <v>130</v>
      </c>
      <c r="V3160" s="18" t="s">
        <v>156</v>
      </c>
      <c r="W3160" s="0" t="str">
        <f aca="false">IF(AND(X3160&gt;=6,X3160&lt;14),"A",IF(AND(X3160&gt;=14,X3160&lt;22),"B","C"))</f>
        <v>A</v>
      </c>
      <c r="X3160" s="18" t="n">
        <f aca="false">HOUR(H3160)</f>
        <v>12</v>
      </c>
      <c r="Y3160" s="18" t="n">
        <f aca="false">ROUND((I3160-H3160)*1440,0)</f>
        <v>29</v>
      </c>
      <c r="Z3160" s="18" t="n">
        <f aca="false">ROUND((J3160-I3160)*1440,0)</f>
        <v>9</v>
      </c>
      <c r="AA3160" s="18" t="n">
        <f aca="false">ROUND((K3160-J3160)*1440,0)</f>
        <v>40</v>
      </c>
      <c r="AB3160" s="18" t="n">
        <f aca="false">ROUND((L3160-K3160)*1440,0)</f>
        <v>6</v>
      </c>
      <c r="AC3160" s="18" t="n">
        <f aca="false">ROUND((M3160-L3160)*1440,0)</f>
        <v>24</v>
      </c>
      <c r="AD3160" s="18" t="n">
        <f aca="false">IF(N3160="","",ROUND((N3160-M3160)*1440,0))</f>
        <v>77</v>
      </c>
      <c r="AE3160" s="18" t="n">
        <f aca="false">IF(O3160="","",ROUND((O3160-N3160)*1440,0))</f>
        <v>61</v>
      </c>
      <c r="AF3160" s="18" t="n">
        <f aca="false">IF(P3160="","",ROUND((P3160-O3160)*1440,0))</f>
        <v>31</v>
      </c>
      <c r="AG3160" s="18" t="n">
        <f aca="false">IF(Q3160="","",ROUND((Q3160-P3160)*1440,0))</f>
        <v>31</v>
      </c>
      <c r="AH3160" s="18" t="n">
        <f aca="false">IF(Q3160="","",ROUND((Q3160-H3160)*1440,0))</f>
        <v>308</v>
      </c>
      <c r="AI3160" s="19" t="n">
        <f aca="false">ROUND(IF(O3160="",Assumptions!$B$25-K3160,O3160-K3160)*24,1)</f>
        <v>2.8</v>
      </c>
      <c r="AJ3160" s="20" t="n">
        <f aca="false">ROUND(MAX(N(Y3160)/Assumptions!$C$5, N(Z3160)/Assumptions!$C$6, N(AA3160)/Assumptions!$C$7, N(AB3160)/Assumptions!$C$8, N(AC3160)/Assumptions!$C$9, N(AD3160)/Assumptions!$C$10, N(AE3160)/Assumptions!$C$11, N(AF3160)/Assumptions!$C$12, N(AG3160)/Assumptions!$C$13),3)</f>
        <v>2.567</v>
      </c>
      <c r="AK3160" s="0" t="str">
        <f aca="false">IF(OR(U3160="Pending",U3160="On Hold"),"Open GRN (awaiting)",IF(AJ3160&lt;=1,"Within SLA",IF(ROUND(N(Y3160)/Assumptions!$C$5,3)=AJ3160,"Gate Wait",IF(ROUND(N(Z3160)/Assumptions!$C$6,3)=AJ3160,"Dock Wait",IF(ROUND(N(AA3160)/Assumptions!$C$7,3)=AJ3160,"Unloading",IF(ROUND(N(AB3160)/Assumptions!$C$8,3)=AJ3160,"Unload-to-QC Wait",IF(ROUND(N(AC3160)/Assumptions!$C$9,3)=AJ3160,"QC",IF(ROUND(N(AD3160)/Assumptions!$C$10,3)=AJ3160,"QC-to-GRN Wait",IF(ROUND(N(AE3160)/Assumptions!$C$11,3)=AJ3160,"GRN Processing",IF(ROUND(N(AF3160)/Assumptions!$C$12,3)=AJ3160,"GRN-to-Putaway Wait",IF(ROUND(N(AG3160)/Assumptions!$C$13,3)=AJ3160,"Putaway","Within SLA")))))))))))</f>
        <v>QC-to-GRN Wait</v>
      </c>
    </row>
    <row r="3161" customFormat="false" ht="15" hidden="false" customHeight="false" outlineLevel="0" collapsed="false">
      <c r="A3161" s="0" t="s">
        <v>8941</v>
      </c>
      <c r="B3161" s="0" t="s">
        <v>8942</v>
      </c>
      <c r="C3161" s="0" t="s">
        <v>153</v>
      </c>
      <c r="D3161" s="0" t="s">
        <v>147</v>
      </c>
      <c r="E3161" s="0" t="s">
        <v>8041</v>
      </c>
      <c r="F3161" s="0" t="s">
        <v>149</v>
      </c>
      <c r="G3161" s="0" t="s">
        <v>150</v>
      </c>
      <c r="H3161" s="17" t="n">
        <v>46280.525</v>
      </c>
      <c r="I3161" s="17" t="n">
        <v>46280.5388888889</v>
      </c>
      <c r="J3161" s="17" t="n">
        <v>46280.5451388889</v>
      </c>
      <c r="K3161" s="17" t="n">
        <v>46280.5625</v>
      </c>
      <c r="L3161" s="17" t="n">
        <v>46280.5666666667</v>
      </c>
      <c r="M3161" s="17" t="n">
        <v>46280.5791666667</v>
      </c>
      <c r="N3161" s="17"/>
      <c r="O3161" s="17"/>
      <c r="P3161" s="17"/>
      <c r="Q3161" s="17"/>
      <c r="R3161" s="0" t="n">
        <v>359</v>
      </c>
      <c r="S3161" s="0" t="n">
        <v>0</v>
      </c>
      <c r="T3161" s="0" t="n">
        <v>0</v>
      </c>
      <c r="U3161" s="18" t="s">
        <v>8544</v>
      </c>
      <c r="V3161" s="18" t="s">
        <v>131</v>
      </c>
      <c r="W3161" s="0" t="str">
        <f aca="false">IF(AND(X3161&gt;=6,X3161&lt;14),"A",IF(AND(X3161&gt;=14,X3161&lt;22),"B","C"))</f>
        <v>A</v>
      </c>
      <c r="X3161" s="18" t="n">
        <f aca="false">HOUR(H3161)</f>
        <v>12</v>
      </c>
      <c r="Y3161" s="18" t="n">
        <f aca="false">ROUND((I3161-H3161)*1440,0)</f>
        <v>20</v>
      </c>
      <c r="Z3161" s="18" t="n">
        <f aca="false">ROUND((J3161-I3161)*1440,0)</f>
        <v>9</v>
      </c>
      <c r="AA3161" s="18" t="n">
        <f aca="false">ROUND((K3161-J3161)*1440,0)</f>
        <v>25</v>
      </c>
      <c r="AB3161" s="18" t="n">
        <f aca="false">ROUND((L3161-K3161)*1440,0)</f>
        <v>6</v>
      </c>
      <c r="AC3161" s="18" t="n">
        <f aca="false">ROUND((M3161-L3161)*1440,0)</f>
        <v>18</v>
      </c>
      <c r="AD3161" s="0" t="str">
        <f aca="false">IF(N3161="","",ROUND((N3161-M3161)*1440,0))</f>
        <v/>
      </c>
      <c r="AE3161" s="0" t="str">
        <f aca="false">IF(O3161="","",ROUND((O3161-N3161)*1440,0))</f>
        <v/>
      </c>
      <c r="AF3161" s="0" t="str">
        <f aca="false">IF(P3161="","",ROUND((P3161-O3161)*1440,0))</f>
        <v/>
      </c>
      <c r="AG3161" s="0" t="str">
        <f aca="false">IF(Q3161="","",ROUND((Q3161-P3161)*1440,0))</f>
        <v/>
      </c>
      <c r="AH3161" s="0" t="str">
        <f aca="false">IF(Q3161="","",ROUND((Q3161-H3161)*1440,0))</f>
        <v/>
      </c>
      <c r="AI3161" s="19" t="n">
        <f aca="false">ROUND(IF(O3161="",Assumptions!$B$25-K3161,O3161-K3161)*24,1)</f>
        <v>402.5</v>
      </c>
      <c r="AJ3161" s="20" t="n">
        <f aca="false">ROUND(MAX(N(Y3161)/Assumptions!$C$5, N(Z3161)/Assumptions!$C$6, N(AA3161)/Assumptions!$C$7, N(AB3161)/Assumptions!$C$8, N(AC3161)/Assumptions!$C$9, N(AD3161)/Assumptions!$C$10, N(AE3161)/Assumptions!$C$11, N(AF3161)/Assumptions!$C$12, N(AG3161)/Assumptions!$C$13),3)</f>
        <v>0.667</v>
      </c>
      <c r="AK3161" s="0" t="str">
        <f aca="false">IF(OR(U3161="Pending",U3161="On Hold"),"Open GRN (awaiting)",IF(AJ3161&lt;=1,"Within SLA",IF(ROUND(N(Y3161)/Assumptions!$C$5,3)=AJ3161,"Gate Wait",IF(ROUND(N(Z3161)/Assumptions!$C$6,3)=AJ3161,"Dock Wait",IF(ROUND(N(AA3161)/Assumptions!$C$7,3)=AJ3161,"Unloading",IF(ROUND(N(AB3161)/Assumptions!$C$8,3)=AJ3161,"Unload-to-QC Wait",IF(ROUND(N(AC3161)/Assumptions!$C$9,3)=AJ3161,"QC",IF(ROUND(N(AD3161)/Assumptions!$C$10,3)=AJ3161,"QC-to-GRN Wait",IF(ROUND(N(AE3161)/Assumptions!$C$11,3)=AJ3161,"GRN Processing",IF(ROUND(N(AF3161)/Assumptions!$C$12,3)=AJ3161,"GRN-to-Putaway Wait",IF(ROUND(N(AG3161)/Assumptions!$C$13,3)=AJ3161,"Putaway","Within SLA")))))))))))</f>
        <v>Open GRN (awaiting)</v>
      </c>
    </row>
    <row r="3162" customFormat="false" ht="15" hidden="false" customHeight="false" outlineLevel="0" collapsed="false">
      <c r="A3162" s="0" t="s">
        <v>8943</v>
      </c>
      <c r="B3162" s="0" t="s">
        <v>8944</v>
      </c>
      <c r="C3162" s="0" t="s">
        <v>126</v>
      </c>
      <c r="D3162" s="0" t="s">
        <v>147</v>
      </c>
      <c r="E3162" s="0" t="s">
        <v>8945</v>
      </c>
      <c r="F3162" s="0" t="s">
        <v>149</v>
      </c>
      <c r="G3162" s="0" t="s">
        <v>150</v>
      </c>
      <c r="H3162" s="17" t="n">
        <v>46280.5375</v>
      </c>
      <c r="I3162" s="17" t="n">
        <v>46280.5611111111</v>
      </c>
      <c r="J3162" s="17" t="n">
        <v>46280.5722222222</v>
      </c>
      <c r="K3162" s="17" t="n">
        <v>46280.5833333333</v>
      </c>
      <c r="L3162" s="17" t="n">
        <v>46280.5916666667</v>
      </c>
      <c r="M3162" s="17" t="n">
        <v>46280.6076388889</v>
      </c>
      <c r="N3162" s="17" t="n">
        <v>46280.7104166667</v>
      </c>
      <c r="O3162" s="17" t="n">
        <v>46280.7618055556</v>
      </c>
      <c r="P3162" s="17" t="n">
        <v>46280.7743055556</v>
      </c>
      <c r="Q3162" s="17" t="n">
        <v>46280.7965277778</v>
      </c>
      <c r="R3162" s="0" t="n">
        <v>157</v>
      </c>
      <c r="S3162" s="0" t="n">
        <v>0</v>
      </c>
      <c r="T3162" s="0" t="n">
        <v>0</v>
      </c>
      <c r="U3162" s="18" t="s">
        <v>130</v>
      </c>
      <c r="V3162" s="18" t="s">
        <v>144</v>
      </c>
      <c r="W3162" s="0" t="str">
        <f aca="false">IF(AND(X3162&gt;=6,X3162&lt;14),"A",IF(AND(X3162&gt;=14,X3162&lt;22),"B","C"))</f>
        <v>A</v>
      </c>
      <c r="X3162" s="18" t="n">
        <f aca="false">HOUR(H3162)</f>
        <v>12</v>
      </c>
      <c r="Y3162" s="18" t="n">
        <f aca="false">ROUND((I3162-H3162)*1440,0)</f>
        <v>34</v>
      </c>
      <c r="Z3162" s="18" t="n">
        <f aca="false">ROUND((J3162-I3162)*1440,0)</f>
        <v>16</v>
      </c>
      <c r="AA3162" s="18" t="n">
        <f aca="false">ROUND((K3162-J3162)*1440,0)</f>
        <v>16</v>
      </c>
      <c r="AB3162" s="18" t="n">
        <f aca="false">ROUND((L3162-K3162)*1440,0)</f>
        <v>12</v>
      </c>
      <c r="AC3162" s="18" t="n">
        <f aca="false">ROUND((M3162-L3162)*1440,0)</f>
        <v>23</v>
      </c>
      <c r="AD3162" s="18" t="n">
        <f aca="false">IF(N3162="","",ROUND((N3162-M3162)*1440,0))</f>
        <v>148</v>
      </c>
      <c r="AE3162" s="18" t="n">
        <f aca="false">IF(O3162="","",ROUND((O3162-N3162)*1440,0))</f>
        <v>74</v>
      </c>
      <c r="AF3162" s="18" t="n">
        <f aca="false">IF(P3162="","",ROUND((P3162-O3162)*1440,0))</f>
        <v>18</v>
      </c>
      <c r="AG3162" s="18" t="n">
        <f aca="false">IF(Q3162="","",ROUND((Q3162-P3162)*1440,0))</f>
        <v>32</v>
      </c>
      <c r="AH3162" s="18" t="n">
        <f aca="false">IF(Q3162="","",ROUND((Q3162-H3162)*1440,0))</f>
        <v>373</v>
      </c>
      <c r="AI3162" s="19" t="n">
        <f aca="false">ROUND(IF(O3162="",Assumptions!$B$25-K3162,O3162-K3162)*24,1)</f>
        <v>4.3</v>
      </c>
      <c r="AJ3162" s="20" t="n">
        <f aca="false">ROUND(MAX(N(Y3162)/Assumptions!$C$5, N(Z3162)/Assumptions!$C$6, N(AA3162)/Assumptions!$C$7, N(AB3162)/Assumptions!$C$8, N(AC3162)/Assumptions!$C$9, N(AD3162)/Assumptions!$C$10, N(AE3162)/Assumptions!$C$11, N(AF3162)/Assumptions!$C$12, N(AG3162)/Assumptions!$C$13),3)</f>
        <v>4.933</v>
      </c>
      <c r="AK3162" s="0" t="str">
        <f aca="false">IF(OR(U3162="Pending",U3162="On Hold"),"Open GRN (awaiting)",IF(AJ3162&lt;=1,"Within SLA",IF(ROUND(N(Y3162)/Assumptions!$C$5,3)=AJ3162,"Gate Wait",IF(ROUND(N(Z3162)/Assumptions!$C$6,3)=AJ3162,"Dock Wait",IF(ROUND(N(AA3162)/Assumptions!$C$7,3)=AJ3162,"Unloading",IF(ROUND(N(AB3162)/Assumptions!$C$8,3)=AJ3162,"Unload-to-QC Wait",IF(ROUND(N(AC3162)/Assumptions!$C$9,3)=AJ3162,"QC",IF(ROUND(N(AD3162)/Assumptions!$C$10,3)=AJ3162,"QC-to-GRN Wait",IF(ROUND(N(AE3162)/Assumptions!$C$11,3)=AJ3162,"GRN Processing",IF(ROUND(N(AF3162)/Assumptions!$C$12,3)=AJ3162,"GRN-to-Putaway Wait",IF(ROUND(N(AG3162)/Assumptions!$C$13,3)=AJ3162,"Putaway","Within SLA")))))))))))</f>
        <v>QC-to-GRN Wait</v>
      </c>
    </row>
    <row r="3163" customFormat="false" ht="15" hidden="false" customHeight="false" outlineLevel="0" collapsed="false">
      <c r="A3163" s="0" t="s">
        <v>8946</v>
      </c>
      <c r="B3163" s="0" t="s">
        <v>8947</v>
      </c>
      <c r="C3163" s="0" t="s">
        <v>153</v>
      </c>
      <c r="D3163" s="0" t="s">
        <v>147</v>
      </c>
      <c r="E3163" s="0" t="s">
        <v>8948</v>
      </c>
      <c r="F3163" s="0" t="s">
        <v>155</v>
      </c>
      <c r="G3163" s="0" t="s">
        <v>150</v>
      </c>
      <c r="H3163" s="17" t="n">
        <v>46280.5430555556</v>
      </c>
      <c r="I3163" s="17" t="n">
        <v>46280.5701388889</v>
      </c>
      <c r="J3163" s="17" t="n">
        <v>46280.575</v>
      </c>
      <c r="K3163" s="17" t="n">
        <v>46280.6034722222</v>
      </c>
      <c r="L3163" s="17" t="n">
        <v>46280.6173611111</v>
      </c>
      <c r="M3163" s="17" t="n">
        <v>46280.64375</v>
      </c>
      <c r="N3163" s="17" t="n">
        <v>46280.6527777778</v>
      </c>
      <c r="O3163" s="17" t="n">
        <v>46280.6729166667</v>
      </c>
      <c r="P3163" s="17" t="n">
        <v>46280.6756944444</v>
      </c>
      <c r="Q3163" s="17" t="n">
        <v>46280.6881944445</v>
      </c>
      <c r="R3163" s="0" t="n">
        <v>200</v>
      </c>
      <c r="S3163" s="0" t="n">
        <v>0</v>
      </c>
      <c r="T3163" s="0" t="n">
        <v>1</v>
      </c>
      <c r="U3163" s="18" t="s">
        <v>123</v>
      </c>
      <c r="V3163" s="18" t="s">
        <v>144</v>
      </c>
      <c r="W3163" s="0" t="str">
        <f aca="false">IF(AND(X3163&gt;=6,X3163&lt;14),"A",IF(AND(X3163&gt;=14,X3163&lt;22),"B","C"))</f>
        <v>A</v>
      </c>
      <c r="X3163" s="18" t="n">
        <f aca="false">HOUR(H3163)</f>
        <v>13</v>
      </c>
      <c r="Y3163" s="18" t="n">
        <f aca="false">ROUND((I3163-H3163)*1440,0)</f>
        <v>39</v>
      </c>
      <c r="Z3163" s="18" t="n">
        <f aca="false">ROUND((J3163-I3163)*1440,0)</f>
        <v>7</v>
      </c>
      <c r="AA3163" s="18" t="n">
        <f aca="false">ROUND((K3163-J3163)*1440,0)</f>
        <v>41</v>
      </c>
      <c r="AB3163" s="18" t="n">
        <f aca="false">ROUND((L3163-K3163)*1440,0)</f>
        <v>20</v>
      </c>
      <c r="AC3163" s="18" t="n">
        <f aca="false">ROUND((M3163-L3163)*1440,0)</f>
        <v>38</v>
      </c>
      <c r="AD3163" s="18" t="n">
        <f aca="false">IF(N3163="","",ROUND((N3163-M3163)*1440,0))</f>
        <v>13</v>
      </c>
      <c r="AE3163" s="18" t="n">
        <f aca="false">IF(O3163="","",ROUND((O3163-N3163)*1440,0))</f>
        <v>29</v>
      </c>
      <c r="AF3163" s="18" t="n">
        <f aca="false">IF(P3163="","",ROUND((P3163-O3163)*1440,0))</f>
        <v>4</v>
      </c>
      <c r="AG3163" s="18" t="n">
        <f aca="false">IF(Q3163="","",ROUND((Q3163-P3163)*1440,0))</f>
        <v>18</v>
      </c>
      <c r="AH3163" s="18" t="n">
        <f aca="false">IF(Q3163="","",ROUND((Q3163-H3163)*1440,0))</f>
        <v>209</v>
      </c>
      <c r="AI3163" s="19" t="n">
        <f aca="false">ROUND(IF(O3163="",Assumptions!$B$25-K3163,O3163-K3163)*24,1)</f>
        <v>1.7</v>
      </c>
      <c r="AJ3163" s="20" t="n">
        <f aca="false">ROUND(MAX(N(Y3163)/Assumptions!$C$5, N(Z3163)/Assumptions!$C$6, N(AA3163)/Assumptions!$C$7, N(AB3163)/Assumptions!$C$8, N(AC3163)/Assumptions!$C$9, N(AD3163)/Assumptions!$C$10, N(AE3163)/Assumptions!$C$11, N(AF3163)/Assumptions!$C$12, N(AG3163)/Assumptions!$C$13),3)</f>
        <v>1.333</v>
      </c>
      <c r="AK3163" s="0" t="str">
        <f aca="false">IF(OR(U3163="Pending",U3163="On Hold"),"Open GRN (awaiting)",IF(AJ3163&lt;=1,"Within SLA",IF(ROUND(N(Y3163)/Assumptions!$C$5,3)=AJ3163,"Gate Wait",IF(ROUND(N(Z3163)/Assumptions!$C$6,3)=AJ3163,"Dock Wait",IF(ROUND(N(AA3163)/Assumptions!$C$7,3)=AJ3163,"Unloading",IF(ROUND(N(AB3163)/Assumptions!$C$8,3)=AJ3163,"Unload-to-QC Wait",IF(ROUND(N(AC3163)/Assumptions!$C$9,3)=AJ3163,"QC",IF(ROUND(N(AD3163)/Assumptions!$C$10,3)=AJ3163,"QC-to-GRN Wait",IF(ROUND(N(AE3163)/Assumptions!$C$11,3)=AJ3163,"GRN Processing",IF(ROUND(N(AF3163)/Assumptions!$C$12,3)=AJ3163,"GRN-to-Putaway Wait",IF(ROUND(N(AG3163)/Assumptions!$C$13,3)=AJ3163,"Putaway","Within SLA")))))))))))</f>
        <v>Unload-to-QC Wait</v>
      </c>
    </row>
    <row r="3164" customFormat="false" ht="15" hidden="false" customHeight="false" outlineLevel="0" collapsed="false">
      <c r="A3164" s="0" t="s">
        <v>8949</v>
      </c>
      <c r="B3164" s="0" t="s">
        <v>8950</v>
      </c>
      <c r="C3164" s="0" t="s">
        <v>218</v>
      </c>
      <c r="D3164" s="0" t="s">
        <v>119</v>
      </c>
      <c r="E3164" s="0" t="s">
        <v>8951</v>
      </c>
      <c r="F3164" s="0" t="s">
        <v>137</v>
      </c>
      <c r="G3164" s="0" t="s">
        <v>129</v>
      </c>
      <c r="H3164" s="17" t="n">
        <v>46280.5430555556</v>
      </c>
      <c r="I3164" s="17" t="n">
        <v>46280.55</v>
      </c>
      <c r="J3164" s="17" t="n">
        <v>46280.5576388889</v>
      </c>
      <c r="K3164" s="17" t="n">
        <v>46280.5791666667</v>
      </c>
      <c r="L3164" s="17" t="n">
        <v>46280.5895833333</v>
      </c>
      <c r="M3164" s="17" t="n">
        <v>46280.6048611111</v>
      </c>
      <c r="N3164" s="17" t="n">
        <v>46280.6333333333</v>
      </c>
      <c r="O3164" s="17" t="n">
        <v>46280.7340277778</v>
      </c>
      <c r="P3164" s="17" t="n">
        <v>46280.7388888889</v>
      </c>
      <c r="Q3164" s="17" t="n">
        <v>46280.7611111111</v>
      </c>
      <c r="R3164" s="0" t="n">
        <v>108</v>
      </c>
      <c r="S3164" s="0" t="n">
        <v>0</v>
      </c>
      <c r="T3164" s="0" t="n">
        <v>0</v>
      </c>
      <c r="U3164" s="18" t="s">
        <v>130</v>
      </c>
      <c r="V3164" s="18" t="s">
        <v>156</v>
      </c>
      <c r="W3164" s="0" t="str">
        <f aca="false">IF(AND(X3164&gt;=6,X3164&lt;14),"A",IF(AND(X3164&gt;=14,X3164&lt;22),"B","C"))</f>
        <v>A</v>
      </c>
      <c r="X3164" s="18" t="n">
        <f aca="false">HOUR(H3164)</f>
        <v>13</v>
      </c>
      <c r="Y3164" s="18" t="n">
        <f aca="false">ROUND((I3164-H3164)*1440,0)</f>
        <v>10</v>
      </c>
      <c r="Z3164" s="18" t="n">
        <f aca="false">ROUND((J3164-I3164)*1440,0)</f>
        <v>11</v>
      </c>
      <c r="AA3164" s="18" t="n">
        <f aca="false">ROUND((K3164-J3164)*1440,0)</f>
        <v>31</v>
      </c>
      <c r="AB3164" s="18" t="n">
        <f aca="false">ROUND((L3164-K3164)*1440,0)</f>
        <v>15</v>
      </c>
      <c r="AC3164" s="18" t="n">
        <f aca="false">ROUND((M3164-L3164)*1440,0)</f>
        <v>22</v>
      </c>
      <c r="AD3164" s="18" t="n">
        <f aca="false">IF(N3164="","",ROUND((N3164-M3164)*1440,0))</f>
        <v>41</v>
      </c>
      <c r="AE3164" s="18" t="n">
        <f aca="false">IF(O3164="","",ROUND((O3164-N3164)*1440,0))</f>
        <v>145</v>
      </c>
      <c r="AF3164" s="18" t="n">
        <f aca="false">IF(P3164="","",ROUND((P3164-O3164)*1440,0))</f>
        <v>7</v>
      </c>
      <c r="AG3164" s="18" t="n">
        <f aca="false">IF(Q3164="","",ROUND((Q3164-P3164)*1440,0))</f>
        <v>32</v>
      </c>
      <c r="AH3164" s="18" t="n">
        <f aca="false">IF(Q3164="","",ROUND((Q3164-H3164)*1440,0))</f>
        <v>314</v>
      </c>
      <c r="AI3164" s="19" t="n">
        <f aca="false">ROUND(IF(O3164="",Assumptions!$B$25-K3164,O3164-K3164)*24,1)</f>
        <v>3.7</v>
      </c>
      <c r="AJ3164" s="20" t="n">
        <f aca="false">ROUND(MAX(N(Y3164)/Assumptions!$C$5, N(Z3164)/Assumptions!$C$6, N(AA3164)/Assumptions!$C$7, N(AB3164)/Assumptions!$C$8, N(AC3164)/Assumptions!$C$9, N(AD3164)/Assumptions!$C$10, N(AE3164)/Assumptions!$C$11, N(AF3164)/Assumptions!$C$12, N(AG3164)/Assumptions!$C$13),3)</f>
        <v>3.222</v>
      </c>
      <c r="AK3164" s="0" t="str">
        <f aca="false">IF(OR(U3164="Pending",U3164="On Hold"),"Open GRN (awaiting)",IF(AJ3164&lt;=1,"Within SLA",IF(ROUND(N(Y3164)/Assumptions!$C$5,3)=AJ3164,"Gate Wait",IF(ROUND(N(Z3164)/Assumptions!$C$6,3)=AJ3164,"Dock Wait",IF(ROUND(N(AA3164)/Assumptions!$C$7,3)=AJ3164,"Unloading",IF(ROUND(N(AB3164)/Assumptions!$C$8,3)=AJ3164,"Unload-to-QC Wait",IF(ROUND(N(AC3164)/Assumptions!$C$9,3)=AJ3164,"QC",IF(ROUND(N(AD3164)/Assumptions!$C$10,3)=AJ3164,"QC-to-GRN Wait",IF(ROUND(N(AE3164)/Assumptions!$C$11,3)=AJ3164,"GRN Processing",IF(ROUND(N(AF3164)/Assumptions!$C$12,3)=AJ3164,"GRN-to-Putaway Wait",IF(ROUND(N(AG3164)/Assumptions!$C$13,3)=AJ3164,"Putaway","Within SLA")))))))))))</f>
        <v>GRN Processing</v>
      </c>
    </row>
    <row r="3165" customFormat="false" ht="15" hidden="false" customHeight="false" outlineLevel="0" collapsed="false">
      <c r="A3165" s="0" t="s">
        <v>8952</v>
      </c>
      <c r="B3165" s="0" t="s">
        <v>8953</v>
      </c>
      <c r="C3165" s="0" t="s">
        <v>175</v>
      </c>
      <c r="D3165" s="0" t="s">
        <v>147</v>
      </c>
      <c r="E3165" s="0" t="s">
        <v>4512</v>
      </c>
      <c r="F3165" s="0" t="s">
        <v>177</v>
      </c>
      <c r="G3165" s="0" t="s">
        <v>167</v>
      </c>
      <c r="H3165" s="17" t="n">
        <v>46280.5555555556</v>
      </c>
      <c r="I3165" s="17" t="n">
        <v>46280.5902777778</v>
      </c>
      <c r="J3165" s="17" t="n">
        <v>46280.59375</v>
      </c>
      <c r="K3165" s="17" t="n">
        <v>46280.6284722222</v>
      </c>
      <c r="L3165" s="17" t="n">
        <v>46280.6368055556</v>
      </c>
      <c r="M3165" s="17" t="n">
        <v>46280.6555555556</v>
      </c>
      <c r="N3165" s="17" t="n">
        <v>46280.7208333333</v>
      </c>
      <c r="O3165" s="17" t="n">
        <v>46280.7277777778</v>
      </c>
      <c r="P3165" s="17" t="n">
        <v>46280.7354166667</v>
      </c>
      <c r="Q3165" s="17" t="n">
        <v>46280.7659722222</v>
      </c>
      <c r="R3165" s="0" t="n">
        <v>399</v>
      </c>
      <c r="S3165" s="0" t="n">
        <v>0</v>
      </c>
      <c r="T3165" s="0" t="n">
        <v>0</v>
      </c>
      <c r="U3165" s="18" t="s">
        <v>130</v>
      </c>
      <c r="V3165" s="18" t="s">
        <v>144</v>
      </c>
      <c r="W3165" s="0" t="str">
        <f aca="false">IF(AND(X3165&gt;=6,X3165&lt;14),"A",IF(AND(X3165&gt;=14,X3165&lt;22),"B","C"))</f>
        <v>A</v>
      </c>
      <c r="X3165" s="18" t="n">
        <f aca="false">HOUR(H3165)</f>
        <v>13</v>
      </c>
      <c r="Y3165" s="18" t="n">
        <f aca="false">ROUND((I3165-H3165)*1440,0)</f>
        <v>50</v>
      </c>
      <c r="Z3165" s="18" t="n">
        <f aca="false">ROUND((J3165-I3165)*1440,0)</f>
        <v>5</v>
      </c>
      <c r="AA3165" s="18" t="n">
        <f aca="false">ROUND((K3165-J3165)*1440,0)</f>
        <v>50</v>
      </c>
      <c r="AB3165" s="18" t="n">
        <f aca="false">ROUND((L3165-K3165)*1440,0)</f>
        <v>12</v>
      </c>
      <c r="AC3165" s="18" t="n">
        <f aca="false">ROUND((M3165-L3165)*1440,0)</f>
        <v>27</v>
      </c>
      <c r="AD3165" s="18" t="n">
        <f aca="false">IF(N3165="","",ROUND((N3165-M3165)*1440,0))</f>
        <v>94</v>
      </c>
      <c r="AE3165" s="18" t="n">
        <f aca="false">IF(O3165="","",ROUND((O3165-N3165)*1440,0))</f>
        <v>10</v>
      </c>
      <c r="AF3165" s="18" t="n">
        <f aca="false">IF(P3165="","",ROUND((P3165-O3165)*1440,0))</f>
        <v>11</v>
      </c>
      <c r="AG3165" s="18" t="n">
        <f aca="false">IF(Q3165="","",ROUND((Q3165-P3165)*1440,0))</f>
        <v>44</v>
      </c>
      <c r="AH3165" s="18" t="n">
        <f aca="false">IF(Q3165="","",ROUND((Q3165-H3165)*1440,0))</f>
        <v>303</v>
      </c>
      <c r="AI3165" s="19" t="n">
        <f aca="false">ROUND(IF(O3165="",Assumptions!$B$25-K3165,O3165-K3165)*24,1)</f>
        <v>2.4</v>
      </c>
      <c r="AJ3165" s="20" t="n">
        <f aca="false">ROUND(MAX(N(Y3165)/Assumptions!$C$5, N(Z3165)/Assumptions!$C$6, N(AA3165)/Assumptions!$C$7, N(AB3165)/Assumptions!$C$8, N(AC3165)/Assumptions!$C$9, N(AD3165)/Assumptions!$C$10, N(AE3165)/Assumptions!$C$11, N(AF3165)/Assumptions!$C$12, N(AG3165)/Assumptions!$C$13),3)</f>
        <v>3.133</v>
      </c>
      <c r="AK3165" s="0" t="str">
        <f aca="false">IF(OR(U3165="Pending",U3165="On Hold"),"Open GRN (awaiting)",IF(AJ3165&lt;=1,"Within SLA",IF(ROUND(N(Y3165)/Assumptions!$C$5,3)=AJ3165,"Gate Wait",IF(ROUND(N(Z3165)/Assumptions!$C$6,3)=AJ3165,"Dock Wait",IF(ROUND(N(AA3165)/Assumptions!$C$7,3)=AJ3165,"Unloading",IF(ROUND(N(AB3165)/Assumptions!$C$8,3)=AJ3165,"Unload-to-QC Wait",IF(ROUND(N(AC3165)/Assumptions!$C$9,3)=AJ3165,"QC",IF(ROUND(N(AD3165)/Assumptions!$C$10,3)=AJ3165,"QC-to-GRN Wait",IF(ROUND(N(AE3165)/Assumptions!$C$11,3)=AJ3165,"GRN Processing",IF(ROUND(N(AF3165)/Assumptions!$C$12,3)=AJ3165,"GRN-to-Putaway Wait",IF(ROUND(N(AG3165)/Assumptions!$C$13,3)=AJ3165,"Putaway","Within SLA")))))))))))</f>
        <v>QC-to-GRN Wait</v>
      </c>
    </row>
    <row r="3166" customFormat="false" ht="15" hidden="false" customHeight="false" outlineLevel="0" collapsed="false">
      <c r="A3166" s="0" t="s">
        <v>8954</v>
      </c>
      <c r="B3166" s="0" t="s">
        <v>8955</v>
      </c>
      <c r="C3166" s="0" t="s">
        <v>134</v>
      </c>
      <c r="D3166" s="0" t="s">
        <v>147</v>
      </c>
      <c r="E3166" s="0" t="s">
        <v>5818</v>
      </c>
      <c r="F3166" s="0" t="s">
        <v>149</v>
      </c>
      <c r="G3166" s="0" t="s">
        <v>150</v>
      </c>
      <c r="H3166" s="17" t="n">
        <v>46280.5666666667</v>
      </c>
      <c r="I3166" s="17" t="n">
        <v>46280.6131944444</v>
      </c>
      <c r="J3166" s="17" t="n">
        <v>46280.6166666667</v>
      </c>
      <c r="K3166" s="17" t="n">
        <v>46280.6694444444</v>
      </c>
      <c r="L3166" s="17" t="n">
        <v>46280.6743055556</v>
      </c>
      <c r="M3166" s="17" t="n">
        <v>46280.7083333333</v>
      </c>
      <c r="N3166" s="17" t="n">
        <v>46280.7256944445</v>
      </c>
      <c r="O3166" s="17" t="n">
        <v>46280.7819444445</v>
      </c>
      <c r="P3166" s="17" t="n">
        <v>46280.8</v>
      </c>
      <c r="Q3166" s="17" t="n">
        <v>46280.84375</v>
      </c>
      <c r="R3166" s="0" t="n">
        <v>831</v>
      </c>
      <c r="S3166" s="0" t="n">
        <v>0</v>
      </c>
      <c r="T3166" s="0" t="n">
        <v>11</v>
      </c>
      <c r="U3166" s="18" t="s">
        <v>123</v>
      </c>
      <c r="V3166" s="18" t="s">
        <v>139</v>
      </c>
      <c r="W3166" s="0" t="str">
        <f aca="false">IF(AND(X3166&gt;=6,X3166&lt;14),"A",IF(AND(X3166&gt;=14,X3166&lt;22),"B","C"))</f>
        <v>A</v>
      </c>
      <c r="X3166" s="18" t="n">
        <f aca="false">HOUR(H3166)</f>
        <v>13</v>
      </c>
      <c r="Y3166" s="18" t="n">
        <f aca="false">ROUND((I3166-H3166)*1440,0)</f>
        <v>67</v>
      </c>
      <c r="Z3166" s="18" t="n">
        <f aca="false">ROUND((J3166-I3166)*1440,0)</f>
        <v>5</v>
      </c>
      <c r="AA3166" s="18" t="n">
        <f aca="false">ROUND((K3166-J3166)*1440,0)</f>
        <v>76</v>
      </c>
      <c r="AB3166" s="18" t="n">
        <f aca="false">ROUND((L3166-K3166)*1440,0)</f>
        <v>7</v>
      </c>
      <c r="AC3166" s="18" t="n">
        <f aca="false">ROUND((M3166-L3166)*1440,0)</f>
        <v>49</v>
      </c>
      <c r="AD3166" s="18" t="n">
        <f aca="false">IF(N3166="","",ROUND((N3166-M3166)*1440,0))</f>
        <v>25</v>
      </c>
      <c r="AE3166" s="18" t="n">
        <f aca="false">IF(O3166="","",ROUND((O3166-N3166)*1440,0))</f>
        <v>81</v>
      </c>
      <c r="AF3166" s="18" t="n">
        <f aca="false">IF(P3166="","",ROUND((P3166-O3166)*1440,0))</f>
        <v>26</v>
      </c>
      <c r="AG3166" s="18" t="n">
        <f aca="false">IF(Q3166="","",ROUND((Q3166-P3166)*1440,0))</f>
        <v>63</v>
      </c>
      <c r="AH3166" s="18" t="n">
        <f aca="false">IF(Q3166="","",ROUND((Q3166-H3166)*1440,0))</f>
        <v>399</v>
      </c>
      <c r="AI3166" s="19" t="n">
        <f aca="false">ROUND(IF(O3166="",Assumptions!$B$25-K3166,O3166-K3166)*24,1)</f>
        <v>2.7</v>
      </c>
      <c r="AJ3166" s="20" t="n">
        <f aca="false">ROUND(MAX(N(Y3166)/Assumptions!$C$5, N(Z3166)/Assumptions!$C$6, N(AA3166)/Assumptions!$C$7, N(AB3166)/Assumptions!$C$8, N(AC3166)/Assumptions!$C$9, N(AD3166)/Assumptions!$C$10, N(AE3166)/Assumptions!$C$11, N(AF3166)/Assumptions!$C$12, N(AG3166)/Assumptions!$C$13),3)</f>
        <v>2.233</v>
      </c>
      <c r="AK3166" s="0" t="str">
        <f aca="false">IF(OR(U3166="Pending",U3166="On Hold"),"Open GRN (awaiting)",IF(AJ3166&lt;=1,"Within SLA",IF(ROUND(N(Y3166)/Assumptions!$C$5,3)=AJ3166,"Gate Wait",IF(ROUND(N(Z3166)/Assumptions!$C$6,3)=AJ3166,"Dock Wait",IF(ROUND(N(AA3166)/Assumptions!$C$7,3)=AJ3166,"Unloading",IF(ROUND(N(AB3166)/Assumptions!$C$8,3)=AJ3166,"Unload-to-QC Wait",IF(ROUND(N(AC3166)/Assumptions!$C$9,3)=AJ3166,"QC",IF(ROUND(N(AD3166)/Assumptions!$C$10,3)=AJ3166,"QC-to-GRN Wait",IF(ROUND(N(AE3166)/Assumptions!$C$11,3)=AJ3166,"GRN Processing",IF(ROUND(N(AF3166)/Assumptions!$C$12,3)=AJ3166,"GRN-to-Putaway Wait",IF(ROUND(N(AG3166)/Assumptions!$C$13,3)=AJ3166,"Putaway","Within SLA")))))))))))</f>
        <v>Gate Wait</v>
      </c>
    </row>
    <row r="3167" customFormat="false" ht="15" hidden="false" customHeight="false" outlineLevel="0" collapsed="false">
      <c r="A3167" s="0" t="s">
        <v>8956</v>
      </c>
      <c r="B3167" s="0" t="s">
        <v>8957</v>
      </c>
      <c r="C3167" s="0" t="s">
        <v>142</v>
      </c>
      <c r="D3167" s="0" t="s">
        <v>119</v>
      </c>
      <c r="E3167" s="0" t="s">
        <v>5370</v>
      </c>
      <c r="F3167" s="0" t="s">
        <v>137</v>
      </c>
      <c r="G3167" s="0" t="s">
        <v>129</v>
      </c>
      <c r="H3167" s="17" t="n">
        <v>46280.575</v>
      </c>
      <c r="I3167" s="17" t="n">
        <v>46280.5895833333</v>
      </c>
      <c r="J3167" s="17" t="n">
        <v>46280.5944444445</v>
      </c>
      <c r="K3167" s="17" t="n">
        <v>46280.6138888889</v>
      </c>
      <c r="L3167" s="17" t="n">
        <v>46280.6201388889</v>
      </c>
      <c r="M3167" s="17" t="n">
        <v>46280.6277777778</v>
      </c>
      <c r="N3167" s="17" t="n">
        <v>46280.6347222222</v>
      </c>
      <c r="O3167" s="17" t="n">
        <v>46280.6444444444</v>
      </c>
      <c r="P3167" s="17" t="n">
        <v>46280.6576388889</v>
      </c>
      <c r="Q3167" s="17" t="n">
        <v>46280.6770833333</v>
      </c>
      <c r="R3167" s="0" t="n">
        <v>84</v>
      </c>
      <c r="S3167" s="0" t="n">
        <v>0</v>
      </c>
      <c r="T3167" s="0" t="n">
        <v>0</v>
      </c>
      <c r="U3167" s="18" t="s">
        <v>130</v>
      </c>
      <c r="V3167" s="18" t="s">
        <v>333</v>
      </c>
      <c r="W3167" s="0" t="str">
        <f aca="false">IF(AND(X3167&gt;=6,X3167&lt;14),"A",IF(AND(X3167&gt;=14,X3167&lt;22),"B","C"))</f>
        <v>A</v>
      </c>
      <c r="X3167" s="18" t="n">
        <f aca="false">HOUR(H3167)</f>
        <v>13</v>
      </c>
      <c r="Y3167" s="18" t="n">
        <f aca="false">ROUND((I3167-H3167)*1440,0)</f>
        <v>21</v>
      </c>
      <c r="Z3167" s="18" t="n">
        <f aca="false">ROUND((J3167-I3167)*1440,0)</f>
        <v>7</v>
      </c>
      <c r="AA3167" s="18" t="n">
        <f aca="false">ROUND((K3167-J3167)*1440,0)</f>
        <v>28</v>
      </c>
      <c r="AB3167" s="18" t="n">
        <f aca="false">ROUND((L3167-K3167)*1440,0)</f>
        <v>9</v>
      </c>
      <c r="AC3167" s="18" t="n">
        <f aca="false">ROUND((M3167-L3167)*1440,0)</f>
        <v>11</v>
      </c>
      <c r="AD3167" s="18" t="n">
        <f aca="false">IF(N3167="","",ROUND((N3167-M3167)*1440,0))</f>
        <v>10</v>
      </c>
      <c r="AE3167" s="18" t="n">
        <f aca="false">IF(O3167="","",ROUND((O3167-N3167)*1440,0))</f>
        <v>14</v>
      </c>
      <c r="AF3167" s="18" t="n">
        <f aca="false">IF(P3167="","",ROUND((P3167-O3167)*1440,0))</f>
        <v>19</v>
      </c>
      <c r="AG3167" s="18" t="n">
        <f aca="false">IF(Q3167="","",ROUND((Q3167-P3167)*1440,0))</f>
        <v>28</v>
      </c>
      <c r="AH3167" s="18" t="n">
        <f aca="false">IF(Q3167="","",ROUND((Q3167-H3167)*1440,0))</f>
        <v>147</v>
      </c>
      <c r="AI3167" s="19" t="n">
        <f aca="false">ROUND(IF(O3167="",Assumptions!$B$25-K3167,O3167-K3167)*24,1)</f>
        <v>0.7</v>
      </c>
      <c r="AJ3167" s="20" t="n">
        <f aca="false">ROUND(MAX(N(Y3167)/Assumptions!$C$5, N(Z3167)/Assumptions!$C$6, N(AA3167)/Assumptions!$C$7, N(AB3167)/Assumptions!$C$8, N(AC3167)/Assumptions!$C$9, N(AD3167)/Assumptions!$C$10, N(AE3167)/Assumptions!$C$11, N(AF3167)/Assumptions!$C$12, N(AG3167)/Assumptions!$C$13),3)</f>
        <v>0.95</v>
      </c>
      <c r="AK3167" s="0" t="str">
        <f aca="false">IF(OR(U3167="Pending",U3167="On Hold"),"Open GRN (awaiting)",IF(AJ3167&lt;=1,"Within SLA",IF(ROUND(N(Y3167)/Assumptions!$C$5,3)=AJ3167,"Gate Wait",IF(ROUND(N(Z3167)/Assumptions!$C$6,3)=AJ3167,"Dock Wait",IF(ROUND(N(AA3167)/Assumptions!$C$7,3)=AJ3167,"Unloading",IF(ROUND(N(AB3167)/Assumptions!$C$8,3)=AJ3167,"Unload-to-QC Wait",IF(ROUND(N(AC3167)/Assumptions!$C$9,3)=AJ3167,"QC",IF(ROUND(N(AD3167)/Assumptions!$C$10,3)=AJ3167,"QC-to-GRN Wait",IF(ROUND(N(AE3167)/Assumptions!$C$11,3)=AJ3167,"GRN Processing",IF(ROUND(N(AF3167)/Assumptions!$C$12,3)=AJ3167,"GRN-to-Putaway Wait",IF(ROUND(N(AG3167)/Assumptions!$C$13,3)=AJ3167,"Putaway","Within SLA")))))))))))</f>
        <v>Within SLA</v>
      </c>
    </row>
    <row r="3168" customFormat="false" ht="15" hidden="false" customHeight="false" outlineLevel="0" collapsed="false">
      <c r="A3168" s="0" t="s">
        <v>8958</v>
      </c>
      <c r="B3168" s="0" t="s">
        <v>8959</v>
      </c>
      <c r="C3168" s="0" t="s">
        <v>126</v>
      </c>
      <c r="D3168" s="0" t="s">
        <v>119</v>
      </c>
      <c r="E3168" s="0" t="s">
        <v>8960</v>
      </c>
      <c r="F3168" s="0" t="s">
        <v>149</v>
      </c>
      <c r="G3168" s="0" t="s">
        <v>129</v>
      </c>
      <c r="H3168" s="17" t="n">
        <v>46280.5979166667</v>
      </c>
      <c r="I3168" s="17" t="n">
        <v>46280.6111111111</v>
      </c>
      <c r="J3168" s="17" t="n">
        <v>46280.6256944445</v>
      </c>
      <c r="K3168" s="17" t="n">
        <v>46280.6534722222</v>
      </c>
      <c r="L3168" s="17" t="n">
        <v>46280.6618055556</v>
      </c>
      <c r="M3168" s="17" t="n">
        <v>46280.6833333333</v>
      </c>
      <c r="N3168" s="17" t="n">
        <v>46280.6944444445</v>
      </c>
      <c r="O3168" s="17" t="n">
        <v>46280.7159722222</v>
      </c>
      <c r="P3168" s="17" t="n">
        <v>46280.7263888889</v>
      </c>
      <c r="Q3168" s="17" t="n">
        <v>46280.74375</v>
      </c>
      <c r="R3168" s="0" t="n">
        <v>367</v>
      </c>
      <c r="S3168" s="0" t="n">
        <v>0</v>
      </c>
      <c r="T3168" s="0" t="n">
        <v>0</v>
      </c>
      <c r="U3168" s="18" t="s">
        <v>130</v>
      </c>
      <c r="V3168" s="18" t="s">
        <v>144</v>
      </c>
      <c r="W3168" s="0" t="str">
        <f aca="false">IF(AND(X3168&gt;=6,X3168&lt;14),"A",IF(AND(X3168&gt;=14,X3168&lt;22),"B","C"))</f>
        <v>B</v>
      </c>
      <c r="X3168" s="18" t="n">
        <f aca="false">HOUR(H3168)</f>
        <v>14</v>
      </c>
      <c r="Y3168" s="18" t="n">
        <f aca="false">ROUND((I3168-H3168)*1440,0)</f>
        <v>19</v>
      </c>
      <c r="Z3168" s="18" t="n">
        <f aca="false">ROUND((J3168-I3168)*1440,0)</f>
        <v>21</v>
      </c>
      <c r="AA3168" s="18" t="n">
        <f aca="false">ROUND((K3168-J3168)*1440,0)</f>
        <v>40</v>
      </c>
      <c r="AB3168" s="18" t="n">
        <f aca="false">ROUND((L3168-K3168)*1440,0)</f>
        <v>12</v>
      </c>
      <c r="AC3168" s="18" t="n">
        <f aca="false">ROUND((M3168-L3168)*1440,0)</f>
        <v>31</v>
      </c>
      <c r="AD3168" s="18" t="n">
        <f aca="false">IF(N3168="","",ROUND((N3168-M3168)*1440,0))</f>
        <v>16</v>
      </c>
      <c r="AE3168" s="18" t="n">
        <f aca="false">IF(O3168="","",ROUND((O3168-N3168)*1440,0))</f>
        <v>31</v>
      </c>
      <c r="AF3168" s="18" t="n">
        <f aca="false">IF(P3168="","",ROUND((P3168-O3168)*1440,0))</f>
        <v>15</v>
      </c>
      <c r="AG3168" s="18" t="n">
        <f aca="false">IF(Q3168="","",ROUND((Q3168-P3168)*1440,0))</f>
        <v>25</v>
      </c>
      <c r="AH3168" s="18" t="n">
        <f aca="false">IF(Q3168="","",ROUND((Q3168-H3168)*1440,0))</f>
        <v>210</v>
      </c>
      <c r="AI3168" s="19" t="n">
        <f aca="false">ROUND(IF(O3168="",Assumptions!$B$25-K3168,O3168-K3168)*24,1)</f>
        <v>1.5</v>
      </c>
      <c r="AJ3168" s="20" t="n">
        <f aca="false">ROUND(MAX(N(Y3168)/Assumptions!$C$5, N(Z3168)/Assumptions!$C$6, N(AA3168)/Assumptions!$C$7, N(AB3168)/Assumptions!$C$8, N(AC3168)/Assumptions!$C$9, N(AD3168)/Assumptions!$C$10, N(AE3168)/Assumptions!$C$11, N(AF3168)/Assumptions!$C$12, N(AG3168)/Assumptions!$C$13),3)</f>
        <v>1.4</v>
      </c>
      <c r="AK3168" s="0" t="str">
        <f aca="false">IF(OR(U3168="Pending",U3168="On Hold"),"Open GRN (awaiting)",IF(AJ3168&lt;=1,"Within SLA",IF(ROUND(N(Y3168)/Assumptions!$C$5,3)=AJ3168,"Gate Wait",IF(ROUND(N(Z3168)/Assumptions!$C$6,3)=AJ3168,"Dock Wait",IF(ROUND(N(AA3168)/Assumptions!$C$7,3)=AJ3168,"Unloading",IF(ROUND(N(AB3168)/Assumptions!$C$8,3)=AJ3168,"Unload-to-QC Wait",IF(ROUND(N(AC3168)/Assumptions!$C$9,3)=AJ3168,"QC",IF(ROUND(N(AD3168)/Assumptions!$C$10,3)=AJ3168,"QC-to-GRN Wait",IF(ROUND(N(AE3168)/Assumptions!$C$11,3)=AJ3168,"GRN Processing",IF(ROUND(N(AF3168)/Assumptions!$C$12,3)=AJ3168,"GRN-to-Putaway Wait",IF(ROUND(N(AG3168)/Assumptions!$C$13,3)=AJ3168,"Putaway","Within SLA")))))))))))</f>
        <v>Dock Wait</v>
      </c>
    </row>
    <row r="3169" customFormat="false" ht="15" hidden="false" customHeight="false" outlineLevel="0" collapsed="false">
      <c r="A3169" s="0" t="s">
        <v>8961</v>
      </c>
      <c r="B3169" s="0" t="s">
        <v>8962</v>
      </c>
      <c r="C3169" s="0" t="s">
        <v>175</v>
      </c>
      <c r="D3169" s="0" t="s">
        <v>147</v>
      </c>
      <c r="E3169" s="0" t="s">
        <v>7017</v>
      </c>
      <c r="F3169" s="0" t="s">
        <v>177</v>
      </c>
      <c r="G3169" s="0" t="s">
        <v>167</v>
      </c>
      <c r="H3169" s="17" t="n">
        <v>46280.6048611111</v>
      </c>
      <c r="I3169" s="17" t="n">
        <v>46280.6194444444</v>
      </c>
      <c r="J3169" s="17" t="n">
        <v>46280.6263888889</v>
      </c>
      <c r="K3169" s="17" t="n">
        <v>46280.6548611111</v>
      </c>
      <c r="L3169" s="17" t="n">
        <v>46280.6590277778</v>
      </c>
      <c r="M3169" s="17" t="n">
        <v>46280.6868055556</v>
      </c>
      <c r="N3169" s="17" t="n">
        <v>46280.7520833333</v>
      </c>
      <c r="O3169" s="17" t="n">
        <v>46280.7791666667</v>
      </c>
      <c r="P3169" s="17" t="n">
        <v>46280.7916666667</v>
      </c>
      <c r="Q3169" s="17" t="n">
        <v>46280.8027777778</v>
      </c>
      <c r="R3169" s="0" t="n">
        <v>680</v>
      </c>
      <c r="S3169" s="0" t="n">
        <v>0</v>
      </c>
      <c r="T3169" s="0" t="n">
        <v>0</v>
      </c>
      <c r="U3169" s="18" t="s">
        <v>130</v>
      </c>
      <c r="V3169" s="18" t="s">
        <v>156</v>
      </c>
      <c r="W3169" s="0" t="str">
        <f aca="false">IF(AND(X3169&gt;=6,X3169&lt;14),"A",IF(AND(X3169&gt;=14,X3169&lt;22),"B","C"))</f>
        <v>B</v>
      </c>
      <c r="X3169" s="18" t="n">
        <f aca="false">HOUR(H3169)</f>
        <v>14</v>
      </c>
      <c r="Y3169" s="18" t="n">
        <f aca="false">ROUND((I3169-H3169)*1440,0)</f>
        <v>21</v>
      </c>
      <c r="Z3169" s="18" t="n">
        <f aca="false">ROUND((J3169-I3169)*1440,0)</f>
        <v>10</v>
      </c>
      <c r="AA3169" s="18" t="n">
        <f aca="false">ROUND((K3169-J3169)*1440,0)</f>
        <v>41</v>
      </c>
      <c r="AB3169" s="18" t="n">
        <f aca="false">ROUND((L3169-K3169)*1440,0)</f>
        <v>6</v>
      </c>
      <c r="AC3169" s="18" t="n">
        <f aca="false">ROUND((M3169-L3169)*1440,0)</f>
        <v>40</v>
      </c>
      <c r="AD3169" s="18" t="n">
        <f aca="false">IF(N3169="","",ROUND((N3169-M3169)*1440,0))</f>
        <v>94</v>
      </c>
      <c r="AE3169" s="18" t="n">
        <f aca="false">IF(O3169="","",ROUND((O3169-N3169)*1440,0))</f>
        <v>39</v>
      </c>
      <c r="AF3169" s="18" t="n">
        <f aca="false">IF(P3169="","",ROUND((P3169-O3169)*1440,0))</f>
        <v>18</v>
      </c>
      <c r="AG3169" s="18" t="n">
        <f aca="false">IF(Q3169="","",ROUND((Q3169-P3169)*1440,0))</f>
        <v>16</v>
      </c>
      <c r="AH3169" s="18" t="n">
        <f aca="false">IF(Q3169="","",ROUND((Q3169-H3169)*1440,0))</f>
        <v>285</v>
      </c>
      <c r="AI3169" s="19" t="n">
        <f aca="false">ROUND(IF(O3169="",Assumptions!$B$25-K3169,O3169-K3169)*24,1)</f>
        <v>3</v>
      </c>
      <c r="AJ3169" s="20" t="n">
        <f aca="false">ROUND(MAX(N(Y3169)/Assumptions!$C$5, N(Z3169)/Assumptions!$C$6, N(AA3169)/Assumptions!$C$7, N(AB3169)/Assumptions!$C$8, N(AC3169)/Assumptions!$C$9, N(AD3169)/Assumptions!$C$10, N(AE3169)/Assumptions!$C$11, N(AF3169)/Assumptions!$C$12, N(AG3169)/Assumptions!$C$13),3)</f>
        <v>3.133</v>
      </c>
      <c r="AK3169" s="0" t="str">
        <f aca="false">IF(OR(U3169="Pending",U3169="On Hold"),"Open GRN (awaiting)",IF(AJ3169&lt;=1,"Within SLA",IF(ROUND(N(Y3169)/Assumptions!$C$5,3)=AJ3169,"Gate Wait",IF(ROUND(N(Z3169)/Assumptions!$C$6,3)=AJ3169,"Dock Wait",IF(ROUND(N(AA3169)/Assumptions!$C$7,3)=AJ3169,"Unloading",IF(ROUND(N(AB3169)/Assumptions!$C$8,3)=AJ3169,"Unload-to-QC Wait",IF(ROUND(N(AC3169)/Assumptions!$C$9,3)=AJ3169,"QC",IF(ROUND(N(AD3169)/Assumptions!$C$10,3)=AJ3169,"QC-to-GRN Wait",IF(ROUND(N(AE3169)/Assumptions!$C$11,3)=AJ3169,"GRN Processing",IF(ROUND(N(AF3169)/Assumptions!$C$12,3)=AJ3169,"GRN-to-Putaway Wait",IF(ROUND(N(AG3169)/Assumptions!$C$13,3)=AJ3169,"Putaway","Within SLA")))))))))))</f>
        <v>QC-to-GRN Wait</v>
      </c>
    </row>
    <row r="3170" customFormat="false" ht="15" hidden="false" customHeight="false" outlineLevel="0" collapsed="false">
      <c r="A3170" s="0" t="s">
        <v>8963</v>
      </c>
      <c r="B3170" s="0" t="s">
        <v>8964</v>
      </c>
      <c r="C3170" s="0" t="s">
        <v>118</v>
      </c>
      <c r="D3170" s="0" t="s">
        <v>135</v>
      </c>
      <c r="E3170" s="0" t="s">
        <v>8965</v>
      </c>
      <c r="F3170" s="0" t="s">
        <v>121</v>
      </c>
      <c r="G3170" s="0" t="s">
        <v>138</v>
      </c>
      <c r="H3170" s="17" t="n">
        <v>46280.6048611111</v>
      </c>
      <c r="I3170" s="17" t="n">
        <v>46280.6083333333</v>
      </c>
      <c r="J3170" s="17" t="n">
        <v>46280.6131944444</v>
      </c>
      <c r="K3170" s="17" t="n">
        <v>46280.6513888889</v>
      </c>
      <c r="L3170" s="17" t="n">
        <v>46280.6534722222</v>
      </c>
      <c r="M3170" s="17" t="n">
        <v>46280.6715277778</v>
      </c>
      <c r="N3170" s="17" t="n">
        <v>46280.7048611111</v>
      </c>
      <c r="O3170" s="17" t="n">
        <v>46280.7201388889</v>
      </c>
      <c r="P3170" s="17" t="n">
        <v>46280.7263888889</v>
      </c>
      <c r="Q3170" s="17" t="n">
        <v>46280.7625</v>
      </c>
      <c r="R3170" s="0" t="n">
        <v>700</v>
      </c>
      <c r="S3170" s="0" t="n">
        <v>0</v>
      </c>
      <c r="T3170" s="0" t="n">
        <v>0</v>
      </c>
      <c r="U3170" s="18" t="s">
        <v>130</v>
      </c>
      <c r="V3170" s="18" t="s">
        <v>144</v>
      </c>
      <c r="W3170" s="0" t="str">
        <f aca="false">IF(AND(X3170&gt;=6,X3170&lt;14),"A",IF(AND(X3170&gt;=14,X3170&lt;22),"B","C"))</f>
        <v>B</v>
      </c>
      <c r="X3170" s="18" t="n">
        <f aca="false">HOUR(H3170)</f>
        <v>14</v>
      </c>
      <c r="Y3170" s="18" t="n">
        <f aca="false">ROUND((I3170-H3170)*1440,0)</f>
        <v>5</v>
      </c>
      <c r="Z3170" s="18" t="n">
        <f aca="false">ROUND((J3170-I3170)*1440,0)</f>
        <v>7</v>
      </c>
      <c r="AA3170" s="18" t="n">
        <f aca="false">ROUND((K3170-J3170)*1440,0)</f>
        <v>55</v>
      </c>
      <c r="AB3170" s="18" t="n">
        <f aca="false">ROUND((L3170-K3170)*1440,0)</f>
        <v>3</v>
      </c>
      <c r="AC3170" s="18" t="n">
        <f aca="false">ROUND((M3170-L3170)*1440,0)</f>
        <v>26</v>
      </c>
      <c r="AD3170" s="18" t="n">
        <f aca="false">IF(N3170="","",ROUND((N3170-M3170)*1440,0))</f>
        <v>48</v>
      </c>
      <c r="AE3170" s="18" t="n">
        <f aca="false">IF(O3170="","",ROUND((O3170-N3170)*1440,0))</f>
        <v>22</v>
      </c>
      <c r="AF3170" s="18" t="n">
        <f aca="false">IF(P3170="","",ROUND((P3170-O3170)*1440,0))</f>
        <v>9</v>
      </c>
      <c r="AG3170" s="18" t="n">
        <f aca="false">IF(Q3170="","",ROUND((Q3170-P3170)*1440,0))</f>
        <v>52</v>
      </c>
      <c r="AH3170" s="18" t="n">
        <f aca="false">IF(Q3170="","",ROUND((Q3170-H3170)*1440,0))</f>
        <v>227</v>
      </c>
      <c r="AI3170" s="19" t="n">
        <f aca="false">ROUND(IF(O3170="",Assumptions!$B$25-K3170,O3170-K3170)*24,1)</f>
        <v>1.7</v>
      </c>
      <c r="AJ3170" s="20" t="n">
        <f aca="false">ROUND(MAX(N(Y3170)/Assumptions!$C$5, N(Z3170)/Assumptions!$C$6, N(AA3170)/Assumptions!$C$7, N(AB3170)/Assumptions!$C$8, N(AC3170)/Assumptions!$C$9, N(AD3170)/Assumptions!$C$10, N(AE3170)/Assumptions!$C$11, N(AF3170)/Assumptions!$C$12, N(AG3170)/Assumptions!$C$13),3)</f>
        <v>1.6</v>
      </c>
      <c r="AK3170" s="0" t="str">
        <f aca="false">IF(OR(U3170="Pending",U3170="On Hold"),"Open GRN (awaiting)",IF(AJ3170&lt;=1,"Within SLA",IF(ROUND(N(Y3170)/Assumptions!$C$5,3)=AJ3170,"Gate Wait",IF(ROUND(N(Z3170)/Assumptions!$C$6,3)=AJ3170,"Dock Wait",IF(ROUND(N(AA3170)/Assumptions!$C$7,3)=AJ3170,"Unloading",IF(ROUND(N(AB3170)/Assumptions!$C$8,3)=AJ3170,"Unload-to-QC Wait",IF(ROUND(N(AC3170)/Assumptions!$C$9,3)=AJ3170,"QC",IF(ROUND(N(AD3170)/Assumptions!$C$10,3)=AJ3170,"QC-to-GRN Wait",IF(ROUND(N(AE3170)/Assumptions!$C$11,3)=AJ3170,"GRN Processing",IF(ROUND(N(AF3170)/Assumptions!$C$12,3)=AJ3170,"GRN-to-Putaway Wait",IF(ROUND(N(AG3170)/Assumptions!$C$13,3)=AJ3170,"Putaway","Within SLA")))))))))))</f>
        <v>QC-to-GRN Wait</v>
      </c>
    </row>
    <row r="3171" customFormat="false" ht="15" hidden="false" customHeight="false" outlineLevel="0" collapsed="false">
      <c r="A3171" s="0" t="s">
        <v>8966</v>
      </c>
      <c r="B3171" s="0" t="s">
        <v>8967</v>
      </c>
      <c r="C3171" s="0" t="s">
        <v>286</v>
      </c>
      <c r="D3171" s="0" t="s">
        <v>135</v>
      </c>
      <c r="E3171" s="0" t="s">
        <v>4574</v>
      </c>
      <c r="F3171" s="0" t="s">
        <v>121</v>
      </c>
      <c r="G3171" s="0" t="s">
        <v>138</v>
      </c>
      <c r="H3171" s="17" t="n">
        <v>46280.60625</v>
      </c>
      <c r="I3171" s="17" t="n">
        <v>46280.6243055556</v>
      </c>
      <c r="J3171" s="17" t="n">
        <v>46280.6395833333</v>
      </c>
      <c r="K3171" s="17" t="n">
        <v>46280.6625</v>
      </c>
      <c r="L3171" s="17" t="n">
        <v>46280.6805555556</v>
      </c>
      <c r="M3171" s="17" t="n">
        <v>46280.6951388889</v>
      </c>
      <c r="N3171" s="17" t="n">
        <v>46280.7930555556</v>
      </c>
      <c r="O3171" s="17" t="n">
        <v>46280.8916666667</v>
      </c>
      <c r="P3171" s="17" t="n">
        <v>46280.9006944444</v>
      </c>
      <c r="Q3171" s="17" t="n">
        <v>46280.9416666667</v>
      </c>
      <c r="R3171" s="0" t="n">
        <v>560</v>
      </c>
      <c r="S3171" s="0" t="n">
        <v>0</v>
      </c>
      <c r="T3171" s="0" t="n">
        <v>0</v>
      </c>
      <c r="U3171" s="18" t="s">
        <v>130</v>
      </c>
      <c r="V3171" s="18" t="s">
        <v>144</v>
      </c>
      <c r="W3171" s="0" t="str">
        <f aca="false">IF(AND(X3171&gt;=6,X3171&lt;14),"A",IF(AND(X3171&gt;=14,X3171&lt;22),"B","C"))</f>
        <v>B</v>
      </c>
      <c r="X3171" s="18" t="n">
        <f aca="false">HOUR(H3171)</f>
        <v>14</v>
      </c>
      <c r="Y3171" s="18" t="n">
        <f aca="false">ROUND((I3171-H3171)*1440,0)</f>
        <v>26</v>
      </c>
      <c r="Z3171" s="18" t="n">
        <f aca="false">ROUND((J3171-I3171)*1440,0)</f>
        <v>22</v>
      </c>
      <c r="AA3171" s="18" t="n">
        <f aca="false">ROUND((K3171-J3171)*1440,0)</f>
        <v>33</v>
      </c>
      <c r="AB3171" s="18" t="n">
        <f aca="false">ROUND((L3171-K3171)*1440,0)</f>
        <v>26</v>
      </c>
      <c r="AC3171" s="18" t="n">
        <f aca="false">ROUND((M3171-L3171)*1440,0)</f>
        <v>21</v>
      </c>
      <c r="AD3171" s="18" t="n">
        <f aca="false">IF(N3171="","",ROUND((N3171-M3171)*1440,0))</f>
        <v>141</v>
      </c>
      <c r="AE3171" s="18" t="n">
        <f aca="false">IF(O3171="","",ROUND((O3171-N3171)*1440,0))</f>
        <v>142</v>
      </c>
      <c r="AF3171" s="18" t="n">
        <f aca="false">IF(P3171="","",ROUND((P3171-O3171)*1440,0))</f>
        <v>13</v>
      </c>
      <c r="AG3171" s="18" t="n">
        <f aca="false">IF(Q3171="","",ROUND((Q3171-P3171)*1440,0))</f>
        <v>59</v>
      </c>
      <c r="AH3171" s="18" t="n">
        <f aca="false">IF(Q3171="","",ROUND((Q3171-H3171)*1440,0))</f>
        <v>483</v>
      </c>
      <c r="AI3171" s="19" t="n">
        <f aca="false">ROUND(IF(O3171="",Assumptions!$B$25-K3171,O3171-K3171)*24,1)</f>
        <v>5.5</v>
      </c>
      <c r="AJ3171" s="20" t="n">
        <f aca="false">ROUND(MAX(N(Y3171)/Assumptions!$C$5, N(Z3171)/Assumptions!$C$6, N(AA3171)/Assumptions!$C$7, N(AB3171)/Assumptions!$C$8, N(AC3171)/Assumptions!$C$9, N(AD3171)/Assumptions!$C$10, N(AE3171)/Assumptions!$C$11, N(AF3171)/Assumptions!$C$12, N(AG3171)/Assumptions!$C$13),3)</f>
        <v>4.7</v>
      </c>
      <c r="AK3171" s="0" t="str">
        <f aca="false">IF(OR(U3171="Pending",U3171="On Hold"),"Open GRN (awaiting)",IF(AJ3171&lt;=1,"Within SLA",IF(ROUND(N(Y3171)/Assumptions!$C$5,3)=AJ3171,"Gate Wait",IF(ROUND(N(Z3171)/Assumptions!$C$6,3)=AJ3171,"Dock Wait",IF(ROUND(N(AA3171)/Assumptions!$C$7,3)=AJ3171,"Unloading",IF(ROUND(N(AB3171)/Assumptions!$C$8,3)=AJ3171,"Unload-to-QC Wait",IF(ROUND(N(AC3171)/Assumptions!$C$9,3)=AJ3171,"QC",IF(ROUND(N(AD3171)/Assumptions!$C$10,3)=AJ3171,"QC-to-GRN Wait",IF(ROUND(N(AE3171)/Assumptions!$C$11,3)=AJ3171,"GRN Processing",IF(ROUND(N(AF3171)/Assumptions!$C$12,3)=AJ3171,"GRN-to-Putaway Wait",IF(ROUND(N(AG3171)/Assumptions!$C$13,3)=AJ3171,"Putaway","Within SLA")))))))))))</f>
        <v>QC-to-GRN Wait</v>
      </c>
    </row>
    <row r="3172" customFormat="false" ht="15" hidden="false" customHeight="false" outlineLevel="0" collapsed="false">
      <c r="A3172" s="0" t="s">
        <v>8968</v>
      </c>
      <c r="B3172" s="0" t="s">
        <v>8969</v>
      </c>
      <c r="C3172" s="0" t="s">
        <v>142</v>
      </c>
      <c r="D3172" s="0" t="s">
        <v>147</v>
      </c>
      <c r="E3172" s="0" t="s">
        <v>450</v>
      </c>
      <c r="F3172" s="0" t="s">
        <v>155</v>
      </c>
      <c r="G3172" s="0" t="s">
        <v>150</v>
      </c>
      <c r="H3172" s="17" t="n">
        <v>46280.6090277778</v>
      </c>
      <c r="I3172" s="17" t="n">
        <v>46280.6326388889</v>
      </c>
      <c r="J3172" s="17" t="n">
        <v>46280.6395833333</v>
      </c>
      <c r="K3172" s="17" t="n">
        <v>46280.6555555556</v>
      </c>
      <c r="L3172" s="17" t="n">
        <v>46280.6618055556</v>
      </c>
      <c r="M3172" s="17" t="n">
        <v>46280.6791666667</v>
      </c>
      <c r="N3172" s="17" t="n">
        <v>46280.6923611111</v>
      </c>
      <c r="O3172" s="17" t="n">
        <v>46280.7111111111</v>
      </c>
      <c r="P3172" s="17" t="n">
        <v>46280.7298611111</v>
      </c>
      <c r="Q3172" s="17" t="n">
        <v>46280.7611111111</v>
      </c>
      <c r="R3172" s="0" t="n">
        <v>312</v>
      </c>
      <c r="S3172" s="0" t="n">
        <v>0</v>
      </c>
      <c r="T3172" s="0" t="n">
        <v>0</v>
      </c>
      <c r="U3172" s="18" t="s">
        <v>130</v>
      </c>
      <c r="V3172" s="18" t="s">
        <v>144</v>
      </c>
      <c r="W3172" s="0" t="str">
        <f aca="false">IF(AND(X3172&gt;=6,X3172&lt;14),"A",IF(AND(X3172&gt;=14,X3172&lt;22),"B","C"))</f>
        <v>B</v>
      </c>
      <c r="X3172" s="18" t="n">
        <f aca="false">HOUR(H3172)</f>
        <v>14</v>
      </c>
      <c r="Y3172" s="18" t="n">
        <f aca="false">ROUND((I3172-H3172)*1440,0)</f>
        <v>34</v>
      </c>
      <c r="Z3172" s="18" t="n">
        <f aca="false">ROUND((J3172-I3172)*1440,0)</f>
        <v>10</v>
      </c>
      <c r="AA3172" s="18" t="n">
        <f aca="false">ROUND((K3172-J3172)*1440,0)</f>
        <v>23</v>
      </c>
      <c r="AB3172" s="18" t="n">
        <f aca="false">ROUND((L3172-K3172)*1440,0)</f>
        <v>9</v>
      </c>
      <c r="AC3172" s="18" t="n">
        <f aca="false">ROUND((M3172-L3172)*1440,0)</f>
        <v>25</v>
      </c>
      <c r="AD3172" s="18" t="n">
        <f aca="false">IF(N3172="","",ROUND((N3172-M3172)*1440,0))</f>
        <v>19</v>
      </c>
      <c r="AE3172" s="18" t="n">
        <f aca="false">IF(O3172="","",ROUND((O3172-N3172)*1440,0))</f>
        <v>27</v>
      </c>
      <c r="AF3172" s="18" t="n">
        <f aca="false">IF(P3172="","",ROUND((P3172-O3172)*1440,0))</f>
        <v>27</v>
      </c>
      <c r="AG3172" s="18" t="n">
        <f aca="false">IF(Q3172="","",ROUND((Q3172-P3172)*1440,0))</f>
        <v>45</v>
      </c>
      <c r="AH3172" s="18" t="n">
        <f aca="false">IF(Q3172="","",ROUND((Q3172-H3172)*1440,0))</f>
        <v>219</v>
      </c>
      <c r="AI3172" s="19" t="n">
        <f aca="false">ROUND(IF(O3172="",Assumptions!$B$25-K3172,O3172-K3172)*24,1)</f>
        <v>1.3</v>
      </c>
      <c r="AJ3172" s="20" t="n">
        <f aca="false">ROUND(MAX(N(Y3172)/Assumptions!$C$5, N(Z3172)/Assumptions!$C$6, N(AA3172)/Assumptions!$C$7, N(AB3172)/Assumptions!$C$8, N(AC3172)/Assumptions!$C$9, N(AD3172)/Assumptions!$C$10, N(AE3172)/Assumptions!$C$11, N(AF3172)/Assumptions!$C$12, N(AG3172)/Assumptions!$C$13),3)</f>
        <v>1.35</v>
      </c>
      <c r="AK3172" s="0" t="str">
        <f aca="false">IF(OR(U3172="Pending",U3172="On Hold"),"Open GRN (awaiting)",IF(AJ3172&lt;=1,"Within SLA",IF(ROUND(N(Y3172)/Assumptions!$C$5,3)=AJ3172,"Gate Wait",IF(ROUND(N(Z3172)/Assumptions!$C$6,3)=AJ3172,"Dock Wait",IF(ROUND(N(AA3172)/Assumptions!$C$7,3)=AJ3172,"Unloading",IF(ROUND(N(AB3172)/Assumptions!$C$8,3)=AJ3172,"Unload-to-QC Wait",IF(ROUND(N(AC3172)/Assumptions!$C$9,3)=AJ3172,"QC",IF(ROUND(N(AD3172)/Assumptions!$C$10,3)=AJ3172,"QC-to-GRN Wait",IF(ROUND(N(AE3172)/Assumptions!$C$11,3)=AJ3172,"GRN Processing",IF(ROUND(N(AF3172)/Assumptions!$C$12,3)=AJ3172,"GRN-to-Putaway Wait",IF(ROUND(N(AG3172)/Assumptions!$C$13,3)=AJ3172,"Putaway","Within SLA")))))))))))</f>
        <v>GRN-to-Putaway Wait</v>
      </c>
    </row>
    <row r="3173" customFormat="false" ht="15" hidden="false" customHeight="false" outlineLevel="0" collapsed="false">
      <c r="A3173" s="0" t="s">
        <v>8970</v>
      </c>
      <c r="B3173" s="0" t="s">
        <v>8971</v>
      </c>
      <c r="C3173" s="0" t="s">
        <v>184</v>
      </c>
      <c r="D3173" s="0" t="s">
        <v>147</v>
      </c>
      <c r="E3173" s="0" t="s">
        <v>4148</v>
      </c>
      <c r="F3173" s="0" t="s">
        <v>177</v>
      </c>
      <c r="G3173" s="0" t="s">
        <v>167</v>
      </c>
      <c r="H3173" s="17" t="n">
        <v>46280.6131944444</v>
      </c>
      <c r="I3173" s="17" t="n">
        <v>46280.6430555556</v>
      </c>
      <c r="J3173" s="17" t="n">
        <v>46280.6465277778</v>
      </c>
      <c r="K3173" s="17" t="n">
        <v>46280.6659722222</v>
      </c>
      <c r="L3173" s="17" t="n">
        <v>46280.6756944444</v>
      </c>
      <c r="M3173" s="17" t="n">
        <v>46280.6930555556</v>
      </c>
      <c r="N3173" s="17" t="n">
        <v>46280.73125</v>
      </c>
      <c r="O3173" s="17" t="n">
        <v>46280.7736111111</v>
      </c>
      <c r="P3173" s="17" t="n">
        <v>46280.7902777778</v>
      </c>
      <c r="Q3173" s="17" t="n">
        <v>46280.7986111111</v>
      </c>
      <c r="R3173" s="0" t="n">
        <v>115</v>
      </c>
      <c r="S3173" s="0" t="n">
        <v>0</v>
      </c>
      <c r="T3173" s="0" t="n">
        <v>0</v>
      </c>
      <c r="U3173" s="18" t="s">
        <v>130</v>
      </c>
      <c r="V3173" s="18" t="s">
        <v>131</v>
      </c>
      <c r="W3173" s="0" t="str">
        <f aca="false">IF(AND(X3173&gt;=6,X3173&lt;14),"A",IF(AND(X3173&gt;=14,X3173&lt;22),"B","C"))</f>
        <v>B</v>
      </c>
      <c r="X3173" s="18" t="n">
        <f aca="false">HOUR(H3173)</f>
        <v>14</v>
      </c>
      <c r="Y3173" s="18" t="n">
        <f aca="false">ROUND((I3173-H3173)*1440,0)</f>
        <v>43</v>
      </c>
      <c r="Z3173" s="18" t="n">
        <f aca="false">ROUND((J3173-I3173)*1440,0)</f>
        <v>5</v>
      </c>
      <c r="AA3173" s="18" t="n">
        <f aca="false">ROUND((K3173-J3173)*1440,0)</f>
        <v>28</v>
      </c>
      <c r="AB3173" s="18" t="n">
        <f aca="false">ROUND((L3173-K3173)*1440,0)</f>
        <v>14</v>
      </c>
      <c r="AC3173" s="18" t="n">
        <f aca="false">ROUND((M3173-L3173)*1440,0)</f>
        <v>25</v>
      </c>
      <c r="AD3173" s="18" t="n">
        <f aca="false">IF(N3173="","",ROUND((N3173-M3173)*1440,0))</f>
        <v>55</v>
      </c>
      <c r="AE3173" s="18" t="n">
        <f aca="false">IF(O3173="","",ROUND((O3173-N3173)*1440,0))</f>
        <v>61</v>
      </c>
      <c r="AF3173" s="18" t="n">
        <f aca="false">IF(P3173="","",ROUND((P3173-O3173)*1440,0))</f>
        <v>24</v>
      </c>
      <c r="AG3173" s="18" t="n">
        <f aca="false">IF(Q3173="","",ROUND((Q3173-P3173)*1440,0))</f>
        <v>12</v>
      </c>
      <c r="AH3173" s="18" t="n">
        <f aca="false">IF(Q3173="","",ROUND((Q3173-H3173)*1440,0))</f>
        <v>267</v>
      </c>
      <c r="AI3173" s="19" t="n">
        <f aca="false">ROUND(IF(O3173="",Assumptions!$B$25-K3173,O3173-K3173)*24,1)</f>
        <v>2.6</v>
      </c>
      <c r="AJ3173" s="20" t="n">
        <f aca="false">ROUND(MAX(N(Y3173)/Assumptions!$C$5, N(Z3173)/Assumptions!$C$6, N(AA3173)/Assumptions!$C$7, N(AB3173)/Assumptions!$C$8, N(AC3173)/Assumptions!$C$9, N(AD3173)/Assumptions!$C$10, N(AE3173)/Assumptions!$C$11, N(AF3173)/Assumptions!$C$12, N(AG3173)/Assumptions!$C$13),3)</f>
        <v>1.833</v>
      </c>
      <c r="AK3173" s="0" t="str">
        <f aca="false">IF(OR(U3173="Pending",U3173="On Hold"),"Open GRN (awaiting)",IF(AJ3173&lt;=1,"Within SLA",IF(ROUND(N(Y3173)/Assumptions!$C$5,3)=AJ3173,"Gate Wait",IF(ROUND(N(Z3173)/Assumptions!$C$6,3)=AJ3173,"Dock Wait",IF(ROUND(N(AA3173)/Assumptions!$C$7,3)=AJ3173,"Unloading",IF(ROUND(N(AB3173)/Assumptions!$C$8,3)=AJ3173,"Unload-to-QC Wait",IF(ROUND(N(AC3173)/Assumptions!$C$9,3)=AJ3173,"QC",IF(ROUND(N(AD3173)/Assumptions!$C$10,3)=AJ3173,"QC-to-GRN Wait",IF(ROUND(N(AE3173)/Assumptions!$C$11,3)=AJ3173,"GRN Processing",IF(ROUND(N(AF3173)/Assumptions!$C$12,3)=AJ3173,"GRN-to-Putaway Wait",IF(ROUND(N(AG3173)/Assumptions!$C$13,3)=AJ3173,"Putaway","Within SLA")))))))))))</f>
        <v>QC-to-GRN Wait</v>
      </c>
    </row>
    <row r="3174" customFormat="false" ht="15" hidden="false" customHeight="false" outlineLevel="0" collapsed="false">
      <c r="A3174" s="0" t="s">
        <v>8972</v>
      </c>
      <c r="B3174" s="0" t="s">
        <v>8973</v>
      </c>
      <c r="C3174" s="0" t="s">
        <v>175</v>
      </c>
      <c r="D3174" s="0" t="s">
        <v>119</v>
      </c>
      <c r="E3174" s="0" t="s">
        <v>8974</v>
      </c>
      <c r="F3174" s="0" t="s">
        <v>177</v>
      </c>
      <c r="G3174" s="0" t="s">
        <v>129</v>
      </c>
      <c r="H3174" s="17" t="n">
        <v>46280.6194444444</v>
      </c>
      <c r="I3174" s="17" t="n">
        <v>46280.6298611111</v>
      </c>
      <c r="J3174" s="17" t="n">
        <v>46280.6409722222</v>
      </c>
      <c r="K3174" s="17" t="n">
        <v>46280.6722222222</v>
      </c>
      <c r="L3174" s="17" t="n">
        <v>46280.6798611111</v>
      </c>
      <c r="M3174" s="17" t="n">
        <v>46280.7097222222</v>
      </c>
      <c r="N3174" s="17" t="n">
        <v>46280.7583333333</v>
      </c>
      <c r="O3174" s="17" t="n">
        <v>46280.7694444444</v>
      </c>
      <c r="P3174" s="17" t="n">
        <v>46280.7951388889</v>
      </c>
      <c r="Q3174" s="17" t="n">
        <v>46280.8097222222</v>
      </c>
      <c r="R3174" s="0" t="n">
        <v>564</v>
      </c>
      <c r="S3174" s="0" t="n">
        <v>0</v>
      </c>
      <c r="T3174" s="0" t="n">
        <v>0</v>
      </c>
      <c r="U3174" s="18" t="s">
        <v>130</v>
      </c>
      <c r="V3174" s="18" t="s">
        <v>144</v>
      </c>
      <c r="W3174" s="0" t="str">
        <f aca="false">IF(AND(X3174&gt;=6,X3174&lt;14),"A",IF(AND(X3174&gt;=14,X3174&lt;22),"B","C"))</f>
        <v>B</v>
      </c>
      <c r="X3174" s="18" t="n">
        <f aca="false">HOUR(H3174)</f>
        <v>14</v>
      </c>
      <c r="Y3174" s="18" t="n">
        <f aca="false">ROUND((I3174-H3174)*1440,0)</f>
        <v>15</v>
      </c>
      <c r="Z3174" s="18" t="n">
        <f aca="false">ROUND((J3174-I3174)*1440,0)</f>
        <v>16</v>
      </c>
      <c r="AA3174" s="18" t="n">
        <f aca="false">ROUND((K3174-J3174)*1440,0)</f>
        <v>45</v>
      </c>
      <c r="AB3174" s="18" t="n">
        <f aca="false">ROUND((L3174-K3174)*1440,0)</f>
        <v>11</v>
      </c>
      <c r="AC3174" s="18" t="n">
        <f aca="false">ROUND((M3174-L3174)*1440,0)</f>
        <v>43</v>
      </c>
      <c r="AD3174" s="18" t="n">
        <f aca="false">IF(N3174="","",ROUND((N3174-M3174)*1440,0))</f>
        <v>70</v>
      </c>
      <c r="AE3174" s="18" t="n">
        <f aca="false">IF(O3174="","",ROUND((O3174-N3174)*1440,0))</f>
        <v>16</v>
      </c>
      <c r="AF3174" s="18" t="n">
        <f aca="false">IF(P3174="","",ROUND((P3174-O3174)*1440,0))</f>
        <v>37</v>
      </c>
      <c r="AG3174" s="18" t="n">
        <f aca="false">IF(Q3174="","",ROUND((Q3174-P3174)*1440,0))</f>
        <v>21</v>
      </c>
      <c r="AH3174" s="18" t="n">
        <f aca="false">IF(Q3174="","",ROUND((Q3174-H3174)*1440,0))</f>
        <v>274</v>
      </c>
      <c r="AI3174" s="19" t="n">
        <f aca="false">ROUND(IF(O3174="",Assumptions!$B$25-K3174,O3174-K3174)*24,1)</f>
        <v>2.3</v>
      </c>
      <c r="AJ3174" s="20" t="n">
        <f aca="false">ROUND(MAX(N(Y3174)/Assumptions!$C$5, N(Z3174)/Assumptions!$C$6, N(AA3174)/Assumptions!$C$7, N(AB3174)/Assumptions!$C$8, N(AC3174)/Assumptions!$C$9, N(AD3174)/Assumptions!$C$10, N(AE3174)/Assumptions!$C$11, N(AF3174)/Assumptions!$C$12, N(AG3174)/Assumptions!$C$13),3)</f>
        <v>2.333</v>
      </c>
      <c r="AK3174" s="0" t="str">
        <f aca="false">IF(OR(U3174="Pending",U3174="On Hold"),"Open GRN (awaiting)",IF(AJ3174&lt;=1,"Within SLA",IF(ROUND(N(Y3174)/Assumptions!$C$5,3)=AJ3174,"Gate Wait",IF(ROUND(N(Z3174)/Assumptions!$C$6,3)=AJ3174,"Dock Wait",IF(ROUND(N(AA3174)/Assumptions!$C$7,3)=AJ3174,"Unloading",IF(ROUND(N(AB3174)/Assumptions!$C$8,3)=AJ3174,"Unload-to-QC Wait",IF(ROUND(N(AC3174)/Assumptions!$C$9,3)=AJ3174,"QC",IF(ROUND(N(AD3174)/Assumptions!$C$10,3)=AJ3174,"QC-to-GRN Wait",IF(ROUND(N(AE3174)/Assumptions!$C$11,3)=AJ3174,"GRN Processing",IF(ROUND(N(AF3174)/Assumptions!$C$12,3)=AJ3174,"GRN-to-Putaway Wait",IF(ROUND(N(AG3174)/Assumptions!$C$13,3)=AJ3174,"Putaway","Within SLA")))))))))))</f>
        <v>QC-to-GRN Wait</v>
      </c>
    </row>
    <row r="3175" customFormat="false" ht="15" hidden="false" customHeight="false" outlineLevel="0" collapsed="false">
      <c r="A3175" s="0" t="s">
        <v>8975</v>
      </c>
      <c r="B3175" s="0" t="s">
        <v>8976</v>
      </c>
      <c r="C3175" s="0" t="s">
        <v>118</v>
      </c>
      <c r="D3175" s="0" t="s">
        <v>135</v>
      </c>
      <c r="E3175" s="0" t="s">
        <v>8977</v>
      </c>
      <c r="F3175" s="0" t="s">
        <v>137</v>
      </c>
      <c r="G3175" s="0" t="s">
        <v>138</v>
      </c>
      <c r="H3175" s="17" t="n">
        <v>46280.6243055556</v>
      </c>
      <c r="I3175" s="17" t="n">
        <v>46280.6319444445</v>
      </c>
      <c r="J3175" s="17" t="n">
        <v>46280.6375</v>
      </c>
      <c r="K3175" s="17" t="n">
        <v>46280.6833333333</v>
      </c>
      <c r="L3175" s="17" t="n">
        <v>46280.6916666667</v>
      </c>
      <c r="M3175" s="17" t="n">
        <v>46280.7055555556</v>
      </c>
      <c r="N3175" s="17" t="n">
        <v>46280.7173611111</v>
      </c>
      <c r="O3175" s="17" t="n">
        <v>46280.7388888889</v>
      </c>
      <c r="P3175" s="17" t="n">
        <v>46280.7527777778</v>
      </c>
      <c r="Q3175" s="17" t="n">
        <v>46280.7743055556</v>
      </c>
      <c r="R3175" s="0" t="n">
        <v>606</v>
      </c>
      <c r="S3175" s="0" t="n">
        <v>0</v>
      </c>
      <c r="T3175" s="0" t="n">
        <v>0</v>
      </c>
      <c r="U3175" s="18" t="s">
        <v>130</v>
      </c>
      <c r="V3175" s="18" t="s">
        <v>144</v>
      </c>
      <c r="W3175" s="0" t="str">
        <f aca="false">IF(AND(X3175&gt;=6,X3175&lt;14),"A",IF(AND(X3175&gt;=14,X3175&lt;22),"B","C"))</f>
        <v>B</v>
      </c>
      <c r="X3175" s="18" t="n">
        <f aca="false">HOUR(H3175)</f>
        <v>14</v>
      </c>
      <c r="Y3175" s="18" t="n">
        <f aca="false">ROUND((I3175-H3175)*1440,0)</f>
        <v>11</v>
      </c>
      <c r="Z3175" s="18" t="n">
        <f aca="false">ROUND((J3175-I3175)*1440,0)</f>
        <v>8</v>
      </c>
      <c r="AA3175" s="18" t="n">
        <f aca="false">ROUND((K3175-J3175)*1440,0)</f>
        <v>66</v>
      </c>
      <c r="AB3175" s="18" t="n">
        <f aca="false">ROUND((L3175-K3175)*1440,0)</f>
        <v>12</v>
      </c>
      <c r="AC3175" s="18" t="n">
        <f aca="false">ROUND((M3175-L3175)*1440,0)</f>
        <v>20</v>
      </c>
      <c r="AD3175" s="18" t="n">
        <f aca="false">IF(N3175="","",ROUND((N3175-M3175)*1440,0))</f>
        <v>17</v>
      </c>
      <c r="AE3175" s="18" t="n">
        <f aca="false">IF(O3175="","",ROUND((O3175-N3175)*1440,0))</f>
        <v>31</v>
      </c>
      <c r="AF3175" s="18" t="n">
        <f aca="false">IF(P3175="","",ROUND((P3175-O3175)*1440,0))</f>
        <v>20</v>
      </c>
      <c r="AG3175" s="18" t="n">
        <f aca="false">IF(Q3175="","",ROUND((Q3175-P3175)*1440,0))</f>
        <v>31</v>
      </c>
      <c r="AH3175" s="18" t="n">
        <f aca="false">IF(Q3175="","",ROUND((Q3175-H3175)*1440,0))</f>
        <v>216</v>
      </c>
      <c r="AI3175" s="19" t="n">
        <f aca="false">ROUND(IF(O3175="",Assumptions!$B$25-K3175,O3175-K3175)*24,1)</f>
        <v>1.3</v>
      </c>
      <c r="AJ3175" s="20" t="n">
        <f aca="false">ROUND(MAX(N(Y3175)/Assumptions!$C$5, N(Z3175)/Assumptions!$C$6, N(AA3175)/Assumptions!$C$7, N(AB3175)/Assumptions!$C$8, N(AC3175)/Assumptions!$C$9, N(AD3175)/Assumptions!$C$10, N(AE3175)/Assumptions!$C$11, N(AF3175)/Assumptions!$C$12, N(AG3175)/Assumptions!$C$13),3)</f>
        <v>1.1</v>
      </c>
      <c r="AK3175" s="0" t="str">
        <f aca="false">IF(OR(U3175="Pending",U3175="On Hold"),"Open GRN (awaiting)",IF(AJ3175&lt;=1,"Within SLA",IF(ROUND(N(Y3175)/Assumptions!$C$5,3)=AJ3175,"Gate Wait",IF(ROUND(N(Z3175)/Assumptions!$C$6,3)=AJ3175,"Dock Wait",IF(ROUND(N(AA3175)/Assumptions!$C$7,3)=AJ3175,"Unloading",IF(ROUND(N(AB3175)/Assumptions!$C$8,3)=AJ3175,"Unload-to-QC Wait",IF(ROUND(N(AC3175)/Assumptions!$C$9,3)=AJ3175,"QC",IF(ROUND(N(AD3175)/Assumptions!$C$10,3)=AJ3175,"QC-to-GRN Wait",IF(ROUND(N(AE3175)/Assumptions!$C$11,3)=AJ3175,"GRN Processing",IF(ROUND(N(AF3175)/Assumptions!$C$12,3)=AJ3175,"GRN-to-Putaway Wait",IF(ROUND(N(AG3175)/Assumptions!$C$13,3)=AJ3175,"Putaway","Within SLA")))))))))))</f>
        <v>Unloading</v>
      </c>
    </row>
    <row r="3176" customFormat="false" ht="15" hidden="false" customHeight="false" outlineLevel="0" collapsed="false">
      <c r="A3176" s="0" t="s">
        <v>8978</v>
      </c>
      <c r="B3176" s="0" t="s">
        <v>8979</v>
      </c>
      <c r="C3176" s="0" t="s">
        <v>170</v>
      </c>
      <c r="D3176" s="0" t="s">
        <v>147</v>
      </c>
      <c r="E3176" s="0" t="s">
        <v>8980</v>
      </c>
      <c r="F3176" s="0" t="s">
        <v>172</v>
      </c>
      <c r="G3176" s="0" t="s">
        <v>167</v>
      </c>
      <c r="H3176" s="17" t="n">
        <v>46280.6291666667</v>
      </c>
      <c r="I3176" s="17" t="n">
        <v>46280.6548611111</v>
      </c>
      <c r="J3176" s="17" t="n">
        <v>46280.6694444444</v>
      </c>
      <c r="K3176" s="17" t="n">
        <v>46280.7180555556</v>
      </c>
      <c r="L3176" s="17" t="n">
        <v>46280.7340277778</v>
      </c>
      <c r="M3176" s="17" t="n">
        <v>46280.7506944445</v>
      </c>
      <c r="N3176" s="17" t="n">
        <v>46280.775</v>
      </c>
      <c r="O3176" s="17" t="n">
        <v>46280.7979166667</v>
      </c>
      <c r="P3176" s="17" t="n">
        <v>46280.8020833333</v>
      </c>
      <c r="Q3176" s="17" t="n">
        <v>46280.8409722222</v>
      </c>
      <c r="R3176" s="0" t="n">
        <v>699</v>
      </c>
      <c r="S3176" s="0" t="n">
        <v>0</v>
      </c>
      <c r="T3176" s="0" t="n">
        <v>0</v>
      </c>
      <c r="U3176" s="18" t="s">
        <v>130</v>
      </c>
      <c r="V3176" s="18" t="s">
        <v>144</v>
      </c>
      <c r="W3176" s="0" t="str">
        <f aca="false">IF(AND(X3176&gt;=6,X3176&lt;14),"A",IF(AND(X3176&gt;=14,X3176&lt;22),"B","C"))</f>
        <v>B</v>
      </c>
      <c r="X3176" s="18" t="n">
        <f aca="false">HOUR(H3176)</f>
        <v>15</v>
      </c>
      <c r="Y3176" s="18" t="n">
        <f aca="false">ROUND((I3176-H3176)*1440,0)</f>
        <v>37</v>
      </c>
      <c r="Z3176" s="18" t="n">
        <f aca="false">ROUND((J3176-I3176)*1440,0)</f>
        <v>21</v>
      </c>
      <c r="AA3176" s="18" t="n">
        <f aca="false">ROUND((K3176-J3176)*1440,0)</f>
        <v>70</v>
      </c>
      <c r="AB3176" s="18" t="n">
        <f aca="false">ROUND((L3176-K3176)*1440,0)</f>
        <v>23</v>
      </c>
      <c r="AC3176" s="18" t="n">
        <f aca="false">ROUND((M3176-L3176)*1440,0)</f>
        <v>24</v>
      </c>
      <c r="AD3176" s="18" t="n">
        <f aca="false">IF(N3176="","",ROUND((N3176-M3176)*1440,0))</f>
        <v>35</v>
      </c>
      <c r="AE3176" s="18" t="n">
        <f aca="false">IF(O3176="","",ROUND((O3176-N3176)*1440,0))</f>
        <v>33</v>
      </c>
      <c r="AF3176" s="18" t="n">
        <f aca="false">IF(P3176="","",ROUND((P3176-O3176)*1440,0))</f>
        <v>6</v>
      </c>
      <c r="AG3176" s="18" t="n">
        <f aca="false">IF(Q3176="","",ROUND((Q3176-P3176)*1440,0))</f>
        <v>56</v>
      </c>
      <c r="AH3176" s="18" t="n">
        <f aca="false">IF(Q3176="","",ROUND((Q3176-H3176)*1440,0))</f>
        <v>305</v>
      </c>
      <c r="AI3176" s="19" t="n">
        <f aca="false">ROUND(IF(O3176="",Assumptions!$B$25-K3176,O3176-K3176)*24,1)</f>
        <v>1.9</v>
      </c>
      <c r="AJ3176" s="20" t="n">
        <f aca="false">ROUND(MAX(N(Y3176)/Assumptions!$C$5, N(Z3176)/Assumptions!$C$6, N(AA3176)/Assumptions!$C$7, N(AB3176)/Assumptions!$C$8, N(AC3176)/Assumptions!$C$9, N(AD3176)/Assumptions!$C$10, N(AE3176)/Assumptions!$C$11, N(AF3176)/Assumptions!$C$12, N(AG3176)/Assumptions!$C$13),3)</f>
        <v>1.533</v>
      </c>
      <c r="AK3176" s="0" t="str">
        <f aca="false">IF(OR(U3176="Pending",U3176="On Hold"),"Open GRN (awaiting)",IF(AJ3176&lt;=1,"Within SLA",IF(ROUND(N(Y3176)/Assumptions!$C$5,3)=AJ3176,"Gate Wait",IF(ROUND(N(Z3176)/Assumptions!$C$6,3)=AJ3176,"Dock Wait",IF(ROUND(N(AA3176)/Assumptions!$C$7,3)=AJ3176,"Unloading",IF(ROUND(N(AB3176)/Assumptions!$C$8,3)=AJ3176,"Unload-to-QC Wait",IF(ROUND(N(AC3176)/Assumptions!$C$9,3)=AJ3176,"QC",IF(ROUND(N(AD3176)/Assumptions!$C$10,3)=AJ3176,"QC-to-GRN Wait",IF(ROUND(N(AE3176)/Assumptions!$C$11,3)=AJ3176,"GRN Processing",IF(ROUND(N(AF3176)/Assumptions!$C$12,3)=AJ3176,"GRN-to-Putaway Wait",IF(ROUND(N(AG3176)/Assumptions!$C$13,3)=AJ3176,"Putaway","Within SLA")))))))))))</f>
        <v>Unload-to-QC Wait</v>
      </c>
    </row>
    <row r="3177" customFormat="false" ht="15" hidden="false" customHeight="false" outlineLevel="0" collapsed="false">
      <c r="A3177" s="0" t="s">
        <v>8981</v>
      </c>
      <c r="B3177" s="0" t="s">
        <v>8982</v>
      </c>
      <c r="C3177" s="0" t="s">
        <v>184</v>
      </c>
      <c r="D3177" s="0" t="s">
        <v>147</v>
      </c>
      <c r="E3177" s="0" t="s">
        <v>8983</v>
      </c>
      <c r="F3177" s="0" t="s">
        <v>177</v>
      </c>
      <c r="G3177" s="0" t="s">
        <v>150</v>
      </c>
      <c r="H3177" s="17" t="n">
        <v>46280.6381944444</v>
      </c>
      <c r="I3177" s="17" t="n">
        <v>46280.6472222222</v>
      </c>
      <c r="J3177" s="17" t="n">
        <v>46280.65</v>
      </c>
      <c r="K3177" s="17" t="n">
        <v>46280.6763888889</v>
      </c>
      <c r="L3177" s="17" t="n">
        <v>46280.6847222222</v>
      </c>
      <c r="M3177" s="17" t="n">
        <v>46280.71875</v>
      </c>
      <c r="N3177" s="17" t="n">
        <v>46280.7326388889</v>
      </c>
      <c r="O3177" s="17" t="n">
        <v>46280.7923611111</v>
      </c>
      <c r="P3177" s="17" t="n">
        <v>46280.8</v>
      </c>
      <c r="Q3177" s="17" t="n">
        <v>46280.81875</v>
      </c>
      <c r="R3177" s="0" t="n">
        <v>483</v>
      </c>
      <c r="S3177" s="0" t="n">
        <v>30</v>
      </c>
      <c r="T3177" s="0" t="n">
        <v>0</v>
      </c>
      <c r="U3177" s="18" t="s">
        <v>123</v>
      </c>
      <c r="V3177" s="18" t="s">
        <v>156</v>
      </c>
      <c r="W3177" s="0" t="str">
        <f aca="false">IF(AND(X3177&gt;=6,X3177&lt;14),"A",IF(AND(X3177&gt;=14,X3177&lt;22),"B","C"))</f>
        <v>B</v>
      </c>
      <c r="X3177" s="18" t="n">
        <f aca="false">HOUR(H3177)</f>
        <v>15</v>
      </c>
      <c r="Y3177" s="18" t="n">
        <f aca="false">ROUND((I3177-H3177)*1440,0)</f>
        <v>13</v>
      </c>
      <c r="Z3177" s="18" t="n">
        <f aca="false">ROUND((J3177-I3177)*1440,0)</f>
        <v>4</v>
      </c>
      <c r="AA3177" s="18" t="n">
        <f aca="false">ROUND((K3177-J3177)*1440,0)</f>
        <v>38</v>
      </c>
      <c r="AB3177" s="18" t="n">
        <f aca="false">ROUND((L3177-K3177)*1440,0)</f>
        <v>12</v>
      </c>
      <c r="AC3177" s="18" t="n">
        <f aca="false">ROUND((M3177-L3177)*1440,0)</f>
        <v>49</v>
      </c>
      <c r="AD3177" s="18" t="n">
        <f aca="false">IF(N3177="","",ROUND((N3177-M3177)*1440,0))</f>
        <v>20</v>
      </c>
      <c r="AE3177" s="18" t="n">
        <f aca="false">IF(O3177="","",ROUND((O3177-N3177)*1440,0))</f>
        <v>86</v>
      </c>
      <c r="AF3177" s="18" t="n">
        <f aca="false">IF(P3177="","",ROUND((P3177-O3177)*1440,0))</f>
        <v>11</v>
      </c>
      <c r="AG3177" s="18" t="n">
        <f aca="false">IF(Q3177="","",ROUND((Q3177-P3177)*1440,0))</f>
        <v>27</v>
      </c>
      <c r="AH3177" s="18" t="n">
        <f aca="false">IF(Q3177="","",ROUND((Q3177-H3177)*1440,0))</f>
        <v>260</v>
      </c>
      <c r="AI3177" s="19" t="n">
        <f aca="false">ROUND(IF(O3177="",Assumptions!$B$25-K3177,O3177-K3177)*24,1)</f>
        <v>2.8</v>
      </c>
      <c r="AJ3177" s="20" t="n">
        <f aca="false">ROUND(MAX(N(Y3177)/Assumptions!$C$5, N(Z3177)/Assumptions!$C$6, N(AA3177)/Assumptions!$C$7, N(AB3177)/Assumptions!$C$8, N(AC3177)/Assumptions!$C$9, N(AD3177)/Assumptions!$C$10, N(AE3177)/Assumptions!$C$11, N(AF3177)/Assumptions!$C$12, N(AG3177)/Assumptions!$C$13),3)</f>
        <v>1.911</v>
      </c>
      <c r="AK3177" s="0" t="str">
        <f aca="false">IF(OR(U3177="Pending",U3177="On Hold"),"Open GRN (awaiting)",IF(AJ3177&lt;=1,"Within SLA",IF(ROUND(N(Y3177)/Assumptions!$C$5,3)=AJ3177,"Gate Wait",IF(ROUND(N(Z3177)/Assumptions!$C$6,3)=AJ3177,"Dock Wait",IF(ROUND(N(AA3177)/Assumptions!$C$7,3)=AJ3177,"Unloading",IF(ROUND(N(AB3177)/Assumptions!$C$8,3)=AJ3177,"Unload-to-QC Wait",IF(ROUND(N(AC3177)/Assumptions!$C$9,3)=AJ3177,"QC",IF(ROUND(N(AD3177)/Assumptions!$C$10,3)=AJ3177,"QC-to-GRN Wait",IF(ROUND(N(AE3177)/Assumptions!$C$11,3)=AJ3177,"GRN Processing",IF(ROUND(N(AF3177)/Assumptions!$C$12,3)=AJ3177,"GRN-to-Putaway Wait",IF(ROUND(N(AG3177)/Assumptions!$C$13,3)=AJ3177,"Putaway","Within SLA")))))))))))</f>
        <v>GRN Processing</v>
      </c>
    </row>
    <row r="3178" customFormat="false" ht="15" hidden="false" customHeight="false" outlineLevel="0" collapsed="false">
      <c r="A3178" s="0" t="s">
        <v>8984</v>
      </c>
      <c r="B3178" s="0" t="s">
        <v>8985</v>
      </c>
      <c r="C3178" s="0" t="s">
        <v>126</v>
      </c>
      <c r="D3178" s="0" t="s">
        <v>135</v>
      </c>
      <c r="E3178" s="0" t="s">
        <v>1319</v>
      </c>
      <c r="F3178" s="0" t="s">
        <v>128</v>
      </c>
      <c r="G3178" s="0" t="s">
        <v>138</v>
      </c>
      <c r="H3178" s="17" t="n">
        <v>46280.6416666667</v>
      </c>
      <c r="I3178" s="17" t="n">
        <v>46280.6868055556</v>
      </c>
      <c r="J3178" s="17" t="n">
        <v>46280.6923611111</v>
      </c>
      <c r="K3178" s="17" t="n">
        <v>46280.7319444444</v>
      </c>
      <c r="L3178" s="17" t="n">
        <v>46280.7444444444</v>
      </c>
      <c r="M3178" s="17" t="n">
        <v>46280.7659722222</v>
      </c>
      <c r="N3178" s="17" t="n">
        <v>46280.8763888889</v>
      </c>
      <c r="O3178" s="17" t="n">
        <v>46280.9034722222</v>
      </c>
      <c r="P3178" s="17" t="n">
        <v>46280.9097222222</v>
      </c>
      <c r="Q3178" s="17" t="n">
        <v>46280.9298611111</v>
      </c>
      <c r="R3178" s="0" t="n">
        <v>106</v>
      </c>
      <c r="S3178" s="0" t="n">
        <v>0</v>
      </c>
      <c r="T3178" s="0" t="n">
        <v>0</v>
      </c>
      <c r="U3178" s="18" t="s">
        <v>130</v>
      </c>
      <c r="V3178" s="18" t="s">
        <v>156</v>
      </c>
      <c r="W3178" s="0" t="str">
        <f aca="false">IF(AND(X3178&gt;=6,X3178&lt;14),"A",IF(AND(X3178&gt;=14,X3178&lt;22),"B","C"))</f>
        <v>B</v>
      </c>
      <c r="X3178" s="18" t="n">
        <f aca="false">HOUR(H3178)</f>
        <v>15</v>
      </c>
      <c r="Y3178" s="18" t="n">
        <f aca="false">ROUND((I3178-H3178)*1440,0)</f>
        <v>65</v>
      </c>
      <c r="Z3178" s="18" t="n">
        <f aca="false">ROUND((J3178-I3178)*1440,0)</f>
        <v>8</v>
      </c>
      <c r="AA3178" s="18" t="n">
        <f aca="false">ROUND((K3178-J3178)*1440,0)</f>
        <v>57</v>
      </c>
      <c r="AB3178" s="18" t="n">
        <f aca="false">ROUND((L3178-K3178)*1440,0)</f>
        <v>18</v>
      </c>
      <c r="AC3178" s="18" t="n">
        <f aca="false">ROUND((M3178-L3178)*1440,0)</f>
        <v>31</v>
      </c>
      <c r="AD3178" s="18" t="n">
        <f aca="false">IF(N3178="","",ROUND((N3178-M3178)*1440,0))</f>
        <v>159</v>
      </c>
      <c r="AE3178" s="18" t="n">
        <f aca="false">IF(O3178="","",ROUND((O3178-N3178)*1440,0))</f>
        <v>39</v>
      </c>
      <c r="AF3178" s="18" t="n">
        <f aca="false">IF(P3178="","",ROUND((P3178-O3178)*1440,0))</f>
        <v>9</v>
      </c>
      <c r="AG3178" s="18" t="n">
        <f aca="false">IF(Q3178="","",ROUND((Q3178-P3178)*1440,0))</f>
        <v>29</v>
      </c>
      <c r="AH3178" s="18" t="n">
        <f aca="false">IF(Q3178="","",ROUND((Q3178-H3178)*1440,0))</f>
        <v>415</v>
      </c>
      <c r="AI3178" s="19" t="n">
        <f aca="false">ROUND(IF(O3178="",Assumptions!$B$25-K3178,O3178-K3178)*24,1)</f>
        <v>4.1</v>
      </c>
      <c r="AJ3178" s="20" t="n">
        <f aca="false">ROUND(MAX(N(Y3178)/Assumptions!$C$5, N(Z3178)/Assumptions!$C$6, N(AA3178)/Assumptions!$C$7, N(AB3178)/Assumptions!$C$8, N(AC3178)/Assumptions!$C$9, N(AD3178)/Assumptions!$C$10, N(AE3178)/Assumptions!$C$11, N(AF3178)/Assumptions!$C$12, N(AG3178)/Assumptions!$C$13),3)</f>
        <v>5.3</v>
      </c>
      <c r="AK3178" s="0" t="str">
        <f aca="false">IF(OR(U3178="Pending",U3178="On Hold"),"Open GRN (awaiting)",IF(AJ3178&lt;=1,"Within SLA",IF(ROUND(N(Y3178)/Assumptions!$C$5,3)=AJ3178,"Gate Wait",IF(ROUND(N(Z3178)/Assumptions!$C$6,3)=AJ3178,"Dock Wait",IF(ROUND(N(AA3178)/Assumptions!$C$7,3)=AJ3178,"Unloading",IF(ROUND(N(AB3178)/Assumptions!$C$8,3)=AJ3178,"Unload-to-QC Wait",IF(ROUND(N(AC3178)/Assumptions!$C$9,3)=AJ3178,"QC",IF(ROUND(N(AD3178)/Assumptions!$C$10,3)=AJ3178,"QC-to-GRN Wait",IF(ROUND(N(AE3178)/Assumptions!$C$11,3)=AJ3178,"GRN Processing",IF(ROUND(N(AF3178)/Assumptions!$C$12,3)=AJ3178,"GRN-to-Putaway Wait",IF(ROUND(N(AG3178)/Assumptions!$C$13,3)=AJ3178,"Putaway","Within SLA")))))))))))</f>
        <v>QC-to-GRN Wait</v>
      </c>
    </row>
    <row r="3179" customFormat="false" ht="15" hidden="false" customHeight="false" outlineLevel="0" collapsed="false">
      <c r="A3179" s="0" t="s">
        <v>8986</v>
      </c>
      <c r="B3179" s="0" t="s">
        <v>8987</v>
      </c>
      <c r="C3179" s="0" t="s">
        <v>126</v>
      </c>
      <c r="D3179" s="0" t="s">
        <v>135</v>
      </c>
      <c r="E3179" s="0" t="s">
        <v>7519</v>
      </c>
      <c r="F3179" s="0" t="s">
        <v>128</v>
      </c>
      <c r="G3179" s="0" t="s">
        <v>138</v>
      </c>
      <c r="H3179" s="17" t="n">
        <v>46280.6423611111</v>
      </c>
      <c r="I3179" s="17" t="n">
        <v>46280.6548611111</v>
      </c>
      <c r="J3179" s="17" t="n">
        <v>46280.6729166667</v>
      </c>
      <c r="K3179" s="17" t="n">
        <v>46280.6972222222</v>
      </c>
      <c r="L3179" s="17" t="n">
        <v>46280.7027777778</v>
      </c>
      <c r="M3179" s="17" t="n">
        <v>46280.7340277778</v>
      </c>
      <c r="N3179" s="17" t="n">
        <v>46280.8111111111</v>
      </c>
      <c r="O3179" s="17" t="n">
        <v>46280.9243055556</v>
      </c>
      <c r="P3179" s="17" t="n">
        <v>46280.9597222222</v>
      </c>
      <c r="Q3179" s="17" t="n">
        <v>46280.9791666667</v>
      </c>
      <c r="R3179" s="0" t="n">
        <v>393</v>
      </c>
      <c r="S3179" s="0" t="n">
        <v>0</v>
      </c>
      <c r="T3179" s="0" t="n">
        <v>0</v>
      </c>
      <c r="U3179" s="18" t="s">
        <v>130</v>
      </c>
      <c r="V3179" s="18" t="s">
        <v>144</v>
      </c>
      <c r="W3179" s="0" t="str">
        <f aca="false">IF(AND(X3179&gt;=6,X3179&lt;14),"A",IF(AND(X3179&gt;=14,X3179&lt;22),"B","C"))</f>
        <v>B</v>
      </c>
      <c r="X3179" s="18" t="n">
        <f aca="false">HOUR(H3179)</f>
        <v>15</v>
      </c>
      <c r="Y3179" s="18" t="n">
        <f aca="false">ROUND((I3179-H3179)*1440,0)</f>
        <v>18</v>
      </c>
      <c r="Z3179" s="18" t="n">
        <f aca="false">ROUND((J3179-I3179)*1440,0)</f>
        <v>26</v>
      </c>
      <c r="AA3179" s="18" t="n">
        <f aca="false">ROUND((K3179-J3179)*1440,0)</f>
        <v>35</v>
      </c>
      <c r="AB3179" s="18" t="n">
        <f aca="false">ROUND((L3179-K3179)*1440,0)</f>
        <v>8</v>
      </c>
      <c r="AC3179" s="18" t="n">
        <f aca="false">ROUND((M3179-L3179)*1440,0)</f>
        <v>45</v>
      </c>
      <c r="AD3179" s="18" t="n">
        <f aca="false">IF(N3179="","",ROUND((N3179-M3179)*1440,0))</f>
        <v>111</v>
      </c>
      <c r="AE3179" s="18" t="n">
        <f aca="false">IF(O3179="","",ROUND((O3179-N3179)*1440,0))</f>
        <v>163</v>
      </c>
      <c r="AF3179" s="18" t="n">
        <f aca="false">IF(P3179="","",ROUND((P3179-O3179)*1440,0))</f>
        <v>51</v>
      </c>
      <c r="AG3179" s="18" t="n">
        <f aca="false">IF(Q3179="","",ROUND((Q3179-P3179)*1440,0))</f>
        <v>28</v>
      </c>
      <c r="AH3179" s="18" t="n">
        <f aca="false">IF(Q3179="","",ROUND((Q3179-H3179)*1440,0))</f>
        <v>485</v>
      </c>
      <c r="AI3179" s="19" t="n">
        <f aca="false">ROUND(IF(O3179="",Assumptions!$B$25-K3179,O3179-K3179)*24,1)</f>
        <v>5.5</v>
      </c>
      <c r="AJ3179" s="20" t="n">
        <f aca="false">ROUND(MAX(N(Y3179)/Assumptions!$C$5, N(Z3179)/Assumptions!$C$6, N(AA3179)/Assumptions!$C$7, N(AB3179)/Assumptions!$C$8, N(AC3179)/Assumptions!$C$9, N(AD3179)/Assumptions!$C$10, N(AE3179)/Assumptions!$C$11, N(AF3179)/Assumptions!$C$12, N(AG3179)/Assumptions!$C$13),3)</f>
        <v>3.7</v>
      </c>
      <c r="AK3179" s="0" t="str">
        <f aca="false">IF(OR(U3179="Pending",U3179="On Hold"),"Open GRN (awaiting)",IF(AJ3179&lt;=1,"Within SLA",IF(ROUND(N(Y3179)/Assumptions!$C$5,3)=AJ3179,"Gate Wait",IF(ROUND(N(Z3179)/Assumptions!$C$6,3)=AJ3179,"Dock Wait",IF(ROUND(N(AA3179)/Assumptions!$C$7,3)=AJ3179,"Unloading",IF(ROUND(N(AB3179)/Assumptions!$C$8,3)=AJ3179,"Unload-to-QC Wait",IF(ROUND(N(AC3179)/Assumptions!$C$9,3)=AJ3179,"QC",IF(ROUND(N(AD3179)/Assumptions!$C$10,3)=AJ3179,"QC-to-GRN Wait",IF(ROUND(N(AE3179)/Assumptions!$C$11,3)=AJ3179,"GRN Processing",IF(ROUND(N(AF3179)/Assumptions!$C$12,3)=AJ3179,"GRN-to-Putaway Wait",IF(ROUND(N(AG3179)/Assumptions!$C$13,3)=AJ3179,"Putaway","Within SLA")))))))))))</f>
        <v>QC-to-GRN Wait</v>
      </c>
    </row>
    <row r="3180" customFormat="false" ht="15" hidden="false" customHeight="false" outlineLevel="0" collapsed="false">
      <c r="A3180" s="0" t="s">
        <v>8988</v>
      </c>
      <c r="B3180" s="0" t="s">
        <v>8989</v>
      </c>
      <c r="C3180" s="0" t="s">
        <v>218</v>
      </c>
      <c r="D3180" s="0" t="s">
        <v>119</v>
      </c>
      <c r="E3180" s="0" t="s">
        <v>8212</v>
      </c>
      <c r="F3180" s="0" t="s">
        <v>137</v>
      </c>
      <c r="G3180" s="0" t="s">
        <v>129</v>
      </c>
      <c r="H3180" s="17" t="n">
        <v>46280.6541666667</v>
      </c>
      <c r="I3180" s="17" t="n">
        <v>46280.6743055556</v>
      </c>
      <c r="J3180" s="17" t="n">
        <v>46280.6854166667</v>
      </c>
      <c r="K3180" s="17" t="n">
        <v>46280.70625</v>
      </c>
      <c r="L3180" s="17" t="n">
        <v>46280.7152777778</v>
      </c>
      <c r="M3180" s="17" t="n">
        <v>46280.7479166667</v>
      </c>
      <c r="N3180" s="17" t="n">
        <v>46280.7548611111</v>
      </c>
      <c r="O3180" s="17" t="n">
        <v>46280.7784722222</v>
      </c>
      <c r="P3180" s="17" t="n">
        <v>46280.7965277778</v>
      </c>
      <c r="Q3180" s="17" t="n">
        <v>46280.8118055556</v>
      </c>
      <c r="R3180" s="0" t="n">
        <v>242</v>
      </c>
      <c r="S3180" s="0" t="n">
        <v>0</v>
      </c>
      <c r="T3180" s="0" t="n">
        <v>0</v>
      </c>
      <c r="U3180" s="18" t="s">
        <v>130</v>
      </c>
      <c r="V3180" s="18" t="s">
        <v>144</v>
      </c>
      <c r="W3180" s="0" t="str">
        <f aca="false">IF(AND(X3180&gt;=6,X3180&lt;14),"A",IF(AND(X3180&gt;=14,X3180&lt;22),"B","C"))</f>
        <v>B</v>
      </c>
      <c r="X3180" s="18" t="n">
        <f aca="false">HOUR(H3180)</f>
        <v>15</v>
      </c>
      <c r="Y3180" s="18" t="n">
        <f aca="false">ROUND((I3180-H3180)*1440,0)</f>
        <v>29</v>
      </c>
      <c r="Z3180" s="18" t="n">
        <f aca="false">ROUND((J3180-I3180)*1440,0)</f>
        <v>16</v>
      </c>
      <c r="AA3180" s="18" t="n">
        <f aca="false">ROUND((K3180-J3180)*1440,0)</f>
        <v>30</v>
      </c>
      <c r="AB3180" s="18" t="n">
        <f aca="false">ROUND((L3180-K3180)*1440,0)</f>
        <v>13</v>
      </c>
      <c r="AC3180" s="18" t="n">
        <f aca="false">ROUND((M3180-L3180)*1440,0)</f>
        <v>47</v>
      </c>
      <c r="AD3180" s="18" t="n">
        <f aca="false">IF(N3180="","",ROUND((N3180-M3180)*1440,0))</f>
        <v>10</v>
      </c>
      <c r="AE3180" s="18" t="n">
        <f aca="false">IF(O3180="","",ROUND((O3180-N3180)*1440,0))</f>
        <v>34</v>
      </c>
      <c r="AF3180" s="18" t="n">
        <f aca="false">IF(P3180="","",ROUND((P3180-O3180)*1440,0))</f>
        <v>26</v>
      </c>
      <c r="AG3180" s="18" t="n">
        <f aca="false">IF(Q3180="","",ROUND((Q3180-P3180)*1440,0))</f>
        <v>22</v>
      </c>
      <c r="AH3180" s="18" t="n">
        <f aca="false">IF(Q3180="","",ROUND((Q3180-H3180)*1440,0))</f>
        <v>227</v>
      </c>
      <c r="AI3180" s="19" t="n">
        <f aca="false">ROUND(IF(O3180="",Assumptions!$B$25-K3180,O3180-K3180)*24,1)</f>
        <v>1.7</v>
      </c>
      <c r="AJ3180" s="20" t="n">
        <f aca="false">ROUND(MAX(N(Y3180)/Assumptions!$C$5, N(Z3180)/Assumptions!$C$6, N(AA3180)/Assumptions!$C$7, N(AB3180)/Assumptions!$C$8, N(AC3180)/Assumptions!$C$9, N(AD3180)/Assumptions!$C$10, N(AE3180)/Assumptions!$C$11, N(AF3180)/Assumptions!$C$12, N(AG3180)/Assumptions!$C$13),3)</f>
        <v>1.3</v>
      </c>
      <c r="AK3180" s="0" t="str">
        <f aca="false">IF(OR(U3180="Pending",U3180="On Hold"),"Open GRN (awaiting)",IF(AJ3180&lt;=1,"Within SLA",IF(ROUND(N(Y3180)/Assumptions!$C$5,3)=AJ3180,"Gate Wait",IF(ROUND(N(Z3180)/Assumptions!$C$6,3)=AJ3180,"Dock Wait",IF(ROUND(N(AA3180)/Assumptions!$C$7,3)=AJ3180,"Unloading",IF(ROUND(N(AB3180)/Assumptions!$C$8,3)=AJ3180,"Unload-to-QC Wait",IF(ROUND(N(AC3180)/Assumptions!$C$9,3)=AJ3180,"QC",IF(ROUND(N(AD3180)/Assumptions!$C$10,3)=AJ3180,"QC-to-GRN Wait",IF(ROUND(N(AE3180)/Assumptions!$C$11,3)=AJ3180,"GRN Processing",IF(ROUND(N(AF3180)/Assumptions!$C$12,3)=AJ3180,"GRN-to-Putaway Wait",IF(ROUND(N(AG3180)/Assumptions!$C$13,3)=AJ3180,"Putaway","Within SLA")))))))))))</f>
        <v>GRN-to-Putaway Wait</v>
      </c>
    </row>
    <row r="3181" customFormat="false" ht="15" hidden="false" customHeight="false" outlineLevel="0" collapsed="false">
      <c r="A3181" s="0" t="s">
        <v>8990</v>
      </c>
      <c r="B3181" s="0" t="s">
        <v>8991</v>
      </c>
      <c r="C3181" s="0" t="s">
        <v>175</v>
      </c>
      <c r="D3181" s="0" t="s">
        <v>119</v>
      </c>
      <c r="E3181" s="0" t="s">
        <v>1457</v>
      </c>
      <c r="F3181" s="0" t="s">
        <v>177</v>
      </c>
      <c r="G3181" s="0" t="s">
        <v>129</v>
      </c>
      <c r="H3181" s="17" t="n">
        <v>46280.6729166667</v>
      </c>
      <c r="I3181" s="17" t="n">
        <v>46280.7041666667</v>
      </c>
      <c r="J3181" s="17" t="n">
        <v>46280.7104166667</v>
      </c>
      <c r="K3181" s="17" t="n">
        <v>46280.7333333333</v>
      </c>
      <c r="L3181" s="17" t="n">
        <v>46280.7409722222</v>
      </c>
      <c r="M3181" s="17" t="n">
        <v>46280.7715277778</v>
      </c>
      <c r="N3181" s="17" t="n">
        <v>46280.7916666667</v>
      </c>
      <c r="O3181" s="17" t="n">
        <v>46280.9333333333</v>
      </c>
      <c r="P3181" s="17" t="n">
        <v>46280.9604166667</v>
      </c>
      <c r="Q3181" s="17" t="n">
        <v>46280.9791666667</v>
      </c>
      <c r="R3181" s="0" t="n">
        <v>539</v>
      </c>
      <c r="S3181" s="0" t="n">
        <v>0</v>
      </c>
      <c r="T3181" s="0" t="n">
        <v>0</v>
      </c>
      <c r="U3181" s="18" t="s">
        <v>130</v>
      </c>
      <c r="V3181" s="18" t="s">
        <v>131</v>
      </c>
      <c r="W3181" s="0" t="str">
        <f aca="false">IF(AND(X3181&gt;=6,X3181&lt;14),"A",IF(AND(X3181&gt;=14,X3181&lt;22),"B","C"))</f>
        <v>B</v>
      </c>
      <c r="X3181" s="18" t="n">
        <f aca="false">HOUR(H3181)</f>
        <v>16</v>
      </c>
      <c r="Y3181" s="18" t="n">
        <f aca="false">ROUND((I3181-H3181)*1440,0)</f>
        <v>45</v>
      </c>
      <c r="Z3181" s="18" t="n">
        <f aca="false">ROUND((J3181-I3181)*1440,0)</f>
        <v>9</v>
      </c>
      <c r="AA3181" s="18" t="n">
        <f aca="false">ROUND((K3181-J3181)*1440,0)</f>
        <v>33</v>
      </c>
      <c r="AB3181" s="18" t="n">
        <f aca="false">ROUND((L3181-K3181)*1440,0)</f>
        <v>11</v>
      </c>
      <c r="AC3181" s="18" t="n">
        <f aca="false">ROUND((M3181-L3181)*1440,0)</f>
        <v>44</v>
      </c>
      <c r="AD3181" s="18" t="n">
        <f aca="false">IF(N3181="","",ROUND((N3181-M3181)*1440,0))</f>
        <v>29</v>
      </c>
      <c r="AE3181" s="18" t="n">
        <f aca="false">IF(O3181="","",ROUND((O3181-N3181)*1440,0))</f>
        <v>204</v>
      </c>
      <c r="AF3181" s="18" t="n">
        <f aca="false">IF(P3181="","",ROUND((P3181-O3181)*1440,0))</f>
        <v>39</v>
      </c>
      <c r="AG3181" s="18" t="n">
        <f aca="false">IF(Q3181="","",ROUND((Q3181-P3181)*1440,0))</f>
        <v>27</v>
      </c>
      <c r="AH3181" s="18" t="n">
        <f aca="false">IF(Q3181="","",ROUND((Q3181-H3181)*1440,0))</f>
        <v>441</v>
      </c>
      <c r="AI3181" s="19" t="n">
        <f aca="false">ROUND(IF(O3181="",Assumptions!$B$25-K3181,O3181-K3181)*24,1)</f>
        <v>4.8</v>
      </c>
      <c r="AJ3181" s="20" t="n">
        <f aca="false">ROUND(MAX(N(Y3181)/Assumptions!$C$5, N(Z3181)/Assumptions!$C$6, N(AA3181)/Assumptions!$C$7, N(AB3181)/Assumptions!$C$8, N(AC3181)/Assumptions!$C$9, N(AD3181)/Assumptions!$C$10, N(AE3181)/Assumptions!$C$11, N(AF3181)/Assumptions!$C$12, N(AG3181)/Assumptions!$C$13),3)</f>
        <v>4.533</v>
      </c>
      <c r="AK3181" s="0" t="str">
        <f aca="false">IF(OR(U3181="Pending",U3181="On Hold"),"Open GRN (awaiting)",IF(AJ3181&lt;=1,"Within SLA",IF(ROUND(N(Y3181)/Assumptions!$C$5,3)=AJ3181,"Gate Wait",IF(ROUND(N(Z3181)/Assumptions!$C$6,3)=AJ3181,"Dock Wait",IF(ROUND(N(AA3181)/Assumptions!$C$7,3)=AJ3181,"Unloading",IF(ROUND(N(AB3181)/Assumptions!$C$8,3)=AJ3181,"Unload-to-QC Wait",IF(ROUND(N(AC3181)/Assumptions!$C$9,3)=AJ3181,"QC",IF(ROUND(N(AD3181)/Assumptions!$C$10,3)=AJ3181,"QC-to-GRN Wait",IF(ROUND(N(AE3181)/Assumptions!$C$11,3)=AJ3181,"GRN Processing",IF(ROUND(N(AF3181)/Assumptions!$C$12,3)=AJ3181,"GRN-to-Putaway Wait",IF(ROUND(N(AG3181)/Assumptions!$C$13,3)=AJ3181,"Putaway","Within SLA")))))))))))</f>
        <v>GRN Processing</v>
      </c>
    </row>
    <row r="3182" customFormat="false" ht="15" hidden="false" customHeight="false" outlineLevel="0" collapsed="false">
      <c r="A3182" s="0" t="s">
        <v>8992</v>
      </c>
      <c r="B3182" s="0" t="s">
        <v>8993</v>
      </c>
      <c r="C3182" s="0" t="s">
        <v>118</v>
      </c>
      <c r="D3182" s="0" t="s">
        <v>147</v>
      </c>
      <c r="E3182" s="0" t="s">
        <v>8994</v>
      </c>
      <c r="F3182" s="0" t="s">
        <v>121</v>
      </c>
      <c r="G3182" s="0" t="s">
        <v>167</v>
      </c>
      <c r="H3182" s="17" t="n">
        <v>46280.7069444444</v>
      </c>
      <c r="I3182" s="17" t="n">
        <v>46280.7222222222</v>
      </c>
      <c r="J3182" s="17" t="n">
        <v>46280.7270833333</v>
      </c>
      <c r="K3182" s="17" t="n">
        <v>46280.7409722222</v>
      </c>
      <c r="L3182" s="17" t="n">
        <v>46280.7479166667</v>
      </c>
      <c r="M3182" s="17" t="n">
        <v>46280.7819444445</v>
      </c>
      <c r="N3182" s="17" t="n">
        <v>46280.8180555556</v>
      </c>
      <c r="O3182" s="17" t="n">
        <v>46280.9618055556</v>
      </c>
      <c r="P3182" s="17" t="n">
        <v>46280.9694444445</v>
      </c>
      <c r="Q3182" s="17" t="n">
        <v>46280.9805555556</v>
      </c>
      <c r="R3182" s="0" t="n">
        <v>174</v>
      </c>
      <c r="S3182" s="0" t="n">
        <v>0</v>
      </c>
      <c r="T3182" s="0" t="n">
        <v>0</v>
      </c>
      <c r="U3182" s="18" t="s">
        <v>130</v>
      </c>
      <c r="V3182" s="18" t="s">
        <v>156</v>
      </c>
      <c r="W3182" s="0" t="str">
        <f aca="false">IF(AND(X3182&gt;=6,X3182&lt;14),"A",IF(AND(X3182&gt;=14,X3182&lt;22),"B","C"))</f>
        <v>B</v>
      </c>
      <c r="X3182" s="18" t="n">
        <f aca="false">HOUR(H3182)</f>
        <v>16</v>
      </c>
      <c r="Y3182" s="18" t="n">
        <f aca="false">ROUND((I3182-H3182)*1440,0)</f>
        <v>22</v>
      </c>
      <c r="Z3182" s="18" t="n">
        <f aca="false">ROUND((J3182-I3182)*1440,0)</f>
        <v>7</v>
      </c>
      <c r="AA3182" s="18" t="n">
        <f aca="false">ROUND((K3182-J3182)*1440,0)</f>
        <v>20</v>
      </c>
      <c r="AB3182" s="18" t="n">
        <f aca="false">ROUND((L3182-K3182)*1440,0)</f>
        <v>10</v>
      </c>
      <c r="AC3182" s="18" t="n">
        <f aca="false">ROUND((M3182-L3182)*1440,0)</f>
        <v>49</v>
      </c>
      <c r="AD3182" s="18" t="n">
        <f aca="false">IF(N3182="","",ROUND((N3182-M3182)*1440,0))</f>
        <v>52</v>
      </c>
      <c r="AE3182" s="18" t="n">
        <f aca="false">IF(O3182="","",ROUND((O3182-N3182)*1440,0))</f>
        <v>207</v>
      </c>
      <c r="AF3182" s="18" t="n">
        <f aca="false">IF(P3182="","",ROUND((P3182-O3182)*1440,0))</f>
        <v>11</v>
      </c>
      <c r="AG3182" s="18" t="n">
        <f aca="false">IF(Q3182="","",ROUND((Q3182-P3182)*1440,0))</f>
        <v>16</v>
      </c>
      <c r="AH3182" s="18" t="n">
        <f aca="false">IF(Q3182="","",ROUND((Q3182-H3182)*1440,0))</f>
        <v>394</v>
      </c>
      <c r="AI3182" s="19" t="n">
        <f aca="false">ROUND(IF(O3182="",Assumptions!$B$25-K3182,O3182-K3182)*24,1)</f>
        <v>5.3</v>
      </c>
      <c r="AJ3182" s="20" t="n">
        <f aca="false">ROUND(MAX(N(Y3182)/Assumptions!$C$5, N(Z3182)/Assumptions!$C$6, N(AA3182)/Assumptions!$C$7, N(AB3182)/Assumptions!$C$8, N(AC3182)/Assumptions!$C$9, N(AD3182)/Assumptions!$C$10, N(AE3182)/Assumptions!$C$11, N(AF3182)/Assumptions!$C$12, N(AG3182)/Assumptions!$C$13),3)</f>
        <v>4.6</v>
      </c>
      <c r="AK3182" s="0" t="str">
        <f aca="false">IF(OR(U3182="Pending",U3182="On Hold"),"Open GRN (awaiting)",IF(AJ3182&lt;=1,"Within SLA",IF(ROUND(N(Y3182)/Assumptions!$C$5,3)=AJ3182,"Gate Wait",IF(ROUND(N(Z3182)/Assumptions!$C$6,3)=AJ3182,"Dock Wait",IF(ROUND(N(AA3182)/Assumptions!$C$7,3)=AJ3182,"Unloading",IF(ROUND(N(AB3182)/Assumptions!$C$8,3)=AJ3182,"Unload-to-QC Wait",IF(ROUND(N(AC3182)/Assumptions!$C$9,3)=AJ3182,"QC",IF(ROUND(N(AD3182)/Assumptions!$C$10,3)=AJ3182,"QC-to-GRN Wait",IF(ROUND(N(AE3182)/Assumptions!$C$11,3)=AJ3182,"GRN Processing",IF(ROUND(N(AF3182)/Assumptions!$C$12,3)=AJ3182,"GRN-to-Putaway Wait",IF(ROUND(N(AG3182)/Assumptions!$C$13,3)=AJ3182,"Putaway","Within SLA")))))))))))</f>
        <v>GRN Processing</v>
      </c>
    </row>
    <row r="3183" customFormat="false" ht="15" hidden="false" customHeight="false" outlineLevel="0" collapsed="false">
      <c r="A3183" s="0" t="s">
        <v>8995</v>
      </c>
      <c r="B3183" s="0" t="s">
        <v>8996</v>
      </c>
      <c r="C3183" s="0" t="s">
        <v>218</v>
      </c>
      <c r="D3183" s="0" t="s">
        <v>135</v>
      </c>
      <c r="E3183" s="0" t="s">
        <v>8997</v>
      </c>
      <c r="F3183" s="0" t="s">
        <v>137</v>
      </c>
      <c r="G3183" s="0" t="s">
        <v>178</v>
      </c>
      <c r="H3183" s="17" t="n">
        <v>46280.7375</v>
      </c>
      <c r="I3183" s="17" t="n">
        <v>46280.7479166667</v>
      </c>
      <c r="J3183" s="17" t="n">
        <v>46280.75625</v>
      </c>
      <c r="K3183" s="17" t="n">
        <v>46280.7875</v>
      </c>
      <c r="L3183" s="17" t="n">
        <v>46280.7958333333</v>
      </c>
      <c r="M3183" s="17" t="n">
        <v>46280.8097222222</v>
      </c>
      <c r="N3183" s="17" t="n">
        <v>46280.8555555556</v>
      </c>
      <c r="O3183" s="17" t="n">
        <v>46280.8881944444</v>
      </c>
      <c r="P3183" s="17" t="n">
        <v>46280.8979166667</v>
      </c>
      <c r="Q3183" s="17" t="n">
        <v>46280.9090277778</v>
      </c>
      <c r="R3183" s="0" t="n">
        <v>212</v>
      </c>
      <c r="S3183" s="0" t="n">
        <v>0</v>
      </c>
      <c r="T3183" s="0" t="n">
        <v>0</v>
      </c>
      <c r="U3183" s="18" t="s">
        <v>130</v>
      </c>
      <c r="V3183" s="18" t="s">
        <v>144</v>
      </c>
      <c r="W3183" s="0" t="str">
        <f aca="false">IF(AND(X3183&gt;=6,X3183&lt;14),"A",IF(AND(X3183&gt;=14,X3183&lt;22),"B","C"))</f>
        <v>B</v>
      </c>
      <c r="X3183" s="18" t="n">
        <f aca="false">HOUR(H3183)</f>
        <v>17</v>
      </c>
      <c r="Y3183" s="18" t="n">
        <f aca="false">ROUND((I3183-H3183)*1440,0)</f>
        <v>15</v>
      </c>
      <c r="Z3183" s="18" t="n">
        <f aca="false">ROUND((J3183-I3183)*1440,0)</f>
        <v>12</v>
      </c>
      <c r="AA3183" s="18" t="n">
        <f aca="false">ROUND((K3183-J3183)*1440,0)</f>
        <v>45</v>
      </c>
      <c r="AB3183" s="18" t="n">
        <f aca="false">ROUND((L3183-K3183)*1440,0)</f>
        <v>12</v>
      </c>
      <c r="AC3183" s="18" t="n">
        <f aca="false">ROUND((M3183-L3183)*1440,0)</f>
        <v>20</v>
      </c>
      <c r="AD3183" s="18" t="n">
        <f aca="false">IF(N3183="","",ROUND((N3183-M3183)*1440,0))</f>
        <v>66</v>
      </c>
      <c r="AE3183" s="18" t="n">
        <f aca="false">IF(O3183="","",ROUND((O3183-N3183)*1440,0))</f>
        <v>47</v>
      </c>
      <c r="AF3183" s="18" t="n">
        <f aca="false">IF(P3183="","",ROUND((P3183-O3183)*1440,0))</f>
        <v>14</v>
      </c>
      <c r="AG3183" s="18" t="n">
        <f aca="false">IF(Q3183="","",ROUND((Q3183-P3183)*1440,0))</f>
        <v>16</v>
      </c>
      <c r="AH3183" s="18" t="n">
        <f aca="false">IF(Q3183="","",ROUND((Q3183-H3183)*1440,0))</f>
        <v>247</v>
      </c>
      <c r="AI3183" s="19" t="n">
        <f aca="false">ROUND(IF(O3183="",Assumptions!$B$25-K3183,O3183-K3183)*24,1)</f>
        <v>2.4</v>
      </c>
      <c r="AJ3183" s="20" t="n">
        <f aca="false">ROUND(MAX(N(Y3183)/Assumptions!$C$5, N(Z3183)/Assumptions!$C$6, N(AA3183)/Assumptions!$C$7, N(AB3183)/Assumptions!$C$8, N(AC3183)/Assumptions!$C$9, N(AD3183)/Assumptions!$C$10, N(AE3183)/Assumptions!$C$11, N(AF3183)/Assumptions!$C$12, N(AG3183)/Assumptions!$C$13),3)</f>
        <v>2.2</v>
      </c>
      <c r="AK3183" s="0" t="str">
        <f aca="false">IF(OR(U3183="Pending",U3183="On Hold"),"Open GRN (awaiting)",IF(AJ3183&lt;=1,"Within SLA",IF(ROUND(N(Y3183)/Assumptions!$C$5,3)=AJ3183,"Gate Wait",IF(ROUND(N(Z3183)/Assumptions!$C$6,3)=AJ3183,"Dock Wait",IF(ROUND(N(AA3183)/Assumptions!$C$7,3)=AJ3183,"Unloading",IF(ROUND(N(AB3183)/Assumptions!$C$8,3)=AJ3183,"Unload-to-QC Wait",IF(ROUND(N(AC3183)/Assumptions!$C$9,3)=AJ3183,"QC",IF(ROUND(N(AD3183)/Assumptions!$C$10,3)=AJ3183,"QC-to-GRN Wait",IF(ROUND(N(AE3183)/Assumptions!$C$11,3)=AJ3183,"GRN Processing",IF(ROUND(N(AF3183)/Assumptions!$C$12,3)=AJ3183,"GRN-to-Putaway Wait",IF(ROUND(N(AG3183)/Assumptions!$C$13,3)=AJ3183,"Putaway","Within SLA")))))))))))</f>
        <v>QC-to-GRN Wait</v>
      </c>
    </row>
    <row r="3184" customFormat="false" ht="15" hidden="false" customHeight="false" outlineLevel="0" collapsed="false">
      <c r="A3184" s="0" t="s">
        <v>8998</v>
      </c>
      <c r="B3184" s="0" t="s">
        <v>8999</v>
      </c>
      <c r="C3184" s="0" t="s">
        <v>175</v>
      </c>
      <c r="D3184" s="0" t="s">
        <v>147</v>
      </c>
      <c r="E3184" s="0" t="s">
        <v>9000</v>
      </c>
      <c r="F3184" s="0" t="s">
        <v>177</v>
      </c>
      <c r="G3184" s="0" t="s">
        <v>167</v>
      </c>
      <c r="H3184" s="17" t="n">
        <v>46280.7666666667</v>
      </c>
      <c r="I3184" s="17" t="n">
        <v>46280.7715277778</v>
      </c>
      <c r="J3184" s="17" t="n">
        <v>46280.7784722222</v>
      </c>
      <c r="K3184" s="17" t="n">
        <v>46280.7986111111</v>
      </c>
      <c r="L3184" s="17" t="n">
        <v>46280.8097222222</v>
      </c>
      <c r="M3184" s="17" t="n">
        <v>46280.8201388889</v>
      </c>
      <c r="N3184" s="17" t="n">
        <v>46280.8298611111</v>
      </c>
      <c r="O3184" s="17" t="n">
        <v>46280.8673611111</v>
      </c>
      <c r="P3184" s="17" t="n">
        <v>46280.8875</v>
      </c>
      <c r="Q3184" s="17" t="n">
        <v>46280.9090277778</v>
      </c>
      <c r="R3184" s="0" t="n">
        <v>441</v>
      </c>
      <c r="S3184" s="0" t="n">
        <v>0</v>
      </c>
      <c r="T3184" s="0" t="n">
        <v>0</v>
      </c>
      <c r="U3184" s="18" t="s">
        <v>130</v>
      </c>
      <c r="V3184" s="18" t="s">
        <v>144</v>
      </c>
      <c r="W3184" s="0" t="str">
        <f aca="false">IF(AND(X3184&gt;=6,X3184&lt;14),"A",IF(AND(X3184&gt;=14,X3184&lt;22),"B","C"))</f>
        <v>B</v>
      </c>
      <c r="X3184" s="18" t="n">
        <f aca="false">HOUR(H3184)</f>
        <v>18</v>
      </c>
      <c r="Y3184" s="18" t="n">
        <f aca="false">ROUND((I3184-H3184)*1440,0)</f>
        <v>7</v>
      </c>
      <c r="Z3184" s="18" t="n">
        <f aca="false">ROUND((J3184-I3184)*1440,0)</f>
        <v>10</v>
      </c>
      <c r="AA3184" s="18" t="n">
        <f aca="false">ROUND((K3184-J3184)*1440,0)</f>
        <v>29</v>
      </c>
      <c r="AB3184" s="18" t="n">
        <f aca="false">ROUND((L3184-K3184)*1440,0)</f>
        <v>16</v>
      </c>
      <c r="AC3184" s="18" t="n">
        <f aca="false">ROUND((M3184-L3184)*1440,0)</f>
        <v>15</v>
      </c>
      <c r="AD3184" s="18" t="n">
        <f aca="false">IF(N3184="","",ROUND((N3184-M3184)*1440,0))</f>
        <v>14</v>
      </c>
      <c r="AE3184" s="18" t="n">
        <f aca="false">IF(O3184="","",ROUND((O3184-N3184)*1440,0))</f>
        <v>54</v>
      </c>
      <c r="AF3184" s="18" t="n">
        <f aca="false">IF(P3184="","",ROUND((P3184-O3184)*1440,0))</f>
        <v>29</v>
      </c>
      <c r="AG3184" s="18" t="n">
        <f aca="false">IF(Q3184="","",ROUND((Q3184-P3184)*1440,0))</f>
        <v>31</v>
      </c>
      <c r="AH3184" s="18" t="n">
        <f aca="false">IF(Q3184="","",ROUND((Q3184-H3184)*1440,0))</f>
        <v>205</v>
      </c>
      <c r="AI3184" s="19" t="n">
        <f aca="false">ROUND(IF(O3184="",Assumptions!$B$25-K3184,O3184-K3184)*24,1)</f>
        <v>1.7</v>
      </c>
      <c r="AJ3184" s="20" t="n">
        <f aca="false">ROUND(MAX(N(Y3184)/Assumptions!$C$5, N(Z3184)/Assumptions!$C$6, N(AA3184)/Assumptions!$C$7, N(AB3184)/Assumptions!$C$8, N(AC3184)/Assumptions!$C$9, N(AD3184)/Assumptions!$C$10, N(AE3184)/Assumptions!$C$11, N(AF3184)/Assumptions!$C$12, N(AG3184)/Assumptions!$C$13),3)</f>
        <v>1.45</v>
      </c>
      <c r="AK3184" s="0" t="str">
        <f aca="false">IF(OR(U3184="Pending",U3184="On Hold"),"Open GRN (awaiting)",IF(AJ3184&lt;=1,"Within SLA",IF(ROUND(N(Y3184)/Assumptions!$C$5,3)=AJ3184,"Gate Wait",IF(ROUND(N(Z3184)/Assumptions!$C$6,3)=AJ3184,"Dock Wait",IF(ROUND(N(AA3184)/Assumptions!$C$7,3)=AJ3184,"Unloading",IF(ROUND(N(AB3184)/Assumptions!$C$8,3)=AJ3184,"Unload-to-QC Wait",IF(ROUND(N(AC3184)/Assumptions!$C$9,3)=AJ3184,"QC",IF(ROUND(N(AD3184)/Assumptions!$C$10,3)=AJ3184,"QC-to-GRN Wait",IF(ROUND(N(AE3184)/Assumptions!$C$11,3)=AJ3184,"GRN Processing",IF(ROUND(N(AF3184)/Assumptions!$C$12,3)=AJ3184,"GRN-to-Putaway Wait",IF(ROUND(N(AG3184)/Assumptions!$C$13,3)=AJ3184,"Putaway","Within SLA")))))))))))</f>
        <v>GRN-to-Putaway Wait</v>
      </c>
    </row>
    <row r="3185" customFormat="false" ht="15" hidden="false" customHeight="false" outlineLevel="0" collapsed="false">
      <c r="A3185" s="0" t="s">
        <v>9001</v>
      </c>
      <c r="B3185" s="0" t="s">
        <v>9002</v>
      </c>
      <c r="C3185" s="0" t="s">
        <v>118</v>
      </c>
      <c r="D3185" s="0" t="s">
        <v>147</v>
      </c>
      <c r="E3185" s="0" t="s">
        <v>9003</v>
      </c>
      <c r="F3185" s="0" t="s">
        <v>121</v>
      </c>
      <c r="G3185" s="0" t="s">
        <v>150</v>
      </c>
      <c r="H3185" s="17" t="n">
        <v>46280.7722222222</v>
      </c>
      <c r="I3185" s="17" t="n">
        <v>46280.7791666667</v>
      </c>
      <c r="J3185" s="17" t="n">
        <v>46280.7826388889</v>
      </c>
      <c r="K3185" s="17" t="n">
        <v>46280.7986111111</v>
      </c>
      <c r="L3185" s="17" t="n">
        <v>46280.8034722222</v>
      </c>
      <c r="M3185" s="17" t="n">
        <v>46280.8326388889</v>
      </c>
      <c r="N3185" s="17"/>
      <c r="O3185" s="17"/>
      <c r="P3185" s="17"/>
      <c r="Q3185" s="17"/>
      <c r="R3185" s="0" t="n">
        <v>557</v>
      </c>
      <c r="S3185" s="0" t="n">
        <v>0</v>
      </c>
      <c r="T3185" s="0" t="n">
        <v>0</v>
      </c>
      <c r="U3185" s="18" t="s">
        <v>8544</v>
      </c>
      <c r="V3185" s="18" t="s">
        <v>82</v>
      </c>
      <c r="W3185" s="0" t="str">
        <f aca="false">IF(AND(X3185&gt;=6,X3185&lt;14),"A",IF(AND(X3185&gt;=14,X3185&lt;22),"B","C"))</f>
        <v>B</v>
      </c>
      <c r="X3185" s="18" t="n">
        <f aca="false">HOUR(H3185)</f>
        <v>18</v>
      </c>
      <c r="Y3185" s="18" t="n">
        <f aca="false">ROUND((I3185-H3185)*1440,0)</f>
        <v>10</v>
      </c>
      <c r="Z3185" s="18" t="n">
        <f aca="false">ROUND((J3185-I3185)*1440,0)</f>
        <v>5</v>
      </c>
      <c r="AA3185" s="18" t="n">
        <f aca="false">ROUND((K3185-J3185)*1440,0)</f>
        <v>23</v>
      </c>
      <c r="AB3185" s="18" t="n">
        <f aca="false">ROUND((L3185-K3185)*1440,0)</f>
        <v>7</v>
      </c>
      <c r="AC3185" s="18" t="n">
        <f aca="false">ROUND((M3185-L3185)*1440,0)</f>
        <v>42</v>
      </c>
      <c r="AD3185" s="0" t="str">
        <f aca="false">IF(N3185="","",ROUND((N3185-M3185)*1440,0))</f>
        <v/>
      </c>
      <c r="AE3185" s="0" t="str">
        <f aca="false">IF(O3185="","",ROUND((O3185-N3185)*1440,0))</f>
        <v/>
      </c>
      <c r="AF3185" s="0" t="str">
        <f aca="false">IF(P3185="","",ROUND((P3185-O3185)*1440,0))</f>
        <v/>
      </c>
      <c r="AG3185" s="0" t="str">
        <f aca="false">IF(Q3185="","",ROUND((Q3185-P3185)*1440,0))</f>
        <v/>
      </c>
      <c r="AH3185" s="0" t="str">
        <f aca="false">IF(Q3185="","",ROUND((Q3185-H3185)*1440,0))</f>
        <v/>
      </c>
      <c r="AI3185" s="19" t="n">
        <f aca="false">ROUND(IF(O3185="",Assumptions!$B$25-K3185,O3185-K3185)*24,1)</f>
        <v>396.8</v>
      </c>
      <c r="AJ3185" s="20" t="n">
        <f aca="false">ROUND(MAX(N(Y3185)/Assumptions!$C$5, N(Z3185)/Assumptions!$C$6, N(AA3185)/Assumptions!$C$7, N(AB3185)/Assumptions!$C$8, N(AC3185)/Assumptions!$C$9, N(AD3185)/Assumptions!$C$10, N(AE3185)/Assumptions!$C$11, N(AF3185)/Assumptions!$C$12, N(AG3185)/Assumptions!$C$13),3)</f>
        <v>0.933</v>
      </c>
      <c r="AK3185" s="0" t="str">
        <f aca="false">IF(OR(U3185="Pending",U3185="On Hold"),"Open GRN (awaiting)",IF(AJ3185&lt;=1,"Within SLA",IF(ROUND(N(Y3185)/Assumptions!$C$5,3)=AJ3185,"Gate Wait",IF(ROUND(N(Z3185)/Assumptions!$C$6,3)=AJ3185,"Dock Wait",IF(ROUND(N(AA3185)/Assumptions!$C$7,3)=AJ3185,"Unloading",IF(ROUND(N(AB3185)/Assumptions!$C$8,3)=AJ3185,"Unload-to-QC Wait",IF(ROUND(N(AC3185)/Assumptions!$C$9,3)=AJ3185,"QC",IF(ROUND(N(AD3185)/Assumptions!$C$10,3)=AJ3185,"QC-to-GRN Wait",IF(ROUND(N(AE3185)/Assumptions!$C$11,3)=AJ3185,"GRN Processing",IF(ROUND(N(AF3185)/Assumptions!$C$12,3)=AJ3185,"GRN-to-Putaway Wait",IF(ROUND(N(AG3185)/Assumptions!$C$13,3)=AJ3185,"Putaway","Within SLA")))))))))))</f>
        <v>Open GRN (awaiting)</v>
      </c>
    </row>
    <row r="3186" customFormat="false" ht="15" hidden="false" customHeight="false" outlineLevel="0" collapsed="false">
      <c r="A3186" s="0" t="s">
        <v>9004</v>
      </c>
      <c r="B3186" s="0" t="s">
        <v>9005</v>
      </c>
      <c r="C3186" s="0" t="s">
        <v>175</v>
      </c>
      <c r="D3186" s="0" t="s">
        <v>119</v>
      </c>
      <c r="E3186" s="0" t="s">
        <v>9006</v>
      </c>
      <c r="F3186" s="0" t="s">
        <v>177</v>
      </c>
      <c r="G3186" s="0" t="s">
        <v>122</v>
      </c>
      <c r="H3186" s="17" t="n">
        <v>46280.8541666667</v>
      </c>
      <c r="I3186" s="17" t="n">
        <v>46280.8611111111</v>
      </c>
      <c r="J3186" s="17" t="n">
        <v>46280.8715277778</v>
      </c>
      <c r="K3186" s="17" t="n">
        <v>46280.8944444444</v>
      </c>
      <c r="L3186" s="17" t="n">
        <v>46280.8993055556</v>
      </c>
      <c r="M3186" s="17" t="n">
        <v>46280.9083333333</v>
      </c>
      <c r="N3186" s="17" t="n">
        <v>46280.9298611111</v>
      </c>
      <c r="O3186" s="17" t="n">
        <v>46281.0048611111</v>
      </c>
      <c r="P3186" s="17" t="n">
        <v>46281.0131944444</v>
      </c>
      <c r="Q3186" s="17" t="n">
        <v>46281.0215277778</v>
      </c>
      <c r="R3186" s="0" t="n">
        <v>471</v>
      </c>
      <c r="S3186" s="0" t="n">
        <v>0</v>
      </c>
      <c r="T3186" s="0" t="n">
        <v>4</v>
      </c>
      <c r="U3186" s="18" t="s">
        <v>123</v>
      </c>
      <c r="V3186" s="18" t="s">
        <v>144</v>
      </c>
      <c r="W3186" s="0" t="str">
        <f aca="false">IF(AND(X3186&gt;=6,X3186&lt;14),"A",IF(AND(X3186&gt;=14,X3186&lt;22),"B","C"))</f>
        <v>B</v>
      </c>
      <c r="X3186" s="18" t="n">
        <f aca="false">HOUR(H3186)</f>
        <v>20</v>
      </c>
      <c r="Y3186" s="18" t="n">
        <f aca="false">ROUND((I3186-H3186)*1440,0)</f>
        <v>10</v>
      </c>
      <c r="Z3186" s="18" t="n">
        <f aca="false">ROUND((J3186-I3186)*1440,0)</f>
        <v>15</v>
      </c>
      <c r="AA3186" s="18" t="n">
        <f aca="false">ROUND((K3186-J3186)*1440,0)</f>
        <v>33</v>
      </c>
      <c r="AB3186" s="18" t="n">
        <f aca="false">ROUND((L3186-K3186)*1440,0)</f>
        <v>7</v>
      </c>
      <c r="AC3186" s="18" t="n">
        <f aca="false">ROUND((M3186-L3186)*1440,0)</f>
        <v>13</v>
      </c>
      <c r="AD3186" s="18" t="n">
        <f aca="false">IF(N3186="","",ROUND((N3186-M3186)*1440,0))</f>
        <v>31</v>
      </c>
      <c r="AE3186" s="18" t="n">
        <f aca="false">IF(O3186="","",ROUND((O3186-N3186)*1440,0))</f>
        <v>108</v>
      </c>
      <c r="AF3186" s="18" t="n">
        <f aca="false">IF(P3186="","",ROUND((P3186-O3186)*1440,0))</f>
        <v>12</v>
      </c>
      <c r="AG3186" s="18" t="n">
        <f aca="false">IF(Q3186="","",ROUND((Q3186-P3186)*1440,0))</f>
        <v>12</v>
      </c>
      <c r="AH3186" s="18" t="n">
        <f aca="false">IF(Q3186="","",ROUND((Q3186-H3186)*1440,0))</f>
        <v>241</v>
      </c>
      <c r="AI3186" s="19" t="n">
        <f aca="false">ROUND(IF(O3186="",Assumptions!$B$25-K3186,O3186-K3186)*24,1)</f>
        <v>2.7</v>
      </c>
      <c r="AJ3186" s="20" t="n">
        <f aca="false">ROUND(MAX(N(Y3186)/Assumptions!$C$5, N(Z3186)/Assumptions!$C$6, N(AA3186)/Assumptions!$C$7, N(AB3186)/Assumptions!$C$8, N(AC3186)/Assumptions!$C$9, N(AD3186)/Assumptions!$C$10, N(AE3186)/Assumptions!$C$11, N(AF3186)/Assumptions!$C$12, N(AG3186)/Assumptions!$C$13),3)</f>
        <v>2.4</v>
      </c>
      <c r="AK3186" s="0" t="str">
        <f aca="false">IF(OR(U3186="Pending",U3186="On Hold"),"Open GRN (awaiting)",IF(AJ3186&lt;=1,"Within SLA",IF(ROUND(N(Y3186)/Assumptions!$C$5,3)=AJ3186,"Gate Wait",IF(ROUND(N(Z3186)/Assumptions!$C$6,3)=AJ3186,"Dock Wait",IF(ROUND(N(AA3186)/Assumptions!$C$7,3)=AJ3186,"Unloading",IF(ROUND(N(AB3186)/Assumptions!$C$8,3)=AJ3186,"Unload-to-QC Wait",IF(ROUND(N(AC3186)/Assumptions!$C$9,3)=AJ3186,"QC",IF(ROUND(N(AD3186)/Assumptions!$C$10,3)=AJ3186,"QC-to-GRN Wait",IF(ROUND(N(AE3186)/Assumptions!$C$11,3)=AJ3186,"GRN Processing",IF(ROUND(N(AF3186)/Assumptions!$C$12,3)=AJ3186,"GRN-to-Putaway Wait",IF(ROUND(N(AG3186)/Assumptions!$C$13,3)=AJ3186,"Putaway","Within SLA")))))))))))</f>
        <v>GRN Processing</v>
      </c>
    </row>
    <row r="3187" customFormat="false" ht="15" hidden="false" customHeight="false" outlineLevel="0" collapsed="false">
      <c r="A3187" s="0" t="s">
        <v>9007</v>
      </c>
      <c r="B3187" s="0" t="s">
        <v>9008</v>
      </c>
      <c r="C3187" s="0" t="s">
        <v>252</v>
      </c>
      <c r="D3187" s="0" t="s">
        <v>147</v>
      </c>
      <c r="E3187" s="0" t="s">
        <v>9009</v>
      </c>
      <c r="F3187" s="0" t="s">
        <v>155</v>
      </c>
      <c r="G3187" s="0" t="s">
        <v>167</v>
      </c>
      <c r="H3187" s="17" t="n">
        <v>46280.875</v>
      </c>
      <c r="I3187" s="17" t="n">
        <v>46280.8833333333</v>
      </c>
      <c r="J3187" s="17" t="n">
        <v>46280.8854166667</v>
      </c>
      <c r="K3187" s="17" t="n">
        <v>46280.9381944445</v>
      </c>
      <c r="L3187" s="17" t="n">
        <v>46280.94375</v>
      </c>
      <c r="M3187" s="17" t="n">
        <v>46280.9951388889</v>
      </c>
      <c r="N3187" s="17" t="n">
        <v>46281.0541666667</v>
      </c>
      <c r="O3187" s="17" t="n">
        <v>46281.0694444445</v>
      </c>
      <c r="P3187" s="17" t="n">
        <v>46281.0854166667</v>
      </c>
      <c r="Q3187" s="17" t="n">
        <v>46281.1104166667</v>
      </c>
      <c r="R3187" s="0" t="n">
        <v>783</v>
      </c>
      <c r="S3187" s="0" t="n">
        <v>0</v>
      </c>
      <c r="T3187" s="0" t="n">
        <v>0</v>
      </c>
      <c r="U3187" s="18" t="s">
        <v>130</v>
      </c>
      <c r="V3187" s="18" t="s">
        <v>144</v>
      </c>
      <c r="W3187" s="0" t="str">
        <f aca="false">IF(AND(X3187&gt;=6,X3187&lt;14),"A",IF(AND(X3187&gt;=14,X3187&lt;22),"B","C"))</f>
        <v>B</v>
      </c>
      <c r="X3187" s="18" t="n">
        <f aca="false">HOUR(H3187)</f>
        <v>21</v>
      </c>
      <c r="Y3187" s="18" t="n">
        <f aca="false">ROUND((I3187-H3187)*1440,0)</f>
        <v>12</v>
      </c>
      <c r="Z3187" s="18" t="n">
        <f aca="false">ROUND((J3187-I3187)*1440,0)</f>
        <v>3</v>
      </c>
      <c r="AA3187" s="18" t="n">
        <f aca="false">ROUND((K3187-J3187)*1440,0)</f>
        <v>76</v>
      </c>
      <c r="AB3187" s="18" t="n">
        <f aca="false">ROUND((L3187-K3187)*1440,0)</f>
        <v>8</v>
      </c>
      <c r="AC3187" s="18" t="n">
        <f aca="false">ROUND((M3187-L3187)*1440,0)</f>
        <v>74</v>
      </c>
      <c r="AD3187" s="18" t="n">
        <f aca="false">IF(N3187="","",ROUND((N3187-M3187)*1440,0))</f>
        <v>85</v>
      </c>
      <c r="AE3187" s="18" t="n">
        <f aca="false">IF(O3187="","",ROUND((O3187-N3187)*1440,0))</f>
        <v>22</v>
      </c>
      <c r="AF3187" s="18" t="n">
        <f aca="false">IF(P3187="","",ROUND((P3187-O3187)*1440,0))</f>
        <v>23</v>
      </c>
      <c r="AG3187" s="18" t="n">
        <f aca="false">IF(Q3187="","",ROUND((Q3187-P3187)*1440,0))</f>
        <v>36</v>
      </c>
      <c r="AH3187" s="18" t="n">
        <f aca="false">IF(Q3187="","",ROUND((Q3187-H3187)*1440,0))</f>
        <v>339</v>
      </c>
      <c r="AI3187" s="19" t="n">
        <f aca="false">ROUND(IF(O3187="",Assumptions!$B$25-K3187,O3187-K3187)*24,1)</f>
        <v>3.2</v>
      </c>
      <c r="AJ3187" s="20" t="n">
        <f aca="false">ROUND(MAX(N(Y3187)/Assumptions!$C$5, N(Z3187)/Assumptions!$C$6, N(AA3187)/Assumptions!$C$7, N(AB3187)/Assumptions!$C$8, N(AC3187)/Assumptions!$C$9, N(AD3187)/Assumptions!$C$10, N(AE3187)/Assumptions!$C$11, N(AF3187)/Assumptions!$C$12, N(AG3187)/Assumptions!$C$13),3)</f>
        <v>2.833</v>
      </c>
      <c r="AK3187" s="0" t="str">
        <f aca="false">IF(OR(U3187="Pending",U3187="On Hold"),"Open GRN (awaiting)",IF(AJ3187&lt;=1,"Within SLA",IF(ROUND(N(Y3187)/Assumptions!$C$5,3)=AJ3187,"Gate Wait",IF(ROUND(N(Z3187)/Assumptions!$C$6,3)=AJ3187,"Dock Wait",IF(ROUND(N(AA3187)/Assumptions!$C$7,3)=AJ3187,"Unloading",IF(ROUND(N(AB3187)/Assumptions!$C$8,3)=AJ3187,"Unload-to-QC Wait",IF(ROUND(N(AC3187)/Assumptions!$C$9,3)=AJ3187,"QC",IF(ROUND(N(AD3187)/Assumptions!$C$10,3)=AJ3187,"QC-to-GRN Wait",IF(ROUND(N(AE3187)/Assumptions!$C$11,3)=AJ3187,"GRN Processing",IF(ROUND(N(AF3187)/Assumptions!$C$12,3)=AJ3187,"GRN-to-Putaway Wait",IF(ROUND(N(AG3187)/Assumptions!$C$13,3)=AJ3187,"Putaway","Within SLA")))))))))))</f>
        <v>QC-to-GRN Wait</v>
      </c>
    </row>
    <row r="3188" customFormat="false" ht="15" hidden="false" customHeight="false" outlineLevel="0" collapsed="false">
      <c r="A3188" s="0" t="s">
        <v>9010</v>
      </c>
      <c r="B3188" s="0" t="s">
        <v>9011</v>
      </c>
      <c r="C3188" s="0" t="s">
        <v>134</v>
      </c>
      <c r="D3188" s="0" t="s">
        <v>135</v>
      </c>
      <c r="E3188" s="0" t="s">
        <v>7696</v>
      </c>
      <c r="F3188" s="0" t="s">
        <v>149</v>
      </c>
      <c r="G3188" s="0" t="s">
        <v>178</v>
      </c>
      <c r="H3188" s="17" t="n">
        <v>46280.8958333333</v>
      </c>
      <c r="I3188" s="17" t="n">
        <v>46280.9048611111</v>
      </c>
      <c r="J3188" s="17" t="n">
        <v>46280.9083333333</v>
      </c>
      <c r="K3188" s="17" t="n">
        <v>46280.9291666667</v>
      </c>
      <c r="L3188" s="17" t="n">
        <v>46280.9388888889</v>
      </c>
      <c r="M3188" s="17" t="n">
        <v>46280.95625</v>
      </c>
      <c r="N3188" s="17" t="n">
        <v>46281.03125</v>
      </c>
      <c r="O3188" s="17" t="n">
        <v>46281.2243055556</v>
      </c>
      <c r="P3188" s="17" t="n">
        <v>46281.2326388889</v>
      </c>
      <c r="Q3188" s="17" t="n">
        <v>46281.2458333333</v>
      </c>
      <c r="R3188" s="0" t="n">
        <v>281</v>
      </c>
      <c r="S3188" s="0" t="n">
        <v>0</v>
      </c>
      <c r="T3188" s="0" t="n">
        <v>0</v>
      </c>
      <c r="U3188" s="18" t="s">
        <v>130</v>
      </c>
      <c r="V3188" s="18" t="s">
        <v>144</v>
      </c>
      <c r="W3188" s="0" t="str">
        <f aca="false">IF(AND(X3188&gt;=6,X3188&lt;14),"A",IF(AND(X3188&gt;=14,X3188&lt;22),"B","C"))</f>
        <v>B</v>
      </c>
      <c r="X3188" s="18" t="n">
        <f aca="false">HOUR(H3188)</f>
        <v>21</v>
      </c>
      <c r="Y3188" s="18" t="n">
        <f aca="false">ROUND((I3188-H3188)*1440,0)</f>
        <v>13</v>
      </c>
      <c r="Z3188" s="18" t="n">
        <f aca="false">ROUND((J3188-I3188)*1440,0)</f>
        <v>5</v>
      </c>
      <c r="AA3188" s="18" t="n">
        <f aca="false">ROUND((K3188-J3188)*1440,0)</f>
        <v>30</v>
      </c>
      <c r="AB3188" s="18" t="n">
        <f aca="false">ROUND((L3188-K3188)*1440,0)</f>
        <v>14</v>
      </c>
      <c r="AC3188" s="18" t="n">
        <f aca="false">ROUND((M3188-L3188)*1440,0)</f>
        <v>25</v>
      </c>
      <c r="AD3188" s="18" t="n">
        <f aca="false">IF(N3188="","",ROUND((N3188-M3188)*1440,0))</f>
        <v>108</v>
      </c>
      <c r="AE3188" s="18" t="n">
        <f aca="false">IF(O3188="","",ROUND((O3188-N3188)*1440,0))</f>
        <v>278</v>
      </c>
      <c r="AF3188" s="18" t="n">
        <f aca="false">IF(P3188="","",ROUND((P3188-O3188)*1440,0))</f>
        <v>12</v>
      </c>
      <c r="AG3188" s="18" t="n">
        <f aca="false">IF(Q3188="","",ROUND((Q3188-P3188)*1440,0))</f>
        <v>19</v>
      </c>
      <c r="AH3188" s="18" t="n">
        <f aca="false">IF(Q3188="","",ROUND((Q3188-H3188)*1440,0))</f>
        <v>504</v>
      </c>
      <c r="AI3188" s="19" t="n">
        <f aca="false">ROUND(IF(O3188="",Assumptions!$B$25-K3188,O3188-K3188)*24,1)</f>
        <v>7.1</v>
      </c>
      <c r="AJ3188" s="20" t="n">
        <f aca="false">ROUND(MAX(N(Y3188)/Assumptions!$C$5, N(Z3188)/Assumptions!$C$6, N(AA3188)/Assumptions!$C$7, N(AB3188)/Assumptions!$C$8, N(AC3188)/Assumptions!$C$9, N(AD3188)/Assumptions!$C$10, N(AE3188)/Assumptions!$C$11, N(AF3188)/Assumptions!$C$12, N(AG3188)/Assumptions!$C$13),3)</f>
        <v>6.178</v>
      </c>
      <c r="AK3188" s="0" t="str">
        <f aca="false">IF(OR(U3188="Pending",U3188="On Hold"),"Open GRN (awaiting)",IF(AJ3188&lt;=1,"Within SLA",IF(ROUND(N(Y3188)/Assumptions!$C$5,3)=AJ3188,"Gate Wait",IF(ROUND(N(Z3188)/Assumptions!$C$6,3)=AJ3188,"Dock Wait",IF(ROUND(N(AA3188)/Assumptions!$C$7,3)=AJ3188,"Unloading",IF(ROUND(N(AB3188)/Assumptions!$C$8,3)=AJ3188,"Unload-to-QC Wait",IF(ROUND(N(AC3188)/Assumptions!$C$9,3)=AJ3188,"QC",IF(ROUND(N(AD3188)/Assumptions!$C$10,3)=AJ3188,"QC-to-GRN Wait",IF(ROUND(N(AE3188)/Assumptions!$C$11,3)=AJ3188,"GRN Processing",IF(ROUND(N(AF3188)/Assumptions!$C$12,3)=AJ3188,"GRN-to-Putaway Wait",IF(ROUND(N(AG3188)/Assumptions!$C$13,3)=AJ3188,"Putaway","Within SLA")))))))))))</f>
        <v>GRN Processing</v>
      </c>
    </row>
    <row r="3189" customFormat="false" ht="15" hidden="false" customHeight="false" outlineLevel="0" collapsed="false">
      <c r="A3189" s="0" t="s">
        <v>9012</v>
      </c>
      <c r="B3189" s="0" t="s">
        <v>9013</v>
      </c>
      <c r="C3189" s="0" t="s">
        <v>175</v>
      </c>
      <c r="D3189" s="0" t="s">
        <v>119</v>
      </c>
      <c r="E3189" s="0" t="s">
        <v>8348</v>
      </c>
      <c r="F3189" s="0" t="s">
        <v>177</v>
      </c>
      <c r="G3189" s="0" t="s">
        <v>129</v>
      </c>
      <c r="H3189" s="17" t="n">
        <v>46280.94375</v>
      </c>
      <c r="I3189" s="17" t="n">
        <v>46280.9479166667</v>
      </c>
      <c r="J3189" s="17" t="n">
        <v>46280.9534722222</v>
      </c>
      <c r="K3189" s="17" t="n">
        <v>46280.9791666667</v>
      </c>
      <c r="L3189" s="17" t="n">
        <v>46280.9868055556</v>
      </c>
      <c r="M3189" s="17" t="n">
        <v>46281.0027777778</v>
      </c>
      <c r="N3189" s="17" t="n">
        <v>46281.0083333333</v>
      </c>
      <c r="O3189" s="17" t="n">
        <v>46281.0291666667</v>
      </c>
      <c r="P3189" s="17" t="n">
        <v>46281.0444444444</v>
      </c>
      <c r="Q3189" s="17" t="n">
        <v>46281.0513888889</v>
      </c>
      <c r="R3189" s="0" t="n">
        <v>144</v>
      </c>
      <c r="S3189" s="0" t="n">
        <v>0</v>
      </c>
      <c r="T3189" s="0" t="n">
        <v>0</v>
      </c>
      <c r="U3189" s="18" t="s">
        <v>130</v>
      </c>
      <c r="V3189" s="18" t="s">
        <v>144</v>
      </c>
      <c r="W3189" s="0" t="str">
        <f aca="false">IF(AND(X3189&gt;=6,X3189&lt;14),"A",IF(AND(X3189&gt;=14,X3189&lt;22),"B","C"))</f>
        <v>C</v>
      </c>
      <c r="X3189" s="18" t="n">
        <f aca="false">HOUR(H3189)</f>
        <v>22</v>
      </c>
      <c r="Y3189" s="18" t="n">
        <f aca="false">ROUND((I3189-H3189)*1440,0)</f>
        <v>6</v>
      </c>
      <c r="Z3189" s="18" t="n">
        <f aca="false">ROUND((J3189-I3189)*1440,0)</f>
        <v>8</v>
      </c>
      <c r="AA3189" s="18" t="n">
        <f aca="false">ROUND((K3189-J3189)*1440,0)</f>
        <v>37</v>
      </c>
      <c r="AB3189" s="18" t="n">
        <f aca="false">ROUND((L3189-K3189)*1440,0)</f>
        <v>11</v>
      </c>
      <c r="AC3189" s="18" t="n">
        <f aca="false">ROUND((M3189-L3189)*1440,0)</f>
        <v>23</v>
      </c>
      <c r="AD3189" s="18" t="n">
        <f aca="false">IF(N3189="","",ROUND((N3189-M3189)*1440,0))</f>
        <v>8</v>
      </c>
      <c r="AE3189" s="18" t="n">
        <f aca="false">IF(O3189="","",ROUND((O3189-N3189)*1440,0))</f>
        <v>30</v>
      </c>
      <c r="AF3189" s="18" t="n">
        <f aca="false">IF(P3189="","",ROUND((P3189-O3189)*1440,0))</f>
        <v>22</v>
      </c>
      <c r="AG3189" s="18" t="n">
        <f aca="false">IF(Q3189="","",ROUND((Q3189-P3189)*1440,0))</f>
        <v>10</v>
      </c>
      <c r="AH3189" s="18" t="n">
        <f aca="false">IF(Q3189="","",ROUND((Q3189-H3189)*1440,0))</f>
        <v>155</v>
      </c>
      <c r="AI3189" s="19" t="n">
        <f aca="false">ROUND(IF(O3189="",Assumptions!$B$25-K3189,O3189-K3189)*24,1)</f>
        <v>1.2</v>
      </c>
      <c r="AJ3189" s="20" t="n">
        <f aca="false">ROUND(MAX(N(Y3189)/Assumptions!$C$5, N(Z3189)/Assumptions!$C$6, N(AA3189)/Assumptions!$C$7, N(AB3189)/Assumptions!$C$8, N(AC3189)/Assumptions!$C$9, N(AD3189)/Assumptions!$C$10, N(AE3189)/Assumptions!$C$11, N(AF3189)/Assumptions!$C$12, N(AG3189)/Assumptions!$C$13),3)</f>
        <v>1.1</v>
      </c>
      <c r="AK3189" s="0" t="str">
        <f aca="false">IF(OR(U3189="Pending",U3189="On Hold"),"Open GRN (awaiting)",IF(AJ3189&lt;=1,"Within SLA",IF(ROUND(N(Y3189)/Assumptions!$C$5,3)=AJ3189,"Gate Wait",IF(ROUND(N(Z3189)/Assumptions!$C$6,3)=AJ3189,"Dock Wait",IF(ROUND(N(AA3189)/Assumptions!$C$7,3)=AJ3189,"Unloading",IF(ROUND(N(AB3189)/Assumptions!$C$8,3)=AJ3189,"Unload-to-QC Wait",IF(ROUND(N(AC3189)/Assumptions!$C$9,3)=AJ3189,"QC",IF(ROUND(N(AD3189)/Assumptions!$C$10,3)=AJ3189,"QC-to-GRN Wait",IF(ROUND(N(AE3189)/Assumptions!$C$11,3)=AJ3189,"GRN Processing",IF(ROUND(N(AF3189)/Assumptions!$C$12,3)=AJ3189,"GRN-to-Putaway Wait",IF(ROUND(N(AG3189)/Assumptions!$C$13,3)=AJ3189,"Putaway","Within SLA")))))))))))</f>
        <v>GRN-to-Putaway Wait</v>
      </c>
    </row>
    <row r="3190" customFormat="false" ht="15" hidden="false" customHeight="false" outlineLevel="0" collapsed="false">
      <c r="A3190" s="0" t="s">
        <v>9014</v>
      </c>
      <c r="B3190" s="0" t="s">
        <v>9015</v>
      </c>
      <c r="C3190" s="0" t="s">
        <v>175</v>
      </c>
      <c r="D3190" s="0" t="s">
        <v>135</v>
      </c>
      <c r="E3190" s="0" t="s">
        <v>5013</v>
      </c>
      <c r="F3190" s="0" t="s">
        <v>177</v>
      </c>
      <c r="G3190" s="0" t="s">
        <v>178</v>
      </c>
      <c r="H3190" s="17" t="n">
        <v>46281.0465277778</v>
      </c>
      <c r="I3190" s="17" t="n">
        <v>46281.0541666667</v>
      </c>
      <c r="J3190" s="17" t="n">
        <v>46281.0611111111</v>
      </c>
      <c r="K3190" s="17" t="n">
        <v>46281.1013888889</v>
      </c>
      <c r="L3190" s="17" t="n">
        <v>46281.1111111111</v>
      </c>
      <c r="M3190" s="17" t="n">
        <v>46281.1479166667</v>
      </c>
      <c r="N3190" s="17" t="n">
        <v>46281.1604166667</v>
      </c>
      <c r="O3190" s="17" t="n">
        <v>46281.2256944445</v>
      </c>
      <c r="P3190" s="17" t="n">
        <v>46281.2625</v>
      </c>
      <c r="Q3190" s="17" t="n">
        <v>46281.3020833333</v>
      </c>
      <c r="R3190" s="0" t="n">
        <v>998</v>
      </c>
      <c r="S3190" s="0" t="n">
        <v>0</v>
      </c>
      <c r="T3190" s="0" t="n">
        <v>0</v>
      </c>
      <c r="U3190" s="18" t="s">
        <v>130</v>
      </c>
      <c r="V3190" s="18" t="s">
        <v>139</v>
      </c>
      <c r="W3190" s="0" t="str">
        <f aca="false">IF(AND(X3190&gt;=6,X3190&lt;14),"A",IF(AND(X3190&gt;=14,X3190&lt;22),"B","C"))</f>
        <v>C</v>
      </c>
      <c r="X3190" s="18" t="n">
        <f aca="false">HOUR(H3190)</f>
        <v>1</v>
      </c>
      <c r="Y3190" s="18" t="n">
        <f aca="false">ROUND((I3190-H3190)*1440,0)</f>
        <v>11</v>
      </c>
      <c r="Z3190" s="18" t="n">
        <f aca="false">ROUND((J3190-I3190)*1440,0)</f>
        <v>10</v>
      </c>
      <c r="AA3190" s="18" t="n">
        <f aca="false">ROUND((K3190-J3190)*1440,0)</f>
        <v>58</v>
      </c>
      <c r="AB3190" s="18" t="n">
        <f aca="false">ROUND((L3190-K3190)*1440,0)</f>
        <v>14</v>
      </c>
      <c r="AC3190" s="18" t="n">
        <f aca="false">ROUND((M3190-L3190)*1440,0)</f>
        <v>53</v>
      </c>
      <c r="AD3190" s="18" t="n">
        <f aca="false">IF(N3190="","",ROUND((N3190-M3190)*1440,0))</f>
        <v>18</v>
      </c>
      <c r="AE3190" s="18" t="n">
        <f aca="false">IF(O3190="","",ROUND((O3190-N3190)*1440,0))</f>
        <v>94</v>
      </c>
      <c r="AF3190" s="18" t="n">
        <f aca="false">IF(P3190="","",ROUND((P3190-O3190)*1440,0))</f>
        <v>53</v>
      </c>
      <c r="AG3190" s="18" t="n">
        <f aca="false">IF(Q3190="","",ROUND((Q3190-P3190)*1440,0))</f>
        <v>57</v>
      </c>
      <c r="AH3190" s="18" t="n">
        <f aca="false">IF(Q3190="","",ROUND((Q3190-H3190)*1440,0))</f>
        <v>368</v>
      </c>
      <c r="AI3190" s="19" t="n">
        <f aca="false">ROUND(IF(O3190="",Assumptions!$B$25-K3190,O3190-K3190)*24,1)</f>
        <v>3</v>
      </c>
      <c r="AJ3190" s="20" t="n">
        <f aca="false">ROUND(MAX(N(Y3190)/Assumptions!$C$5, N(Z3190)/Assumptions!$C$6, N(AA3190)/Assumptions!$C$7, N(AB3190)/Assumptions!$C$8, N(AC3190)/Assumptions!$C$9, N(AD3190)/Assumptions!$C$10, N(AE3190)/Assumptions!$C$11, N(AF3190)/Assumptions!$C$12, N(AG3190)/Assumptions!$C$13),3)</f>
        <v>2.65</v>
      </c>
      <c r="AK3190" s="0" t="str">
        <f aca="false">IF(OR(U3190="Pending",U3190="On Hold"),"Open GRN (awaiting)",IF(AJ3190&lt;=1,"Within SLA",IF(ROUND(N(Y3190)/Assumptions!$C$5,3)=AJ3190,"Gate Wait",IF(ROUND(N(Z3190)/Assumptions!$C$6,3)=AJ3190,"Dock Wait",IF(ROUND(N(AA3190)/Assumptions!$C$7,3)=AJ3190,"Unloading",IF(ROUND(N(AB3190)/Assumptions!$C$8,3)=AJ3190,"Unload-to-QC Wait",IF(ROUND(N(AC3190)/Assumptions!$C$9,3)=AJ3190,"QC",IF(ROUND(N(AD3190)/Assumptions!$C$10,3)=AJ3190,"QC-to-GRN Wait",IF(ROUND(N(AE3190)/Assumptions!$C$11,3)=AJ3190,"GRN Processing",IF(ROUND(N(AF3190)/Assumptions!$C$12,3)=AJ3190,"GRN-to-Putaway Wait",IF(ROUND(N(AG3190)/Assumptions!$C$13,3)=AJ3190,"Putaway","Within SLA")))))))))))</f>
        <v>GRN-to-Putaway Wait</v>
      </c>
    </row>
    <row r="3191" customFormat="false" ht="15" hidden="false" customHeight="false" outlineLevel="0" collapsed="false">
      <c r="A3191" s="0" t="s">
        <v>9016</v>
      </c>
      <c r="B3191" s="0" t="s">
        <v>9017</v>
      </c>
      <c r="C3191" s="0" t="s">
        <v>134</v>
      </c>
      <c r="D3191" s="0" t="s">
        <v>119</v>
      </c>
      <c r="E3191" s="0" t="s">
        <v>9018</v>
      </c>
      <c r="F3191" s="0" t="s">
        <v>149</v>
      </c>
      <c r="G3191" s="0" t="s">
        <v>122</v>
      </c>
      <c r="H3191" s="17" t="n">
        <v>46281.05625</v>
      </c>
      <c r="I3191" s="17" t="n">
        <v>46281.0701388889</v>
      </c>
      <c r="J3191" s="17" t="n">
        <v>46281.0784722222</v>
      </c>
      <c r="K3191" s="17" t="n">
        <v>46281.1</v>
      </c>
      <c r="L3191" s="17" t="n">
        <v>46281.1097222222</v>
      </c>
      <c r="M3191" s="17" t="n">
        <v>46281.1215277778</v>
      </c>
      <c r="N3191" s="17" t="n">
        <v>46281.1270833333</v>
      </c>
      <c r="O3191" s="17" t="n">
        <v>46281.1652777778</v>
      </c>
      <c r="P3191" s="17" t="n">
        <v>46281.1784722222</v>
      </c>
      <c r="Q3191" s="17" t="n">
        <v>46281.2055555556</v>
      </c>
      <c r="R3191" s="0" t="n">
        <v>229</v>
      </c>
      <c r="S3191" s="0" t="n">
        <v>0</v>
      </c>
      <c r="T3191" s="0" t="n">
        <v>0</v>
      </c>
      <c r="U3191" s="18" t="s">
        <v>130</v>
      </c>
      <c r="V3191" s="18" t="s">
        <v>144</v>
      </c>
      <c r="W3191" s="0" t="str">
        <f aca="false">IF(AND(X3191&gt;=6,X3191&lt;14),"A",IF(AND(X3191&gt;=14,X3191&lt;22),"B","C"))</f>
        <v>C</v>
      </c>
      <c r="X3191" s="18" t="n">
        <f aca="false">HOUR(H3191)</f>
        <v>1</v>
      </c>
      <c r="Y3191" s="18" t="n">
        <f aca="false">ROUND((I3191-H3191)*1440,0)</f>
        <v>20</v>
      </c>
      <c r="Z3191" s="18" t="n">
        <f aca="false">ROUND((J3191-I3191)*1440,0)</f>
        <v>12</v>
      </c>
      <c r="AA3191" s="18" t="n">
        <f aca="false">ROUND((K3191-J3191)*1440,0)</f>
        <v>31</v>
      </c>
      <c r="AB3191" s="18" t="n">
        <f aca="false">ROUND((L3191-K3191)*1440,0)</f>
        <v>14</v>
      </c>
      <c r="AC3191" s="18" t="n">
        <f aca="false">ROUND((M3191-L3191)*1440,0)</f>
        <v>17</v>
      </c>
      <c r="AD3191" s="18" t="n">
        <f aca="false">IF(N3191="","",ROUND((N3191-M3191)*1440,0))</f>
        <v>8</v>
      </c>
      <c r="AE3191" s="18" t="n">
        <f aca="false">IF(O3191="","",ROUND((O3191-N3191)*1440,0))</f>
        <v>55</v>
      </c>
      <c r="AF3191" s="18" t="n">
        <f aca="false">IF(P3191="","",ROUND((P3191-O3191)*1440,0))</f>
        <v>19</v>
      </c>
      <c r="AG3191" s="18" t="n">
        <f aca="false">IF(Q3191="","",ROUND((Q3191-P3191)*1440,0))</f>
        <v>39</v>
      </c>
      <c r="AH3191" s="18" t="n">
        <f aca="false">IF(Q3191="","",ROUND((Q3191-H3191)*1440,0))</f>
        <v>215</v>
      </c>
      <c r="AI3191" s="19" t="n">
        <f aca="false">ROUND(IF(O3191="",Assumptions!$B$25-K3191,O3191-K3191)*24,1)</f>
        <v>1.6</v>
      </c>
      <c r="AJ3191" s="20" t="n">
        <f aca="false">ROUND(MAX(N(Y3191)/Assumptions!$C$5, N(Z3191)/Assumptions!$C$6, N(AA3191)/Assumptions!$C$7, N(AB3191)/Assumptions!$C$8, N(AC3191)/Assumptions!$C$9, N(AD3191)/Assumptions!$C$10, N(AE3191)/Assumptions!$C$11, N(AF3191)/Assumptions!$C$12, N(AG3191)/Assumptions!$C$13),3)</f>
        <v>1.222</v>
      </c>
      <c r="AK3191" s="0" t="str">
        <f aca="false">IF(OR(U3191="Pending",U3191="On Hold"),"Open GRN (awaiting)",IF(AJ3191&lt;=1,"Within SLA",IF(ROUND(N(Y3191)/Assumptions!$C$5,3)=AJ3191,"Gate Wait",IF(ROUND(N(Z3191)/Assumptions!$C$6,3)=AJ3191,"Dock Wait",IF(ROUND(N(AA3191)/Assumptions!$C$7,3)=AJ3191,"Unloading",IF(ROUND(N(AB3191)/Assumptions!$C$8,3)=AJ3191,"Unload-to-QC Wait",IF(ROUND(N(AC3191)/Assumptions!$C$9,3)=AJ3191,"QC",IF(ROUND(N(AD3191)/Assumptions!$C$10,3)=AJ3191,"QC-to-GRN Wait",IF(ROUND(N(AE3191)/Assumptions!$C$11,3)=AJ3191,"GRN Processing",IF(ROUND(N(AF3191)/Assumptions!$C$12,3)=AJ3191,"GRN-to-Putaway Wait",IF(ROUND(N(AG3191)/Assumptions!$C$13,3)=AJ3191,"Putaway","Within SLA")))))))))))</f>
        <v>GRN Processing</v>
      </c>
    </row>
    <row r="3192" customFormat="false" ht="15" hidden="false" customHeight="false" outlineLevel="0" collapsed="false">
      <c r="A3192" s="0" t="s">
        <v>9019</v>
      </c>
      <c r="B3192" s="0" t="s">
        <v>9020</v>
      </c>
      <c r="C3192" s="0" t="s">
        <v>142</v>
      </c>
      <c r="D3192" s="0" t="s">
        <v>147</v>
      </c>
      <c r="E3192" s="0" t="s">
        <v>4922</v>
      </c>
      <c r="F3192" s="0" t="s">
        <v>137</v>
      </c>
      <c r="G3192" s="0" t="s">
        <v>167</v>
      </c>
      <c r="H3192" s="17" t="n">
        <v>46281.0618055556</v>
      </c>
      <c r="I3192" s="17" t="n">
        <v>46281.0645833333</v>
      </c>
      <c r="J3192" s="17" t="n">
        <v>46281.06875</v>
      </c>
      <c r="K3192" s="17" t="n">
        <v>46281.0958333333</v>
      </c>
      <c r="L3192" s="17" t="n">
        <v>46281.1048611111</v>
      </c>
      <c r="M3192" s="17" t="n">
        <v>46281.1215277778</v>
      </c>
      <c r="N3192" s="17" t="n">
        <v>46281.1583333333</v>
      </c>
      <c r="O3192" s="17" t="n">
        <v>46281.1770833333</v>
      </c>
      <c r="P3192" s="17" t="n">
        <v>46281.1881944445</v>
      </c>
      <c r="Q3192" s="17" t="n">
        <v>46281.2048611111</v>
      </c>
      <c r="R3192" s="0" t="n">
        <v>325</v>
      </c>
      <c r="S3192" s="0" t="n">
        <v>0</v>
      </c>
      <c r="T3192" s="0" t="n">
        <v>0</v>
      </c>
      <c r="U3192" s="18" t="s">
        <v>130</v>
      </c>
      <c r="V3192" s="18" t="s">
        <v>131</v>
      </c>
      <c r="W3192" s="0" t="str">
        <f aca="false">IF(AND(X3192&gt;=6,X3192&lt;14),"A",IF(AND(X3192&gt;=14,X3192&lt;22),"B","C"))</f>
        <v>C</v>
      </c>
      <c r="X3192" s="18" t="n">
        <f aca="false">HOUR(H3192)</f>
        <v>1</v>
      </c>
      <c r="Y3192" s="18" t="n">
        <f aca="false">ROUND((I3192-H3192)*1440,0)</f>
        <v>4</v>
      </c>
      <c r="Z3192" s="18" t="n">
        <f aca="false">ROUND((J3192-I3192)*1440,0)</f>
        <v>6</v>
      </c>
      <c r="AA3192" s="18" t="n">
        <f aca="false">ROUND((K3192-J3192)*1440,0)</f>
        <v>39</v>
      </c>
      <c r="AB3192" s="18" t="n">
        <f aca="false">ROUND((L3192-K3192)*1440,0)</f>
        <v>13</v>
      </c>
      <c r="AC3192" s="18" t="n">
        <f aca="false">ROUND((M3192-L3192)*1440,0)</f>
        <v>24</v>
      </c>
      <c r="AD3192" s="18" t="n">
        <f aca="false">IF(N3192="","",ROUND((N3192-M3192)*1440,0))</f>
        <v>53</v>
      </c>
      <c r="AE3192" s="18" t="n">
        <f aca="false">IF(O3192="","",ROUND((O3192-N3192)*1440,0))</f>
        <v>27</v>
      </c>
      <c r="AF3192" s="18" t="n">
        <f aca="false">IF(P3192="","",ROUND((P3192-O3192)*1440,0))</f>
        <v>16</v>
      </c>
      <c r="AG3192" s="18" t="n">
        <f aca="false">IF(Q3192="","",ROUND((Q3192-P3192)*1440,0))</f>
        <v>24</v>
      </c>
      <c r="AH3192" s="18" t="n">
        <f aca="false">IF(Q3192="","",ROUND((Q3192-H3192)*1440,0))</f>
        <v>206</v>
      </c>
      <c r="AI3192" s="19" t="n">
        <f aca="false">ROUND(IF(O3192="",Assumptions!$B$25-K3192,O3192-K3192)*24,1)</f>
        <v>2</v>
      </c>
      <c r="AJ3192" s="20" t="n">
        <f aca="false">ROUND(MAX(N(Y3192)/Assumptions!$C$5, N(Z3192)/Assumptions!$C$6, N(AA3192)/Assumptions!$C$7, N(AB3192)/Assumptions!$C$8, N(AC3192)/Assumptions!$C$9, N(AD3192)/Assumptions!$C$10, N(AE3192)/Assumptions!$C$11, N(AF3192)/Assumptions!$C$12, N(AG3192)/Assumptions!$C$13),3)</f>
        <v>1.767</v>
      </c>
      <c r="AK3192" s="0" t="str">
        <f aca="false">IF(OR(U3192="Pending",U3192="On Hold"),"Open GRN (awaiting)",IF(AJ3192&lt;=1,"Within SLA",IF(ROUND(N(Y3192)/Assumptions!$C$5,3)=AJ3192,"Gate Wait",IF(ROUND(N(Z3192)/Assumptions!$C$6,3)=AJ3192,"Dock Wait",IF(ROUND(N(AA3192)/Assumptions!$C$7,3)=AJ3192,"Unloading",IF(ROUND(N(AB3192)/Assumptions!$C$8,3)=AJ3192,"Unload-to-QC Wait",IF(ROUND(N(AC3192)/Assumptions!$C$9,3)=AJ3192,"QC",IF(ROUND(N(AD3192)/Assumptions!$C$10,3)=AJ3192,"QC-to-GRN Wait",IF(ROUND(N(AE3192)/Assumptions!$C$11,3)=AJ3192,"GRN Processing",IF(ROUND(N(AF3192)/Assumptions!$C$12,3)=AJ3192,"GRN-to-Putaway Wait",IF(ROUND(N(AG3192)/Assumptions!$C$13,3)=AJ3192,"Putaway","Within SLA")))))))))))</f>
        <v>QC-to-GRN Wait</v>
      </c>
    </row>
    <row r="3193" customFormat="false" ht="15" hidden="false" customHeight="false" outlineLevel="0" collapsed="false">
      <c r="A3193" s="0" t="s">
        <v>9021</v>
      </c>
      <c r="B3193" s="0" t="s">
        <v>9022</v>
      </c>
      <c r="C3193" s="0" t="s">
        <v>126</v>
      </c>
      <c r="D3193" s="0" t="s">
        <v>147</v>
      </c>
      <c r="E3193" s="0" t="s">
        <v>1251</v>
      </c>
      <c r="F3193" s="0" t="s">
        <v>128</v>
      </c>
      <c r="G3193" s="0" t="s">
        <v>150</v>
      </c>
      <c r="H3193" s="17" t="n">
        <v>46281.2138888889</v>
      </c>
      <c r="I3193" s="17" t="n">
        <v>46281.2243055556</v>
      </c>
      <c r="J3193" s="17" t="n">
        <v>46281.2284722222</v>
      </c>
      <c r="K3193" s="17" t="n">
        <v>46281.2465277778</v>
      </c>
      <c r="L3193" s="17" t="n">
        <v>46281.25</v>
      </c>
      <c r="M3193" s="17" t="n">
        <v>46281.2694444444</v>
      </c>
      <c r="N3193" s="17" t="n">
        <v>46281.3055555556</v>
      </c>
      <c r="O3193" s="17" t="n">
        <v>46281.4041666667</v>
      </c>
      <c r="P3193" s="17" t="n">
        <v>46281.4284722222</v>
      </c>
      <c r="Q3193" s="17" t="n">
        <v>46281.4430555556</v>
      </c>
      <c r="R3193" s="0" t="n">
        <v>1071</v>
      </c>
      <c r="S3193" s="0" t="n">
        <v>0</v>
      </c>
      <c r="T3193" s="0" t="n">
        <v>0</v>
      </c>
      <c r="U3193" s="18" t="s">
        <v>130</v>
      </c>
      <c r="V3193" s="18" t="s">
        <v>156</v>
      </c>
      <c r="W3193" s="0" t="str">
        <f aca="false">IF(AND(X3193&gt;=6,X3193&lt;14),"A",IF(AND(X3193&gt;=14,X3193&lt;22),"B","C"))</f>
        <v>C</v>
      </c>
      <c r="X3193" s="18" t="n">
        <f aca="false">HOUR(H3193)</f>
        <v>5</v>
      </c>
      <c r="Y3193" s="18" t="n">
        <f aca="false">ROUND((I3193-H3193)*1440,0)</f>
        <v>15</v>
      </c>
      <c r="Z3193" s="18" t="n">
        <f aca="false">ROUND((J3193-I3193)*1440,0)</f>
        <v>6</v>
      </c>
      <c r="AA3193" s="18" t="n">
        <f aca="false">ROUND((K3193-J3193)*1440,0)</f>
        <v>26</v>
      </c>
      <c r="AB3193" s="18" t="n">
        <f aca="false">ROUND((L3193-K3193)*1440,0)</f>
        <v>5</v>
      </c>
      <c r="AC3193" s="18" t="n">
        <f aca="false">ROUND((M3193-L3193)*1440,0)</f>
        <v>28</v>
      </c>
      <c r="AD3193" s="18" t="n">
        <f aca="false">IF(N3193="","",ROUND((N3193-M3193)*1440,0))</f>
        <v>52</v>
      </c>
      <c r="AE3193" s="18" t="n">
        <f aca="false">IF(O3193="","",ROUND((O3193-N3193)*1440,0))</f>
        <v>142</v>
      </c>
      <c r="AF3193" s="18" t="n">
        <f aca="false">IF(P3193="","",ROUND((P3193-O3193)*1440,0))</f>
        <v>35</v>
      </c>
      <c r="AG3193" s="18" t="n">
        <f aca="false">IF(Q3193="","",ROUND((Q3193-P3193)*1440,0))</f>
        <v>21</v>
      </c>
      <c r="AH3193" s="18" t="n">
        <f aca="false">IF(Q3193="","",ROUND((Q3193-H3193)*1440,0))</f>
        <v>330</v>
      </c>
      <c r="AI3193" s="19" t="n">
        <f aca="false">ROUND(IF(O3193="",Assumptions!$B$25-K3193,O3193-K3193)*24,1)</f>
        <v>3.8</v>
      </c>
      <c r="AJ3193" s="20" t="n">
        <f aca="false">ROUND(MAX(N(Y3193)/Assumptions!$C$5, N(Z3193)/Assumptions!$C$6, N(AA3193)/Assumptions!$C$7, N(AB3193)/Assumptions!$C$8, N(AC3193)/Assumptions!$C$9, N(AD3193)/Assumptions!$C$10, N(AE3193)/Assumptions!$C$11, N(AF3193)/Assumptions!$C$12, N(AG3193)/Assumptions!$C$13),3)</f>
        <v>3.156</v>
      </c>
      <c r="AK3193" s="0" t="str">
        <f aca="false">IF(OR(U3193="Pending",U3193="On Hold"),"Open GRN (awaiting)",IF(AJ3193&lt;=1,"Within SLA",IF(ROUND(N(Y3193)/Assumptions!$C$5,3)=AJ3193,"Gate Wait",IF(ROUND(N(Z3193)/Assumptions!$C$6,3)=AJ3193,"Dock Wait",IF(ROUND(N(AA3193)/Assumptions!$C$7,3)=AJ3193,"Unloading",IF(ROUND(N(AB3193)/Assumptions!$C$8,3)=AJ3193,"Unload-to-QC Wait",IF(ROUND(N(AC3193)/Assumptions!$C$9,3)=AJ3193,"QC",IF(ROUND(N(AD3193)/Assumptions!$C$10,3)=AJ3193,"QC-to-GRN Wait",IF(ROUND(N(AE3193)/Assumptions!$C$11,3)=AJ3193,"GRN Processing",IF(ROUND(N(AF3193)/Assumptions!$C$12,3)=AJ3193,"GRN-to-Putaway Wait",IF(ROUND(N(AG3193)/Assumptions!$C$13,3)=AJ3193,"Putaway","Within SLA")))))))))))</f>
        <v>GRN Processing</v>
      </c>
    </row>
    <row r="3194" customFormat="false" ht="15" hidden="false" customHeight="false" outlineLevel="0" collapsed="false">
      <c r="A3194" s="0" t="s">
        <v>9023</v>
      </c>
      <c r="B3194" s="0" t="s">
        <v>9024</v>
      </c>
      <c r="C3194" s="0" t="s">
        <v>218</v>
      </c>
      <c r="D3194" s="0" t="s">
        <v>135</v>
      </c>
      <c r="E3194" s="0" t="s">
        <v>5324</v>
      </c>
      <c r="F3194" s="0" t="s">
        <v>137</v>
      </c>
      <c r="G3194" s="0" t="s">
        <v>138</v>
      </c>
      <c r="H3194" s="17" t="n">
        <v>46281.2555555556</v>
      </c>
      <c r="I3194" s="17" t="n">
        <v>46281.2611111111</v>
      </c>
      <c r="J3194" s="17" t="n">
        <v>46281.2798611111</v>
      </c>
      <c r="K3194" s="17" t="n">
        <v>46281.2944444444</v>
      </c>
      <c r="L3194" s="17" t="n">
        <v>46281.2979166667</v>
      </c>
      <c r="M3194" s="17" t="n">
        <v>46281.3097222222</v>
      </c>
      <c r="N3194" s="17" t="n">
        <v>46281.3451388889</v>
      </c>
      <c r="O3194" s="17" t="n">
        <v>46281.3743055556</v>
      </c>
      <c r="P3194" s="17" t="n">
        <v>46281.3888888889</v>
      </c>
      <c r="Q3194" s="17" t="n">
        <v>46281.4006944444</v>
      </c>
      <c r="R3194" s="0" t="n">
        <v>401</v>
      </c>
      <c r="S3194" s="0" t="n">
        <v>0</v>
      </c>
      <c r="T3194" s="0" t="n">
        <v>0</v>
      </c>
      <c r="U3194" s="18" t="s">
        <v>130</v>
      </c>
      <c r="V3194" s="18" t="s">
        <v>139</v>
      </c>
      <c r="W3194" s="0" t="str">
        <f aca="false">IF(AND(X3194&gt;=6,X3194&lt;14),"A",IF(AND(X3194&gt;=14,X3194&lt;22),"B","C"))</f>
        <v>A</v>
      </c>
      <c r="X3194" s="18" t="n">
        <f aca="false">HOUR(H3194)</f>
        <v>6</v>
      </c>
      <c r="Y3194" s="18" t="n">
        <f aca="false">ROUND((I3194-H3194)*1440,0)</f>
        <v>8</v>
      </c>
      <c r="Z3194" s="18" t="n">
        <f aca="false">ROUND((J3194-I3194)*1440,0)</f>
        <v>27</v>
      </c>
      <c r="AA3194" s="18" t="n">
        <f aca="false">ROUND((K3194-J3194)*1440,0)</f>
        <v>21</v>
      </c>
      <c r="AB3194" s="18" t="n">
        <f aca="false">ROUND((L3194-K3194)*1440,0)</f>
        <v>5</v>
      </c>
      <c r="AC3194" s="18" t="n">
        <f aca="false">ROUND((M3194-L3194)*1440,0)</f>
        <v>17</v>
      </c>
      <c r="AD3194" s="18" t="n">
        <f aca="false">IF(N3194="","",ROUND((N3194-M3194)*1440,0))</f>
        <v>51</v>
      </c>
      <c r="AE3194" s="18" t="n">
        <f aca="false">IF(O3194="","",ROUND((O3194-N3194)*1440,0))</f>
        <v>42</v>
      </c>
      <c r="AF3194" s="18" t="n">
        <f aca="false">IF(P3194="","",ROUND((P3194-O3194)*1440,0))</f>
        <v>21</v>
      </c>
      <c r="AG3194" s="18" t="n">
        <f aca="false">IF(Q3194="","",ROUND((Q3194-P3194)*1440,0))</f>
        <v>17</v>
      </c>
      <c r="AH3194" s="18" t="n">
        <f aca="false">IF(Q3194="","",ROUND((Q3194-H3194)*1440,0))</f>
        <v>209</v>
      </c>
      <c r="AI3194" s="19" t="n">
        <f aca="false">ROUND(IF(O3194="",Assumptions!$B$25-K3194,O3194-K3194)*24,1)</f>
        <v>1.9</v>
      </c>
      <c r="AJ3194" s="20" t="n">
        <f aca="false">ROUND(MAX(N(Y3194)/Assumptions!$C$5, N(Z3194)/Assumptions!$C$6, N(AA3194)/Assumptions!$C$7, N(AB3194)/Assumptions!$C$8, N(AC3194)/Assumptions!$C$9, N(AD3194)/Assumptions!$C$10, N(AE3194)/Assumptions!$C$11, N(AF3194)/Assumptions!$C$12, N(AG3194)/Assumptions!$C$13),3)</f>
        <v>1.8</v>
      </c>
      <c r="AK3194" s="0" t="str">
        <f aca="false">IF(OR(U3194="Pending",U3194="On Hold"),"Open GRN (awaiting)",IF(AJ3194&lt;=1,"Within SLA",IF(ROUND(N(Y3194)/Assumptions!$C$5,3)=AJ3194,"Gate Wait",IF(ROUND(N(Z3194)/Assumptions!$C$6,3)=AJ3194,"Dock Wait",IF(ROUND(N(AA3194)/Assumptions!$C$7,3)=AJ3194,"Unloading",IF(ROUND(N(AB3194)/Assumptions!$C$8,3)=AJ3194,"Unload-to-QC Wait",IF(ROUND(N(AC3194)/Assumptions!$C$9,3)=AJ3194,"QC",IF(ROUND(N(AD3194)/Assumptions!$C$10,3)=AJ3194,"QC-to-GRN Wait",IF(ROUND(N(AE3194)/Assumptions!$C$11,3)=AJ3194,"GRN Processing",IF(ROUND(N(AF3194)/Assumptions!$C$12,3)=AJ3194,"GRN-to-Putaway Wait",IF(ROUND(N(AG3194)/Assumptions!$C$13,3)=AJ3194,"Putaway","Within SLA")))))))))))</f>
        <v>Dock Wait</v>
      </c>
    </row>
    <row r="3195" customFormat="false" ht="15" hidden="false" customHeight="false" outlineLevel="0" collapsed="false">
      <c r="A3195" s="0" t="s">
        <v>9025</v>
      </c>
      <c r="B3195" s="0" t="s">
        <v>9026</v>
      </c>
      <c r="C3195" s="0" t="s">
        <v>170</v>
      </c>
      <c r="D3195" s="0" t="s">
        <v>147</v>
      </c>
      <c r="E3195" s="0" t="s">
        <v>9027</v>
      </c>
      <c r="F3195" s="0" t="s">
        <v>172</v>
      </c>
      <c r="G3195" s="0" t="s">
        <v>167</v>
      </c>
      <c r="H3195" s="17" t="n">
        <v>46281.2819444445</v>
      </c>
      <c r="I3195" s="17" t="n">
        <v>46281.2923611111</v>
      </c>
      <c r="J3195" s="17" t="n">
        <v>46281.3027777778</v>
      </c>
      <c r="K3195" s="17" t="n">
        <v>46281.3152777778</v>
      </c>
      <c r="L3195" s="17" t="n">
        <v>46281.3215277778</v>
      </c>
      <c r="M3195" s="17" t="n">
        <v>46281.3368055556</v>
      </c>
      <c r="N3195" s="17" t="n">
        <v>46281.3722222222</v>
      </c>
      <c r="O3195" s="17" t="n">
        <v>46281.3791666667</v>
      </c>
      <c r="P3195" s="17" t="n">
        <v>46281.3875</v>
      </c>
      <c r="Q3195" s="17" t="n">
        <v>46281.3930555556</v>
      </c>
      <c r="R3195" s="0" t="n">
        <v>130</v>
      </c>
      <c r="S3195" s="0" t="n">
        <v>0</v>
      </c>
      <c r="T3195" s="0" t="n">
        <v>0</v>
      </c>
      <c r="U3195" s="18" t="s">
        <v>130</v>
      </c>
      <c r="V3195" s="18" t="s">
        <v>156</v>
      </c>
      <c r="W3195" s="0" t="str">
        <f aca="false">IF(AND(X3195&gt;=6,X3195&lt;14),"A",IF(AND(X3195&gt;=14,X3195&lt;22),"B","C"))</f>
        <v>A</v>
      </c>
      <c r="X3195" s="18" t="n">
        <f aca="false">HOUR(H3195)</f>
        <v>6</v>
      </c>
      <c r="Y3195" s="18" t="n">
        <f aca="false">ROUND((I3195-H3195)*1440,0)</f>
        <v>15</v>
      </c>
      <c r="Z3195" s="18" t="n">
        <f aca="false">ROUND((J3195-I3195)*1440,0)</f>
        <v>15</v>
      </c>
      <c r="AA3195" s="18" t="n">
        <f aca="false">ROUND((K3195-J3195)*1440,0)</f>
        <v>18</v>
      </c>
      <c r="AB3195" s="18" t="n">
        <f aca="false">ROUND((L3195-K3195)*1440,0)</f>
        <v>9</v>
      </c>
      <c r="AC3195" s="18" t="n">
        <f aca="false">ROUND((M3195-L3195)*1440,0)</f>
        <v>22</v>
      </c>
      <c r="AD3195" s="18" t="n">
        <f aca="false">IF(N3195="","",ROUND((N3195-M3195)*1440,0))</f>
        <v>51</v>
      </c>
      <c r="AE3195" s="18" t="n">
        <f aca="false">IF(O3195="","",ROUND((O3195-N3195)*1440,0))</f>
        <v>10</v>
      </c>
      <c r="AF3195" s="18" t="n">
        <f aca="false">IF(P3195="","",ROUND((P3195-O3195)*1440,0))</f>
        <v>12</v>
      </c>
      <c r="AG3195" s="18" t="n">
        <f aca="false">IF(Q3195="","",ROUND((Q3195-P3195)*1440,0))</f>
        <v>8</v>
      </c>
      <c r="AH3195" s="18" t="n">
        <f aca="false">IF(Q3195="","",ROUND((Q3195-H3195)*1440,0))</f>
        <v>160</v>
      </c>
      <c r="AI3195" s="19" t="n">
        <f aca="false">ROUND(IF(O3195="",Assumptions!$B$25-K3195,O3195-K3195)*24,1)</f>
        <v>1.5</v>
      </c>
      <c r="AJ3195" s="20" t="n">
        <f aca="false">ROUND(MAX(N(Y3195)/Assumptions!$C$5, N(Z3195)/Assumptions!$C$6, N(AA3195)/Assumptions!$C$7, N(AB3195)/Assumptions!$C$8, N(AC3195)/Assumptions!$C$9, N(AD3195)/Assumptions!$C$10, N(AE3195)/Assumptions!$C$11, N(AF3195)/Assumptions!$C$12, N(AG3195)/Assumptions!$C$13),3)</f>
        <v>1.7</v>
      </c>
      <c r="AK3195" s="0" t="str">
        <f aca="false">IF(OR(U3195="Pending",U3195="On Hold"),"Open GRN (awaiting)",IF(AJ3195&lt;=1,"Within SLA",IF(ROUND(N(Y3195)/Assumptions!$C$5,3)=AJ3195,"Gate Wait",IF(ROUND(N(Z3195)/Assumptions!$C$6,3)=AJ3195,"Dock Wait",IF(ROUND(N(AA3195)/Assumptions!$C$7,3)=AJ3195,"Unloading",IF(ROUND(N(AB3195)/Assumptions!$C$8,3)=AJ3195,"Unload-to-QC Wait",IF(ROUND(N(AC3195)/Assumptions!$C$9,3)=AJ3195,"QC",IF(ROUND(N(AD3195)/Assumptions!$C$10,3)=AJ3195,"QC-to-GRN Wait",IF(ROUND(N(AE3195)/Assumptions!$C$11,3)=AJ3195,"GRN Processing",IF(ROUND(N(AF3195)/Assumptions!$C$12,3)=AJ3195,"GRN-to-Putaway Wait",IF(ROUND(N(AG3195)/Assumptions!$C$13,3)=AJ3195,"Putaway","Within SLA")))))))))))</f>
        <v>QC-to-GRN Wait</v>
      </c>
    </row>
    <row r="3196" customFormat="false" ht="15" hidden="false" customHeight="false" outlineLevel="0" collapsed="false">
      <c r="A3196" s="0" t="s">
        <v>9028</v>
      </c>
      <c r="B3196" s="0" t="s">
        <v>9029</v>
      </c>
      <c r="C3196" s="0" t="s">
        <v>218</v>
      </c>
      <c r="D3196" s="0" t="s">
        <v>147</v>
      </c>
      <c r="E3196" s="0" t="s">
        <v>4093</v>
      </c>
      <c r="F3196" s="0" t="s">
        <v>137</v>
      </c>
      <c r="G3196" s="0" t="s">
        <v>150</v>
      </c>
      <c r="H3196" s="17" t="n">
        <v>46281.2916666667</v>
      </c>
      <c r="I3196" s="17" t="n">
        <v>46281.3173611111</v>
      </c>
      <c r="J3196" s="17" t="n">
        <v>46281.3201388889</v>
      </c>
      <c r="K3196" s="17" t="n">
        <v>46281.3479166667</v>
      </c>
      <c r="L3196" s="17" t="n">
        <v>46281.3652777778</v>
      </c>
      <c r="M3196" s="17" t="n">
        <v>46281.3756944445</v>
      </c>
      <c r="N3196" s="17" t="n">
        <v>46281.3944444444</v>
      </c>
      <c r="O3196" s="17" t="n">
        <v>46281.4270833333</v>
      </c>
      <c r="P3196" s="17" t="n">
        <v>46281.4340277778</v>
      </c>
      <c r="Q3196" s="17" t="n">
        <v>46281.4555555556</v>
      </c>
      <c r="R3196" s="0" t="n">
        <v>764</v>
      </c>
      <c r="S3196" s="0" t="n">
        <v>0</v>
      </c>
      <c r="T3196" s="0" t="n">
        <v>0</v>
      </c>
      <c r="U3196" s="18" t="s">
        <v>130</v>
      </c>
      <c r="V3196" s="18" t="s">
        <v>144</v>
      </c>
      <c r="W3196" s="0" t="str">
        <f aca="false">IF(AND(X3196&gt;=6,X3196&lt;14),"A",IF(AND(X3196&gt;=14,X3196&lt;22),"B","C"))</f>
        <v>A</v>
      </c>
      <c r="X3196" s="18" t="n">
        <f aca="false">HOUR(H3196)</f>
        <v>7</v>
      </c>
      <c r="Y3196" s="18" t="n">
        <f aca="false">ROUND((I3196-H3196)*1440,0)</f>
        <v>37</v>
      </c>
      <c r="Z3196" s="18" t="n">
        <f aca="false">ROUND((J3196-I3196)*1440,0)</f>
        <v>4</v>
      </c>
      <c r="AA3196" s="18" t="n">
        <f aca="false">ROUND((K3196-J3196)*1440,0)</f>
        <v>40</v>
      </c>
      <c r="AB3196" s="18" t="n">
        <f aca="false">ROUND((L3196-K3196)*1440,0)</f>
        <v>25</v>
      </c>
      <c r="AC3196" s="18" t="n">
        <f aca="false">ROUND((M3196-L3196)*1440,0)</f>
        <v>15</v>
      </c>
      <c r="AD3196" s="18" t="n">
        <f aca="false">IF(N3196="","",ROUND((N3196-M3196)*1440,0))</f>
        <v>27</v>
      </c>
      <c r="AE3196" s="18" t="n">
        <f aca="false">IF(O3196="","",ROUND((O3196-N3196)*1440,0))</f>
        <v>47</v>
      </c>
      <c r="AF3196" s="18" t="n">
        <f aca="false">IF(P3196="","",ROUND((P3196-O3196)*1440,0))</f>
        <v>10</v>
      </c>
      <c r="AG3196" s="18" t="n">
        <f aca="false">IF(Q3196="","",ROUND((Q3196-P3196)*1440,0))</f>
        <v>31</v>
      </c>
      <c r="AH3196" s="18" t="n">
        <f aca="false">IF(Q3196="","",ROUND((Q3196-H3196)*1440,0))</f>
        <v>236</v>
      </c>
      <c r="AI3196" s="19" t="n">
        <f aca="false">ROUND(IF(O3196="",Assumptions!$B$25-K3196,O3196-K3196)*24,1)</f>
        <v>1.9</v>
      </c>
      <c r="AJ3196" s="20" t="n">
        <f aca="false">ROUND(MAX(N(Y3196)/Assumptions!$C$5, N(Z3196)/Assumptions!$C$6, N(AA3196)/Assumptions!$C$7, N(AB3196)/Assumptions!$C$8, N(AC3196)/Assumptions!$C$9, N(AD3196)/Assumptions!$C$10, N(AE3196)/Assumptions!$C$11, N(AF3196)/Assumptions!$C$12, N(AG3196)/Assumptions!$C$13),3)</f>
        <v>1.667</v>
      </c>
      <c r="AK3196" s="0" t="str">
        <f aca="false">IF(OR(U3196="Pending",U3196="On Hold"),"Open GRN (awaiting)",IF(AJ3196&lt;=1,"Within SLA",IF(ROUND(N(Y3196)/Assumptions!$C$5,3)=AJ3196,"Gate Wait",IF(ROUND(N(Z3196)/Assumptions!$C$6,3)=AJ3196,"Dock Wait",IF(ROUND(N(AA3196)/Assumptions!$C$7,3)=AJ3196,"Unloading",IF(ROUND(N(AB3196)/Assumptions!$C$8,3)=AJ3196,"Unload-to-QC Wait",IF(ROUND(N(AC3196)/Assumptions!$C$9,3)=AJ3196,"QC",IF(ROUND(N(AD3196)/Assumptions!$C$10,3)=AJ3196,"QC-to-GRN Wait",IF(ROUND(N(AE3196)/Assumptions!$C$11,3)=AJ3196,"GRN Processing",IF(ROUND(N(AF3196)/Assumptions!$C$12,3)=AJ3196,"GRN-to-Putaway Wait",IF(ROUND(N(AG3196)/Assumptions!$C$13,3)=AJ3196,"Putaway","Within SLA")))))))))))</f>
        <v>Unload-to-QC Wait</v>
      </c>
    </row>
    <row r="3197" customFormat="false" ht="15" hidden="false" customHeight="false" outlineLevel="0" collapsed="false">
      <c r="A3197" s="0" t="s">
        <v>9030</v>
      </c>
      <c r="B3197" s="0" t="s">
        <v>9031</v>
      </c>
      <c r="C3197" s="0" t="s">
        <v>126</v>
      </c>
      <c r="D3197" s="0" t="s">
        <v>147</v>
      </c>
      <c r="E3197" s="0" t="s">
        <v>1195</v>
      </c>
      <c r="F3197" s="0" t="s">
        <v>128</v>
      </c>
      <c r="G3197" s="0" t="s">
        <v>150</v>
      </c>
      <c r="H3197" s="17" t="n">
        <v>46281.3104166667</v>
      </c>
      <c r="I3197" s="17" t="n">
        <v>46281.3340277778</v>
      </c>
      <c r="J3197" s="17" t="n">
        <v>46281.3416666667</v>
      </c>
      <c r="K3197" s="17" t="n">
        <v>46281.3694444444</v>
      </c>
      <c r="L3197" s="17" t="n">
        <v>46281.3756944445</v>
      </c>
      <c r="M3197" s="17" t="n">
        <v>46281.3944444444</v>
      </c>
      <c r="N3197" s="17" t="n">
        <v>46281.4111111111</v>
      </c>
      <c r="O3197" s="17" t="n">
        <v>46281.4180555556</v>
      </c>
      <c r="P3197" s="17" t="n">
        <v>46281.4298611111</v>
      </c>
      <c r="Q3197" s="17" t="n">
        <v>46281.4506944444</v>
      </c>
      <c r="R3197" s="0" t="n">
        <v>352</v>
      </c>
      <c r="S3197" s="0" t="n">
        <v>0</v>
      </c>
      <c r="T3197" s="0" t="n">
        <v>0</v>
      </c>
      <c r="U3197" s="18" t="s">
        <v>130</v>
      </c>
      <c r="V3197" s="18" t="s">
        <v>139</v>
      </c>
      <c r="W3197" s="0" t="str">
        <f aca="false">IF(AND(X3197&gt;=6,X3197&lt;14),"A",IF(AND(X3197&gt;=14,X3197&lt;22),"B","C"))</f>
        <v>A</v>
      </c>
      <c r="X3197" s="18" t="n">
        <f aca="false">HOUR(H3197)</f>
        <v>7</v>
      </c>
      <c r="Y3197" s="18" t="n">
        <f aca="false">ROUND((I3197-H3197)*1440,0)</f>
        <v>34</v>
      </c>
      <c r="Z3197" s="18" t="n">
        <f aca="false">ROUND((J3197-I3197)*1440,0)</f>
        <v>11</v>
      </c>
      <c r="AA3197" s="18" t="n">
        <f aca="false">ROUND((K3197-J3197)*1440,0)</f>
        <v>40</v>
      </c>
      <c r="AB3197" s="18" t="n">
        <f aca="false">ROUND((L3197-K3197)*1440,0)</f>
        <v>9</v>
      </c>
      <c r="AC3197" s="18" t="n">
        <f aca="false">ROUND((M3197-L3197)*1440,0)</f>
        <v>27</v>
      </c>
      <c r="AD3197" s="18" t="n">
        <f aca="false">IF(N3197="","",ROUND((N3197-M3197)*1440,0))</f>
        <v>24</v>
      </c>
      <c r="AE3197" s="18" t="n">
        <f aca="false">IF(O3197="","",ROUND((O3197-N3197)*1440,0))</f>
        <v>10</v>
      </c>
      <c r="AF3197" s="18" t="n">
        <f aca="false">IF(P3197="","",ROUND((P3197-O3197)*1440,0))</f>
        <v>17</v>
      </c>
      <c r="AG3197" s="18" t="n">
        <f aca="false">IF(Q3197="","",ROUND((Q3197-P3197)*1440,0))</f>
        <v>30</v>
      </c>
      <c r="AH3197" s="18" t="n">
        <f aca="false">IF(Q3197="","",ROUND((Q3197-H3197)*1440,0))</f>
        <v>202</v>
      </c>
      <c r="AI3197" s="19" t="n">
        <f aca="false">ROUND(IF(O3197="",Assumptions!$B$25-K3197,O3197-K3197)*24,1)</f>
        <v>1.2</v>
      </c>
      <c r="AJ3197" s="20" t="n">
        <f aca="false">ROUND(MAX(N(Y3197)/Assumptions!$C$5, N(Z3197)/Assumptions!$C$6, N(AA3197)/Assumptions!$C$7, N(AB3197)/Assumptions!$C$8, N(AC3197)/Assumptions!$C$9, N(AD3197)/Assumptions!$C$10, N(AE3197)/Assumptions!$C$11, N(AF3197)/Assumptions!$C$12, N(AG3197)/Assumptions!$C$13),3)</f>
        <v>1.133</v>
      </c>
      <c r="AK3197" s="0" t="str">
        <f aca="false">IF(OR(U3197="Pending",U3197="On Hold"),"Open GRN (awaiting)",IF(AJ3197&lt;=1,"Within SLA",IF(ROUND(N(Y3197)/Assumptions!$C$5,3)=AJ3197,"Gate Wait",IF(ROUND(N(Z3197)/Assumptions!$C$6,3)=AJ3197,"Dock Wait",IF(ROUND(N(AA3197)/Assumptions!$C$7,3)=AJ3197,"Unloading",IF(ROUND(N(AB3197)/Assumptions!$C$8,3)=AJ3197,"Unload-to-QC Wait",IF(ROUND(N(AC3197)/Assumptions!$C$9,3)=AJ3197,"QC",IF(ROUND(N(AD3197)/Assumptions!$C$10,3)=AJ3197,"QC-to-GRN Wait",IF(ROUND(N(AE3197)/Assumptions!$C$11,3)=AJ3197,"GRN Processing",IF(ROUND(N(AF3197)/Assumptions!$C$12,3)=AJ3197,"GRN-to-Putaway Wait",IF(ROUND(N(AG3197)/Assumptions!$C$13,3)=AJ3197,"Putaway","Within SLA")))))))))))</f>
        <v>Gate Wait</v>
      </c>
    </row>
    <row r="3198" customFormat="false" ht="15" hidden="false" customHeight="false" outlineLevel="0" collapsed="false">
      <c r="A3198" s="0" t="s">
        <v>9032</v>
      </c>
      <c r="B3198" s="0" t="s">
        <v>9033</v>
      </c>
      <c r="C3198" s="0" t="s">
        <v>170</v>
      </c>
      <c r="D3198" s="0" t="s">
        <v>135</v>
      </c>
      <c r="E3198" s="0" t="s">
        <v>9034</v>
      </c>
      <c r="F3198" s="0" t="s">
        <v>172</v>
      </c>
      <c r="G3198" s="0" t="s">
        <v>178</v>
      </c>
      <c r="H3198" s="17" t="n">
        <v>46281.3215277778</v>
      </c>
      <c r="I3198" s="17" t="n">
        <v>46281.3770833333</v>
      </c>
      <c r="J3198" s="17" t="n">
        <v>46281.3840277778</v>
      </c>
      <c r="K3198" s="17" t="n">
        <v>46281.4083333333</v>
      </c>
      <c r="L3198" s="17" t="n">
        <v>46281.4138888889</v>
      </c>
      <c r="M3198" s="17" t="n">
        <v>46281.4465277778</v>
      </c>
      <c r="N3198" s="17" t="n">
        <v>46281.4881944444</v>
      </c>
      <c r="O3198" s="17" t="n">
        <v>46281.5319444445</v>
      </c>
      <c r="P3198" s="17" t="n">
        <v>46281.5541666667</v>
      </c>
      <c r="Q3198" s="17" t="n">
        <v>46281.5826388889</v>
      </c>
      <c r="R3198" s="0" t="n">
        <v>398</v>
      </c>
      <c r="S3198" s="0" t="n">
        <v>0</v>
      </c>
      <c r="T3198" s="0" t="n">
        <v>0</v>
      </c>
      <c r="U3198" s="18" t="s">
        <v>130</v>
      </c>
      <c r="V3198" s="18" t="s">
        <v>139</v>
      </c>
      <c r="W3198" s="0" t="str">
        <f aca="false">IF(AND(X3198&gt;=6,X3198&lt;14),"A",IF(AND(X3198&gt;=14,X3198&lt;22),"B","C"))</f>
        <v>A</v>
      </c>
      <c r="X3198" s="18" t="n">
        <f aca="false">HOUR(H3198)</f>
        <v>7</v>
      </c>
      <c r="Y3198" s="18" t="n">
        <f aca="false">ROUND((I3198-H3198)*1440,0)</f>
        <v>80</v>
      </c>
      <c r="Z3198" s="18" t="n">
        <f aca="false">ROUND((J3198-I3198)*1440,0)</f>
        <v>10</v>
      </c>
      <c r="AA3198" s="18" t="n">
        <f aca="false">ROUND((K3198-J3198)*1440,0)</f>
        <v>35</v>
      </c>
      <c r="AB3198" s="18" t="n">
        <f aca="false">ROUND((L3198-K3198)*1440,0)</f>
        <v>8</v>
      </c>
      <c r="AC3198" s="18" t="n">
        <f aca="false">ROUND((M3198-L3198)*1440,0)</f>
        <v>47</v>
      </c>
      <c r="AD3198" s="18" t="n">
        <f aca="false">IF(N3198="","",ROUND((N3198-M3198)*1440,0))</f>
        <v>60</v>
      </c>
      <c r="AE3198" s="18" t="n">
        <f aca="false">IF(O3198="","",ROUND((O3198-N3198)*1440,0))</f>
        <v>63</v>
      </c>
      <c r="AF3198" s="18" t="n">
        <f aca="false">IF(P3198="","",ROUND((P3198-O3198)*1440,0))</f>
        <v>32</v>
      </c>
      <c r="AG3198" s="18" t="n">
        <f aca="false">IF(Q3198="","",ROUND((Q3198-P3198)*1440,0))</f>
        <v>41</v>
      </c>
      <c r="AH3198" s="18" t="n">
        <f aca="false">IF(Q3198="","",ROUND((Q3198-H3198)*1440,0))</f>
        <v>376</v>
      </c>
      <c r="AI3198" s="19" t="n">
        <f aca="false">ROUND(IF(O3198="",Assumptions!$B$25-K3198,O3198-K3198)*24,1)</f>
        <v>3</v>
      </c>
      <c r="AJ3198" s="20" t="n">
        <f aca="false">ROUND(MAX(N(Y3198)/Assumptions!$C$5, N(Z3198)/Assumptions!$C$6, N(AA3198)/Assumptions!$C$7, N(AB3198)/Assumptions!$C$8, N(AC3198)/Assumptions!$C$9, N(AD3198)/Assumptions!$C$10, N(AE3198)/Assumptions!$C$11, N(AF3198)/Assumptions!$C$12, N(AG3198)/Assumptions!$C$13),3)</f>
        <v>2.667</v>
      </c>
      <c r="AK3198" s="0" t="str">
        <f aca="false">IF(OR(U3198="Pending",U3198="On Hold"),"Open GRN (awaiting)",IF(AJ3198&lt;=1,"Within SLA",IF(ROUND(N(Y3198)/Assumptions!$C$5,3)=AJ3198,"Gate Wait",IF(ROUND(N(Z3198)/Assumptions!$C$6,3)=AJ3198,"Dock Wait",IF(ROUND(N(AA3198)/Assumptions!$C$7,3)=AJ3198,"Unloading",IF(ROUND(N(AB3198)/Assumptions!$C$8,3)=AJ3198,"Unload-to-QC Wait",IF(ROUND(N(AC3198)/Assumptions!$C$9,3)=AJ3198,"QC",IF(ROUND(N(AD3198)/Assumptions!$C$10,3)=AJ3198,"QC-to-GRN Wait",IF(ROUND(N(AE3198)/Assumptions!$C$11,3)=AJ3198,"GRN Processing",IF(ROUND(N(AF3198)/Assumptions!$C$12,3)=AJ3198,"GRN-to-Putaway Wait",IF(ROUND(N(AG3198)/Assumptions!$C$13,3)=AJ3198,"Putaway","Within SLA")))))))))))</f>
        <v>Gate Wait</v>
      </c>
    </row>
    <row r="3199" customFormat="false" ht="15" hidden="false" customHeight="false" outlineLevel="0" collapsed="false">
      <c r="A3199" s="0" t="s">
        <v>9035</v>
      </c>
      <c r="B3199" s="0" t="s">
        <v>9036</v>
      </c>
      <c r="C3199" s="0" t="s">
        <v>159</v>
      </c>
      <c r="D3199" s="0" t="s">
        <v>147</v>
      </c>
      <c r="E3199" s="0" t="s">
        <v>9037</v>
      </c>
      <c r="F3199" s="0" t="s">
        <v>128</v>
      </c>
      <c r="G3199" s="0" t="s">
        <v>150</v>
      </c>
      <c r="H3199" s="17" t="n">
        <v>46281.3694444444</v>
      </c>
      <c r="I3199" s="17" t="n">
        <v>46281.3798611111</v>
      </c>
      <c r="J3199" s="17" t="n">
        <v>46281.3847222222</v>
      </c>
      <c r="K3199" s="17" t="n">
        <v>46281.4145833333</v>
      </c>
      <c r="L3199" s="17" t="n">
        <v>46281.4236111111</v>
      </c>
      <c r="M3199" s="17" t="n">
        <v>46281.4479166667</v>
      </c>
      <c r="N3199" s="17" t="n">
        <v>46281.4597222222</v>
      </c>
      <c r="O3199" s="17" t="n">
        <v>46281.5041666667</v>
      </c>
      <c r="P3199" s="17" t="n">
        <v>46281.5368055556</v>
      </c>
      <c r="Q3199" s="17" t="n">
        <v>46281.5513888889</v>
      </c>
      <c r="R3199" s="0" t="n">
        <v>495</v>
      </c>
      <c r="S3199" s="0" t="n">
        <v>0</v>
      </c>
      <c r="T3199" s="0" t="n">
        <v>0</v>
      </c>
      <c r="U3199" s="18" t="s">
        <v>130</v>
      </c>
      <c r="V3199" s="18" t="s">
        <v>144</v>
      </c>
      <c r="W3199" s="0" t="str">
        <f aca="false">IF(AND(X3199&gt;=6,X3199&lt;14),"A",IF(AND(X3199&gt;=14,X3199&lt;22),"B","C"))</f>
        <v>A</v>
      </c>
      <c r="X3199" s="18" t="n">
        <f aca="false">HOUR(H3199)</f>
        <v>8</v>
      </c>
      <c r="Y3199" s="18" t="n">
        <f aca="false">ROUND((I3199-H3199)*1440,0)</f>
        <v>15</v>
      </c>
      <c r="Z3199" s="18" t="n">
        <f aca="false">ROUND((J3199-I3199)*1440,0)</f>
        <v>7</v>
      </c>
      <c r="AA3199" s="18" t="n">
        <f aca="false">ROUND((K3199-J3199)*1440,0)</f>
        <v>43</v>
      </c>
      <c r="AB3199" s="18" t="n">
        <f aca="false">ROUND((L3199-K3199)*1440,0)</f>
        <v>13</v>
      </c>
      <c r="AC3199" s="18" t="n">
        <f aca="false">ROUND((M3199-L3199)*1440,0)</f>
        <v>35</v>
      </c>
      <c r="AD3199" s="18" t="n">
        <f aca="false">IF(N3199="","",ROUND((N3199-M3199)*1440,0))</f>
        <v>17</v>
      </c>
      <c r="AE3199" s="18" t="n">
        <f aca="false">IF(O3199="","",ROUND((O3199-N3199)*1440,0))</f>
        <v>64</v>
      </c>
      <c r="AF3199" s="18" t="n">
        <f aca="false">IF(P3199="","",ROUND((P3199-O3199)*1440,0))</f>
        <v>47</v>
      </c>
      <c r="AG3199" s="18" t="n">
        <f aca="false">IF(Q3199="","",ROUND((Q3199-P3199)*1440,0))</f>
        <v>21</v>
      </c>
      <c r="AH3199" s="18" t="n">
        <f aca="false">IF(Q3199="","",ROUND((Q3199-H3199)*1440,0))</f>
        <v>262</v>
      </c>
      <c r="AI3199" s="19" t="n">
        <f aca="false">ROUND(IF(O3199="",Assumptions!$B$25-K3199,O3199-K3199)*24,1)</f>
        <v>2.2</v>
      </c>
      <c r="AJ3199" s="20" t="n">
        <f aca="false">ROUND(MAX(N(Y3199)/Assumptions!$C$5, N(Z3199)/Assumptions!$C$6, N(AA3199)/Assumptions!$C$7, N(AB3199)/Assumptions!$C$8, N(AC3199)/Assumptions!$C$9, N(AD3199)/Assumptions!$C$10, N(AE3199)/Assumptions!$C$11, N(AF3199)/Assumptions!$C$12, N(AG3199)/Assumptions!$C$13),3)</f>
        <v>2.35</v>
      </c>
      <c r="AK3199" s="0" t="str">
        <f aca="false">IF(OR(U3199="Pending",U3199="On Hold"),"Open GRN (awaiting)",IF(AJ3199&lt;=1,"Within SLA",IF(ROUND(N(Y3199)/Assumptions!$C$5,3)=AJ3199,"Gate Wait",IF(ROUND(N(Z3199)/Assumptions!$C$6,3)=AJ3199,"Dock Wait",IF(ROUND(N(AA3199)/Assumptions!$C$7,3)=AJ3199,"Unloading",IF(ROUND(N(AB3199)/Assumptions!$C$8,3)=AJ3199,"Unload-to-QC Wait",IF(ROUND(N(AC3199)/Assumptions!$C$9,3)=AJ3199,"QC",IF(ROUND(N(AD3199)/Assumptions!$C$10,3)=AJ3199,"QC-to-GRN Wait",IF(ROUND(N(AE3199)/Assumptions!$C$11,3)=AJ3199,"GRN Processing",IF(ROUND(N(AF3199)/Assumptions!$C$12,3)=AJ3199,"GRN-to-Putaway Wait",IF(ROUND(N(AG3199)/Assumptions!$C$13,3)=AJ3199,"Putaway","Within SLA")))))))))))</f>
        <v>GRN-to-Putaway Wait</v>
      </c>
    </row>
    <row r="3200" customFormat="false" ht="15" hidden="false" customHeight="false" outlineLevel="0" collapsed="false">
      <c r="A3200" s="0" t="s">
        <v>9038</v>
      </c>
      <c r="B3200" s="0" t="s">
        <v>9039</v>
      </c>
      <c r="C3200" s="0" t="s">
        <v>134</v>
      </c>
      <c r="D3200" s="0" t="s">
        <v>135</v>
      </c>
      <c r="E3200" s="0" t="s">
        <v>9040</v>
      </c>
      <c r="F3200" s="0" t="s">
        <v>149</v>
      </c>
      <c r="G3200" s="0" t="s">
        <v>178</v>
      </c>
      <c r="H3200" s="17" t="n">
        <v>46281.3819444445</v>
      </c>
      <c r="I3200" s="17" t="n">
        <v>46281.3902777778</v>
      </c>
      <c r="J3200" s="17" t="n">
        <v>46281.3951388889</v>
      </c>
      <c r="K3200" s="17" t="n">
        <v>46281.4597222222</v>
      </c>
      <c r="L3200" s="17" t="n">
        <v>46281.4631944444</v>
      </c>
      <c r="M3200" s="17" t="n">
        <v>46281.48125</v>
      </c>
      <c r="N3200" s="17" t="n">
        <v>46281.5152777778</v>
      </c>
      <c r="O3200" s="17" t="n">
        <v>46281.6298611111</v>
      </c>
      <c r="P3200" s="17" t="n">
        <v>46281.6638888889</v>
      </c>
      <c r="Q3200" s="17" t="n">
        <v>46281.6861111111</v>
      </c>
      <c r="R3200" s="0" t="n">
        <v>2395</v>
      </c>
      <c r="S3200" s="0" t="n">
        <v>0</v>
      </c>
      <c r="T3200" s="0" t="n">
        <v>0</v>
      </c>
      <c r="U3200" s="18" t="s">
        <v>130</v>
      </c>
      <c r="V3200" s="18" t="s">
        <v>144</v>
      </c>
      <c r="W3200" s="0" t="str">
        <f aca="false">IF(AND(X3200&gt;=6,X3200&lt;14),"A",IF(AND(X3200&gt;=14,X3200&lt;22),"B","C"))</f>
        <v>A</v>
      </c>
      <c r="X3200" s="18" t="n">
        <f aca="false">HOUR(H3200)</f>
        <v>9</v>
      </c>
      <c r="Y3200" s="18" t="n">
        <f aca="false">ROUND((I3200-H3200)*1440,0)</f>
        <v>12</v>
      </c>
      <c r="Z3200" s="18" t="n">
        <f aca="false">ROUND((J3200-I3200)*1440,0)</f>
        <v>7</v>
      </c>
      <c r="AA3200" s="18" t="n">
        <f aca="false">ROUND((K3200-J3200)*1440,0)</f>
        <v>93</v>
      </c>
      <c r="AB3200" s="18" t="n">
        <f aca="false">ROUND((L3200-K3200)*1440,0)</f>
        <v>5</v>
      </c>
      <c r="AC3200" s="18" t="n">
        <f aca="false">ROUND((M3200-L3200)*1440,0)</f>
        <v>26</v>
      </c>
      <c r="AD3200" s="18" t="n">
        <f aca="false">IF(N3200="","",ROUND((N3200-M3200)*1440,0))</f>
        <v>49</v>
      </c>
      <c r="AE3200" s="18" t="n">
        <f aca="false">IF(O3200="","",ROUND((O3200-N3200)*1440,0))</f>
        <v>165</v>
      </c>
      <c r="AF3200" s="18" t="n">
        <f aca="false">IF(P3200="","",ROUND((P3200-O3200)*1440,0))</f>
        <v>49</v>
      </c>
      <c r="AG3200" s="18" t="n">
        <f aca="false">IF(Q3200="","",ROUND((Q3200-P3200)*1440,0))</f>
        <v>32</v>
      </c>
      <c r="AH3200" s="18" t="n">
        <f aca="false">IF(Q3200="","",ROUND((Q3200-H3200)*1440,0))</f>
        <v>438</v>
      </c>
      <c r="AI3200" s="19" t="n">
        <f aca="false">ROUND(IF(O3200="",Assumptions!$B$25-K3200,O3200-K3200)*24,1)</f>
        <v>4.1</v>
      </c>
      <c r="AJ3200" s="20" t="n">
        <f aca="false">ROUND(MAX(N(Y3200)/Assumptions!$C$5, N(Z3200)/Assumptions!$C$6, N(AA3200)/Assumptions!$C$7, N(AB3200)/Assumptions!$C$8, N(AC3200)/Assumptions!$C$9, N(AD3200)/Assumptions!$C$10, N(AE3200)/Assumptions!$C$11, N(AF3200)/Assumptions!$C$12, N(AG3200)/Assumptions!$C$13),3)</f>
        <v>3.667</v>
      </c>
      <c r="AK3200" s="0" t="str">
        <f aca="false">IF(OR(U3200="Pending",U3200="On Hold"),"Open GRN (awaiting)",IF(AJ3200&lt;=1,"Within SLA",IF(ROUND(N(Y3200)/Assumptions!$C$5,3)=AJ3200,"Gate Wait",IF(ROUND(N(Z3200)/Assumptions!$C$6,3)=AJ3200,"Dock Wait",IF(ROUND(N(AA3200)/Assumptions!$C$7,3)=AJ3200,"Unloading",IF(ROUND(N(AB3200)/Assumptions!$C$8,3)=AJ3200,"Unload-to-QC Wait",IF(ROUND(N(AC3200)/Assumptions!$C$9,3)=AJ3200,"QC",IF(ROUND(N(AD3200)/Assumptions!$C$10,3)=AJ3200,"QC-to-GRN Wait",IF(ROUND(N(AE3200)/Assumptions!$C$11,3)=AJ3200,"GRN Processing",IF(ROUND(N(AF3200)/Assumptions!$C$12,3)=AJ3200,"GRN-to-Putaway Wait",IF(ROUND(N(AG3200)/Assumptions!$C$13,3)=AJ3200,"Putaway","Within SLA")))))))))))</f>
        <v>GRN Processing</v>
      </c>
    </row>
    <row r="3201" customFormat="false" ht="15" hidden="false" customHeight="false" outlineLevel="0" collapsed="false">
      <c r="A3201" s="0" t="s">
        <v>9041</v>
      </c>
      <c r="B3201" s="0" t="s">
        <v>9042</v>
      </c>
      <c r="C3201" s="0" t="s">
        <v>134</v>
      </c>
      <c r="D3201" s="0" t="s">
        <v>119</v>
      </c>
      <c r="E3201" s="0" t="s">
        <v>4981</v>
      </c>
      <c r="F3201" s="0" t="s">
        <v>149</v>
      </c>
      <c r="G3201" s="0" t="s">
        <v>122</v>
      </c>
      <c r="H3201" s="17" t="n">
        <v>46281.4055555556</v>
      </c>
      <c r="I3201" s="17" t="n">
        <v>46281.4138888889</v>
      </c>
      <c r="J3201" s="17" t="n">
        <v>46281.4159722222</v>
      </c>
      <c r="K3201" s="17" t="n">
        <v>46281.4465277778</v>
      </c>
      <c r="L3201" s="17" t="n">
        <v>46281.4583333333</v>
      </c>
      <c r="M3201" s="17" t="n">
        <v>46281.4972222222</v>
      </c>
      <c r="N3201" s="17" t="n">
        <v>46281.5055555556</v>
      </c>
      <c r="O3201" s="17" t="n">
        <v>46281.5506944444</v>
      </c>
      <c r="P3201" s="17" t="n">
        <v>46281.5576388889</v>
      </c>
      <c r="Q3201" s="17" t="n">
        <v>46281.5784722222</v>
      </c>
      <c r="R3201" s="0" t="n">
        <v>252</v>
      </c>
      <c r="S3201" s="0" t="n">
        <v>0</v>
      </c>
      <c r="T3201" s="0" t="n">
        <v>0</v>
      </c>
      <c r="U3201" s="18" t="s">
        <v>130</v>
      </c>
      <c r="V3201" s="18" t="s">
        <v>131</v>
      </c>
      <c r="W3201" s="0" t="str">
        <f aca="false">IF(AND(X3201&gt;=6,X3201&lt;14),"A",IF(AND(X3201&gt;=14,X3201&lt;22),"B","C"))</f>
        <v>A</v>
      </c>
      <c r="X3201" s="18" t="n">
        <f aca="false">HOUR(H3201)</f>
        <v>9</v>
      </c>
      <c r="Y3201" s="18" t="n">
        <f aca="false">ROUND((I3201-H3201)*1440,0)</f>
        <v>12</v>
      </c>
      <c r="Z3201" s="18" t="n">
        <f aca="false">ROUND((J3201-I3201)*1440,0)</f>
        <v>3</v>
      </c>
      <c r="AA3201" s="18" t="n">
        <f aca="false">ROUND((K3201-J3201)*1440,0)</f>
        <v>44</v>
      </c>
      <c r="AB3201" s="18" t="n">
        <f aca="false">ROUND((L3201-K3201)*1440,0)</f>
        <v>17</v>
      </c>
      <c r="AC3201" s="18" t="n">
        <f aca="false">ROUND((M3201-L3201)*1440,0)</f>
        <v>56</v>
      </c>
      <c r="AD3201" s="18" t="n">
        <f aca="false">IF(N3201="","",ROUND((N3201-M3201)*1440,0))</f>
        <v>12</v>
      </c>
      <c r="AE3201" s="18" t="n">
        <f aca="false">IF(O3201="","",ROUND((O3201-N3201)*1440,0))</f>
        <v>65</v>
      </c>
      <c r="AF3201" s="18" t="n">
        <f aca="false">IF(P3201="","",ROUND((P3201-O3201)*1440,0))</f>
        <v>10</v>
      </c>
      <c r="AG3201" s="18" t="n">
        <f aca="false">IF(Q3201="","",ROUND((Q3201-P3201)*1440,0))</f>
        <v>30</v>
      </c>
      <c r="AH3201" s="18" t="n">
        <f aca="false">IF(Q3201="","",ROUND((Q3201-H3201)*1440,0))</f>
        <v>249</v>
      </c>
      <c r="AI3201" s="19" t="n">
        <f aca="false">ROUND(IF(O3201="",Assumptions!$B$25-K3201,O3201-K3201)*24,1)</f>
        <v>2.5</v>
      </c>
      <c r="AJ3201" s="20" t="n">
        <f aca="false">ROUND(MAX(N(Y3201)/Assumptions!$C$5, N(Z3201)/Assumptions!$C$6, N(AA3201)/Assumptions!$C$7, N(AB3201)/Assumptions!$C$8, N(AC3201)/Assumptions!$C$9, N(AD3201)/Assumptions!$C$10, N(AE3201)/Assumptions!$C$11, N(AF3201)/Assumptions!$C$12, N(AG3201)/Assumptions!$C$13),3)</f>
        <v>1.444</v>
      </c>
      <c r="AK3201" s="0" t="str">
        <f aca="false">IF(OR(U3201="Pending",U3201="On Hold"),"Open GRN (awaiting)",IF(AJ3201&lt;=1,"Within SLA",IF(ROUND(N(Y3201)/Assumptions!$C$5,3)=AJ3201,"Gate Wait",IF(ROUND(N(Z3201)/Assumptions!$C$6,3)=AJ3201,"Dock Wait",IF(ROUND(N(AA3201)/Assumptions!$C$7,3)=AJ3201,"Unloading",IF(ROUND(N(AB3201)/Assumptions!$C$8,3)=AJ3201,"Unload-to-QC Wait",IF(ROUND(N(AC3201)/Assumptions!$C$9,3)=AJ3201,"QC",IF(ROUND(N(AD3201)/Assumptions!$C$10,3)=AJ3201,"QC-to-GRN Wait",IF(ROUND(N(AE3201)/Assumptions!$C$11,3)=AJ3201,"GRN Processing",IF(ROUND(N(AF3201)/Assumptions!$C$12,3)=AJ3201,"GRN-to-Putaway Wait",IF(ROUND(N(AG3201)/Assumptions!$C$13,3)=AJ3201,"Putaway","Within SLA")))))))))))</f>
        <v>GRN Processing</v>
      </c>
    </row>
    <row r="3202" customFormat="false" ht="15" hidden="false" customHeight="false" outlineLevel="0" collapsed="false">
      <c r="A3202" s="0" t="s">
        <v>9043</v>
      </c>
      <c r="B3202" s="0" t="s">
        <v>9044</v>
      </c>
      <c r="C3202" s="0" t="s">
        <v>118</v>
      </c>
      <c r="D3202" s="0" t="s">
        <v>119</v>
      </c>
      <c r="E3202" s="0" t="s">
        <v>9045</v>
      </c>
      <c r="F3202" s="0" t="s">
        <v>121</v>
      </c>
      <c r="G3202" s="0" t="s">
        <v>129</v>
      </c>
      <c r="H3202" s="17" t="n">
        <v>46281.4208333333</v>
      </c>
      <c r="I3202" s="17" t="n">
        <v>46281.4368055556</v>
      </c>
      <c r="J3202" s="17" t="n">
        <v>46281.4423611111</v>
      </c>
      <c r="K3202" s="17" t="n">
        <v>46281.4548611111</v>
      </c>
      <c r="L3202" s="17" t="n">
        <v>46281.4673611111</v>
      </c>
      <c r="M3202" s="17" t="n">
        <v>46281.5222222222</v>
      </c>
      <c r="N3202" s="17" t="n">
        <v>46281.5645833333</v>
      </c>
      <c r="O3202" s="17" t="n">
        <v>46281.64375</v>
      </c>
      <c r="P3202" s="17" t="n">
        <v>46281.6506944444</v>
      </c>
      <c r="Q3202" s="17" t="n">
        <v>46281.66875</v>
      </c>
      <c r="R3202" s="0" t="n">
        <v>307</v>
      </c>
      <c r="S3202" s="0" t="n">
        <v>0</v>
      </c>
      <c r="T3202" s="0" t="n">
        <v>0</v>
      </c>
      <c r="U3202" s="18" t="s">
        <v>130</v>
      </c>
      <c r="V3202" s="18" t="s">
        <v>156</v>
      </c>
      <c r="W3202" s="0" t="str">
        <f aca="false">IF(AND(X3202&gt;=6,X3202&lt;14),"A",IF(AND(X3202&gt;=14,X3202&lt;22),"B","C"))</f>
        <v>A</v>
      </c>
      <c r="X3202" s="18" t="n">
        <f aca="false">HOUR(H3202)</f>
        <v>10</v>
      </c>
      <c r="Y3202" s="18" t="n">
        <f aca="false">ROUND((I3202-H3202)*1440,0)</f>
        <v>23</v>
      </c>
      <c r="Z3202" s="18" t="n">
        <f aca="false">ROUND((J3202-I3202)*1440,0)</f>
        <v>8</v>
      </c>
      <c r="AA3202" s="18" t="n">
        <f aca="false">ROUND((K3202-J3202)*1440,0)</f>
        <v>18</v>
      </c>
      <c r="AB3202" s="18" t="n">
        <f aca="false">ROUND((L3202-K3202)*1440,0)</f>
        <v>18</v>
      </c>
      <c r="AC3202" s="18" t="n">
        <f aca="false">ROUND((M3202-L3202)*1440,0)</f>
        <v>79</v>
      </c>
      <c r="AD3202" s="18" t="n">
        <f aca="false">IF(N3202="","",ROUND((N3202-M3202)*1440,0))</f>
        <v>61</v>
      </c>
      <c r="AE3202" s="18" t="n">
        <f aca="false">IF(O3202="","",ROUND((O3202-N3202)*1440,0))</f>
        <v>114</v>
      </c>
      <c r="AF3202" s="18" t="n">
        <f aca="false">IF(P3202="","",ROUND((P3202-O3202)*1440,0))</f>
        <v>10</v>
      </c>
      <c r="AG3202" s="18" t="n">
        <f aca="false">IF(Q3202="","",ROUND((Q3202-P3202)*1440,0))</f>
        <v>26</v>
      </c>
      <c r="AH3202" s="18" t="n">
        <f aca="false">IF(Q3202="","",ROUND((Q3202-H3202)*1440,0))</f>
        <v>357</v>
      </c>
      <c r="AI3202" s="19" t="n">
        <f aca="false">ROUND(IF(O3202="",Assumptions!$B$25-K3202,O3202-K3202)*24,1)</f>
        <v>4.5</v>
      </c>
      <c r="AJ3202" s="20" t="n">
        <f aca="false">ROUND(MAX(N(Y3202)/Assumptions!$C$5, N(Z3202)/Assumptions!$C$6, N(AA3202)/Assumptions!$C$7, N(AB3202)/Assumptions!$C$8, N(AC3202)/Assumptions!$C$9, N(AD3202)/Assumptions!$C$10, N(AE3202)/Assumptions!$C$11, N(AF3202)/Assumptions!$C$12, N(AG3202)/Assumptions!$C$13),3)</f>
        <v>2.533</v>
      </c>
      <c r="AK3202" s="0" t="str">
        <f aca="false">IF(OR(U3202="Pending",U3202="On Hold"),"Open GRN (awaiting)",IF(AJ3202&lt;=1,"Within SLA",IF(ROUND(N(Y3202)/Assumptions!$C$5,3)=AJ3202,"Gate Wait",IF(ROUND(N(Z3202)/Assumptions!$C$6,3)=AJ3202,"Dock Wait",IF(ROUND(N(AA3202)/Assumptions!$C$7,3)=AJ3202,"Unloading",IF(ROUND(N(AB3202)/Assumptions!$C$8,3)=AJ3202,"Unload-to-QC Wait",IF(ROUND(N(AC3202)/Assumptions!$C$9,3)=AJ3202,"QC",IF(ROUND(N(AD3202)/Assumptions!$C$10,3)=AJ3202,"QC-to-GRN Wait",IF(ROUND(N(AE3202)/Assumptions!$C$11,3)=AJ3202,"GRN Processing",IF(ROUND(N(AF3202)/Assumptions!$C$12,3)=AJ3202,"GRN-to-Putaway Wait",IF(ROUND(N(AG3202)/Assumptions!$C$13,3)=AJ3202,"Putaway","Within SLA")))))))))))</f>
        <v>GRN Processing</v>
      </c>
    </row>
    <row r="3203" customFormat="false" ht="15" hidden="false" customHeight="false" outlineLevel="0" collapsed="false">
      <c r="A3203" s="0" t="s">
        <v>9046</v>
      </c>
      <c r="B3203" s="0" t="s">
        <v>9047</v>
      </c>
      <c r="C3203" s="0" t="s">
        <v>142</v>
      </c>
      <c r="D3203" s="0" t="s">
        <v>119</v>
      </c>
      <c r="E3203" s="0" t="s">
        <v>7251</v>
      </c>
      <c r="F3203" s="0" t="s">
        <v>137</v>
      </c>
      <c r="G3203" s="0" t="s">
        <v>129</v>
      </c>
      <c r="H3203" s="17" t="n">
        <v>46281.4326388889</v>
      </c>
      <c r="I3203" s="17" t="n">
        <v>46281.4826388889</v>
      </c>
      <c r="J3203" s="17" t="n">
        <v>46281.4881944444</v>
      </c>
      <c r="K3203" s="17" t="n">
        <v>46281.5159722222</v>
      </c>
      <c r="L3203" s="17" t="n">
        <v>46281.5208333333</v>
      </c>
      <c r="M3203" s="17" t="n">
        <v>46281.55625</v>
      </c>
      <c r="N3203" s="17" t="n">
        <v>46281.6375</v>
      </c>
      <c r="O3203" s="17" t="n">
        <v>46281.6472222222</v>
      </c>
      <c r="P3203" s="17" t="n">
        <v>46281.6611111111</v>
      </c>
      <c r="Q3203" s="17" t="n">
        <v>46281.6763888889</v>
      </c>
      <c r="R3203" s="0" t="n">
        <v>338</v>
      </c>
      <c r="S3203" s="0" t="n">
        <v>0</v>
      </c>
      <c r="T3203" s="0" t="n">
        <v>0</v>
      </c>
      <c r="U3203" s="18" t="s">
        <v>130</v>
      </c>
      <c r="V3203" s="18" t="s">
        <v>144</v>
      </c>
      <c r="W3203" s="0" t="str">
        <f aca="false">IF(AND(X3203&gt;=6,X3203&lt;14),"A",IF(AND(X3203&gt;=14,X3203&lt;22),"B","C"))</f>
        <v>A</v>
      </c>
      <c r="X3203" s="18" t="n">
        <f aca="false">HOUR(H3203)</f>
        <v>10</v>
      </c>
      <c r="Y3203" s="18" t="n">
        <f aca="false">ROUND((I3203-H3203)*1440,0)</f>
        <v>72</v>
      </c>
      <c r="Z3203" s="18" t="n">
        <f aca="false">ROUND((J3203-I3203)*1440,0)</f>
        <v>8</v>
      </c>
      <c r="AA3203" s="18" t="n">
        <f aca="false">ROUND((K3203-J3203)*1440,0)</f>
        <v>40</v>
      </c>
      <c r="AB3203" s="18" t="n">
        <f aca="false">ROUND((L3203-K3203)*1440,0)</f>
        <v>7</v>
      </c>
      <c r="AC3203" s="18" t="n">
        <f aca="false">ROUND((M3203-L3203)*1440,0)</f>
        <v>51</v>
      </c>
      <c r="AD3203" s="18" t="n">
        <f aca="false">IF(N3203="","",ROUND((N3203-M3203)*1440,0))</f>
        <v>117</v>
      </c>
      <c r="AE3203" s="18" t="n">
        <f aca="false">IF(O3203="","",ROUND((O3203-N3203)*1440,0))</f>
        <v>14</v>
      </c>
      <c r="AF3203" s="18" t="n">
        <f aca="false">IF(P3203="","",ROUND((P3203-O3203)*1440,0))</f>
        <v>20</v>
      </c>
      <c r="AG3203" s="18" t="n">
        <f aca="false">IF(Q3203="","",ROUND((Q3203-P3203)*1440,0))</f>
        <v>22</v>
      </c>
      <c r="AH3203" s="18" t="n">
        <f aca="false">IF(Q3203="","",ROUND((Q3203-H3203)*1440,0))</f>
        <v>351</v>
      </c>
      <c r="AI3203" s="19" t="n">
        <f aca="false">ROUND(IF(O3203="",Assumptions!$B$25-K3203,O3203-K3203)*24,1)</f>
        <v>3.2</v>
      </c>
      <c r="AJ3203" s="20" t="n">
        <f aca="false">ROUND(MAX(N(Y3203)/Assumptions!$C$5, N(Z3203)/Assumptions!$C$6, N(AA3203)/Assumptions!$C$7, N(AB3203)/Assumptions!$C$8, N(AC3203)/Assumptions!$C$9, N(AD3203)/Assumptions!$C$10, N(AE3203)/Assumptions!$C$11, N(AF3203)/Assumptions!$C$12, N(AG3203)/Assumptions!$C$13),3)</f>
        <v>3.9</v>
      </c>
      <c r="AK3203" s="0" t="str">
        <f aca="false">IF(OR(U3203="Pending",U3203="On Hold"),"Open GRN (awaiting)",IF(AJ3203&lt;=1,"Within SLA",IF(ROUND(N(Y3203)/Assumptions!$C$5,3)=AJ3203,"Gate Wait",IF(ROUND(N(Z3203)/Assumptions!$C$6,3)=AJ3203,"Dock Wait",IF(ROUND(N(AA3203)/Assumptions!$C$7,3)=AJ3203,"Unloading",IF(ROUND(N(AB3203)/Assumptions!$C$8,3)=AJ3203,"Unload-to-QC Wait",IF(ROUND(N(AC3203)/Assumptions!$C$9,3)=AJ3203,"QC",IF(ROUND(N(AD3203)/Assumptions!$C$10,3)=AJ3203,"QC-to-GRN Wait",IF(ROUND(N(AE3203)/Assumptions!$C$11,3)=AJ3203,"GRN Processing",IF(ROUND(N(AF3203)/Assumptions!$C$12,3)=AJ3203,"GRN-to-Putaway Wait",IF(ROUND(N(AG3203)/Assumptions!$C$13,3)=AJ3203,"Putaway","Within SLA")))))))))))</f>
        <v>QC-to-GRN Wait</v>
      </c>
    </row>
    <row r="3204" customFormat="false" ht="15" hidden="false" customHeight="false" outlineLevel="0" collapsed="false">
      <c r="A3204" s="0" t="s">
        <v>9048</v>
      </c>
      <c r="B3204" s="0" t="s">
        <v>9049</v>
      </c>
      <c r="C3204" s="0" t="s">
        <v>142</v>
      </c>
      <c r="D3204" s="0" t="s">
        <v>119</v>
      </c>
      <c r="E3204" s="0" t="s">
        <v>1101</v>
      </c>
      <c r="F3204" s="0" t="s">
        <v>137</v>
      </c>
      <c r="G3204" s="0" t="s">
        <v>122</v>
      </c>
      <c r="H3204" s="17" t="n">
        <v>46281.4402777778</v>
      </c>
      <c r="I3204" s="17" t="n">
        <v>46281.4986111111</v>
      </c>
      <c r="J3204" s="17" t="n">
        <v>46281.5090277778</v>
      </c>
      <c r="K3204" s="17" t="n">
        <v>46281.5784722222</v>
      </c>
      <c r="L3204" s="17" t="n">
        <v>46281.5944444445</v>
      </c>
      <c r="M3204" s="17" t="n">
        <v>46281.6159722222</v>
      </c>
      <c r="N3204" s="17" t="n">
        <v>46281.7152777778</v>
      </c>
      <c r="O3204" s="17" t="n">
        <v>46281.7840277778</v>
      </c>
      <c r="P3204" s="17" t="n">
        <v>46281.7909722222</v>
      </c>
      <c r="Q3204" s="17" t="n">
        <v>46281.8201388889</v>
      </c>
      <c r="R3204" s="0" t="n">
        <v>3000</v>
      </c>
      <c r="S3204" s="0" t="n">
        <v>0</v>
      </c>
      <c r="T3204" s="0" t="n">
        <v>0</v>
      </c>
      <c r="U3204" s="18" t="s">
        <v>130</v>
      </c>
      <c r="V3204" s="18" t="s">
        <v>144</v>
      </c>
      <c r="W3204" s="0" t="str">
        <f aca="false">IF(AND(X3204&gt;=6,X3204&lt;14),"A",IF(AND(X3204&gt;=14,X3204&lt;22),"B","C"))</f>
        <v>A</v>
      </c>
      <c r="X3204" s="18" t="n">
        <f aca="false">HOUR(H3204)</f>
        <v>10</v>
      </c>
      <c r="Y3204" s="18" t="n">
        <f aca="false">ROUND((I3204-H3204)*1440,0)</f>
        <v>84</v>
      </c>
      <c r="Z3204" s="18" t="n">
        <f aca="false">ROUND((J3204-I3204)*1440,0)</f>
        <v>15</v>
      </c>
      <c r="AA3204" s="18" t="n">
        <f aca="false">ROUND((K3204-J3204)*1440,0)</f>
        <v>100</v>
      </c>
      <c r="AB3204" s="18" t="n">
        <f aca="false">ROUND((L3204-K3204)*1440,0)</f>
        <v>23</v>
      </c>
      <c r="AC3204" s="18" t="n">
        <f aca="false">ROUND((M3204-L3204)*1440,0)</f>
        <v>31</v>
      </c>
      <c r="AD3204" s="18" t="n">
        <f aca="false">IF(N3204="","",ROUND((N3204-M3204)*1440,0))</f>
        <v>143</v>
      </c>
      <c r="AE3204" s="18" t="n">
        <f aca="false">IF(O3204="","",ROUND((O3204-N3204)*1440,0))</f>
        <v>99</v>
      </c>
      <c r="AF3204" s="18" t="n">
        <f aca="false">IF(P3204="","",ROUND((P3204-O3204)*1440,0))</f>
        <v>10</v>
      </c>
      <c r="AG3204" s="18" t="n">
        <f aca="false">IF(Q3204="","",ROUND((Q3204-P3204)*1440,0))</f>
        <v>42</v>
      </c>
      <c r="AH3204" s="18" t="n">
        <f aca="false">IF(Q3204="","",ROUND((Q3204-H3204)*1440,0))</f>
        <v>547</v>
      </c>
      <c r="AI3204" s="19" t="n">
        <f aca="false">ROUND(IF(O3204="",Assumptions!$B$25-K3204,O3204-K3204)*24,1)</f>
        <v>4.9</v>
      </c>
      <c r="AJ3204" s="20" t="n">
        <f aca="false">ROUND(MAX(N(Y3204)/Assumptions!$C$5, N(Z3204)/Assumptions!$C$6, N(AA3204)/Assumptions!$C$7, N(AB3204)/Assumptions!$C$8, N(AC3204)/Assumptions!$C$9, N(AD3204)/Assumptions!$C$10, N(AE3204)/Assumptions!$C$11, N(AF3204)/Assumptions!$C$12, N(AG3204)/Assumptions!$C$13),3)</f>
        <v>4.767</v>
      </c>
      <c r="AK3204" s="0" t="str">
        <f aca="false">IF(OR(U3204="Pending",U3204="On Hold"),"Open GRN (awaiting)",IF(AJ3204&lt;=1,"Within SLA",IF(ROUND(N(Y3204)/Assumptions!$C$5,3)=AJ3204,"Gate Wait",IF(ROUND(N(Z3204)/Assumptions!$C$6,3)=AJ3204,"Dock Wait",IF(ROUND(N(AA3204)/Assumptions!$C$7,3)=AJ3204,"Unloading",IF(ROUND(N(AB3204)/Assumptions!$C$8,3)=AJ3204,"Unload-to-QC Wait",IF(ROUND(N(AC3204)/Assumptions!$C$9,3)=AJ3204,"QC",IF(ROUND(N(AD3204)/Assumptions!$C$10,3)=AJ3204,"QC-to-GRN Wait",IF(ROUND(N(AE3204)/Assumptions!$C$11,3)=AJ3204,"GRN Processing",IF(ROUND(N(AF3204)/Assumptions!$C$12,3)=AJ3204,"GRN-to-Putaway Wait",IF(ROUND(N(AG3204)/Assumptions!$C$13,3)=AJ3204,"Putaway","Within SLA")))))))))))</f>
        <v>QC-to-GRN Wait</v>
      </c>
    </row>
    <row r="3205" customFormat="false" ht="15" hidden="false" customHeight="false" outlineLevel="0" collapsed="false">
      <c r="A3205" s="0" t="s">
        <v>9050</v>
      </c>
      <c r="B3205" s="0" t="s">
        <v>9051</v>
      </c>
      <c r="C3205" s="0" t="s">
        <v>142</v>
      </c>
      <c r="D3205" s="0" t="s">
        <v>147</v>
      </c>
      <c r="E3205" s="0" t="s">
        <v>9052</v>
      </c>
      <c r="F3205" s="0" t="s">
        <v>121</v>
      </c>
      <c r="G3205" s="0" t="s">
        <v>150</v>
      </c>
      <c r="H3205" s="17" t="n">
        <v>46281.4458333333</v>
      </c>
      <c r="I3205" s="17" t="n">
        <v>46281.4618055556</v>
      </c>
      <c r="J3205" s="17" t="n">
        <v>46281.4680555556</v>
      </c>
      <c r="K3205" s="17" t="n">
        <v>46281.4944444444</v>
      </c>
      <c r="L3205" s="17" t="n">
        <v>46281.4993055556</v>
      </c>
      <c r="M3205" s="17" t="n">
        <v>46281.5166666667</v>
      </c>
      <c r="N3205" s="17" t="n">
        <v>46281.5333333333</v>
      </c>
      <c r="O3205" s="17" t="n">
        <v>46281.5791666667</v>
      </c>
      <c r="P3205" s="17" t="n">
        <v>46281.5854166667</v>
      </c>
      <c r="Q3205" s="17" t="n">
        <v>46281.5965277778</v>
      </c>
      <c r="R3205" s="0" t="n">
        <v>387</v>
      </c>
      <c r="S3205" s="0" t="n">
        <v>0</v>
      </c>
      <c r="T3205" s="0" t="n">
        <v>0</v>
      </c>
      <c r="U3205" s="18" t="s">
        <v>130</v>
      </c>
      <c r="V3205" s="18" t="s">
        <v>156</v>
      </c>
      <c r="W3205" s="0" t="str">
        <f aca="false">IF(AND(X3205&gt;=6,X3205&lt;14),"A",IF(AND(X3205&gt;=14,X3205&lt;22),"B","C"))</f>
        <v>A</v>
      </c>
      <c r="X3205" s="18" t="n">
        <f aca="false">HOUR(H3205)</f>
        <v>10</v>
      </c>
      <c r="Y3205" s="18" t="n">
        <f aca="false">ROUND((I3205-H3205)*1440,0)</f>
        <v>23</v>
      </c>
      <c r="Z3205" s="18" t="n">
        <f aca="false">ROUND((J3205-I3205)*1440,0)</f>
        <v>9</v>
      </c>
      <c r="AA3205" s="18" t="n">
        <f aca="false">ROUND((K3205-J3205)*1440,0)</f>
        <v>38</v>
      </c>
      <c r="AB3205" s="18" t="n">
        <f aca="false">ROUND((L3205-K3205)*1440,0)</f>
        <v>7</v>
      </c>
      <c r="AC3205" s="18" t="n">
        <f aca="false">ROUND((M3205-L3205)*1440,0)</f>
        <v>25</v>
      </c>
      <c r="AD3205" s="18" t="n">
        <f aca="false">IF(N3205="","",ROUND((N3205-M3205)*1440,0))</f>
        <v>24</v>
      </c>
      <c r="AE3205" s="18" t="n">
        <f aca="false">IF(O3205="","",ROUND((O3205-N3205)*1440,0))</f>
        <v>66</v>
      </c>
      <c r="AF3205" s="18" t="n">
        <f aca="false">IF(P3205="","",ROUND((P3205-O3205)*1440,0))</f>
        <v>9</v>
      </c>
      <c r="AG3205" s="18" t="n">
        <f aca="false">IF(Q3205="","",ROUND((Q3205-P3205)*1440,0))</f>
        <v>16</v>
      </c>
      <c r="AH3205" s="18" t="n">
        <f aca="false">IF(Q3205="","",ROUND((Q3205-H3205)*1440,0))</f>
        <v>217</v>
      </c>
      <c r="AI3205" s="19" t="n">
        <f aca="false">ROUND(IF(O3205="",Assumptions!$B$25-K3205,O3205-K3205)*24,1)</f>
        <v>2</v>
      </c>
      <c r="AJ3205" s="20" t="n">
        <f aca="false">ROUND(MAX(N(Y3205)/Assumptions!$C$5, N(Z3205)/Assumptions!$C$6, N(AA3205)/Assumptions!$C$7, N(AB3205)/Assumptions!$C$8, N(AC3205)/Assumptions!$C$9, N(AD3205)/Assumptions!$C$10, N(AE3205)/Assumptions!$C$11, N(AF3205)/Assumptions!$C$12, N(AG3205)/Assumptions!$C$13),3)</f>
        <v>1.467</v>
      </c>
      <c r="AK3205" s="0" t="str">
        <f aca="false">IF(OR(U3205="Pending",U3205="On Hold"),"Open GRN (awaiting)",IF(AJ3205&lt;=1,"Within SLA",IF(ROUND(N(Y3205)/Assumptions!$C$5,3)=AJ3205,"Gate Wait",IF(ROUND(N(Z3205)/Assumptions!$C$6,3)=AJ3205,"Dock Wait",IF(ROUND(N(AA3205)/Assumptions!$C$7,3)=AJ3205,"Unloading",IF(ROUND(N(AB3205)/Assumptions!$C$8,3)=AJ3205,"Unload-to-QC Wait",IF(ROUND(N(AC3205)/Assumptions!$C$9,3)=AJ3205,"QC",IF(ROUND(N(AD3205)/Assumptions!$C$10,3)=AJ3205,"QC-to-GRN Wait",IF(ROUND(N(AE3205)/Assumptions!$C$11,3)=AJ3205,"GRN Processing",IF(ROUND(N(AF3205)/Assumptions!$C$12,3)=AJ3205,"GRN-to-Putaway Wait",IF(ROUND(N(AG3205)/Assumptions!$C$13,3)=AJ3205,"Putaway","Within SLA")))))))))))</f>
        <v>GRN Processing</v>
      </c>
    </row>
    <row r="3206" customFormat="false" ht="15" hidden="false" customHeight="false" outlineLevel="0" collapsed="false">
      <c r="A3206" s="0" t="s">
        <v>9053</v>
      </c>
      <c r="B3206" s="0" t="s">
        <v>9054</v>
      </c>
      <c r="C3206" s="0" t="s">
        <v>170</v>
      </c>
      <c r="D3206" s="0" t="s">
        <v>147</v>
      </c>
      <c r="E3206" s="0" t="s">
        <v>9055</v>
      </c>
      <c r="F3206" s="0" t="s">
        <v>172</v>
      </c>
      <c r="G3206" s="0" t="s">
        <v>150</v>
      </c>
      <c r="H3206" s="17" t="n">
        <v>46281.45</v>
      </c>
      <c r="I3206" s="17" t="n">
        <v>46281.4958333333</v>
      </c>
      <c r="J3206" s="17" t="n">
        <v>46281.5013888889</v>
      </c>
      <c r="K3206" s="17" t="n">
        <v>46281.55</v>
      </c>
      <c r="L3206" s="17" t="n">
        <v>46281.5569444444</v>
      </c>
      <c r="M3206" s="17" t="n">
        <v>46281.5722222222</v>
      </c>
      <c r="N3206" s="17" t="n">
        <v>46281.6680555556</v>
      </c>
      <c r="O3206" s="17" t="n">
        <v>46281.6798611111</v>
      </c>
      <c r="P3206" s="17" t="n">
        <v>46281.6965277778</v>
      </c>
      <c r="Q3206" s="17" t="n">
        <v>46281.7256944445</v>
      </c>
      <c r="R3206" s="0" t="n">
        <v>1767</v>
      </c>
      <c r="S3206" s="0" t="n">
        <v>0</v>
      </c>
      <c r="T3206" s="0" t="n">
        <v>0</v>
      </c>
      <c r="U3206" s="18" t="s">
        <v>130</v>
      </c>
      <c r="V3206" s="18" t="s">
        <v>144</v>
      </c>
      <c r="W3206" s="0" t="str">
        <f aca="false">IF(AND(X3206&gt;=6,X3206&lt;14),"A",IF(AND(X3206&gt;=14,X3206&lt;22),"B","C"))</f>
        <v>A</v>
      </c>
      <c r="X3206" s="18" t="n">
        <f aca="false">HOUR(H3206)</f>
        <v>10</v>
      </c>
      <c r="Y3206" s="18" t="n">
        <f aca="false">ROUND((I3206-H3206)*1440,0)</f>
        <v>66</v>
      </c>
      <c r="Z3206" s="18" t="n">
        <f aca="false">ROUND((J3206-I3206)*1440,0)</f>
        <v>8</v>
      </c>
      <c r="AA3206" s="18" t="n">
        <f aca="false">ROUND((K3206-J3206)*1440,0)</f>
        <v>70</v>
      </c>
      <c r="AB3206" s="18" t="n">
        <f aca="false">ROUND((L3206-K3206)*1440,0)</f>
        <v>10</v>
      </c>
      <c r="AC3206" s="18" t="n">
        <f aca="false">ROUND((M3206-L3206)*1440,0)</f>
        <v>22</v>
      </c>
      <c r="AD3206" s="18" t="n">
        <f aca="false">IF(N3206="","",ROUND((N3206-M3206)*1440,0))</f>
        <v>138</v>
      </c>
      <c r="AE3206" s="18" t="n">
        <f aca="false">IF(O3206="","",ROUND((O3206-N3206)*1440,0))</f>
        <v>17</v>
      </c>
      <c r="AF3206" s="18" t="n">
        <f aca="false">IF(P3206="","",ROUND((P3206-O3206)*1440,0))</f>
        <v>24</v>
      </c>
      <c r="AG3206" s="18" t="n">
        <f aca="false">IF(Q3206="","",ROUND((Q3206-P3206)*1440,0))</f>
        <v>42</v>
      </c>
      <c r="AH3206" s="18" t="n">
        <f aca="false">IF(Q3206="","",ROUND((Q3206-H3206)*1440,0))</f>
        <v>397</v>
      </c>
      <c r="AI3206" s="19" t="n">
        <f aca="false">ROUND(IF(O3206="",Assumptions!$B$25-K3206,O3206-K3206)*24,1)</f>
        <v>3.1</v>
      </c>
      <c r="AJ3206" s="20" t="n">
        <f aca="false">ROUND(MAX(N(Y3206)/Assumptions!$C$5, N(Z3206)/Assumptions!$C$6, N(AA3206)/Assumptions!$C$7, N(AB3206)/Assumptions!$C$8, N(AC3206)/Assumptions!$C$9, N(AD3206)/Assumptions!$C$10, N(AE3206)/Assumptions!$C$11, N(AF3206)/Assumptions!$C$12, N(AG3206)/Assumptions!$C$13),3)</f>
        <v>4.6</v>
      </c>
      <c r="AK3206" s="0" t="str">
        <f aca="false">IF(OR(U3206="Pending",U3206="On Hold"),"Open GRN (awaiting)",IF(AJ3206&lt;=1,"Within SLA",IF(ROUND(N(Y3206)/Assumptions!$C$5,3)=AJ3206,"Gate Wait",IF(ROUND(N(Z3206)/Assumptions!$C$6,3)=AJ3206,"Dock Wait",IF(ROUND(N(AA3206)/Assumptions!$C$7,3)=AJ3206,"Unloading",IF(ROUND(N(AB3206)/Assumptions!$C$8,3)=AJ3206,"Unload-to-QC Wait",IF(ROUND(N(AC3206)/Assumptions!$C$9,3)=AJ3206,"QC",IF(ROUND(N(AD3206)/Assumptions!$C$10,3)=AJ3206,"QC-to-GRN Wait",IF(ROUND(N(AE3206)/Assumptions!$C$11,3)=AJ3206,"GRN Processing",IF(ROUND(N(AF3206)/Assumptions!$C$12,3)=AJ3206,"GRN-to-Putaway Wait",IF(ROUND(N(AG3206)/Assumptions!$C$13,3)=AJ3206,"Putaway","Within SLA")))))))))))</f>
        <v>QC-to-GRN Wait</v>
      </c>
    </row>
    <row r="3207" customFormat="false" ht="15" hidden="false" customHeight="false" outlineLevel="0" collapsed="false">
      <c r="A3207" s="0" t="s">
        <v>9056</v>
      </c>
      <c r="B3207" s="0" t="s">
        <v>9057</v>
      </c>
      <c r="C3207" s="0" t="s">
        <v>286</v>
      </c>
      <c r="D3207" s="0" t="s">
        <v>119</v>
      </c>
      <c r="E3207" s="0" t="s">
        <v>9058</v>
      </c>
      <c r="F3207" s="0" t="s">
        <v>121</v>
      </c>
      <c r="G3207" s="0" t="s">
        <v>122</v>
      </c>
      <c r="H3207" s="17" t="n">
        <v>46281.4625</v>
      </c>
      <c r="I3207" s="17" t="n">
        <v>46281.4819444444</v>
      </c>
      <c r="J3207" s="17" t="n">
        <v>46281.4888888889</v>
      </c>
      <c r="K3207" s="17" t="n">
        <v>46281.5111111111</v>
      </c>
      <c r="L3207" s="17" t="n">
        <v>46281.5270833333</v>
      </c>
      <c r="M3207" s="17" t="n">
        <v>46281.5347222222</v>
      </c>
      <c r="N3207" s="17" t="n">
        <v>46281.5638888889</v>
      </c>
      <c r="O3207" s="17" t="n">
        <v>46281.5743055556</v>
      </c>
      <c r="P3207" s="17" t="n">
        <v>46281.5881944444</v>
      </c>
      <c r="Q3207" s="17" t="n">
        <v>46281.6027777778</v>
      </c>
      <c r="R3207" s="0" t="n">
        <v>289</v>
      </c>
      <c r="S3207" s="0" t="n">
        <v>0</v>
      </c>
      <c r="T3207" s="0" t="n">
        <v>0</v>
      </c>
      <c r="U3207" s="18" t="s">
        <v>130</v>
      </c>
      <c r="V3207" s="18" t="s">
        <v>144</v>
      </c>
      <c r="W3207" s="0" t="str">
        <f aca="false">IF(AND(X3207&gt;=6,X3207&lt;14),"A",IF(AND(X3207&gt;=14,X3207&lt;22),"B","C"))</f>
        <v>A</v>
      </c>
      <c r="X3207" s="18" t="n">
        <f aca="false">HOUR(H3207)</f>
        <v>11</v>
      </c>
      <c r="Y3207" s="18" t="n">
        <f aca="false">ROUND((I3207-H3207)*1440,0)</f>
        <v>28</v>
      </c>
      <c r="Z3207" s="18" t="n">
        <f aca="false">ROUND((J3207-I3207)*1440,0)</f>
        <v>10</v>
      </c>
      <c r="AA3207" s="18" t="n">
        <f aca="false">ROUND((K3207-J3207)*1440,0)</f>
        <v>32</v>
      </c>
      <c r="AB3207" s="18" t="n">
        <f aca="false">ROUND((L3207-K3207)*1440,0)</f>
        <v>23</v>
      </c>
      <c r="AC3207" s="18" t="n">
        <f aca="false">ROUND((M3207-L3207)*1440,0)</f>
        <v>11</v>
      </c>
      <c r="AD3207" s="18" t="n">
        <f aca="false">IF(N3207="","",ROUND((N3207-M3207)*1440,0))</f>
        <v>42</v>
      </c>
      <c r="AE3207" s="18" t="n">
        <f aca="false">IF(O3207="","",ROUND((O3207-N3207)*1440,0))</f>
        <v>15</v>
      </c>
      <c r="AF3207" s="18" t="n">
        <f aca="false">IF(P3207="","",ROUND((P3207-O3207)*1440,0))</f>
        <v>20</v>
      </c>
      <c r="AG3207" s="18" t="n">
        <f aca="false">IF(Q3207="","",ROUND((Q3207-P3207)*1440,0))</f>
        <v>21</v>
      </c>
      <c r="AH3207" s="18" t="n">
        <f aca="false">IF(Q3207="","",ROUND((Q3207-H3207)*1440,0))</f>
        <v>202</v>
      </c>
      <c r="AI3207" s="19" t="n">
        <f aca="false">ROUND(IF(O3207="",Assumptions!$B$25-K3207,O3207-K3207)*24,1)</f>
        <v>1.5</v>
      </c>
      <c r="AJ3207" s="20" t="n">
        <f aca="false">ROUND(MAX(N(Y3207)/Assumptions!$C$5, N(Z3207)/Assumptions!$C$6, N(AA3207)/Assumptions!$C$7, N(AB3207)/Assumptions!$C$8, N(AC3207)/Assumptions!$C$9, N(AD3207)/Assumptions!$C$10, N(AE3207)/Assumptions!$C$11, N(AF3207)/Assumptions!$C$12, N(AG3207)/Assumptions!$C$13),3)</f>
        <v>1.533</v>
      </c>
      <c r="AK3207" s="0" t="str">
        <f aca="false">IF(OR(U3207="Pending",U3207="On Hold"),"Open GRN (awaiting)",IF(AJ3207&lt;=1,"Within SLA",IF(ROUND(N(Y3207)/Assumptions!$C$5,3)=AJ3207,"Gate Wait",IF(ROUND(N(Z3207)/Assumptions!$C$6,3)=AJ3207,"Dock Wait",IF(ROUND(N(AA3207)/Assumptions!$C$7,3)=AJ3207,"Unloading",IF(ROUND(N(AB3207)/Assumptions!$C$8,3)=AJ3207,"Unload-to-QC Wait",IF(ROUND(N(AC3207)/Assumptions!$C$9,3)=AJ3207,"QC",IF(ROUND(N(AD3207)/Assumptions!$C$10,3)=AJ3207,"QC-to-GRN Wait",IF(ROUND(N(AE3207)/Assumptions!$C$11,3)=AJ3207,"GRN Processing",IF(ROUND(N(AF3207)/Assumptions!$C$12,3)=AJ3207,"GRN-to-Putaway Wait",IF(ROUND(N(AG3207)/Assumptions!$C$13,3)=AJ3207,"Putaway","Within SLA")))))))))))</f>
        <v>Unload-to-QC Wait</v>
      </c>
    </row>
    <row r="3208" customFormat="false" ht="15" hidden="false" customHeight="false" outlineLevel="0" collapsed="false">
      <c r="A3208" s="0" t="s">
        <v>9059</v>
      </c>
      <c r="B3208" s="0" t="s">
        <v>9060</v>
      </c>
      <c r="C3208" s="0" t="s">
        <v>170</v>
      </c>
      <c r="D3208" s="0" t="s">
        <v>119</v>
      </c>
      <c r="E3208" s="0" t="s">
        <v>4751</v>
      </c>
      <c r="F3208" s="0" t="s">
        <v>172</v>
      </c>
      <c r="G3208" s="0" t="s">
        <v>122</v>
      </c>
      <c r="H3208" s="17" t="n">
        <v>46281.4673611111</v>
      </c>
      <c r="I3208" s="17" t="n">
        <v>46281.49375</v>
      </c>
      <c r="J3208" s="17" t="n">
        <v>46281.4986111111</v>
      </c>
      <c r="K3208" s="17" t="n">
        <v>46281.5222222222</v>
      </c>
      <c r="L3208" s="17" t="n">
        <v>46281.525</v>
      </c>
      <c r="M3208" s="17" t="n">
        <v>46281.5458333333</v>
      </c>
      <c r="N3208" s="17" t="n">
        <v>46281.55625</v>
      </c>
      <c r="O3208" s="17" t="n">
        <v>46281.6222222222</v>
      </c>
      <c r="P3208" s="17" t="n">
        <v>46281.6319444445</v>
      </c>
      <c r="Q3208" s="17" t="n">
        <v>46281.6576388889</v>
      </c>
      <c r="R3208" s="0" t="n">
        <v>535</v>
      </c>
      <c r="S3208" s="0" t="n">
        <v>0</v>
      </c>
      <c r="T3208" s="0" t="n">
        <v>0</v>
      </c>
      <c r="U3208" s="18" t="s">
        <v>130</v>
      </c>
      <c r="V3208" s="18" t="s">
        <v>131</v>
      </c>
      <c r="W3208" s="0" t="str">
        <f aca="false">IF(AND(X3208&gt;=6,X3208&lt;14),"A",IF(AND(X3208&gt;=14,X3208&lt;22),"B","C"))</f>
        <v>A</v>
      </c>
      <c r="X3208" s="18" t="n">
        <f aca="false">HOUR(H3208)</f>
        <v>11</v>
      </c>
      <c r="Y3208" s="18" t="n">
        <f aca="false">ROUND((I3208-H3208)*1440,0)</f>
        <v>38</v>
      </c>
      <c r="Z3208" s="18" t="n">
        <f aca="false">ROUND((J3208-I3208)*1440,0)</f>
        <v>7</v>
      </c>
      <c r="AA3208" s="18" t="n">
        <f aca="false">ROUND((K3208-J3208)*1440,0)</f>
        <v>34</v>
      </c>
      <c r="AB3208" s="18" t="n">
        <f aca="false">ROUND((L3208-K3208)*1440,0)</f>
        <v>4</v>
      </c>
      <c r="AC3208" s="18" t="n">
        <f aca="false">ROUND((M3208-L3208)*1440,0)</f>
        <v>30</v>
      </c>
      <c r="AD3208" s="18" t="n">
        <f aca="false">IF(N3208="","",ROUND((N3208-M3208)*1440,0))</f>
        <v>15</v>
      </c>
      <c r="AE3208" s="18" t="n">
        <f aca="false">IF(O3208="","",ROUND((O3208-N3208)*1440,0))</f>
        <v>95</v>
      </c>
      <c r="AF3208" s="18" t="n">
        <f aca="false">IF(P3208="","",ROUND((P3208-O3208)*1440,0))</f>
        <v>14</v>
      </c>
      <c r="AG3208" s="18" t="n">
        <f aca="false">IF(Q3208="","",ROUND((Q3208-P3208)*1440,0))</f>
        <v>37</v>
      </c>
      <c r="AH3208" s="18" t="n">
        <f aca="false">IF(Q3208="","",ROUND((Q3208-H3208)*1440,0))</f>
        <v>274</v>
      </c>
      <c r="AI3208" s="19" t="n">
        <f aca="false">ROUND(IF(O3208="",Assumptions!$B$25-K3208,O3208-K3208)*24,1)</f>
        <v>2.4</v>
      </c>
      <c r="AJ3208" s="20" t="n">
        <f aca="false">ROUND(MAX(N(Y3208)/Assumptions!$C$5, N(Z3208)/Assumptions!$C$6, N(AA3208)/Assumptions!$C$7, N(AB3208)/Assumptions!$C$8, N(AC3208)/Assumptions!$C$9, N(AD3208)/Assumptions!$C$10, N(AE3208)/Assumptions!$C$11, N(AF3208)/Assumptions!$C$12, N(AG3208)/Assumptions!$C$13),3)</f>
        <v>2.111</v>
      </c>
      <c r="AK3208" s="0" t="str">
        <f aca="false">IF(OR(U3208="Pending",U3208="On Hold"),"Open GRN (awaiting)",IF(AJ3208&lt;=1,"Within SLA",IF(ROUND(N(Y3208)/Assumptions!$C$5,3)=AJ3208,"Gate Wait",IF(ROUND(N(Z3208)/Assumptions!$C$6,3)=AJ3208,"Dock Wait",IF(ROUND(N(AA3208)/Assumptions!$C$7,3)=AJ3208,"Unloading",IF(ROUND(N(AB3208)/Assumptions!$C$8,3)=AJ3208,"Unload-to-QC Wait",IF(ROUND(N(AC3208)/Assumptions!$C$9,3)=AJ3208,"QC",IF(ROUND(N(AD3208)/Assumptions!$C$10,3)=AJ3208,"QC-to-GRN Wait",IF(ROUND(N(AE3208)/Assumptions!$C$11,3)=AJ3208,"GRN Processing",IF(ROUND(N(AF3208)/Assumptions!$C$12,3)=AJ3208,"GRN-to-Putaway Wait",IF(ROUND(N(AG3208)/Assumptions!$C$13,3)=AJ3208,"Putaway","Within SLA")))))))))))</f>
        <v>GRN Processing</v>
      </c>
    </row>
    <row r="3209" customFormat="false" ht="15" hidden="false" customHeight="false" outlineLevel="0" collapsed="false">
      <c r="A3209" s="0" t="s">
        <v>9061</v>
      </c>
      <c r="B3209" s="0" t="s">
        <v>9062</v>
      </c>
      <c r="C3209" s="0" t="s">
        <v>134</v>
      </c>
      <c r="D3209" s="0" t="s">
        <v>135</v>
      </c>
      <c r="E3209" s="0" t="s">
        <v>9063</v>
      </c>
      <c r="F3209" s="0" t="s">
        <v>149</v>
      </c>
      <c r="G3209" s="0" t="s">
        <v>138</v>
      </c>
      <c r="H3209" s="17" t="n">
        <v>46281.4743055556</v>
      </c>
      <c r="I3209" s="17" t="n">
        <v>46281.4979166667</v>
      </c>
      <c r="J3209" s="17" t="n">
        <v>46281.5034722222</v>
      </c>
      <c r="K3209" s="17" t="n">
        <v>46281.5222222222</v>
      </c>
      <c r="L3209" s="17" t="n">
        <v>46281.5277777778</v>
      </c>
      <c r="M3209" s="17" t="n">
        <v>46281.5402777778</v>
      </c>
      <c r="N3209" s="17" t="n">
        <v>46281.5854166667</v>
      </c>
      <c r="O3209" s="17" t="n">
        <v>46281.59375</v>
      </c>
      <c r="P3209" s="17" t="n">
        <v>46281.6</v>
      </c>
      <c r="Q3209" s="17" t="n">
        <v>46281.6069444444</v>
      </c>
      <c r="R3209" s="0" t="n">
        <v>474</v>
      </c>
      <c r="S3209" s="0" t="n">
        <v>0</v>
      </c>
      <c r="T3209" s="0" t="n">
        <v>0</v>
      </c>
      <c r="U3209" s="18" t="s">
        <v>130</v>
      </c>
      <c r="V3209" s="18" t="s">
        <v>144</v>
      </c>
      <c r="W3209" s="0" t="str">
        <f aca="false">IF(AND(X3209&gt;=6,X3209&lt;14),"A",IF(AND(X3209&gt;=14,X3209&lt;22),"B","C"))</f>
        <v>A</v>
      </c>
      <c r="X3209" s="18" t="n">
        <f aca="false">HOUR(H3209)</f>
        <v>11</v>
      </c>
      <c r="Y3209" s="18" t="n">
        <f aca="false">ROUND((I3209-H3209)*1440,0)</f>
        <v>34</v>
      </c>
      <c r="Z3209" s="18" t="n">
        <f aca="false">ROUND((J3209-I3209)*1440,0)</f>
        <v>8</v>
      </c>
      <c r="AA3209" s="18" t="n">
        <f aca="false">ROUND((K3209-J3209)*1440,0)</f>
        <v>27</v>
      </c>
      <c r="AB3209" s="18" t="n">
        <f aca="false">ROUND((L3209-K3209)*1440,0)</f>
        <v>8</v>
      </c>
      <c r="AC3209" s="18" t="n">
        <f aca="false">ROUND((M3209-L3209)*1440,0)</f>
        <v>18</v>
      </c>
      <c r="AD3209" s="18" t="n">
        <f aca="false">IF(N3209="","",ROUND((N3209-M3209)*1440,0))</f>
        <v>65</v>
      </c>
      <c r="AE3209" s="18" t="n">
        <f aca="false">IF(O3209="","",ROUND((O3209-N3209)*1440,0))</f>
        <v>12</v>
      </c>
      <c r="AF3209" s="18" t="n">
        <f aca="false">IF(P3209="","",ROUND((P3209-O3209)*1440,0))</f>
        <v>9</v>
      </c>
      <c r="AG3209" s="18" t="n">
        <f aca="false">IF(Q3209="","",ROUND((Q3209-P3209)*1440,0))</f>
        <v>10</v>
      </c>
      <c r="AH3209" s="18" t="n">
        <f aca="false">IF(Q3209="","",ROUND((Q3209-H3209)*1440,0))</f>
        <v>191</v>
      </c>
      <c r="AI3209" s="19" t="n">
        <f aca="false">ROUND(IF(O3209="",Assumptions!$B$25-K3209,O3209-K3209)*24,1)</f>
        <v>1.7</v>
      </c>
      <c r="AJ3209" s="20" t="n">
        <f aca="false">ROUND(MAX(N(Y3209)/Assumptions!$C$5, N(Z3209)/Assumptions!$C$6, N(AA3209)/Assumptions!$C$7, N(AB3209)/Assumptions!$C$8, N(AC3209)/Assumptions!$C$9, N(AD3209)/Assumptions!$C$10, N(AE3209)/Assumptions!$C$11, N(AF3209)/Assumptions!$C$12, N(AG3209)/Assumptions!$C$13),3)</f>
        <v>2.167</v>
      </c>
      <c r="AK3209" s="0" t="str">
        <f aca="false">IF(OR(U3209="Pending",U3209="On Hold"),"Open GRN (awaiting)",IF(AJ3209&lt;=1,"Within SLA",IF(ROUND(N(Y3209)/Assumptions!$C$5,3)=AJ3209,"Gate Wait",IF(ROUND(N(Z3209)/Assumptions!$C$6,3)=AJ3209,"Dock Wait",IF(ROUND(N(AA3209)/Assumptions!$C$7,3)=AJ3209,"Unloading",IF(ROUND(N(AB3209)/Assumptions!$C$8,3)=AJ3209,"Unload-to-QC Wait",IF(ROUND(N(AC3209)/Assumptions!$C$9,3)=AJ3209,"QC",IF(ROUND(N(AD3209)/Assumptions!$C$10,3)=AJ3209,"QC-to-GRN Wait",IF(ROUND(N(AE3209)/Assumptions!$C$11,3)=AJ3209,"GRN Processing",IF(ROUND(N(AF3209)/Assumptions!$C$12,3)=AJ3209,"GRN-to-Putaway Wait",IF(ROUND(N(AG3209)/Assumptions!$C$13,3)=AJ3209,"Putaway","Within SLA")))))))))))</f>
        <v>QC-to-GRN Wait</v>
      </c>
    </row>
    <row r="3210" customFormat="false" ht="15" hidden="false" customHeight="false" outlineLevel="0" collapsed="false">
      <c r="A3210" s="0" t="s">
        <v>9064</v>
      </c>
      <c r="B3210" s="0" t="s">
        <v>9065</v>
      </c>
      <c r="C3210" s="0" t="s">
        <v>175</v>
      </c>
      <c r="D3210" s="0" t="s">
        <v>147</v>
      </c>
      <c r="E3210" s="0" t="s">
        <v>3249</v>
      </c>
      <c r="F3210" s="0" t="s">
        <v>177</v>
      </c>
      <c r="G3210" s="0" t="s">
        <v>167</v>
      </c>
      <c r="H3210" s="17" t="n">
        <v>46281.4826388889</v>
      </c>
      <c r="I3210" s="17" t="n">
        <v>46281.5097222222</v>
      </c>
      <c r="J3210" s="17" t="n">
        <v>46281.5125</v>
      </c>
      <c r="K3210" s="17" t="n">
        <v>46281.5444444444</v>
      </c>
      <c r="L3210" s="17" t="n">
        <v>46281.55</v>
      </c>
      <c r="M3210" s="17" t="n">
        <v>46281.59375</v>
      </c>
      <c r="N3210" s="17" t="n">
        <v>46281.6111111111</v>
      </c>
      <c r="O3210" s="17" t="n">
        <v>46281.6395833333</v>
      </c>
      <c r="P3210" s="17" t="n">
        <v>46281.6680555556</v>
      </c>
      <c r="Q3210" s="17" t="n">
        <v>46281.675</v>
      </c>
      <c r="R3210" s="0" t="n">
        <v>160</v>
      </c>
      <c r="S3210" s="0" t="n">
        <v>0</v>
      </c>
      <c r="T3210" s="0" t="n">
        <v>0</v>
      </c>
      <c r="U3210" s="18" t="s">
        <v>130</v>
      </c>
      <c r="V3210" s="18" t="s">
        <v>144</v>
      </c>
      <c r="W3210" s="0" t="str">
        <f aca="false">IF(AND(X3210&gt;=6,X3210&lt;14),"A",IF(AND(X3210&gt;=14,X3210&lt;22),"B","C"))</f>
        <v>A</v>
      </c>
      <c r="X3210" s="18" t="n">
        <f aca="false">HOUR(H3210)</f>
        <v>11</v>
      </c>
      <c r="Y3210" s="18" t="n">
        <f aca="false">ROUND((I3210-H3210)*1440,0)</f>
        <v>39</v>
      </c>
      <c r="Z3210" s="18" t="n">
        <f aca="false">ROUND((J3210-I3210)*1440,0)</f>
        <v>4</v>
      </c>
      <c r="AA3210" s="18" t="n">
        <f aca="false">ROUND((K3210-J3210)*1440,0)</f>
        <v>46</v>
      </c>
      <c r="AB3210" s="18" t="n">
        <f aca="false">ROUND((L3210-K3210)*1440,0)</f>
        <v>8</v>
      </c>
      <c r="AC3210" s="18" t="n">
        <f aca="false">ROUND((M3210-L3210)*1440,0)</f>
        <v>63</v>
      </c>
      <c r="AD3210" s="18" t="n">
        <f aca="false">IF(N3210="","",ROUND((N3210-M3210)*1440,0))</f>
        <v>25</v>
      </c>
      <c r="AE3210" s="18" t="n">
        <f aca="false">IF(O3210="","",ROUND((O3210-N3210)*1440,0))</f>
        <v>41</v>
      </c>
      <c r="AF3210" s="18" t="n">
        <f aca="false">IF(P3210="","",ROUND((P3210-O3210)*1440,0))</f>
        <v>41</v>
      </c>
      <c r="AG3210" s="18" t="n">
        <f aca="false">IF(Q3210="","",ROUND((Q3210-P3210)*1440,0))</f>
        <v>10</v>
      </c>
      <c r="AH3210" s="18" t="n">
        <f aca="false">IF(Q3210="","",ROUND((Q3210-H3210)*1440,0))</f>
        <v>277</v>
      </c>
      <c r="AI3210" s="19" t="n">
        <f aca="false">ROUND(IF(O3210="",Assumptions!$B$25-K3210,O3210-K3210)*24,1)</f>
        <v>2.3</v>
      </c>
      <c r="AJ3210" s="20" t="n">
        <f aca="false">ROUND(MAX(N(Y3210)/Assumptions!$C$5, N(Z3210)/Assumptions!$C$6, N(AA3210)/Assumptions!$C$7, N(AB3210)/Assumptions!$C$8, N(AC3210)/Assumptions!$C$9, N(AD3210)/Assumptions!$C$10, N(AE3210)/Assumptions!$C$11, N(AF3210)/Assumptions!$C$12, N(AG3210)/Assumptions!$C$13),3)</f>
        <v>2.05</v>
      </c>
      <c r="AK3210" s="0" t="str">
        <f aca="false">IF(OR(U3210="Pending",U3210="On Hold"),"Open GRN (awaiting)",IF(AJ3210&lt;=1,"Within SLA",IF(ROUND(N(Y3210)/Assumptions!$C$5,3)=AJ3210,"Gate Wait",IF(ROUND(N(Z3210)/Assumptions!$C$6,3)=AJ3210,"Dock Wait",IF(ROUND(N(AA3210)/Assumptions!$C$7,3)=AJ3210,"Unloading",IF(ROUND(N(AB3210)/Assumptions!$C$8,3)=AJ3210,"Unload-to-QC Wait",IF(ROUND(N(AC3210)/Assumptions!$C$9,3)=AJ3210,"QC",IF(ROUND(N(AD3210)/Assumptions!$C$10,3)=AJ3210,"QC-to-GRN Wait",IF(ROUND(N(AE3210)/Assumptions!$C$11,3)=AJ3210,"GRN Processing",IF(ROUND(N(AF3210)/Assumptions!$C$12,3)=AJ3210,"GRN-to-Putaway Wait",IF(ROUND(N(AG3210)/Assumptions!$C$13,3)=AJ3210,"Putaway","Within SLA")))))))))))</f>
        <v>GRN-to-Putaway Wait</v>
      </c>
    </row>
    <row r="3211" customFormat="false" ht="15" hidden="false" customHeight="false" outlineLevel="0" collapsed="false">
      <c r="A3211" s="0" t="s">
        <v>9066</v>
      </c>
      <c r="B3211" s="0" t="s">
        <v>9067</v>
      </c>
      <c r="C3211" s="0" t="s">
        <v>126</v>
      </c>
      <c r="D3211" s="0" t="s">
        <v>119</v>
      </c>
      <c r="E3211" s="0" t="s">
        <v>9068</v>
      </c>
      <c r="F3211" s="0" t="s">
        <v>128</v>
      </c>
      <c r="G3211" s="0" t="s">
        <v>129</v>
      </c>
      <c r="H3211" s="17" t="n">
        <v>46281.4861111111</v>
      </c>
      <c r="I3211" s="17" t="n">
        <v>46281.5263888889</v>
      </c>
      <c r="J3211" s="17" t="n">
        <v>46281.5340277778</v>
      </c>
      <c r="K3211" s="17" t="n">
        <v>46281.5576388889</v>
      </c>
      <c r="L3211" s="17" t="n">
        <v>46281.5604166667</v>
      </c>
      <c r="M3211" s="17" t="n">
        <v>46281.5979166667</v>
      </c>
      <c r="N3211" s="17" t="n">
        <v>46281.6076388889</v>
      </c>
      <c r="O3211" s="17" t="n">
        <v>46281.7076388889</v>
      </c>
      <c r="P3211" s="17" t="n">
        <v>46281.7145833333</v>
      </c>
      <c r="Q3211" s="17" t="n">
        <v>46281.7326388889</v>
      </c>
      <c r="R3211" s="0" t="n">
        <v>322</v>
      </c>
      <c r="S3211" s="0" t="n">
        <v>0</v>
      </c>
      <c r="T3211" s="0" t="n">
        <v>0</v>
      </c>
      <c r="U3211" s="18" t="s">
        <v>130</v>
      </c>
      <c r="V3211" s="18" t="s">
        <v>131</v>
      </c>
      <c r="W3211" s="0" t="str">
        <f aca="false">IF(AND(X3211&gt;=6,X3211&lt;14),"A",IF(AND(X3211&gt;=14,X3211&lt;22),"B","C"))</f>
        <v>A</v>
      </c>
      <c r="X3211" s="18" t="n">
        <f aca="false">HOUR(H3211)</f>
        <v>11</v>
      </c>
      <c r="Y3211" s="18" t="n">
        <f aca="false">ROUND((I3211-H3211)*1440,0)</f>
        <v>58</v>
      </c>
      <c r="Z3211" s="18" t="n">
        <f aca="false">ROUND((J3211-I3211)*1440,0)</f>
        <v>11</v>
      </c>
      <c r="AA3211" s="18" t="n">
        <f aca="false">ROUND((K3211-J3211)*1440,0)</f>
        <v>34</v>
      </c>
      <c r="AB3211" s="18" t="n">
        <f aca="false">ROUND((L3211-K3211)*1440,0)</f>
        <v>4</v>
      </c>
      <c r="AC3211" s="18" t="n">
        <f aca="false">ROUND((M3211-L3211)*1440,0)</f>
        <v>54</v>
      </c>
      <c r="AD3211" s="18" t="n">
        <f aca="false">IF(N3211="","",ROUND((N3211-M3211)*1440,0))</f>
        <v>14</v>
      </c>
      <c r="AE3211" s="18" t="n">
        <f aca="false">IF(O3211="","",ROUND((O3211-N3211)*1440,0))</f>
        <v>144</v>
      </c>
      <c r="AF3211" s="18" t="n">
        <f aca="false">IF(P3211="","",ROUND((P3211-O3211)*1440,0))</f>
        <v>10</v>
      </c>
      <c r="AG3211" s="18" t="n">
        <f aca="false">IF(Q3211="","",ROUND((Q3211-P3211)*1440,0))</f>
        <v>26</v>
      </c>
      <c r="AH3211" s="18" t="n">
        <f aca="false">IF(Q3211="","",ROUND((Q3211-H3211)*1440,0))</f>
        <v>355</v>
      </c>
      <c r="AI3211" s="19" t="n">
        <f aca="false">ROUND(IF(O3211="",Assumptions!$B$25-K3211,O3211-K3211)*24,1)</f>
        <v>3.6</v>
      </c>
      <c r="AJ3211" s="20" t="n">
        <f aca="false">ROUND(MAX(N(Y3211)/Assumptions!$C$5, N(Z3211)/Assumptions!$C$6, N(AA3211)/Assumptions!$C$7, N(AB3211)/Assumptions!$C$8, N(AC3211)/Assumptions!$C$9, N(AD3211)/Assumptions!$C$10, N(AE3211)/Assumptions!$C$11, N(AF3211)/Assumptions!$C$12, N(AG3211)/Assumptions!$C$13),3)</f>
        <v>3.2</v>
      </c>
      <c r="AK3211" s="0" t="str">
        <f aca="false">IF(OR(U3211="Pending",U3211="On Hold"),"Open GRN (awaiting)",IF(AJ3211&lt;=1,"Within SLA",IF(ROUND(N(Y3211)/Assumptions!$C$5,3)=AJ3211,"Gate Wait",IF(ROUND(N(Z3211)/Assumptions!$C$6,3)=AJ3211,"Dock Wait",IF(ROUND(N(AA3211)/Assumptions!$C$7,3)=AJ3211,"Unloading",IF(ROUND(N(AB3211)/Assumptions!$C$8,3)=AJ3211,"Unload-to-QC Wait",IF(ROUND(N(AC3211)/Assumptions!$C$9,3)=AJ3211,"QC",IF(ROUND(N(AD3211)/Assumptions!$C$10,3)=AJ3211,"QC-to-GRN Wait",IF(ROUND(N(AE3211)/Assumptions!$C$11,3)=AJ3211,"GRN Processing",IF(ROUND(N(AF3211)/Assumptions!$C$12,3)=AJ3211,"GRN-to-Putaway Wait",IF(ROUND(N(AG3211)/Assumptions!$C$13,3)=AJ3211,"Putaway","Within SLA")))))))))))</f>
        <v>GRN Processing</v>
      </c>
    </row>
    <row r="3212" customFormat="false" ht="15" hidden="false" customHeight="false" outlineLevel="0" collapsed="false">
      <c r="A3212" s="0" t="s">
        <v>9069</v>
      </c>
      <c r="B3212" s="0" t="s">
        <v>9070</v>
      </c>
      <c r="C3212" s="0" t="s">
        <v>170</v>
      </c>
      <c r="D3212" s="0" t="s">
        <v>135</v>
      </c>
      <c r="E3212" s="0" t="s">
        <v>9071</v>
      </c>
      <c r="F3212" s="0" t="s">
        <v>172</v>
      </c>
      <c r="G3212" s="0" t="s">
        <v>178</v>
      </c>
      <c r="H3212" s="17" t="n">
        <v>46281.4993055556</v>
      </c>
      <c r="I3212" s="17" t="n">
        <v>46281.53125</v>
      </c>
      <c r="J3212" s="17" t="n">
        <v>46281.5340277778</v>
      </c>
      <c r="K3212" s="17" t="n">
        <v>46281.5555555556</v>
      </c>
      <c r="L3212" s="17" t="n">
        <v>46281.5583333333</v>
      </c>
      <c r="M3212" s="17" t="n">
        <v>46281.5875</v>
      </c>
      <c r="N3212" s="17" t="n">
        <v>46281.59375</v>
      </c>
      <c r="O3212" s="17" t="n">
        <v>46281.6083333333</v>
      </c>
      <c r="P3212" s="17" t="n">
        <v>46281.6138888889</v>
      </c>
      <c r="Q3212" s="17" t="n">
        <v>46281.6298611111</v>
      </c>
      <c r="R3212" s="0" t="n">
        <v>448</v>
      </c>
      <c r="S3212" s="0" t="n">
        <v>0</v>
      </c>
      <c r="T3212" s="0" t="n">
        <v>0</v>
      </c>
      <c r="U3212" s="18" t="s">
        <v>130</v>
      </c>
      <c r="V3212" s="18" t="s">
        <v>82</v>
      </c>
      <c r="W3212" s="0" t="str">
        <f aca="false">IF(AND(X3212&gt;=6,X3212&lt;14),"A",IF(AND(X3212&gt;=14,X3212&lt;22),"B","C"))</f>
        <v>A</v>
      </c>
      <c r="X3212" s="18" t="n">
        <f aca="false">HOUR(H3212)</f>
        <v>11</v>
      </c>
      <c r="Y3212" s="18" t="n">
        <f aca="false">ROUND((I3212-H3212)*1440,0)</f>
        <v>46</v>
      </c>
      <c r="Z3212" s="18" t="n">
        <f aca="false">ROUND((J3212-I3212)*1440,0)</f>
        <v>4</v>
      </c>
      <c r="AA3212" s="18" t="n">
        <f aca="false">ROUND((K3212-J3212)*1440,0)</f>
        <v>31</v>
      </c>
      <c r="AB3212" s="18" t="n">
        <f aca="false">ROUND((L3212-K3212)*1440,0)</f>
        <v>4</v>
      </c>
      <c r="AC3212" s="18" t="n">
        <f aca="false">ROUND((M3212-L3212)*1440,0)</f>
        <v>42</v>
      </c>
      <c r="AD3212" s="18" t="n">
        <f aca="false">IF(N3212="","",ROUND((N3212-M3212)*1440,0))</f>
        <v>9</v>
      </c>
      <c r="AE3212" s="18" t="n">
        <f aca="false">IF(O3212="","",ROUND((O3212-N3212)*1440,0))</f>
        <v>21</v>
      </c>
      <c r="AF3212" s="18" t="n">
        <f aca="false">IF(P3212="","",ROUND((P3212-O3212)*1440,0))</f>
        <v>8</v>
      </c>
      <c r="AG3212" s="18" t="n">
        <f aca="false">IF(Q3212="","",ROUND((Q3212-P3212)*1440,0))</f>
        <v>23</v>
      </c>
      <c r="AH3212" s="18" t="n">
        <f aca="false">IF(Q3212="","",ROUND((Q3212-H3212)*1440,0))</f>
        <v>188</v>
      </c>
      <c r="AI3212" s="19" t="n">
        <f aca="false">ROUND(IF(O3212="",Assumptions!$B$25-K3212,O3212-K3212)*24,1)</f>
        <v>1.3</v>
      </c>
      <c r="AJ3212" s="20" t="n">
        <f aca="false">ROUND(MAX(N(Y3212)/Assumptions!$C$5, N(Z3212)/Assumptions!$C$6, N(AA3212)/Assumptions!$C$7, N(AB3212)/Assumptions!$C$8, N(AC3212)/Assumptions!$C$9, N(AD3212)/Assumptions!$C$10, N(AE3212)/Assumptions!$C$11, N(AF3212)/Assumptions!$C$12, N(AG3212)/Assumptions!$C$13),3)</f>
        <v>1.533</v>
      </c>
      <c r="AK3212" s="0" t="str">
        <f aca="false">IF(OR(U3212="Pending",U3212="On Hold"),"Open GRN (awaiting)",IF(AJ3212&lt;=1,"Within SLA",IF(ROUND(N(Y3212)/Assumptions!$C$5,3)=AJ3212,"Gate Wait",IF(ROUND(N(Z3212)/Assumptions!$C$6,3)=AJ3212,"Dock Wait",IF(ROUND(N(AA3212)/Assumptions!$C$7,3)=AJ3212,"Unloading",IF(ROUND(N(AB3212)/Assumptions!$C$8,3)=AJ3212,"Unload-to-QC Wait",IF(ROUND(N(AC3212)/Assumptions!$C$9,3)=AJ3212,"QC",IF(ROUND(N(AD3212)/Assumptions!$C$10,3)=AJ3212,"QC-to-GRN Wait",IF(ROUND(N(AE3212)/Assumptions!$C$11,3)=AJ3212,"GRN Processing",IF(ROUND(N(AF3212)/Assumptions!$C$12,3)=AJ3212,"GRN-to-Putaway Wait",IF(ROUND(N(AG3212)/Assumptions!$C$13,3)=AJ3212,"Putaway","Within SLA")))))))))))</f>
        <v>Gate Wait</v>
      </c>
    </row>
    <row r="3213" customFormat="false" ht="15" hidden="false" customHeight="false" outlineLevel="0" collapsed="false">
      <c r="A3213" s="0" t="s">
        <v>9072</v>
      </c>
      <c r="B3213" s="0" t="s">
        <v>9073</v>
      </c>
      <c r="C3213" s="0" t="s">
        <v>218</v>
      </c>
      <c r="D3213" s="0" t="s">
        <v>135</v>
      </c>
      <c r="E3213" s="0" t="s">
        <v>2821</v>
      </c>
      <c r="F3213" s="0" t="s">
        <v>137</v>
      </c>
      <c r="G3213" s="0" t="s">
        <v>138</v>
      </c>
      <c r="H3213" s="17" t="n">
        <v>46281.5013888889</v>
      </c>
      <c r="I3213" s="17" t="n">
        <v>46281.5152777778</v>
      </c>
      <c r="J3213" s="17" t="n">
        <v>46281.51875</v>
      </c>
      <c r="K3213" s="17" t="n">
        <v>46281.5548611111</v>
      </c>
      <c r="L3213" s="17" t="n">
        <v>46281.5652777778</v>
      </c>
      <c r="M3213" s="17" t="n">
        <v>46281.5715277778</v>
      </c>
      <c r="N3213" s="17" t="n">
        <v>46281.5972222222</v>
      </c>
      <c r="O3213" s="17" t="n">
        <v>46281.6361111111</v>
      </c>
      <c r="P3213" s="17" t="n">
        <v>46281.6451388889</v>
      </c>
      <c r="Q3213" s="17" t="n">
        <v>46281.6631944445</v>
      </c>
      <c r="R3213" s="0" t="n">
        <v>404</v>
      </c>
      <c r="S3213" s="0" t="n">
        <v>0</v>
      </c>
      <c r="T3213" s="0" t="n">
        <v>0</v>
      </c>
      <c r="U3213" s="18" t="s">
        <v>130</v>
      </c>
      <c r="V3213" s="18" t="s">
        <v>144</v>
      </c>
      <c r="W3213" s="0" t="str">
        <f aca="false">IF(AND(X3213&gt;=6,X3213&lt;14),"A",IF(AND(X3213&gt;=14,X3213&lt;22),"B","C"))</f>
        <v>A</v>
      </c>
      <c r="X3213" s="18" t="n">
        <f aca="false">HOUR(H3213)</f>
        <v>12</v>
      </c>
      <c r="Y3213" s="18" t="n">
        <f aca="false">ROUND((I3213-H3213)*1440,0)</f>
        <v>20</v>
      </c>
      <c r="Z3213" s="18" t="n">
        <f aca="false">ROUND((J3213-I3213)*1440,0)</f>
        <v>5</v>
      </c>
      <c r="AA3213" s="18" t="n">
        <f aca="false">ROUND((K3213-J3213)*1440,0)</f>
        <v>52</v>
      </c>
      <c r="AB3213" s="18" t="n">
        <f aca="false">ROUND((L3213-K3213)*1440,0)</f>
        <v>15</v>
      </c>
      <c r="AC3213" s="18" t="n">
        <f aca="false">ROUND((M3213-L3213)*1440,0)</f>
        <v>9</v>
      </c>
      <c r="AD3213" s="18" t="n">
        <f aca="false">IF(N3213="","",ROUND((N3213-M3213)*1440,0))</f>
        <v>37</v>
      </c>
      <c r="AE3213" s="18" t="n">
        <f aca="false">IF(O3213="","",ROUND((O3213-N3213)*1440,0))</f>
        <v>56</v>
      </c>
      <c r="AF3213" s="18" t="n">
        <f aca="false">IF(P3213="","",ROUND((P3213-O3213)*1440,0))</f>
        <v>13</v>
      </c>
      <c r="AG3213" s="18" t="n">
        <f aca="false">IF(Q3213="","",ROUND((Q3213-P3213)*1440,0))</f>
        <v>26</v>
      </c>
      <c r="AH3213" s="18" t="n">
        <f aca="false">IF(Q3213="","",ROUND((Q3213-H3213)*1440,0))</f>
        <v>233</v>
      </c>
      <c r="AI3213" s="19" t="n">
        <f aca="false">ROUND(IF(O3213="",Assumptions!$B$25-K3213,O3213-K3213)*24,1)</f>
        <v>2</v>
      </c>
      <c r="AJ3213" s="20" t="n">
        <f aca="false">ROUND(MAX(N(Y3213)/Assumptions!$C$5, N(Z3213)/Assumptions!$C$6, N(AA3213)/Assumptions!$C$7, N(AB3213)/Assumptions!$C$8, N(AC3213)/Assumptions!$C$9, N(AD3213)/Assumptions!$C$10, N(AE3213)/Assumptions!$C$11, N(AF3213)/Assumptions!$C$12, N(AG3213)/Assumptions!$C$13),3)</f>
        <v>1.244</v>
      </c>
      <c r="AK3213" s="0" t="str">
        <f aca="false">IF(OR(U3213="Pending",U3213="On Hold"),"Open GRN (awaiting)",IF(AJ3213&lt;=1,"Within SLA",IF(ROUND(N(Y3213)/Assumptions!$C$5,3)=AJ3213,"Gate Wait",IF(ROUND(N(Z3213)/Assumptions!$C$6,3)=AJ3213,"Dock Wait",IF(ROUND(N(AA3213)/Assumptions!$C$7,3)=AJ3213,"Unloading",IF(ROUND(N(AB3213)/Assumptions!$C$8,3)=AJ3213,"Unload-to-QC Wait",IF(ROUND(N(AC3213)/Assumptions!$C$9,3)=AJ3213,"QC",IF(ROUND(N(AD3213)/Assumptions!$C$10,3)=AJ3213,"QC-to-GRN Wait",IF(ROUND(N(AE3213)/Assumptions!$C$11,3)=AJ3213,"GRN Processing",IF(ROUND(N(AF3213)/Assumptions!$C$12,3)=AJ3213,"GRN-to-Putaway Wait",IF(ROUND(N(AG3213)/Assumptions!$C$13,3)=AJ3213,"Putaway","Within SLA")))))))))))</f>
        <v>GRN Processing</v>
      </c>
    </row>
    <row r="3214" customFormat="false" ht="15" hidden="false" customHeight="false" outlineLevel="0" collapsed="false">
      <c r="A3214" s="0" t="s">
        <v>9074</v>
      </c>
      <c r="B3214" s="0" t="s">
        <v>9075</v>
      </c>
      <c r="C3214" s="0" t="s">
        <v>153</v>
      </c>
      <c r="D3214" s="0" t="s">
        <v>147</v>
      </c>
      <c r="E3214" s="0" t="s">
        <v>4333</v>
      </c>
      <c r="F3214" s="0" t="s">
        <v>155</v>
      </c>
      <c r="G3214" s="0" t="s">
        <v>167</v>
      </c>
      <c r="H3214" s="17" t="n">
        <v>46281.5055555556</v>
      </c>
      <c r="I3214" s="17" t="n">
        <v>46281.5097222222</v>
      </c>
      <c r="J3214" s="17" t="n">
        <v>46281.525</v>
      </c>
      <c r="K3214" s="17" t="n">
        <v>46281.5513888889</v>
      </c>
      <c r="L3214" s="17" t="n">
        <v>46281.55625</v>
      </c>
      <c r="M3214" s="17" t="n">
        <v>46281.5680555556</v>
      </c>
      <c r="N3214" s="17" t="n">
        <v>46281.5847222222</v>
      </c>
      <c r="O3214" s="17" t="n">
        <v>46281.6020833333</v>
      </c>
      <c r="P3214" s="17" t="n">
        <v>46281.6090277778</v>
      </c>
      <c r="Q3214" s="17" t="n">
        <v>46281.6215277778</v>
      </c>
      <c r="R3214" s="0" t="n">
        <v>556</v>
      </c>
      <c r="S3214" s="0" t="n">
        <v>0</v>
      </c>
      <c r="T3214" s="0" t="n">
        <v>0</v>
      </c>
      <c r="U3214" s="18" t="s">
        <v>130</v>
      </c>
      <c r="V3214" s="18" t="s">
        <v>139</v>
      </c>
      <c r="W3214" s="0" t="str">
        <f aca="false">IF(AND(X3214&gt;=6,X3214&lt;14),"A",IF(AND(X3214&gt;=14,X3214&lt;22),"B","C"))</f>
        <v>A</v>
      </c>
      <c r="X3214" s="18" t="n">
        <f aca="false">HOUR(H3214)</f>
        <v>12</v>
      </c>
      <c r="Y3214" s="18" t="n">
        <f aca="false">ROUND((I3214-H3214)*1440,0)</f>
        <v>6</v>
      </c>
      <c r="Z3214" s="18" t="n">
        <f aca="false">ROUND((J3214-I3214)*1440,0)</f>
        <v>22</v>
      </c>
      <c r="AA3214" s="18" t="n">
        <f aca="false">ROUND((K3214-J3214)*1440,0)</f>
        <v>38</v>
      </c>
      <c r="AB3214" s="18" t="n">
        <f aca="false">ROUND((L3214-K3214)*1440,0)</f>
        <v>7</v>
      </c>
      <c r="AC3214" s="18" t="n">
        <f aca="false">ROUND((M3214-L3214)*1440,0)</f>
        <v>17</v>
      </c>
      <c r="AD3214" s="18" t="n">
        <f aca="false">IF(N3214="","",ROUND((N3214-M3214)*1440,0))</f>
        <v>24</v>
      </c>
      <c r="AE3214" s="18" t="n">
        <f aca="false">IF(O3214="","",ROUND((O3214-N3214)*1440,0))</f>
        <v>25</v>
      </c>
      <c r="AF3214" s="18" t="n">
        <f aca="false">IF(P3214="","",ROUND((P3214-O3214)*1440,0))</f>
        <v>10</v>
      </c>
      <c r="AG3214" s="18" t="n">
        <f aca="false">IF(Q3214="","",ROUND((Q3214-P3214)*1440,0))</f>
        <v>18</v>
      </c>
      <c r="AH3214" s="18" t="n">
        <f aca="false">IF(Q3214="","",ROUND((Q3214-H3214)*1440,0))</f>
        <v>167</v>
      </c>
      <c r="AI3214" s="19" t="n">
        <f aca="false">ROUND(IF(O3214="",Assumptions!$B$25-K3214,O3214-K3214)*24,1)</f>
        <v>1.2</v>
      </c>
      <c r="AJ3214" s="20" t="n">
        <f aca="false">ROUND(MAX(N(Y3214)/Assumptions!$C$5, N(Z3214)/Assumptions!$C$6, N(AA3214)/Assumptions!$C$7, N(AB3214)/Assumptions!$C$8, N(AC3214)/Assumptions!$C$9, N(AD3214)/Assumptions!$C$10, N(AE3214)/Assumptions!$C$11, N(AF3214)/Assumptions!$C$12, N(AG3214)/Assumptions!$C$13),3)</f>
        <v>1.467</v>
      </c>
      <c r="AK3214" s="0" t="str">
        <f aca="false">IF(OR(U3214="Pending",U3214="On Hold"),"Open GRN (awaiting)",IF(AJ3214&lt;=1,"Within SLA",IF(ROUND(N(Y3214)/Assumptions!$C$5,3)=AJ3214,"Gate Wait",IF(ROUND(N(Z3214)/Assumptions!$C$6,3)=AJ3214,"Dock Wait",IF(ROUND(N(AA3214)/Assumptions!$C$7,3)=AJ3214,"Unloading",IF(ROUND(N(AB3214)/Assumptions!$C$8,3)=AJ3214,"Unload-to-QC Wait",IF(ROUND(N(AC3214)/Assumptions!$C$9,3)=AJ3214,"QC",IF(ROUND(N(AD3214)/Assumptions!$C$10,3)=AJ3214,"QC-to-GRN Wait",IF(ROUND(N(AE3214)/Assumptions!$C$11,3)=AJ3214,"GRN Processing",IF(ROUND(N(AF3214)/Assumptions!$C$12,3)=AJ3214,"GRN-to-Putaway Wait",IF(ROUND(N(AG3214)/Assumptions!$C$13,3)=AJ3214,"Putaway","Within SLA")))))))))))</f>
        <v>Dock Wait</v>
      </c>
    </row>
    <row r="3215" customFormat="false" ht="15" hidden="false" customHeight="false" outlineLevel="0" collapsed="false">
      <c r="A3215" s="0" t="s">
        <v>9076</v>
      </c>
      <c r="B3215" s="0" t="s">
        <v>9077</v>
      </c>
      <c r="C3215" s="0" t="s">
        <v>218</v>
      </c>
      <c r="D3215" s="0" t="s">
        <v>147</v>
      </c>
      <c r="E3215" s="0" t="s">
        <v>9078</v>
      </c>
      <c r="F3215" s="0" t="s">
        <v>121</v>
      </c>
      <c r="G3215" s="0" t="s">
        <v>167</v>
      </c>
      <c r="H3215" s="17" t="n">
        <v>46281.5076388889</v>
      </c>
      <c r="I3215" s="17" t="n">
        <v>46281.5284722222</v>
      </c>
      <c r="J3215" s="17" t="n">
        <v>46281.5479166667</v>
      </c>
      <c r="K3215" s="17" t="n">
        <v>46281.5708333333</v>
      </c>
      <c r="L3215" s="17" t="n">
        <v>46281.5798611111</v>
      </c>
      <c r="M3215" s="17" t="n">
        <v>46281.5965277778</v>
      </c>
      <c r="N3215" s="17" t="n">
        <v>46281.6243055556</v>
      </c>
      <c r="O3215" s="17" t="n">
        <v>46281.9819444444</v>
      </c>
      <c r="P3215" s="17" t="n">
        <v>46281.9909722222</v>
      </c>
      <c r="Q3215" s="17" t="n">
        <v>46282.0208333333</v>
      </c>
      <c r="R3215" s="0" t="n">
        <v>316</v>
      </c>
      <c r="S3215" s="0" t="n">
        <v>0</v>
      </c>
      <c r="T3215" s="0" t="n">
        <v>0</v>
      </c>
      <c r="U3215" s="18" t="s">
        <v>130</v>
      </c>
      <c r="V3215" s="18" t="s">
        <v>156</v>
      </c>
      <c r="W3215" s="0" t="str">
        <f aca="false">IF(AND(X3215&gt;=6,X3215&lt;14),"A",IF(AND(X3215&gt;=14,X3215&lt;22),"B","C"))</f>
        <v>A</v>
      </c>
      <c r="X3215" s="18" t="n">
        <f aca="false">HOUR(H3215)</f>
        <v>12</v>
      </c>
      <c r="Y3215" s="18" t="n">
        <f aca="false">ROUND((I3215-H3215)*1440,0)</f>
        <v>30</v>
      </c>
      <c r="Z3215" s="18" t="n">
        <f aca="false">ROUND((J3215-I3215)*1440,0)</f>
        <v>28</v>
      </c>
      <c r="AA3215" s="18" t="n">
        <f aca="false">ROUND((K3215-J3215)*1440,0)</f>
        <v>33</v>
      </c>
      <c r="AB3215" s="18" t="n">
        <f aca="false">ROUND((L3215-K3215)*1440,0)</f>
        <v>13</v>
      </c>
      <c r="AC3215" s="18" t="n">
        <f aca="false">ROUND((M3215-L3215)*1440,0)</f>
        <v>24</v>
      </c>
      <c r="AD3215" s="18" t="n">
        <f aca="false">IF(N3215="","",ROUND((N3215-M3215)*1440,0))</f>
        <v>40</v>
      </c>
      <c r="AE3215" s="18" t="n">
        <f aca="false">IF(O3215="","",ROUND((O3215-N3215)*1440,0))</f>
        <v>515</v>
      </c>
      <c r="AF3215" s="18" t="n">
        <f aca="false">IF(P3215="","",ROUND((P3215-O3215)*1440,0))</f>
        <v>13</v>
      </c>
      <c r="AG3215" s="18" t="n">
        <f aca="false">IF(Q3215="","",ROUND((Q3215-P3215)*1440,0))</f>
        <v>43</v>
      </c>
      <c r="AH3215" s="18" t="n">
        <f aca="false">IF(Q3215="","",ROUND((Q3215-H3215)*1440,0))</f>
        <v>739</v>
      </c>
      <c r="AI3215" s="19" t="n">
        <f aca="false">ROUND(IF(O3215="",Assumptions!$B$25-K3215,O3215-K3215)*24,1)</f>
        <v>9.9</v>
      </c>
      <c r="AJ3215" s="20" t="n">
        <f aca="false">ROUND(MAX(N(Y3215)/Assumptions!$C$5, N(Z3215)/Assumptions!$C$6, N(AA3215)/Assumptions!$C$7, N(AB3215)/Assumptions!$C$8, N(AC3215)/Assumptions!$C$9, N(AD3215)/Assumptions!$C$10, N(AE3215)/Assumptions!$C$11, N(AF3215)/Assumptions!$C$12, N(AG3215)/Assumptions!$C$13),3)</f>
        <v>11.444</v>
      </c>
      <c r="AK3215" s="0" t="str">
        <f aca="false">IF(OR(U3215="Pending",U3215="On Hold"),"Open GRN (awaiting)",IF(AJ3215&lt;=1,"Within SLA",IF(ROUND(N(Y3215)/Assumptions!$C$5,3)=AJ3215,"Gate Wait",IF(ROUND(N(Z3215)/Assumptions!$C$6,3)=AJ3215,"Dock Wait",IF(ROUND(N(AA3215)/Assumptions!$C$7,3)=AJ3215,"Unloading",IF(ROUND(N(AB3215)/Assumptions!$C$8,3)=AJ3215,"Unload-to-QC Wait",IF(ROUND(N(AC3215)/Assumptions!$C$9,3)=AJ3215,"QC",IF(ROUND(N(AD3215)/Assumptions!$C$10,3)=AJ3215,"QC-to-GRN Wait",IF(ROUND(N(AE3215)/Assumptions!$C$11,3)=AJ3215,"GRN Processing",IF(ROUND(N(AF3215)/Assumptions!$C$12,3)=AJ3215,"GRN-to-Putaway Wait",IF(ROUND(N(AG3215)/Assumptions!$C$13,3)=AJ3215,"Putaway","Within SLA")))))))))))</f>
        <v>GRN Processing</v>
      </c>
    </row>
    <row r="3216" customFormat="false" ht="15" hidden="false" customHeight="false" outlineLevel="0" collapsed="false">
      <c r="A3216" s="0" t="s">
        <v>9079</v>
      </c>
      <c r="B3216" s="0" t="s">
        <v>9080</v>
      </c>
      <c r="C3216" s="0" t="s">
        <v>252</v>
      </c>
      <c r="D3216" s="0" t="s">
        <v>135</v>
      </c>
      <c r="E3216" s="0" t="s">
        <v>7537</v>
      </c>
      <c r="F3216" s="0" t="s">
        <v>155</v>
      </c>
      <c r="G3216" s="0" t="s">
        <v>178</v>
      </c>
      <c r="H3216" s="17" t="n">
        <v>46281.5263888889</v>
      </c>
      <c r="I3216" s="17" t="n">
        <v>46281.5354166667</v>
      </c>
      <c r="J3216" s="17" t="n">
        <v>46281.5416666667</v>
      </c>
      <c r="K3216" s="17" t="n">
        <v>46281.5777777778</v>
      </c>
      <c r="L3216" s="17" t="n">
        <v>46281.5854166667</v>
      </c>
      <c r="M3216" s="17" t="n">
        <v>46281.6069444444</v>
      </c>
      <c r="N3216" s="17" t="n">
        <v>46281.6125</v>
      </c>
      <c r="O3216" s="17" t="n">
        <v>46281.65</v>
      </c>
      <c r="P3216" s="17" t="n">
        <v>46281.6604166667</v>
      </c>
      <c r="Q3216" s="17" t="n">
        <v>46281.6701388889</v>
      </c>
      <c r="R3216" s="0" t="n">
        <v>623</v>
      </c>
      <c r="S3216" s="0" t="n">
        <v>0</v>
      </c>
      <c r="T3216" s="0" t="n">
        <v>0</v>
      </c>
      <c r="U3216" s="18" t="s">
        <v>130</v>
      </c>
      <c r="V3216" s="18" t="s">
        <v>156</v>
      </c>
      <c r="W3216" s="0" t="str">
        <f aca="false">IF(AND(X3216&gt;=6,X3216&lt;14),"A",IF(AND(X3216&gt;=14,X3216&lt;22),"B","C"))</f>
        <v>A</v>
      </c>
      <c r="X3216" s="18" t="n">
        <f aca="false">HOUR(H3216)</f>
        <v>12</v>
      </c>
      <c r="Y3216" s="18" t="n">
        <f aca="false">ROUND((I3216-H3216)*1440,0)</f>
        <v>13</v>
      </c>
      <c r="Z3216" s="18" t="n">
        <f aca="false">ROUND((J3216-I3216)*1440,0)</f>
        <v>9</v>
      </c>
      <c r="AA3216" s="18" t="n">
        <f aca="false">ROUND((K3216-J3216)*1440,0)</f>
        <v>52</v>
      </c>
      <c r="AB3216" s="18" t="n">
        <f aca="false">ROUND((L3216-K3216)*1440,0)</f>
        <v>11</v>
      </c>
      <c r="AC3216" s="18" t="n">
        <f aca="false">ROUND((M3216-L3216)*1440,0)</f>
        <v>31</v>
      </c>
      <c r="AD3216" s="18" t="n">
        <f aca="false">IF(N3216="","",ROUND((N3216-M3216)*1440,0))</f>
        <v>8</v>
      </c>
      <c r="AE3216" s="18" t="n">
        <f aca="false">IF(O3216="","",ROUND((O3216-N3216)*1440,0))</f>
        <v>54</v>
      </c>
      <c r="AF3216" s="18" t="n">
        <f aca="false">IF(P3216="","",ROUND((P3216-O3216)*1440,0))</f>
        <v>15</v>
      </c>
      <c r="AG3216" s="18" t="n">
        <f aca="false">IF(Q3216="","",ROUND((Q3216-P3216)*1440,0))</f>
        <v>14</v>
      </c>
      <c r="AH3216" s="18" t="n">
        <f aca="false">IF(Q3216="","",ROUND((Q3216-H3216)*1440,0))</f>
        <v>207</v>
      </c>
      <c r="AI3216" s="19" t="n">
        <f aca="false">ROUND(IF(O3216="",Assumptions!$B$25-K3216,O3216-K3216)*24,1)</f>
        <v>1.7</v>
      </c>
      <c r="AJ3216" s="20" t="n">
        <f aca="false">ROUND(MAX(N(Y3216)/Assumptions!$C$5, N(Z3216)/Assumptions!$C$6, N(AA3216)/Assumptions!$C$7, N(AB3216)/Assumptions!$C$8, N(AC3216)/Assumptions!$C$9, N(AD3216)/Assumptions!$C$10, N(AE3216)/Assumptions!$C$11, N(AF3216)/Assumptions!$C$12, N(AG3216)/Assumptions!$C$13),3)</f>
        <v>1.2</v>
      </c>
      <c r="AK3216" s="0" t="str">
        <f aca="false">IF(OR(U3216="Pending",U3216="On Hold"),"Open GRN (awaiting)",IF(AJ3216&lt;=1,"Within SLA",IF(ROUND(N(Y3216)/Assumptions!$C$5,3)=AJ3216,"Gate Wait",IF(ROUND(N(Z3216)/Assumptions!$C$6,3)=AJ3216,"Dock Wait",IF(ROUND(N(AA3216)/Assumptions!$C$7,3)=AJ3216,"Unloading",IF(ROUND(N(AB3216)/Assumptions!$C$8,3)=AJ3216,"Unload-to-QC Wait",IF(ROUND(N(AC3216)/Assumptions!$C$9,3)=AJ3216,"QC",IF(ROUND(N(AD3216)/Assumptions!$C$10,3)=AJ3216,"QC-to-GRN Wait",IF(ROUND(N(AE3216)/Assumptions!$C$11,3)=AJ3216,"GRN Processing",IF(ROUND(N(AF3216)/Assumptions!$C$12,3)=AJ3216,"GRN-to-Putaway Wait",IF(ROUND(N(AG3216)/Assumptions!$C$13,3)=AJ3216,"Putaway","Within SLA")))))))))))</f>
        <v>GRN Processing</v>
      </c>
    </row>
    <row r="3217" customFormat="false" ht="15" hidden="false" customHeight="false" outlineLevel="0" collapsed="false">
      <c r="A3217" s="0" t="s">
        <v>9081</v>
      </c>
      <c r="B3217" s="0" t="s">
        <v>9082</v>
      </c>
      <c r="C3217" s="0" t="s">
        <v>159</v>
      </c>
      <c r="D3217" s="0" t="s">
        <v>119</v>
      </c>
      <c r="E3217" s="0" t="s">
        <v>1559</v>
      </c>
      <c r="F3217" s="0" t="s">
        <v>128</v>
      </c>
      <c r="G3217" s="0" t="s">
        <v>129</v>
      </c>
      <c r="H3217" s="17" t="n">
        <v>46281.5395833333</v>
      </c>
      <c r="I3217" s="17" t="n">
        <v>46281.6208333333</v>
      </c>
      <c r="J3217" s="17" t="n">
        <v>46281.6284722222</v>
      </c>
      <c r="K3217" s="17" t="n">
        <v>46281.66875</v>
      </c>
      <c r="L3217" s="17" t="n">
        <v>46281.6902777778</v>
      </c>
      <c r="M3217" s="17" t="n">
        <v>46281.7083333333</v>
      </c>
      <c r="N3217" s="17" t="n">
        <v>46281.7166666667</v>
      </c>
      <c r="O3217" s="17" t="n">
        <v>46281.8159722222</v>
      </c>
      <c r="P3217" s="17" t="n">
        <v>46281.8277777778</v>
      </c>
      <c r="Q3217" s="17" t="n">
        <v>46281.85625</v>
      </c>
      <c r="R3217" s="0" t="n">
        <v>608</v>
      </c>
      <c r="S3217" s="0" t="n">
        <v>0</v>
      </c>
      <c r="T3217" s="0" t="n">
        <v>0</v>
      </c>
      <c r="U3217" s="18" t="s">
        <v>130</v>
      </c>
      <c r="V3217" s="18" t="s">
        <v>139</v>
      </c>
      <c r="W3217" s="0" t="str">
        <f aca="false">IF(AND(X3217&gt;=6,X3217&lt;14),"A",IF(AND(X3217&gt;=14,X3217&lt;22),"B","C"))</f>
        <v>A</v>
      </c>
      <c r="X3217" s="18" t="n">
        <f aca="false">HOUR(H3217)</f>
        <v>12</v>
      </c>
      <c r="Y3217" s="18" t="n">
        <f aca="false">ROUND((I3217-H3217)*1440,0)</f>
        <v>117</v>
      </c>
      <c r="Z3217" s="18" t="n">
        <f aca="false">ROUND((J3217-I3217)*1440,0)</f>
        <v>11</v>
      </c>
      <c r="AA3217" s="18" t="n">
        <f aca="false">ROUND((K3217-J3217)*1440,0)</f>
        <v>58</v>
      </c>
      <c r="AB3217" s="18" t="n">
        <f aca="false">ROUND((L3217-K3217)*1440,0)</f>
        <v>31</v>
      </c>
      <c r="AC3217" s="18" t="n">
        <f aca="false">ROUND((M3217-L3217)*1440,0)</f>
        <v>26</v>
      </c>
      <c r="AD3217" s="18" t="n">
        <f aca="false">IF(N3217="","",ROUND((N3217-M3217)*1440,0))</f>
        <v>12</v>
      </c>
      <c r="AE3217" s="18" t="n">
        <f aca="false">IF(O3217="","",ROUND((O3217-N3217)*1440,0))</f>
        <v>143</v>
      </c>
      <c r="AF3217" s="18" t="n">
        <f aca="false">IF(P3217="","",ROUND((P3217-O3217)*1440,0))</f>
        <v>17</v>
      </c>
      <c r="AG3217" s="18" t="n">
        <f aca="false">IF(Q3217="","",ROUND((Q3217-P3217)*1440,0))</f>
        <v>41</v>
      </c>
      <c r="AH3217" s="18" t="n">
        <f aca="false">IF(Q3217="","",ROUND((Q3217-H3217)*1440,0))</f>
        <v>456</v>
      </c>
      <c r="AI3217" s="19" t="n">
        <f aca="false">ROUND(IF(O3217="",Assumptions!$B$25-K3217,O3217-K3217)*24,1)</f>
        <v>3.5</v>
      </c>
      <c r="AJ3217" s="20" t="n">
        <f aca="false">ROUND(MAX(N(Y3217)/Assumptions!$C$5, N(Z3217)/Assumptions!$C$6, N(AA3217)/Assumptions!$C$7, N(AB3217)/Assumptions!$C$8, N(AC3217)/Assumptions!$C$9, N(AD3217)/Assumptions!$C$10, N(AE3217)/Assumptions!$C$11, N(AF3217)/Assumptions!$C$12, N(AG3217)/Assumptions!$C$13),3)</f>
        <v>3.9</v>
      </c>
      <c r="AK3217" s="0" t="str">
        <f aca="false">IF(OR(U3217="Pending",U3217="On Hold"),"Open GRN (awaiting)",IF(AJ3217&lt;=1,"Within SLA",IF(ROUND(N(Y3217)/Assumptions!$C$5,3)=AJ3217,"Gate Wait",IF(ROUND(N(Z3217)/Assumptions!$C$6,3)=AJ3217,"Dock Wait",IF(ROUND(N(AA3217)/Assumptions!$C$7,3)=AJ3217,"Unloading",IF(ROUND(N(AB3217)/Assumptions!$C$8,3)=AJ3217,"Unload-to-QC Wait",IF(ROUND(N(AC3217)/Assumptions!$C$9,3)=AJ3217,"QC",IF(ROUND(N(AD3217)/Assumptions!$C$10,3)=AJ3217,"QC-to-GRN Wait",IF(ROUND(N(AE3217)/Assumptions!$C$11,3)=AJ3217,"GRN Processing",IF(ROUND(N(AF3217)/Assumptions!$C$12,3)=AJ3217,"GRN-to-Putaway Wait",IF(ROUND(N(AG3217)/Assumptions!$C$13,3)=AJ3217,"Putaway","Within SLA")))))))))))</f>
        <v>Gate Wait</v>
      </c>
    </row>
    <row r="3218" customFormat="false" ht="15" hidden="false" customHeight="false" outlineLevel="0" collapsed="false">
      <c r="A3218" s="0" t="s">
        <v>9083</v>
      </c>
      <c r="B3218" s="0" t="s">
        <v>9084</v>
      </c>
      <c r="C3218" s="0" t="s">
        <v>142</v>
      </c>
      <c r="D3218" s="0" t="s">
        <v>135</v>
      </c>
      <c r="E3218" s="0" t="s">
        <v>3952</v>
      </c>
      <c r="F3218" s="0" t="s">
        <v>137</v>
      </c>
      <c r="G3218" s="0" t="s">
        <v>138</v>
      </c>
      <c r="H3218" s="17" t="n">
        <v>46281.5513888889</v>
      </c>
      <c r="I3218" s="17" t="n">
        <v>46281.5756944444</v>
      </c>
      <c r="J3218" s="17" t="n">
        <v>46281.5826388889</v>
      </c>
      <c r="K3218" s="17" t="n">
        <v>46281.6201388889</v>
      </c>
      <c r="L3218" s="17" t="n">
        <v>46281.6340277778</v>
      </c>
      <c r="M3218" s="17" t="n">
        <v>46281.6506944444</v>
      </c>
      <c r="N3218" s="17" t="n">
        <v>46281.7131944444</v>
      </c>
      <c r="O3218" s="17" t="n">
        <v>46281.7256944445</v>
      </c>
      <c r="P3218" s="17" t="n">
        <v>46281.7319444444</v>
      </c>
      <c r="Q3218" s="17" t="n">
        <v>46281.7472222222</v>
      </c>
      <c r="R3218" s="0" t="n">
        <v>121</v>
      </c>
      <c r="S3218" s="0" t="n">
        <v>0</v>
      </c>
      <c r="T3218" s="0" t="n">
        <v>0</v>
      </c>
      <c r="U3218" s="18" t="s">
        <v>130</v>
      </c>
      <c r="V3218" s="18" t="s">
        <v>131</v>
      </c>
      <c r="W3218" s="0" t="str">
        <f aca="false">IF(AND(X3218&gt;=6,X3218&lt;14),"A",IF(AND(X3218&gt;=14,X3218&lt;22),"B","C"))</f>
        <v>A</v>
      </c>
      <c r="X3218" s="18" t="n">
        <f aca="false">HOUR(H3218)</f>
        <v>13</v>
      </c>
      <c r="Y3218" s="18" t="n">
        <f aca="false">ROUND((I3218-H3218)*1440,0)</f>
        <v>35</v>
      </c>
      <c r="Z3218" s="18" t="n">
        <f aca="false">ROUND((J3218-I3218)*1440,0)</f>
        <v>10</v>
      </c>
      <c r="AA3218" s="18" t="n">
        <f aca="false">ROUND((K3218-J3218)*1440,0)</f>
        <v>54</v>
      </c>
      <c r="AB3218" s="18" t="n">
        <f aca="false">ROUND((L3218-K3218)*1440,0)</f>
        <v>20</v>
      </c>
      <c r="AC3218" s="18" t="n">
        <f aca="false">ROUND((M3218-L3218)*1440,0)</f>
        <v>24</v>
      </c>
      <c r="AD3218" s="18" t="n">
        <f aca="false">IF(N3218="","",ROUND((N3218-M3218)*1440,0))</f>
        <v>90</v>
      </c>
      <c r="AE3218" s="18" t="n">
        <f aca="false">IF(O3218="","",ROUND((O3218-N3218)*1440,0))</f>
        <v>18</v>
      </c>
      <c r="AF3218" s="18" t="n">
        <f aca="false">IF(P3218="","",ROUND((P3218-O3218)*1440,0))</f>
        <v>9</v>
      </c>
      <c r="AG3218" s="18" t="n">
        <f aca="false">IF(Q3218="","",ROUND((Q3218-P3218)*1440,0))</f>
        <v>22</v>
      </c>
      <c r="AH3218" s="18" t="n">
        <f aca="false">IF(Q3218="","",ROUND((Q3218-H3218)*1440,0))</f>
        <v>282</v>
      </c>
      <c r="AI3218" s="19" t="n">
        <f aca="false">ROUND(IF(O3218="",Assumptions!$B$25-K3218,O3218-K3218)*24,1)</f>
        <v>2.5</v>
      </c>
      <c r="AJ3218" s="20" t="n">
        <f aca="false">ROUND(MAX(N(Y3218)/Assumptions!$C$5, N(Z3218)/Assumptions!$C$6, N(AA3218)/Assumptions!$C$7, N(AB3218)/Assumptions!$C$8, N(AC3218)/Assumptions!$C$9, N(AD3218)/Assumptions!$C$10, N(AE3218)/Assumptions!$C$11, N(AF3218)/Assumptions!$C$12, N(AG3218)/Assumptions!$C$13),3)</f>
        <v>3</v>
      </c>
      <c r="AK3218" s="0" t="str">
        <f aca="false">IF(OR(U3218="Pending",U3218="On Hold"),"Open GRN (awaiting)",IF(AJ3218&lt;=1,"Within SLA",IF(ROUND(N(Y3218)/Assumptions!$C$5,3)=AJ3218,"Gate Wait",IF(ROUND(N(Z3218)/Assumptions!$C$6,3)=AJ3218,"Dock Wait",IF(ROUND(N(AA3218)/Assumptions!$C$7,3)=AJ3218,"Unloading",IF(ROUND(N(AB3218)/Assumptions!$C$8,3)=AJ3218,"Unload-to-QC Wait",IF(ROUND(N(AC3218)/Assumptions!$C$9,3)=AJ3218,"QC",IF(ROUND(N(AD3218)/Assumptions!$C$10,3)=AJ3218,"QC-to-GRN Wait",IF(ROUND(N(AE3218)/Assumptions!$C$11,3)=AJ3218,"GRN Processing",IF(ROUND(N(AF3218)/Assumptions!$C$12,3)=AJ3218,"GRN-to-Putaway Wait",IF(ROUND(N(AG3218)/Assumptions!$C$13,3)=AJ3218,"Putaway","Within SLA")))))))))))</f>
        <v>QC-to-GRN Wait</v>
      </c>
    </row>
    <row r="3219" customFormat="false" ht="15" hidden="false" customHeight="false" outlineLevel="0" collapsed="false">
      <c r="A3219" s="0" t="s">
        <v>9085</v>
      </c>
      <c r="B3219" s="0" t="s">
        <v>9086</v>
      </c>
      <c r="C3219" s="0" t="s">
        <v>175</v>
      </c>
      <c r="D3219" s="0" t="s">
        <v>119</v>
      </c>
      <c r="E3219" s="0" t="s">
        <v>9087</v>
      </c>
      <c r="F3219" s="0" t="s">
        <v>177</v>
      </c>
      <c r="G3219" s="0" t="s">
        <v>129</v>
      </c>
      <c r="H3219" s="17" t="n">
        <v>46281.5638888889</v>
      </c>
      <c r="I3219" s="17" t="n">
        <v>46281.5798611111</v>
      </c>
      <c r="J3219" s="17" t="n">
        <v>46281.5826388889</v>
      </c>
      <c r="K3219" s="17" t="n">
        <v>46281.6013888889</v>
      </c>
      <c r="L3219" s="17" t="n">
        <v>46281.6097222222</v>
      </c>
      <c r="M3219" s="17" t="n">
        <v>46281.6243055556</v>
      </c>
      <c r="N3219" s="17" t="n">
        <v>46281.6340277778</v>
      </c>
      <c r="O3219" s="17" t="n">
        <v>46281.6534722222</v>
      </c>
      <c r="P3219" s="17" t="n">
        <v>46281.6673611111</v>
      </c>
      <c r="Q3219" s="17" t="n">
        <v>46281.68125</v>
      </c>
      <c r="R3219" s="0" t="n">
        <v>257</v>
      </c>
      <c r="S3219" s="0" t="n">
        <v>0</v>
      </c>
      <c r="T3219" s="0" t="n">
        <v>0</v>
      </c>
      <c r="U3219" s="18" t="s">
        <v>130</v>
      </c>
      <c r="V3219" s="18" t="s">
        <v>333</v>
      </c>
      <c r="W3219" s="0" t="str">
        <f aca="false">IF(AND(X3219&gt;=6,X3219&lt;14),"A",IF(AND(X3219&gt;=14,X3219&lt;22),"B","C"))</f>
        <v>A</v>
      </c>
      <c r="X3219" s="18" t="n">
        <f aca="false">HOUR(H3219)</f>
        <v>13</v>
      </c>
      <c r="Y3219" s="18" t="n">
        <f aca="false">ROUND((I3219-H3219)*1440,0)</f>
        <v>23</v>
      </c>
      <c r="Z3219" s="18" t="n">
        <f aca="false">ROUND((J3219-I3219)*1440,0)</f>
        <v>4</v>
      </c>
      <c r="AA3219" s="18" t="n">
        <f aca="false">ROUND((K3219-J3219)*1440,0)</f>
        <v>27</v>
      </c>
      <c r="AB3219" s="18" t="n">
        <f aca="false">ROUND((L3219-K3219)*1440,0)</f>
        <v>12</v>
      </c>
      <c r="AC3219" s="18" t="n">
        <f aca="false">ROUND((M3219-L3219)*1440,0)</f>
        <v>21</v>
      </c>
      <c r="AD3219" s="18" t="n">
        <f aca="false">IF(N3219="","",ROUND((N3219-M3219)*1440,0))</f>
        <v>14</v>
      </c>
      <c r="AE3219" s="18" t="n">
        <f aca="false">IF(O3219="","",ROUND((O3219-N3219)*1440,0))</f>
        <v>28</v>
      </c>
      <c r="AF3219" s="18" t="n">
        <f aca="false">IF(P3219="","",ROUND((P3219-O3219)*1440,0))</f>
        <v>20</v>
      </c>
      <c r="AG3219" s="18" t="n">
        <f aca="false">IF(Q3219="","",ROUND((Q3219-P3219)*1440,0))</f>
        <v>20</v>
      </c>
      <c r="AH3219" s="18" t="n">
        <f aca="false">IF(Q3219="","",ROUND((Q3219-H3219)*1440,0))</f>
        <v>169</v>
      </c>
      <c r="AI3219" s="19" t="n">
        <f aca="false">ROUND(IF(O3219="",Assumptions!$B$25-K3219,O3219-K3219)*24,1)</f>
        <v>1.3</v>
      </c>
      <c r="AJ3219" s="20" t="n">
        <f aca="false">ROUND(MAX(N(Y3219)/Assumptions!$C$5, N(Z3219)/Assumptions!$C$6, N(AA3219)/Assumptions!$C$7, N(AB3219)/Assumptions!$C$8, N(AC3219)/Assumptions!$C$9, N(AD3219)/Assumptions!$C$10, N(AE3219)/Assumptions!$C$11, N(AF3219)/Assumptions!$C$12, N(AG3219)/Assumptions!$C$13),3)</f>
        <v>1</v>
      </c>
      <c r="AK3219" s="0" t="str">
        <f aca="false">IF(OR(U3219="Pending",U3219="On Hold"),"Open GRN (awaiting)",IF(AJ3219&lt;=1,"Within SLA",IF(ROUND(N(Y3219)/Assumptions!$C$5,3)=AJ3219,"Gate Wait",IF(ROUND(N(Z3219)/Assumptions!$C$6,3)=AJ3219,"Dock Wait",IF(ROUND(N(AA3219)/Assumptions!$C$7,3)=AJ3219,"Unloading",IF(ROUND(N(AB3219)/Assumptions!$C$8,3)=AJ3219,"Unload-to-QC Wait",IF(ROUND(N(AC3219)/Assumptions!$C$9,3)=AJ3219,"QC",IF(ROUND(N(AD3219)/Assumptions!$C$10,3)=AJ3219,"QC-to-GRN Wait",IF(ROUND(N(AE3219)/Assumptions!$C$11,3)=AJ3219,"GRN Processing",IF(ROUND(N(AF3219)/Assumptions!$C$12,3)=AJ3219,"GRN-to-Putaway Wait",IF(ROUND(N(AG3219)/Assumptions!$C$13,3)=AJ3219,"Putaway","Within SLA")))))))))))</f>
        <v>Within SLA</v>
      </c>
    </row>
    <row r="3220" customFormat="false" ht="15" hidden="false" customHeight="false" outlineLevel="0" collapsed="false">
      <c r="A3220" s="0" t="s">
        <v>9088</v>
      </c>
      <c r="B3220" s="0" t="s">
        <v>9089</v>
      </c>
      <c r="C3220" s="0" t="s">
        <v>126</v>
      </c>
      <c r="D3220" s="0" t="s">
        <v>147</v>
      </c>
      <c r="E3220" s="0" t="s">
        <v>9090</v>
      </c>
      <c r="F3220" s="0" t="s">
        <v>149</v>
      </c>
      <c r="G3220" s="0" t="s">
        <v>150</v>
      </c>
      <c r="H3220" s="17" t="n">
        <v>46281.5715277778</v>
      </c>
      <c r="I3220" s="17" t="n">
        <v>46281.6319444445</v>
      </c>
      <c r="J3220" s="17" t="n">
        <v>46281.6416666667</v>
      </c>
      <c r="K3220" s="17" t="n">
        <v>46281.6527777778</v>
      </c>
      <c r="L3220" s="17" t="n">
        <v>46281.6576388889</v>
      </c>
      <c r="M3220" s="17" t="n">
        <v>46281.7048611111</v>
      </c>
      <c r="N3220" s="17" t="n">
        <v>46281.7131944444</v>
      </c>
      <c r="O3220" s="17" t="n">
        <v>46281.7402777778</v>
      </c>
      <c r="P3220" s="17" t="n">
        <v>46281.7708333333</v>
      </c>
      <c r="Q3220" s="17" t="n">
        <v>46281.7833333333</v>
      </c>
      <c r="R3220" s="0" t="n">
        <v>61</v>
      </c>
      <c r="S3220" s="0" t="n">
        <v>0</v>
      </c>
      <c r="T3220" s="0" t="n">
        <v>0</v>
      </c>
      <c r="U3220" s="18" t="s">
        <v>130</v>
      </c>
      <c r="V3220" s="18" t="s">
        <v>139</v>
      </c>
      <c r="W3220" s="0" t="str">
        <f aca="false">IF(AND(X3220&gt;=6,X3220&lt;14),"A",IF(AND(X3220&gt;=14,X3220&lt;22),"B","C"))</f>
        <v>A</v>
      </c>
      <c r="X3220" s="18" t="n">
        <f aca="false">HOUR(H3220)</f>
        <v>13</v>
      </c>
      <c r="Y3220" s="18" t="n">
        <f aca="false">ROUND((I3220-H3220)*1440,0)</f>
        <v>87</v>
      </c>
      <c r="Z3220" s="18" t="n">
        <f aca="false">ROUND((J3220-I3220)*1440,0)</f>
        <v>14</v>
      </c>
      <c r="AA3220" s="18" t="n">
        <f aca="false">ROUND((K3220-J3220)*1440,0)</f>
        <v>16</v>
      </c>
      <c r="AB3220" s="18" t="n">
        <f aca="false">ROUND((L3220-K3220)*1440,0)</f>
        <v>7</v>
      </c>
      <c r="AC3220" s="18" t="n">
        <f aca="false">ROUND((M3220-L3220)*1440,0)</f>
        <v>68</v>
      </c>
      <c r="AD3220" s="18" t="n">
        <f aca="false">IF(N3220="","",ROUND((N3220-M3220)*1440,0))</f>
        <v>12</v>
      </c>
      <c r="AE3220" s="18" t="n">
        <f aca="false">IF(O3220="","",ROUND((O3220-N3220)*1440,0))</f>
        <v>39</v>
      </c>
      <c r="AF3220" s="18" t="n">
        <f aca="false">IF(P3220="","",ROUND((P3220-O3220)*1440,0))</f>
        <v>44</v>
      </c>
      <c r="AG3220" s="18" t="n">
        <f aca="false">IF(Q3220="","",ROUND((Q3220-P3220)*1440,0))</f>
        <v>18</v>
      </c>
      <c r="AH3220" s="18" t="n">
        <f aca="false">IF(Q3220="","",ROUND((Q3220-H3220)*1440,0))</f>
        <v>305</v>
      </c>
      <c r="AI3220" s="19" t="n">
        <f aca="false">ROUND(IF(O3220="",Assumptions!$B$25-K3220,O3220-K3220)*24,1)</f>
        <v>2.1</v>
      </c>
      <c r="AJ3220" s="20" t="n">
        <f aca="false">ROUND(MAX(N(Y3220)/Assumptions!$C$5, N(Z3220)/Assumptions!$C$6, N(AA3220)/Assumptions!$C$7, N(AB3220)/Assumptions!$C$8, N(AC3220)/Assumptions!$C$9, N(AD3220)/Assumptions!$C$10, N(AE3220)/Assumptions!$C$11, N(AF3220)/Assumptions!$C$12, N(AG3220)/Assumptions!$C$13),3)</f>
        <v>2.9</v>
      </c>
      <c r="AK3220" s="0" t="str">
        <f aca="false">IF(OR(U3220="Pending",U3220="On Hold"),"Open GRN (awaiting)",IF(AJ3220&lt;=1,"Within SLA",IF(ROUND(N(Y3220)/Assumptions!$C$5,3)=AJ3220,"Gate Wait",IF(ROUND(N(Z3220)/Assumptions!$C$6,3)=AJ3220,"Dock Wait",IF(ROUND(N(AA3220)/Assumptions!$C$7,3)=AJ3220,"Unloading",IF(ROUND(N(AB3220)/Assumptions!$C$8,3)=AJ3220,"Unload-to-QC Wait",IF(ROUND(N(AC3220)/Assumptions!$C$9,3)=AJ3220,"QC",IF(ROUND(N(AD3220)/Assumptions!$C$10,3)=AJ3220,"QC-to-GRN Wait",IF(ROUND(N(AE3220)/Assumptions!$C$11,3)=AJ3220,"GRN Processing",IF(ROUND(N(AF3220)/Assumptions!$C$12,3)=AJ3220,"GRN-to-Putaway Wait",IF(ROUND(N(AG3220)/Assumptions!$C$13,3)=AJ3220,"Putaway","Within SLA")))))))))))</f>
        <v>Gate Wait</v>
      </c>
    </row>
    <row r="3221" customFormat="false" ht="15" hidden="false" customHeight="false" outlineLevel="0" collapsed="false">
      <c r="A3221" s="0" t="s">
        <v>9091</v>
      </c>
      <c r="B3221" s="0" t="s">
        <v>9092</v>
      </c>
      <c r="C3221" s="0" t="s">
        <v>142</v>
      </c>
      <c r="D3221" s="0" t="s">
        <v>119</v>
      </c>
      <c r="E3221" s="0" t="s">
        <v>4012</v>
      </c>
      <c r="F3221" s="0" t="s">
        <v>137</v>
      </c>
      <c r="G3221" s="0" t="s">
        <v>122</v>
      </c>
      <c r="H3221" s="17" t="n">
        <v>46281.5819444444</v>
      </c>
      <c r="I3221" s="17" t="n">
        <v>46281.5986111111</v>
      </c>
      <c r="J3221" s="17" t="n">
        <v>46281.6125</v>
      </c>
      <c r="K3221" s="17" t="n">
        <v>46281.6423611111</v>
      </c>
      <c r="L3221" s="17" t="n">
        <v>46281.6513888889</v>
      </c>
      <c r="M3221" s="17" t="n">
        <v>46281.6673611111</v>
      </c>
      <c r="N3221" s="17" t="n">
        <v>46281.70625</v>
      </c>
      <c r="O3221" s="17" t="n">
        <v>46281.7333333333</v>
      </c>
      <c r="P3221" s="17" t="n">
        <v>46281.7520833333</v>
      </c>
      <c r="Q3221" s="17" t="n">
        <v>46281.7895833333</v>
      </c>
      <c r="R3221" s="0" t="n">
        <v>434</v>
      </c>
      <c r="S3221" s="0" t="n">
        <v>0</v>
      </c>
      <c r="T3221" s="0" t="n">
        <v>0</v>
      </c>
      <c r="U3221" s="18" t="s">
        <v>130</v>
      </c>
      <c r="V3221" s="18" t="s">
        <v>144</v>
      </c>
      <c r="W3221" s="0" t="str">
        <f aca="false">IF(AND(X3221&gt;=6,X3221&lt;14),"A",IF(AND(X3221&gt;=14,X3221&lt;22),"B","C"))</f>
        <v>A</v>
      </c>
      <c r="X3221" s="18" t="n">
        <f aca="false">HOUR(H3221)</f>
        <v>13</v>
      </c>
      <c r="Y3221" s="18" t="n">
        <f aca="false">ROUND((I3221-H3221)*1440,0)</f>
        <v>24</v>
      </c>
      <c r="Z3221" s="18" t="n">
        <f aca="false">ROUND((J3221-I3221)*1440,0)</f>
        <v>20</v>
      </c>
      <c r="AA3221" s="18" t="n">
        <f aca="false">ROUND((K3221-J3221)*1440,0)</f>
        <v>43</v>
      </c>
      <c r="AB3221" s="18" t="n">
        <f aca="false">ROUND((L3221-K3221)*1440,0)</f>
        <v>13</v>
      </c>
      <c r="AC3221" s="18" t="n">
        <f aca="false">ROUND((M3221-L3221)*1440,0)</f>
        <v>23</v>
      </c>
      <c r="AD3221" s="18" t="n">
        <f aca="false">IF(N3221="","",ROUND((N3221-M3221)*1440,0))</f>
        <v>56</v>
      </c>
      <c r="AE3221" s="18" t="n">
        <f aca="false">IF(O3221="","",ROUND((O3221-N3221)*1440,0))</f>
        <v>39</v>
      </c>
      <c r="AF3221" s="18" t="n">
        <f aca="false">IF(P3221="","",ROUND((P3221-O3221)*1440,0))</f>
        <v>27</v>
      </c>
      <c r="AG3221" s="18" t="n">
        <f aca="false">IF(Q3221="","",ROUND((Q3221-P3221)*1440,0))</f>
        <v>54</v>
      </c>
      <c r="AH3221" s="18" t="n">
        <f aca="false">IF(Q3221="","",ROUND((Q3221-H3221)*1440,0))</f>
        <v>299</v>
      </c>
      <c r="AI3221" s="19" t="n">
        <f aca="false">ROUND(IF(O3221="",Assumptions!$B$25-K3221,O3221-K3221)*24,1)</f>
        <v>2.2</v>
      </c>
      <c r="AJ3221" s="20" t="n">
        <f aca="false">ROUND(MAX(N(Y3221)/Assumptions!$C$5, N(Z3221)/Assumptions!$C$6, N(AA3221)/Assumptions!$C$7, N(AB3221)/Assumptions!$C$8, N(AC3221)/Assumptions!$C$9, N(AD3221)/Assumptions!$C$10, N(AE3221)/Assumptions!$C$11, N(AF3221)/Assumptions!$C$12, N(AG3221)/Assumptions!$C$13),3)</f>
        <v>1.867</v>
      </c>
      <c r="AK3221" s="0" t="str">
        <f aca="false">IF(OR(U3221="Pending",U3221="On Hold"),"Open GRN (awaiting)",IF(AJ3221&lt;=1,"Within SLA",IF(ROUND(N(Y3221)/Assumptions!$C$5,3)=AJ3221,"Gate Wait",IF(ROUND(N(Z3221)/Assumptions!$C$6,3)=AJ3221,"Dock Wait",IF(ROUND(N(AA3221)/Assumptions!$C$7,3)=AJ3221,"Unloading",IF(ROUND(N(AB3221)/Assumptions!$C$8,3)=AJ3221,"Unload-to-QC Wait",IF(ROUND(N(AC3221)/Assumptions!$C$9,3)=AJ3221,"QC",IF(ROUND(N(AD3221)/Assumptions!$C$10,3)=AJ3221,"QC-to-GRN Wait",IF(ROUND(N(AE3221)/Assumptions!$C$11,3)=AJ3221,"GRN Processing",IF(ROUND(N(AF3221)/Assumptions!$C$12,3)=AJ3221,"GRN-to-Putaway Wait",IF(ROUND(N(AG3221)/Assumptions!$C$13,3)=AJ3221,"Putaway","Within SLA")))))))))))</f>
        <v>QC-to-GRN Wait</v>
      </c>
    </row>
    <row r="3222" customFormat="false" ht="15" hidden="false" customHeight="false" outlineLevel="0" collapsed="false">
      <c r="A3222" s="0" t="s">
        <v>9093</v>
      </c>
      <c r="B3222" s="0" t="s">
        <v>9094</v>
      </c>
      <c r="C3222" s="0" t="s">
        <v>159</v>
      </c>
      <c r="D3222" s="0" t="s">
        <v>119</v>
      </c>
      <c r="E3222" s="0" t="s">
        <v>9095</v>
      </c>
      <c r="F3222" s="0" t="s">
        <v>128</v>
      </c>
      <c r="G3222" s="0" t="s">
        <v>122</v>
      </c>
      <c r="H3222" s="17" t="n">
        <v>46281.5875</v>
      </c>
      <c r="I3222" s="17" t="n">
        <v>46281.6145833333</v>
      </c>
      <c r="J3222" s="17" t="n">
        <v>46281.61875</v>
      </c>
      <c r="K3222" s="17" t="n">
        <v>46281.6430555556</v>
      </c>
      <c r="L3222" s="17" t="n">
        <v>46281.6618055556</v>
      </c>
      <c r="M3222" s="17" t="n">
        <v>46281.6791666667</v>
      </c>
      <c r="N3222" s="17" t="n">
        <v>46281.7208333333</v>
      </c>
      <c r="O3222" s="17" t="n">
        <v>46281.7340277778</v>
      </c>
      <c r="P3222" s="17" t="n">
        <v>46281.7451388889</v>
      </c>
      <c r="Q3222" s="17" t="n">
        <v>46281.7527777778</v>
      </c>
      <c r="R3222" s="0" t="n">
        <v>431</v>
      </c>
      <c r="S3222" s="0" t="n">
        <v>0</v>
      </c>
      <c r="T3222" s="0" t="n">
        <v>0</v>
      </c>
      <c r="U3222" s="18" t="s">
        <v>130</v>
      </c>
      <c r="V3222" s="18" t="s">
        <v>144</v>
      </c>
      <c r="W3222" s="0" t="str">
        <f aca="false">IF(AND(X3222&gt;=6,X3222&lt;14),"A",IF(AND(X3222&gt;=14,X3222&lt;22),"B","C"))</f>
        <v>B</v>
      </c>
      <c r="X3222" s="18" t="n">
        <f aca="false">HOUR(H3222)</f>
        <v>14</v>
      </c>
      <c r="Y3222" s="18" t="n">
        <f aca="false">ROUND((I3222-H3222)*1440,0)</f>
        <v>39</v>
      </c>
      <c r="Z3222" s="18" t="n">
        <f aca="false">ROUND((J3222-I3222)*1440,0)</f>
        <v>6</v>
      </c>
      <c r="AA3222" s="18" t="n">
        <f aca="false">ROUND((K3222-J3222)*1440,0)</f>
        <v>35</v>
      </c>
      <c r="AB3222" s="18" t="n">
        <f aca="false">ROUND((L3222-K3222)*1440,0)</f>
        <v>27</v>
      </c>
      <c r="AC3222" s="18" t="n">
        <f aca="false">ROUND((M3222-L3222)*1440,0)</f>
        <v>25</v>
      </c>
      <c r="AD3222" s="18" t="n">
        <f aca="false">IF(N3222="","",ROUND((N3222-M3222)*1440,0))</f>
        <v>60</v>
      </c>
      <c r="AE3222" s="18" t="n">
        <f aca="false">IF(O3222="","",ROUND((O3222-N3222)*1440,0))</f>
        <v>19</v>
      </c>
      <c r="AF3222" s="18" t="n">
        <f aca="false">IF(P3222="","",ROUND((P3222-O3222)*1440,0))</f>
        <v>16</v>
      </c>
      <c r="AG3222" s="18" t="n">
        <f aca="false">IF(Q3222="","",ROUND((Q3222-P3222)*1440,0))</f>
        <v>11</v>
      </c>
      <c r="AH3222" s="18" t="n">
        <f aca="false">IF(Q3222="","",ROUND((Q3222-H3222)*1440,0))</f>
        <v>238</v>
      </c>
      <c r="AI3222" s="19" t="n">
        <f aca="false">ROUND(IF(O3222="",Assumptions!$B$25-K3222,O3222-K3222)*24,1)</f>
        <v>2.2</v>
      </c>
      <c r="AJ3222" s="20" t="n">
        <f aca="false">ROUND(MAX(N(Y3222)/Assumptions!$C$5, N(Z3222)/Assumptions!$C$6, N(AA3222)/Assumptions!$C$7, N(AB3222)/Assumptions!$C$8, N(AC3222)/Assumptions!$C$9, N(AD3222)/Assumptions!$C$10, N(AE3222)/Assumptions!$C$11, N(AF3222)/Assumptions!$C$12, N(AG3222)/Assumptions!$C$13),3)</f>
        <v>2</v>
      </c>
      <c r="AK3222" s="0" t="str">
        <f aca="false">IF(OR(U3222="Pending",U3222="On Hold"),"Open GRN (awaiting)",IF(AJ3222&lt;=1,"Within SLA",IF(ROUND(N(Y3222)/Assumptions!$C$5,3)=AJ3222,"Gate Wait",IF(ROUND(N(Z3222)/Assumptions!$C$6,3)=AJ3222,"Dock Wait",IF(ROUND(N(AA3222)/Assumptions!$C$7,3)=AJ3222,"Unloading",IF(ROUND(N(AB3222)/Assumptions!$C$8,3)=AJ3222,"Unload-to-QC Wait",IF(ROUND(N(AC3222)/Assumptions!$C$9,3)=AJ3222,"QC",IF(ROUND(N(AD3222)/Assumptions!$C$10,3)=AJ3222,"QC-to-GRN Wait",IF(ROUND(N(AE3222)/Assumptions!$C$11,3)=AJ3222,"GRN Processing",IF(ROUND(N(AF3222)/Assumptions!$C$12,3)=AJ3222,"GRN-to-Putaway Wait",IF(ROUND(N(AG3222)/Assumptions!$C$13,3)=AJ3222,"Putaway","Within SLA")))))))))))</f>
        <v>QC-to-GRN Wait</v>
      </c>
    </row>
    <row r="3223" customFormat="false" ht="15" hidden="false" customHeight="false" outlineLevel="0" collapsed="false">
      <c r="A3223" s="0" t="s">
        <v>9096</v>
      </c>
      <c r="B3223" s="0" t="s">
        <v>9097</v>
      </c>
      <c r="C3223" s="0" t="s">
        <v>252</v>
      </c>
      <c r="D3223" s="0" t="s">
        <v>135</v>
      </c>
      <c r="E3223" s="0" t="s">
        <v>9098</v>
      </c>
      <c r="F3223" s="0" t="s">
        <v>137</v>
      </c>
      <c r="G3223" s="0" t="s">
        <v>178</v>
      </c>
      <c r="H3223" s="17" t="n">
        <v>46281.5909722222</v>
      </c>
      <c r="I3223" s="17" t="n">
        <v>46281.6319444445</v>
      </c>
      <c r="J3223" s="17" t="n">
        <v>46281.6402777778</v>
      </c>
      <c r="K3223" s="17" t="n">
        <v>46281.6701388889</v>
      </c>
      <c r="L3223" s="17" t="n">
        <v>46281.6729166667</v>
      </c>
      <c r="M3223" s="17" t="n">
        <v>46281.70625</v>
      </c>
      <c r="N3223" s="17" t="n">
        <v>46281.7444444444</v>
      </c>
      <c r="O3223" s="17" t="n">
        <v>46281.7819444445</v>
      </c>
      <c r="P3223" s="17" t="n">
        <v>46281.7840277778</v>
      </c>
      <c r="Q3223" s="17" t="n">
        <v>46281.8090277778</v>
      </c>
      <c r="R3223" s="0" t="n">
        <v>755</v>
      </c>
      <c r="S3223" s="0" t="n">
        <v>0</v>
      </c>
      <c r="T3223" s="0" t="n">
        <v>0</v>
      </c>
      <c r="U3223" s="18" t="s">
        <v>130</v>
      </c>
      <c r="V3223" s="18" t="s">
        <v>139</v>
      </c>
      <c r="W3223" s="0" t="str">
        <f aca="false">IF(AND(X3223&gt;=6,X3223&lt;14),"A",IF(AND(X3223&gt;=14,X3223&lt;22),"B","C"))</f>
        <v>B</v>
      </c>
      <c r="X3223" s="18" t="n">
        <f aca="false">HOUR(H3223)</f>
        <v>14</v>
      </c>
      <c r="Y3223" s="18" t="n">
        <f aca="false">ROUND((I3223-H3223)*1440,0)</f>
        <v>59</v>
      </c>
      <c r="Z3223" s="18" t="n">
        <f aca="false">ROUND((J3223-I3223)*1440,0)</f>
        <v>12</v>
      </c>
      <c r="AA3223" s="18" t="n">
        <f aca="false">ROUND((K3223-J3223)*1440,0)</f>
        <v>43</v>
      </c>
      <c r="AB3223" s="18" t="n">
        <f aca="false">ROUND((L3223-K3223)*1440,0)</f>
        <v>4</v>
      </c>
      <c r="AC3223" s="18" t="n">
        <f aca="false">ROUND((M3223-L3223)*1440,0)</f>
        <v>48</v>
      </c>
      <c r="AD3223" s="18" t="n">
        <f aca="false">IF(N3223="","",ROUND((N3223-M3223)*1440,0))</f>
        <v>55</v>
      </c>
      <c r="AE3223" s="18" t="n">
        <f aca="false">IF(O3223="","",ROUND((O3223-N3223)*1440,0))</f>
        <v>54</v>
      </c>
      <c r="AF3223" s="18" t="n">
        <f aca="false">IF(P3223="","",ROUND((P3223-O3223)*1440,0))</f>
        <v>3</v>
      </c>
      <c r="AG3223" s="18" t="n">
        <f aca="false">IF(Q3223="","",ROUND((Q3223-P3223)*1440,0))</f>
        <v>36</v>
      </c>
      <c r="AH3223" s="18" t="n">
        <f aca="false">IF(Q3223="","",ROUND((Q3223-H3223)*1440,0))</f>
        <v>314</v>
      </c>
      <c r="AI3223" s="19" t="n">
        <f aca="false">ROUND(IF(O3223="",Assumptions!$B$25-K3223,O3223-K3223)*24,1)</f>
        <v>2.7</v>
      </c>
      <c r="AJ3223" s="20" t="n">
        <f aca="false">ROUND(MAX(N(Y3223)/Assumptions!$C$5, N(Z3223)/Assumptions!$C$6, N(AA3223)/Assumptions!$C$7, N(AB3223)/Assumptions!$C$8, N(AC3223)/Assumptions!$C$9, N(AD3223)/Assumptions!$C$10, N(AE3223)/Assumptions!$C$11, N(AF3223)/Assumptions!$C$12, N(AG3223)/Assumptions!$C$13),3)</f>
        <v>1.967</v>
      </c>
      <c r="AK3223" s="0" t="str">
        <f aca="false">IF(OR(U3223="Pending",U3223="On Hold"),"Open GRN (awaiting)",IF(AJ3223&lt;=1,"Within SLA",IF(ROUND(N(Y3223)/Assumptions!$C$5,3)=AJ3223,"Gate Wait",IF(ROUND(N(Z3223)/Assumptions!$C$6,3)=AJ3223,"Dock Wait",IF(ROUND(N(AA3223)/Assumptions!$C$7,3)=AJ3223,"Unloading",IF(ROUND(N(AB3223)/Assumptions!$C$8,3)=AJ3223,"Unload-to-QC Wait",IF(ROUND(N(AC3223)/Assumptions!$C$9,3)=AJ3223,"QC",IF(ROUND(N(AD3223)/Assumptions!$C$10,3)=AJ3223,"QC-to-GRN Wait",IF(ROUND(N(AE3223)/Assumptions!$C$11,3)=AJ3223,"GRN Processing",IF(ROUND(N(AF3223)/Assumptions!$C$12,3)=AJ3223,"GRN-to-Putaway Wait",IF(ROUND(N(AG3223)/Assumptions!$C$13,3)=AJ3223,"Putaway","Within SLA")))))))))))</f>
        <v>Gate Wait</v>
      </c>
    </row>
    <row r="3224" customFormat="false" ht="15" hidden="false" customHeight="false" outlineLevel="0" collapsed="false">
      <c r="A3224" s="0" t="s">
        <v>9099</v>
      </c>
      <c r="B3224" s="0" t="s">
        <v>9100</v>
      </c>
      <c r="C3224" s="0" t="s">
        <v>153</v>
      </c>
      <c r="D3224" s="0" t="s">
        <v>119</v>
      </c>
      <c r="E3224" s="0" t="s">
        <v>7917</v>
      </c>
      <c r="F3224" s="0" t="s">
        <v>155</v>
      </c>
      <c r="G3224" s="0" t="s">
        <v>122</v>
      </c>
      <c r="H3224" s="17" t="n">
        <v>46281.5944444445</v>
      </c>
      <c r="I3224" s="17" t="n">
        <v>46281.6347222222</v>
      </c>
      <c r="J3224" s="17" t="n">
        <v>46281.6375</v>
      </c>
      <c r="K3224" s="17" t="n">
        <v>46281.6472222222</v>
      </c>
      <c r="L3224" s="17" t="n">
        <v>46281.6604166667</v>
      </c>
      <c r="M3224" s="17" t="n">
        <v>46281.6777777778</v>
      </c>
      <c r="N3224" s="17" t="n">
        <v>46281.7020833333</v>
      </c>
      <c r="O3224" s="17" t="n">
        <v>46281.7194444445</v>
      </c>
      <c r="P3224" s="17" t="n">
        <v>46281.7388888889</v>
      </c>
      <c r="Q3224" s="17" t="n">
        <v>46281.7541666667</v>
      </c>
      <c r="R3224" s="0" t="n">
        <v>136</v>
      </c>
      <c r="S3224" s="0" t="n">
        <v>0</v>
      </c>
      <c r="T3224" s="0" t="n">
        <v>0</v>
      </c>
      <c r="U3224" s="18" t="s">
        <v>130</v>
      </c>
      <c r="V3224" s="18" t="s">
        <v>82</v>
      </c>
      <c r="W3224" s="0" t="str">
        <f aca="false">IF(AND(X3224&gt;=6,X3224&lt;14),"A",IF(AND(X3224&gt;=14,X3224&lt;22),"B","C"))</f>
        <v>B</v>
      </c>
      <c r="X3224" s="18" t="n">
        <f aca="false">HOUR(H3224)</f>
        <v>14</v>
      </c>
      <c r="Y3224" s="18" t="n">
        <f aca="false">ROUND((I3224-H3224)*1440,0)</f>
        <v>58</v>
      </c>
      <c r="Z3224" s="18" t="n">
        <f aca="false">ROUND((J3224-I3224)*1440,0)</f>
        <v>4</v>
      </c>
      <c r="AA3224" s="18" t="n">
        <f aca="false">ROUND((K3224-J3224)*1440,0)</f>
        <v>14</v>
      </c>
      <c r="AB3224" s="18" t="n">
        <f aca="false">ROUND((L3224-K3224)*1440,0)</f>
        <v>19</v>
      </c>
      <c r="AC3224" s="18" t="n">
        <f aca="false">ROUND((M3224-L3224)*1440,0)</f>
        <v>25</v>
      </c>
      <c r="AD3224" s="18" t="n">
        <f aca="false">IF(N3224="","",ROUND((N3224-M3224)*1440,0))</f>
        <v>35</v>
      </c>
      <c r="AE3224" s="18" t="n">
        <f aca="false">IF(O3224="","",ROUND((O3224-N3224)*1440,0))</f>
        <v>25</v>
      </c>
      <c r="AF3224" s="18" t="n">
        <f aca="false">IF(P3224="","",ROUND((P3224-O3224)*1440,0))</f>
        <v>28</v>
      </c>
      <c r="AG3224" s="18" t="n">
        <f aca="false">IF(Q3224="","",ROUND((Q3224-P3224)*1440,0))</f>
        <v>22</v>
      </c>
      <c r="AH3224" s="18" t="n">
        <f aca="false">IF(Q3224="","",ROUND((Q3224-H3224)*1440,0))</f>
        <v>230</v>
      </c>
      <c r="AI3224" s="19" t="n">
        <f aca="false">ROUND(IF(O3224="",Assumptions!$B$25-K3224,O3224-K3224)*24,1)</f>
        <v>1.7</v>
      </c>
      <c r="AJ3224" s="20" t="n">
        <f aca="false">ROUND(MAX(N(Y3224)/Assumptions!$C$5, N(Z3224)/Assumptions!$C$6, N(AA3224)/Assumptions!$C$7, N(AB3224)/Assumptions!$C$8, N(AC3224)/Assumptions!$C$9, N(AD3224)/Assumptions!$C$10, N(AE3224)/Assumptions!$C$11, N(AF3224)/Assumptions!$C$12, N(AG3224)/Assumptions!$C$13),3)</f>
        <v>1.933</v>
      </c>
      <c r="AK3224" s="0" t="str">
        <f aca="false">IF(OR(U3224="Pending",U3224="On Hold"),"Open GRN (awaiting)",IF(AJ3224&lt;=1,"Within SLA",IF(ROUND(N(Y3224)/Assumptions!$C$5,3)=AJ3224,"Gate Wait",IF(ROUND(N(Z3224)/Assumptions!$C$6,3)=AJ3224,"Dock Wait",IF(ROUND(N(AA3224)/Assumptions!$C$7,3)=AJ3224,"Unloading",IF(ROUND(N(AB3224)/Assumptions!$C$8,3)=AJ3224,"Unload-to-QC Wait",IF(ROUND(N(AC3224)/Assumptions!$C$9,3)=AJ3224,"QC",IF(ROUND(N(AD3224)/Assumptions!$C$10,3)=AJ3224,"QC-to-GRN Wait",IF(ROUND(N(AE3224)/Assumptions!$C$11,3)=AJ3224,"GRN Processing",IF(ROUND(N(AF3224)/Assumptions!$C$12,3)=AJ3224,"GRN-to-Putaway Wait",IF(ROUND(N(AG3224)/Assumptions!$C$13,3)=AJ3224,"Putaway","Within SLA")))))))))))</f>
        <v>Gate Wait</v>
      </c>
    </row>
    <row r="3225" customFormat="false" ht="15" hidden="false" customHeight="false" outlineLevel="0" collapsed="false">
      <c r="A3225" s="0" t="s">
        <v>9101</v>
      </c>
      <c r="B3225" s="0" t="s">
        <v>9102</v>
      </c>
      <c r="C3225" s="0" t="s">
        <v>153</v>
      </c>
      <c r="D3225" s="0" t="s">
        <v>119</v>
      </c>
      <c r="E3225" s="0" t="s">
        <v>9103</v>
      </c>
      <c r="F3225" s="0" t="s">
        <v>155</v>
      </c>
      <c r="G3225" s="0" t="s">
        <v>129</v>
      </c>
      <c r="H3225" s="17" t="n">
        <v>46281.6104166667</v>
      </c>
      <c r="I3225" s="17" t="n">
        <v>46281.6409722222</v>
      </c>
      <c r="J3225" s="17" t="n">
        <v>46281.6423611111</v>
      </c>
      <c r="K3225" s="17" t="n">
        <v>46281.66875</v>
      </c>
      <c r="L3225" s="17" t="n">
        <v>46281.6875</v>
      </c>
      <c r="M3225" s="17" t="n">
        <v>46281.7347222222</v>
      </c>
      <c r="N3225" s="17" t="n">
        <v>46281.8256944444</v>
      </c>
      <c r="O3225" s="17" t="n">
        <v>46281.85</v>
      </c>
      <c r="P3225" s="17" t="n">
        <v>46281.8548611111</v>
      </c>
      <c r="Q3225" s="17" t="n">
        <v>46281.8736111111</v>
      </c>
      <c r="R3225" s="0" t="n">
        <v>854</v>
      </c>
      <c r="S3225" s="0" t="n">
        <v>0</v>
      </c>
      <c r="T3225" s="0" t="n">
        <v>0</v>
      </c>
      <c r="U3225" s="18" t="s">
        <v>130</v>
      </c>
      <c r="V3225" s="18" t="s">
        <v>144</v>
      </c>
      <c r="W3225" s="0" t="str">
        <f aca="false">IF(AND(X3225&gt;=6,X3225&lt;14),"A",IF(AND(X3225&gt;=14,X3225&lt;22),"B","C"))</f>
        <v>B</v>
      </c>
      <c r="X3225" s="18" t="n">
        <f aca="false">HOUR(H3225)</f>
        <v>14</v>
      </c>
      <c r="Y3225" s="18" t="n">
        <f aca="false">ROUND((I3225-H3225)*1440,0)</f>
        <v>44</v>
      </c>
      <c r="Z3225" s="18" t="n">
        <f aca="false">ROUND((J3225-I3225)*1440,0)</f>
        <v>2</v>
      </c>
      <c r="AA3225" s="18" t="n">
        <f aca="false">ROUND((K3225-J3225)*1440,0)</f>
        <v>38</v>
      </c>
      <c r="AB3225" s="18" t="n">
        <f aca="false">ROUND((L3225-K3225)*1440,0)</f>
        <v>27</v>
      </c>
      <c r="AC3225" s="18" t="n">
        <f aca="false">ROUND((M3225-L3225)*1440,0)</f>
        <v>68</v>
      </c>
      <c r="AD3225" s="18" t="n">
        <f aca="false">IF(N3225="","",ROUND((N3225-M3225)*1440,0))</f>
        <v>131</v>
      </c>
      <c r="AE3225" s="18" t="n">
        <f aca="false">IF(O3225="","",ROUND((O3225-N3225)*1440,0))</f>
        <v>35</v>
      </c>
      <c r="AF3225" s="18" t="n">
        <f aca="false">IF(P3225="","",ROUND((P3225-O3225)*1440,0))</f>
        <v>7</v>
      </c>
      <c r="AG3225" s="18" t="n">
        <f aca="false">IF(Q3225="","",ROUND((Q3225-P3225)*1440,0))</f>
        <v>27</v>
      </c>
      <c r="AH3225" s="18" t="n">
        <f aca="false">IF(Q3225="","",ROUND((Q3225-H3225)*1440,0))</f>
        <v>379</v>
      </c>
      <c r="AI3225" s="19" t="n">
        <f aca="false">ROUND(IF(O3225="",Assumptions!$B$25-K3225,O3225-K3225)*24,1)</f>
        <v>4.4</v>
      </c>
      <c r="AJ3225" s="20" t="n">
        <f aca="false">ROUND(MAX(N(Y3225)/Assumptions!$C$5, N(Z3225)/Assumptions!$C$6, N(AA3225)/Assumptions!$C$7, N(AB3225)/Assumptions!$C$8, N(AC3225)/Assumptions!$C$9, N(AD3225)/Assumptions!$C$10, N(AE3225)/Assumptions!$C$11, N(AF3225)/Assumptions!$C$12, N(AG3225)/Assumptions!$C$13),3)</f>
        <v>4.367</v>
      </c>
      <c r="AK3225" s="0" t="str">
        <f aca="false">IF(OR(U3225="Pending",U3225="On Hold"),"Open GRN (awaiting)",IF(AJ3225&lt;=1,"Within SLA",IF(ROUND(N(Y3225)/Assumptions!$C$5,3)=AJ3225,"Gate Wait",IF(ROUND(N(Z3225)/Assumptions!$C$6,3)=AJ3225,"Dock Wait",IF(ROUND(N(AA3225)/Assumptions!$C$7,3)=AJ3225,"Unloading",IF(ROUND(N(AB3225)/Assumptions!$C$8,3)=AJ3225,"Unload-to-QC Wait",IF(ROUND(N(AC3225)/Assumptions!$C$9,3)=AJ3225,"QC",IF(ROUND(N(AD3225)/Assumptions!$C$10,3)=AJ3225,"QC-to-GRN Wait",IF(ROUND(N(AE3225)/Assumptions!$C$11,3)=AJ3225,"GRN Processing",IF(ROUND(N(AF3225)/Assumptions!$C$12,3)=AJ3225,"GRN-to-Putaway Wait",IF(ROUND(N(AG3225)/Assumptions!$C$13,3)=AJ3225,"Putaway","Within SLA")))))))))))</f>
        <v>QC-to-GRN Wait</v>
      </c>
    </row>
    <row r="3226" customFormat="false" ht="15" hidden="false" customHeight="false" outlineLevel="0" collapsed="false">
      <c r="A3226" s="0" t="s">
        <v>9104</v>
      </c>
      <c r="B3226" s="0" t="s">
        <v>9105</v>
      </c>
      <c r="C3226" s="0" t="s">
        <v>170</v>
      </c>
      <c r="D3226" s="0" t="s">
        <v>135</v>
      </c>
      <c r="E3226" s="0" t="s">
        <v>6033</v>
      </c>
      <c r="F3226" s="0" t="s">
        <v>172</v>
      </c>
      <c r="G3226" s="0" t="s">
        <v>178</v>
      </c>
      <c r="H3226" s="17" t="n">
        <v>46281.6458333333</v>
      </c>
      <c r="I3226" s="17" t="n">
        <v>46281.6631944445</v>
      </c>
      <c r="J3226" s="17" t="n">
        <v>46281.6680555556</v>
      </c>
      <c r="K3226" s="17" t="n">
        <v>46281.6861111111</v>
      </c>
      <c r="L3226" s="17" t="n">
        <v>46281.6916666667</v>
      </c>
      <c r="M3226" s="17" t="n">
        <v>46281.7055555556</v>
      </c>
      <c r="N3226" s="17"/>
      <c r="O3226" s="17"/>
      <c r="P3226" s="17"/>
      <c r="Q3226" s="17"/>
      <c r="R3226" s="0" t="n">
        <v>477</v>
      </c>
      <c r="S3226" s="0" t="n">
        <v>0</v>
      </c>
      <c r="T3226" s="0" t="n">
        <v>0</v>
      </c>
      <c r="U3226" s="18" t="s">
        <v>8544</v>
      </c>
      <c r="V3226" s="18" t="s">
        <v>131</v>
      </c>
      <c r="W3226" s="0" t="str">
        <f aca="false">IF(AND(X3226&gt;=6,X3226&lt;14),"A",IF(AND(X3226&gt;=14,X3226&lt;22),"B","C"))</f>
        <v>B</v>
      </c>
      <c r="X3226" s="18" t="n">
        <f aca="false">HOUR(H3226)</f>
        <v>15</v>
      </c>
      <c r="Y3226" s="18" t="n">
        <f aca="false">ROUND((I3226-H3226)*1440,0)</f>
        <v>25</v>
      </c>
      <c r="Z3226" s="18" t="n">
        <f aca="false">ROUND((J3226-I3226)*1440,0)</f>
        <v>7</v>
      </c>
      <c r="AA3226" s="18" t="n">
        <f aca="false">ROUND((K3226-J3226)*1440,0)</f>
        <v>26</v>
      </c>
      <c r="AB3226" s="18" t="n">
        <f aca="false">ROUND((L3226-K3226)*1440,0)</f>
        <v>8</v>
      </c>
      <c r="AC3226" s="18" t="n">
        <f aca="false">ROUND((M3226-L3226)*1440,0)</f>
        <v>20</v>
      </c>
      <c r="AD3226" s="0" t="str">
        <f aca="false">IF(N3226="","",ROUND((N3226-M3226)*1440,0))</f>
        <v/>
      </c>
      <c r="AE3226" s="0" t="str">
        <f aca="false">IF(O3226="","",ROUND((O3226-N3226)*1440,0))</f>
        <v/>
      </c>
      <c r="AF3226" s="0" t="str">
        <f aca="false">IF(P3226="","",ROUND((P3226-O3226)*1440,0))</f>
        <v/>
      </c>
      <c r="AG3226" s="0" t="str">
        <f aca="false">IF(Q3226="","",ROUND((Q3226-P3226)*1440,0))</f>
        <v/>
      </c>
      <c r="AH3226" s="0" t="str">
        <f aca="false">IF(Q3226="","",ROUND((Q3226-H3226)*1440,0))</f>
        <v/>
      </c>
      <c r="AI3226" s="19" t="n">
        <f aca="false">ROUND(IF(O3226="",Assumptions!$B$25-K3226,O3226-K3226)*24,1)</f>
        <v>375.5</v>
      </c>
      <c r="AJ3226" s="20" t="n">
        <f aca="false">ROUND(MAX(N(Y3226)/Assumptions!$C$5, N(Z3226)/Assumptions!$C$6, N(AA3226)/Assumptions!$C$7, N(AB3226)/Assumptions!$C$8, N(AC3226)/Assumptions!$C$9, N(AD3226)/Assumptions!$C$10, N(AE3226)/Assumptions!$C$11, N(AF3226)/Assumptions!$C$12, N(AG3226)/Assumptions!$C$13),3)</f>
        <v>0.833</v>
      </c>
      <c r="AK3226" s="0" t="str">
        <f aca="false">IF(OR(U3226="Pending",U3226="On Hold"),"Open GRN (awaiting)",IF(AJ3226&lt;=1,"Within SLA",IF(ROUND(N(Y3226)/Assumptions!$C$5,3)=AJ3226,"Gate Wait",IF(ROUND(N(Z3226)/Assumptions!$C$6,3)=AJ3226,"Dock Wait",IF(ROUND(N(AA3226)/Assumptions!$C$7,3)=AJ3226,"Unloading",IF(ROUND(N(AB3226)/Assumptions!$C$8,3)=AJ3226,"Unload-to-QC Wait",IF(ROUND(N(AC3226)/Assumptions!$C$9,3)=AJ3226,"QC",IF(ROUND(N(AD3226)/Assumptions!$C$10,3)=AJ3226,"QC-to-GRN Wait",IF(ROUND(N(AE3226)/Assumptions!$C$11,3)=AJ3226,"GRN Processing",IF(ROUND(N(AF3226)/Assumptions!$C$12,3)=AJ3226,"GRN-to-Putaway Wait",IF(ROUND(N(AG3226)/Assumptions!$C$13,3)=AJ3226,"Putaway","Within SLA")))))))))))</f>
        <v>Open GRN (awaiting)</v>
      </c>
    </row>
    <row r="3227" customFormat="false" ht="15" hidden="false" customHeight="false" outlineLevel="0" collapsed="false">
      <c r="A3227" s="0" t="s">
        <v>9106</v>
      </c>
      <c r="B3227" s="0" t="s">
        <v>9107</v>
      </c>
      <c r="C3227" s="0" t="s">
        <v>153</v>
      </c>
      <c r="D3227" s="0" t="s">
        <v>147</v>
      </c>
      <c r="E3227" s="0" t="s">
        <v>9108</v>
      </c>
      <c r="F3227" s="0" t="s">
        <v>155</v>
      </c>
      <c r="G3227" s="0" t="s">
        <v>167</v>
      </c>
      <c r="H3227" s="17" t="n">
        <v>46281.6541666667</v>
      </c>
      <c r="I3227" s="17" t="n">
        <v>46281.6826388889</v>
      </c>
      <c r="J3227" s="17" t="n">
        <v>46281.6854166667</v>
      </c>
      <c r="K3227" s="17" t="n">
        <v>46281.7111111111</v>
      </c>
      <c r="L3227" s="17" t="n">
        <v>46281.71875</v>
      </c>
      <c r="M3227" s="17" t="n">
        <v>46281.8055555556</v>
      </c>
      <c r="N3227" s="17" t="n">
        <v>46281.8951388889</v>
      </c>
      <c r="O3227" s="17" t="n">
        <v>46281.9506944444</v>
      </c>
      <c r="P3227" s="17" t="n">
        <v>46281.9638888889</v>
      </c>
      <c r="Q3227" s="17" t="n">
        <v>46281.98125</v>
      </c>
      <c r="R3227" s="0" t="n">
        <v>403</v>
      </c>
      <c r="S3227" s="0" t="n">
        <v>0</v>
      </c>
      <c r="T3227" s="0" t="n">
        <v>4</v>
      </c>
      <c r="U3227" s="18" t="s">
        <v>123</v>
      </c>
      <c r="V3227" s="18" t="s">
        <v>156</v>
      </c>
      <c r="W3227" s="0" t="str">
        <f aca="false">IF(AND(X3227&gt;=6,X3227&lt;14),"A",IF(AND(X3227&gt;=14,X3227&lt;22),"B","C"))</f>
        <v>B</v>
      </c>
      <c r="X3227" s="18" t="n">
        <f aca="false">HOUR(H3227)</f>
        <v>15</v>
      </c>
      <c r="Y3227" s="18" t="n">
        <f aca="false">ROUND((I3227-H3227)*1440,0)</f>
        <v>41</v>
      </c>
      <c r="Z3227" s="18" t="n">
        <f aca="false">ROUND((J3227-I3227)*1440,0)</f>
        <v>4</v>
      </c>
      <c r="AA3227" s="18" t="n">
        <f aca="false">ROUND((K3227-J3227)*1440,0)</f>
        <v>37</v>
      </c>
      <c r="AB3227" s="18" t="n">
        <f aca="false">ROUND((L3227-K3227)*1440,0)</f>
        <v>11</v>
      </c>
      <c r="AC3227" s="18" t="n">
        <f aca="false">ROUND((M3227-L3227)*1440,0)</f>
        <v>125</v>
      </c>
      <c r="AD3227" s="18" t="n">
        <f aca="false">IF(N3227="","",ROUND((N3227-M3227)*1440,0))</f>
        <v>129</v>
      </c>
      <c r="AE3227" s="18" t="n">
        <f aca="false">IF(O3227="","",ROUND((O3227-N3227)*1440,0))</f>
        <v>80</v>
      </c>
      <c r="AF3227" s="18" t="n">
        <f aca="false">IF(P3227="","",ROUND((P3227-O3227)*1440,0))</f>
        <v>19</v>
      </c>
      <c r="AG3227" s="18" t="n">
        <f aca="false">IF(Q3227="","",ROUND((Q3227-P3227)*1440,0))</f>
        <v>25</v>
      </c>
      <c r="AH3227" s="18" t="n">
        <f aca="false">IF(Q3227="","",ROUND((Q3227-H3227)*1440,0))</f>
        <v>471</v>
      </c>
      <c r="AI3227" s="19" t="n">
        <f aca="false">ROUND(IF(O3227="",Assumptions!$B$25-K3227,O3227-K3227)*24,1)</f>
        <v>5.8</v>
      </c>
      <c r="AJ3227" s="20" t="n">
        <f aca="false">ROUND(MAX(N(Y3227)/Assumptions!$C$5, N(Z3227)/Assumptions!$C$6, N(AA3227)/Assumptions!$C$7, N(AB3227)/Assumptions!$C$8, N(AC3227)/Assumptions!$C$9, N(AD3227)/Assumptions!$C$10, N(AE3227)/Assumptions!$C$11, N(AF3227)/Assumptions!$C$12, N(AG3227)/Assumptions!$C$13),3)</f>
        <v>4.3</v>
      </c>
      <c r="AK3227" s="0" t="str">
        <f aca="false">IF(OR(U3227="Pending",U3227="On Hold"),"Open GRN (awaiting)",IF(AJ3227&lt;=1,"Within SLA",IF(ROUND(N(Y3227)/Assumptions!$C$5,3)=AJ3227,"Gate Wait",IF(ROUND(N(Z3227)/Assumptions!$C$6,3)=AJ3227,"Dock Wait",IF(ROUND(N(AA3227)/Assumptions!$C$7,3)=AJ3227,"Unloading",IF(ROUND(N(AB3227)/Assumptions!$C$8,3)=AJ3227,"Unload-to-QC Wait",IF(ROUND(N(AC3227)/Assumptions!$C$9,3)=AJ3227,"QC",IF(ROUND(N(AD3227)/Assumptions!$C$10,3)=AJ3227,"QC-to-GRN Wait",IF(ROUND(N(AE3227)/Assumptions!$C$11,3)=AJ3227,"GRN Processing",IF(ROUND(N(AF3227)/Assumptions!$C$12,3)=AJ3227,"GRN-to-Putaway Wait",IF(ROUND(N(AG3227)/Assumptions!$C$13,3)=AJ3227,"Putaway","Within SLA")))))))))))</f>
        <v>QC-to-GRN Wait</v>
      </c>
    </row>
    <row r="3228" customFormat="false" ht="15" hidden="false" customHeight="false" outlineLevel="0" collapsed="false">
      <c r="A3228" s="0" t="s">
        <v>9109</v>
      </c>
      <c r="B3228" s="0" t="s">
        <v>9110</v>
      </c>
      <c r="C3228" s="0" t="s">
        <v>175</v>
      </c>
      <c r="D3228" s="0" t="s">
        <v>135</v>
      </c>
      <c r="E3228" s="0" t="s">
        <v>9111</v>
      </c>
      <c r="F3228" s="0" t="s">
        <v>177</v>
      </c>
      <c r="G3228" s="0" t="s">
        <v>178</v>
      </c>
      <c r="H3228" s="17" t="n">
        <v>46281.6722222222</v>
      </c>
      <c r="I3228" s="17" t="n">
        <v>46281.6861111111</v>
      </c>
      <c r="J3228" s="17" t="n">
        <v>46281.6930555556</v>
      </c>
      <c r="K3228" s="17" t="n">
        <v>46281.7173611111</v>
      </c>
      <c r="L3228" s="17" t="n">
        <v>46281.7243055556</v>
      </c>
      <c r="M3228" s="17" t="n">
        <v>46281.7777777778</v>
      </c>
      <c r="N3228" s="17"/>
      <c r="O3228" s="17"/>
      <c r="P3228" s="17"/>
      <c r="Q3228" s="17"/>
      <c r="R3228" s="0" t="n">
        <v>248</v>
      </c>
      <c r="S3228" s="0" t="n">
        <v>0</v>
      </c>
      <c r="T3228" s="0" t="n">
        <v>0</v>
      </c>
      <c r="U3228" s="18" t="s">
        <v>8544</v>
      </c>
      <c r="V3228" s="18" t="s">
        <v>82</v>
      </c>
      <c r="W3228" s="0" t="str">
        <f aca="false">IF(AND(X3228&gt;=6,X3228&lt;14),"A",IF(AND(X3228&gt;=14,X3228&lt;22),"B","C"))</f>
        <v>B</v>
      </c>
      <c r="X3228" s="18" t="n">
        <f aca="false">HOUR(H3228)</f>
        <v>16</v>
      </c>
      <c r="Y3228" s="18" t="n">
        <f aca="false">ROUND((I3228-H3228)*1440,0)</f>
        <v>20</v>
      </c>
      <c r="Z3228" s="18" t="n">
        <f aca="false">ROUND((J3228-I3228)*1440,0)</f>
        <v>10</v>
      </c>
      <c r="AA3228" s="18" t="n">
        <f aca="false">ROUND((K3228-J3228)*1440,0)</f>
        <v>35</v>
      </c>
      <c r="AB3228" s="18" t="n">
        <f aca="false">ROUND((L3228-K3228)*1440,0)</f>
        <v>10</v>
      </c>
      <c r="AC3228" s="18" t="n">
        <f aca="false">ROUND((M3228-L3228)*1440,0)</f>
        <v>77</v>
      </c>
      <c r="AD3228" s="0" t="str">
        <f aca="false">IF(N3228="","",ROUND((N3228-M3228)*1440,0))</f>
        <v/>
      </c>
      <c r="AE3228" s="0" t="str">
        <f aca="false">IF(O3228="","",ROUND((O3228-N3228)*1440,0))</f>
        <v/>
      </c>
      <c r="AF3228" s="0" t="str">
        <f aca="false">IF(P3228="","",ROUND((P3228-O3228)*1440,0))</f>
        <v/>
      </c>
      <c r="AG3228" s="0" t="str">
        <f aca="false">IF(Q3228="","",ROUND((Q3228-P3228)*1440,0))</f>
        <v/>
      </c>
      <c r="AH3228" s="0" t="str">
        <f aca="false">IF(Q3228="","",ROUND((Q3228-H3228)*1440,0))</f>
        <v/>
      </c>
      <c r="AI3228" s="19" t="n">
        <f aca="false">ROUND(IF(O3228="",Assumptions!$B$25-K3228,O3228-K3228)*24,1)</f>
        <v>374.8</v>
      </c>
      <c r="AJ3228" s="20" t="n">
        <f aca="false">ROUND(MAX(N(Y3228)/Assumptions!$C$5, N(Z3228)/Assumptions!$C$6, N(AA3228)/Assumptions!$C$7, N(AB3228)/Assumptions!$C$8, N(AC3228)/Assumptions!$C$9, N(AD3228)/Assumptions!$C$10, N(AE3228)/Assumptions!$C$11, N(AF3228)/Assumptions!$C$12, N(AG3228)/Assumptions!$C$13),3)</f>
        <v>1.711</v>
      </c>
      <c r="AK3228" s="0" t="str">
        <f aca="false">IF(OR(U3228="Pending",U3228="On Hold"),"Open GRN (awaiting)",IF(AJ3228&lt;=1,"Within SLA",IF(ROUND(N(Y3228)/Assumptions!$C$5,3)=AJ3228,"Gate Wait",IF(ROUND(N(Z3228)/Assumptions!$C$6,3)=AJ3228,"Dock Wait",IF(ROUND(N(AA3228)/Assumptions!$C$7,3)=AJ3228,"Unloading",IF(ROUND(N(AB3228)/Assumptions!$C$8,3)=AJ3228,"Unload-to-QC Wait",IF(ROUND(N(AC3228)/Assumptions!$C$9,3)=AJ3228,"QC",IF(ROUND(N(AD3228)/Assumptions!$C$10,3)=AJ3228,"QC-to-GRN Wait",IF(ROUND(N(AE3228)/Assumptions!$C$11,3)=AJ3228,"GRN Processing",IF(ROUND(N(AF3228)/Assumptions!$C$12,3)=AJ3228,"GRN-to-Putaway Wait",IF(ROUND(N(AG3228)/Assumptions!$C$13,3)=AJ3228,"Putaway","Within SLA")))))))))))</f>
        <v>Open GRN (awaiting)</v>
      </c>
    </row>
    <row r="3229" customFormat="false" ht="15" hidden="false" customHeight="false" outlineLevel="0" collapsed="false">
      <c r="A3229" s="0" t="s">
        <v>9112</v>
      </c>
      <c r="B3229" s="0" t="s">
        <v>9113</v>
      </c>
      <c r="C3229" s="0" t="s">
        <v>218</v>
      </c>
      <c r="D3229" s="0" t="s">
        <v>147</v>
      </c>
      <c r="E3229" s="0" t="s">
        <v>9114</v>
      </c>
      <c r="F3229" s="0" t="s">
        <v>137</v>
      </c>
      <c r="G3229" s="0" t="s">
        <v>167</v>
      </c>
      <c r="H3229" s="17" t="n">
        <v>46281.6763888889</v>
      </c>
      <c r="I3229" s="17" t="n">
        <v>46281.6875</v>
      </c>
      <c r="J3229" s="17" t="n">
        <v>46281.6958333333</v>
      </c>
      <c r="K3229" s="17" t="n">
        <v>46281.7506944445</v>
      </c>
      <c r="L3229" s="17" t="n">
        <v>46281.7548611111</v>
      </c>
      <c r="M3229" s="17" t="n">
        <v>46281.7673611111</v>
      </c>
      <c r="N3229" s="17" t="n">
        <v>46281.775</v>
      </c>
      <c r="O3229" s="17" t="n">
        <v>46281.79375</v>
      </c>
      <c r="P3229" s="17" t="n">
        <v>46281.8076388889</v>
      </c>
      <c r="Q3229" s="17" t="n">
        <v>46281.8465277778</v>
      </c>
      <c r="R3229" s="0" t="n">
        <v>653</v>
      </c>
      <c r="S3229" s="0" t="n">
        <v>0</v>
      </c>
      <c r="T3229" s="0" t="n">
        <v>0</v>
      </c>
      <c r="U3229" s="18" t="s">
        <v>130</v>
      </c>
      <c r="V3229" s="18" t="s">
        <v>144</v>
      </c>
      <c r="W3229" s="0" t="str">
        <f aca="false">IF(AND(X3229&gt;=6,X3229&lt;14),"A",IF(AND(X3229&gt;=14,X3229&lt;22),"B","C"))</f>
        <v>B</v>
      </c>
      <c r="X3229" s="18" t="n">
        <f aca="false">HOUR(H3229)</f>
        <v>16</v>
      </c>
      <c r="Y3229" s="18" t="n">
        <f aca="false">ROUND((I3229-H3229)*1440,0)</f>
        <v>16</v>
      </c>
      <c r="Z3229" s="18" t="n">
        <f aca="false">ROUND((J3229-I3229)*1440,0)</f>
        <v>12</v>
      </c>
      <c r="AA3229" s="18" t="n">
        <f aca="false">ROUND((K3229-J3229)*1440,0)</f>
        <v>79</v>
      </c>
      <c r="AB3229" s="18" t="n">
        <f aca="false">ROUND((L3229-K3229)*1440,0)</f>
        <v>6</v>
      </c>
      <c r="AC3229" s="18" t="n">
        <f aca="false">ROUND((M3229-L3229)*1440,0)</f>
        <v>18</v>
      </c>
      <c r="AD3229" s="18" t="n">
        <f aca="false">IF(N3229="","",ROUND((N3229-M3229)*1440,0))</f>
        <v>11</v>
      </c>
      <c r="AE3229" s="18" t="n">
        <f aca="false">IF(O3229="","",ROUND((O3229-N3229)*1440,0))</f>
        <v>27</v>
      </c>
      <c r="AF3229" s="18" t="n">
        <f aca="false">IF(P3229="","",ROUND((P3229-O3229)*1440,0))</f>
        <v>20</v>
      </c>
      <c r="AG3229" s="18" t="n">
        <f aca="false">IF(Q3229="","",ROUND((Q3229-P3229)*1440,0))</f>
        <v>56</v>
      </c>
      <c r="AH3229" s="18" t="n">
        <f aca="false">IF(Q3229="","",ROUND((Q3229-H3229)*1440,0))</f>
        <v>245</v>
      </c>
      <c r="AI3229" s="19" t="n">
        <f aca="false">ROUND(IF(O3229="",Assumptions!$B$25-K3229,O3229-K3229)*24,1)</f>
        <v>1</v>
      </c>
      <c r="AJ3229" s="20" t="n">
        <f aca="false">ROUND(MAX(N(Y3229)/Assumptions!$C$5, N(Z3229)/Assumptions!$C$6, N(AA3229)/Assumptions!$C$7, N(AB3229)/Assumptions!$C$8, N(AC3229)/Assumptions!$C$9, N(AD3229)/Assumptions!$C$10, N(AE3229)/Assumptions!$C$11, N(AF3229)/Assumptions!$C$12, N(AG3229)/Assumptions!$C$13),3)</f>
        <v>1.4</v>
      </c>
      <c r="AK3229" s="0" t="str">
        <f aca="false">IF(OR(U3229="Pending",U3229="On Hold"),"Open GRN (awaiting)",IF(AJ3229&lt;=1,"Within SLA",IF(ROUND(N(Y3229)/Assumptions!$C$5,3)=AJ3229,"Gate Wait",IF(ROUND(N(Z3229)/Assumptions!$C$6,3)=AJ3229,"Dock Wait",IF(ROUND(N(AA3229)/Assumptions!$C$7,3)=AJ3229,"Unloading",IF(ROUND(N(AB3229)/Assumptions!$C$8,3)=AJ3229,"Unload-to-QC Wait",IF(ROUND(N(AC3229)/Assumptions!$C$9,3)=AJ3229,"QC",IF(ROUND(N(AD3229)/Assumptions!$C$10,3)=AJ3229,"QC-to-GRN Wait",IF(ROUND(N(AE3229)/Assumptions!$C$11,3)=AJ3229,"GRN Processing",IF(ROUND(N(AF3229)/Assumptions!$C$12,3)=AJ3229,"GRN-to-Putaway Wait",IF(ROUND(N(AG3229)/Assumptions!$C$13,3)=AJ3229,"Putaway","Within SLA")))))))))))</f>
        <v>Putaway</v>
      </c>
    </row>
    <row r="3230" customFormat="false" ht="15" hidden="false" customHeight="false" outlineLevel="0" collapsed="false">
      <c r="A3230" s="0" t="s">
        <v>9115</v>
      </c>
      <c r="B3230" s="0" t="s">
        <v>9116</v>
      </c>
      <c r="C3230" s="0" t="s">
        <v>286</v>
      </c>
      <c r="D3230" s="0" t="s">
        <v>147</v>
      </c>
      <c r="E3230" s="0" t="s">
        <v>2360</v>
      </c>
      <c r="F3230" s="0" t="s">
        <v>121</v>
      </c>
      <c r="G3230" s="0" t="s">
        <v>150</v>
      </c>
      <c r="H3230" s="17" t="n">
        <v>46281.6944444445</v>
      </c>
      <c r="I3230" s="17" t="n">
        <v>46281.725</v>
      </c>
      <c r="J3230" s="17" t="n">
        <v>46281.7284722222</v>
      </c>
      <c r="K3230" s="17" t="n">
        <v>46281.7402777778</v>
      </c>
      <c r="L3230" s="17" t="n">
        <v>46281.7520833333</v>
      </c>
      <c r="M3230" s="17" t="n">
        <v>46281.7715277778</v>
      </c>
      <c r="N3230" s="17" t="n">
        <v>46281.8263888889</v>
      </c>
      <c r="O3230" s="17" t="n">
        <v>46281.8756944445</v>
      </c>
      <c r="P3230" s="17" t="n">
        <v>46281.8916666667</v>
      </c>
      <c r="Q3230" s="17" t="n">
        <v>46281.9111111111</v>
      </c>
      <c r="R3230" s="0" t="n">
        <v>503</v>
      </c>
      <c r="S3230" s="0" t="n">
        <v>0</v>
      </c>
      <c r="T3230" s="0" t="n">
        <v>0</v>
      </c>
      <c r="U3230" s="18" t="s">
        <v>130</v>
      </c>
      <c r="V3230" s="18" t="s">
        <v>144</v>
      </c>
      <c r="W3230" s="0" t="str">
        <f aca="false">IF(AND(X3230&gt;=6,X3230&lt;14),"A",IF(AND(X3230&gt;=14,X3230&lt;22),"B","C"))</f>
        <v>B</v>
      </c>
      <c r="X3230" s="18" t="n">
        <f aca="false">HOUR(H3230)</f>
        <v>16</v>
      </c>
      <c r="Y3230" s="18" t="n">
        <f aca="false">ROUND((I3230-H3230)*1440,0)</f>
        <v>44</v>
      </c>
      <c r="Z3230" s="18" t="n">
        <f aca="false">ROUND((J3230-I3230)*1440,0)</f>
        <v>5</v>
      </c>
      <c r="AA3230" s="18" t="n">
        <f aca="false">ROUND((K3230-J3230)*1440,0)</f>
        <v>17</v>
      </c>
      <c r="AB3230" s="18" t="n">
        <f aca="false">ROUND((L3230-K3230)*1440,0)</f>
        <v>17</v>
      </c>
      <c r="AC3230" s="18" t="n">
        <f aca="false">ROUND((M3230-L3230)*1440,0)</f>
        <v>28</v>
      </c>
      <c r="AD3230" s="18" t="n">
        <f aca="false">IF(N3230="","",ROUND((N3230-M3230)*1440,0))</f>
        <v>79</v>
      </c>
      <c r="AE3230" s="18" t="n">
        <f aca="false">IF(O3230="","",ROUND((O3230-N3230)*1440,0))</f>
        <v>71</v>
      </c>
      <c r="AF3230" s="18" t="n">
        <f aca="false">IF(P3230="","",ROUND((P3230-O3230)*1440,0))</f>
        <v>23</v>
      </c>
      <c r="AG3230" s="18" t="n">
        <f aca="false">IF(Q3230="","",ROUND((Q3230-P3230)*1440,0))</f>
        <v>28</v>
      </c>
      <c r="AH3230" s="18" t="n">
        <f aca="false">IF(Q3230="","",ROUND((Q3230-H3230)*1440,0))</f>
        <v>312</v>
      </c>
      <c r="AI3230" s="19" t="n">
        <f aca="false">ROUND(IF(O3230="",Assumptions!$B$25-K3230,O3230-K3230)*24,1)</f>
        <v>3.3</v>
      </c>
      <c r="AJ3230" s="20" t="n">
        <f aca="false">ROUND(MAX(N(Y3230)/Assumptions!$C$5, N(Z3230)/Assumptions!$C$6, N(AA3230)/Assumptions!$C$7, N(AB3230)/Assumptions!$C$8, N(AC3230)/Assumptions!$C$9, N(AD3230)/Assumptions!$C$10, N(AE3230)/Assumptions!$C$11, N(AF3230)/Assumptions!$C$12, N(AG3230)/Assumptions!$C$13),3)</f>
        <v>2.633</v>
      </c>
      <c r="AK3230" s="0" t="str">
        <f aca="false">IF(OR(U3230="Pending",U3230="On Hold"),"Open GRN (awaiting)",IF(AJ3230&lt;=1,"Within SLA",IF(ROUND(N(Y3230)/Assumptions!$C$5,3)=AJ3230,"Gate Wait",IF(ROUND(N(Z3230)/Assumptions!$C$6,3)=AJ3230,"Dock Wait",IF(ROUND(N(AA3230)/Assumptions!$C$7,3)=AJ3230,"Unloading",IF(ROUND(N(AB3230)/Assumptions!$C$8,3)=AJ3230,"Unload-to-QC Wait",IF(ROUND(N(AC3230)/Assumptions!$C$9,3)=AJ3230,"QC",IF(ROUND(N(AD3230)/Assumptions!$C$10,3)=AJ3230,"QC-to-GRN Wait",IF(ROUND(N(AE3230)/Assumptions!$C$11,3)=AJ3230,"GRN Processing",IF(ROUND(N(AF3230)/Assumptions!$C$12,3)=AJ3230,"GRN-to-Putaway Wait",IF(ROUND(N(AG3230)/Assumptions!$C$13,3)=AJ3230,"Putaway","Within SLA")))))))))))</f>
        <v>QC-to-GRN Wait</v>
      </c>
    </row>
    <row r="3231" customFormat="false" ht="15" hidden="false" customHeight="false" outlineLevel="0" collapsed="false">
      <c r="A3231" s="0" t="s">
        <v>9117</v>
      </c>
      <c r="B3231" s="0" t="s">
        <v>9118</v>
      </c>
      <c r="C3231" s="0" t="s">
        <v>175</v>
      </c>
      <c r="D3231" s="0" t="s">
        <v>135</v>
      </c>
      <c r="E3231" s="0" t="s">
        <v>9119</v>
      </c>
      <c r="F3231" s="0" t="s">
        <v>177</v>
      </c>
      <c r="G3231" s="0" t="s">
        <v>178</v>
      </c>
      <c r="H3231" s="17" t="n">
        <v>46281.7041666667</v>
      </c>
      <c r="I3231" s="17" t="n">
        <v>46281.7291666667</v>
      </c>
      <c r="J3231" s="17" t="n">
        <v>46281.7326388889</v>
      </c>
      <c r="K3231" s="17" t="n">
        <v>46281.7520833333</v>
      </c>
      <c r="L3231" s="17" t="n">
        <v>46281.75625</v>
      </c>
      <c r="M3231" s="17" t="n">
        <v>46281.7805555556</v>
      </c>
      <c r="N3231" s="17" t="n">
        <v>46281.8138888889</v>
      </c>
      <c r="O3231" s="17" t="n">
        <v>46281.8215277778</v>
      </c>
      <c r="P3231" s="17" t="n">
        <v>46281.8305555556</v>
      </c>
      <c r="Q3231" s="17" t="n">
        <v>46281.8645833333</v>
      </c>
      <c r="R3231" s="0" t="n">
        <v>750</v>
      </c>
      <c r="S3231" s="0" t="n">
        <v>0</v>
      </c>
      <c r="T3231" s="0" t="n">
        <v>0</v>
      </c>
      <c r="U3231" s="18" t="s">
        <v>130</v>
      </c>
      <c r="V3231" s="18" t="s">
        <v>144</v>
      </c>
      <c r="W3231" s="0" t="str">
        <f aca="false">IF(AND(X3231&gt;=6,X3231&lt;14),"A",IF(AND(X3231&gt;=14,X3231&lt;22),"B","C"))</f>
        <v>B</v>
      </c>
      <c r="X3231" s="18" t="n">
        <f aca="false">HOUR(H3231)</f>
        <v>16</v>
      </c>
      <c r="Y3231" s="18" t="n">
        <f aca="false">ROUND((I3231-H3231)*1440,0)</f>
        <v>36</v>
      </c>
      <c r="Z3231" s="18" t="n">
        <f aca="false">ROUND((J3231-I3231)*1440,0)</f>
        <v>5</v>
      </c>
      <c r="AA3231" s="18" t="n">
        <f aca="false">ROUND((K3231-J3231)*1440,0)</f>
        <v>28</v>
      </c>
      <c r="AB3231" s="18" t="n">
        <f aca="false">ROUND((L3231-K3231)*1440,0)</f>
        <v>6</v>
      </c>
      <c r="AC3231" s="18" t="n">
        <f aca="false">ROUND((M3231-L3231)*1440,0)</f>
        <v>35</v>
      </c>
      <c r="AD3231" s="18" t="n">
        <f aca="false">IF(N3231="","",ROUND((N3231-M3231)*1440,0))</f>
        <v>48</v>
      </c>
      <c r="AE3231" s="18" t="n">
        <f aca="false">IF(O3231="","",ROUND((O3231-N3231)*1440,0))</f>
        <v>11</v>
      </c>
      <c r="AF3231" s="18" t="n">
        <f aca="false">IF(P3231="","",ROUND((P3231-O3231)*1440,0))</f>
        <v>13</v>
      </c>
      <c r="AG3231" s="18" t="n">
        <f aca="false">IF(Q3231="","",ROUND((Q3231-P3231)*1440,0))</f>
        <v>49</v>
      </c>
      <c r="AH3231" s="18" t="n">
        <f aca="false">IF(Q3231="","",ROUND((Q3231-H3231)*1440,0))</f>
        <v>231</v>
      </c>
      <c r="AI3231" s="19" t="n">
        <f aca="false">ROUND(IF(O3231="",Assumptions!$B$25-K3231,O3231-K3231)*24,1)</f>
        <v>1.7</v>
      </c>
      <c r="AJ3231" s="20" t="n">
        <f aca="false">ROUND(MAX(N(Y3231)/Assumptions!$C$5, N(Z3231)/Assumptions!$C$6, N(AA3231)/Assumptions!$C$7, N(AB3231)/Assumptions!$C$8, N(AC3231)/Assumptions!$C$9, N(AD3231)/Assumptions!$C$10, N(AE3231)/Assumptions!$C$11, N(AF3231)/Assumptions!$C$12, N(AG3231)/Assumptions!$C$13),3)</f>
        <v>1.6</v>
      </c>
      <c r="AK3231" s="0" t="str">
        <f aca="false">IF(OR(U3231="Pending",U3231="On Hold"),"Open GRN (awaiting)",IF(AJ3231&lt;=1,"Within SLA",IF(ROUND(N(Y3231)/Assumptions!$C$5,3)=AJ3231,"Gate Wait",IF(ROUND(N(Z3231)/Assumptions!$C$6,3)=AJ3231,"Dock Wait",IF(ROUND(N(AA3231)/Assumptions!$C$7,3)=AJ3231,"Unloading",IF(ROUND(N(AB3231)/Assumptions!$C$8,3)=AJ3231,"Unload-to-QC Wait",IF(ROUND(N(AC3231)/Assumptions!$C$9,3)=AJ3231,"QC",IF(ROUND(N(AD3231)/Assumptions!$C$10,3)=AJ3231,"QC-to-GRN Wait",IF(ROUND(N(AE3231)/Assumptions!$C$11,3)=AJ3231,"GRN Processing",IF(ROUND(N(AF3231)/Assumptions!$C$12,3)=AJ3231,"GRN-to-Putaway Wait",IF(ROUND(N(AG3231)/Assumptions!$C$13,3)=AJ3231,"Putaway","Within SLA")))))))))))</f>
        <v>QC-to-GRN Wait</v>
      </c>
    </row>
    <row r="3232" customFormat="false" ht="15" hidden="false" customHeight="false" outlineLevel="0" collapsed="false">
      <c r="A3232" s="0" t="s">
        <v>9120</v>
      </c>
      <c r="B3232" s="0" t="s">
        <v>9121</v>
      </c>
      <c r="C3232" s="0" t="s">
        <v>134</v>
      </c>
      <c r="D3232" s="0" t="s">
        <v>135</v>
      </c>
      <c r="E3232" s="0" t="s">
        <v>5456</v>
      </c>
      <c r="F3232" s="0" t="s">
        <v>149</v>
      </c>
      <c r="G3232" s="0" t="s">
        <v>138</v>
      </c>
      <c r="H3232" s="17" t="n">
        <v>46281.7333333333</v>
      </c>
      <c r="I3232" s="17" t="n">
        <v>46281.7479166667</v>
      </c>
      <c r="J3232" s="17" t="n">
        <v>46281.7520833333</v>
      </c>
      <c r="K3232" s="17" t="n">
        <v>46281.8201388889</v>
      </c>
      <c r="L3232" s="17" t="n">
        <v>46281.8305555556</v>
      </c>
      <c r="M3232" s="17" t="n">
        <v>46281.8395833333</v>
      </c>
      <c r="N3232" s="17" t="n">
        <v>46281.9354166667</v>
      </c>
      <c r="O3232" s="17" t="n">
        <v>46281.9555555556</v>
      </c>
      <c r="P3232" s="17" t="n">
        <v>46281.9631944444</v>
      </c>
      <c r="Q3232" s="17" t="n">
        <v>46281.9902777778</v>
      </c>
      <c r="R3232" s="0" t="n">
        <v>1705</v>
      </c>
      <c r="S3232" s="0" t="n">
        <v>0</v>
      </c>
      <c r="T3232" s="0" t="n">
        <v>0</v>
      </c>
      <c r="U3232" s="18" t="s">
        <v>130</v>
      </c>
      <c r="V3232" s="18" t="s">
        <v>144</v>
      </c>
      <c r="W3232" s="0" t="str">
        <f aca="false">IF(AND(X3232&gt;=6,X3232&lt;14),"A",IF(AND(X3232&gt;=14,X3232&lt;22),"B","C"))</f>
        <v>B</v>
      </c>
      <c r="X3232" s="18" t="n">
        <f aca="false">HOUR(H3232)</f>
        <v>17</v>
      </c>
      <c r="Y3232" s="18" t="n">
        <f aca="false">ROUND((I3232-H3232)*1440,0)</f>
        <v>21</v>
      </c>
      <c r="Z3232" s="18" t="n">
        <f aca="false">ROUND((J3232-I3232)*1440,0)</f>
        <v>6</v>
      </c>
      <c r="AA3232" s="18" t="n">
        <f aca="false">ROUND((K3232-J3232)*1440,0)</f>
        <v>98</v>
      </c>
      <c r="AB3232" s="18" t="n">
        <f aca="false">ROUND((L3232-K3232)*1440,0)</f>
        <v>15</v>
      </c>
      <c r="AC3232" s="18" t="n">
        <f aca="false">ROUND((M3232-L3232)*1440,0)</f>
        <v>13</v>
      </c>
      <c r="AD3232" s="18" t="n">
        <f aca="false">IF(N3232="","",ROUND((N3232-M3232)*1440,0))</f>
        <v>138</v>
      </c>
      <c r="AE3232" s="18" t="n">
        <f aca="false">IF(O3232="","",ROUND((O3232-N3232)*1440,0))</f>
        <v>29</v>
      </c>
      <c r="AF3232" s="18" t="n">
        <f aca="false">IF(P3232="","",ROUND((P3232-O3232)*1440,0))</f>
        <v>11</v>
      </c>
      <c r="AG3232" s="18" t="n">
        <f aca="false">IF(Q3232="","",ROUND((Q3232-P3232)*1440,0))</f>
        <v>39</v>
      </c>
      <c r="AH3232" s="18" t="n">
        <f aca="false">IF(Q3232="","",ROUND((Q3232-H3232)*1440,0))</f>
        <v>370</v>
      </c>
      <c r="AI3232" s="19" t="n">
        <f aca="false">ROUND(IF(O3232="",Assumptions!$B$25-K3232,O3232-K3232)*24,1)</f>
        <v>3.3</v>
      </c>
      <c r="AJ3232" s="20" t="n">
        <f aca="false">ROUND(MAX(N(Y3232)/Assumptions!$C$5, N(Z3232)/Assumptions!$C$6, N(AA3232)/Assumptions!$C$7, N(AB3232)/Assumptions!$C$8, N(AC3232)/Assumptions!$C$9, N(AD3232)/Assumptions!$C$10, N(AE3232)/Assumptions!$C$11, N(AF3232)/Assumptions!$C$12, N(AG3232)/Assumptions!$C$13),3)</f>
        <v>4.6</v>
      </c>
      <c r="AK3232" s="0" t="str">
        <f aca="false">IF(OR(U3232="Pending",U3232="On Hold"),"Open GRN (awaiting)",IF(AJ3232&lt;=1,"Within SLA",IF(ROUND(N(Y3232)/Assumptions!$C$5,3)=AJ3232,"Gate Wait",IF(ROUND(N(Z3232)/Assumptions!$C$6,3)=AJ3232,"Dock Wait",IF(ROUND(N(AA3232)/Assumptions!$C$7,3)=AJ3232,"Unloading",IF(ROUND(N(AB3232)/Assumptions!$C$8,3)=AJ3232,"Unload-to-QC Wait",IF(ROUND(N(AC3232)/Assumptions!$C$9,3)=AJ3232,"QC",IF(ROUND(N(AD3232)/Assumptions!$C$10,3)=AJ3232,"QC-to-GRN Wait",IF(ROUND(N(AE3232)/Assumptions!$C$11,3)=AJ3232,"GRN Processing",IF(ROUND(N(AF3232)/Assumptions!$C$12,3)=AJ3232,"GRN-to-Putaway Wait",IF(ROUND(N(AG3232)/Assumptions!$C$13,3)=AJ3232,"Putaway","Within SLA")))))))))))</f>
        <v>QC-to-GRN Wait</v>
      </c>
    </row>
    <row r="3233" customFormat="false" ht="15" hidden="false" customHeight="false" outlineLevel="0" collapsed="false">
      <c r="A3233" s="0" t="s">
        <v>9122</v>
      </c>
      <c r="B3233" s="0" t="s">
        <v>9123</v>
      </c>
      <c r="C3233" s="0" t="s">
        <v>286</v>
      </c>
      <c r="D3233" s="0" t="s">
        <v>147</v>
      </c>
      <c r="E3233" s="0" t="s">
        <v>9124</v>
      </c>
      <c r="F3233" s="0" t="s">
        <v>121</v>
      </c>
      <c r="G3233" s="0" t="s">
        <v>150</v>
      </c>
      <c r="H3233" s="17" t="n">
        <v>46281.7569444445</v>
      </c>
      <c r="I3233" s="17" t="n">
        <v>46281.7680555556</v>
      </c>
      <c r="J3233" s="17" t="n">
        <v>46281.7729166667</v>
      </c>
      <c r="K3233" s="17" t="n">
        <v>46281.8</v>
      </c>
      <c r="L3233" s="17" t="n">
        <v>46281.8118055556</v>
      </c>
      <c r="M3233" s="17" t="n">
        <v>46281.8583333333</v>
      </c>
      <c r="N3233" s="17" t="n">
        <v>46281.9277777778</v>
      </c>
      <c r="O3233" s="17" t="n">
        <v>46281.9381944445</v>
      </c>
      <c r="P3233" s="17" t="n">
        <v>46281.9576388889</v>
      </c>
      <c r="Q3233" s="17" t="n">
        <v>46281.9666666667</v>
      </c>
      <c r="R3233" s="0" t="n">
        <v>247</v>
      </c>
      <c r="S3233" s="0" t="n">
        <v>5</v>
      </c>
      <c r="T3233" s="0" t="n">
        <v>2</v>
      </c>
      <c r="U3233" s="18" t="s">
        <v>123</v>
      </c>
      <c r="V3233" s="18" t="s">
        <v>156</v>
      </c>
      <c r="W3233" s="0" t="str">
        <f aca="false">IF(AND(X3233&gt;=6,X3233&lt;14),"A",IF(AND(X3233&gt;=14,X3233&lt;22),"B","C"))</f>
        <v>B</v>
      </c>
      <c r="X3233" s="18" t="n">
        <f aca="false">HOUR(H3233)</f>
        <v>18</v>
      </c>
      <c r="Y3233" s="18" t="n">
        <f aca="false">ROUND((I3233-H3233)*1440,0)</f>
        <v>16</v>
      </c>
      <c r="Z3233" s="18" t="n">
        <f aca="false">ROUND((J3233-I3233)*1440,0)</f>
        <v>7</v>
      </c>
      <c r="AA3233" s="18" t="n">
        <f aca="false">ROUND((K3233-J3233)*1440,0)</f>
        <v>39</v>
      </c>
      <c r="AB3233" s="18" t="n">
        <f aca="false">ROUND((L3233-K3233)*1440,0)</f>
        <v>17</v>
      </c>
      <c r="AC3233" s="18" t="n">
        <f aca="false">ROUND((M3233-L3233)*1440,0)</f>
        <v>67</v>
      </c>
      <c r="AD3233" s="18" t="n">
        <f aca="false">IF(N3233="","",ROUND((N3233-M3233)*1440,0))</f>
        <v>100</v>
      </c>
      <c r="AE3233" s="18" t="n">
        <f aca="false">IF(O3233="","",ROUND((O3233-N3233)*1440,0))</f>
        <v>15</v>
      </c>
      <c r="AF3233" s="18" t="n">
        <f aca="false">IF(P3233="","",ROUND((P3233-O3233)*1440,0))</f>
        <v>28</v>
      </c>
      <c r="AG3233" s="18" t="n">
        <f aca="false">IF(Q3233="","",ROUND((Q3233-P3233)*1440,0))</f>
        <v>13</v>
      </c>
      <c r="AH3233" s="18" t="n">
        <f aca="false">IF(Q3233="","",ROUND((Q3233-H3233)*1440,0))</f>
        <v>302</v>
      </c>
      <c r="AI3233" s="19" t="n">
        <f aca="false">ROUND(IF(O3233="",Assumptions!$B$25-K3233,O3233-K3233)*24,1)</f>
        <v>3.3</v>
      </c>
      <c r="AJ3233" s="20" t="n">
        <f aca="false">ROUND(MAX(N(Y3233)/Assumptions!$C$5, N(Z3233)/Assumptions!$C$6, N(AA3233)/Assumptions!$C$7, N(AB3233)/Assumptions!$C$8, N(AC3233)/Assumptions!$C$9, N(AD3233)/Assumptions!$C$10, N(AE3233)/Assumptions!$C$11, N(AF3233)/Assumptions!$C$12, N(AG3233)/Assumptions!$C$13),3)</f>
        <v>3.333</v>
      </c>
      <c r="AK3233" s="0" t="str">
        <f aca="false">IF(OR(U3233="Pending",U3233="On Hold"),"Open GRN (awaiting)",IF(AJ3233&lt;=1,"Within SLA",IF(ROUND(N(Y3233)/Assumptions!$C$5,3)=AJ3233,"Gate Wait",IF(ROUND(N(Z3233)/Assumptions!$C$6,3)=AJ3233,"Dock Wait",IF(ROUND(N(AA3233)/Assumptions!$C$7,3)=AJ3233,"Unloading",IF(ROUND(N(AB3233)/Assumptions!$C$8,3)=AJ3233,"Unload-to-QC Wait",IF(ROUND(N(AC3233)/Assumptions!$C$9,3)=AJ3233,"QC",IF(ROUND(N(AD3233)/Assumptions!$C$10,3)=AJ3233,"QC-to-GRN Wait",IF(ROUND(N(AE3233)/Assumptions!$C$11,3)=AJ3233,"GRN Processing",IF(ROUND(N(AF3233)/Assumptions!$C$12,3)=AJ3233,"GRN-to-Putaway Wait",IF(ROUND(N(AG3233)/Assumptions!$C$13,3)=AJ3233,"Putaway","Within SLA")))))))))))</f>
        <v>QC-to-GRN Wait</v>
      </c>
    </row>
    <row r="3234" customFormat="false" ht="15" hidden="false" customHeight="false" outlineLevel="0" collapsed="false">
      <c r="A3234" s="0" t="s">
        <v>9125</v>
      </c>
      <c r="B3234" s="0" t="s">
        <v>9126</v>
      </c>
      <c r="C3234" s="0" t="s">
        <v>184</v>
      </c>
      <c r="D3234" s="0" t="s">
        <v>135</v>
      </c>
      <c r="E3234" s="0" t="s">
        <v>4963</v>
      </c>
      <c r="F3234" s="0" t="s">
        <v>177</v>
      </c>
      <c r="G3234" s="0" t="s">
        <v>138</v>
      </c>
      <c r="H3234" s="17" t="n">
        <v>46281.7666666667</v>
      </c>
      <c r="I3234" s="17" t="n">
        <v>46281.7784722222</v>
      </c>
      <c r="J3234" s="17" t="n">
        <v>46281.7909722222</v>
      </c>
      <c r="K3234" s="17" t="n">
        <v>46281.8291666667</v>
      </c>
      <c r="L3234" s="17" t="n">
        <v>46281.8326388889</v>
      </c>
      <c r="M3234" s="17" t="n">
        <v>46281.8513888889</v>
      </c>
      <c r="N3234" s="17" t="n">
        <v>46281.8868055556</v>
      </c>
      <c r="O3234" s="17" t="n">
        <v>46281.9486111111</v>
      </c>
      <c r="P3234" s="17" t="n">
        <v>46281.9583333333</v>
      </c>
      <c r="Q3234" s="17" t="n">
        <v>46281.9729166667</v>
      </c>
      <c r="R3234" s="0" t="n">
        <v>273</v>
      </c>
      <c r="S3234" s="0" t="n">
        <v>0</v>
      </c>
      <c r="T3234" s="0" t="n">
        <v>0</v>
      </c>
      <c r="U3234" s="18" t="s">
        <v>130</v>
      </c>
      <c r="V3234" s="18" t="s">
        <v>156</v>
      </c>
      <c r="W3234" s="0" t="str">
        <f aca="false">IF(AND(X3234&gt;=6,X3234&lt;14),"A",IF(AND(X3234&gt;=14,X3234&lt;22),"B","C"))</f>
        <v>B</v>
      </c>
      <c r="X3234" s="18" t="n">
        <f aca="false">HOUR(H3234)</f>
        <v>18</v>
      </c>
      <c r="Y3234" s="18" t="n">
        <f aca="false">ROUND((I3234-H3234)*1440,0)</f>
        <v>17</v>
      </c>
      <c r="Z3234" s="18" t="n">
        <f aca="false">ROUND((J3234-I3234)*1440,0)</f>
        <v>18</v>
      </c>
      <c r="AA3234" s="18" t="n">
        <f aca="false">ROUND((K3234-J3234)*1440,0)</f>
        <v>55</v>
      </c>
      <c r="AB3234" s="18" t="n">
        <f aca="false">ROUND((L3234-K3234)*1440,0)</f>
        <v>5</v>
      </c>
      <c r="AC3234" s="18" t="n">
        <f aca="false">ROUND((M3234-L3234)*1440,0)</f>
        <v>27</v>
      </c>
      <c r="AD3234" s="18" t="n">
        <f aca="false">IF(N3234="","",ROUND((N3234-M3234)*1440,0))</f>
        <v>51</v>
      </c>
      <c r="AE3234" s="18" t="n">
        <f aca="false">IF(O3234="","",ROUND((O3234-N3234)*1440,0))</f>
        <v>89</v>
      </c>
      <c r="AF3234" s="18" t="n">
        <f aca="false">IF(P3234="","",ROUND((P3234-O3234)*1440,0))</f>
        <v>14</v>
      </c>
      <c r="AG3234" s="18" t="n">
        <f aca="false">IF(Q3234="","",ROUND((Q3234-P3234)*1440,0))</f>
        <v>21</v>
      </c>
      <c r="AH3234" s="18" t="n">
        <f aca="false">IF(Q3234="","",ROUND((Q3234-H3234)*1440,0))</f>
        <v>297</v>
      </c>
      <c r="AI3234" s="19" t="n">
        <f aca="false">ROUND(IF(O3234="",Assumptions!$B$25-K3234,O3234-K3234)*24,1)</f>
        <v>2.9</v>
      </c>
      <c r="AJ3234" s="20" t="n">
        <f aca="false">ROUND(MAX(N(Y3234)/Assumptions!$C$5, N(Z3234)/Assumptions!$C$6, N(AA3234)/Assumptions!$C$7, N(AB3234)/Assumptions!$C$8, N(AC3234)/Assumptions!$C$9, N(AD3234)/Assumptions!$C$10, N(AE3234)/Assumptions!$C$11, N(AF3234)/Assumptions!$C$12, N(AG3234)/Assumptions!$C$13),3)</f>
        <v>1.978</v>
      </c>
      <c r="AK3234" s="0" t="str">
        <f aca="false">IF(OR(U3234="Pending",U3234="On Hold"),"Open GRN (awaiting)",IF(AJ3234&lt;=1,"Within SLA",IF(ROUND(N(Y3234)/Assumptions!$C$5,3)=AJ3234,"Gate Wait",IF(ROUND(N(Z3234)/Assumptions!$C$6,3)=AJ3234,"Dock Wait",IF(ROUND(N(AA3234)/Assumptions!$C$7,3)=AJ3234,"Unloading",IF(ROUND(N(AB3234)/Assumptions!$C$8,3)=AJ3234,"Unload-to-QC Wait",IF(ROUND(N(AC3234)/Assumptions!$C$9,3)=AJ3234,"QC",IF(ROUND(N(AD3234)/Assumptions!$C$10,3)=AJ3234,"QC-to-GRN Wait",IF(ROUND(N(AE3234)/Assumptions!$C$11,3)=AJ3234,"GRN Processing",IF(ROUND(N(AF3234)/Assumptions!$C$12,3)=AJ3234,"GRN-to-Putaway Wait",IF(ROUND(N(AG3234)/Assumptions!$C$13,3)=AJ3234,"Putaway","Within SLA")))))))))))</f>
        <v>GRN Processing</v>
      </c>
    </row>
    <row r="3235" customFormat="false" ht="15" hidden="false" customHeight="false" outlineLevel="0" collapsed="false">
      <c r="A3235" s="0" t="s">
        <v>9127</v>
      </c>
      <c r="B3235" s="0" t="s">
        <v>9128</v>
      </c>
      <c r="C3235" s="0" t="s">
        <v>170</v>
      </c>
      <c r="D3235" s="0" t="s">
        <v>119</v>
      </c>
      <c r="E3235" s="0" t="s">
        <v>9129</v>
      </c>
      <c r="F3235" s="0" t="s">
        <v>121</v>
      </c>
      <c r="G3235" s="0" t="s">
        <v>129</v>
      </c>
      <c r="H3235" s="17" t="n">
        <v>46281.8</v>
      </c>
      <c r="I3235" s="17" t="n">
        <v>46281.8090277778</v>
      </c>
      <c r="J3235" s="17" t="n">
        <v>46281.8118055556</v>
      </c>
      <c r="K3235" s="17" t="n">
        <v>46281.8388888889</v>
      </c>
      <c r="L3235" s="17" t="n">
        <v>46281.8423611111</v>
      </c>
      <c r="M3235" s="17" t="n">
        <v>46281.8666666667</v>
      </c>
      <c r="N3235" s="17" t="n">
        <v>46281.8854166667</v>
      </c>
      <c r="O3235" s="17" t="n">
        <v>46281.90625</v>
      </c>
      <c r="P3235" s="17" t="n">
        <v>46281.91875</v>
      </c>
      <c r="Q3235" s="17" t="n">
        <v>46281.9284722222</v>
      </c>
      <c r="R3235" s="0" t="n">
        <v>165</v>
      </c>
      <c r="S3235" s="0" t="n">
        <v>0</v>
      </c>
      <c r="T3235" s="0" t="n">
        <v>0</v>
      </c>
      <c r="U3235" s="18" t="s">
        <v>130</v>
      </c>
      <c r="V3235" s="18" t="s">
        <v>333</v>
      </c>
      <c r="W3235" s="0" t="str">
        <f aca="false">IF(AND(X3235&gt;=6,X3235&lt;14),"A",IF(AND(X3235&gt;=14,X3235&lt;22),"B","C"))</f>
        <v>B</v>
      </c>
      <c r="X3235" s="18" t="n">
        <f aca="false">HOUR(H3235)</f>
        <v>19</v>
      </c>
      <c r="Y3235" s="18" t="n">
        <f aca="false">ROUND((I3235-H3235)*1440,0)</f>
        <v>13</v>
      </c>
      <c r="Z3235" s="18" t="n">
        <f aca="false">ROUND((J3235-I3235)*1440,0)</f>
        <v>4</v>
      </c>
      <c r="AA3235" s="18" t="n">
        <f aca="false">ROUND((K3235-J3235)*1440,0)</f>
        <v>39</v>
      </c>
      <c r="AB3235" s="18" t="n">
        <f aca="false">ROUND((L3235-K3235)*1440,0)</f>
        <v>5</v>
      </c>
      <c r="AC3235" s="18" t="n">
        <f aca="false">ROUND((M3235-L3235)*1440,0)</f>
        <v>35</v>
      </c>
      <c r="AD3235" s="18" t="n">
        <f aca="false">IF(N3235="","",ROUND((N3235-M3235)*1440,0))</f>
        <v>27</v>
      </c>
      <c r="AE3235" s="18" t="n">
        <f aca="false">IF(O3235="","",ROUND((O3235-N3235)*1440,0))</f>
        <v>30</v>
      </c>
      <c r="AF3235" s="18" t="n">
        <f aca="false">IF(P3235="","",ROUND((P3235-O3235)*1440,0))</f>
        <v>18</v>
      </c>
      <c r="AG3235" s="18" t="n">
        <f aca="false">IF(Q3235="","",ROUND((Q3235-P3235)*1440,0))</f>
        <v>14</v>
      </c>
      <c r="AH3235" s="18" t="n">
        <f aca="false">IF(Q3235="","",ROUND((Q3235-H3235)*1440,0))</f>
        <v>185</v>
      </c>
      <c r="AI3235" s="19" t="n">
        <f aca="false">ROUND(IF(O3235="",Assumptions!$B$25-K3235,O3235-K3235)*24,1)</f>
        <v>1.6</v>
      </c>
      <c r="AJ3235" s="20" t="n">
        <f aca="false">ROUND(MAX(N(Y3235)/Assumptions!$C$5, N(Z3235)/Assumptions!$C$6, N(AA3235)/Assumptions!$C$7, N(AB3235)/Assumptions!$C$8, N(AC3235)/Assumptions!$C$9, N(AD3235)/Assumptions!$C$10, N(AE3235)/Assumptions!$C$11, N(AF3235)/Assumptions!$C$12, N(AG3235)/Assumptions!$C$13),3)</f>
        <v>0.9</v>
      </c>
      <c r="AK3235" s="0" t="str">
        <f aca="false">IF(OR(U3235="Pending",U3235="On Hold"),"Open GRN (awaiting)",IF(AJ3235&lt;=1,"Within SLA",IF(ROUND(N(Y3235)/Assumptions!$C$5,3)=AJ3235,"Gate Wait",IF(ROUND(N(Z3235)/Assumptions!$C$6,3)=AJ3235,"Dock Wait",IF(ROUND(N(AA3235)/Assumptions!$C$7,3)=AJ3235,"Unloading",IF(ROUND(N(AB3235)/Assumptions!$C$8,3)=AJ3235,"Unload-to-QC Wait",IF(ROUND(N(AC3235)/Assumptions!$C$9,3)=AJ3235,"QC",IF(ROUND(N(AD3235)/Assumptions!$C$10,3)=AJ3235,"QC-to-GRN Wait",IF(ROUND(N(AE3235)/Assumptions!$C$11,3)=AJ3235,"GRN Processing",IF(ROUND(N(AF3235)/Assumptions!$C$12,3)=AJ3235,"GRN-to-Putaway Wait",IF(ROUND(N(AG3235)/Assumptions!$C$13,3)=AJ3235,"Putaway","Within SLA")))))))))))</f>
        <v>Within SLA</v>
      </c>
    </row>
    <row r="3236" customFormat="false" ht="15" hidden="false" customHeight="false" outlineLevel="0" collapsed="false">
      <c r="A3236" s="0" t="s">
        <v>9130</v>
      </c>
      <c r="B3236" s="0" t="s">
        <v>9131</v>
      </c>
      <c r="C3236" s="0" t="s">
        <v>175</v>
      </c>
      <c r="D3236" s="0" t="s">
        <v>147</v>
      </c>
      <c r="E3236" s="0" t="s">
        <v>737</v>
      </c>
      <c r="F3236" s="0" t="s">
        <v>177</v>
      </c>
      <c r="G3236" s="0" t="s">
        <v>150</v>
      </c>
      <c r="H3236" s="17" t="n">
        <v>46281.8027777778</v>
      </c>
      <c r="I3236" s="17" t="n">
        <v>46281.8055555556</v>
      </c>
      <c r="J3236" s="17" t="n">
        <v>46281.8138888889</v>
      </c>
      <c r="K3236" s="17" t="n">
        <v>46281.8347222222</v>
      </c>
      <c r="L3236" s="17" t="n">
        <v>46281.8388888889</v>
      </c>
      <c r="M3236" s="17" t="n">
        <v>46281.8534722222</v>
      </c>
      <c r="N3236" s="17" t="n">
        <v>46281.8847222222</v>
      </c>
      <c r="O3236" s="17" t="n">
        <v>46281.8902777778</v>
      </c>
      <c r="P3236" s="17" t="n">
        <v>46281.9048611111</v>
      </c>
      <c r="Q3236" s="17" t="n">
        <v>46281.9291666667</v>
      </c>
      <c r="R3236" s="0" t="n">
        <v>213</v>
      </c>
      <c r="S3236" s="0" t="n">
        <v>0</v>
      </c>
      <c r="T3236" s="0" t="n">
        <v>0</v>
      </c>
      <c r="U3236" s="18" t="s">
        <v>130</v>
      </c>
      <c r="V3236" s="18" t="s">
        <v>156</v>
      </c>
      <c r="W3236" s="0" t="str">
        <f aca="false">IF(AND(X3236&gt;=6,X3236&lt;14),"A",IF(AND(X3236&gt;=14,X3236&lt;22),"B","C"))</f>
        <v>B</v>
      </c>
      <c r="X3236" s="18" t="n">
        <f aca="false">HOUR(H3236)</f>
        <v>19</v>
      </c>
      <c r="Y3236" s="18" t="n">
        <f aca="false">ROUND((I3236-H3236)*1440,0)</f>
        <v>4</v>
      </c>
      <c r="Z3236" s="18" t="n">
        <f aca="false">ROUND((J3236-I3236)*1440,0)</f>
        <v>12</v>
      </c>
      <c r="AA3236" s="18" t="n">
        <f aca="false">ROUND((K3236-J3236)*1440,0)</f>
        <v>30</v>
      </c>
      <c r="AB3236" s="18" t="n">
        <f aca="false">ROUND((L3236-K3236)*1440,0)</f>
        <v>6</v>
      </c>
      <c r="AC3236" s="18" t="n">
        <f aca="false">ROUND((M3236-L3236)*1440,0)</f>
        <v>21</v>
      </c>
      <c r="AD3236" s="18" t="n">
        <f aca="false">IF(N3236="","",ROUND((N3236-M3236)*1440,0))</f>
        <v>45</v>
      </c>
      <c r="AE3236" s="18" t="n">
        <f aca="false">IF(O3236="","",ROUND((O3236-N3236)*1440,0))</f>
        <v>8</v>
      </c>
      <c r="AF3236" s="18" t="n">
        <f aca="false">IF(P3236="","",ROUND((P3236-O3236)*1440,0))</f>
        <v>21</v>
      </c>
      <c r="AG3236" s="18" t="n">
        <f aca="false">IF(Q3236="","",ROUND((Q3236-P3236)*1440,0))</f>
        <v>35</v>
      </c>
      <c r="AH3236" s="18" t="n">
        <f aca="false">IF(Q3236="","",ROUND((Q3236-H3236)*1440,0))</f>
        <v>182</v>
      </c>
      <c r="AI3236" s="19" t="n">
        <f aca="false">ROUND(IF(O3236="",Assumptions!$B$25-K3236,O3236-K3236)*24,1)</f>
        <v>1.3</v>
      </c>
      <c r="AJ3236" s="20" t="n">
        <f aca="false">ROUND(MAX(N(Y3236)/Assumptions!$C$5, N(Z3236)/Assumptions!$C$6, N(AA3236)/Assumptions!$C$7, N(AB3236)/Assumptions!$C$8, N(AC3236)/Assumptions!$C$9, N(AD3236)/Assumptions!$C$10, N(AE3236)/Assumptions!$C$11, N(AF3236)/Assumptions!$C$12, N(AG3236)/Assumptions!$C$13),3)</f>
        <v>1.5</v>
      </c>
      <c r="AK3236" s="0" t="str">
        <f aca="false">IF(OR(U3236="Pending",U3236="On Hold"),"Open GRN (awaiting)",IF(AJ3236&lt;=1,"Within SLA",IF(ROUND(N(Y3236)/Assumptions!$C$5,3)=AJ3236,"Gate Wait",IF(ROUND(N(Z3236)/Assumptions!$C$6,3)=AJ3236,"Dock Wait",IF(ROUND(N(AA3236)/Assumptions!$C$7,3)=AJ3236,"Unloading",IF(ROUND(N(AB3236)/Assumptions!$C$8,3)=AJ3236,"Unload-to-QC Wait",IF(ROUND(N(AC3236)/Assumptions!$C$9,3)=AJ3236,"QC",IF(ROUND(N(AD3236)/Assumptions!$C$10,3)=AJ3236,"QC-to-GRN Wait",IF(ROUND(N(AE3236)/Assumptions!$C$11,3)=AJ3236,"GRN Processing",IF(ROUND(N(AF3236)/Assumptions!$C$12,3)=AJ3236,"GRN-to-Putaway Wait",IF(ROUND(N(AG3236)/Assumptions!$C$13,3)=AJ3236,"Putaway","Within SLA")))))))))))</f>
        <v>QC-to-GRN Wait</v>
      </c>
    </row>
    <row r="3237" customFormat="false" ht="15" hidden="false" customHeight="false" outlineLevel="0" collapsed="false">
      <c r="A3237" s="0" t="s">
        <v>9132</v>
      </c>
      <c r="B3237" s="0" t="s">
        <v>9133</v>
      </c>
      <c r="C3237" s="0" t="s">
        <v>286</v>
      </c>
      <c r="D3237" s="0" t="s">
        <v>147</v>
      </c>
      <c r="E3237" s="0" t="s">
        <v>9134</v>
      </c>
      <c r="F3237" s="0" t="s">
        <v>121</v>
      </c>
      <c r="G3237" s="0" t="s">
        <v>150</v>
      </c>
      <c r="H3237" s="17" t="n">
        <v>46282.0868055556</v>
      </c>
      <c r="I3237" s="17" t="n">
        <v>46282.0986111111</v>
      </c>
      <c r="J3237" s="17" t="n">
        <v>46282.1111111111</v>
      </c>
      <c r="K3237" s="17" t="n">
        <v>46282.14375</v>
      </c>
      <c r="L3237" s="17" t="n">
        <v>46282.1486111111</v>
      </c>
      <c r="M3237" s="17" t="n">
        <v>46282.1756944444</v>
      </c>
      <c r="N3237" s="17" t="n">
        <v>46282.2055555556</v>
      </c>
      <c r="O3237" s="17" t="n">
        <v>46282.2576388889</v>
      </c>
      <c r="P3237" s="17" t="n">
        <v>46282.2611111111</v>
      </c>
      <c r="Q3237" s="17" t="n">
        <v>46282.28125</v>
      </c>
      <c r="R3237" s="0" t="n">
        <v>894</v>
      </c>
      <c r="S3237" s="0" t="n">
        <v>0</v>
      </c>
      <c r="T3237" s="0" t="n">
        <v>0</v>
      </c>
      <c r="U3237" s="18" t="s">
        <v>130</v>
      </c>
      <c r="V3237" s="18" t="s">
        <v>156</v>
      </c>
      <c r="W3237" s="0" t="str">
        <f aca="false">IF(AND(X3237&gt;=6,X3237&lt;14),"A",IF(AND(X3237&gt;=14,X3237&lt;22),"B","C"))</f>
        <v>C</v>
      </c>
      <c r="X3237" s="18" t="n">
        <f aca="false">HOUR(H3237)</f>
        <v>2</v>
      </c>
      <c r="Y3237" s="18" t="n">
        <f aca="false">ROUND((I3237-H3237)*1440,0)</f>
        <v>17</v>
      </c>
      <c r="Z3237" s="18" t="n">
        <f aca="false">ROUND((J3237-I3237)*1440,0)</f>
        <v>18</v>
      </c>
      <c r="AA3237" s="18" t="n">
        <f aca="false">ROUND((K3237-J3237)*1440,0)</f>
        <v>47</v>
      </c>
      <c r="AB3237" s="18" t="n">
        <f aca="false">ROUND((L3237-K3237)*1440,0)</f>
        <v>7</v>
      </c>
      <c r="AC3237" s="18" t="n">
        <f aca="false">ROUND((M3237-L3237)*1440,0)</f>
        <v>39</v>
      </c>
      <c r="AD3237" s="18" t="n">
        <f aca="false">IF(N3237="","",ROUND((N3237-M3237)*1440,0))</f>
        <v>43</v>
      </c>
      <c r="AE3237" s="18" t="n">
        <f aca="false">IF(O3237="","",ROUND((O3237-N3237)*1440,0))</f>
        <v>75</v>
      </c>
      <c r="AF3237" s="18" t="n">
        <f aca="false">IF(P3237="","",ROUND((P3237-O3237)*1440,0))</f>
        <v>5</v>
      </c>
      <c r="AG3237" s="18" t="n">
        <f aca="false">IF(Q3237="","",ROUND((Q3237-P3237)*1440,0))</f>
        <v>29</v>
      </c>
      <c r="AH3237" s="18" t="n">
        <f aca="false">IF(Q3237="","",ROUND((Q3237-H3237)*1440,0))</f>
        <v>280</v>
      </c>
      <c r="AI3237" s="19" t="n">
        <f aca="false">ROUND(IF(O3237="",Assumptions!$B$25-K3237,O3237-K3237)*24,1)</f>
        <v>2.7</v>
      </c>
      <c r="AJ3237" s="20" t="n">
        <f aca="false">ROUND(MAX(N(Y3237)/Assumptions!$C$5, N(Z3237)/Assumptions!$C$6, N(AA3237)/Assumptions!$C$7, N(AB3237)/Assumptions!$C$8, N(AC3237)/Assumptions!$C$9, N(AD3237)/Assumptions!$C$10, N(AE3237)/Assumptions!$C$11, N(AF3237)/Assumptions!$C$12, N(AG3237)/Assumptions!$C$13),3)</f>
        <v>1.667</v>
      </c>
      <c r="AK3237" s="0" t="str">
        <f aca="false">IF(OR(U3237="Pending",U3237="On Hold"),"Open GRN (awaiting)",IF(AJ3237&lt;=1,"Within SLA",IF(ROUND(N(Y3237)/Assumptions!$C$5,3)=AJ3237,"Gate Wait",IF(ROUND(N(Z3237)/Assumptions!$C$6,3)=AJ3237,"Dock Wait",IF(ROUND(N(AA3237)/Assumptions!$C$7,3)=AJ3237,"Unloading",IF(ROUND(N(AB3237)/Assumptions!$C$8,3)=AJ3237,"Unload-to-QC Wait",IF(ROUND(N(AC3237)/Assumptions!$C$9,3)=AJ3237,"QC",IF(ROUND(N(AD3237)/Assumptions!$C$10,3)=AJ3237,"QC-to-GRN Wait",IF(ROUND(N(AE3237)/Assumptions!$C$11,3)=AJ3237,"GRN Processing",IF(ROUND(N(AF3237)/Assumptions!$C$12,3)=AJ3237,"GRN-to-Putaway Wait",IF(ROUND(N(AG3237)/Assumptions!$C$13,3)=AJ3237,"Putaway","Within SLA")))))))))))</f>
        <v>GRN Processing</v>
      </c>
    </row>
    <row r="3238" customFormat="false" ht="15" hidden="false" customHeight="false" outlineLevel="0" collapsed="false">
      <c r="A3238" s="0" t="s">
        <v>9135</v>
      </c>
      <c r="B3238" s="0" t="s">
        <v>9136</v>
      </c>
      <c r="C3238" s="0" t="s">
        <v>184</v>
      </c>
      <c r="D3238" s="0" t="s">
        <v>147</v>
      </c>
      <c r="E3238" s="0" t="s">
        <v>2471</v>
      </c>
      <c r="F3238" s="0" t="s">
        <v>177</v>
      </c>
      <c r="G3238" s="0" t="s">
        <v>150</v>
      </c>
      <c r="H3238" s="17" t="n">
        <v>46282.0909722222</v>
      </c>
      <c r="I3238" s="17" t="n">
        <v>46282.0986111111</v>
      </c>
      <c r="J3238" s="17" t="n">
        <v>46282.10625</v>
      </c>
      <c r="K3238" s="17" t="n">
        <v>46282.1451388889</v>
      </c>
      <c r="L3238" s="17" t="n">
        <v>46282.15</v>
      </c>
      <c r="M3238" s="17" t="n">
        <v>46282.1618055556</v>
      </c>
      <c r="N3238" s="17" t="n">
        <v>46282.38125</v>
      </c>
      <c r="O3238" s="17" t="n">
        <v>46282.4465277778</v>
      </c>
      <c r="P3238" s="17" t="n">
        <v>46282.4583333333</v>
      </c>
      <c r="Q3238" s="17" t="n">
        <v>46282.4833333333</v>
      </c>
      <c r="R3238" s="0" t="n">
        <v>661</v>
      </c>
      <c r="S3238" s="0" t="n">
        <v>0</v>
      </c>
      <c r="T3238" s="0" t="n">
        <v>0</v>
      </c>
      <c r="U3238" s="18" t="s">
        <v>130</v>
      </c>
      <c r="V3238" s="18" t="s">
        <v>156</v>
      </c>
      <c r="W3238" s="0" t="str">
        <f aca="false">IF(AND(X3238&gt;=6,X3238&lt;14),"A",IF(AND(X3238&gt;=14,X3238&lt;22),"B","C"))</f>
        <v>C</v>
      </c>
      <c r="X3238" s="18" t="n">
        <f aca="false">HOUR(H3238)</f>
        <v>2</v>
      </c>
      <c r="Y3238" s="18" t="n">
        <f aca="false">ROUND((I3238-H3238)*1440,0)</f>
        <v>11</v>
      </c>
      <c r="Z3238" s="18" t="n">
        <f aca="false">ROUND((J3238-I3238)*1440,0)</f>
        <v>11</v>
      </c>
      <c r="AA3238" s="18" t="n">
        <f aca="false">ROUND((K3238-J3238)*1440,0)</f>
        <v>56</v>
      </c>
      <c r="AB3238" s="18" t="n">
        <f aca="false">ROUND((L3238-K3238)*1440,0)</f>
        <v>7</v>
      </c>
      <c r="AC3238" s="18" t="n">
        <f aca="false">ROUND((M3238-L3238)*1440,0)</f>
        <v>17</v>
      </c>
      <c r="AD3238" s="18" t="n">
        <f aca="false">IF(N3238="","",ROUND((N3238-M3238)*1440,0))</f>
        <v>316</v>
      </c>
      <c r="AE3238" s="18" t="n">
        <f aca="false">IF(O3238="","",ROUND((O3238-N3238)*1440,0))</f>
        <v>94</v>
      </c>
      <c r="AF3238" s="18" t="n">
        <f aca="false">IF(P3238="","",ROUND((P3238-O3238)*1440,0))</f>
        <v>17</v>
      </c>
      <c r="AG3238" s="18" t="n">
        <f aca="false">IF(Q3238="","",ROUND((Q3238-P3238)*1440,0))</f>
        <v>36</v>
      </c>
      <c r="AH3238" s="18" t="n">
        <f aca="false">IF(Q3238="","",ROUND((Q3238-H3238)*1440,0))</f>
        <v>565</v>
      </c>
      <c r="AI3238" s="19" t="n">
        <f aca="false">ROUND(IF(O3238="",Assumptions!$B$25-K3238,O3238-K3238)*24,1)</f>
        <v>7.2</v>
      </c>
      <c r="AJ3238" s="20" t="n">
        <f aca="false">ROUND(MAX(N(Y3238)/Assumptions!$C$5, N(Z3238)/Assumptions!$C$6, N(AA3238)/Assumptions!$C$7, N(AB3238)/Assumptions!$C$8, N(AC3238)/Assumptions!$C$9, N(AD3238)/Assumptions!$C$10, N(AE3238)/Assumptions!$C$11, N(AF3238)/Assumptions!$C$12, N(AG3238)/Assumptions!$C$13),3)</f>
        <v>10.533</v>
      </c>
      <c r="AK3238" s="0" t="str">
        <f aca="false">IF(OR(U3238="Pending",U3238="On Hold"),"Open GRN (awaiting)",IF(AJ3238&lt;=1,"Within SLA",IF(ROUND(N(Y3238)/Assumptions!$C$5,3)=AJ3238,"Gate Wait",IF(ROUND(N(Z3238)/Assumptions!$C$6,3)=AJ3238,"Dock Wait",IF(ROUND(N(AA3238)/Assumptions!$C$7,3)=AJ3238,"Unloading",IF(ROUND(N(AB3238)/Assumptions!$C$8,3)=AJ3238,"Unload-to-QC Wait",IF(ROUND(N(AC3238)/Assumptions!$C$9,3)=AJ3238,"QC",IF(ROUND(N(AD3238)/Assumptions!$C$10,3)=AJ3238,"QC-to-GRN Wait",IF(ROUND(N(AE3238)/Assumptions!$C$11,3)=AJ3238,"GRN Processing",IF(ROUND(N(AF3238)/Assumptions!$C$12,3)=AJ3238,"GRN-to-Putaway Wait",IF(ROUND(N(AG3238)/Assumptions!$C$13,3)=AJ3238,"Putaway","Within SLA")))))))))))</f>
        <v>QC-to-GRN Wait</v>
      </c>
    </row>
    <row r="3239" customFormat="false" ht="15" hidden="false" customHeight="false" outlineLevel="0" collapsed="false">
      <c r="A3239" s="0" t="s">
        <v>9137</v>
      </c>
      <c r="B3239" s="0" t="s">
        <v>9138</v>
      </c>
      <c r="C3239" s="0" t="s">
        <v>153</v>
      </c>
      <c r="D3239" s="0" t="s">
        <v>135</v>
      </c>
      <c r="E3239" s="0" t="s">
        <v>9139</v>
      </c>
      <c r="F3239" s="0" t="s">
        <v>155</v>
      </c>
      <c r="G3239" s="0" t="s">
        <v>178</v>
      </c>
      <c r="H3239" s="17" t="n">
        <v>46282.1013888889</v>
      </c>
      <c r="I3239" s="17" t="n">
        <v>46282.1131944444</v>
      </c>
      <c r="J3239" s="17" t="n">
        <v>46282.1291666667</v>
      </c>
      <c r="K3239" s="17" t="n">
        <v>46282.15</v>
      </c>
      <c r="L3239" s="17" t="n">
        <v>46282.1652777778</v>
      </c>
      <c r="M3239" s="17" t="n">
        <v>46282.1930555556</v>
      </c>
      <c r="N3239" s="17" t="n">
        <v>46282.2208333333</v>
      </c>
      <c r="O3239" s="17" t="n">
        <v>46282.2631944444</v>
      </c>
      <c r="P3239" s="17" t="n">
        <v>46282.2701388889</v>
      </c>
      <c r="Q3239" s="17" t="n">
        <v>46282.3111111111</v>
      </c>
      <c r="R3239" s="0" t="n">
        <v>174</v>
      </c>
      <c r="S3239" s="0" t="n">
        <v>0</v>
      </c>
      <c r="T3239" s="0" t="n">
        <v>2</v>
      </c>
      <c r="U3239" s="18" t="s">
        <v>123</v>
      </c>
      <c r="V3239" s="18" t="s">
        <v>144</v>
      </c>
      <c r="W3239" s="0" t="str">
        <f aca="false">IF(AND(X3239&gt;=6,X3239&lt;14),"A",IF(AND(X3239&gt;=14,X3239&lt;22),"B","C"))</f>
        <v>C</v>
      </c>
      <c r="X3239" s="18" t="n">
        <f aca="false">HOUR(H3239)</f>
        <v>2</v>
      </c>
      <c r="Y3239" s="18" t="n">
        <f aca="false">ROUND((I3239-H3239)*1440,0)</f>
        <v>17</v>
      </c>
      <c r="Z3239" s="18" t="n">
        <f aca="false">ROUND((J3239-I3239)*1440,0)</f>
        <v>23</v>
      </c>
      <c r="AA3239" s="18" t="n">
        <f aca="false">ROUND((K3239-J3239)*1440,0)</f>
        <v>30</v>
      </c>
      <c r="AB3239" s="18" t="n">
        <f aca="false">ROUND((L3239-K3239)*1440,0)</f>
        <v>22</v>
      </c>
      <c r="AC3239" s="18" t="n">
        <f aca="false">ROUND((M3239-L3239)*1440,0)</f>
        <v>40</v>
      </c>
      <c r="AD3239" s="18" t="n">
        <f aca="false">IF(N3239="","",ROUND((N3239-M3239)*1440,0))</f>
        <v>40</v>
      </c>
      <c r="AE3239" s="18" t="n">
        <f aca="false">IF(O3239="","",ROUND((O3239-N3239)*1440,0))</f>
        <v>61</v>
      </c>
      <c r="AF3239" s="18" t="n">
        <f aca="false">IF(P3239="","",ROUND((P3239-O3239)*1440,0))</f>
        <v>10</v>
      </c>
      <c r="AG3239" s="18" t="n">
        <f aca="false">IF(Q3239="","",ROUND((Q3239-P3239)*1440,0))</f>
        <v>59</v>
      </c>
      <c r="AH3239" s="18" t="n">
        <f aca="false">IF(Q3239="","",ROUND((Q3239-H3239)*1440,0))</f>
        <v>302</v>
      </c>
      <c r="AI3239" s="19" t="n">
        <f aca="false">ROUND(IF(O3239="",Assumptions!$B$25-K3239,O3239-K3239)*24,1)</f>
        <v>2.7</v>
      </c>
      <c r="AJ3239" s="20" t="n">
        <f aca="false">ROUND(MAX(N(Y3239)/Assumptions!$C$5, N(Z3239)/Assumptions!$C$6, N(AA3239)/Assumptions!$C$7, N(AB3239)/Assumptions!$C$8, N(AC3239)/Assumptions!$C$9, N(AD3239)/Assumptions!$C$10, N(AE3239)/Assumptions!$C$11, N(AF3239)/Assumptions!$C$12, N(AG3239)/Assumptions!$C$13),3)</f>
        <v>1.533</v>
      </c>
      <c r="AK3239" s="0" t="str">
        <f aca="false">IF(OR(U3239="Pending",U3239="On Hold"),"Open GRN (awaiting)",IF(AJ3239&lt;=1,"Within SLA",IF(ROUND(N(Y3239)/Assumptions!$C$5,3)=AJ3239,"Gate Wait",IF(ROUND(N(Z3239)/Assumptions!$C$6,3)=AJ3239,"Dock Wait",IF(ROUND(N(AA3239)/Assumptions!$C$7,3)=AJ3239,"Unloading",IF(ROUND(N(AB3239)/Assumptions!$C$8,3)=AJ3239,"Unload-to-QC Wait",IF(ROUND(N(AC3239)/Assumptions!$C$9,3)=AJ3239,"QC",IF(ROUND(N(AD3239)/Assumptions!$C$10,3)=AJ3239,"QC-to-GRN Wait",IF(ROUND(N(AE3239)/Assumptions!$C$11,3)=AJ3239,"GRN Processing",IF(ROUND(N(AF3239)/Assumptions!$C$12,3)=AJ3239,"GRN-to-Putaway Wait",IF(ROUND(N(AG3239)/Assumptions!$C$13,3)=AJ3239,"Putaway","Within SLA")))))))))))</f>
        <v>Dock Wait</v>
      </c>
    </row>
    <row r="3240" customFormat="false" ht="15" hidden="false" customHeight="false" outlineLevel="0" collapsed="false">
      <c r="A3240" s="0" t="s">
        <v>9140</v>
      </c>
      <c r="B3240" s="0" t="s">
        <v>9141</v>
      </c>
      <c r="C3240" s="0" t="s">
        <v>142</v>
      </c>
      <c r="D3240" s="0" t="s">
        <v>147</v>
      </c>
      <c r="E3240" s="0" t="s">
        <v>8212</v>
      </c>
      <c r="F3240" s="0" t="s">
        <v>137</v>
      </c>
      <c r="G3240" s="0" t="s">
        <v>150</v>
      </c>
      <c r="H3240" s="17" t="n">
        <v>46282.1256944445</v>
      </c>
      <c r="I3240" s="17" t="n">
        <v>46282.1375</v>
      </c>
      <c r="J3240" s="17" t="n">
        <v>46282.1416666667</v>
      </c>
      <c r="K3240" s="17" t="n">
        <v>46282.1840277778</v>
      </c>
      <c r="L3240" s="17" t="n">
        <v>46282.2006944444</v>
      </c>
      <c r="M3240" s="17" t="n">
        <v>46282.2194444445</v>
      </c>
      <c r="N3240" s="17" t="n">
        <v>46282.2361111111</v>
      </c>
      <c r="O3240" s="17" t="n">
        <v>46282.2694444444</v>
      </c>
      <c r="P3240" s="17" t="n">
        <v>46282.2798611111</v>
      </c>
      <c r="Q3240" s="17" t="n">
        <v>46282.2951388889</v>
      </c>
      <c r="R3240" s="0" t="n">
        <v>289</v>
      </c>
      <c r="S3240" s="0" t="n">
        <v>0</v>
      </c>
      <c r="T3240" s="0" t="n">
        <v>0</v>
      </c>
      <c r="U3240" s="18" t="s">
        <v>130</v>
      </c>
      <c r="V3240" s="18" t="s">
        <v>139</v>
      </c>
      <c r="W3240" s="0" t="str">
        <f aca="false">IF(AND(X3240&gt;=6,X3240&lt;14),"A",IF(AND(X3240&gt;=14,X3240&lt;22),"B","C"))</f>
        <v>C</v>
      </c>
      <c r="X3240" s="18" t="n">
        <f aca="false">HOUR(H3240)</f>
        <v>3</v>
      </c>
      <c r="Y3240" s="18" t="n">
        <f aca="false">ROUND((I3240-H3240)*1440,0)</f>
        <v>17</v>
      </c>
      <c r="Z3240" s="18" t="n">
        <f aca="false">ROUND((J3240-I3240)*1440,0)</f>
        <v>6</v>
      </c>
      <c r="AA3240" s="18" t="n">
        <f aca="false">ROUND((K3240-J3240)*1440,0)</f>
        <v>61</v>
      </c>
      <c r="AB3240" s="18" t="n">
        <f aca="false">ROUND((L3240-K3240)*1440,0)</f>
        <v>24</v>
      </c>
      <c r="AC3240" s="18" t="n">
        <f aca="false">ROUND((M3240-L3240)*1440,0)</f>
        <v>27</v>
      </c>
      <c r="AD3240" s="18" t="n">
        <f aca="false">IF(N3240="","",ROUND((N3240-M3240)*1440,0))</f>
        <v>24</v>
      </c>
      <c r="AE3240" s="18" t="n">
        <f aca="false">IF(O3240="","",ROUND((O3240-N3240)*1440,0))</f>
        <v>48</v>
      </c>
      <c r="AF3240" s="18" t="n">
        <f aca="false">IF(P3240="","",ROUND((P3240-O3240)*1440,0))</f>
        <v>15</v>
      </c>
      <c r="AG3240" s="18" t="n">
        <f aca="false">IF(Q3240="","",ROUND((Q3240-P3240)*1440,0))</f>
        <v>22</v>
      </c>
      <c r="AH3240" s="18" t="n">
        <f aca="false">IF(Q3240="","",ROUND((Q3240-H3240)*1440,0))</f>
        <v>244</v>
      </c>
      <c r="AI3240" s="19" t="n">
        <f aca="false">ROUND(IF(O3240="",Assumptions!$B$25-K3240,O3240-K3240)*24,1)</f>
        <v>2.1</v>
      </c>
      <c r="AJ3240" s="20" t="n">
        <f aca="false">ROUND(MAX(N(Y3240)/Assumptions!$C$5, N(Z3240)/Assumptions!$C$6, N(AA3240)/Assumptions!$C$7, N(AB3240)/Assumptions!$C$8, N(AC3240)/Assumptions!$C$9, N(AD3240)/Assumptions!$C$10, N(AE3240)/Assumptions!$C$11, N(AF3240)/Assumptions!$C$12, N(AG3240)/Assumptions!$C$13),3)</f>
        <v>1.6</v>
      </c>
      <c r="AK3240" s="0" t="str">
        <f aca="false">IF(OR(U3240="Pending",U3240="On Hold"),"Open GRN (awaiting)",IF(AJ3240&lt;=1,"Within SLA",IF(ROUND(N(Y3240)/Assumptions!$C$5,3)=AJ3240,"Gate Wait",IF(ROUND(N(Z3240)/Assumptions!$C$6,3)=AJ3240,"Dock Wait",IF(ROUND(N(AA3240)/Assumptions!$C$7,3)=AJ3240,"Unloading",IF(ROUND(N(AB3240)/Assumptions!$C$8,3)=AJ3240,"Unload-to-QC Wait",IF(ROUND(N(AC3240)/Assumptions!$C$9,3)=AJ3240,"QC",IF(ROUND(N(AD3240)/Assumptions!$C$10,3)=AJ3240,"QC-to-GRN Wait",IF(ROUND(N(AE3240)/Assumptions!$C$11,3)=AJ3240,"GRN Processing",IF(ROUND(N(AF3240)/Assumptions!$C$12,3)=AJ3240,"GRN-to-Putaway Wait",IF(ROUND(N(AG3240)/Assumptions!$C$13,3)=AJ3240,"Putaway","Within SLA")))))))))))</f>
        <v>Unload-to-QC Wait</v>
      </c>
    </row>
    <row r="3241" customFormat="false" ht="15" hidden="false" customHeight="false" outlineLevel="0" collapsed="false">
      <c r="A3241" s="0" t="s">
        <v>9142</v>
      </c>
      <c r="B3241" s="0" t="s">
        <v>9143</v>
      </c>
      <c r="C3241" s="0" t="s">
        <v>126</v>
      </c>
      <c r="D3241" s="0" t="s">
        <v>119</v>
      </c>
      <c r="E3241" s="0" t="s">
        <v>5538</v>
      </c>
      <c r="F3241" s="0" t="s">
        <v>128</v>
      </c>
      <c r="G3241" s="0" t="s">
        <v>129</v>
      </c>
      <c r="H3241" s="17" t="n">
        <v>46282.1569444445</v>
      </c>
      <c r="I3241" s="17" t="n">
        <v>46282.1638888889</v>
      </c>
      <c r="J3241" s="17" t="n">
        <v>46282.1673611111</v>
      </c>
      <c r="K3241" s="17" t="n">
        <v>46282.2104166667</v>
      </c>
      <c r="L3241" s="17" t="n">
        <v>46282.2180555556</v>
      </c>
      <c r="M3241" s="17" t="n">
        <v>46282.2576388889</v>
      </c>
      <c r="N3241" s="17" t="n">
        <v>46282.3</v>
      </c>
      <c r="O3241" s="17" t="n">
        <v>46282.3354166667</v>
      </c>
      <c r="P3241" s="17" t="n">
        <v>46282.3458333333</v>
      </c>
      <c r="Q3241" s="17" t="n">
        <v>46282.3618055556</v>
      </c>
      <c r="R3241" s="0" t="n">
        <v>329</v>
      </c>
      <c r="S3241" s="0" t="n">
        <v>0</v>
      </c>
      <c r="T3241" s="0" t="n">
        <v>0</v>
      </c>
      <c r="U3241" s="18" t="s">
        <v>130</v>
      </c>
      <c r="V3241" s="18" t="s">
        <v>144</v>
      </c>
      <c r="W3241" s="0" t="str">
        <f aca="false">IF(AND(X3241&gt;=6,X3241&lt;14),"A",IF(AND(X3241&gt;=14,X3241&lt;22),"B","C"))</f>
        <v>C</v>
      </c>
      <c r="X3241" s="18" t="n">
        <f aca="false">HOUR(H3241)</f>
        <v>3</v>
      </c>
      <c r="Y3241" s="18" t="n">
        <f aca="false">ROUND((I3241-H3241)*1440,0)</f>
        <v>10</v>
      </c>
      <c r="Z3241" s="18" t="n">
        <f aca="false">ROUND((J3241-I3241)*1440,0)</f>
        <v>5</v>
      </c>
      <c r="AA3241" s="18" t="n">
        <f aca="false">ROUND((K3241-J3241)*1440,0)</f>
        <v>62</v>
      </c>
      <c r="AB3241" s="18" t="n">
        <f aca="false">ROUND((L3241-K3241)*1440,0)</f>
        <v>11</v>
      </c>
      <c r="AC3241" s="18" t="n">
        <f aca="false">ROUND((M3241-L3241)*1440,0)</f>
        <v>57</v>
      </c>
      <c r="AD3241" s="18" t="n">
        <f aca="false">IF(N3241="","",ROUND((N3241-M3241)*1440,0))</f>
        <v>61</v>
      </c>
      <c r="AE3241" s="18" t="n">
        <f aca="false">IF(O3241="","",ROUND((O3241-N3241)*1440,0))</f>
        <v>51</v>
      </c>
      <c r="AF3241" s="18" t="n">
        <f aca="false">IF(P3241="","",ROUND((P3241-O3241)*1440,0))</f>
        <v>15</v>
      </c>
      <c r="AG3241" s="18" t="n">
        <f aca="false">IF(Q3241="","",ROUND((Q3241-P3241)*1440,0))</f>
        <v>23</v>
      </c>
      <c r="AH3241" s="18" t="n">
        <f aca="false">IF(Q3241="","",ROUND((Q3241-H3241)*1440,0))</f>
        <v>295</v>
      </c>
      <c r="AI3241" s="19" t="n">
        <f aca="false">ROUND(IF(O3241="",Assumptions!$B$25-K3241,O3241-K3241)*24,1)</f>
        <v>3</v>
      </c>
      <c r="AJ3241" s="20" t="n">
        <f aca="false">ROUND(MAX(N(Y3241)/Assumptions!$C$5, N(Z3241)/Assumptions!$C$6, N(AA3241)/Assumptions!$C$7, N(AB3241)/Assumptions!$C$8, N(AC3241)/Assumptions!$C$9, N(AD3241)/Assumptions!$C$10, N(AE3241)/Assumptions!$C$11, N(AF3241)/Assumptions!$C$12, N(AG3241)/Assumptions!$C$13),3)</f>
        <v>2.033</v>
      </c>
      <c r="AK3241" s="0" t="str">
        <f aca="false">IF(OR(U3241="Pending",U3241="On Hold"),"Open GRN (awaiting)",IF(AJ3241&lt;=1,"Within SLA",IF(ROUND(N(Y3241)/Assumptions!$C$5,3)=AJ3241,"Gate Wait",IF(ROUND(N(Z3241)/Assumptions!$C$6,3)=AJ3241,"Dock Wait",IF(ROUND(N(AA3241)/Assumptions!$C$7,3)=AJ3241,"Unloading",IF(ROUND(N(AB3241)/Assumptions!$C$8,3)=AJ3241,"Unload-to-QC Wait",IF(ROUND(N(AC3241)/Assumptions!$C$9,3)=AJ3241,"QC",IF(ROUND(N(AD3241)/Assumptions!$C$10,3)=AJ3241,"QC-to-GRN Wait",IF(ROUND(N(AE3241)/Assumptions!$C$11,3)=AJ3241,"GRN Processing",IF(ROUND(N(AF3241)/Assumptions!$C$12,3)=AJ3241,"GRN-to-Putaway Wait",IF(ROUND(N(AG3241)/Assumptions!$C$13,3)=AJ3241,"Putaway","Within SLA")))))))))))</f>
        <v>QC-to-GRN Wait</v>
      </c>
    </row>
    <row r="3242" customFormat="false" ht="15" hidden="false" customHeight="false" outlineLevel="0" collapsed="false">
      <c r="A3242" s="0" t="s">
        <v>9144</v>
      </c>
      <c r="B3242" s="0" t="s">
        <v>9145</v>
      </c>
      <c r="C3242" s="0" t="s">
        <v>134</v>
      </c>
      <c r="D3242" s="0" t="s">
        <v>147</v>
      </c>
      <c r="E3242" s="0" t="s">
        <v>3583</v>
      </c>
      <c r="F3242" s="0" t="s">
        <v>137</v>
      </c>
      <c r="G3242" s="0" t="s">
        <v>167</v>
      </c>
      <c r="H3242" s="17" t="n">
        <v>46282.2736111111</v>
      </c>
      <c r="I3242" s="17" t="n">
        <v>46282.2868055556</v>
      </c>
      <c r="J3242" s="17" t="n">
        <v>46282.2895833333</v>
      </c>
      <c r="K3242" s="17" t="n">
        <v>46282.3166666667</v>
      </c>
      <c r="L3242" s="17" t="n">
        <v>46282.3465277778</v>
      </c>
      <c r="M3242" s="17" t="n">
        <v>46282.3569444444</v>
      </c>
      <c r="N3242" s="17" t="n">
        <v>46282.3770833333</v>
      </c>
      <c r="O3242" s="17" t="n">
        <v>46282.46875</v>
      </c>
      <c r="P3242" s="17" t="n">
        <v>46282.4756944445</v>
      </c>
      <c r="Q3242" s="17" t="n">
        <v>46282.4944444444</v>
      </c>
      <c r="R3242" s="0" t="n">
        <v>236</v>
      </c>
      <c r="S3242" s="0" t="n">
        <v>0</v>
      </c>
      <c r="T3242" s="0" t="n">
        <v>0</v>
      </c>
      <c r="U3242" s="18" t="s">
        <v>130</v>
      </c>
      <c r="V3242" s="18" t="s">
        <v>156</v>
      </c>
      <c r="W3242" s="0" t="str">
        <f aca="false">IF(AND(X3242&gt;=6,X3242&lt;14),"A",IF(AND(X3242&gt;=14,X3242&lt;22),"B","C"))</f>
        <v>A</v>
      </c>
      <c r="X3242" s="18" t="n">
        <f aca="false">HOUR(H3242)</f>
        <v>6</v>
      </c>
      <c r="Y3242" s="18" t="n">
        <f aca="false">ROUND((I3242-H3242)*1440,0)</f>
        <v>19</v>
      </c>
      <c r="Z3242" s="18" t="n">
        <f aca="false">ROUND((J3242-I3242)*1440,0)</f>
        <v>4</v>
      </c>
      <c r="AA3242" s="18" t="n">
        <f aca="false">ROUND((K3242-J3242)*1440,0)</f>
        <v>39</v>
      </c>
      <c r="AB3242" s="18" t="n">
        <f aca="false">ROUND((L3242-K3242)*1440,0)</f>
        <v>43</v>
      </c>
      <c r="AC3242" s="18" t="n">
        <f aca="false">ROUND((M3242-L3242)*1440,0)</f>
        <v>15</v>
      </c>
      <c r="AD3242" s="18" t="n">
        <f aca="false">IF(N3242="","",ROUND((N3242-M3242)*1440,0))</f>
        <v>29</v>
      </c>
      <c r="AE3242" s="18" t="n">
        <f aca="false">IF(O3242="","",ROUND((O3242-N3242)*1440,0))</f>
        <v>132</v>
      </c>
      <c r="AF3242" s="18" t="n">
        <f aca="false">IF(P3242="","",ROUND((P3242-O3242)*1440,0))</f>
        <v>10</v>
      </c>
      <c r="AG3242" s="18" t="n">
        <f aca="false">IF(Q3242="","",ROUND((Q3242-P3242)*1440,0))</f>
        <v>27</v>
      </c>
      <c r="AH3242" s="18" t="n">
        <f aca="false">IF(Q3242="","",ROUND((Q3242-H3242)*1440,0))</f>
        <v>318</v>
      </c>
      <c r="AI3242" s="19" t="n">
        <f aca="false">ROUND(IF(O3242="",Assumptions!$B$25-K3242,O3242-K3242)*24,1)</f>
        <v>3.7</v>
      </c>
      <c r="AJ3242" s="20" t="n">
        <f aca="false">ROUND(MAX(N(Y3242)/Assumptions!$C$5, N(Z3242)/Assumptions!$C$6, N(AA3242)/Assumptions!$C$7, N(AB3242)/Assumptions!$C$8, N(AC3242)/Assumptions!$C$9, N(AD3242)/Assumptions!$C$10, N(AE3242)/Assumptions!$C$11, N(AF3242)/Assumptions!$C$12, N(AG3242)/Assumptions!$C$13),3)</f>
        <v>2.933</v>
      </c>
      <c r="AK3242" s="0" t="str">
        <f aca="false">IF(OR(U3242="Pending",U3242="On Hold"),"Open GRN (awaiting)",IF(AJ3242&lt;=1,"Within SLA",IF(ROUND(N(Y3242)/Assumptions!$C$5,3)=AJ3242,"Gate Wait",IF(ROUND(N(Z3242)/Assumptions!$C$6,3)=AJ3242,"Dock Wait",IF(ROUND(N(AA3242)/Assumptions!$C$7,3)=AJ3242,"Unloading",IF(ROUND(N(AB3242)/Assumptions!$C$8,3)=AJ3242,"Unload-to-QC Wait",IF(ROUND(N(AC3242)/Assumptions!$C$9,3)=AJ3242,"QC",IF(ROUND(N(AD3242)/Assumptions!$C$10,3)=AJ3242,"QC-to-GRN Wait",IF(ROUND(N(AE3242)/Assumptions!$C$11,3)=AJ3242,"GRN Processing",IF(ROUND(N(AF3242)/Assumptions!$C$12,3)=AJ3242,"GRN-to-Putaway Wait",IF(ROUND(N(AG3242)/Assumptions!$C$13,3)=AJ3242,"Putaway","Within SLA")))))))))))</f>
        <v>GRN Processing</v>
      </c>
    </row>
    <row r="3243" customFormat="false" ht="15" hidden="false" customHeight="false" outlineLevel="0" collapsed="false">
      <c r="A3243" s="0" t="s">
        <v>9146</v>
      </c>
      <c r="B3243" s="0" t="s">
        <v>9147</v>
      </c>
      <c r="C3243" s="0" t="s">
        <v>218</v>
      </c>
      <c r="D3243" s="0" t="s">
        <v>135</v>
      </c>
      <c r="E3243" s="0" t="s">
        <v>9148</v>
      </c>
      <c r="F3243" s="0" t="s">
        <v>137</v>
      </c>
      <c r="G3243" s="0" t="s">
        <v>138</v>
      </c>
      <c r="H3243" s="17" t="n">
        <v>46282.2784722222</v>
      </c>
      <c r="I3243" s="17" t="n">
        <v>46282.30625</v>
      </c>
      <c r="J3243" s="17" t="n">
        <v>46282.3173611111</v>
      </c>
      <c r="K3243" s="17" t="n">
        <v>46282.3652777778</v>
      </c>
      <c r="L3243" s="17" t="n">
        <v>46282.36875</v>
      </c>
      <c r="M3243" s="17" t="n">
        <v>46282.3944444444</v>
      </c>
      <c r="N3243" s="17" t="n">
        <v>46282.4479166667</v>
      </c>
      <c r="O3243" s="17" t="n">
        <v>46282.5256944444</v>
      </c>
      <c r="P3243" s="17" t="n">
        <v>46282.5409722222</v>
      </c>
      <c r="Q3243" s="17" t="n">
        <v>46282.58125</v>
      </c>
      <c r="R3243" s="0" t="n">
        <v>694</v>
      </c>
      <c r="S3243" s="0" t="n">
        <v>0</v>
      </c>
      <c r="T3243" s="0" t="n">
        <v>0</v>
      </c>
      <c r="U3243" s="18" t="s">
        <v>130</v>
      </c>
      <c r="V3243" s="18" t="s">
        <v>144</v>
      </c>
      <c r="W3243" s="0" t="str">
        <f aca="false">IF(AND(X3243&gt;=6,X3243&lt;14),"A",IF(AND(X3243&gt;=14,X3243&lt;22),"B","C"))</f>
        <v>A</v>
      </c>
      <c r="X3243" s="18" t="n">
        <f aca="false">HOUR(H3243)</f>
        <v>6</v>
      </c>
      <c r="Y3243" s="18" t="n">
        <f aca="false">ROUND((I3243-H3243)*1440,0)</f>
        <v>40</v>
      </c>
      <c r="Z3243" s="18" t="n">
        <f aca="false">ROUND((J3243-I3243)*1440,0)</f>
        <v>16</v>
      </c>
      <c r="AA3243" s="18" t="n">
        <f aca="false">ROUND((K3243-J3243)*1440,0)</f>
        <v>69</v>
      </c>
      <c r="AB3243" s="18" t="n">
        <f aca="false">ROUND((L3243-K3243)*1440,0)</f>
        <v>5</v>
      </c>
      <c r="AC3243" s="18" t="n">
        <f aca="false">ROUND((M3243-L3243)*1440,0)</f>
        <v>37</v>
      </c>
      <c r="AD3243" s="18" t="n">
        <f aca="false">IF(N3243="","",ROUND((N3243-M3243)*1440,0))</f>
        <v>77</v>
      </c>
      <c r="AE3243" s="18" t="n">
        <f aca="false">IF(O3243="","",ROUND((O3243-N3243)*1440,0))</f>
        <v>112</v>
      </c>
      <c r="AF3243" s="18" t="n">
        <f aca="false">IF(P3243="","",ROUND((P3243-O3243)*1440,0))</f>
        <v>22</v>
      </c>
      <c r="AG3243" s="18" t="n">
        <f aca="false">IF(Q3243="","",ROUND((Q3243-P3243)*1440,0))</f>
        <v>58</v>
      </c>
      <c r="AH3243" s="18" t="n">
        <f aca="false">IF(Q3243="","",ROUND((Q3243-H3243)*1440,0))</f>
        <v>436</v>
      </c>
      <c r="AI3243" s="19" t="n">
        <f aca="false">ROUND(IF(O3243="",Assumptions!$B$25-K3243,O3243-K3243)*24,1)</f>
        <v>3.9</v>
      </c>
      <c r="AJ3243" s="20" t="n">
        <f aca="false">ROUND(MAX(N(Y3243)/Assumptions!$C$5, N(Z3243)/Assumptions!$C$6, N(AA3243)/Assumptions!$C$7, N(AB3243)/Assumptions!$C$8, N(AC3243)/Assumptions!$C$9, N(AD3243)/Assumptions!$C$10, N(AE3243)/Assumptions!$C$11, N(AF3243)/Assumptions!$C$12, N(AG3243)/Assumptions!$C$13),3)</f>
        <v>2.567</v>
      </c>
      <c r="AK3243" s="0" t="str">
        <f aca="false">IF(OR(U3243="Pending",U3243="On Hold"),"Open GRN (awaiting)",IF(AJ3243&lt;=1,"Within SLA",IF(ROUND(N(Y3243)/Assumptions!$C$5,3)=AJ3243,"Gate Wait",IF(ROUND(N(Z3243)/Assumptions!$C$6,3)=AJ3243,"Dock Wait",IF(ROUND(N(AA3243)/Assumptions!$C$7,3)=AJ3243,"Unloading",IF(ROUND(N(AB3243)/Assumptions!$C$8,3)=AJ3243,"Unload-to-QC Wait",IF(ROUND(N(AC3243)/Assumptions!$C$9,3)=AJ3243,"QC",IF(ROUND(N(AD3243)/Assumptions!$C$10,3)=AJ3243,"QC-to-GRN Wait",IF(ROUND(N(AE3243)/Assumptions!$C$11,3)=AJ3243,"GRN Processing",IF(ROUND(N(AF3243)/Assumptions!$C$12,3)=AJ3243,"GRN-to-Putaway Wait",IF(ROUND(N(AG3243)/Assumptions!$C$13,3)=AJ3243,"Putaway","Within SLA")))))))))))</f>
        <v>QC-to-GRN Wait</v>
      </c>
    </row>
    <row r="3244" customFormat="false" ht="15" hidden="false" customHeight="false" outlineLevel="0" collapsed="false">
      <c r="A3244" s="0" t="s">
        <v>9149</v>
      </c>
      <c r="B3244" s="0" t="s">
        <v>9150</v>
      </c>
      <c r="C3244" s="0" t="s">
        <v>118</v>
      </c>
      <c r="D3244" s="0" t="s">
        <v>135</v>
      </c>
      <c r="E3244" s="0" t="s">
        <v>8276</v>
      </c>
      <c r="F3244" s="0" t="s">
        <v>121</v>
      </c>
      <c r="G3244" s="0" t="s">
        <v>178</v>
      </c>
      <c r="H3244" s="17" t="n">
        <v>46282.2888888889</v>
      </c>
      <c r="I3244" s="17" t="n">
        <v>46282.3027777778</v>
      </c>
      <c r="J3244" s="17" t="n">
        <v>46282.3097222222</v>
      </c>
      <c r="K3244" s="17" t="n">
        <v>46282.35</v>
      </c>
      <c r="L3244" s="17" t="n">
        <v>46282.3708333333</v>
      </c>
      <c r="M3244" s="17" t="n">
        <v>46282.39375</v>
      </c>
      <c r="N3244" s="17" t="n">
        <v>46282.4458333333</v>
      </c>
      <c r="O3244" s="17" t="n">
        <v>46282.4930555556</v>
      </c>
      <c r="P3244" s="17" t="n">
        <v>46282.5020833333</v>
      </c>
      <c r="Q3244" s="17" t="n">
        <v>46282.5097222222</v>
      </c>
      <c r="R3244" s="0" t="n">
        <v>433</v>
      </c>
      <c r="S3244" s="0" t="n">
        <v>0</v>
      </c>
      <c r="T3244" s="0" t="n">
        <v>0</v>
      </c>
      <c r="U3244" s="18" t="s">
        <v>130</v>
      </c>
      <c r="V3244" s="18" t="s">
        <v>144</v>
      </c>
      <c r="W3244" s="0" t="str">
        <f aca="false">IF(AND(X3244&gt;=6,X3244&lt;14),"A",IF(AND(X3244&gt;=14,X3244&lt;22),"B","C"))</f>
        <v>A</v>
      </c>
      <c r="X3244" s="18" t="n">
        <f aca="false">HOUR(H3244)</f>
        <v>6</v>
      </c>
      <c r="Y3244" s="18" t="n">
        <f aca="false">ROUND((I3244-H3244)*1440,0)</f>
        <v>20</v>
      </c>
      <c r="Z3244" s="18" t="n">
        <f aca="false">ROUND((J3244-I3244)*1440,0)</f>
        <v>10</v>
      </c>
      <c r="AA3244" s="18" t="n">
        <f aca="false">ROUND((K3244-J3244)*1440,0)</f>
        <v>58</v>
      </c>
      <c r="AB3244" s="18" t="n">
        <f aca="false">ROUND((L3244-K3244)*1440,0)</f>
        <v>30</v>
      </c>
      <c r="AC3244" s="18" t="n">
        <f aca="false">ROUND((M3244-L3244)*1440,0)</f>
        <v>33</v>
      </c>
      <c r="AD3244" s="18" t="n">
        <f aca="false">IF(N3244="","",ROUND((N3244-M3244)*1440,0))</f>
        <v>75</v>
      </c>
      <c r="AE3244" s="18" t="n">
        <f aca="false">IF(O3244="","",ROUND((O3244-N3244)*1440,0))</f>
        <v>68</v>
      </c>
      <c r="AF3244" s="18" t="n">
        <f aca="false">IF(P3244="","",ROUND((P3244-O3244)*1440,0))</f>
        <v>13</v>
      </c>
      <c r="AG3244" s="18" t="n">
        <f aca="false">IF(Q3244="","",ROUND((Q3244-P3244)*1440,0))</f>
        <v>11</v>
      </c>
      <c r="AH3244" s="18" t="n">
        <f aca="false">IF(Q3244="","",ROUND((Q3244-H3244)*1440,0))</f>
        <v>318</v>
      </c>
      <c r="AI3244" s="19" t="n">
        <f aca="false">ROUND(IF(O3244="",Assumptions!$B$25-K3244,O3244-K3244)*24,1)</f>
        <v>3.4</v>
      </c>
      <c r="AJ3244" s="20" t="n">
        <f aca="false">ROUND(MAX(N(Y3244)/Assumptions!$C$5, N(Z3244)/Assumptions!$C$6, N(AA3244)/Assumptions!$C$7, N(AB3244)/Assumptions!$C$8, N(AC3244)/Assumptions!$C$9, N(AD3244)/Assumptions!$C$10, N(AE3244)/Assumptions!$C$11, N(AF3244)/Assumptions!$C$12, N(AG3244)/Assumptions!$C$13),3)</f>
        <v>2.5</v>
      </c>
      <c r="AK3244" s="0" t="str">
        <f aca="false">IF(OR(U3244="Pending",U3244="On Hold"),"Open GRN (awaiting)",IF(AJ3244&lt;=1,"Within SLA",IF(ROUND(N(Y3244)/Assumptions!$C$5,3)=AJ3244,"Gate Wait",IF(ROUND(N(Z3244)/Assumptions!$C$6,3)=AJ3244,"Dock Wait",IF(ROUND(N(AA3244)/Assumptions!$C$7,3)=AJ3244,"Unloading",IF(ROUND(N(AB3244)/Assumptions!$C$8,3)=AJ3244,"Unload-to-QC Wait",IF(ROUND(N(AC3244)/Assumptions!$C$9,3)=AJ3244,"QC",IF(ROUND(N(AD3244)/Assumptions!$C$10,3)=AJ3244,"QC-to-GRN Wait",IF(ROUND(N(AE3244)/Assumptions!$C$11,3)=AJ3244,"GRN Processing",IF(ROUND(N(AF3244)/Assumptions!$C$12,3)=AJ3244,"GRN-to-Putaway Wait",IF(ROUND(N(AG3244)/Assumptions!$C$13,3)=AJ3244,"Putaway","Within SLA")))))))))))</f>
        <v>QC-to-GRN Wait</v>
      </c>
    </row>
    <row r="3245" customFormat="false" ht="15" hidden="false" customHeight="false" outlineLevel="0" collapsed="false">
      <c r="A3245" s="0" t="s">
        <v>9151</v>
      </c>
      <c r="B3245" s="0" t="s">
        <v>9152</v>
      </c>
      <c r="C3245" s="0" t="s">
        <v>170</v>
      </c>
      <c r="D3245" s="0" t="s">
        <v>147</v>
      </c>
      <c r="E3245" s="0" t="s">
        <v>3149</v>
      </c>
      <c r="F3245" s="0" t="s">
        <v>121</v>
      </c>
      <c r="G3245" s="0" t="s">
        <v>167</v>
      </c>
      <c r="H3245" s="17" t="n">
        <v>46282.3048611111</v>
      </c>
      <c r="I3245" s="17" t="n">
        <v>46282.3291666667</v>
      </c>
      <c r="J3245" s="17" t="n">
        <v>46282.3333333333</v>
      </c>
      <c r="K3245" s="17" t="n">
        <v>46282.3506944445</v>
      </c>
      <c r="L3245" s="17" t="n">
        <v>46282.3590277778</v>
      </c>
      <c r="M3245" s="17" t="n">
        <v>46282.3784722222</v>
      </c>
      <c r="N3245" s="17" t="n">
        <v>46282.4055555556</v>
      </c>
      <c r="O3245" s="17" t="n">
        <v>46282.4333333333</v>
      </c>
      <c r="P3245" s="17" t="n">
        <v>46282.4673611111</v>
      </c>
      <c r="Q3245" s="17" t="n">
        <v>46282.4819444444</v>
      </c>
      <c r="R3245" s="0" t="n">
        <v>104</v>
      </c>
      <c r="S3245" s="0" t="n">
        <v>0</v>
      </c>
      <c r="T3245" s="0" t="n">
        <v>0</v>
      </c>
      <c r="U3245" s="18" t="s">
        <v>130</v>
      </c>
      <c r="V3245" s="18" t="s">
        <v>139</v>
      </c>
      <c r="W3245" s="0" t="str">
        <f aca="false">IF(AND(X3245&gt;=6,X3245&lt;14),"A",IF(AND(X3245&gt;=14,X3245&lt;22),"B","C"))</f>
        <v>A</v>
      </c>
      <c r="X3245" s="18" t="n">
        <f aca="false">HOUR(H3245)</f>
        <v>7</v>
      </c>
      <c r="Y3245" s="18" t="n">
        <f aca="false">ROUND((I3245-H3245)*1440,0)</f>
        <v>35</v>
      </c>
      <c r="Z3245" s="18" t="n">
        <f aca="false">ROUND((J3245-I3245)*1440,0)</f>
        <v>6</v>
      </c>
      <c r="AA3245" s="18" t="n">
        <f aca="false">ROUND((K3245-J3245)*1440,0)</f>
        <v>25</v>
      </c>
      <c r="AB3245" s="18" t="n">
        <f aca="false">ROUND((L3245-K3245)*1440,0)</f>
        <v>12</v>
      </c>
      <c r="AC3245" s="18" t="n">
        <f aca="false">ROUND((M3245-L3245)*1440,0)</f>
        <v>28</v>
      </c>
      <c r="AD3245" s="18" t="n">
        <f aca="false">IF(N3245="","",ROUND((N3245-M3245)*1440,0))</f>
        <v>39</v>
      </c>
      <c r="AE3245" s="18" t="n">
        <f aca="false">IF(O3245="","",ROUND((O3245-N3245)*1440,0))</f>
        <v>40</v>
      </c>
      <c r="AF3245" s="18" t="n">
        <f aca="false">IF(P3245="","",ROUND((P3245-O3245)*1440,0))</f>
        <v>49</v>
      </c>
      <c r="AG3245" s="18" t="n">
        <f aca="false">IF(Q3245="","",ROUND((Q3245-P3245)*1440,0))</f>
        <v>21</v>
      </c>
      <c r="AH3245" s="18" t="n">
        <f aca="false">IF(Q3245="","",ROUND((Q3245-H3245)*1440,0))</f>
        <v>255</v>
      </c>
      <c r="AI3245" s="19" t="n">
        <f aca="false">ROUND(IF(O3245="",Assumptions!$B$25-K3245,O3245-K3245)*24,1)</f>
        <v>2</v>
      </c>
      <c r="AJ3245" s="20" t="n">
        <f aca="false">ROUND(MAX(N(Y3245)/Assumptions!$C$5, N(Z3245)/Assumptions!$C$6, N(AA3245)/Assumptions!$C$7, N(AB3245)/Assumptions!$C$8, N(AC3245)/Assumptions!$C$9, N(AD3245)/Assumptions!$C$10, N(AE3245)/Assumptions!$C$11, N(AF3245)/Assumptions!$C$12, N(AG3245)/Assumptions!$C$13),3)</f>
        <v>2.45</v>
      </c>
      <c r="AK3245" s="0" t="str">
        <f aca="false">IF(OR(U3245="Pending",U3245="On Hold"),"Open GRN (awaiting)",IF(AJ3245&lt;=1,"Within SLA",IF(ROUND(N(Y3245)/Assumptions!$C$5,3)=AJ3245,"Gate Wait",IF(ROUND(N(Z3245)/Assumptions!$C$6,3)=AJ3245,"Dock Wait",IF(ROUND(N(AA3245)/Assumptions!$C$7,3)=AJ3245,"Unloading",IF(ROUND(N(AB3245)/Assumptions!$C$8,3)=AJ3245,"Unload-to-QC Wait",IF(ROUND(N(AC3245)/Assumptions!$C$9,3)=AJ3245,"QC",IF(ROUND(N(AD3245)/Assumptions!$C$10,3)=AJ3245,"QC-to-GRN Wait",IF(ROUND(N(AE3245)/Assumptions!$C$11,3)=AJ3245,"GRN Processing",IF(ROUND(N(AF3245)/Assumptions!$C$12,3)=AJ3245,"GRN-to-Putaway Wait",IF(ROUND(N(AG3245)/Assumptions!$C$13,3)=AJ3245,"Putaway","Within SLA")))))))))))</f>
        <v>GRN-to-Putaway Wait</v>
      </c>
    </row>
    <row r="3246" customFormat="false" ht="15" hidden="false" customHeight="false" outlineLevel="0" collapsed="false">
      <c r="A3246" s="0" t="s">
        <v>9153</v>
      </c>
      <c r="B3246" s="0" t="s">
        <v>9154</v>
      </c>
      <c r="C3246" s="0" t="s">
        <v>175</v>
      </c>
      <c r="D3246" s="0" t="s">
        <v>147</v>
      </c>
      <c r="E3246" s="0" t="s">
        <v>9155</v>
      </c>
      <c r="F3246" s="0" t="s">
        <v>177</v>
      </c>
      <c r="G3246" s="0" t="s">
        <v>167</v>
      </c>
      <c r="H3246" s="17" t="n">
        <v>46282.3381944444</v>
      </c>
      <c r="I3246" s="17" t="n">
        <v>46282.3520833333</v>
      </c>
      <c r="J3246" s="17" t="n">
        <v>46282.3576388889</v>
      </c>
      <c r="K3246" s="17" t="n">
        <v>46282.3694444444</v>
      </c>
      <c r="L3246" s="17" t="n">
        <v>46282.3909722222</v>
      </c>
      <c r="M3246" s="17" t="n">
        <v>46282.4173611111</v>
      </c>
      <c r="N3246" s="17" t="n">
        <v>46282.5291666667</v>
      </c>
      <c r="O3246" s="17" t="n">
        <v>46282.5527777778</v>
      </c>
      <c r="P3246" s="17" t="n">
        <v>46282.5611111111</v>
      </c>
      <c r="Q3246" s="17" t="n">
        <v>46282.59375</v>
      </c>
      <c r="R3246" s="0" t="n">
        <v>135</v>
      </c>
      <c r="S3246" s="0" t="n">
        <v>0</v>
      </c>
      <c r="T3246" s="0" t="n">
        <v>0</v>
      </c>
      <c r="U3246" s="18" t="s">
        <v>130</v>
      </c>
      <c r="V3246" s="18" t="s">
        <v>144</v>
      </c>
      <c r="W3246" s="0" t="str">
        <f aca="false">IF(AND(X3246&gt;=6,X3246&lt;14),"A",IF(AND(X3246&gt;=14,X3246&lt;22),"B","C"))</f>
        <v>A</v>
      </c>
      <c r="X3246" s="18" t="n">
        <f aca="false">HOUR(H3246)</f>
        <v>8</v>
      </c>
      <c r="Y3246" s="18" t="n">
        <f aca="false">ROUND((I3246-H3246)*1440,0)</f>
        <v>20</v>
      </c>
      <c r="Z3246" s="18" t="n">
        <f aca="false">ROUND((J3246-I3246)*1440,0)</f>
        <v>8</v>
      </c>
      <c r="AA3246" s="18" t="n">
        <f aca="false">ROUND((K3246-J3246)*1440,0)</f>
        <v>17</v>
      </c>
      <c r="AB3246" s="18" t="n">
        <f aca="false">ROUND((L3246-K3246)*1440,0)</f>
        <v>31</v>
      </c>
      <c r="AC3246" s="18" t="n">
        <f aca="false">ROUND((M3246-L3246)*1440,0)</f>
        <v>38</v>
      </c>
      <c r="AD3246" s="18" t="n">
        <f aca="false">IF(N3246="","",ROUND((N3246-M3246)*1440,0))</f>
        <v>161</v>
      </c>
      <c r="AE3246" s="18" t="n">
        <f aca="false">IF(O3246="","",ROUND((O3246-N3246)*1440,0))</f>
        <v>34</v>
      </c>
      <c r="AF3246" s="18" t="n">
        <f aca="false">IF(P3246="","",ROUND((P3246-O3246)*1440,0))</f>
        <v>12</v>
      </c>
      <c r="AG3246" s="18" t="n">
        <f aca="false">IF(Q3246="","",ROUND((Q3246-P3246)*1440,0))</f>
        <v>47</v>
      </c>
      <c r="AH3246" s="18" t="n">
        <f aca="false">IF(Q3246="","",ROUND((Q3246-H3246)*1440,0))</f>
        <v>368</v>
      </c>
      <c r="AI3246" s="19" t="n">
        <f aca="false">ROUND(IF(O3246="",Assumptions!$B$25-K3246,O3246-K3246)*24,1)</f>
        <v>4.4</v>
      </c>
      <c r="AJ3246" s="20" t="n">
        <f aca="false">ROUND(MAX(N(Y3246)/Assumptions!$C$5, N(Z3246)/Assumptions!$C$6, N(AA3246)/Assumptions!$C$7, N(AB3246)/Assumptions!$C$8, N(AC3246)/Assumptions!$C$9, N(AD3246)/Assumptions!$C$10, N(AE3246)/Assumptions!$C$11, N(AF3246)/Assumptions!$C$12, N(AG3246)/Assumptions!$C$13),3)</f>
        <v>5.367</v>
      </c>
      <c r="AK3246" s="0" t="str">
        <f aca="false">IF(OR(U3246="Pending",U3246="On Hold"),"Open GRN (awaiting)",IF(AJ3246&lt;=1,"Within SLA",IF(ROUND(N(Y3246)/Assumptions!$C$5,3)=AJ3246,"Gate Wait",IF(ROUND(N(Z3246)/Assumptions!$C$6,3)=AJ3246,"Dock Wait",IF(ROUND(N(AA3246)/Assumptions!$C$7,3)=AJ3246,"Unloading",IF(ROUND(N(AB3246)/Assumptions!$C$8,3)=AJ3246,"Unload-to-QC Wait",IF(ROUND(N(AC3246)/Assumptions!$C$9,3)=AJ3246,"QC",IF(ROUND(N(AD3246)/Assumptions!$C$10,3)=AJ3246,"QC-to-GRN Wait",IF(ROUND(N(AE3246)/Assumptions!$C$11,3)=AJ3246,"GRN Processing",IF(ROUND(N(AF3246)/Assumptions!$C$12,3)=AJ3246,"GRN-to-Putaway Wait",IF(ROUND(N(AG3246)/Assumptions!$C$13,3)=AJ3246,"Putaway","Within SLA")))))))))))</f>
        <v>QC-to-GRN Wait</v>
      </c>
    </row>
    <row r="3247" customFormat="false" ht="15" hidden="false" customHeight="false" outlineLevel="0" collapsed="false">
      <c r="A3247" s="0" t="s">
        <v>9156</v>
      </c>
      <c r="B3247" s="0" t="s">
        <v>9157</v>
      </c>
      <c r="C3247" s="0" t="s">
        <v>252</v>
      </c>
      <c r="D3247" s="0" t="s">
        <v>119</v>
      </c>
      <c r="E3247" s="0" t="s">
        <v>7406</v>
      </c>
      <c r="F3247" s="0" t="s">
        <v>155</v>
      </c>
      <c r="G3247" s="0" t="s">
        <v>122</v>
      </c>
      <c r="H3247" s="17" t="n">
        <v>46282.3451388889</v>
      </c>
      <c r="I3247" s="17" t="n">
        <v>46282.3784722222</v>
      </c>
      <c r="J3247" s="17" t="n">
        <v>46282.3923611111</v>
      </c>
      <c r="K3247" s="17" t="n">
        <v>46282.4208333333</v>
      </c>
      <c r="L3247" s="17" t="n">
        <v>46282.4298611111</v>
      </c>
      <c r="M3247" s="17" t="n">
        <v>46282.4375</v>
      </c>
      <c r="N3247" s="17" t="n">
        <v>46282.6333333333</v>
      </c>
      <c r="O3247" s="17" t="n">
        <v>46282.6486111111</v>
      </c>
      <c r="P3247" s="17" t="n">
        <v>46282.65625</v>
      </c>
      <c r="Q3247" s="17" t="n">
        <v>46282.6847222222</v>
      </c>
      <c r="R3247" s="0" t="n">
        <v>257</v>
      </c>
      <c r="S3247" s="0" t="n">
        <v>0</v>
      </c>
      <c r="T3247" s="0" t="n">
        <v>0</v>
      </c>
      <c r="U3247" s="18" t="s">
        <v>130</v>
      </c>
      <c r="V3247" s="18" t="s">
        <v>131</v>
      </c>
      <c r="W3247" s="0" t="str">
        <f aca="false">IF(AND(X3247&gt;=6,X3247&lt;14),"A",IF(AND(X3247&gt;=14,X3247&lt;22),"B","C"))</f>
        <v>A</v>
      </c>
      <c r="X3247" s="18" t="n">
        <f aca="false">HOUR(H3247)</f>
        <v>8</v>
      </c>
      <c r="Y3247" s="18" t="n">
        <f aca="false">ROUND((I3247-H3247)*1440,0)</f>
        <v>48</v>
      </c>
      <c r="Z3247" s="18" t="n">
        <f aca="false">ROUND((J3247-I3247)*1440,0)</f>
        <v>20</v>
      </c>
      <c r="AA3247" s="18" t="n">
        <f aca="false">ROUND((K3247-J3247)*1440,0)</f>
        <v>41</v>
      </c>
      <c r="AB3247" s="18" t="n">
        <f aca="false">ROUND((L3247-K3247)*1440,0)</f>
        <v>13</v>
      </c>
      <c r="AC3247" s="18" t="n">
        <f aca="false">ROUND((M3247-L3247)*1440,0)</f>
        <v>11</v>
      </c>
      <c r="AD3247" s="18" t="n">
        <f aca="false">IF(N3247="","",ROUND((N3247-M3247)*1440,0))</f>
        <v>282</v>
      </c>
      <c r="AE3247" s="18" t="n">
        <f aca="false">IF(O3247="","",ROUND((O3247-N3247)*1440,0))</f>
        <v>22</v>
      </c>
      <c r="AF3247" s="18" t="n">
        <f aca="false">IF(P3247="","",ROUND((P3247-O3247)*1440,0))</f>
        <v>11</v>
      </c>
      <c r="AG3247" s="18" t="n">
        <f aca="false">IF(Q3247="","",ROUND((Q3247-P3247)*1440,0))</f>
        <v>41</v>
      </c>
      <c r="AH3247" s="18" t="n">
        <f aca="false">IF(Q3247="","",ROUND((Q3247-H3247)*1440,0))</f>
        <v>489</v>
      </c>
      <c r="AI3247" s="19" t="n">
        <f aca="false">ROUND(IF(O3247="",Assumptions!$B$25-K3247,O3247-K3247)*24,1)</f>
        <v>5.5</v>
      </c>
      <c r="AJ3247" s="20" t="n">
        <f aca="false">ROUND(MAX(N(Y3247)/Assumptions!$C$5, N(Z3247)/Assumptions!$C$6, N(AA3247)/Assumptions!$C$7, N(AB3247)/Assumptions!$C$8, N(AC3247)/Assumptions!$C$9, N(AD3247)/Assumptions!$C$10, N(AE3247)/Assumptions!$C$11, N(AF3247)/Assumptions!$C$12, N(AG3247)/Assumptions!$C$13),3)</f>
        <v>9.4</v>
      </c>
      <c r="AK3247" s="0" t="str">
        <f aca="false">IF(OR(U3247="Pending",U3247="On Hold"),"Open GRN (awaiting)",IF(AJ3247&lt;=1,"Within SLA",IF(ROUND(N(Y3247)/Assumptions!$C$5,3)=AJ3247,"Gate Wait",IF(ROUND(N(Z3247)/Assumptions!$C$6,3)=AJ3247,"Dock Wait",IF(ROUND(N(AA3247)/Assumptions!$C$7,3)=AJ3247,"Unloading",IF(ROUND(N(AB3247)/Assumptions!$C$8,3)=AJ3247,"Unload-to-QC Wait",IF(ROUND(N(AC3247)/Assumptions!$C$9,3)=AJ3247,"QC",IF(ROUND(N(AD3247)/Assumptions!$C$10,3)=AJ3247,"QC-to-GRN Wait",IF(ROUND(N(AE3247)/Assumptions!$C$11,3)=AJ3247,"GRN Processing",IF(ROUND(N(AF3247)/Assumptions!$C$12,3)=AJ3247,"GRN-to-Putaway Wait",IF(ROUND(N(AG3247)/Assumptions!$C$13,3)=AJ3247,"Putaway","Within SLA")))))))))))</f>
        <v>QC-to-GRN Wait</v>
      </c>
    </row>
    <row r="3248" customFormat="false" ht="15" hidden="false" customHeight="false" outlineLevel="0" collapsed="false">
      <c r="A3248" s="0" t="s">
        <v>9158</v>
      </c>
      <c r="B3248" s="0" t="s">
        <v>9159</v>
      </c>
      <c r="C3248" s="0" t="s">
        <v>142</v>
      </c>
      <c r="D3248" s="0" t="s">
        <v>147</v>
      </c>
      <c r="E3248" s="0" t="s">
        <v>6682</v>
      </c>
      <c r="F3248" s="0" t="s">
        <v>137</v>
      </c>
      <c r="G3248" s="0" t="s">
        <v>167</v>
      </c>
      <c r="H3248" s="17" t="n">
        <v>46282.3465277778</v>
      </c>
      <c r="I3248" s="17" t="n">
        <v>46282.3902777778</v>
      </c>
      <c r="J3248" s="17" t="n">
        <v>46282.3972222222</v>
      </c>
      <c r="K3248" s="17" t="n">
        <v>46282.4319444444</v>
      </c>
      <c r="L3248" s="17" t="n">
        <v>46282.4388888889</v>
      </c>
      <c r="M3248" s="17" t="n">
        <v>46282.45625</v>
      </c>
      <c r="N3248" s="17" t="n">
        <v>46282.4909722222</v>
      </c>
      <c r="O3248" s="17" t="n">
        <v>46282.5048611111</v>
      </c>
      <c r="P3248" s="17" t="n">
        <v>46282.5125</v>
      </c>
      <c r="Q3248" s="17" t="n">
        <v>46282.5298611111</v>
      </c>
      <c r="R3248" s="0" t="n">
        <v>517</v>
      </c>
      <c r="S3248" s="0" t="n">
        <v>0</v>
      </c>
      <c r="T3248" s="0" t="n">
        <v>0</v>
      </c>
      <c r="U3248" s="18" t="s">
        <v>130</v>
      </c>
      <c r="V3248" s="18" t="s">
        <v>139</v>
      </c>
      <c r="W3248" s="0" t="str">
        <f aca="false">IF(AND(X3248&gt;=6,X3248&lt;14),"A",IF(AND(X3248&gt;=14,X3248&lt;22),"B","C"))</f>
        <v>A</v>
      </c>
      <c r="X3248" s="18" t="n">
        <f aca="false">HOUR(H3248)</f>
        <v>8</v>
      </c>
      <c r="Y3248" s="18" t="n">
        <f aca="false">ROUND((I3248-H3248)*1440,0)</f>
        <v>63</v>
      </c>
      <c r="Z3248" s="18" t="n">
        <f aca="false">ROUND((J3248-I3248)*1440,0)</f>
        <v>10</v>
      </c>
      <c r="AA3248" s="18" t="n">
        <f aca="false">ROUND((K3248-J3248)*1440,0)</f>
        <v>50</v>
      </c>
      <c r="AB3248" s="18" t="n">
        <f aca="false">ROUND((L3248-K3248)*1440,0)</f>
        <v>10</v>
      </c>
      <c r="AC3248" s="18" t="n">
        <f aca="false">ROUND((M3248-L3248)*1440,0)</f>
        <v>25</v>
      </c>
      <c r="AD3248" s="18" t="n">
        <f aca="false">IF(N3248="","",ROUND((N3248-M3248)*1440,0))</f>
        <v>50</v>
      </c>
      <c r="AE3248" s="18" t="n">
        <f aca="false">IF(O3248="","",ROUND((O3248-N3248)*1440,0))</f>
        <v>20</v>
      </c>
      <c r="AF3248" s="18" t="n">
        <f aca="false">IF(P3248="","",ROUND((P3248-O3248)*1440,0))</f>
        <v>11</v>
      </c>
      <c r="AG3248" s="18" t="n">
        <f aca="false">IF(Q3248="","",ROUND((Q3248-P3248)*1440,0))</f>
        <v>25</v>
      </c>
      <c r="AH3248" s="18" t="n">
        <f aca="false">IF(Q3248="","",ROUND((Q3248-H3248)*1440,0))</f>
        <v>264</v>
      </c>
      <c r="AI3248" s="19" t="n">
        <f aca="false">ROUND(IF(O3248="",Assumptions!$B$25-K3248,O3248-K3248)*24,1)</f>
        <v>1.8</v>
      </c>
      <c r="AJ3248" s="20" t="n">
        <f aca="false">ROUND(MAX(N(Y3248)/Assumptions!$C$5, N(Z3248)/Assumptions!$C$6, N(AA3248)/Assumptions!$C$7, N(AB3248)/Assumptions!$C$8, N(AC3248)/Assumptions!$C$9, N(AD3248)/Assumptions!$C$10, N(AE3248)/Assumptions!$C$11, N(AF3248)/Assumptions!$C$12, N(AG3248)/Assumptions!$C$13),3)</f>
        <v>2.1</v>
      </c>
      <c r="AK3248" s="0" t="str">
        <f aca="false">IF(OR(U3248="Pending",U3248="On Hold"),"Open GRN (awaiting)",IF(AJ3248&lt;=1,"Within SLA",IF(ROUND(N(Y3248)/Assumptions!$C$5,3)=AJ3248,"Gate Wait",IF(ROUND(N(Z3248)/Assumptions!$C$6,3)=AJ3248,"Dock Wait",IF(ROUND(N(AA3248)/Assumptions!$C$7,3)=AJ3248,"Unloading",IF(ROUND(N(AB3248)/Assumptions!$C$8,3)=AJ3248,"Unload-to-QC Wait",IF(ROUND(N(AC3248)/Assumptions!$C$9,3)=AJ3248,"QC",IF(ROUND(N(AD3248)/Assumptions!$C$10,3)=AJ3248,"QC-to-GRN Wait",IF(ROUND(N(AE3248)/Assumptions!$C$11,3)=AJ3248,"GRN Processing",IF(ROUND(N(AF3248)/Assumptions!$C$12,3)=AJ3248,"GRN-to-Putaway Wait",IF(ROUND(N(AG3248)/Assumptions!$C$13,3)=AJ3248,"Putaway","Within SLA")))))))))))</f>
        <v>Gate Wait</v>
      </c>
    </row>
    <row r="3249" customFormat="false" ht="15" hidden="false" customHeight="false" outlineLevel="0" collapsed="false">
      <c r="A3249" s="0" t="s">
        <v>9160</v>
      </c>
      <c r="B3249" s="0" t="s">
        <v>9161</v>
      </c>
      <c r="C3249" s="0" t="s">
        <v>159</v>
      </c>
      <c r="D3249" s="0" t="s">
        <v>135</v>
      </c>
      <c r="E3249" s="0" t="s">
        <v>9162</v>
      </c>
      <c r="F3249" s="0" t="s">
        <v>128</v>
      </c>
      <c r="G3249" s="0" t="s">
        <v>138</v>
      </c>
      <c r="H3249" s="17" t="n">
        <v>46282.3486111111</v>
      </c>
      <c r="I3249" s="17" t="n">
        <v>46282.3951388889</v>
      </c>
      <c r="J3249" s="17" t="n">
        <v>46282.4006944444</v>
      </c>
      <c r="K3249" s="17" t="n">
        <v>46282.4388888889</v>
      </c>
      <c r="L3249" s="17" t="n">
        <v>46282.45</v>
      </c>
      <c r="M3249" s="17" t="n">
        <v>46282.4826388889</v>
      </c>
      <c r="N3249" s="17" t="n">
        <v>46282.5069444445</v>
      </c>
      <c r="O3249" s="17" t="n">
        <v>46282.5291666667</v>
      </c>
      <c r="P3249" s="17" t="n">
        <v>46282.5493055556</v>
      </c>
      <c r="Q3249" s="17" t="n">
        <v>46282.5791666667</v>
      </c>
      <c r="R3249" s="0" t="n">
        <v>713</v>
      </c>
      <c r="S3249" s="0" t="n">
        <v>0</v>
      </c>
      <c r="T3249" s="0" t="n">
        <v>0</v>
      </c>
      <c r="U3249" s="18" t="s">
        <v>130</v>
      </c>
      <c r="V3249" s="18" t="s">
        <v>139</v>
      </c>
      <c r="W3249" s="0" t="str">
        <f aca="false">IF(AND(X3249&gt;=6,X3249&lt;14),"A",IF(AND(X3249&gt;=14,X3249&lt;22),"B","C"))</f>
        <v>A</v>
      </c>
      <c r="X3249" s="18" t="n">
        <f aca="false">HOUR(H3249)</f>
        <v>8</v>
      </c>
      <c r="Y3249" s="18" t="n">
        <f aca="false">ROUND((I3249-H3249)*1440,0)</f>
        <v>67</v>
      </c>
      <c r="Z3249" s="18" t="n">
        <f aca="false">ROUND((J3249-I3249)*1440,0)</f>
        <v>8</v>
      </c>
      <c r="AA3249" s="18" t="n">
        <f aca="false">ROUND((K3249-J3249)*1440,0)</f>
        <v>55</v>
      </c>
      <c r="AB3249" s="18" t="n">
        <f aca="false">ROUND((L3249-K3249)*1440,0)</f>
        <v>16</v>
      </c>
      <c r="AC3249" s="18" t="n">
        <f aca="false">ROUND((M3249-L3249)*1440,0)</f>
        <v>47</v>
      </c>
      <c r="AD3249" s="18" t="n">
        <f aca="false">IF(N3249="","",ROUND((N3249-M3249)*1440,0))</f>
        <v>35</v>
      </c>
      <c r="AE3249" s="18" t="n">
        <f aca="false">IF(O3249="","",ROUND((O3249-N3249)*1440,0))</f>
        <v>32</v>
      </c>
      <c r="AF3249" s="18" t="n">
        <f aca="false">IF(P3249="","",ROUND((P3249-O3249)*1440,0))</f>
        <v>29</v>
      </c>
      <c r="AG3249" s="18" t="n">
        <f aca="false">IF(Q3249="","",ROUND((Q3249-P3249)*1440,0))</f>
        <v>43</v>
      </c>
      <c r="AH3249" s="18" t="n">
        <f aca="false">IF(Q3249="","",ROUND((Q3249-H3249)*1440,0))</f>
        <v>332</v>
      </c>
      <c r="AI3249" s="19" t="n">
        <f aca="false">ROUND(IF(O3249="",Assumptions!$B$25-K3249,O3249-K3249)*24,1)</f>
        <v>2.2</v>
      </c>
      <c r="AJ3249" s="20" t="n">
        <f aca="false">ROUND(MAX(N(Y3249)/Assumptions!$C$5, N(Z3249)/Assumptions!$C$6, N(AA3249)/Assumptions!$C$7, N(AB3249)/Assumptions!$C$8, N(AC3249)/Assumptions!$C$9, N(AD3249)/Assumptions!$C$10, N(AE3249)/Assumptions!$C$11, N(AF3249)/Assumptions!$C$12, N(AG3249)/Assumptions!$C$13),3)</f>
        <v>2.233</v>
      </c>
      <c r="AK3249" s="0" t="str">
        <f aca="false">IF(OR(U3249="Pending",U3249="On Hold"),"Open GRN (awaiting)",IF(AJ3249&lt;=1,"Within SLA",IF(ROUND(N(Y3249)/Assumptions!$C$5,3)=AJ3249,"Gate Wait",IF(ROUND(N(Z3249)/Assumptions!$C$6,3)=AJ3249,"Dock Wait",IF(ROUND(N(AA3249)/Assumptions!$C$7,3)=AJ3249,"Unloading",IF(ROUND(N(AB3249)/Assumptions!$C$8,3)=AJ3249,"Unload-to-QC Wait",IF(ROUND(N(AC3249)/Assumptions!$C$9,3)=AJ3249,"QC",IF(ROUND(N(AD3249)/Assumptions!$C$10,3)=AJ3249,"QC-to-GRN Wait",IF(ROUND(N(AE3249)/Assumptions!$C$11,3)=AJ3249,"GRN Processing",IF(ROUND(N(AF3249)/Assumptions!$C$12,3)=AJ3249,"GRN-to-Putaway Wait",IF(ROUND(N(AG3249)/Assumptions!$C$13,3)=AJ3249,"Putaway","Within SLA")))))))))))</f>
        <v>Gate Wait</v>
      </c>
    </row>
    <row r="3250" customFormat="false" ht="15" hidden="false" customHeight="false" outlineLevel="0" collapsed="false">
      <c r="A3250" s="0" t="s">
        <v>9163</v>
      </c>
      <c r="B3250" s="0" t="s">
        <v>9164</v>
      </c>
      <c r="C3250" s="0" t="s">
        <v>218</v>
      </c>
      <c r="D3250" s="0" t="s">
        <v>119</v>
      </c>
      <c r="E3250" s="0" t="s">
        <v>8556</v>
      </c>
      <c r="F3250" s="0" t="s">
        <v>137</v>
      </c>
      <c r="G3250" s="0" t="s">
        <v>129</v>
      </c>
      <c r="H3250" s="17" t="n">
        <v>46282.3534722222</v>
      </c>
      <c r="I3250" s="17" t="n">
        <v>46282.3569444444</v>
      </c>
      <c r="J3250" s="17" t="n">
        <v>46282.3715277778</v>
      </c>
      <c r="K3250" s="17" t="n">
        <v>46282.4013888889</v>
      </c>
      <c r="L3250" s="17" t="n">
        <v>46282.41875</v>
      </c>
      <c r="M3250" s="17" t="n">
        <v>46282.4263888889</v>
      </c>
      <c r="N3250" s="17" t="n">
        <v>46282.4541666667</v>
      </c>
      <c r="O3250" s="17" t="n">
        <v>46282.4715277778</v>
      </c>
      <c r="P3250" s="17" t="n">
        <v>46282.4875</v>
      </c>
      <c r="Q3250" s="17" t="n">
        <v>46282.5097222222</v>
      </c>
      <c r="R3250" s="0" t="n">
        <v>730</v>
      </c>
      <c r="S3250" s="0" t="n">
        <v>0</v>
      </c>
      <c r="T3250" s="0" t="n">
        <v>0</v>
      </c>
      <c r="U3250" s="18" t="s">
        <v>130</v>
      </c>
      <c r="V3250" s="18" t="s">
        <v>144</v>
      </c>
      <c r="W3250" s="0" t="str">
        <f aca="false">IF(AND(X3250&gt;=6,X3250&lt;14),"A",IF(AND(X3250&gt;=14,X3250&lt;22),"B","C"))</f>
        <v>A</v>
      </c>
      <c r="X3250" s="18" t="n">
        <f aca="false">HOUR(H3250)</f>
        <v>8</v>
      </c>
      <c r="Y3250" s="18" t="n">
        <f aca="false">ROUND((I3250-H3250)*1440,0)</f>
        <v>5</v>
      </c>
      <c r="Z3250" s="18" t="n">
        <f aca="false">ROUND((J3250-I3250)*1440,0)</f>
        <v>21</v>
      </c>
      <c r="AA3250" s="18" t="n">
        <f aca="false">ROUND((K3250-J3250)*1440,0)</f>
        <v>43</v>
      </c>
      <c r="AB3250" s="18" t="n">
        <f aca="false">ROUND((L3250-K3250)*1440,0)</f>
        <v>25</v>
      </c>
      <c r="AC3250" s="18" t="n">
        <f aca="false">ROUND((M3250-L3250)*1440,0)</f>
        <v>11</v>
      </c>
      <c r="AD3250" s="18" t="n">
        <f aca="false">IF(N3250="","",ROUND((N3250-M3250)*1440,0))</f>
        <v>40</v>
      </c>
      <c r="AE3250" s="18" t="n">
        <f aca="false">IF(O3250="","",ROUND((O3250-N3250)*1440,0))</f>
        <v>25</v>
      </c>
      <c r="AF3250" s="18" t="n">
        <f aca="false">IF(P3250="","",ROUND((P3250-O3250)*1440,0))</f>
        <v>23</v>
      </c>
      <c r="AG3250" s="18" t="n">
        <f aca="false">IF(Q3250="","",ROUND((Q3250-P3250)*1440,0))</f>
        <v>32</v>
      </c>
      <c r="AH3250" s="18" t="n">
        <f aca="false">IF(Q3250="","",ROUND((Q3250-H3250)*1440,0))</f>
        <v>225</v>
      </c>
      <c r="AI3250" s="19" t="n">
        <f aca="false">ROUND(IF(O3250="",Assumptions!$B$25-K3250,O3250-K3250)*24,1)</f>
        <v>1.7</v>
      </c>
      <c r="AJ3250" s="20" t="n">
        <f aca="false">ROUND(MAX(N(Y3250)/Assumptions!$C$5, N(Z3250)/Assumptions!$C$6, N(AA3250)/Assumptions!$C$7, N(AB3250)/Assumptions!$C$8, N(AC3250)/Assumptions!$C$9, N(AD3250)/Assumptions!$C$10, N(AE3250)/Assumptions!$C$11, N(AF3250)/Assumptions!$C$12, N(AG3250)/Assumptions!$C$13),3)</f>
        <v>1.667</v>
      </c>
      <c r="AK3250" s="0" t="str">
        <f aca="false">IF(OR(U3250="Pending",U3250="On Hold"),"Open GRN (awaiting)",IF(AJ3250&lt;=1,"Within SLA",IF(ROUND(N(Y3250)/Assumptions!$C$5,3)=AJ3250,"Gate Wait",IF(ROUND(N(Z3250)/Assumptions!$C$6,3)=AJ3250,"Dock Wait",IF(ROUND(N(AA3250)/Assumptions!$C$7,3)=AJ3250,"Unloading",IF(ROUND(N(AB3250)/Assumptions!$C$8,3)=AJ3250,"Unload-to-QC Wait",IF(ROUND(N(AC3250)/Assumptions!$C$9,3)=AJ3250,"QC",IF(ROUND(N(AD3250)/Assumptions!$C$10,3)=AJ3250,"QC-to-GRN Wait",IF(ROUND(N(AE3250)/Assumptions!$C$11,3)=AJ3250,"GRN Processing",IF(ROUND(N(AF3250)/Assumptions!$C$12,3)=AJ3250,"GRN-to-Putaway Wait",IF(ROUND(N(AG3250)/Assumptions!$C$13,3)=AJ3250,"Putaway","Within SLA")))))))))))</f>
        <v>Unload-to-QC Wait</v>
      </c>
    </row>
    <row r="3251" customFormat="false" ht="15" hidden="false" customHeight="false" outlineLevel="0" collapsed="false">
      <c r="A3251" s="0" t="s">
        <v>9165</v>
      </c>
      <c r="B3251" s="0" t="s">
        <v>9166</v>
      </c>
      <c r="C3251" s="0" t="s">
        <v>126</v>
      </c>
      <c r="D3251" s="0" t="s">
        <v>119</v>
      </c>
      <c r="E3251" s="0" t="s">
        <v>9167</v>
      </c>
      <c r="F3251" s="0" t="s">
        <v>155</v>
      </c>
      <c r="G3251" s="0" t="s">
        <v>122</v>
      </c>
      <c r="H3251" s="17" t="n">
        <v>46282.3583333333</v>
      </c>
      <c r="I3251" s="17" t="n">
        <v>46282.3631944444</v>
      </c>
      <c r="J3251" s="17" t="n">
        <v>46282.3666666667</v>
      </c>
      <c r="K3251" s="17" t="n">
        <v>46282.4076388889</v>
      </c>
      <c r="L3251" s="17" t="n">
        <v>46282.4131944445</v>
      </c>
      <c r="M3251" s="17" t="n">
        <v>46282.4819444444</v>
      </c>
      <c r="N3251" s="17"/>
      <c r="O3251" s="17"/>
      <c r="P3251" s="17"/>
      <c r="Q3251" s="17"/>
      <c r="R3251" s="0" t="n">
        <v>595</v>
      </c>
      <c r="S3251" s="0" t="n">
        <v>0</v>
      </c>
      <c r="T3251" s="0" t="n">
        <v>0</v>
      </c>
      <c r="U3251" s="18" t="s">
        <v>8544</v>
      </c>
      <c r="V3251" s="18" t="s">
        <v>82</v>
      </c>
      <c r="W3251" s="0" t="str">
        <f aca="false">IF(AND(X3251&gt;=6,X3251&lt;14),"A",IF(AND(X3251&gt;=14,X3251&lt;22),"B","C"))</f>
        <v>A</v>
      </c>
      <c r="X3251" s="18" t="n">
        <f aca="false">HOUR(H3251)</f>
        <v>8</v>
      </c>
      <c r="Y3251" s="18" t="n">
        <f aca="false">ROUND((I3251-H3251)*1440,0)</f>
        <v>7</v>
      </c>
      <c r="Z3251" s="18" t="n">
        <f aca="false">ROUND((J3251-I3251)*1440,0)</f>
        <v>5</v>
      </c>
      <c r="AA3251" s="18" t="n">
        <f aca="false">ROUND((K3251-J3251)*1440,0)</f>
        <v>59</v>
      </c>
      <c r="AB3251" s="18" t="n">
        <f aca="false">ROUND((L3251-K3251)*1440,0)</f>
        <v>8</v>
      </c>
      <c r="AC3251" s="18" t="n">
        <f aca="false">ROUND((M3251-L3251)*1440,0)</f>
        <v>99</v>
      </c>
      <c r="AD3251" s="0" t="str">
        <f aca="false">IF(N3251="","",ROUND((N3251-M3251)*1440,0))</f>
        <v/>
      </c>
      <c r="AE3251" s="0" t="str">
        <f aca="false">IF(O3251="","",ROUND((O3251-N3251)*1440,0))</f>
        <v/>
      </c>
      <c r="AF3251" s="0" t="str">
        <f aca="false">IF(P3251="","",ROUND((P3251-O3251)*1440,0))</f>
        <v/>
      </c>
      <c r="AG3251" s="0" t="str">
        <f aca="false">IF(Q3251="","",ROUND((Q3251-P3251)*1440,0))</f>
        <v/>
      </c>
      <c r="AH3251" s="0" t="str">
        <f aca="false">IF(Q3251="","",ROUND((Q3251-H3251)*1440,0))</f>
        <v/>
      </c>
      <c r="AI3251" s="19" t="n">
        <f aca="false">ROUND(IF(O3251="",Assumptions!$B$25-K3251,O3251-K3251)*24,1)</f>
        <v>358.2</v>
      </c>
      <c r="AJ3251" s="20" t="n">
        <f aca="false">ROUND(MAX(N(Y3251)/Assumptions!$C$5, N(Z3251)/Assumptions!$C$6, N(AA3251)/Assumptions!$C$7, N(AB3251)/Assumptions!$C$8, N(AC3251)/Assumptions!$C$9, N(AD3251)/Assumptions!$C$10, N(AE3251)/Assumptions!$C$11, N(AF3251)/Assumptions!$C$12, N(AG3251)/Assumptions!$C$13),3)</f>
        <v>2.2</v>
      </c>
      <c r="AK3251" s="0" t="str">
        <f aca="false">IF(OR(U3251="Pending",U3251="On Hold"),"Open GRN (awaiting)",IF(AJ3251&lt;=1,"Within SLA",IF(ROUND(N(Y3251)/Assumptions!$C$5,3)=AJ3251,"Gate Wait",IF(ROUND(N(Z3251)/Assumptions!$C$6,3)=AJ3251,"Dock Wait",IF(ROUND(N(AA3251)/Assumptions!$C$7,3)=AJ3251,"Unloading",IF(ROUND(N(AB3251)/Assumptions!$C$8,3)=AJ3251,"Unload-to-QC Wait",IF(ROUND(N(AC3251)/Assumptions!$C$9,3)=AJ3251,"QC",IF(ROUND(N(AD3251)/Assumptions!$C$10,3)=AJ3251,"QC-to-GRN Wait",IF(ROUND(N(AE3251)/Assumptions!$C$11,3)=AJ3251,"GRN Processing",IF(ROUND(N(AF3251)/Assumptions!$C$12,3)=AJ3251,"GRN-to-Putaway Wait",IF(ROUND(N(AG3251)/Assumptions!$C$13,3)=AJ3251,"Putaway","Within SLA")))))))))))</f>
        <v>Open GRN (awaiting)</v>
      </c>
    </row>
    <row r="3252" customFormat="false" ht="15" hidden="false" customHeight="false" outlineLevel="0" collapsed="false">
      <c r="A3252" s="0" t="s">
        <v>9168</v>
      </c>
      <c r="B3252" s="0" t="s">
        <v>9169</v>
      </c>
      <c r="C3252" s="0" t="s">
        <v>175</v>
      </c>
      <c r="D3252" s="0" t="s">
        <v>147</v>
      </c>
      <c r="E3252" s="0" t="s">
        <v>3383</v>
      </c>
      <c r="F3252" s="0" t="s">
        <v>177</v>
      </c>
      <c r="G3252" s="0" t="s">
        <v>167</v>
      </c>
      <c r="H3252" s="17" t="n">
        <v>46282.3611111111</v>
      </c>
      <c r="I3252" s="17" t="n">
        <v>46282.3965277778</v>
      </c>
      <c r="J3252" s="17" t="n">
        <v>46282.4013888889</v>
      </c>
      <c r="K3252" s="17" t="n">
        <v>46282.4430555556</v>
      </c>
      <c r="L3252" s="17" t="n">
        <v>46282.4597222222</v>
      </c>
      <c r="M3252" s="17" t="n">
        <v>46282.475</v>
      </c>
      <c r="N3252" s="17" t="n">
        <v>46282.5680555556</v>
      </c>
      <c r="O3252" s="17" t="n">
        <v>46282.5951388889</v>
      </c>
      <c r="P3252" s="17" t="n">
        <v>46282.60625</v>
      </c>
      <c r="Q3252" s="17" t="n">
        <v>46282.6236111111</v>
      </c>
      <c r="R3252" s="0" t="n">
        <v>380</v>
      </c>
      <c r="S3252" s="0" t="n">
        <v>0</v>
      </c>
      <c r="T3252" s="0" t="n">
        <v>0</v>
      </c>
      <c r="U3252" s="18" t="s">
        <v>130</v>
      </c>
      <c r="V3252" s="18" t="s">
        <v>156</v>
      </c>
      <c r="W3252" s="0" t="str">
        <f aca="false">IF(AND(X3252&gt;=6,X3252&lt;14),"A",IF(AND(X3252&gt;=14,X3252&lt;22),"B","C"))</f>
        <v>A</v>
      </c>
      <c r="X3252" s="18" t="n">
        <f aca="false">HOUR(H3252)</f>
        <v>8</v>
      </c>
      <c r="Y3252" s="18" t="n">
        <f aca="false">ROUND((I3252-H3252)*1440,0)</f>
        <v>51</v>
      </c>
      <c r="Z3252" s="18" t="n">
        <f aca="false">ROUND((J3252-I3252)*1440,0)</f>
        <v>7</v>
      </c>
      <c r="AA3252" s="18" t="n">
        <f aca="false">ROUND((K3252-J3252)*1440,0)</f>
        <v>60</v>
      </c>
      <c r="AB3252" s="18" t="n">
        <f aca="false">ROUND((L3252-K3252)*1440,0)</f>
        <v>24</v>
      </c>
      <c r="AC3252" s="18" t="n">
        <f aca="false">ROUND((M3252-L3252)*1440,0)</f>
        <v>22</v>
      </c>
      <c r="AD3252" s="18" t="n">
        <f aca="false">IF(N3252="","",ROUND((N3252-M3252)*1440,0))</f>
        <v>134</v>
      </c>
      <c r="AE3252" s="18" t="n">
        <f aca="false">IF(O3252="","",ROUND((O3252-N3252)*1440,0))</f>
        <v>39</v>
      </c>
      <c r="AF3252" s="18" t="n">
        <f aca="false">IF(P3252="","",ROUND((P3252-O3252)*1440,0))</f>
        <v>16</v>
      </c>
      <c r="AG3252" s="18" t="n">
        <f aca="false">IF(Q3252="","",ROUND((Q3252-P3252)*1440,0))</f>
        <v>25</v>
      </c>
      <c r="AH3252" s="18" t="n">
        <f aca="false">IF(Q3252="","",ROUND((Q3252-H3252)*1440,0))</f>
        <v>378</v>
      </c>
      <c r="AI3252" s="19" t="n">
        <f aca="false">ROUND(IF(O3252="",Assumptions!$B$25-K3252,O3252-K3252)*24,1)</f>
        <v>3.7</v>
      </c>
      <c r="AJ3252" s="20" t="n">
        <f aca="false">ROUND(MAX(N(Y3252)/Assumptions!$C$5, N(Z3252)/Assumptions!$C$6, N(AA3252)/Assumptions!$C$7, N(AB3252)/Assumptions!$C$8, N(AC3252)/Assumptions!$C$9, N(AD3252)/Assumptions!$C$10, N(AE3252)/Assumptions!$C$11, N(AF3252)/Assumptions!$C$12, N(AG3252)/Assumptions!$C$13),3)</f>
        <v>4.467</v>
      </c>
      <c r="AK3252" s="0" t="str">
        <f aca="false">IF(OR(U3252="Pending",U3252="On Hold"),"Open GRN (awaiting)",IF(AJ3252&lt;=1,"Within SLA",IF(ROUND(N(Y3252)/Assumptions!$C$5,3)=AJ3252,"Gate Wait",IF(ROUND(N(Z3252)/Assumptions!$C$6,3)=AJ3252,"Dock Wait",IF(ROUND(N(AA3252)/Assumptions!$C$7,3)=AJ3252,"Unloading",IF(ROUND(N(AB3252)/Assumptions!$C$8,3)=AJ3252,"Unload-to-QC Wait",IF(ROUND(N(AC3252)/Assumptions!$C$9,3)=AJ3252,"QC",IF(ROUND(N(AD3252)/Assumptions!$C$10,3)=AJ3252,"QC-to-GRN Wait",IF(ROUND(N(AE3252)/Assumptions!$C$11,3)=AJ3252,"GRN Processing",IF(ROUND(N(AF3252)/Assumptions!$C$12,3)=AJ3252,"GRN-to-Putaway Wait",IF(ROUND(N(AG3252)/Assumptions!$C$13,3)=AJ3252,"Putaway","Within SLA")))))))))))</f>
        <v>QC-to-GRN Wait</v>
      </c>
    </row>
    <row r="3253" customFormat="false" ht="15" hidden="false" customHeight="false" outlineLevel="0" collapsed="false">
      <c r="A3253" s="0" t="s">
        <v>9170</v>
      </c>
      <c r="B3253" s="0" t="s">
        <v>9171</v>
      </c>
      <c r="C3253" s="0" t="s">
        <v>286</v>
      </c>
      <c r="D3253" s="0" t="s">
        <v>135</v>
      </c>
      <c r="E3253" s="0" t="s">
        <v>9172</v>
      </c>
      <c r="F3253" s="0" t="s">
        <v>121</v>
      </c>
      <c r="G3253" s="0" t="s">
        <v>138</v>
      </c>
      <c r="H3253" s="17" t="n">
        <v>46282.3645833333</v>
      </c>
      <c r="I3253" s="17" t="n">
        <v>46282.3708333333</v>
      </c>
      <c r="J3253" s="17" t="n">
        <v>46282.3854166667</v>
      </c>
      <c r="K3253" s="17" t="n">
        <v>46282.4069444445</v>
      </c>
      <c r="L3253" s="17" t="n">
        <v>46282.4152777778</v>
      </c>
      <c r="M3253" s="17" t="n">
        <v>46282.4784722222</v>
      </c>
      <c r="N3253" s="17" t="n">
        <v>46282.5118055556</v>
      </c>
      <c r="O3253" s="17" t="n">
        <v>46282.5923611111</v>
      </c>
      <c r="P3253" s="17" t="n">
        <v>46282.5951388889</v>
      </c>
      <c r="Q3253" s="17" t="n">
        <v>46282.6013888889</v>
      </c>
      <c r="R3253" s="0" t="n">
        <v>473</v>
      </c>
      <c r="S3253" s="0" t="n">
        <v>13</v>
      </c>
      <c r="T3253" s="0" t="n">
        <v>0</v>
      </c>
      <c r="U3253" s="18" t="s">
        <v>123</v>
      </c>
      <c r="V3253" s="18" t="s">
        <v>131</v>
      </c>
      <c r="W3253" s="0" t="str">
        <f aca="false">IF(AND(X3253&gt;=6,X3253&lt;14),"A",IF(AND(X3253&gt;=14,X3253&lt;22),"B","C"))</f>
        <v>A</v>
      </c>
      <c r="X3253" s="18" t="n">
        <f aca="false">HOUR(H3253)</f>
        <v>8</v>
      </c>
      <c r="Y3253" s="18" t="n">
        <f aca="false">ROUND((I3253-H3253)*1440,0)</f>
        <v>9</v>
      </c>
      <c r="Z3253" s="18" t="n">
        <f aca="false">ROUND((J3253-I3253)*1440,0)</f>
        <v>21</v>
      </c>
      <c r="AA3253" s="18" t="n">
        <f aca="false">ROUND((K3253-J3253)*1440,0)</f>
        <v>31</v>
      </c>
      <c r="AB3253" s="18" t="n">
        <f aca="false">ROUND((L3253-K3253)*1440,0)</f>
        <v>12</v>
      </c>
      <c r="AC3253" s="18" t="n">
        <f aca="false">ROUND((M3253-L3253)*1440,0)</f>
        <v>91</v>
      </c>
      <c r="AD3253" s="18" t="n">
        <f aca="false">IF(N3253="","",ROUND((N3253-M3253)*1440,0))</f>
        <v>48</v>
      </c>
      <c r="AE3253" s="18" t="n">
        <f aca="false">IF(O3253="","",ROUND((O3253-N3253)*1440,0))</f>
        <v>116</v>
      </c>
      <c r="AF3253" s="18" t="n">
        <f aca="false">IF(P3253="","",ROUND((P3253-O3253)*1440,0))</f>
        <v>4</v>
      </c>
      <c r="AG3253" s="18" t="n">
        <f aca="false">IF(Q3253="","",ROUND((Q3253-P3253)*1440,0))</f>
        <v>9</v>
      </c>
      <c r="AH3253" s="18" t="n">
        <f aca="false">IF(Q3253="","",ROUND((Q3253-H3253)*1440,0))</f>
        <v>341</v>
      </c>
      <c r="AI3253" s="19" t="n">
        <f aca="false">ROUND(IF(O3253="",Assumptions!$B$25-K3253,O3253-K3253)*24,1)</f>
        <v>4.5</v>
      </c>
      <c r="AJ3253" s="20" t="n">
        <f aca="false">ROUND(MAX(N(Y3253)/Assumptions!$C$5, N(Z3253)/Assumptions!$C$6, N(AA3253)/Assumptions!$C$7, N(AB3253)/Assumptions!$C$8, N(AC3253)/Assumptions!$C$9, N(AD3253)/Assumptions!$C$10, N(AE3253)/Assumptions!$C$11, N(AF3253)/Assumptions!$C$12, N(AG3253)/Assumptions!$C$13),3)</f>
        <v>2.578</v>
      </c>
      <c r="AK3253" s="0" t="str">
        <f aca="false">IF(OR(U3253="Pending",U3253="On Hold"),"Open GRN (awaiting)",IF(AJ3253&lt;=1,"Within SLA",IF(ROUND(N(Y3253)/Assumptions!$C$5,3)=AJ3253,"Gate Wait",IF(ROUND(N(Z3253)/Assumptions!$C$6,3)=AJ3253,"Dock Wait",IF(ROUND(N(AA3253)/Assumptions!$C$7,3)=AJ3253,"Unloading",IF(ROUND(N(AB3253)/Assumptions!$C$8,3)=AJ3253,"Unload-to-QC Wait",IF(ROUND(N(AC3253)/Assumptions!$C$9,3)=AJ3253,"QC",IF(ROUND(N(AD3253)/Assumptions!$C$10,3)=AJ3253,"QC-to-GRN Wait",IF(ROUND(N(AE3253)/Assumptions!$C$11,3)=AJ3253,"GRN Processing",IF(ROUND(N(AF3253)/Assumptions!$C$12,3)=AJ3253,"GRN-to-Putaway Wait",IF(ROUND(N(AG3253)/Assumptions!$C$13,3)=AJ3253,"Putaway","Within SLA")))))))))))</f>
        <v>GRN Processing</v>
      </c>
    </row>
    <row r="3254" customFormat="false" ht="15" hidden="false" customHeight="false" outlineLevel="0" collapsed="false">
      <c r="A3254" s="0" t="s">
        <v>9173</v>
      </c>
      <c r="B3254" s="0" t="s">
        <v>9174</v>
      </c>
      <c r="C3254" s="0" t="s">
        <v>118</v>
      </c>
      <c r="D3254" s="0" t="s">
        <v>119</v>
      </c>
      <c r="E3254" s="0" t="s">
        <v>1940</v>
      </c>
      <c r="F3254" s="0" t="s">
        <v>177</v>
      </c>
      <c r="G3254" s="0" t="s">
        <v>122</v>
      </c>
      <c r="H3254" s="17" t="n">
        <v>46282.4076388889</v>
      </c>
      <c r="I3254" s="17" t="n">
        <v>46282.4118055556</v>
      </c>
      <c r="J3254" s="17" t="n">
        <v>46282.4201388889</v>
      </c>
      <c r="K3254" s="17" t="n">
        <v>46282.4361111111</v>
      </c>
      <c r="L3254" s="17" t="n">
        <v>46282.4416666667</v>
      </c>
      <c r="M3254" s="17" t="n">
        <v>46282.46875</v>
      </c>
      <c r="N3254" s="17" t="n">
        <v>46282.5472222222</v>
      </c>
      <c r="O3254" s="17" t="n">
        <v>46282.6201388889</v>
      </c>
      <c r="P3254" s="17" t="n">
        <v>46282.6340277778</v>
      </c>
      <c r="Q3254" s="17" t="n">
        <v>46282.6534722222</v>
      </c>
      <c r="R3254" s="0" t="n">
        <v>375</v>
      </c>
      <c r="S3254" s="0" t="n">
        <v>0</v>
      </c>
      <c r="T3254" s="0" t="n">
        <v>0</v>
      </c>
      <c r="U3254" s="18" t="s">
        <v>130</v>
      </c>
      <c r="V3254" s="18" t="s">
        <v>131</v>
      </c>
      <c r="W3254" s="0" t="str">
        <f aca="false">IF(AND(X3254&gt;=6,X3254&lt;14),"A",IF(AND(X3254&gt;=14,X3254&lt;22),"B","C"))</f>
        <v>A</v>
      </c>
      <c r="X3254" s="18" t="n">
        <f aca="false">HOUR(H3254)</f>
        <v>9</v>
      </c>
      <c r="Y3254" s="18" t="n">
        <f aca="false">ROUND((I3254-H3254)*1440,0)</f>
        <v>6</v>
      </c>
      <c r="Z3254" s="18" t="n">
        <f aca="false">ROUND((J3254-I3254)*1440,0)</f>
        <v>12</v>
      </c>
      <c r="AA3254" s="18" t="n">
        <f aca="false">ROUND((K3254-J3254)*1440,0)</f>
        <v>23</v>
      </c>
      <c r="AB3254" s="18" t="n">
        <f aca="false">ROUND((L3254-K3254)*1440,0)</f>
        <v>8</v>
      </c>
      <c r="AC3254" s="18" t="n">
        <f aca="false">ROUND((M3254-L3254)*1440,0)</f>
        <v>39</v>
      </c>
      <c r="AD3254" s="18" t="n">
        <f aca="false">IF(N3254="","",ROUND((N3254-M3254)*1440,0))</f>
        <v>113</v>
      </c>
      <c r="AE3254" s="18" t="n">
        <f aca="false">IF(O3254="","",ROUND((O3254-N3254)*1440,0))</f>
        <v>105</v>
      </c>
      <c r="AF3254" s="18" t="n">
        <f aca="false">IF(P3254="","",ROUND((P3254-O3254)*1440,0))</f>
        <v>20</v>
      </c>
      <c r="AG3254" s="18" t="n">
        <f aca="false">IF(Q3254="","",ROUND((Q3254-P3254)*1440,0))</f>
        <v>28</v>
      </c>
      <c r="AH3254" s="18" t="n">
        <f aca="false">IF(Q3254="","",ROUND((Q3254-H3254)*1440,0))</f>
        <v>354</v>
      </c>
      <c r="AI3254" s="19" t="n">
        <f aca="false">ROUND(IF(O3254="",Assumptions!$B$25-K3254,O3254-K3254)*24,1)</f>
        <v>4.4</v>
      </c>
      <c r="AJ3254" s="20" t="n">
        <f aca="false">ROUND(MAX(N(Y3254)/Assumptions!$C$5, N(Z3254)/Assumptions!$C$6, N(AA3254)/Assumptions!$C$7, N(AB3254)/Assumptions!$C$8, N(AC3254)/Assumptions!$C$9, N(AD3254)/Assumptions!$C$10, N(AE3254)/Assumptions!$C$11, N(AF3254)/Assumptions!$C$12, N(AG3254)/Assumptions!$C$13),3)</f>
        <v>3.767</v>
      </c>
      <c r="AK3254" s="0" t="str">
        <f aca="false">IF(OR(U3254="Pending",U3254="On Hold"),"Open GRN (awaiting)",IF(AJ3254&lt;=1,"Within SLA",IF(ROUND(N(Y3254)/Assumptions!$C$5,3)=AJ3254,"Gate Wait",IF(ROUND(N(Z3254)/Assumptions!$C$6,3)=AJ3254,"Dock Wait",IF(ROUND(N(AA3254)/Assumptions!$C$7,3)=AJ3254,"Unloading",IF(ROUND(N(AB3254)/Assumptions!$C$8,3)=AJ3254,"Unload-to-QC Wait",IF(ROUND(N(AC3254)/Assumptions!$C$9,3)=AJ3254,"QC",IF(ROUND(N(AD3254)/Assumptions!$C$10,3)=AJ3254,"QC-to-GRN Wait",IF(ROUND(N(AE3254)/Assumptions!$C$11,3)=AJ3254,"GRN Processing",IF(ROUND(N(AF3254)/Assumptions!$C$12,3)=AJ3254,"GRN-to-Putaway Wait",IF(ROUND(N(AG3254)/Assumptions!$C$13,3)=AJ3254,"Putaway","Within SLA")))))))))))</f>
        <v>QC-to-GRN Wait</v>
      </c>
    </row>
    <row r="3255" customFormat="false" ht="15" hidden="false" customHeight="false" outlineLevel="0" collapsed="false">
      <c r="A3255" s="0" t="s">
        <v>9175</v>
      </c>
      <c r="B3255" s="0" t="s">
        <v>9176</v>
      </c>
      <c r="C3255" s="0" t="s">
        <v>118</v>
      </c>
      <c r="D3255" s="0" t="s">
        <v>135</v>
      </c>
      <c r="E3255" s="0" t="s">
        <v>6191</v>
      </c>
      <c r="F3255" s="0" t="s">
        <v>121</v>
      </c>
      <c r="G3255" s="0" t="s">
        <v>138</v>
      </c>
      <c r="H3255" s="17" t="n">
        <v>46282.4166666667</v>
      </c>
      <c r="I3255" s="17" t="n">
        <v>46282.4256944444</v>
      </c>
      <c r="J3255" s="17" t="n">
        <v>46282.43125</v>
      </c>
      <c r="K3255" s="17" t="n">
        <v>46282.4451388889</v>
      </c>
      <c r="L3255" s="17" t="n">
        <v>46282.4520833333</v>
      </c>
      <c r="M3255" s="17" t="n">
        <v>46282.4763888889</v>
      </c>
      <c r="N3255" s="17" t="n">
        <v>46282.4854166667</v>
      </c>
      <c r="O3255" s="17" t="n">
        <v>46282.5006944445</v>
      </c>
      <c r="P3255" s="17" t="n">
        <v>46282.5097222222</v>
      </c>
      <c r="Q3255" s="17" t="n">
        <v>46282.5215277778</v>
      </c>
      <c r="R3255" s="0" t="n">
        <v>96</v>
      </c>
      <c r="S3255" s="0" t="n">
        <v>0</v>
      </c>
      <c r="T3255" s="0" t="n">
        <v>0</v>
      </c>
      <c r="U3255" s="18" t="s">
        <v>130</v>
      </c>
      <c r="V3255" s="18" t="s">
        <v>333</v>
      </c>
      <c r="W3255" s="0" t="str">
        <f aca="false">IF(AND(X3255&gt;=6,X3255&lt;14),"A",IF(AND(X3255&gt;=14,X3255&lt;22),"B","C"))</f>
        <v>A</v>
      </c>
      <c r="X3255" s="18" t="n">
        <f aca="false">HOUR(H3255)</f>
        <v>10</v>
      </c>
      <c r="Y3255" s="18" t="n">
        <f aca="false">ROUND((I3255-H3255)*1440,0)</f>
        <v>13</v>
      </c>
      <c r="Z3255" s="18" t="n">
        <f aca="false">ROUND((J3255-I3255)*1440,0)</f>
        <v>8</v>
      </c>
      <c r="AA3255" s="18" t="n">
        <f aca="false">ROUND((K3255-J3255)*1440,0)</f>
        <v>20</v>
      </c>
      <c r="AB3255" s="18" t="n">
        <f aca="false">ROUND((L3255-K3255)*1440,0)</f>
        <v>10</v>
      </c>
      <c r="AC3255" s="18" t="n">
        <f aca="false">ROUND((M3255-L3255)*1440,0)</f>
        <v>35</v>
      </c>
      <c r="AD3255" s="18" t="n">
        <f aca="false">IF(N3255="","",ROUND((N3255-M3255)*1440,0))</f>
        <v>13</v>
      </c>
      <c r="AE3255" s="18" t="n">
        <f aca="false">IF(O3255="","",ROUND((O3255-N3255)*1440,0))</f>
        <v>22</v>
      </c>
      <c r="AF3255" s="18" t="n">
        <f aca="false">IF(P3255="","",ROUND((P3255-O3255)*1440,0))</f>
        <v>13</v>
      </c>
      <c r="AG3255" s="18" t="n">
        <f aca="false">IF(Q3255="","",ROUND((Q3255-P3255)*1440,0))</f>
        <v>17</v>
      </c>
      <c r="AH3255" s="18" t="n">
        <f aca="false">IF(Q3255="","",ROUND((Q3255-H3255)*1440,0))</f>
        <v>151</v>
      </c>
      <c r="AI3255" s="19" t="n">
        <f aca="false">ROUND(IF(O3255="",Assumptions!$B$25-K3255,O3255-K3255)*24,1)</f>
        <v>1.3</v>
      </c>
      <c r="AJ3255" s="20" t="n">
        <f aca="false">ROUND(MAX(N(Y3255)/Assumptions!$C$5, N(Z3255)/Assumptions!$C$6, N(AA3255)/Assumptions!$C$7, N(AB3255)/Assumptions!$C$8, N(AC3255)/Assumptions!$C$9, N(AD3255)/Assumptions!$C$10, N(AE3255)/Assumptions!$C$11, N(AF3255)/Assumptions!$C$12, N(AG3255)/Assumptions!$C$13),3)</f>
        <v>0.778</v>
      </c>
      <c r="AK3255" s="0" t="str">
        <f aca="false">IF(OR(U3255="Pending",U3255="On Hold"),"Open GRN (awaiting)",IF(AJ3255&lt;=1,"Within SLA",IF(ROUND(N(Y3255)/Assumptions!$C$5,3)=AJ3255,"Gate Wait",IF(ROUND(N(Z3255)/Assumptions!$C$6,3)=AJ3255,"Dock Wait",IF(ROUND(N(AA3255)/Assumptions!$C$7,3)=AJ3255,"Unloading",IF(ROUND(N(AB3255)/Assumptions!$C$8,3)=AJ3255,"Unload-to-QC Wait",IF(ROUND(N(AC3255)/Assumptions!$C$9,3)=AJ3255,"QC",IF(ROUND(N(AD3255)/Assumptions!$C$10,3)=AJ3255,"QC-to-GRN Wait",IF(ROUND(N(AE3255)/Assumptions!$C$11,3)=AJ3255,"GRN Processing",IF(ROUND(N(AF3255)/Assumptions!$C$12,3)=AJ3255,"GRN-to-Putaway Wait",IF(ROUND(N(AG3255)/Assumptions!$C$13,3)=AJ3255,"Putaway","Within SLA")))))))))))</f>
        <v>Within SLA</v>
      </c>
    </row>
    <row r="3256" customFormat="false" ht="15" hidden="false" customHeight="false" outlineLevel="0" collapsed="false">
      <c r="A3256" s="0" t="s">
        <v>9177</v>
      </c>
      <c r="B3256" s="0" t="s">
        <v>9178</v>
      </c>
      <c r="C3256" s="0" t="s">
        <v>134</v>
      </c>
      <c r="D3256" s="0" t="s">
        <v>119</v>
      </c>
      <c r="E3256" s="0" t="s">
        <v>9179</v>
      </c>
      <c r="F3256" s="0" t="s">
        <v>149</v>
      </c>
      <c r="G3256" s="0" t="s">
        <v>129</v>
      </c>
      <c r="H3256" s="17" t="n">
        <v>46282.4166666667</v>
      </c>
      <c r="I3256" s="17" t="n">
        <v>46282.45</v>
      </c>
      <c r="J3256" s="17" t="n">
        <v>46282.4618055556</v>
      </c>
      <c r="K3256" s="17" t="n">
        <v>46282.48125</v>
      </c>
      <c r="L3256" s="17" t="n">
        <v>46282.4868055556</v>
      </c>
      <c r="M3256" s="17" t="n">
        <v>46282.5173611111</v>
      </c>
      <c r="N3256" s="17" t="n">
        <v>46282.5326388889</v>
      </c>
      <c r="O3256" s="17" t="n">
        <v>46282.5513888889</v>
      </c>
      <c r="P3256" s="17" t="n">
        <v>46282.575</v>
      </c>
      <c r="Q3256" s="17" t="n">
        <v>46282.5833333333</v>
      </c>
      <c r="R3256" s="0" t="n">
        <v>355</v>
      </c>
      <c r="S3256" s="0" t="n">
        <v>0</v>
      </c>
      <c r="T3256" s="0" t="n">
        <v>0</v>
      </c>
      <c r="U3256" s="18" t="s">
        <v>130</v>
      </c>
      <c r="V3256" s="18" t="s">
        <v>139</v>
      </c>
      <c r="W3256" s="0" t="str">
        <f aca="false">IF(AND(X3256&gt;=6,X3256&lt;14),"A",IF(AND(X3256&gt;=14,X3256&lt;22),"B","C"))</f>
        <v>A</v>
      </c>
      <c r="X3256" s="18" t="n">
        <f aca="false">HOUR(H3256)</f>
        <v>10</v>
      </c>
      <c r="Y3256" s="18" t="n">
        <f aca="false">ROUND((I3256-H3256)*1440,0)</f>
        <v>48</v>
      </c>
      <c r="Z3256" s="18" t="n">
        <f aca="false">ROUND((J3256-I3256)*1440,0)</f>
        <v>17</v>
      </c>
      <c r="AA3256" s="18" t="n">
        <f aca="false">ROUND((K3256-J3256)*1440,0)</f>
        <v>28</v>
      </c>
      <c r="AB3256" s="18" t="n">
        <f aca="false">ROUND((L3256-K3256)*1440,0)</f>
        <v>8</v>
      </c>
      <c r="AC3256" s="18" t="n">
        <f aca="false">ROUND((M3256-L3256)*1440,0)</f>
        <v>44</v>
      </c>
      <c r="AD3256" s="18" t="n">
        <f aca="false">IF(N3256="","",ROUND((N3256-M3256)*1440,0))</f>
        <v>22</v>
      </c>
      <c r="AE3256" s="18" t="n">
        <f aca="false">IF(O3256="","",ROUND((O3256-N3256)*1440,0))</f>
        <v>27</v>
      </c>
      <c r="AF3256" s="18" t="n">
        <f aca="false">IF(P3256="","",ROUND((P3256-O3256)*1440,0))</f>
        <v>34</v>
      </c>
      <c r="AG3256" s="18" t="n">
        <f aca="false">IF(Q3256="","",ROUND((Q3256-P3256)*1440,0))</f>
        <v>12</v>
      </c>
      <c r="AH3256" s="18" t="n">
        <f aca="false">IF(Q3256="","",ROUND((Q3256-H3256)*1440,0))</f>
        <v>240</v>
      </c>
      <c r="AI3256" s="19" t="n">
        <f aca="false">ROUND(IF(O3256="",Assumptions!$B$25-K3256,O3256-K3256)*24,1)</f>
        <v>1.7</v>
      </c>
      <c r="AJ3256" s="20" t="n">
        <f aca="false">ROUND(MAX(N(Y3256)/Assumptions!$C$5, N(Z3256)/Assumptions!$C$6, N(AA3256)/Assumptions!$C$7, N(AB3256)/Assumptions!$C$8, N(AC3256)/Assumptions!$C$9, N(AD3256)/Assumptions!$C$10, N(AE3256)/Assumptions!$C$11, N(AF3256)/Assumptions!$C$12, N(AG3256)/Assumptions!$C$13),3)</f>
        <v>1.7</v>
      </c>
      <c r="AK3256" s="0" t="str">
        <f aca="false">IF(OR(U3256="Pending",U3256="On Hold"),"Open GRN (awaiting)",IF(AJ3256&lt;=1,"Within SLA",IF(ROUND(N(Y3256)/Assumptions!$C$5,3)=AJ3256,"Gate Wait",IF(ROUND(N(Z3256)/Assumptions!$C$6,3)=AJ3256,"Dock Wait",IF(ROUND(N(AA3256)/Assumptions!$C$7,3)=AJ3256,"Unloading",IF(ROUND(N(AB3256)/Assumptions!$C$8,3)=AJ3256,"Unload-to-QC Wait",IF(ROUND(N(AC3256)/Assumptions!$C$9,3)=AJ3256,"QC",IF(ROUND(N(AD3256)/Assumptions!$C$10,3)=AJ3256,"QC-to-GRN Wait",IF(ROUND(N(AE3256)/Assumptions!$C$11,3)=AJ3256,"GRN Processing",IF(ROUND(N(AF3256)/Assumptions!$C$12,3)=AJ3256,"GRN-to-Putaway Wait",IF(ROUND(N(AG3256)/Assumptions!$C$13,3)=AJ3256,"Putaway","Within SLA")))))))))))</f>
        <v>GRN-to-Putaway Wait</v>
      </c>
    </row>
    <row r="3257" customFormat="false" ht="15" hidden="false" customHeight="false" outlineLevel="0" collapsed="false">
      <c r="A3257" s="0" t="s">
        <v>9180</v>
      </c>
      <c r="B3257" s="0" t="s">
        <v>9181</v>
      </c>
      <c r="C3257" s="0" t="s">
        <v>175</v>
      </c>
      <c r="D3257" s="0" t="s">
        <v>135</v>
      </c>
      <c r="E3257" s="0" t="s">
        <v>7958</v>
      </c>
      <c r="F3257" s="0" t="s">
        <v>128</v>
      </c>
      <c r="G3257" s="0" t="s">
        <v>178</v>
      </c>
      <c r="H3257" s="17" t="n">
        <v>46282.4166666667</v>
      </c>
      <c r="I3257" s="17" t="n">
        <v>46282.4506944444</v>
      </c>
      <c r="J3257" s="17" t="n">
        <v>46282.4534722222</v>
      </c>
      <c r="K3257" s="17" t="n">
        <v>46282.46875</v>
      </c>
      <c r="L3257" s="17" t="n">
        <v>46282.4743055556</v>
      </c>
      <c r="M3257" s="17" t="n">
        <v>46282.4930555556</v>
      </c>
      <c r="N3257" s="17" t="n">
        <v>46282.4972222222</v>
      </c>
      <c r="O3257" s="17" t="n">
        <v>46282.5520833333</v>
      </c>
      <c r="P3257" s="17" t="n">
        <v>46282.5618055556</v>
      </c>
      <c r="Q3257" s="17" t="n">
        <v>46282.5666666667</v>
      </c>
      <c r="R3257" s="0" t="n">
        <v>376</v>
      </c>
      <c r="S3257" s="0" t="n">
        <v>0</v>
      </c>
      <c r="T3257" s="0" t="n">
        <v>0</v>
      </c>
      <c r="U3257" s="18" t="s">
        <v>130</v>
      </c>
      <c r="V3257" s="18" t="s">
        <v>144</v>
      </c>
      <c r="W3257" s="0" t="str">
        <f aca="false">IF(AND(X3257&gt;=6,X3257&lt;14),"A",IF(AND(X3257&gt;=14,X3257&lt;22),"B","C"))</f>
        <v>A</v>
      </c>
      <c r="X3257" s="18" t="n">
        <f aca="false">HOUR(H3257)</f>
        <v>10</v>
      </c>
      <c r="Y3257" s="18" t="n">
        <f aca="false">ROUND((I3257-H3257)*1440,0)</f>
        <v>49</v>
      </c>
      <c r="Z3257" s="18" t="n">
        <f aca="false">ROUND((J3257-I3257)*1440,0)</f>
        <v>4</v>
      </c>
      <c r="AA3257" s="18" t="n">
        <f aca="false">ROUND((K3257-J3257)*1440,0)</f>
        <v>22</v>
      </c>
      <c r="AB3257" s="18" t="n">
        <f aca="false">ROUND((L3257-K3257)*1440,0)</f>
        <v>8</v>
      </c>
      <c r="AC3257" s="18" t="n">
        <f aca="false">ROUND((M3257-L3257)*1440,0)</f>
        <v>27</v>
      </c>
      <c r="AD3257" s="18" t="n">
        <f aca="false">IF(N3257="","",ROUND((N3257-M3257)*1440,0))</f>
        <v>6</v>
      </c>
      <c r="AE3257" s="18" t="n">
        <f aca="false">IF(O3257="","",ROUND((O3257-N3257)*1440,0))</f>
        <v>79</v>
      </c>
      <c r="AF3257" s="18" t="n">
        <f aca="false">IF(P3257="","",ROUND((P3257-O3257)*1440,0))</f>
        <v>14</v>
      </c>
      <c r="AG3257" s="18" t="n">
        <f aca="false">IF(Q3257="","",ROUND((Q3257-P3257)*1440,0))</f>
        <v>7</v>
      </c>
      <c r="AH3257" s="18" t="n">
        <f aca="false">IF(Q3257="","",ROUND((Q3257-H3257)*1440,0))</f>
        <v>216</v>
      </c>
      <c r="AI3257" s="19" t="n">
        <f aca="false">ROUND(IF(O3257="",Assumptions!$B$25-K3257,O3257-K3257)*24,1)</f>
        <v>2</v>
      </c>
      <c r="AJ3257" s="20" t="n">
        <f aca="false">ROUND(MAX(N(Y3257)/Assumptions!$C$5, N(Z3257)/Assumptions!$C$6, N(AA3257)/Assumptions!$C$7, N(AB3257)/Assumptions!$C$8, N(AC3257)/Assumptions!$C$9, N(AD3257)/Assumptions!$C$10, N(AE3257)/Assumptions!$C$11, N(AF3257)/Assumptions!$C$12, N(AG3257)/Assumptions!$C$13),3)</f>
        <v>1.756</v>
      </c>
      <c r="AK3257" s="0" t="str">
        <f aca="false">IF(OR(U3257="Pending",U3257="On Hold"),"Open GRN (awaiting)",IF(AJ3257&lt;=1,"Within SLA",IF(ROUND(N(Y3257)/Assumptions!$C$5,3)=AJ3257,"Gate Wait",IF(ROUND(N(Z3257)/Assumptions!$C$6,3)=AJ3257,"Dock Wait",IF(ROUND(N(AA3257)/Assumptions!$C$7,3)=AJ3257,"Unloading",IF(ROUND(N(AB3257)/Assumptions!$C$8,3)=AJ3257,"Unload-to-QC Wait",IF(ROUND(N(AC3257)/Assumptions!$C$9,3)=AJ3257,"QC",IF(ROUND(N(AD3257)/Assumptions!$C$10,3)=AJ3257,"QC-to-GRN Wait",IF(ROUND(N(AE3257)/Assumptions!$C$11,3)=AJ3257,"GRN Processing",IF(ROUND(N(AF3257)/Assumptions!$C$12,3)=AJ3257,"GRN-to-Putaway Wait",IF(ROUND(N(AG3257)/Assumptions!$C$13,3)=AJ3257,"Putaway","Within SLA")))))))))))</f>
        <v>GRN Processing</v>
      </c>
    </row>
    <row r="3258" customFormat="false" ht="15" hidden="false" customHeight="false" outlineLevel="0" collapsed="false">
      <c r="A3258" s="0" t="s">
        <v>9182</v>
      </c>
      <c r="B3258" s="0" t="s">
        <v>9183</v>
      </c>
      <c r="C3258" s="0" t="s">
        <v>118</v>
      </c>
      <c r="D3258" s="0" t="s">
        <v>119</v>
      </c>
      <c r="E3258" s="0" t="s">
        <v>5061</v>
      </c>
      <c r="F3258" s="0" t="s">
        <v>121</v>
      </c>
      <c r="G3258" s="0" t="s">
        <v>129</v>
      </c>
      <c r="H3258" s="17" t="n">
        <v>46282.4229166667</v>
      </c>
      <c r="I3258" s="17" t="n">
        <v>46282.4333333333</v>
      </c>
      <c r="J3258" s="17" t="n">
        <v>46282.4395833333</v>
      </c>
      <c r="K3258" s="17" t="n">
        <v>46282.4604166667</v>
      </c>
      <c r="L3258" s="17" t="n">
        <v>46282.4708333333</v>
      </c>
      <c r="M3258" s="17" t="n">
        <v>46282.4854166667</v>
      </c>
      <c r="N3258" s="17" t="n">
        <v>46282.4902777778</v>
      </c>
      <c r="O3258" s="17" t="n">
        <v>46282.5451388889</v>
      </c>
      <c r="P3258" s="17" t="n">
        <v>46282.5583333333</v>
      </c>
      <c r="Q3258" s="17" t="n">
        <v>46282.5659722222</v>
      </c>
      <c r="R3258" s="0" t="n">
        <v>626</v>
      </c>
      <c r="S3258" s="0" t="n">
        <v>0</v>
      </c>
      <c r="T3258" s="0" t="n">
        <v>0</v>
      </c>
      <c r="U3258" s="18" t="s">
        <v>130</v>
      </c>
      <c r="V3258" s="18" t="s">
        <v>156</v>
      </c>
      <c r="W3258" s="0" t="str">
        <f aca="false">IF(AND(X3258&gt;=6,X3258&lt;14),"A",IF(AND(X3258&gt;=14,X3258&lt;22),"B","C"))</f>
        <v>A</v>
      </c>
      <c r="X3258" s="18" t="n">
        <f aca="false">HOUR(H3258)</f>
        <v>10</v>
      </c>
      <c r="Y3258" s="18" t="n">
        <f aca="false">ROUND((I3258-H3258)*1440,0)</f>
        <v>15</v>
      </c>
      <c r="Z3258" s="18" t="n">
        <f aca="false">ROUND((J3258-I3258)*1440,0)</f>
        <v>9</v>
      </c>
      <c r="AA3258" s="18" t="n">
        <f aca="false">ROUND((K3258-J3258)*1440,0)</f>
        <v>30</v>
      </c>
      <c r="AB3258" s="18" t="n">
        <f aca="false">ROUND((L3258-K3258)*1440,0)</f>
        <v>15</v>
      </c>
      <c r="AC3258" s="18" t="n">
        <f aca="false">ROUND((M3258-L3258)*1440,0)</f>
        <v>21</v>
      </c>
      <c r="AD3258" s="18" t="n">
        <f aca="false">IF(N3258="","",ROUND((N3258-M3258)*1440,0))</f>
        <v>7</v>
      </c>
      <c r="AE3258" s="18" t="n">
        <f aca="false">IF(O3258="","",ROUND((O3258-N3258)*1440,0))</f>
        <v>79</v>
      </c>
      <c r="AF3258" s="18" t="n">
        <f aca="false">IF(P3258="","",ROUND((P3258-O3258)*1440,0))</f>
        <v>19</v>
      </c>
      <c r="AG3258" s="18" t="n">
        <f aca="false">IF(Q3258="","",ROUND((Q3258-P3258)*1440,0))</f>
        <v>11</v>
      </c>
      <c r="AH3258" s="18" t="n">
        <f aca="false">IF(Q3258="","",ROUND((Q3258-H3258)*1440,0))</f>
        <v>206</v>
      </c>
      <c r="AI3258" s="19" t="n">
        <f aca="false">ROUND(IF(O3258="",Assumptions!$B$25-K3258,O3258-K3258)*24,1)</f>
        <v>2</v>
      </c>
      <c r="AJ3258" s="20" t="n">
        <f aca="false">ROUND(MAX(N(Y3258)/Assumptions!$C$5, N(Z3258)/Assumptions!$C$6, N(AA3258)/Assumptions!$C$7, N(AB3258)/Assumptions!$C$8, N(AC3258)/Assumptions!$C$9, N(AD3258)/Assumptions!$C$10, N(AE3258)/Assumptions!$C$11, N(AF3258)/Assumptions!$C$12, N(AG3258)/Assumptions!$C$13),3)</f>
        <v>1.756</v>
      </c>
      <c r="AK3258" s="0" t="str">
        <f aca="false">IF(OR(U3258="Pending",U3258="On Hold"),"Open GRN (awaiting)",IF(AJ3258&lt;=1,"Within SLA",IF(ROUND(N(Y3258)/Assumptions!$C$5,3)=AJ3258,"Gate Wait",IF(ROUND(N(Z3258)/Assumptions!$C$6,3)=AJ3258,"Dock Wait",IF(ROUND(N(AA3258)/Assumptions!$C$7,3)=AJ3258,"Unloading",IF(ROUND(N(AB3258)/Assumptions!$C$8,3)=AJ3258,"Unload-to-QC Wait",IF(ROUND(N(AC3258)/Assumptions!$C$9,3)=AJ3258,"QC",IF(ROUND(N(AD3258)/Assumptions!$C$10,3)=AJ3258,"QC-to-GRN Wait",IF(ROUND(N(AE3258)/Assumptions!$C$11,3)=AJ3258,"GRN Processing",IF(ROUND(N(AF3258)/Assumptions!$C$12,3)=AJ3258,"GRN-to-Putaway Wait",IF(ROUND(N(AG3258)/Assumptions!$C$13,3)=AJ3258,"Putaway","Within SLA")))))))))))</f>
        <v>GRN Processing</v>
      </c>
    </row>
    <row r="3259" customFormat="false" ht="15" hidden="false" customHeight="false" outlineLevel="0" collapsed="false">
      <c r="A3259" s="0" t="s">
        <v>9184</v>
      </c>
      <c r="B3259" s="0" t="s">
        <v>9185</v>
      </c>
      <c r="C3259" s="0" t="s">
        <v>170</v>
      </c>
      <c r="D3259" s="0" t="s">
        <v>119</v>
      </c>
      <c r="E3259" s="0" t="s">
        <v>6065</v>
      </c>
      <c r="F3259" s="0" t="s">
        <v>172</v>
      </c>
      <c r="G3259" s="0" t="s">
        <v>122</v>
      </c>
      <c r="H3259" s="17" t="n">
        <v>46282.4340277778</v>
      </c>
      <c r="I3259" s="17" t="n">
        <v>46282.4798611111</v>
      </c>
      <c r="J3259" s="17" t="n">
        <v>46282.4895833333</v>
      </c>
      <c r="K3259" s="17" t="n">
        <v>46282.5034722222</v>
      </c>
      <c r="L3259" s="17" t="n">
        <v>46282.5159722222</v>
      </c>
      <c r="M3259" s="17" t="n">
        <v>46282.5423611111</v>
      </c>
      <c r="N3259" s="17" t="n">
        <v>46282.5618055556</v>
      </c>
      <c r="O3259" s="17" t="n">
        <v>46282.5784722222</v>
      </c>
      <c r="P3259" s="17" t="n">
        <v>46282.5930555556</v>
      </c>
      <c r="Q3259" s="17" t="n">
        <v>46282.6020833333</v>
      </c>
      <c r="R3259" s="0" t="n">
        <v>250</v>
      </c>
      <c r="S3259" s="0" t="n">
        <v>0</v>
      </c>
      <c r="T3259" s="0" t="n">
        <v>0</v>
      </c>
      <c r="U3259" s="18" t="s">
        <v>130</v>
      </c>
      <c r="V3259" s="18" t="s">
        <v>82</v>
      </c>
      <c r="W3259" s="0" t="str">
        <f aca="false">IF(AND(X3259&gt;=6,X3259&lt;14),"A",IF(AND(X3259&gt;=14,X3259&lt;22),"B","C"))</f>
        <v>A</v>
      </c>
      <c r="X3259" s="18" t="n">
        <f aca="false">HOUR(H3259)</f>
        <v>10</v>
      </c>
      <c r="Y3259" s="18" t="n">
        <f aca="false">ROUND((I3259-H3259)*1440,0)</f>
        <v>66</v>
      </c>
      <c r="Z3259" s="18" t="n">
        <f aca="false">ROUND((J3259-I3259)*1440,0)</f>
        <v>14</v>
      </c>
      <c r="AA3259" s="18" t="n">
        <f aca="false">ROUND((K3259-J3259)*1440,0)</f>
        <v>20</v>
      </c>
      <c r="AB3259" s="18" t="n">
        <f aca="false">ROUND((L3259-K3259)*1440,0)</f>
        <v>18</v>
      </c>
      <c r="AC3259" s="18" t="n">
        <f aca="false">ROUND((M3259-L3259)*1440,0)</f>
        <v>38</v>
      </c>
      <c r="AD3259" s="18" t="n">
        <f aca="false">IF(N3259="","",ROUND((N3259-M3259)*1440,0))</f>
        <v>28</v>
      </c>
      <c r="AE3259" s="18" t="n">
        <f aca="false">IF(O3259="","",ROUND((O3259-N3259)*1440,0))</f>
        <v>24</v>
      </c>
      <c r="AF3259" s="18" t="n">
        <f aca="false">IF(P3259="","",ROUND((P3259-O3259)*1440,0))</f>
        <v>21</v>
      </c>
      <c r="AG3259" s="18" t="n">
        <f aca="false">IF(Q3259="","",ROUND((Q3259-P3259)*1440,0))</f>
        <v>13</v>
      </c>
      <c r="AH3259" s="18" t="n">
        <f aca="false">IF(Q3259="","",ROUND((Q3259-H3259)*1440,0))</f>
        <v>242</v>
      </c>
      <c r="AI3259" s="19" t="n">
        <f aca="false">ROUND(IF(O3259="",Assumptions!$B$25-K3259,O3259-K3259)*24,1)</f>
        <v>1.8</v>
      </c>
      <c r="AJ3259" s="20" t="n">
        <f aca="false">ROUND(MAX(N(Y3259)/Assumptions!$C$5, N(Z3259)/Assumptions!$C$6, N(AA3259)/Assumptions!$C$7, N(AB3259)/Assumptions!$C$8, N(AC3259)/Assumptions!$C$9, N(AD3259)/Assumptions!$C$10, N(AE3259)/Assumptions!$C$11, N(AF3259)/Assumptions!$C$12, N(AG3259)/Assumptions!$C$13),3)</f>
        <v>2.2</v>
      </c>
      <c r="AK3259" s="0" t="str">
        <f aca="false">IF(OR(U3259="Pending",U3259="On Hold"),"Open GRN (awaiting)",IF(AJ3259&lt;=1,"Within SLA",IF(ROUND(N(Y3259)/Assumptions!$C$5,3)=AJ3259,"Gate Wait",IF(ROUND(N(Z3259)/Assumptions!$C$6,3)=AJ3259,"Dock Wait",IF(ROUND(N(AA3259)/Assumptions!$C$7,3)=AJ3259,"Unloading",IF(ROUND(N(AB3259)/Assumptions!$C$8,3)=AJ3259,"Unload-to-QC Wait",IF(ROUND(N(AC3259)/Assumptions!$C$9,3)=AJ3259,"QC",IF(ROUND(N(AD3259)/Assumptions!$C$10,3)=AJ3259,"QC-to-GRN Wait",IF(ROUND(N(AE3259)/Assumptions!$C$11,3)=AJ3259,"GRN Processing",IF(ROUND(N(AF3259)/Assumptions!$C$12,3)=AJ3259,"GRN-to-Putaway Wait",IF(ROUND(N(AG3259)/Assumptions!$C$13,3)=AJ3259,"Putaway","Within SLA")))))))))))</f>
        <v>Gate Wait</v>
      </c>
    </row>
    <row r="3260" customFormat="false" ht="15" hidden="false" customHeight="false" outlineLevel="0" collapsed="false">
      <c r="A3260" s="0" t="s">
        <v>9186</v>
      </c>
      <c r="B3260" s="0" t="s">
        <v>9187</v>
      </c>
      <c r="C3260" s="0" t="s">
        <v>126</v>
      </c>
      <c r="D3260" s="0" t="s">
        <v>119</v>
      </c>
      <c r="E3260" s="0" t="s">
        <v>6289</v>
      </c>
      <c r="F3260" s="0" t="s">
        <v>128</v>
      </c>
      <c r="G3260" s="0" t="s">
        <v>129</v>
      </c>
      <c r="H3260" s="17" t="n">
        <v>46282.4527777778</v>
      </c>
      <c r="I3260" s="17" t="n">
        <v>46282.5</v>
      </c>
      <c r="J3260" s="17" t="n">
        <v>46282.5055555556</v>
      </c>
      <c r="K3260" s="17" t="n">
        <v>46282.5319444445</v>
      </c>
      <c r="L3260" s="17" t="n">
        <v>46282.5354166667</v>
      </c>
      <c r="M3260" s="17" t="n">
        <v>46282.5625</v>
      </c>
      <c r="N3260" s="17" t="n">
        <v>46282.5652777778</v>
      </c>
      <c r="O3260" s="17" t="n">
        <v>46282.6083333333</v>
      </c>
      <c r="P3260" s="17" t="n">
        <v>46282.6131944444</v>
      </c>
      <c r="Q3260" s="17" t="n">
        <v>46282.63125</v>
      </c>
      <c r="R3260" s="0" t="n">
        <v>501</v>
      </c>
      <c r="S3260" s="0" t="n">
        <v>0</v>
      </c>
      <c r="T3260" s="0" t="n">
        <v>0</v>
      </c>
      <c r="U3260" s="18" t="s">
        <v>130</v>
      </c>
      <c r="V3260" s="18" t="s">
        <v>139</v>
      </c>
      <c r="W3260" s="0" t="str">
        <f aca="false">IF(AND(X3260&gt;=6,X3260&lt;14),"A",IF(AND(X3260&gt;=14,X3260&lt;22),"B","C"))</f>
        <v>A</v>
      </c>
      <c r="X3260" s="18" t="n">
        <f aca="false">HOUR(H3260)</f>
        <v>10</v>
      </c>
      <c r="Y3260" s="18" t="n">
        <f aca="false">ROUND((I3260-H3260)*1440,0)</f>
        <v>68</v>
      </c>
      <c r="Z3260" s="18" t="n">
        <f aca="false">ROUND((J3260-I3260)*1440,0)</f>
        <v>8</v>
      </c>
      <c r="AA3260" s="18" t="n">
        <f aca="false">ROUND((K3260-J3260)*1440,0)</f>
        <v>38</v>
      </c>
      <c r="AB3260" s="18" t="n">
        <f aca="false">ROUND((L3260-K3260)*1440,0)</f>
        <v>5</v>
      </c>
      <c r="AC3260" s="18" t="n">
        <f aca="false">ROUND((M3260-L3260)*1440,0)</f>
        <v>39</v>
      </c>
      <c r="AD3260" s="18" t="n">
        <f aca="false">IF(N3260="","",ROUND((N3260-M3260)*1440,0))</f>
        <v>4</v>
      </c>
      <c r="AE3260" s="18" t="n">
        <f aca="false">IF(O3260="","",ROUND((O3260-N3260)*1440,0))</f>
        <v>62</v>
      </c>
      <c r="AF3260" s="18" t="n">
        <f aca="false">IF(P3260="","",ROUND((P3260-O3260)*1440,0))</f>
        <v>7</v>
      </c>
      <c r="AG3260" s="18" t="n">
        <f aca="false">IF(Q3260="","",ROUND((Q3260-P3260)*1440,0))</f>
        <v>26</v>
      </c>
      <c r="AH3260" s="18" t="n">
        <f aca="false">IF(Q3260="","",ROUND((Q3260-H3260)*1440,0))</f>
        <v>257</v>
      </c>
      <c r="AI3260" s="19" t="n">
        <f aca="false">ROUND(IF(O3260="",Assumptions!$B$25-K3260,O3260-K3260)*24,1)</f>
        <v>1.8</v>
      </c>
      <c r="AJ3260" s="20" t="n">
        <f aca="false">ROUND(MAX(N(Y3260)/Assumptions!$C$5, N(Z3260)/Assumptions!$C$6, N(AA3260)/Assumptions!$C$7, N(AB3260)/Assumptions!$C$8, N(AC3260)/Assumptions!$C$9, N(AD3260)/Assumptions!$C$10, N(AE3260)/Assumptions!$C$11, N(AF3260)/Assumptions!$C$12, N(AG3260)/Assumptions!$C$13),3)</f>
        <v>2.267</v>
      </c>
      <c r="AK3260" s="0" t="str">
        <f aca="false">IF(OR(U3260="Pending",U3260="On Hold"),"Open GRN (awaiting)",IF(AJ3260&lt;=1,"Within SLA",IF(ROUND(N(Y3260)/Assumptions!$C$5,3)=AJ3260,"Gate Wait",IF(ROUND(N(Z3260)/Assumptions!$C$6,3)=AJ3260,"Dock Wait",IF(ROUND(N(AA3260)/Assumptions!$C$7,3)=AJ3260,"Unloading",IF(ROUND(N(AB3260)/Assumptions!$C$8,3)=AJ3260,"Unload-to-QC Wait",IF(ROUND(N(AC3260)/Assumptions!$C$9,3)=AJ3260,"QC",IF(ROUND(N(AD3260)/Assumptions!$C$10,3)=AJ3260,"QC-to-GRN Wait",IF(ROUND(N(AE3260)/Assumptions!$C$11,3)=AJ3260,"GRN Processing",IF(ROUND(N(AF3260)/Assumptions!$C$12,3)=AJ3260,"GRN-to-Putaway Wait",IF(ROUND(N(AG3260)/Assumptions!$C$13,3)=AJ3260,"Putaway","Within SLA")))))))))))</f>
        <v>Gate Wait</v>
      </c>
    </row>
    <row r="3261" customFormat="false" ht="15" hidden="false" customHeight="false" outlineLevel="0" collapsed="false">
      <c r="A3261" s="0" t="s">
        <v>9188</v>
      </c>
      <c r="B3261" s="0" t="s">
        <v>9189</v>
      </c>
      <c r="C3261" s="0" t="s">
        <v>126</v>
      </c>
      <c r="D3261" s="0" t="s">
        <v>147</v>
      </c>
      <c r="E3261" s="0" t="s">
        <v>3675</v>
      </c>
      <c r="F3261" s="0" t="s">
        <v>128</v>
      </c>
      <c r="G3261" s="0" t="s">
        <v>167</v>
      </c>
      <c r="H3261" s="17" t="n">
        <v>46282.4680555556</v>
      </c>
      <c r="I3261" s="17" t="n">
        <v>46282.5194444444</v>
      </c>
      <c r="J3261" s="17" t="n">
        <v>46282.5201388889</v>
      </c>
      <c r="K3261" s="17" t="n">
        <v>46282.5541666667</v>
      </c>
      <c r="L3261" s="17" t="n">
        <v>46282.5666666667</v>
      </c>
      <c r="M3261" s="17" t="n">
        <v>46282.5944444445</v>
      </c>
      <c r="N3261" s="17"/>
      <c r="O3261" s="17"/>
      <c r="P3261" s="17"/>
      <c r="Q3261" s="17"/>
      <c r="R3261" s="0" t="n">
        <v>387</v>
      </c>
      <c r="S3261" s="0" t="n">
        <v>0</v>
      </c>
      <c r="T3261" s="0" t="n">
        <v>0</v>
      </c>
      <c r="U3261" s="18" t="s">
        <v>8544</v>
      </c>
      <c r="V3261" s="18" t="s">
        <v>82</v>
      </c>
      <c r="W3261" s="0" t="str">
        <f aca="false">IF(AND(X3261&gt;=6,X3261&lt;14),"A",IF(AND(X3261&gt;=14,X3261&lt;22),"B","C"))</f>
        <v>A</v>
      </c>
      <c r="X3261" s="18" t="n">
        <f aca="false">HOUR(H3261)</f>
        <v>11</v>
      </c>
      <c r="Y3261" s="18" t="n">
        <f aca="false">ROUND((I3261-H3261)*1440,0)</f>
        <v>74</v>
      </c>
      <c r="Z3261" s="18" t="n">
        <f aca="false">ROUND((J3261-I3261)*1440,0)</f>
        <v>1</v>
      </c>
      <c r="AA3261" s="18" t="n">
        <f aca="false">ROUND((K3261-J3261)*1440,0)</f>
        <v>49</v>
      </c>
      <c r="AB3261" s="18" t="n">
        <f aca="false">ROUND((L3261-K3261)*1440,0)</f>
        <v>18</v>
      </c>
      <c r="AC3261" s="18" t="n">
        <f aca="false">ROUND((M3261-L3261)*1440,0)</f>
        <v>40</v>
      </c>
      <c r="AD3261" s="0" t="str">
        <f aca="false">IF(N3261="","",ROUND((N3261-M3261)*1440,0))</f>
        <v/>
      </c>
      <c r="AE3261" s="0" t="str">
        <f aca="false">IF(O3261="","",ROUND((O3261-N3261)*1440,0))</f>
        <v/>
      </c>
      <c r="AF3261" s="0" t="str">
        <f aca="false">IF(P3261="","",ROUND((P3261-O3261)*1440,0))</f>
        <v/>
      </c>
      <c r="AG3261" s="0" t="str">
        <f aca="false">IF(Q3261="","",ROUND((Q3261-P3261)*1440,0))</f>
        <v/>
      </c>
      <c r="AH3261" s="0" t="str">
        <f aca="false">IF(Q3261="","",ROUND((Q3261-H3261)*1440,0))</f>
        <v/>
      </c>
      <c r="AI3261" s="19" t="n">
        <f aca="false">ROUND(IF(O3261="",Assumptions!$B$25-K3261,O3261-K3261)*24,1)</f>
        <v>354.7</v>
      </c>
      <c r="AJ3261" s="20" t="n">
        <f aca="false">ROUND(MAX(N(Y3261)/Assumptions!$C$5, N(Z3261)/Assumptions!$C$6, N(AA3261)/Assumptions!$C$7, N(AB3261)/Assumptions!$C$8, N(AC3261)/Assumptions!$C$9, N(AD3261)/Assumptions!$C$10, N(AE3261)/Assumptions!$C$11, N(AF3261)/Assumptions!$C$12, N(AG3261)/Assumptions!$C$13),3)</f>
        <v>2.467</v>
      </c>
      <c r="AK3261" s="0" t="str">
        <f aca="false">IF(OR(U3261="Pending",U3261="On Hold"),"Open GRN (awaiting)",IF(AJ3261&lt;=1,"Within SLA",IF(ROUND(N(Y3261)/Assumptions!$C$5,3)=AJ3261,"Gate Wait",IF(ROUND(N(Z3261)/Assumptions!$C$6,3)=AJ3261,"Dock Wait",IF(ROUND(N(AA3261)/Assumptions!$C$7,3)=AJ3261,"Unloading",IF(ROUND(N(AB3261)/Assumptions!$C$8,3)=AJ3261,"Unload-to-QC Wait",IF(ROUND(N(AC3261)/Assumptions!$C$9,3)=AJ3261,"QC",IF(ROUND(N(AD3261)/Assumptions!$C$10,3)=AJ3261,"QC-to-GRN Wait",IF(ROUND(N(AE3261)/Assumptions!$C$11,3)=AJ3261,"GRN Processing",IF(ROUND(N(AF3261)/Assumptions!$C$12,3)=AJ3261,"GRN-to-Putaway Wait",IF(ROUND(N(AG3261)/Assumptions!$C$13,3)=AJ3261,"Putaway","Within SLA")))))))))))</f>
        <v>Open GRN (awaiting)</v>
      </c>
    </row>
    <row r="3262" customFormat="false" ht="15" hidden="false" customHeight="false" outlineLevel="0" collapsed="false">
      <c r="A3262" s="0" t="s">
        <v>9190</v>
      </c>
      <c r="B3262" s="0" t="s">
        <v>9191</v>
      </c>
      <c r="C3262" s="0" t="s">
        <v>134</v>
      </c>
      <c r="D3262" s="0" t="s">
        <v>119</v>
      </c>
      <c r="E3262" s="0" t="s">
        <v>9192</v>
      </c>
      <c r="F3262" s="0" t="s">
        <v>149</v>
      </c>
      <c r="G3262" s="0" t="s">
        <v>129</v>
      </c>
      <c r="H3262" s="17" t="n">
        <v>46282.5194444444</v>
      </c>
      <c r="I3262" s="17" t="n">
        <v>46282.5798611111</v>
      </c>
      <c r="J3262" s="17" t="n">
        <v>46282.5819444444</v>
      </c>
      <c r="K3262" s="17" t="n">
        <v>46282.6402777778</v>
      </c>
      <c r="L3262" s="17" t="n">
        <v>46282.6451388889</v>
      </c>
      <c r="M3262" s="17" t="n">
        <v>46282.6680555556</v>
      </c>
      <c r="N3262" s="17" t="n">
        <v>46282.68125</v>
      </c>
      <c r="O3262" s="17" t="n">
        <v>46282.6944444445</v>
      </c>
      <c r="P3262" s="17" t="n">
        <v>46282.71875</v>
      </c>
      <c r="Q3262" s="17" t="n">
        <v>46282.7680555556</v>
      </c>
      <c r="R3262" s="0" t="n">
        <v>900</v>
      </c>
      <c r="S3262" s="0" t="n">
        <v>0</v>
      </c>
      <c r="T3262" s="0" t="n">
        <v>0</v>
      </c>
      <c r="U3262" s="18" t="s">
        <v>130</v>
      </c>
      <c r="V3262" s="18" t="s">
        <v>82</v>
      </c>
      <c r="W3262" s="0" t="str">
        <f aca="false">IF(AND(X3262&gt;=6,X3262&lt;14),"A",IF(AND(X3262&gt;=14,X3262&lt;22),"B","C"))</f>
        <v>A</v>
      </c>
      <c r="X3262" s="18" t="n">
        <f aca="false">HOUR(H3262)</f>
        <v>12</v>
      </c>
      <c r="Y3262" s="18" t="n">
        <f aca="false">ROUND((I3262-H3262)*1440,0)</f>
        <v>87</v>
      </c>
      <c r="Z3262" s="18" t="n">
        <f aca="false">ROUND((J3262-I3262)*1440,0)</f>
        <v>3</v>
      </c>
      <c r="AA3262" s="18" t="n">
        <f aca="false">ROUND((K3262-J3262)*1440,0)</f>
        <v>84</v>
      </c>
      <c r="AB3262" s="18" t="n">
        <f aca="false">ROUND((L3262-K3262)*1440,0)</f>
        <v>7</v>
      </c>
      <c r="AC3262" s="18" t="n">
        <f aca="false">ROUND((M3262-L3262)*1440,0)</f>
        <v>33</v>
      </c>
      <c r="AD3262" s="18" t="n">
        <f aca="false">IF(N3262="","",ROUND((N3262-M3262)*1440,0))</f>
        <v>19</v>
      </c>
      <c r="AE3262" s="18" t="n">
        <f aca="false">IF(O3262="","",ROUND((O3262-N3262)*1440,0))</f>
        <v>19</v>
      </c>
      <c r="AF3262" s="18" t="n">
        <f aca="false">IF(P3262="","",ROUND((P3262-O3262)*1440,0))</f>
        <v>35</v>
      </c>
      <c r="AG3262" s="18" t="n">
        <f aca="false">IF(Q3262="","",ROUND((Q3262-P3262)*1440,0))</f>
        <v>71</v>
      </c>
      <c r="AH3262" s="18" t="n">
        <f aca="false">IF(Q3262="","",ROUND((Q3262-H3262)*1440,0))</f>
        <v>358</v>
      </c>
      <c r="AI3262" s="19" t="n">
        <f aca="false">ROUND(IF(O3262="",Assumptions!$B$25-K3262,O3262-K3262)*24,1)</f>
        <v>1.3</v>
      </c>
      <c r="AJ3262" s="20" t="n">
        <f aca="false">ROUND(MAX(N(Y3262)/Assumptions!$C$5, N(Z3262)/Assumptions!$C$6, N(AA3262)/Assumptions!$C$7, N(AB3262)/Assumptions!$C$8, N(AC3262)/Assumptions!$C$9, N(AD3262)/Assumptions!$C$10, N(AE3262)/Assumptions!$C$11, N(AF3262)/Assumptions!$C$12, N(AG3262)/Assumptions!$C$13),3)</f>
        <v>2.9</v>
      </c>
      <c r="AK3262" s="0" t="str">
        <f aca="false">IF(OR(U3262="Pending",U3262="On Hold"),"Open GRN (awaiting)",IF(AJ3262&lt;=1,"Within SLA",IF(ROUND(N(Y3262)/Assumptions!$C$5,3)=AJ3262,"Gate Wait",IF(ROUND(N(Z3262)/Assumptions!$C$6,3)=AJ3262,"Dock Wait",IF(ROUND(N(AA3262)/Assumptions!$C$7,3)=AJ3262,"Unloading",IF(ROUND(N(AB3262)/Assumptions!$C$8,3)=AJ3262,"Unload-to-QC Wait",IF(ROUND(N(AC3262)/Assumptions!$C$9,3)=AJ3262,"QC",IF(ROUND(N(AD3262)/Assumptions!$C$10,3)=AJ3262,"QC-to-GRN Wait",IF(ROUND(N(AE3262)/Assumptions!$C$11,3)=AJ3262,"GRN Processing",IF(ROUND(N(AF3262)/Assumptions!$C$12,3)=AJ3262,"GRN-to-Putaway Wait",IF(ROUND(N(AG3262)/Assumptions!$C$13,3)=AJ3262,"Putaway","Within SLA")))))))))))</f>
        <v>Gate Wait</v>
      </c>
    </row>
    <row r="3263" customFormat="false" ht="15" hidden="false" customHeight="false" outlineLevel="0" collapsed="false">
      <c r="A3263" s="0" t="s">
        <v>9193</v>
      </c>
      <c r="B3263" s="0" t="s">
        <v>9194</v>
      </c>
      <c r="C3263" s="0" t="s">
        <v>159</v>
      </c>
      <c r="D3263" s="0" t="s">
        <v>147</v>
      </c>
      <c r="E3263" s="0" t="s">
        <v>5102</v>
      </c>
      <c r="F3263" s="0" t="s">
        <v>128</v>
      </c>
      <c r="G3263" s="0" t="s">
        <v>150</v>
      </c>
      <c r="H3263" s="17" t="n">
        <v>46282.5583333333</v>
      </c>
      <c r="I3263" s="17" t="n">
        <v>46282.5680555556</v>
      </c>
      <c r="J3263" s="17" t="n">
        <v>46282.5722222222</v>
      </c>
      <c r="K3263" s="17" t="n">
        <v>46282.5965277778</v>
      </c>
      <c r="L3263" s="17" t="n">
        <v>46282.6069444444</v>
      </c>
      <c r="M3263" s="17" t="n">
        <v>46282.6354166667</v>
      </c>
      <c r="N3263" s="17" t="n">
        <v>46282.6458333333</v>
      </c>
      <c r="O3263" s="17" t="n">
        <v>46282.6590277778</v>
      </c>
      <c r="P3263" s="17" t="n">
        <v>46282.6708333333</v>
      </c>
      <c r="Q3263" s="17" t="n">
        <v>46282.6791666667</v>
      </c>
      <c r="R3263" s="0" t="n">
        <v>499</v>
      </c>
      <c r="S3263" s="0" t="n">
        <v>0</v>
      </c>
      <c r="T3263" s="0" t="n">
        <v>0</v>
      </c>
      <c r="U3263" s="18" t="s">
        <v>130</v>
      </c>
      <c r="V3263" s="18" t="s">
        <v>333</v>
      </c>
      <c r="W3263" s="0" t="str">
        <f aca="false">IF(AND(X3263&gt;=6,X3263&lt;14),"A",IF(AND(X3263&gt;=14,X3263&lt;22),"B","C"))</f>
        <v>A</v>
      </c>
      <c r="X3263" s="18" t="n">
        <f aca="false">HOUR(H3263)</f>
        <v>13</v>
      </c>
      <c r="Y3263" s="18" t="n">
        <f aca="false">ROUND((I3263-H3263)*1440,0)</f>
        <v>14</v>
      </c>
      <c r="Z3263" s="18" t="n">
        <f aca="false">ROUND((J3263-I3263)*1440,0)</f>
        <v>6</v>
      </c>
      <c r="AA3263" s="18" t="n">
        <f aca="false">ROUND((K3263-J3263)*1440,0)</f>
        <v>35</v>
      </c>
      <c r="AB3263" s="18" t="n">
        <f aca="false">ROUND((L3263-K3263)*1440,0)</f>
        <v>15</v>
      </c>
      <c r="AC3263" s="18" t="n">
        <f aca="false">ROUND((M3263-L3263)*1440,0)</f>
        <v>41</v>
      </c>
      <c r="AD3263" s="18" t="n">
        <f aca="false">IF(N3263="","",ROUND((N3263-M3263)*1440,0))</f>
        <v>15</v>
      </c>
      <c r="AE3263" s="18" t="n">
        <f aca="false">IF(O3263="","",ROUND((O3263-N3263)*1440,0))</f>
        <v>19</v>
      </c>
      <c r="AF3263" s="18" t="n">
        <f aca="false">IF(P3263="","",ROUND((P3263-O3263)*1440,0))</f>
        <v>17</v>
      </c>
      <c r="AG3263" s="18" t="n">
        <f aca="false">IF(Q3263="","",ROUND((Q3263-P3263)*1440,0))</f>
        <v>12</v>
      </c>
      <c r="AH3263" s="18" t="n">
        <f aca="false">IF(Q3263="","",ROUND((Q3263-H3263)*1440,0))</f>
        <v>174</v>
      </c>
      <c r="AI3263" s="19" t="n">
        <f aca="false">ROUND(IF(O3263="",Assumptions!$B$25-K3263,O3263-K3263)*24,1)</f>
        <v>1.5</v>
      </c>
      <c r="AJ3263" s="20" t="n">
        <f aca="false">ROUND(MAX(N(Y3263)/Assumptions!$C$5, N(Z3263)/Assumptions!$C$6, N(AA3263)/Assumptions!$C$7, N(AB3263)/Assumptions!$C$8, N(AC3263)/Assumptions!$C$9, N(AD3263)/Assumptions!$C$10, N(AE3263)/Assumptions!$C$11, N(AF3263)/Assumptions!$C$12, N(AG3263)/Assumptions!$C$13),3)</f>
        <v>1</v>
      </c>
      <c r="AK3263" s="0" t="str">
        <f aca="false">IF(OR(U3263="Pending",U3263="On Hold"),"Open GRN (awaiting)",IF(AJ3263&lt;=1,"Within SLA",IF(ROUND(N(Y3263)/Assumptions!$C$5,3)=AJ3263,"Gate Wait",IF(ROUND(N(Z3263)/Assumptions!$C$6,3)=AJ3263,"Dock Wait",IF(ROUND(N(AA3263)/Assumptions!$C$7,3)=AJ3263,"Unloading",IF(ROUND(N(AB3263)/Assumptions!$C$8,3)=AJ3263,"Unload-to-QC Wait",IF(ROUND(N(AC3263)/Assumptions!$C$9,3)=AJ3263,"QC",IF(ROUND(N(AD3263)/Assumptions!$C$10,3)=AJ3263,"QC-to-GRN Wait",IF(ROUND(N(AE3263)/Assumptions!$C$11,3)=AJ3263,"GRN Processing",IF(ROUND(N(AF3263)/Assumptions!$C$12,3)=AJ3263,"GRN-to-Putaway Wait",IF(ROUND(N(AG3263)/Assumptions!$C$13,3)=AJ3263,"Putaway","Within SLA")))))))))))</f>
        <v>Within SLA</v>
      </c>
    </row>
    <row r="3264" customFormat="false" ht="15" hidden="false" customHeight="false" outlineLevel="0" collapsed="false">
      <c r="A3264" s="0" t="s">
        <v>9195</v>
      </c>
      <c r="B3264" s="0" t="s">
        <v>9196</v>
      </c>
      <c r="C3264" s="0" t="s">
        <v>175</v>
      </c>
      <c r="D3264" s="0" t="s">
        <v>135</v>
      </c>
      <c r="E3264" s="0" t="s">
        <v>9197</v>
      </c>
      <c r="F3264" s="0" t="s">
        <v>155</v>
      </c>
      <c r="G3264" s="0" t="s">
        <v>138</v>
      </c>
      <c r="H3264" s="17" t="n">
        <v>46282.5583333333</v>
      </c>
      <c r="I3264" s="17" t="n">
        <v>46282.5701388889</v>
      </c>
      <c r="J3264" s="17" t="n">
        <v>46282.5777777778</v>
      </c>
      <c r="K3264" s="17" t="n">
        <v>46282.5875</v>
      </c>
      <c r="L3264" s="17" t="n">
        <v>46282.5923611111</v>
      </c>
      <c r="M3264" s="17" t="n">
        <v>46282.6118055556</v>
      </c>
      <c r="N3264" s="17" t="n">
        <v>46282.6576388889</v>
      </c>
      <c r="O3264" s="17" t="n">
        <v>46282.7222222222</v>
      </c>
      <c r="P3264" s="17" t="n">
        <v>46282.7451388889</v>
      </c>
      <c r="Q3264" s="17" t="n">
        <v>46282.7576388889</v>
      </c>
      <c r="R3264" s="0" t="n">
        <v>130</v>
      </c>
      <c r="S3264" s="0" t="n">
        <v>2</v>
      </c>
      <c r="T3264" s="0" t="n">
        <v>1</v>
      </c>
      <c r="U3264" s="18" t="s">
        <v>123</v>
      </c>
      <c r="V3264" s="18" t="s">
        <v>156</v>
      </c>
      <c r="W3264" s="0" t="str">
        <f aca="false">IF(AND(X3264&gt;=6,X3264&lt;14),"A",IF(AND(X3264&gt;=14,X3264&lt;22),"B","C"))</f>
        <v>A</v>
      </c>
      <c r="X3264" s="18" t="n">
        <f aca="false">HOUR(H3264)</f>
        <v>13</v>
      </c>
      <c r="Y3264" s="18" t="n">
        <f aca="false">ROUND((I3264-H3264)*1440,0)</f>
        <v>17</v>
      </c>
      <c r="Z3264" s="18" t="n">
        <f aca="false">ROUND((J3264-I3264)*1440,0)</f>
        <v>11</v>
      </c>
      <c r="AA3264" s="18" t="n">
        <f aca="false">ROUND((K3264-J3264)*1440,0)</f>
        <v>14</v>
      </c>
      <c r="AB3264" s="18" t="n">
        <f aca="false">ROUND((L3264-K3264)*1440,0)</f>
        <v>7</v>
      </c>
      <c r="AC3264" s="18" t="n">
        <f aca="false">ROUND((M3264-L3264)*1440,0)</f>
        <v>28</v>
      </c>
      <c r="AD3264" s="18" t="n">
        <f aca="false">IF(N3264="","",ROUND((N3264-M3264)*1440,0))</f>
        <v>66</v>
      </c>
      <c r="AE3264" s="18" t="n">
        <f aca="false">IF(O3264="","",ROUND((O3264-N3264)*1440,0))</f>
        <v>93</v>
      </c>
      <c r="AF3264" s="18" t="n">
        <f aca="false">IF(P3264="","",ROUND((P3264-O3264)*1440,0))</f>
        <v>33</v>
      </c>
      <c r="AG3264" s="18" t="n">
        <f aca="false">IF(Q3264="","",ROUND((Q3264-P3264)*1440,0))</f>
        <v>18</v>
      </c>
      <c r="AH3264" s="18" t="n">
        <f aca="false">IF(Q3264="","",ROUND((Q3264-H3264)*1440,0))</f>
        <v>287</v>
      </c>
      <c r="AI3264" s="19" t="n">
        <f aca="false">ROUND(IF(O3264="",Assumptions!$B$25-K3264,O3264-K3264)*24,1)</f>
        <v>3.2</v>
      </c>
      <c r="AJ3264" s="20" t="n">
        <f aca="false">ROUND(MAX(N(Y3264)/Assumptions!$C$5, N(Z3264)/Assumptions!$C$6, N(AA3264)/Assumptions!$C$7, N(AB3264)/Assumptions!$C$8, N(AC3264)/Assumptions!$C$9, N(AD3264)/Assumptions!$C$10, N(AE3264)/Assumptions!$C$11, N(AF3264)/Assumptions!$C$12, N(AG3264)/Assumptions!$C$13),3)</f>
        <v>2.2</v>
      </c>
      <c r="AK3264" s="0" t="str">
        <f aca="false">IF(OR(U3264="Pending",U3264="On Hold"),"Open GRN (awaiting)",IF(AJ3264&lt;=1,"Within SLA",IF(ROUND(N(Y3264)/Assumptions!$C$5,3)=AJ3264,"Gate Wait",IF(ROUND(N(Z3264)/Assumptions!$C$6,3)=AJ3264,"Dock Wait",IF(ROUND(N(AA3264)/Assumptions!$C$7,3)=AJ3264,"Unloading",IF(ROUND(N(AB3264)/Assumptions!$C$8,3)=AJ3264,"Unload-to-QC Wait",IF(ROUND(N(AC3264)/Assumptions!$C$9,3)=AJ3264,"QC",IF(ROUND(N(AD3264)/Assumptions!$C$10,3)=AJ3264,"QC-to-GRN Wait",IF(ROUND(N(AE3264)/Assumptions!$C$11,3)=AJ3264,"GRN Processing",IF(ROUND(N(AF3264)/Assumptions!$C$12,3)=AJ3264,"GRN-to-Putaway Wait",IF(ROUND(N(AG3264)/Assumptions!$C$13,3)=AJ3264,"Putaway","Within SLA")))))))))))</f>
        <v>QC-to-GRN Wait</v>
      </c>
    </row>
    <row r="3265" customFormat="false" ht="15" hidden="false" customHeight="false" outlineLevel="0" collapsed="false">
      <c r="A3265" s="0" t="s">
        <v>9198</v>
      </c>
      <c r="B3265" s="0" t="s">
        <v>9199</v>
      </c>
      <c r="C3265" s="0" t="s">
        <v>184</v>
      </c>
      <c r="D3265" s="0" t="s">
        <v>147</v>
      </c>
      <c r="E3265" s="0" t="s">
        <v>9200</v>
      </c>
      <c r="F3265" s="0" t="s">
        <v>177</v>
      </c>
      <c r="G3265" s="0" t="s">
        <v>167</v>
      </c>
      <c r="H3265" s="17" t="n">
        <v>46282.5763888889</v>
      </c>
      <c r="I3265" s="17" t="n">
        <v>46282.6069444444</v>
      </c>
      <c r="J3265" s="17" t="n">
        <v>46282.6083333333</v>
      </c>
      <c r="K3265" s="17" t="n">
        <v>46282.6555555556</v>
      </c>
      <c r="L3265" s="17" t="n">
        <v>46282.6666666667</v>
      </c>
      <c r="M3265" s="17" t="n">
        <v>46282.6805555556</v>
      </c>
      <c r="N3265" s="17" t="n">
        <v>46282.7055555556</v>
      </c>
      <c r="O3265" s="17" t="n">
        <v>46282.7375</v>
      </c>
      <c r="P3265" s="17" t="n">
        <v>46282.7520833333</v>
      </c>
      <c r="Q3265" s="17" t="n">
        <v>46282.76875</v>
      </c>
      <c r="R3265" s="0" t="n">
        <v>361</v>
      </c>
      <c r="S3265" s="0" t="n">
        <v>0</v>
      </c>
      <c r="T3265" s="0" t="n">
        <v>0</v>
      </c>
      <c r="U3265" s="18" t="s">
        <v>130</v>
      </c>
      <c r="V3265" s="18" t="s">
        <v>144</v>
      </c>
      <c r="W3265" s="0" t="str">
        <f aca="false">IF(AND(X3265&gt;=6,X3265&lt;14),"A",IF(AND(X3265&gt;=14,X3265&lt;22),"B","C"))</f>
        <v>A</v>
      </c>
      <c r="X3265" s="18" t="n">
        <f aca="false">HOUR(H3265)</f>
        <v>13</v>
      </c>
      <c r="Y3265" s="18" t="n">
        <f aca="false">ROUND((I3265-H3265)*1440,0)</f>
        <v>44</v>
      </c>
      <c r="Z3265" s="18" t="n">
        <f aca="false">ROUND((J3265-I3265)*1440,0)</f>
        <v>2</v>
      </c>
      <c r="AA3265" s="18" t="n">
        <f aca="false">ROUND((K3265-J3265)*1440,0)</f>
        <v>68</v>
      </c>
      <c r="AB3265" s="18" t="n">
        <f aca="false">ROUND((L3265-K3265)*1440,0)</f>
        <v>16</v>
      </c>
      <c r="AC3265" s="18" t="n">
        <f aca="false">ROUND((M3265-L3265)*1440,0)</f>
        <v>20</v>
      </c>
      <c r="AD3265" s="18" t="n">
        <f aca="false">IF(N3265="","",ROUND((N3265-M3265)*1440,0))</f>
        <v>36</v>
      </c>
      <c r="AE3265" s="18" t="n">
        <f aca="false">IF(O3265="","",ROUND((O3265-N3265)*1440,0))</f>
        <v>46</v>
      </c>
      <c r="AF3265" s="18" t="n">
        <f aca="false">IF(P3265="","",ROUND((P3265-O3265)*1440,0))</f>
        <v>21</v>
      </c>
      <c r="AG3265" s="18" t="n">
        <f aca="false">IF(Q3265="","",ROUND((Q3265-P3265)*1440,0))</f>
        <v>24</v>
      </c>
      <c r="AH3265" s="18" t="n">
        <f aca="false">IF(Q3265="","",ROUND((Q3265-H3265)*1440,0))</f>
        <v>277</v>
      </c>
      <c r="AI3265" s="19" t="n">
        <f aca="false">ROUND(IF(O3265="",Assumptions!$B$25-K3265,O3265-K3265)*24,1)</f>
        <v>2</v>
      </c>
      <c r="AJ3265" s="20" t="n">
        <f aca="false">ROUND(MAX(N(Y3265)/Assumptions!$C$5, N(Z3265)/Assumptions!$C$6, N(AA3265)/Assumptions!$C$7, N(AB3265)/Assumptions!$C$8, N(AC3265)/Assumptions!$C$9, N(AD3265)/Assumptions!$C$10, N(AE3265)/Assumptions!$C$11, N(AF3265)/Assumptions!$C$12, N(AG3265)/Assumptions!$C$13),3)</f>
        <v>1.467</v>
      </c>
      <c r="AK3265" s="0" t="str">
        <f aca="false">IF(OR(U3265="Pending",U3265="On Hold"),"Open GRN (awaiting)",IF(AJ3265&lt;=1,"Within SLA",IF(ROUND(N(Y3265)/Assumptions!$C$5,3)=AJ3265,"Gate Wait",IF(ROUND(N(Z3265)/Assumptions!$C$6,3)=AJ3265,"Dock Wait",IF(ROUND(N(AA3265)/Assumptions!$C$7,3)=AJ3265,"Unloading",IF(ROUND(N(AB3265)/Assumptions!$C$8,3)=AJ3265,"Unload-to-QC Wait",IF(ROUND(N(AC3265)/Assumptions!$C$9,3)=AJ3265,"QC",IF(ROUND(N(AD3265)/Assumptions!$C$10,3)=AJ3265,"QC-to-GRN Wait",IF(ROUND(N(AE3265)/Assumptions!$C$11,3)=AJ3265,"GRN Processing",IF(ROUND(N(AF3265)/Assumptions!$C$12,3)=AJ3265,"GRN-to-Putaway Wait",IF(ROUND(N(AG3265)/Assumptions!$C$13,3)=AJ3265,"Putaway","Within SLA")))))))))))</f>
        <v>Gate Wait</v>
      </c>
    </row>
    <row r="3266" customFormat="false" ht="15" hidden="false" customHeight="false" outlineLevel="0" collapsed="false">
      <c r="A3266" s="0" t="s">
        <v>9201</v>
      </c>
      <c r="B3266" s="0" t="s">
        <v>9202</v>
      </c>
      <c r="C3266" s="0" t="s">
        <v>175</v>
      </c>
      <c r="D3266" s="0" t="s">
        <v>135</v>
      </c>
      <c r="E3266" s="0" t="s">
        <v>5289</v>
      </c>
      <c r="F3266" s="0" t="s">
        <v>177</v>
      </c>
      <c r="G3266" s="0" t="s">
        <v>178</v>
      </c>
      <c r="H3266" s="17" t="n">
        <v>46282.5770833333</v>
      </c>
      <c r="I3266" s="17" t="n">
        <v>46282.5847222222</v>
      </c>
      <c r="J3266" s="17" t="n">
        <v>46282.5888888889</v>
      </c>
      <c r="K3266" s="17" t="n">
        <v>46282.6243055556</v>
      </c>
      <c r="L3266" s="17" t="n">
        <v>46282.63125</v>
      </c>
      <c r="M3266" s="17" t="n">
        <v>46282.6486111111</v>
      </c>
      <c r="N3266" s="17" t="n">
        <v>46282.65625</v>
      </c>
      <c r="O3266" s="17" t="n">
        <v>46282.6944444445</v>
      </c>
      <c r="P3266" s="17" t="n">
        <v>46282.7</v>
      </c>
      <c r="Q3266" s="17" t="n">
        <v>46282.7263888889</v>
      </c>
      <c r="R3266" s="0" t="n">
        <v>410</v>
      </c>
      <c r="S3266" s="0" t="n">
        <v>0</v>
      </c>
      <c r="T3266" s="0" t="n">
        <v>0</v>
      </c>
      <c r="U3266" s="18" t="s">
        <v>130</v>
      </c>
      <c r="V3266" s="18" t="s">
        <v>156</v>
      </c>
      <c r="W3266" s="0" t="str">
        <f aca="false">IF(AND(X3266&gt;=6,X3266&lt;14),"A",IF(AND(X3266&gt;=14,X3266&lt;22),"B","C"))</f>
        <v>A</v>
      </c>
      <c r="X3266" s="18" t="n">
        <f aca="false">HOUR(H3266)</f>
        <v>13</v>
      </c>
      <c r="Y3266" s="18" t="n">
        <f aca="false">ROUND((I3266-H3266)*1440,0)</f>
        <v>11</v>
      </c>
      <c r="Z3266" s="18" t="n">
        <f aca="false">ROUND((J3266-I3266)*1440,0)</f>
        <v>6</v>
      </c>
      <c r="AA3266" s="18" t="n">
        <f aca="false">ROUND((K3266-J3266)*1440,0)</f>
        <v>51</v>
      </c>
      <c r="AB3266" s="18" t="n">
        <f aca="false">ROUND((L3266-K3266)*1440,0)</f>
        <v>10</v>
      </c>
      <c r="AC3266" s="18" t="n">
        <f aca="false">ROUND((M3266-L3266)*1440,0)</f>
        <v>25</v>
      </c>
      <c r="AD3266" s="18" t="n">
        <f aca="false">IF(N3266="","",ROUND((N3266-M3266)*1440,0))</f>
        <v>11</v>
      </c>
      <c r="AE3266" s="18" t="n">
        <f aca="false">IF(O3266="","",ROUND((O3266-N3266)*1440,0))</f>
        <v>55</v>
      </c>
      <c r="AF3266" s="18" t="n">
        <f aca="false">IF(P3266="","",ROUND((P3266-O3266)*1440,0))</f>
        <v>8</v>
      </c>
      <c r="AG3266" s="18" t="n">
        <f aca="false">IF(Q3266="","",ROUND((Q3266-P3266)*1440,0))</f>
        <v>38</v>
      </c>
      <c r="AH3266" s="18" t="n">
        <f aca="false">IF(Q3266="","",ROUND((Q3266-H3266)*1440,0))</f>
        <v>215</v>
      </c>
      <c r="AI3266" s="19" t="n">
        <f aca="false">ROUND(IF(O3266="",Assumptions!$B$25-K3266,O3266-K3266)*24,1)</f>
        <v>1.7</v>
      </c>
      <c r="AJ3266" s="20" t="n">
        <f aca="false">ROUND(MAX(N(Y3266)/Assumptions!$C$5, N(Z3266)/Assumptions!$C$6, N(AA3266)/Assumptions!$C$7, N(AB3266)/Assumptions!$C$8, N(AC3266)/Assumptions!$C$9, N(AD3266)/Assumptions!$C$10, N(AE3266)/Assumptions!$C$11, N(AF3266)/Assumptions!$C$12, N(AG3266)/Assumptions!$C$13),3)</f>
        <v>1.222</v>
      </c>
      <c r="AK3266" s="0" t="str">
        <f aca="false">IF(OR(U3266="Pending",U3266="On Hold"),"Open GRN (awaiting)",IF(AJ3266&lt;=1,"Within SLA",IF(ROUND(N(Y3266)/Assumptions!$C$5,3)=AJ3266,"Gate Wait",IF(ROUND(N(Z3266)/Assumptions!$C$6,3)=AJ3266,"Dock Wait",IF(ROUND(N(AA3266)/Assumptions!$C$7,3)=AJ3266,"Unloading",IF(ROUND(N(AB3266)/Assumptions!$C$8,3)=AJ3266,"Unload-to-QC Wait",IF(ROUND(N(AC3266)/Assumptions!$C$9,3)=AJ3266,"QC",IF(ROUND(N(AD3266)/Assumptions!$C$10,3)=AJ3266,"QC-to-GRN Wait",IF(ROUND(N(AE3266)/Assumptions!$C$11,3)=AJ3266,"GRN Processing",IF(ROUND(N(AF3266)/Assumptions!$C$12,3)=AJ3266,"GRN-to-Putaway Wait",IF(ROUND(N(AG3266)/Assumptions!$C$13,3)=AJ3266,"Putaway","Within SLA")))))))))))</f>
        <v>GRN Processing</v>
      </c>
    </row>
    <row r="3267" customFormat="false" ht="15" hidden="false" customHeight="false" outlineLevel="0" collapsed="false">
      <c r="A3267" s="0" t="s">
        <v>9203</v>
      </c>
      <c r="B3267" s="0" t="s">
        <v>9204</v>
      </c>
      <c r="C3267" s="0" t="s">
        <v>159</v>
      </c>
      <c r="D3267" s="0" t="s">
        <v>135</v>
      </c>
      <c r="E3267" s="0" t="s">
        <v>1624</v>
      </c>
      <c r="F3267" s="0" t="s">
        <v>137</v>
      </c>
      <c r="G3267" s="0" t="s">
        <v>138</v>
      </c>
      <c r="H3267" s="17" t="n">
        <v>46282.5958333333</v>
      </c>
      <c r="I3267" s="17" t="n">
        <v>46282.6027777778</v>
      </c>
      <c r="J3267" s="17" t="n">
        <v>46282.6069444444</v>
      </c>
      <c r="K3267" s="17" t="n">
        <v>46282.6333333333</v>
      </c>
      <c r="L3267" s="17" t="n">
        <v>46282.65</v>
      </c>
      <c r="M3267" s="17" t="n">
        <v>46282.6631944445</v>
      </c>
      <c r="N3267" s="17" t="n">
        <v>46282.6763888889</v>
      </c>
      <c r="O3267" s="17" t="n">
        <v>46282.8458333333</v>
      </c>
      <c r="P3267" s="17" t="n">
        <v>46282.8569444444</v>
      </c>
      <c r="Q3267" s="17" t="n">
        <v>46282.8722222222</v>
      </c>
      <c r="R3267" s="0" t="n">
        <v>192</v>
      </c>
      <c r="S3267" s="0" t="n">
        <v>0</v>
      </c>
      <c r="T3267" s="0" t="n">
        <v>0</v>
      </c>
      <c r="U3267" s="18" t="s">
        <v>130</v>
      </c>
      <c r="V3267" s="18" t="s">
        <v>156</v>
      </c>
      <c r="W3267" s="0" t="str">
        <f aca="false">IF(AND(X3267&gt;=6,X3267&lt;14),"A",IF(AND(X3267&gt;=14,X3267&lt;22),"B","C"))</f>
        <v>B</v>
      </c>
      <c r="X3267" s="18" t="n">
        <f aca="false">HOUR(H3267)</f>
        <v>14</v>
      </c>
      <c r="Y3267" s="18" t="n">
        <f aca="false">ROUND((I3267-H3267)*1440,0)</f>
        <v>10</v>
      </c>
      <c r="Z3267" s="18" t="n">
        <f aca="false">ROUND((J3267-I3267)*1440,0)</f>
        <v>6</v>
      </c>
      <c r="AA3267" s="18" t="n">
        <f aca="false">ROUND((K3267-J3267)*1440,0)</f>
        <v>38</v>
      </c>
      <c r="AB3267" s="18" t="n">
        <f aca="false">ROUND((L3267-K3267)*1440,0)</f>
        <v>24</v>
      </c>
      <c r="AC3267" s="18" t="n">
        <f aca="false">ROUND((M3267-L3267)*1440,0)</f>
        <v>19</v>
      </c>
      <c r="AD3267" s="18" t="n">
        <f aca="false">IF(N3267="","",ROUND((N3267-M3267)*1440,0))</f>
        <v>19</v>
      </c>
      <c r="AE3267" s="18" t="n">
        <f aca="false">IF(O3267="","",ROUND((O3267-N3267)*1440,0))</f>
        <v>244</v>
      </c>
      <c r="AF3267" s="18" t="n">
        <f aca="false">IF(P3267="","",ROUND((P3267-O3267)*1440,0))</f>
        <v>16</v>
      </c>
      <c r="AG3267" s="18" t="n">
        <f aca="false">IF(Q3267="","",ROUND((Q3267-P3267)*1440,0))</f>
        <v>22</v>
      </c>
      <c r="AH3267" s="18" t="n">
        <f aca="false">IF(Q3267="","",ROUND((Q3267-H3267)*1440,0))</f>
        <v>398</v>
      </c>
      <c r="AI3267" s="19" t="n">
        <f aca="false">ROUND(IF(O3267="",Assumptions!$B$25-K3267,O3267-K3267)*24,1)</f>
        <v>5.1</v>
      </c>
      <c r="AJ3267" s="20" t="n">
        <f aca="false">ROUND(MAX(N(Y3267)/Assumptions!$C$5, N(Z3267)/Assumptions!$C$6, N(AA3267)/Assumptions!$C$7, N(AB3267)/Assumptions!$C$8, N(AC3267)/Assumptions!$C$9, N(AD3267)/Assumptions!$C$10, N(AE3267)/Assumptions!$C$11, N(AF3267)/Assumptions!$C$12, N(AG3267)/Assumptions!$C$13),3)</f>
        <v>5.422</v>
      </c>
      <c r="AK3267" s="0" t="str">
        <f aca="false">IF(OR(U3267="Pending",U3267="On Hold"),"Open GRN (awaiting)",IF(AJ3267&lt;=1,"Within SLA",IF(ROUND(N(Y3267)/Assumptions!$C$5,3)=AJ3267,"Gate Wait",IF(ROUND(N(Z3267)/Assumptions!$C$6,3)=AJ3267,"Dock Wait",IF(ROUND(N(AA3267)/Assumptions!$C$7,3)=AJ3267,"Unloading",IF(ROUND(N(AB3267)/Assumptions!$C$8,3)=AJ3267,"Unload-to-QC Wait",IF(ROUND(N(AC3267)/Assumptions!$C$9,3)=AJ3267,"QC",IF(ROUND(N(AD3267)/Assumptions!$C$10,3)=AJ3267,"QC-to-GRN Wait",IF(ROUND(N(AE3267)/Assumptions!$C$11,3)=AJ3267,"GRN Processing",IF(ROUND(N(AF3267)/Assumptions!$C$12,3)=AJ3267,"GRN-to-Putaway Wait",IF(ROUND(N(AG3267)/Assumptions!$C$13,3)=AJ3267,"Putaway","Within SLA")))))))))))</f>
        <v>GRN Processing</v>
      </c>
    </row>
    <row r="3268" customFormat="false" ht="15" hidden="false" customHeight="false" outlineLevel="0" collapsed="false">
      <c r="A3268" s="0" t="s">
        <v>9205</v>
      </c>
      <c r="B3268" s="0" t="s">
        <v>9206</v>
      </c>
      <c r="C3268" s="0" t="s">
        <v>153</v>
      </c>
      <c r="D3268" s="0" t="s">
        <v>119</v>
      </c>
      <c r="E3268" s="0" t="s">
        <v>4429</v>
      </c>
      <c r="F3268" s="0" t="s">
        <v>155</v>
      </c>
      <c r="G3268" s="0" t="s">
        <v>129</v>
      </c>
      <c r="H3268" s="17" t="n">
        <v>46282.5965277778</v>
      </c>
      <c r="I3268" s="17" t="n">
        <v>46282.6222222222</v>
      </c>
      <c r="J3268" s="17" t="n">
        <v>46282.625</v>
      </c>
      <c r="K3268" s="17" t="n">
        <v>46282.6465277778</v>
      </c>
      <c r="L3268" s="17" t="n">
        <v>46282.6541666667</v>
      </c>
      <c r="M3268" s="17" t="n">
        <v>46282.6715277778</v>
      </c>
      <c r="N3268" s="17" t="n">
        <v>46282.7208333333</v>
      </c>
      <c r="O3268" s="17" t="n">
        <v>46282.7333333333</v>
      </c>
      <c r="P3268" s="17" t="n">
        <v>46282.7402777778</v>
      </c>
      <c r="Q3268" s="17" t="n">
        <v>46282.7576388889</v>
      </c>
      <c r="R3268" s="0" t="n">
        <v>652</v>
      </c>
      <c r="S3268" s="0" t="n">
        <v>0</v>
      </c>
      <c r="T3268" s="0" t="n">
        <v>0</v>
      </c>
      <c r="U3268" s="18" t="s">
        <v>130</v>
      </c>
      <c r="V3268" s="18" t="s">
        <v>144</v>
      </c>
      <c r="W3268" s="0" t="str">
        <f aca="false">IF(AND(X3268&gt;=6,X3268&lt;14),"A",IF(AND(X3268&gt;=14,X3268&lt;22),"B","C"))</f>
        <v>B</v>
      </c>
      <c r="X3268" s="18" t="n">
        <f aca="false">HOUR(H3268)</f>
        <v>14</v>
      </c>
      <c r="Y3268" s="18" t="n">
        <f aca="false">ROUND((I3268-H3268)*1440,0)</f>
        <v>37</v>
      </c>
      <c r="Z3268" s="18" t="n">
        <f aca="false">ROUND((J3268-I3268)*1440,0)</f>
        <v>4</v>
      </c>
      <c r="AA3268" s="18" t="n">
        <f aca="false">ROUND((K3268-J3268)*1440,0)</f>
        <v>31</v>
      </c>
      <c r="AB3268" s="18" t="n">
        <f aca="false">ROUND((L3268-K3268)*1440,0)</f>
        <v>11</v>
      </c>
      <c r="AC3268" s="18" t="n">
        <f aca="false">ROUND((M3268-L3268)*1440,0)</f>
        <v>25</v>
      </c>
      <c r="AD3268" s="18" t="n">
        <f aca="false">IF(N3268="","",ROUND((N3268-M3268)*1440,0))</f>
        <v>71</v>
      </c>
      <c r="AE3268" s="18" t="n">
        <f aca="false">IF(O3268="","",ROUND((O3268-N3268)*1440,0))</f>
        <v>18</v>
      </c>
      <c r="AF3268" s="18" t="n">
        <f aca="false">IF(P3268="","",ROUND((P3268-O3268)*1440,0))</f>
        <v>10</v>
      </c>
      <c r="AG3268" s="18" t="n">
        <f aca="false">IF(Q3268="","",ROUND((Q3268-P3268)*1440,0))</f>
        <v>25</v>
      </c>
      <c r="AH3268" s="18" t="n">
        <f aca="false">IF(Q3268="","",ROUND((Q3268-H3268)*1440,0))</f>
        <v>232</v>
      </c>
      <c r="AI3268" s="19" t="n">
        <f aca="false">ROUND(IF(O3268="",Assumptions!$B$25-K3268,O3268-K3268)*24,1)</f>
        <v>2.1</v>
      </c>
      <c r="AJ3268" s="20" t="n">
        <f aca="false">ROUND(MAX(N(Y3268)/Assumptions!$C$5, N(Z3268)/Assumptions!$C$6, N(AA3268)/Assumptions!$C$7, N(AB3268)/Assumptions!$C$8, N(AC3268)/Assumptions!$C$9, N(AD3268)/Assumptions!$C$10, N(AE3268)/Assumptions!$C$11, N(AF3268)/Assumptions!$C$12, N(AG3268)/Assumptions!$C$13),3)</f>
        <v>2.367</v>
      </c>
      <c r="AK3268" s="0" t="str">
        <f aca="false">IF(OR(U3268="Pending",U3268="On Hold"),"Open GRN (awaiting)",IF(AJ3268&lt;=1,"Within SLA",IF(ROUND(N(Y3268)/Assumptions!$C$5,3)=AJ3268,"Gate Wait",IF(ROUND(N(Z3268)/Assumptions!$C$6,3)=AJ3268,"Dock Wait",IF(ROUND(N(AA3268)/Assumptions!$C$7,3)=AJ3268,"Unloading",IF(ROUND(N(AB3268)/Assumptions!$C$8,3)=AJ3268,"Unload-to-QC Wait",IF(ROUND(N(AC3268)/Assumptions!$C$9,3)=AJ3268,"QC",IF(ROUND(N(AD3268)/Assumptions!$C$10,3)=AJ3268,"QC-to-GRN Wait",IF(ROUND(N(AE3268)/Assumptions!$C$11,3)=AJ3268,"GRN Processing",IF(ROUND(N(AF3268)/Assumptions!$C$12,3)=AJ3268,"GRN-to-Putaway Wait",IF(ROUND(N(AG3268)/Assumptions!$C$13,3)=AJ3268,"Putaway","Within SLA")))))))))))</f>
        <v>QC-to-GRN Wait</v>
      </c>
    </row>
    <row r="3269" customFormat="false" ht="15" hidden="false" customHeight="false" outlineLevel="0" collapsed="false">
      <c r="A3269" s="0" t="s">
        <v>9207</v>
      </c>
      <c r="B3269" s="0" t="s">
        <v>9208</v>
      </c>
      <c r="C3269" s="0" t="s">
        <v>118</v>
      </c>
      <c r="D3269" s="0" t="s">
        <v>119</v>
      </c>
      <c r="E3269" s="0" t="s">
        <v>2468</v>
      </c>
      <c r="F3269" s="0" t="s">
        <v>121</v>
      </c>
      <c r="G3269" s="0" t="s">
        <v>122</v>
      </c>
      <c r="H3269" s="17" t="n">
        <v>46282.6027777778</v>
      </c>
      <c r="I3269" s="17" t="n">
        <v>46282.6625</v>
      </c>
      <c r="J3269" s="17" t="n">
        <v>46282.6645833333</v>
      </c>
      <c r="K3269" s="17" t="n">
        <v>46282.6979166667</v>
      </c>
      <c r="L3269" s="17" t="n">
        <v>46282.7152777778</v>
      </c>
      <c r="M3269" s="17" t="n">
        <v>46282.7625</v>
      </c>
      <c r="N3269" s="17" t="n">
        <v>46282.9979166667</v>
      </c>
      <c r="O3269" s="17" t="n">
        <v>46283.1097222222</v>
      </c>
      <c r="P3269" s="17" t="n">
        <v>46283.1236111111</v>
      </c>
      <c r="Q3269" s="17" t="n">
        <v>46283.1368055556</v>
      </c>
      <c r="R3269" s="0" t="n">
        <v>357</v>
      </c>
      <c r="S3269" s="0" t="n">
        <v>20</v>
      </c>
      <c r="T3269" s="0" t="n">
        <v>0</v>
      </c>
      <c r="U3269" s="18" t="s">
        <v>123</v>
      </c>
      <c r="V3269" s="18" t="s">
        <v>82</v>
      </c>
      <c r="W3269" s="0" t="str">
        <f aca="false">IF(AND(X3269&gt;=6,X3269&lt;14),"A",IF(AND(X3269&gt;=14,X3269&lt;22),"B","C"))</f>
        <v>B</v>
      </c>
      <c r="X3269" s="18" t="n">
        <f aca="false">HOUR(H3269)</f>
        <v>14</v>
      </c>
      <c r="Y3269" s="18" t="n">
        <f aca="false">ROUND((I3269-H3269)*1440,0)</f>
        <v>86</v>
      </c>
      <c r="Z3269" s="18" t="n">
        <f aca="false">ROUND((J3269-I3269)*1440,0)</f>
        <v>3</v>
      </c>
      <c r="AA3269" s="18" t="n">
        <f aca="false">ROUND((K3269-J3269)*1440,0)</f>
        <v>48</v>
      </c>
      <c r="AB3269" s="18" t="n">
        <f aca="false">ROUND((L3269-K3269)*1440,0)</f>
        <v>25</v>
      </c>
      <c r="AC3269" s="18" t="n">
        <f aca="false">ROUND((M3269-L3269)*1440,0)</f>
        <v>68</v>
      </c>
      <c r="AD3269" s="18" t="n">
        <f aca="false">IF(N3269="","",ROUND((N3269-M3269)*1440,0))</f>
        <v>339</v>
      </c>
      <c r="AE3269" s="18" t="n">
        <f aca="false">IF(O3269="","",ROUND((O3269-N3269)*1440,0))</f>
        <v>161</v>
      </c>
      <c r="AF3269" s="18" t="n">
        <f aca="false">IF(P3269="","",ROUND((P3269-O3269)*1440,0))</f>
        <v>20</v>
      </c>
      <c r="AG3269" s="18" t="n">
        <f aca="false">IF(Q3269="","",ROUND((Q3269-P3269)*1440,0))</f>
        <v>19</v>
      </c>
      <c r="AH3269" s="18" t="n">
        <f aca="false">IF(Q3269="","",ROUND((Q3269-H3269)*1440,0))</f>
        <v>769</v>
      </c>
      <c r="AI3269" s="19" t="n">
        <f aca="false">ROUND(IF(O3269="",Assumptions!$B$25-K3269,O3269-K3269)*24,1)</f>
        <v>9.9</v>
      </c>
      <c r="AJ3269" s="20" t="n">
        <f aca="false">ROUND(MAX(N(Y3269)/Assumptions!$C$5, N(Z3269)/Assumptions!$C$6, N(AA3269)/Assumptions!$C$7, N(AB3269)/Assumptions!$C$8, N(AC3269)/Assumptions!$C$9, N(AD3269)/Assumptions!$C$10, N(AE3269)/Assumptions!$C$11, N(AF3269)/Assumptions!$C$12, N(AG3269)/Assumptions!$C$13),3)</f>
        <v>11.3</v>
      </c>
      <c r="AK3269" s="0" t="str">
        <f aca="false">IF(OR(U3269="Pending",U3269="On Hold"),"Open GRN (awaiting)",IF(AJ3269&lt;=1,"Within SLA",IF(ROUND(N(Y3269)/Assumptions!$C$5,3)=AJ3269,"Gate Wait",IF(ROUND(N(Z3269)/Assumptions!$C$6,3)=AJ3269,"Dock Wait",IF(ROUND(N(AA3269)/Assumptions!$C$7,3)=AJ3269,"Unloading",IF(ROUND(N(AB3269)/Assumptions!$C$8,3)=AJ3269,"Unload-to-QC Wait",IF(ROUND(N(AC3269)/Assumptions!$C$9,3)=AJ3269,"QC",IF(ROUND(N(AD3269)/Assumptions!$C$10,3)=AJ3269,"QC-to-GRN Wait",IF(ROUND(N(AE3269)/Assumptions!$C$11,3)=AJ3269,"GRN Processing",IF(ROUND(N(AF3269)/Assumptions!$C$12,3)=AJ3269,"GRN-to-Putaway Wait",IF(ROUND(N(AG3269)/Assumptions!$C$13,3)=AJ3269,"Putaway","Within SLA")))))))))))</f>
        <v>QC-to-GRN Wait</v>
      </c>
    </row>
    <row r="3270" customFormat="false" ht="15" hidden="false" customHeight="false" outlineLevel="0" collapsed="false">
      <c r="A3270" s="0" t="s">
        <v>9209</v>
      </c>
      <c r="B3270" s="0" t="s">
        <v>9210</v>
      </c>
      <c r="C3270" s="0" t="s">
        <v>159</v>
      </c>
      <c r="D3270" s="0" t="s">
        <v>135</v>
      </c>
      <c r="E3270" s="0" t="s">
        <v>9211</v>
      </c>
      <c r="F3270" s="0" t="s">
        <v>149</v>
      </c>
      <c r="G3270" s="0" t="s">
        <v>138</v>
      </c>
      <c r="H3270" s="17" t="n">
        <v>46282.6173611111</v>
      </c>
      <c r="I3270" s="17" t="n">
        <v>46282.6388888889</v>
      </c>
      <c r="J3270" s="17" t="n">
        <v>46282.6458333333</v>
      </c>
      <c r="K3270" s="17" t="n">
        <v>46282.6736111111</v>
      </c>
      <c r="L3270" s="17" t="n">
        <v>46282.7034722222</v>
      </c>
      <c r="M3270" s="17" t="n">
        <v>46282.7201388889</v>
      </c>
      <c r="N3270" s="17" t="n">
        <v>46282.7430555556</v>
      </c>
      <c r="O3270" s="17" t="n">
        <v>46282.7645833333</v>
      </c>
      <c r="P3270" s="17" t="n">
        <v>46282.7805555556</v>
      </c>
      <c r="Q3270" s="17" t="n">
        <v>46282.8076388889</v>
      </c>
      <c r="R3270" s="0" t="n">
        <v>283</v>
      </c>
      <c r="S3270" s="0" t="n">
        <v>0</v>
      </c>
      <c r="T3270" s="0" t="n">
        <v>0</v>
      </c>
      <c r="U3270" s="18" t="s">
        <v>130</v>
      </c>
      <c r="V3270" s="18" t="s">
        <v>144</v>
      </c>
      <c r="W3270" s="0" t="str">
        <f aca="false">IF(AND(X3270&gt;=6,X3270&lt;14),"A",IF(AND(X3270&gt;=14,X3270&lt;22),"B","C"))</f>
        <v>B</v>
      </c>
      <c r="X3270" s="18" t="n">
        <f aca="false">HOUR(H3270)</f>
        <v>14</v>
      </c>
      <c r="Y3270" s="18" t="n">
        <f aca="false">ROUND((I3270-H3270)*1440,0)</f>
        <v>31</v>
      </c>
      <c r="Z3270" s="18" t="n">
        <f aca="false">ROUND((J3270-I3270)*1440,0)</f>
        <v>10</v>
      </c>
      <c r="AA3270" s="18" t="n">
        <f aca="false">ROUND((K3270-J3270)*1440,0)</f>
        <v>40</v>
      </c>
      <c r="AB3270" s="18" t="n">
        <f aca="false">ROUND((L3270-K3270)*1440,0)</f>
        <v>43</v>
      </c>
      <c r="AC3270" s="18" t="n">
        <f aca="false">ROUND((M3270-L3270)*1440,0)</f>
        <v>24</v>
      </c>
      <c r="AD3270" s="18" t="n">
        <f aca="false">IF(N3270="","",ROUND((N3270-M3270)*1440,0))</f>
        <v>33</v>
      </c>
      <c r="AE3270" s="18" t="n">
        <f aca="false">IF(O3270="","",ROUND((O3270-N3270)*1440,0))</f>
        <v>31</v>
      </c>
      <c r="AF3270" s="18" t="n">
        <f aca="false">IF(P3270="","",ROUND((P3270-O3270)*1440,0))</f>
        <v>23</v>
      </c>
      <c r="AG3270" s="18" t="n">
        <f aca="false">IF(Q3270="","",ROUND((Q3270-P3270)*1440,0))</f>
        <v>39</v>
      </c>
      <c r="AH3270" s="18" t="n">
        <f aca="false">IF(Q3270="","",ROUND((Q3270-H3270)*1440,0))</f>
        <v>274</v>
      </c>
      <c r="AI3270" s="19" t="n">
        <f aca="false">ROUND(IF(O3270="",Assumptions!$B$25-K3270,O3270-K3270)*24,1)</f>
        <v>2.2</v>
      </c>
      <c r="AJ3270" s="20" t="n">
        <f aca="false">ROUND(MAX(N(Y3270)/Assumptions!$C$5, N(Z3270)/Assumptions!$C$6, N(AA3270)/Assumptions!$C$7, N(AB3270)/Assumptions!$C$8, N(AC3270)/Assumptions!$C$9, N(AD3270)/Assumptions!$C$10, N(AE3270)/Assumptions!$C$11, N(AF3270)/Assumptions!$C$12, N(AG3270)/Assumptions!$C$13),3)</f>
        <v>2.867</v>
      </c>
      <c r="AK3270" s="0" t="str">
        <f aca="false">IF(OR(U3270="Pending",U3270="On Hold"),"Open GRN (awaiting)",IF(AJ3270&lt;=1,"Within SLA",IF(ROUND(N(Y3270)/Assumptions!$C$5,3)=AJ3270,"Gate Wait",IF(ROUND(N(Z3270)/Assumptions!$C$6,3)=AJ3270,"Dock Wait",IF(ROUND(N(AA3270)/Assumptions!$C$7,3)=AJ3270,"Unloading",IF(ROUND(N(AB3270)/Assumptions!$C$8,3)=AJ3270,"Unload-to-QC Wait",IF(ROUND(N(AC3270)/Assumptions!$C$9,3)=AJ3270,"QC",IF(ROUND(N(AD3270)/Assumptions!$C$10,3)=AJ3270,"QC-to-GRN Wait",IF(ROUND(N(AE3270)/Assumptions!$C$11,3)=AJ3270,"GRN Processing",IF(ROUND(N(AF3270)/Assumptions!$C$12,3)=AJ3270,"GRN-to-Putaway Wait",IF(ROUND(N(AG3270)/Assumptions!$C$13,3)=AJ3270,"Putaway","Within SLA")))))))))))</f>
        <v>Unload-to-QC Wait</v>
      </c>
    </row>
    <row r="3271" customFormat="false" ht="15" hidden="false" customHeight="false" outlineLevel="0" collapsed="false">
      <c r="A3271" s="0" t="s">
        <v>9212</v>
      </c>
      <c r="B3271" s="0" t="s">
        <v>9213</v>
      </c>
      <c r="C3271" s="0" t="s">
        <v>142</v>
      </c>
      <c r="D3271" s="0" t="s">
        <v>135</v>
      </c>
      <c r="E3271" s="0" t="s">
        <v>9214</v>
      </c>
      <c r="F3271" s="0" t="s">
        <v>177</v>
      </c>
      <c r="G3271" s="0" t="s">
        <v>138</v>
      </c>
      <c r="H3271" s="17" t="n">
        <v>46282.6270833333</v>
      </c>
      <c r="I3271" s="17" t="n">
        <v>46282.6569444445</v>
      </c>
      <c r="J3271" s="17" t="n">
        <v>46282.6659722222</v>
      </c>
      <c r="K3271" s="17" t="n">
        <v>46282.7027777778</v>
      </c>
      <c r="L3271" s="17" t="n">
        <v>46282.7111111111</v>
      </c>
      <c r="M3271" s="17" t="n">
        <v>46282.7381944444</v>
      </c>
      <c r="N3271" s="17" t="n">
        <v>46282.7569444445</v>
      </c>
      <c r="O3271" s="17" t="n">
        <v>46282.7756944444</v>
      </c>
      <c r="P3271" s="17" t="n">
        <v>46282.8076388889</v>
      </c>
      <c r="Q3271" s="17" t="n">
        <v>46282.8173611111</v>
      </c>
      <c r="R3271" s="0" t="n">
        <v>182</v>
      </c>
      <c r="S3271" s="0" t="n">
        <v>0</v>
      </c>
      <c r="T3271" s="0" t="n">
        <v>0</v>
      </c>
      <c r="U3271" s="18" t="s">
        <v>130</v>
      </c>
      <c r="V3271" s="18" t="s">
        <v>139</v>
      </c>
      <c r="W3271" s="0" t="str">
        <f aca="false">IF(AND(X3271&gt;=6,X3271&lt;14),"A",IF(AND(X3271&gt;=14,X3271&lt;22),"B","C"))</f>
        <v>B</v>
      </c>
      <c r="X3271" s="18" t="n">
        <f aca="false">HOUR(H3271)</f>
        <v>15</v>
      </c>
      <c r="Y3271" s="18" t="n">
        <f aca="false">ROUND((I3271-H3271)*1440,0)</f>
        <v>43</v>
      </c>
      <c r="Z3271" s="18" t="n">
        <f aca="false">ROUND((J3271-I3271)*1440,0)</f>
        <v>13</v>
      </c>
      <c r="AA3271" s="18" t="n">
        <f aca="false">ROUND((K3271-J3271)*1440,0)</f>
        <v>53</v>
      </c>
      <c r="AB3271" s="18" t="n">
        <f aca="false">ROUND((L3271-K3271)*1440,0)</f>
        <v>12</v>
      </c>
      <c r="AC3271" s="18" t="n">
        <f aca="false">ROUND((M3271-L3271)*1440,0)</f>
        <v>39</v>
      </c>
      <c r="AD3271" s="18" t="n">
        <f aca="false">IF(N3271="","",ROUND((N3271-M3271)*1440,0))</f>
        <v>27</v>
      </c>
      <c r="AE3271" s="18" t="n">
        <f aca="false">IF(O3271="","",ROUND((O3271-N3271)*1440,0))</f>
        <v>27</v>
      </c>
      <c r="AF3271" s="18" t="n">
        <f aca="false">IF(P3271="","",ROUND((P3271-O3271)*1440,0))</f>
        <v>46</v>
      </c>
      <c r="AG3271" s="18" t="n">
        <f aca="false">IF(Q3271="","",ROUND((Q3271-P3271)*1440,0))</f>
        <v>14</v>
      </c>
      <c r="AH3271" s="18" t="n">
        <f aca="false">IF(Q3271="","",ROUND((Q3271-H3271)*1440,0))</f>
        <v>274</v>
      </c>
      <c r="AI3271" s="19" t="n">
        <f aca="false">ROUND(IF(O3271="",Assumptions!$B$25-K3271,O3271-K3271)*24,1)</f>
        <v>1.8</v>
      </c>
      <c r="AJ3271" s="20" t="n">
        <f aca="false">ROUND(MAX(N(Y3271)/Assumptions!$C$5, N(Z3271)/Assumptions!$C$6, N(AA3271)/Assumptions!$C$7, N(AB3271)/Assumptions!$C$8, N(AC3271)/Assumptions!$C$9, N(AD3271)/Assumptions!$C$10, N(AE3271)/Assumptions!$C$11, N(AF3271)/Assumptions!$C$12, N(AG3271)/Assumptions!$C$13),3)</f>
        <v>2.3</v>
      </c>
      <c r="AK3271" s="0" t="str">
        <f aca="false">IF(OR(U3271="Pending",U3271="On Hold"),"Open GRN (awaiting)",IF(AJ3271&lt;=1,"Within SLA",IF(ROUND(N(Y3271)/Assumptions!$C$5,3)=AJ3271,"Gate Wait",IF(ROUND(N(Z3271)/Assumptions!$C$6,3)=AJ3271,"Dock Wait",IF(ROUND(N(AA3271)/Assumptions!$C$7,3)=AJ3271,"Unloading",IF(ROUND(N(AB3271)/Assumptions!$C$8,3)=AJ3271,"Unload-to-QC Wait",IF(ROUND(N(AC3271)/Assumptions!$C$9,3)=AJ3271,"QC",IF(ROUND(N(AD3271)/Assumptions!$C$10,3)=AJ3271,"QC-to-GRN Wait",IF(ROUND(N(AE3271)/Assumptions!$C$11,3)=AJ3271,"GRN Processing",IF(ROUND(N(AF3271)/Assumptions!$C$12,3)=AJ3271,"GRN-to-Putaway Wait",IF(ROUND(N(AG3271)/Assumptions!$C$13,3)=AJ3271,"Putaway","Within SLA")))))))))))</f>
        <v>GRN-to-Putaway Wait</v>
      </c>
    </row>
    <row r="3272" customFormat="false" ht="15" hidden="false" customHeight="false" outlineLevel="0" collapsed="false">
      <c r="A3272" s="0" t="s">
        <v>9215</v>
      </c>
      <c r="B3272" s="0" t="s">
        <v>9216</v>
      </c>
      <c r="C3272" s="0" t="s">
        <v>159</v>
      </c>
      <c r="D3272" s="0" t="s">
        <v>147</v>
      </c>
      <c r="E3272" s="0" t="s">
        <v>5901</v>
      </c>
      <c r="F3272" s="0" t="s">
        <v>121</v>
      </c>
      <c r="G3272" s="0" t="s">
        <v>167</v>
      </c>
      <c r="H3272" s="17" t="n">
        <v>46282.6305555556</v>
      </c>
      <c r="I3272" s="17" t="n">
        <v>46282.6673611111</v>
      </c>
      <c r="J3272" s="17" t="n">
        <v>46282.6791666667</v>
      </c>
      <c r="K3272" s="17" t="n">
        <v>46282.6944444445</v>
      </c>
      <c r="L3272" s="17" t="n">
        <v>46282.7006944444</v>
      </c>
      <c r="M3272" s="17" t="n">
        <v>46282.7284722222</v>
      </c>
      <c r="N3272" s="17" t="n">
        <v>46282.7798611111</v>
      </c>
      <c r="O3272" s="17" t="n">
        <v>46282.8069444444</v>
      </c>
      <c r="P3272" s="17" t="n">
        <v>46282.8125</v>
      </c>
      <c r="Q3272" s="17" t="n">
        <v>46282.8291666667</v>
      </c>
      <c r="R3272" s="0" t="n">
        <v>457</v>
      </c>
      <c r="S3272" s="0" t="n">
        <v>16</v>
      </c>
      <c r="T3272" s="0" t="n">
        <v>0</v>
      </c>
      <c r="U3272" s="18" t="s">
        <v>123</v>
      </c>
      <c r="V3272" s="18" t="s">
        <v>156</v>
      </c>
      <c r="W3272" s="0" t="str">
        <f aca="false">IF(AND(X3272&gt;=6,X3272&lt;14),"A",IF(AND(X3272&gt;=14,X3272&lt;22),"B","C"))</f>
        <v>B</v>
      </c>
      <c r="X3272" s="18" t="n">
        <f aca="false">HOUR(H3272)</f>
        <v>15</v>
      </c>
      <c r="Y3272" s="18" t="n">
        <f aca="false">ROUND((I3272-H3272)*1440,0)</f>
        <v>53</v>
      </c>
      <c r="Z3272" s="18" t="n">
        <f aca="false">ROUND((J3272-I3272)*1440,0)</f>
        <v>17</v>
      </c>
      <c r="AA3272" s="18" t="n">
        <f aca="false">ROUND((K3272-J3272)*1440,0)</f>
        <v>22</v>
      </c>
      <c r="AB3272" s="18" t="n">
        <f aca="false">ROUND((L3272-K3272)*1440,0)</f>
        <v>9</v>
      </c>
      <c r="AC3272" s="18" t="n">
        <f aca="false">ROUND((M3272-L3272)*1440,0)</f>
        <v>40</v>
      </c>
      <c r="AD3272" s="18" t="n">
        <f aca="false">IF(N3272="","",ROUND((N3272-M3272)*1440,0))</f>
        <v>74</v>
      </c>
      <c r="AE3272" s="18" t="n">
        <f aca="false">IF(O3272="","",ROUND((O3272-N3272)*1440,0))</f>
        <v>39</v>
      </c>
      <c r="AF3272" s="18" t="n">
        <f aca="false">IF(P3272="","",ROUND((P3272-O3272)*1440,0))</f>
        <v>8</v>
      </c>
      <c r="AG3272" s="18" t="n">
        <f aca="false">IF(Q3272="","",ROUND((Q3272-P3272)*1440,0))</f>
        <v>24</v>
      </c>
      <c r="AH3272" s="18" t="n">
        <f aca="false">IF(Q3272="","",ROUND((Q3272-H3272)*1440,0))</f>
        <v>286</v>
      </c>
      <c r="AI3272" s="19" t="n">
        <f aca="false">ROUND(IF(O3272="",Assumptions!$B$25-K3272,O3272-K3272)*24,1)</f>
        <v>2.7</v>
      </c>
      <c r="AJ3272" s="20" t="n">
        <f aca="false">ROUND(MAX(N(Y3272)/Assumptions!$C$5, N(Z3272)/Assumptions!$C$6, N(AA3272)/Assumptions!$C$7, N(AB3272)/Assumptions!$C$8, N(AC3272)/Assumptions!$C$9, N(AD3272)/Assumptions!$C$10, N(AE3272)/Assumptions!$C$11, N(AF3272)/Assumptions!$C$12, N(AG3272)/Assumptions!$C$13),3)</f>
        <v>2.467</v>
      </c>
      <c r="AK3272" s="0" t="str">
        <f aca="false">IF(OR(U3272="Pending",U3272="On Hold"),"Open GRN (awaiting)",IF(AJ3272&lt;=1,"Within SLA",IF(ROUND(N(Y3272)/Assumptions!$C$5,3)=AJ3272,"Gate Wait",IF(ROUND(N(Z3272)/Assumptions!$C$6,3)=AJ3272,"Dock Wait",IF(ROUND(N(AA3272)/Assumptions!$C$7,3)=AJ3272,"Unloading",IF(ROUND(N(AB3272)/Assumptions!$C$8,3)=AJ3272,"Unload-to-QC Wait",IF(ROUND(N(AC3272)/Assumptions!$C$9,3)=AJ3272,"QC",IF(ROUND(N(AD3272)/Assumptions!$C$10,3)=AJ3272,"QC-to-GRN Wait",IF(ROUND(N(AE3272)/Assumptions!$C$11,3)=AJ3272,"GRN Processing",IF(ROUND(N(AF3272)/Assumptions!$C$12,3)=AJ3272,"GRN-to-Putaway Wait",IF(ROUND(N(AG3272)/Assumptions!$C$13,3)=AJ3272,"Putaway","Within SLA")))))))))))</f>
        <v>QC-to-GRN Wait</v>
      </c>
    </row>
    <row r="3273" customFormat="false" ht="15" hidden="false" customHeight="false" outlineLevel="0" collapsed="false">
      <c r="A3273" s="0" t="s">
        <v>9217</v>
      </c>
      <c r="B3273" s="0" t="s">
        <v>9218</v>
      </c>
      <c r="C3273" s="0" t="s">
        <v>118</v>
      </c>
      <c r="D3273" s="0" t="s">
        <v>119</v>
      </c>
      <c r="E3273" s="0" t="s">
        <v>9219</v>
      </c>
      <c r="F3273" s="0" t="s">
        <v>121</v>
      </c>
      <c r="G3273" s="0" t="s">
        <v>122</v>
      </c>
      <c r="H3273" s="17" t="n">
        <v>46282.6493055556</v>
      </c>
      <c r="I3273" s="17" t="n">
        <v>46282.6583333333</v>
      </c>
      <c r="J3273" s="17" t="n">
        <v>46282.6680555556</v>
      </c>
      <c r="K3273" s="17" t="n">
        <v>46282.6944444445</v>
      </c>
      <c r="L3273" s="17" t="n">
        <v>46282.7097222222</v>
      </c>
      <c r="M3273" s="17" t="n">
        <v>46282.7159722222</v>
      </c>
      <c r="N3273" s="17" t="n">
        <v>46282.7215277778</v>
      </c>
      <c r="O3273" s="17" t="n">
        <v>46282.7979166667</v>
      </c>
      <c r="P3273" s="17" t="n">
        <v>46282.8048611111</v>
      </c>
      <c r="Q3273" s="17" t="n">
        <v>46282.8125</v>
      </c>
      <c r="R3273" s="0" t="n">
        <v>310</v>
      </c>
      <c r="S3273" s="0" t="n">
        <v>0</v>
      </c>
      <c r="T3273" s="0" t="n">
        <v>0</v>
      </c>
      <c r="U3273" s="18" t="s">
        <v>130</v>
      </c>
      <c r="V3273" s="18" t="s">
        <v>156</v>
      </c>
      <c r="W3273" s="0" t="str">
        <f aca="false">IF(AND(X3273&gt;=6,X3273&lt;14),"A",IF(AND(X3273&gt;=14,X3273&lt;22),"B","C"))</f>
        <v>B</v>
      </c>
      <c r="X3273" s="18" t="n">
        <f aca="false">HOUR(H3273)</f>
        <v>15</v>
      </c>
      <c r="Y3273" s="18" t="n">
        <f aca="false">ROUND((I3273-H3273)*1440,0)</f>
        <v>13</v>
      </c>
      <c r="Z3273" s="18" t="n">
        <f aca="false">ROUND((J3273-I3273)*1440,0)</f>
        <v>14</v>
      </c>
      <c r="AA3273" s="18" t="n">
        <f aca="false">ROUND((K3273-J3273)*1440,0)</f>
        <v>38</v>
      </c>
      <c r="AB3273" s="18" t="n">
        <f aca="false">ROUND((L3273-K3273)*1440,0)</f>
        <v>22</v>
      </c>
      <c r="AC3273" s="18" t="n">
        <f aca="false">ROUND((M3273-L3273)*1440,0)</f>
        <v>9</v>
      </c>
      <c r="AD3273" s="18" t="n">
        <f aca="false">IF(N3273="","",ROUND((N3273-M3273)*1440,0))</f>
        <v>8</v>
      </c>
      <c r="AE3273" s="18" t="n">
        <f aca="false">IF(O3273="","",ROUND((O3273-N3273)*1440,0))</f>
        <v>110</v>
      </c>
      <c r="AF3273" s="18" t="n">
        <f aca="false">IF(P3273="","",ROUND((P3273-O3273)*1440,0))</f>
        <v>10</v>
      </c>
      <c r="AG3273" s="18" t="n">
        <f aca="false">IF(Q3273="","",ROUND((Q3273-P3273)*1440,0))</f>
        <v>11</v>
      </c>
      <c r="AH3273" s="18" t="n">
        <f aca="false">IF(Q3273="","",ROUND((Q3273-H3273)*1440,0))</f>
        <v>235</v>
      </c>
      <c r="AI3273" s="19" t="n">
        <f aca="false">ROUND(IF(O3273="",Assumptions!$B$25-K3273,O3273-K3273)*24,1)</f>
        <v>2.5</v>
      </c>
      <c r="AJ3273" s="20" t="n">
        <f aca="false">ROUND(MAX(N(Y3273)/Assumptions!$C$5, N(Z3273)/Assumptions!$C$6, N(AA3273)/Assumptions!$C$7, N(AB3273)/Assumptions!$C$8, N(AC3273)/Assumptions!$C$9, N(AD3273)/Assumptions!$C$10, N(AE3273)/Assumptions!$C$11, N(AF3273)/Assumptions!$C$12, N(AG3273)/Assumptions!$C$13),3)</f>
        <v>2.444</v>
      </c>
      <c r="AK3273" s="0" t="str">
        <f aca="false">IF(OR(U3273="Pending",U3273="On Hold"),"Open GRN (awaiting)",IF(AJ3273&lt;=1,"Within SLA",IF(ROUND(N(Y3273)/Assumptions!$C$5,3)=AJ3273,"Gate Wait",IF(ROUND(N(Z3273)/Assumptions!$C$6,3)=AJ3273,"Dock Wait",IF(ROUND(N(AA3273)/Assumptions!$C$7,3)=AJ3273,"Unloading",IF(ROUND(N(AB3273)/Assumptions!$C$8,3)=AJ3273,"Unload-to-QC Wait",IF(ROUND(N(AC3273)/Assumptions!$C$9,3)=AJ3273,"QC",IF(ROUND(N(AD3273)/Assumptions!$C$10,3)=AJ3273,"QC-to-GRN Wait",IF(ROUND(N(AE3273)/Assumptions!$C$11,3)=AJ3273,"GRN Processing",IF(ROUND(N(AF3273)/Assumptions!$C$12,3)=AJ3273,"GRN-to-Putaway Wait",IF(ROUND(N(AG3273)/Assumptions!$C$13,3)=AJ3273,"Putaway","Within SLA")))))))))))</f>
        <v>GRN Processing</v>
      </c>
    </row>
    <row r="3274" customFormat="false" ht="15" hidden="false" customHeight="false" outlineLevel="0" collapsed="false">
      <c r="A3274" s="0" t="s">
        <v>9220</v>
      </c>
      <c r="B3274" s="0" t="s">
        <v>9221</v>
      </c>
      <c r="C3274" s="0" t="s">
        <v>159</v>
      </c>
      <c r="D3274" s="0" t="s">
        <v>135</v>
      </c>
      <c r="E3274" s="0" t="s">
        <v>8233</v>
      </c>
      <c r="F3274" s="0" t="s">
        <v>149</v>
      </c>
      <c r="G3274" s="0" t="s">
        <v>138</v>
      </c>
      <c r="H3274" s="17" t="n">
        <v>46282.6555555556</v>
      </c>
      <c r="I3274" s="17" t="n">
        <v>46282.71875</v>
      </c>
      <c r="J3274" s="17" t="n">
        <v>46282.7229166667</v>
      </c>
      <c r="K3274" s="17" t="n">
        <v>46282.7402777778</v>
      </c>
      <c r="L3274" s="17" t="n">
        <v>46282.775</v>
      </c>
      <c r="M3274" s="17" t="n">
        <v>46282.8</v>
      </c>
      <c r="N3274" s="17" t="n">
        <v>46282.9548611111</v>
      </c>
      <c r="O3274" s="17" t="n">
        <v>46282.9930555556</v>
      </c>
      <c r="P3274" s="17" t="n">
        <v>46283.0034722222</v>
      </c>
      <c r="Q3274" s="17" t="n">
        <v>46283.0069444445</v>
      </c>
      <c r="R3274" s="0" t="n">
        <v>238</v>
      </c>
      <c r="S3274" s="0" t="n">
        <v>0</v>
      </c>
      <c r="T3274" s="0" t="n">
        <v>0</v>
      </c>
      <c r="U3274" s="18" t="s">
        <v>130</v>
      </c>
      <c r="V3274" s="18" t="s">
        <v>144</v>
      </c>
      <c r="W3274" s="0" t="str">
        <f aca="false">IF(AND(X3274&gt;=6,X3274&lt;14),"A",IF(AND(X3274&gt;=14,X3274&lt;22),"B","C"))</f>
        <v>B</v>
      </c>
      <c r="X3274" s="18" t="n">
        <f aca="false">HOUR(H3274)</f>
        <v>15</v>
      </c>
      <c r="Y3274" s="18" t="n">
        <f aca="false">ROUND((I3274-H3274)*1440,0)</f>
        <v>91</v>
      </c>
      <c r="Z3274" s="18" t="n">
        <f aca="false">ROUND((J3274-I3274)*1440,0)</f>
        <v>6</v>
      </c>
      <c r="AA3274" s="18" t="n">
        <f aca="false">ROUND((K3274-J3274)*1440,0)</f>
        <v>25</v>
      </c>
      <c r="AB3274" s="18" t="n">
        <f aca="false">ROUND((L3274-K3274)*1440,0)</f>
        <v>50</v>
      </c>
      <c r="AC3274" s="18" t="n">
        <f aca="false">ROUND((M3274-L3274)*1440,0)</f>
        <v>36</v>
      </c>
      <c r="AD3274" s="18" t="n">
        <f aca="false">IF(N3274="","",ROUND((N3274-M3274)*1440,0))</f>
        <v>223</v>
      </c>
      <c r="AE3274" s="18" t="n">
        <f aca="false">IF(O3274="","",ROUND((O3274-N3274)*1440,0))</f>
        <v>55</v>
      </c>
      <c r="AF3274" s="18" t="n">
        <f aca="false">IF(P3274="","",ROUND((P3274-O3274)*1440,0))</f>
        <v>15</v>
      </c>
      <c r="AG3274" s="18" t="n">
        <f aca="false">IF(Q3274="","",ROUND((Q3274-P3274)*1440,0))</f>
        <v>5</v>
      </c>
      <c r="AH3274" s="18" t="n">
        <f aca="false">IF(Q3274="","",ROUND((Q3274-H3274)*1440,0))</f>
        <v>506</v>
      </c>
      <c r="AI3274" s="19" t="n">
        <f aca="false">ROUND(IF(O3274="",Assumptions!$B$25-K3274,O3274-K3274)*24,1)</f>
        <v>6.1</v>
      </c>
      <c r="AJ3274" s="20" t="n">
        <f aca="false">ROUND(MAX(N(Y3274)/Assumptions!$C$5, N(Z3274)/Assumptions!$C$6, N(AA3274)/Assumptions!$C$7, N(AB3274)/Assumptions!$C$8, N(AC3274)/Assumptions!$C$9, N(AD3274)/Assumptions!$C$10, N(AE3274)/Assumptions!$C$11, N(AF3274)/Assumptions!$C$12, N(AG3274)/Assumptions!$C$13),3)</f>
        <v>7.433</v>
      </c>
      <c r="AK3274" s="0" t="str">
        <f aca="false">IF(OR(U3274="Pending",U3274="On Hold"),"Open GRN (awaiting)",IF(AJ3274&lt;=1,"Within SLA",IF(ROUND(N(Y3274)/Assumptions!$C$5,3)=AJ3274,"Gate Wait",IF(ROUND(N(Z3274)/Assumptions!$C$6,3)=AJ3274,"Dock Wait",IF(ROUND(N(AA3274)/Assumptions!$C$7,3)=AJ3274,"Unloading",IF(ROUND(N(AB3274)/Assumptions!$C$8,3)=AJ3274,"Unload-to-QC Wait",IF(ROUND(N(AC3274)/Assumptions!$C$9,3)=AJ3274,"QC",IF(ROUND(N(AD3274)/Assumptions!$C$10,3)=AJ3274,"QC-to-GRN Wait",IF(ROUND(N(AE3274)/Assumptions!$C$11,3)=AJ3274,"GRN Processing",IF(ROUND(N(AF3274)/Assumptions!$C$12,3)=AJ3274,"GRN-to-Putaway Wait",IF(ROUND(N(AG3274)/Assumptions!$C$13,3)=AJ3274,"Putaway","Within SLA")))))))))))</f>
        <v>QC-to-GRN Wait</v>
      </c>
    </row>
    <row r="3275" customFormat="false" ht="15" hidden="false" customHeight="false" outlineLevel="0" collapsed="false">
      <c r="A3275" s="0" t="s">
        <v>9222</v>
      </c>
      <c r="B3275" s="0" t="s">
        <v>9223</v>
      </c>
      <c r="C3275" s="0" t="s">
        <v>153</v>
      </c>
      <c r="D3275" s="0" t="s">
        <v>135</v>
      </c>
      <c r="E3275" s="0" t="s">
        <v>9224</v>
      </c>
      <c r="F3275" s="0" t="s">
        <v>155</v>
      </c>
      <c r="G3275" s="0" t="s">
        <v>178</v>
      </c>
      <c r="H3275" s="17" t="n">
        <v>46282.6708333333</v>
      </c>
      <c r="I3275" s="17" t="n">
        <v>46282.6854166667</v>
      </c>
      <c r="J3275" s="17" t="n">
        <v>46282.69375</v>
      </c>
      <c r="K3275" s="17" t="n">
        <v>46282.7506944445</v>
      </c>
      <c r="L3275" s="17" t="n">
        <v>46282.7548611111</v>
      </c>
      <c r="M3275" s="17" t="n">
        <v>46282.7888888889</v>
      </c>
      <c r="N3275" s="17" t="n">
        <v>46282.7965277778</v>
      </c>
      <c r="O3275" s="17" t="n">
        <v>46282.8368055556</v>
      </c>
      <c r="P3275" s="17" t="n">
        <v>46282.8472222222</v>
      </c>
      <c r="Q3275" s="17" t="n">
        <v>46282.8541666667</v>
      </c>
      <c r="R3275" s="0" t="n">
        <v>333</v>
      </c>
      <c r="S3275" s="0" t="n">
        <v>0</v>
      </c>
      <c r="T3275" s="0" t="n">
        <v>0</v>
      </c>
      <c r="U3275" s="18" t="s">
        <v>130</v>
      </c>
      <c r="V3275" s="18" t="s">
        <v>139</v>
      </c>
      <c r="W3275" s="0" t="str">
        <f aca="false">IF(AND(X3275&gt;=6,X3275&lt;14),"A",IF(AND(X3275&gt;=14,X3275&lt;22),"B","C"))</f>
        <v>B</v>
      </c>
      <c r="X3275" s="18" t="n">
        <f aca="false">HOUR(H3275)</f>
        <v>16</v>
      </c>
      <c r="Y3275" s="18" t="n">
        <f aca="false">ROUND((I3275-H3275)*1440,0)</f>
        <v>21</v>
      </c>
      <c r="Z3275" s="18" t="n">
        <f aca="false">ROUND((J3275-I3275)*1440,0)</f>
        <v>12</v>
      </c>
      <c r="AA3275" s="18" t="n">
        <f aca="false">ROUND((K3275-J3275)*1440,0)</f>
        <v>82</v>
      </c>
      <c r="AB3275" s="18" t="n">
        <f aca="false">ROUND((L3275-K3275)*1440,0)</f>
        <v>6</v>
      </c>
      <c r="AC3275" s="18" t="n">
        <f aca="false">ROUND((M3275-L3275)*1440,0)</f>
        <v>49</v>
      </c>
      <c r="AD3275" s="18" t="n">
        <f aca="false">IF(N3275="","",ROUND((N3275-M3275)*1440,0))</f>
        <v>11</v>
      </c>
      <c r="AE3275" s="18" t="n">
        <f aca="false">IF(O3275="","",ROUND((O3275-N3275)*1440,0))</f>
        <v>58</v>
      </c>
      <c r="AF3275" s="18" t="n">
        <f aca="false">IF(P3275="","",ROUND((P3275-O3275)*1440,0))</f>
        <v>15</v>
      </c>
      <c r="AG3275" s="18" t="n">
        <f aca="false">IF(Q3275="","",ROUND((Q3275-P3275)*1440,0))</f>
        <v>10</v>
      </c>
      <c r="AH3275" s="18" t="n">
        <f aca="false">IF(Q3275="","",ROUND((Q3275-H3275)*1440,0))</f>
        <v>264</v>
      </c>
      <c r="AI3275" s="19" t="n">
        <f aca="false">ROUND(IF(O3275="",Assumptions!$B$25-K3275,O3275-K3275)*24,1)</f>
        <v>2.1</v>
      </c>
      <c r="AJ3275" s="20" t="n">
        <f aca="false">ROUND(MAX(N(Y3275)/Assumptions!$C$5, N(Z3275)/Assumptions!$C$6, N(AA3275)/Assumptions!$C$7, N(AB3275)/Assumptions!$C$8, N(AC3275)/Assumptions!$C$9, N(AD3275)/Assumptions!$C$10, N(AE3275)/Assumptions!$C$11, N(AF3275)/Assumptions!$C$12, N(AG3275)/Assumptions!$C$13),3)</f>
        <v>1.367</v>
      </c>
      <c r="AK3275" s="0" t="str">
        <f aca="false">IF(OR(U3275="Pending",U3275="On Hold"),"Open GRN (awaiting)",IF(AJ3275&lt;=1,"Within SLA",IF(ROUND(N(Y3275)/Assumptions!$C$5,3)=AJ3275,"Gate Wait",IF(ROUND(N(Z3275)/Assumptions!$C$6,3)=AJ3275,"Dock Wait",IF(ROUND(N(AA3275)/Assumptions!$C$7,3)=AJ3275,"Unloading",IF(ROUND(N(AB3275)/Assumptions!$C$8,3)=AJ3275,"Unload-to-QC Wait",IF(ROUND(N(AC3275)/Assumptions!$C$9,3)=AJ3275,"QC",IF(ROUND(N(AD3275)/Assumptions!$C$10,3)=AJ3275,"QC-to-GRN Wait",IF(ROUND(N(AE3275)/Assumptions!$C$11,3)=AJ3275,"GRN Processing",IF(ROUND(N(AF3275)/Assumptions!$C$12,3)=AJ3275,"GRN-to-Putaway Wait",IF(ROUND(N(AG3275)/Assumptions!$C$13,3)=AJ3275,"Putaway","Within SLA")))))))))))</f>
        <v>Unloading</v>
      </c>
    </row>
    <row r="3276" customFormat="false" ht="15" hidden="false" customHeight="false" outlineLevel="0" collapsed="false">
      <c r="A3276" s="0" t="s">
        <v>9225</v>
      </c>
      <c r="B3276" s="0" t="s">
        <v>9226</v>
      </c>
      <c r="C3276" s="0" t="s">
        <v>126</v>
      </c>
      <c r="D3276" s="0" t="s">
        <v>147</v>
      </c>
      <c r="E3276" s="0" t="s">
        <v>9227</v>
      </c>
      <c r="F3276" s="0" t="s">
        <v>128</v>
      </c>
      <c r="G3276" s="0" t="s">
        <v>167</v>
      </c>
      <c r="H3276" s="17" t="n">
        <v>46282.6729166667</v>
      </c>
      <c r="I3276" s="17" t="n">
        <v>46282.68125</v>
      </c>
      <c r="J3276" s="17" t="n">
        <v>46282.6847222222</v>
      </c>
      <c r="K3276" s="17" t="n">
        <v>46282.7034722222</v>
      </c>
      <c r="L3276" s="17" t="n">
        <v>46282.7090277778</v>
      </c>
      <c r="M3276" s="17" t="n">
        <v>46282.7194444445</v>
      </c>
      <c r="N3276" s="17" t="n">
        <v>46282.9020833333</v>
      </c>
      <c r="O3276" s="17" t="n">
        <v>46282.9576388889</v>
      </c>
      <c r="P3276" s="17" t="n">
        <v>46282.9645833333</v>
      </c>
      <c r="Q3276" s="17" t="n">
        <v>46282.98125</v>
      </c>
      <c r="R3276" s="0" t="n">
        <v>419</v>
      </c>
      <c r="S3276" s="0" t="n">
        <v>0</v>
      </c>
      <c r="T3276" s="0" t="n">
        <v>0</v>
      </c>
      <c r="U3276" s="18" t="s">
        <v>130</v>
      </c>
      <c r="V3276" s="18" t="s">
        <v>144</v>
      </c>
      <c r="W3276" s="0" t="str">
        <f aca="false">IF(AND(X3276&gt;=6,X3276&lt;14),"A",IF(AND(X3276&gt;=14,X3276&lt;22),"B","C"))</f>
        <v>B</v>
      </c>
      <c r="X3276" s="18" t="n">
        <f aca="false">HOUR(H3276)</f>
        <v>16</v>
      </c>
      <c r="Y3276" s="18" t="n">
        <f aca="false">ROUND((I3276-H3276)*1440,0)</f>
        <v>12</v>
      </c>
      <c r="Z3276" s="18" t="n">
        <f aca="false">ROUND((J3276-I3276)*1440,0)</f>
        <v>5</v>
      </c>
      <c r="AA3276" s="18" t="n">
        <f aca="false">ROUND((K3276-J3276)*1440,0)</f>
        <v>27</v>
      </c>
      <c r="AB3276" s="18" t="n">
        <f aca="false">ROUND((L3276-K3276)*1440,0)</f>
        <v>8</v>
      </c>
      <c r="AC3276" s="18" t="n">
        <f aca="false">ROUND((M3276-L3276)*1440,0)</f>
        <v>15</v>
      </c>
      <c r="AD3276" s="18" t="n">
        <f aca="false">IF(N3276="","",ROUND((N3276-M3276)*1440,0))</f>
        <v>263</v>
      </c>
      <c r="AE3276" s="18" t="n">
        <f aca="false">IF(O3276="","",ROUND((O3276-N3276)*1440,0))</f>
        <v>80</v>
      </c>
      <c r="AF3276" s="18" t="n">
        <f aca="false">IF(P3276="","",ROUND((P3276-O3276)*1440,0))</f>
        <v>10</v>
      </c>
      <c r="AG3276" s="18" t="n">
        <f aca="false">IF(Q3276="","",ROUND((Q3276-P3276)*1440,0))</f>
        <v>24</v>
      </c>
      <c r="AH3276" s="18" t="n">
        <f aca="false">IF(Q3276="","",ROUND((Q3276-H3276)*1440,0))</f>
        <v>444</v>
      </c>
      <c r="AI3276" s="19" t="n">
        <f aca="false">ROUND(IF(O3276="",Assumptions!$B$25-K3276,O3276-K3276)*24,1)</f>
        <v>6.1</v>
      </c>
      <c r="AJ3276" s="20" t="n">
        <f aca="false">ROUND(MAX(N(Y3276)/Assumptions!$C$5, N(Z3276)/Assumptions!$C$6, N(AA3276)/Assumptions!$C$7, N(AB3276)/Assumptions!$C$8, N(AC3276)/Assumptions!$C$9, N(AD3276)/Assumptions!$C$10, N(AE3276)/Assumptions!$C$11, N(AF3276)/Assumptions!$C$12, N(AG3276)/Assumptions!$C$13),3)</f>
        <v>8.767</v>
      </c>
      <c r="AK3276" s="0" t="str">
        <f aca="false">IF(OR(U3276="Pending",U3276="On Hold"),"Open GRN (awaiting)",IF(AJ3276&lt;=1,"Within SLA",IF(ROUND(N(Y3276)/Assumptions!$C$5,3)=AJ3276,"Gate Wait",IF(ROUND(N(Z3276)/Assumptions!$C$6,3)=AJ3276,"Dock Wait",IF(ROUND(N(AA3276)/Assumptions!$C$7,3)=AJ3276,"Unloading",IF(ROUND(N(AB3276)/Assumptions!$C$8,3)=AJ3276,"Unload-to-QC Wait",IF(ROUND(N(AC3276)/Assumptions!$C$9,3)=AJ3276,"QC",IF(ROUND(N(AD3276)/Assumptions!$C$10,3)=AJ3276,"QC-to-GRN Wait",IF(ROUND(N(AE3276)/Assumptions!$C$11,3)=AJ3276,"GRN Processing",IF(ROUND(N(AF3276)/Assumptions!$C$12,3)=AJ3276,"GRN-to-Putaway Wait",IF(ROUND(N(AG3276)/Assumptions!$C$13,3)=AJ3276,"Putaway","Within SLA")))))))))))</f>
        <v>QC-to-GRN Wait</v>
      </c>
    </row>
    <row r="3277" customFormat="false" ht="15" hidden="false" customHeight="false" outlineLevel="0" collapsed="false">
      <c r="A3277" s="0" t="s">
        <v>9228</v>
      </c>
      <c r="B3277" s="0" t="s">
        <v>9229</v>
      </c>
      <c r="C3277" s="0" t="s">
        <v>118</v>
      </c>
      <c r="D3277" s="0" t="s">
        <v>147</v>
      </c>
      <c r="E3277" s="0" t="s">
        <v>9230</v>
      </c>
      <c r="F3277" s="0" t="s">
        <v>121</v>
      </c>
      <c r="G3277" s="0" t="s">
        <v>167</v>
      </c>
      <c r="H3277" s="17" t="n">
        <v>46282.675</v>
      </c>
      <c r="I3277" s="17" t="n">
        <v>46282.6819444444</v>
      </c>
      <c r="J3277" s="17" t="n">
        <v>46282.6875</v>
      </c>
      <c r="K3277" s="17" t="n">
        <v>46282.7659722222</v>
      </c>
      <c r="L3277" s="17" t="n">
        <v>46282.7694444444</v>
      </c>
      <c r="M3277" s="17" t="n">
        <v>46282.7916666667</v>
      </c>
      <c r="N3277" s="17" t="n">
        <v>46282.8291666667</v>
      </c>
      <c r="O3277" s="17" t="n">
        <v>46282.8715277778</v>
      </c>
      <c r="P3277" s="17" t="n">
        <v>46282.8777777778</v>
      </c>
      <c r="Q3277" s="17" t="n">
        <v>46282.8986111111</v>
      </c>
      <c r="R3277" s="0" t="n">
        <v>348</v>
      </c>
      <c r="S3277" s="0" t="n">
        <v>0</v>
      </c>
      <c r="T3277" s="0" t="n">
        <v>0</v>
      </c>
      <c r="U3277" s="18" t="s">
        <v>130</v>
      </c>
      <c r="V3277" s="18" t="s">
        <v>144</v>
      </c>
      <c r="W3277" s="0" t="str">
        <f aca="false">IF(AND(X3277&gt;=6,X3277&lt;14),"A",IF(AND(X3277&gt;=14,X3277&lt;22),"B","C"))</f>
        <v>B</v>
      </c>
      <c r="X3277" s="18" t="n">
        <f aca="false">HOUR(H3277)</f>
        <v>16</v>
      </c>
      <c r="Y3277" s="18" t="n">
        <f aca="false">ROUND((I3277-H3277)*1440,0)</f>
        <v>10</v>
      </c>
      <c r="Z3277" s="18" t="n">
        <f aca="false">ROUND((J3277-I3277)*1440,0)</f>
        <v>8</v>
      </c>
      <c r="AA3277" s="18" t="n">
        <f aca="false">ROUND((K3277-J3277)*1440,0)</f>
        <v>113</v>
      </c>
      <c r="AB3277" s="18" t="n">
        <f aca="false">ROUND((L3277-K3277)*1440,0)</f>
        <v>5</v>
      </c>
      <c r="AC3277" s="18" t="n">
        <f aca="false">ROUND((M3277-L3277)*1440,0)</f>
        <v>32</v>
      </c>
      <c r="AD3277" s="18" t="n">
        <f aca="false">IF(N3277="","",ROUND((N3277-M3277)*1440,0))</f>
        <v>54</v>
      </c>
      <c r="AE3277" s="18" t="n">
        <f aca="false">IF(O3277="","",ROUND((O3277-N3277)*1440,0))</f>
        <v>61</v>
      </c>
      <c r="AF3277" s="18" t="n">
        <f aca="false">IF(P3277="","",ROUND((P3277-O3277)*1440,0))</f>
        <v>9</v>
      </c>
      <c r="AG3277" s="18" t="n">
        <f aca="false">IF(Q3277="","",ROUND((Q3277-P3277)*1440,0))</f>
        <v>30</v>
      </c>
      <c r="AH3277" s="18" t="n">
        <f aca="false">IF(Q3277="","",ROUND((Q3277-H3277)*1440,0))</f>
        <v>322</v>
      </c>
      <c r="AI3277" s="19" t="n">
        <f aca="false">ROUND(IF(O3277="",Assumptions!$B$25-K3277,O3277-K3277)*24,1)</f>
        <v>2.5</v>
      </c>
      <c r="AJ3277" s="20" t="n">
        <f aca="false">ROUND(MAX(N(Y3277)/Assumptions!$C$5, N(Z3277)/Assumptions!$C$6, N(AA3277)/Assumptions!$C$7, N(AB3277)/Assumptions!$C$8, N(AC3277)/Assumptions!$C$9, N(AD3277)/Assumptions!$C$10, N(AE3277)/Assumptions!$C$11, N(AF3277)/Assumptions!$C$12, N(AG3277)/Assumptions!$C$13),3)</f>
        <v>1.883</v>
      </c>
      <c r="AK3277" s="0" t="str">
        <f aca="false">IF(OR(U3277="Pending",U3277="On Hold"),"Open GRN (awaiting)",IF(AJ3277&lt;=1,"Within SLA",IF(ROUND(N(Y3277)/Assumptions!$C$5,3)=AJ3277,"Gate Wait",IF(ROUND(N(Z3277)/Assumptions!$C$6,3)=AJ3277,"Dock Wait",IF(ROUND(N(AA3277)/Assumptions!$C$7,3)=AJ3277,"Unloading",IF(ROUND(N(AB3277)/Assumptions!$C$8,3)=AJ3277,"Unload-to-QC Wait",IF(ROUND(N(AC3277)/Assumptions!$C$9,3)=AJ3277,"QC",IF(ROUND(N(AD3277)/Assumptions!$C$10,3)=AJ3277,"QC-to-GRN Wait",IF(ROUND(N(AE3277)/Assumptions!$C$11,3)=AJ3277,"GRN Processing",IF(ROUND(N(AF3277)/Assumptions!$C$12,3)=AJ3277,"GRN-to-Putaway Wait",IF(ROUND(N(AG3277)/Assumptions!$C$13,3)=AJ3277,"Putaway","Within SLA")))))))))))</f>
        <v>Unloading</v>
      </c>
    </row>
    <row r="3278" customFormat="false" ht="15" hidden="false" customHeight="false" outlineLevel="0" collapsed="false">
      <c r="A3278" s="0" t="s">
        <v>9231</v>
      </c>
      <c r="B3278" s="0" t="s">
        <v>9232</v>
      </c>
      <c r="C3278" s="0" t="s">
        <v>134</v>
      </c>
      <c r="D3278" s="0" t="s">
        <v>119</v>
      </c>
      <c r="E3278" s="0" t="s">
        <v>9233</v>
      </c>
      <c r="F3278" s="0" t="s">
        <v>149</v>
      </c>
      <c r="G3278" s="0" t="s">
        <v>122</v>
      </c>
      <c r="H3278" s="17" t="n">
        <v>46282.6770833333</v>
      </c>
      <c r="I3278" s="17" t="n">
        <v>46282.69375</v>
      </c>
      <c r="J3278" s="17" t="n">
        <v>46282.7041666667</v>
      </c>
      <c r="K3278" s="17" t="n">
        <v>46282.7118055556</v>
      </c>
      <c r="L3278" s="17" t="n">
        <v>46282.7222222222</v>
      </c>
      <c r="M3278" s="17" t="n">
        <v>46282.7527777778</v>
      </c>
      <c r="N3278" s="17" t="n">
        <v>46282.7597222222</v>
      </c>
      <c r="O3278" s="17" t="n">
        <v>46282.7694444444</v>
      </c>
      <c r="P3278" s="17" t="n">
        <v>46282.7895833333</v>
      </c>
      <c r="Q3278" s="17" t="n">
        <v>46282.8145833333</v>
      </c>
      <c r="R3278" s="0" t="n">
        <v>164</v>
      </c>
      <c r="S3278" s="0" t="n">
        <v>0</v>
      </c>
      <c r="T3278" s="0" t="n">
        <v>0</v>
      </c>
      <c r="U3278" s="18" t="s">
        <v>130</v>
      </c>
      <c r="V3278" s="18" t="s">
        <v>144</v>
      </c>
      <c r="W3278" s="0" t="str">
        <f aca="false">IF(AND(X3278&gt;=6,X3278&lt;14),"A",IF(AND(X3278&gt;=14,X3278&lt;22),"B","C"))</f>
        <v>B</v>
      </c>
      <c r="X3278" s="18" t="n">
        <f aca="false">HOUR(H3278)</f>
        <v>16</v>
      </c>
      <c r="Y3278" s="18" t="n">
        <f aca="false">ROUND((I3278-H3278)*1440,0)</f>
        <v>24</v>
      </c>
      <c r="Z3278" s="18" t="n">
        <f aca="false">ROUND((J3278-I3278)*1440,0)</f>
        <v>15</v>
      </c>
      <c r="AA3278" s="18" t="n">
        <f aca="false">ROUND((K3278-J3278)*1440,0)</f>
        <v>11</v>
      </c>
      <c r="AB3278" s="18" t="n">
        <f aca="false">ROUND((L3278-K3278)*1440,0)</f>
        <v>15</v>
      </c>
      <c r="AC3278" s="18" t="n">
        <f aca="false">ROUND((M3278-L3278)*1440,0)</f>
        <v>44</v>
      </c>
      <c r="AD3278" s="18" t="n">
        <f aca="false">IF(N3278="","",ROUND((N3278-M3278)*1440,0))</f>
        <v>10</v>
      </c>
      <c r="AE3278" s="18" t="n">
        <f aca="false">IF(O3278="","",ROUND((O3278-N3278)*1440,0))</f>
        <v>14</v>
      </c>
      <c r="AF3278" s="18" t="n">
        <f aca="false">IF(P3278="","",ROUND((P3278-O3278)*1440,0))</f>
        <v>29</v>
      </c>
      <c r="AG3278" s="18" t="n">
        <f aca="false">IF(Q3278="","",ROUND((Q3278-P3278)*1440,0))</f>
        <v>36</v>
      </c>
      <c r="AH3278" s="18" t="n">
        <f aca="false">IF(Q3278="","",ROUND((Q3278-H3278)*1440,0))</f>
        <v>198</v>
      </c>
      <c r="AI3278" s="19" t="n">
        <f aca="false">ROUND(IF(O3278="",Assumptions!$B$25-K3278,O3278-K3278)*24,1)</f>
        <v>1.4</v>
      </c>
      <c r="AJ3278" s="20" t="n">
        <f aca="false">ROUND(MAX(N(Y3278)/Assumptions!$C$5, N(Z3278)/Assumptions!$C$6, N(AA3278)/Assumptions!$C$7, N(AB3278)/Assumptions!$C$8, N(AC3278)/Assumptions!$C$9, N(AD3278)/Assumptions!$C$10, N(AE3278)/Assumptions!$C$11, N(AF3278)/Assumptions!$C$12, N(AG3278)/Assumptions!$C$13),3)</f>
        <v>1.45</v>
      </c>
      <c r="AK3278" s="0" t="str">
        <f aca="false">IF(OR(U3278="Pending",U3278="On Hold"),"Open GRN (awaiting)",IF(AJ3278&lt;=1,"Within SLA",IF(ROUND(N(Y3278)/Assumptions!$C$5,3)=AJ3278,"Gate Wait",IF(ROUND(N(Z3278)/Assumptions!$C$6,3)=AJ3278,"Dock Wait",IF(ROUND(N(AA3278)/Assumptions!$C$7,3)=AJ3278,"Unloading",IF(ROUND(N(AB3278)/Assumptions!$C$8,3)=AJ3278,"Unload-to-QC Wait",IF(ROUND(N(AC3278)/Assumptions!$C$9,3)=AJ3278,"QC",IF(ROUND(N(AD3278)/Assumptions!$C$10,3)=AJ3278,"QC-to-GRN Wait",IF(ROUND(N(AE3278)/Assumptions!$C$11,3)=AJ3278,"GRN Processing",IF(ROUND(N(AF3278)/Assumptions!$C$12,3)=AJ3278,"GRN-to-Putaway Wait",IF(ROUND(N(AG3278)/Assumptions!$C$13,3)=AJ3278,"Putaway","Within SLA")))))))))))</f>
        <v>GRN-to-Putaway Wait</v>
      </c>
    </row>
    <row r="3279" customFormat="false" ht="15" hidden="false" customHeight="false" outlineLevel="0" collapsed="false">
      <c r="A3279" s="0" t="s">
        <v>9234</v>
      </c>
      <c r="B3279" s="0" t="s">
        <v>9235</v>
      </c>
      <c r="C3279" s="0" t="s">
        <v>252</v>
      </c>
      <c r="D3279" s="0" t="s">
        <v>135</v>
      </c>
      <c r="E3279" s="0" t="s">
        <v>1706</v>
      </c>
      <c r="F3279" s="0" t="s">
        <v>155</v>
      </c>
      <c r="G3279" s="0" t="s">
        <v>138</v>
      </c>
      <c r="H3279" s="17" t="n">
        <v>46282.6826388889</v>
      </c>
      <c r="I3279" s="17" t="n">
        <v>46282.7111111111</v>
      </c>
      <c r="J3279" s="17" t="n">
        <v>46282.7131944444</v>
      </c>
      <c r="K3279" s="17" t="n">
        <v>46282.7451388889</v>
      </c>
      <c r="L3279" s="17" t="n">
        <v>46282.7541666667</v>
      </c>
      <c r="M3279" s="17" t="n">
        <v>46282.8229166667</v>
      </c>
      <c r="N3279" s="17" t="n">
        <v>46282.8361111111</v>
      </c>
      <c r="O3279" s="17" t="n">
        <v>46282.8722222222</v>
      </c>
      <c r="P3279" s="17" t="n">
        <v>46282.9048611111</v>
      </c>
      <c r="Q3279" s="17" t="n">
        <v>46282.9333333333</v>
      </c>
      <c r="R3279" s="0" t="n">
        <v>293</v>
      </c>
      <c r="S3279" s="0" t="n">
        <v>0</v>
      </c>
      <c r="T3279" s="0" t="n">
        <v>0</v>
      </c>
      <c r="U3279" s="18" t="s">
        <v>130</v>
      </c>
      <c r="V3279" s="18" t="s">
        <v>144</v>
      </c>
      <c r="W3279" s="0" t="str">
        <f aca="false">IF(AND(X3279&gt;=6,X3279&lt;14),"A",IF(AND(X3279&gt;=14,X3279&lt;22),"B","C"))</f>
        <v>B</v>
      </c>
      <c r="X3279" s="18" t="n">
        <f aca="false">HOUR(H3279)</f>
        <v>16</v>
      </c>
      <c r="Y3279" s="18" t="n">
        <f aca="false">ROUND((I3279-H3279)*1440,0)</f>
        <v>41</v>
      </c>
      <c r="Z3279" s="18" t="n">
        <f aca="false">ROUND((J3279-I3279)*1440,0)</f>
        <v>3</v>
      </c>
      <c r="AA3279" s="18" t="n">
        <f aca="false">ROUND((K3279-J3279)*1440,0)</f>
        <v>46</v>
      </c>
      <c r="AB3279" s="18" t="n">
        <f aca="false">ROUND((L3279-K3279)*1440,0)</f>
        <v>13</v>
      </c>
      <c r="AC3279" s="18" t="n">
        <f aca="false">ROUND((M3279-L3279)*1440,0)</f>
        <v>99</v>
      </c>
      <c r="AD3279" s="18" t="n">
        <f aca="false">IF(N3279="","",ROUND((N3279-M3279)*1440,0))</f>
        <v>19</v>
      </c>
      <c r="AE3279" s="18" t="n">
        <f aca="false">IF(O3279="","",ROUND((O3279-N3279)*1440,0))</f>
        <v>52</v>
      </c>
      <c r="AF3279" s="18" t="n">
        <f aca="false">IF(P3279="","",ROUND((P3279-O3279)*1440,0))</f>
        <v>47</v>
      </c>
      <c r="AG3279" s="18" t="n">
        <f aca="false">IF(Q3279="","",ROUND((Q3279-P3279)*1440,0))</f>
        <v>41</v>
      </c>
      <c r="AH3279" s="18" t="n">
        <f aca="false">IF(Q3279="","",ROUND((Q3279-H3279)*1440,0))</f>
        <v>361</v>
      </c>
      <c r="AI3279" s="19" t="n">
        <f aca="false">ROUND(IF(O3279="",Assumptions!$B$25-K3279,O3279-K3279)*24,1)</f>
        <v>3.1</v>
      </c>
      <c r="AJ3279" s="20" t="n">
        <f aca="false">ROUND(MAX(N(Y3279)/Assumptions!$C$5, N(Z3279)/Assumptions!$C$6, N(AA3279)/Assumptions!$C$7, N(AB3279)/Assumptions!$C$8, N(AC3279)/Assumptions!$C$9, N(AD3279)/Assumptions!$C$10, N(AE3279)/Assumptions!$C$11, N(AF3279)/Assumptions!$C$12, N(AG3279)/Assumptions!$C$13),3)</f>
        <v>2.35</v>
      </c>
      <c r="AK3279" s="0" t="str">
        <f aca="false">IF(OR(U3279="Pending",U3279="On Hold"),"Open GRN (awaiting)",IF(AJ3279&lt;=1,"Within SLA",IF(ROUND(N(Y3279)/Assumptions!$C$5,3)=AJ3279,"Gate Wait",IF(ROUND(N(Z3279)/Assumptions!$C$6,3)=AJ3279,"Dock Wait",IF(ROUND(N(AA3279)/Assumptions!$C$7,3)=AJ3279,"Unloading",IF(ROUND(N(AB3279)/Assumptions!$C$8,3)=AJ3279,"Unload-to-QC Wait",IF(ROUND(N(AC3279)/Assumptions!$C$9,3)=AJ3279,"QC",IF(ROUND(N(AD3279)/Assumptions!$C$10,3)=AJ3279,"QC-to-GRN Wait",IF(ROUND(N(AE3279)/Assumptions!$C$11,3)=AJ3279,"GRN Processing",IF(ROUND(N(AF3279)/Assumptions!$C$12,3)=AJ3279,"GRN-to-Putaway Wait",IF(ROUND(N(AG3279)/Assumptions!$C$13,3)=AJ3279,"Putaway","Within SLA")))))))))))</f>
        <v>GRN-to-Putaway Wait</v>
      </c>
    </row>
    <row r="3280" customFormat="false" ht="15" hidden="false" customHeight="false" outlineLevel="0" collapsed="false">
      <c r="A3280" s="0" t="s">
        <v>9236</v>
      </c>
      <c r="B3280" s="0" t="s">
        <v>9237</v>
      </c>
      <c r="C3280" s="0" t="s">
        <v>134</v>
      </c>
      <c r="D3280" s="0" t="s">
        <v>135</v>
      </c>
      <c r="E3280" s="0" t="s">
        <v>9238</v>
      </c>
      <c r="F3280" s="0" t="s">
        <v>149</v>
      </c>
      <c r="G3280" s="0" t="s">
        <v>138</v>
      </c>
      <c r="H3280" s="17" t="n">
        <v>46282.6875</v>
      </c>
      <c r="I3280" s="17" t="n">
        <v>46282.6965277778</v>
      </c>
      <c r="J3280" s="17" t="n">
        <v>46282.6993055556</v>
      </c>
      <c r="K3280" s="17" t="n">
        <v>46282.7145833333</v>
      </c>
      <c r="L3280" s="17" t="n">
        <v>46282.7201388889</v>
      </c>
      <c r="M3280" s="17" t="n">
        <v>46282.7319444444</v>
      </c>
      <c r="N3280" s="17" t="n">
        <v>46282.7645833333</v>
      </c>
      <c r="O3280" s="17" t="n">
        <v>46282.7986111111</v>
      </c>
      <c r="P3280" s="17" t="n">
        <v>46282.8090277778</v>
      </c>
      <c r="Q3280" s="17" t="n">
        <v>46282.8444444445</v>
      </c>
      <c r="R3280" s="0" t="n">
        <v>252</v>
      </c>
      <c r="S3280" s="0" t="n">
        <v>0</v>
      </c>
      <c r="T3280" s="0" t="n">
        <v>3</v>
      </c>
      <c r="U3280" s="18" t="s">
        <v>123</v>
      </c>
      <c r="V3280" s="18" t="s">
        <v>156</v>
      </c>
      <c r="W3280" s="0" t="str">
        <f aca="false">IF(AND(X3280&gt;=6,X3280&lt;14),"A",IF(AND(X3280&gt;=14,X3280&lt;22),"B","C"))</f>
        <v>B</v>
      </c>
      <c r="X3280" s="18" t="n">
        <f aca="false">HOUR(H3280)</f>
        <v>16</v>
      </c>
      <c r="Y3280" s="18" t="n">
        <f aca="false">ROUND((I3280-H3280)*1440,0)</f>
        <v>13</v>
      </c>
      <c r="Z3280" s="18" t="n">
        <f aca="false">ROUND((J3280-I3280)*1440,0)</f>
        <v>4</v>
      </c>
      <c r="AA3280" s="18" t="n">
        <f aca="false">ROUND((K3280-J3280)*1440,0)</f>
        <v>22</v>
      </c>
      <c r="AB3280" s="18" t="n">
        <f aca="false">ROUND((L3280-K3280)*1440,0)</f>
        <v>8</v>
      </c>
      <c r="AC3280" s="18" t="n">
        <f aca="false">ROUND((M3280-L3280)*1440,0)</f>
        <v>17</v>
      </c>
      <c r="AD3280" s="18" t="n">
        <f aca="false">IF(N3280="","",ROUND((N3280-M3280)*1440,0))</f>
        <v>47</v>
      </c>
      <c r="AE3280" s="18" t="n">
        <f aca="false">IF(O3280="","",ROUND((O3280-N3280)*1440,0))</f>
        <v>49</v>
      </c>
      <c r="AF3280" s="18" t="n">
        <f aca="false">IF(P3280="","",ROUND((P3280-O3280)*1440,0))</f>
        <v>15</v>
      </c>
      <c r="AG3280" s="18" t="n">
        <f aca="false">IF(Q3280="","",ROUND((Q3280-P3280)*1440,0))</f>
        <v>51</v>
      </c>
      <c r="AH3280" s="18" t="n">
        <f aca="false">IF(Q3280="","",ROUND((Q3280-H3280)*1440,0))</f>
        <v>226</v>
      </c>
      <c r="AI3280" s="19" t="n">
        <f aca="false">ROUND(IF(O3280="",Assumptions!$B$25-K3280,O3280-K3280)*24,1)</f>
        <v>2</v>
      </c>
      <c r="AJ3280" s="20" t="n">
        <f aca="false">ROUND(MAX(N(Y3280)/Assumptions!$C$5, N(Z3280)/Assumptions!$C$6, N(AA3280)/Assumptions!$C$7, N(AB3280)/Assumptions!$C$8, N(AC3280)/Assumptions!$C$9, N(AD3280)/Assumptions!$C$10, N(AE3280)/Assumptions!$C$11, N(AF3280)/Assumptions!$C$12, N(AG3280)/Assumptions!$C$13),3)</f>
        <v>1.567</v>
      </c>
      <c r="AK3280" s="0" t="str">
        <f aca="false">IF(OR(U3280="Pending",U3280="On Hold"),"Open GRN (awaiting)",IF(AJ3280&lt;=1,"Within SLA",IF(ROUND(N(Y3280)/Assumptions!$C$5,3)=AJ3280,"Gate Wait",IF(ROUND(N(Z3280)/Assumptions!$C$6,3)=AJ3280,"Dock Wait",IF(ROUND(N(AA3280)/Assumptions!$C$7,3)=AJ3280,"Unloading",IF(ROUND(N(AB3280)/Assumptions!$C$8,3)=AJ3280,"Unload-to-QC Wait",IF(ROUND(N(AC3280)/Assumptions!$C$9,3)=AJ3280,"QC",IF(ROUND(N(AD3280)/Assumptions!$C$10,3)=AJ3280,"QC-to-GRN Wait",IF(ROUND(N(AE3280)/Assumptions!$C$11,3)=AJ3280,"GRN Processing",IF(ROUND(N(AF3280)/Assumptions!$C$12,3)=AJ3280,"GRN-to-Putaway Wait",IF(ROUND(N(AG3280)/Assumptions!$C$13,3)=AJ3280,"Putaway","Within SLA")))))))))))</f>
        <v>QC-to-GRN Wait</v>
      </c>
    </row>
    <row r="3281" customFormat="false" ht="15" hidden="false" customHeight="false" outlineLevel="0" collapsed="false">
      <c r="A3281" s="0" t="s">
        <v>9239</v>
      </c>
      <c r="B3281" s="0" t="s">
        <v>9240</v>
      </c>
      <c r="C3281" s="0" t="s">
        <v>153</v>
      </c>
      <c r="D3281" s="0" t="s">
        <v>147</v>
      </c>
      <c r="E3281" s="0" t="s">
        <v>3181</v>
      </c>
      <c r="F3281" s="0" t="s">
        <v>155</v>
      </c>
      <c r="G3281" s="0" t="s">
        <v>167</v>
      </c>
      <c r="H3281" s="17" t="n">
        <v>46282.6923611111</v>
      </c>
      <c r="I3281" s="17" t="n">
        <v>46282.74375</v>
      </c>
      <c r="J3281" s="17" t="n">
        <v>46282.7493055556</v>
      </c>
      <c r="K3281" s="17" t="n">
        <v>46282.7694444444</v>
      </c>
      <c r="L3281" s="17" t="n">
        <v>46282.78125</v>
      </c>
      <c r="M3281" s="17" t="n">
        <v>46282.8097222222</v>
      </c>
      <c r="N3281" s="17" t="n">
        <v>46282.81875</v>
      </c>
      <c r="O3281" s="17" t="n">
        <v>46282.8611111111</v>
      </c>
      <c r="P3281" s="17" t="n">
        <v>46282.8861111111</v>
      </c>
      <c r="Q3281" s="17" t="n">
        <v>46282.8916666667</v>
      </c>
      <c r="R3281" s="0" t="n">
        <v>57</v>
      </c>
      <c r="S3281" s="0" t="n">
        <v>0</v>
      </c>
      <c r="T3281" s="0" t="n">
        <v>0</v>
      </c>
      <c r="U3281" s="18" t="s">
        <v>130</v>
      </c>
      <c r="V3281" s="18" t="s">
        <v>82</v>
      </c>
      <c r="W3281" s="0" t="str">
        <f aca="false">IF(AND(X3281&gt;=6,X3281&lt;14),"A",IF(AND(X3281&gt;=14,X3281&lt;22),"B","C"))</f>
        <v>B</v>
      </c>
      <c r="X3281" s="18" t="n">
        <f aca="false">HOUR(H3281)</f>
        <v>16</v>
      </c>
      <c r="Y3281" s="18" t="n">
        <f aca="false">ROUND((I3281-H3281)*1440,0)</f>
        <v>74</v>
      </c>
      <c r="Z3281" s="18" t="n">
        <f aca="false">ROUND((J3281-I3281)*1440,0)</f>
        <v>8</v>
      </c>
      <c r="AA3281" s="18" t="n">
        <f aca="false">ROUND((K3281-J3281)*1440,0)</f>
        <v>29</v>
      </c>
      <c r="AB3281" s="18" t="n">
        <f aca="false">ROUND((L3281-K3281)*1440,0)</f>
        <v>17</v>
      </c>
      <c r="AC3281" s="18" t="n">
        <f aca="false">ROUND((M3281-L3281)*1440,0)</f>
        <v>41</v>
      </c>
      <c r="AD3281" s="18" t="n">
        <f aca="false">IF(N3281="","",ROUND((N3281-M3281)*1440,0))</f>
        <v>13</v>
      </c>
      <c r="AE3281" s="18" t="n">
        <f aca="false">IF(O3281="","",ROUND((O3281-N3281)*1440,0))</f>
        <v>61</v>
      </c>
      <c r="AF3281" s="18" t="n">
        <f aca="false">IF(P3281="","",ROUND((P3281-O3281)*1440,0))</f>
        <v>36</v>
      </c>
      <c r="AG3281" s="18" t="n">
        <f aca="false">IF(Q3281="","",ROUND((Q3281-P3281)*1440,0))</f>
        <v>8</v>
      </c>
      <c r="AH3281" s="18" t="n">
        <f aca="false">IF(Q3281="","",ROUND((Q3281-H3281)*1440,0))</f>
        <v>287</v>
      </c>
      <c r="AI3281" s="19" t="n">
        <f aca="false">ROUND(IF(O3281="",Assumptions!$B$25-K3281,O3281-K3281)*24,1)</f>
        <v>2.2</v>
      </c>
      <c r="AJ3281" s="20" t="n">
        <f aca="false">ROUND(MAX(N(Y3281)/Assumptions!$C$5, N(Z3281)/Assumptions!$C$6, N(AA3281)/Assumptions!$C$7, N(AB3281)/Assumptions!$C$8, N(AC3281)/Assumptions!$C$9, N(AD3281)/Assumptions!$C$10, N(AE3281)/Assumptions!$C$11, N(AF3281)/Assumptions!$C$12, N(AG3281)/Assumptions!$C$13),3)</f>
        <v>2.467</v>
      </c>
      <c r="AK3281" s="0" t="str">
        <f aca="false">IF(OR(U3281="Pending",U3281="On Hold"),"Open GRN (awaiting)",IF(AJ3281&lt;=1,"Within SLA",IF(ROUND(N(Y3281)/Assumptions!$C$5,3)=AJ3281,"Gate Wait",IF(ROUND(N(Z3281)/Assumptions!$C$6,3)=AJ3281,"Dock Wait",IF(ROUND(N(AA3281)/Assumptions!$C$7,3)=AJ3281,"Unloading",IF(ROUND(N(AB3281)/Assumptions!$C$8,3)=AJ3281,"Unload-to-QC Wait",IF(ROUND(N(AC3281)/Assumptions!$C$9,3)=AJ3281,"QC",IF(ROUND(N(AD3281)/Assumptions!$C$10,3)=AJ3281,"QC-to-GRN Wait",IF(ROUND(N(AE3281)/Assumptions!$C$11,3)=AJ3281,"GRN Processing",IF(ROUND(N(AF3281)/Assumptions!$C$12,3)=AJ3281,"GRN-to-Putaway Wait",IF(ROUND(N(AG3281)/Assumptions!$C$13,3)=AJ3281,"Putaway","Within SLA")))))))))))</f>
        <v>Gate Wait</v>
      </c>
    </row>
    <row r="3282" customFormat="false" ht="15" hidden="false" customHeight="false" outlineLevel="0" collapsed="false">
      <c r="A3282" s="0" t="s">
        <v>9241</v>
      </c>
      <c r="B3282" s="0" t="s">
        <v>9242</v>
      </c>
      <c r="C3282" s="0" t="s">
        <v>142</v>
      </c>
      <c r="D3282" s="0" t="s">
        <v>135</v>
      </c>
      <c r="E3282" s="0" t="s">
        <v>9243</v>
      </c>
      <c r="F3282" s="0" t="s">
        <v>137</v>
      </c>
      <c r="G3282" s="0" t="s">
        <v>138</v>
      </c>
      <c r="H3282" s="17" t="n">
        <v>46282.6944444445</v>
      </c>
      <c r="I3282" s="17" t="n">
        <v>46282.7027777778</v>
      </c>
      <c r="J3282" s="17" t="n">
        <v>46282.7256944445</v>
      </c>
      <c r="K3282" s="17" t="n">
        <v>46282.8055555556</v>
      </c>
      <c r="L3282" s="17" t="n">
        <v>46282.8263888889</v>
      </c>
      <c r="M3282" s="17" t="n">
        <v>46282.8479166667</v>
      </c>
      <c r="N3282" s="17" t="n">
        <v>46282.9347222222</v>
      </c>
      <c r="O3282" s="17" t="n">
        <v>46282.9722222222</v>
      </c>
      <c r="P3282" s="17" t="n">
        <v>46282.99375</v>
      </c>
      <c r="Q3282" s="17" t="n">
        <v>46283.0104166667</v>
      </c>
      <c r="R3282" s="0" t="n">
        <v>1192</v>
      </c>
      <c r="S3282" s="0" t="n">
        <v>0</v>
      </c>
      <c r="T3282" s="0" t="n">
        <v>0</v>
      </c>
      <c r="U3282" s="18" t="s">
        <v>130</v>
      </c>
      <c r="V3282" s="18" t="s">
        <v>131</v>
      </c>
      <c r="W3282" s="0" t="str">
        <f aca="false">IF(AND(X3282&gt;=6,X3282&lt;14),"A",IF(AND(X3282&gt;=14,X3282&lt;22),"B","C"))</f>
        <v>B</v>
      </c>
      <c r="X3282" s="18" t="n">
        <f aca="false">HOUR(H3282)</f>
        <v>16</v>
      </c>
      <c r="Y3282" s="18" t="n">
        <f aca="false">ROUND((I3282-H3282)*1440,0)</f>
        <v>12</v>
      </c>
      <c r="Z3282" s="18" t="n">
        <f aca="false">ROUND((J3282-I3282)*1440,0)</f>
        <v>33</v>
      </c>
      <c r="AA3282" s="18" t="n">
        <f aca="false">ROUND((K3282-J3282)*1440,0)</f>
        <v>115</v>
      </c>
      <c r="AB3282" s="18" t="n">
        <f aca="false">ROUND((L3282-K3282)*1440,0)</f>
        <v>30</v>
      </c>
      <c r="AC3282" s="18" t="n">
        <f aca="false">ROUND((M3282-L3282)*1440,0)</f>
        <v>31</v>
      </c>
      <c r="AD3282" s="18" t="n">
        <f aca="false">IF(N3282="","",ROUND((N3282-M3282)*1440,0))</f>
        <v>125</v>
      </c>
      <c r="AE3282" s="18" t="n">
        <f aca="false">IF(O3282="","",ROUND((O3282-N3282)*1440,0))</f>
        <v>54</v>
      </c>
      <c r="AF3282" s="18" t="n">
        <f aca="false">IF(P3282="","",ROUND((P3282-O3282)*1440,0))</f>
        <v>31</v>
      </c>
      <c r="AG3282" s="18" t="n">
        <f aca="false">IF(Q3282="","",ROUND((Q3282-P3282)*1440,0))</f>
        <v>24</v>
      </c>
      <c r="AH3282" s="18" t="n">
        <f aca="false">IF(Q3282="","",ROUND((Q3282-H3282)*1440,0))</f>
        <v>455</v>
      </c>
      <c r="AI3282" s="19" t="n">
        <f aca="false">ROUND(IF(O3282="",Assumptions!$B$25-K3282,O3282-K3282)*24,1)</f>
        <v>4</v>
      </c>
      <c r="AJ3282" s="20" t="n">
        <f aca="false">ROUND(MAX(N(Y3282)/Assumptions!$C$5, N(Z3282)/Assumptions!$C$6, N(AA3282)/Assumptions!$C$7, N(AB3282)/Assumptions!$C$8, N(AC3282)/Assumptions!$C$9, N(AD3282)/Assumptions!$C$10, N(AE3282)/Assumptions!$C$11, N(AF3282)/Assumptions!$C$12, N(AG3282)/Assumptions!$C$13),3)</f>
        <v>4.167</v>
      </c>
      <c r="AK3282" s="0" t="str">
        <f aca="false">IF(OR(U3282="Pending",U3282="On Hold"),"Open GRN (awaiting)",IF(AJ3282&lt;=1,"Within SLA",IF(ROUND(N(Y3282)/Assumptions!$C$5,3)=AJ3282,"Gate Wait",IF(ROUND(N(Z3282)/Assumptions!$C$6,3)=AJ3282,"Dock Wait",IF(ROUND(N(AA3282)/Assumptions!$C$7,3)=AJ3282,"Unloading",IF(ROUND(N(AB3282)/Assumptions!$C$8,3)=AJ3282,"Unload-to-QC Wait",IF(ROUND(N(AC3282)/Assumptions!$C$9,3)=AJ3282,"QC",IF(ROUND(N(AD3282)/Assumptions!$C$10,3)=AJ3282,"QC-to-GRN Wait",IF(ROUND(N(AE3282)/Assumptions!$C$11,3)=AJ3282,"GRN Processing",IF(ROUND(N(AF3282)/Assumptions!$C$12,3)=AJ3282,"GRN-to-Putaway Wait",IF(ROUND(N(AG3282)/Assumptions!$C$13,3)=AJ3282,"Putaway","Within SLA")))))))))))</f>
        <v>QC-to-GRN Wait</v>
      </c>
    </row>
    <row r="3283" customFormat="false" ht="15" hidden="false" customHeight="false" outlineLevel="0" collapsed="false">
      <c r="A3283" s="0" t="s">
        <v>9244</v>
      </c>
      <c r="B3283" s="0" t="s">
        <v>9245</v>
      </c>
      <c r="C3283" s="0" t="s">
        <v>159</v>
      </c>
      <c r="D3283" s="0" t="s">
        <v>147</v>
      </c>
      <c r="E3283" s="0" t="s">
        <v>9246</v>
      </c>
      <c r="F3283" s="0" t="s">
        <v>128</v>
      </c>
      <c r="G3283" s="0" t="s">
        <v>150</v>
      </c>
      <c r="H3283" s="17" t="n">
        <v>46282.7131944444</v>
      </c>
      <c r="I3283" s="17" t="n">
        <v>46282.7347222222</v>
      </c>
      <c r="J3283" s="17" t="n">
        <v>46282.7409722222</v>
      </c>
      <c r="K3283" s="17" t="n">
        <v>46282.7715277778</v>
      </c>
      <c r="L3283" s="17" t="n">
        <v>46282.7881944445</v>
      </c>
      <c r="M3283" s="17" t="n">
        <v>46282.8090277778</v>
      </c>
      <c r="N3283" s="17" t="n">
        <v>46282.8479166667</v>
      </c>
      <c r="O3283" s="17" t="n">
        <v>46282.8576388889</v>
      </c>
      <c r="P3283" s="17" t="n">
        <v>46282.8645833333</v>
      </c>
      <c r="Q3283" s="17" t="n">
        <v>46282.8763888889</v>
      </c>
      <c r="R3283" s="0" t="n">
        <v>382</v>
      </c>
      <c r="S3283" s="0" t="n">
        <v>0</v>
      </c>
      <c r="T3283" s="0" t="n">
        <v>0</v>
      </c>
      <c r="U3283" s="18" t="s">
        <v>130</v>
      </c>
      <c r="V3283" s="18" t="s">
        <v>144</v>
      </c>
      <c r="W3283" s="0" t="str">
        <f aca="false">IF(AND(X3283&gt;=6,X3283&lt;14),"A",IF(AND(X3283&gt;=14,X3283&lt;22),"B","C"))</f>
        <v>B</v>
      </c>
      <c r="X3283" s="18" t="n">
        <f aca="false">HOUR(H3283)</f>
        <v>17</v>
      </c>
      <c r="Y3283" s="18" t="n">
        <f aca="false">ROUND((I3283-H3283)*1440,0)</f>
        <v>31</v>
      </c>
      <c r="Z3283" s="18" t="n">
        <f aca="false">ROUND((J3283-I3283)*1440,0)</f>
        <v>9</v>
      </c>
      <c r="AA3283" s="18" t="n">
        <f aca="false">ROUND((K3283-J3283)*1440,0)</f>
        <v>44</v>
      </c>
      <c r="AB3283" s="18" t="n">
        <f aca="false">ROUND((L3283-K3283)*1440,0)</f>
        <v>24</v>
      </c>
      <c r="AC3283" s="18" t="n">
        <f aca="false">ROUND((M3283-L3283)*1440,0)</f>
        <v>30</v>
      </c>
      <c r="AD3283" s="18" t="n">
        <f aca="false">IF(N3283="","",ROUND((N3283-M3283)*1440,0))</f>
        <v>56</v>
      </c>
      <c r="AE3283" s="18" t="n">
        <f aca="false">IF(O3283="","",ROUND((O3283-N3283)*1440,0))</f>
        <v>14</v>
      </c>
      <c r="AF3283" s="18" t="n">
        <f aca="false">IF(P3283="","",ROUND((P3283-O3283)*1440,0))</f>
        <v>10</v>
      </c>
      <c r="AG3283" s="18" t="n">
        <f aca="false">IF(Q3283="","",ROUND((Q3283-P3283)*1440,0))</f>
        <v>17</v>
      </c>
      <c r="AH3283" s="18" t="n">
        <f aca="false">IF(Q3283="","",ROUND((Q3283-H3283)*1440,0))</f>
        <v>235</v>
      </c>
      <c r="AI3283" s="19" t="n">
        <f aca="false">ROUND(IF(O3283="",Assumptions!$B$25-K3283,O3283-K3283)*24,1)</f>
        <v>2.1</v>
      </c>
      <c r="AJ3283" s="20" t="n">
        <f aca="false">ROUND(MAX(N(Y3283)/Assumptions!$C$5, N(Z3283)/Assumptions!$C$6, N(AA3283)/Assumptions!$C$7, N(AB3283)/Assumptions!$C$8, N(AC3283)/Assumptions!$C$9, N(AD3283)/Assumptions!$C$10, N(AE3283)/Assumptions!$C$11, N(AF3283)/Assumptions!$C$12, N(AG3283)/Assumptions!$C$13),3)</f>
        <v>1.867</v>
      </c>
      <c r="AK3283" s="0" t="str">
        <f aca="false">IF(OR(U3283="Pending",U3283="On Hold"),"Open GRN (awaiting)",IF(AJ3283&lt;=1,"Within SLA",IF(ROUND(N(Y3283)/Assumptions!$C$5,3)=AJ3283,"Gate Wait",IF(ROUND(N(Z3283)/Assumptions!$C$6,3)=AJ3283,"Dock Wait",IF(ROUND(N(AA3283)/Assumptions!$C$7,3)=AJ3283,"Unloading",IF(ROUND(N(AB3283)/Assumptions!$C$8,3)=AJ3283,"Unload-to-QC Wait",IF(ROUND(N(AC3283)/Assumptions!$C$9,3)=AJ3283,"QC",IF(ROUND(N(AD3283)/Assumptions!$C$10,3)=AJ3283,"QC-to-GRN Wait",IF(ROUND(N(AE3283)/Assumptions!$C$11,3)=AJ3283,"GRN Processing",IF(ROUND(N(AF3283)/Assumptions!$C$12,3)=AJ3283,"GRN-to-Putaway Wait",IF(ROUND(N(AG3283)/Assumptions!$C$13,3)=AJ3283,"Putaway","Within SLA")))))))))))</f>
        <v>QC-to-GRN Wait</v>
      </c>
    </row>
    <row r="3284" customFormat="false" ht="15" hidden="false" customHeight="false" outlineLevel="0" collapsed="false">
      <c r="A3284" s="0" t="s">
        <v>9247</v>
      </c>
      <c r="B3284" s="0" t="s">
        <v>9248</v>
      </c>
      <c r="C3284" s="0" t="s">
        <v>118</v>
      </c>
      <c r="D3284" s="0" t="s">
        <v>135</v>
      </c>
      <c r="E3284" s="0" t="s">
        <v>7955</v>
      </c>
      <c r="F3284" s="0" t="s">
        <v>121</v>
      </c>
      <c r="G3284" s="0" t="s">
        <v>138</v>
      </c>
      <c r="H3284" s="17" t="n">
        <v>46282.7215277778</v>
      </c>
      <c r="I3284" s="17" t="n">
        <v>46282.7388888889</v>
      </c>
      <c r="J3284" s="17" t="n">
        <v>46282.7430555556</v>
      </c>
      <c r="K3284" s="17" t="n">
        <v>46282.7548611111</v>
      </c>
      <c r="L3284" s="17" t="n">
        <v>46282.7805555556</v>
      </c>
      <c r="M3284" s="17" t="n">
        <v>46282.8041666667</v>
      </c>
      <c r="N3284" s="17" t="n">
        <v>46282.8638888889</v>
      </c>
      <c r="O3284" s="17" t="n">
        <v>46282.8875</v>
      </c>
      <c r="P3284" s="17" t="n">
        <v>46282.8965277778</v>
      </c>
      <c r="Q3284" s="17" t="n">
        <v>46282.9229166667</v>
      </c>
      <c r="R3284" s="0" t="n">
        <v>211</v>
      </c>
      <c r="S3284" s="0" t="n">
        <v>0</v>
      </c>
      <c r="T3284" s="0" t="n">
        <v>0</v>
      </c>
      <c r="U3284" s="18" t="s">
        <v>130</v>
      </c>
      <c r="V3284" s="18" t="s">
        <v>156</v>
      </c>
      <c r="W3284" s="0" t="str">
        <f aca="false">IF(AND(X3284&gt;=6,X3284&lt;14),"A",IF(AND(X3284&gt;=14,X3284&lt;22),"B","C"))</f>
        <v>B</v>
      </c>
      <c r="X3284" s="18" t="n">
        <f aca="false">HOUR(H3284)</f>
        <v>17</v>
      </c>
      <c r="Y3284" s="18" t="n">
        <f aca="false">ROUND((I3284-H3284)*1440,0)</f>
        <v>25</v>
      </c>
      <c r="Z3284" s="18" t="n">
        <f aca="false">ROUND((J3284-I3284)*1440,0)</f>
        <v>6</v>
      </c>
      <c r="AA3284" s="18" t="n">
        <f aca="false">ROUND((K3284-J3284)*1440,0)</f>
        <v>17</v>
      </c>
      <c r="AB3284" s="18" t="n">
        <f aca="false">ROUND((L3284-K3284)*1440,0)</f>
        <v>37</v>
      </c>
      <c r="AC3284" s="18" t="n">
        <f aca="false">ROUND((M3284-L3284)*1440,0)</f>
        <v>34</v>
      </c>
      <c r="AD3284" s="18" t="n">
        <f aca="false">IF(N3284="","",ROUND((N3284-M3284)*1440,0))</f>
        <v>86</v>
      </c>
      <c r="AE3284" s="18" t="n">
        <f aca="false">IF(O3284="","",ROUND((O3284-N3284)*1440,0))</f>
        <v>34</v>
      </c>
      <c r="AF3284" s="18" t="n">
        <f aca="false">IF(P3284="","",ROUND((P3284-O3284)*1440,0))</f>
        <v>13</v>
      </c>
      <c r="AG3284" s="18" t="n">
        <f aca="false">IF(Q3284="","",ROUND((Q3284-P3284)*1440,0))</f>
        <v>38</v>
      </c>
      <c r="AH3284" s="18" t="n">
        <f aca="false">IF(Q3284="","",ROUND((Q3284-H3284)*1440,0))</f>
        <v>290</v>
      </c>
      <c r="AI3284" s="19" t="n">
        <f aca="false">ROUND(IF(O3284="",Assumptions!$B$25-K3284,O3284-K3284)*24,1)</f>
        <v>3.2</v>
      </c>
      <c r="AJ3284" s="20" t="n">
        <f aca="false">ROUND(MAX(N(Y3284)/Assumptions!$C$5, N(Z3284)/Assumptions!$C$6, N(AA3284)/Assumptions!$C$7, N(AB3284)/Assumptions!$C$8, N(AC3284)/Assumptions!$C$9, N(AD3284)/Assumptions!$C$10, N(AE3284)/Assumptions!$C$11, N(AF3284)/Assumptions!$C$12, N(AG3284)/Assumptions!$C$13),3)</f>
        <v>2.867</v>
      </c>
      <c r="AK3284" s="0" t="str">
        <f aca="false">IF(OR(U3284="Pending",U3284="On Hold"),"Open GRN (awaiting)",IF(AJ3284&lt;=1,"Within SLA",IF(ROUND(N(Y3284)/Assumptions!$C$5,3)=AJ3284,"Gate Wait",IF(ROUND(N(Z3284)/Assumptions!$C$6,3)=AJ3284,"Dock Wait",IF(ROUND(N(AA3284)/Assumptions!$C$7,3)=AJ3284,"Unloading",IF(ROUND(N(AB3284)/Assumptions!$C$8,3)=AJ3284,"Unload-to-QC Wait",IF(ROUND(N(AC3284)/Assumptions!$C$9,3)=AJ3284,"QC",IF(ROUND(N(AD3284)/Assumptions!$C$10,3)=AJ3284,"QC-to-GRN Wait",IF(ROUND(N(AE3284)/Assumptions!$C$11,3)=AJ3284,"GRN Processing",IF(ROUND(N(AF3284)/Assumptions!$C$12,3)=AJ3284,"GRN-to-Putaway Wait",IF(ROUND(N(AG3284)/Assumptions!$C$13,3)=AJ3284,"Putaway","Within SLA")))))))))))</f>
        <v>QC-to-GRN Wait</v>
      </c>
    </row>
    <row r="3285" customFormat="false" ht="15" hidden="false" customHeight="false" outlineLevel="0" collapsed="false">
      <c r="A3285" s="0" t="s">
        <v>9249</v>
      </c>
      <c r="B3285" s="0" t="s">
        <v>9250</v>
      </c>
      <c r="C3285" s="0" t="s">
        <v>175</v>
      </c>
      <c r="D3285" s="0" t="s">
        <v>119</v>
      </c>
      <c r="E3285" s="0" t="s">
        <v>9251</v>
      </c>
      <c r="F3285" s="0" t="s">
        <v>177</v>
      </c>
      <c r="G3285" s="0" t="s">
        <v>129</v>
      </c>
      <c r="H3285" s="17" t="n">
        <v>46282.7340277778</v>
      </c>
      <c r="I3285" s="17" t="n">
        <v>46282.7506944445</v>
      </c>
      <c r="J3285" s="17" t="n">
        <v>46282.7555555556</v>
      </c>
      <c r="K3285" s="17" t="n">
        <v>46282.8159722222</v>
      </c>
      <c r="L3285" s="17" t="n">
        <v>46282.8305555556</v>
      </c>
      <c r="M3285" s="17" t="n">
        <v>46282.85</v>
      </c>
      <c r="N3285" s="17" t="n">
        <v>46282.8534722222</v>
      </c>
      <c r="O3285" s="17" t="n">
        <v>46282.8659722222</v>
      </c>
      <c r="P3285" s="17" t="n">
        <v>46282.8819444445</v>
      </c>
      <c r="Q3285" s="17" t="n">
        <v>46282.8986111111</v>
      </c>
      <c r="R3285" s="0" t="n">
        <v>828</v>
      </c>
      <c r="S3285" s="0" t="n">
        <v>0</v>
      </c>
      <c r="T3285" s="0" t="n">
        <v>0</v>
      </c>
      <c r="U3285" s="18" t="s">
        <v>130</v>
      </c>
      <c r="V3285" s="18" t="s">
        <v>144</v>
      </c>
      <c r="W3285" s="0" t="str">
        <f aca="false">IF(AND(X3285&gt;=6,X3285&lt;14),"A",IF(AND(X3285&gt;=14,X3285&lt;22),"B","C"))</f>
        <v>B</v>
      </c>
      <c r="X3285" s="18" t="n">
        <f aca="false">HOUR(H3285)</f>
        <v>17</v>
      </c>
      <c r="Y3285" s="18" t="n">
        <f aca="false">ROUND((I3285-H3285)*1440,0)</f>
        <v>24</v>
      </c>
      <c r="Z3285" s="18" t="n">
        <f aca="false">ROUND((J3285-I3285)*1440,0)</f>
        <v>7</v>
      </c>
      <c r="AA3285" s="18" t="n">
        <f aca="false">ROUND((K3285-J3285)*1440,0)</f>
        <v>87</v>
      </c>
      <c r="AB3285" s="18" t="n">
        <f aca="false">ROUND((L3285-K3285)*1440,0)</f>
        <v>21</v>
      </c>
      <c r="AC3285" s="18" t="n">
        <f aca="false">ROUND((M3285-L3285)*1440,0)</f>
        <v>28</v>
      </c>
      <c r="AD3285" s="18" t="n">
        <f aca="false">IF(N3285="","",ROUND((N3285-M3285)*1440,0))</f>
        <v>5</v>
      </c>
      <c r="AE3285" s="18" t="n">
        <f aca="false">IF(O3285="","",ROUND((O3285-N3285)*1440,0))</f>
        <v>18</v>
      </c>
      <c r="AF3285" s="18" t="n">
        <f aca="false">IF(P3285="","",ROUND((P3285-O3285)*1440,0))</f>
        <v>23</v>
      </c>
      <c r="AG3285" s="18" t="n">
        <f aca="false">IF(Q3285="","",ROUND((Q3285-P3285)*1440,0))</f>
        <v>24</v>
      </c>
      <c r="AH3285" s="18" t="n">
        <f aca="false">IF(Q3285="","",ROUND((Q3285-H3285)*1440,0))</f>
        <v>237</v>
      </c>
      <c r="AI3285" s="19" t="n">
        <f aca="false">ROUND(IF(O3285="",Assumptions!$B$25-K3285,O3285-K3285)*24,1)</f>
        <v>1.2</v>
      </c>
      <c r="AJ3285" s="20" t="n">
        <f aca="false">ROUND(MAX(N(Y3285)/Assumptions!$C$5, N(Z3285)/Assumptions!$C$6, N(AA3285)/Assumptions!$C$7, N(AB3285)/Assumptions!$C$8, N(AC3285)/Assumptions!$C$9, N(AD3285)/Assumptions!$C$10, N(AE3285)/Assumptions!$C$11, N(AF3285)/Assumptions!$C$12, N(AG3285)/Assumptions!$C$13),3)</f>
        <v>1.45</v>
      </c>
      <c r="AK3285" s="0" t="str">
        <f aca="false">IF(OR(U3285="Pending",U3285="On Hold"),"Open GRN (awaiting)",IF(AJ3285&lt;=1,"Within SLA",IF(ROUND(N(Y3285)/Assumptions!$C$5,3)=AJ3285,"Gate Wait",IF(ROUND(N(Z3285)/Assumptions!$C$6,3)=AJ3285,"Dock Wait",IF(ROUND(N(AA3285)/Assumptions!$C$7,3)=AJ3285,"Unloading",IF(ROUND(N(AB3285)/Assumptions!$C$8,3)=AJ3285,"Unload-to-QC Wait",IF(ROUND(N(AC3285)/Assumptions!$C$9,3)=AJ3285,"QC",IF(ROUND(N(AD3285)/Assumptions!$C$10,3)=AJ3285,"QC-to-GRN Wait",IF(ROUND(N(AE3285)/Assumptions!$C$11,3)=AJ3285,"GRN Processing",IF(ROUND(N(AF3285)/Assumptions!$C$12,3)=AJ3285,"GRN-to-Putaway Wait",IF(ROUND(N(AG3285)/Assumptions!$C$13,3)=AJ3285,"Putaway","Within SLA")))))))))))</f>
        <v>Unloading</v>
      </c>
    </row>
    <row r="3286" customFormat="false" ht="15" hidden="false" customHeight="false" outlineLevel="0" collapsed="false">
      <c r="A3286" s="0" t="s">
        <v>9252</v>
      </c>
      <c r="B3286" s="0" t="s">
        <v>9253</v>
      </c>
      <c r="C3286" s="0" t="s">
        <v>218</v>
      </c>
      <c r="D3286" s="0" t="s">
        <v>147</v>
      </c>
      <c r="E3286" s="0" t="s">
        <v>2193</v>
      </c>
      <c r="F3286" s="0" t="s">
        <v>137</v>
      </c>
      <c r="G3286" s="0" t="s">
        <v>167</v>
      </c>
      <c r="H3286" s="17" t="n">
        <v>46282.7368055556</v>
      </c>
      <c r="I3286" s="17" t="n">
        <v>46282.7527777778</v>
      </c>
      <c r="J3286" s="17" t="n">
        <v>46282.7597222222</v>
      </c>
      <c r="K3286" s="17" t="n">
        <v>46282.7930555556</v>
      </c>
      <c r="L3286" s="17" t="n">
        <v>46282.8041666667</v>
      </c>
      <c r="M3286" s="17" t="n">
        <v>46282.8284722222</v>
      </c>
      <c r="N3286" s="17" t="n">
        <v>46282.8555555556</v>
      </c>
      <c r="O3286" s="17" t="n">
        <v>46282.8673611111</v>
      </c>
      <c r="P3286" s="17" t="n">
        <v>46282.88125</v>
      </c>
      <c r="Q3286" s="17" t="n">
        <v>46282.8909722222</v>
      </c>
      <c r="R3286" s="0" t="n">
        <v>524</v>
      </c>
      <c r="S3286" s="0" t="n">
        <v>0</v>
      </c>
      <c r="T3286" s="0" t="n">
        <v>0</v>
      </c>
      <c r="U3286" s="18" t="s">
        <v>130</v>
      </c>
      <c r="V3286" s="18" t="s">
        <v>144</v>
      </c>
      <c r="W3286" s="0" t="str">
        <f aca="false">IF(AND(X3286&gt;=6,X3286&lt;14),"A",IF(AND(X3286&gt;=14,X3286&lt;22),"B","C"))</f>
        <v>B</v>
      </c>
      <c r="X3286" s="18" t="n">
        <f aca="false">HOUR(H3286)</f>
        <v>17</v>
      </c>
      <c r="Y3286" s="18" t="n">
        <f aca="false">ROUND((I3286-H3286)*1440,0)</f>
        <v>23</v>
      </c>
      <c r="Z3286" s="18" t="n">
        <f aca="false">ROUND((J3286-I3286)*1440,0)</f>
        <v>10</v>
      </c>
      <c r="AA3286" s="18" t="n">
        <f aca="false">ROUND((K3286-J3286)*1440,0)</f>
        <v>48</v>
      </c>
      <c r="AB3286" s="18" t="n">
        <f aca="false">ROUND((L3286-K3286)*1440,0)</f>
        <v>16</v>
      </c>
      <c r="AC3286" s="18" t="n">
        <f aca="false">ROUND((M3286-L3286)*1440,0)</f>
        <v>35</v>
      </c>
      <c r="AD3286" s="18" t="n">
        <f aca="false">IF(N3286="","",ROUND((N3286-M3286)*1440,0))</f>
        <v>39</v>
      </c>
      <c r="AE3286" s="18" t="n">
        <f aca="false">IF(O3286="","",ROUND((O3286-N3286)*1440,0))</f>
        <v>17</v>
      </c>
      <c r="AF3286" s="18" t="n">
        <f aca="false">IF(P3286="","",ROUND((P3286-O3286)*1440,0))</f>
        <v>20</v>
      </c>
      <c r="AG3286" s="18" t="n">
        <f aca="false">IF(Q3286="","",ROUND((Q3286-P3286)*1440,0))</f>
        <v>14</v>
      </c>
      <c r="AH3286" s="18" t="n">
        <f aca="false">IF(Q3286="","",ROUND((Q3286-H3286)*1440,0))</f>
        <v>222</v>
      </c>
      <c r="AI3286" s="19" t="n">
        <f aca="false">ROUND(IF(O3286="",Assumptions!$B$25-K3286,O3286-K3286)*24,1)</f>
        <v>1.8</v>
      </c>
      <c r="AJ3286" s="20" t="n">
        <f aca="false">ROUND(MAX(N(Y3286)/Assumptions!$C$5, N(Z3286)/Assumptions!$C$6, N(AA3286)/Assumptions!$C$7, N(AB3286)/Assumptions!$C$8, N(AC3286)/Assumptions!$C$9, N(AD3286)/Assumptions!$C$10, N(AE3286)/Assumptions!$C$11, N(AF3286)/Assumptions!$C$12, N(AG3286)/Assumptions!$C$13),3)</f>
        <v>1.3</v>
      </c>
      <c r="AK3286" s="0" t="str">
        <f aca="false">IF(OR(U3286="Pending",U3286="On Hold"),"Open GRN (awaiting)",IF(AJ3286&lt;=1,"Within SLA",IF(ROUND(N(Y3286)/Assumptions!$C$5,3)=AJ3286,"Gate Wait",IF(ROUND(N(Z3286)/Assumptions!$C$6,3)=AJ3286,"Dock Wait",IF(ROUND(N(AA3286)/Assumptions!$C$7,3)=AJ3286,"Unloading",IF(ROUND(N(AB3286)/Assumptions!$C$8,3)=AJ3286,"Unload-to-QC Wait",IF(ROUND(N(AC3286)/Assumptions!$C$9,3)=AJ3286,"QC",IF(ROUND(N(AD3286)/Assumptions!$C$10,3)=AJ3286,"QC-to-GRN Wait",IF(ROUND(N(AE3286)/Assumptions!$C$11,3)=AJ3286,"GRN Processing",IF(ROUND(N(AF3286)/Assumptions!$C$12,3)=AJ3286,"GRN-to-Putaway Wait",IF(ROUND(N(AG3286)/Assumptions!$C$13,3)=AJ3286,"Putaway","Within SLA")))))))))))</f>
        <v>QC-to-GRN Wait</v>
      </c>
    </row>
    <row r="3287" customFormat="false" ht="15" hidden="false" customHeight="false" outlineLevel="0" collapsed="false">
      <c r="A3287" s="0" t="s">
        <v>9254</v>
      </c>
      <c r="B3287" s="0" t="s">
        <v>9255</v>
      </c>
      <c r="C3287" s="0" t="s">
        <v>170</v>
      </c>
      <c r="D3287" s="0" t="s">
        <v>147</v>
      </c>
      <c r="E3287" s="0" t="s">
        <v>7952</v>
      </c>
      <c r="F3287" s="0" t="s">
        <v>172</v>
      </c>
      <c r="G3287" s="0" t="s">
        <v>167</v>
      </c>
      <c r="H3287" s="17" t="n">
        <v>46282.76875</v>
      </c>
      <c r="I3287" s="17" t="n">
        <v>46282.7777777778</v>
      </c>
      <c r="J3287" s="17" t="n">
        <v>46282.78125</v>
      </c>
      <c r="K3287" s="17" t="n">
        <v>46282.8145833333</v>
      </c>
      <c r="L3287" s="17" t="n">
        <v>46282.81875</v>
      </c>
      <c r="M3287" s="17" t="n">
        <v>46282.8458333333</v>
      </c>
      <c r="N3287" s="17" t="n">
        <v>46282.8576388889</v>
      </c>
      <c r="O3287" s="17" t="n">
        <v>46282.9152777778</v>
      </c>
      <c r="P3287" s="17" t="n">
        <v>46282.9243055556</v>
      </c>
      <c r="Q3287" s="17" t="n">
        <v>46282.9555555556</v>
      </c>
      <c r="R3287" s="0" t="n">
        <v>673</v>
      </c>
      <c r="S3287" s="0" t="n">
        <v>0</v>
      </c>
      <c r="T3287" s="0" t="n">
        <v>0</v>
      </c>
      <c r="U3287" s="18" t="s">
        <v>130</v>
      </c>
      <c r="V3287" s="18" t="s">
        <v>156</v>
      </c>
      <c r="W3287" s="0" t="str">
        <f aca="false">IF(AND(X3287&gt;=6,X3287&lt;14),"A",IF(AND(X3287&gt;=14,X3287&lt;22),"B","C"))</f>
        <v>B</v>
      </c>
      <c r="X3287" s="18" t="n">
        <f aca="false">HOUR(H3287)</f>
        <v>18</v>
      </c>
      <c r="Y3287" s="18" t="n">
        <f aca="false">ROUND((I3287-H3287)*1440,0)</f>
        <v>13</v>
      </c>
      <c r="Z3287" s="18" t="n">
        <f aca="false">ROUND((J3287-I3287)*1440,0)</f>
        <v>5</v>
      </c>
      <c r="AA3287" s="18" t="n">
        <f aca="false">ROUND((K3287-J3287)*1440,0)</f>
        <v>48</v>
      </c>
      <c r="AB3287" s="18" t="n">
        <f aca="false">ROUND((L3287-K3287)*1440,0)</f>
        <v>6</v>
      </c>
      <c r="AC3287" s="18" t="n">
        <f aca="false">ROUND((M3287-L3287)*1440,0)</f>
        <v>39</v>
      </c>
      <c r="AD3287" s="18" t="n">
        <f aca="false">IF(N3287="","",ROUND((N3287-M3287)*1440,0))</f>
        <v>17</v>
      </c>
      <c r="AE3287" s="18" t="n">
        <f aca="false">IF(O3287="","",ROUND((O3287-N3287)*1440,0))</f>
        <v>83</v>
      </c>
      <c r="AF3287" s="18" t="n">
        <f aca="false">IF(P3287="","",ROUND((P3287-O3287)*1440,0))</f>
        <v>13</v>
      </c>
      <c r="AG3287" s="18" t="n">
        <f aca="false">IF(Q3287="","",ROUND((Q3287-P3287)*1440,0))</f>
        <v>45</v>
      </c>
      <c r="AH3287" s="18" t="n">
        <f aca="false">IF(Q3287="","",ROUND((Q3287-H3287)*1440,0))</f>
        <v>269</v>
      </c>
      <c r="AI3287" s="19" t="n">
        <f aca="false">ROUND(IF(O3287="",Assumptions!$B$25-K3287,O3287-K3287)*24,1)</f>
        <v>2.4</v>
      </c>
      <c r="AJ3287" s="20" t="n">
        <f aca="false">ROUND(MAX(N(Y3287)/Assumptions!$C$5, N(Z3287)/Assumptions!$C$6, N(AA3287)/Assumptions!$C$7, N(AB3287)/Assumptions!$C$8, N(AC3287)/Assumptions!$C$9, N(AD3287)/Assumptions!$C$10, N(AE3287)/Assumptions!$C$11, N(AF3287)/Assumptions!$C$12, N(AG3287)/Assumptions!$C$13),3)</f>
        <v>1.844</v>
      </c>
      <c r="AK3287" s="0" t="str">
        <f aca="false">IF(OR(U3287="Pending",U3287="On Hold"),"Open GRN (awaiting)",IF(AJ3287&lt;=1,"Within SLA",IF(ROUND(N(Y3287)/Assumptions!$C$5,3)=AJ3287,"Gate Wait",IF(ROUND(N(Z3287)/Assumptions!$C$6,3)=AJ3287,"Dock Wait",IF(ROUND(N(AA3287)/Assumptions!$C$7,3)=AJ3287,"Unloading",IF(ROUND(N(AB3287)/Assumptions!$C$8,3)=AJ3287,"Unload-to-QC Wait",IF(ROUND(N(AC3287)/Assumptions!$C$9,3)=AJ3287,"QC",IF(ROUND(N(AD3287)/Assumptions!$C$10,3)=AJ3287,"QC-to-GRN Wait",IF(ROUND(N(AE3287)/Assumptions!$C$11,3)=AJ3287,"GRN Processing",IF(ROUND(N(AF3287)/Assumptions!$C$12,3)=AJ3287,"GRN-to-Putaway Wait",IF(ROUND(N(AG3287)/Assumptions!$C$13,3)=AJ3287,"Putaway","Within SLA")))))))))))</f>
        <v>GRN Processing</v>
      </c>
    </row>
    <row r="3288" customFormat="false" ht="15" hidden="false" customHeight="false" outlineLevel="0" collapsed="false">
      <c r="A3288" s="0" t="s">
        <v>9256</v>
      </c>
      <c r="B3288" s="0" t="s">
        <v>9257</v>
      </c>
      <c r="C3288" s="0" t="s">
        <v>118</v>
      </c>
      <c r="D3288" s="0" t="s">
        <v>135</v>
      </c>
      <c r="E3288" s="0" t="s">
        <v>9258</v>
      </c>
      <c r="F3288" s="0" t="s">
        <v>121</v>
      </c>
      <c r="G3288" s="0" t="s">
        <v>178</v>
      </c>
      <c r="H3288" s="17" t="n">
        <v>46282.7895833333</v>
      </c>
      <c r="I3288" s="17" t="n">
        <v>46282.7958333333</v>
      </c>
      <c r="J3288" s="17" t="n">
        <v>46282.7979166667</v>
      </c>
      <c r="K3288" s="17" t="n">
        <v>46282.8166666667</v>
      </c>
      <c r="L3288" s="17" t="n">
        <v>46282.83125</v>
      </c>
      <c r="M3288" s="17" t="n">
        <v>46282.8680555556</v>
      </c>
      <c r="N3288" s="17" t="n">
        <v>46282.8895833333</v>
      </c>
      <c r="O3288" s="17" t="n">
        <v>46282.9340277778</v>
      </c>
      <c r="P3288" s="17" t="n">
        <v>46282.9409722222</v>
      </c>
      <c r="Q3288" s="17" t="n">
        <v>46282.9472222222</v>
      </c>
      <c r="R3288" s="0" t="n">
        <v>48</v>
      </c>
      <c r="S3288" s="0" t="n">
        <v>0</v>
      </c>
      <c r="T3288" s="0" t="n">
        <v>0</v>
      </c>
      <c r="U3288" s="18" t="s">
        <v>130</v>
      </c>
      <c r="V3288" s="18" t="s">
        <v>156</v>
      </c>
      <c r="W3288" s="0" t="str">
        <f aca="false">IF(AND(X3288&gt;=6,X3288&lt;14),"A",IF(AND(X3288&gt;=14,X3288&lt;22),"B","C"))</f>
        <v>B</v>
      </c>
      <c r="X3288" s="18" t="n">
        <f aca="false">HOUR(H3288)</f>
        <v>18</v>
      </c>
      <c r="Y3288" s="18" t="n">
        <f aca="false">ROUND((I3288-H3288)*1440,0)</f>
        <v>9</v>
      </c>
      <c r="Z3288" s="18" t="n">
        <f aca="false">ROUND((J3288-I3288)*1440,0)</f>
        <v>3</v>
      </c>
      <c r="AA3288" s="18" t="n">
        <f aca="false">ROUND((K3288-J3288)*1440,0)</f>
        <v>27</v>
      </c>
      <c r="AB3288" s="18" t="n">
        <f aca="false">ROUND((L3288-K3288)*1440,0)</f>
        <v>21</v>
      </c>
      <c r="AC3288" s="18" t="n">
        <f aca="false">ROUND((M3288-L3288)*1440,0)</f>
        <v>53</v>
      </c>
      <c r="AD3288" s="18" t="n">
        <f aca="false">IF(N3288="","",ROUND((N3288-M3288)*1440,0))</f>
        <v>31</v>
      </c>
      <c r="AE3288" s="18" t="n">
        <f aca="false">IF(O3288="","",ROUND((O3288-N3288)*1440,0))</f>
        <v>64</v>
      </c>
      <c r="AF3288" s="18" t="n">
        <f aca="false">IF(P3288="","",ROUND((P3288-O3288)*1440,0))</f>
        <v>10</v>
      </c>
      <c r="AG3288" s="18" t="n">
        <f aca="false">IF(Q3288="","",ROUND((Q3288-P3288)*1440,0))</f>
        <v>9</v>
      </c>
      <c r="AH3288" s="18" t="n">
        <f aca="false">IF(Q3288="","",ROUND((Q3288-H3288)*1440,0))</f>
        <v>227</v>
      </c>
      <c r="AI3288" s="19" t="n">
        <f aca="false">ROUND(IF(O3288="",Assumptions!$B$25-K3288,O3288-K3288)*24,1)</f>
        <v>2.8</v>
      </c>
      <c r="AJ3288" s="20" t="n">
        <f aca="false">ROUND(MAX(N(Y3288)/Assumptions!$C$5, N(Z3288)/Assumptions!$C$6, N(AA3288)/Assumptions!$C$7, N(AB3288)/Assumptions!$C$8, N(AC3288)/Assumptions!$C$9, N(AD3288)/Assumptions!$C$10, N(AE3288)/Assumptions!$C$11, N(AF3288)/Assumptions!$C$12, N(AG3288)/Assumptions!$C$13),3)</f>
        <v>1.422</v>
      </c>
      <c r="AK3288" s="0" t="str">
        <f aca="false">IF(OR(U3288="Pending",U3288="On Hold"),"Open GRN (awaiting)",IF(AJ3288&lt;=1,"Within SLA",IF(ROUND(N(Y3288)/Assumptions!$C$5,3)=AJ3288,"Gate Wait",IF(ROUND(N(Z3288)/Assumptions!$C$6,3)=AJ3288,"Dock Wait",IF(ROUND(N(AA3288)/Assumptions!$C$7,3)=AJ3288,"Unloading",IF(ROUND(N(AB3288)/Assumptions!$C$8,3)=AJ3288,"Unload-to-QC Wait",IF(ROUND(N(AC3288)/Assumptions!$C$9,3)=AJ3288,"QC",IF(ROUND(N(AD3288)/Assumptions!$C$10,3)=AJ3288,"QC-to-GRN Wait",IF(ROUND(N(AE3288)/Assumptions!$C$11,3)=AJ3288,"GRN Processing",IF(ROUND(N(AF3288)/Assumptions!$C$12,3)=AJ3288,"GRN-to-Putaway Wait",IF(ROUND(N(AG3288)/Assumptions!$C$13,3)=AJ3288,"Putaway","Within SLA")))))))))))</f>
        <v>GRN Processing</v>
      </c>
    </row>
    <row r="3289" customFormat="false" ht="15" hidden="false" customHeight="false" outlineLevel="0" collapsed="false">
      <c r="A3289" s="0" t="s">
        <v>9259</v>
      </c>
      <c r="B3289" s="0" t="s">
        <v>9260</v>
      </c>
      <c r="C3289" s="0" t="s">
        <v>153</v>
      </c>
      <c r="D3289" s="0" t="s">
        <v>135</v>
      </c>
      <c r="E3289" s="0" t="s">
        <v>9261</v>
      </c>
      <c r="F3289" s="0" t="s">
        <v>155</v>
      </c>
      <c r="G3289" s="0" t="s">
        <v>138</v>
      </c>
      <c r="H3289" s="17" t="n">
        <v>46282.7951388889</v>
      </c>
      <c r="I3289" s="17" t="n">
        <v>46282.8048611111</v>
      </c>
      <c r="J3289" s="17" t="n">
        <v>46282.8097222222</v>
      </c>
      <c r="K3289" s="17" t="n">
        <v>46282.8784722222</v>
      </c>
      <c r="L3289" s="17" t="n">
        <v>46282.8847222222</v>
      </c>
      <c r="M3289" s="17" t="n">
        <v>46282.9104166667</v>
      </c>
      <c r="N3289" s="17" t="n">
        <v>46282.9166666667</v>
      </c>
      <c r="O3289" s="17" t="n">
        <v>46282.9333333333</v>
      </c>
      <c r="P3289" s="17" t="n">
        <v>46282.9465277778</v>
      </c>
      <c r="Q3289" s="17" t="n">
        <v>46282.9604166667</v>
      </c>
      <c r="R3289" s="0" t="n">
        <v>302</v>
      </c>
      <c r="S3289" s="0" t="n">
        <v>0</v>
      </c>
      <c r="T3289" s="0" t="n">
        <v>0</v>
      </c>
      <c r="U3289" s="18" t="s">
        <v>130</v>
      </c>
      <c r="V3289" s="18" t="s">
        <v>144</v>
      </c>
      <c r="W3289" s="0" t="str">
        <f aca="false">IF(AND(X3289&gt;=6,X3289&lt;14),"A",IF(AND(X3289&gt;=14,X3289&lt;22),"B","C"))</f>
        <v>B</v>
      </c>
      <c r="X3289" s="18" t="n">
        <f aca="false">HOUR(H3289)</f>
        <v>19</v>
      </c>
      <c r="Y3289" s="18" t="n">
        <f aca="false">ROUND((I3289-H3289)*1440,0)</f>
        <v>14</v>
      </c>
      <c r="Z3289" s="18" t="n">
        <f aca="false">ROUND((J3289-I3289)*1440,0)</f>
        <v>7</v>
      </c>
      <c r="AA3289" s="18" t="n">
        <f aca="false">ROUND((K3289-J3289)*1440,0)</f>
        <v>99</v>
      </c>
      <c r="AB3289" s="18" t="n">
        <f aca="false">ROUND((L3289-K3289)*1440,0)</f>
        <v>9</v>
      </c>
      <c r="AC3289" s="18" t="n">
        <f aca="false">ROUND((M3289-L3289)*1440,0)</f>
        <v>37</v>
      </c>
      <c r="AD3289" s="18" t="n">
        <f aca="false">IF(N3289="","",ROUND((N3289-M3289)*1440,0))</f>
        <v>9</v>
      </c>
      <c r="AE3289" s="18" t="n">
        <f aca="false">IF(O3289="","",ROUND((O3289-N3289)*1440,0))</f>
        <v>24</v>
      </c>
      <c r="AF3289" s="18" t="n">
        <f aca="false">IF(P3289="","",ROUND((P3289-O3289)*1440,0))</f>
        <v>19</v>
      </c>
      <c r="AG3289" s="18" t="n">
        <f aca="false">IF(Q3289="","",ROUND((Q3289-P3289)*1440,0))</f>
        <v>20</v>
      </c>
      <c r="AH3289" s="18" t="n">
        <f aca="false">IF(Q3289="","",ROUND((Q3289-H3289)*1440,0))</f>
        <v>238</v>
      </c>
      <c r="AI3289" s="19" t="n">
        <f aca="false">ROUND(IF(O3289="",Assumptions!$B$25-K3289,O3289-K3289)*24,1)</f>
        <v>1.3</v>
      </c>
      <c r="AJ3289" s="20" t="n">
        <f aca="false">ROUND(MAX(N(Y3289)/Assumptions!$C$5, N(Z3289)/Assumptions!$C$6, N(AA3289)/Assumptions!$C$7, N(AB3289)/Assumptions!$C$8, N(AC3289)/Assumptions!$C$9, N(AD3289)/Assumptions!$C$10, N(AE3289)/Assumptions!$C$11, N(AF3289)/Assumptions!$C$12, N(AG3289)/Assumptions!$C$13),3)</f>
        <v>1.65</v>
      </c>
      <c r="AK3289" s="0" t="str">
        <f aca="false">IF(OR(U3289="Pending",U3289="On Hold"),"Open GRN (awaiting)",IF(AJ3289&lt;=1,"Within SLA",IF(ROUND(N(Y3289)/Assumptions!$C$5,3)=AJ3289,"Gate Wait",IF(ROUND(N(Z3289)/Assumptions!$C$6,3)=AJ3289,"Dock Wait",IF(ROUND(N(AA3289)/Assumptions!$C$7,3)=AJ3289,"Unloading",IF(ROUND(N(AB3289)/Assumptions!$C$8,3)=AJ3289,"Unload-to-QC Wait",IF(ROUND(N(AC3289)/Assumptions!$C$9,3)=AJ3289,"QC",IF(ROUND(N(AD3289)/Assumptions!$C$10,3)=AJ3289,"QC-to-GRN Wait",IF(ROUND(N(AE3289)/Assumptions!$C$11,3)=AJ3289,"GRN Processing",IF(ROUND(N(AF3289)/Assumptions!$C$12,3)=AJ3289,"GRN-to-Putaway Wait",IF(ROUND(N(AG3289)/Assumptions!$C$13,3)=AJ3289,"Putaway","Within SLA")))))))))))</f>
        <v>Unloading</v>
      </c>
    </row>
    <row r="3290" customFormat="false" ht="15" hidden="false" customHeight="false" outlineLevel="0" collapsed="false">
      <c r="A3290" s="0" t="s">
        <v>9262</v>
      </c>
      <c r="B3290" s="0" t="s">
        <v>9263</v>
      </c>
      <c r="C3290" s="0" t="s">
        <v>126</v>
      </c>
      <c r="D3290" s="0" t="s">
        <v>135</v>
      </c>
      <c r="E3290" s="0" t="s">
        <v>9264</v>
      </c>
      <c r="F3290" s="0" t="s">
        <v>128</v>
      </c>
      <c r="G3290" s="0" t="s">
        <v>138</v>
      </c>
      <c r="H3290" s="17" t="n">
        <v>46282.8027777778</v>
      </c>
      <c r="I3290" s="17" t="n">
        <v>46282.8194444445</v>
      </c>
      <c r="J3290" s="17" t="n">
        <v>46282.8333333333</v>
      </c>
      <c r="K3290" s="17" t="n">
        <v>46282.8451388889</v>
      </c>
      <c r="L3290" s="17" t="n">
        <v>46282.8534722222</v>
      </c>
      <c r="M3290" s="17" t="n">
        <v>46282.8722222222</v>
      </c>
      <c r="N3290" s="17" t="n">
        <v>46282.88125</v>
      </c>
      <c r="O3290" s="17" t="n">
        <v>46282.9076388889</v>
      </c>
      <c r="P3290" s="17" t="n">
        <v>46282.9361111111</v>
      </c>
      <c r="Q3290" s="17" t="n">
        <v>46282.9458333333</v>
      </c>
      <c r="R3290" s="0" t="n">
        <v>152</v>
      </c>
      <c r="S3290" s="0" t="n">
        <v>0</v>
      </c>
      <c r="T3290" s="0" t="n">
        <v>0</v>
      </c>
      <c r="U3290" s="18" t="s">
        <v>130</v>
      </c>
      <c r="V3290" s="18" t="s">
        <v>139</v>
      </c>
      <c r="W3290" s="0" t="str">
        <f aca="false">IF(AND(X3290&gt;=6,X3290&lt;14),"A",IF(AND(X3290&gt;=14,X3290&lt;22),"B","C"))</f>
        <v>B</v>
      </c>
      <c r="X3290" s="18" t="n">
        <f aca="false">HOUR(H3290)</f>
        <v>19</v>
      </c>
      <c r="Y3290" s="18" t="n">
        <f aca="false">ROUND((I3290-H3290)*1440,0)</f>
        <v>24</v>
      </c>
      <c r="Z3290" s="18" t="n">
        <f aca="false">ROUND((J3290-I3290)*1440,0)</f>
        <v>20</v>
      </c>
      <c r="AA3290" s="18" t="n">
        <f aca="false">ROUND((K3290-J3290)*1440,0)</f>
        <v>17</v>
      </c>
      <c r="AB3290" s="18" t="n">
        <f aca="false">ROUND((L3290-K3290)*1440,0)</f>
        <v>12</v>
      </c>
      <c r="AC3290" s="18" t="n">
        <f aca="false">ROUND((M3290-L3290)*1440,0)</f>
        <v>27</v>
      </c>
      <c r="AD3290" s="18" t="n">
        <f aca="false">IF(N3290="","",ROUND((N3290-M3290)*1440,0))</f>
        <v>13</v>
      </c>
      <c r="AE3290" s="18" t="n">
        <f aca="false">IF(O3290="","",ROUND((O3290-N3290)*1440,0))</f>
        <v>38</v>
      </c>
      <c r="AF3290" s="18" t="n">
        <f aca="false">IF(P3290="","",ROUND((P3290-O3290)*1440,0))</f>
        <v>41</v>
      </c>
      <c r="AG3290" s="18" t="n">
        <f aca="false">IF(Q3290="","",ROUND((Q3290-P3290)*1440,0))</f>
        <v>14</v>
      </c>
      <c r="AH3290" s="18" t="n">
        <f aca="false">IF(Q3290="","",ROUND((Q3290-H3290)*1440,0))</f>
        <v>206</v>
      </c>
      <c r="AI3290" s="19" t="n">
        <f aca="false">ROUND(IF(O3290="",Assumptions!$B$25-K3290,O3290-K3290)*24,1)</f>
        <v>1.5</v>
      </c>
      <c r="AJ3290" s="20" t="n">
        <f aca="false">ROUND(MAX(N(Y3290)/Assumptions!$C$5, N(Z3290)/Assumptions!$C$6, N(AA3290)/Assumptions!$C$7, N(AB3290)/Assumptions!$C$8, N(AC3290)/Assumptions!$C$9, N(AD3290)/Assumptions!$C$10, N(AE3290)/Assumptions!$C$11, N(AF3290)/Assumptions!$C$12, N(AG3290)/Assumptions!$C$13),3)</f>
        <v>2.05</v>
      </c>
      <c r="AK3290" s="0" t="str">
        <f aca="false">IF(OR(U3290="Pending",U3290="On Hold"),"Open GRN (awaiting)",IF(AJ3290&lt;=1,"Within SLA",IF(ROUND(N(Y3290)/Assumptions!$C$5,3)=AJ3290,"Gate Wait",IF(ROUND(N(Z3290)/Assumptions!$C$6,3)=AJ3290,"Dock Wait",IF(ROUND(N(AA3290)/Assumptions!$C$7,3)=AJ3290,"Unloading",IF(ROUND(N(AB3290)/Assumptions!$C$8,3)=AJ3290,"Unload-to-QC Wait",IF(ROUND(N(AC3290)/Assumptions!$C$9,3)=AJ3290,"QC",IF(ROUND(N(AD3290)/Assumptions!$C$10,3)=AJ3290,"QC-to-GRN Wait",IF(ROUND(N(AE3290)/Assumptions!$C$11,3)=AJ3290,"GRN Processing",IF(ROUND(N(AF3290)/Assumptions!$C$12,3)=AJ3290,"GRN-to-Putaway Wait",IF(ROUND(N(AG3290)/Assumptions!$C$13,3)=AJ3290,"Putaway","Within SLA")))))))))))</f>
        <v>GRN-to-Putaway Wait</v>
      </c>
    </row>
    <row r="3291" customFormat="false" ht="15" hidden="false" customHeight="false" outlineLevel="0" collapsed="false">
      <c r="A3291" s="0" t="s">
        <v>9265</v>
      </c>
      <c r="B3291" s="0" t="s">
        <v>9266</v>
      </c>
      <c r="C3291" s="0" t="s">
        <v>118</v>
      </c>
      <c r="D3291" s="0" t="s">
        <v>135</v>
      </c>
      <c r="E3291" s="0" t="s">
        <v>9267</v>
      </c>
      <c r="F3291" s="0" t="s">
        <v>121</v>
      </c>
      <c r="G3291" s="0" t="s">
        <v>138</v>
      </c>
      <c r="H3291" s="17" t="n">
        <v>46282.8201388889</v>
      </c>
      <c r="I3291" s="17" t="n">
        <v>46282.83125</v>
      </c>
      <c r="J3291" s="17" t="n">
        <v>46282.8381944444</v>
      </c>
      <c r="K3291" s="17" t="n">
        <v>46282.8590277778</v>
      </c>
      <c r="L3291" s="17" t="n">
        <v>46282.8631944444</v>
      </c>
      <c r="M3291" s="17" t="n">
        <v>46282.9013888889</v>
      </c>
      <c r="N3291" s="17" t="n">
        <v>46283.075</v>
      </c>
      <c r="O3291" s="17" t="n">
        <v>46283.1215277778</v>
      </c>
      <c r="P3291" s="17" t="n">
        <v>46283.1305555556</v>
      </c>
      <c r="Q3291" s="17" t="n">
        <v>46283.1597222222</v>
      </c>
      <c r="R3291" s="0" t="n">
        <v>509</v>
      </c>
      <c r="S3291" s="0" t="n">
        <v>0</v>
      </c>
      <c r="T3291" s="0" t="n">
        <v>2</v>
      </c>
      <c r="U3291" s="18" t="s">
        <v>123</v>
      </c>
      <c r="V3291" s="18" t="s">
        <v>156</v>
      </c>
      <c r="W3291" s="0" t="str">
        <f aca="false">IF(AND(X3291&gt;=6,X3291&lt;14),"A",IF(AND(X3291&gt;=14,X3291&lt;22),"B","C"))</f>
        <v>B</v>
      </c>
      <c r="X3291" s="18" t="n">
        <f aca="false">HOUR(H3291)</f>
        <v>19</v>
      </c>
      <c r="Y3291" s="18" t="n">
        <f aca="false">ROUND((I3291-H3291)*1440,0)</f>
        <v>16</v>
      </c>
      <c r="Z3291" s="18" t="n">
        <f aca="false">ROUND((J3291-I3291)*1440,0)</f>
        <v>10</v>
      </c>
      <c r="AA3291" s="18" t="n">
        <f aca="false">ROUND((K3291-J3291)*1440,0)</f>
        <v>30</v>
      </c>
      <c r="AB3291" s="18" t="n">
        <f aca="false">ROUND((L3291-K3291)*1440,0)</f>
        <v>6</v>
      </c>
      <c r="AC3291" s="18" t="n">
        <f aca="false">ROUND((M3291-L3291)*1440,0)</f>
        <v>55</v>
      </c>
      <c r="AD3291" s="18" t="n">
        <f aca="false">IF(N3291="","",ROUND((N3291-M3291)*1440,0))</f>
        <v>250</v>
      </c>
      <c r="AE3291" s="18" t="n">
        <f aca="false">IF(O3291="","",ROUND((O3291-N3291)*1440,0))</f>
        <v>67</v>
      </c>
      <c r="AF3291" s="18" t="n">
        <f aca="false">IF(P3291="","",ROUND((P3291-O3291)*1440,0))</f>
        <v>13</v>
      </c>
      <c r="AG3291" s="18" t="n">
        <f aca="false">IF(Q3291="","",ROUND((Q3291-P3291)*1440,0))</f>
        <v>42</v>
      </c>
      <c r="AH3291" s="18" t="n">
        <f aca="false">IF(Q3291="","",ROUND((Q3291-H3291)*1440,0))</f>
        <v>489</v>
      </c>
      <c r="AI3291" s="19" t="n">
        <f aca="false">ROUND(IF(O3291="",Assumptions!$B$25-K3291,O3291-K3291)*24,1)</f>
        <v>6.3</v>
      </c>
      <c r="AJ3291" s="20" t="n">
        <f aca="false">ROUND(MAX(N(Y3291)/Assumptions!$C$5, N(Z3291)/Assumptions!$C$6, N(AA3291)/Assumptions!$C$7, N(AB3291)/Assumptions!$C$8, N(AC3291)/Assumptions!$C$9, N(AD3291)/Assumptions!$C$10, N(AE3291)/Assumptions!$C$11, N(AF3291)/Assumptions!$C$12, N(AG3291)/Assumptions!$C$13),3)</f>
        <v>8.333</v>
      </c>
      <c r="AK3291" s="0" t="str">
        <f aca="false">IF(OR(U3291="Pending",U3291="On Hold"),"Open GRN (awaiting)",IF(AJ3291&lt;=1,"Within SLA",IF(ROUND(N(Y3291)/Assumptions!$C$5,3)=AJ3291,"Gate Wait",IF(ROUND(N(Z3291)/Assumptions!$C$6,3)=AJ3291,"Dock Wait",IF(ROUND(N(AA3291)/Assumptions!$C$7,3)=AJ3291,"Unloading",IF(ROUND(N(AB3291)/Assumptions!$C$8,3)=AJ3291,"Unload-to-QC Wait",IF(ROUND(N(AC3291)/Assumptions!$C$9,3)=AJ3291,"QC",IF(ROUND(N(AD3291)/Assumptions!$C$10,3)=AJ3291,"QC-to-GRN Wait",IF(ROUND(N(AE3291)/Assumptions!$C$11,3)=AJ3291,"GRN Processing",IF(ROUND(N(AF3291)/Assumptions!$C$12,3)=AJ3291,"GRN-to-Putaway Wait",IF(ROUND(N(AG3291)/Assumptions!$C$13,3)=AJ3291,"Putaway","Within SLA")))))))))))</f>
        <v>QC-to-GRN Wait</v>
      </c>
    </row>
    <row r="3292" customFormat="false" ht="15" hidden="false" customHeight="false" outlineLevel="0" collapsed="false">
      <c r="A3292" s="0" t="s">
        <v>9268</v>
      </c>
      <c r="B3292" s="0" t="s">
        <v>9269</v>
      </c>
      <c r="C3292" s="0" t="s">
        <v>118</v>
      </c>
      <c r="D3292" s="0" t="s">
        <v>135</v>
      </c>
      <c r="E3292" s="0" t="s">
        <v>9270</v>
      </c>
      <c r="F3292" s="0" t="s">
        <v>121</v>
      </c>
      <c r="G3292" s="0" t="s">
        <v>138</v>
      </c>
      <c r="H3292" s="17" t="n">
        <v>46282.8326388889</v>
      </c>
      <c r="I3292" s="17" t="n">
        <v>46282.8388888889</v>
      </c>
      <c r="J3292" s="17" t="n">
        <v>46282.8638888889</v>
      </c>
      <c r="K3292" s="17" t="n">
        <v>46282.8881944444</v>
      </c>
      <c r="L3292" s="17" t="n">
        <v>46282.8923611111</v>
      </c>
      <c r="M3292" s="17" t="n">
        <v>46282.9020833333</v>
      </c>
      <c r="N3292" s="17" t="n">
        <v>46282.9534722222</v>
      </c>
      <c r="O3292" s="17" t="n">
        <v>46282.9826388889</v>
      </c>
      <c r="P3292" s="17" t="n">
        <v>46283.0076388889</v>
      </c>
      <c r="Q3292" s="17" t="n">
        <v>46283.0236111111</v>
      </c>
      <c r="R3292" s="0" t="n">
        <v>161</v>
      </c>
      <c r="S3292" s="0" t="n">
        <v>0</v>
      </c>
      <c r="T3292" s="0" t="n">
        <v>0</v>
      </c>
      <c r="U3292" s="18" t="s">
        <v>130</v>
      </c>
      <c r="V3292" s="18" t="s">
        <v>144</v>
      </c>
      <c r="W3292" s="0" t="str">
        <f aca="false">IF(AND(X3292&gt;=6,X3292&lt;14),"A",IF(AND(X3292&gt;=14,X3292&lt;22),"B","C"))</f>
        <v>B</v>
      </c>
      <c r="X3292" s="18" t="n">
        <f aca="false">HOUR(H3292)</f>
        <v>19</v>
      </c>
      <c r="Y3292" s="18" t="n">
        <f aca="false">ROUND((I3292-H3292)*1440,0)</f>
        <v>9</v>
      </c>
      <c r="Z3292" s="18" t="n">
        <f aca="false">ROUND((J3292-I3292)*1440,0)</f>
        <v>36</v>
      </c>
      <c r="AA3292" s="18" t="n">
        <f aca="false">ROUND((K3292-J3292)*1440,0)</f>
        <v>35</v>
      </c>
      <c r="AB3292" s="18" t="n">
        <f aca="false">ROUND((L3292-K3292)*1440,0)</f>
        <v>6</v>
      </c>
      <c r="AC3292" s="18" t="n">
        <f aca="false">ROUND((M3292-L3292)*1440,0)</f>
        <v>14</v>
      </c>
      <c r="AD3292" s="18" t="n">
        <f aca="false">IF(N3292="","",ROUND((N3292-M3292)*1440,0))</f>
        <v>74</v>
      </c>
      <c r="AE3292" s="18" t="n">
        <f aca="false">IF(O3292="","",ROUND((O3292-N3292)*1440,0))</f>
        <v>42</v>
      </c>
      <c r="AF3292" s="18" t="n">
        <f aca="false">IF(P3292="","",ROUND((P3292-O3292)*1440,0))</f>
        <v>36</v>
      </c>
      <c r="AG3292" s="18" t="n">
        <f aca="false">IF(Q3292="","",ROUND((Q3292-P3292)*1440,0))</f>
        <v>23</v>
      </c>
      <c r="AH3292" s="18" t="n">
        <f aca="false">IF(Q3292="","",ROUND((Q3292-H3292)*1440,0))</f>
        <v>275</v>
      </c>
      <c r="AI3292" s="19" t="n">
        <f aca="false">ROUND(IF(O3292="",Assumptions!$B$25-K3292,O3292-K3292)*24,1)</f>
        <v>2.3</v>
      </c>
      <c r="AJ3292" s="20" t="n">
        <f aca="false">ROUND(MAX(N(Y3292)/Assumptions!$C$5, N(Z3292)/Assumptions!$C$6, N(AA3292)/Assumptions!$C$7, N(AB3292)/Assumptions!$C$8, N(AC3292)/Assumptions!$C$9, N(AD3292)/Assumptions!$C$10, N(AE3292)/Assumptions!$C$11, N(AF3292)/Assumptions!$C$12, N(AG3292)/Assumptions!$C$13),3)</f>
        <v>2.467</v>
      </c>
      <c r="AK3292" s="0" t="str">
        <f aca="false">IF(OR(U3292="Pending",U3292="On Hold"),"Open GRN (awaiting)",IF(AJ3292&lt;=1,"Within SLA",IF(ROUND(N(Y3292)/Assumptions!$C$5,3)=AJ3292,"Gate Wait",IF(ROUND(N(Z3292)/Assumptions!$C$6,3)=AJ3292,"Dock Wait",IF(ROUND(N(AA3292)/Assumptions!$C$7,3)=AJ3292,"Unloading",IF(ROUND(N(AB3292)/Assumptions!$C$8,3)=AJ3292,"Unload-to-QC Wait",IF(ROUND(N(AC3292)/Assumptions!$C$9,3)=AJ3292,"QC",IF(ROUND(N(AD3292)/Assumptions!$C$10,3)=AJ3292,"QC-to-GRN Wait",IF(ROUND(N(AE3292)/Assumptions!$C$11,3)=AJ3292,"GRN Processing",IF(ROUND(N(AF3292)/Assumptions!$C$12,3)=AJ3292,"GRN-to-Putaway Wait",IF(ROUND(N(AG3292)/Assumptions!$C$13,3)=AJ3292,"Putaway","Within SLA")))))))))))</f>
        <v>QC-to-GRN Wait</v>
      </c>
    </row>
    <row r="3293" customFormat="false" ht="15" hidden="false" customHeight="false" outlineLevel="0" collapsed="false">
      <c r="A3293" s="0" t="s">
        <v>9271</v>
      </c>
      <c r="B3293" s="0" t="s">
        <v>9272</v>
      </c>
      <c r="C3293" s="0" t="s">
        <v>184</v>
      </c>
      <c r="D3293" s="0" t="s">
        <v>119</v>
      </c>
      <c r="E3293" s="0" t="s">
        <v>9273</v>
      </c>
      <c r="F3293" s="0" t="s">
        <v>177</v>
      </c>
      <c r="G3293" s="0" t="s">
        <v>129</v>
      </c>
      <c r="H3293" s="17" t="n">
        <v>46282.8409722222</v>
      </c>
      <c r="I3293" s="17" t="n">
        <v>46282.8527777778</v>
      </c>
      <c r="J3293" s="17" t="n">
        <v>46282.8548611111</v>
      </c>
      <c r="K3293" s="17" t="n">
        <v>46282.8701388889</v>
      </c>
      <c r="L3293" s="17" t="n">
        <v>46282.8784722222</v>
      </c>
      <c r="M3293" s="17" t="n">
        <v>46282.9111111111</v>
      </c>
      <c r="N3293" s="17" t="n">
        <v>46282.9569444444</v>
      </c>
      <c r="O3293" s="17" t="n">
        <v>46283.0006944445</v>
      </c>
      <c r="P3293" s="17" t="n">
        <v>46283.0090277778</v>
      </c>
      <c r="Q3293" s="17" t="n">
        <v>46283.0166666667</v>
      </c>
      <c r="R3293" s="0" t="n">
        <v>94</v>
      </c>
      <c r="S3293" s="0" t="n">
        <v>0</v>
      </c>
      <c r="T3293" s="0" t="n">
        <v>3</v>
      </c>
      <c r="U3293" s="18" t="s">
        <v>123</v>
      </c>
      <c r="V3293" s="18" t="s">
        <v>131</v>
      </c>
      <c r="W3293" s="0" t="str">
        <f aca="false">IF(AND(X3293&gt;=6,X3293&lt;14),"A",IF(AND(X3293&gt;=14,X3293&lt;22),"B","C"))</f>
        <v>B</v>
      </c>
      <c r="X3293" s="18" t="n">
        <f aca="false">HOUR(H3293)</f>
        <v>20</v>
      </c>
      <c r="Y3293" s="18" t="n">
        <f aca="false">ROUND((I3293-H3293)*1440,0)</f>
        <v>17</v>
      </c>
      <c r="Z3293" s="18" t="n">
        <f aca="false">ROUND((J3293-I3293)*1440,0)</f>
        <v>3</v>
      </c>
      <c r="AA3293" s="18" t="n">
        <f aca="false">ROUND((K3293-J3293)*1440,0)</f>
        <v>22</v>
      </c>
      <c r="AB3293" s="18" t="n">
        <f aca="false">ROUND((L3293-K3293)*1440,0)</f>
        <v>12</v>
      </c>
      <c r="AC3293" s="18" t="n">
        <f aca="false">ROUND((M3293-L3293)*1440,0)</f>
        <v>47</v>
      </c>
      <c r="AD3293" s="18" t="n">
        <f aca="false">IF(N3293="","",ROUND((N3293-M3293)*1440,0))</f>
        <v>66</v>
      </c>
      <c r="AE3293" s="18" t="n">
        <f aca="false">IF(O3293="","",ROUND((O3293-N3293)*1440,0))</f>
        <v>63</v>
      </c>
      <c r="AF3293" s="18" t="n">
        <f aca="false">IF(P3293="","",ROUND((P3293-O3293)*1440,0))</f>
        <v>12</v>
      </c>
      <c r="AG3293" s="18" t="n">
        <f aca="false">IF(Q3293="","",ROUND((Q3293-P3293)*1440,0))</f>
        <v>11</v>
      </c>
      <c r="AH3293" s="18" t="n">
        <f aca="false">IF(Q3293="","",ROUND((Q3293-H3293)*1440,0))</f>
        <v>253</v>
      </c>
      <c r="AI3293" s="19" t="n">
        <f aca="false">ROUND(IF(O3293="",Assumptions!$B$25-K3293,O3293-K3293)*24,1)</f>
        <v>3.1</v>
      </c>
      <c r="AJ3293" s="20" t="n">
        <f aca="false">ROUND(MAX(N(Y3293)/Assumptions!$C$5, N(Z3293)/Assumptions!$C$6, N(AA3293)/Assumptions!$C$7, N(AB3293)/Assumptions!$C$8, N(AC3293)/Assumptions!$C$9, N(AD3293)/Assumptions!$C$10, N(AE3293)/Assumptions!$C$11, N(AF3293)/Assumptions!$C$12, N(AG3293)/Assumptions!$C$13),3)</f>
        <v>2.2</v>
      </c>
      <c r="AK3293" s="0" t="str">
        <f aca="false">IF(OR(U3293="Pending",U3293="On Hold"),"Open GRN (awaiting)",IF(AJ3293&lt;=1,"Within SLA",IF(ROUND(N(Y3293)/Assumptions!$C$5,3)=AJ3293,"Gate Wait",IF(ROUND(N(Z3293)/Assumptions!$C$6,3)=AJ3293,"Dock Wait",IF(ROUND(N(AA3293)/Assumptions!$C$7,3)=AJ3293,"Unloading",IF(ROUND(N(AB3293)/Assumptions!$C$8,3)=AJ3293,"Unload-to-QC Wait",IF(ROUND(N(AC3293)/Assumptions!$C$9,3)=AJ3293,"QC",IF(ROUND(N(AD3293)/Assumptions!$C$10,3)=AJ3293,"QC-to-GRN Wait",IF(ROUND(N(AE3293)/Assumptions!$C$11,3)=AJ3293,"GRN Processing",IF(ROUND(N(AF3293)/Assumptions!$C$12,3)=AJ3293,"GRN-to-Putaway Wait",IF(ROUND(N(AG3293)/Assumptions!$C$13,3)=AJ3293,"Putaway","Within SLA")))))))))))</f>
        <v>QC-to-GRN Wait</v>
      </c>
    </row>
    <row r="3294" customFormat="false" ht="15" hidden="false" customHeight="false" outlineLevel="0" collapsed="false">
      <c r="A3294" s="0" t="s">
        <v>9274</v>
      </c>
      <c r="B3294" s="0" t="s">
        <v>9275</v>
      </c>
      <c r="C3294" s="0" t="s">
        <v>218</v>
      </c>
      <c r="D3294" s="0" t="s">
        <v>119</v>
      </c>
      <c r="E3294" s="0" t="s">
        <v>1840</v>
      </c>
      <c r="F3294" s="0" t="s">
        <v>137</v>
      </c>
      <c r="G3294" s="0" t="s">
        <v>129</v>
      </c>
      <c r="H3294" s="17" t="n">
        <v>46282.85</v>
      </c>
      <c r="I3294" s="17" t="n">
        <v>46282.8590277778</v>
      </c>
      <c r="J3294" s="17" t="n">
        <v>46282.8625</v>
      </c>
      <c r="K3294" s="17" t="n">
        <v>46282.8930555556</v>
      </c>
      <c r="L3294" s="17" t="n">
        <v>46282.8965277778</v>
      </c>
      <c r="M3294" s="17" t="n">
        <v>46282.9131944445</v>
      </c>
      <c r="N3294" s="17" t="n">
        <v>46282.9229166667</v>
      </c>
      <c r="O3294" s="17" t="n">
        <v>46282.9381944445</v>
      </c>
      <c r="P3294" s="17" t="n">
        <v>46282.9409722222</v>
      </c>
      <c r="Q3294" s="17" t="n">
        <v>46282.9555555556</v>
      </c>
      <c r="R3294" s="0" t="n">
        <v>630</v>
      </c>
      <c r="S3294" s="0" t="n">
        <v>0</v>
      </c>
      <c r="T3294" s="0" t="n">
        <v>0</v>
      </c>
      <c r="U3294" s="18" t="s">
        <v>130</v>
      </c>
      <c r="V3294" s="18" t="s">
        <v>333</v>
      </c>
      <c r="W3294" s="0" t="str">
        <f aca="false">IF(AND(X3294&gt;=6,X3294&lt;14),"A",IF(AND(X3294&gt;=14,X3294&lt;22),"B","C"))</f>
        <v>B</v>
      </c>
      <c r="X3294" s="18" t="n">
        <f aca="false">HOUR(H3294)</f>
        <v>20</v>
      </c>
      <c r="Y3294" s="18" t="n">
        <f aca="false">ROUND((I3294-H3294)*1440,0)</f>
        <v>13</v>
      </c>
      <c r="Z3294" s="18" t="n">
        <f aca="false">ROUND((J3294-I3294)*1440,0)</f>
        <v>5</v>
      </c>
      <c r="AA3294" s="18" t="n">
        <f aca="false">ROUND((K3294-J3294)*1440,0)</f>
        <v>44</v>
      </c>
      <c r="AB3294" s="18" t="n">
        <f aca="false">ROUND((L3294-K3294)*1440,0)</f>
        <v>5</v>
      </c>
      <c r="AC3294" s="18" t="n">
        <f aca="false">ROUND((M3294-L3294)*1440,0)</f>
        <v>24</v>
      </c>
      <c r="AD3294" s="18" t="n">
        <f aca="false">IF(N3294="","",ROUND((N3294-M3294)*1440,0))</f>
        <v>14</v>
      </c>
      <c r="AE3294" s="18" t="n">
        <f aca="false">IF(O3294="","",ROUND((O3294-N3294)*1440,0))</f>
        <v>22</v>
      </c>
      <c r="AF3294" s="18" t="n">
        <f aca="false">IF(P3294="","",ROUND((P3294-O3294)*1440,0))</f>
        <v>4</v>
      </c>
      <c r="AG3294" s="18" t="n">
        <f aca="false">IF(Q3294="","",ROUND((Q3294-P3294)*1440,0))</f>
        <v>21</v>
      </c>
      <c r="AH3294" s="18" t="n">
        <f aca="false">IF(Q3294="","",ROUND((Q3294-H3294)*1440,0))</f>
        <v>152</v>
      </c>
      <c r="AI3294" s="19" t="n">
        <f aca="false">ROUND(IF(O3294="",Assumptions!$B$25-K3294,O3294-K3294)*24,1)</f>
        <v>1.1</v>
      </c>
      <c r="AJ3294" s="20" t="n">
        <f aca="false">ROUND(MAX(N(Y3294)/Assumptions!$C$5, N(Z3294)/Assumptions!$C$6, N(AA3294)/Assumptions!$C$7, N(AB3294)/Assumptions!$C$8, N(AC3294)/Assumptions!$C$9, N(AD3294)/Assumptions!$C$10, N(AE3294)/Assumptions!$C$11, N(AF3294)/Assumptions!$C$12, N(AG3294)/Assumptions!$C$13),3)</f>
        <v>0.733</v>
      </c>
      <c r="AK3294" s="0" t="str">
        <f aca="false">IF(OR(U3294="Pending",U3294="On Hold"),"Open GRN (awaiting)",IF(AJ3294&lt;=1,"Within SLA",IF(ROUND(N(Y3294)/Assumptions!$C$5,3)=AJ3294,"Gate Wait",IF(ROUND(N(Z3294)/Assumptions!$C$6,3)=AJ3294,"Dock Wait",IF(ROUND(N(AA3294)/Assumptions!$C$7,3)=AJ3294,"Unloading",IF(ROUND(N(AB3294)/Assumptions!$C$8,3)=AJ3294,"Unload-to-QC Wait",IF(ROUND(N(AC3294)/Assumptions!$C$9,3)=AJ3294,"QC",IF(ROUND(N(AD3294)/Assumptions!$C$10,3)=AJ3294,"QC-to-GRN Wait",IF(ROUND(N(AE3294)/Assumptions!$C$11,3)=AJ3294,"GRN Processing",IF(ROUND(N(AF3294)/Assumptions!$C$12,3)=AJ3294,"GRN-to-Putaway Wait",IF(ROUND(N(AG3294)/Assumptions!$C$13,3)=AJ3294,"Putaway","Within SLA")))))))))))</f>
        <v>Within SLA</v>
      </c>
    </row>
    <row r="3295" customFormat="false" ht="15" hidden="false" customHeight="false" outlineLevel="0" collapsed="false">
      <c r="A3295" s="0" t="s">
        <v>9276</v>
      </c>
      <c r="B3295" s="0" t="s">
        <v>9277</v>
      </c>
      <c r="C3295" s="0" t="s">
        <v>286</v>
      </c>
      <c r="D3295" s="0" t="s">
        <v>147</v>
      </c>
      <c r="E3295" s="0" t="s">
        <v>9278</v>
      </c>
      <c r="F3295" s="0" t="s">
        <v>121</v>
      </c>
      <c r="G3295" s="0" t="s">
        <v>167</v>
      </c>
      <c r="H3295" s="17" t="n">
        <v>46282.9048611111</v>
      </c>
      <c r="I3295" s="17" t="n">
        <v>46282.9083333333</v>
      </c>
      <c r="J3295" s="17" t="n">
        <v>46282.9201388889</v>
      </c>
      <c r="K3295" s="17" t="n">
        <v>46282.9430555556</v>
      </c>
      <c r="L3295" s="17" t="n">
        <v>46282.9465277778</v>
      </c>
      <c r="M3295" s="17" t="n">
        <v>46282.9930555556</v>
      </c>
      <c r="N3295" s="17" t="n">
        <v>46283.0180555556</v>
      </c>
      <c r="O3295" s="17" t="n">
        <v>46283.1395833333</v>
      </c>
      <c r="P3295" s="17" t="n">
        <v>46283.1625</v>
      </c>
      <c r="Q3295" s="17" t="n">
        <v>46283.1736111111</v>
      </c>
      <c r="R3295" s="0" t="n">
        <v>443</v>
      </c>
      <c r="S3295" s="0" t="n">
        <v>0</v>
      </c>
      <c r="T3295" s="0" t="n">
        <v>0</v>
      </c>
      <c r="U3295" s="18" t="s">
        <v>130</v>
      </c>
      <c r="V3295" s="18" t="s">
        <v>156</v>
      </c>
      <c r="W3295" s="0" t="str">
        <f aca="false">IF(AND(X3295&gt;=6,X3295&lt;14),"A",IF(AND(X3295&gt;=14,X3295&lt;22),"B","C"))</f>
        <v>B</v>
      </c>
      <c r="X3295" s="18" t="n">
        <f aca="false">HOUR(H3295)</f>
        <v>21</v>
      </c>
      <c r="Y3295" s="18" t="n">
        <f aca="false">ROUND((I3295-H3295)*1440,0)</f>
        <v>5</v>
      </c>
      <c r="Z3295" s="18" t="n">
        <f aca="false">ROUND((J3295-I3295)*1440,0)</f>
        <v>17</v>
      </c>
      <c r="AA3295" s="18" t="n">
        <f aca="false">ROUND((K3295-J3295)*1440,0)</f>
        <v>33</v>
      </c>
      <c r="AB3295" s="18" t="n">
        <f aca="false">ROUND((L3295-K3295)*1440,0)</f>
        <v>5</v>
      </c>
      <c r="AC3295" s="18" t="n">
        <f aca="false">ROUND((M3295-L3295)*1440,0)</f>
        <v>67</v>
      </c>
      <c r="AD3295" s="18" t="n">
        <f aca="false">IF(N3295="","",ROUND((N3295-M3295)*1440,0))</f>
        <v>36</v>
      </c>
      <c r="AE3295" s="18" t="n">
        <f aca="false">IF(O3295="","",ROUND((O3295-N3295)*1440,0))</f>
        <v>175</v>
      </c>
      <c r="AF3295" s="18" t="n">
        <f aca="false">IF(P3295="","",ROUND((P3295-O3295)*1440,0))</f>
        <v>33</v>
      </c>
      <c r="AG3295" s="18" t="n">
        <f aca="false">IF(Q3295="","",ROUND((Q3295-P3295)*1440,0))</f>
        <v>16</v>
      </c>
      <c r="AH3295" s="18" t="n">
        <f aca="false">IF(Q3295="","",ROUND((Q3295-H3295)*1440,0))</f>
        <v>387</v>
      </c>
      <c r="AI3295" s="19" t="n">
        <f aca="false">ROUND(IF(O3295="",Assumptions!$B$25-K3295,O3295-K3295)*24,1)</f>
        <v>4.7</v>
      </c>
      <c r="AJ3295" s="20" t="n">
        <f aca="false">ROUND(MAX(N(Y3295)/Assumptions!$C$5, N(Z3295)/Assumptions!$C$6, N(AA3295)/Assumptions!$C$7, N(AB3295)/Assumptions!$C$8, N(AC3295)/Assumptions!$C$9, N(AD3295)/Assumptions!$C$10, N(AE3295)/Assumptions!$C$11, N(AF3295)/Assumptions!$C$12, N(AG3295)/Assumptions!$C$13),3)</f>
        <v>3.889</v>
      </c>
      <c r="AK3295" s="0" t="str">
        <f aca="false">IF(OR(U3295="Pending",U3295="On Hold"),"Open GRN (awaiting)",IF(AJ3295&lt;=1,"Within SLA",IF(ROUND(N(Y3295)/Assumptions!$C$5,3)=AJ3295,"Gate Wait",IF(ROUND(N(Z3295)/Assumptions!$C$6,3)=AJ3295,"Dock Wait",IF(ROUND(N(AA3295)/Assumptions!$C$7,3)=AJ3295,"Unloading",IF(ROUND(N(AB3295)/Assumptions!$C$8,3)=AJ3295,"Unload-to-QC Wait",IF(ROUND(N(AC3295)/Assumptions!$C$9,3)=AJ3295,"QC",IF(ROUND(N(AD3295)/Assumptions!$C$10,3)=AJ3295,"QC-to-GRN Wait",IF(ROUND(N(AE3295)/Assumptions!$C$11,3)=AJ3295,"GRN Processing",IF(ROUND(N(AF3295)/Assumptions!$C$12,3)=AJ3295,"GRN-to-Putaway Wait",IF(ROUND(N(AG3295)/Assumptions!$C$13,3)=AJ3295,"Putaway","Within SLA")))))))))))</f>
        <v>GRN Processing</v>
      </c>
    </row>
    <row r="3296" customFormat="false" ht="15" hidden="false" customHeight="false" outlineLevel="0" collapsed="false">
      <c r="A3296" s="0" t="s">
        <v>9279</v>
      </c>
      <c r="B3296" s="0" t="s">
        <v>9280</v>
      </c>
      <c r="C3296" s="0" t="s">
        <v>159</v>
      </c>
      <c r="D3296" s="0" t="s">
        <v>147</v>
      </c>
      <c r="E3296" s="0" t="s">
        <v>9281</v>
      </c>
      <c r="F3296" s="0" t="s">
        <v>121</v>
      </c>
      <c r="G3296" s="0" t="s">
        <v>167</v>
      </c>
      <c r="H3296" s="17" t="n">
        <v>46282.9375</v>
      </c>
      <c r="I3296" s="17" t="n">
        <v>46282.9569444444</v>
      </c>
      <c r="J3296" s="17" t="n">
        <v>46282.96875</v>
      </c>
      <c r="K3296" s="17" t="n">
        <v>46283.0027777778</v>
      </c>
      <c r="L3296" s="17" t="n">
        <v>46283.00625</v>
      </c>
      <c r="M3296" s="17" t="n">
        <v>46283.0166666667</v>
      </c>
      <c r="N3296" s="17" t="n">
        <v>46283.0277777778</v>
      </c>
      <c r="O3296" s="17" t="n">
        <v>46283.1180555556</v>
      </c>
      <c r="P3296" s="17" t="n">
        <v>46283.1326388889</v>
      </c>
      <c r="Q3296" s="17" t="n">
        <v>46283.1465277778</v>
      </c>
      <c r="R3296" s="0" t="n">
        <v>126</v>
      </c>
      <c r="S3296" s="0" t="n">
        <v>0</v>
      </c>
      <c r="T3296" s="0" t="n">
        <v>0</v>
      </c>
      <c r="U3296" s="18" t="s">
        <v>130</v>
      </c>
      <c r="V3296" s="18" t="s">
        <v>156</v>
      </c>
      <c r="W3296" s="0" t="str">
        <f aca="false">IF(AND(X3296&gt;=6,X3296&lt;14),"A",IF(AND(X3296&gt;=14,X3296&lt;22),"B","C"))</f>
        <v>C</v>
      </c>
      <c r="X3296" s="18" t="n">
        <f aca="false">HOUR(H3296)</f>
        <v>22</v>
      </c>
      <c r="Y3296" s="18" t="n">
        <f aca="false">ROUND((I3296-H3296)*1440,0)</f>
        <v>28</v>
      </c>
      <c r="Z3296" s="18" t="n">
        <f aca="false">ROUND((J3296-I3296)*1440,0)</f>
        <v>17</v>
      </c>
      <c r="AA3296" s="18" t="n">
        <f aca="false">ROUND((K3296-J3296)*1440,0)</f>
        <v>49</v>
      </c>
      <c r="AB3296" s="18" t="n">
        <f aca="false">ROUND((L3296-K3296)*1440,0)</f>
        <v>5</v>
      </c>
      <c r="AC3296" s="18" t="n">
        <f aca="false">ROUND((M3296-L3296)*1440,0)</f>
        <v>15</v>
      </c>
      <c r="AD3296" s="18" t="n">
        <f aca="false">IF(N3296="","",ROUND((N3296-M3296)*1440,0))</f>
        <v>16</v>
      </c>
      <c r="AE3296" s="18" t="n">
        <f aca="false">IF(O3296="","",ROUND((O3296-N3296)*1440,0))</f>
        <v>130</v>
      </c>
      <c r="AF3296" s="18" t="n">
        <f aca="false">IF(P3296="","",ROUND((P3296-O3296)*1440,0))</f>
        <v>21</v>
      </c>
      <c r="AG3296" s="18" t="n">
        <f aca="false">IF(Q3296="","",ROUND((Q3296-P3296)*1440,0))</f>
        <v>20</v>
      </c>
      <c r="AH3296" s="18" t="n">
        <f aca="false">IF(Q3296="","",ROUND((Q3296-H3296)*1440,0))</f>
        <v>301</v>
      </c>
      <c r="AI3296" s="19" t="n">
        <f aca="false">ROUND(IF(O3296="",Assumptions!$B$25-K3296,O3296-K3296)*24,1)</f>
        <v>2.8</v>
      </c>
      <c r="AJ3296" s="20" t="n">
        <f aca="false">ROUND(MAX(N(Y3296)/Assumptions!$C$5, N(Z3296)/Assumptions!$C$6, N(AA3296)/Assumptions!$C$7, N(AB3296)/Assumptions!$C$8, N(AC3296)/Assumptions!$C$9, N(AD3296)/Assumptions!$C$10, N(AE3296)/Assumptions!$C$11, N(AF3296)/Assumptions!$C$12, N(AG3296)/Assumptions!$C$13),3)</f>
        <v>2.889</v>
      </c>
      <c r="AK3296" s="0" t="str">
        <f aca="false">IF(OR(U3296="Pending",U3296="On Hold"),"Open GRN (awaiting)",IF(AJ3296&lt;=1,"Within SLA",IF(ROUND(N(Y3296)/Assumptions!$C$5,3)=AJ3296,"Gate Wait",IF(ROUND(N(Z3296)/Assumptions!$C$6,3)=AJ3296,"Dock Wait",IF(ROUND(N(AA3296)/Assumptions!$C$7,3)=AJ3296,"Unloading",IF(ROUND(N(AB3296)/Assumptions!$C$8,3)=AJ3296,"Unload-to-QC Wait",IF(ROUND(N(AC3296)/Assumptions!$C$9,3)=AJ3296,"QC",IF(ROUND(N(AD3296)/Assumptions!$C$10,3)=AJ3296,"QC-to-GRN Wait",IF(ROUND(N(AE3296)/Assumptions!$C$11,3)=AJ3296,"GRN Processing",IF(ROUND(N(AF3296)/Assumptions!$C$12,3)=AJ3296,"GRN-to-Putaway Wait",IF(ROUND(N(AG3296)/Assumptions!$C$13,3)=AJ3296,"Putaway","Within SLA")))))))))))</f>
        <v>GRN Processing</v>
      </c>
    </row>
    <row r="3297" customFormat="false" ht="15" hidden="false" customHeight="false" outlineLevel="0" collapsed="false">
      <c r="A3297" s="0" t="s">
        <v>9282</v>
      </c>
      <c r="B3297" s="0" t="s">
        <v>9283</v>
      </c>
      <c r="C3297" s="0" t="s">
        <v>126</v>
      </c>
      <c r="D3297" s="0" t="s">
        <v>147</v>
      </c>
      <c r="E3297" s="0" t="s">
        <v>268</v>
      </c>
      <c r="F3297" s="0" t="s">
        <v>155</v>
      </c>
      <c r="G3297" s="0" t="s">
        <v>150</v>
      </c>
      <c r="H3297" s="17" t="n">
        <v>46282.9423611111</v>
      </c>
      <c r="I3297" s="17" t="n">
        <v>46282.95</v>
      </c>
      <c r="J3297" s="17" t="n">
        <v>46282.9555555556</v>
      </c>
      <c r="K3297" s="17" t="n">
        <v>46282.9840277778</v>
      </c>
      <c r="L3297" s="17" t="n">
        <v>46282.9951388889</v>
      </c>
      <c r="M3297" s="17" t="n">
        <v>46283.0166666667</v>
      </c>
      <c r="N3297" s="17" t="n">
        <v>46283.0680555556</v>
      </c>
      <c r="O3297" s="17" t="n">
        <v>46283.1229166667</v>
      </c>
      <c r="P3297" s="17" t="n">
        <v>46283.1270833333</v>
      </c>
      <c r="Q3297" s="17" t="n">
        <v>46283.1506944444</v>
      </c>
      <c r="R3297" s="0" t="n">
        <v>166</v>
      </c>
      <c r="S3297" s="0" t="n">
        <v>0</v>
      </c>
      <c r="T3297" s="0" t="n">
        <v>0</v>
      </c>
      <c r="U3297" s="18" t="s">
        <v>130</v>
      </c>
      <c r="V3297" s="18" t="s">
        <v>131</v>
      </c>
      <c r="W3297" s="0" t="str">
        <f aca="false">IF(AND(X3297&gt;=6,X3297&lt;14),"A",IF(AND(X3297&gt;=14,X3297&lt;22),"B","C"))</f>
        <v>C</v>
      </c>
      <c r="X3297" s="18" t="n">
        <f aca="false">HOUR(H3297)</f>
        <v>22</v>
      </c>
      <c r="Y3297" s="18" t="n">
        <f aca="false">ROUND((I3297-H3297)*1440,0)</f>
        <v>11</v>
      </c>
      <c r="Z3297" s="18" t="n">
        <f aca="false">ROUND((J3297-I3297)*1440,0)</f>
        <v>8</v>
      </c>
      <c r="AA3297" s="18" t="n">
        <f aca="false">ROUND((K3297-J3297)*1440,0)</f>
        <v>41</v>
      </c>
      <c r="AB3297" s="18" t="n">
        <f aca="false">ROUND((L3297-K3297)*1440,0)</f>
        <v>16</v>
      </c>
      <c r="AC3297" s="18" t="n">
        <f aca="false">ROUND((M3297-L3297)*1440,0)</f>
        <v>31</v>
      </c>
      <c r="AD3297" s="18" t="n">
        <f aca="false">IF(N3297="","",ROUND((N3297-M3297)*1440,0))</f>
        <v>74</v>
      </c>
      <c r="AE3297" s="18" t="n">
        <f aca="false">IF(O3297="","",ROUND((O3297-N3297)*1440,0))</f>
        <v>79</v>
      </c>
      <c r="AF3297" s="18" t="n">
        <f aca="false">IF(P3297="","",ROUND((P3297-O3297)*1440,0))</f>
        <v>6</v>
      </c>
      <c r="AG3297" s="18" t="n">
        <f aca="false">IF(Q3297="","",ROUND((Q3297-P3297)*1440,0))</f>
        <v>34</v>
      </c>
      <c r="AH3297" s="18" t="n">
        <f aca="false">IF(Q3297="","",ROUND((Q3297-H3297)*1440,0))</f>
        <v>300</v>
      </c>
      <c r="AI3297" s="19" t="n">
        <f aca="false">ROUND(IF(O3297="",Assumptions!$B$25-K3297,O3297-K3297)*24,1)</f>
        <v>3.3</v>
      </c>
      <c r="AJ3297" s="20" t="n">
        <f aca="false">ROUND(MAX(N(Y3297)/Assumptions!$C$5, N(Z3297)/Assumptions!$C$6, N(AA3297)/Assumptions!$C$7, N(AB3297)/Assumptions!$C$8, N(AC3297)/Assumptions!$C$9, N(AD3297)/Assumptions!$C$10, N(AE3297)/Assumptions!$C$11, N(AF3297)/Assumptions!$C$12, N(AG3297)/Assumptions!$C$13),3)</f>
        <v>2.467</v>
      </c>
      <c r="AK3297" s="0" t="str">
        <f aca="false">IF(OR(U3297="Pending",U3297="On Hold"),"Open GRN (awaiting)",IF(AJ3297&lt;=1,"Within SLA",IF(ROUND(N(Y3297)/Assumptions!$C$5,3)=AJ3297,"Gate Wait",IF(ROUND(N(Z3297)/Assumptions!$C$6,3)=AJ3297,"Dock Wait",IF(ROUND(N(AA3297)/Assumptions!$C$7,3)=AJ3297,"Unloading",IF(ROUND(N(AB3297)/Assumptions!$C$8,3)=AJ3297,"Unload-to-QC Wait",IF(ROUND(N(AC3297)/Assumptions!$C$9,3)=AJ3297,"QC",IF(ROUND(N(AD3297)/Assumptions!$C$10,3)=AJ3297,"QC-to-GRN Wait",IF(ROUND(N(AE3297)/Assumptions!$C$11,3)=AJ3297,"GRN Processing",IF(ROUND(N(AF3297)/Assumptions!$C$12,3)=AJ3297,"GRN-to-Putaway Wait",IF(ROUND(N(AG3297)/Assumptions!$C$13,3)=AJ3297,"Putaway","Within SLA")))))))))))</f>
        <v>QC-to-GRN Wait</v>
      </c>
    </row>
    <row r="3298" customFormat="false" ht="15" hidden="false" customHeight="false" outlineLevel="0" collapsed="false">
      <c r="A3298" s="0" t="s">
        <v>9284</v>
      </c>
      <c r="B3298" s="0" t="s">
        <v>9285</v>
      </c>
      <c r="C3298" s="0" t="s">
        <v>252</v>
      </c>
      <c r="D3298" s="0" t="s">
        <v>119</v>
      </c>
      <c r="E3298" s="0" t="s">
        <v>2662</v>
      </c>
      <c r="F3298" s="0" t="s">
        <v>155</v>
      </c>
      <c r="G3298" s="0" t="s">
        <v>129</v>
      </c>
      <c r="H3298" s="17" t="n">
        <v>46282.9694444445</v>
      </c>
      <c r="I3298" s="17" t="n">
        <v>46283.0013888889</v>
      </c>
      <c r="J3298" s="17" t="n">
        <v>46283.0152777778</v>
      </c>
      <c r="K3298" s="17" t="n">
        <v>46283.05</v>
      </c>
      <c r="L3298" s="17" t="n">
        <v>46283.05625</v>
      </c>
      <c r="M3298" s="17" t="n">
        <v>46283.0736111111</v>
      </c>
      <c r="N3298" s="17" t="n">
        <v>46283.1256944445</v>
      </c>
      <c r="O3298" s="17" t="n">
        <v>46283.1631944445</v>
      </c>
      <c r="P3298" s="17" t="n">
        <v>46283.1722222222</v>
      </c>
      <c r="Q3298" s="17" t="n">
        <v>46283.2125</v>
      </c>
      <c r="R3298" s="0" t="n">
        <v>613</v>
      </c>
      <c r="S3298" s="0" t="n">
        <v>0</v>
      </c>
      <c r="T3298" s="0" t="n">
        <v>0</v>
      </c>
      <c r="U3298" s="18" t="s">
        <v>130</v>
      </c>
      <c r="V3298" s="18" t="s">
        <v>144</v>
      </c>
      <c r="W3298" s="0" t="str">
        <f aca="false">IF(AND(X3298&gt;=6,X3298&lt;14),"A",IF(AND(X3298&gt;=14,X3298&lt;22),"B","C"))</f>
        <v>C</v>
      </c>
      <c r="X3298" s="18" t="n">
        <f aca="false">HOUR(H3298)</f>
        <v>23</v>
      </c>
      <c r="Y3298" s="18" t="n">
        <f aca="false">ROUND((I3298-H3298)*1440,0)</f>
        <v>46</v>
      </c>
      <c r="Z3298" s="18" t="n">
        <f aca="false">ROUND((J3298-I3298)*1440,0)</f>
        <v>20</v>
      </c>
      <c r="AA3298" s="18" t="n">
        <f aca="false">ROUND((K3298-J3298)*1440,0)</f>
        <v>50</v>
      </c>
      <c r="AB3298" s="18" t="n">
        <f aca="false">ROUND((L3298-K3298)*1440,0)</f>
        <v>9</v>
      </c>
      <c r="AC3298" s="18" t="n">
        <f aca="false">ROUND((M3298-L3298)*1440,0)</f>
        <v>25</v>
      </c>
      <c r="AD3298" s="18" t="n">
        <f aca="false">IF(N3298="","",ROUND((N3298-M3298)*1440,0))</f>
        <v>75</v>
      </c>
      <c r="AE3298" s="18" t="n">
        <f aca="false">IF(O3298="","",ROUND((O3298-N3298)*1440,0))</f>
        <v>54</v>
      </c>
      <c r="AF3298" s="18" t="n">
        <f aca="false">IF(P3298="","",ROUND((P3298-O3298)*1440,0))</f>
        <v>13</v>
      </c>
      <c r="AG3298" s="18" t="n">
        <f aca="false">IF(Q3298="","",ROUND((Q3298-P3298)*1440,0))</f>
        <v>58</v>
      </c>
      <c r="AH3298" s="18" t="n">
        <f aca="false">IF(Q3298="","",ROUND((Q3298-H3298)*1440,0))</f>
        <v>350</v>
      </c>
      <c r="AI3298" s="19" t="n">
        <f aca="false">ROUND(IF(O3298="",Assumptions!$B$25-K3298,O3298-K3298)*24,1)</f>
        <v>2.7</v>
      </c>
      <c r="AJ3298" s="20" t="n">
        <f aca="false">ROUND(MAX(N(Y3298)/Assumptions!$C$5, N(Z3298)/Assumptions!$C$6, N(AA3298)/Assumptions!$C$7, N(AB3298)/Assumptions!$C$8, N(AC3298)/Assumptions!$C$9, N(AD3298)/Assumptions!$C$10, N(AE3298)/Assumptions!$C$11, N(AF3298)/Assumptions!$C$12, N(AG3298)/Assumptions!$C$13),3)</f>
        <v>2.5</v>
      </c>
      <c r="AK3298" s="0" t="str">
        <f aca="false">IF(OR(U3298="Pending",U3298="On Hold"),"Open GRN (awaiting)",IF(AJ3298&lt;=1,"Within SLA",IF(ROUND(N(Y3298)/Assumptions!$C$5,3)=AJ3298,"Gate Wait",IF(ROUND(N(Z3298)/Assumptions!$C$6,3)=AJ3298,"Dock Wait",IF(ROUND(N(AA3298)/Assumptions!$C$7,3)=AJ3298,"Unloading",IF(ROUND(N(AB3298)/Assumptions!$C$8,3)=AJ3298,"Unload-to-QC Wait",IF(ROUND(N(AC3298)/Assumptions!$C$9,3)=AJ3298,"QC",IF(ROUND(N(AD3298)/Assumptions!$C$10,3)=AJ3298,"QC-to-GRN Wait",IF(ROUND(N(AE3298)/Assumptions!$C$11,3)=AJ3298,"GRN Processing",IF(ROUND(N(AF3298)/Assumptions!$C$12,3)=AJ3298,"GRN-to-Putaway Wait",IF(ROUND(N(AG3298)/Assumptions!$C$13,3)=AJ3298,"Putaway","Within SLA")))))))))))</f>
        <v>QC-to-GRN Wait</v>
      </c>
    </row>
    <row r="3299" customFormat="false" ht="15" hidden="false" customHeight="false" outlineLevel="0" collapsed="false">
      <c r="A3299" s="0" t="s">
        <v>9286</v>
      </c>
      <c r="B3299" s="0" t="s">
        <v>9287</v>
      </c>
      <c r="C3299" s="0" t="s">
        <v>159</v>
      </c>
      <c r="D3299" s="0" t="s">
        <v>119</v>
      </c>
      <c r="E3299" s="0" t="s">
        <v>2245</v>
      </c>
      <c r="F3299" s="0" t="s">
        <v>137</v>
      </c>
      <c r="G3299" s="0" t="s">
        <v>122</v>
      </c>
      <c r="H3299" s="17" t="n">
        <v>46283.0243055556</v>
      </c>
      <c r="I3299" s="17" t="n">
        <v>46283.0361111111</v>
      </c>
      <c r="J3299" s="17" t="n">
        <v>46283.04375</v>
      </c>
      <c r="K3299" s="17" t="n">
        <v>46283.0673611111</v>
      </c>
      <c r="L3299" s="17" t="n">
        <v>46283.0701388889</v>
      </c>
      <c r="M3299" s="17" t="n">
        <v>46283.0840277778</v>
      </c>
      <c r="N3299" s="17" t="n">
        <v>46283.1041666667</v>
      </c>
      <c r="O3299" s="17" t="n">
        <v>46283.1472222222</v>
      </c>
      <c r="P3299" s="17" t="n">
        <v>46283.1541666667</v>
      </c>
      <c r="Q3299" s="17" t="n">
        <v>46283.1625</v>
      </c>
      <c r="R3299" s="0" t="n">
        <v>578</v>
      </c>
      <c r="S3299" s="0" t="n">
        <v>0</v>
      </c>
      <c r="T3299" s="0" t="n">
        <v>0</v>
      </c>
      <c r="U3299" s="18" t="s">
        <v>130</v>
      </c>
      <c r="V3299" s="18" t="s">
        <v>144</v>
      </c>
      <c r="W3299" s="0" t="str">
        <f aca="false">IF(AND(X3299&gt;=6,X3299&lt;14),"A",IF(AND(X3299&gt;=14,X3299&lt;22),"B","C"))</f>
        <v>C</v>
      </c>
      <c r="X3299" s="18" t="n">
        <f aca="false">HOUR(H3299)</f>
        <v>0</v>
      </c>
      <c r="Y3299" s="18" t="n">
        <f aca="false">ROUND((I3299-H3299)*1440,0)</f>
        <v>17</v>
      </c>
      <c r="Z3299" s="18" t="n">
        <f aca="false">ROUND((J3299-I3299)*1440,0)</f>
        <v>11</v>
      </c>
      <c r="AA3299" s="18" t="n">
        <f aca="false">ROUND((K3299-J3299)*1440,0)</f>
        <v>34</v>
      </c>
      <c r="AB3299" s="18" t="n">
        <f aca="false">ROUND((L3299-K3299)*1440,0)</f>
        <v>4</v>
      </c>
      <c r="AC3299" s="18" t="n">
        <f aca="false">ROUND((M3299-L3299)*1440,0)</f>
        <v>20</v>
      </c>
      <c r="AD3299" s="18" t="n">
        <f aca="false">IF(N3299="","",ROUND((N3299-M3299)*1440,0))</f>
        <v>29</v>
      </c>
      <c r="AE3299" s="18" t="n">
        <f aca="false">IF(O3299="","",ROUND((O3299-N3299)*1440,0))</f>
        <v>62</v>
      </c>
      <c r="AF3299" s="18" t="n">
        <f aca="false">IF(P3299="","",ROUND((P3299-O3299)*1440,0))</f>
        <v>10</v>
      </c>
      <c r="AG3299" s="18" t="n">
        <f aca="false">IF(Q3299="","",ROUND((Q3299-P3299)*1440,0))</f>
        <v>12</v>
      </c>
      <c r="AH3299" s="18" t="n">
        <f aca="false">IF(Q3299="","",ROUND((Q3299-H3299)*1440,0))</f>
        <v>199</v>
      </c>
      <c r="AI3299" s="19" t="n">
        <f aca="false">ROUND(IF(O3299="",Assumptions!$B$25-K3299,O3299-K3299)*24,1)</f>
        <v>1.9</v>
      </c>
      <c r="AJ3299" s="20" t="n">
        <f aca="false">ROUND(MAX(N(Y3299)/Assumptions!$C$5, N(Z3299)/Assumptions!$C$6, N(AA3299)/Assumptions!$C$7, N(AB3299)/Assumptions!$C$8, N(AC3299)/Assumptions!$C$9, N(AD3299)/Assumptions!$C$10, N(AE3299)/Assumptions!$C$11, N(AF3299)/Assumptions!$C$12, N(AG3299)/Assumptions!$C$13),3)</f>
        <v>1.378</v>
      </c>
      <c r="AK3299" s="0" t="str">
        <f aca="false">IF(OR(U3299="Pending",U3299="On Hold"),"Open GRN (awaiting)",IF(AJ3299&lt;=1,"Within SLA",IF(ROUND(N(Y3299)/Assumptions!$C$5,3)=AJ3299,"Gate Wait",IF(ROUND(N(Z3299)/Assumptions!$C$6,3)=AJ3299,"Dock Wait",IF(ROUND(N(AA3299)/Assumptions!$C$7,3)=AJ3299,"Unloading",IF(ROUND(N(AB3299)/Assumptions!$C$8,3)=AJ3299,"Unload-to-QC Wait",IF(ROUND(N(AC3299)/Assumptions!$C$9,3)=AJ3299,"QC",IF(ROUND(N(AD3299)/Assumptions!$C$10,3)=AJ3299,"QC-to-GRN Wait",IF(ROUND(N(AE3299)/Assumptions!$C$11,3)=AJ3299,"GRN Processing",IF(ROUND(N(AF3299)/Assumptions!$C$12,3)=AJ3299,"GRN-to-Putaway Wait",IF(ROUND(N(AG3299)/Assumptions!$C$13,3)=AJ3299,"Putaway","Within SLA")))))))))))</f>
        <v>GRN Processing</v>
      </c>
    </row>
    <row r="3300" customFormat="false" ht="15" hidden="false" customHeight="false" outlineLevel="0" collapsed="false">
      <c r="A3300" s="0" t="s">
        <v>9288</v>
      </c>
      <c r="B3300" s="0" t="s">
        <v>9289</v>
      </c>
      <c r="C3300" s="0" t="s">
        <v>252</v>
      </c>
      <c r="D3300" s="0" t="s">
        <v>119</v>
      </c>
      <c r="E3300" s="0" t="s">
        <v>9290</v>
      </c>
      <c r="F3300" s="0" t="s">
        <v>155</v>
      </c>
      <c r="G3300" s="0" t="s">
        <v>129</v>
      </c>
      <c r="H3300" s="17" t="n">
        <v>46283.03125</v>
      </c>
      <c r="I3300" s="17" t="n">
        <v>46283.0409722222</v>
      </c>
      <c r="J3300" s="17" t="n">
        <v>46283.0548611111</v>
      </c>
      <c r="K3300" s="17" t="n">
        <v>46283.06875</v>
      </c>
      <c r="L3300" s="17" t="n">
        <v>46283.0798611111</v>
      </c>
      <c r="M3300" s="17" t="n">
        <v>46283.0902777778</v>
      </c>
      <c r="N3300" s="17" t="n">
        <v>46283.23125</v>
      </c>
      <c r="O3300" s="17" t="n">
        <v>46283.2625</v>
      </c>
      <c r="P3300" s="17" t="n">
        <v>46283.26875</v>
      </c>
      <c r="Q3300" s="17" t="n">
        <v>46283.2756944444</v>
      </c>
      <c r="R3300" s="0" t="n">
        <v>72</v>
      </c>
      <c r="S3300" s="0" t="n">
        <v>0</v>
      </c>
      <c r="T3300" s="0" t="n">
        <v>0</v>
      </c>
      <c r="U3300" s="18" t="s">
        <v>130</v>
      </c>
      <c r="V3300" s="18" t="s">
        <v>144</v>
      </c>
      <c r="W3300" s="0" t="str">
        <f aca="false">IF(AND(X3300&gt;=6,X3300&lt;14),"A",IF(AND(X3300&gt;=14,X3300&lt;22),"B","C"))</f>
        <v>C</v>
      </c>
      <c r="X3300" s="18" t="n">
        <f aca="false">HOUR(H3300)</f>
        <v>0</v>
      </c>
      <c r="Y3300" s="18" t="n">
        <f aca="false">ROUND((I3300-H3300)*1440,0)</f>
        <v>14</v>
      </c>
      <c r="Z3300" s="18" t="n">
        <f aca="false">ROUND((J3300-I3300)*1440,0)</f>
        <v>20</v>
      </c>
      <c r="AA3300" s="18" t="n">
        <f aca="false">ROUND((K3300-J3300)*1440,0)</f>
        <v>20</v>
      </c>
      <c r="AB3300" s="18" t="n">
        <f aca="false">ROUND((L3300-K3300)*1440,0)</f>
        <v>16</v>
      </c>
      <c r="AC3300" s="18" t="n">
        <f aca="false">ROUND((M3300-L3300)*1440,0)</f>
        <v>15</v>
      </c>
      <c r="AD3300" s="18" t="n">
        <f aca="false">IF(N3300="","",ROUND((N3300-M3300)*1440,0))</f>
        <v>203</v>
      </c>
      <c r="AE3300" s="18" t="n">
        <f aca="false">IF(O3300="","",ROUND((O3300-N3300)*1440,0))</f>
        <v>45</v>
      </c>
      <c r="AF3300" s="18" t="n">
        <f aca="false">IF(P3300="","",ROUND((P3300-O3300)*1440,0))</f>
        <v>9</v>
      </c>
      <c r="AG3300" s="18" t="n">
        <f aca="false">IF(Q3300="","",ROUND((Q3300-P3300)*1440,0))</f>
        <v>10</v>
      </c>
      <c r="AH3300" s="18" t="n">
        <f aca="false">IF(Q3300="","",ROUND((Q3300-H3300)*1440,0))</f>
        <v>352</v>
      </c>
      <c r="AI3300" s="19" t="n">
        <f aca="false">ROUND(IF(O3300="",Assumptions!$B$25-K3300,O3300-K3300)*24,1)</f>
        <v>4.7</v>
      </c>
      <c r="AJ3300" s="20" t="n">
        <f aca="false">ROUND(MAX(N(Y3300)/Assumptions!$C$5, N(Z3300)/Assumptions!$C$6, N(AA3300)/Assumptions!$C$7, N(AB3300)/Assumptions!$C$8, N(AC3300)/Assumptions!$C$9, N(AD3300)/Assumptions!$C$10, N(AE3300)/Assumptions!$C$11, N(AF3300)/Assumptions!$C$12, N(AG3300)/Assumptions!$C$13),3)</f>
        <v>6.767</v>
      </c>
      <c r="AK3300" s="0" t="str">
        <f aca="false">IF(OR(U3300="Pending",U3300="On Hold"),"Open GRN (awaiting)",IF(AJ3300&lt;=1,"Within SLA",IF(ROUND(N(Y3300)/Assumptions!$C$5,3)=AJ3300,"Gate Wait",IF(ROUND(N(Z3300)/Assumptions!$C$6,3)=AJ3300,"Dock Wait",IF(ROUND(N(AA3300)/Assumptions!$C$7,3)=AJ3300,"Unloading",IF(ROUND(N(AB3300)/Assumptions!$C$8,3)=AJ3300,"Unload-to-QC Wait",IF(ROUND(N(AC3300)/Assumptions!$C$9,3)=AJ3300,"QC",IF(ROUND(N(AD3300)/Assumptions!$C$10,3)=AJ3300,"QC-to-GRN Wait",IF(ROUND(N(AE3300)/Assumptions!$C$11,3)=AJ3300,"GRN Processing",IF(ROUND(N(AF3300)/Assumptions!$C$12,3)=AJ3300,"GRN-to-Putaway Wait",IF(ROUND(N(AG3300)/Assumptions!$C$13,3)=AJ3300,"Putaway","Within SLA")))))))))))</f>
        <v>QC-to-GRN Wait</v>
      </c>
    </row>
    <row r="3301" customFormat="false" ht="15" hidden="false" customHeight="false" outlineLevel="0" collapsed="false">
      <c r="A3301" s="0" t="s">
        <v>9291</v>
      </c>
      <c r="B3301" s="0" t="s">
        <v>9292</v>
      </c>
      <c r="C3301" s="0" t="s">
        <v>159</v>
      </c>
      <c r="D3301" s="0" t="s">
        <v>119</v>
      </c>
      <c r="E3301" s="0" t="s">
        <v>9293</v>
      </c>
      <c r="F3301" s="0" t="s">
        <v>155</v>
      </c>
      <c r="G3301" s="0" t="s">
        <v>122</v>
      </c>
      <c r="H3301" s="17" t="n">
        <v>46283.075</v>
      </c>
      <c r="I3301" s="17" t="n">
        <v>46283.0854166667</v>
      </c>
      <c r="J3301" s="17" t="n">
        <v>46283.0944444445</v>
      </c>
      <c r="K3301" s="17" t="n">
        <v>46283.1284722222</v>
      </c>
      <c r="L3301" s="17" t="n">
        <v>46283.1305555556</v>
      </c>
      <c r="M3301" s="17" t="n">
        <v>46283.1569444445</v>
      </c>
      <c r="N3301" s="17"/>
      <c r="O3301" s="17"/>
      <c r="P3301" s="17"/>
      <c r="Q3301" s="17"/>
      <c r="R3301" s="0" t="n">
        <v>240</v>
      </c>
      <c r="S3301" s="0" t="n">
        <v>0</v>
      </c>
      <c r="T3301" s="0" t="n">
        <v>0</v>
      </c>
      <c r="U3301" s="18" t="s">
        <v>8544</v>
      </c>
      <c r="V3301" s="18" t="s">
        <v>82</v>
      </c>
      <c r="W3301" s="0" t="str">
        <f aca="false">IF(AND(X3301&gt;=6,X3301&lt;14),"A",IF(AND(X3301&gt;=14,X3301&lt;22),"B","C"))</f>
        <v>C</v>
      </c>
      <c r="X3301" s="18" t="n">
        <f aca="false">HOUR(H3301)</f>
        <v>1</v>
      </c>
      <c r="Y3301" s="18" t="n">
        <f aca="false">ROUND((I3301-H3301)*1440,0)</f>
        <v>15</v>
      </c>
      <c r="Z3301" s="18" t="n">
        <f aca="false">ROUND((J3301-I3301)*1440,0)</f>
        <v>13</v>
      </c>
      <c r="AA3301" s="18" t="n">
        <f aca="false">ROUND((K3301-J3301)*1440,0)</f>
        <v>49</v>
      </c>
      <c r="AB3301" s="18" t="n">
        <f aca="false">ROUND((L3301-K3301)*1440,0)</f>
        <v>3</v>
      </c>
      <c r="AC3301" s="18" t="n">
        <f aca="false">ROUND((M3301-L3301)*1440,0)</f>
        <v>38</v>
      </c>
      <c r="AD3301" s="0" t="str">
        <f aca="false">IF(N3301="","",ROUND((N3301-M3301)*1440,0))</f>
        <v/>
      </c>
      <c r="AE3301" s="0" t="str">
        <f aca="false">IF(O3301="","",ROUND((O3301-N3301)*1440,0))</f>
        <v/>
      </c>
      <c r="AF3301" s="0" t="str">
        <f aca="false">IF(P3301="","",ROUND((P3301-O3301)*1440,0))</f>
        <v/>
      </c>
      <c r="AG3301" s="0" t="str">
        <f aca="false">IF(Q3301="","",ROUND((Q3301-P3301)*1440,0))</f>
        <v/>
      </c>
      <c r="AH3301" s="0" t="str">
        <f aca="false">IF(Q3301="","",ROUND((Q3301-H3301)*1440,0))</f>
        <v/>
      </c>
      <c r="AI3301" s="19" t="n">
        <f aca="false">ROUND(IF(O3301="",Assumptions!$B$25-K3301,O3301-K3301)*24,1)</f>
        <v>340.9</v>
      </c>
      <c r="AJ3301" s="20" t="n">
        <f aca="false">ROUND(MAX(N(Y3301)/Assumptions!$C$5, N(Z3301)/Assumptions!$C$6, N(AA3301)/Assumptions!$C$7, N(AB3301)/Assumptions!$C$8, N(AC3301)/Assumptions!$C$9, N(AD3301)/Assumptions!$C$10, N(AE3301)/Assumptions!$C$11, N(AF3301)/Assumptions!$C$12, N(AG3301)/Assumptions!$C$13),3)</f>
        <v>0.867</v>
      </c>
      <c r="AK3301" s="0" t="str">
        <f aca="false">IF(OR(U3301="Pending",U3301="On Hold"),"Open GRN (awaiting)",IF(AJ3301&lt;=1,"Within SLA",IF(ROUND(N(Y3301)/Assumptions!$C$5,3)=AJ3301,"Gate Wait",IF(ROUND(N(Z3301)/Assumptions!$C$6,3)=AJ3301,"Dock Wait",IF(ROUND(N(AA3301)/Assumptions!$C$7,3)=AJ3301,"Unloading",IF(ROUND(N(AB3301)/Assumptions!$C$8,3)=AJ3301,"Unload-to-QC Wait",IF(ROUND(N(AC3301)/Assumptions!$C$9,3)=AJ3301,"QC",IF(ROUND(N(AD3301)/Assumptions!$C$10,3)=AJ3301,"QC-to-GRN Wait",IF(ROUND(N(AE3301)/Assumptions!$C$11,3)=AJ3301,"GRN Processing",IF(ROUND(N(AF3301)/Assumptions!$C$12,3)=AJ3301,"GRN-to-Putaway Wait",IF(ROUND(N(AG3301)/Assumptions!$C$13,3)=AJ3301,"Putaway","Within SLA")))))))))))</f>
        <v>Open GRN (awaiting)</v>
      </c>
    </row>
    <row r="3302" customFormat="false" ht="15" hidden="false" customHeight="false" outlineLevel="0" collapsed="false">
      <c r="A3302" s="0" t="s">
        <v>9294</v>
      </c>
      <c r="B3302" s="0" t="s">
        <v>9295</v>
      </c>
      <c r="C3302" s="0" t="s">
        <v>286</v>
      </c>
      <c r="D3302" s="0" t="s">
        <v>147</v>
      </c>
      <c r="E3302" s="0" t="s">
        <v>4351</v>
      </c>
      <c r="F3302" s="0" t="s">
        <v>121</v>
      </c>
      <c r="G3302" s="0" t="s">
        <v>150</v>
      </c>
      <c r="H3302" s="17" t="n">
        <v>46283.2541666667</v>
      </c>
      <c r="I3302" s="17" t="n">
        <v>46283.3347222222</v>
      </c>
      <c r="J3302" s="17" t="n">
        <v>46283.3368055556</v>
      </c>
      <c r="K3302" s="17" t="n">
        <v>46283.3597222222</v>
      </c>
      <c r="L3302" s="17" t="n">
        <v>46283.3666666667</v>
      </c>
      <c r="M3302" s="17" t="n">
        <v>46283.43125</v>
      </c>
      <c r="N3302" s="17" t="n">
        <v>46283.5430555556</v>
      </c>
      <c r="O3302" s="17" t="n">
        <v>46283.6125</v>
      </c>
      <c r="P3302" s="17" t="n">
        <v>46283.6194444444</v>
      </c>
      <c r="Q3302" s="17" t="n">
        <v>46283.6326388889</v>
      </c>
      <c r="R3302" s="0" t="n">
        <v>674</v>
      </c>
      <c r="S3302" s="0" t="n">
        <v>0</v>
      </c>
      <c r="T3302" s="0" t="n">
        <v>0</v>
      </c>
      <c r="U3302" s="18" t="s">
        <v>130</v>
      </c>
      <c r="V3302" s="18" t="s">
        <v>144</v>
      </c>
      <c r="W3302" s="0" t="str">
        <f aca="false">IF(AND(X3302&gt;=6,X3302&lt;14),"A",IF(AND(X3302&gt;=14,X3302&lt;22),"B","C"))</f>
        <v>A</v>
      </c>
      <c r="X3302" s="18" t="n">
        <f aca="false">HOUR(H3302)</f>
        <v>6</v>
      </c>
      <c r="Y3302" s="18" t="n">
        <f aca="false">ROUND((I3302-H3302)*1440,0)</f>
        <v>116</v>
      </c>
      <c r="Z3302" s="18" t="n">
        <f aca="false">ROUND((J3302-I3302)*1440,0)</f>
        <v>3</v>
      </c>
      <c r="AA3302" s="18" t="n">
        <f aca="false">ROUND((K3302-J3302)*1440,0)</f>
        <v>33</v>
      </c>
      <c r="AB3302" s="18" t="n">
        <f aca="false">ROUND((L3302-K3302)*1440,0)</f>
        <v>10</v>
      </c>
      <c r="AC3302" s="18" t="n">
        <f aca="false">ROUND((M3302-L3302)*1440,0)</f>
        <v>93</v>
      </c>
      <c r="AD3302" s="18" t="n">
        <f aca="false">IF(N3302="","",ROUND((N3302-M3302)*1440,0))</f>
        <v>161</v>
      </c>
      <c r="AE3302" s="18" t="n">
        <f aca="false">IF(O3302="","",ROUND((O3302-N3302)*1440,0))</f>
        <v>100</v>
      </c>
      <c r="AF3302" s="18" t="n">
        <f aca="false">IF(P3302="","",ROUND((P3302-O3302)*1440,0))</f>
        <v>10</v>
      </c>
      <c r="AG3302" s="18" t="n">
        <f aca="false">IF(Q3302="","",ROUND((Q3302-P3302)*1440,0))</f>
        <v>19</v>
      </c>
      <c r="AH3302" s="18" t="n">
        <f aca="false">IF(Q3302="","",ROUND((Q3302-H3302)*1440,0))</f>
        <v>545</v>
      </c>
      <c r="AI3302" s="19" t="n">
        <f aca="false">ROUND(IF(O3302="",Assumptions!$B$25-K3302,O3302-K3302)*24,1)</f>
        <v>6.1</v>
      </c>
      <c r="AJ3302" s="20" t="n">
        <f aca="false">ROUND(MAX(N(Y3302)/Assumptions!$C$5, N(Z3302)/Assumptions!$C$6, N(AA3302)/Assumptions!$C$7, N(AB3302)/Assumptions!$C$8, N(AC3302)/Assumptions!$C$9, N(AD3302)/Assumptions!$C$10, N(AE3302)/Assumptions!$C$11, N(AF3302)/Assumptions!$C$12, N(AG3302)/Assumptions!$C$13),3)</f>
        <v>5.367</v>
      </c>
      <c r="AK3302" s="0" t="str">
        <f aca="false">IF(OR(U3302="Pending",U3302="On Hold"),"Open GRN (awaiting)",IF(AJ3302&lt;=1,"Within SLA",IF(ROUND(N(Y3302)/Assumptions!$C$5,3)=AJ3302,"Gate Wait",IF(ROUND(N(Z3302)/Assumptions!$C$6,3)=AJ3302,"Dock Wait",IF(ROUND(N(AA3302)/Assumptions!$C$7,3)=AJ3302,"Unloading",IF(ROUND(N(AB3302)/Assumptions!$C$8,3)=AJ3302,"Unload-to-QC Wait",IF(ROUND(N(AC3302)/Assumptions!$C$9,3)=AJ3302,"QC",IF(ROUND(N(AD3302)/Assumptions!$C$10,3)=AJ3302,"QC-to-GRN Wait",IF(ROUND(N(AE3302)/Assumptions!$C$11,3)=AJ3302,"GRN Processing",IF(ROUND(N(AF3302)/Assumptions!$C$12,3)=AJ3302,"GRN-to-Putaway Wait",IF(ROUND(N(AG3302)/Assumptions!$C$13,3)=AJ3302,"Putaway","Within SLA")))))))))))</f>
        <v>QC-to-GRN Wait</v>
      </c>
    </row>
    <row r="3303" customFormat="false" ht="15" hidden="false" customHeight="false" outlineLevel="0" collapsed="false">
      <c r="A3303" s="0" t="s">
        <v>9296</v>
      </c>
      <c r="B3303" s="0" t="s">
        <v>9297</v>
      </c>
      <c r="C3303" s="0" t="s">
        <v>153</v>
      </c>
      <c r="D3303" s="0" t="s">
        <v>147</v>
      </c>
      <c r="E3303" s="0" t="s">
        <v>9298</v>
      </c>
      <c r="F3303" s="0" t="s">
        <v>155</v>
      </c>
      <c r="G3303" s="0" t="s">
        <v>150</v>
      </c>
      <c r="H3303" s="17" t="n">
        <v>46283.2618055556</v>
      </c>
      <c r="I3303" s="17" t="n">
        <v>46283.2826388889</v>
      </c>
      <c r="J3303" s="17" t="n">
        <v>46283.2861111111</v>
      </c>
      <c r="K3303" s="17" t="n">
        <v>46283.2993055556</v>
      </c>
      <c r="L3303" s="17" t="n">
        <v>46283.3083333333</v>
      </c>
      <c r="M3303" s="17" t="n">
        <v>46283.3208333333</v>
      </c>
      <c r="N3303" s="17" t="n">
        <v>46283.4229166667</v>
      </c>
      <c r="O3303" s="17" t="n">
        <v>46283.4722222222</v>
      </c>
      <c r="P3303" s="17" t="n">
        <v>46283.4875</v>
      </c>
      <c r="Q3303" s="17" t="n">
        <v>46283.4986111111</v>
      </c>
      <c r="R3303" s="0" t="n">
        <v>73</v>
      </c>
      <c r="S3303" s="0" t="n">
        <v>0</v>
      </c>
      <c r="T3303" s="0" t="n">
        <v>0</v>
      </c>
      <c r="U3303" s="18" t="s">
        <v>130</v>
      </c>
      <c r="V3303" s="18" t="s">
        <v>144</v>
      </c>
      <c r="W3303" s="0" t="str">
        <f aca="false">IF(AND(X3303&gt;=6,X3303&lt;14),"A",IF(AND(X3303&gt;=14,X3303&lt;22),"B","C"))</f>
        <v>A</v>
      </c>
      <c r="X3303" s="18" t="n">
        <f aca="false">HOUR(H3303)</f>
        <v>6</v>
      </c>
      <c r="Y3303" s="18" t="n">
        <f aca="false">ROUND((I3303-H3303)*1440,0)</f>
        <v>30</v>
      </c>
      <c r="Z3303" s="18" t="n">
        <f aca="false">ROUND((J3303-I3303)*1440,0)</f>
        <v>5</v>
      </c>
      <c r="AA3303" s="18" t="n">
        <f aca="false">ROUND((K3303-J3303)*1440,0)</f>
        <v>19</v>
      </c>
      <c r="AB3303" s="18" t="n">
        <f aca="false">ROUND((L3303-K3303)*1440,0)</f>
        <v>13</v>
      </c>
      <c r="AC3303" s="18" t="n">
        <f aca="false">ROUND((M3303-L3303)*1440,0)</f>
        <v>18</v>
      </c>
      <c r="AD3303" s="18" t="n">
        <f aca="false">IF(N3303="","",ROUND((N3303-M3303)*1440,0))</f>
        <v>147</v>
      </c>
      <c r="AE3303" s="18" t="n">
        <f aca="false">IF(O3303="","",ROUND((O3303-N3303)*1440,0))</f>
        <v>71</v>
      </c>
      <c r="AF3303" s="18" t="n">
        <f aca="false">IF(P3303="","",ROUND((P3303-O3303)*1440,0))</f>
        <v>22</v>
      </c>
      <c r="AG3303" s="18" t="n">
        <f aca="false">IF(Q3303="","",ROUND((Q3303-P3303)*1440,0))</f>
        <v>16</v>
      </c>
      <c r="AH3303" s="18" t="n">
        <f aca="false">IF(Q3303="","",ROUND((Q3303-H3303)*1440,0))</f>
        <v>341</v>
      </c>
      <c r="AI3303" s="19" t="n">
        <f aca="false">ROUND(IF(O3303="",Assumptions!$B$25-K3303,O3303-K3303)*24,1)</f>
        <v>4.2</v>
      </c>
      <c r="AJ3303" s="20" t="n">
        <f aca="false">ROUND(MAX(N(Y3303)/Assumptions!$C$5, N(Z3303)/Assumptions!$C$6, N(AA3303)/Assumptions!$C$7, N(AB3303)/Assumptions!$C$8, N(AC3303)/Assumptions!$C$9, N(AD3303)/Assumptions!$C$10, N(AE3303)/Assumptions!$C$11, N(AF3303)/Assumptions!$C$12, N(AG3303)/Assumptions!$C$13),3)</f>
        <v>4.9</v>
      </c>
      <c r="AK3303" s="0" t="str">
        <f aca="false">IF(OR(U3303="Pending",U3303="On Hold"),"Open GRN (awaiting)",IF(AJ3303&lt;=1,"Within SLA",IF(ROUND(N(Y3303)/Assumptions!$C$5,3)=AJ3303,"Gate Wait",IF(ROUND(N(Z3303)/Assumptions!$C$6,3)=AJ3303,"Dock Wait",IF(ROUND(N(AA3303)/Assumptions!$C$7,3)=AJ3303,"Unloading",IF(ROUND(N(AB3303)/Assumptions!$C$8,3)=AJ3303,"Unload-to-QC Wait",IF(ROUND(N(AC3303)/Assumptions!$C$9,3)=AJ3303,"QC",IF(ROUND(N(AD3303)/Assumptions!$C$10,3)=AJ3303,"QC-to-GRN Wait",IF(ROUND(N(AE3303)/Assumptions!$C$11,3)=AJ3303,"GRN Processing",IF(ROUND(N(AF3303)/Assumptions!$C$12,3)=AJ3303,"GRN-to-Putaway Wait",IF(ROUND(N(AG3303)/Assumptions!$C$13,3)=AJ3303,"Putaway","Within SLA")))))))))))</f>
        <v>QC-to-GRN Wait</v>
      </c>
    </row>
    <row r="3304" customFormat="false" ht="15" hidden="false" customHeight="false" outlineLevel="0" collapsed="false">
      <c r="A3304" s="0" t="s">
        <v>9299</v>
      </c>
      <c r="B3304" s="0" t="s">
        <v>9300</v>
      </c>
      <c r="C3304" s="0" t="s">
        <v>175</v>
      </c>
      <c r="D3304" s="0" t="s">
        <v>135</v>
      </c>
      <c r="E3304" s="0" t="s">
        <v>9301</v>
      </c>
      <c r="F3304" s="0" t="s">
        <v>177</v>
      </c>
      <c r="G3304" s="0" t="s">
        <v>178</v>
      </c>
      <c r="H3304" s="17" t="n">
        <v>46283.2763888889</v>
      </c>
      <c r="I3304" s="17" t="n">
        <v>46283.3118055556</v>
      </c>
      <c r="J3304" s="17" t="n">
        <v>46283.3368055556</v>
      </c>
      <c r="K3304" s="17" t="n">
        <v>46283.3729166667</v>
      </c>
      <c r="L3304" s="17" t="n">
        <v>46283.3763888889</v>
      </c>
      <c r="M3304" s="17" t="n">
        <v>46283.3902777778</v>
      </c>
      <c r="N3304" s="17" t="n">
        <v>46283.4375</v>
      </c>
      <c r="O3304" s="17" t="n">
        <v>46283.5347222222</v>
      </c>
      <c r="P3304" s="17" t="n">
        <v>46283.5402777778</v>
      </c>
      <c r="Q3304" s="17" t="n">
        <v>46283.5569444444</v>
      </c>
      <c r="R3304" s="0" t="n">
        <v>593</v>
      </c>
      <c r="S3304" s="0" t="n">
        <v>0</v>
      </c>
      <c r="T3304" s="0" t="n">
        <v>0</v>
      </c>
      <c r="U3304" s="18" t="s">
        <v>130</v>
      </c>
      <c r="V3304" s="18" t="s">
        <v>131</v>
      </c>
      <c r="W3304" s="0" t="str">
        <f aca="false">IF(AND(X3304&gt;=6,X3304&lt;14),"A",IF(AND(X3304&gt;=14,X3304&lt;22),"B","C"))</f>
        <v>A</v>
      </c>
      <c r="X3304" s="18" t="n">
        <f aca="false">HOUR(H3304)</f>
        <v>6</v>
      </c>
      <c r="Y3304" s="18" t="n">
        <f aca="false">ROUND((I3304-H3304)*1440,0)</f>
        <v>51</v>
      </c>
      <c r="Z3304" s="18" t="n">
        <f aca="false">ROUND((J3304-I3304)*1440,0)</f>
        <v>36</v>
      </c>
      <c r="AA3304" s="18" t="n">
        <f aca="false">ROUND((K3304-J3304)*1440,0)</f>
        <v>52</v>
      </c>
      <c r="AB3304" s="18" t="n">
        <f aca="false">ROUND((L3304-K3304)*1440,0)</f>
        <v>5</v>
      </c>
      <c r="AC3304" s="18" t="n">
        <f aca="false">ROUND((M3304-L3304)*1440,0)</f>
        <v>20</v>
      </c>
      <c r="AD3304" s="18" t="n">
        <f aca="false">IF(N3304="","",ROUND((N3304-M3304)*1440,0))</f>
        <v>68</v>
      </c>
      <c r="AE3304" s="18" t="n">
        <f aca="false">IF(O3304="","",ROUND((O3304-N3304)*1440,0))</f>
        <v>140</v>
      </c>
      <c r="AF3304" s="18" t="n">
        <f aca="false">IF(P3304="","",ROUND((P3304-O3304)*1440,0))</f>
        <v>8</v>
      </c>
      <c r="AG3304" s="18" t="n">
        <f aca="false">IF(Q3304="","",ROUND((Q3304-P3304)*1440,0))</f>
        <v>24</v>
      </c>
      <c r="AH3304" s="18" t="n">
        <f aca="false">IF(Q3304="","",ROUND((Q3304-H3304)*1440,0))</f>
        <v>404</v>
      </c>
      <c r="AI3304" s="19" t="n">
        <f aca="false">ROUND(IF(O3304="",Assumptions!$B$25-K3304,O3304-K3304)*24,1)</f>
        <v>3.9</v>
      </c>
      <c r="AJ3304" s="20" t="n">
        <f aca="false">ROUND(MAX(N(Y3304)/Assumptions!$C$5, N(Z3304)/Assumptions!$C$6, N(AA3304)/Assumptions!$C$7, N(AB3304)/Assumptions!$C$8, N(AC3304)/Assumptions!$C$9, N(AD3304)/Assumptions!$C$10, N(AE3304)/Assumptions!$C$11, N(AF3304)/Assumptions!$C$12, N(AG3304)/Assumptions!$C$13),3)</f>
        <v>3.111</v>
      </c>
      <c r="AK3304" s="0" t="str">
        <f aca="false">IF(OR(U3304="Pending",U3304="On Hold"),"Open GRN (awaiting)",IF(AJ3304&lt;=1,"Within SLA",IF(ROUND(N(Y3304)/Assumptions!$C$5,3)=AJ3304,"Gate Wait",IF(ROUND(N(Z3304)/Assumptions!$C$6,3)=AJ3304,"Dock Wait",IF(ROUND(N(AA3304)/Assumptions!$C$7,3)=AJ3304,"Unloading",IF(ROUND(N(AB3304)/Assumptions!$C$8,3)=AJ3304,"Unload-to-QC Wait",IF(ROUND(N(AC3304)/Assumptions!$C$9,3)=AJ3304,"QC",IF(ROUND(N(AD3304)/Assumptions!$C$10,3)=AJ3304,"QC-to-GRN Wait",IF(ROUND(N(AE3304)/Assumptions!$C$11,3)=AJ3304,"GRN Processing",IF(ROUND(N(AF3304)/Assumptions!$C$12,3)=AJ3304,"GRN-to-Putaway Wait",IF(ROUND(N(AG3304)/Assumptions!$C$13,3)=AJ3304,"Putaway","Within SLA")))))))))))</f>
        <v>GRN Processing</v>
      </c>
    </row>
    <row r="3305" customFormat="false" ht="15" hidden="false" customHeight="false" outlineLevel="0" collapsed="false">
      <c r="A3305" s="0" t="s">
        <v>9302</v>
      </c>
      <c r="B3305" s="0" t="s">
        <v>9303</v>
      </c>
      <c r="C3305" s="0" t="s">
        <v>175</v>
      </c>
      <c r="D3305" s="0" t="s">
        <v>119</v>
      </c>
      <c r="E3305" s="0" t="s">
        <v>9304</v>
      </c>
      <c r="F3305" s="0" t="s">
        <v>177</v>
      </c>
      <c r="G3305" s="0" t="s">
        <v>122</v>
      </c>
      <c r="H3305" s="17" t="n">
        <v>46283.2881944445</v>
      </c>
      <c r="I3305" s="17" t="n">
        <v>46283.3013888889</v>
      </c>
      <c r="J3305" s="17" t="n">
        <v>46283.3069444444</v>
      </c>
      <c r="K3305" s="17" t="n">
        <v>46283.35</v>
      </c>
      <c r="L3305" s="17" t="n">
        <v>46283.3673611111</v>
      </c>
      <c r="M3305" s="17" t="n">
        <v>46283.38125</v>
      </c>
      <c r="N3305" s="17" t="n">
        <v>46283.4166666667</v>
      </c>
      <c r="O3305" s="17" t="n">
        <v>46283.4423611111</v>
      </c>
      <c r="P3305" s="17" t="n">
        <v>46283.45625</v>
      </c>
      <c r="Q3305" s="17" t="n">
        <v>46283.4756944445</v>
      </c>
      <c r="R3305" s="0" t="n">
        <v>1456</v>
      </c>
      <c r="S3305" s="0" t="n">
        <v>0</v>
      </c>
      <c r="T3305" s="0" t="n">
        <v>0</v>
      </c>
      <c r="U3305" s="18" t="s">
        <v>130</v>
      </c>
      <c r="V3305" s="18" t="s">
        <v>131</v>
      </c>
      <c r="W3305" s="0" t="str">
        <f aca="false">IF(AND(X3305&gt;=6,X3305&lt;14),"A",IF(AND(X3305&gt;=14,X3305&lt;22),"B","C"))</f>
        <v>A</v>
      </c>
      <c r="X3305" s="18" t="n">
        <f aca="false">HOUR(H3305)</f>
        <v>6</v>
      </c>
      <c r="Y3305" s="18" t="n">
        <f aca="false">ROUND((I3305-H3305)*1440,0)</f>
        <v>19</v>
      </c>
      <c r="Z3305" s="18" t="n">
        <f aca="false">ROUND((J3305-I3305)*1440,0)</f>
        <v>8</v>
      </c>
      <c r="AA3305" s="18" t="n">
        <f aca="false">ROUND((K3305-J3305)*1440,0)</f>
        <v>62</v>
      </c>
      <c r="AB3305" s="18" t="n">
        <f aca="false">ROUND((L3305-K3305)*1440,0)</f>
        <v>25</v>
      </c>
      <c r="AC3305" s="18" t="n">
        <f aca="false">ROUND((M3305-L3305)*1440,0)</f>
        <v>20</v>
      </c>
      <c r="AD3305" s="18" t="n">
        <f aca="false">IF(N3305="","",ROUND((N3305-M3305)*1440,0))</f>
        <v>51</v>
      </c>
      <c r="AE3305" s="18" t="n">
        <f aca="false">IF(O3305="","",ROUND((O3305-N3305)*1440,0))</f>
        <v>37</v>
      </c>
      <c r="AF3305" s="18" t="n">
        <f aca="false">IF(P3305="","",ROUND((P3305-O3305)*1440,0))</f>
        <v>20</v>
      </c>
      <c r="AG3305" s="18" t="n">
        <f aca="false">IF(Q3305="","",ROUND((Q3305-P3305)*1440,0))</f>
        <v>28</v>
      </c>
      <c r="AH3305" s="18" t="n">
        <f aca="false">IF(Q3305="","",ROUND((Q3305-H3305)*1440,0))</f>
        <v>270</v>
      </c>
      <c r="AI3305" s="19" t="n">
        <f aca="false">ROUND(IF(O3305="",Assumptions!$B$25-K3305,O3305-K3305)*24,1)</f>
        <v>2.2</v>
      </c>
      <c r="AJ3305" s="20" t="n">
        <f aca="false">ROUND(MAX(N(Y3305)/Assumptions!$C$5, N(Z3305)/Assumptions!$C$6, N(AA3305)/Assumptions!$C$7, N(AB3305)/Assumptions!$C$8, N(AC3305)/Assumptions!$C$9, N(AD3305)/Assumptions!$C$10, N(AE3305)/Assumptions!$C$11, N(AF3305)/Assumptions!$C$12, N(AG3305)/Assumptions!$C$13),3)</f>
        <v>1.7</v>
      </c>
      <c r="AK3305" s="0" t="str">
        <f aca="false">IF(OR(U3305="Pending",U3305="On Hold"),"Open GRN (awaiting)",IF(AJ3305&lt;=1,"Within SLA",IF(ROUND(N(Y3305)/Assumptions!$C$5,3)=AJ3305,"Gate Wait",IF(ROUND(N(Z3305)/Assumptions!$C$6,3)=AJ3305,"Dock Wait",IF(ROUND(N(AA3305)/Assumptions!$C$7,3)=AJ3305,"Unloading",IF(ROUND(N(AB3305)/Assumptions!$C$8,3)=AJ3305,"Unload-to-QC Wait",IF(ROUND(N(AC3305)/Assumptions!$C$9,3)=AJ3305,"QC",IF(ROUND(N(AD3305)/Assumptions!$C$10,3)=AJ3305,"QC-to-GRN Wait",IF(ROUND(N(AE3305)/Assumptions!$C$11,3)=AJ3305,"GRN Processing",IF(ROUND(N(AF3305)/Assumptions!$C$12,3)=AJ3305,"GRN-to-Putaway Wait",IF(ROUND(N(AG3305)/Assumptions!$C$13,3)=AJ3305,"Putaway","Within SLA")))))))))))</f>
        <v>QC-to-GRN Wait</v>
      </c>
    </row>
    <row r="3306" customFormat="false" ht="15" hidden="false" customHeight="false" outlineLevel="0" collapsed="false">
      <c r="A3306" s="0" t="s">
        <v>9305</v>
      </c>
      <c r="B3306" s="0" t="s">
        <v>9306</v>
      </c>
      <c r="C3306" s="0" t="s">
        <v>170</v>
      </c>
      <c r="D3306" s="0" t="s">
        <v>135</v>
      </c>
      <c r="E3306" s="0" t="s">
        <v>9307</v>
      </c>
      <c r="F3306" s="0" t="s">
        <v>172</v>
      </c>
      <c r="G3306" s="0" t="s">
        <v>178</v>
      </c>
      <c r="H3306" s="17" t="n">
        <v>46283.30625</v>
      </c>
      <c r="I3306" s="17" t="n">
        <v>46283.3194444445</v>
      </c>
      <c r="J3306" s="17" t="n">
        <v>46283.325</v>
      </c>
      <c r="K3306" s="17" t="n">
        <v>46283.3534722222</v>
      </c>
      <c r="L3306" s="17" t="n">
        <v>46283.3625</v>
      </c>
      <c r="M3306" s="17" t="n">
        <v>46283.4458333333</v>
      </c>
      <c r="N3306" s="17" t="n">
        <v>46283.5097222222</v>
      </c>
      <c r="O3306" s="17" t="n">
        <v>46283.5881944444</v>
      </c>
      <c r="P3306" s="17" t="n">
        <v>46283.6069444444</v>
      </c>
      <c r="Q3306" s="17" t="n">
        <v>46283.6479166667</v>
      </c>
      <c r="R3306" s="0" t="n">
        <v>889</v>
      </c>
      <c r="S3306" s="0" t="n">
        <v>0</v>
      </c>
      <c r="T3306" s="0" t="n">
        <v>0</v>
      </c>
      <c r="U3306" s="18" t="s">
        <v>130</v>
      </c>
      <c r="V3306" s="18" t="s">
        <v>156</v>
      </c>
      <c r="W3306" s="0" t="str">
        <f aca="false">IF(AND(X3306&gt;=6,X3306&lt;14),"A",IF(AND(X3306&gt;=14,X3306&lt;22),"B","C"))</f>
        <v>A</v>
      </c>
      <c r="X3306" s="18" t="n">
        <f aca="false">HOUR(H3306)</f>
        <v>7</v>
      </c>
      <c r="Y3306" s="18" t="n">
        <f aca="false">ROUND((I3306-H3306)*1440,0)</f>
        <v>19</v>
      </c>
      <c r="Z3306" s="18" t="n">
        <f aca="false">ROUND((J3306-I3306)*1440,0)</f>
        <v>8</v>
      </c>
      <c r="AA3306" s="18" t="n">
        <f aca="false">ROUND((K3306-J3306)*1440,0)</f>
        <v>41</v>
      </c>
      <c r="AB3306" s="18" t="n">
        <f aca="false">ROUND((L3306-K3306)*1440,0)</f>
        <v>13</v>
      </c>
      <c r="AC3306" s="18" t="n">
        <f aca="false">ROUND((M3306-L3306)*1440,0)</f>
        <v>120</v>
      </c>
      <c r="AD3306" s="18" t="n">
        <f aca="false">IF(N3306="","",ROUND((N3306-M3306)*1440,0))</f>
        <v>92</v>
      </c>
      <c r="AE3306" s="18" t="n">
        <f aca="false">IF(O3306="","",ROUND((O3306-N3306)*1440,0))</f>
        <v>113</v>
      </c>
      <c r="AF3306" s="18" t="n">
        <f aca="false">IF(P3306="","",ROUND((P3306-O3306)*1440,0))</f>
        <v>27</v>
      </c>
      <c r="AG3306" s="18" t="n">
        <f aca="false">IF(Q3306="","",ROUND((Q3306-P3306)*1440,0))</f>
        <v>59</v>
      </c>
      <c r="AH3306" s="18" t="n">
        <f aca="false">IF(Q3306="","",ROUND((Q3306-H3306)*1440,0))</f>
        <v>492</v>
      </c>
      <c r="AI3306" s="19" t="n">
        <f aca="false">ROUND(IF(O3306="",Assumptions!$B$25-K3306,O3306-K3306)*24,1)</f>
        <v>5.6</v>
      </c>
      <c r="AJ3306" s="20" t="n">
        <f aca="false">ROUND(MAX(N(Y3306)/Assumptions!$C$5, N(Z3306)/Assumptions!$C$6, N(AA3306)/Assumptions!$C$7, N(AB3306)/Assumptions!$C$8, N(AC3306)/Assumptions!$C$9, N(AD3306)/Assumptions!$C$10, N(AE3306)/Assumptions!$C$11, N(AF3306)/Assumptions!$C$12, N(AG3306)/Assumptions!$C$13),3)</f>
        <v>3.067</v>
      </c>
      <c r="AK3306" s="0" t="str">
        <f aca="false">IF(OR(U3306="Pending",U3306="On Hold"),"Open GRN (awaiting)",IF(AJ3306&lt;=1,"Within SLA",IF(ROUND(N(Y3306)/Assumptions!$C$5,3)=AJ3306,"Gate Wait",IF(ROUND(N(Z3306)/Assumptions!$C$6,3)=AJ3306,"Dock Wait",IF(ROUND(N(AA3306)/Assumptions!$C$7,3)=AJ3306,"Unloading",IF(ROUND(N(AB3306)/Assumptions!$C$8,3)=AJ3306,"Unload-to-QC Wait",IF(ROUND(N(AC3306)/Assumptions!$C$9,3)=AJ3306,"QC",IF(ROUND(N(AD3306)/Assumptions!$C$10,3)=AJ3306,"QC-to-GRN Wait",IF(ROUND(N(AE3306)/Assumptions!$C$11,3)=AJ3306,"GRN Processing",IF(ROUND(N(AF3306)/Assumptions!$C$12,3)=AJ3306,"GRN-to-Putaway Wait",IF(ROUND(N(AG3306)/Assumptions!$C$13,3)=AJ3306,"Putaway","Within SLA")))))))))))</f>
        <v>QC-to-GRN Wait</v>
      </c>
    </row>
    <row r="3307" customFormat="false" ht="15" hidden="false" customHeight="false" outlineLevel="0" collapsed="false">
      <c r="A3307" s="0" t="s">
        <v>9308</v>
      </c>
      <c r="B3307" s="0" t="s">
        <v>9309</v>
      </c>
      <c r="C3307" s="0" t="s">
        <v>118</v>
      </c>
      <c r="D3307" s="0" t="s">
        <v>119</v>
      </c>
      <c r="E3307" s="0" t="s">
        <v>9310</v>
      </c>
      <c r="F3307" s="0" t="s">
        <v>121</v>
      </c>
      <c r="G3307" s="0" t="s">
        <v>122</v>
      </c>
      <c r="H3307" s="17" t="n">
        <v>46283.3270833333</v>
      </c>
      <c r="I3307" s="17" t="n">
        <v>46283.38125</v>
      </c>
      <c r="J3307" s="17" t="n">
        <v>46283.3979166667</v>
      </c>
      <c r="K3307" s="17" t="n">
        <v>46283.4180555556</v>
      </c>
      <c r="L3307" s="17" t="n">
        <v>46283.4256944444</v>
      </c>
      <c r="M3307" s="17" t="n">
        <v>46283.45625</v>
      </c>
      <c r="N3307" s="17" t="n">
        <v>46283.4611111111</v>
      </c>
      <c r="O3307" s="17" t="n">
        <v>46283.4958333333</v>
      </c>
      <c r="P3307" s="17" t="n">
        <v>46283.5027777778</v>
      </c>
      <c r="Q3307" s="17" t="n">
        <v>46283.5201388889</v>
      </c>
      <c r="R3307" s="0" t="n">
        <v>471</v>
      </c>
      <c r="S3307" s="0" t="n">
        <v>0</v>
      </c>
      <c r="T3307" s="0" t="n">
        <v>0</v>
      </c>
      <c r="U3307" s="18" t="s">
        <v>130</v>
      </c>
      <c r="V3307" s="18" t="s">
        <v>139</v>
      </c>
      <c r="W3307" s="0" t="str">
        <f aca="false">IF(AND(X3307&gt;=6,X3307&lt;14),"A",IF(AND(X3307&gt;=14,X3307&lt;22),"B","C"))</f>
        <v>A</v>
      </c>
      <c r="X3307" s="18" t="n">
        <f aca="false">HOUR(H3307)</f>
        <v>7</v>
      </c>
      <c r="Y3307" s="18" t="n">
        <f aca="false">ROUND((I3307-H3307)*1440,0)</f>
        <v>78</v>
      </c>
      <c r="Z3307" s="18" t="n">
        <f aca="false">ROUND((J3307-I3307)*1440,0)</f>
        <v>24</v>
      </c>
      <c r="AA3307" s="18" t="n">
        <f aca="false">ROUND((K3307-J3307)*1440,0)</f>
        <v>29</v>
      </c>
      <c r="AB3307" s="18" t="n">
        <f aca="false">ROUND((L3307-K3307)*1440,0)</f>
        <v>11</v>
      </c>
      <c r="AC3307" s="18" t="n">
        <f aca="false">ROUND((M3307-L3307)*1440,0)</f>
        <v>44</v>
      </c>
      <c r="AD3307" s="18" t="n">
        <f aca="false">IF(N3307="","",ROUND((N3307-M3307)*1440,0))</f>
        <v>7</v>
      </c>
      <c r="AE3307" s="18" t="n">
        <f aca="false">IF(O3307="","",ROUND((O3307-N3307)*1440,0))</f>
        <v>50</v>
      </c>
      <c r="AF3307" s="18" t="n">
        <f aca="false">IF(P3307="","",ROUND((P3307-O3307)*1440,0))</f>
        <v>10</v>
      </c>
      <c r="AG3307" s="18" t="n">
        <f aca="false">IF(Q3307="","",ROUND((Q3307-P3307)*1440,0))</f>
        <v>25</v>
      </c>
      <c r="AH3307" s="18" t="n">
        <f aca="false">IF(Q3307="","",ROUND((Q3307-H3307)*1440,0))</f>
        <v>278</v>
      </c>
      <c r="AI3307" s="19" t="n">
        <f aca="false">ROUND(IF(O3307="",Assumptions!$B$25-K3307,O3307-K3307)*24,1)</f>
        <v>1.9</v>
      </c>
      <c r="AJ3307" s="20" t="n">
        <f aca="false">ROUND(MAX(N(Y3307)/Assumptions!$C$5, N(Z3307)/Assumptions!$C$6, N(AA3307)/Assumptions!$C$7, N(AB3307)/Assumptions!$C$8, N(AC3307)/Assumptions!$C$9, N(AD3307)/Assumptions!$C$10, N(AE3307)/Assumptions!$C$11, N(AF3307)/Assumptions!$C$12, N(AG3307)/Assumptions!$C$13),3)</f>
        <v>2.6</v>
      </c>
      <c r="AK3307" s="0" t="str">
        <f aca="false">IF(OR(U3307="Pending",U3307="On Hold"),"Open GRN (awaiting)",IF(AJ3307&lt;=1,"Within SLA",IF(ROUND(N(Y3307)/Assumptions!$C$5,3)=AJ3307,"Gate Wait",IF(ROUND(N(Z3307)/Assumptions!$C$6,3)=AJ3307,"Dock Wait",IF(ROUND(N(AA3307)/Assumptions!$C$7,3)=AJ3307,"Unloading",IF(ROUND(N(AB3307)/Assumptions!$C$8,3)=AJ3307,"Unload-to-QC Wait",IF(ROUND(N(AC3307)/Assumptions!$C$9,3)=AJ3307,"QC",IF(ROUND(N(AD3307)/Assumptions!$C$10,3)=AJ3307,"QC-to-GRN Wait",IF(ROUND(N(AE3307)/Assumptions!$C$11,3)=AJ3307,"GRN Processing",IF(ROUND(N(AF3307)/Assumptions!$C$12,3)=AJ3307,"GRN-to-Putaway Wait",IF(ROUND(N(AG3307)/Assumptions!$C$13,3)=AJ3307,"Putaway","Within SLA")))))))))))</f>
        <v>Gate Wait</v>
      </c>
    </row>
    <row r="3308" customFormat="false" ht="15" hidden="false" customHeight="false" outlineLevel="0" collapsed="false">
      <c r="A3308" s="0" t="s">
        <v>9311</v>
      </c>
      <c r="B3308" s="0" t="s">
        <v>9312</v>
      </c>
      <c r="C3308" s="0" t="s">
        <v>218</v>
      </c>
      <c r="D3308" s="0" t="s">
        <v>135</v>
      </c>
      <c r="E3308" s="0" t="s">
        <v>9313</v>
      </c>
      <c r="F3308" s="0" t="s">
        <v>137</v>
      </c>
      <c r="G3308" s="0" t="s">
        <v>178</v>
      </c>
      <c r="H3308" s="17" t="n">
        <v>46283.3472222222</v>
      </c>
      <c r="I3308" s="17" t="n">
        <v>46283.3527777778</v>
      </c>
      <c r="J3308" s="17" t="n">
        <v>46283.3569444444</v>
      </c>
      <c r="K3308" s="17" t="n">
        <v>46283.3798611111</v>
      </c>
      <c r="L3308" s="17" t="n">
        <v>46283.3923611111</v>
      </c>
      <c r="M3308" s="17" t="n">
        <v>46283.4215277778</v>
      </c>
      <c r="N3308" s="17" t="n">
        <v>46283.4638888889</v>
      </c>
      <c r="O3308" s="17" t="n">
        <v>46283.5229166667</v>
      </c>
      <c r="P3308" s="17" t="n">
        <v>46283.5277777778</v>
      </c>
      <c r="Q3308" s="17" t="n">
        <v>46283.5652777778</v>
      </c>
      <c r="R3308" s="0" t="n">
        <v>669</v>
      </c>
      <c r="S3308" s="0" t="n">
        <v>29</v>
      </c>
      <c r="T3308" s="0" t="n">
        <v>0</v>
      </c>
      <c r="U3308" s="18" t="s">
        <v>123</v>
      </c>
      <c r="V3308" s="18" t="s">
        <v>144</v>
      </c>
      <c r="W3308" s="0" t="str">
        <f aca="false">IF(AND(X3308&gt;=6,X3308&lt;14),"A",IF(AND(X3308&gt;=14,X3308&lt;22),"B","C"))</f>
        <v>A</v>
      </c>
      <c r="X3308" s="18" t="n">
        <f aca="false">HOUR(H3308)</f>
        <v>8</v>
      </c>
      <c r="Y3308" s="18" t="n">
        <f aca="false">ROUND((I3308-H3308)*1440,0)</f>
        <v>8</v>
      </c>
      <c r="Z3308" s="18" t="n">
        <f aca="false">ROUND((J3308-I3308)*1440,0)</f>
        <v>6</v>
      </c>
      <c r="AA3308" s="18" t="n">
        <f aca="false">ROUND((K3308-J3308)*1440,0)</f>
        <v>33</v>
      </c>
      <c r="AB3308" s="18" t="n">
        <f aca="false">ROUND((L3308-K3308)*1440,0)</f>
        <v>18</v>
      </c>
      <c r="AC3308" s="18" t="n">
        <f aca="false">ROUND((M3308-L3308)*1440,0)</f>
        <v>42</v>
      </c>
      <c r="AD3308" s="18" t="n">
        <f aca="false">IF(N3308="","",ROUND((N3308-M3308)*1440,0))</f>
        <v>61</v>
      </c>
      <c r="AE3308" s="18" t="n">
        <f aca="false">IF(O3308="","",ROUND((O3308-N3308)*1440,0))</f>
        <v>85</v>
      </c>
      <c r="AF3308" s="18" t="n">
        <f aca="false">IF(P3308="","",ROUND((P3308-O3308)*1440,0))</f>
        <v>7</v>
      </c>
      <c r="AG3308" s="18" t="n">
        <f aca="false">IF(Q3308="","",ROUND((Q3308-P3308)*1440,0))</f>
        <v>54</v>
      </c>
      <c r="AH3308" s="18" t="n">
        <f aca="false">IF(Q3308="","",ROUND((Q3308-H3308)*1440,0))</f>
        <v>314</v>
      </c>
      <c r="AI3308" s="19" t="n">
        <f aca="false">ROUND(IF(O3308="",Assumptions!$B$25-K3308,O3308-K3308)*24,1)</f>
        <v>3.4</v>
      </c>
      <c r="AJ3308" s="20" t="n">
        <f aca="false">ROUND(MAX(N(Y3308)/Assumptions!$C$5, N(Z3308)/Assumptions!$C$6, N(AA3308)/Assumptions!$C$7, N(AB3308)/Assumptions!$C$8, N(AC3308)/Assumptions!$C$9, N(AD3308)/Assumptions!$C$10, N(AE3308)/Assumptions!$C$11, N(AF3308)/Assumptions!$C$12, N(AG3308)/Assumptions!$C$13),3)</f>
        <v>2.033</v>
      </c>
      <c r="AK3308" s="0" t="str">
        <f aca="false">IF(OR(U3308="Pending",U3308="On Hold"),"Open GRN (awaiting)",IF(AJ3308&lt;=1,"Within SLA",IF(ROUND(N(Y3308)/Assumptions!$C$5,3)=AJ3308,"Gate Wait",IF(ROUND(N(Z3308)/Assumptions!$C$6,3)=AJ3308,"Dock Wait",IF(ROUND(N(AA3308)/Assumptions!$C$7,3)=AJ3308,"Unloading",IF(ROUND(N(AB3308)/Assumptions!$C$8,3)=AJ3308,"Unload-to-QC Wait",IF(ROUND(N(AC3308)/Assumptions!$C$9,3)=AJ3308,"QC",IF(ROUND(N(AD3308)/Assumptions!$C$10,3)=AJ3308,"QC-to-GRN Wait",IF(ROUND(N(AE3308)/Assumptions!$C$11,3)=AJ3308,"GRN Processing",IF(ROUND(N(AF3308)/Assumptions!$C$12,3)=AJ3308,"GRN-to-Putaway Wait",IF(ROUND(N(AG3308)/Assumptions!$C$13,3)=AJ3308,"Putaway","Within SLA")))))))))))</f>
        <v>QC-to-GRN Wait</v>
      </c>
    </row>
    <row r="3309" customFormat="false" ht="15" hidden="false" customHeight="false" outlineLevel="0" collapsed="false">
      <c r="A3309" s="0" t="s">
        <v>9314</v>
      </c>
      <c r="B3309" s="0" t="s">
        <v>9315</v>
      </c>
      <c r="C3309" s="0" t="s">
        <v>218</v>
      </c>
      <c r="D3309" s="0" t="s">
        <v>135</v>
      </c>
      <c r="E3309" s="0" t="s">
        <v>9316</v>
      </c>
      <c r="F3309" s="0" t="s">
        <v>137</v>
      </c>
      <c r="G3309" s="0" t="s">
        <v>138</v>
      </c>
      <c r="H3309" s="17" t="n">
        <v>46283.3520833333</v>
      </c>
      <c r="I3309" s="17" t="n">
        <v>46283.3576388889</v>
      </c>
      <c r="J3309" s="17" t="n">
        <v>46283.3625</v>
      </c>
      <c r="K3309" s="17" t="n">
        <v>46283.3826388889</v>
      </c>
      <c r="L3309" s="17" t="n">
        <v>46283.3868055556</v>
      </c>
      <c r="M3309" s="17" t="n">
        <v>46283.3993055556</v>
      </c>
      <c r="N3309" s="17" t="n">
        <v>46283.4270833333</v>
      </c>
      <c r="O3309" s="17" t="n">
        <v>46283.4791666667</v>
      </c>
      <c r="P3309" s="17" t="n">
        <v>46283.5</v>
      </c>
      <c r="Q3309" s="17" t="n">
        <v>46283.5180555556</v>
      </c>
      <c r="R3309" s="0" t="n">
        <v>137</v>
      </c>
      <c r="S3309" s="0" t="n">
        <v>0</v>
      </c>
      <c r="T3309" s="0" t="n">
        <v>0</v>
      </c>
      <c r="U3309" s="18" t="s">
        <v>130</v>
      </c>
      <c r="V3309" s="18" t="s">
        <v>131</v>
      </c>
      <c r="W3309" s="0" t="str">
        <f aca="false">IF(AND(X3309&gt;=6,X3309&lt;14),"A",IF(AND(X3309&gt;=14,X3309&lt;22),"B","C"))</f>
        <v>A</v>
      </c>
      <c r="X3309" s="18" t="n">
        <f aca="false">HOUR(H3309)</f>
        <v>8</v>
      </c>
      <c r="Y3309" s="18" t="n">
        <f aca="false">ROUND((I3309-H3309)*1440,0)</f>
        <v>8</v>
      </c>
      <c r="Z3309" s="18" t="n">
        <f aca="false">ROUND((J3309-I3309)*1440,0)</f>
        <v>7</v>
      </c>
      <c r="AA3309" s="18" t="n">
        <f aca="false">ROUND((K3309-J3309)*1440,0)</f>
        <v>29</v>
      </c>
      <c r="AB3309" s="18" t="n">
        <f aca="false">ROUND((L3309-K3309)*1440,0)</f>
        <v>6</v>
      </c>
      <c r="AC3309" s="18" t="n">
        <f aca="false">ROUND((M3309-L3309)*1440,0)</f>
        <v>18</v>
      </c>
      <c r="AD3309" s="18" t="n">
        <f aca="false">IF(N3309="","",ROUND((N3309-M3309)*1440,0))</f>
        <v>40</v>
      </c>
      <c r="AE3309" s="18" t="n">
        <f aca="false">IF(O3309="","",ROUND((O3309-N3309)*1440,0))</f>
        <v>75</v>
      </c>
      <c r="AF3309" s="18" t="n">
        <f aca="false">IF(P3309="","",ROUND((P3309-O3309)*1440,0))</f>
        <v>30</v>
      </c>
      <c r="AG3309" s="18" t="n">
        <f aca="false">IF(Q3309="","",ROUND((Q3309-P3309)*1440,0))</f>
        <v>26</v>
      </c>
      <c r="AH3309" s="18" t="n">
        <f aca="false">IF(Q3309="","",ROUND((Q3309-H3309)*1440,0))</f>
        <v>239</v>
      </c>
      <c r="AI3309" s="19" t="n">
        <f aca="false">ROUND(IF(O3309="",Assumptions!$B$25-K3309,O3309-K3309)*24,1)</f>
        <v>2.3</v>
      </c>
      <c r="AJ3309" s="20" t="n">
        <f aca="false">ROUND(MAX(N(Y3309)/Assumptions!$C$5, N(Z3309)/Assumptions!$C$6, N(AA3309)/Assumptions!$C$7, N(AB3309)/Assumptions!$C$8, N(AC3309)/Assumptions!$C$9, N(AD3309)/Assumptions!$C$10, N(AE3309)/Assumptions!$C$11, N(AF3309)/Assumptions!$C$12, N(AG3309)/Assumptions!$C$13),3)</f>
        <v>1.667</v>
      </c>
      <c r="AK3309" s="0" t="str">
        <f aca="false">IF(OR(U3309="Pending",U3309="On Hold"),"Open GRN (awaiting)",IF(AJ3309&lt;=1,"Within SLA",IF(ROUND(N(Y3309)/Assumptions!$C$5,3)=AJ3309,"Gate Wait",IF(ROUND(N(Z3309)/Assumptions!$C$6,3)=AJ3309,"Dock Wait",IF(ROUND(N(AA3309)/Assumptions!$C$7,3)=AJ3309,"Unloading",IF(ROUND(N(AB3309)/Assumptions!$C$8,3)=AJ3309,"Unload-to-QC Wait",IF(ROUND(N(AC3309)/Assumptions!$C$9,3)=AJ3309,"QC",IF(ROUND(N(AD3309)/Assumptions!$C$10,3)=AJ3309,"QC-to-GRN Wait",IF(ROUND(N(AE3309)/Assumptions!$C$11,3)=AJ3309,"GRN Processing",IF(ROUND(N(AF3309)/Assumptions!$C$12,3)=AJ3309,"GRN-to-Putaway Wait",IF(ROUND(N(AG3309)/Assumptions!$C$13,3)=AJ3309,"Putaway","Within SLA")))))))))))</f>
        <v>GRN Processing</v>
      </c>
    </row>
    <row r="3310" customFormat="false" ht="15" hidden="false" customHeight="false" outlineLevel="0" collapsed="false">
      <c r="A3310" s="0" t="s">
        <v>9317</v>
      </c>
      <c r="B3310" s="0" t="s">
        <v>9318</v>
      </c>
      <c r="C3310" s="0" t="s">
        <v>218</v>
      </c>
      <c r="D3310" s="0" t="s">
        <v>135</v>
      </c>
      <c r="E3310" s="0" t="s">
        <v>6119</v>
      </c>
      <c r="F3310" s="0" t="s">
        <v>137</v>
      </c>
      <c r="G3310" s="0" t="s">
        <v>178</v>
      </c>
      <c r="H3310" s="17" t="n">
        <v>46283.3618055556</v>
      </c>
      <c r="I3310" s="17" t="n">
        <v>46283.3673611111</v>
      </c>
      <c r="J3310" s="17" t="n">
        <v>46283.3770833333</v>
      </c>
      <c r="K3310" s="17" t="n">
        <v>46283.40625</v>
      </c>
      <c r="L3310" s="17" t="n">
        <v>46283.4118055556</v>
      </c>
      <c r="M3310" s="17" t="n">
        <v>46283.4215277778</v>
      </c>
      <c r="N3310" s="17" t="n">
        <v>46283.4368055556</v>
      </c>
      <c r="O3310" s="17" t="n">
        <v>46283.4708333333</v>
      </c>
      <c r="P3310" s="17" t="n">
        <v>46283.4930555556</v>
      </c>
      <c r="Q3310" s="17" t="n">
        <v>46283.5027777778</v>
      </c>
      <c r="R3310" s="0" t="n">
        <v>313</v>
      </c>
      <c r="S3310" s="0" t="n">
        <v>0</v>
      </c>
      <c r="T3310" s="0" t="n">
        <v>0</v>
      </c>
      <c r="U3310" s="18" t="s">
        <v>130</v>
      </c>
      <c r="V3310" s="18" t="s">
        <v>139</v>
      </c>
      <c r="W3310" s="0" t="str">
        <f aca="false">IF(AND(X3310&gt;=6,X3310&lt;14),"A",IF(AND(X3310&gt;=14,X3310&lt;22),"B","C"))</f>
        <v>A</v>
      </c>
      <c r="X3310" s="18" t="n">
        <f aca="false">HOUR(H3310)</f>
        <v>8</v>
      </c>
      <c r="Y3310" s="18" t="n">
        <f aca="false">ROUND((I3310-H3310)*1440,0)</f>
        <v>8</v>
      </c>
      <c r="Z3310" s="18" t="n">
        <f aca="false">ROUND((J3310-I3310)*1440,0)</f>
        <v>14</v>
      </c>
      <c r="AA3310" s="18" t="n">
        <f aca="false">ROUND((K3310-J3310)*1440,0)</f>
        <v>42</v>
      </c>
      <c r="AB3310" s="18" t="n">
        <f aca="false">ROUND((L3310-K3310)*1440,0)</f>
        <v>8</v>
      </c>
      <c r="AC3310" s="18" t="n">
        <f aca="false">ROUND((M3310-L3310)*1440,0)</f>
        <v>14</v>
      </c>
      <c r="AD3310" s="18" t="n">
        <f aca="false">IF(N3310="","",ROUND((N3310-M3310)*1440,0))</f>
        <v>22</v>
      </c>
      <c r="AE3310" s="18" t="n">
        <f aca="false">IF(O3310="","",ROUND((O3310-N3310)*1440,0))</f>
        <v>49</v>
      </c>
      <c r="AF3310" s="18" t="n">
        <f aca="false">IF(P3310="","",ROUND((P3310-O3310)*1440,0))</f>
        <v>32</v>
      </c>
      <c r="AG3310" s="18" t="n">
        <f aca="false">IF(Q3310="","",ROUND((Q3310-P3310)*1440,0))</f>
        <v>14</v>
      </c>
      <c r="AH3310" s="18" t="n">
        <f aca="false">IF(Q3310="","",ROUND((Q3310-H3310)*1440,0))</f>
        <v>203</v>
      </c>
      <c r="AI3310" s="19" t="n">
        <f aca="false">ROUND(IF(O3310="",Assumptions!$B$25-K3310,O3310-K3310)*24,1)</f>
        <v>1.6</v>
      </c>
      <c r="AJ3310" s="20" t="n">
        <f aca="false">ROUND(MAX(N(Y3310)/Assumptions!$C$5, N(Z3310)/Assumptions!$C$6, N(AA3310)/Assumptions!$C$7, N(AB3310)/Assumptions!$C$8, N(AC3310)/Assumptions!$C$9, N(AD3310)/Assumptions!$C$10, N(AE3310)/Assumptions!$C$11, N(AF3310)/Assumptions!$C$12, N(AG3310)/Assumptions!$C$13),3)</f>
        <v>1.6</v>
      </c>
      <c r="AK3310" s="0" t="str">
        <f aca="false">IF(OR(U3310="Pending",U3310="On Hold"),"Open GRN (awaiting)",IF(AJ3310&lt;=1,"Within SLA",IF(ROUND(N(Y3310)/Assumptions!$C$5,3)=AJ3310,"Gate Wait",IF(ROUND(N(Z3310)/Assumptions!$C$6,3)=AJ3310,"Dock Wait",IF(ROUND(N(AA3310)/Assumptions!$C$7,3)=AJ3310,"Unloading",IF(ROUND(N(AB3310)/Assumptions!$C$8,3)=AJ3310,"Unload-to-QC Wait",IF(ROUND(N(AC3310)/Assumptions!$C$9,3)=AJ3310,"QC",IF(ROUND(N(AD3310)/Assumptions!$C$10,3)=AJ3310,"QC-to-GRN Wait",IF(ROUND(N(AE3310)/Assumptions!$C$11,3)=AJ3310,"GRN Processing",IF(ROUND(N(AF3310)/Assumptions!$C$12,3)=AJ3310,"GRN-to-Putaway Wait",IF(ROUND(N(AG3310)/Assumptions!$C$13,3)=AJ3310,"Putaway","Within SLA")))))))))))</f>
        <v>GRN-to-Putaway Wait</v>
      </c>
    </row>
    <row r="3311" customFormat="false" ht="15" hidden="false" customHeight="false" outlineLevel="0" collapsed="false">
      <c r="A3311" s="0" t="s">
        <v>9319</v>
      </c>
      <c r="B3311" s="0" t="s">
        <v>9320</v>
      </c>
      <c r="C3311" s="0" t="s">
        <v>175</v>
      </c>
      <c r="D3311" s="0" t="s">
        <v>135</v>
      </c>
      <c r="E3311" s="0" t="s">
        <v>8226</v>
      </c>
      <c r="F3311" s="0" t="s">
        <v>177</v>
      </c>
      <c r="G3311" s="0" t="s">
        <v>178</v>
      </c>
      <c r="H3311" s="17" t="n">
        <v>46283.3798611111</v>
      </c>
      <c r="I3311" s="17" t="n">
        <v>46283.3916666667</v>
      </c>
      <c r="J3311" s="17" t="n">
        <v>46283.4006944444</v>
      </c>
      <c r="K3311" s="17" t="n">
        <v>46283.4319444444</v>
      </c>
      <c r="L3311" s="17" t="n">
        <v>46283.4381944445</v>
      </c>
      <c r="M3311" s="17" t="n">
        <v>46283.45625</v>
      </c>
      <c r="N3311" s="17" t="n">
        <v>46283.6409722222</v>
      </c>
      <c r="O3311" s="17" t="n">
        <v>46283.6506944444</v>
      </c>
      <c r="P3311" s="17" t="n">
        <v>46283.6659722222</v>
      </c>
      <c r="Q3311" s="17" t="n">
        <v>46283.6736111111</v>
      </c>
      <c r="R3311" s="0" t="n">
        <v>662</v>
      </c>
      <c r="S3311" s="0" t="n">
        <v>0</v>
      </c>
      <c r="T3311" s="0" t="n">
        <v>0</v>
      </c>
      <c r="U3311" s="18" t="s">
        <v>130</v>
      </c>
      <c r="V3311" s="18" t="s">
        <v>131</v>
      </c>
      <c r="W3311" s="0" t="str">
        <f aca="false">IF(AND(X3311&gt;=6,X3311&lt;14),"A",IF(AND(X3311&gt;=14,X3311&lt;22),"B","C"))</f>
        <v>A</v>
      </c>
      <c r="X3311" s="18" t="n">
        <f aca="false">HOUR(H3311)</f>
        <v>9</v>
      </c>
      <c r="Y3311" s="18" t="n">
        <f aca="false">ROUND((I3311-H3311)*1440,0)</f>
        <v>17</v>
      </c>
      <c r="Z3311" s="18" t="n">
        <f aca="false">ROUND((J3311-I3311)*1440,0)</f>
        <v>13</v>
      </c>
      <c r="AA3311" s="18" t="n">
        <f aca="false">ROUND((K3311-J3311)*1440,0)</f>
        <v>45</v>
      </c>
      <c r="AB3311" s="18" t="n">
        <f aca="false">ROUND((L3311-K3311)*1440,0)</f>
        <v>9</v>
      </c>
      <c r="AC3311" s="18" t="n">
        <f aca="false">ROUND((M3311-L3311)*1440,0)</f>
        <v>26</v>
      </c>
      <c r="AD3311" s="18" t="n">
        <f aca="false">IF(N3311="","",ROUND((N3311-M3311)*1440,0))</f>
        <v>266</v>
      </c>
      <c r="AE3311" s="18" t="n">
        <f aca="false">IF(O3311="","",ROUND((O3311-N3311)*1440,0))</f>
        <v>14</v>
      </c>
      <c r="AF3311" s="18" t="n">
        <f aca="false">IF(P3311="","",ROUND((P3311-O3311)*1440,0))</f>
        <v>22</v>
      </c>
      <c r="AG3311" s="18" t="n">
        <f aca="false">IF(Q3311="","",ROUND((Q3311-P3311)*1440,0))</f>
        <v>11</v>
      </c>
      <c r="AH3311" s="18" t="n">
        <f aca="false">IF(Q3311="","",ROUND((Q3311-H3311)*1440,0))</f>
        <v>423</v>
      </c>
      <c r="AI3311" s="19" t="n">
        <f aca="false">ROUND(IF(O3311="",Assumptions!$B$25-K3311,O3311-K3311)*24,1)</f>
        <v>5.3</v>
      </c>
      <c r="AJ3311" s="20" t="n">
        <f aca="false">ROUND(MAX(N(Y3311)/Assumptions!$C$5, N(Z3311)/Assumptions!$C$6, N(AA3311)/Assumptions!$C$7, N(AB3311)/Assumptions!$C$8, N(AC3311)/Assumptions!$C$9, N(AD3311)/Assumptions!$C$10, N(AE3311)/Assumptions!$C$11, N(AF3311)/Assumptions!$C$12, N(AG3311)/Assumptions!$C$13),3)</f>
        <v>8.867</v>
      </c>
      <c r="AK3311" s="0" t="str">
        <f aca="false">IF(OR(U3311="Pending",U3311="On Hold"),"Open GRN (awaiting)",IF(AJ3311&lt;=1,"Within SLA",IF(ROUND(N(Y3311)/Assumptions!$C$5,3)=AJ3311,"Gate Wait",IF(ROUND(N(Z3311)/Assumptions!$C$6,3)=AJ3311,"Dock Wait",IF(ROUND(N(AA3311)/Assumptions!$C$7,3)=AJ3311,"Unloading",IF(ROUND(N(AB3311)/Assumptions!$C$8,3)=AJ3311,"Unload-to-QC Wait",IF(ROUND(N(AC3311)/Assumptions!$C$9,3)=AJ3311,"QC",IF(ROUND(N(AD3311)/Assumptions!$C$10,3)=AJ3311,"QC-to-GRN Wait",IF(ROUND(N(AE3311)/Assumptions!$C$11,3)=AJ3311,"GRN Processing",IF(ROUND(N(AF3311)/Assumptions!$C$12,3)=AJ3311,"GRN-to-Putaway Wait",IF(ROUND(N(AG3311)/Assumptions!$C$13,3)=AJ3311,"Putaway","Within SLA")))))))))))</f>
        <v>QC-to-GRN Wait</v>
      </c>
    </row>
    <row r="3312" customFormat="false" ht="15" hidden="false" customHeight="false" outlineLevel="0" collapsed="false">
      <c r="A3312" s="0" t="s">
        <v>9321</v>
      </c>
      <c r="B3312" s="0" t="s">
        <v>9322</v>
      </c>
      <c r="C3312" s="0" t="s">
        <v>184</v>
      </c>
      <c r="D3312" s="0" t="s">
        <v>147</v>
      </c>
      <c r="E3312" s="0" t="s">
        <v>9323</v>
      </c>
      <c r="F3312" s="0" t="s">
        <v>177</v>
      </c>
      <c r="G3312" s="0" t="s">
        <v>167</v>
      </c>
      <c r="H3312" s="17" t="n">
        <v>46283.4013888889</v>
      </c>
      <c r="I3312" s="17" t="n">
        <v>46283.4173611111</v>
      </c>
      <c r="J3312" s="17" t="n">
        <v>46283.4263888889</v>
      </c>
      <c r="K3312" s="17" t="n">
        <v>46283.4458333333</v>
      </c>
      <c r="L3312" s="17" t="n">
        <v>46283.4541666667</v>
      </c>
      <c r="M3312" s="17" t="n">
        <v>46283.4770833333</v>
      </c>
      <c r="N3312" s="17" t="n">
        <v>46283.5354166667</v>
      </c>
      <c r="O3312" s="17" t="n">
        <v>46283.6729166667</v>
      </c>
      <c r="P3312" s="17" t="n">
        <v>46283.6854166667</v>
      </c>
      <c r="Q3312" s="17" t="n">
        <v>46283.70625</v>
      </c>
      <c r="R3312" s="0" t="n">
        <v>346</v>
      </c>
      <c r="S3312" s="0" t="n">
        <v>0</v>
      </c>
      <c r="T3312" s="0" t="n">
        <v>10</v>
      </c>
      <c r="U3312" s="18" t="s">
        <v>123</v>
      </c>
      <c r="V3312" s="18" t="s">
        <v>82</v>
      </c>
      <c r="W3312" s="0" t="str">
        <f aca="false">IF(AND(X3312&gt;=6,X3312&lt;14),"A",IF(AND(X3312&gt;=14,X3312&lt;22),"B","C"))</f>
        <v>A</v>
      </c>
      <c r="X3312" s="18" t="n">
        <f aca="false">HOUR(H3312)</f>
        <v>9</v>
      </c>
      <c r="Y3312" s="18" t="n">
        <f aca="false">ROUND((I3312-H3312)*1440,0)</f>
        <v>23</v>
      </c>
      <c r="Z3312" s="18" t="n">
        <f aca="false">ROUND((J3312-I3312)*1440,0)</f>
        <v>13</v>
      </c>
      <c r="AA3312" s="18" t="n">
        <f aca="false">ROUND((K3312-J3312)*1440,0)</f>
        <v>28</v>
      </c>
      <c r="AB3312" s="18" t="n">
        <f aca="false">ROUND((L3312-K3312)*1440,0)</f>
        <v>12</v>
      </c>
      <c r="AC3312" s="18" t="n">
        <f aca="false">ROUND((M3312-L3312)*1440,0)</f>
        <v>33</v>
      </c>
      <c r="AD3312" s="18" t="n">
        <f aca="false">IF(N3312="","",ROUND((N3312-M3312)*1440,0))</f>
        <v>84</v>
      </c>
      <c r="AE3312" s="18" t="n">
        <f aca="false">IF(O3312="","",ROUND((O3312-N3312)*1440,0))</f>
        <v>198</v>
      </c>
      <c r="AF3312" s="18" t="n">
        <f aca="false">IF(P3312="","",ROUND((P3312-O3312)*1440,0))</f>
        <v>18</v>
      </c>
      <c r="AG3312" s="18" t="n">
        <f aca="false">IF(Q3312="","",ROUND((Q3312-P3312)*1440,0))</f>
        <v>30</v>
      </c>
      <c r="AH3312" s="18" t="n">
        <f aca="false">IF(Q3312="","",ROUND((Q3312-H3312)*1440,0))</f>
        <v>439</v>
      </c>
      <c r="AI3312" s="19" t="n">
        <f aca="false">ROUND(IF(O3312="",Assumptions!$B$25-K3312,O3312-K3312)*24,1)</f>
        <v>5.5</v>
      </c>
      <c r="AJ3312" s="20" t="n">
        <f aca="false">ROUND(MAX(N(Y3312)/Assumptions!$C$5, N(Z3312)/Assumptions!$C$6, N(AA3312)/Assumptions!$C$7, N(AB3312)/Assumptions!$C$8, N(AC3312)/Assumptions!$C$9, N(AD3312)/Assumptions!$C$10, N(AE3312)/Assumptions!$C$11, N(AF3312)/Assumptions!$C$12, N(AG3312)/Assumptions!$C$13),3)</f>
        <v>4.4</v>
      </c>
      <c r="AK3312" s="0" t="str">
        <f aca="false">IF(OR(U3312="Pending",U3312="On Hold"),"Open GRN (awaiting)",IF(AJ3312&lt;=1,"Within SLA",IF(ROUND(N(Y3312)/Assumptions!$C$5,3)=AJ3312,"Gate Wait",IF(ROUND(N(Z3312)/Assumptions!$C$6,3)=AJ3312,"Dock Wait",IF(ROUND(N(AA3312)/Assumptions!$C$7,3)=AJ3312,"Unloading",IF(ROUND(N(AB3312)/Assumptions!$C$8,3)=AJ3312,"Unload-to-QC Wait",IF(ROUND(N(AC3312)/Assumptions!$C$9,3)=AJ3312,"QC",IF(ROUND(N(AD3312)/Assumptions!$C$10,3)=AJ3312,"QC-to-GRN Wait",IF(ROUND(N(AE3312)/Assumptions!$C$11,3)=AJ3312,"GRN Processing",IF(ROUND(N(AF3312)/Assumptions!$C$12,3)=AJ3312,"GRN-to-Putaway Wait",IF(ROUND(N(AG3312)/Assumptions!$C$13,3)=AJ3312,"Putaway","Within SLA")))))))))))</f>
        <v>GRN Processing</v>
      </c>
    </row>
    <row r="3313" customFormat="false" ht="15" hidden="false" customHeight="false" outlineLevel="0" collapsed="false">
      <c r="A3313" s="0" t="s">
        <v>9324</v>
      </c>
      <c r="B3313" s="0" t="s">
        <v>9325</v>
      </c>
      <c r="C3313" s="0" t="s">
        <v>170</v>
      </c>
      <c r="D3313" s="0" t="s">
        <v>119</v>
      </c>
      <c r="E3313" s="0" t="s">
        <v>9326</v>
      </c>
      <c r="F3313" s="0" t="s">
        <v>172</v>
      </c>
      <c r="G3313" s="0" t="s">
        <v>122</v>
      </c>
      <c r="H3313" s="17" t="n">
        <v>46283.4159722222</v>
      </c>
      <c r="I3313" s="17" t="n">
        <v>46283.5006944445</v>
      </c>
      <c r="J3313" s="17" t="n">
        <v>46283.5097222222</v>
      </c>
      <c r="K3313" s="17" t="n">
        <v>46283.5319444445</v>
      </c>
      <c r="L3313" s="17" t="n">
        <v>46283.5423611111</v>
      </c>
      <c r="M3313" s="17" t="n">
        <v>46283.5506944444</v>
      </c>
      <c r="N3313" s="17" t="n">
        <v>46283.5590277778</v>
      </c>
      <c r="O3313" s="17" t="n">
        <v>46283.5631944445</v>
      </c>
      <c r="P3313" s="17" t="n">
        <v>46283.5944444445</v>
      </c>
      <c r="Q3313" s="17" t="n">
        <v>46283.6263888889</v>
      </c>
      <c r="R3313" s="0" t="n">
        <v>218</v>
      </c>
      <c r="S3313" s="0" t="n">
        <v>0</v>
      </c>
      <c r="T3313" s="0" t="n">
        <v>0</v>
      </c>
      <c r="U3313" s="18" t="s">
        <v>130</v>
      </c>
      <c r="V3313" s="18" t="s">
        <v>139</v>
      </c>
      <c r="W3313" s="0" t="str">
        <f aca="false">IF(AND(X3313&gt;=6,X3313&lt;14),"A",IF(AND(X3313&gt;=14,X3313&lt;22),"B","C"))</f>
        <v>A</v>
      </c>
      <c r="X3313" s="18" t="n">
        <f aca="false">HOUR(H3313)</f>
        <v>9</v>
      </c>
      <c r="Y3313" s="18" t="n">
        <f aca="false">ROUND((I3313-H3313)*1440,0)</f>
        <v>122</v>
      </c>
      <c r="Z3313" s="18" t="n">
        <f aca="false">ROUND((J3313-I3313)*1440,0)</f>
        <v>13</v>
      </c>
      <c r="AA3313" s="18" t="n">
        <f aca="false">ROUND((K3313-J3313)*1440,0)</f>
        <v>32</v>
      </c>
      <c r="AB3313" s="18" t="n">
        <f aca="false">ROUND((L3313-K3313)*1440,0)</f>
        <v>15</v>
      </c>
      <c r="AC3313" s="18" t="n">
        <f aca="false">ROUND((M3313-L3313)*1440,0)</f>
        <v>12</v>
      </c>
      <c r="AD3313" s="18" t="n">
        <f aca="false">IF(N3313="","",ROUND((N3313-M3313)*1440,0))</f>
        <v>12</v>
      </c>
      <c r="AE3313" s="18" t="n">
        <f aca="false">IF(O3313="","",ROUND((O3313-N3313)*1440,0))</f>
        <v>6</v>
      </c>
      <c r="AF3313" s="18" t="n">
        <f aca="false">IF(P3313="","",ROUND((P3313-O3313)*1440,0))</f>
        <v>45</v>
      </c>
      <c r="AG3313" s="18" t="n">
        <f aca="false">IF(Q3313="","",ROUND((Q3313-P3313)*1440,0))</f>
        <v>46</v>
      </c>
      <c r="AH3313" s="18" t="n">
        <f aca="false">IF(Q3313="","",ROUND((Q3313-H3313)*1440,0))</f>
        <v>303</v>
      </c>
      <c r="AI3313" s="19" t="n">
        <f aca="false">ROUND(IF(O3313="",Assumptions!$B$25-K3313,O3313-K3313)*24,1)</f>
        <v>0.8</v>
      </c>
      <c r="AJ3313" s="20" t="n">
        <f aca="false">ROUND(MAX(N(Y3313)/Assumptions!$C$5, N(Z3313)/Assumptions!$C$6, N(AA3313)/Assumptions!$C$7, N(AB3313)/Assumptions!$C$8, N(AC3313)/Assumptions!$C$9, N(AD3313)/Assumptions!$C$10, N(AE3313)/Assumptions!$C$11, N(AF3313)/Assumptions!$C$12, N(AG3313)/Assumptions!$C$13),3)</f>
        <v>4.067</v>
      </c>
      <c r="AK3313" s="0" t="str">
        <f aca="false">IF(OR(U3313="Pending",U3313="On Hold"),"Open GRN (awaiting)",IF(AJ3313&lt;=1,"Within SLA",IF(ROUND(N(Y3313)/Assumptions!$C$5,3)=AJ3313,"Gate Wait",IF(ROUND(N(Z3313)/Assumptions!$C$6,3)=AJ3313,"Dock Wait",IF(ROUND(N(AA3313)/Assumptions!$C$7,3)=AJ3313,"Unloading",IF(ROUND(N(AB3313)/Assumptions!$C$8,3)=AJ3313,"Unload-to-QC Wait",IF(ROUND(N(AC3313)/Assumptions!$C$9,3)=AJ3313,"QC",IF(ROUND(N(AD3313)/Assumptions!$C$10,3)=AJ3313,"QC-to-GRN Wait",IF(ROUND(N(AE3313)/Assumptions!$C$11,3)=AJ3313,"GRN Processing",IF(ROUND(N(AF3313)/Assumptions!$C$12,3)=AJ3313,"GRN-to-Putaway Wait",IF(ROUND(N(AG3313)/Assumptions!$C$13,3)=AJ3313,"Putaway","Within SLA")))))))))))</f>
        <v>Gate Wait</v>
      </c>
    </row>
    <row r="3314" customFormat="false" ht="15" hidden="false" customHeight="false" outlineLevel="0" collapsed="false">
      <c r="A3314" s="0" t="s">
        <v>9327</v>
      </c>
      <c r="B3314" s="0" t="s">
        <v>9328</v>
      </c>
      <c r="C3314" s="0" t="s">
        <v>134</v>
      </c>
      <c r="D3314" s="0" t="s">
        <v>119</v>
      </c>
      <c r="E3314" s="0" t="s">
        <v>9329</v>
      </c>
      <c r="F3314" s="0" t="s">
        <v>155</v>
      </c>
      <c r="G3314" s="0" t="s">
        <v>129</v>
      </c>
      <c r="H3314" s="17" t="n">
        <v>46283.4173611111</v>
      </c>
      <c r="I3314" s="17" t="n">
        <v>46283.4513888889</v>
      </c>
      <c r="J3314" s="17" t="n">
        <v>46283.4618055556</v>
      </c>
      <c r="K3314" s="17" t="n">
        <v>46283.49375</v>
      </c>
      <c r="L3314" s="17" t="n">
        <v>46283.5020833333</v>
      </c>
      <c r="M3314" s="17" t="n">
        <v>46283.5173611111</v>
      </c>
      <c r="N3314" s="17" t="n">
        <v>46283.5277777778</v>
      </c>
      <c r="O3314" s="17" t="n">
        <v>46283.5361111111</v>
      </c>
      <c r="P3314" s="17" t="n">
        <v>46283.5590277778</v>
      </c>
      <c r="Q3314" s="17" t="n">
        <v>46283.5715277778</v>
      </c>
      <c r="R3314" s="0" t="n">
        <v>245</v>
      </c>
      <c r="S3314" s="0" t="n">
        <v>0</v>
      </c>
      <c r="T3314" s="0" t="n">
        <v>1</v>
      </c>
      <c r="U3314" s="18" t="s">
        <v>123</v>
      </c>
      <c r="V3314" s="18" t="s">
        <v>144</v>
      </c>
      <c r="W3314" s="0" t="str">
        <f aca="false">IF(AND(X3314&gt;=6,X3314&lt;14),"A",IF(AND(X3314&gt;=14,X3314&lt;22),"B","C"))</f>
        <v>A</v>
      </c>
      <c r="X3314" s="18" t="n">
        <f aca="false">HOUR(H3314)</f>
        <v>10</v>
      </c>
      <c r="Y3314" s="18" t="n">
        <f aca="false">ROUND((I3314-H3314)*1440,0)</f>
        <v>49</v>
      </c>
      <c r="Z3314" s="18" t="n">
        <f aca="false">ROUND((J3314-I3314)*1440,0)</f>
        <v>15</v>
      </c>
      <c r="AA3314" s="18" t="n">
        <f aca="false">ROUND((K3314-J3314)*1440,0)</f>
        <v>46</v>
      </c>
      <c r="AB3314" s="18" t="n">
        <f aca="false">ROUND((L3314-K3314)*1440,0)</f>
        <v>12</v>
      </c>
      <c r="AC3314" s="18" t="n">
        <f aca="false">ROUND((M3314-L3314)*1440,0)</f>
        <v>22</v>
      </c>
      <c r="AD3314" s="18" t="n">
        <f aca="false">IF(N3314="","",ROUND((N3314-M3314)*1440,0))</f>
        <v>15</v>
      </c>
      <c r="AE3314" s="18" t="n">
        <f aca="false">IF(O3314="","",ROUND((O3314-N3314)*1440,0))</f>
        <v>12</v>
      </c>
      <c r="AF3314" s="18" t="n">
        <f aca="false">IF(P3314="","",ROUND((P3314-O3314)*1440,0))</f>
        <v>33</v>
      </c>
      <c r="AG3314" s="18" t="n">
        <f aca="false">IF(Q3314="","",ROUND((Q3314-P3314)*1440,0))</f>
        <v>18</v>
      </c>
      <c r="AH3314" s="18" t="n">
        <f aca="false">IF(Q3314="","",ROUND((Q3314-H3314)*1440,0))</f>
        <v>222</v>
      </c>
      <c r="AI3314" s="19" t="n">
        <f aca="false">ROUND(IF(O3314="",Assumptions!$B$25-K3314,O3314-K3314)*24,1)</f>
        <v>1</v>
      </c>
      <c r="AJ3314" s="20" t="n">
        <f aca="false">ROUND(MAX(N(Y3314)/Assumptions!$C$5, N(Z3314)/Assumptions!$C$6, N(AA3314)/Assumptions!$C$7, N(AB3314)/Assumptions!$C$8, N(AC3314)/Assumptions!$C$9, N(AD3314)/Assumptions!$C$10, N(AE3314)/Assumptions!$C$11, N(AF3314)/Assumptions!$C$12, N(AG3314)/Assumptions!$C$13),3)</f>
        <v>1.65</v>
      </c>
      <c r="AK3314" s="0" t="str">
        <f aca="false">IF(OR(U3314="Pending",U3314="On Hold"),"Open GRN (awaiting)",IF(AJ3314&lt;=1,"Within SLA",IF(ROUND(N(Y3314)/Assumptions!$C$5,3)=AJ3314,"Gate Wait",IF(ROUND(N(Z3314)/Assumptions!$C$6,3)=AJ3314,"Dock Wait",IF(ROUND(N(AA3314)/Assumptions!$C$7,3)=AJ3314,"Unloading",IF(ROUND(N(AB3314)/Assumptions!$C$8,3)=AJ3314,"Unload-to-QC Wait",IF(ROUND(N(AC3314)/Assumptions!$C$9,3)=AJ3314,"QC",IF(ROUND(N(AD3314)/Assumptions!$C$10,3)=AJ3314,"QC-to-GRN Wait",IF(ROUND(N(AE3314)/Assumptions!$C$11,3)=AJ3314,"GRN Processing",IF(ROUND(N(AF3314)/Assumptions!$C$12,3)=AJ3314,"GRN-to-Putaway Wait",IF(ROUND(N(AG3314)/Assumptions!$C$13,3)=AJ3314,"Putaway","Within SLA")))))))))))</f>
        <v>GRN-to-Putaway Wait</v>
      </c>
    </row>
    <row r="3315" customFormat="false" ht="15" hidden="false" customHeight="false" outlineLevel="0" collapsed="false">
      <c r="A3315" s="0" t="s">
        <v>9330</v>
      </c>
      <c r="B3315" s="0" t="s">
        <v>9331</v>
      </c>
      <c r="C3315" s="0" t="s">
        <v>175</v>
      </c>
      <c r="D3315" s="0" t="s">
        <v>135</v>
      </c>
      <c r="E3315" s="0" t="s">
        <v>9332</v>
      </c>
      <c r="F3315" s="0" t="s">
        <v>177</v>
      </c>
      <c r="G3315" s="0" t="s">
        <v>138</v>
      </c>
      <c r="H3315" s="17" t="n">
        <v>46283.4430555556</v>
      </c>
      <c r="I3315" s="17" t="n">
        <v>46283.4597222222</v>
      </c>
      <c r="J3315" s="17" t="n">
        <v>46283.4618055556</v>
      </c>
      <c r="K3315" s="17" t="n">
        <v>46283.4743055556</v>
      </c>
      <c r="L3315" s="17" t="n">
        <v>46283.4861111111</v>
      </c>
      <c r="M3315" s="17" t="n">
        <v>46283.4944444444</v>
      </c>
      <c r="N3315" s="17" t="n">
        <v>46283.5027777778</v>
      </c>
      <c r="O3315" s="17" t="n">
        <v>46283.55625</v>
      </c>
      <c r="P3315" s="17" t="n">
        <v>46283.5659722222</v>
      </c>
      <c r="Q3315" s="17" t="n">
        <v>46283.5756944444</v>
      </c>
      <c r="R3315" s="0" t="n">
        <v>162</v>
      </c>
      <c r="S3315" s="0" t="n">
        <v>0</v>
      </c>
      <c r="T3315" s="0" t="n">
        <v>0</v>
      </c>
      <c r="U3315" s="18" t="s">
        <v>130</v>
      </c>
      <c r="V3315" s="18" t="s">
        <v>156</v>
      </c>
      <c r="W3315" s="0" t="str">
        <f aca="false">IF(AND(X3315&gt;=6,X3315&lt;14),"A",IF(AND(X3315&gt;=14,X3315&lt;22),"B","C"))</f>
        <v>A</v>
      </c>
      <c r="X3315" s="18" t="n">
        <f aca="false">HOUR(H3315)</f>
        <v>10</v>
      </c>
      <c r="Y3315" s="18" t="n">
        <f aca="false">ROUND((I3315-H3315)*1440,0)</f>
        <v>24</v>
      </c>
      <c r="Z3315" s="18" t="n">
        <f aca="false">ROUND((J3315-I3315)*1440,0)</f>
        <v>3</v>
      </c>
      <c r="AA3315" s="18" t="n">
        <f aca="false">ROUND((K3315-J3315)*1440,0)</f>
        <v>18</v>
      </c>
      <c r="AB3315" s="18" t="n">
        <f aca="false">ROUND((L3315-K3315)*1440,0)</f>
        <v>17</v>
      </c>
      <c r="AC3315" s="18" t="n">
        <f aca="false">ROUND((M3315-L3315)*1440,0)</f>
        <v>12</v>
      </c>
      <c r="AD3315" s="18" t="n">
        <f aca="false">IF(N3315="","",ROUND((N3315-M3315)*1440,0))</f>
        <v>12</v>
      </c>
      <c r="AE3315" s="18" t="n">
        <f aca="false">IF(O3315="","",ROUND((O3315-N3315)*1440,0))</f>
        <v>77</v>
      </c>
      <c r="AF3315" s="18" t="n">
        <f aca="false">IF(P3315="","",ROUND((P3315-O3315)*1440,0))</f>
        <v>14</v>
      </c>
      <c r="AG3315" s="18" t="n">
        <f aca="false">IF(Q3315="","",ROUND((Q3315-P3315)*1440,0))</f>
        <v>14</v>
      </c>
      <c r="AH3315" s="18" t="n">
        <f aca="false">IF(Q3315="","",ROUND((Q3315-H3315)*1440,0))</f>
        <v>191</v>
      </c>
      <c r="AI3315" s="19" t="n">
        <f aca="false">ROUND(IF(O3315="",Assumptions!$B$25-K3315,O3315-K3315)*24,1)</f>
        <v>2</v>
      </c>
      <c r="AJ3315" s="20" t="n">
        <f aca="false">ROUND(MAX(N(Y3315)/Assumptions!$C$5, N(Z3315)/Assumptions!$C$6, N(AA3315)/Assumptions!$C$7, N(AB3315)/Assumptions!$C$8, N(AC3315)/Assumptions!$C$9, N(AD3315)/Assumptions!$C$10, N(AE3315)/Assumptions!$C$11, N(AF3315)/Assumptions!$C$12, N(AG3315)/Assumptions!$C$13),3)</f>
        <v>1.711</v>
      </c>
      <c r="AK3315" s="0" t="str">
        <f aca="false">IF(OR(U3315="Pending",U3315="On Hold"),"Open GRN (awaiting)",IF(AJ3315&lt;=1,"Within SLA",IF(ROUND(N(Y3315)/Assumptions!$C$5,3)=AJ3315,"Gate Wait",IF(ROUND(N(Z3315)/Assumptions!$C$6,3)=AJ3315,"Dock Wait",IF(ROUND(N(AA3315)/Assumptions!$C$7,3)=AJ3315,"Unloading",IF(ROUND(N(AB3315)/Assumptions!$C$8,3)=AJ3315,"Unload-to-QC Wait",IF(ROUND(N(AC3315)/Assumptions!$C$9,3)=AJ3315,"QC",IF(ROUND(N(AD3315)/Assumptions!$C$10,3)=AJ3315,"QC-to-GRN Wait",IF(ROUND(N(AE3315)/Assumptions!$C$11,3)=AJ3315,"GRN Processing",IF(ROUND(N(AF3315)/Assumptions!$C$12,3)=AJ3315,"GRN-to-Putaway Wait",IF(ROUND(N(AG3315)/Assumptions!$C$13,3)=AJ3315,"Putaway","Within SLA")))))))))))</f>
        <v>GRN Processing</v>
      </c>
    </row>
    <row r="3316" customFormat="false" ht="15" hidden="false" customHeight="false" outlineLevel="0" collapsed="false">
      <c r="A3316" s="0" t="s">
        <v>9333</v>
      </c>
      <c r="B3316" s="0" t="s">
        <v>9334</v>
      </c>
      <c r="C3316" s="0" t="s">
        <v>118</v>
      </c>
      <c r="D3316" s="0" t="s">
        <v>147</v>
      </c>
      <c r="E3316" s="0" t="s">
        <v>9335</v>
      </c>
      <c r="F3316" s="0" t="s">
        <v>121</v>
      </c>
      <c r="G3316" s="0" t="s">
        <v>167</v>
      </c>
      <c r="H3316" s="17" t="n">
        <v>46283.4486111111</v>
      </c>
      <c r="I3316" s="17" t="n">
        <v>46283.4805555556</v>
      </c>
      <c r="J3316" s="17" t="n">
        <v>46283.4868055556</v>
      </c>
      <c r="K3316" s="17" t="n">
        <v>46283.5083333333</v>
      </c>
      <c r="L3316" s="17" t="n">
        <v>46283.5229166667</v>
      </c>
      <c r="M3316" s="17" t="n">
        <v>46283.5506944444</v>
      </c>
      <c r="N3316" s="17" t="n">
        <v>46283.5555555556</v>
      </c>
      <c r="O3316" s="17" t="n">
        <v>46283.6395833333</v>
      </c>
      <c r="P3316" s="17" t="n">
        <v>46283.6479166667</v>
      </c>
      <c r="Q3316" s="17" t="n">
        <v>46283.6680555556</v>
      </c>
      <c r="R3316" s="0" t="n">
        <v>1311</v>
      </c>
      <c r="S3316" s="0" t="n">
        <v>0</v>
      </c>
      <c r="T3316" s="0" t="n">
        <v>0</v>
      </c>
      <c r="U3316" s="18" t="s">
        <v>130</v>
      </c>
      <c r="V3316" s="18" t="s">
        <v>131</v>
      </c>
      <c r="W3316" s="0" t="str">
        <f aca="false">IF(AND(X3316&gt;=6,X3316&lt;14),"A",IF(AND(X3316&gt;=14,X3316&lt;22),"B","C"))</f>
        <v>A</v>
      </c>
      <c r="X3316" s="18" t="n">
        <f aca="false">HOUR(H3316)</f>
        <v>10</v>
      </c>
      <c r="Y3316" s="18" t="n">
        <f aca="false">ROUND((I3316-H3316)*1440,0)</f>
        <v>46</v>
      </c>
      <c r="Z3316" s="18" t="n">
        <f aca="false">ROUND((J3316-I3316)*1440,0)</f>
        <v>9</v>
      </c>
      <c r="AA3316" s="18" t="n">
        <f aca="false">ROUND((K3316-J3316)*1440,0)</f>
        <v>31</v>
      </c>
      <c r="AB3316" s="18" t="n">
        <f aca="false">ROUND((L3316-K3316)*1440,0)</f>
        <v>21</v>
      </c>
      <c r="AC3316" s="18" t="n">
        <f aca="false">ROUND((M3316-L3316)*1440,0)</f>
        <v>40</v>
      </c>
      <c r="AD3316" s="18" t="n">
        <f aca="false">IF(N3316="","",ROUND((N3316-M3316)*1440,0))</f>
        <v>7</v>
      </c>
      <c r="AE3316" s="18" t="n">
        <f aca="false">IF(O3316="","",ROUND((O3316-N3316)*1440,0))</f>
        <v>121</v>
      </c>
      <c r="AF3316" s="18" t="n">
        <f aca="false">IF(P3316="","",ROUND((P3316-O3316)*1440,0))</f>
        <v>12</v>
      </c>
      <c r="AG3316" s="18" t="n">
        <f aca="false">IF(Q3316="","",ROUND((Q3316-P3316)*1440,0))</f>
        <v>29</v>
      </c>
      <c r="AH3316" s="18" t="n">
        <f aca="false">IF(Q3316="","",ROUND((Q3316-H3316)*1440,0))</f>
        <v>316</v>
      </c>
      <c r="AI3316" s="19" t="n">
        <f aca="false">ROUND(IF(O3316="",Assumptions!$B$25-K3316,O3316-K3316)*24,1)</f>
        <v>3.2</v>
      </c>
      <c r="AJ3316" s="20" t="n">
        <f aca="false">ROUND(MAX(N(Y3316)/Assumptions!$C$5, N(Z3316)/Assumptions!$C$6, N(AA3316)/Assumptions!$C$7, N(AB3316)/Assumptions!$C$8, N(AC3316)/Assumptions!$C$9, N(AD3316)/Assumptions!$C$10, N(AE3316)/Assumptions!$C$11, N(AF3316)/Assumptions!$C$12, N(AG3316)/Assumptions!$C$13),3)</f>
        <v>2.689</v>
      </c>
      <c r="AK3316" s="0" t="str">
        <f aca="false">IF(OR(U3316="Pending",U3316="On Hold"),"Open GRN (awaiting)",IF(AJ3316&lt;=1,"Within SLA",IF(ROUND(N(Y3316)/Assumptions!$C$5,3)=AJ3316,"Gate Wait",IF(ROUND(N(Z3316)/Assumptions!$C$6,3)=AJ3316,"Dock Wait",IF(ROUND(N(AA3316)/Assumptions!$C$7,3)=AJ3316,"Unloading",IF(ROUND(N(AB3316)/Assumptions!$C$8,3)=AJ3316,"Unload-to-QC Wait",IF(ROUND(N(AC3316)/Assumptions!$C$9,3)=AJ3316,"QC",IF(ROUND(N(AD3316)/Assumptions!$C$10,3)=AJ3316,"QC-to-GRN Wait",IF(ROUND(N(AE3316)/Assumptions!$C$11,3)=AJ3316,"GRN Processing",IF(ROUND(N(AF3316)/Assumptions!$C$12,3)=AJ3316,"GRN-to-Putaway Wait",IF(ROUND(N(AG3316)/Assumptions!$C$13,3)=AJ3316,"Putaway","Within SLA")))))))))))</f>
        <v>GRN Processing</v>
      </c>
    </row>
    <row r="3317" customFormat="false" ht="15" hidden="false" customHeight="false" outlineLevel="0" collapsed="false">
      <c r="A3317" s="0" t="s">
        <v>9336</v>
      </c>
      <c r="B3317" s="0" t="s">
        <v>9337</v>
      </c>
      <c r="C3317" s="0" t="s">
        <v>170</v>
      </c>
      <c r="D3317" s="0" t="s">
        <v>119</v>
      </c>
      <c r="E3317" s="0" t="s">
        <v>6733</v>
      </c>
      <c r="F3317" s="0" t="s">
        <v>172</v>
      </c>
      <c r="G3317" s="0" t="s">
        <v>129</v>
      </c>
      <c r="H3317" s="17" t="n">
        <v>46283.4694444445</v>
      </c>
      <c r="I3317" s="17" t="n">
        <v>46283.5013888889</v>
      </c>
      <c r="J3317" s="17" t="n">
        <v>46283.5090277778</v>
      </c>
      <c r="K3317" s="17" t="n">
        <v>46283.5381944445</v>
      </c>
      <c r="L3317" s="17" t="n">
        <v>46283.5458333333</v>
      </c>
      <c r="M3317" s="17" t="n">
        <v>46283.5784722222</v>
      </c>
      <c r="N3317" s="17" t="n">
        <v>46283.5833333333</v>
      </c>
      <c r="O3317" s="17" t="n">
        <v>46283.6</v>
      </c>
      <c r="P3317" s="17" t="n">
        <v>46283.6291666667</v>
      </c>
      <c r="Q3317" s="17" t="n">
        <v>46283.6409722222</v>
      </c>
      <c r="R3317" s="0" t="n">
        <v>387</v>
      </c>
      <c r="S3317" s="0" t="n">
        <v>0</v>
      </c>
      <c r="T3317" s="0" t="n">
        <v>0</v>
      </c>
      <c r="U3317" s="18" t="s">
        <v>130</v>
      </c>
      <c r="V3317" s="18" t="s">
        <v>144</v>
      </c>
      <c r="W3317" s="0" t="str">
        <f aca="false">IF(AND(X3317&gt;=6,X3317&lt;14),"A",IF(AND(X3317&gt;=14,X3317&lt;22),"B","C"))</f>
        <v>A</v>
      </c>
      <c r="X3317" s="18" t="n">
        <f aca="false">HOUR(H3317)</f>
        <v>11</v>
      </c>
      <c r="Y3317" s="18" t="n">
        <f aca="false">ROUND((I3317-H3317)*1440,0)</f>
        <v>46</v>
      </c>
      <c r="Z3317" s="18" t="n">
        <f aca="false">ROUND((J3317-I3317)*1440,0)</f>
        <v>11</v>
      </c>
      <c r="AA3317" s="18" t="n">
        <f aca="false">ROUND((K3317-J3317)*1440,0)</f>
        <v>42</v>
      </c>
      <c r="AB3317" s="18" t="n">
        <f aca="false">ROUND((L3317-K3317)*1440,0)</f>
        <v>11</v>
      </c>
      <c r="AC3317" s="18" t="n">
        <f aca="false">ROUND((M3317-L3317)*1440,0)</f>
        <v>47</v>
      </c>
      <c r="AD3317" s="18" t="n">
        <f aca="false">IF(N3317="","",ROUND((N3317-M3317)*1440,0))</f>
        <v>7</v>
      </c>
      <c r="AE3317" s="18" t="n">
        <f aca="false">IF(O3317="","",ROUND((O3317-N3317)*1440,0))</f>
        <v>24</v>
      </c>
      <c r="AF3317" s="18" t="n">
        <f aca="false">IF(P3317="","",ROUND((P3317-O3317)*1440,0))</f>
        <v>42</v>
      </c>
      <c r="AG3317" s="18" t="n">
        <f aca="false">IF(Q3317="","",ROUND((Q3317-P3317)*1440,0))</f>
        <v>17</v>
      </c>
      <c r="AH3317" s="18" t="n">
        <f aca="false">IF(Q3317="","",ROUND((Q3317-H3317)*1440,0))</f>
        <v>247</v>
      </c>
      <c r="AI3317" s="19" t="n">
        <f aca="false">ROUND(IF(O3317="",Assumptions!$B$25-K3317,O3317-K3317)*24,1)</f>
        <v>1.5</v>
      </c>
      <c r="AJ3317" s="20" t="n">
        <f aca="false">ROUND(MAX(N(Y3317)/Assumptions!$C$5, N(Z3317)/Assumptions!$C$6, N(AA3317)/Assumptions!$C$7, N(AB3317)/Assumptions!$C$8, N(AC3317)/Assumptions!$C$9, N(AD3317)/Assumptions!$C$10, N(AE3317)/Assumptions!$C$11, N(AF3317)/Assumptions!$C$12, N(AG3317)/Assumptions!$C$13),3)</f>
        <v>2.1</v>
      </c>
      <c r="AK3317" s="0" t="str">
        <f aca="false">IF(OR(U3317="Pending",U3317="On Hold"),"Open GRN (awaiting)",IF(AJ3317&lt;=1,"Within SLA",IF(ROUND(N(Y3317)/Assumptions!$C$5,3)=AJ3317,"Gate Wait",IF(ROUND(N(Z3317)/Assumptions!$C$6,3)=AJ3317,"Dock Wait",IF(ROUND(N(AA3317)/Assumptions!$C$7,3)=AJ3317,"Unloading",IF(ROUND(N(AB3317)/Assumptions!$C$8,3)=AJ3317,"Unload-to-QC Wait",IF(ROUND(N(AC3317)/Assumptions!$C$9,3)=AJ3317,"QC",IF(ROUND(N(AD3317)/Assumptions!$C$10,3)=AJ3317,"QC-to-GRN Wait",IF(ROUND(N(AE3317)/Assumptions!$C$11,3)=AJ3317,"GRN Processing",IF(ROUND(N(AF3317)/Assumptions!$C$12,3)=AJ3317,"GRN-to-Putaway Wait",IF(ROUND(N(AG3317)/Assumptions!$C$13,3)=AJ3317,"Putaway","Within SLA")))))))))))</f>
        <v>GRN-to-Putaway Wait</v>
      </c>
    </row>
    <row r="3318" customFormat="false" ht="15" hidden="false" customHeight="false" outlineLevel="0" collapsed="false">
      <c r="A3318" s="0" t="s">
        <v>9338</v>
      </c>
      <c r="B3318" s="0" t="s">
        <v>9339</v>
      </c>
      <c r="C3318" s="0" t="s">
        <v>134</v>
      </c>
      <c r="D3318" s="0" t="s">
        <v>147</v>
      </c>
      <c r="E3318" s="0" t="s">
        <v>9340</v>
      </c>
      <c r="F3318" s="0" t="s">
        <v>149</v>
      </c>
      <c r="G3318" s="0" t="s">
        <v>150</v>
      </c>
      <c r="H3318" s="17" t="n">
        <v>46283.4729166667</v>
      </c>
      <c r="I3318" s="17" t="n">
        <v>46283.5104166667</v>
      </c>
      <c r="J3318" s="17" t="n">
        <v>46283.5145833333</v>
      </c>
      <c r="K3318" s="17" t="n">
        <v>46283.5277777778</v>
      </c>
      <c r="L3318" s="17" t="n">
        <v>46283.5430555556</v>
      </c>
      <c r="M3318" s="17" t="n">
        <v>46283.5597222222</v>
      </c>
      <c r="N3318" s="17" t="n">
        <v>46283.5708333333</v>
      </c>
      <c r="O3318" s="17" t="n">
        <v>46283.6041666667</v>
      </c>
      <c r="P3318" s="17" t="n">
        <v>46283.6201388889</v>
      </c>
      <c r="Q3318" s="17" t="n">
        <v>46283.6326388889</v>
      </c>
      <c r="R3318" s="0" t="n">
        <v>263</v>
      </c>
      <c r="S3318" s="0" t="n">
        <v>0</v>
      </c>
      <c r="T3318" s="0" t="n">
        <v>0</v>
      </c>
      <c r="U3318" s="18" t="s">
        <v>130</v>
      </c>
      <c r="V3318" s="18" t="s">
        <v>139</v>
      </c>
      <c r="W3318" s="0" t="str">
        <f aca="false">IF(AND(X3318&gt;=6,X3318&lt;14),"A",IF(AND(X3318&gt;=14,X3318&lt;22),"B","C"))</f>
        <v>A</v>
      </c>
      <c r="X3318" s="18" t="n">
        <f aca="false">HOUR(H3318)</f>
        <v>11</v>
      </c>
      <c r="Y3318" s="18" t="n">
        <f aca="false">ROUND((I3318-H3318)*1440,0)</f>
        <v>54</v>
      </c>
      <c r="Z3318" s="18" t="n">
        <f aca="false">ROUND((J3318-I3318)*1440,0)</f>
        <v>6</v>
      </c>
      <c r="AA3318" s="18" t="n">
        <f aca="false">ROUND((K3318-J3318)*1440,0)</f>
        <v>19</v>
      </c>
      <c r="AB3318" s="18" t="n">
        <f aca="false">ROUND((L3318-K3318)*1440,0)</f>
        <v>22</v>
      </c>
      <c r="AC3318" s="18" t="n">
        <f aca="false">ROUND((M3318-L3318)*1440,0)</f>
        <v>24</v>
      </c>
      <c r="AD3318" s="18" t="n">
        <f aca="false">IF(N3318="","",ROUND((N3318-M3318)*1440,0))</f>
        <v>16</v>
      </c>
      <c r="AE3318" s="18" t="n">
        <f aca="false">IF(O3318="","",ROUND((O3318-N3318)*1440,0))</f>
        <v>48</v>
      </c>
      <c r="AF3318" s="18" t="n">
        <f aca="false">IF(P3318="","",ROUND((P3318-O3318)*1440,0))</f>
        <v>23</v>
      </c>
      <c r="AG3318" s="18" t="n">
        <f aca="false">IF(Q3318="","",ROUND((Q3318-P3318)*1440,0))</f>
        <v>18</v>
      </c>
      <c r="AH3318" s="18" t="n">
        <f aca="false">IF(Q3318="","",ROUND((Q3318-H3318)*1440,0))</f>
        <v>230</v>
      </c>
      <c r="AI3318" s="19" t="n">
        <f aca="false">ROUND(IF(O3318="",Assumptions!$B$25-K3318,O3318-K3318)*24,1)</f>
        <v>1.8</v>
      </c>
      <c r="AJ3318" s="20" t="n">
        <f aca="false">ROUND(MAX(N(Y3318)/Assumptions!$C$5, N(Z3318)/Assumptions!$C$6, N(AA3318)/Assumptions!$C$7, N(AB3318)/Assumptions!$C$8, N(AC3318)/Assumptions!$C$9, N(AD3318)/Assumptions!$C$10, N(AE3318)/Assumptions!$C$11, N(AF3318)/Assumptions!$C$12, N(AG3318)/Assumptions!$C$13),3)</f>
        <v>1.8</v>
      </c>
      <c r="AK3318" s="0" t="str">
        <f aca="false">IF(OR(U3318="Pending",U3318="On Hold"),"Open GRN (awaiting)",IF(AJ3318&lt;=1,"Within SLA",IF(ROUND(N(Y3318)/Assumptions!$C$5,3)=AJ3318,"Gate Wait",IF(ROUND(N(Z3318)/Assumptions!$C$6,3)=AJ3318,"Dock Wait",IF(ROUND(N(AA3318)/Assumptions!$C$7,3)=AJ3318,"Unloading",IF(ROUND(N(AB3318)/Assumptions!$C$8,3)=AJ3318,"Unload-to-QC Wait",IF(ROUND(N(AC3318)/Assumptions!$C$9,3)=AJ3318,"QC",IF(ROUND(N(AD3318)/Assumptions!$C$10,3)=AJ3318,"QC-to-GRN Wait",IF(ROUND(N(AE3318)/Assumptions!$C$11,3)=AJ3318,"GRN Processing",IF(ROUND(N(AF3318)/Assumptions!$C$12,3)=AJ3318,"GRN-to-Putaway Wait",IF(ROUND(N(AG3318)/Assumptions!$C$13,3)=AJ3318,"Putaway","Within SLA")))))))))))</f>
        <v>Gate Wait</v>
      </c>
    </row>
    <row r="3319" customFormat="false" ht="15" hidden="false" customHeight="false" outlineLevel="0" collapsed="false">
      <c r="A3319" s="0" t="s">
        <v>9341</v>
      </c>
      <c r="B3319" s="0" t="s">
        <v>9342</v>
      </c>
      <c r="C3319" s="0" t="s">
        <v>153</v>
      </c>
      <c r="D3319" s="0" t="s">
        <v>119</v>
      </c>
      <c r="E3319" s="0" t="s">
        <v>9343</v>
      </c>
      <c r="F3319" s="0" t="s">
        <v>155</v>
      </c>
      <c r="G3319" s="0" t="s">
        <v>122</v>
      </c>
      <c r="H3319" s="17" t="n">
        <v>46283.4736111111</v>
      </c>
      <c r="I3319" s="17" t="n">
        <v>46283.5701388889</v>
      </c>
      <c r="J3319" s="17" t="n">
        <v>46283.5736111111</v>
      </c>
      <c r="K3319" s="17" t="n">
        <v>46283.6041666667</v>
      </c>
      <c r="L3319" s="17" t="n">
        <v>46283.6083333333</v>
      </c>
      <c r="M3319" s="17" t="n">
        <v>46283.61875</v>
      </c>
      <c r="N3319" s="17" t="n">
        <v>46283.6375</v>
      </c>
      <c r="O3319" s="17" t="n">
        <v>46283.6541666667</v>
      </c>
      <c r="P3319" s="17" t="n">
        <v>46283.6597222222</v>
      </c>
      <c r="Q3319" s="17" t="n">
        <v>46283.6770833333</v>
      </c>
      <c r="R3319" s="0" t="n">
        <v>556</v>
      </c>
      <c r="S3319" s="0" t="n">
        <v>0</v>
      </c>
      <c r="T3319" s="0" t="n">
        <v>0</v>
      </c>
      <c r="U3319" s="18" t="s">
        <v>130</v>
      </c>
      <c r="V3319" s="18" t="s">
        <v>144</v>
      </c>
      <c r="W3319" s="0" t="str">
        <f aca="false">IF(AND(X3319&gt;=6,X3319&lt;14),"A",IF(AND(X3319&gt;=14,X3319&lt;22),"B","C"))</f>
        <v>A</v>
      </c>
      <c r="X3319" s="18" t="n">
        <f aca="false">HOUR(H3319)</f>
        <v>11</v>
      </c>
      <c r="Y3319" s="18" t="n">
        <f aca="false">ROUND((I3319-H3319)*1440,0)</f>
        <v>139</v>
      </c>
      <c r="Z3319" s="18" t="n">
        <f aca="false">ROUND((J3319-I3319)*1440,0)</f>
        <v>5</v>
      </c>
      <c r="AA3319" s="18" t="n">
        <f aca="false">ROUND((K3319-J3319)*1440,0)</f>
        <v>44</v>
      </c>
      <c r="AB3319" s="18" t="n">
        <f aca="false">ROUND((L3319-K3319)*1440,0)</f>
        <v>6</v>
      </c>
      <c r="AC3319" s="18" t="n">
        <f aca="false">ROUND((M3319-L3319)*1440,0)</f>
        <v>15</v>
      </c>
      <c r="AD3319" s="18" t="n">
        <f aca="false">IF(N3319="","",ROUND((N3319-M3319)*1440,0))</f>
        <v>27</v>
      </c>
      <c r="AE3319" s="18" t="n">
        <f aca="false">IF(O3319="","",ROUND((O3319-N3319)*1440,0))</f>
        <v>24</v>
      </c>
      <c r="AF3319" s="18" t="n">
        <f aca="false">IF(P3319="","",ROUND((P3319-O3319)*1440,0))</f>
        <v>8</v>
      </c>
      <c r="AG3319" s="18" t="n">
        <f aca="false">IF(Q3319="","",ROUND((Q3319-P3319)*1440,0))</f>
        <v>25</v>
      </c>
      <c r="AH3319" s="18" t="n">
        <f aca="false">IF(Q3319="","",ROUND((Q3319-H3319)*1440,0))</f>
        <v>293</v>
      </c>
      <c r="AI3319" s="19" t="n">
        <f aca="false">ROUND(IF(O3319="",Assumptions!$B$25-K3319,O3319-K3319)*24,1)</f>
        <v>1.2</v>
      </c>
      <c r="AJ3319" s="20" t="n">
        <f aca="false">ROUND(MAX(N(Y3319)/Assumptions!$C$5, N(Z3319)/Assumptions!$C$6, N(AA3319)/Assumptions!$C$7, N(AB3319)/Assumptions!$C$8, N(AC3319)/Assumptions!$C$9, N(AD3319)/Assumptions!$C$10, N(AE3319)/Assumptions!$C$11, N(AF3319)/Assumptions!$C$12, N(AG3319)/Assumptions!$C$13),3)</f>
        <v>4.633</v>
      </c>
      <c r="AK3319" s="0" t="str">
        <f aca="false">IF(OR(U3319="Pending",U3319="On Hold"),"Open GRN (awaiting)",IF(AJ3319&lt;=1,"Within SLA",IF(ROUND(N(Y3319)/Assumptions!$C$5,3)=AJ3319,"Gate Wait",IF(ROUND(N(Z3319)/Assumptions!$C$6,3)=AJ3319,"Dock Wait",IF(ROUND(N(AA3319)/Assumptions!$C$7,3)=AJ3319,"Unloading",IF(ROUND(N(AB3319)/Assumptions!$C$8,3)=AJ3319,"Unload-to-QC Wait",IF(ROUND(N(AC3319)/Assumptions!$C$9,3)=AJ3319,"QC",IF(ROUND(N(AD3319)/Assumptions!$C$10,3)=AJ3319,"QC-to-GRN Wait",IF(ROUND(N(AE3319)/Assumptions!$C$11,3)=AJ3319,"GRN Processing",IF(ROUND(N(AF3319)/Assumptions!$C$12,3)=AJ3319,"GRN-to-Putaway Wait",IF(ROUND(N(AG3319)/Assumptions!$C$13,3)=AJ3319,"Putaway","Within SLA")))))))))))</f>
        <v>Gate Wait</v>
      </c>
    </row>
    <row r="3320" customFormat="false" ht="15" hidden="false" customHeight="false" outlineLevel="0" collapsed="false">
      <c r="A3320" s="0" t="s">
        <v>9344</v>
      </c>
      <c r="B3320" s="0" t="s">
        <v>9345</v>
      </c>
      <c r="C3320" s="0" t="s">
        <v>252</v>
      </c>
      <c r="D3320" s="0" t="s">
        <v>147</v>
      </c>
      <c r="E3320" s="0" t="s">
        <v>9346</v>
      </c>
      <c r="F3320" s="0" t="s">
        <v>155</v>
      </c>
      <c r="G3320" s="0" t="s">
        <v>150</v>
      </c>
      <c r="H3320" s="17" t="n">
        <v>46283.50625</v>
      </c>
      <c r="I3320" s="17" t="n">
        <v>46283.5569444444</v>
      </c>
      <c r="J3320" s="17" t="n">
        <v>46283.5645833333</v>
      </c>
      <c r="K3320" s="17" t="n">
        <v>46283.5798611111</v>
      </c>
      <c r="L3320" s="17" t="n">
        <v>46283.5888888889</v>
      </c>
      <c r="M3320" s="17" t="n">
        <v>46283.5993055556</v>
      </c>
      <c r="N3320" s="17" t="n">
        <v>46283.6083333333</v>
      </c>
      <c r="O3320" s="17" t="n">
        <v>46283.6354166667</v>
      </c>
      <c r="P3320" s="17" t="n">
        <v>46283.6486111111</v>
      </c>
      <c r="Q3320" s="17" t="n">
        <v>46283.6548611111</v>
      </c>
      <c r="R3320" s="0" t="n">
        <v>189</v>
      </c>
      <c r="S3320" s="0" t="n">
        <v>0</v>
      </c>
      <c r="T3320" s="0" t="n">
        <v>0</v>
      </c>
      <c r="U3320" s="18" t="s">
        <v>130</v>
      </c>
      <c r="V3320" s="18" t="s">
        <v>139</v>
      </c>
      <c r="W3320" s="0" t="str">
        <f aca="false">IF(AND(X3320&gt;=6,X3320&lt;14),"A",IF(AND(X3320&gt;=14,X3320&lt;22),"B","C"))</f>
        <v>A</v>
      </c>
      <c r="X3320" s="18" t="n">
        <f aca="false">HOUR(H3320)</f>
        <v>12</v>
      </c>
      <c r="Y3320" s="18" t="n">
        <f aca="false">ROUND((I3320-H3320)*1440,0)</f>
        <v>73</v>
      </c>
      <c r="Z3320" s="18" t="n">
        <f aca="false">ROUND((J3320-I3320)*1440,0)</f>
        <v>11</v>
      </c>
      <c r="AA3320" s="18" t="n">
        <f aca="false">ROUND((K3320-J3320)*1440,0)</f>
        <v>22</v>
      </c>
      <c r="AB3320" s="18" t="n">
        <f aca="false">ROUND((L3320-K3320)*1440,0)</f>
        <v>13</v>
      </c>
      <c r="AC3320" s="18" t="n">
        <f aca="false">ROUND((M3320-L3320)*1440,0)</f>
        <v>15</v>
      </c>
      <c r="AD3320" s="18" t="n">
        <f aca="false">IF(N3320="","",ROUND((N3320-M3320)*1440,0))</f>
        <v>13</v>
      </c>
      <c r="AE3320" s="18" t="n">
        <f aca="false">IF(O3320="","",ROUND((O3320-N3320)*1440,0))</f>
        <v>39</v>
      </c>
      <c r="AF3320" s="18" t="n">
        <f aca="false">IF(P3320="","",ROUND((P3320-O3320)*1440,0))</f>
        <v>19</v>
      </c>
      <c r="AG3320" s="18" t="n">
        <f aca="false">IF(Q3320="","",ROUND((Q3320-P3320)*1440,0))</f>
        <v>9</v>
      </c>
      <c r="AH3320" s="18" t="n">
        <f aca="false">IF(Q3320="","",ROUND((Q3320-H3320)*1440,0))</f>
        <v>214</v>
      </c>
      <c r="AI3320" s="19" t="n">
        <f aca="false">ROUND(IF(O3320="",Assumptions!$B$25-K3320,O3320-K3320)*24,1)</f>
        <v>1.3</v>
      </c>
      <c r="AJ3320" s="20" t="n">
        <f aca="false">ROUND(MAX(N(Y3320)/Assumptions!$C$5, N(Z3320)/Assumptions!$C$6, N(AA3320)/Assumptions!$C$7, N(AB3320)/Assumptions!$C$8, N(AC3320)/Assumptions!$C$9, N(AD3320)/Assumptions!$C$10, N(AE3320)/Assumptions!$C$11, N(AF3320)/Assumptions!$C$12, N(AG3320)/Assumptions!$C$13),3)</f>
        <v>2.433</v>
      </c>
      <c r="AK3320" s="0" t="str">
        <f aca="false">IF(OR(U3320="Pending",U3320="On Hold"),"Open GRN (awaiting)",IF(AJ3320&lt;=1,"Within SLA",IF(ROUND(N(Y3320)/Assumptions!$C$5,3)=AJ3320,"Gate Wait",IF(ROUND(N(Z3320)/Assumptions!$C$6,3)=AJ3320,"Dock Wait",IF(ROUND(N(AA3320)/Assumptions!$C$7,3)=AJ3320,"Unloading",IF(ROUND(N(AB3320)/Assumptions!$C$8,3)=AJ3320,"Unload-to-QC Wait",IF(ROUND(N(AC3320)/Assumptions!$C$9,3)=AJ3320,"QC",IF(ROUND(N(AD3320)/Assumptions!$C$10,3)=AJ3320,"QC-to-GRN Wait",IF(ROUND(N(AE3320)/Assumptions!$C$11,3)=AJ3320,"GRN Processing",IF(ROUND(N(AF3320)/Assumptions!$C$12,3)=AJ3320,"GRN-to-Putaway Wait",IF(ROUND(N(AG3320)/Assumptions!$C$13,3)=AJ3320,"Putaway","Within SLA")))))))))))</f>
        <v>Gate Wait</v>
      </c>
    </row>
    <row r="3321" customFormat="false" ht="15" hidden="false" customHeight="false" outlineLevel="0" collapsed="false">
      <c r="A3321" s="0" t="s">
        <v>9347</v>
      </c>
      <c r="B3321" s="0" t="s">
        <v>9348</v>
      </c>
      <c r="C3321" s="0" t="s">
        <v>134</v>
      </c>
      <c r="D3321" s="0" t="s">
        <v>135</v>
      </c>
      <c r="E3321" s="0" t="s">
        <v>9349</v>
      </c>
      <c r="F3321" s="0" t="s">
        <v>177</v>
      </c>
      <c r="G3321" s="0" t="s">
        <v>178</v>
      </c>
      <c r="H3321" s="17" t="n">
        <v>46283.5208333333</v>
      </c>
      <c r="I3321" s="17" t="n">
        <v>46283.575</v>
      </c>
      <c r="J3321" s="17" t="n">
        <v>46283.5881944444</v>
      </c>
      <c r="K3321" s="17" t="n">
        <v>46283.6076388889</v>
      </c>
      <c r="L3321" s="17" t="n">
        <v>46283.6111111111</v>
      </c>
      <c r="M3321" s="17" t="n">
        <v>46283.6444444444</v>
      </c>
      <c r="N3321" s="17" t="n">
        <v>46283.7486111111</v>
      </c>
      <c r="O3321" s="17" t="n">
        <v>46283.8631944444</v>
      </c>
      <c r="P3321" s="17" t="n">
        <v>46283.8777777778</v>
      </c>
      <c r="Q3321" s="17" t="n">
        <v>46283.8840277778</v>
      </c>
      <c r="R3321" s="0" t="n">
        <v>387</v>
      </c>
      <c r="S3321" s="0" t="n">
        <v>0</v>
      </c>
      <c r="T3321" s="0" t="n">
        <v>0</v>
      </c>
      <c r="U3321" s="18" t="s">
        <v>130</v>
      </c>
      <c r="V3321" s="18" t="s">
        <v>156</v>
      </c>
      <c r="W3321" s="0" t="str">
        <f aca="false">IF(AND(X3321&gt;=6,X3321&lt;14),"A",IF(AND(X3321&gt;=14,X3321&lt;22),"B","C"))</f>
        <v>A</v>
      </c>
      <c r="X3321" s="18" t="n">
        <f aca="false">HOUR(H3321)</f>
        <v>12</v>
      </c>
      <c r="Y3321" s="18" t="n">
        <f aca="false">ROUND((I3321-H3321)*1440,0)</f>
        <v>78</v>
      </c>
      <c r="Z3321" s="18" t="n">
        <f aca="false">ROUND((J3321-I3321)*1440,0)</f>
        <v>19</v>
      </c>
      <c r="AA3321" s="18" t="n">
        <f aca="false">ROUND((K3321-J3321)*1440,0)</f>
        <v>28</v>
      </c>
      <c r="AB3321" s="18" t="n">
        <f aca="false">ROUND((L3321-K3321)*1440,0)</f>
        <v>5</v>
      </c>
      <c r="AC3321" s="18" t="n">
        <f aca="false">ROUND((M3321-L3321)*1440,0)</f>
        <v>48</v>
      </c>
      <c r="AD3321" s="18" t="n">
        <f aca="false">IF(N3321="","",ROUND((N3321-M3321)*1440,0))</f>
        <v>150</v>
      </c>
      <c r="AE3321" s="18" t="n">
        <f aca="false">IF(O3321="","",ROUND((O3321-N3321)*1440,0))</f>
        <v>165</v>
      </c>
      <c r="AF3321" s="18" t="n">
        <f aca="false">IF(P3321="","",ROUND((P3321-O3321)*1440,0))</f>
        <v>21</v>
      </c>
      <c r="AG3321" s="18" t="n">
        <f aca="false">IF(Q3321="","",ROUND((Q3321-P3321)*1440,0))</f>
        <v>9</v>
      </c>
      <c r="AH3321" s="18" t="n">
        <f aca="false">IF(Q3321="","",ROUND((Q3321-H3321)*1440,0))</f>
        <v>523</v>
      </c>
      <c r="AI3321" s="19" t="n">
        <f aca="false">ROUND(IF(O3321="",Assumptions!$B$25-K3321,O3321-K3321)*24,1)</f>
        <v>6.1</v>
      </c>
      <c r="AJ3321" s="20" t="n">
        <f aca="false">ROUND(MAX(N(Y3321)/Assumptions!$C$5, N(Z3321)/Assumptions!$C$6, N(AA3321)/Assumptions!$C$7, N(AB3321)/Assumptions!$C$8, N(AC3321)/Assumptions!$C$9, N(AD3321)/Assumptions!$C$10, N(AE3321)/Assumptions!$C$11, N(AF3321)/Assumptions!$C$12, N(AG3321)/Assumptions!$C$13),3)</f>
        <v>5</v>
      </c>
      <c r="AK3321" s="0" t="str">
        <f aca="false">IF(OR(U3321="Pending",U3321="On Hold"),"Open GRN (awaiting)",IF(AJ3321&lt;=1,"Within SLA",IF(ROUND(N(Y3321)/Assumptions!$C$5,3)=AJ3321,"Gate Wait",IF(ROUND(N(Z3321)/Assumptions!$C$6,3)=AJ3321,"Dock Wait",IF(ROUND(N(AA3321)/Assumptions!$C$7,3)=AJ3321,"Unloading",IF(ROUND(N(AB3321)/Assumptions!$C$8,3)=AJ3321,"Unload-to-QC Wait",IF(ROUND(N(AC3321)/Assumptions!$C$9,3)=AJ3321,"QC",IF(ROUND(N(AD3321)/Assumptions!$C$10,3)=AJ3321,"QC-to-GRN Wait",IF(ROUND(N(AE3321)/Assumptions!$C$11,3)=AJ3321,"GRN Processing",IF(ROUND(N(AF3321)/Assumptions!$C$12,3)=AJ3321,"GRN-to-Putaway Wait",IF(ROUND(N(AG3321)/Assumptions!$C$13,3)=AJ3321,"Putaway","Within SLA")))))))))))</f>
        <v>QC-to-GRN Wait</v>
      </c>
    </row>
    <row r="3322" customFormat="false" ht="15" hidden="false" customHeight="false" outlineLevel="0" collapsed="false">
      <c r="A3322" s="0" t="s">
        <v>9350</v>
      </c>
      <c r="B3322" s="0" t="s">
        <v>9351</v>
      </c>
      <c r="C3322" s="0" t="s">
        <v>218</v>
      </c>
      <c r="D3322" s="0" t="s">
        <v>119</v>
      </c>
      <c r="E3322" s="0" t="s">
        <v>1943</v>
      </c>
      <c r="F3322" s="0" t="s">
        <v>137</v>
      </c>
      <c r="G3322" s="0" t="s">
        <v>129</v>
      </c>
      <c r="H3322" s="17" t="n">
        <v>46283.5277777778</v>
      </c>
      <c r="I3322" s="17" t="n">
        <v>46283.5354166667</v>
      </c>
      <c r="J3322" s="17" t="n">
        <v>46283.5388888889</v>
      </c>
      <c r="K3322" s="17" t="n">
        <v>46283.5659722222</v>
      </c>
      <c r="L3322" s="17" t="n">
        <v>46283.5736111111</v>
      </c>
      <c r="M3322" s="17" t="n">
        <v>46283.5986111111</v>
      </c>
      <c r="N3322" s="17" t="n">
        <v>46283.6090277778</v>
      </c>
      <c r="O3322" s="17" t="n">
        <v>46283.7277777778</v>
      </c>
      <c r="P3322" s="17" t="n">
        <v>46283.7381944444</v>
      </c>
      <c r="Q3322" s="17" t="n">
        <v>46283.7555555556</v>
      </c>
      <c r="R3322" s="0" t="n">
        <v>552</v>
      </c>
      <c r="S3322" s="0" t="n">
        <v>0</v>
      </c>
      <c r="T3322" s="0" t="n">
        <v>0</v>
      </c>
      <c r="U3322" s="18" t="s">
        <v>130</v>
      </c>
      <c r="V3322" s="18" t="s">
        <v>131</v>
      </c>
      <c r="W3322" s="0" t="str">
        <f aca="false">IF(AND(X3322&gt;=6,X3322&lt;14),"A",IF(AND(X3322&gt;=14,X3322&lt;22),"B","C"))</f>
        <v>A</v>
      </c>
      <c r="X3322" s="18" t="n">
        <f aca="false">HOUR(H3322)</f>
        <v>12</v>
      </c>
      <c r="Y3322" s="18" t="n">
        <f aca="false">ROUND((I3322-H3322)*1440,0)</f>
        <v>11</v>
      </c>
      <c r="Z3322" s="18" t="n">
        <f aca="false">ROUND((J3322-I3322)*1440,0)</f>
        <v>5</v>
      </c>
      <c r="AA3322" s="18" t="n">
        <f aca="false">ROUND((K3322-J3322)*1440,0)</f>
        <v>39</v>
      </c>
      <c r="AB3322" s="18" t="n">
        <f aca="false">ROUND((L3322-K3322)*1440,0)</f>
        <v>11</v>
      </c>
      <c r="AC3322" s="18" t="n">
        <f aca="false">ROUND((M3322-L3322)*1440,0)</f>
        <v>36</v>
      </c>
      <c r="AD3322" s="18" t="n">
        <f aca="false">IF(N3322="","",ROUND((N3322-M3322)*1440,0))</f>
        <v>15</v>
      </c>
      <c r="AE3322" s="18" t="n">
        <f aca="false">IF(O3322="","",ROUND((O3322-N3322)*1440,0))</f>
        <v>171</v>
      </c>
      <c r="AF3322" s="18" t="n">
        <f aca="false">IF(P3322="","",ROUND((P3322-O3322)*1440,0))</f>
        <v>15</v>
      </c>
      <c r="AG3322" s="18" t="n">
        <f aca="false">IF(Q3322="","",ROUND((Q3322-P3322)*1440,0))</f>
        <v>25</v>
      </c>
      <c r="AH3322" s="18" t="n">
        <f aca="false">IF(Q3322="","",ROUND((Q3322-H3322)*1440,0))</f>
        <v>328</v>
      </c>
      <c r="AI3322" s="19" t="n">
        <f aca="false">ROUND(IF(O3322="",Assumptions!$B$25-K3322,O3322-K3322)*24,1)</f>
        <v>3.9</v>
      </c>
      <c r="AJ3322" s="20" t="n">
        <f aca="false">ROUND(MAX(N(Y3322)/Assumptions!$C$5, N(Z3322)/Assumptions!$C$6, N(AA3322)/Assumptions!$C$7, N(AB3322)/Assumptions!$C$8, N(AC3322)/Assumptions!$C$9, N(AD3322)/Assumptions!$C$10, N(AE3322)/Assumptions!$C$11, N(AF3322)/Assumptions!$C$12, N(AG3322)/Assumptions!$C$13),3)</f>
        <v>3.8</v>
      </c>
      <c r="AK3322" s="0" t="str">
        <f aca="false">IF(OR(U3322="Pending",U3322="On Hold"),"Open GRN (awaiting)",IF(AJ3322&lt;=1,"Within SLA",IF(ROUND(N(Y3322)/Assumptions!$C$5,3)=AJ3322,"Gate Wait",IF(ROUND(N(Z3322)/Assumptions!$C$6,3)=AJ3322,"Dock Wait",IF(ROUND(N(AA3322)/Assumptions!$C$7,3)=AJ3322,"Unloading",IF(ROUND(N(AB3322)/Assumptions!$C$8,3)=AJ3322,"Unload-to-QC Wait",IF(ROUND(N(AC3322)/Assumptions!$C$9,3)=AJ3322,"QC",IF(ROUND(N(AD3322)/Assumptions!$C$10,3)=AJ3322,"QC-to-GRN Wait",IF(ROUND(N(AE3322)/Assumptions!$C$11,3)=AJ3322,"GRN Processing",IF(ROUND(N(AF3322)/Assumptions!$C$12,3)=AJ3322,"GRN-to-Putaway Wait",IF(ROUND(N(AG3322)/Assumptions!$C$13,3)=AJ3322,"Putaway","Within SLA")))))))))))</f>
        <v>GRN Processing</v>
      </c>
    </row>
    <row r="3323" customFormat="false" ht="15" hidden="false" customHeight="false" outlineLevel="0" collapsed="false">
      <c r="A3323" s="0" t="s">
        <v>9352</v>
      </c>
      <c r="B3323" s="0" t="s">
        <v>9353</v>
      </c>
      <c r="C3323" s="0" t="s">
        <v>184</v>
      </c>
      <c r="D3323" s="0" t="s">
        <v>147</v>
      </c>
      <c r="E3323" s="0" t="s">
        <v>9354</v>
      </c>
      <c r="F3323" s="0" t="s">
        <v>177</v>
      </c>
      <c r="G3323" s="0" t="s">
        <v>150</v>
      </c>
      <c r="H3323" s="17" t="n">
        <v>46283.5284722222</v>
      </c>
      <c r="I3323" s="17" t="n">
        <v>46283.5736111111</v>
      </c>
      <c r="J3323" s="17" t="n">
        <v>46283.5895833333</v>
      </c>
      <c r="K3323" s="17" t="n">
        <v>46283.6083333333</v>
      </c>
      <c r="L3323" s="17" t="n">
        <v>46283.6159722222</v>
      </c>
      <c r="M3323" s="17" t="n">
        <v>46283.6486111111</v>
      </c>
      <c r="N3323" s="17" t="n">
        <v>46283.7180555556</v>
      </c>
      <c r="O3323" s="17" t="n">
        <v>46283.7340277778</v>
      </c>
      <c r="P3323" s="17" t="n">
        <v>46283.7444444444</v>
      </c>
      <c r="Q3323" s="17" t="n">
        <v>46283.7729166667</v>
      </c>
      <c r="R3323" s="0" t="n">
        <v>347</v>
      </c>
      <c r="S3323" s="0" t="n">
        <v>0</v>
      </c>
      <c r="T3323" s="0" t="n">
        <v>0</v>
      </c>
      <c r="U3323" s="18" t="s">
        <v>130</v>
      </c>
      <c r="V3323" s="18" t="s">
        <v>144</v>
      </c>
      <c r="W3323" s="0" t="str">
        <f aca="false">IF(AND(X3323&gt;=6,X3323&lt;14),"A",IF(AND(X3323&gt;=14,X3323&lt;22),"B","C"))</f>
        <v>A</v>
      </c>
      <c r="X3323" s="18" t="n">
        <f aca="false">HOUR(H3323)</f>
        <v>12</v>
      </c>
      <c r="Y3323" s="18" t="n">
        <f aca="false">ROUND((I3323-H3323)*1440,0)</f>
        <v>65</v>
      </c>
      <c r="Z3323" s="18" t="n">
        <f aca="false">ROUND((J3323-I3323)*1440,0)</f>
        <v>23</v>
      </c>
      <c r="AA3323" s="18" t="n">
        <f aca="false">ROUND((K3323-J3323)*1440,0)</f>
        <v>27</v>
      </c>
      <c r="AB3323" s="18" t="n">
        <f aca="false">ROUND((L3323-K3323)*1440,0)</f>
        <v>11</v>
      </c>
      <c r="AC3323" s="18" t="n">
        <f aca="false">ROUND((M3323-L3323)*1440,0)</f>
        <v>47</v>
      </c>
      <c r="AD3323" s="18" t="n">
        <f aca="false">IF(N3323="","",ROUND((N3323-M3323)*1440,0))</f>
        <v>100</v>
      </c>
      <c r="AE3323" s="18" t="n">
        <f aca="false">IF(O3323="","",ROUND((O3323-N3323)*1440,0))</f>
        <v>23</v>
      </c>
      <c r="AF3323" s="18" t="n">
        <f aca="false">IF(P3323="","",ROUND((P3323-O3323)*1440,0))</f>
        <v>15</v>
      </c>
      <c r="AG3323" s="18" t="n">
        <f aca="false">IF(Q3323="","",ROUND((Q3323-P3323)*1440,0))</f>
        <v>41</v>
      </c>
      <c r="AH3323" s="18" t="n">
        <f aca="false">IF(Q3323="","",ROUND((Q3323-H3323)*1440,0))</f>
        <v>352</v>
      </c>
      <c r="AI3323" s="19" t="n">
        <f aca="false">ROUND(IF(O3323="",Assumptions!$B$25-K3323,O3323-K3323)*24,1)</f>
        <v>3</v>
      </c>
      <c r="AJ3323" s="20" t="n">
        <f aca="false">ROUND(MAX(N(Y3323)/Assumptions!$C$5, N(Z3323)/Assumptions!$C$6, N(AA3323)/Assumptions!$C$7, N(AB3323)/Assumptions!$C$8, N(AC3323)/Assumptions!$C$9, N(AD3323)/Assumptions!$C$10, N(AE3323)/Assumptions!$C$11, N(AF3323)/Assumptions!$C$12, N(AG3323)/Assumptions!$C$13),3)</f>
        <v>3.333</v>
      </c>
      <c r="AK3323" s="0" t="str">
        <f aca="false">IF(OR(U3323="Pending",U3323="On Hold"),"Open GRN (awaiting)",IF(AJ3323&lt;=1,"Within SLA",IF(ROUND(N(Y3323)/Assumptions!$C$5,3)=AJ3323,"Gate Wait",IF(ROUND(N(Z3323)/Assumptions!$C$6,3)=AJ3323,"Dock Wait",IF(ROUND(N(AA3323)/Assumptions!$C$7,3)=AJ3323,"Unloading",IF(ROUND(N(AB3323)/Assumptions!$C$8,3)=AJ3323,"Unload-to-QC Wait",IF(ROUND(N(AC3323)/Assumptions!$C$9,3)=AJ3323,"QC",IF(ROUND(N(AD3323)/Assumptions!$C$10,3)=AJ3323,"QC-to-GRN Wait",IF(ROUND(N(AE3323)/Assumptions!$C$11,3)=AJ3323,"GRN Processing",IF(ROUND(N(AF3323)/Assumptions!$C$12,3)=AJ3323,"GRN-to-Putaway Wait",IF(ROUND(N(AG3323)/Assumptions!$C$13,3)=AJ3323,"Putaway","Within SLA")))))))))))</f>
        <v>QC-to-GRN Wait</v>
      </c>
    </row>
    <row r="3324" customFormat="false" ht="15" hidden="false" customHeight="false" outlineLevel="0" collapsed="false">
      <c r="A3324" s="0" t="s">
        <v>9355</v>
      </c>
      <c r="B3324" s="0" t="s">
        <v>9356</v>
      </c>
      <c r="C3324" s="0" t="s">
        <v>218</v>
      </c>
      <c r="D3324" s="0" t="s">
        <v>119</v>
      </c>
      <c r="E3324" s="0" t="s">
        <v>9357</v>
      </c>
      <c r="F3324" s="0" t="s">
        <v>137</v>
      </c>
      <c r="G3324" s="0" t="s">
        <v>129</v>
      </c>
      <c r="H3324" s="17" t="n">
        <v>46283.5368055556</v>
      </c>
      <c r="I3324" s="17" t="n">
        <v>46283.5659722222</v>
      </c>
      <c r="J3324" s="17" t="n">
        <v>46283.56875</v>
      </c>
      <c r="K3324" s="17" t="n">
        <v>46283.5972222222</v>
      </c>
      <c r="L3324" s="17" t="n">
        <v>46283.6083333333</v>
      </c>
      <c r="M3324" s="17" t="n">
        <v>46283.6298611111</v>
      </c>
      <c r="N3324" s="17" t="n">
        <v>46283.6611111111</v>
      </c>
      <c r="O3324" s="17" t="n">
        <v>46283.6777777778</v>
      </c>
      <c r="P3324" s="17" t="n">
        <v>46283.6930555556</v>
      </c>
      <c r="Q3324" s="17" t="n">
        <v>46283.7083333333</v>
      </c>
      <c r="R3324" s="0" t="n">
        <v>737</v>
      </c>
      <c r="S3324" s="0" t="n">
        <v>0</v>
      </c>
      <c r="T3324" s="0" t="n">
        <v>0</v>
      </c>
      <c r="U3324" s="18" t="s">
        <v>130</v>
      </c>
      <c r="V3324" s="18" t="s">
        <v>144</v>
      </c>
      <c r="W3324" s="0" t="str">
        <f aca="false">IF(AND(X3324&gt;=6,X3324&lt;14),"A",IF(AND(X3324&gt;=14,X3324&lt;22),"B","C"))</f>
        <v>A</v>
      </c>
      <c r="X3324" s="18" t="n">
        <f aca="false">HOUR(H3324)</f>
        <v>12</v>
      </c>
      <c r="Y3324" s="18" t="n">
        <f aca="false">ROUND((I3324-H3324)*1440,0)</f>
        <v>42</v>
      </c>
      <c r="Z3324" s="18" t="n">
        <f aca="false">ROUND((J3324-I3324)*1440,0)</f>
        <v>4</v>
      </c>
      <c r="AA3324" s="18" t="n">
        <f aca="false">ROUND((K3324-J3324)*1440,0)</f>
        <v>41</v>
      </c>
      <c r="AB3324" s="18" t="n">
        <f aca="false">ROUND((L3324-K3324)*1440,0)</f>
        <v>16</v>
      </c>
      <c r="AC3324" s="18" t="n">
        <f aca="false">ROUND((M3324-L3324)*1440,0)</f>
        <v>31</v>
      </c>
      <c r="AD3324" s="18" t="n">
        <f aca="false">IF(N3324="","",ROUND((N3324-M3324)*1440,0))</f>
        <v>45</v>
      </c>
      <c r="AE3324" s="18" t="n">
        <f aca="false">IF(O3324="","",ROUND((O3324-N3324)*1440,0))</f>
        <v>24</v>
      </c>
      <c r="AF3324" s="18" t="n">
        <f aca="false">IF(P3324="","",ROUND((P3324-O3324)*1440,0))</f>
        <v>22</v>
      </c>
      <c r="AG3324" s="18" t="n">
        <f aca="false">IF(Q3324="","",ROUND((Q3324-P3324)*1440,0))</f>
        <v>22</v>
      </c>
      <c r="AH3324" s="18" t="n">
        <f aca="false">IF(Q3324="","",ROUND((Q3324-H3324)*1440,0))</f>
        <v>247</v>
      </c>
      <c r="AI3324" s="19" t="n">
        <f aca="false">ROUND(IF(O3324="",Assumptions!$B$25-K3324,O3324-K3324)*24,1)</f>
        <v>1.9</v>
      </c>
      <c r="AJ3324" s="20" t="n">
        <f aca="false">ROUND(MAX(N(Y3324)/Assumptions!$C$5, N(Z3324)/Assumptions!$C$6, N(AA3324)/Assumptions!$C$7, N(AB3324)/Assumptions!$C$8, N(AC3324)/Assumptions!$C$9, N(AD3324)/Assumptions!$C$10, N(AE3324)/Assumptions!$C$11, N(AF3324)/Assumptions!$C$12, N(AG3324)/Assumptions!$C$13),3)</f>
        <v>1.5</v>
      </c>
      <c r="AK3324" s="0" t="str">
        <f aca="false">IF(OR(U3324="Pending",U3324="On Hold"),"Open GRN (awaiting)",IF(AJ3324&lt;=1,"Within SLA",IF(ROUND(N(Y3324)/Assumptions!$C$5,3)=AJ3324,"Gate Wait",IF(ROUND(N(Z3324)/Assumptions!$C$6,3)=AJ3324,"Dock Wait",IF(ROUND(N(AA3324)/Assumptions!$C$7,3)=AJ3324,"Unloading",IF(ROUND(N(AB3324)/Assumptions!$C$8,3)=AJ3324,"Unload-to-QC Wait",IF(ROUND(N(AC3324)/Assumptions!$C$9,3)=AJ3324,"QC",IF(ROUND(N(AD3324)/Assumptions!$C$10,3)=AJ3324,"QC-to-GRN Wait",IF(ROUND(N(AE3324)/Assumptions!$C$11,3)=AJ3324,"GRN Processing",IF(ROUND(N(AF3324)/Assumptions!$C$12,3)=AJ3324,"GRN-to-Putaway Wait",IF(ROUND(N(AG3324)/Assumptions!$C$13,3)=AJ3324,"Putaway","Within SLA")))))))))))</f>
        <v>QC-to-GRN Wait</v>
      </c>
    </row>
    <row r="3325" customFormat="false" ht="15" hidden="false" customHeight="false" outlineLevel="0" collapsed="false">
      <c r="A3325" s="0" t="s">
        <v>9358</v>
      </c>
      <c r="B3325" s="0" t="s">
        <v>9359</v>
      </c>
      <c r="C3325" s="0" t="s">
        <v>170</v>
      </c>
      <c r="D3325" s="0" t="s">
        <v>119</v>
      </c>
      <c r="E3325" s="0" t="s">
        <v>9360</v>
      </c>
      <c r="F3325" s="0" t="s">
        <v>172</v>
      </c>
      <c r="G3325" s="0" t="s">
        <v>122</v>
      </c>
      <c r="H3325" s="17" t="n">
        <v>46283.5458333333</v>
      </c>
      <c r="I3325" s="17" t="n">
        <v>46283.5645833333</v>
      </c>
      <c r="J3325" s="17" t="n">
        <v>46283.5791666667</v>
      </c>
      <c r="K3325" s="17" t="n">
        <v>46283.6131944444</v>
      </c>
      <c r="L3325" s="17" t="n">
        <v>46283.6152777778</v>
      </c>
      <c r="M3325" s="17" t="n">
        <v>46283.6354166667</v>
      </c>
      <c r="N3325" s="17" t="n">
        <v>46283.7388888889</v>
      </c>
      <c r="O3325" s="17" t="n">
        <v>46283.7784722222</v>
      </c>
      <c r="P3325" s="17" t="n">
        <v>46283.7868055556</v>
      </c>
      <c r="Q3325" s="17" t="n">
        <v>46283.8118055556</v>
      </c>
      <c r="R3325" s="0" t="n">
        <v>1391</v>
      </c>
      <c r="S3325" s="0" t="n">
        <v>0</v>
      </c>
      <c r="T3325" s="0" t="n">
        <v>0</v>
      </c>
      <c r="U3325" s="18" t="s">
        <v>130</v>
      </c>
      <c r="V3325" s="18" t="s">
        <v>144</v>
      </c>
      <c r="W3325" s="0" t="str">
        <f aca="false">IF(AND(X3325&gt;=6,X3325&lt;14),"A",IF(AND(X3325&gt;=14,X3325&lt;22),"B","C"))</f>
        <v>A</v>
      </c>
      <c r="X3325" s="18" t="n">
        <f aca="false">HOUR(H3325)</f>
        <v>13</v>
      </c>
      <c r="Y3325" s="18" t="n">
        <f aca="false">ROUND((I3325-H3325)*1440,0)</f>
        <v>27</v>
      </c>
      <c r="Z3325" s="18" t="n">
        <f aca="false">ROUND((J3325-I3325)*1440,0)</f>
        <v>21</v>
      </c>
      <c r="AA3325" s="18" t="n">
        <f aca="false">ROUND((K3325-J3325)*1440,0)</f>
        <v>49</v>
      </c>
      <c r="AB3325" s="18" t="n">
        <f aca="false">ROUND((L3325-K3325)*1440,0)</f>
        <v>3</v>
      </c>
      <c r="AC3325" s="18" t="n">
        <f aca="false">ROUND((M3325-L3325)*1440,0)</f>
        <v>29</v>
      </c>
      <c r="AD3325" s="18" t="n">
        <f aca="false">IF(N3325="","",ROUND((N3325-M3325)*1440,0))</f>
        <v>149</v>
      </c>
      <c r="AE3325" s="18" t="n">
        <f aca="false">IF(O3325="","",ROUND((O3325-N3325)*1440,0))</f>
        <v>57</v>
      </c>
      <c r="AF3325" s="18" t="n">
        <f aca="false">IF(P3325="","",ROUND((P3325-O3325)*1440,0))</f>
        <v>12</v>
      </c>
      <c r="AG3325" s="18" t="n">
        <f aca="false">IF(Q3325="","",ROUND((Q3325-P3325)*1440,0))</f>
        <v>36</v>
      </c>
      <c r="AH3325" s="18" t="n">
        <f aca="false">IF(Q3325="","",ROUND((Q3325-H3325)*1440,0))</f>
        <v>383</v>
      </c>
      <c r="AI3325" s="19" t="n">
        <f aca="false">ROUND(IF(O3325="",Assumptions!$B$25-K3325,O3325-K3325)*24,1)</f>
        <v>4</v>
      </c>
      <c r="AJ3325" s="20" t="n">
        <f aca="false">ROUND(MAX(N(Y3325)/Assumptions!$C$5, N(Z3325)/Assumptions!$C$6, N(AA3325)/Assumptions!$C$7, N(AB3325)/Assumptions!$C$8, N(AC3325)/Assumptions!$C$9, N(AD3325)/Assumptions!$C$10, N(AE3325)/Assumptions!$C$11, N(AF3325)/Assumptions!$C$12, N(AG3325)/Assumptions!$C$13),3)</f>
        <v>4.967</v>
      </c>
      <c r="AK3325" s="0" t="str">
        <f aca="false">IF(OR(U3325="Pending",U3325="On Hold"),"Open GRN (awaiting)",IF(AJ3325&lt;=1,"Within SLA",IF(ROUND(N(Y3325)/Assumptions!$C$5,3)=AJ3325,"Gate Wait",IF(ROUND(N(Z3325)/Assumptions!$C$6,3)=AJ3325,"Dock Wait",IF(ROUND(N(AA3325)/Assumptions!$C$7,3)=AJ3325,"Unloading",IF(ROUND(N(AB3325)/Assumptions!$C$8,3)=AJ3325,"Unload-to-QC Wait",IF(ROUND(N(AC3325)/Assumptions!$C$9,3)=AJ3325,"QC",IF(ROUND(N(AD3325)/Assumptions!$C$10,3)=AJ3325,"QC-to-GRN Wait",IF(ROUND(N(AE3325)/Assumptions!$C$11,3)=AJ3325,"GRN Processing",IF(ROUND(N(AF3325)/Assumptions!$C$12,3)=AJ3325,"GRN-to-Putaway Wait",IF(ROUND(N(AG3325)/Assumptions!$C$13,3)=AJ3325,"Putaway","Within SLA")))))))))))</f>
        <v>QC-to-GRN Wait</v>
      </c>
    </row>
    <row r="3326" customFormat="false" ht="15" hidden="false" customHeight="false" outlineLevel="0" collapsed="false">
      <c r="A3326" s="0" t="s">
        <v>9361</v>
      </c>
      <c r="B3326" s="0" t="s">
        <v>9362</v>
      </c>
      <c r="C3326" s="0" t="s">
        <v>175</v>
      </c>
      <c r="D3326" s="0" t="s">
        <v>135</v>
      </c>
      <c r="E3326" s="0" t="s">
        <v>5530</v>
      </c>
      <c r="F3326" s="0" t="s">
        <v>177</v>
      </c>
      <c r="G3326" s="0" t="s">
        <v>178</v>
      </c>
      <c r="H3326" s="17" t="n">
        <v>46283.55</v>
      </c>
      <c r="I3326" s="17" t="n">
        <v>46283.5548611111</v>
      </c>
      <c r="J3326" s="17" t="n">
        <v>46283.5638888889</v>
      </c>
      <c r="K3326" s="17" t="n">
        <v>46283.6097222222</v>
      </c>
      <c r="L3326" s="17" t="n">
        <v>46283.625</v>
      </c>
      <c r="M3326" s="17" t="n">
        <v>46283.6368055556</v>
      </c>
      <c r="N3326" s="17"/>
      <c r="O3326" s="17"/>
      <c r="P3326" s="17"/>
      <c r="Q3326" s="17"/>
      <c r="R3326" s="0" t="n">
        <v>401</v>
      </c>
      <c r="S3326" s="0" t="n">
        <v>0</v>
      </c>
      <c r="T3326" s="0" t="n">
        <v>0</v>
      </c>
      <c r="U3326" s="18" t="s">
        <v>8544</v>
      </c>
      <c r="V3326" s="18" t="s">
        <v>82</v>
      </c>
      <c r="W3326" s="0" t="str">
        <f aca="false">IF(AND(X3326&gt;=6,X3326&lt;14),"A",IF(AND(X3326&gt;=14,X3326&lt;22),"B","C"))</f>
        <v>A</v>
      </c>
      <c r="X3326" s="18" t="n">
        <f aca="false">HOUR(H3326)</f>
        <v>13</v>
      </c>
      <c r="Y3326" s="18" t="n">
        <f aca="false">ROUND((I3326-H3326)*1440,0)</f>
        <v>7</v>
      </c>
      <c r="Z3326" s="18" t="n">
        <f aca="false">ROUND((J3326-I3326)*1440,0)</f>
        <v>13</v>
      </c>
      <c r="AA3326" s="18" t="n">
        <f aca="false">ROUND((K3326-J3326)*1440,0)</f>
        <v>66</v>
      </c>
      <c r="AB3326" s="18" t="n">
        <f aca="false">ROUND((L3326-K3326)*1440,0)</f>
        <v>22</v>
      </c>
      <c r="AC3326" s="18" t="n">
        <f aca="false">ROUND((M3326-L3326)*1440,0)</f>
        <v>17</v>
      </c>
      <c r="AD3326" s="0" t="str">
        <f aca="false">IF(N3326="","",ROUND((N3326-M3326)*1440,0))</f>
        <v/>
      </c>
      <c r="AE3326" s="0" t="str">
        <f aca="false">IF(O3326="","",ROUND((O3326-N3326)*1440,0))</f>
        <v/>
      </c>
      <c r="AF3326" s="0" t="str">
        <f aca="false">IF(P3326="","",ROUND((P3326-O3326)*1440,0))</f>
        <v/>
      </c>
      <c r="AG3326" s="0" t="str">
        <f aca="false">IF(Q3326="","",ROUND((Q3326-P3326)*1440,0))</f>
        <v/>
      </c>
      <c r="AH3326" s="0" t="str">
        <f aca="false">IF(Q3326="","",ROUND((Q3326-H3326)*1440,0))</f>
        <v/>
      </c>
      <c r="AI3326" s="19" t="n">
        <f aca="false">ROUND(IF(O3326="",Assumptions!$B$25-K3326,O3326-K3326)*24,1)</f>
        <v>329.4</v>
      </c>
      <c r="AJ3326" s="20" t="n">
        <f aca="false">ROUND(MAX(N(Y3326)/Assumptions!$C$5, N(Z3326)/Assumptions!$C$6, N(AA3326)/Assumptions!$C$7, N(AB3326)/Assumptions!$C$8, N(AC3326)/Assumptions!$C$9, N(AD3326)/Assumptions!$C$10, N(AE3326)/Assumptions!$C$11, N(AF3326)/Assumptions!$C$12, N(AG3326)/Assumptions!$C$13),3)</f>
        <v>1.467</v>
      </c>
      <c r="AK3326" s="0" t="str">
        <f aca="false">IF(OR(U3326="Pending",U3326="On Hold"),"Open GRN (awaiting)",IF(AJ3326&lt;=1,"Within SLA",IF(ROUND(N(Y3326)/Assumptions!$C$5,3)=AJ3326,"Gate Wait",IF(ROUND(N(Z3326)/Assumptions!$C$6,3)=AJ3326,"Dock Wait",IF(ROUND(N(AA3326)/Assumptions!$C$7,3)=AJ3326,"Unloading",IF(ROUND(N(AB3326)/Assumptions!$C$8,3)=AJ3326,"Unload-to-QC Wait",IF(ROUND(N(AC3326)/Assumptions!$C$9,3)=AJ3326,"QC",IF(ROUND(N(AD3326)/Assumptions!$C$10,3)=AJ3326,"QC-to-GRN Wait",IF(ROUND(N(AE3326)/Assumptions!$C$11,3)=AJ3326,"GRN Processing",IF(ROUND(N(AF3326)/Assumptions!$C$12,3)=AJ3326,"GRN-to-Putaway Wait",IF(ROUND(N(AG3326)/Assumptions!$C$13,3)=AJ3326,"Putaway","Within SLA")))))))))))</f>
        <v>Open GRN (awaiting)</v>
      </c>
    </row>
    <row r="3327" customFormat="false" ht="15" hidden="false" customHeight="false" outlineLevel="0" collapsed="false">
      <c r="A3327" s="0" t="s">
        <v>9363</v>
      </c>
      <c r="B3327" s="0" t="s">
        <v>9364</v>
      </c>
      <c r="C3327" s="0" t="s">
        <v>170</v>
      </c>
      <c r="D3327" s="0" t="s">
        <v>147</v>
      </c>
      <c r="E3327" s="0" t="s">
        <v>9365</v>
      </c>
      <c r="F3327" s="0" t="s">
        <v>172</v>
      </c>
      <c r="G3327" s="0" t="s">
        <v>150</v>
      </c>
      <c r="H3327" s="17" t="n">
        <v>46283.5680555556</v>
      </c>
      <c r="I3327" s="17" t="n">
        <v>46283.6013888889</v>
      </c>
      <c r="J3327" s="17" t="n">
        <v>46283.6034722222</v>
      </c>
      <c r="K3327" s="17" t="n">
        <v>46283.6243055556</v>
      </c>
      <c r="L3327" s="17" t="n">
        <v>46283.6298611111</v>
      </c>
      <c r="M3327" s="17" t="n">
        <v>46283.6590277778</v>
      </c>
      <c r="N3327" s="17" t="n">
        <v>46283.6708333333</v>
      </c>
      <c r="O3327" s="17" t="n">
        <v>46283.6965277778</v>
      </c>
      <c r="P3327" s="17" t="n">
        <v>46283.7048611111</v>
      </c>
      <c r="Q3327" s="17" t="n">
        <v>46283.7173611111</v>
      </c>
      <c r="R3327" s="0" t="n">
        <v>92</v>
      </c>
      <c r="S3327" s="0" t="n">
        <v>0</v>
      </c>
      <c r="T3327" s="0" t="n">
        <v>0</v>
      </c>
      <c r="U3327" s="18" t="s">
        <v>130</v>
      </c>
      <c r="V3327" s="18" t="s">
        <v>139</v>
      </c>
      <c r="W3327" s="0" t="str">
        <f aca="false">IF(AND(X3327&gt;=6,X3327&lt;14),"A",IF(AND(X3327&gt;=14,X3327&lt;22),"B","C"))</f>
        <v>A</v>
      </c>
      <c r="X3327" s="18" t="n">
        <f aca="false">HOUR(H3327)</f>
        <v>13</v>
      </c>
      <c r="Y3327" s="18" t="n">
        <f aca="false">ROUND((I3327-H3327)*1440,0)</f>
        <v>48</v>
      </c>
      <c r="Z3327" s="18" t="n">
        <f aca="false">ROUND((J3327-I3327)*1440,0)</f>
        <v>3</v>
      </c>
      <c r="AA3327" s="18" t="n">
        <f aca="false">ROUND((K3327-J3327)*1440,0)</f>
        <v>30</v>
      </c>
      <c r="AB3327" s="18" t="n">
        <f aca="false">ROUND((L3327-K3327)*1440,0)</f>
        <v>8</v>
      </c>
      <c r="AC3327" s="18" t="n">
        <f aca="false">ROUND((M3327-L3327)*1440,0)</f>
        <v>42</v>
      </c>
      <c r="AD3327" s="18" t="n">
        <f aca="false">IF(N3327="","",ROUND((N3327-M3327)*1440,0))</f>
        <v>17</v>
      </c>
      <c r="AE3327" s="18" t="n">
        <f aca="false">IF(O3327="","",ROUND((O3327-N3327)*1440,0))</f>
        <v>37</v>
      </c>
      <c r="AF3327" s="18" t="n">
        <f aca="false">IF(P3327="","",ROUND((P3327-O3327)*1440,0))</f>
        <v>12</v>
      </c>
      <c r="AG3327" s="18" t="n">
        <f aca="false">IF(Q3327="","",ROUND((Q3327-P3327)*1440,0))</f>
        <v>18</v>
      </c>
      <c r="AH3327" s="18" t="n">
        <f aca="false">IF(Q3327="","",ROUND((Q3327-H3327)*1440,0))</f>
        <v>215</v>
      </c>
      <c r="AI3327" s="19" t="n">
        <f aca="false">ROUND(IF(O3327="",Assumptions!$B$25-K3327,O3327-K3327)*24,1)</f>
        <v>1.7</v>
      </c>
      <c r="AJ3327" s="20" t="n">
        <f aca="false">ROUND(MAX(N(Y3327)/Assumptions!$C$5, N(Z3327)/Assumptions!$C$6, N(AA3327)/Assumptions!$C$7, N(AB3327)/Assumptions!$C$8, N(AC3327)/Assumptions!$C$9, N(AD3327)/Assumptions!$C$10, N(AE3327)/Assumptions!$C$11, N(AF3327)/Assumptions!$C$12, N(AG3327)/Assumptions!$C$13),3)</f>
        <v>1.6</v>
      </c>
      <c r="AK3327" s="0" t="str">
        <f aca="false">IF(OR(U3327="Pending",U3327="On Hold"),"Open GRN (awaiting)",IF(AJ3327&lt;=1,"Within SLA",IF(ROUND(N(Y3327)/Assumptions!$C$5,3)=AJ3327,"Gate Wait",IF(ROUND(N(Z3327)/Assumptions!$C$6,3)=AJ3327,"Dock Wait",IF(ROUND(N(AA3327)/Assumptions!$C$7,3)=AJ3327,"Unloading",IF(ROUND(N(AB3327)/Assumptions!$C$8,3)=AJ3327,"Unload-to-QC Wait",IF(ROUND(N(AC3327)/Assumptions!$C$9,3)=AJ3327,"QC",IF(ROUND(N(AD3327)/Assumptions!$C$10,3)=AJ3327,"QC-to-GRN Wait",IF(ROUND(N(AE3327)/Assumptions!$C$11,3)=AJ3327,"GRN Processing",IF(ROUND(N(AF3327)/Assumptions!$C$12,3)=AJ3327,"GRN-to-Putaway Wait",IF(ROUND(N(AG3327)/Assumptions!$C$13,3)=AJ3327,"Putaway","Within SLA")))))))))))</f>
        <v>Gate Wait</v>
      </c>
    </row>
    <row r="3328" customFormat="false" ht="15" hidden="false" customHeight="false" outlineLevel="0" collapsed="false">
      <c r="A3328" s="0" t="s">
        <v>9366</v>
      </c>
      <c r="B3328" s="0" t="s">
        <v>9367</v>
      </c>
      <c r="C3328" s="0" t="s">
        <v>159</v>
      </c>
      <c r="D3328" s="0" t="s">
        <v>135</v>
      </c>
      <c r="E3328" s="0" t="s">
        <v>9368</v>
      </c>
      <c r="F3328" s="0" t="s">
        <v>128</v>
      </c>
      <c r="G3328" s="0" t="s">
        <v>138</v>
      </c>
      <c r="H3328" s="17" t="n">
        <v>46283.5736111111</v>
      </c>
      <c r="I3328" s="17" t="n">
        <v>46283.5826388889</v>
      </c>
      <c r="J3328" s="17" t="n">
        <v>46283.5895833333</v>
      </c>
      <c r="K3328" s="17" t="n">
        <v>46283.6090277778</v>
      </c>
      <c r="L3328" s="17" t="n">
        <v>46283.6263888889</v>
      </c>
      <c r="M3328" s="17" t="n">
        <v>46283.6638888889</v>
      </c>
      <c r="N3328" s="17" t="n">
        <v>46283.6958333333</v>
      </c>
      <c r="O3328" s="17" t="n">
        <v>46283.7479166667</v>
      </c>
      <c r="P3328" s="17" t="n">
        <v>46283.7527777778</v>
      </c>
      <c r="Q3328" s="17" t="n">
        <v>46283.7729166667</v>
      </c>
      <c r="R3328" s="0" t="n">
        <v>166</v>
      </c>
      <c r="S3328" s="0" t="n">
        <v>0</v>
      </c>
      <c r="T3328" s="0" t="n">
        <v>0</v>
      </c>
      <c r="U3328" s="18" t="s">
        <v>130</v>
      </c>
      <c r="V3328" s="18" t="s">
        <v>144</v>
      </c>
      <c r="W3328" s="0" t="str">
        <f aca="false">IF(AND(X3328&gt;=6,X3328&lt;14),"A",IF(AND(X3328&gt;=14,X3328&lt;22),"B","C"))</f>
        <v>A</v>
      </c>
      <c r="X3328" s="18" t="n">
        <f aca="false">HOUR(H3328)</f>
        <v>13</v>
      </c>
      <c r="Y3328" s="18" t="n">
        <f aca="false">ROUND((I3328-H3328)*1440,0)</f>
        <v>13</v>
      </c>
      <c r="Z3328" s="18" t="n">
        <f aca="false">ROUND((J3328-I3328)*1440,0)</f>
        <v>10</v>
      </c>
      <c r="AA3328" s="18" t="n">
        <f aca="false">ROUND((K3328-J3328)*1440,0)</f>
        <v>28</v>
      </c>
      <c r="AB3328" s="18" t="n">
        <f aca="false">ROUND((L3328-K3328)*1440,0)</f>
        <v>25</v>
      </c>
      <c r="AC3328" s="18" t="n">
        <f aca="false">ROUND((M3328-L3328)*1440,0)</f>
        <v>54</v>
      </c>
      <c r="AD3328" s="18" t="n">
        <f aca="false">IF(N3328="","",ROUND((N3328-M3328)*1440,0))</f>
        <v>46</v>
      </c>
      <c r="AE3328" s="18" t="n">
        <f aca="false">IF(O3328="","",ROUND((O3328-N3328)*1440,0))</f>
        <v>75</v>
      </c>
      <c r="AF3328" s="18" t="n">
        <f aca="false">IF(P3328="","",ROUND((P3328-O3328)*1440,0))</f>
        <v>7</v>
      </c>
      <c r="AG3328" s="18" t="n">
        <f aca="false">IF(Q3328="","",ROUND((Q3328-P3328)*1440,0))</f>
        <v>29</v>
      </c>
      <c r="AH3328" s="18" t="n">
        <f aca="false">IF(Q3328="","",ROUND((Q3328-H3328)*1440,0))</f>
        <v>287</v>
      </c>
      <c r="AI3328" s="19" t="n">
        <f aca="false">ROUND(IF(O3328="",Assumptions!$B$25-K3328,O3328-K3328)*24,1)</f>
        <v>3.3</v>
      </c>
      <c r="AJ3328" s="20" t="n">
        <f aca="false">ROUND(MAX(N(Y3328)/Assumptions!$C$5, N(Z3328)/Assumptions!$C$6, N(AA3328)/Assumptions!$C$7, N(AB3328)/Assumptions!$C$8, N(AC3328)/Assumptions!$C$9, N(AD3328)/Assumptions!$C$10, N(AE3328)/Assumptions!$C$11, N(AF3328)/Assumptions!$C$12, N(AG3328)/Assumptions!$C$13),3)</f>
        <v>1.667</v>
      </c>
      <c r="AK3328" s="0" t="str">
        <f aca="false">IF(OR(U3328="Pending",U3328="On Hold"),"Open GRN (awaiting)",IF(AJ3328&lt;=1,"Within SLA",IF(ROUND(N(Y3328)/Assumptions!$C$5,3)=AJ3328,"Gate Wait",IF(ROUND(N(Z3328)/Assumptions!$C$6,3)=AJ3328,"Dock Wait",IF(ROUND(N(AA3328)/Assumptions!$C$7,3)=AJ3328,"Unloading",IF(ROUND(N(AB3328)/Assumptions!$C$8,3)=AJ3328,"Unload-to-QC Wait",IF(ROUND(N(AC3328)/Assumptions!$C$9,3)=AJ3328,"QC",IF(ROUND(N(AD3328)/Assumptions!$C$10,3)=AJ3328,"QC-to-GRN Wait",IF(ROUND(N(AE3328)/Assumptions!$C$11,3)=AJ3328,"GRN Processing",IF(ROUND(N(AF3328)/Assumptions!$C$12,3)=AJ3328,"GRN-to-Putaway Wait",IF(ROUND(N(AG3328)/Assumptions!$C$13,3)=AJ3328,"Putaway","Within SLA")))))))))))</f>
        <v>Unload-to-QC Wait</v>
      </c>
    </row>
    <row r="3329" customFormat="false" ht="15" hidden="false" customHeight="false" outlineLevel="0" collapsed="false">
      <c r="A3329" s="0" t="s">
        <v>9369</v>
      </c>
      <c r="B3329" s="0" t="s">
        <v>9370</v>
      </c>
      <c r="C3329" s="0" t="s">
        <v>142</v>
      </c>
      <c r="D3329" s="0" t="s">
        <v>135</v>
      </c>
      <c r="E3329" s="0" t="s">
        <v>9371</v>
      </c>
      <c r="F3329" s="0" t="s">
        <v>137</v>
      </c>
      <c r="G3329" s="0" t="s">
        <v>138</v>
      </c>
      <c r="H3329" s="17" t="n">
        <v>46283.5951388889</v>
      </c>
      <c r="I3329" s="17" t="n">
        <v>46283.5979166667</v>
      </c>
      <c r="J3329" s="17" t="n">
        <v>46283.6034722222</v>
      </c>
      <c r="K3329" s="17" t="n">
        <v>46283.61875</v>
      </c>
      <c r="L3329" s="17" t="n">
        <v>46283.6243055556</v>
      </c>
      <c r="M3329" s="17" t="n">
        <v>46283.65625</v>
      </c>
      <c r="N3329" s="17" t="n">
        <v>46283.6708333333</v>
      </c>
      <c r="O3329" s="17" t="n">
        <v>46283.6902777778</v>
      </c>
      <c r="P3329" s="17" t="n">
        <v>46283.7027777778</v>
      </c>
      <c r="Q3329" s="17" t="n">
        <v>46283.7270833333</v>
      </c>
      <c r="R3329" s="0" t="n">
        <v>285</v>
      </c>
      <c r="S3329" s="0" t="n">
        <v>0</v>
      </c>
      <c r="T3329" s="0" t="n">
        <v>0</v>
      </c>
      <c r="U3329" s="18" t="s">
        <v>130</v>
      </c>
      <c r="V3329" s="18" t="s">
        <v>82</v>
      </c>
      <c r="W3329" s="0" t="str">
        <f aca="false">IF(AND(X3329&gt;=6,X3329&lt;14),"A",IF(AND(X3329&gt;=14,X3329&lt;22),"B","C"))</f>
        <v>B</v>
      </c>
      <c r="X3329" s="18" t="n">
        <f aca="false">HOUR(H3329)</f>
        <v>14</v>
      </c>
      <c r="Y3329" s="18" t="n">
        <f aca="false">ROUND((I3329-H3329)*1440,0)</f>
        <v>4</v>
      </c>
      <c r="Z3329" s="18" t="n">
        <f aca="false">ROUND((J3329-I3329)*1440,0)</f>
        <v>8</v>
      </c>
      <c r="AA3329" s="18" t="n">
        <f aca="false">ROUND((K3329-J3329)*1440,0)</f>
        <v>22</v>
      </c>
      <c r="AB3329" s="18" t="n">
        <f aca="false">ROUND((L3329-K3329)*1440,0)</f>
        <v>8</v>
      </c>
      <c r="AC3329" s="18" t="n">
        <f aca="false">ROUND((M3329-L3329)*1440,0)</f>
        <v>46</v>
      </c>
      <c r="AD3329" s="18" t="n">
        <f aca="false">IF(N3329="","",ROUND((N3329-M3329)*1440,0))</f>
        <v>21</v>
      </c>
      <c r="AE3329" s="18" t="n">
        <f aca="false">IF(O3329="","",ROUND((O3329-N3329)*1440,0))</f>
        <v>28</v>
      </c>
      <c r="AF3329" s="18" t="n">
        <f aca="false">IF(P3329="","",ROUND((P3329-O3329)*1440,0))</f>
        <v>18</v>
      </c>
      <c r="AG3329" s="18" t="n">
        <f aca="false">IF(Q3329="","",ROUND((Q3329-P3329)*1440,0))</f>
        <v>35</v>
      </c>
      <c r="AH3329" s="18" t="n">
        <f aca="false">IF(Q3329="","",ROUND((Q3329-H3329)*1440,0))</f>
        <v>190</v>
      </c>
      <c r="AI3329" s="19" t="n">
        <f aca="false">ROUND(IF(O3329="",Assumptions!$B$25-K3329,O3329-K3329)*24,1)</f>
        <v>1.7</v>
      </c>
      <c r="AJ3329" s="20" t="n">
        <f aca="false">ROUND(MAX(N(Y3329)/Assumptions!$C$5, N(Z3329)/Assumptions!$C$6, N(AA3329)/Assumptions!$C$7, N(AB3329)/Assumptions!$C$8, N(AC3329)/Assumptions!$C$9, N(AD3329)/Assumptions!$C$10, N(AE3329)/Assumptions!$C$11, N(AF3329)/Assumptions!$C$12, N(AG3329)/Assumptions!$C$13),3)</f>
        <v>1.022</v>
      </c>
      <c r="AK3329" s="0" t="str">
        <f aca="false">IF(OR(U3329="Pending",U3329="On Hold"),"Open GRN (awaiting)",IF(AJ3329&lt;=1,"Within SLA",IF(ROUND(N(Y3329)/Assumptions!$C$5,3)=AJ3329,"Gate Wait",IF(ROUND(N(Z3329)/Assumptions!$C$6,3)=AJ3329,"Dock Wait",IF(ROUND(N(AA3329)/Assumptions!$C$7,3)=AJ3329,"Unloading",IF(ROUND(N(AB3329)/Assumptions!$C$8,3)=AJ3329,"Unload-to-QC Wait",IF(ROUND(N(AC3329)/Assumptions!$C$9,3)=AJ3329,"QC",IF(ROUND(N(AD3329)/Assumptions!$C$10,3)=AJ3329,"QC-to-GRN Wait",IF(ROUND(N(AE3329)/Assumptions!$C$11,3)=AJ3329,"GRN Processing",IF(ROUND(N(AF3329)/Assumptions!$C$12,3)=AJ3329,"GRN-to-Putaway Wait",IF(ROUND(N(AG3329)/Assumptions!$C$13,3)=AJ3329,"Putaway","Within SLA")))))))))))</f>
        <v>QC</v>
      </c>
    </row>
    <row r="3330" customFormat="false" ht="15" hidden="false" customHeight="false" outlineLevel="0" collapsed="false">
      <c r="A3330" s="0" t="s">
        <v>9372</v>
      </c>
      <c r="B3330" s="0" t="s">
        <v>9373</v>
      </c>
      <c r="C3330" s="0" t="s">
        <v>142</v>
      </c>
      <c r="D3330" s="0" t="s">
        <v>119</v>
      </c>
      <c r="E3330" s="0" t="s">
        <v>9374</v>
      </c>
      <c r="F3330" s="0" t="s">
        <v>137</v>
      </c>
      <c r="G3330" s="0" t="s">
        <v>122</v>
      </c>
      <c r="H3330" s="17" t="n">
        <v>46283.6104166667</v>
      </c>
      <c r="I3330" s="17" t="n">
        <v>46283.6354166667</v>
      </c>
      <c r="J3330" s="17" t="n">
        <v>46283.6381944444</v>
      </c>
      <c r="K3330" s="17" t="n">
        <v>46283.6666666667</v>
      </c>
      <c r="L3330" s="17" t="n">
        <v>46283.6763888889</v>
      </c>
      <c r="M3330" s="17" t="n">
        <v>46283.6951388889</v>
      </c>
      <c r="N3330" s="17" t="n">
        <v>46283.7354166667</v>
      </c>
      <c r="O3330" s="17" t="n">
        <v>46283.7576388889</v>
      </c>
      <c r="P3330" s="17" t="n">
        <v>46283.7652777778</v>
      </c>
      <c r="Q3330" s="17" t="n">
        <v>46283.7854166667</v>
      </c>
      <c r="R3330" s="0" t="n">
        <v>257</v>
      </c>
      <c r="S3330" s="0" t="n">
        <v>0</v>
      </c>
      <c r="T3330" s="0" t="n">
        <v>0</v>
      </c>
      <c r="U3330" s="18" t="s">
        <v>130</v>
      </c>
      <c r="V3330" s="18" t="s">
        <v>131</v>
      </c>
      <c r="W3330" s="0" t="str">
        <f aca="false">IF(AND(X3330&gt;=6,X3330&lt;14),"A",IF(AND(X3330&gt;=14,X3330&lt;22),"B","C"))</f>
        <v>B</v>
      </c>
      <c r="X3330" s="18" t="n">
        <f aca="false">HOUR(H3330)</f>
        <v>14</v>
      </c>
      <c r="Y3330" s="18" t="n">
        <f aca="false">ROUND((I3330-H3330)*1440,0)</f>
        <v>36</v>
      </c>
      <c r="Z3330" s="18" t="n">
        <f aca="false">ROUND((J3330-I3330)*1440,0)</f>
        <v>4</v>
      </c>
      <c r="AA3330" s="18" t="n">
        <f aca="false">ROUND((K3330-J3330)*1440,0)</f>
        <v>41</v>
      </c>
      <c r="AB3330" s="18" t="n">
        <f aca="false">ROUND((L3330-K3330)*1440,0)</f>
        <v>14</v>
      </c>
      <c r="AC3330" s="18" t="n">
        <f aca="false">ROUND((M3330-L3330)*1440,0)</f>
        <v>27</v>
      </c>
      <c r="AD3330" s="18" t="n">
        <f aca="false">IF(N3330="","",ROUND((N3330-M3330)*1440,0))</f>
        <v>58</v>
      </c>
      <c r="AE3330" s="18" t="n">
        <f aca="false">IF(O3330="","",ROUND((O3330-N3330)*1440,0))</f>
        <v>32</v>
      </c>
      <c r="AF3330" s="18" t="n">
        <f aca="false">IF(P3330="","",ROUND((P3330-O3330)*1440,0))</f>
        <v>11</v>
      </c>
      <c r="AG3330" s="18" t="n">
        <f aca="false">IF(Q3330="","",ROUND((Q3330-P3330)*1440,0))</f>
        <v>29</v>
      </c>
      <c r="AH3330" s="18" t="n">
        <f aca="false">IF(Q3330="","",ROUND((Q3330-H3330)*1440,0))</f>
        <v>252</v>
      </c>
      <c r="AI3330" s="19" t="n">
        <f aca="false">ROUND(IF(O3330="",Assumptions!$B$25-K3330,O3330-K3330)*24,1)</f>
        <v>2.2</v>
      </c>
      <c r="AJ3330" s="20" t="n">
        <f aca="false">ROUND(MAX(N(Y3330)/Assumptions!$C$5, N(Z3330)/Assumptions!$C$6, N(AA3330)/Assumptions!$C$7, N(AB3330)/Assumptions!$C$8, N(AC3330)/Assumptions!$C$9, N(AD3330)/Assumptions!$C$10, N(AE3330)/Assumptions!$C$11, N(AF3330)/Assumptions!$C$12, N(AG3330)/Assumptions!$C$13),3)</f>
        <v>1.933</v>
      </c>
      <c r="AK3330" s="0" t="str">
        <f aca="false">IF(OR(U3330="Pending",U3330="On Hold"),"Open GRN (awaiting)",IF(AJ3330&lt;=1,"Within SLA",IF(ROUND(N(Y3330)/Assumptions!$C$5,3)=AJ3330,"Gate Wait",IF(ROUND(N(Z3330)/Assumptions!$C$6,3)=AJ3330,"Dock Wait",IF(ROUND(N(AA3330)/Assumptions!$C$7,3)=AJ3330,"Unloading",IF(ROUND(N(AB3330)/Assumptions!$C$8,3)=AJ3330,"Unload-to-QC Wait",IF(ROUND(N(AC3330)/Assumptions!$C$9,3)=AJ3330,"QC",IF(ROUND(N(AD3330)/Assumptions!$C$10,3)=AJ3330,"QC-to-GRN Wait",IF(ROUND(N(AE3330)/Assumptions!$C$11,3)=AJ3330,"GRN Processing",IF(ROUND(N(AF3330)/Assumptions!$C$12,3)=AJ3330,"GRN-to-Putaway Wait",IF(ROUND(N(AG3330)/Assumptions!$C$13,3)=AJ3330,"Putaway","Within SLA")))))))))))</f>
        <v>QC-to-GRN Wait</v>
      </c>
    </row>
    <row r="3331" customFormat="false" ht="15" hidden="false" customHeight="false" outlineLevel="0" collapsed="false">
      <c r="A3331" s="0" t="s">
        <v>9375</v>
      </c>
      <c r="B3331" s="0" t="s">
        <v>9376</v>
      </c>
      <c r="C3331" s="0" t="s">
        <v>175</v>
      </c>
      <c r="D3331" s="0" t="s">
        <v>119</v>
      </c>
      <c r="E3331" s="0" t="s">
        <v>9377</v>
      </c>
      <c r="F3331" s="0" t="s">
        <v>177</v>
      </c>
      <c r="G3331" s="0" t="s">
        <v>129</v>
      </c>
      <c r="H3331" s="17" t="n">
        <v>46283.6277777778</v>
      </c>
      <c r="I3331" s="17" t="n">
        <v>46283.6381944444</v>
      </c>
      <c r="J3331" s="17" t="n">
        <v>46283.6465277778</v>
      </c>
      <c r="K3331" s="17" t="n">
        <v>46283.6833333333</v>
      </c>
      <c r="L3331" s="17" t="n">
        <v>46283.6930555556</v>
      </c>
      <c r="M3331" s="17" t="n">
        <v>46283.7208333333</v>
      </c>
      <c r="N3331" s="17" t="n">
        <v>46283.7395833333</v>
      </c>
      <c r="O3331" s="17" t="n">
        <v>46283.76875</v>
      </c>
      <c r="P3331" s="17" t="n">
        <v>46283.7743055556</v>
      </c>
      <c r="Q3331" s="17" t="n">
        <v>46283.7868055556</v>
      </c>
      <c r="R3331" s="0" t="n">
        <v>304</v>
      </c>
      <c r="S3331" s="0" t="n">
        <v>0</v>
      </c>
      <c r="T3331" s="0" t="n">
        <v>0</v>
      </c>
      <c r="U3331" s="18" t="s">
        <v>130</v>
      </c>
      <c r="V3331" s="18" t="s">
        <v>333</v>
      </c>
      <c r="W3331" s="0" t="str">
        <f aca="false">IF(AND(X3331&gt;=6,X3331&lt;14),"A",IF(AND(X3331&gt;=14,X3331&lt;22),"B","C"))</f>
        <v>B</v>
      </c>
      <c r="X3331" s="18" t="n">
        <f aca="false">HOUR(H3331)</f>
        <v>15</v>
      </c>
      <c r="Y3331" s="18" t="n">
        <f aca="false">ROUND((I3331-H3331)*1440,0)</f>
        <v>15</v>
      </c>
      <c r="Z3331" s="18" t="n">
        <f aca="false">ROUND((J3331-I3331)*1440,0)</f>
        <v>12</v>
      </c>
      <c r="AA3331" s="18" t="n">
        <f aca="false">ROUND((K3331-J3331)*1440,0)</f>
        <v>53</v>
      </c>
      <c r="AB3331" s="18" t="n">
        <f aca="false">ROUND((L3331-K3331)*1440,0)</f>
        <v>14</v>
      </c>
      <c r="AC3331" s="18" t="n">
        <f aca="false">ROUND((M3331-L3331)*1440,0)</f>
        <v>40</v>
      </c>
      <c r="AD3331" s="18" t="n">
        <f aca="false">IF(N3331="","",ROUND((N3331-M3331)*1440,0))</f>
        <v>27</v>
      </c>
      <c r="AE3331" s="18" t="n">
        <f aca="false">IF(O3331="","",ROUND((O3331-N3331)*1440,0))</f>
        <v>42</v>
      </c>
      <c r="AF3331" s="18" t="n">
        <f aca="false">IF(P3331="","",ROUND((P3331-O3331)*1440,0))</f>
        <v>8</v>
      </c>
      <c r="AG3331" s="18" t="n">
        <f aca="false">IF(Q3331="","",ROUND((Q3331-P3331)*1440,0))</f>
        <v>18</v>
      </c>
      <c r="AH3331" s="18" t="n">
        <f aca="false">IF(Q3331="","",ROUND((Q3331-H3331)*1440,0))</f>
        <v>229</v>
      </c>
      <c r="AI3331" s="19" t="n">
        <f aca="false">ROUND(IF(O3331="",Assumptions!$B$25-K3331,O3331-K3331)*24,1)</f>
        <v>2.1</v>
      </c>
      <c r="AJ3331" s="20" t="n">
        <f aca="false">ROUND(MAX(N(Y3331)/Assumptions!$C$5, N(Z3331)/Assumptions!$C$6, N(AA3331)/Assumptions!$C$7, N(AB3331)/Assumptions!$C$8, N(AC3331)/Assumptions!$C$9, N(AD3331)/Assumptions!$C$10, N(AE3331)/Assumptions!$C$11, N(AF3331)/Assumptions!$C$12, N(AG3331)/Assumptions!$C$13),3)</f>
        <v>0.933</v>
      </c>
      <c r="AK3331" s="0" t="str">
        <f aca="false">IF(OR(U3331="Pending",U3331="On Hold"),"Open GRN (awaiting)",IF(AJ3331&lt;=1,"Within SLA",IF(ROUND(N(Y3331)/Assumptions!$C$5,3)=AJ3331,"Gate Wait",IF(ROUND(N(Z3331)/Assumptions!$C$6,3)=AJ3331,"Dock Wait",IF(ROUND(N(AA3331)/Assumptions!$C$7,3)=AJ3331,"Unloading",IF(ROUND(N(AB3331)/Assumptions!$C$8,3)=AJ3331,"Unload-to-QC Wait",IF(ROUND(N(AC3331)/Assumptions!$C$9,3)=AJ3331,"QC",IF(ROUND(N(AD3331)/Assumptions!$C$10,3)=AJ3331,"QC-to-GRN Wait",IF(ROUND(N(AE3331)/Assumptions!$C$11,3)=AJ3331,"GRN Processing",IF(ROUND(N(AF3331)/Assumptions!$C$12,3)=AJ3331,"GRN-to-Putaway Wait",IF(ROUND(N(AG3331)/Assumptions!$C$13,3)=AJ3331,"Putaway","Within SLA")))))))))))</f>
        <v>Within SLA</v>
      </c>
    </row>
    <row r="3332" customFormat="false" ht="15" hidden="false" customHeight="false" outlineLevel="0" collapsed="false">
      <c r="A3332" s="0" t="s">
        <v>9378</v>
      </c>
      <c r="B3332" s="0" t="s">
        <v>9379</v>
      </c>
      <c r="C3332" s="0" t="s">
        <v>184</v>
      </c>
      <c r="D3332" s="0" t="s">
        <v>135</v>
      </c>
      <c r="E3332" s="0" t="s">
        <v>2334</v>
      </c>
      <c r="F3332" s="0" t="s">
        <v>177</v>
      </c>
      <c r="G3332" s="0" t="s">
        <v>178</v>
      </c>
      <c r="H3332" s="17" t="n">
        <v>46283.6493055556</v>
      </c>
      <c r="I3332" s="17" t="n">
        <v>46283.6611111111</v>
      </c>
      <c r="J3332" s="17" t="n">
        <v>46283.6652777778</v>
      </c>
      <c r="K3332" s="17" t="n">
        <v>46283.6923611111</v>
      </c>
      <c r="L3332" s="17" t="n">
        <v>46283.6972222222</v>
      </c>
      <c r="M3332" s="17" t="n">
        <v>46283.7236111111</v>
      </c>
      <c r="N3332" s="17" t="n">
        <v>46283.7513888889</v>
      </c>
      <c r="O3332" s="17" t="n">
        <v>46283.9381944445</v>
      </c>
      <c r="P3332" s="17" t="n">
        <v>46283.9618055556</v>
      </c>
      <c r="Q3332" s="17" t="n">
        <v>46284.0013888889</v>
      </c>
      <c r="R3332" s="0" t="n">
        <v>1137</v>
      </c>
      <c r="S3332" s="0" t="n">
        <v>0</v>
      </c>
      <c r="T3332" s="0" t="n">
        <v>0</v>
      </c>
      <c r="U3332" s="18" t="s">
        <v>130</v>
      </c>
      <c r="V3332" s="18" t="s">
        <v>156</v>
      </c>
      <c r="W3332" s="0" t="str">
        <f aca="false">IF(AND(X3332&gt;=6,X3332&lt;14),"A",IF(AND(X3332&gt;=14,X3332&lt;22),"B","C"))</f>
        <v>B</v>
      </c>
      <c r="X3332" s="18" t="n">
        <f aca="false">HOUR(H3332)</f>
        <v>15</v>
      </c>
      <c r="Y3332" s="18" t="n">
        <f aca="false">ROUND((I3332-H3332)*1440,0)</f>
        <v>17</v>
      </c>
      <c r="Z3332" s="18" t="n">
        <f aca="false">ROUND((J3332-I3332)*1440,0)</f>
        <v>6</v>
      </c>
      <c r="AA3332" s="18" t="n">
        <f aca="false">ROUND((K3332-J3332)*1440,0)</f>
        <v>39</v>
      </c>
      <c r="AB3332" s="18" t="n">
        <f aca="false">ROUND((L3332-K3332)*1440,0)</f>
        <v>7</v>
      </c>
      <c r="AC3332" s="18" t="n">
        <f aca="false">ROUND((M3332-L3332)*1440,0)</f>
        <v>38</v>
      </c>
      <c r="AD3332" s="18" t="n">
        <f aca="false">IF(N3332="","",ROUND((N3332-M3332)*1440,0))</f>
        <v>40</v>
      </c>
      <c r="AE3332" s="18" t="n">
        <f aca="false">IF(O3332="","",ROUND((O3332-N3332)*1440,0))</f>
        <v>269</v>
      </c>
      <c r="AF3332" s="18" t="n">
        <f aca="false">IF(P3332="","",ROUND((P3332-O3332)*1440,0))</f>
        <v>34</v>
      </c>
      <c r="AG3332" s="18" t="n">
        <f aca="false">IF(Q3332="","",ROUND((Q3332-P3332)*1440,0))</f>
        <v>57</v>
      </c>
      <c r="AH3332" s="18" t="n">
        <f aca="false">IF(Q3332="","",ROUND((Q3332-H3332)*1440,0))</f>
        <v>507</v>
      </c>
      <c r="AI3332" s="19" t="n">
        <f aca="false">ROUND(IF(O3332="",Assumptions!$B$25-K3332,O3332-K3332)*24,1)</f>
        <v>5.9</v>
      </c>
      <c r="AJ3332" s="20" t="n">
        <f aca="false">ROUND(MAX(N(Y3332)/Assumptions!$C$5, N(Z3332)/Assumptions!$C$6, N(AA3332)/Assumptions!$C$7, N(AB3332)/Assumptions!$C$8, N(AC3332)/Assumptions!$C$9, N(AD3332)/Assumptions!$C$10, N(AE3332)/Assumptions!$C$11, N(AF3332)/Assumptions!$C$12, N(AG3332)/Assumptions!$C$13),3)</f>
        <v>5.978</v>
      </c>
      <c r="AK3332" s="0" t="str">
        <f aca="false">IF(OR(U3332="Pending",U3332="On Hold"),"Open GRN (awaiting)",IF(AJ3332&lt;=1,"Within SLA",IF(ROUND(N(Y3332)/Assumptions!$C$5,3)=AJ3332,"Gate Wait",IF(ROUND(N(Z3332)/Assumptions!$C$6,3)=AJ3332,"Dock Wait",IF(ROUND(N(AA3332)/Assumptions!$C$7,3)=AJ3332,"Unloading",IF(ROUND(N(AB3332)/Assumptions!$C$8,3)=AJ3332,"Unload-to-QC Wait",IF(ROUND(N(AC3332)/Assumptions!$C$9,3)=AJ3332,"QC",IF(ROUND(N(AD3332)/Assumptions!$C$10,3)=AJ3332,"QC-to-GRN Wait",IF(ROUND(N(AE3332)/Assumptions!$C$11,3)=AJ3332,"GRN Processing",IF(ROUND(N(AF3332)/Assumptions!$C$12,3)=AJ3332,"GRN-to-Putaway Wait",IF(ROUND(N(AG3332)/Assumptions!$C$13,3)=AJ3332,"Putaway","Within SLA")))))))))))</f>
        <v>GRN Processing</v>
      </c>
    </row>
    <row r="3333" customFormat="false" ht="15" hidden="false" customHeight="false" outlineLevel="0" collapsed="false">
      <c r="A3333" s="0" t="s">
        <v>9380</v>
      </c>
      <c r="B3333" s="0" t="s">
        <v>9381</v>
      </c>
      <c r="C3333" s="0" t="s">
        <v>142</v>
      </c>
      <c r="D3333" s="0" t="s">
        <v>147</v>
      </c>
      <c r="E3333" s="0" t="s">
        <v>9382</v>
      </c>
      <c r="F3333" s="0" t="s">
        <v>137</v>
      </c>
      <c r="G3333" s="0" t="s">
        <v>150</v>
      </c>
      <c r="H3333" s="17" t="n">
        <v>46283.6569444445</v>
      </c>
      <c r="I3333" s="17" t="n">
        <v>46283.6805555556</v>
      </c>
      <c r="J3333" s="17" t="n">
        <v>46283.6881944445</v>
      </c>
      <c r="K3333" s="17" t="n">
        <v>46283.7020833333</v>
      </c>
      <c r="L3333" s="17" t="n">
        <v>46283.7090277778</v>
      </c>
      <c r="M3333" s="17" t="n">
        <v>46283.7208333333</v>
      </c>
      <c r="N3333" s="17"/>
      <c r="O3333" s="17"/>
      <c r="P3333" s="17"/>
      <c r="Q3333" s="17"/>
      <c r="R3333" s="0" t="n">
        <v>133</v>
      </c>
      <c r="S3333" s="0" t="n">
        <v>0</v>
      </c>
      <c r="T3333" s="0" t="n">
        <v>0</v>
      </c>
      <c r="U3333" s="18" t="s">
        <v>8544</v>
      </c>
      <c r="V3333" s="18" t="s">
        <v>82</v>
      </c>
      <c r="W3333" s="0" t="str">
        <f aca="false">IF(AND(X3333&gt;=6,X3333&lt;14),"A",IF(AND(X3333&gt;=14,X3333&lt;22),"B","C"))</f>
        <v>B</v>
      </c>
      <c r="X3333" s="18" t="n">
        <f aca="false">HOUR(H3333)</f>
        <v>15</v>
      </c>
      <c r="Y3333" s="18" t="n">
        <f aca="false">ROUND((I3333-H3333)*1440,0)</f>
        <v>34</v>
      </c>
      <c r="Z3333" s="18" t="n">
        <f aca="false">ROUND((J3333-I3333)*1440,0)</f>
        <v>11</v>
      </c>
      <c r="AA3333" s="18" t="n">
        <f aca="false">ROUND((K3333-J3333)*1440,0)</f>
        <v>20</v>
      </c>
      <c r="AB3333" s="18" t="n">
        <f aca="false">ROUND((L3333-K3333)*1440,0)</f>
        <v>10</v>
      </c>
      <c r="AC3333" s="18" t="n">
        <f aca="false">ROUND((M3333-L3333)*1440,0)</f>
        <v>17</v>
      </c>
      <c r="AD3333" s="0" t="str">
        <f aca="false">IF(N3333="","",ROUND((N3333-M3333)*1440,0))</f>
        <v/>
      </c>
      <c r="AE3333" s="0" t="str">
        <f aca="false">IF(O3333="","",ROUND((O3333-N3333)*1440,0))</f>
        <v/>
      </c>
      <c r="AF3333" s="0" t="str">
        <f aca="false">IF(P3333="","",ROUND((P3333-O3333)*1440,0))</f>
        <v/>
      </c>
      <c r="AG3333" s="0" t="str">
        <f aca="false">IF(Q3333="","",ROUND((Q3333-P3333)*1440,0))</f>
        <v/>
      </c>
      <c r="AH3333" s="0" t="str">
        <f aca="false">IF(Q3333="","",ROUND((Q3333-H3333)*1440,0))</f>
        <v/>
      </c>
      <c r="AI3333" s="19" t="n">
        <f aca="false">ROUND(IF(O3333="",Assumptions!$B$25-K3333,O3333-K3333)*24,1)</f>
        <v>327.2</v>
      </c>
      <c r="AJ3333" s="20" t="n">
        <f aca="false">ROUND(MAX(N(Y3333)/Assumptions!$C$5, N(Z3333)/Assumptions!$C$6, N(AA3333)/Assumptions!$C$7, N(AB3333)/Assumptions!$C$8, N(AC3333)/Assumptions!$C$9, N(AD3333)/Assumptions!$C$10, N(AE3333)/Assumptions!$C$11, N(AF3333)/Assumptions!$C$12, N(AG3333)/Assumptions!$C$13),3)</f>
        <v>1.133</v>
      </c>
      <c r="AK3333" s="0" t="str">
        <f aca="false">IF(OR(U3333="Pending",U3333="On Hold"),"Open GRN (awaiting)",IF(AJ3333&lt;=1,"Within SLA",IF(ROUND(N(Y3333)/Assumptions!$C$5,3)=AJ3333,"Gate Wait",IF(ROUND(N(Z3333)/Assumptions!$C$6,3)=AJ3333,"Dock Wait",IF(ROUND(N(AA3333)/Assumptions!$C$7,3)=AJ3333,"Unloading",IF(ROUND(N(AB3333)/Assumptions!$C$8,3)=AJ3333,"Unload-to-QC Wait",IF(ROUND(N(AC3333)/Assumptions!$C$9,3)=AJ3333,"QC",IF(ROUND(N(AD3333)/Assumptions!$C$10,3)=AJ3333,"QC-to-GRN Wait",IF(ROUND(N(AE3333)/Assumptions!$C$11,3)=AJ3333,"GRN Processing",IF(ROUND(N(AF3333)/Assumptions!$C$12,3)=AJ3333,"GRN-to-Putaway Wait",IF(ROUND(N(AG3333)/Assumptions!$C$13,3)=AJ3333,"Putaway","Within SLA")))))))))))</f>
        <v>Open GRN (awaiting)</v>
      </c>
    </row>
    <row r="3334" customFormat="false" ht="15" hidden="false" customHeight="false" outlineLevel="0" collapsed="false">
      <c r="A3334" s="0" t="s">
        <v>9383</v>
      </c>
      <c r="B3334" s="0" t="s">
        <v>9384</v>
      </c>
      <c r="C3334" s="0" t="s">
        <v>218</v>
      </c>
      <c r="D3334" s="0" t="s">
        <v>135</v>
      </c>
      <c r="E3334" s="0" t="s">
        <v>9385</v>
      </c>
      <c r="F3334" s="0" t="s">
        <v>137</v>
      </c>
      <c r="G3334" s="0" t="s">
        <v>178</v>
      </c>
      <c r="H3334" s="17" t="n">
        <v>46283.6708333333</v>
      </c>
      <c r="I3334" s="17" t="n">
        <v>46283.6805555556</v>
      </c>
      <c r="J3334" s="17" t="n">
        <v>46283.6833333333</v>
      </c>
      <c r="K3334" s="17" t="n">
        <v>46283.7166666667</v>
      </c>
      <c r="L3334" s="17" t="n">
        <v>46283.7243055556</v>
      </c>
      <c r="M3334" s="17" t="n">
        <v>46283.7527777778</v>
      </c>
      <c r="N3334" s="17" t="n">
        <v>46283.7604166667</v>
      </c>
      <c r="O3334" s="17" t="n">
        <v>46283.7868055556</v>
      </c>
      <c r="P3334" s="17" t="n">
        <v>46283.8243055556</v>
      </c>
      <c r="Q3334" s="17" t="n">
        <v>46283.8486111111</v>
      </c>
      <c r="R3334" s="0" t="n">
        <v>570</v>
      </c>
      <c r="S3334" s="0" t="n">
        <v>0</v>
      </c>
      <c r="T3334" s="0" t="n">
        <v>0</v>
      </c>
      <c r="U3334" s="18" t="s">
        <v>130</v>
      </c>
      <c r="V3334" s="18" t="s">
        <v>139</v>
      </c>
      <c r="W3334" s="0" t="str">
        <f aca="false">IF(AND(X3334&gt;=6,X3334&lt;14),"A",IF(AND(X3334&gt;=14,X3334&lt;22),"B","C"))</f>
        <v>B</v>
      </c>
      <c r="X3334" s="18" t="n">
        <f aca="false">HOUR(H3334)</f>
        <v>16</v>
      </c>
      <c r="Y3334" s="18" t="n">
        <f aca="false">ROUND((I3334-H3334)*1440,0)</f>
        <v>14</v>
      </c>
      <c r="Z3334" s="18" t="n">
        <f aca="false">ROUND((J3334-I3334)*1440,0)</f>
        <v>4</v>
      </c>
      <c r="AA3334" s="18" t="n">
        <f aca="false">ROUND((K3334-J3334)*1440,0)</f>
        <v>48</v>
      </c>
      <c r="AB3334" s="18" t="n">
        <f aca="false">ROUND((L3334-K3334)*1440,0)</f>
        <v>11</v>
      </c>
      <c r="AC3334" s="18" t="n">
        <f aca="false">ROUND((M3334-L3334)*1440,0)</f>
        <v>41</v>
      </c>
      <c r="AD3334" s="18" t="n">
        <f aca="false">IF(N3334="","",ROUND((N3334-M3334)*1440,0))</f>
        <v>11</v>
      </c>
      <c r="AE3334" s="18" t="n">
        <f aca="false">IF(O3334="","",ROUND((O3334-N3334)*1440,0))</f>
        <v>38</v>
      </c>
      <c r="AF3334" s="18" t="n">
        <f aca="false">IF(P3334="","",ROUND((P3334-O3334)*1440,0))</f>
        <v>54</v>
      </c>
      <c r="AG3334" s="18" t="n">
        <f aca="false">IF(Q3334="","",ROUND((Q3334-P3334)*1440,0))</f>
        <v>35</v>
      </c>
      <c r="AH3334" s="18" t="n">
        <f aca="false">IF(Q3334="","",ROUND((Q3334-H3334)*1440,0))</f>
        <v>256</v>
      </c>
      <c r="AI3334" s="19" t="n">
        <f aca="false">ROUND(IF(O3334="",Assumptions!$B$25-K3334,O3334-K3334)*24,1)</f>
        <v>1.7</v>
      </c>
      <c r="AJ3334" s="20" t="n">
        <f aca="false">ROUND(MAX(N(Y3334)/Assumptions!$C$5, N(Z3334)/Assumptions!$C$6, N(AA3334)/Assumptions!$C$7, N(AB3334)/Assumptions!$C$8, N(AC3334)/Assumptions!$C$9, N(AD3334)/Assumptions!$C$10, N(AE3334)/Assumptions!$C$11, N(AF3334)/Assumptions!$C$12, N(AG3334)/Assumptions!$C$13),3)</f>
        <v>2.7</v>
      </c>
      <c r="AK3334" s="0" t="str">
        <f aca="false">IF(OR(U3334="Pending",U3334="On Hold"),"Open GRN (awaiting)",IF(AJ3334&lt;=1,"Within SLA",IF(ROUND(N(Y3334)/Assumptions!$C$5,3)=AJ3334,"Gate Wait",IF(ROUND(N(Z3334)/Assumptions!$C$6,3)=AJ3334,"Dock Wait",IF(ROUND(N(AA3334)/Assumptions!$C$7,3)=AJ3334,"Unloading",IF(ROUND(N(AB3334)/Assumptions!$C$8,3)=AJ3334,"Unload-to-QC Wait",IF(ROUND(N(AC3334)/Assumptions!$C$9,3)=AJ3334,"QC",IF(ROUND(N(AD3334)/Assumptions!$C$10,3)=AJ3334,"QC-to-GRN Wait",IF(ROUND(N(AE3334)/Assumptions!$C$11,3)=AJ3334,"GRN Processing",IF(ROUND(N(AF3334)/Assumptions!$C$12,3)=AJ3334,"GRN-to-Putaway Wait",IF(ROUND(N(AG3334)/Assumptions!$C$13,3)=AJ3334,"Putaway","Within SLA")))))))))))</f>
        <v>GRN-to-Putaway Wait</v>
      </c>
    </row>
    <row r="3335" customFormat="false" ht="15" hidden="false" customHeight="false" outlineLevel="0" collapsed="false">
      <c r="A3335" s="0" t="s">
        <v>9386</v>
      </c>
      <c r="B3335" s="0" t="s">
        <v>9387</v>
      </c>
      <c r="C3335" s="0" t="s">
        <v>170</v>
      </c>
      <c r="D3335" s="0" t="s">
        <v>147</v>
      </c>
      <c r="E3335" s="0" t="s">
        <v>2283</v>
      </c>
      <c r="F3335" s="0" t="s">
        <v>172</v>
      </c>
      <c r="G3335" s="0" t="s">
        <v>167</v>
      </c>
      <c r="H3335" s="17" t="n">
        <v>46283.6923611111</v>
      </c>
      <c r="I3335" s="17" t="n">
        <v>46283.7263888889</v>
      </c>
      <c r="J3335" s="17" t="n">
        <v>46283.7284722222</v>
      </c>
      <c r="K3335" s="17" t="n">
        <v>46283.7395833333</v>
      </c>
      <c r="L3335" s="17" t="n">
        <v>46283.7451388889</v>
      </c>
      <c r="M3335" s="17" t="n">
        <v>46283.7888888889</v>
      </c>
      <c r="N3335" s="17" t="n">
        <v>46283.8048611111</v>
      </c>
      <c r="O3335" s="17" t="n">
        <v>46283.85625</v>
      </c>
      <c r="P3335" s="17" t="n">
        <v>46283.8638888889</v>
      </c>
      <c r="Q3335" s="17" t="n">
        <v>46283.8729166667</v>
      </c>
      <c r="R3335" s="0" t="n">
        <v>60</v>
      </c>
      <c r="S3335" s="0" t="n">
        <v>0</v>
      </c>
      <c r="T3335" s="0" t="n">
        <v>0</v>
      </c>
      <c r="U3335" s="18" t="s">
        <v>130</v>
      </c>
      <c r="V3335" s="18" t="s">
        <v>131</v>
      </c>
      <c r="W3335" s="0" t="str">
        <f aca="false">IF(AND(X3335&gt;=6,X3335&lt;14),"A",IF(AND(X3335&gt;=14,X3335&lt;22),"B","C"))</f>
        <v>B</v>
      </c>
      <c r="X3335" s="18" t="n">
        <f aca="false">HOUR(H3335)</f>
        <v>16</v>
      </c>
      <c r="Y3335" s="18" t="n">
        <f aca="false">ROUND((I3335-H3335)*1440,0)</f>
        <v>49</v>
      </c>
      <c r="Z3335" s="18" t="n">
        <f aca="false">ROUND((J3335-I3335)*1440,0)</f>
        <v>3</v>
      </c>
      <c r="AA3335" s="18" t="n">
        <f aca="false">ROUND((K3335-J3335)*1440,0)</f>
        <v>16</v>
      </c>
      <c r="AB3335" s="18" t="n">
        <f aca="false">ROUND((L3335-K3335)*1440,0)</f>
        <v>8</v>
      </c>
      <c r="AC3335" s="18" t="n">
        <f aca="false">ROUND((M3335-L3335)*1440,0)</f>
        <v>63</v>
      </c>
      <c r="AD3335" s="18" t="n">
        <f aca="false">IF(N3335="","",ROUND((N3335-M3335)*1440,0))</f>
        <v>23</v>
      </c>
      <c r="AE3335" s="18" t="n">
        <f aca="false">IF(O3335="","",ROUND((O3335-N3335)*1440,0))</f>
        <v>74</v>
      </c>
      <c r="AF3335" s="18" t="n">
        <f aca="false">IF(P3335="","",ROUND((P3335-O3335)*1440,0))</f>
        <v>11</v>
      </c>
      <c r="AG3335" s="18" t="n">
        <f aca="false">IF(Q3335="","",ROUND((Q3335-P3335)*1440,0))</f>
        <v>13</v>
      </c>
      <c r="AH3335" s="18" t="n">
        <f aca="false">IF(Q3335="","",ROUND((Q3335-H3335)*1440,0))</f>
        <v>260</v>
      </c>
      <c r="AI3335" s="19" t="n">
        <f aca="false">ROUND(IF(O3335="",Assumptions!$B$25-K3335,O3335-K3335)*24,1)</f>
        <v>2.8</v>
      </c>
      <c r="AJ3335" s="20" t="n">
        <f aca="false">ROUND(MAX(N(Y3335)/Assumptions!$C$5, N(Z3335)/Assumptions!$C$6, N(AA3335)/Assumptions!$C$7, N(AB3335)/Assumptions!$C$8, N(AC3335)/Assumptions!$C$9, N(AD3335)/Assumptions!$C$10, N(AE3335)/Assumptions!$C$11, N(AF3335)/Assumptions!$C$12, N(AG3335)/Assumptions!$C$13),3)</f>
        <v>1.644</v>
      </c>
      <c r="AK3335" s="0" t="str">
        <f aca="false">IF(OR(U3335="Pending",U3335="On Hold"),"Open GRN (awaiting)",IF(AJ3335&lt;=1,"Within SLA",IF(ROUND(N(Y3335)/Assumptions!$C$5,3)=AJ3335,"Gate Wait",IF(ROUND(N(Z3335)/Assumptions!$C$6,3)=AJ3335,"Dock Wait",IF(ROUND(N(AA3335)/Assumptions!$C$7,3)=AJ3335,"Unloading",IF(ROUND(N(AB3335)/Assumptions!$C$8,3)=AJ3335,"Unload-to-QC Wait",IF(ROUND(N(AC3335)/Assumptions!$C$9,3)=AJ3335,"QC",IF(ROUND(N(AD3335)/Assumptions!$C$10,3)=AJ3335,"QC-to-GRN Wait",IF(ROUND(N(AE3335)/Assumptions!$C$11,3)=AJ3335,"GRN Processing",IF(ROUND(N(AF3335)/Assumptions!$C$12,3)=AJ3335,"GRN-to-Putaway Wait",IF(ROUND(N(AG3335)/Assumptions!$C$13,3)=AJ3335,"Putaway","Within SLA")))))))))))</f>
        <v>GRN Processing</v>
      </c>
    </row>
    <row r="3336" customFormat="false" ht="15" hidden="false" customHeight="false" outlineLevel="0" collapsed="false">
      <c r="A3336" s="0" t="s">
        <v>9388</v>
      </c>
      <c r="B3336" s="0" t="s">
        <v>9389</v>
      </c>
      <c r="C3336" s="0" t="s">
        <v>175</v>
      </c>
      <c r="D3336" s="0" t="s">
        <v>147</v>
      </c>
      <c r="E3336" s="0" t="s">
        <v>9087</v>
      </c>
      <c r="F3336" s="0" t="s">
        <v>177</v>
      </c>
      <c r="G3336" s="0" t="s">
        <v>167</v>
      </c>
      <c r="H3336" s="17" t="n">
        <v>46283.6951388889</v>
      </c>
      <c r="I3336" s="17" t="n">
        <v>46283.7111111111</v>
      </c>
      <c r="J3336" s="17" t="n">
        <v>46283.7159722222</v>
      </c>
      <c r="K3336" s="17" t="n">
        <v>46283.7305555556</v>
      </c>
      <c r="L3336" s="17" t="n">
        <v>46283.7354166667</v>
      </c>
      <c r="M3336" s="17" t="n">
        <v>46283.7541666667</v>
      </c>
      <c r="N3336" s="17" t="n">
        <v>46283.7902777778</v>
      </c>
      <c r="O3336" s="17" t="n">
        <v>46283.8645833333</v>
      </c>
      <c r="P3336" s="17" t="n">
        <v>46283.8701388889</v>
      </c>
      <c r="Q3336" s="17" t="n">
        <v>46283.8840277778</v>
      </c>
      <c r="R3336" s="0" t="n">
        <v>165</v>
      </c>
      <c r="S3336" s="0" t="n">
        <v>0</v>
      </c>
      <c r="T3336" s="0" t="n">
        <v>0</v>
      </c>
      <c r="U3336" s="18" t="s">
        <v>130</v>
      </c>
      <c r="V3336" s="18" t="s">
        <v>131</v>
      </c>
      <c r="W3336" s="0" t="str">
        <f aca="false">IF(AND(X3336&gt;=6,X3336&lt;14),"A",IF(AND(X3336&gt;=14,X3336&lt;22),"B","C"))</f>
        <v>B</v>
      </c>
      <c r="X3336" s="18" t="n">
        <f aca="false">HOUR(H3336)</f>
        <v>16</v>
      </c>
      <c r="Y3336" s="18" t="n">
        <f aca="false">ROUND((I3336-H3336)*1440,0)</f>
        <v>23</v>
      </c>
      <c r="Z3336" s="18" t="n">
        <f aca="false">ROUND((J3336-I3336)*1440,0)</f>
        <v>7</v>
      </c>
      <c r="AA3336" s="18" t="n">
        <f aca="false">ROUND((K3336-J3336)*1440,0)</f>
        <v>21</v>
      </c>
      <c r="AB3336" s="18" t="n">
        <f aca="false">ROUND((L3336-K3336)*1440,0)</f>
        <v>7</v>
      </c>
      <c r="AC3336" s="18" t="n">
        <f aca="false">ROUND((M3336-L3336)*1440,0)</f>
        <v>27</v>
      </c>
      <c r="AD3336" s="18" t="n">
        <f aca="false">IF(N3336="","",ROUND((N3336-M3336)*1440,0))</f>
        <v>52</v>
      </c>
      <c r="AE3336" s="18" t="n">
        <f aca="false">IF(O3336="","",ROUND((O3336-N3336)*1440,0))</f>
        <v>107</v>
      </c>
      <c r="AF3336" s="18" t="n">
        <f aca="false">IF(P3336="","",ROUND((P3336-O3336)*1440,0))</f>
        <v>8</v>
      </c>
      <c r="AG3336" s="18" t="n">
        <f aca="false">IF(Q3336="","",ROUND((Q3336-P3336)*1440,0))</f>
        <v>20</v>
      </c>
      <c r="AH3336" s="18" t="n">
        <f aca="false">IF(Q3336="","",ROUND((Q3336-H3336)*1440,0))</f>
        <v>272</v>
      </c>
      <c r="AI3336" s="19" t="n">
        <f aca="false">ROUND(IF(O3336="",Assumptions!$B$25-K3336,O3336-K3336)*24,1)</f>
        <v>3.2</v>
      </c>
      <c r="AJ3336" s="20" t="n">
        <f aca="false">ROUND(MAX(N(Y3336)/Assumptions!$C$5, N(Z3336)/Assumptions!$C$6, N(AA3336)/Assumptions!$C$7, N(AB3336)/Assumptions!$C$8, N(AC3336)/Assumptions!$C$9, N(AD3336)/Assumptions!$C$10, N(AE3336)/Assumptions!$C$11, N(AF3336)/Assumptions!$C$12, N(AG3336)/Assumptions!$C$13),3)</f>
        <v>2.378</v>
      </c>
      <c r="AK3336" s="0" t="str">
        <f aca="false">IF(OR(U3336="Pending",U3336="On Hold"),"Open GRN (awaiting)",IF(AJ3336&lt;=1,"Within SLA",IF(ROUND(N(Y3336)/Assumptions!$C$5,3)=AJ3336,"Gate Wait",IF(ROUND(N(Z3336)/Assumptions!$C$6,3)=AJ3336,"Dock Wait",IF(ROUND(N(AA3336)/Assumptions!$C$7,3)=AJ3336,"Unloading",IF(ROUND(N(AB3336)/Assumptions!$C$8,3)=AJ3336,"Unload-to-QC Wait",IF(ROUND(N(AC3336)/Assumptions!$C$9,3)=AJ3336,"QC",IF(ROUND(N(AD3336)/Assumptions!$C$10,3)=AJ3336,"QC-to-GRN Wait",IF(ROUND(N(AE3336)/Assumptions!$C$11,3)=AJ3336,"GRN Processing",IF(ROUND(N(AF3336)/Assumptions!$C$12,3)=AJ3336,"GRN-to-Putaway Wait",IF(ROUND(N(AG3336)/Assumptions!$C$13,3)=AJ3336,"Putaway","Within SLA")))))))))))</f>
        <v>GRN Processing</v>
      </c>
    </row>
    <row r="3337" customFormat="false" ht="15" hidden="false" customHeight="false" outlineLevel="0" collapsed="false">
      <c r="A3337" s="0" t="s">
        <v>9390</v>
      </c>
      <c r="B3337" s="0" t="s">
        <v>9391</v>
      </c>
      <c r="C3337" s="0" t="s">
        <v>286</v>
      </c>
      <c r="D3337" s="0" t="s">
        <v>135</v>
      </c>
      <c r="E3337" s="0" t="s">
        <v>9392</v>
      </c>
      <c r="F3337" s="0" t="s">
        <v>121</v>
      </c>
      <c r="G3337" s="0" t="s">
        <v>138</v>
      </c>
      <c r="H3337" s="17" t="n">
        <v>46283.7</v>
      </c>
      <c r="I3337" s="17" t="n">
        <v>46283.7423611111</v>
      </c>
      <c r="J3337" s="17" t="n">
        <v>46283.7618055556</v>
      </c>
      <c r="K3337" s="17" t="n">
        <v>46283.7881944445</v>
      </c>
      <c r="L3337" s="17" t="n">
        <v>46283.8020833333</v>
      </c>
      <c r="M3337" s="17" t="n">
        <v>46283.8263888889</v>
      </c>
      <c r="N3337" s="17" t="n">
        <v>46283.875</v>
      </c>
      <c r="O3337" s="17" t="n">
        <v>46283.9222222222</v>
      </c>
      <c r="P3337" s="17" t="n">
        <v>46283.93125</v>
      </c>
      <c r="Q3337" s="17" t="n">
        <v>46283.9340277778</v>
      </c>
      <c r="R3337" s="0" t="n">
        <v>651</v>
      </c>
      <c r="S3337" s="0" t="n">
        <v>0</v>
      </c>
      <c r="T3337" s="0" t="n">
        <v>0</v>
      </c>
      <c r="U3337" s="18" t="s">
        <v>130</v>
      </c>
      <c r="V3337" s="18" t="s">
        <v>144</v>
      </c>
      <c r="W3337" s="0" t="str">
        <f aca="false">IF(AND(X3337&gt;=6,X3337&lt;14),"A",IF(AND(X3337&gt;=14,X3337&lt;22),"B","C"))</f>
        <v>B</v>
      </c>
      <c r="X3337" s="18" t="n">
        <f aca="false">HOUR(H3337)</f>
        <v>16</v>
      </c>
      <c r="Y3337" s="18" t="n">
        <f aca="false">ROUND((I3337-H3337)*1440,0)</f>
        <v>61</v>
      </c>
      <c r="Z3337" s="18" t="n">
        <f aca="false">ROUND((J3337-I3337)*1440,0)</f>
        <v>28</v>
      </c>
      <c r="AA3337" s="18" t="n">
        <f aca="false">ROUND((K3337-J3337)*1440,0)</f>
        <v>38</v>
      </c>
      <c r="AB3337" s="18" t="n">
        <f aca="false">ROUND((L3337-K3337)*1440,0)</f>
        <v>20</v>
      </c>
      <c r="AC3337" s="18" t="n">
        <f aca="false">ROUND((M3337-L3337)*1440,0)</f>
        <v>35</v>
      </c>
      <c r="AD3337" s="18" t="n">
        <f aca="false">IF(N3337="","",ROUND((N3337-M3337)*1440,0))</f>
        <v>70</v>
      </c>
      <c r="AE3337" s="18" t="n">
        <f aca="false">IF(O3337="","",ROUND((O3337-N3337)*1440,0))</f>
        <v>68</v>
      </c>
      <c r="AF3337" s="18" t="n">
        <f aca="false">IF(P3337="","",ROUND((P3337-O3337)*1440,0))</f>
        <v>13</v>
      </c>
      <c r="AG3337" s="18" t="n">
        <f aca="false">IF(Q3337="","",ROUND((Q3337-P3337)*1440,0))</f>
        <v>4</v>
      </c>
      <c r="AH3337" s="18" t="n">
        <f aca="false">IF(Q3337="","",ROUND((Q3337-H3337)*1440,0))</f>
        <v>337</v>
      </c>
      <c r="AI3337" s="19" t="n">
        <f aca="false">ROUND(IF(O3337="",Assumptions!$B$25-K3337,O3337-K3337)*24,1)</f>
        <v>3.2</v>
      </c>
      <c r="AJ3337" s="20" t="n">
        <f aca="false">ROUND(MAX(N(Y3337)/Assumptions!$C$5, N(Z3337)/Assumptions!$C$6, N(AA3337)/Assumptions!$C$7, N(AB3337)/Assumptions!$C$8, N(AC3337)/Assumptions!$C$9, N(AD3337)/Assumptions!$C$10, N(AE3337)/Assumptions!$C$11, N(AF3337)/Assumptions!$C$12, N(AG3337)/Assumptions!$C$13),3)</f>
        <v>2.333</v>
      </c>
      <c r="AK3337" s="0" t="str">
        <f aca="false">IF(OR(U3337="Pending",U3337="On Hold"),"Open GRN (awaiting)",IF(AJ3337&lt;=1,"Within SLA",IF(ROUND(N(Y3337)/Assumptions!$C$5,3)=AJ3337,"Gate Wait",IF(ROUND(N(Z3337)/Assumptions!$C$6,3)=AJ3337,"Dock Wait",IF(ROUND(N(AA3337)/Assumptions!$C$7,3)=AJ3337,"Unloading",IF(ROUND(N(AB3337)/Assumptions!$C$8,3)=AJ3337,"Unload-to-QC Wait",IF(ROUND(N(AC3337)/Assumptions!$C$9,3)=AJ3337,"QC",IF(ROUND(N(AD3337)/Assumptions!$C$10,3)=AJ3337,"QC-to-GRN Wait",IF(ROUND(N(AE3337)/Assumptions!$C$11,3)=AJ3337,"GRN Processing",IF(ROUND(N(AF3337)/Assumptions!$C$12,3)=AJ3337,"GRN-to-Putaway Wait",IF(ROUND(N(AG3337)/Assumptions!$C$13,3)=AJ3337,"Putaway","Within SLA")))))))))))</f>
        <v>QC-to-GRN Wait</v>
      </c>
    </row>
    <row r="3338" customFormat="false" ht="15" hidden="false" customHeight="false" outlineLevel="0" collapsed="false">
      <c r="A3338" s="0" t="s">
        <v>9393</v>
      </c>
      <c r="B3338" s="0" t="s">
        <v>9394</v>
      </c>
      <c r="C3338" s="0" t="s">
        <v>118</v>
      </c>
      <c r="D3338" s="0" t="s">
        <v>147</v>
      </c>
      <c r="E3338" s="0" t="s">
        <v>9395</v>
      </c>
      <c r="F3338" s="0" t="s">
        <v>121</v>
      </c>
      <c r="G3338" s="0" t="s">
        <v>150</v>
      </c>
      <c r="H3338" s="17" t="n">
        <v>46283.7180555556</v>
      </c>
      <c r="I3338" s="17" t="n">
        <v>46283.7743055556</v>
      </c>
      <c r="J3338" s="17" t="n">
        <v>46283.7770833333</v>
      </c>
      <c r="K3338" s="17" t="n">
        <v>46283.7979166667</v>
      </c>
      <c r="L3338" s="17" t="n">
        <v>46283.8076388889</v>
      </c>
      <c r="M3338" s="17" t="n">
        <v>46283.8291666667</v>
      </c>
      <c r="N3338" s="17" t="n">
        <v>46283.8625</v>
      </c>
      <c r="O3338" s="17" t="n">
        <v>46283.8909722222</v>
      </c>
      <c r="P3338" s="17" t="n">
        <v>46283.9027777778</v>
      </c>
      <c r="Q3338" s="17" t="n">
        <v>46283.9159722222</v>
      </c>
      <c r="R3338" s="0" t="n">
        <v>154</v>
      </c>
      <c r="S3338" s="0" t="n">
        <v>0</v>
      </c>
      <c r="T3338" s="0" t="n">
        <v>3</v>
      </c>
      <c r="U3338" s="18" t="s">
        <v>123</v>
      </c>
      <c r="V3338" s="18" t="s">
        <v>139</v>
      </c>
      <c r="W3338" s="0" t="str">
        <f aca="false">IF(AND(X3338&gt;=6,X3338&lt;14),"A",IF(AND(X3338&gt;=14,X3338&lt;22),"B","C"))</f>
        <v>B</v>
      </c>
      <c r="X3338" s="18" t="n">
        <f aca="false">HOUR(H3338)</f>
        <v>17</v>
      </c>
      <c r="Y3338" s="18" t="n">
        <f aca="false">ROUND((I3338-H3338)*1440,0)</f>
        <v>81</v>
      </c>
      <c r="Z3338" s="18" t="n">
        <f aca="false">ROUND((J3338-I3338)*1440,0)</f>
        <v>4</v>
      </c>
      <c r="AA3338" s="18" t="n">
        <f aca="false">ROUND((K3338-J3338)*1440,0)</f>
        <v>30</v>
      </c>
      <c r="AB3338" s="18" t="n">
        <f aca="false">ROUND((L3338-K3338)*1440,0)</f>
        <v>14</v>
      </c>
      <c r="AC3338" s="18" t="n">
        <f aca="false">ROUND((M3338-L3338)*1440,0)</f>
        <v>31</v>
      </c>
      <c r="AD3338" s="18" t="n">
        <f aca="false">IF(N3338="","",ROUND((N3338-M3338)*1440,0))</f>
        <v>48</v>
      </c>
      <c r="AE3338" s="18" t="n">
        <f aca="false">IF(O3338="","",ROUND((O3338-N3338)*1440,0))</f>
        <v>41</v>
      </c>
      <c r="AF3338" s="18" t="n">
        <f aca="false">IF(P3338="","",ROUND((P3338-O3338)*1440,0))</f>
        <v>17</v>
      </c>
      <c r="AG3338" s="18" t="n">
        <f aca="false">IF(Q3338="","",ROUND((Q3338-P3338)*1440,0))</f>
        <v>19</v>
      </c>
      <c r="AH3338" s="18" t="n">
        <f aca="false">IF(Q3338="","",ROUND((Q3338-H3338)*1440,0))</f>
        <v>285</v>
      </c>
      <c r="AI3338" s="19" t="n">
        <f aca="false">ROUND(IF(O3338="",Assumptions!$B$25-K3338,O3338-K3338)*24,1)</f>
        <v>2.2</v>
      </c>
      <c r="AJ3338" s="20" t="n">
        <f aca="false">ROUND(MAX(N(Y3338)/Assumptions!$C$5, N(Z3338)/Assumptions!$C$6, N(AA3338)/Assumptions!$C$7, N(AB3338)/Assumptions!$C$8, N(AC3338)/Assumptions!$C$9, N(AD3338)/Assumptions!$C$10, N(AE3338)/Assumptions!$C$11, N(AF3338)/Assumptions!$C$12, N(AG3338)/Assumptions!$C$13),3)</f>
        <v>2.7</v>
      </c>
      <c r="AK3338" s="0" t="str">
        <f aca="false">IF(OR(U3338="Pending",U3338="On Hold"),"Open GRN (awaiting)",IF(AJ3338&lt;=1,"Within SLA",IF(ROUND(N(Y3338)/Assumptions!$C$5,3)=AJ3338,"Gate Wait",IF(ROUND(N(Z3338)/Assumptions!$C$6,3)=AJ3338,"Dock Wait",IF(ROUND(N(AA3338)/Assumptions!$C$7,3)=AJ3338,"Unloading",IF(ROUND(N(AB3338)/Assumptions!$C$8,3)=AJ3338,"Unload-to-QC Wait",IF(ROUND(N(AC3338)/Assumptions!$C$9,3)=AJ3338,"QC",IF(ROUND(N(AD3338)/Assumptions!$C$10,3)=AJ3338,"QC-to-GRN Wait",IF(ROUND(N(AE3338)/Assumptions!$C$11,3)=AJ3338,"GRN Processing",IF(ROUND(N(AF3338)/Assumptions!$C$12,3)=AJ3338,"GRN-to-Putaway Wait",IF(ROUND(N(AG3338)/Assumptions!$C$13,3)=AJ3338,"Putaway","Within SLA")))))))))))</f>
        <v>Gate Wait</v>
      </c>
    </row>
    <row r="3339" customFormat="false" ht="15" hidden="false" customHeight="false" outlineLevel="0" collapsed="false">
      <c r="A3339" s="0" t="s">
        <v>9396</v>
      </c>
      <c r="B3339" s="0" t="s">
        <v>9397</v>
      </c>
      <c r="C3339" s="0" t="s">
        <v>142</v>
      </c>
      <c r="D3339" s="0" t="s">
        <v>135</v>
      </c>
      <c r="E3339" s="0" t="s">
        <v>1813</v>
      </c>
      <c r="F3339" s="0" t="s">
        <v>137</v>
      </c>
      <c r="G3339" s="0" t="s">
        <v>138</v>
      </c>
      <c r="H3339" s="17" t="n">
        <v>46283.725</v>
      </c>
      <c r="I3339" s="17" t="n">
        <v>46283.7701388889</v>
      </c>
      <c r="J3339" s="17" t="n">
        <v>46283.7763888889</v>
      </c>
      <c r="K3339" s="17" t="n">
        <v>46283.7965277778</v>
      </c>
      <c r="L3339" s="17" t="n">
        <v>46283.8006944444</v>
      </c>
      <c r="M3339" s="17" t="n">
        <v>46283.8381944444</v>
      </c>
      <c r="N3339" s="17" t="n">
        <v>46283.9777777778</v>
      </c>
      <c r="O3339" s="17" t="n">
        <v>46284.01875</v>
      </c>
      <c r="P3339" s="17" t="n">
        <v>46284.0270833333</v>
      </c>
      <c r="Q3339" s="17" t="n">
        <v>46284.0444444444</v>
      </c>
      <c r="R3339" s="0" t="n">
        <v>128</v>
      </c>
      <c r="S3339" s="0" t="n">
        <v>0</v>
      </c>
      <c r="T3339" s="0" t="n">
        <v>0</v>
      </c>
      <c r="U3339" s="18" t="s">
        <v>130</v>
      </c>
      <c r="V3339" s="18" t="s">
        <v>156</v>
      </c>
      <c r="W3339" s="0" t="str">
        <f aca="false">IF(AND(X3339&gt;=6,X3339&lt;14),"A",IF(AND(X3339&gt;=14,X3339&lt;22),"B","C"))</f>
        <v>B</v>
      </c>
      <c r="X3339" s="18" t="n">
        <f aca="false">HOUR(H3339)</f>
        <v>17</v>
      </c>
      <c r="Y3339" s="18" t="n">
        <f aca="false">ROUND((I3339-H3339)*1440,0)</f>
        <v>65</v>
      </c>
      <c r="Z3339" s="18" t="n">
        <f aca="false">ROUND((J3339-I3339)*1440,0)</f>
        <v>9</v>
      </c>
      <c r="AA3339" s="18" t="n">
        <f aca="false">ROUND((K3339-J3339)*1440,0)</f>
        <v>29</v>
      </c>
      <c r="AB3339" s="18" t="n">
        <f aca="false">ROUND((L3339-K3339)*1440,0)</f>
        <v>6</v>
      </c>
      <c r="AC3339" s="18" t="n">
        <f aca="false">ROUND((M3339-L3339)*1440,0)</f>
        <v>54</v>
      </c>
      <c r="AD3339" s="18" t="n">
        <f aca="false">IF(N3339="","",ROUND((N3339-M3339)*1440,0))</f>
        <v>201</v>
      </c>
      <c r="AE3339" s="18" t="n">
        <f aca="false">IF(O3339="","",ROUND((O3339-N3339)*1440,0))</f>
        <v>59</v>
      </c>
      <c r="AF3339" s="18" t="n">
        <f aca="false">IF(P3339="","",ROUND((P3339-O3339)*1440,0))</f>
        <v>12</v>
      </c>
      <c r="AG3339" s="18" t="n">
        <f aca="false">IF(Q3339="","",ROUND((Q3339-P3339)*1440,0))</f>
        <v>25</v>
      </c>
      <c r="AH3339" s="18" t="n">
        <f aca="false">IF(Q3339="","",ROUND((Q3339-H3339)*1440,0))</f>
        <v>460</v>
      </c>
      <c r="AI3339" s="19" t="n">
        <f aca="false">ROUND(IF(O3339="",Assumptions!$B$25-K3339,O3339-K3339)*24,1)</f>
        <v>5.3</v>
      </c>
      <c r="AJ3339" s="20" t="n">
        <f aca="false">ROUND(MAX(N(Y3339)/Assumptions!$C$5, N(Z3339)/Assumptions!$C$6, N(AA3339)/Assumptions!$C$7, N(AB3339)/Assumptions!$C$8, N(AC3339)/Assumptions!$C$9, N(AD3339)/Assumptions!$C$10, N(AE3339)/Assumptions!$C$11, N(AF3339)/Assumptions!$C$12, N(AG3339)/Assumptions!$C$13),3)</f>
        <v>6.7</v>
      </c>
      <c r="AK3339" s="0" t="str">
        <f aca="false">IF(OR(U3339="Pending",U3339="On Hold"),"Open GRN (awaiting)",IF(AJ3339&lt;=1,"Within SLA",IF(ROUND(N(Y3339)/Assumptions!$C$5,3)=AJ3339,"Gate Wait",IF(ROUND(N(Z3339)/Assumptions!$C$6,3)=AJ3339,"Dock Wait",IF(ROUND(N(AA3339)/Assumptions!$C$7,3)=AJ3339,"Unloading",IF(ROUND(N(AB3339)/Assumptions!$C$8,3)=AJ3339,"Unload-to-QC Wait",IF(ROUND(N(AC3339)/Assumptions!$C$9,3)=AJ3339,"QC",IF(ROUND(N(AD3339)/Assumptions!$C$10,3)=AJ3339,"QC-to-GRN Wait",IF(ROUND(N(AE3339)/Assumptions!$C$11,3)=AJ3339,"GRN Processing",IF(ROUND(N(AF3339)/Assumptions!$C$12,3)=AJ3339,"GRN-to-Putaway Wait",IF(ROUND(N(AG3339)/Assumptions!$C$13,3)=AJ3339,"Putaway","Within SLA")))))))))))</f>
        <v>QC-to-GRN Wait</v>
      </c>
    </row>
    <row r="3340" customFormat="false" ht="15" hidden="false" customHeight="false" outlineLevel="0" collapsed="false">
      <c r="A3340" s="0" t="s">
        <v>9398</v>
      </c>
      <c r="B3340" s="0" t="s">
        <v>9399</v>
      </c>
      <c r="C3340" s="0" t="s">
        <v>159</v>
      </c>
      <c r="D3340" s="0" t="s">
        <v>135</v>
      </c>
      <c r="E3340" s="0" t="s">
        <v>4345</v>
      </c>
      <c r="F3340" s="0" t="s">
        <v>128</v>
      </c>
      <c r="G3340" s="0" t="s">
        <v>178</v>
      </c>
      <c r="H3340" s="17" t="n">
        <v>46283.7340277778</v>
      </c>
      <c r="I3340" s="17" t="n">
        <v>46283.7513888889</v>
      </c>
      <c r="J3340" s="17" t="n">
        <v>46283.75625</v>
      </c>
      <c r="K3340" s="17" t="n">
        <v>46283.8013888889</v>
      </c>
      <c r="L3340" s="17" t="n">
        <v>46283.8118055556</v>
      </c>
      <c r="M3340" s="17" t="n">
        <v>46283.8534722222</v>
      </c>
      <c r="N3340" s="17" t="n">
        <v>46283.8958333333</v>
      </c>
      <c r="O3340" s="17" t="n">
        <v>46283.9152777778</v>
      </c>
      <c r="P3340" s="17" t="n">
        <v>46283.9333333333</v>
      </c>
      <c r="Q3340" s="17" t="n">
        <v>46283.9708333333</v>
      </c>
      <c r="R3340" s="0" t="n">
        <v>2380</v>
      </c>
      <c r="S3340" s="0" t="n">
        <v>0</v>
      </c>
      <c r="T3340" s="0" t="n">
        <v>0</v>
      </c>
      <c r="U3340" s="18" t="s">
        <v>130</v>
      </c>
      <c r="V3340" s="18" t="s">
        <v>156</v>
      </c>
      <c r="W3340" s="0" t="str">
        <f aca="false">IF(AND(X3340&gt;=6,X3340&lt;14),"A",IF(AND(X3340&gt;=14,X3340&lt;22),"B","C"))</f>
        <v>B</v>
      </c>
      <c r="X3340" s="18" t="n">
        <f aca="false">HOUR(H3340)</f>
        <v>17</v>
      </c>
      <c r="Y3340" s="18" t="n">
        <f aca="false">ROUND((I3340-H3340)*1440,0)</f>
        <v>25</v>
      </c>
      <c r="Z3340" s="18" t="n">
        <f aca="false">ROUND((J3340-I3340)*1440,0)</f>
        <v>7</v>
      </c>
      <c r="AA3340" s="18" t="n">
        <f aca="false">ROUND((K3340-J3340)*1440,0)</f>
        <v>65</v>
      </c>
      <c r="AB3340" s="18" t="n">
        <f aca="false">ROUND((L3340-K3340)*1440,0)</f>
        <v>15</v>
      </c>
      <c r="AC3340" s="18" t="n">
        <f aca="false">ROUND((M3340-L3340)*1440,0)</f>
        <v>60</v>
      </c>
      <c r="AD3340" s="18" t="n">
        <f aca="false">IF(N3340="","",ROUND((N3340-M3340)*1440,0))</f>
        <v>61</v>
      </c>
      <c r="AE3340" s="18" t="n">
        <f aca="false">IF(O3340="","",ROUND((O3340-N3340)*1440,0))</f>
        <v>28</v>
      </c>
      <c r="AF3340" s="18" t="n">
        <f aca="false">IF(P3340="","",ROUND((P3340-O3340)*1440,0))</f>
        <v>26</v>
      </c>
      <c r="AG3340" s="18" t="n">
        <f aca="false">IF(Q3340="","",ROUND((Q3340-P3340)*1440,0))</f>
        <v>54</v>
      </c>
      <c r="AH3340" s="18" t="n">
        <f aca="false">IF(Q3340="","",ROUND((Q3340-H3340)*1440,0))</f>
        <v>341</v>
      </c>
      <c r="AI3340" s="19" t="n">
        <f aca="false">ROUND(IF(O3340="",Assumptions!$B$25-K3340,O3340-K3340)*24,1)</f>
        <v>2.7</v>
      </c>
      <c r="AJ3340" s="20" t="n">
        <f aca="false">ROUND(MAX(N(Y3340)/Assumptions!$C$5, N(Z3340)/Assumptions!$C$6, N(AA3340)/Assumptions!$C$7, N(AB3340)/Assumptions!$C$8, N(AC3340)/Assumptions!$C$9, N(AD3340)/Assumptions!$C$10, N(AE3340)/Assumptions!$C$11, N(AF3340)/Assumptions!$C$12, N(AG3340)/Assumptions!$C$13),3)</f>
        <v>2.033</v>
      </c>
      <c r="AK3340" s="0" t="str">
        <f aca="false">IF(OR(U3340="Pending",U3340="On Hold"),"Open GRN (awaiting)",IF(AJ3340&lt;=1,"Within SLA",IF(ROUND(N(Y3340)/Assumptions!$C$5,3)=AJ3340,"Gate Wait",IF(ROUND(N(Z3340)/Assumptions!$C$6,3)=AJ3340,"Dock Wait",IF(ROUND(N(AA3340)/Assumptions!$C$7,3)=AJ3340,"Unloading",IF(ROUND(N(AB3340)/Assumptions!$C$8,3)=AJ3340,"Unload-to-QC Wait",IF(ROUND(N(AC3340)/Assumptions!$C$9,3)=AJ3340,"QC",IF(ROUND(N(AD3340)/Assumptions!$C$10,3)=AJ3340,"QC-to-GRN Wait",IF(ROUND(N(AE3340)/Assumptions!$C$11,3)=AJ3340,"GRN Processing",IF(ROUND(N(AF3340)/Assumptions!$C$12,3)=AJ3340,"GRN-to-Putaway Wait",IF(ROUND(N(AG3340)/Assumptions!$C$13,3)=AJ3340,"Putaway","Within SLA")))))))))))</f>
        <v>QC-to-GRN Wait</v>
      </c>
    </row>
    <row r="3341" customFormat="false" ht="15" hidden="false" customHeight="false" outlineLevel="0" collapsed="false">
      <c r="A3341" s="0" t="s">
        <v>9400</v>
      </c>
      <c r="B3341" s="0" t="s">
        <v>9401</v>
      </c>
      <c r="C3341" s="0" t="s">
        <v>184</v>
      </c>
      <c r="D3341" s="0" t="s">
        <v>135</v>
      </c>
      <c r="E3341" s="0" t="s">
        <v>9402</v>
      </c>
      <c r="F3341" s="0" t="s">
        <v>177</v>
      </c>
      <c r="G3341" s="0" t="s">
        <v>138</v>
      </c>
      <c r="H3341" s="17" t="n">
        <v>46283.80625</v>
      </c>
      <c r="I3341" s="17" t="n">
        <v>46283.8111111111</v>
      </c>
      <c r="J3341" s="17" t="n">
        <v>46283.8173611111</v>
      </c>
      <c r="K3341" s="17" t="n">
        <v>46283.8958333333</v>
      </c>
      <c r="L3341" s="17" t="n">
        <v>46283.9027777778</v>
      </c>
      <c r="M3341" s="17" t="n">
        <v>46283.9256944444</v>
      </c>
      <c r="N3341" s="17" t="n">
        <v>46283.9340277778</v>
      </c>
      <c r="O3341" s="17" t="n">
        <v>46283.9548611111</v>
      </c>
      <c r="P3341" s="17" t="n">
        <v>46283.9694444445</v>
      </c>
      <c r="Q3341" s="17" t="n">
        <v>46283.9847222222</v>
      </c>
      <c r="R3341" s="0" t="n">
        <v>535</v>
      </c>
      <c r="S3341" s="0" t="n">
        <v>0</v>
      </c>
      <c r="T3341" s="0" t="n">
        <v>0</v>
      </c>
      <c r="U3341" s="18" t="s">
        <v>130</v>
      </c>
      <c r="V3341" s="18" t="s">
        <v>82</v>
      </c>
      <c r="W3341" s="0" t="str">
        <f aca="false">IF(AND(X3341&gt;=6,X3341&lt;14),"A",IF(AND(X3341&gt;=14,X3341&lt;22),"B","C"))</f>
        <v>B</v>
      </c>
      <c r="X3341" s="18" t="n">
        <f aca="false">HOUR(H3341)</f>
        <v>19</v>
      </c>
      <c r="Y3341" s="18" t="n">
        <f aca="false">ROUND((I3341-H3341)*1440,0)</f>
        <v>7</v>
      </c>
      <c r="Z3341" s="18" t="n">
        <f aca="false">ROUND((J3341-I3341)*1440,0)</f>
        <v>9</v>
      </c>
      <c r="AA3341" s="18" t="n">
        <f aca="false">ROUND((K3341-J3341)*1440,0)</f>
        <v>113</v>
      </c>
      <c r="AB3341" s="18" t="n">
        <f aca="false">ROUND((L3341-K3341)*1440,0)</f>
        <v>10</v>
      </c>
      <c r="AC3341" s="18" t="n">
        <f aca="false">ROUND((M3341-L3341)*1440,0)</f>
        <v>33</v>
      </c>
      <c r="AD3341" s="18" t="n">
        <f aca="false">IF(N3341="","",ROUND((N3341-M3341)*1440,0))</f>
        <v>12</v>
      </c>
      <c r="AE3341" s="18" t="n">
        <f aca="false">IF(O3341="","",ROUND((O3341-N3341)*1440,0))</f>
        <v>30</v>
      </c>
      <c r="AF3341" s="18" t="n">
        <f aca="false">IF(P3341="","",ROUND((P3341-O3341)*1440,0))</f>
        <v>21</v>
      </c>
      <c r="AG3341" s="18" t="n">
        <f aca="false">IF(Q3341="","",ROUND((Q3341-P3341)*1440,0))</f>
        <v>22</v>
      </c>
      <c r="AH3341" s="18" t="n">
        <f aca="false">IF(Q3341="","",ROUND((Q3341-H3341)*1440,0))</f>
        <v>257</v>
      </c>
      <c r="AI3341" s="19" t="n">
        <f aca="false">ROUND(IF(O3341="",Assumptions!$B$25-K3341,O3341-K3341)*24,1)</f>
        <v>1.4</v>
      </c>
      <c r="AJ3341" s="20" t="n">
        <f aca="false">ROUND(MAX(N(Y3341)/Assumptions!$C$5, N(Z3341)/Assumptions!$C$6, N(AA3341)/Assumptions!$C$7, N(AB3341)/Assumptions!$C$8, N(AC3341)/Assumptions!$C$9, N(AD3341)/Assumptions!$C$10, N(AE3341)/Assumptions!$C$11, N(AF3341)/Assumptions!$C$12, N(AG3341)/Assumptions!$C$13),3)</f>
        <v>1.883</v>
      </c>
      <c r="AK3341" s="0" t="str">
        <f aca="false">IF(OR(U3341="Pending",U3341="On Hold"),"Open GRN (awaiting)",IF(AJ3341&lt;=1,"Within SLA",IF(ROUND(N(Y3341)/Assumptions!$C$5,3)=AJ3341,"Gate Wait",IF(ROUND(N(Z3341)/Assumptions!$C$6,3)=AJ3341,"Dock Wait",IF(ROUND(N(AA3341)/Assumptions!$C$7,3)=AJ3341,"Unloading",IF(ROUND(N(AB3341)/Assumptions!$C$8,3)=AJ3341,"Unload-to-QC Wait",IF(ROUND(N(AC3341)/Assumptions!$C$9,3)=AJ3341,"QC",IF(ROUND(N(AD3341)/Assumptions!$C$10,3)=AJ3341,"QC-to-GRN Wait",IF(ROUND(N(AE3341)/Assumptions!$C$11,3)=AJ3341,"GRN Processing",IF(ROUND(N(AF3341)/Assumptions!$C$12,3)=AJ3341,"GRN-to-Putaway Wait",IF(ROUND(N(AG3341)/Assumptions!$C$13,3)=AJ3341,"Putaway","Within SLA")))))))))))</f>
        <v>Unloading</v>
      </c>
    </row>
    <row r="3342" customFormat="false" ht="15" hidden="false" customHeight="false" outlineLevel="0" collapsed="false">
      <c r="A3342" s="0" t="s">
        <v>9403</v>
      </c>
      <c r="B3342" s="0" t="s">
        <v>9404</v>
      </c>
      <c r="C3342" s="0" t="s">
        <v>252</v>
      </c>
      <c r="D3342" s="0" t="s">
        <v>147</v>
      </c>
      <c r="E3342" s="0" t="s">
        <v>1648</v>
      </c>
      <c r="F3342" s="0" t="s">
        <v>155</v>
      </c>
      <c r="G3342" s="0" t="s">
        <v>167</v>
      </c>
      <c r="H3342" s="17" t="n">
        <v>46283.8298611111</v>
      </c>
      <c r="I3342" s="17" t="n">
        <v>46283.8576388889</v>
      </c>
      <c r="J3342" s="17" t="n">
        <v>46283.8611111111</v>
      </c>
      <c r="K3342" s="17" t="n">
        <v>46283.8777777778</v>
      </c>
      <c r="L3342" s="17" t="n">
        <v>46283.8833333333</v>
      </c>
      <c r="M3342" s="17" t="n">
        <v>46283.9131944445</v>
      </c>
      <c r="N3342" s="17" t="n">
        <v>46284.0465277778</v>
      </c>
      <c r="O3342" s="17" t="n">
        <v>46284.0618055556</v>
      </c>
      <c r="P3342" s="17" t="n">
        <v>46284.0673611111</v>
      </c>
      <c r="Q3342" s="17" t="n">
        <v>46284.075</v>
      </c>
      <c r="R3342" s="0" t="n">
        <v>201</v>
      </c>
      <c r="S3342" s="0" t="n">
        <v>0</v>
      </c>
      <c r="T3342" s="0" t="n">
        <v>1</v>
      </c>
      <c r="U3342" s="18" t="s">
        <v>123</v>
      </c>
      <c r="V3342" s="18" t="s">
        <v>131</v>
      </c>
      <c r="W3342" s="0" t="str">
        <f aca="false">IF(AND(X3342&gt;=6,X3342&lt;14),"A",IF(AND(X3342&gt;=14,X3342&lt;22),"B","C"))</f>
        <v>B</v>
      </c>
      <c r="X3342" s="18" t="n">
        <f aca="false">HOUR(H3342)</f>
        <v>19</v>
      </c>
      <c r="Y3342" s="18" t="n">
        <f aca="false">ROUND((I3342-H3342)*1440,0)</f>
        <v>40</v>
      </c>
      <c r="Z3342" s="18" t="n">
        <f aca="false">ROUND((J3342-I3342)*1440,0)</f>
        <v>5</v>
      </c>
      <c r="AA3342" s="18" t="n">
        <f aca="false">ROUND((K3342-J3342)*1440,0)</f>
        <v>24</v>
      </c>
      <c r="AB3342" s="18" t="n">
        <f aca="false">ROUND((L3342-K3342)*1440,0)</f>
        <v>8</v>
      </c>
      <c r="AC3342" s="18" t="n">
        <f aca="false">ROUND((M3342-L3342)*1440,0)</f>
        <v>43</v>
      </c>
      <c r="AD3342" s="18" t="n">
        <f aca="false">IF(N3342="","",ROUND((N3342-M3342)*1440,0))</f>
        <v>192</v>
      </c>
      <c r="AE3342" s="18" t="n">
        <f aca="false">IF(O3342="","",ROUND((O3342-N3342)*1440,0))</f>
        <v>22</v>
      </c>
      <c r="AF3342" s="18" t="n">
        <f aca="false">IF(P3342="","",ROUND((P3342-O3342)*1440,0))</f>
        <v>8</v>
      </c>
      <c r="AG3342" s="18" t="n">
        <f aca="false">IF(Q3342="","",ROUND((Q3342-P3342)*1440,0))</f>
        <v>11</v>
      </c>
      <c r="AH3342" s="18" t="n">
        <f aca="false">IF(Q3342="","",ROUND((Q3342-H3342)*1440,0))</f>
        <v>353</v>
      </c>
      <c r="AI3342" s="19" t="n">
        <f aca="false">ROUND(IF(O3342="",Assumptions!$B$25-K3342,O3342-K3342)*24,1)</f>
        <v>4.4</v>
      </c>
      <c r="AJ3342" s="20" t="n">
        <f aca="false">ROUND(MAX(N(Y3342)/Assumptions!$C$5, N(Z3342)/Assumptions!$C$6, N(AA3342)/Assumptions!$C$7, N(AB3342)/Assumptions!$C$8, N(AC3342)/Assumptions!$C$9, N(AD3342)/Assumptions!$C$10, N(AE3342)/Assumptions!$C$11, N(AF3342)/Assumptions!$C$12, N(AG3342)/Assumptions!$C$13),3)</f>
        <v>6.4</v>
      </c>
      <c r="AK3342" s="0" t="str">
        <f aca="false">IF(OR(U3342="Pending",U3342="On Hold"),"Open GRN (awaiting)",IF(AJ3342&lt;=1,"Within SLA",IF(ROUND(N(Y3342)/Assumptions!$C$5,3)=AJ3342,"Gate Wait",IF(ROUND(N(Z3342)/Assumptions!$C$6,3)=AJ3342,"Dock Wait",IF(ROUND(N(AA3342)/Assumptions!$C$7,3)=AJ3342,"Unloading",IF(ROUND(N(AB3342)/Assumptions!$C$8,3)=AJ3342,"Unload-to-QC Wait",IF(ROUND(N(AC3342)/Assumptions!$C$9,3)=AJ3342,"QC",IF(ROUND(N(AD3342)/Assumptions!$C$10,3)=AJ3342,"QC-to-GRN Wait",IF(ROUND(N(AE3342)/Assumptions!$C$11,3)=AJ3342,"GRN Processing",IF(ROUND(N(AF3342)/Assumptions!$C$12,3)=AJ3342,"GRN-to-Putaway Wait",IF(ROUND(N(AG3342)/Assumptions!$C$13,3)=AJ3342,"Putaway","Within SLA")))))))))))</f>
        <v>QC-to-GRN Wait</v>
      </c>
    </row>
    <row r="3343" customFormat="false" ht="15" hidden="false" customHeight="false" outlineLevel="0" collapsed="false">
      <c r="A3343" s="0" t="s">
        <v>9405</v>
      </c>
      <c r="B3343" s="0" t="s">
        <v>9406</v>
      </c>
      <c r="C3343" s="0" t="s">
        <v>142</v>
      </c>
      <c r="D3343" s="0" t="s">
        <v>119</v>
      </c>
      <c r="E3343" s="0" t="s">
        <v>9407</v>
      </c>
      <c r="F3343" s="0" t="s">
        <v>137</v>
      </c>
      <c r="G3343" s="0" t="s">
        <v>129</v>
      </c>
      <c r="H3343" s="17" t="n">
        <v>46283.8576388889</v>
      </c>
      <c r="I3343" s="17" t="n">
        <v>46283.8631944444</v>
      </c>
      <c r="J3343" s="17" t="n">
        <v>46283.86875</v>
      </c>
      <c r="K3343" s="17" t="n">
        <v>46283.89375</v>
      </c>
      <c r="L3343" s="17" t="n">
        <v>46283.9173611111</v>
      </c>
      <c r="M3343" s="17" t="n">
        <v>46283.9402777778</v>
      </c>
      <c r="N3343" s="17" t="n">
        <v>46284.0215277778</v>
      </c>
      <c r="O3343" s="17" t="n">
        <v>46284.0479166667</v>
      </c>
      <c r="P3343" s="17" t="n">
        <v>46284.0625</v>
      </c>
      <c r="Q3343" s="17" t="n">
        <v>46284.0736111111</v>
      </c>
      <c r="R3343" s="0" t="n">
        <v>1310</v>
      </c>
      <c r="S3343" s="0" t="n">
        <v>0</v>
      </c>
      <c r="T3343" s="0" t="n">
        <v>0</v>
      </c>
      <c r="U3343" s="18" t="s">
        <v>130</v>
      </c>
      <c r="V3343" s="18" t="s">
        <v>156</v>
      </c>
      <c r="W3343" s="0" t="str">
        <f aca="false">IF(AND(X3343&gt;=6,X3343&lt;14),"A",IF(AND(X3343&gt;=14,X3343&lt;22),"B","C"))</f>
        <v>B</v>
      </c>
      <c r="X3343" s="18" t="n">
        <f aca="false">HOUR(H3343)</f>
        <v>20</v>
      </c>
      <c r="Y3343" s="18" t="n">
        <f aca="false">ROUND((I3343-H3343)*1440,0)</f>
        <v>8</v>
      </c>
      <c r="Z3343" s="18" t="n">
        <f aca="false">ROUND((J3343-I3343)*1440,0)</f>
        <v>8</v>
      </c>
      <c r="AA3343" s="18" t="n">
        <f aca="false">ROUND((K3343-J3343)*1440,0)</f>
        <v>36</v>
      </c>
      <c r="AB3343" s="18" t="n">
        <f aca="false">ROUND((L3343-K3343)*1440,0)</f>
        <v>34</v>
      </c>
      <c r="AC3343" s="18" t="n">
        <f aca="false">ROUND((M3343-L3343)*1440,0)</f>
        <v>33</v>
      </c>
      <c r="AD3343" s="18" t="n">
        <f aca="false">IF(N3343="","",ROUND((N3343-M3343)*1440,0))</f>
        <v>117</v>
      </c>
      <c r="AE3343" s="18" t="n">
        <f aca="false">IF(O3343="","",ROUND((O3343-N3343)*1440,0))</f>
        <v>38</v>
      </c>
      <c r="AF3343" s="18" t="n">
        <f aca="false">IF(P3343="","",ROUND((P3343-O3343)*1440,0))</f>
        <v>21</v>
      </c>
      <c r="AG3343" s="18" t="n">
        <f aca="false">IF(Q3343="","",ROUND((Q3343-P3343)*1440,0))</f>
        <v>16</v>
      </c>
      <c r="AH3343" s="18" t="n">
        <f aca="false">IF(Q3343="","",ROUND((Q3343-H3343)*1440,0))</f>
        <v>311</v>
      </c>
      <c r="AI3343" s="19" t="n">
        <f aca="false">ROUND(IF(O3343="",Assumptions!$B$25-K3343,O3343-K3343)*24,1)</f>
        <v>3.7</v>
      </c>
      <c r="AJ3343" s="20" t="n">
        <f aca="false">ROUND(MAX(N(Y3343)/Assumptions!$C$5, N(Z3343)/Assumptions!$C$6, N(AA3343)/Assumptions!$C$7, N(AB3343)/Assumptions!$C$8, N(AC3343)/Assumptions!$C$9, N(AD3343)/Assumptions!$C$10, N(AE3343)/Assumptions!$C$11, N(AF3343)/Assumptions!$C$12, N(AG3343)/Assumptions!$C$13),3)</f>
        <v>3.9</v>
      </c>
      <c r="AK3343" s="0" t="str">
        <f aca="false">IF(OR(U3343="Pending",U3343="On Hold"),"Open GRN (awaiting)",IF(AJ3343&lt;=1,"Within SLA",IF(ROUND(N(Y3343)/Assumptions!$C$5,3)=AJ3343,"Gate Wait",IF(ROUND(N(Z3343)/Assumptions!$C$6,3)=AJ3343,"Dock Wait",IF(ROUND(N(AA3343)/Assumptions!$C$7,3)=AJ3343,"Unloading",IF(ROUND(N(AB3343)/Assumptions!$C$8,3)=AJ3343,"Unload-to-QC Wait",IF(ROUND(N(AC3343)/Assumptions!$C$9,3)=AJ3343,"QC",IF(ROUND(N(AD3343)/Assumptions!$C$10,3)=AJ3343,"QC-to-GRN Wait",IF(ROUND(N(AE3343)/Assumptions!$C$11,3)=AJ3343,"GRN Processing",IF(ROUND(N(AF3343)/Assumptions!$C$12,3)=AJ3343,"GRN-to-Putaway Wait",IF(ROUND(N(AG3343)/Assumptions!$C$13,3)=AJ3343,"Putaway","Within SLA")))))))))))</f>
        <v>QC-to-GRN Wait</v>
      </c>
    </row>
    <row r="3344" customFormat="false" ht="15" hidden="false" customHeight="false" outlineLevel="0" collapsed="false">
      <c r="A3344" s="0" t="s">
        <v>9408</v>
      </c>
      <c r="B3344" s="0" t="s">
        <v>9409</v>
      </c>
      <c r="C3344" s="0" t="s">
        <v>175</v>
      </c>
      <c r="D3344" s="0" t="s">
        <v>119</v>
      </c>
      <c r="E3344" s="0" t="s">
        <v>9410</v>
      </c>
      <c r="F3344" s="0" t="s">
        <v>177</v>
      </c>
      <c r="G3344" s="0" t="s">
        <v>122</v>
      </c>
      <c r="H3344" s="17" t="n">
        <v>46283.8895833333</v>
      </c>
      <c r="I3344" s="17" t="n">
        <v>46283.8965277778</v>
      </c>
      <c r="J3344" s="17" t="n">
        <v>46283.9034722222</v>
      </c>
      <c r="K3344" s="17" t="n">
        <v>46283.9513888889</v>
      </c>
      <c r="L3344" s="17" t="n">
        <v>46283.9604166667</v>
      </c>
      <c r="M3344" s="17" t="n">
        <v>46283.9763888889</v>
      </c>
      <c r="N3344" s="17" t="n">
        <v>46284.0006944445</v>
      </c>
      <c r="O3344" s="17" t="n">
        <v>46284.04375</v>
      </c>
      <c r="P3344" s="17" t="n">
        <v>46284.0576388889</v>
      </c>
      <c r="Q3344" s="17" t="n">
        <v>46284.0729166667</v>
      </c>
      <c r="R3344" s="0" t="n">
        <v>504</v>
      </c>
      <c r="S3344" s="0" t="n">
        <v>0</v>
      </c>
      <c r="T3344" s="0" t="n">
        <v>0</v>
      </c>
      <c r="U3344" s="18" t="s">
        <v>130</v>
      </c>
      <c r="V3344" s="18" t="s">
        <v>144</v>
      </c>
      <c r="W3344" s="0" t="str">
        <f aca="false">IF(AND(X3344&gt;=6,X3344&lt;14),"A",IF(AND(X3344&gt;=14,X3344&lt;22),"B","C"))</f>
        <v>B</v>
      </c>
      <c r="X3344" s="18" t="n">
        <f aca="false">HOUR(H3344)</f>
        <v>21</v>
      </c>
      <c r="Y3344" s="18" t="n">
        <f aca="false">ROUND((I3344-H3344)*1440,0)</f>
        <v>10</v>
      </c>
      <c r="Z3344" s="18" t="n">
        <f aca="false">ROUND((J3344-I3344)*1440,0)</f>
        <v>10</v>
      </c>
      <c r="AA3344" s="18" t="n">
        <f aca="false">ROUND((K3344-J3344)*1440,0)</f>
        <v>69</v>
      </c>
      <c r="AB3344" s="18" t="n">
        <f aca="false">ROUND((L3344-K3344)*1440,0)</f>
        <v>13</v>
      </c>
      <c r="AC3344" s="18" t="n">
        <f aca="false">ROUND((M3344-L3344)*1440,0)</f>
        <v>23</v>
      </c>
      <c r="AD3344" s="18" t="n">
        <f aca="false">IF(N3344="","",ROUND((N3344-M3344)*1440,0))</f>
        <v>35</v>
      </c>
      <c r="AE3344" s="18" t="n">
        <f aca="false">IF(O3344="","",ROUND((O3344-N3344)*1440,0))</f>
        <v>62</v>
      </c>
      <c r="AF3344" s="18" t="n">
        <f aca="false">IF(P3344="","",ROUND((P3344-O3344)*1440,0))</f>
        <v>20</v>
      </c>
      <c r="AG3344" s="18" t="n">
        <f aca="false">IF(Q3344="","",ROUND((Q3344-P3344)*1440,0))</f>
        <v>22</v>
      </c>
      <c r="AH3344" s="18" t="n">
        <f aca="false">IF(Q3344="","",ROUND((Q3344-H3344)*1440,0))</f>
        <v>264</v>
      </c>
      <c r="AI3344" s="19" t="n">
        <f aca="false">ROUND(IF(O3344="",Assumptions!$B$25-K3344,O3344-K3344)*24,1)</f>
        <v>2.2</v>
      </c>
      <c r="AJ3344" s="20" t="n">
        <f aca="false">ROUND(MAX(N(Y3344)/Assumptions!$C$5, N(Z3344)/Assumptions!$C$6, N(AA3344)/Assumptions!$C$7, N(AB3344)/Assumptions!$C$8, N(AC3344)/Assumptions!$C$9, N(AD3344)/Assumptions!$C$10, N(AE3344)/Assumptions!$C$11, N(AF3344)/Assumptions!$C$12, N(AG3344)/Assumptions!$C$13),3)</f>
        <v>1.378</v>
      </c>
      <c r="AK3344" s="0" t="str">
        <f aca="false">IF(OR(U3344="Pending",U3344="On Hold"),"Open GRN (awaiting)",IF(AJ3344&lt;=1,"Within SLA",IF(ROUND(N(Y3344)/Assumptions!$C$5,3)=AJ3344,"Gate Wait",IF(ROUND(N(Z3344)/Assumptions!$C$6,3)=AJ3344,"Dock Wait",IF(ROUND(N(AA3344)/Assumptions!$C$7,3)=AJ3344,"Unloading",IF(ROUND(N(AB3344)/Assumptions!$C$8,3)=AJ3344,"Unload-to-QC Wait",IF(ROUND(N(AC3344)/Assumptions!$C$9,3)=AJ3344,"QC",IF(ROUND(N(AD3344)/Assumptions!$C$10,3)=AJ3344,"QC-to-GRN Wait",IF(ROUND(N(AE3344)/Assumptions!$C$11,3)=AJ3344,"GRN Processing",IF(ROUND(N(AF3344)/Assumptions!$C$12,3)=AJ3344,"GRN-to-Putaway Wait",IF(ROUND(N(AG3344)/Assumptions!$C$13,3)=AJ3344,"Putaway","Within SLA")))))))))))</f>
        <v>GRN Processing</v>
      </c>
    </row>
    <row r="3345" customFormat="false" ht="15" hidden="false" customHeight="false" outlineLevel="0" collapsed="false">
      <c r="A3345" s="0" t="s">
        <v>9411</v>
      </c>
      <c r="B3345" s="0" t="s">
        <v>9412</v>
      </c>
      <c r="C3345" s="0" t="s">
        <v>170</v>
      </c>
      <c r="D3345" s="0" t="s">
        <v>147</v>
      </c>
      <c r="E3345" s="0" t="s">
        <v>6910</v>
      </c>
      <c r="F3345" s="0" t="s">
        <v>172</v>
      </c>
      <c r="G3345" s="0" t="s">
        <v>167</v>
      </c>
      <c r="H3345" s="17" t="n">
        <v>46283.9777777778</v>
      </c>
      <c r="I3345" s="17" t="n">
        <v>46283.9875</v>
      </c>
      <c r="J3345" s="17" t="n">
        <v>46283.99375</v>
      </c>
      <c r="K3345" s="17" t="n">
        <v>46284.0347222222</v>
      </c>
      <c r="L3345" s="17" t="n">
        <v>46284.0548611111</v>
      </c>
      <c r="M3345" s="17" t="n">
        <v>46284.0826388889</v>
      </c>
      <c r="N3345" s="17" t="n">
        <v>46284.1027777778</v>
      </c>
      <c r="O3345" s="17" t="n">
        <v>46284.1625</v>
      </c>
      <c r="P3345" s="17" t="n">
        <v>46284.1666666667</v>
      </c>
      <c r="Q3345" s="17" t="n">
        <v>46284.1826388889</v>
      </c>
      <c r="R3345" s="0" t="n">
        <v>916</v>
      </c>
      <c r="S3345" s="0" t="n">
        <v>0</v>
      </c>
      <c r="T3345" s="0" t="n">
        <v>0</v>
      </c>
      <c r="U3345" s="18" t="s">
        <v>130</v>
      </c>
      <c r="V3345" s="18" t="s">
        <v>139</v>
      </c>
      <c r="W3345" s="0" t="str">
        <f aca="false">IF(AND(X3345&gt;=6,X3345&lt;14),"A",IF(AND(X3345&gt;=14,X3345&lt;22),"B","C"))</f>
        <v>C</v>
      </c>
      <c r="X3345" s="18" t="n">
        <f aca="false">HOUR(H3345)</f>
        <v>23</v>
      </c>
      <c r="Y3345" s="18" t="n">
        <f aca="false">ROUND((I3345-H3345)*1440,0)</f>
        <v>14</v>
      </c>
      <c r="Z3345" s="18" t="n">
        <f aca="false">ROUND((J3345-I3345)*1440,0)</f>
        <v>9</v>
      </c>
      <c r="AA3345" s="18" t="n">
        <f aca="false">ROUND((K3345-J3345)*1440,0)</f>
        <v>59</v>
      </c>
      <c r="AB3345" s="18" t="n">
        <f aca="false">ROUND((L3345-K3345)*1440,0)</f>
        <v>29</v>
      </c>
      <c r="AC3345" s="18" t="n">
        <f aca="false">ROUND((M3345-L3345)*1440,0)</f>
        <v>40</v>
      </c>
      <c r="AD3345" s="18" t="n">
        <f aca="false">IF(N3345="","",ROUND((N3345-M3345)*1440,0))</f>
        <v>29</v>
      </c>
      <c r="AE3345" s="18" t="n">
        <f aca="false">IF(O3345="","",ROUND((O3345-N3345)*1440,0))</f>
        <v>86</v>
      </c>
      <c r="AF3345" s="18" t="n">
        <f aca="false">IF(P3345="","",ROUND((P3345-O3345)*1440,0))</f>
        <v>6</v>
      </c>
      <c r="AG3345" s="18" t="n">
        <f aca="false">IF(Q3345="","",ROUND((Q3345-P3345)*1440,0))</f>
        <v>23</v>
      </c>
      <c r="AH3345" s="18" t="n">
        <f aca="false">IF(Q3345="","",ROUND((Q3345-H3345)*1440,0))</f>
        <v>295</v>
      </c>
      <c r="AI3345" s="19" t="n">
        <f aca="false">ROUND(IF(O3345="",Assumptions!$B$25-K3345,O3345-K3345)*24,1)</f>
        <v>3.1</v>
      </c>
      <c r="AJ3345" s="20" t="n">
        <f aca="false">ROUND(MAX(N(Y3345)/Assumptions!$C$5, N(Z3345)/Assumptions!$C$6, N(AA3345)/Assumptions!$C$7, N(AB3345)/Assumptions!$C$8, N(AC3345)/Assumptions!$C$9, N(AD3345)/Assumptions!$C$10, N(AE3345)/Assumptions!$C$11, N(AF3345)/Assumptions!$C$12, N(AG3345)/Assumptions!$C$13),3)</f>
        <v>1.933</v>
      </c>
      <c r="AK3345" s="0" t="str">
        <f aca="false">IF(OR(U3345="Pending",U3345="On Hold"),"Open GRN (awaiting)",IF(AJ3345&lt;=1,"Within SLA",IF(ROUND(N(Y3345)/Assumptions!$C$5,3)=AJ3345,"Gate Wait",IF(ROUND(N(Z3345)/Assumptions!$C$6,3)=AJ3345,"Dock Wait",IF(ROUND(N(AA3345)/Assumptions!$C$7,3)=AJ3345,"Unloading",IF(ROUND(N(AB3345)/Assumptions!$C$8,3)=AJ3345,"Unload-to-QC Wait",IF(ROUND(N(AC3345)/Assumptions!$C$9,3)=AJ3345,"QC",IF(ROUND(N(AD3345)/Assumptions!$C$10,3)=AJ3345,"QC-to-GRN Wait",IF(ROUND(N(AE3345)/Assumptions!$C$11,3)=AJ3345,"GRN Processing",IF(ROUND(N(AF3345)/Assumptions!$C$12,3)=AJ3345,"GRN-to-Putaway Wait",IF(ROUND(N(AG3345)/Assumptions!$C$13,3)=AJ3345,"Putaway","Within SLA")))))))))))</f>
        <v>Unload-to-QC Wait</v>
      </c>
    </row>
    <row r="3346" customFormat="false" ht="15" hidden="false" customHeight="false" outlineLevel="0" collapsed="false">
      <c r="A3346" s="0" t="s">
        <v>9413</v>
      </c>
      <c r="B3346" s="0" t="s">
        <v>9414</v>
      </c>
      <c r="C3346" s="0" t="s">
        <v>142</v>
      </c>
      <c r="D3346" s="0" t="s">
        <v>147</v>
      </c>
      <c r="E3346" s="0" t="s">
        <v>9415</v>
      </c>
      <c r="F3346" s="0" t="s">
        <v>137</v>
      </c>
      <c r="G3346" s="0" t="s">
        <v>167</v>
      </c>
      <c r="H3346" s="17" t="n">
        <v>46283.99375</v>
      </c>
      <c r="I3346" s="17" t="n">
        <v>46284.00625</v>
      </c>
      <c r="J3346" s="17" t="n">
        <v>46284.0118055556</v>
      </c>
      <c r="K3346" s="17" t="n">
        <v>46284.0277777778</v>
      </c>
      <c r="L3346" s="17" t="n">
        <v>46284.0326388889</v>
      </c>
      <c r="M3346" s="17" t="n">
        <v>46284.04375</v>
      </c>
      <c r="N3346" s="17" t="n">
        <v>46284.0819444444</v>
      </c>
      <c r="O3346" s="17" t="n">
        <v>46284.10625</v>
      </c>
      <c r="P3346" s="17" t="n">
        <v>46284.1138888889</v>
      </c>
      <c r="Q3346" s="17" t="n">
        <v>46284.1444444444</v>
      </c>
      <c r="R3346" s="0" t="n">
        <v>169</v>
      </c>
      <c r="S3346" s="0" t="n">
        <v>0</v>
      </c>
      <c r="T3346" s="0" t="n">
        <v>0</v>
      </c>
      <c r="U3346" s="18" t="s">
        <v>130</v>
      </c>
      <c r="V3346" s="18" t="s">
        <v>156</v>
      </c>
      <c r="W3346" s="0" t="str">
        <f aca="false">IF(AND(X3346&gt;=6,X3346&lt;14),"A",IF(AND(X3346&gt;=14,X3346&lt;22),"B","C"))</f>
        <v>C</v>
      </c>
      <c r="X3346" s="18" t="n">
        <f aca="false">HOUR(H3346)</f>
        <v>23</v>
      </c>
      <c r="Y3346" s="18" t="n">
        <f aca="false">ROUND((I3346-H3346)*1440,0)</f>
        <v>18</v>
      </c>
      <c r="Z3346" s="18" t="n">
        <f aca="false">ROUND((J3346-I3346)*1440,0)</f>
        <v>8</v>
      </c>
      <c r="AA3346" s="18" t="n">
        <f aca="false">ROUND((K3346-J3346)*1440,0)</f>
        <v>23</v>
      </c>
      <c r="AB3346" s="18" t="n">
        <f aca="false">ROUND((L3346-K3346)*1440,0)</f>
        <v>7</v>
      </c>
      <c r="AC3346" s="18" t="n">
        <f aca="false">ROUND((M3346-L3346)*1440,0)</f>
        <v>16</v>
      </c>
      <c r="AD3346" s="18" t="n">
        <f aca="false">IF(N3346="","",ROUND((N3346-M3346)*1440,0))</f>
        <v>55</v>
      </c>
      <c r="AE3346" s="18" t="n">
        <f aca="false">IF(O3346="","",ROUND((O3346-N3346)*1440,0))</f>
        <v>35</v>
      </c>
      <c r="AF3346" s="18" t="n">
        <f aca="false">IF(P3346="","",ROUND((P3346-O3346)*1440,0))</f>
        <v>11</v>
      </c>
      <c r="AG3346" s="18" t="n">
        <f aca="false">IF(Q3346="","",ROUND((Q3346-P3346)*1440,0))</f>
        <v>44</v>
      </c>
      <c r="AH3346" s="18" t="n">
        <f aca="false">IF(Q3346="","",ROUND((Q3346-H3346)*1440,0))</f>
        <v>217</v>
      </c>
      <c r="AI3346" s="19" t="n">
        <f aca="false">ROUND(IF(O3346="",Assumptions!$B$25-K3346,O3346-K3346)*24,1)</f>
        <v>1.9</v>
      </c>
      <c r="AJ3346" s="20" t="n">
        <f aca="false">ROUND(MAX(N(Y3346)/Assumptions!$C$5, N(Z3346)/Assumptions!$C$6, N(AA3346)/Assumptions!$C$7, N(AB3346)/Assumptions!$C$8, N(AC3346)/Assumptions!$C$9, N(AD3346)/Assumptions!$C$10, N(AE3346)/Assumptions!$C$11, N(AF3346)/Assumptions!$C$12, N(AG3346)/Assumptions!$C$13),3)</f>
        <v>1.833</v>
      </c>
      <c r="AK3346" s="0" t="str">
        <f aca="false">IF(OR(U3346="Pending",U3346="On Hold"),"Open GRN (awaiting)",IF(AJ3346&lt;=1,"Within SLA",IF(ROUND(N(Y3346)/Assumptions!$C$5,3)=AJ3346,"Gate Wait",IF(ROUND(N(Z3346)/Assumptions!$C$6,3)=AJ3346,"Dock Wait",IF(ROUND(N(AA3346)/Assumptions!$C$7,3)=AJ3346,"Unloading",IF(ROUND(N(AB3346)/Assumptions!$C$8,3)=AJ3346,"Unload-to-QC Wait",IF(ROUND(N(AC3346)/Assumptions!$C$9,3)=AJ3346,"QC",IF(ROUND(N(AD3346)/Assumptions!$C$10,3)=AJ3346,"QC-to-GRN Wait",IF(ROUND(N(AE3346)/Assumptions!$C$11,3)=AJ3346,"GRN Processing",IF(ROUND(N(AF3346)/Assumptions!$C$12,3)=AJ3346,"GRN-to-Putaway Wait",IF(ROUND(N(AG3346)/Assumptions!$C$13,3)=AJ3346,"Putaway","Within SLA")))))))))))</f>
        <v>QC-to-GRN Wait</v>
      </c>
    </row>
    <row r="3347" customFormat="false" ht="15" hidden="false" customHeight="false" outlineLevel="0" collapsed="false">
      <c r="A3347" s="0" t="s">
        <v>9416</v>
      </c>
      <c r="B3347" s="0" t="s">
        <v>9417</v>
      </c>
      <c r="C3347" s="0" t="s">
        <v>142</v>
      </c>
      <c r="D3347" s="0" t="s">
        <v>147</v>
      </c>
      <c r="E3347" s="0" t="s">
        <v>9418</v>
      </c>
      <c r="F3347" s="0" t="s">
        <v>137</v>
      </c>
      <c r="G3347" s="0" t="s">
        <v>150</v>
      </c>
      <c r="H3347" s="17" t="n">
        <v>46283.9958333333</v>
      </c>
      <c r="I3347" s="17" t="n">
        <v>46283.9993055556</v>
      </c>
      <c r="J3347" s="17" t="n">
        <v>46284.0006944445</v>
      </c>
      <c r="K3347" s="17" t="n">
        <v>46284.04375</v>
      </c>
      <c r="L3347" s="17" t="n">
        <v>46284.0486111111</v>
      </c>
      <c r="M3347" s="17" t="n">
        <v>46284.05625</v>
      </c>
      <c r="N3347" s="17" t="n">
        <v>46284.1215277778</v>
      </c>
      <c r="O3347" s="17" t="n">
        <v>46284.2895833333</v>
      </c>
      <c r="P3347" s="17" t="n">
        <v>46284.3152777778</v>
      </c>
      <c r="Q3347" s="17" t="n">
        <v>46284.3333333333</v>
      </c>
      <c r="R3347" s="0" t="n">
        <v>1111</v>
      </c>
      <c r="S3347" s="0" t="n">
        <v>0</v>
      </c>
      <c r="T3347" s="0" t="n">
        <v>0</v>
      </c>
      <c r="U3347" s="18" t="s">
        <v>130</v>
      </c>
      <c r="V3347" s="18" t="s">
        <v>156</v>
      </c>
      <c r="W3347" s="0" t="str">
        <f aca="false">IF(AND(X3347&gt;=6,X3347&lt;14),"A",IF(AND(X3347&gt;=14,X3347&lt;22),"B","C"))</f>
        <v>C</v>
      </c>
      <c r="X3347" s="18" t="n">
        <f aca="false">HOUR(H3347)</f>
        <v>23</v>
      </c>
      <c r="Y3347" s="18" t="n">
        <f aca="false">ROUND((I3347-H3347)*1440,0)</f>
        <v>5</v>
      </c>
      <c r="Z3347" s="18" t="n">
        <f aca="false">ROUND((J3347-I3347)*1440,0)</f>
        <v>2</v>
      </c>
      <c r="AA3347" s="18" t="n">
        <f aca="false">ROUND((K3347-J3347)*1440,0)</f>
        <v>62</v>
      </c>
      <c r="AB3347" s="18" t="n">
        <f aca="false">ROUND((L3347-K3347)*1440,0)</f>
        <v>7</v>
      </c>
      <c r="AC3347" s="18" t="n">
        <f aca="false">ROUND((M3347-L3347)*1440,0)</f>
        <v>11</v>
      </c>
      <c r="AD3347" s="18" t="n">
        <f aca="false">IF(N3347="","",ROUND((N3347-M3347)*1440,0))</f>
        <v>94</v>
      </c>
      <c r="AE3347" s="18" t="n">
        <f aca="false">IF(O3347="","",ROUND((O3347-N3347)*1440,0))</f>
        <v>242</v>
      </c>
      <c r="AF3347" s="18" t="n">
        <f aca="false">IF(P3347="","",ROUND((P3347-O3347)*1440,0))</f>
        <v>37</v>
      </c>
      <c r="AG3347" s="18" t="n">
        <f aca="false">IF(Q3347="","",ROUND((Q3347-P3347)*1440,0))</f>
        <v>26</v>
      </c>
      <c r="AH3347" s="18" t="n">
        <f aca="false">IF(Q3347="","",ROUND((Q3347-H3347)*1440,0))</f>
        <v>486</v>
      </c>
      <c r="AI3347" s="19" t="n">
        <f aca="false">ROUND(IF(O3347="",Assumptions!$B$25-K3347,O3347-K3347)*24,1)</f>
        <v>5.9</v>
      </c>
      <c r="AJ3347" s="20" t="n">
        <f aca="false">ROUND(MAX(N(Y3347)/Assumptions!$C$5, N(Z3347)/Assumptions!$C$6, N(AA3347)/Assumptions!$C$7, N(AB3347)/Assumptions!$C$8, N(AC3347)/Assumptions!$C$9, N(AD3347)/Assumptions!$C$10, N(AE3347)/Assumptions!$C$11, N(AF3347)/Assumptions!$C$12, N(AG3347)/Assumptions!$C$13),3)</f>
        <v>5.378</v>
      </c>
      <c r="AK3347" s="0" t="str">
        <f aca="false">IF(OR(U3347="Pending",U3347="On Hold"),"Open GRN (awaiting)",IF(AJ3347&lt;=1,"Within SLA",IF(ROUND(N(Y3347)/Assumptions!$C$5,3)=AJ3347,"Gate Wait",IF(ROUND(N(Z3347)/Assumptions!$C$6,3)=AJ3347,"Dock Wait",IF(ROUND(N(AA3347)/Assumptions!$C$7,3)=AJ3347,"Unloading",IF(ROUND(N(AB3347)/Assumptions!$C$8,3)=AJ3347,"Unload-to-QC Wait",IF(ROUND(N(AC3347)/Assumptions!$C$9,3)=AJ3347,"QC",IF(ROUND(N(AD3347)/Assumptions!$C$10,3)=AJ3347,"QC-to-GRN Wait",IF(ROUND(N(AE3347)/Assumptions!$C$11,3)=AJ3347,"GRN Processing",IF(ROUND(N(AF3347)/Assumptions!$C$12,3)=AJ3347,"GRN-to-Putaway Wait",IF(ROUND(N(AG3347)/Assumptions!$C$13,3)=AJ3347,"Putaway","Within SLA")))))))))))</f>
        <v>GRN Processing</v>
      </c>
    </row>
    <row r="3348" customFormat="false" ht="15" hidden="false" customHeight="false" outlineLevel="0" collapsed="false">
      <c r="A3348" s="0" t="s">
        <v>9419</v>
      </c>
      <c r="B3348" s="0" t="s">
        <v>9420</v>
      </c>
      <c r="C3348" s="0" t="s">
        <v>218</v>
      </c>
      <c r="D3348" s="0" t="s">
        <v>119</v>
      </c>
      <c r="E3348" s="0" t="s">
        <v>6502</v>
      </c>
      <c r="F3348" s="0" t="s">
        <v>137</v>
      </c>
      <c r="G3348" s="0" t="s">
        <v>129</v>
      </c>
      <c r="H3348" s="17" t="n">
        <v>46284.0006944445</v>
      </c>
      <c r="I3348" s="17" t="n">
        <v>46284.0034722222</v>
      </c>
      <c r="J3348" s="17" t="n">
        <v>46284.0270833333</v>
      </c>
      <c r="K3348" s="17" t="n">
        <v>46284.0472222222</v>
      </c>
      <c r="L3348" s="17" t="n">
        <v>46284.0506944444</v>
      </c>
      <c r="M3348" s="17" t="n">
        <v>46284.0736111111</v>
      </c>
      <c r="N3348" s="17" t="n">
        <v>46284.0930555556</v>
      </c>
      <c r="O3348" s="17" t="n">
        <v>46284.1180555556</v>
      </c>
      <c r="P3348" s="17" t="n">
        <v>46284.1222222222</v>
      </c>
      <c r="Q3348" s="17" t="n">
        <v>46284.1354166667</v>
      </c>
      <c r="R3348" s="0" t="n">
        <v>200</v>
      </c>
      <c r="S3348" s="0" t="n">
        <v>0</v>
      </c>
      <c r="T3348" s="0" t="n">
        <v>0</v>
      </c>
      <c r="U3348" s="18" t="s">
        <v>130</v>
      </c>
      <c r="V3348" s="18" t="s">
        <v>139</v>
      </c>
      <c r="W3348" s="0" t="str">
        <f aca="false">IF(AND(X3348&gt;=6,X3348&lt;14),"A",IF(AND(X3348&gt;=14,X3348&lt;22),"B","C"))</f>
        <v>C</v>
      </c>
      <c r="X3348" s="18" t="n">
        <f aca="false">HOUR(H3348)</f>
        <v>0</v>
      </c>
      <c r="Y3348" s="18" t="n">
        <f aca="false">ROUND((I3348-H3348)*1440,0)</f>
        <v>4</v>
      </c>
      <c r="Z3348" s="18" t="n">
        <f aca="false">ROUND((J3348-I3348)*1440,0)</f>
        <v>34</v>
      </c>
      <c r="AA3348" s="18" t="n">
        <f aca="false">ROUND((K3348-J3348)*1440,0)</f>
        <v>29</v>
      </c>
      <c r="AB3348" s="18" t="n">
        <f aca="false">ROUND((L3348-K3348)*1440,0)</f>
        <v>5</v>
      </c>
      <c r="AC3348" s="18" t="n">
        <f aca="false">ROUND((M3348-L3348)*1440,0)</f>
        <v>33</v>
      </c>
      <c r="AD3348" s="18" t="n">
        <f aca="false">IF(N3348="","",ROUND((N3348-M3348)*1440,0))</f>
        <v>28</v>
      </c>
      <c r="AE3348" s="18" t="n">
        <f aca="false">IF(O3348="","",ROUND((O3348-N3348)*1440,0))</f>
        <v>36</v>
      </c>
      <c r="AF3348" s="18" t="n">
        <f aca="false">IF(P3348="","",ROUND((P3348-O3348)*1440,0))</f>
        <v>6</v>
      </c>
      <c r="AG3348" s="18" t="n">
        <f aca="false">IF(Q3348="","",ROUND((Q3348-P3348)*1440,0))</f>
        <v>19</v>
      </c>
      <c r="AH3348" s="18" t="n">
        <f aca="false">IF(Q3348="","",ROUND((Q3348-H3348)*1440,0))</f>
        <v>194</v>
      </c>
      <c r="AI3348" s="19" t="n">
        <f aca="false">ROUND(IF(O3348="",Assumptions!$B$25-K3348,O3348-K3348)*24,1)</f>
        <v>1.7</v>
      </c>
      <c r="AJ3348" s="20" t="n">
        <f aca="false">ROUND(MAX(N(Y3348)/Assumptions!$C$5, N(Z3348)/Assumptions!$C$6, N(AA3348)/Assumptions!$C$7, N(AB3348)/Assumptions!$C$8, N(AC3348)/Assumptions!$C$9, N(AD3348)/Assumptions!$C$10, N(AE3348)/Assumptions!$C$11, N(AF3348)/Assumptions!$C$12, N(AG3348)/Assumptions!$C$13),3)</f>
        <v>2.267</v>
      </c>
      <c r="AK3348" s="0" t="str">
        <f aca="false">IF(OR(U3348="Pending",U3348="On Hold"),"Open GRN (awaiting)",IF(AJ3348&lt;=1,"Within SLA",IF(ROUND(N(Y3348)/Assumptions!$C$5,3)=AJ3348,"Gate Wait",IF(ROUND(N(Z3348)/Assumptions!$C$6,3)=AJ3348,"Dock Wait",IF(ROUND(N(AA3348)/Assumptions!$C$7,3)=AJ3348,"Unloading",IF(ROUND(N(AB3348)/Assumptions!$C$8,3)=AJ3348,"Unload-to-QC Wait",IF(ROUND(N(AC3348)/Assumptions!$C$9,3)=AJ3348,"QC",IF(ROUND(N(AD3348)/Assumptions!$C$10,3)=AJ3348,"QC-to-GRN Wait",IF(ROUND(N(AE3348)/Assumptions!$C$11,3)=AJ3348,"GRN Processing",IF(ROUND(N(AF3348)/Assumptions!$C$12,3)=AJ3348,"GRN-to-Putaway Wait",IF(ROUND(N(AG3348)/Assumptions!$C$13,3)=AJ3348,"Putaway","Within SLA")))))))))))</f>
        <v>Dock Wait</v>
      </c>
    </row>
    <row r="3349" customFormat="false" ht="15" hidden="false" customHeight="false" outlineLevel="0" collapsed="false">
      <c r="A3349" s="0" t="s">
        <v>9421</v>
      </c>
      <c r="B3349" s="0" t="s">
        <v>9422</v>
      </c>
      <c r="C3349" s="0" t="s">
        <v>126</v>
      </c>
      <c r="D3349" s="0" t="s">
        <v>147</v>
      </c>
      <c r="E3349" s="0" t="s">
        <v>9423</v>
      </c>
      <c r="F3349" s="0" t="s">
        <v>137</v>
      </c>
      <c r="G3349" s="0" t="s">
        <v>167</v>
      </c>
      <c r="H3349" s="17" t="n">
        <v>46284.1666666667</v>
      </c>
      <c r="I3349" s="17" t="n">
        <v>46284.1847222222</v>
      </c>
      <c r="J3349" s="17" t="n">
        <v>46284.1895833333</v>
      </c>
      <c r="K3349" s="17" t="n">
        <v>46284.2083333333</v>
      </c>
      <c r="L3349" s="17" t="n">
        <v>46284.2243055556</v>
      </c>
      <c r="M3349" s="17" t="n">
        <v>46284.2645833333</v>
      </c>
      <c r="N3349" s="17" t="n">
        <v>46284.3020833333</v>
      </c>
      <c r="O3349" s="17" t="n">
        <v>46284.3965277778</v>
      </c>
      <c r="P3349" s="17" t="n">
        <v>46284.4083333333</v>
      </c>
      <c r="Q3349" s="17" t="n">
        <v>46284.4166666667</v>
      </c>
      <c r="R3349" s="0" t="n">
        <v>122</v>
      </c>
      <c r="S3349" s="0" t="n">
        <v>0</v>
      </c>
      <c r="T3349" s="0" t="n">
        <v>0</v>
      </c>
      <c r="U3349" s="18" t="s">
        <v>130</v>
      </c>
      <c r="V3349" s="18" t="s">
        <v>156</v>
      </c>
      <c r="W3349" s="0" t="str">
        <f aca="false">IF(AND(X3349&gt;=6,X3349&lt;14),"A",IF(AND(X3349&gt;=14,X3349&lt;22),"B","C"))</f>
        <v>C</v>
      </c>
      <c r="X3349" s="18" t="n">
        <f aca="false">HOUR(H3349)</f>
        <v>4</v>
      </c>
      <c r="Y3349" s="18" t="n">
        <f aca="false">ROUND((I3349-H3349)*1440,0)</f>
        <v>26</v>
      </c>
      <c r="Z3349" s="18" t="n">
        <f aca="false">ROUND((J3349-I3349)*1440,0)</f>
        <v>7</v>
      </c>
      <c r="AA3349" s="18" t="n">
        <f aca="false">ROUND((K3349-J3349)*1440,0)</f>
        <v>27</v>
      </c>
      <c r="AB3349" s="18" t="n">
        <f aca="false">ROUND((L3349-K3349)*1440,0)</f>
        <v>23</v>
      </c>
      <c r="AC3349" s="18" t="n">
        <f aca="false">ROUND((M3349-L3349)*1440,0)</f>
        <v>58</v>
      </c>
      <c r="AD3349" s="18" t="n">
        <f aca="false">IF(N3349="","",ROUND((N3349-M3349)*1440,0))</f>
        <v>54</v>
      </c>
      <c r="AE3349" s="18" t="n">
        <f aca="false">IF(O3349="","",ROUND((O3349-N3349)*1440,0))</f>
        <v>136</v>
      </c>
      <c r="AF3349" s="18" t="n">
        <f aca="false">IF(P3349="","",ROUND((P3349-O3349)*1440,0))</f>
        <v>17</v>
      </c>
      <c r="AG3349" s="18" t="n">
        <f aca="false">IF(Q3349="","",ROUND((Q3349-P3349)*1440,0))</f>
        <v>12</v>
      </c>
      <c r="AH3349" s="18" t="n">
        <f aca="false">IF(Q3349="","",ROUND((Q3349-H3349)*1440,0))</f>
        <v>360</v>
      </c>
      <c r="AI3349" s="19" t="n">
        <f aca="false">ROUND(IF(O3349="",Assumptions!$B$25-K3349,O3349-K3349)*24,1)</f>
        <v>4.5</v>
      </c>
      <c r="AJ3349" s="20" t="n">
        <f aca="false">ROUND(MAX(N(Y3349)/Assumptions!$C$5, N(Z3349)/Assumptions!$C$6, N(AA3349)/Assumptions!$C$7, N(AB3349)/Assumptions!$C$8, N(AC3349)/Assumptions!$C$9, N(AD3349)/Assumptions!$C$10, N(AE3349)/Assumptions!$C$11, N(AF3349)/Assumptions!$C$12, N(AG3349)/Assumptions!$C$13),3)</f>
        <v>3.022</v>
      </c>
      <c r="AK3349" s="0" t="str">
        <f aca="false">IF(OR(U3349="Pending",U3349="On Hold"),"Open GRN (awaiting)",IF(AJ3349&lt;=1,"Within SLA",IF(ROUND(N(Y3349)/Assumptions!$C$5,3)=AJ3349,"Gate Wait",IF(ROUND(N(Z3349)/Assumptions!$C$6,3)=AJ3349,"Dock Wait",IF(ROUND(N(AA3349)/Assumptions!$C$7,3)=AJ3349,"Unloading",IF(ROUND(N(AB3349)/Assumptions!$C$8,3)=AJ3349,"Unload-to-QC Wait",IF(ROUND(N(AC3349)/Assumptions!$C$9,3)=AJ3349,"QC",IF(ROUND(N(AD3349)/Assumptions!$C$10,3)=AJ3349,"QC-to-GRN Wait",IF(ROUND(N(AE3349)/Assumptions!$C$11,3)=AJ3349,"GRN Processing",IF(ROUND(N(AF3349)/Assumptions!$C$12,3)=AJ3349,"GRN-to-Putaway Wait",IF(ROUND(N(AG3349)/Assumptions!$C$13,3)=AJ3349,"Putaway","Within SLA")))))))))))</f>
        <v>GRN Processing</v>
      </c>
    </row>
    <row r="3350" customFormat="false" ht="15" hidden="false" customHeight="false" outlineLevel="0" collapsed="false">
      <c r="A3350" s="0" t="s">
        <v>9424</v>
      </c>
      <c r="B3350" s="0" t="s">
        <v>9425</v>
      </c>
      <c r="C3350" s="0" t="s">
        <v>184</v>
      </c>
      <c r="D3350" s="0" t="s">
        <v>147</v>
      </c>
      <c r="E3350" s="0" t="s">
        <v>8426</v>
      </c>
      <c r="F3350" s="0" t="s">
        <v>177</v>
      </c>
      <c r="G3350" s="0" t="s">
        <v>167</v>
      </c>
      <c r="H3350" s="17" t="n">
        <v>46284.1861111111</v>
      </c>
      <c r="I3350" s="17" t="n">
        <v>46284.2097222222</v>
      </c>
      <c r="J3350" s="17" t="n">
        <v>46284.2138888889</v>
      </c>
      <c r="K3350" s="17" t="n">
        <v>46284.2472222222</v>
      </c>
      <c r="L3350" s="17" t="n">
        <v>46284.2541666667</v>
      </c>
      <c r="M3350" s="17" t="n">
        <v>46284.2798611111</v>
      </c>
      <c r="N3350" s="17" t="n">
        <v>46284.3340277778</v>
      </c>
      <c r="O3350" s="17" t="n">
        <v>46284.3597222222</v>
      </c>
      <c r="P3350" s="17" t="n">
        <v>46284.3645833333</v>
      </c>
      <c r="Q3350" s="17" t="n">
        <v>46284.3840277778</v>
      </c>
      <c r="R3350" s="0" t="n">
        <v>580</v>
      </c>
      <c r="S3350" s="0" t="n">
        <v>0</v>
      </c>
      <c r="T3350" s="0" t="n">
        <v>0</v>
      </c>
      <c r="U3350" s="18" t="s">
        <v>130</v>
      </c>
      <c r="V3350" s="18" t="s">
        <v>144</v>
      </c>
      <c r="W3350" s="0" t="str">
        <f aca="false">IF(AND(X3350&gt;=6,X3350&lt;14),"A",IF(AND(X3350&gt;=14,X3350&lt;22),"B","C"))</f>
        <v>C</v>
      </c>
      <c r="X3350" s="18" t="n">
        <f aca="false">HOUR(H3350)</f>
        <v>4</v>
      </c>
      <c r="Y3350" s="18" t="n">
        <f aca="false">ROUND((I3350-H3350)*1440,0)</f>
        <v>34</v>
      </c>
      <c r="Z3350" s="18" t="n">
        <f aca="false">ROUND((J3350-I3350)*1440,0)</f>
        <v>6</v>
      </c>
      <c r="AA3350" s="18" t="n">
        <f aca="false">ROUND((K3350-J3350)*1440,0)</f>
        <v>48</v>
      </c>
      <c r="AB3350" s="18" t="n">
        <f aca="false">ROUND((L3350-K3350)*1440,0)</f>
        <v>10</v>
      </c>
      <c r="AC3350" s="18" t="n">
        <f aca="false">ROUND((M3350-L3350)*1440,0)</f>
        <v>37</v>
      </c>
      <c r="AD3350" s="18" t="n">
        <f aca="false">IF(N3350="","",ROUND((N3350-M3350)*1440,0))</f>
        <v>78</v>
      </c>
      <c r="AE3350" s="18" t="n">
        <f aca="false">IF(O3350="","",ROUND((O3350-N3350)*1440,0))</f>
        <v>37</v>
      </c>
      <c r="AF3350" s="18" t="n">
        <f aca="false">IF(P3350="","",ROUND((P3350-O3350)*1440,0))</f>
        <v>7</v>
      </c>
      <c r="AG3350" s="18" t="n">
        <f aca="false">IF(Q3350="","",ROUND((Q3350-P3350)*1440,0))</f>
        <v>28</v>
      </c>
      <c r="AH3350" s="18" t="n">
        <f aca="false">IF(Q3350="","",ROUND((Q3350-H3350)*1440,0))</f>
        <v>285</v>
      </c>
      <c r="AI3350" s="19" t="n">
        <f aca="false">ROUND(IF(O3350="",Assumptions!$B$25-K3350,O3350-K3350)*24,1)</f>
        <v>2.7</v>
      </c>
      <c r="AJ3350" s="20" t="n">
        <f aca="false">ROUND(MAX(N(Y3350)/Assumptions!$C$5, N(Z3350)/Assumptions!$C$6, N(AA3350)/Assumptions!$C$7, N(AB3350)/Assumptions!$C$8, N(AC3350)/Assumptions!$C$9, N(AD3350)/Assumptions!$C$10, N(AE3350)/Assumptions!$C$11, N(AF3350)/Assumptions!$C$12, N(AG3350)/Assumptions!$C$13),3)</f>
        <v>2.6</v>
      </c>
      <c r="AK3350" s="0" t="str">
        <f aca="false">IF(OR(U3350="Pending",U3350="On Hold"),"Open GRN (awaiting)",IF(AJ3350&lt;=1,"Within SLA",IF(ROUND(N(Y3350)/Assumptions!$C$5,3)=AJ3350,"Gate Wait",IF(ROUND(N(Z3350)/Assumptions!$C$6,3)=AJ3350,"Dock Wait",IF(ROUND(N(AA3350)/Assumptions!$C$7,3)=AJ3350,"Unloading",IF(ROUND(N(AB3350)/Assumptions!$C$8,3)=AJ3350,"Unload-to-QC Wait",IF(ROUND(N(AC3350)/Assumptions!$C$9,3)=AJ3350,"QC",IF(ROUND(N(AD3350)/Assumptions!$C$10,3)=AJ3350,"QC-to-GRN Wait",IF(ROUND(N(AE3350)/Assumptions!$C$11,3)=AJ3350,"GRN Processing",IF(ROUND(N(AF3350)/Assumptions!$C$12,3)=AJ3350,"GRN-to-Putaway Wait",IF(ROUND(N(AG3350)/Assumptions!$C$13,3)=AJ3350,"Putaway","Within SLA")))))))))))</f>
        <v>QC-to-GRN Wait</v>
      </c>
    </row>
    <row r="3351" customFormat="false" ht="15" hidden="false" customHeight="false" outlineLevel="0" collapsed="false">
      <c r="A3351" s="0" t="s">
        <v>9426</v>
      </c>
      <c r="B3351" s="0" t="s">
        <v>9427</v>
      </c>
      <c r="C3351" s="0" t="s">
        <v>118</v>
      </c>
      <c r="D3351" s="0" t="s">
        <v>135</v>
      </c>
      <c r="E3351" s="0" t="s">
        <v>1694</v>
      </c>
      <c r="F3351" s="0" t="s">
        <v>121</v>
      </c>
      <c r="G3351" s="0" t="s">
        <v>178</v>
      </c>
      <c r="H3351" s="17" t="n">
        <v>46284.2013888889</v>
      </c>
      <c r="I3351" s="17" t="n">
        <v>46284.2048611111</v>
      </c>
      <c r="J3351" s="17" t="n">
        <v>46284.2194444445</v>
      </c>
      <c r="K3351" s="17" t="n">
        <v>46284.2347222222</v>
      </c>
      <c r="L3351" s="17" t="n">
        <v>46284.2402777778</v>
      </c>
      <c r="M3351" s="17" t="n">
        <v>46284.2666666667</v>
      </c>
      <c r="N3351" s="17" t="n">
        <v>46284.35625</v>
      </c>
      <c r="O3351" s="17" t="n">
        <v>46284.4</v>
      </c>
      <c r="P3351" s="17" t="n">
        <v>46284.4090277778</v>
      </c>
      <c r="Q3351" s="17" t="n">
        <v>46284.4340277778</v>
      </c>
      <c r="R3351" s="0" t="n">
        <v>172</v>
      </c>
      <c r="S3351" s="0" t="n">
        <v>0</v>
      </c>
      <c r="T3351" s="0" t="n">
        <v>0</v>
      </c>
      <c r="U3351" s="18" t="s">
        <v>130</v>
      </c>
      <c r="V3351" s="18" t="s">
        <v>156</v>
      </c>
      <c r="W3351" s="0" t="str">
        <f aca="false">IF(AND(X3351&gt;=6,X3351&lt;14),"A",IF(AND(X3351&gt;=14,X3351&lt;22),"B","C"))</f>
        <v>C</v>
      </c>
      <c r="X3351" s="18" t="n">
        <f aca="false">HOUR(H3351)</f>
        <v>4</v>
      </c>
      <c r="Y3351" s="18" t="n">
        <f aca="false">ROUND((I3351-H3351)*1440,0)</f>
        <v>5</v>
      </c>
      <c r="Z3351" s="18" t="n">
        <f aca="false">ROUND((J3351-I3351)*1440,0)</f>
        <v>21</v>
      </c>
      <c r="AA3351" s="18" t="n">
        <f aca="false">ROUND((K3351-J3351)*1440,0)</f>
        <v>22</v>
      </c>
      <c r="AB3351" s="18" t="n">
        <f aca="false">ROUND((L3351-K3351)*1440,0)</f>
        <v>8</v>
      </c>
      <c r="AC3351" s="18" t="n">
        <f aca="false">ROUND((M3351-L3351)*1440,0)</f>
        <v>38</v>
      </c>
      <c r="AD3351" s="18" t="n">
        <f aca="false">IF(N3351="","",ROUND((N3351-M3351)*1440,0))</f>
        <v>129</v>
      </c>
      <c r="AE3351" s="18" t="n">
        <f aca="false">IF(O3351="","",ROUND((O3351-N3351)*1440,0))</f>
        <v>63</v>
      </c>
      <c r="AF3351" s="18" t="n">
        <f aca="false">IF(P3351="","",ROUND((P3351-O3351)*1440,0))</f>
        <v>13</v>
      </c>
      <c r="AG3351" s="18" t="n">
        <f aca="false">IF(Q3351="","",ROUND((Q3351-P3351)*1440,0))</f>
        <v>36</v>
      </c>
      <c r="AH3351" s="18" t="n">
        <f aca="false">IF(Q3351="","",ROUND((Q3351-H3351)*1440,0))</f>
        <v>335</v>
      </c>
      <c r="AI3351" s="19" t="n">
        <f aca="false">ROUND(IF(O3351="",Assumptions!$B$25-K3351,O3351-K3351)*24,1)</f>
        <v>4</v>
      </c>
      <c r="AJ3351" s="20" t="n">
        <f aca="false">ROUND(MAX(N(Y3351)/Assumptions!$C$5, N(Z3351)/Assumptions!$C$6, N(AA3351)/Assumptions!$C$7, N(AB3351)/Assumptions!$C$8, N(AC3351)/Assumptions!$C$9, N(AD3351)/Assumptions!$C$10, N(AE3351)/Assumptions!$C$11, N(AF3351)/Assumptions!$C$12, N(AG3351)/Assumptions!$C$13),3)</f>
        <v>4.3</v>
      </c>
      <c r="AK3351" s="0" t="str">
        <f aca="false">IF(OR(U3351="Pending",U3351="On Hold"),"Open GRN (awaiting)",IF(AJ3351&lt;=1,"Within SLA",IF(ROUND(N(Y3351)/Assumptions!$C$5,3)=AJ3351,"Gate Wait",IF(ROUND(N(Z3351)/Assumptions!$C$6,3)=AJ3351,"Dock Wait",IF(ROUND(N(AA3351)/Assumptions!$C$7,3)=AJ3351,"Unloading",IF(ROUND(N(AB3351)/Assumptions!$C$8,3)=AJ3351,"Unload-to-QC Wait",IF(ROUND(N(AC3351)/Assumptions!$C$9,3)=AJ3351,"QC",IF(ROUND(N(AD3351)/Assumptions!$C$10,3)=AJ3351,"QC-to-GRN Wait",IF(ROUND(N(AE3351)/Assumptions!$C$11,3)=AJ3351,"GRN Processing",IF(ROUND(N(AF3351)/Assumptions!$C$12,3)=AJ3351,"GRN-to-Putaway Wait",IF(ROUND(N(AG3351)/Assumptions!$C$13,3)=AJ3351,"Putaway","Within SLA")))))))))))</f>
        <v>QC-to-GRN Wait</v>
      </c>
    </row>
    <row r="3352" customFormat="false" ht="15" hidden="false" customHeight="false" outlineLevel="0" collapsed="false">
      <c r="A3352" s="0" t="s">
        <v>9428</v>
      </c>
      <c r="B3352" s="0" t="s">
        <v>9429</v>
      </c>
      <c r="C3352" s="0" t="s">
        <v>175</v>
      </c>
      <c r="D3352" s="0" t="s">
        <v>119</v>
      </c>
      <c r="E3352" s="0" t="s">
        <v>5206</v>
      </c>
      <c r="F3352" s="0" t="s">
        <v>177</v>
      </c>
      <c r="G3352" s="0" t="s">
        <v>122</v>
      </c>
      <c r="H3352" s="17" t="n">
        <v>46284.2125</v>
      </c>
      <c r="I3352" s="17" t="n">
        <v>46284.21875</v>
      </c>
      <c r="J3352" s="17" t="n">
        <v>46284.2256944445</v>
      </c>
      <c r="K3352" s="17" t="n">
        <v>46284.2826388889</v>
      </c>
      <c r="L3352" s="17" t="n">
        <v>46284.2958333333</v>
      </c>
      <c r="M3352" s="17" t="n">
        <v>46284.3159722222</v>
      </c>
      <c r="N3352" s="17" t="n">
        <v>46284.3347222222</v>
      </c>
      <c r="O3352" s="17" t="n">
        <v>46284.4340277778</v>
      </c>
      <c r="P3352" s="17" t="n">
        <v>46284.4430555556</v>
      </c>
      <c r="Q3352" s="17" t="n">
        <v>46284.4513888889</v>
      </c>
      <c r="R3352" s="0" t="n">
        <v>466</v>
      </c>
      <c r="S3352" s="0" t="n">
        <v>0</v>
      </c>
      <c r="T3352" s="0" t="n">
        <v>0</v>
      </c>
      <c r="U3352" s="18" t="s">
        <v>130</v>
      </c>
      <c r="V3352" s="18" t="s">
        <v>156</v>
      </c>
      <c r="W3352" s="0" t="str">
        <f aca="false">IF(AND(X3352&gt;=6,X3352&lt;14),"A",IF(AND(X3352&gt;=14,X3352&lt;22),"B","C"))</f>
        <v>C</v>
      </c>
      <c r="X3352" s="18" t="n">
        <f aca="false">HOUR(H3352)</f>
        <v>5</v>
      </c>
      <c r="Y3352" s="18" t="n">
        <f aca="false">ROUND((I3352-H3352)*1440,0)</f>
        <v>9</v>
      </c>
      <c r="Z3352" s="18" t="n">
        <f aca="false">ROUND((J3352-I3352)*1440,0)</f>
        <v>10</v>
      </c>
      <c r="AA3352" s="18" t="n">
        <f aca="false">ROUND((K3352-J3352)*1440,0)</f>
        <v>82</v>
      </c>
      <c r="AB3352" s="18" t="n">
        <f aca="false">ROUND((L3352-K3352)*1440,0)</f>
        <v>19</v>
      </c>
      <c r="AC3352" s="18" t="n">
        <f aca="false">ROUND((M3352-L3352)*1440,0)</f>
        <v>29</v>
      </c>
      <c r="AD3352" s="18" t="n">
        <f aca="false">IF(N3352="","",ROUND((N3352-M3352)*1440,0))</f>
        <v>27</v>
      </c>
      <c r="AE3352" s="18" t="n">
        <f aca="false">IF(O3352="","",ROUND((O3352-N3352)*1440,0))</f>
        <v>143</v>
      </c>
      <c r="AF3352" s="18" t="n">
        <f aca="false">IF(P3352="","",ROUND((P3352-O3352)*1440,0))</f>
        <v>13</v>
      </c>
      <c r="AG3352" s="18" t="n">
        <f aca="false">IF(Q3352="","",ROUND((Q3352-P3352)*1440,0))</f>
        <v>12</v>
      </c>
      <c r="AH3352" s="18" t="n">
        <f aca="false">IF(Q3352="","",ROUND((Q3352-H3352)*1440,0))</f>
        <v>344</v>
      </c>
      <c r="AI3352" s="19" t="n">
        <f aca="false">ROUND(IF(O3352="",Assumptions!$B$25-K3352,O3352-K3352)*24,1)</f>
        <v>3.6</v>
      </c>
      <c r="AJ3352" s="20" t="n">
        <f aca="false">ROUND(MAX(N(Y3352)/Assumptions!$C$5, N(Z3352)/Assumptions!$C$6, N(AA3352)/Assumptions!$C$7, N(AB3352)/Assumptions!$C$8, N(AC3352)/Assumptions!$C$9, N(AD3352)/Assumptions!$C$10, N(AE3352)/Assumptions!$C$11, N(AF3352)/Assumptions!$C$12, N(AG3352)/Assumptions!$C$13),3)</f>
        <v>3.178</v>
      </c>
      <c r="AK3352" s="0" t="str">
        <f aca="false">IF(OR(U3352="Pending",U3352="On Hold"),"Open GRN (awaiting)",IF(AJ3352&lt;=1,"Within SLA",IF(ROUND(N(Y3352)/Assumptions!$C$5,3)=AJ3352,"Gate Wait",IF(ROUND(N(Z3352)/Assumptions!$C$6,3)=AJ3352,"Dock Wait",IF(ROUND(N(AA3352)/Assumptions!$C$7,3)=AJ3352,"Unloading",IF(ROUND(N(AB3352)/Assumptions!$C$8,3)=AJ3352,"Unload-to-QC Wait",IF(ROUND(N(AC3352)/Assumptions!$C$9,3)=AJ3352,"QC",IF(ROUND(N(AD3352)/Assumptions!$C$10,3)=AJ3352,"QC-to-GRN Wait",IF(ROUND(N(AE3352)/Assumptions!$C$11,3)=AJ3352,"GRN Processing",IF(ROUND(N(AF3352)/Assumptions!$C$12,3)=AJ3352,"GRN-to-Putaway Wait",IF(ROUND(N(AG3352)/Assumptions!$C$13,3)=AJ3352,"Putaway","Within SLA")))))))))))</f>
        <v>GRN Processing</v>
      </c>
    </row>
    <row r="3353" customFormat="false" ht="15" hidden="false" customHeight="false" outlineLevel="0" collapsed="false">
      <c r="A3353" s="0" t="s">
        <v>9430</v>
      </c>
      <c r="B3353" s="0" t="s">
        <v>9431</v>
      </c>
      <c r="C3353" s="0" t="s">
        <v>286</v>
      </c>
      <c r="D3353" s="0" t="s">
        <v>135</v>
      </c>
      <c r="E3353" s="0" t="s">
        <v>4368</v>
      </c>
      <c r="F3353" s="0" t="s">
        <v>121</v>
      </c>
      <c r="G3353" s="0" t="s">
        <v>178</v>
      </c>
      <c r="H3353" s="17" t="n">
        <v>46284.2493055556</v>
      </c>
      <c r="I3353" s="17" t="n">
        <v>46284.2520833333</v>
      </c>
      <c r="J3353" s="17" t="n">
        <v>46284.2548611111</v>
      </c>
      <c r="K3353" s="17" t="n">
        <v>46284.2625</v>
      </c>
      <c r="L3353" s="17" t="n">
        <v>46284.2743055556</v>
      </c>
      <c r="M3353" s="17" t="n">
        <v>46284.2923611111</v>
      </c>
      <c r="N3353" s="17" t="n">
        <v>46284.3388888889</v>
      </c>
      <c r="O3353" s="17" t="n">
        <v>46284.3520833333</v>
      </c>
      <c r="P3353" s="17" t="n">
        <v>46284.3576388889</v>
      </c>
      <c r="Q3353" s="17" t="n">
        <v>46284.3694444444</v>
      </c>
      <c r="R3353" s="0" t="n">
        <v>220</v>
      </c>
      <c r="S3353" s="0" t="n">
        <v>0</v>
      </c>
      <c r="T3353" s="0" t="n">
        <v>0</v>
      </c>
      <c r="U3353" s="18" t="s">
        <v>130</v>
      </c>
      <c r="V3353" s="18" t="s">
        <v>144</v>
      </c>
      <c r="W3353" s="0" t="str">
        <f aca="false">IF(AND(X3353&gt;=6,X3353&lt;14),"A",IF(AND(X3353&gt;=14,X3353&lt;22),"B","C"))</f>
        <v>C</v>
      </c>
      <c r="X3353" s="18" t="n">
        <f aca="false">HOUR(H3353)</f>
        <v>5</v>
      </c>
      <c r="Y3353" s="18" t="n">
        <f aca="false">ROUND((I3353-H3353)*1440,0)</f>
        <v>4</v>
      </c>
      <c r="Z3353" s="18" t="n">
        <f aca="false">ROUND((J3353-I3353)*1440,0)</f>
        <v>4</v>
      </c>
      <c r="AA3353" s="18" t="n">
        <f aca="false">ROUND((K3353-J3353)*1440,0)</f>
        <v>11</v>
      </c>
      <c r="AB3353" s="18" t="n">
        <f aca="false">ROUND((L3353-K3353)*1440,0)</f>
        <v>17</v>
      </c>
      <c r="AC3353" s="18" t="n">
        <f aca="false">ROUND((M3353-L3353)*1440,0)</f>
        <v>26</v>
      </c>
      <c r="AD3353" s="18" t="n">
        <f aca="false">IF(N3353="","",ROUND((N3353-M3353)*1440,0))</f>
        <v>67</v>
      </c>
      <c r="AE3353" s="18" t="n">
        <f aca="false">IF(O3353="","",ROUND((O3353-N3353)*1440,0))</f>
        <v>19</v>
      </c>
      <c r="AF3353" s="18" t="n">
        <f aca="false">IF(P3353="","",ROUND((P3353-O3353)*1440,0))</f>
        <v>8</v>
      </c>
      <c r="AG3353" s="18" t="n">
        <f aca="false">IF(Q3353="","",ROUND((Q3353-P3353)*1440,0))</f>
        <v>17</v>
      </c>
      <c r="AH3353" s="18" t="n">
        <f aca="false">IF(Q3353="","",ROUND((Q3353-H3353)*1440,0))</f>
        <v>173</v>
      </c>
      <c r="AI3353" s="19" t="n">
        <f aca="false">ROUND(IF(O3353="",Assumptions!$B$25-K3353,O3353-K3353)*24,1)</f>
        <v>2.2</v>
      </c>
      <c r="AJ3353" s="20" t="n">
        <f aca="false">ROUND(MAX(N(Y3353)/Assumptions!$C$5, N(Z3353)/Assumptions!$C$6, N(AA3353)/Assumptions!$C$7, N(AB3353)/Assumptions!$C$8, N(AC3353)/Assumptions!$C$9, N(AD3353)/Assumptions!$C$10, N(AE3353)/Assumptions!$C$11, N(AF3353)/Assumptions!$C$12, N(AG3353)/Assumptions!$C$13),3)</f>
        <v>2.233</v>
      </c>
      <c r="AK3353" s="0" t="str">
        <f aca="false">IF(OR(U3353="Pending",U3353="On Hold"),"Open GRN (awaiting)",IF(AJ3353&lt;=1,"Within SLA",IF(ROUND(N(Y3353)/Assumptions!$C$5,3)=AJ3353,"Gate Wait",IF(ROUND(N(Z3353)/Assumptions!$C$6,3)=AJ3353,"Dock Wait",IF(ROUND(N(AA3353)/Assumptions!$C$7,3)=AJ3353,"Unloading",IF(ROUND(N(AB3353)/Assumptions!$C$8,3)=AJ3353,"Unload-to-QC Wait",IF(ROUND(N(AC3353)/Assumptions!$C$9,3)=AJ3353,"QC",IF(ROUND(N(AD3353)/Assumptions!$C$10,3)=AJ3353,"QC-to-GRN Wait",IF(ROUND(N(AE3353)/Assumptions!$C$11,3)=AJ3353,"GRN Processing",IF(ROUND(N(AF3353)/Assumptions!$C$12,3)=AJ3353,"GRN-to-Putaway Wait",IF(ROUND(N(AG3353)/Assumptions!$C$13,3)=AJ3353,"Putaway","Within SLA")))))))))))</f>
        <v>QC-to-GRN Wait</v>
      </c>
    </row>
    <row r="3354" customFormat="false" ht="15" hidden="false" customHeight="false" outlineLevel="0" collapsed="false">
      <c r="A3354" s="0" t="s">
        <v>9432</v>
      </c>
      <c r="B3354" s="0" t="s">
        <v>9433</v>
      </c>
      <c r="C3354" s="0" t="s">
        <v>142</v>
      </c>
      <c r="D3354" s="0" t="s">
        <v>119</v>
      </c>
      <c r="E3354" s="0" t="s">
        <v>9434</v>
      </c>
      <c r="F3354" s="0" t="s">
        <v>128</v>
      </c>
      <c r="G3354" s="0" t="s">
        <v>129</v>
      </c>
      <c r="H3354" s="17" t="n">
        <v>46284.2597222222</v>
      </c>
      <c r="I3354" s="17" t="n">
        <v>46284.2722222222</v>
      </c>
      <c r="J3354" s="17" t="n">
        <v>46284.2763888889</v>
      </c>
      <c r="K3354" s="17" t="n">
        <v>46284.2986111111</v>
      </c>
      <c r="L3354" s="17" t="n">
        <v>46284.31875</v>
      </c>
      <c r="M3354" s="17" t="n">
        <v>46284.3930555556</v>
      </c>
      <c r="N3354" s="17" t="n">
        <v>46284.4256944444</v>
      </c>
      <c r="O3354" s="17" t="n">
        <v>46284.4826388889</v>
      </c>
      <c r="P3354" s="17" t="n">
        <v>46284.4895833333</v>
      </c>
      <c r="Q3354" s="17" t="n">
        <v>46284.5201388889</v>
      </c>
      <c r="R3354" s="0" t="n">
        <v>278</v>
      </c>
      <c r="S3354" s="0" t="n">
        <v>0</v>
      </c>
      <c r="T3354" s="0" t="n">
        <v>0</v>
      </c>
      <c r="U3354" s="18" t="s">
        <v>130</v>
      </c>
      <c r="V3354" s="18" t="s">
        <v>82</v>
      </c>
      <c r="W3354" s="0" t="str">
        <f aca="false">IF(AND(X3354&gt;=6,X3354&lt;14),"A",IF(AND(X3354&gt;=14,X3354&lt;22),"B","C"))</f>
        <v>A</v>
      </c>
      <c r="X3354" s="18" t="n">
        <f aca="false">HOUR(H3354)</f>
        <v>6</v>
      </c>
      <c r="Y3354" s="18" t="n">
        <f aca="false">ROUND((I3354-H3354)*1440,0)</f>
        <v>18</v>
      </c>
      <c r="Z3354" s="18" t="n">
        <f aca="false">ROUND((J3354-I3354)*1440,0)</f>
        <v>6</v>
      </c>
      <c r="AA3354" s="18" t="n">
        <f aca="false">ROUND((K3354-J3354)*1440,0)</f>
        <v>32</v>
      </c>
      <c r="AB3354" s="18" t="n">
        <f aca="false">ROUND((L3354-K3354)*1440,0)</f>
        <v>29</v>
      </c>
      <c r="AC3354" s="18" t="n">
        <f aca="false">ROUND((M3354-L3354)*1440,0)</f>
        <v>107</v>
      </c>
      <c r="AD3354" s="18" t="n">
        <f aca="false">IF(N3354="","",ROUND((N3354-M3354)*1440,0))</f>
        <v>47</v>
      </c>
      <c r="AE3354" s="18" t="n">
        <f aca="false">IF(O3354="","",ROUND((O3354-N3354)*1440,0))</f>
        <v>82</v>
      </c>
      <c r="AF3354" s="18" t="n">
        <f aca="false">IF(P3354="","",ROUND((P3354-O3354)*1440,0))</f>
        <v>10</v>
      </c>
      <c r="AG3354" s="18" t="n">
        <f aca="false">IF(Q3354="","",ROUND((Q3354-P3354)*1440,0))</f>
        <v>44</v>
      </c>
      <c r="AH3354" s="18" t="n">
        <f aca="false">IF(Q3354="","",ROUND((Q3354-H3354)*1440,0))</f>
        <v>375</v>
      </c>
      <c r="AI3354" s="19" t="n">
        <f aca="false">ROUND(IF(O3354="",Assumptions!$B$25-K3354,O3354-K3354)*24,1)</f>
        <v>4.4</v>
      </c>
      <c r="AJ3354" s="20" t="n">
        <f aca="false">ROUND(MAX(N(Y3354)/Assumptions!$C$5, N(Z3354)/Assumptions!$C$6, N(AA3354)/Assumptions!$C$7, N(AB3354)/Assumptions!$C$8, N(AC3354)/Assumptions!$C$9, N(AD3354)/Assumptions!$C$10, N(AE3354)/Assumptions!$C$11, N(AF3354)/Assumptions!$C$12, N(AG3354)/Assumptions!$C$13),3)</f>
        <v>2.378</v>
      </c>
      <c r="AK3354" s="0" t="str">
        <f aca="false">IF(OR(U3354="Pending",U3354="On Hold"),"Open GRN (awaiting)",IF(AJ3354&lt;=1,"Within SLA",IF(ROUND(N(Y3354)/Assumptions!$C$5,3)=AJ3354,"Gate Wait",IF(ROUND(N(Z3354)/Assumptions!$C$6,3)=AJ3354,"Dock Wait",IF(ROUND(N(AA3354)/Assumptions!$C$7,3)=AJ3354,"Unloading",IF(ROUND(N(AB3354)/Assumptions!$C$8,3)=AJ3354,"Unload-to-QC Wait",IF(ROUND(N(AC3354)/Assumptions!$C$9,3)=AJ3354,"QC",IF(ROUND(N(AD3354)/Assumptions!$C$10,3)=AJ3354,"QC-to-GRN Wait",IF(ROUND(N(AE3354)/Assumptions!$C$11,3)=AJ3354,"GRN Processing",IF(ROUND(N(AF3354)/Assumptions!$C$12,3)=AJ3354,"GRN-to-Putaway Wait",IF(ROUND(N(AG3354)/Assumptions!$C$13,3)=AJ3354,"Putaway","Within SLA")))))))))))</f>
        <v>QC</v>
      </c>
    </row>
    <row r="3355" customFormat="false" ht="15" hidden="false" customHeight="false" outlineLevel="0" collapsed="false">
      <c r="A3355" s="0" t="s">
        <v>9435</v>
      </c>
      <c r="B3355" s="0" t="s">
        <v>9436</v>
      </c>
      <c r="C3355" s="0" t="s">
        <v>170</v>
      </c>
      <c r="D3355" s="0" t="s">
        <v>147</v>
      </c>
      <c r="E3355" s="0" t="s">
        <v>9437</v>
      </c>
      <c r="F3355" s="0" t="s">
        <v>172</v>
      </c>
      <c r="G3355" s="0" t="s">
        <v>167</v>
      </c>
      <c r="H3355" s="17" t="n">
        <v>46284.2694444444</v>
      </c>
      <c r="I3355" s="17" t="n">
        <v>46284.2979166667</v>
      </c>
      <c r="J3355" s="17" t="n">
        <v>46284.3236111111</v>
      </c>
      <c r="K3355" s="17" t="n">
        <v>46284.3506944445</v>
      </c>
      <c r="L3355" s="17" t="n">
        <v>46284.3659722222</v>
      </c>
      <c r="M3355" s="17" t="n">
        <v>46284.3798611111</v>
      </c>
      <c r="N3355" s="17" t="n">
        <v>46284.39375</v>
      </c>
      <c r="O3355" s="17" t="n">
        <v>46284.4083333333</v>
      </c>
      <c r="P3355" s="17" t="n">
        <v>46284.41875</v>
      </c>
      <c r="Q3355" s="17" t="n">
        <v>46284.4375</v>
      </c>
      <c r="R3355" s="0" t="n">
        <v>423</v>
      </c>
      <c r="S3355" s="0" t="n">
        <v>0</v>
      </c>
      <c r="T3355" s="0" t="n">
        <v>0</v>
      </c>
      <c r="U3355" s="18" t="s">
        <v>130</v>
      </c>
      <c r="V3355" s="18" t="s">
        <v>144</v>
      </c>
      <c r="W3355" s="0" t="str">
        <f aca="false">IF(AND(X3355&gt;=6,X3355&lt;14),"A",IF(AND(X3355&gt;=14,X3355&lt;22),"B","C"))</f>
        <v>A</v>
      </c>
      <c r="X3355" s="18" t="n">
        <f aca="false">HOUR(H3355)</f>
        <v>6</v>
      </c>
      <c r="Y3355" s="18" t="n">
        <f aca="false">ROUND((I3355-H3355)*1440,0)</f>
        <v>41</v>
      </c>
      <c r="Z3355" s="18" t="n">
        <f aca="false">ROUND((J3355-I3355)*1440,0)</f>
        <v>37</v>
      </c>
      <c r="AA3355" s="18" t="n">
        <f aca="false">ROUND((K3355-J3355)*1440,0)</f>
        <v>39</v>
      </c>
      <c r="AB3355" s="18" t="n">
        <f aca="false">ROUND((L3355-K3355)*1440,0)</f>
        <v>22</v>
      </c>
      <c r="AC3355" s="18" t="n">
        <f aca="false">ROUND((M3355-L3355)*1440,0)</f>
        <v>20</v>
      </c>
      <c r="AD3355" s="18" t="n">
        <f aca="false">IF(N3355="","",ROUND((N3355-M3355)*1440,0))</f>
        <v>20</v>
      </c>
      <c r="AE3355" s="18" t="n">
        <f aca="false">IF(O3355="","",ROUND((O3355-N3355)*1440,0))</f>
        <v>21</v>
      </c>
      <c r="AF3355" s="18" t="n">
        <f aca="false">IF(P3355="","",ROUND((P3355-O3355)*1440,0))</f>
        <v>15</v>
      </c>
      <c r="AG3355" s="18" t="n">
        <f aca="false">IF(Q3355="","",ROUND((Q3355-P3355)*1440,0))</f>
        <v>27</v>
      </c>
      <c r="AH3355" s="18" t="n">
        <f aca="false">IF(Q3355="","",ROUND((Q3355-H3355)*1440,0))</f>
        <v>242</v>
      </c>
      <c r="AI3355" s="19" t="n">
        <f aca="false">ROUND(IF(O3355="",Assumptions!$B$25-K3355,O3355-K3355)*24,1)</f>
        <v>1.4</v>
      </c>
      <c r="AJ3355" s="20" t="n">
        <f aca="false">ROUND(MAX(N(Y3355)/Assumptions!$C$5, N(Z3355)/Assumptions!$C$6, N(AA3355)/Assumptions!$C$7, N(AB3355)/Assumptions!$C$8, N(AC3355)/Assumptions!$C$9, N(AD3355)/Assumptions!$C$10, N(AE3355)/Assumptions!$C$11, N(AF3355)/Assumptions!$C$12, N(AG3355)/Assumptions!$C$13),3)</f>
        <v>2.467</v>
      </c>
      <c r="AK3355" s="0" t="str">
        <f aca="false">IF(OR(U3355="Pending",U3355="On Hold"),"Open GRN (awaiting)",IF(AJ3355&lt;=1,"Within SLA",IF(ROUND(N(Y3355)/Assumptions!$C$5,3)=AJ3355,"Gate Wait",IF(ROUND(N(Z3355)/Assumptions!$C$6,3)=AJ3355,"Dock Wait",IF(ROUND(N(AA3355)/Assumptions!$C$7,3)=AJ3355,"Unloading",IF(ROUND(N(AB3355)/Assumptions!$C$8,3)=AJ3355,"Unload-to-QC Wait",IF(ROUND(N(AC3355)/Assumptions!$C$9,3)=AJ3355,"QC",IF(ROUND(N(AD3355)/Assumptions!$C$10,3)=AJ3355,"QC-to-GRN Wait",IF(ROUND(N(AE3355)/Assumptions!$C$11,3)=AJ3355,"GRN Processing",IF(ROUND(N(AF3355)/Assumptions!$C$12,3)=AJ3355,"GRN-to-Putaway Wait",IF(ROUND(N(AG3355)/Assumptions!$C$13,3)=AJ3355,"Putaway","Within SLA")))))))))))</f>
        <v>Dock Wait</v>
      </c>
    </row>
    <row r="3356" customFormat="false" ht="15" hidden="false" customHeight="false" outlineLevel="0" collapsed="false">
      <c r="A3356" s="0" t="s">
        <v>9438</v>
      </c>
      <c r="B3356" s="0" t="s">
        <v>9439</v>
      </c>
      <c r="C3356" s="0" t="s">
        <v>126</v>
      </c>
      <c r="D3356" s="0" t="s">
        <v>135</v>
      </c>
      <c r="E3356" s="0" t="s">
        <v>2074</v>
      </c>
      <c r="F3356" s="0" t="s">
        <v>128</v>
      </c>
      <c r="G3356" s="0" t="s">
        <v>138</v>
      </c>
      <c r="H3356" s="17" t="n">
        <v>46284.2930555556</v>
      </c>
      <c r="I3356" s="17" t="n">
        <v>46284.3027777778</v>
      </c>
      <c r="J3356" s="17" t="n">
        <v>46284.3145833333</v>
      </c>
      <c r="K3356" s="17" t="n">
        <v>46284.3298611111</v>
      </c>
      <c r="L3356" s="17" t="n">
        <v>46284.3388888889</v>
      </c>
      <c r="M3356" s="17" t="n">
        <v>46284.3680555556</v>
      </c>
      <c r="N3356" s="17" t="n">
        <v>46284.3902777778</v>
      </c>
      <c r="O3356" s="17" t="n">
        <v>46284.4375</v>
      </c>
      <c r="P3356" s="17" t="n">
        <v>46284.4506944444</v>
      </c>
      <c r="Q3356" s="17" t="n">
        <v>46284.4583333333</v>
      </c>
      <c r="R3356" s="0" t="n">
        <v>123</v>
      </c>
      <c r="S3356" s="0" t="n">
        <v>0</v>
      </c>
      <c r="T3356" s="0" t="n">
        <v>0</v>
      </c>
      <c r="U3356" s="18" t="s">
        <v>130</v>
      </c>
      <c r="V3356" s="18" t="s">
        <v>131</v>
      </c>
      <c r="W3356" s="0" t="str">
        <f aca="false">IF(AND(X3356&gt;=6,X3356&lt;14),"A",IF(AND(X3356&gt;=14,X3356&lt;22),"B","C"))</f>
        <v>A</v>
      </c>
      <c r="X3356" s="18" t="n">
        <f aca="false">HOUR(H3356)</f>
        <v>7</v>
      </c>
      <c r="Y3356" s="18" t="n">
        <f aca="false">ROUND((I3356-H3356)*1440,0)</f>
        <v>14</v>
      </c>
      <c r="Z3356" s="18" t="n">
        <f aca="false">ROUND((J3356-I3356)*1440,0)</f>
        <v>17</v>
      </c>
      <c r="AA3356" s="18" t="n">
        <f aca="false">ROUND((K3356-J3356)*1440,0)</f>
        <v>22</v>
      </c>
      <c r="AB3356" s="18" t="n">
        <f aca="false">ROUND((L3356-K3356)*1440,0)</f>
        <v>13</v>
      </c>
      <c r="AC3356" s="18" t="n">
        <f aca="false">ROUND((M3356-L3356)*1440,0)</f>
        <v>42</v>
      </c>
      <c r="AD3356" s="18" t="n">
        <f aca="false">IF(N3356="","",ROUND((N3356-M3356)*1440,0))</f>
        <v>32</v>
      </c>
      <c r="AE3356" s="18" t="n">
        <f aca="false">IF(O3356="","",ROUND((O3356-N3356)*1440,0))</f>
        <v>68</v>
      </c>
      <c r="AF3356" s="18" t="n">
        <f aca="false">IF(P3356="","",ROUND((P3356-O3356)*1440,0))</f>
        <v>19</v>
      </c>
      <c r="AG3356" s="18" t="n">
        <f aca="false">IF(Q3356="","",ROUND((Q3356-P3356)*1440,0))</f>
        <v>11</v>
      </c>
      <c r="AH3356" s="18" t="n">
        <f aca="false">IF(Q3356="","",ROUND((Q3356-H3356)*1440,0))</f>
        <v>238</v>
      </c>
      <c r="AI3356" s="19" t="n">
        <f aca="false">ROUND(IF(O3356="",Assumptions!$B$25-K3356,O3356-K3356)*24,1)</f>
        <v>2.6</v>
      </c>
      <c r="AJ3356" s="20" t="n">
        <f aca="false">ROUND(MAX(N(Y3356)/Assumptions!$C$5, N(Z3356)/Assumptions!$C$6, N(AA3356)/Assumptions!$C$7, N(AB3356)/Assumptions!$C$8, N(AC3356)/Assumptions!$C$9, N(AD3356)/Assumptions!$C$10, N(AE3356)/Assumptions!$C$11, N(AF3356)/Assumptions!$C$12, N(AG3356)/Assumptions!$C$13),3)</f>
        <v>1.511</v>
      </c>
      <c r="AK3356" s="0" t="str">
        <f aca="false">IF(OR(U3356="Pending",U3356="On Hold"),"Open GRN (awaiting)",IF(AJ3356&lt;=1,"Within SLA",IF(ROUND(N(Y3356)/Assumptions!$C$5,3)=AJ3356,"Gate Wait",IF(ROUND(N(Z3356)/Assumptions!$C$6,3)=AJ3356,"Dock Wait",IF(ROUND(N(AA3356)/Assumptions!$C$7,3)=AJ3356,"Unloading",IF(ROUND(N(AB3356)/Assumptions!$C$8,3)=AJ3356,"Unload-to-QC Wait",IF(ROUND(N(AC3356)/Assumptions!$C$9,3)=AJ3356,"QC",IF(ROUND(N(AD3356)/Assumptions!$C$10,3)=AJ3356,"QC-to-GRN Wait",IF(ROUND(N(AE3356)/Assumptions!$C$11,3)=AJ3356,"GRN Processing",IF(ROUND(N(AF3356)/Assumptions!$C$12,3)=AJ3356,"GRN-to-Putaway Wait",IF(ROUND(N(AG3356)/Assumptions!$C$13,3)=AJ3356,"Putaway","Within SLA")))))))))))</f>
        <v>GRN Processing</v>
      </c>
    </row>
    <row r="3357" customFormat="false" ht="15" hidden="false" customHeight="false" outlineLevel="0" collapsed="false">
      <c r="A3357" s="0" t="s">
        <v>9440</v>
      </c>
      <c r="B3357" s="0" t="s">
        <v>9441</v>
      </c>
      <c r="C3357" s="0" t="s">
        <v>159</v>
      </c>
      <c r="D3357" s="0" t="s">
        <v>147</v>
      </c>
      <c r="E3357" s="0" t="s">
        <v>9442</v>
      </c>
      <c r="F3357" s="0" t="s">
        <v>128</v>
      </c>
      <c r="G3357" s="0" t="s">
        <v>150</v>
      </c>
      <c r="H3357" s="17" t="n">
        <v>46284.30625</v>
      </c>
      <c r="I3357" s="17" t="n">
        <v>46284.3944444444</v>
      </c>
      <c r="J3357" s="17" t="n">
        <v>46284.3993055556</v>
      </c>
      <c r="K3357" s="17" t="n">
        <v>46284.4173611111</v>
      </c>
      <c r="L3357" s="17" t="n">
        <v>46284.4256944444</v>
      </c>
      <c r="M3357" s="17" t="n">
        <v>46284.4444444445</v>
      </c>
      <c r="N3357" s="17" t="n">
        <v>46284.4604166667</v>
      </c>
      <c r="O3357" s="17" t="n">
        <v>46284.4875</v>
      </c>
      <c r="P3357" s="17" t="n">
        <v>46284.4972222222</v>
      </c>
      <c r="Q3357" s="17" t="n">
        <v>46284.50625</v>
      </c>
      <c r="R3357" s="0" t="n">
        <v>496</v>
      </c>
      <c r="S3357" s="0" t="n">
        <v>0</v>
      </c>
      <c r="T3357" s="0" t="n">
        <v>0</v>
      </c>
      <c r="U3357" s="18" t="s">
        <v>130</v>
      </c>
      <c r="V3357" s="18" t="s">
        <v>139</v>
      </c>
      <c r="W3357" s="0" t="str">
        <f aca="false">IF(AND(X3357&gt;=6,X3357&lt;14),"A",IF(AND(X3357&gt;=14,X3357&lt;22),"B","C"))</f>
        <v>A</v>
      </c>
      <c r="X3357" s="18" t="n">
        <f aca="false">HOUR(H3357)</f>
        <v>7</v>
      </c>
      <c r="Y3357" s="18" t="n">
        <f aca="false">ROUND((I3357-H3357)*1440,0)</f>
        <v>127</v>
      </c>
      <c r="Z3357" s="18" t="n">
        <f aca="false">ROUND((J3357-I3357)*1440,0)</f>
        <v>7</v>
      </c>
      <c r="AA3357" s="18" t="n">
        <f aca="false">ROUND((K3357-J3357)*1440,0)</f>
        <v>26</v>
      </c>
      <c r="AB3357" s="18" t="n">
        <f aca="false">ROUND((L3357-K3357)*1440,0)</f>
        <v>12</v>
      </c>
      <c r="AC3357" s="18" t="n">
        <f aca="false">ROUND((M3357-L3357)*1440,0)</f>
        <v>27</v>
      </c>
      <c r="AD3357" s="18" t="n">
        <f aca="false">IF(N3357="","",ROUND((N3357-M3357)*1440,0))</f>
        <v>23</v>
      </c>
      <c r="AE3357" s="18" t="n">
        <f aca="false">IF(O3357="","",ROUND((O3357-N3357)*1440,0))</f>
        <v>39</v>
      </c>
      <c r="AF3357" s="18" t="n">
        <f aca="false">IF(P3357="","",ROUND((P3357-O3357)*1440,0))</f>
        <v>14</v>
      </c>
      <c r="AG3357" s="18" t="n">
        <f aca="false">IF(Q3357="","",ROUND((Q3357-P3357)*1440,0))</f>
        <v>13</v>
      </c>
      <c r="AH3357" s="18" t="n">
        <f aca="false">IF(Q3357="","",ROUND((Q3357-H3357)*1440,0))</f>
        <v>288</v>
      </c>
      <c r="AI3357" s="19" t="n">
        <f aca="false">ROUND(IF(O3357="",Assumptions!$B$25-K3357,O3357-K3357)*24,1)</f>
        <v>1.7</v>
      </c>
      <c r="AJ3357" s="20" t="n">
        <f aca="false">ROUND(MAX(N(Y3357)/Assumptions!$C$5, N(Z3357)/Assumptions!$C$6, N(AA3357)/Assumptions!$C$7, N(AB3357)/Assumptions!$C$8, N(AC3357)/Assumptions!$C$9, N(AD3357)/Assumptions!$C$10, N(AE3357)/Assumptions!$C$11, N(AF3357)/Assumptions!$C$12, N(AG3357)/Assumptions!$C$13),3)</f>
        <v>4.233</v>
      </c>
      <c r="AK3357" s="0" t="str">
        <f aca="false">IF(OR(U3357="Pending",U3357="On Hold"),"Open GRN (awaiting)",IF(AJ3357&lt;=1,"Within SLA",IF(ROUND(N(Y3357)/Assumptions!$C$5,3)=AJ3357,"Gate Wait",IF(ROUND(N(Z3357)/Assumptions!$C$6,3)=AJ3357,"Dock Wait",IF(ROUND(N(AA3357)/Assumptions!$C$7,3)=AJ3357,"Unloading",IF(ROUND(N(AB3357)/Assumptions!$C$8,3)=AJ3357,"Unload-to-QC Wait",IF(ROUND(N(AC3357)/Assumptions!$C$9,3)=AJ3357,"QC",IF(ROUND(N(AD3357)/Assumptions!$C$10,3)=AJ3357,"QC-to-GRN Wait",IF(ROUND(N(AE3357)/Assumptions!$C$11,3)=AJ3357,"GRN Processing",IF(ROUND(N(AF3357)/Assumptions!$C$12,3)=AJ3357,"GRN-to-Putaway Wait",IF(ROUND(N(AG3357)/Assumptions!$C$13,3)=AJ3357,"Putaway","Within SLA")))))))))))</f>
        <v>Gate Wait</v>
      </c>
    </row>
    <row r="3358" customFormat="false" ht="15" hidden="false" customHeight="false" outlineLevel="0" collapsed="false">
      <c r="A3358" s="0" t="s">
        <v>9443</v>
      </c>
      <c r="B3358" s="0" t="s">
        <v>9444</v>
      </c>
      <c r="C3358" s="0" t="s">
        <v>134</v>
      </c>
      <c r="D3358" s="0" t="s">
        <v>147</v>
      </c>
      <c r="E3358" s="0" t="s">
        <v>9445</v>
      </c>
      <c r="F3358" s="0" t="s">
        <v>149</v>
      </c>
      <c r="G3358" s="0" t="s">
        <v>167</v>
      </c>
      <c r="H3358" s="17" t="n">
        <v>46284.3180555556</v>
      </c>
      <c r="I3358" s="17" t="n">
        <v>46284.3270833333</v>
      </c>
      <c r="J3358" s="17" t="n">
        <v>46284.33125</v>
      </c>
      <c r="K3358" s="17" t="n">
        <v>46284.3854166667</v>
      </c>
      <c r="L3358" s="17" t="n">
        <v>46284.4006944444</v>
      </c>
      <c r="M3358" s="17" t="n">
        <v>46284.4284722222</v>
      </c>
      <c r="N3358" s="17" t="n">
        <v>46284.4597222222</v>
      </c>
      <c r="O3358" s="17" t="n">
        <v>46284.4833333333</v>
      </c>
      <c r="P3358" s="17" t="n">
        <v>46284.5201388889</v>
      </c>
      <c r="Q3358" s="17" t="n">
        <v>46284.5444444444</v>
      </c>
      <c r="R3358" s="0" t="n">
        <v>375</v>
      </c>
      <c r="S3358" s="0" t="n">
        <v>0</v>
      </c>
      <c r="T3358" s="0" t="n">
        <v>0</v>
      </c>
      <c r="U3358" s="18" t="s">
        <v>130</v>
      </c>
      <c r="V3358" s="18" t="s">
        <v>144</v>
      </c>
      <c r="W3358" s="0" t="str">
        <f aca="false">IF(AND(X3358&gt;=6,X3358&lt;14),"A",IF(AND(X3358&gt;=14,X3358&lt;22),"B","C"))</f>
        <v>A</v>
      </c>
      <c r="X3358" s="18" t="n">
        <f aca="false">HOUR(H3358)</f>
        <v>7</v>
      </c>
      <c r="Y3358" s="18" t="n">
        <f aca="false">ROUND((I3358-H3358)*1440,0)</f>
        <v>13</v>
      </c>
      <c r="Z3358" s="18" t="n">
        <f aca="false">ROUND((J3358-I3358)*1440,0)</f>
        <v>6</v>
      </c>
      <c r="AA3358" s="18" t="n">
        <f aca="false">ROUND((K3358-J3358)*1440,0)</f>
        <v>78</v>
      </c>
      <c r="AB3358" s="18" t="n">
        <f aca="false">ROUND((L3358-K3358)*1440,0)</f>
        <v>22</v>
      </c>
      <c r="AC3358" s="18" t="n">
        <f aca="false">ROUND((M3358-L3358)*1440,0)</f>
        <v>40</v>
      </c>
      <c r="AD3358" s="18" t="n">
        <f aca="false">IF(N3358="","",ROUND((N3358-M3358)*1440,0))</f>
        <v>45</v>
      </c>
      <c r="AE3358" s="18" t="n">
        <f aca="false">IF(O3358="","",ROUND((O3358-N3358)*1440,0))</f>
        <v>34</v>
      </c>
      <c r="AF3358" s="18" t="n">
        <f aca="false">IF(P3358="","",ROUND((P3358-O3358)*1440,0))</f>
        <v>53</v>
      </c>
      <c r="AG3358" s="18" t="n">
        <f aca="false">IF(Q3358="","",ROUND((Q3358-P3358)*1440,0))</f>
        <v>35</v>
      </c>
      <c r="AH3358" s="18" t="n">
        <f aca="false">IF(Q3358="","",ROUND((Q3358-H3358)*1440,0))</f>
        <v>326</v>
      </c>
      <c r="AI3358" s="19" t="n">
        <f aca="false">ROUND(IF(O3358="",Assumptions!$B$25-K3358,O3358-K3358)*24,1)</f>
        <v>2.4</v>
      </c>
      <c r="AJ3358" s="20" t="n">
        <f aca="false">ROUND(MAX(N(Y3358)/Assumptions!$C$5, N(Z3358)/Assumptions!$C$6, N(AA3358)/Assumptions!$C$7, N(AB3358)/Assumptions!$C$8, N(AC3358)/Assumptions!$C$9, N(AD3358)/Assumptions!$C$10, N(AE3358)/Assumptions!$C$11, N(AF3358)/Assumptions!$C$12, N(AG3358)/Assumptions!$C$13),3)</f>
        <v>2.65</v>
      </c>
      <c r="AK3358" s="0" t="str">
        <f aca="false">IF(OR(U3358="Pending",U3358="On Hold"),"Open GRN (awaiting)",IF(AJ3358&lt;=1,"Within SLA",IF(ROUND(N(Y3358)/Assumptions!$C$5,3)=AJ3358,"Gate Wait",IF(ROUND(N(Z3358)/Assumptions!$C$6,3)=AJ3358,"Dock Wait",IF(ROUND(N(AA3358)/Assumptions!$C$7,3)=AJ3358,"Unloading",IF(ROUND(N(AB3358)/Assumptions!$C$8,3)=AJ3358,"Unload-to-QC Wait",IF(ROUND(N(AC3358)/Assumptions!$C$9,3)=AJ3358,"QC",IF(ROUND(N(AD3358)/Assumptions!$C$10,3)=AJ3358,"QC-to-GRN Wait",IF(ROUND(N(AE3358)/Assumptions!$C$11,3)=AJ3358,"GRN Processing",IF(ROUND(N(AF3358)/Assumptions!$C$12,3)=AJ3358,"GRN-to-Putaway Wait",IF(ROUND(N(AG3358)/Assumptions!$C$13,3)=AJ3358,"Putaway","Within SLA")))))))))))</f>
        <v>GRN-to-Putaway Wait</v>
      </c>
    </row>
    <row r="3359" customFormat="false" ht="15" hidden="false" customHeight="false" outlineLevel="0" collapsed="false">
      <c r="A3359" s="0" t="s">
        <v>9446</v>
      </c>
      <c r="B3359" s="0" t="s">
        <v>9447</v>
      </c>
      <c r="C3359" s="0" t="s">
        <v>134</v>
      </c>
      <c r="D3359" s="0" t="s">
        <v>135</v>
      </c>
      <c r="E3359" s="0" t="s">
        <v>9448</v>
      </c>
      <c r="F3359" s="0" t="s">
        <v>149</v>
      </c>
      <c r="G3359" s="0" t="s">
        <v>178</v>
      </c>
      <c r="H3359" s="17" t="n">
        <v>46284.3208333333</v>
      </c>
      <c r="I3359" s="17" t="n">
        <v>46284.3270833333</v>
      </c>
      <c r="J3359" s="17" t="n">
        <v>46284.3326388889</v>
      </c>
      <c r="K3359" s="17" t="n">
        <v>46284.36875</v>
      </c>
      <c r="L3359" s="17" t="n">
        <v>46284.3763888889</v>
      </c>
      <c r="M3359" s="17" t="n">
        <v>46284.4159722222</v>
      </c>
      <c r="N3359" s="17" t="n">
        <v>46284.4826388889</v>
      </c>
      <c r="O3359" s="17" t="n">
        <v>46284.5104166667</v>
      </c>
      <c r="P3359" s="17" t="n">
        <v>46284.5222222222</v>
      </c>
      <c r="Q3359" s="17" t="n">
        <v>46284.5444444444</v>
      </c>
      <c r="R3359" s="0" t="n">
        <v>1759</v>
      </c>
      <c r="S3359" s="0" t="n">
        <v>0</v>
      </c>
      <c r="T3359" s="0" t="n">
        <v>0</v>
      </c>
      <c r="U3359" s="18" t="s">
        <v>130</v>
      </c>
      <c r="V3359" s="18" t="s">
        <v>156</v>
      </c>
      <c r="W3359" s="0" t="str">
        <f aca="false">IF(AND(X3359&gt;=6,X3359&lt;14),"A",IF(AND(X3359&gt;=14,X3359&lt;22),"B","C"))</f>
        <v>A</v>
      </c>
      <c r="X3359" s="18" t="n">
        <f aca="false">HOUR(H3359)</f>
        <v>7</v>
      </c>
      <c r="Y3359" s="18" t="n">
        <f aca="false">ROUND((I3359-H3359)*1440,0)</f>
        <v>9</v>
      </c>
      <c r="Z3359" s="18" t="n">
        <f aca="false">ROUND((J3359-I3359)*1440,0)</f>
        <v>8</v>
      </c>
      <c r="AA3359" s="18" t="n">
        <f aca="false">ROUND((K3359-J3359)*1440,0)</f>
        <v>52</v>
      </c>
      <c r="AB3359" s="18" t="n">
        <f aca="false">ROUND((L3359-K3359)*1440,0)</f>
        <v>11</v>
      </c>
      <c r="AC3359" s="18" t="n">
        <f aca="false">ROUND((M3359-L3359)*1440,0)</f>
        <v>57</v>
      </c>
      <c r="AD3359" s="18" t="n">
        <f aca="false">IF(N3359="","",ROUND((N3359-M3359)*1440,0))</f>
        <v>96</v>
      </c>
      <c r="AE3359" s="18" t="n">
        <f aca="false">IF(O3359="","",ROUND((O3359-N3359)*1440,0))</f>
        <v>40</v>
      </c>
      <c r="AF3359" s="18" t="n">
        <f aca="false">IF(P3359="","",ROUND((P3359-O3359)*1440,0))</f>
        <v>17</v>
      </c>
      <c r="AG3359" s="18" t="n">
        <f aca="false">IF(Q3359="","",ROUND((Q3359-P3359)*1440,0))</f>
        <v>32</v>
      </c>
      <c r="AH3359" s="18" t="n">
        <f aca="false">IF(Q3359="","",ROUND((Q3359-H3359)*1440,0))</f>
        <v>322</v>
      </c>
      <c r="AI3359" s="19" t="n">
        <f aca="false">ROUND(IF(O3359="",Assumptions!$B$25-K3359,O3359-K3359)*24,1)</f>
        <v>3.4</v>
      </c>
      <c r="AJ3359" s="20" t="n">
        <f aca="false">ROUND(MAX(N(Y3359)/Assumptions!$C$5, N(Z3359)/Assumptions!$C$6, N(AA3359)/Assumptions!$C$7, N(AB3359)/Assumptions!$C$8, N(AC3359)/Assumptions!$C$9, N(AD3359)/Assumptions!$C$10, N(AE3359)/Assumptions!$C$11, N(AF3359)/Assumptions!$C$12, N(AG3359)/Assumptions!$C$13),3)</f>
        <v>3.2</v>
      </c>
      <c r="AK3359" s="0" t="str">
        <f aca="false">IF(OR(U3359="Pending",U3359="On Hold"),"Open GRN (awaiting)",IF(AJ3359&lt;=1,"Within SLA",IF(ROUND(N(Y3359)/Assumptions!$C$5,3)=AJ3359,"Gate Wait",IF(ROUND(N(Z3359)/Assumptions!$C$6,3)=AJ3359,"Dock Wait",IF(ROUND(N(AA3359)/Assumptions!$C$7,3)=AJ3359,"Unloading",IF(ROUND(N(AB3359)/Assumptions!$C$8,3)=AJ3359,"Unload-to-QC Wait",IF(ROUND(N(AC3359)/Assumptions!$C$9,3)=AJ3359,"QC",IF(ROUND(N(AD3359)/Assumptions!$C$10,3)=AJ3359,"QC-to-GRN Wait",IF(ROUND(N(AE3359)/Assumptions!$C$11,3)=AJ3359,"GRN Processing",IF(ROUND(N(AF3359)/Assumptions!$C$12,3)=AJ3359,"GRN-to-Putaway Wait",IF(ROUND(N(AG3359)/Assumptions!$C$13,3)=AJ3359,"Putaway","Within SLA")))))))))))</f>
        <v>QC-to-GRN Wait</v>
      </c>
    </row>
    <row r="3360" customFormat="false" ht="15" hidden="false" customHeight="false" outlineLevel="0" collapsed="false">
      <c r="A3360" s="0" t="s">
        <v>9449</v>
      </c>
      <c r="B3360" s="0" t="s">
        <v>9450</v>
      </c>
      <c r="C3360" s="0" t="s">
        <v>184</v>
      </c>
      <c r="D3360" s="0" t="s">
        <v>147</v>
      </c>
      <c r="E3360" s="0" t="s">
        <v>9451</v>
      </c>
      <c r="F3360" s="0" t="s">
        <v>177</v>
      </c>
      <c r="G3360" s="0" t="s">
        <v>167</v>
      </c>
      <c r="H3360" s="17" t="n">
        <v>46284.3486111111</v>
      </c>
      <c r="I3360" s="17" t="n">
        <v>46284.4118055556</v>
      </c>
      <c r="J3360" s="17" t="n">
        <v>46284.4159722222</v>
      </c>
      <c r="K3360" s="17" t="n">
        <v>46284.4347222222</v>
      </c>
      <c r="L3360" s="17" t="n">
        <v>46284.4423611111</v>
      </c>
      <c r="M3360" s="17" t="n">
        <v>46284.4576388889</v>
      </c>
      <c r="N3360" s="17" t="n">
        <v>46284.5006944445</v>
      </c>
      <c r="O3360" s="17" t="n">
        <v>46284.5354166667</v>
      </c>
      <c r="P3360" s="17" t="n">
        <v>46284.5472222222</v>
      </c>
      <c r="Q3360" s="17" t="n">
        <v>46284.5638888889</v>
      </c>
      <c r="R3360" s="0" t="n">
        <v>165</v>
      </c>
      <c r="S3360" s="0" t="n">
        <v>0</v>
      </c>
      <c r="T3360" s="0" t="n">
        <v>0</v>
      </c>
      <c r="U3360" s="18" t="s">
        <v>130</v>
      </c>
      <c r="V3360" s="18" t="s">
        <v>144</v>
      </c>
      <c r="W3360" s="0" t="str">
        <f aca="false">IF(AND(X3360&gt;=6,X3360&lt;14),"A",IF(AND(X3360&gt;=14,X3360&lt;22),"B","C"))</f>
        <v>A</v>
      </c>
      <c r="X3360" s="18" t="n">
        <f aca="false">HOUR(H3360)</f>
        <v>8</v>
      </c>
      <c r="Y3360" s="18" t="n">
        <f aca="false">ROUND((I3360-H3360)*1440,0)</f>
        <v>91</v>
      </c>
      <c r="Z3360" s="18" t="n">
        <f aca="false">ROUND((J3360-I3360)*1440,0)</f>
        <v>6</v>
      </c>
      <c r="AA3360" s="18" t="n">
        <f aca="false">ROUND((K3360-J3360)*1440,0)</f>
        <v>27</v>
      </c>
      <c r="AB3360" s="18" t="n">
        <f aca="false">ROUND((L3360-K3360)*1440,0)</f>
        <v>11</v>
      </c>
      <c r="AC3360" s="18" t="n">
        <f aca="false">ROUND((M3360-L3360)*1440,0)</f>
        <v>22</v>
      </c>
      <c r="AD3360" s="18" t="n">
        <f aca="false">IF(N3360="","",ROUND((N3360-M3360)*1440,0))</f>
        <v>62</v>
      </c>
      <c r="AE3360" s="18" t="n">
        <f aca="false">IF(O3360="","",ROUND((O3360-N3360)*1440,0))</f>
        <v>50</v>
      </c>
      <c r="AF3360" s="18" t="n">
        <f aca="false">IF(P3360="","",ROUND((P3360-O3360)*1440,0))</f>
        <v>17</v>
      </c>
      <c r="AG3360" s="18" t="n">
        <f aca="false">IF(Q3360="","",ROUND((Q3360-P3360)*1440,0))</f>
        <v>24</v>
      </c>
      <c r="AH3360" s="18" t="n">
        <f aca="false">IF(Q3360="","",ROUND((Q3360-H3360)*1440,0))</f>
        <v>310</v>
      </c>
      <c r="AI3360" s="19" t="n">
        <f aca="false">ROUND(IF(O3360="",Assumptions!$B$25-K3360,O3360-K3360)*24,1)</f>
        <v>2.4</v>
      </c>
      <c r="AJ3360" s="20" t="n">
        <f aca="false">ROUND(MAX(N(Y3360)/Assumptions!$C$5, N(Z3360)/Assumptions!$C$6, N(AA3360)/Assumptions!$C$7, N(AB3360)/Assumptions!$C$8, N(AC3360)/Assumptions!$C$9, N(AD3360)/Assumptions!$C$10, N(AE3360)/Assumptions!$C$11, N(AF3360)/Assumptions!$C$12, N(AG3360)/Assumptions!$C$13),3)</f>
        <v>3.033</v>
      </c>
      <c r="AK3360" s="0" t="str">
        <f aca="false">IF(OR(U3360="Pending",U3360="On Hold"),"Open GRN (awaiting)",IF(AJ3360&lt;=1,"Within SLA",IF(ROUND(N(Y3360)/Assumptions!$C$5,3)=AJ3360,"Gate Wait",IF(ROUND(N(Z3360)/Assumptions!$C$6,3)=AJ3360,"Dock Wait",IF(ROUND(N(AA3360)/Assumptions!$C$7,3)=AJ3360,"Unloading",IF(ROUND(N(AB3360)/Assumptions!$C$8,3)=AJ3360,"Unload-to-QC Wait",IF(ROUND(N(AC3360)/Assumptions!$C$9,3)=AJ3360,"QC",IF(ROUND(N(AD3360)/Assumptions!$C$10,3)=AJ3360,"QC-to-GRN Wait",IF(ROUND(N(AE3360)/Assumptions!$C$11,3)=AJ3360,"GRN Processing",IF(ROUND(N(AF3360)/Assumptions!$C$12,3)=AJ3360,"GRN-to-Putaway Wait",IF(ROUND(N(AG3360)/Assumptions!$C$13,3)=AJ3360,"Putaway","Within SLA")))))))))))</f>
        <v>Gate Wait</v>
      </c>
    </row>
    <row r="3361" customFormat="false" ht="15" hidden="false" customHeight="false" outlineLevel="0" collapsed="false">
      <c r="A3361" s="0" t="s">
        <v>9452</v>
      </c>
      <c r="B3361" s="0" t="s">
        <v>9453</v>
      </c>
      <c r="C3361" s="0" t="s">
        <v>153</v>
      </c>
      <c r="D3361" s="0" t="s">
        <v>147</v>
      </c>
      <c r="E3361" s="0" t="s">
        <v>9454</v>
      </c>
      <c r="F3361" s="0" t="s">
        <v>172</v>
      </c>
      <c r="G3361" s="0" t="s">
        <v>167</v>
      </c>
      <c r="H3361" s="17" t="n">
        <v>46284.35625</v>
      </c>
      <c r="I3361" s="17" t="n">
        <v>46284.3881944444</v>
      </c>
      <c r="J3361" s="17" t="n">
        <v>46284.3986111111</v>
      </c>
      <c r="K3361" s="17" t="n">
        <v>46284.4180555556</v>
      </c>
      <c r="L3361" s="17" t="n">
        <v>46284.4243055556</v>
      </c>
      <c r="M3361" s="17" t="n">
        <v>46284.4326388889</v>
      </c>
      <c r="N3361" s="17" t="n">
        <v>46284.4486111111</v>
      </c>
      <c r="O3361" s="17" t="n">
        <v>46284.4652777778</v>
      </c>
      <c r="P3361" s="17" t="n">
        <v>46284.4819444444</v>
      </c>
      <c r="Q3361" s="17" t="n">
        <v>46284.5027777778</v>
      </c>
      <c r="R3361" s="0" t="n">
        <v>406</v>
      </c>
      <c r="S3361" s="0" t="n">
        <v>0</v>
      </c>
      <c r="T3361" s="0" t="n">
        <v>0</v>
      </c>
      <c r="U3361" s="18" t="s">
        <v>130</v>
      </c>
      <c r="V3361" s="18" t="s">
        <v>139</v>
      </c>
      <c r="W3361" s="0" t="str">
        <f aca="false">IF(AND(X3361&gt;=6,X3361&lt;14),"A",IF(AND(X3361&gt;=14,X3361&lt;22),"B","C"))</f>
        <v>A</v>
      </c>
      <c r="X3361" s="18" t="n">
        <f aca="false">HOUR(H3361)</f>
        <v>8</v>
      </c>
      <c r="Y3361" s="18" t="n">
        <f aca="false">ROUND((I3361-H3361)*1440,0)</f>
        <v>46</v>
      </c>
      <c r="Z3361" s="18" t="n">
        <f aca="false">ROUND((J3361-I3361)*1440,0)</f>
        <v>15</v>
      </c>
      <c r="AA3361" s="18" t="n">
        <f aca="false">ROUND((K3361-J3361)*1440,0)</f>
        <v>28</v>
      </c>
      <c r="AB3361" s="18" t="n">
        <f aca="false">ROUND((L3361-K3361)*1440,0)</f>
        <v>9</v>
      </c>
      <c r="AC3361" s="18" t="n">
        <f aca="false">ROUND((M3361-L3361)*1440,0)</f>
        <v>12</v>
      </c>
      <c r="AD3361" s="18" t="n">
        <f aca="false">IF(N3361="","",ROUND((N3361-M3361)*1440,0))</f>
        <v>23</v>
      </c>
      <c r="AE3361" s="18" t="n">
        <f aca="false">IF(O3361="","",ROUND((O3361-N3361)*1440,0))</f>
        <v>24</v>
      </c>
      <c r="AF3361" s="18" t="n">
        <f aca="false">IF(P3361="","",ROUND((P3361-O3361)*1440,0))</f>
        <v>24</v>
      </c>
      <c r="AG3361" s="18" t="n">
        <f aca="false">IF(Q3361="","",ROUND((Q3361-P3361)*1440,0))</f>
        <v>30</v>
      </c>
      <c r="AH3361" s="18" t="n">
        <f aca="false">IF(Q3361="","",ROUND((Q3361-H3361)*1440,0))</f>
        <v>211</v>
      </c>
      <c r="AI3361" s="19" t="n">
        <f aca="false">ROUND(IF(O3361="",Assumptions!$B$25-K3361,O3361-K3361)*24,1)</f>
        <v>1.1</v>
      </c>
      <c r="AJ3361" s="20" t="n">
        <f aca="false">ROUND(MAX(N(Y3361)/Assumptions!$C$5, N(Z3361)/Assumptions!$C$6, N(AA3361)/Assumptions!$C$7, N(AB3361)/Assumptions!$C$8, N(AC3361)/Assumptions!$C$9, N(AD3361)/Assumptions!$C$10, N(AE3361)/Assumptions!$C$11, N(AF3361)/Assumptions!$C$12, N(AG3361)/Assumptions!$C$13),3)</f>
        <v>1.533</v>
      </c>
      <c r="AK3361" s="0" t="str">
        <f aca="false">IF(OR(U3361="Pending",U3361="On Hold"),"Open GRN (awaiting)",IF(AJ3361&lt;=1,"Within SLA",IF(ROUND(N(Y3361)/Assumptions!$C$5,3)=AJ3361,"Gate Wait",IF(ROUND(N(Z3361)/Assumptions!$C$6,3)=AJ3361,"Dock Wait",IF(ROUND(N(AA3361)/Assumptions!$C$7,3)=AJ3361,"Unloading",IF(ROUND(N(AB3361)/Assumptions!$C$8,3)=AJ3361,"Unload-to-QC Wait",IF(ROUND(N(AC3361)/Assumptions!$C$9,3)=AJ3361,"QC",IF(ROUND(N(AD3361)/Assumptions!$C$10,3)=AJ3361,"QC-to-GRN Wait",IF(ROUND(N(AE3361)/Assumptions!$C$11,3)=AJ3361,"GRN Processing",IF(ROUND(N(AF3361)/Assumptions!$C$12,3)=AJ3361,"GRN-to-Putaway Wait",IF(ROUND(N(AG3361)/Assumptions!$C$13,3)=AJ3361,"Putaway","Within SLA")))))))))))</f>
        <v>Gate Wait</v>
      </c>
    </row>
    <row r="3362" customFormat="false" ht="15" hidden="false" customHeight="false" outlineLevel="0" collapsed="false">
      <c r="A3362" s="0" t="s">
        <v>9455</v>
      </c>
      <c r="B3362" s="0" t="s">
        <v>9456</v>
      </c>
      <c r="C3362" s="0" t="s">
        <v>159</v>
      </c>
      <c r="D3362" s="0" t="s">
        <v>119</v>
      </c>
      <c r="E3362" s="0" t="s">
        <v>9457</v>
      </c>
      <c r="F3362" s="0" t="s">
        <v>128</v>
      </c>
      <c r="G3362" s="0" t="s">
        <v>122</v>
      </c>
      <c r="H3362" s="17" t="n">
        <v>46284.38125</v>
      </c>
      <c r="I3362" s="17" t="n">
        <v>46284.3916666667</v>
      </c>
      <c r="J3362" s="17" t="n">
        <v>46284.4013888889</v>
      </c>
      <c r="K3362" s="17" t="n">
        <v>46284.4152777778</v>
      </c>
      <c r="L3362" s="17" t="n">
        <v>46284.4215277778</v>
      </c>
      <c r="M3362" s="17" t="n">
        <v>46284.5041666667</v>
      </c>
      <c r="N3362" s="17" t="n">
        <v>46284.5173611111</v>
      </c>
      <c r="O3362" s="17" t="n">
        <v>46284.5479166667</v>
      </c>
      <c r="P3362" s="17" t="n">
        <v>46284.5534722222</v>
      </c>
      <c r="Q3362" s="17" t="n">
        <v>46284.5631944445</v>
      </c>
      <c r="R3362" s="0" t="n">
        <v>214</v>
      </c>
      <c r="S3362" s="0" t="n">
        <v>0</v>
      </c>
      <c r="T3362" s="0" t="n">
        <v>1</v>
      </c>
      <c r="U3362" s="18" t="s">
        <v>123</v>
      </c>
      <c r="V3362" s="18" t="s">
        <v>82</v>
      </c>
      <c r="W3362" s="0" t="str">
        <f aca="false">IF(AND(X3362&gt;=6,X3362&lt;14),"A",IF(AND(X3362&gt;=14,X3362&lt;22),"B","C"))</f>
        <v>A</v>
      </c>
      <c r="X3362" s="18" t="n">
        <f aca="false">HOUR(H3362)</f>
        <v>9</v>
      </c>
      <c r="Y3362" s="18" t="n">
        <f aca="false">ROUND((I3362-H3362)*1440,0)</f>
        <v>15</v>
      </c>
      <c r="Z3362" s="18" t="n">
        <f aca="false">ROUND((J3362-I3362)*1440,0)</f>
        <v>14</v>
      </c>
      <c r="AA3362" s="18" t="n">
        <f aca="false">ROUND((K3362-J3362)*1440,0)</f>
        <v>20</v>
      </c>
      <c r="AB3362" s="18" t="n">
        <f aca="false">ROUND((L3362-K3362)*1440,0)</f>
        <v>9</v>
      </c>
      <c r="AC3362" s="18" t="n">
        <f aca="false">ROUND((M3362-L3362)*1440,0)</f>
        <v>119</v>
      </c>
      <c r="AD3362" s="18" t="n">
        <f aca="false">IF(N3362="","",ROUND((N3362-M3362)*1440,0))</f>
        <v>19</v>
      </c>
      <c r="AE3362" s="18" t="n">
        <f aca="false">IF(O3362="","",ROUND((O3362-N3362)*1440,0))</f>
        <v>44</v>
      </c>
      <c r="AF3362" s="18" t="n">
        <f aca="false">IF(P3362="","",ROUND((P3362-O3362)*1440,0))</f>
        <v>8</v>
      </c>
      <c r="AG3362" s="18" t="n">
        <f aca="false">IF(Q3362="","",ROUND((Q3362-P3362)*1440,0))</f>
        <v>14</v>
      </c>
      <c r="AH3362" s="18" t="n">
        <f aca="false">IF(Q3362="","",ROUND((Q3362-H3362)*1440,0))</f>
        <v>262</v>
      </c>
      <c r="AI3362" s="19" t="n">
        <f aca="false">ROUND(IF(O3362="",Assumptions!$B$25-K3362,O3362-K3362)*24,1)</f>
        <v>3.2</v>
      </c>
      <c r="AJ3362" s="20" t="n">
        <f aca="false">ROUND(MAX(N(Y3362)/Assumptions!$C$5, N(Z3362)/Assumptions!$C$6, N(AA3362)/Assumptions!$C$7, N(AB3362)/Assumptions!$C$8, N(AC3362)/Assumptions!$C$9, N(AD3362)/Assumptions!$C$10, N(AE3362)/Assumptions!$C$11, N(AF3362)/Assumptions!$C$12, N(AG3362)/Assumptions!$C$13),3)</f>
        <v>2.644</v>
      </c>
      <c r="AK3362" s="0" t="str">
        <f aca="false">IF(OR(U3362="Pending",U3362="On Hold"),"Open GRN (awaiting)",IF(AJ3362&lt;=1,"Within SLA",IF(ROUND(N(Y3362)/Assumptions!$C$5,3)=AJ3362,"Gate Wait",IF(ROUND(N(Z3362)/Assumptions!$C$6,3)=AJ3362,"Dock Wait",IF(ROUND(N(AA3362)/Assumptions!$C$7,3)=AJ3362,"Unloading",IF(ROUND(N(AB3362)/Assumptions!$C$8,3)=AJ3362,"Unload-to-QC Wait",IF(ROUND(N(AC3362)/Assumptions!$C$9,3)=AJ3362,"QC",IF(ROUND(N(AD3362)/Assumptions!$C$10,3)=AJ3362,"QC-to-GRN Wait",IF(ROUND(N(AE3362)/Assumptions!$C$11,3)=AJ3362,"GRN Processing",IF(ROUND(N(AF3362)/Assumptions!$C$12,3)=AJ3362,"GRN-to-Putaway Wait",IF(ROUND(N(AG3362)/Assumptions!$C$13,3)=AJ3362,"Putaway","Within SLA")))))))))))</f>
        <v>QC</v>
      </c>
    </row>
    <row r="3363" customFormat="false" ht="15" hidden="false" customHeight="false" outlineLevel="0" collapsed="false">
      <c r="A3363" s="0" t="s">
        <v>9458</v>
      </c>
      <c r="B3363" s="0" t="s">
        <v>9459</v>
      </c>
      <c r="C3363" s="0" t="s">
        <v>170</v>
      </c>
      <c r="D3363" s="0" t="s">
        <v>119</v>
      </c>
      <c r="E3363" s="0" t="s">
        <v>9460</v>
      </c>
      <c r="F3363" s="0" t="s">
        <v>172</v>
      </c>
      <c r="G3363" s="0" t="s">
        <v>122</v>
      </c>
      <c r="H3363" s="17" t="n">
        <v>46284.3833333333</v>
      </c>
      <c r="I3363" s="17" t="n">
        <v>46284.4131944445</v>
      </c>
      <c r="J3363" s="17" t="n">
        <v>46284.4305555556</v>
      </c>
      <c r="K3363" s="17" t="n">
        <v>46284.4430555556</v>
      </c>
      <c r="L3363" s="17" t="n">
        <v>46284.4534722222</v>
      </c>
      <c r="M3363" s="17" t="n">
        <v>46284.4708333333</v>
      </c>
      <c r="N3363" s="17"/>
      <c r="O3363" s="17"/>
      <c r="P3363" s="17"/>
      <c r="Q3363" s="17"/>
      <c r="R3363" s="0" t="n">
        <v>215</v>
      </c>
      <c r="S3363" s="0" t="n">
        <v>0</v>
      </c>
      <c r="T3363" s="0" t="n">
        <v>0</v>
      </c>
      <c r="U3363" s="18" t="s">
        <v>8544</v>
      </c>
      <c r="V3363" s="18" t="s">
        <v>156</v>
      </c>
      <c r="W3363" s="0" t="str">
        <f aca="false">IF(AND(X3363&gt;=6,X3363&lt;14),"A",IF(AND(X3363&gt;=14,X3363&lt;22),"B","C"))</f>
        <v>A</v>
      </c>
      <c r="X3363" s="18" t="n">
        <f aca="false">HOUR(H3363)</f>
        <v>9</v>
      </c>
      <c r="Y3363" s="18" t="n">
        <f aca="false">ROUND((I3363-H3363)*1440,0)</f>
        <v>43</v>
      </c>
      <c r="Z3363" s="18" t="n">
        <f aca="false">ROUND((J3363-I3363)*1440,0)</f>
        <v>25</v>
      </c>
      <c r="AA3363" s="18" t="n">
        <f aca="false">ROUND((K3363-J3363)*1440,0)</f>
        <v>18</v>
      </c>
      <c r="AB3363" s="18" t="n">
        <f aca="false">ROUND((L3363-K3363)*1440,0)</f>
        <v>15</v>
      </c>
      <c r="AC3363" s="18" t="n">
        <f aca="false">ROUND((M3363-L3363)*1440,0)</f>
        <v>25</v>
      </c>
      <c r="AD3363" s="0" t="str">
        <f aca="false">IF(N3363="","",ROUND((N3363-M3363)*1440,0))</f>
        <v/>
      </c>
      <c r="AE3363" s="0" t="str">
        <f aca="false">IF(O3363="","",ROUND((O3363-N3363)*1440,0))</f>
        <v/>
      </c>
      <c r="AF3363" s="0" t="str">
        <f aca="false">IF(P3363="","",ROUND((P3363-O3363)*1440,0))</f>
        <v/>
      </c>
      <c r="AG3363" s="0" t="str">
        <f aca="false">IF(Q3363="","",ROUND((Q3363-P3363)*1440,0))</f>
        <v/>
      </c>
      <c r="AH3363" s="0" t="str">
        <f aca="false">IF(Q3363="","",ROUND((Q3363-H3363)*1440,0))</f>
        <v/>
      </c>
      <c r="AI3363" s="19" t="n">
        <f aca="false">ROUND(IF(O3363="",Assumptions!$B$25-K3363,O3363-K3363)*24,1)</f>
        <v>309.4</v>
      </c>
      <c r="AJ3363" s="20" t="n">
        <f aca="false">ROUND(MAX(N(Y3363)/Assumptions!$C$5, N(Z3363)/Assumptions!$C$6, N(AA3363)/Assumptions!$C$7, N(AB3363)/Assumptions!$C$8, N(AC3363)/Assumptions!$C$9, N(AD3363)/Assumptions!$C$10, N(AE3363)/Assumptions!$C$11, N(AF3363)/Assumptions!$C$12, N(AG3363)/Assumptions!$C$13),3)</f>
        <v>1.667</v>
      </c>
      <c r="AK3363" s="0" t="str">
        <f aca="false">IF(OR(U3363="Pending",U3363="On Hold"),"Open GRN (awaiting)",IF(AJ3363&lt;=1,"Within SLA",IF(ROUND(N(Y3363)/Assumptions!$C$5,3)=AJ3363,"Gate Wait",IF(ROUND(N(Z3363)/Assumptions!$C$6,3)=AJ3363,"Dock Wait",IF(ROUND(N(AA3363)/Assumptions!$C$7,3)=AJ3363,"Unloading",IF(ROUND(N(AB3363)/Assumptions!$C$8,3)=AJ3363,"Unload-to-QC Wait",IF(ROUND(N(AC3363)/Assumptions!$C$9,3)=AJ3363,"QC",IF(ROUND(N(AD3363)/Assumptions!$C$10,3)=AJ3363,"QC-to-GRN Wait",IF(ROUND(N(AE3363)/Assumptions!$C$11,3)=AJ3363,"GRN Processing",IF(ROUND(N(AF3363)/Assumptions!$C$12,3)=AJ3363,"GRN-to-Putaway Wait",IF(ROUND(N(AG3363)/Assumptions!$C$13,3)=AJ3363,"Putaway","Within SLA")))))))))))</f>
        <v>Open GRN (awaiting)</v>
      </c>
    </row>
    <row r="3364" customFormat="false" ht="15" hidden="false" customHeight="false" outlineLevel="0" collapsed="false">
      <c r="A3364" s="0" t="s">
        <v>9461</v>
      </c>
      <c r="B3364" s="0" t="s">
        <v>9462</v>
      </c>
      <c r="C3364" s="0" t="s">
        <v>170</v>
      </c>
      <c r="D3364" s="0" t="s">
        <v>119</v>
      </c>
      <c r="E3364" s="0" t="s">
        <v>9463</v>
      </c>
      <c r="F3364" s="0" t="s">
        <v>172</v>
      </c>
      <c r="G3364" s="0" t="s">
        <v>129</v>
      </c>
      <c r="H3364" s="17" t="n">
        <v>46284.3923611111</v>
      </c>
      <c r="I3364" s="17" t="n">
        <v>46284.3965277778</v>
      </c>
      <c r="J3364" s="17" t="n">
        <v>46284.3993055556</v>
      </c>
      <c r="K3364" s="17" t="n">
        <v>46284.4326388889</v>
      </c>
      <c r="L3364" s="17" t="n">
        <v>46284.4444444445</v>
      </c>
      <c r="M3364" s="17" t="n">
        <v>46284.4569444444</v>
      </c>
      <c r="N3364" s="17" t="n">
        <v>46284.49375</v>
      </c>
      <c r="O3364" s="17" t="n">
        <v>46284.5652777778</v>
      </c>
      <c r="P3364" s="17" t="n">
        <v>46284.5763888889</v>
      </c>
      <c r="Q3364" s="17" t="n">
        <v>46284.5861111111</v>
      </c>
      <c r="R3364" s="0" t="n">
        <v>359</v>
      </c>
      <c r="S3364" s="0" t="n">
        <v>0</v>
      </c>
      <c r="T3364" s="0" t="n">
        <v>1</v>
      </c>
      <c r="U3364" s="18" t="s">
        <v>123</v>
      </c>
      <c r="V3364" s="18" t="s">
        <v>144</v>
      </c>
      <c r="W3364" s="0" t="str">
        <f aca="false">IF(AND(X3364&gt;=6,X3364&lt;14),"A",IF(AND(X3364&gt;=14,X3364&lt;22),"B","C"))</f>
        <v>A</v>
      </c>
      <c r="X3364" s="18" t="n">
        <f aca="false">HOUR(H3364)</f>
        <v>9</v>
      </c>
      <c r="Y3364" s="18" t="n">
        <f aca="false">ROUND((I3364-H3364)*1440,0)</f>
        <v>6</v>
      </c>
      <c r="Z3364" s="18" t="n">
        <f aca="false">ROUND((J3364-I3364)*1440,0)</f>
        <v>4</v>
      </c>
      <c r="AA3364" s="18" t="n">
        <f aca="false">ROUND((K3364-J3364)*1440,0)</f>
        <v>48</v>
      </c>
      <c r="AB3364" s="18" t="n">
        <f aca="false">ROUND((L3364-K3364)*1440,0)</f>
        <v>17</v>
      </c>
      <c r="AC3364" s="18" t="n">
        <f aca="false">ROUND((M3364-L3364)*1440,0)</f>
        <v>18</v>
      </c>
      <c r="AD3364" s="18" t="n">
        <f aca="false">IF(N3364="","",ROUND((N3364-M3364)*1440,0))</f>
        <v>53</v>
      </c>
      <c r="AE3364" s="18" t="n">
        <f aca="false">IF(O3364="","",ROUND((O3364-N3364)*1440,0))</f>
        <v>103</v>
      </c>
      <c r="AF3364" s="18" t="n">
        <f aca="false">IF(P3364="","",ROUND((P3364-O3364)*1440,0))</f>
        <v>16</v>
      </c>
      <c r="AG3364" s="18" t="n">
        <f aca="false">IF(Q3364="","",ROUND((Q3364-P3364)*1440,0))</f>
        <v>14</v>
      </c>
      <c r="AH3364" s="18" t="n">
        <f aca="false">IF(Q3364="","",ROUND((Q3364-H3364)*1440,0))</f>
        <v>279</v>
      </c>
      <c r="AI3364" s="19" t="n">
        <f aca="false">ROUND(IF(O3364="",Assumptions!$B$25-K3364,O3364-K3364)*24,1)</f>
        <v>3.2</v>
      </c>
      <c r="AJ3364" s="20" t="n">
        <f aca="false">ROUND(MAX(N(Y3364)/Assumptions!$C$5, N(Z3364)/Assumptions!$C$6, N(AA3364)/Assumptions!$C$7, N(AB3364)/Assumptions!$C$8, N(AC3364)/Assumptions!$C$9, N(AD3364)/Assumptions!$C$10, N(AE3364)/Assumptions!$C$11, N(AF3364)/Assumptions!$C$12, N(AG3364)/Assumptions!$C$13),3)</f>
        <v>2.289</v>
      </c>
      <c r="AK3364" s="0" t="str">
        <f aca="false">IF(OR(U3364="Pending",U3364="On Hold"),"Open GRN (awaiting)",IF(AJ3364&lt;=1,"Within SLA",IF(ROUND(N(Y3364)/Assumptions!$C$5,3)=AJ3364,"Gate Wait",IF(ROUND(N(Z3364)/Assumptions!$C$6,3)=AJ3364,"Dock Wait",IF(ROUND(N(AA3364)/Assumptions!$C$7,3)=AJ3364,"Unloading",IF(ROUND(N(AB3364)/Assumptions!$C$8,3)=AJ3364,"Unload-to-QC Wait",IF(ROUND(N(AC3364)/Assumptions!$C$9,3)=AJ3364,"QC",IF(ROUND(N(AD3364)/Assumptions!$C$10,3)=AJ3364,"QC-to-GRN Wait",IF(ROUND(N(AE3364)/Assumptions!$C$11,3)=AJ3364,"GRN Processing",IF(ROUND(N(AF3364)/Assumptions!$C$12,3)=AJ3364,"GRN-to-Putaway Wait",IF(ROUND(N(AG3364)/Assumptions!$C$13,3)=AJ3364,"Putaway","Within SLA")))))))))))</f>
        <v>GRN Processing</v>
      </c>
    </row>
    <row r="3365" customFormat="false" ht="15" hidden="false" customHeight="false" outlineLevel="0" collapsed="false">
      <c r="A3365" s="0" t="s">
        <v>9464</v>
      </c>
      <c r="B3365" s="0" t="s">
        <v>9465</v>
      </c>
      <c r="C3365" s="0" t="s">
        <v>126</v>
      </c>
      <c r="D3365" s="0" t="s">
        <v>135</v>
      </c>
      <c r="E3365" s="0" t="s">
        <v>420</v>
      </c>
      <c r="F3365" s="0" t="s">
        <v>128</v>
      </c>
      <c r="G3365" s="0" t="s">
        <v>138</v>
      </c>
      <c r="H3365" s="17" t="n">
        <v>46284.3944444444</v>
      </c>
      <c r="I3365" s="17" t="n">
        <v>46284.4076388889</v>
      </c>
      <c r="J3365" s="17" t="n">
        <v>46284.425</v>
      </c>
      <c r="K3365" s="17" t="n">
        <v>46284.44375</v>
      </c>
      <c r="L3365" s="17" t="n">
        <v>46284.4486111111</v>
      </c>
      <c r="M3365" s="17" t="n">
        <v>46284.4597222222</v>
      </c>
      <c r="N3365" s="17" t="n">
        <v>46284.5173611111</v>
      </c>
      <c r="O3365" s="17" t="n">
        <v>46284.6020833333</v>
      </c>
      <c r="P3365" s="17" t="n">
        <v>46284.6097222222</v>
      </c>
      <c r="Q3365" s="17" t="n">
        <v>46284.61875</v>
      </c>
      <c r="R3365" s="0" t="n">
        <v>293</v>
      </c>
      <c r="S3365" s="0" t="n">
        <v>0</v>
      </c>
      <c r="T3365" s="0" t="n">
        <v>0</v>
      </c>
      <c r="U3365" s="18" t="s">
        <v>130</v>
      </c>
      <c r="V3365" s="18" t="s">
        <v>131</v>
      </c>
      <c r="W3365" s="0" t="str">
        <f aca="false">IF(AND(X3365&gt;=6,X3365&lt;14),"A",IF(AND(X3365&gt;=14,X3365&lt;22),"B","C"))</f>
        <v>A</v>
      </c>
      <c r="X3365" s="18" t="n">
        <f aca="false">HOUR(H3365)</f>
        <v>9</v>
      </c>
      <c r="Y3365" s="18" t="n">
        <f aca="false">ROUND((I3365-H3365)*1440,0)</f>
        <v>19</v>
      </c>
      <c r="Z3365" s="18" t="n">
        <f aca="false">ROUND((J3365-I3365)*1440,0)</f>
        <v>25</v>
      </c>
      <c r="AA3365" s="18" t="n">
        <f aca="false">ROUND((K3365-J3365)*1440,0)</f>
        <v>27</v>
      </c>
      <c r="AB3365" s="18" t="n">
        <f aca="false">ROUND((L3365-K3365)*1440,0)</f>
        <v>7</v>
      </c>
      <c r="AC3365" s="18" t="n">
        <f aca="false">ROUND((M3365-L3365)*1440,0)</f>
        <v>16</v>
      </c>
      <c r="AD3365" s="18" t="n">
        <f aca="false">IF(N3365="","",ROUND((N3365-M3365)*1440,0))</f>
        <v>83</v>
      </c>
      <c r="AE3365" s="18" t="n">
        <f aca="false">IF(O3365="","",ROUND((O3365-N3365)*1440,0))</f>
        <v>122</v>
      </c>
      <c r="AF3365" s="18" t="n">
        <f aca="false">IF(P3365="","",ROUND((P3365-O3365)*1440,0))</f>
        <v>11</v>
      </c>
      <c r="AG3365" s="18" t="n">
        <f aca="false">IF(Q3365="","",ROUND((Q3365-P3365)*1440,0))</f>
        <v>13</v>
      </c>
      <c r="AH3365" s="18" t="n">
        <f aca="false">IF(Q3365="","",ROUND((Q3365-H3365)*1440,0))</f>
        <v>323</v>
      </c>
      <c r="AI3365" s="19" t="n">
        <f aca="false">ROUND(IF(O3365="",Assumptions!$B$25-K3365,O3365-K3365)*24,1)</f>
        <v>3.8</v>
      </c>
      <c r="AJ3365" s="20" t="n">
        <f aca="false">ROUND(MAX(N(Y3365)/Assumptions!$C$5, N(Z3365)/Assumptions!$C$6, N(AA3365)/Assumptions!$C$7, N(AB3365)/Assumptions!$C$8, N(AC3365)/Assumptions!$C$9, N(AD3365)/Assumptions!$C$10, N(AE3365)/Assumptions!$C$11, N(AF3365)/Assumptions!$C$12, N(AG3365)/Assumptions!$C$13),3)</f>
        <v>2.767</v>
      </c>
      <c r="AK3365" s="0" t="str">
        <f aca="false">IF(OR(U3365="Pending",U3365="On Hold"),"Open GRN (awaiting)",IF(AJ3365&lt;=1,"Within SLA",IF(ROUND(N(Y3365)/Assumptions!$C$5,3)=AJ3365,"Gate Wait",IF(ROUND(N(Z3365)/Assumptions!$C$6,3)=AJ3365,"Dock Wait",IF(ROUND(N(AA3365)/Assumptions!$C$7,3)=AJ3365,"Unloading",IF(ROUND(N(AB3365)/Assumptions!$C$8,3)=AJ3365,"Unload-to-QC Wait",IF(ROUND(N(AC3365)/Assumptions!$C$9,3)=AJ3365,"QC",IF(ROUND(N(AD3365)/Assumptions!$C$10,3)=AJ3365,"QC-to-GRN Wait",IF(ROUND(N(AE3365)/Assumptions!$C$11,3)=AJ3365,"GRN Processing",IF(ROUND(N(AF3365)/Assumptions!$C$12,3)=AJ3365,"GRN-to-Putaway Wait",IF(ROUND(N(AG3365)/Assumptions!$C$13,3)=AJ3365,"Putaway","Within SLA")))))))))))</f>
        <v>QC-to-GRN Wait</v>
      </c>
    </row>
    <row r="3366" customFormat="false" ht="15" hidden="false" customHeight="false" outlineLevel="0" collapsed="false">
      <c r="A3366" s="0" t="s">
        <v>9466</v>
      </c>
      <c r="B3366" s="0" t="s">
        <v>9467</v>
      </c>
      <c r="C3366" s="0" t="s">
        <v>252</v>
      </c>
      <c r="D3366" s="0" t="s">
        <v>119</v>
      </c>
      <c r="E3366" s="0" t="s">
        <v>6530</v>
      </c>
      <c r="F3366" s="0" t="s">
        <v>155</v>
      </c>
      <c r="G3366" s="0" t="s">
        <v>122</v>
      </c>
      <c r="H3366" s="17" t="n">
        <v>46284.4006944444</v>
      </c>
      <c r="I3366" s="17" t="n">
        <v>46284.4090277778</v>
      </c>
      <c r="J3366" s="17" t="n">
        <v>46284.4319444444</v>
      </c>
      <c r="K3366" s="17" t="n">
        <v>46284.4555555556</v>
      </c>
      <c r="L3366" s="17" t="n">
        <v>46284.4694444445</v>
      </c>
      <c r="M3366" s="17" t="n">
        <v>46284.5125</v>
      </c>
      <c r="N3366" s="17" t="n">
        <v>46284.5458333333</v>
      </c>
      <c r="O3366" s="17" t="n">
        <v>46284.5513888889</v>
      </c>
      <c r="P3366" s="17" t="n">
        <v>46284.5576388889</v>
      </c>
      <c r="Q3366" s="17" t="n">
        <v>46284.58125</v>
      </c>
      <c r="R3366" s="0" t="n">
        <v>899</v>
      </c>
      <c r="S3366" s="0" t="n">
        <v>0</v>
      </c>
      <c r="T3366" s="0" t="n">
        <v>0</v>
      </c>
      <c r="U3366" s="18" t="s">
        <v>130</v>
      </c>
      <c r="V3366" s="18" t="s">
        <v>144</v>
      </c>
      <c r="W3366" s="0" t="str">
        <f aca="false">IF(AND(X3366&gt;=6,X3366&lt;14),"A",IF(AND(X3366&gt;=14,X3366&lt;22),"B","C"))</f>
        <v>A</v>
      </c>
      <c r="X3366" s="18" t="n">
        <f aca="false">HOUR(H3366)</f>
        <v>9</v>
      </c>
      <c r="Y3366" s="18" t="n">
        <f aca="false">ROUND((I3366-H3366)*1440,0)</f>
        <v>12</v>
      </c>
      <c r="Z3366" s="18" t="n">
        <f aca="false">ROUND((J3366-I3366)*1440,0)</f>
        <v>33</v>
      </c>
      <c r="AA3366" s="18" t="n">
        <f aca="false">ROUND((K3366-J3366)*1440,0)</f>
        <v>34</v>
      </c>
      <c r="AB3366" s="18" t="n">
        <f aca="false">ROUND((L3366-K3366)*1440,0)</f>
        <v>20</v>
      </c>
      <c r="AC3366" s="18" t="n">
        <f aca="false">ROUND((M3366-L3366)*1440,0)</f>
        <v>62</v>
      </c>
      <c r="AD3366" s="18" t="n">
        <f aca="false">IF(N3366="","",ROUND((N3366-M3366)*1440,0))</f>
        <v>48</v>
      </c>
      <c r="AE3366" s="18" t="n">
        <f aca="false">IF(O3366="","",ROUND((O3366-N3366)*1440,0))</f>
        <v>8</v>
      </c>
      <c r="AF3366" s="18" t="n">
        <f aca="false">IF(P3366="","",ROUND((P3366-O3366)*1440,0))</f>
        <v>9</v>
      </c>
      <c r="AG3366" s="18" t="n">
        <f aca="false">IF(Q3366="","",ROUND((Q3366-P3366)*1440,0))</f>
        <v>34</v>
      </c>
      <c r="AH3366" s="18" t="n">
        <f aca="false">IF(Q3366="","",ROUND((Q3366-H3366)*1440,0))</f>
        <v>260</v>
      </c>
      <c r="AI3366" s="19" t="n">
        <f aca="false">ROUND(IF(O3366="",Assumptions!$B$25-K3366,O3366-K3366)*24,1)</f>
        <v>2.3</v>
      </c>
      <c r="AJ3366" s="20" t="n">
        <f aca="false">ROUND(MAX(N(Y3366)/Assumptions!$C$5, N(Z3366)/Assumptions!$C$6, N(AA3366)/Assumptions!$C$7, N(AB3366)/Assumptions!$C$8, N(AC3366)/Assumptions!$C$9, N(AD3366)/Assumptions!$C$10, N(AE3366)/Assumptions!$C$11, N(AF3366)/Assumptions!$C$12, N(AG3366)/Assumptions!$C$13),3)</f>
        <v>2.2</v>
      </c>
      <c r="AK3366" s="0" t="str">
        <f aca="false">IF(OR(U3366="Pending",U3366="On Hold"),"Open GRN (awaiting)",IF(AJ3366&lt;=1,"Within SLA",IF(ROUND(N(Y3366)/Assumptions!$C$5,3)=AJ3366,"Gate Wait",IF(ROUND(N(Z3366)/Assumptions!$C$6,3)=AJ3366,"Dock Wait",IF(ROUND(N(AA3366)/Assumptions!$C$7,3)=AJ3366,"Unloading",IF(ROUND(N(AB3366)/Assumptions!$C$8,3)=AJ3366,"Unload-to-QC Wait",IF(ROUND(N(AC3366)/Assumptions!$C$9,3)=AJ3366,"QC",IF(ROUND(N(AD3366)/Assumptions!$C$10,3)=AJ3366,"QC-to-GRN Wait",IF(ROUND(N(AE3366)/Assumptions!$C$11,3)=AJ3366,"GRN Processing",IF(ROUND(N(AF3366)/Assumptions!$C$12,3)=AJ3366,"GRN-to-Putaway Wait",IF(ROUND(N(AG3366)/Assumptions!$C$13,3)=AJ3366,"Putaway","Within SLA")))))))))))</f>
        <v>Dock Wait</v>
      </c>
    </row>
    <row r="3367" customFormat="false" ht="15" hidden="false" customHeight="false" outlineLevel="0" collapsed="false">
      <c r="A3367" s="0" t="s">
        <v>9468</v>
      </c>
      <c r="B3367" s="0" t="s">
        <v>9469</v>
      </c>
      <c r="C3367" s="0" t="s">
        <v>218</v>
      </c>
      <c r="D3367" s="0" t="s">
        <v>119</v>
      </c>
      <c r="E3367" s="0" t="s">
        <v>9470</v>
      </c>
      <c r="F3367" s="0" t="s">
        <v>149</v>
      </c>
      <c r="G3367" s="0" t="s">
        <v>122</v>
      </c>
      <c r="H3367" s="17" t="n">
        <v>46284.4083333333</v>
      </c>
      <c r="I3367" s="17" t="n">
        <v>46284.4180555556</v>
      </c>
      <c r="J3367" s="17" t="n">
        <v>46284.4291666667</v>
      </c>
      <c r="K3367" s="17" t="n">
        <v>46284.4395833333</v>
      </c>
      <c r="L3367" s="17" t="n">
        <v>46284.4458333333</v>
      </c>
      <c r="M3367" s="17" t="n">
        <v>46284.4729166667</v>
      </c>
      <c r="N3367" s="17" t="n">
        <v>46284.48125</v>
      </c>
      <c r="O3367" s="17" t="n">
        <v>46284.5055555556</v>
      </c>
      <c r="P3367" s="17" t="n">
        <v>46284.5270833333</v>
      </c>
      <c r="Q3367" s="17" t="n">
        <v>46284.5402777778</v>
      </c>
      <c r="R3367" s="0" t="n">
        <v>69</v>
      </c>
      <c r="S3367" s="0" t="n">
        <v>0</v>
      </c>
      <c r="T3367" s="0" t="n">
        <v>0</v>
      </c>
      <c r="U3367" s="18" t="s">
        <v>130</v>
      </c>
      <c r="V3367" s="18" t="s">
        <v>139</v>
      </c>
      <c r="W3367" s="0" t="str">
        <f aca="false">IF(AND(X3367&gt;=6,X3367&lt;14),"A",IF(AND(X3367&gt;=14,X3367&lt;22),"B","C"))</f>
        <v>A</v>
      </c>
      <c r="X3367" s="18" t="n">
        <f aca="false">HOUR(H3367)</f>
        <v>9</v>
      </c>
      <c r="Y3367" s="18" t="n">
        <f aca="false">ROUND((I3367-H3367)*1440,0)</f>
        <v>14</v>
      </c>
      <c r="Z3367" s="18" t="n">
        <f aca="false">ROUND((J3367-I3367)*1440,0)</f>
        <v>16</v>
      </c>
      <c r="AA3367" s="18" t="n">
        <f aca="false">ROUND((K3367-J3367)*1440,0)</f>
        <v>15</v>
      </c>
      <c r="AB3367" s="18" t="n">
        <f aca="false">ROUND((L3367-K3367)*1440,0)</f>
        <v>9</v>
      </c>
      <c r="AC3367" s="18" t="n">
        <f aca="false">ROUND((M3367-L3367)*1440,0)</f>
        <v>39</v>
      </c>
      <c r="AD3367" s="18" t="n">
        <f aca="false">IF(N3367="","",ROUND((N3367-M3367)*1440,0))</f>
        <v>12</v>
      </c>
      <c r="AE3367" s="18" t="n">
        <f aca="false">IF(O3367="","",ROUND((O3367-N3367)*1440,0))</f>
        <v>35</v>
      </c>
      <c r="AF3367" s="18" t="n">
        <f aca="false">IF(P3367="","",ROUND((P3367-O3367)*1440,0))</f>
        <v>31</v>
      </c>
      <c r="AG3367" s="18" t="n">
        <f aca="false">IF(Q3367="","",ROUND((Q3367-P3367)*1440,0))</f>
        <v>19</v>
      </c>
      <c r="AH3367" s="18" t="n">
        <f aca="false">IF(Q3367="","",ROUND((Q3367-H3367)*1440,0))</f>
        <v>190</v>
      </c>
      <c r="AI3367" s="19" t="n">
        <f aca="false">ROUND(IF(O3367="",Assumptions!$B$25-K3367,O3367-K3367)*24,1)</f>
        <v>1.6</v>
      </c>
      <c r="AJ3367" s="20" t="n">
        <f aca="false">ROUND(MAX(N(Y3367)/Assumptions!$C$5, N(Z3367)/Assumptions!$C$6, N(AA3367)/Assumptions!$C$7, N(AB3367)/Assumptions!$C$8, N(AC3367)/Assumptions!$C$9, N(AD3367)/Assumptions!$C$10, N(AE3367)/Assumptions!$C$11, N(AF3367)/Assumptions!$C$12, N(AG3367)/Assumptions!$C$13),3)</f>
        <v>1.55</v>
      </c>
      <c r="AK3367" s="0" t="str">
        <f aca="false">IF(OR(U3367="Pending",U3367="On Hold"),"Open GRN (awaiting)",IF(AJ3367&lt;=1,"Within SLA",IF(ROUND(N(Y3367)/Assumptions!$C$5,3)=AJ3367,"Gate Wait",IF(ROUND(N(Z3367)/Assumptions!$C$6,3)=AJ3367,"Dock Wait",IF(ROUND(N(AA3367)/Assumptions!$C$7,3)=AJ3367,"Unloading",IF(ROUND(N(AB3367)/Assumptions!$C$8,3)=AJ3367,"Unload-to-QC Wait",IF(ROUND(N(AC3367)/Assumptions!$C$9,3)=AJ3367,"QC",IF(ROUND(N(AD3367)/Assumptions!$C$10,3)=AJ3367,"QC-to-GRN Wait",IF(ROUND(N(AE3367)/Assumptions!$C$11,3)=AJ3367,"GRN Processing",IF(ROUND(N(AF3367)/Assumptions!$C$12,3)=AJ3367,"GRN-to-Putaway Wait",IF(ROUND(N(AG3367)/Assumptions!$C$13,3)=AJ3367,"Putaway","Within SLA")))))))))))</f>
        <v>GRN-to-Putaway Wait</v>
      </c>
    </row>
    <row r="3368" customFormat="false" ht="15" hidden="false" customHeight="false" outlineLevel="0" collapsed="false">
      <c r="A3368" s="0" t="s">
        <v>9471</v>
      </c>
      <c r="B3368" s="0" t="s">
        <v>9472</v>
      </c>
      <c r="C3368" s="0" t="s">
        <v>175</v>
      </c>
      <c r="D3368" s="0" t="s">
        <v>147</v>
      </c>
      <c r="E3368" s="0" t="s">
        <v>9473</v>
      </c>
      <c r="F3368" s="0" t="s">
        <v>177</v>
      </c>
      <c r="G3368" s="0" t="s">
        <v>167</v>
      </c>
      <c r="H3368" s="17" t="n">
        <v>46284.41875</v>
      </c>
      <c r="I3368" s="17" t="n">
        <v>46284.4409722222</v>
      </c>
      <c r="J3368" s="17" t="n">
        <v>46284.4486111111</v>
      </c>
      <c r="K3368" s="17" t="n">
        <v>46284.4618055556</v>
      </c>
      <c r="L3368" s="17" t="n">
        <v>46284.4673611111</v>
      </c>
      <c r="M3368" s="17" t="n">
        <v>46284.5104166667</v>
      </c>
      <c r="N3368" s="17" t="n">
        <v>46284.5173611111</v>
      </c>
      <c r="O3368" s="17" t="n">
        <v>46284.5263888889</v>
      </c>
      <c r="P3368" s="17" t="n">
        <v>46284.5319444445</v>
      </c>
      <c r="Q3368" s="17" t="n">
        <v>46284.5451388889</v>
      </c>
      <c r="R3368" s="0" t="n">
        <v>40</v>
      </c>
      <c r="S3368" s="0" t="n">
        <v>0</v>
      </c>
      <c r="T3368" s="0" t="n">
        <v>0</v>
      </c>
      <c r="U3368" s="18" t="s">
        <v>130</v>
      </c>
      <c r="V3368" s="18" t="s">
        <v>82</v>
      </c>
      <c r="W3368" s="0" t="str">
        <f aca="false">IF(AND(X3368&gt;=6,X3368&lt;14),"A",IF(AND(X3368&gt;=14,X3368&lt;22),"B","C"))</f>
        <v>A</v>
      </c>
      <c r="X3368" s="18" t="n">
        <f aca="false">HOUR(H3368)</f>
        <v>10</v>
      </c>
      <c r="Y3368" s="18" t="n">
        <f aca="false">ROUND((I3368-H3368)*1440,0)</f>
        <v>32</v>
      </c>
      <c r="Z3368" s="18" t="n">
        <f aca="false">ROUND((J3368-I3368)*1440,0)</f>
        <v>11</v>
      </c>
      <c r="AA3368" s="18" t="n">
        <f aca="false">ROUND((K3368-J3368)*1440,0)</f>
        <v>19</v>
      </c>
      <c r="AB3368" s="18" t="n">
        <f aca="false">ROUND((L3368-K3368)*1440,0)</f>
        <v>8</v>
      </c>
      <c r="AC3368" s="18" t="n">
        <f aca="false">ROUND((M3368-L3368)*1440,0)</f>
        <v>62</v>
      </c>
      <c r="AD3368" s="18" t="n">
        <f aca="false">IF(N3368="","",ROUND((N3368-M3368)*1440,0))</f>
        <v>10</v>
      </c>
      <c r="AE3368" s="18" t="n">
        <f aca="false">IF(O3368="","",ROUND((O3368-N3368)*1440,0))</f>
        <v>13</v>
      </c>
      <c r="AF3368" s="18" t="n">
        <f aca="false">IF(P3368="","",ROUND((P3368-O3368)*1440,0))</f>
        <v>8</v>
      </c>
      <c r="AG3368" s="18" t="n">
        <f aca="false">IF(Q3368="","",ROUND((Q3368-P3368)*1440,0))</f>
        <v>19</v>
      </c>
      <c r="AH3368" s="18" t="n">
        <f aca="false">IF(Q3368="","",ROUND((Q3368-H3368)*1440,0))</f>
        <v>182</v>
      </c>
      <c r="AI3368" s="19" t="n">
        <f aca="false">ROUND(IF(O3368="",Assumptions!$B$25-K3368,O3368-K3368)*24,1)</f>
        <v>1.6</v>
      </c>
      <c r="AJ3368" s="20" t="n">
        <f aca="false">ROUND(MAX(N(Y3368)/Assumptions!$C$5, N(Z3368)/Assumptions!$C$6, N(AA3368)/Assumptions!$C$7, N(AB3368)/Assumptions!$C$8, N(AC3368)/Assumptions!$C$9, N(AD3368)/Assumptions!$C$10, N(AE3368)/Assumptions!$C$11, N(AF3368)/Assumptions!$C$12, N(AG3368)/Assumptions!$C$13),3)</f>
        <v>1.378</v>
      </c>
      <c r="AK3368" s="0" t="str">
        <f aca="false">IF(OR(U3368="Pending",U3368="On Hold"),"Open GRN (awaiting)",IF(AJ3368&lt;=1,"Within SLA",IF(ROUND(N(Y3368)/Assumptions!$C$5,3)=AJ3368,"Gate Wait",IF(ROUND(N(Z3368)/Assumptions!$C$6,3)=AJ3368,"Dock Wait",IF(ROUND(N(AA3368)/Assumptions!$C$7,3)=AJ3368,"Unloading",IF(ROUND(N(AB3368)/Assumptions!$C$8,3)=AJ3368,"Unload-to-QC Wait",IF(ROUND(N(AC3368)/Assumptions!$C$9,3)=AJ3368,"QC",IF(ROUND(N(AD3368)/Assumptions!$C$10,3)=AJ3368,"QC-to-GRN Wait",IF(ROUND(N(AE3368)/Assumptions!$C$11,3)=AJ3368,"GRN Processing",IF(ROUND(N(AF3368)/Assumptions!$C$12,3)=AJ3368,"GRN-to-Putaway Wait",IF(ROUND(N(AG3368)/Assumptions!$C$13,3)=AJ3368,"Putaway","Within SLA")))))))))))</f>
        <v>QC</v>
      </c>
    </row>
    <row r="3369" customFormat="false" ht="15" hidden="false" customHeight="false" outlineLevel="0" collapsed="false">
      <c r="A3369" s="0" t="s">
        <v>9474</v>
      </c>
      <c r="B3369" s="0" t="s">
        <v>9475</v>
      </c>
      <c r="C3369" s="0" t="s">
        <v>134</v>
      </c>
      <c r="D3369" s="0" t="s">
        <v>147</v>
      </c>
      <c r="E3369" s="0" t="s">
        <v>9476</v>
      </c>
      <c r="F3369" s="0" t="s">
        <v>149</v>
      </c>
      <c r="G3369" s="0" t="s">
        <v>150</v>
      </c>
      <c r="H3369" s="17" t="n">
        <v>46284.4236111111</v>
      </c>
      <c r="I3369" s="17" t="n">
        <v>46284.4416666667</v>
      </c>
      <c r="J3369" s="17" t="n">
        <v>46284.4479166667</v>
      </c>
      <c r="K3369" s="17" t="n">
        <v>46284.4666666667</v>
      </c>
      <c r="L3369" s="17" t="n">
        <v>46284.4722222222</v>
      </c>
      <c r="M3369" s="17" t="n">
        <v>46284.4888888889</v>
      </c>
      <c r="N3369" s="17" t="n">
        <v>46284.5090277778</v>
      </c>
      <c r="O3369" s="17" t="n">
        <v>46284.5236111111</v>
      </c>
      <c r="P3369" s="17" t="n">
        <v>46284.5381944445</v>
      </c>
      <c r="Q3369" s="17" t="n">
        <v>46284.5520833333</v>
      </c>
      <c r="R3369" s="0" t="n">
        <v>49</v>
      </c>
      <c r="S3369" s="0" t="n">
        <v>0</v>
      </c>
      <c r="T3369" s="0" t="n">
        <v>0</v>
      </c>
      <c r="U3369" s="18" t="s">
        <v>130</v>
      </c>
      <c r="V3369" s="18" t="s">
        <v>139</v>
      </c>
      <c r="W3369" s="0" t="str">
        <f aca="false">IF(AND(X3369&gt;=6,X3369&lt;14),"A",IF(AND(X3369&gt;=14,X3369&lt;22),"B","C"))</f>
        <v>A</v>
      </c>
      <c r="X3369" s="18" t="n">
        <f aca="false">HOUR(H3369)</f>
        <v>10</v>
      </c>
      <c r="Y3369" s="18" t="n">
        <f aca="false">ROUND((I3369-H3369)*1440,0)</f>
        <v>26</v>
      </c>
      <c r="Z3369" s="18" t="n">
        <f aca="false">ROUND((J3369-I3369)*1440,0)</f>
        <v>9</v>
      </c>
      <c r="AA3369" s="18" t="n">
        <f aca="false">ROUND((K3369-J3369)*1440,0)</f>
        <v>27</v>
      </c>
      <c r="AB3369" s="18" t="n">
        <f aca="false">ROUND((L3369-K3369)*1440,0)</f>
        <v>8</v>
      </c>
      <c r="AC3369" s="18" t="n">
        <f aca="false">ROUND((M3369-L3369)*1440,0)</f>
        <v>24</v>
      </c>
      <c r="AD3369" s="18" t="n">
        <f aca="false">IF(N3369="","",ROUND((N3369-M3369)*1440,0))</f>
        <v>29</v>
      </c>
      <c r="AE3369" s="18" t="n">
        <f aca="false">IF(O3369="","",ROUND((O3369-N3369)*1440,0))</f>
        <v>21</v>
      </c>
      <c r="AF3369" s="18" t="n">
        <f aca="false">IF(P3369="","",ROUND((P3369-O3369)*1440,0))</f>
        <v>21</v>
      </c>
      <c r="AG3369" s="18" t="n">
        <f aca="false">IF(Q3369="","",ROUND((Q3369-P3369)*1440,0))</f>
        <v>20</v>
      </c>
      <c r="AH3369" s="18" t="n">
        <f aca="false">IF(Q3369="","",ROUND((Q3369-H3369)*1440,0))</f>
        <v>185</v>
      </c>
      <c r="AI3369" s="19" t="n">
        <f aca="false">ROUND(IF(O3369="",Assumptions!$B$25-K3369,O3369-K3369)*24,1)</f>
        <v>1.4</v>
      </c>
      <c r="AJ3369" s="20" t="n">
        <f aca="false">ROUND(MAX(N(Y3369)/Assumptions!$C$5, N(Z3369)/Assumptions!$C$6, N(AA3369)/Assumptions!$C$7, N(AB3369)/Assumptions!$C$8, N(AC3369)/Assumptions!$C$9, N(AD3369)/Assumptions!$C$10, N(AE3369)/Assumptions!$C$11, N(AF3369)/Assumptions!$C$12, N(AG3369)/Assumptions!$C$13),3)</f>
        <v>1.05</v>
      </c>
      <c r="AK3369" s="0" t="str">
        <f aca="false">IF(OR(U3369="Pending",U3369="On Hold"),"Open GRN (awaiting)",IF(AJ3369&lt;=1,"Within SLA",IF(ROUND(N(Y3369)/Assumptions!$C$5,3)=AJ3369,"Gate Wait",IF(ROUND(N(Z3369)/Assumptions!$C$6,3)=AJ3369,"Dock Wait",IF(ROUND(N(AA3369)/Assumptions!$C$7,3)=AJ3369,"Unloading",IF(ROUND(N(AB3369)/Assumptions!$C$8,3)=AJ3369,"Unload-to-QC Wait",IF(ROUND(N(AC3369)/Assumptions!$C$9,3)=AJ3369,"QC",IF(ROUND(N(AD3369)/Assumptions!$C$10,3)=AJ3369,"QC-to-GRN Wait",IF(ROUND(N(AE3369)/Assumptions!$C$11,3)=AJ3369,"GRN Processing",IF(ROUND(N(AF3369)/Assumptions!$C$12,3)=AJ3369,"GRN-to-Putaway Wait",IF(ROUND(N(AG3369)/Assumptions!$C$13,3)=AJ3369,"Putaway","Within SLA")))))))))))</f>
        <v>GRN-to-Putaway Wait</v>
      </c>
    </row>
    <row r="3370" customFormat="false" ht="15" hidden="false" customHeight="false" outlineLevel="0" collapsed="false">
      <c r="A3370" s="0" t="s">
        <v>9477</v>
      </c>
      <c r="B3370" s="0" t="s">
        <v>9478</v>
      </c>
      <c r="C3370" s="0" t="s">
        <v>118</v>
      </c>
      <c r="D3370" s="0" t="s">
        <v>147</v>
      </c>
      <c r="E3370" s="0" t="s">
        <v>9479</v>
      </c>
      <c r="F3370" s="0" t="s">
        <v>121</v>
      </c>
      <c r="G3370" s="0" t="s">
        <v>150</v>
      </c>
      <c r="H3370" s="17" t="n">
        <v>46284.4340277778</v>
      </c>
      <c r="I3370" s="17" t="n">
        <v>46284.4798611111</v>
      </c>
      <c r="J3370" s="17" t="n">
        <v>46284.4923611111</v>
      </c>
      <c r="K3370" s="17" t="n">
        <v>46284.5243055556</v>
      </c>
      <c r="L3370" s="17" t="n">
        <v>46284.5361111111</v>
      </c>
      <c r="M3370" s="17" t="n">
        <v>46284.5680555556</v>
      </c>
      <c r="N3370" s="17" t="n">
        <v>46284.7222222222</v>
      </c>
      <c r="O3370" s="17" t="n">
        <v>46284.7333333333</v>
      </c>
      <c r="P3370" s="17" t="n">
        <v>46284.7409722222</v>
      </c>
      <c r="Q3370" s="17" t="n">
        <v>46284.7555555556</v>
      </c>
      <c r="R3370" s="0" t="n">
        <v>735</v>
      </c>
      <c r="S3370" s="0" t="n">
        <v>0</v>
      </c>
      <c r="T3370" s="0" t="n">
        <v>0</v>
      </c>
      <c r="U3370" s="18" t="s">
        <v>130</v>
      </c>
      <c r="V3370" s="18" t="s">
        <v>156</v>
      </c>
      <c r="W3370" s="0" t="str">
        <f aca="false">IF(AND(X3370&gt;=6,X3370&lt;14),"A",IF(AND(X3370&gt;=14,X3370&lt;22),"B","C"))</f>
        <v>A</v>
      </c>
      <c r="X3370" s="18" t="n">
        <f aca="false">HOUR(H3370)</f>
        <v>10</v>
      </c>
      <c r="Y3370" s="18" t="n">
        <f aca="false">ROUND((I3370-H3370)*1440,0)</f>
        <v>66</v>
      </c>
      <c r="Z3370" s="18" t="n">
        <f aca="false">ROUND((J3370-I3370)*1440,0)</f>
        <v>18</v>
      </c>
      <c r="AA3370" s="18" t="n">
        <f aca="false">ROUND((K3370-J3370)*1440,0)</f>
        <v>46</v>
      </c>
      <c r="AB3370" s="18" t="n">
        <f aca="false">ROUND((L3370-K3370)*1440,0)</f>
        <v>17</v>
      </c>
      <c r="AC3370" s="18" t="n">
        <f aca="false">ROUND((M3370-L3370)*1440,0)</f>
        <v>46</v>
      </c>
      <c r="AD3370" s="18" t="n">
        <f aca="false">IF(N3370="","",ROUND((N3370-M3370)*1440,0))</f>
        <v>222</v>
      </c>
      <c r="AE3370" s="18" t="n">
        <f aca="false">IF(O3370="","",ROUND((O3370-N3370)*1440,0))</f>
        <v>16</v>
      </c>
      <c r="AF3370" s="18" t="n">
        <f aca="false">IF(P3370="","",ROUND((P3370-O3370)*1440,0))</f>
        <v>11</v>
      </c>
      <c r="AG3370" s="18" t="n">
        <f aca="false">IF(Q3370="","",ROUND((Q3370-P3370)*1440,0))</f>
        <v>21</v>
      </c>
      <c r="AH3370" s="18" t="n">
        <f aca="false">IF(Q3370="","",ROUND((Q3370-H3370)*1440,0))</f>
        <v>463</v>
      </c>
      <c r="AI3370" s="19" t="n">
        <f aca="false">ROUND(IF(O3370="",Assumptions!$B$25-K3370,O3370-K3370)*24,1)</f>
        <v>5</v>
      </c>
      <c r="AJ3370" s="20" t="n">
        <f aca="false">ROUND(MAX(N(Y3370)/Assumptions!$C$5, N(Z3370)/Assumptions!$C$6, N(AA3370)/Assumptions!$C$7, N(AB3370)/Assumptions!$C$8, N(AC3370)/Assumptions!$C$9, N(AD3370)/Assumptions!$C$10, N(AE3370)/Assumptions!$C$11, N(AF3370)/Assumptions!$C$12, N(AG3370)/Assumptions!$C$13),3)</f>
        <v>7.4</v>
      </c>
      <c r="AK3370" s="0" t="str">
        <f aca="false">IF(OR(U3370="Pending",U3370="On Hold"),"Open GRN (awaiting)",IF(AJ3370&lt;=1,"Within SLA",IF(ROUND(N(Y3370)/Assumptions!$C$5,3)=AJ3370,"Gate Wait",IF(ROUND(N(Z3370)/Assumptions!$C$6,3)=AJ3370,"Dock Wait",IF(ROUND(N(AA3370)/Assumptions!$C$7,3)=AJ3370,"Unloading",IF(ROUND(N(AB3370)/Assumptions!$C$8,3)=AJ3370,"Unload-to-QC Wait",IF(ROUND(N(AC3370)/Assumptions!$C$9,3)=AJ3370,"QC",IF(ROUND(N(AD3370)/Assumptions!$C$10,3)=AJ3370,"QC-to-GRN Wait",IF(ROUND(N(AE3370)/Assumptions!$C$11,3)=AJ3370,"GRN Processing",IF(ROUND(N(AF3370)/Assumptions!$C$12,3)=AJ3370,"GRN-to-Putaway Wait",IF(ROUND(N(AG3370)/Assumptions!$C$13,3)=AJ3370,"Putaway","Within SLA")))))))))))</f>
        <v>QC-to-GRN Wait</v>
      </c>
    </row>
    <row r="3371" customFormat="false" ht="15" hidden="false" customHeight="false" outlineLevel="0" collapsed="false">
      <c r="A3371" s="0" t="s">
        <v>9480</v>
      </c>
      <c r="B3371" s="0" t="s">
        <v>9481</v>
      </c>
      <c r="C3371" s="0" t="s">
        <v>218</v>
      </c>
      <c r="D3371" s="0" t="s">
        <v>119</v>
      </c>
      <c r="E3371" s="0" t="s">
        <v>5324</v>
      </c>
      <c r="F3371" s="0" t="s">
        <v>137</v>
      </c>
      <c r="G3371" s="0" t="s">
        <v>129</v>
      </c>
      <c r="H3371" s="17" t="n">
        <v>46284.44375</v>
      </c>
      <c r="I3371" s="17" t="n">
        <v>46284.4791666667</v>
      </c>
      <c r="J3371" s="17" t="n">
        <v>46284.4833333333</v>
      </c>
      <c r="K3371" s="17" t="n">
        <v>46284.4951388889</v>
      </c>
      <c r="L3371" s="17" t="n">
        <v>46284.5006944445</v>
      </c>
      <c r="M3371" s="17" t="n">
        <v>46284.5201388889</v>
      </c>
      <c r="N3371" s="17" t="n">
        <v>46284.5409722222</v>
      </c>
      <c r="O3371" s="17" t="n">
        <v>46284.5576388889</v>
      </c>
      <c r="P3371" s="17" t="n">
        <v>46284.5756944444</v>
      </c>
      <c r="Q3371" s="17" t="n">
        <v>46284.5965277778</v>
      </c>
      <c r="R3371" s="0" t="n">
        <v>40</v>
      </c>
      <c r="S3371" s="0" t="n">
        <v>0</v>
      </c>
      <c r="T3371" s="0" t="n">
        <v>0</v>
      </c>
      <c r="U3371" s="18" t="s">
        <v>130</v>
      </c>
      <c r="V3371" s="18" t="s">
        <v>139</v>
      </c>
      <c r="W3371" s="0" t="str">
        <f aca="false">IF(AND(X3371&gt;=6,X3371&lt;14),"A",IF(AND(X3371&gt;=14,X3371&lt;22),"B","C"))</f>
        <v>A</v>
      </c>
      <c r="X3371" s="18" t="n">
        <f aca="false">HOUR(H3371)</f>
        <v>10</v>
      </c>
      <c r="Y3371" s="18" t="n">
        <f aca="false">ROUND((I3371-H3371)*1440,0)</f>
        <v>51</v>
      </c>
      <c r="Z3371" s="18" t="n">
        <f aca="false">ROUND((J3371-I3371)*1440,0)</f>
        <v>6</v>
      </c>
      <c r="AA3371" s="18" t="n">
        <f aca="false">ROUND((K3371-J3371)*1440,0)</f>
        <v>17</v>
      </c>
      <c r="AB3371" s="18" t="n">
        <f aca="false">ROUND((L3371-K3371)*1440,0)</f>
        <v>8</v>
      </c>
      <c r="AC3371" s="18" t="n">
        <f aca="false">ROUND((M3371-L3371)*1440,0)</f>
        <v>28</v>
      </c>
      <c r="AD3371" s="18" t="n">
        <f aca="false">IF(N3371="","",ROUND((N3371-M3371)*1440,0))</f>
        <v>30</v>
      </c>
      <c r="AE3371" s="18" t="n">
        <f aca="false">IF(O3371="","",ROUND((O3371-N3371)*1440,0))</f>
        <v>24</v>
      </c>
      <c r="AF3371" s="18" t="n">
        <f aca="false">IF(P3371="","",ROUND((P3371-O3371)*1440,0))</f>
        <v>26</v>
      </c>
      <c r="AG3371" s="18" t="n">
        <f aca="false">IF(Q3371="","",ROUND((Q3371-P3371)*1440,0))</f>
        <v>30</v>
      </c>
      <c r="AH3371" s="18" t="n">
        <f aca="false">IF(Q3371="","",ROUND((Q3371-H3371)*1440,0))</f>
        <v>220</v>
      </c>
      <c r="AI3371" s="19" t="n">
        <f aca="false">ROUND(IF(O3371="",Assumptions!$B$25-K3371,O3371-K3371)*24,1)</f>
        <v>1.5</v>
      </c>
      <c r="AJ3371" s="20" t="n">
        <f aca="false">ROUND(MAX(N(Y3371)/Assumptions!$C$5, N(Z3371)/Assumptions!$C$6, N(AA3371)/Assumptions!$C$7, N(AB3371)/Assumptions!$C$8, N(AC3371)/Assumptions!$C$9, N(AD3371)/Assumptions!$C$10, N(AE3371)/Assumptions!$C$11, N(AF3371)/Assumptions!$C$12, N(AG3371)/Assumptions!$C$13),3)</f>
        <v>1.7</v>
      </c>
      <c r="AK3371" s="0" t="str">
        <f aca="false">IF(OR(U3371="Pending",U3371="On Hold"),"Open GRN (awaiting)",IF(AJ3371&lt;=1,"Within SLA",IF(ROUND(N(Y3371)/Assumptions!$C$5,3)=AJ3371,"Gate Wait",IF(ROUND(N(Z3371)/Assumptions!$C$6,3)=AJ3371,"Dock Wait",IF(ROUND(N(AA3371)/Assumptions!$C$7,3)=AJ3371,"Unloading",IF(ROUND(N(AB3371)/Assumptions!$C$8,3)=AJ3371,"Unload-to-QC Wait",IF(ROUND(N(AC3371)/Assumptions!$C$9,3)=AJ3371,"QC",IF(ROUND(N(AD3371)/Assumptions!$C$10,3)=AJ3371,"QC-to-GRN Wait",IF(ROUND(N(AE3371)/Assumptions!$C$11,3)=AJ3371,"GRN Processing",IF(ROUND(N(AF3371)/Assumptions!$C$12,3)=AJ3371,"GRN-to-Putaway Wait",IF(ROUND(N(AG3371)/Assumptions!$C$13,3)=AJ3371,"Putaway","Within SLA")))))))))))</f>
        <v>Gate Wait</v>
      </c>
    </row>
    <row r="3372" customFormat="false" ht="15" hidden="false" customHeight="false" outlineLevel="0" collapsed="false">
      <c r="A3372" s="0" t="s">
        <v>9482</v>
      </c>
      <c r="B3372" s="0" t="s">
        <v>9483</v>
      </c>
      <c r="C3372" s="0" t="s">
        <v>252</v>
      </c>
      <c r="D3372" s="0" t="s">
        <v>147</v>
      </c>
      <c r="E3372" s="0" t="s">
        <v>9484</v>
      </c>
      <c r="F3372" s="0" t="s">
        <v>155</v>
      </c>
      <c r="G3372" s="0" t="s">
        <v>167</v>
      </c>
      <c r="H3372" s="17" t="n">
        <v>46284.44375</v>
      </c>
      <c r="I3372" s="17" t="n">
        <v>46284.5013888889</v>
      </c>
      <c r="J3372" s="17" t="n">
        <v>46284.5055555556</v>
      </c>
      <c r="K3372" s="17" t="n">
        <v>46284.5319444445</v>
      </c>
      <c r="L3372" s="17" t="n">
        <v>46284.5430555556</v>
      </c>
      <c r="M3372" s="17" t="n">
        <v>46284.5743055556</v>
      </c>
      <c r="N3372" s="17" t="n">
        <v>46284.6263888889</v>
      </c>
      <c r="O3372" s="17" t="n">
        <v>46284.6541666667</v>
      </c>
      <c r="P3372" s="17" t="n">
        <v>46284.6604166667</v>
      </c>
      <c r="Q3372" s="17" t="n">
        <v>46284.6743055556</v>
      </c>
      <c r="R3372" s="0" t="n">
        <v>320</v>
      </c>
      <c r="S3372" s="0" t="n">
        <v>21</v>
      </c>
      <c r="T3372" s="0" t="n">
        <v>0</v>
      </c>
      <c r="U3372" s="18" t="s">
        <v>123</v>
      </c>
      <c r="V3372" s="18" t="s">
        <v>139</v>
      </c>
      <c r="W3372" s="0" t="str">
        <f aca="false">IF(AND(X3372&gt;=6,X3372&lt;14),"A",IF(AND(X3372&gt;=14,X3372&lt;22),"B","C"))</f>
        <v>A</v>
      </c>
      <c r="X3372" s="18" t="n">
        <f aca="false">HOUR(H3372)</f>
        <v>10</v>
      </c>
      <c r="Y3372" s="18" t="n">
        <f aca="false">ROUND((I3372-H3372)*1440,0)</f>
        <v>83</v>
      </c>
      <c r="Z3372" s="18" t="n">
        <f aca="false">ROUND((J3372-I3372)*1440,0)</f>
        <v>6</v>
      </c>
      <c r="AA3372" s="18" t="n">
        <f aca="false">ROUND((K3372-J3372)*1440,0)</f>
        <v>38</v>
      </c>
      <c r="AB3372" s="18" t="n">
        <f aca="false">ROUND((L3372-K3372)*1440,0)</f>
        <v>16</v>
      </c>
      <c r="AC3372" s="18" t="n">
        <f aca="false">ROUND((M3372-L3372)*1440,0)</f>
        <v>45</v>
      </c>
      <c r="AD3372" s="18" t="n">
        <f aca="false">IF(N3372="","",ROUND((N3372-M3372)*1440,0))</f>
        <v>75</v>
      </c>
      <c r="AE3372" s="18" t="n">
        <f aca="false">IF(O3372="","",ROUND((O3372-N3372)*1440,0))</f>
        <v>40</v>
      </c>
      <c r="AF3372" s="18" t="n">
        <f aca="false">IF(P3372="","",ROUND((P3372-O3372)*1440,0))</f>
        <v>9</v>
      </c>
      <c r="AG3372" s="18" t="n">
        <f aca="false">IF(Q3372="","",ROUND((Q3372-P3372)*1440,0))</f>
        <v>20</v>
      </c>
      <c r="AH3372" s="18" t="n">
        <f aca="false">IF(Q3372="","",ROUND((Q3372-H3372)*1440,0))</f>
        <v>332</v>
      </c>
      <c r="AI3372" s="19" t="n">
        <f aca="false">ROUND(IF(O3372="",Assumptions!$B$25-K3372,O3372-K3372)*24,1)</f>
        <v>2.9</v>
      </c>
      <c r="AJ3372" s="20" t="n">
        <f aca="false">ROUND(MAX(N(Y3372)/Assumptions!$C$5, N(Z3372)/Assumptions!$C$6, N(AA3372)/Assumptions!$C$7, N(AB3372)/Assumptions!$C$8, N(AC3372)/Assumptions!$C$9, N(AD3372)/Assumptions!$C$10, N(AE3372)/Assumptions!$C$11, N(AF3372)/Assumptions!$C$12, N(AG3372)/Assumptions!$C$13),3)</f>
        <v>2.767</v>
      </c>
      <c r="AK3372" s="0" t="str">
        <f aca="false">IF(OR(U3372="Pending",U3372="On Hold"),"Open GRN (awaiting)",IF(AJ3372&lt;=1,"Within SLA",IF(ROUND(N(Y3372)/Assumptions!$C$5,3)=AJ3372,"Gate Wait",IF(ROUND(N(Z3372)/Assumptions!$C$6,3)=AJ3372,"Dock Wait",IF(ROUND(N(AA3372)/Assumptions!$C$7,3)=AJ3372,"Unloading",IF(ROUND(N(AB3372)/Assumptions!$C$8,3)=AJ3372,"Unload-to-QC Wait",IF(ROUND(N(AC3372)/Assumptions!$C$9,3)=AJ3372,"QC",IF(ROUND(N(AD3372)/Assumptions!$C$10,3)=AJ3372,"QC-to-GRN Wait",IF(ROUND(N(AE3372)/Assumptions!$C$11,3)=AJ3372,"GRN Processing",IF(ROUND(N(AF3372)/Assumptions!$C$12,3)=AJ3372,"GRN-to-Putaway Wait",IF(ROUND(N(AG3372)/Assumptions!$C$13,3)=AJ3372,"Putaway","Within SLA")))))))))))</f>
        <v>Gate Wait</v>
      </c>
    </row>
    <row r="3373" customFormat="false" ht="15" hidden="false" customHeight="false" outlineLevel="0" collapsed="false">
      <c r="A3373" s="0" t="s">
        <v>9485</v>
      </c>
      <c r="B3373" s="0" t="s">
        <v>9486</v>
      </c>
      <c r="C3373" s="0" t="s">
        <v>118</v>
      </c>
      <c r="D3373" s="0" t="s">
        <v>135</v>
      </c>
      <c r="E3373" s="0" t="s">
        <v>9487</v>
      </c>
      <c r="F3373" s="0" t="s">
        <v>121</v>
      </c>
      <c r="G3373" s="0" t="s">
        <v>178</v>
      </c>
      <c r="H3373" s="17" t="n">
        <v>46284.44375</v>
      </c>
      <c r="I3373" s="17" t="n">
        <v>46284.4986111111</v>
      </c>
      <c r="J3373" s="17" t="n">
        <v>46284.5034722222</v>
      </c>
      <c r="K3373" s="17" t="n">
        <v>46284.5173611111</v>
      </c>
      <c r="L3373" s="17" t="n">
        <v>46284.5347222222</v>
      </c>
      <c r="M3373" s="17" t="n">
        <v>46284.5506944444</v>
      </c>
      <c r="N3373" s="17" t="n">
        <v>46284.5909722222</v>
      </c>
      <c r="O3373" s="17" t="n">
        <v>46284.6576388889</v>
      </c>
      <c r="P3373" s="17" t="n">
        <v>46284.6722222222</v>
      </c>
      <c r="Q3373" s="17" t="n">
        <v>46284.6770833333</v>
      </c>
      <c r="R3373" s="0" t="n">
        <v>273</v>
      </c>
      <c r="S3373" s="0" t="n">
        <v>0</v>
      </c>
      <c r="T3373" s="0" t="n">
        <v>0</v>
      </c>
      <c r="U3373" s="18" t="s">
        <v>130</v>
      </c>
      <c r="V3373" s="18" t="s">
        <v>139</v>
      </c>
      <c r="W3373" s="0" t="str">
        <f aca="false">IF(AND(X3373&gt;=6,X3373&lt;14),"A",IF(AND(X3373&gt;=14,X3373&lt;22),"B","C"))</f>
        <v>A</v>
      </c>
      <c r="X3373" s="18" t="n">
        <f aca="false">HOUR(H3373)</f>
        <v>10</v>
      </c>
      <c r="Y3373" s="18" t="n">
        <f aca="false">ROUND((I3373-H3373)*1440,0)</f>
        <v>79</v>
      </c>
      <c r="Z3373" s="18" t="n">
        <f aca="false">ROUND((J3373-I3373)*1440,0)</f>
        <v>7</v>
      </c>
      <c r="AA3373" s="18" t="n">
        <f aca="false">ROUND((K3373-J3373)*1440,0)</f>
        <v>20</v>
      </c>
      <c r="AB3373" s="18" t="n">
        <f aca="false">ROUND((L3373-K3373)*1440,0)</f>
        <v>25</v>
      </c>
      <c r="AC3373" s="18" t="n">
        <f aca="false">ROUND((M3373-L3373)*1440,0)</f>
        <v>23</v>
      </c>
      <c r="AD3373" s="18" t="n">
        <f aca="false">IF(N3373="","",ROUND((N3373-M3373)*1440,0))</f>
        <v>58</v>
      </c>
      <c r="AE3373" s="18" t="n">
        <f aca="false">IF(O3373="","",ROUND((O3373-N3373)*1440,0))</f>
        <v>96</v>
      </c>
      <c r="AF3373" s="18" t="n">
        <f aca="false">IF(P3373="","",ROUND((P3373-O3373)*1440,0))</f>
        <v>21</v>
      </c>
      <c r="AG3373" s="18" t="n">
        <f aca="false">IF(Q3373="","",ROUND((Q3373-P3373)*1440,0))</f>
        <v>7</v>
      </c>
      <c r="AH3373" s="18" t="n">
        <f aca="false">IF(Q3373="","",ROUND((Q3373-H3373)*1440,0))</f>
        <v>336</v>
      </c>
      <c r="AI3373" s="19" t="n">
        <f aca="false">ROUND(IF(O3373="",Assumptions!$B$25-K3373,O3373-K3373)*24,1)</f>
        <v>3.4</v>
      </c>
      <c r="AJ3373" s="20" t="n">
        <f aca="false">ROUND(MAX(N(Y3373)/Assumptions!$C$5, N(Z3373)/Assumptions!$C$6, N(AA3373)/Assumptions!$C$7, N(AB3373)/Assumptions!$C$8, N(AC3373)/Assumptions!$C$9, N(AD3373)/Assumptions!$C$10, N(AE3373)/Assumptions!$C$11, N(AF3373)/Assumptions!$C$12, N(AG3373)/Assumptions!$C$13),3)</f>
        <v>2.633</v>
      </c>
      <c r="AK3373" s="0" t="str">
        <f aca="false">IF(OR(U3373="Pending",U3373="On Hold"),"Open GRN (awaiting)",IF(AJ3373&lt;=1,"Within SLA",IF(ROUND(N(Y3373)/Assumptions!$C$5,3)=AJ3373,"Gate Wait",IF(ROUND(N(Z3373)/Assumptions!$C$6,3)=AJ3373,"Dock Wait",IF(ROUND(N(AA3373)/Assumptions!$C$7,3)=AJ3373,"Unloading",IF(ROUND(N(AB3373)/Assumptions!$C$8,3)=AJ3373,"Unload-to-QC Wait",IF(ROUND(N(AC3373)/Assumptions!$C$9,3)=AJ3373,"QC",IF(ROUND(N(AD3373)/Assumptions!$C$10,3)=AJ3373,"QC-to-GRN Wait",IF(ROUND(N(AE3373)/Assumptions!$C$11,3)=AJ3373,"GRN Processing",IF(ROUND(N(AF3373)/Assumptions!$C$12,3)=AJ3373,"GRN-to-Putaway Wait",IF(ROUND(N(AG3373)/Assumptions!$C$13,3)=AJ3373,"Putaway","Within SLA")))))))))))</f>
        <v>Gate Wait</v>
      </c>
    </row>
    <row r="3374" customFormat="false" ht="15" hidden="false" customHeight="false" outlineLevel="0" collapsed="false">
      <c r="A3374" s="0" t="s">
        <v>9488</v>
      </c>
      <c r="B3374" s="0" t="s">
        <v>9489</v>
      </c>
      <c r="C3374" s="0" t="s">
        <v>126</v>
      </c>
      <c r="D3374" s="0" t="s">
        <v>147</v>
      </c>
      <c r="E3374" s="0" t="s">
        <v>3792</v>
      </c>
      <c r="F3374" s="0" t="s">
        <v>137</v>
      </c>
      <c r="G3374" s="0" t="s">
        <v>167</v>
      </c>
      <c r="H3374" s="17" t="n">
        <v>46284.4458333333</v>
      </c>
      <c r="I3374" s="17" t="n">
        <v>46284.4979166667</v>
      </c>
      <c r="J3374" s="17" t="n">
        <v>46284.5048611111</v>
      </c>
      <c r="K3374" s="17" t="n">
        <v>46284.5194444444</v>
      </c>
      <c r="L3374" s="17" t="n">
        <v>46284.5243055556</v>
      </c>
      <c r="M3374" s="17" t="n">
        <v>46284.5423611111</v>
      </c>
      <c r="N3374" s="17" t="n">
        <v>46284.5930555556</v>
      </c>
      <c r="O3374" s="17" t="n">
        <v>46284.60625</v>
      </c>
      <c r="P3374" s="17" t="n">
        <v>46284.6229166667</v>
      </c>
      <c r="Q3374" s="17" t="n">
        <v>46284.6402777778</v>
      </c>
      <c r="R3374" s="0" t="n">
        <v>375</v>
      </c>
      <c r="S3374" s="0" t="n">
        <v>0</v>
      </c>
      <c r="T3374" s="0" t="n">
        <v>0</v>
      </c>
      <c r="U3374" s="18" t="s">
        <v>130</v>
      </c>
      <c r="V3374" s="18" t="s">
        <v>144</v>
      </c>
      <c r="W3374" s="0" t="str">
        <f aca="false">IF(AND(X3374&gt;=6,X3374&lt;14),"A",IF(AND(X3374&gt;=14,X3374&lt;22),"B","C"))</f>
        <v>A</v>
      </c>
      <c r="X3374" s="18" t="n">
        <f aca="false">HOUR(H3374)</f>
        <v>10</v>
      </c>
      <c r="Y3374" s="18" t="n">
        <f aca="false">ROUND((I3374-H3374)*1440,0)</f>
        <v>75</v>
      </c>
      <c r="Z3374" s="18" t="n">
        <f aca="false">ROUND((J3374-I3374)*1440,0)</f>
        <v>10</v>
      </c>
      <c r="AA3374" s="18" t="n">
        <f aca="false">ROUND((K3374-J3374)*1440,0)</f>
        <v>21</v>
      </c>
      <c r="AB3374" s="18" t="n">
        <f aca="false">ROUND((L3374-K3374)*1440,0)</f>
        <v>7</v>
      </c>
      <c r="AC3374" s="18" t="n">
        <f aca="false">ROUND((M3374-L3374)*1440,0)</f>
        <v>26</v>
      </c>
      <c r="AD3374" s="18" t="n">
        <f aca="false">IF(N3374="","",ROUND((N3374-M3374)*1440,0))</f>
        <v>73</v>
      </c>
      <c r="AE3374" s="18" t="n">
        <f aca="false">IF(O3374="","",ROUND((O3374-N3374)*1440,0))</f>
        <v>19</v>
      </c>
      <c r="AF3374" s="18" t="n">
        <f aca="false">IF(P3374="","",ROUND((P3374-O3374)*1440,0))</f>
        <v>24</v>
      </c>
      <c r="AG3374" s="18" t="n">
        <f aca="false">IF(Q3374="","",ROUND((Q3374-P3374)*1440,0))</f>
        <v>25</v>
      </c>
      <c r="AH3374" s="18" t="n">
        <f aca="false">IF(Q3374="","",ROUND((Q3374-H3374)*1440,0))</f>
        <v>280</v>
      </c>
      <c r="AI3374" s="19" t="n">
        <f aca="false">ROUND(IF(O3374="",Assumptions!$B$25-K3374,O3374-K3374)*24,1)</f>
        <v>2.1</v>
      </c>
      <c r="AJ3374" s="20" t="n">
        <f aca="false">ROUND(MAX(N(Y3374)/Assumptions!$C$5, N(Z3374)/Assumptions!$C$6, N(AA3374)/Assumptions!$C$7, N(AB3374)/Assumptions!$C$8, N(AC3374)/Assumptions!$C$9, N(AD3374)/Assumptions!$C$10, N(AE3374)/Assumptions!$C$11, N(AF3374)/Assumptions!$C$12, N(AG3374)/Assumptions!$C$13),3)</f>
        <v>2.5</v>
      </c>
      <c r="AK3374" s="0" t="str">
        <f aca="false">IF(OR(U3374="Pending",U3374="On Hold"),"Open GRN (awaiting)",IF(AJ3374&lt;=1,"Within SLA",IF(ROUND(N(Y3374)/Assumptions!$C$5,3)=AJ3374,"Gate Wait",IF(ROUND(N(Z3374)/Assumptions!$C$6,3)=AJ3374,"Dock Wait",IF(ROUND(N(AA3374)/Assumptions!$C$7,3)=AJ3374,"Unloading",IF(ROUND(N(AB3374)/Assumptions!$C$8,3)=AJ3374,"Unload-to-QC Wait",IF(ROUND(N(AC3374)/Assumptions!$C$9,3)=AJ3374,"QC",IF(ROUND(N(AD3374)/Assumptions!$C$10,3)=AJ3374,"QC-to-GRN Wait",IF(ROUND(N(AE3374)/Assumptions!$C$11,3)=AJ3374,"GRN Processing",IF(ROUND(N(AF3374)/Assumptions!$C$12,3)=AJ3374,"GRN-to-Putaway Wait",IF(ROUND(N(AG3374)/Assumptions!$C$13,3)=AJ3374,"Putaway","Within SLA")))))))))))</f>
        <v>Gate Wait</v>
      </c>
    </row>
    <row r="3375" customFormat="false" ht="15" hidden="false" customHeight="false" outlineLevel="0" collapsed="false">
      <c r="A3375" s="0" t="s">
        <v>9490</v>
      </c>
      <c r="B3375" s="0" t="s">
        <v>9491</v>
      </c>
      <c r="C3375" s="0" t="s">
        <v>175</v>
      </c>
      <c r="D3375" s="0" t="s">
        <v>135</v>
      </c>
      <c r="E3375" s="0" t="s">
        <v>9492</v>
      </c>
      <c r="F3375" s="0" t="s">
        <v>177</v>
      </c>
      <c r="G3375" s="0" t="s">
        <v>138</v>
      </c>
      <c r="H3375" s="17" t="n">
        <v>46284.4673611111</v>
      </c>
      <c r="I3375" s="17" t="n">
        <v>46284.4763888889</v>
      </c>
      <c r="J3375" s="17" t="n">
        <v>46284.4805555556</v>
      </c>
      <c r="K3375" s="17" t="n">
        <v>46284.5152777778</v>
      </c>
      <c r="L3375" s="17" t="n">
        <v>46284.5270833333</v>
      </c>
      <c r="M3375" s="17" t="n">
        <v>46284.5555555556</v>
      </c>
      <c r="N3375" s="17" t="n">
        <v>46284.5895833333</v>
      </c>
      <c r="O3375" s="17" t="n">
        <v>46284.6368055556</v>
      </c>
      <c r="P3375" s="17" t="n">
        <v>46284.6472222222</v>
      </c>
      <c r="Q3375" s="17" t="n">
        <v>46284.6763888889</v>
      </c>
      <c r="R3375" s="0" t="n">
        <v>2547</v>
      </c>
      <c r="S3375" s="0" t="n">
        <v>0</v>
      </c>
      <c r="T3375" s="0" t="n">
        <v>0</v>
      </c>
      <c r="U3375" s="18" t="s">
        <v>130</v>
      </c>
      <c r="V3375" s="18" t="s">
        <v>131</v>
      </c>
      <c r="W3375" s="0" t="str">
        <f aca="false">IF(AND(X3375&gt;=6,X3375&lt;14),"A",IF(AND(X3375&gt;=14,X3375&lt;22),"B","C"))</f>
        <v>A</v>
      </c>
      <c r="X3375" s="18" t="n">
        <f aca="false">HOUR(H3375)</f>
        <v>11</v>
      </c>
      <c r="Y3375" s="18" t="n">
        <f aca="false">ROUND((I3375-H3375)*1440,0)</f>
        <v>13</v>
      </c>
      <c r="Z3375" s="18" t="n">
        <f aca="false">ROUND((J3375-I3375)*1440,0)</f>
        <v>6</v>
      </c>
      <c r="AA3375" s="18" t="n">
        <f aca="false">ROUND((K3375-J3375)*1440,0)</f>
        <v>50</v>
      </c>
      <c r="AB3375" s="18" t="n">
        <f aca="false">ROUND((L3375-K3375)*1440,0)</f>
        <v>17</v>
      </c>
      <c r="AC3375" s="18" t="n">
        <f aca="false">ROUND((M3375-L3375)*1440,0)</f>
        <v>41</v>
      </c>
      <c r="AD3375" s="18" t="n">
        <f aca="false">IF(N3375="","",ROUND((N3375-M3375)*1440,0))</f>
        <v>49</v>
      </c>
      <c r="AE3375" s="18" t="n">
        <f aca="false">IF(O3375="","",ROUND((O3375-N3375)*1440,0))</f>
        <v>68</v>
      </c>
      <c r="AF3375" s="18" t="n">
        <f aca="false">IF(P3375="","",ROUND((P3375-O3375)*1440,0))</f>
        <v>15</v>
      </c>
      <c r="AG3375" s="18" t="n">
        <f aca="false">IF(Q3375="","",ROUND((Q3375-P3375)*1440,0))</f>
        <v>42</v>
      </c>
      <c r="AH3375" s="18" t="n">
        <f aca="false">IF(Q3375="","",ROUND((Q3375-H3375)*1440,0))</f>
        <v>301</v>
      </c>
      <c r="AI3375" s="19" t="n">
        <f aca="false">ROUND(IF(O3375="",Assumptions!$B$25-K3375,O3375-K3375)*24,1)</f>
        <v>2.9</v>
      </c>
      <c r="AJ3375" s="20" t="n">
        <f aca="false">ROUND(MAX(N(Y3375)/Assumptions!$C$5, N(Z3375)/Assumptions!$C$6, N(AA3375)/Assumptions!$C$7, N(AB3375)/Assumptions!$C$8, N(AC3375)/Assumptions!$C$9, N(AD3375)/Assumptions!$C$10, N(AE3375)/Assumptions!$C$11, N(AF3375)/Assumptions!$C$12, N(AG3375)/Assumptions!$C$13),3)</f>
        <v>1.633</v>
      </c>
      <c r="AK3375" s="0" t="str">
        <f aca="false">IF(OR(U3375="Pending",U3375="On Hold"),"Open GRN (awaiting)",IF(AJ3375&lt;=1,"Within SLA",IF(ROUND(N(Y3375)/Assumptions!$C$5,3)=AJ3375,"Gate Wait",IF(ROUND(N(Z3375)/Assumptions!$C$6,3)=AJ3375,"Dock Wait",IF(ROUND(N(AA3375)/Assumptions!$C$7,3)=AJ3375,"Unloading",IF(ROUND(N(AB3375)/Assumptions!$C$8,3)=AJ3375,"Unload-to-QC Wait",IF(ROUND(N(AC3375)/Assumptions!$C$9,3)=AJ3375,"QC",IF(ROUND(N(AD3375)/Assumptions!$C$10,3)=AJ3375,"QC-to-GRN Wait",IF(ROUND(N(AE3375)/Assumptions!$C$11,3)=AJ3375,"GRN Processing",IF(ROUND(N(AF3375)/Assumptions!$C$12,3)=AJ3375,"GRN-to-Putaway Wait",IF(ROUND(N(AG3375)/Assumptions!$C$13,3)=AJ3375,"Putaway","Within SLA")))))))))))</f>
        <v>QC-to-GRN Wait</v>
      </c>
    </row>
    <row r="3376" customFormat="false" ht="15" hidden="false" customHeight="false" outlineLevel="0" collapsed="false">
      <c r="A3376" s="0" t="s">
        <v>9493</v>
      </c>
      <c r="B3376" s="0" t="s">
        <v>9494</v>
      </c>
      <c r="C3376" s="0" t="s">
        <v>252</v>
      </c>
      <c r="D3376" s="0" t="s">
        <v>135</v>
      </c>
      <c r="E3376" s="0" t="s">
        <v>7806</v>
      </c>
      <c r="F3376" s="0" t="s">
        <v>155</v>
      </c>
      <c r="G3376" s="0" t="s">
        <v>138</v>
      </c>
      <c r="H3376" s="17" t="n">
        <v>46284.4777777778</v>
      </c>
      <c r="I3376" s="17" t="n">
        <v>46284.5347222222</v>
      </c>
      <c r="J3376" s="17" t="n">
        <v>46284.5430555556</v>
      </c>
      <c r="K3376" s="17" t="n">
        <v>46284.5534722222</v>
      </c>
      <c r="L3376" s="17" t="n">
        <v>46284.5583333333</v>
      </c>
      <c r="M3376" s="17" t="n">
        <v>46284.5694444445</v>
      </c>
      <c r="N3376" s="17" t="n">
        <v>46284.5756944444</v>
      </c>
      <c r="O3376" s="17" t="n">
        <v>46284.6444444444</v>
      </c>
      <c r="P3376" s="17" t="n">
        <v>46284.6826388889</v>
      </c>
      <c r="Q3376" s="17" t="n">
        <v>46284.6965277778</v>
      </c>
      <c r="R3376" s="0" t="n">
        <v>271</v>
      </c>
      <c r="S3376" s="0" t="n">
        <v>0</v>
      </c>
      <c r="T3376" s="0" t="n">
        <v>0</v>
      </c>
      <c r="U3376" s="18" t="s">
        <v>130</v>
      </c>
      <c r="V3376" s="18" t="s">
        <v>139</v>
      </c>
      <c r="W3376" s="0" t="str">
        <f aca="false">IF(AND(X3376&gt;=6,X3376&lt;14),"A",IF(AND(X3376&gt;=14,X3376&lt;22),"B","C"))</f>
        <v>A</v>
      </c>
      <c r="X3376" s="18" t="n">
        <f aca="false">HOUR(H3376)</f>
        <v>11</v>
      </c>
      <c r="Y3376" s="18" t="n">
        <f aca="false">ROUND((I3376-H3376)*1440,0)</f>
        <v>82</v>
      </c>
      <c r="Z3376" s="18" t="n">
        <f aca="false">ROUND((J3376-I3376)*1440,0)</f>
        <v>12</v>
      </c>
      <c r="AA3376" s="18" t="n">
        <f aca="false">ROUND((K3376-J3376)*1440,0)</f>
        <v>15</v>
      </c>
      <c r="AB3376" s="18" t="n">
        <f aca="false">ROUND((L3376-K3376)*1440,0)</f>
        <v>7</v>
      </c>
      <c r="AC3376" s="18" t="n">
        <f aca="false">ROUND((M3376-L3376)*1440,0)</f>
        <v>16</v>
      </c>
      <c r="AD3376" s="18" t="n">
        <f aca="false">IF(N3376="","",ROUND((N3376-M3376)*1440,0))</f>
        <v>9</v>
      </c>
      <c r="AE3376" s="18" t="n">
        <f aca="false">IF(O3376="","",ROUND((O3376-N3376)*1440,0))</f>
        <v>99</v>
      </c>
      <c r="AF3376" s="18" t="n">
        <f aca="false">IF(P3376="","",ROUND((P3376-O3376)*1440,0))</f>
        <v>55</v>
      </c>
      <c r="AG3376" s="18" t="n">
        <f aca="false">IF(Q3376="","",ROUND((Q3376-P3376)*1440,0))</f>
        <v>20</v>
      </c>
      <c r="AH3376" s="18" t="n">
        <f aca="false">IF(Q3376="","",ROUND((Q3376-H3376)*1440,0))</f>
        <v>315</v>
      </c>
      <c r="AI3376" s="19" t="n">
        <f aca="false">ROUND(IF(O3376="",Assumptions!$B$25-K3376,O3376-K3376)*24,1)</f>
        <v>2.2</v>
      </c>
      <c r="AJ3376" s="20" t="n">
        <f aca="false">ROUND(MAX(N(Y3376)/Assumptions!$C$5, N(Z3376)/Assumptions!$C$6, N(AA3376)/Assumptions!$C$7, N(AB3376)/Assumptions!$C$8, N(AC3376)/Assumptions!$C$9, N(AD3376)/Assumptions!$C$10, N(AE3376)/Assumptions!$C$11, N(AF3376)/Assumptions!$C$12, N(AG3376)/Assumptions!$C$13),3)</f>
        <v>2.75</v>
      </c>
      <c r="AK3376" s="0" t="str">
        <f aca="false">IF(OR(U3376="Pending",U3376="On Hold"),"Open GRN (awaiting)",IF(AJ3376&lt;=1,"Within SLA",IF(ROUND(N(Y3376)/Assumptions!$C$5,3)=AJ3376,"Gate Wait",IF(ROUND(N(Z3376)/Assumptions!$C$6,3)=AJ3376,"Dock Wait",IF(ROUND(N(AA3376)/Assumptions!$C$7,3)=AJ3376,"Unloading",IF(ROUND(N(AB3376)/Assumptions!$C$8,3)=AJ3376,"Unload-to-QC Wait",IF(ROUND(N(AC3376)/Assumptions!$C$9,3)=AJ3376,"QC",IF(ROUND(N(AD3376)/Assumptions!$C$10,3)=AJ3376,"QC-to-GRN Wait",IF(ROUND(N(AE3376)/Assumptions!$C$11,3)=AJ3376,"GRN Processing",IF(ROUND(N(AF3376)/Assumptions!$C$12,3)=AJ3376,"GRN-to-Putaway Wait",IF(ROUND(N(AG3376)/Assumptions!$C$13,3)=AJ3376,"Putaway","Within SLA")))))))))))</f>
        <v>GRN-to-Putaway Wait</v>
      </c>
    </row>
    <row r="3377" customFormat="false" ht="15" hidden="false" customHeight="false" outlineLevel="0" collapsed="false">
      <c r="A3377" s="0" t="s">
        <v>9495</v>
      </c>
      <c r="B3377" s="0" t="s">
        <v>9496</v>
      </c>
      <c r="C3377" s="0" t="s">
        <v>286</v>
      </c>
      <c r="D3377" s="0" t="s">
        <v>119</v>
      </c>
      <c r="E3377" s="0" t="s">
        <v>7123</v>
      </c>
      <c r="F3377" s="0" t="s">
        <v>121</v>
      </c>
      <c r="G3377" s="0" t="s">
        <v>122</v>
      </c>
      <c r="H3377" s="17" t="n">
        <v>46284.4826388889</v>
      </c>
      <c r="I3377" s="17" t="n">
        <v>46284.5277777778</v>
      </c>
      <c r="J3377" s="17" t="n">
        <v>46284.5326388889</v>
      </c>
      <c r="K3377" s="17" t="n">
        <v>46284.5423611111</v>
      </c>
      <c r="L3377" s="17" t="n">
        <v>46284.5465277778</v>
      </c>
      <c r="M3377" s="17" t="n">
        <v>46284.5645833333</v>
      </c>
      <c r="N3377" s="17" t="n">
        <v>46284.5833333333</v>
      </c>
      <c r="O3377" s="17" t="n">
        <v>46284.6416666667</v>
      </c>
      <c r="P3377" s="17" t="n">
        <v>46284.6513888889</v>
      </c>
      <c r="Q3377" s="17" t="n">
        <v>46284.6569444445</v>
      </c>
      <c r="R3377" s="0" t="n">
        <v>76</v>
      </c>
      <c r="S3377" s="0" t="n">
        <v>0</v>
      </c>
      <c r="T3377" s="0" t="n">
        <v>0</v>
      </c>
      <c r="U3377" s="18" t="s">
        <v>130</v>
      </c>
      <c r="V3377" s="18" t="s">
        <v>139</v>
      </c>
      <c r="W3377" s="0" t="str">
        <f aca="false">IF(AND(X3377&gt;=6,X3377&lt;14),"A",IF(AND(X3377&gt;=14,X3377&lt;22),"B","C"))</f>
        <v>A</v>
      </c>
      <c r="X3377" s="18" t="n">
        <f aca="false">HOUR(H3377)</f>
        <v>11</v>
      </c>
      <c r="Y3377" s="18" t="n">
        <f aca="false">ROUND((I3377-H3377)*1440,0)</f>
        <v>65</v>
      </c>
      <c r="Z3377" s="18" t="n">
        <f aca="false">ROUND((J3377-I3377)*1440,0)</f>
        <v>7</v>
      </c>
      <c r="AA3377" s="18" t="n">
        <f aca="false">ROUND((K3377-J3377)*1440,0)</f>
        <v>14</v>
      </c>
      <c r="AB3377" s="18" t="n">
        <f aca="false">ROUND((L3377-K3377)*1440,0)</f>
        <v>6</v>
      </c>
      <c r="AC3377" s="18" t="n">
        <f aca="false">ROUND((M3377-L3377)*1440,0)</f>
        <v>26</v>
      </c>
      <c r="AD3377" s="18" t="n">
        <f aca="false">IF(N3377="","",ROUND((N3377-M3377)*1440,0))</f>
        <v>27</v>
      </c>
      <c r="AE3377" s="18" t="n">
        <f aca="false">IF(O3377="","",ROUND((O3377-N3377)*1440,0))</f>
        <v>84</v>
      </c>
      <c r="AF3377" s="18" t="n">
        <f aca="false">IF(P3377="","",ROUND((P3377-O3377)*1440,0))</f>
        <v>14</v>
      </c>
      <c r="AG3377" s="18" t="n">
        <f aca="false">IF(Q3377="","",ROUND((Q3377-P3377)*1440,0))</f>
        <v>8</v>
      </c>
      <c r="AH3377" s="18" t="n">
        <f aca="false">IF(Q3377="","",ROUND((Q3377-H3377)*1440,0))</f>
        <v>251</v>
      </c>
      <c r="AI3377" s="19" t="n">
        <f aca="false">ROUND(IF(O3377="",Assumptions!$B$25-K3377,O3377-K3377)*24,1)</f>
        <v>2.4</v>
      </c>
      <c r="AJ3377" s="20" t="n">
        <f aca="false">ROUND(MAX(N(Y3377)/Assumptions!$C$5, N(Z3377)/Assumptions!$C$6, N(AA3377)/Assumptions!$C$7, N(AB3377)/Assumptions!$C$8, N(AC3377)/Assumptions!$C$9, N(AD3377)/Assumptions!$C$10, N(AE3377)/Assumptions!$C$11, N(AF3377)/Assumptions!$C$12, N(AG3377)/Assumptions!$C$13),3)</f>
        <v>2.167</v>
      </c>
      <c r="AK3377" s="0" t="str">
        <f aca="false">IF(OR(U3377="Pending",U3377="On Hold"),"Open GRN (awaiting)",IF(AJ3377&lt;=1,"Within SLA",IF(ROUND(N(Y3377)/Assumptions!$C$5,3)=AJ3377,"Gate Wait",IF(ROUND(N(Z3377)/Assumptions!$C$6,3)=AJ3377,"Dock Wait",IF(ROUND(N(AA3377)/Assumptions!$C$7,3)=AJ3377,"Unloading",IF(ROUND(N(AB3377)/Assumptions!$C$8,3)=AJ3377,"Unload-to-QC Wait",IF(ROUND(N(AC3377)/Assumptions!$C$9,3)=AJ3377,"QC",IF(ROUND(N(AD3377)/Assumptions!$C$10,3)=AJ3377,"QC-to-GRN Wait",IF(ROUND(N(AE3377)/Assumptions!$C$11,3)=AJ3377,"GRN Processing",IF(ROUND(N(AF3377)/Assumptions!$C$12,3)=AJ3377,"GRN-to-Putaway Wait",IF(ROUND(N(AG3377)/Assumptions!$C$13,3)=AJ3377,"Putaway","Within SLA")))))))))))</f>
        <v>Gate Wait</v>
      </c>
    </row>
    <row r="3378" customFormat="false" ht="15" hidden="false" customHeight="false" outlineLevel="0" collapsed="false">
      <c r="A3378" s="0" t="s">
        <v>9497</v>
      </c>
      <c r="B3378" s="0" t="s">
        <v>9498</v>
      </c>
      <c r="C3378" s="0" t="s">
        <v>159</v>
      </c>
      <c r="D3378" s="0" t="s">
        <v>147</v>
      </c>
      <c r="E3378" s="0" t="s">
        <v>1195</v>
      </c>
      <c r="F3378" s="0" t="s">
        <v>128</v>
      </c>
      <c r="G3378" s="0" t="s">
        <v>150</v>
      </c>
      <c r="H3378" s="17" t="n">
        <v>46284.4909722222</v>
      </c>
      <c r="I3378" s="17" t="n">
        <v>46284.5138888889</v>
      </c>
      <c r="J3378" s="17" t="n">
        <v>46284.5194444444</v>
      </c>
      <c r="K3378" s="17" t="n">
        <v>46284.5506944444</v>
      </c>
      <c r="L3378" s="17" t="n">
        <v>46284.5576388889</v>
      </c>
      <c r="M3378" s="17" t="n">
        <v>46284.56875</v>
      </c>
      <c r="N3378" s="17" t="n">
        <v>46284.6208333333</v>
      </c>
      <c r="O3378" s="17" t="n">
        <v>46284.6409722222</v>
      </c>
      <c r="P3378" s="17" t="n">
        <v>46284.6736111111</v>
      </c>
      <c r="Q3378" s="17" t="n">
        <v>46284.6979166667</v>
      </c>
      <c r="R3378" s="0" t="n">
        <v>211</v>
      </c>
      <c r="S3378" s="0" t="n">
        <v>0</v>
      </c>
      <c r="T3378" s="0" t="n">
        <v>0</v>
      </c>
      <c r="U3378" s="18" t="s">
        <v>130</v>
      </c>
      <c r="V3378" s="18" t="s">
        <v>144</v>
      </c>
      <c r="W3378" s="0" t="str">
        <f aca="false">IF(AND(X3378&gt;=6,X3378&lt;14),"A",IF(AND(X3378&gt;=14,X3378&lt;22),"B","C"))</f>
        <v>A</v>
      </c>
      <c r="X3378" s="18" t="n">
        <f aca="false">HOUR(H3378)</f>
        <v>11</v>
      </c>
      <c r="Y3378" s="18" t="n">
        <f aca="false">ROUND((I3378-H3378)*1440,0)</f>
        <v>33</v>
      </c>
      <c r="Z3378" s="18" t="n">
        <f aca="false">ROUND((J3378-I3378)*1440,0)</f>
        <v>8</v>
      </c>
      <c r="AA3378" s="18" t="n">
        <f aca="false">ROUND((K3378-J3378)*1440,0)</f>
        <v>45</v>
      </c>
      <c r="AB3378" s="18" t="n">
        <f aca="false">ROUND((L3378-K3378)*1440,0)</f>
        <v>10</v>
      </c>
      <c r="AC3378" s="18" t="n">
        <f aca="false">ROUND((M3378-L3378)*1440,0)</f>
        <v>16</v>
      </c>
      <c r="AD3378" s="18" t="n">
        <f aca="false">IF(N3378="","",ROUND((N3378-M3378)*1440,0))</f>
        <v>75</v>
      </c>
      <c r="AE3378" s="18" t="n">
        <f aca="false">IF(O3378="","",ROUND((O3378-N3378)*1440,0))</f>
        <v>29</v>
      </c>
      <c r="AF3378" s="18" t="n">
        <f aca="false">IF(P3378="","",ROUND((P3378-O3378)*1440,0))</f>
        <v>47</v>
      </c>
      <c r="AG3378" s="18" t="n">
        <f aca="false">IF(Q3378="","",ROUND((Q3378-P3378)*1440,0))</f>
        <v>35</v>
      </c>
      <c r="AH3378" s="18" t="n">
        <f aca="false">IF(Q3378="","",ROUND((Q3378-H3378)*1440,0))</f>
        <v>298</v>
      </c>
      <c r="AI3378" s="19" t="n">
        <f aca="false">ROUND(IF(O3378="",Assumptions!$B$25-K3378,O3378-K3378)*24,1)</f>
        <v>2.2</v>
      </c>
      <c r="AJ3378" s="20" t="n">
        <f aca="false">ROUND(MAX(N(Y3378)/Assumptions!$C$5, N(Z3378)/Assumptions!$C$6, N(AA3378)/Assumptions!$C$7, N(AB3378)/Assumptions!$C$8, N(AC3378)/Assumptions!$C$9, N(AD3378)/Assumptions!$C$10, N(AE3378)/Assumptions!$C$11, N(AF3378)/Assumptions!$C$12, N(AG3378)/Assumptions!$C$13),3)</f>
        <v>2.5</v>
      </c>
      <c r="AK3378" s="0" t="str">
        <f aca="false">IF(OR(U3378="Pending",U3378="On Hold"),"Open GRN (awaiting)",IF(AJ3378&lt;=1,"Within SLA",IF(ROUND(N(Y3378)/Assumptions!$C$5,3)=AJ3378,"Gate Wait",IF(ROUND(N(Z3378)/Assumptions!$C$6,3)=AJ3378,"Dock Wait",IF(ROUND(N(AA3378)/Assumptions!$C$7,3)=AJ3378,"Unloading",IF(ROUND(N(AB3378)/Assumptions!$C$8,3)=AJ3378,"Unload-to-QC Wait",IF(ROUND(N(AC3378)/Assumptions!$C$9,3)=AJ3378,"QC",IF(ROUND(N(AD3378)/Assumptions!$C$10,3)=AJ3378,"QC-to-GRN Wait",IF(ROUND(N(AE3378)/Assumptions!$C$11,3)=AJ3378,"GRN Processing",IF(ROUND(N(AF3378)/Assumptions!$C$12,3)=AJ3378,"GRN-to-Putaway Wait",IF(ROUND(N(AG3378)/Assumptions!$C$13,3)=AJ3378,"Putaway","Within SLA")))))))))))</f>
        <v>QC-to-GRN Wait</v>
      </c>
    </row>
    <row r="3379" customFormat="false" ht="15" hidden="false" customHeight="false" outlineLevel="0" collapsed="false">
      <c r="A3379" s="0" t="s">
        <v>9499</v>
      </c>
      <c r="B3379" s="0" t="s">
        <v>9500</v>
      </c>
      <c r="C3379" s="0" t="s">
        <v>218</v>
      </c>
      <c r="D3379" s="0" t="s">
        <v>119</v>
      </c>
      <c r="E3379" s="0" t="s">
        <v>9501</v>
      </c>
      <c r="F3379" s="0" t="s">
        <v>137</v>
      </c>
      <c r="G3379" s="0" t="s">
        <v>122</v>
      </c>
      <c r="H3379" s="17" t="n">
        <v>46284.5006944445</v>
      </c>
      <c r="I3379" s="17" t="n">
        <v>46284.5284722222</v>
      </c>
      <c r="J3379" s="17" t="n">
        <v>46284.5340277778</v>
      </c>
      <c r="K3379" s="17" t="n">
        <v>46284.5666666667</v>
      </c>
      <c r="L3379" s="17" t="n">
        <v>46284.5715277778</v>
      </c>
      <c r="M3379" s="17" t="n">
        <v>46284.60625</v>
      </c>
      <c r="N3379" s="17" t="n">
        <v>46284.6340277778</v>
      </c>
      <c r="O3379" s="17" t="n">
        <v>46284.6791666667</v>
      </c>
      <c r="P3379" s="17" t="n">
        <v>46284.6944444445</v>
      </c>
      <c r="Q3379" s="17" t="n">
        <v>46284.7375</v>
      </c>
      <c r="R3379" s="0" t="n">
        <v>1372</v>
      </c>
      <c r="S3379" s="0" t="n">
        <v>0</v>
      </c>
      <c r="T3379" s="0" t="n">
        <v>0</v>
      </c>
      <c r="U3379" s="18" t="s">
        <v>130</v>
      </c>
      <c r="V3379" s="18" t="s">
        <v>144</v>
      </c>
      <c r="W3379" s="0" t="str">
        <f aca="false">IF(AND(X3379&gt;=6,X3379&lt;14),"A",IF(AND(X3379&gt;=14,X3379&lt;22),"B","C"))</f>
        <v>A</v>
      </c>
      <c r="X3379" s="18" t="n">
        <f aca="false">HOUR(H3379)</f>
        <v>12</v>
      </c>
      <c r="Y3379" s="18" t="n">
        <f aca="false">ROUND((I3379-H3379)*1440,0)</f>
        <v>40</v>
      </c>
      <c r="Z3379" s="18" t="n">
        <f aca="false">ROUND((J3379-I3379)*1440,0)</f>
        <v>8</v>
      </c>
      <c r="AA3379" s="18" t="n">
        <f aca="false">ROUND((K3379-J3379)*1440,0)</f>
        <v>47</v>
      </c>
      <c r="AB3379" s="18" t="n">
        <f aca="false">ROUND((L3379-K3379)*1440,0)</f>
        <v>7</v>
      </c>
      <c r="AC3379" s="18" t="n">
        <f aca="false">ROUND((M3379-L3379)*1440,0)</f>
        <v>50</v>
      </c>
      <c r="AD3379" s="18" t="n">
        <f aca="false">IF(N3379="","",ROUND((N3379-M3379)*1440,0))</f>
        <v>40</v>
      </c>
      <c r="AE3379" s="18" t="n">
        <f aca="false">IF(O3379="","",ROUND((O3379-N3379)*1440,0))</f>
        <v>65</v>
      </c>
      <c r="AF3379" s="18" t="n">
        <f aca="false">IF(P3379="","",ROUND((P3379-O3379)*1440,0))</f>
        <v>22</v>
      </c>
      <c r="AG3379" s="18" t="n">
        <f aca="false">IF(Q3379="","",ROUND((Q3379-P3379)*1440,0))</f>
        <v>62</v>
      </c>
      <c r="AH3379" s="18" t="n">
        <f aca="false">IF(Q3379="","",ROUND((Q3379-H3379)*1440,0))</f>
        <v>341</v>
      </c>
      <c r="AI3379" s="19" t="n">
        <f aca="false">ROUND(IF(O3379="",Assumptions!$B$25-K3379,O3379-K3379)*24,1)</f>
        <v>2.7</v>
      </c>
      <c r="AJ3379" s="20" t="n">
        <f aca="false">ROUND(MAX(N(Y3379)/Assumptions!$C$5, N(Z3379)/Assumptions!$C$6, N(AA3379)/Assumptions!$C$7, N(AB3379)/Assumptions!$C$8, N(AC3379)/Assumptions!$C$9, N(AD3379)/Assumptions!$C$10, N(AE3379)/Assumptions!$C$11, N(AF3379)/Assumptions!$C$12, N(AG3379)/Assumptions!$C$13),3)</f>
        <v>1.55</v>
      </c>
      <c r="AK3379" s="0" t="str">
        <f aca="false">IF(OR(U3379="Pending",U3379="On Hold"),"Open GRN (awaiting)",IF(AJ3379&lt;=1,"Within SLA",IF(ROUND(N(Y3379)/Assumptions!$C$5,3)=AJ3379,"Gate Wait",IF(ROUND(N(Z3379)/Assumptions!$C$6,3)=AJ3379,"Dock Wait",IF(ROUND(N(AA3379)/Assumptions!$C$7,3)=AJ3379,"Unloading",IF(ROUND(N(AB3379)/Assumptions!$C$8,3)=AJ3379,"Unload-to-QC Wait",IF(ROUND(N(AC3379)/Assumptions!$C$9,3)=AJ3379,"QC",IF(ROUND(N(AD3379)/Assumptions!$C$10,3)=AJ3379,"QC-to-GRN Wait",IF(ROUND(N(AE3379)/Assumptions!$C$11,3)=AJ3379,"GRN Processing",IF(ROUND(N(AF3379)/Assumptions!$C$12,3)=AJ3379,"GRN-to-Putaway Wait",IF(ROUND(N(AG3379)/Assumptions!$C$13,3)=AJ3379,"Putaway","Within SLA")))))))))))</f>
        <v>Putaway</v>
      </c>
    </row>
    <row r="3380" customFormat="false" ht="15" hidden="false" customHeight="false" outlineLevel="0" collapsed="false">
      <c r="A3380" s="0" t="s">
        <v>9502</v>
      </c>
      <c r="B3380" s="0" t="s">
        <v>9503</v>
      </c>
      <c r="C3380" s="0" t="s">
        <v>118</v>
      </c>
      <c r="D3380" s="0" t="s">
        <v>119</v>
      </c>
      <c r="E3380" s="0" t="s">
        <v>9197</v>
      </c>
      <c r="F3380" s="0" t="s">
        <v>155</v>
      </c>
      <c r="G3380" s="0" t="s">
        <v>129</v>
      </c>
      <c r="H3380" s="17" t="n">
        <v>46284.5034722222</v>
      </c>
      <c r="I3380" s="17" t="n">
        <v>46284.5152777778</v>
      </c>
      <c r="J3380" s="17" t="n">
        <v>46284.5222222222</v>
      </c>
      <c r="K3380" s="17" t="n">
        <v>46284.5458333333</v>
      </c>
      <c r="L3380" s="17" t="n">
        <v>46284.55625</v>
      </c>
      <c r="M3380" s="17" t="n">
        <v>46284.58125</v>
      </c>
      <c r="N3380" s="17" t="n">
        <v>46284.6277777778</v>
      </c>
      <c r="O3380" s="17" t="n">
        <v>46284.6472222222</v>
      </c>
      <c r="P3380" s="17" t="n">
        <v>46284.6541666667</v>
      </c>
      <c r="Q3380" s="17" t="n">
        <v>46284.6715277778</v>
      </c>
      <c r="R3380" s="0" t="n">
        <v>308</v>
      </c>
      <c r="S3380" s="0" t="n">
        <v>0</v>
      </c>
      <c r="T3380" s="0" t="n">
        <v>0</v>
      </c>
      <c r="U3380" s="18" t="s">
        <v>130</v>
      </c>
      <c r="V3380" s="18" t="s">
        <v>156</v>
      </c>
      <c r="W3380" s="0" t="str">
        <f aca="false">IF(AND(X3380&gt;=6,X3380&lt;14),"A",IF(AND(X3380&gt;=14,X3380&lt;22),"B","C"))</f>
        <v>A</v>
      </c>
      <c r="X3380" s="18" t="n">
        <f aca="false">HOUR(H3380)</f>
        <v>12</v>
      </c>
      <c r="Y3380" s="18" t="n">
        <f aca="false">ROUND((I3380-H3380)*1440,0)</f>
        <v>17</v>
      </c>
      <c r="Z3380" s="18" t="n">
        <f aca="false">ROUND((J3380-I3380)*1440,0)</f>
        <v>10</v>
      </c>
      <c r="AA3380" s="18" t="n">
        <f aca="false">ROUND((K3380-J3380)*1440,0)</f>
        <v>34</v>
      </c>
      <c r="AB3380" s="18" t="n">
        <f aca="false">ROUND((L3380-K3380)*1440,0)</f>
        <v>15</v>
      </c>
      <c r="AC3380" s="18" t="n">
        <f aca="false">ROUND((M3380-L3380)*1440,0)</f>
        <v>36</v>
      </c>
      <c r="AD3380" s="18" t="n">
        <f aca="false">IF(N3380="","",ROUND((N3380-M3380)*1440,0))</f>
        <v>67</v>
      </c>
      <c r="AE3380" s="18" t="n">
        <f aca="false">IF(O3380="","",ROUND((O3380-N3380)*1440,0))</f>
        <v>28</v>
      </c>
      <c r="AF3380" s="18" t="n">
        <f aca="false">IF(P3380="","",ROUND((P3380-O3380)*1440,0))</f>
        <v>10</v>
      </c>
      <c r="AG3380" s="18" t="n">
        <f aca="false">IF(Q3380="","",ROUND((Q3380-P3380)*1440,0))</f>
        <v>25</v>
      </c>
      <c r="AH3380" s="18" t="n">
        <f aca="false">IF(Q3380="","",ROUND((Q3380-H3380)*1440,0))</f>
        <v>242</v>
      </c>
      <c r="AI3380" s="19" t="n">
        <f aca="false">ROUND(IF(O3380="",Assumptions!$B$25-K3380,O3380-K3380)*24,1)</f>
        <v>2.4</v>
      </c>
      <c r="AJ3380" s="20" t="n">
        <f aca="false">ROUND(MAX(N(Y3380)/Assumptions!$C$5, N(Z3380)/Assumptions!$C$6, N(AA3380)/Assumptions!$C$7, N(AB3380)/Assumptions!$C$8, N(AC3380)/Assumptions!$C$9, N(AD3380)/Assumptions!$C$10, N(AE3380)/Assumptions!$C$11, N(AF3380)/Assumptions!$C$12, N(AG3380)/Assumptions!$C$13),3)</f>
        <v>2.233</v>
      </c>
      <c r="AK3380" s="0" t="str">
        <f aca="false">IF(OR(U3380="Pending",U3380="On Hold"),"Open GRN (awaiting)",IF(AJ3380&lt;=1,"Within SLA",IF(ROUND(N(Y3380)/Assumptions!$C$5,3)=AJ3380,"Gate Wait",IF(ROUND(N(Z3380)/Assumptions!$C$6,3)=AJ3380,"Dock Wait",IF(ROUND(N(AA3380)/Assumptions!$C$7,3)=AJ3380,"Unloading",IF(ROUND(N(AB3380)/Assumptions!$C$8,3)=AJ3380,"Unload-to-QC Wait",IF(ROUND(N(AC3380)/Assumptions!$C$9,3)=AJ3380,"QC",IF(ROUND(N(AD3380)/Assumptions!$C$10,3)=AJ3380,"QC-to-GRN Wait",IF(ROUND(N(AE3380)/Assumptions!$C$11,3)=AJ3380,"GRN Processing",IF(ROUND(N(AF3380)/Assumptions!$C$12,3)=AJ3380,"GRN-to-Putaway Wait",IF(ROUND(N(AG3380)/Assumptions!$C$13,3)=AJ3380,"Putaway","Within SLA")))))))))))</f>
        <v>QC-to-GRN Wait</v>
      </c>
    </row>
    <row r="3381" customFormat="false" ht="15" hidden="false" customHeight="false" outlineLevel="0" collapsed="false">
      <c r="A3381" s="0" t="s">
        <v>9504</v>
      </c>
      <c r="B3381" s="0" t="s">
        <v>9505</v>
      </c>
      <c r="C3381" s="0" t="s">
        <v>175</v>
      </c>
      <c r="D3381" s="0" t="s">
        <v>119</v>
      </c>
      <c r="E3381" s="0" t="s">
        <v>9506</v>
      </c>
      <c r="F3381" s="0" t="s">
        <v>177</v>
      </c>
      <c r="G3381" s="0" t="s">
        <v>129</v>
      </c>
      <c r="H3381" s="17" t="n">
        <v>46284.50625</v>
      </c>
      <c r="I3381" s="17" t="n">
        <v>46284.5569444444</v>
      </c>
      <c r="J3381" s="17" t="n">
        <v>46284.5701388889</v>
      </c>
      <c r="K3381" s="17" t="n">
        <v>46284.5944444445</v>
      </c>
      <c r="L3381" s="17" t="n">
        <v>46284.6118055556</v>
      </c>
      <c r="M3381" s="17" t="n">
        <v>46284.6590277778</v>
      </c>
      <c r="N3381" s="17" t="n">
        <v>46284.6673611111</v>
      </c>
      <c r="O3381" s="17" t="n">
        <v>46284.6840277778</v>
      </c>
      <c r="P3381" s="17" t="n">
        <v>46284.6888888889</v>
      </c>
      <c r="Q3381" s="17" t="n">
        <v>46284.7138888889</v>
      </c>
      <c r="R3381" s="0" t="n">
        <v>227</v>
      </c>
      <c r="S3381" s="0" t="n">
        <v>0</v>
      </c>
      <c r="T3381" s="0" t="n">
        <v>0</v>
      </c>
      <c r="U3381" s="18" t="s">
        <v>130</v>
      </c>
      <c r="V3381" s="18" t="s">
        <v>82</v>
      </c>
      <c r="W3381" s="0" t="str">
        <f aca="false">IF(AND(X3381&gt;=6,X3381&lt;14),"A",IF(AND(X3381&gt;=14,X3381&lt;22),"B","C"))</f>
        <v>A</v>
      </c>
      <c r="X3381" s="18" t="n">
        <f aca="false">HOUR(H3381)</f>
        <v>12</v>
      </c>
      <c r="Y3381" s="18" t="n">
        <f aca="false">ROUND((I3381-H3381)*1440,0)</f>
        <v>73</v>
      </c>
      <c r="Z3381" s="18" t="n">
        <f aca="false">ROUND((J3381-I3381)*1440,0)</f>
        <v>19</v>
      </c>
      <c r="AA3381" s="18" t="n">
        <f aca="false">ROUND((K3381-J3381)*1440,0)</f>
        <v>35</v>
      </c>
      <c r="AB3381" s="18" t="n">
        <f aca="false">ROUND((L3381-K3381)*1440,0)</f>
        <v>25</v>
      </c>
      <c r="AC3381" s="18" t="n">
        <f aca="false">ROUND((M3381-L3381)*1440,0)</f>
        <v>68</v>
      </c>
      <c r="AD3381" s="18" t="n">
        <f aca="false">IF(N3381="","",ROUND((N3381-M3381)*1440,0))</f>
        <v>12</v>
      </c>
      <c r="AE3381" s="18" t="n">
        <f aca="false">IF(O3381="","",ROUND((O3381-N3381)*1440,0))</f>
        <v>24</v>
      </c>
      <c r="AF3381" s="18" t="n">
        <f aca="false">IF(P3381="","",ROUND((P3381-O3381)*1440,0))</f>
        <v>7</v>
      </c>
      <c r="AG3381" s="18" t="n">
        <f aca="false">IF(Q3381="","",ROUND((Q3381-P3381)*1440,0))</f>
        <v>36</v>
      </c>
      <c r="AH3381" s="18" t="n">
        <f aca="false">IF(Q3381="","",ROUND((Q3381-H3381)*1440,0))</f>
        <v>299</v>
      </c>
      <c r="AI3381" s="19" t="n">
        <f aca="false">ROUND(IF(O3381="",Assumptions!$B$25-K3381,O3381-K3381)*24,1)</f>
        <v>2.2</v>
      </c>
      <c r="AJ3381" s="20" t="n">
        <f aca="false">ROUND(MAX(N(Y3381)/Assumptions!$C$5, N(Z3381)/Assumptions!$C$6, N(AA3381)/Assumptions!$C$7, N(AB3381)/Assumptions!$C$8, N(AC3381)/Assumptions!$C$9, N(AD3381)/Assumptions!$C$10, N(AE3381)/Assumptions!$C$11, N(AF3381)/Assumptions!$C$12, N(AG3381)/Assumptions!$C$13),3)</f>
        <v>2.433</v>
      </c>
      <c r="AK3381" s="0" t="str">
        <f aca="false">IF(OR(U3381="Pending",U3381="On Hold"),"Open GRN (awaiting)",IF(AJ3381&lt;=1,"Within SLA",IF(ROUND(N(Y3381)/Assumptions!$C$5,3)=AJ3381,"Gate Wait",IF(ROUND(N(Z3381)/Assumptions!$C$6,3)=AJ3381,"Dock Wait",IF(ROUND(N(AA3381)/Assumptions!$C$7,3)=AJ3381,"Unloading",IF(ROUND(N(AB3381)/Assumptions!$C$8,3)=AJ3381,"Unload-to-QC Wait",IF(ROUND(N(AC3381)/Assumptions!$C$9,3)=AJ3381,"QC",IF(ROUND(N(AD3381)/Assumptions!$C$10,3)=AJ3381,"QC-to-GRN Wait",IF(ROUND(N(AE3381)/Assumptions!$C$11,3)=AJ3381,"GRN Processing",IF(ROUND(N(AF3381)/Assumptions!$C$12,3)=AJ3381,"GRN-to-Putaway Wait",IF(ROUND(N(AG3381)/Assumptions!$C$13,3)=AJ3381,"Putaway","Within SLA")))))))))))</f>
        <v>Gate Wait</v>
      </c>
    </row>
    <row r="3382" customFormat="false" ht="15" hidden="false" customHeight="false" outlineLevel="0" collapsed="false">
      <c r="A3382" s="0" t="s">
        <v>9507</v>
      </c>
      <c r="B3382" s="0" t="s">
        <v>9508</v>
      </c>
      <c r="C3382" s="0" t="s">
        <v>184</v>
      </c>
      <c r="D3382" s="0" t="s">
        <v>147</v>
      </c>
      <c r="E3382" s="0" t="s">
        <v>9509</v>
      </c>
      <c r="F3382" s="0" t="s">
        <v>149</v>
      </c>
      <c r="G3382" s="0" t="s">
        <v>150</v>
      </c>
      <c r="H3382" s="17" t="n">
        <v>46284.5145833333</v>
      </c>
      <c r="I3382" s="17" t="n">
        <v>46284.5416666667</v>
      </c>
      <c r="J3382" s="17" t="n">
        <v>46284.5451388889</v>
      </c>
      <c r="K3382" s="17" t="n">
        <v>46284.5770833333</v>
      </c>
      <c r="L3382" s="17" t="n">
        <v>46284.5875</v>
      </c>
      <c r="M3382" s="17" t="n">
        <v>46284.6451388889</v>
      </c>
      <c r="N3382" s="17" t="n">
        <v>46284.6604166667</v>
      </c>
      <c r="O3382" s="17" t="n">
        <v>46284.6930555556</v>
      </c>
      <c r="P3382" s="17" t="n">
        <v>46284.7215277778</v>
      </c>
      <c r="Q3382" s="17" t="n">
        <v>46284.7375</v>
      </c>
      <c r="R3382" s="0" t="n">
        <v>496</v>
      </c>
      <c r="S3382" s="0" t="n">
        <v>24</v>
      </c>
      <c r="T3382" s="0" t="n">
        <v>0</v>
      </c>
      <c r="U3382" s="18" t="s">
        <v>123</v>
      </c>
      <c r="V3382" s="18" t="s">
        <v>144</v>
      </c>
      <c r="W3382" s="0" t="str">
        <f aca="false">IF(AND(X3382&gt;=6,X3382&lt;14),"A",IF(AND(X3382&gt;=14,X3382&lt;22),"B","C"))</f>
        <v>A</v>
      </c>
      <c r="X3382" s="18" t="n">
        <f aca="false">HOUR(H3382)</f>
        <v>12</v>
      </c>
      <c r="Y3382" s="18" t="n">
        <f aca="false">ROUND((I3382-H3382)*1440,0)</f>
        <v>39</v>
      </c>
      <c r="Z3382" s="18" t="n">
        <f aca="false">ROUND((J3382-I3382)*1440,0)</f>
        <v>5</v>
      </c>
      <c r="AA3382" s="18" t="n">
        <f aca="false">ROUND((K3382-J3382)*1440,0)</f>
        <v>46</v>
      </c>
      <c r="AB3382" s="18" t="n">
        <f aca="false">ROUND((L3382-K3382)*1440,0)</f>
        <v>15</v>
      </c>
      <c r="AC3382" s="18" t="n">
        <f aca="false">ROUND((M3382-L3382)*1440,0)</f>
        <v>83</v>
      </c>
      <c r="AD3382" s="18" t="n">
        <f aca="false">IF(N3382="","",ROUND((N3382-M3382)*1440,0))</f>
        <v>22</v>
      </c>
      <c r="AE3382" s="18" t="n">
        <f aca="false">IF(O3382="","",ROUND((O3382-N3382)*1440,0))</f>
        <v>47</v>
      </c>
      <c r="AF3382" s="18" t="n">
        <f aca="false">IF(P3382="","",ROUND((P3382-O3382)*1440,0))</f>
        <v>41</v>
      </c>
      <c r="AG3382" s="18" t="n">
        <f aca="false">IF(Q3382="","",ROUND((Q3382-P3382)*1440,0))</f>
        <v>23</v>
      </c>
      <c r="AH3382" s="18" t="n">
        <f aca="false">IF(Q3382="","",ROUND((Q3382-H3382)*1440,0))</f>
        <v>321</v>
      </c>
      <c r="AI3382" s="19" t="n">
        <f aca="false">ROUND(IF(O3382="",Assumptions!$B$25-K3382,O3382-K3382)*24,1)</f>
        <v>2.8</v>
      </c>
      <c r="AJ3382" s="20" t="n">
        <f aca="false">ROUND(MAX(N(Y3382)/Assumptions!$C$5, N(Z3382)/Assumptions!$C$6, N(AA3382)/Assumptions!$C$7, N(AB3382)/Assumptions!$C$8, N(AC3382)/Assumptions!$C$9, N(AD3382)/Assumptions!$C$10, N(AE3382)/Assumptions!$C$11, N(AF3382)/Assumptions!$C$12, N(AG3382)/Assumptions!$C$13),3)</f>
        <v>2.05</v>
      </c>
      <c r="AK3382" s="0" t="str">
        <f aca="false">IF(OR(U3382="Pending",U3382="On Hold"),"Open GRN (awaiting)",IF(AJ3382&lt;=1,"Within SLA",IF(ROUND(N(Y3382)/Assumptions!$C$5,3)=AJ3382,"Gate Wait",IF(ROUND(N(Z3382)/Assumptions!$C$6,3)=AJ3382,"Dock Wait",IF(ROUND(N(AA3382)/Assumptions!$C$7,3)=AJ3382,"Unloading",IF(ROUND(N(AB3382)/Assumptions!$C$8,3)=AJ3382,"Unload-to-QC Wait",IF(ROUND(N(AC3382)/Assumptions!$C$9,3)=AJ3382,"QC",IF(ROUND(N(AD3382)/Assumptions!$C$10,3)=AJ3382,"QC-to-GRN Wait",IF(ROUND(N(AE3382)/Assumptions!$C$11,3)=AJ3382,"GRN Processing",IF(ROUND(N(AF3382)/Assumptions!$C$12,3)=AJ3382,"GRN-to-Putaway Wait",IF(ROUND(N(AG3382)/Assumptions!$C$13,3)=AJ3382,"Putaway","Within SLA")))))))))))</f>
        <v>GRN-to-Putaway Wait</v>
      </c>
    </row>
    <row r="3383" customFormat="false" ht="15" hidden="false" customHeight="false" outlineLevel="0" collapsed="false">
      <c r="A3383" s="0" t="s">
        <v>9510</v>
      </c>
      <c r="B3383" s="0" t="s">
        <v>9511</v>
      </c>
      <c r="C3383" s="0" t="s">
        <v>126</v>
      </c>
      <c r="D3383" s="0" t="s">
        <v>119</v>
      </c>
      <c r="E3383" s="0" t="s">
        <v>435</v>
      </c>
      <c r="F3383" s="0" t="s">
        <v>128</v>
      </c>
      <c r="G3383" s="0" t="s">
        <v>129</v>
      </c>
      <c r="H3383" s="17" t="n">
        <v>46284.5166666667</v>
      </c>
      <c r="I3383" s="17" t="n">
        <v>46284.5673611111</v>
      </c>
      <c r="J3383" s="17" t="n">
        <v>46284.5756944444</v>
      </c>
      <c r="K3383" s="17" t="n">
        <v>46284.6048611111</v>
      </c>
      <c r="L3383" s="17" t="n">
        <v>46284.6125</v>
      </c>
      <c r="M3383" s="17" t="n">
        <v>46284.6208333333</v>
      </c>
      <c r="N3383" s="17" t="n">
        <v>46284.6243055556</v>
      </c>
      <c r="O3383" s="17" t="n">
        <v>46284.6444444444</v>
      </c>
      <c r="P3383" s="17" t="n">
        <v>46284.6680555556</v>
      </c>
      <c r="Q3383" s="17" t="n">
        <v>46284.6798611111</v>
      </c>
      <c r="R3383" s="0" t="n">
        <v>426</v>
      </c>
      <c r="S3383" s="0" t="n">
        <v>0</v>
      </c>
      <c r="T3383" s="0" t="n">
        <v>0</v>
      </c>
      <c r="U3383" s="18" t="s">
        <v>130</v>
      </c>
      <c r="V3383" s="18" t="s">
        <v>139</v>
      </c>
      <c r="W3383" s="0" t="str">
        <f aca="false">IF(AND(X3383&gt;=6,X3383&lt;14),"A",IF(AND(X3383&gt;=14,X3383&lt;22),"B","C"))</f>
        <v>A</v>
      </c>
      <c r="X3383" s="18" t="n">
        <f aca="false">HOUR(H3383)</f>
        <v>12</v>
      </c>
      <c r="Y3383" s="18" t="n">
        <f aca="false">ROUND((I3383-H3383)*1440,0)</f>
        <v>73</v>
      </c>
      <c r="Z3383" s="18" t="n">
        <f aca="false">ROUND((J3383-I3383)*1440,0)</f>
        <v>12</v>
      </c>
      <c r="AA3383" s="18" t="n">
        <f aca="false">ROUND((K3383-J3383)*1440,0)</f>
        <v>42</v>
      </c>
      <c r="AB3383" s="18" t="n">
        <f aca="false">ROUND((L3383-K3383)*1440,0)</f>
        <v>11</v>
      </c>
      <c r="AC3383" s="18" t="n">
        <f aca="false">ROUND((M3383-L3383)*1440,0)</f>
        <v>12</v>
      </c>
      <c r="AD3383" s="18" t="n">
        <f aca="false">IF(N3383="","",ROUND((N3383-M3383)*1440,0))</f>
        <v>5</v>
      </c>
      <c r="AE3383" s="18" t="n">
        <f aca="false">IF(O3383="","",ROUND((O3383-N3383)*1440,0))</f>
        <v>29</v>
      </c>
      <c r="AF3383" s="18" t="n">
        <f aca="false">IF(P3383="","",ROUND((P3383-O3383)*1440,0))</f>
        <v>34</v>
      </c>
      <c r="AG3383" s="18" t="n">
        <f aca="false">IF(Q3383="","",ROUND((Q3383-P3383)*1440,0))</f>
        <v>17</v>
      </c>
      <c r="AH3383" s="18" t="n">
        <f aca="false">IF(Q3383="","",ROUND((Q3383-H3383)*1440,0))</f>
        <v>235</v>
      </c>
      <c r="AI3383" s="19" t="n">
        <f aca="false">ROUND(IF(O3383="",Assumptions!$B$25-K3383,O3383-K3383)*24,1)</f>
        <v>1</v>
      </c>
      <c r="AJ3383" s="20" t="n">
        <f aca="false">ROUND(MAX(N(Y3383)/Assumptions!$C$5, N(Z3383)/Assumptions!$C$6, N(AA3383)/Assumptions!$C$7, N(AB3383)/Assumptions!$C$8, N(AC3383)/Assumptions!$C$9, N(AD3383)/Assumptions!$C$10, N(AE3383)/Assumptions!$C$11, N(AF3383)/Assumptions!$C$12, N(AG3383)/Assumptions!$C$13),3)</f>
        <v>2.433</v>
      </c>
      <c r="AK3383" s="0" t="str">
        <f aca="false">IF(OR(U3383="Pending",U3383="On Hold"),"Open GRN (awaiting)",IF(AJ3383&lt;=1,"Within SLA",IF(ROUND(N(Y3383)/Assumptions!$C$5,3)=AJ3383,"Gate Wait",IF(ROUND(N(Z3383)/Assumptions!$C$6,3)=AJ3383,"Dock Wait",IF(ROUND(N(AA3383)/Assumptions!$C$7,3)=AJ3383,"Unloading",IF(ROUND(N(AB3383)/Assumptions!$C$8,3)=AJ3383,"Unload-to-QC Wait",IF(ROUND(N(AC3383)/Assumptions!$C$9,3)=AJ3383,"QC",IF(ROUND(N(AD3383)/Assumptions!$C$10,3)=AJ3383,"QC-to-GRN Wait",IF(ROUND(N(AE3383)/Assumptions!$C$11,3)=AJ3383,"GRN Processing",IF(ROUND(N(AF3383)/Assumptions!$C$12,3)=AJ3383,"GRN-to-Putaway Wait",IF(ROUND(N(AG3383)/Assumptions!$C$13,3)=AJ3383,"Putaway","Within SLA")))))))))))</f>
        <v>Gate Wait</v>
      </c>
    </row>
    <row r="3384" customFormat="false" ht="15" hidden="false" customHeight="false" outlineLevel="0" collapsed="false">
      <c r="A3384" s="0" t="s">
        <v>9512</v>
      </c>
      <c r="B3384" s="0" t="s">
        <v>9513</v>
      </c>
      <c r="C3384" s="0" t="s">
        <v>175</v>
      </c>
      <c r="D3384" s="0" t="s">
        <v>119</v>
      </c>
      <c r="E3384" s="0" t="s">
        <v>827</v>
      </c>
      <c r="F3384" s="0" t="s">
        <v>137</v>
      </c>
      <c r="G3384" s="0" t="s">
        <v>122</v>
      </c>
      <c r="H3384" s="17" t="n">
        <v>46284.5368055556</v>
      </c>
      <c r="I3384" s="17" t="n">
        <v>46284.5430555556</v>
      </c>
      <c r="J3384" s="17" t="n">
        <v>46284.55625</v>
      </c>
      <c r="K3384" s="17" t="n">
        <v>46284.5736111111</v>
      </c>
      <c r="L3384" s="17" t="n">
        <v>46284.5805555556</v>
      </c>
      <c r="M3384" s="17" t="n">
        <v>46284.6125</v>
      </c>
      <c r="N3384" s="17" t="n">
        <v>46284.6236111111</v>
      </c>
      <c r="O3384" s="17" t="n">
        <v>46284.6486111111</v>
      </c>
      <c r="P3384" s="17" t="n">
        <v>46284.6652777778</v>
      </c>
      <c r="Q3384" s="17" t="n">
        <v>46284.6756944444</v>
      </c>
      <c r="R3384" s="0" t="n">
        <v>331</v>
      </c>
      <c r="S3384" s="0" t="n">
        <v>0</v>
      </c>
      <c r="T3384" s="0" t="n">
        <v>0</v>
      </c>
      <c r="U3384" s="18" t="s">
        <v>130</v>
      </c>
      <c r="V3384" s="18" t="s">
        <v>139</v>
      </c>
      <c r="W3384" s="0" t="str">
        <f aca="false">IF(AND(X3384&gt;=6,X3384&lt;14),"A",IF(AND(X3384&gt;=14,X3384&lt;22),"B","C"))</f>
        <v>A</v>
      </c>
      <c r="X3384" s="18" t="n">
        <f aca="false">HOUR(H3384)</f>
        <v>12</v>
      </c>
      <c r="Y3384" s="18" t="n">
        <f aca="false">ROUND((I3384-H3384)*1440,0)</f>
        <v>9</v>
      </c>
      <c r="Z3384" s="18" t="n">
        <f aca="false">ROUND((J3384-I3384)*1440,0)</f>
        <v>19</v>
      </c>
      <c r="AA3384" s="18" t="n">
        <f aca="false">ROUND((K3384-J3384)*1440,0)</f>
        <v>25</v>
      </c>
      <c r="AB3384" s="18" t="n">
        <f aca="false">ROUND((L3384-K3384)*1440,0)</f>
        <v>10</v>
      </c>
      <c r="AC3384" s="18" t="n">
        <f aca="false">ROUND((M3384-L3384)*1440,0)</f>
        <v>46</v>
      </c>
      <c r="AD3384" s="18" t="n">
        <f aca="false">IF(N3384="","",ROUND((N3384-M3384)*1440,0))</f>
        <v>16</v>
      </c>
      <c r="AE3384" s="18" t="n">
        <f aca="false">IF(O3384="","",ROUND((O3384-N3384)*1440,0))</f>
        <v>36</v>
      </c>
      <c r="AF3384" s="18" t="n">
        <f aca="false">IF(P3384="","",ROUND((P3384-O3384)*1440,0))</f>
        <v>24</v>
      </c>
      <c r="AG3384" s="18" t="n">
        <f aca="false">IF(Q3384="","",ROUND((Q3384-P3384)*1440,0))</f>
        <v>15</v>
      </c>
      <c r="AH3384" s="18" t="n">
        <f aca="false">IF(Q3384="","",ROUND((Q3384-H3384)*1440,0))</f>
        <v>200</v>
      </c>
      <c r="AI3384" s="19" t="n">
        <f aca="false">ROUND(IF(O3384="",Assumptions!$B$25-K3384,O3384-K3384)*24,1)</f>
        <v>1.8</v>
      </c>
      <c r="AJ3384" s="20" t="n">
        <f aca="false">ROUND(MAX(N(Y3384)/Assumptions!$C$5, N(Z3384)/Assumptions!$C$6, N(AA3384)/Assumptions!$C$7, N(AB3384)/Assumptions!$C$8, N(AC3384)/Assumptions!$C$9, N(AD3384)/Assumptions!$C$10, N(AE3384)/Assumptions!$C$11, N(AF3384)/Assumptions!$C$12, N(AG3384)/Assumptions!$C$13),3)</f>
        <v>1.267</v>
      </c>
      <c r="AK3384" s="0" t="str">
        <f aca="false">IF(OR(U3384="Pending",U3384="On Hold"),"Open GRN (awaiting)",IF(AJ3384&lt;=1,"Within SLA",IF(ROUND(N(Y3384)/Assumptions!$C$5,3)=AJ3384,"Gate Wait",IF(ROUND(N(Z3384)/Assumptions!$C$6,3)=AJ3384,"Dock Wait",IF(ROUND(N(AA3384)/Assumptions!$C$7,3)=AJ3384,"Unloading",IF(ROUND(N(AB3384)/Assumptions!$C$8,3)=AJ3384,"Unload-to-QC Wait",IF(ROUND(N(AC3384)/Assumptions!$C$9,3)=AJ3384,"QC",IF(ROUND(N(AD3384)/Assumptions!$C$10,3)=AJ3384,"QC-to-GRN Wait",IF(ROUND(N(AE3384)/Assumptions!$C$11,3)=AJ3384,"GRN Processing",IF(ROUND(N(AF3384)/Assumptions!$C$12,3)=AJ3384,"GRN-to-Putaway Wait",IF(ROUND(N(AG3384)/Assumptions!$C$13,3)=AJ3384,"Putaway","Within SLA")))))))))))</f>
        <v>Dock Wait</v>
      </c>
    </row>
    <row r="3385" customFormat="false" ht="15" hidden="false" customHeight="false" outlineLevel="0" collapsed="false">
      <c r="A3385" s="0" t="s">
        <v>9514</v>
      </c>
      <c r="B3385" s="0" t="s">
        <v>9515</v>
      </c>
      <c r="C3385" s="0" t="s">
        <v>286</v>
      </c>
      <c r="D3385" s="0" t="s">
        <v>147</v>
      </c>
      <c r="E3385" s="0" t="s">
        <v>9516</v>
      </c>
      <c r="F3385" s="0" t="s">
        <v>121</v>
      </c>
      <c r="G3385" s="0" t="s">
        <v>167</v>
      </c>
      <c r="H3385" s="17" t="n">
        <v>46284.5458333333</v>
      </c>
      <c r="I3385" s="17" t="n">
        <v>46284.5701388889</v>
      </c>
      <c r="J3385" s="17" t="n">
        <v>46284.5743055556</v>
      </c>
      <c r="K3385" s="17" t="n">
        <v>46284.5881944444</v>
      </c>
      <c r="L3385" s="17" t="n">
        <v>46284.5923611111</v>
      </c>
      <c r="M3385" s="17" t="n">
        <v>46284.6229166667</v>
      </c>
      <c r="N3385" s="17" t="n">
        <v>46284.6458333333</v>
      </c>
      <c r="O3385" s="17" t="n">
        <v>46284.7875</v>
      </c>
      <c r="P3385" s="17" t="n">
        <v>46284.8006944444</v>
      </c>
      <c r="Q3385" s="17" t="n">
        <v>46284.8145833333</v>
      </c>
      <c r="R3385" s="0" t="n">
        <v>69</v>
      </c>
      <c r="S3385" s="0" t="n">
        <v>0</v>
      </c>
      <c r="T3385" s="0" t="n">
        <v>0</v>
      </c>
      <c r="U3385" s="18" t="s">
        <v>130</v>
      </c>
      <c r="V3385" s="18" t="s">
        <v>131</v>
      </c>
      <c r="W3385" s="0" t="str">
        <f aca="false">IF(AND(X3385&gt;=6,X3385&lt;14),"A",IF(AND(X3385&gt;=14,X3385&lt;22),"B","C"))</f>
        <v>A</v>
      </c>
      <c r="X3385" s="18" t="n">
        <f aca="false">HOUR(H3385)</f>
        <v>13</v>
      </c>
      <c r="Y3385" s="18" t="n">
        <f aca="false">ROUND((I3385-H3385)*1440,0)</f>
        <v>35</v>
      </c>
      <c r="Z3385" s="18" t="n">
        <f aca="false">ROUND((J3385-I3385)*1440,0)</f>
        <v>6</v>
      </c>
      <c r="AA3385" s="18" t="n">
        <f aca="false">ROUND((K3385-J3385)*1440,0)</f>
        <v>20</v>
      </c>
      <c r="AB3385" s="18" t="n">
        <f aca="false">ROUND((L3385-K3385)*1440,0)</f>
        <v>6</v>
      </c>
      <c r="AC3385" s="18" t="n">
        <f aca="false">ROUND((M3385-L3385)*1440,0)</f>
        <v>44</v>
      </c>
      <c r="AD3385" s="18" t="n">
        <f aca="false">IF(N3385="","",ROUND((N3385-M3385)*1440,0))</f>
        <v>33</v>
      </c>
      <c r="AE3385" s="18" t="n">
        <f aca="false">IF(O3385="","",ROUND((O3385-N3385)*1440,0))</f>
        <v>204</v>
      </c>
      <c r="AF3385" s="18" t="n">
        <f aca="false">IF(P3385="","",ROUND((P3385-O3385)*1440,0))</f>
        <v>19</v>
      </c>
      <c r="AG3385" s="18" t="n">
        <f aca="false">IF(Q3385="","",ROUND((Q3385-P3385)*1440,0))</f>
        <v>20</v>
      </c>
      <c r="AH3385" s="18" t="n">
        <f aca="false">IF(Q3385="","",ROUND((Q3385-H3385)*1440,0))</f>
        <v>387</v>
      </c>
      <c r="AI3385" s="19" t="n">
        <f aca="false">ROUND(IF(O3385="",Assumptions!$B$25-K3385,O3385-K3385)*24,1)</f>
        <v>4.8</v>
      </c>
      <c r="AJ3385" s="20" t="n">
        <f aca="false">ROUND(MAX(N(Y3385)/Assumptions!$C$5, N(Z3385)/Assumptions!$C$6, N(AA3385)/Assumptions!$C$7, N(AB3385)/Assumptions!$C$8, N(AC3385)/Assumptions!$C$9, N(AD3385)/Assumptions!$C$10, N(AE3385)/Assumptions!$C$11, N(AF3385)/Assumptions!$C$12, N(AG3385)/Assumptions!$C$13),3)</f>
        <v>4.533</v>
      </c>
      <c r="AK3385" s="0" t="str">
        <f aca="false">IF(OR(U3385="Pending",U3385="On Hold"),"Open GRN (awaiting)",IF(AJ3385&lt;=1,"Within SLA",IF(ROUND(N(Y3385)/Assumptions!$C$5,3)=AJ3385,"Gate Wait",IF(ROUND(N(Z3385)/Assumptions!$C$6,3)=AJ3385,"Dock Wait",IF(ROUND(N(AA3385)/Assumptions!$C$7,3)=AJ3385,"Unloading",IF(ROUND(N(AB3385)/Assumptions!$C$8,3)=AJ3385,"Unload-to-QC Wait",IF(ROUND(N(AC3385)/Assumptions!$C$9,3)=AJ3385,"QC",IF(ROUND(N(AD3385)/Assumptions!$C$10,3)=AJ3385,"QC-to-GRN Wait",IF(ROUND(N(AE3385)/Assumptions!$C$11,3)=AJ3385,"GRN Processing",IF(ROUND(N(AF3385)/Assumptions!$C$12,3)=AJ3385,"GRN-to-Putaway Wait",IF(ROUND(N(AG3385)/Assumptions!$C$13,3)=AJ3385,"Putaway","Within SLA")))))))))))</f>
        <v>GRN Processing</v>
      </c>
    </row>
    <row r="3386" customFormat="false" ht="15" hidden="false" customHeight="false" outlineLevel="0" collapsed="false">
      <c r="A3386" s="0" t="s">
        <v>9517</v>
      </c>
      <c r="B3386" s="0" t="s">
        <v>9518</v>
      </c>
      <c r="C3386" s="0" t="s">
        <v>126</v>
      </c>
      <c r="D3386" s="0" t="s">
        <v>147</v>
      </c>
      <c r="E3386" s="0" t="s">
        <v>4936</v>
      </c>
      <c r="F3386" s="0" t="s">
        <v>128</v>
      </c>
      <c r="G3386" s="0" t="s">
        <v>167</v>
      </c>
      <c r="H3386" s="17" t="n">
        <v>46284.5534722222</v>
      </c>
      <c r="I3386" s="17" t="n">
        <v>46284.6</v>
      </c>
      <c r="J3386" s="17" t="n">
        <v>46284.6041666667</v>
      </c>
      <c r="K3386" s="17" t="n">
        <v>46284.6409722222</v>
      </c>
      <c r="L3386" s="17" t="n">
        <v>46284.6458333333</v>
      </c>
      <c r="M3386" s="17" t="n">
        <v>46284.6708333333</v>
      </c>
      <c r="N3386" s="17" t="n">
        <v>46284.8916666667</v>
      </c>
      <c r="O3386" s="17" t="n">
        <v>46284.9208333333</v>
      </c>
      <c r="P3386" s="17" t="n">
        <v>46284.9291666667</v>
      </c>
      <c r="Q3386" s="17" t="n">
        <v>46284.9458333333</v>
      </c>
      <c r="R3386" s="0" t="n">
        <v>770</v>
      </c>
      <c r="S3386" s="0" t="n">
        <v>0</v>
      </c>
      <c r="T3386" s="0" t="n">
        <v>0</v>
      </c>
      <c r="U3386" s="18" t="s">
        <v>130</v>
      </c>
      <c r="V3386" s="18" t="s">
        <v>144</v>
      </c>
      <c r="W3386" s="0" t="str">
        <f aca="false">IF(AND(X3386&gt;=6,X3386&lt;14),"A",IF(AND(X3386&gt;=14,X3386&lt;22),"B","C"))</f>
        <v>A</v>
      </c>
      <c r="X3386" s="18" t="n">
        <f aca="false">HOUR(H3386)</f>
        <v>13</v>
      </c>
      <c r="Y3386" s="18" t="n">
        <f aca="false">ROUND((I3386-H3386)*1440,0)</f>
        <v>67</v>
      </c>
      <c r="Z3386" s="18" t="n">
        <f aca="false">ROUND((J3386-I3386)*1440,0)</f>
        <v>6</v>
      </c>
      <c r="AA3386" s="18" t="n">
        <f aca="false">ROUND((K3386-J3386)*1440,0)</f>
        <v>53</v>
      </c>
      <c r="AB3386" s="18" t="n">
        <f aca="false">ROUND((L3386-K3386)*1440,0)</f>
        <v>7</v>
      </c>
      <c r="AC3386" s="18" t="n">
        <f aca="false">ROUND((M3386-L3386)*1440,0)</f>
        <v>36</v>
      </c>
      <c r="AD3386" s="18" t="n">
        <f aca="false">IF(N3386="","",ROUND((N3386-M3386)*1440,0))</f>
        <v>318</v>
      </c>
      <c r="AE3386" s="18" t="n">
        <f aca="false">IF(O3386="","",ROUND((O3386-N3386)*1440,0))</f>
        <v>42</v>
      </c>
      <c r="AF3386" s="18" t="n">
        <f aca="false">IF(P3386="","",ROUND((P3386-O3386)*1440,0))</f>
        <v>12</v>
      </c>
      <c r="AG3386" s="18" t="n">
        <f aca="false">IF(Q3386="","",ROUND((Q3386-P3386)*1440,0))</f>
        <v>24</v>
      </c>
      <c r="AH3386" s="18" t="n">
        <f aca="false">IF(Q3386="","",ROUND((Q3386-H3386)*1440,0))</f>
        <v>565</v>
      </c>
      <c r="AI3386" s="19" t="n">
        <f aca="false">ROUND(IF(O3386="",Assumptions!$B$25-K3386,O3386-K3386)*24,1)</f>
        <v>6.7</v>
      </c>
      <c r="AJ3386" s="20" t="n">
        <f aca="false">ROUND(MAX(N(Y3386)/Assumptions!$C$5, N(Z3386)/Assumptions!$C$6, N(AA3386)/Assumptions!$C$7, N(AB3386)/Assumptions!$C$8, N(AC3386)/Assumptions!$C$9, N(AD3386)/Assumptions!$C$10, N(AE3386)/Assumptions!$C$11, N(AF3386)/Assumptions!$C$12, N(AG3386)/Assumptions!$C$13),3)</f>
        <v>10.6</v>
      </c>
      <c r="AK3386" s="0" t="str">
        <f aca="false">IF(OR(U3386="Pending",U3386="On Hold"),"Open GRN (awaiting)",IF(AJ3386&lt;=1,"Within SLA",IF(ROUND(N(Y3386)/Assumptions!$C$5,3)=AJ3386,"Gate Wait",IF(ROUND(N(Z3386)/Assumptions!$C$6,3)=AJ3386,"Dock Wait",IF(ROUND(N(AA3386)/Assumptions!$C$7,3)=AJ3386,"Unloading",IF(ROUND(N(AB3386)/Assumptions!$C$8,3)=AJ3386,"Unload-to-QC Wait",IF(ROUND(N(AC3386)/Assumptions!$C$9,3)=AJ3386,"QC",IF(ROUND(N(AD3386)/Assumptions!$C$10,3)=AJ3386,"QC-to-GRN Wait",IF(ROUND(N(AE3386)/Assumptions!$C$11,3)=AJ3386,"GRN Processing",IF(ROUND(N(AF3386)/Assumptions!$C$12,3)=AJ3386,"GRN-to-Putaway Wait",IF(ROUND(N(AG3386)/Assumptions!$C$13,3)=AJ3386,"Putaway","Within SLA")))))))))))</f>
        <v>QC-to-GRN Wait</v>
      </c>
    </row>
    <row r="3387" customFormat="false" ht="15" hidden="false" customHeight="false" outlineLevel="0" collapsed="false">
      <c r="A3387" s="0" t="s">
        <v>9519</v>
      </c>
      <c r="B3387" s="0" t="s">
        <v>9520</v>
      </c>
      <c r="C3387" s="0" t="s">
        <v>170</v>
      </c>
      <c r="D3387" s="0" t="s">
        <v>119</v>
      </c>
      <c r="E3387" s="0" t="s">
        <v>9521</v>
      </c>
      <c r="F3387" s="0" t="s">
        <v>172</v>
      </c>
      <c r="G3387" s="0" t="s">
        <v>129</v>
      </c>
      <c r="H3387" s="17" t="n">
        <v>46284.5652777778</v>
      </c>
      <c r="I3387" s="17" t="n">
        <v>46284.5888888889</v>
      </c>
      <c r="J3387" s="17" t="n">
        <v>46284.5972222222</v>
      </c>
      <c r="K3387" s="17" t="n">
        <v>46284.6368055556</v>
      </c>
      <c r="L3387" s="17" t="n">
        <v>46284.6444444444</v>
      </c>
      <c r="M3387" s="17" t="n">
        <v>46284.6625</v>
      </c>
      <c r="N3387" s="17" t="n">
        <v>46284.6916666667</v>
      </c>
      <c r="O3387" s="17" t="n">
        <v>46284.7305555556</v>
      </c>
      <c r="P3387" s="17" t="n">
        <v>46284.7527777778</v>
      </c>
      <c r="Q3387" s="17" t="n">
        <v>46284.7756944444</v>
      </c>
      <c r="R3387" s="0" t="n">
        <v>919</v>
      </c>
      <c r="S3387" s="0" t="n">
        <v>0</v>
      </c>
      <c r="T3387" s="0" t="n">
        <v>0</v>
      </c>
      <c r="U3387" s="18" t="s">
        <v>130</v>
      </c>
      <c r="V3387" s="18" t="s">
        <v>144</v>
      </c>
      <c r="W3387" s="0" t="str">
        <f aca="false">IF(AND(X3387&gt;=6,X3387&lt;14),"A",IF(AND(X3387&gt;=14,X3387&lt;22),"B","C"))</f>
        <v>A</v>
      </c>
      <c r="X3387" s="18" t="n">
        <f aca="false">HOUR(H3387)</f>
        <v>13</v>
      </c>
      <c r="Y3387" s="18" t="n">
        <f aca="false">ROUND((I3387-H3387)*1440,0)</f>
        <v>34</v>
      </c>
      <c r="Z3387" s="18" t="n">
        <f aca="false">ROUND((J3387-I3387)*1440,0)</f>
        <v>12</v>
      </c>
      <c r="AA3387" s="18" t="n">
        <f aca="false">ROUND((K3387-J3387)*1440,0)</f>
        <v>57</v>
      </c>
      <c r="AB3387" s="18" t="n">
        <f aca="false">ROUND((L3387-K3387)*1440,0)</f>
        <v>11</v>
      </c>
      <c r="AC3387" s="18" t="n">
        <f aca="false">ROUND((M3387-L3387)*1440,0)</f>
        <v>26</v>
      </c>
      <c r="AD3387" s="18" t="n">
        <f aca="false">IF(N3387="","",ROUND((N3387-M3387)*1440,0))</f>
        <v>42</v>
      </c>
      <c r="AE3387" s="18" t="n">
        <f aca="false">IF(O3387="","",ROUND((O3387-N3387)*1440,0))</f>
        <v>56</v>
      </c>
      <c r="AF3387" s="18" t="n">
        <f aca="false">IF(P3387="","",ROUND((P3387-O3387)*1440,0))</f>
        <v>32</v>
      </c>
      <c r="AG3387" s="18" t="n">
        <f aca="false">IF(Q3387="","",ROUND((Q3387-P3387)*1440,0))</f>
        <v>33</v>
      </c>
      <c r="AH3387" s="18" t="n">
        <f aca="false">IF(Q3387="","",ROUND((Q3387-H3387)*1440,0))</f>
        <v>303</v>
      </c>
      <c r="AI3387" s="19" t="n">
        <f aca="false">ROUND(IF(O3387="",Assumptions!$B$25-K3387,O3387-K3387)*24,1)</f>
        <v>2.3</v>
      </c>
      <c r="AJ3387" s="20" t="n">
        <f aca="false">ROUND(MAX(N(Y3387)/Assumptions!$C$5, N(Z3387)/Assumptions!$C$6, N(AA3387)/Assumptions!$C$7, N(AB3387)/Assumptions!$C$8, N(AC3387)/Assumptions!$C$9, N(AD3387)/Assumptions!$C$10, N(AE3387)/Assumptions!$C$11, N(AF3387)/Assumptions!$C$12, N(AG3387)/Assumptions!$C$13),3)</f>
        <v>1.6</v>
      </c>
      <c r="AK3387" s="0" t="str">
        <f aca="false">IF(OR(U3387="Pending",U3387="On Hold"),"Open GRN (awaiting)",IF(AJ3387&lt;=1,"Within SLA",IF(ROUND(N(Y3387)/Assumptions!$C$5,3)=AJ3387,"Gate Wait",IF(ROUND(N(Z3387)/Assumptions!$C$6,3)=AJ3387,"Dock Wait",IF(ROUND(N(AA3387)/Assumptions!$C$7,3)=AJ3387,"Unloading",IF(ROUND(N(AB3387)/Assumptions!$C$8,3)=AJ3387,"Unload-to-QC Wait",IF(ROUND(N(AC3387)/Assumptions!$C$9,3)=AJ3387,"QC",IF(ROUND(N(AD3387)/Assumptions!$C$10,3)=AJ3387,"QC-to-GRN Wait",IF(ROUND(N(AE3387)/Assumptions!$C$11,3)=AJ3387,"GRN Processing",IF(ROUND(N(AF3387)/Assumptions!$C$12,3)=AJ3387,"GRN-to-Putaway Wait",IF(ROUND(N(AG3387)/Assumptions!$C$13,3)=AJ3387,"Putaway","Within SLA")))))))))))</f>
        <v>GRN-to-Putaway Wait</v>
      </c>
    </row>
    <row r="3388" customFormat="false" ht="15" hidden="false" customHeight="false" outlineLevel="0" collapsed="false">
      <c r="A3388" s="0" t="s">
        <v>9522</v>
      </c>
      <c r="B3388" s="0" t="s">
        <v>9523</v>
      </c>
      <c r="C3388" s="0" t="s">
        <v>252</v>
      </c>
      <c r="D3388" s="0" t="s">
        <v>147</v>
      </c>
      <c r="E3388" s="0" t="s">
        <v>5321</v>
      </c>
      <c r="F3388" s="0" t="s">
        <v>155</v>
      </c>
      <c r="G3388" s="0" t="s">
        <v>167</v>
      </c>
      <c r="H3388" s="17" t="n">
        <v>46284.5680555556</v>
      </c>
      <c r="I3388" s="17" t="n">
        <v>46284.6347222222</v>
      </c>
      <c r="J3388" s="17" t="n">
        <v>46284.6368055556</v>
      </c>
      <c r="K3388" s="17" t="n">
        <v>46284.6826388889</v>
      </c>
      <c r="L3388" s="17" t="n">
        <v>46284.6895833333</v>
      </c>
      <c r="M3388" s="17" t="n">
        <v>46284.7194444445</v>
      </c>
      <c r="N3388" s="17" t="n">
        <v>46284.7263888889</v>
      </c>
      <c r="O3388" s="17" t="n">
        <v>46284.7527777778</v>
      </c>
      <c r="P3388" s="17" t="n">
        <v>46284.7652777778</v>
      </c>
      <c r="Q3388" s="17" t="n">
        <v>46284.7965277778</v>
      </c>
      <c r="R3388" s="0" t="n">
        <v>503</v>
      </c>
      <c r="S3388" s="0" t="n">
        <v>0</v>
      </c>
      <c r="T3388" s="0" t="n">
        <v>0</v>
      </c>
      <c r="U3388" s="18" t="s">
        <v>130</v>
      </c>
      <c r="V3388" s="18" t="s">
        <v>139</v>
      </c>
      <c r="W3388" s="0" t="str">
        <f aca="false">IF(AND(X3388&gt;=6,X3388&lt;14),"A",IF(AND(X3388&gt;=14,X3388&lt;22),"B","C"))</f>
        <v>A</v>
      </c>
      <c r="X3388" s="18" t="n">
        <f aca="false">HOUR(H3388)</f>
        <v>13</v>
      </c>
      <c r="Y3388" s="18" t="n">
        <f aca="false">ROUND((I3388-H3388)*1440,0)</f>
        <v>96</v>
      </c>
      <c r="Z3388" s="18" t="n">
        <f aca="false">ROUND((J3388-I3388)*1440,0)</f>
        <v>3</v>
      </c>
      <c r="AA3388" s="18" t="n">
        <f aca="false">ROUND((K3388-J3388)*1440,0)</f>
        <v>66</v>
      </c>
      <c r="AB3388" s="18" t="n">
        <f aca="false">ROUND((L3388-K3388)*1440,0)</f>
        <v>10</v>
      </c>
      <c r="AC3388" s="18" t="n">
        <f aca="false">ROUND((M3388-L3388)*1440,0)</f>
        <v>43</v>
      </c>
      <c r="AD3388" s="18" t="n">
        <f aca="false">IF(N3388="","",ROUND((N3388-M3388)*1440,0))</f>
        <v>10</v>
      </c>
      <c r="AE3388" s="18" t="n">
        <f aca="false">IF(O3388="","",ROUND((O3388-N3388)*1440,0))</f>
        <v>38</v>
      </c>
      <c r="AF3388" s="18" t="n">
        <f aca="false">IF(P3388="","",ROUND((P3388-O3388)*1440,0))</f>
        <v>18</v>
      </c>
      <c r="AG3388" s="18" t="n">
        <f aca="false">IF(Q3388="","",ROUND((Q3388-P3388)*1440,0))</f>
        <v>45</v>
      </c>
      <c r="AH3388" s="18" t="n">
        <f aca="false">IF(Q3388="","",ROUND((Q3388-H3388)*1440,0))</f>
        <v>329</v>
      </c>
      <c r="AI3388" s="19" t="n">
        <f aca="false">ROUND(IF(O3388="",Assumptions!$B$25-K3388,O3388-K3388)*24,1)</f>
        <v>1.7</v>
      </c>
      <c r="AJ3388" s="20" t="n">
        <f aca="false">ROUND(MAX(N(Y3388)/Assumptions!$C$5, N(Z3388)/Assumptions!$C$6, N(AA3388)/Assumptions!$C$7, N(AB3388)/Assumptions!$C$8, N(AC3388)/Assumptions!$C$9, N(AD3388)/Assumptions!$C$10, N(AE3388)/Assumptions!$C$11, N(AF3388)/Assumptions!$C$12, N(AG3388)/Assumptions!$C$13),3)</f>
        <v>3.2</v>
      </c>
      <c r="AK3388" s="0" t="str">
        <f aca="false">IF(OR(U3388="Pending",U3388="On Hold"),"Open GRN (awaiting)",IF(AJ3388&lt;=1,"Within SLA",IF(ROUND(N(Y3388)/Assumptions!$C$5,3)=AJ3388,"Gate Wait",IF(ROUND(N(Z3388)/Assumptions!$C$6,3)=AJ3388,"Dock Wait",IF(ROUND(N(AA3388)/Assumptions!$C$7,3)=AJ3388,"Unloading",IF(ROUND(N(AB3388)/Assumptions!$C$8,3)=AJ3388,"Unload-to-QC Wait",IF(ROUND(N(AC3388)/Assumptions!$C$9,3)=AJ3388,"QC",IF(ROUND(N(AD3388)/Assumptions!$C$10,3)=AJ3388,"QC-to-GRN Wait",IF(ROUND(N(AE3388)/Assumptions!$C$11,3)=AJ3388,"GRN Processing",IF(ROUND(N(AF3388)/Assumptions!$C$12,3)=AJ3388,"GRN-to-Putaway Wait",IF(ROUND(N(AG3388)/Assumptions!$C$13,3)=AJ3388,"Putaway","Within SLA")))))))))))</f>
        <v>Gate Wait</v>
      </c>
    </row>
    <row r="3389" customFormat="false" ht="15" hidden="false" customHeight="false" outlineLevel="0" collapsed="false">
      <c r="A3389" s="0" t="s">
        <v>9524</v>
      </c>
      <c r="B3389" s="0" t="s">
        <v>9525</v>
      </c>
      <c r="C3389" s="0" t="s">
        <v>218</v>
      </c>
      <c r="D3389" s="0" t="s">
        <v>135</v>
      </c>
      <c r="E3389" s="0" t="s">
        <v>9526</v>
      </c>
      <c r="F3389" s="0" t="s">
        <v>137</v>
      </c>
      <c r="G3389" s="0" t="s">
        <v>178</v>
      </c>
      <c r="H3389" s="17" t="n">
        <v>46284.5722222222</v>
      </c>
      <c r="I3389" s="17" t="n">
        <v>46284.5826388889</v>
      </c>
      <c r="J3389" s="17" t="n">
        <v>46284.5909722222</v>
      </c>
      <c r="K3389" s="17" t="n">
        <v>46284.5979166667</v>
      </c>
      <c r="L3389" s="17" t="n">
        <v>46284.6076388889</v>
      </c>
      <c r="M3389" s="17" t="n">
        <v>46284.6451388889</v>
      </c>
      <c r="N3389" s="17" t="n">
        <v>46284.6930555556</v>
      </c>
      <c r="O3389" s="17" t="n">
        <v>46284.7277777778</v>
      </c>
      <c r="P3389" s="17" t="n">
        <v>46284.7298611111</v>
      </c>
      <c r="Q3389" s="17" t="n">
        <v>46284.7652777778</v>
      </c>
      <c r="R3389" s="0" t="n">
        <v>154</v>
      </c>
      <c r="S3389" s="0" t="n">
        <v>0</v>
      </c>
      <c r="T3389" s="0" t="n">
        <v>0</v>
      </c>
      <c r="U3389" s="18" t="s">
        <v>130</v>
      </c>
      <c r="V3389" s="18" t="s">
        <v>156</v>
      </c>
      <c r="W3389" s="0" t="str">
        <f aca="false">IF(AND(X3389&gt;=6,X3389&lt;14),"A",IF(AND(X3389&gt;=14,X3389&lt;22),"B","C"))</f>
        <v>A</v>
      </c>
      <c r="X3389" s="18" t="n">
        <f aca="false">HOUR(H3389)</f>
        <v>13</v>
      </c>
      <c r="Y3389" s="18" t="n">
        <f aca="false">ROUND((I3389-H3389)*1440,0)</f>
        <v>15</v>
      </c>
      <c r="Z3389" s="18" t="n">
        <f aca="false">ROUND((J3389-I3389)*1440,0)</f>
        <v>12</v>
      </c>
      <c r="AA3389" s="18" t="n">
        <f aca="false">ROUND((K3389-J3389)*1440,0)</f>
        <v>10</v>
      </c>
      <c r="AB3389" s="18" t="n">
        <f aca="false">ROUND((L3389-K3389)*1440,0)</f>
        <v>14</v>
      </c>
      <c r="AC3389" s="18" t="n">
        <f aca="false">ROUND((M3389-L3389)*1440,0)</f>
        <v>54</v>
      </c>
      <c r="AD3389" s="18" t="n">
        <f aca="false">IF(N3389="","",ROUND((N3389-M3389)*1440,0))</f>
        <v>69</v>
      </c>
      <c r="AE3389" s="18" t="n">
        <f aca="false">IF(O3389="","",ROUND((O3389-N3389)*1440,0))</f>
        <v>50</v>
      </c>
      <c r="AF3389" s="18" t="n">
        <f aca="false">IF(P3389="","",ROUND((P3389-O3389)*1440,0))</f>
        <v>3</v>
      </c>
      <c r="AG3389" s="18" t="n">
        <f aca="false">IF(Q3389="","",ROUND((Q3389-P3389)*1440,0))</f>
        <v>51</v>
      </c>
      <c r="AH3389" s="18" t="n">
        <f aca="false">IF(Q3389="","",ROUND((Q3389-H3389)*1440,0))</f>
        <v>278</v>
      </c>
      <c r="AI3389" s="19" t="n">
        <f aca="false">ROUND(IF(O3389="",Assumptions!$B$25-K3389,O3389-K3389)*24,1)</f>
        <v>3.1</v>
      </c>
      <c r="AJ3389" s="20" t="n">
        <f aca="false">ROUND(MAX(N(Y3389)/Assumptions!$C$5, N(Z3389)/Assumptions!$C$6, N(AA3389)/Assumptions!$C$7, N(AB3389)/Assumptions!$C$8, N(AC3389)/Assumptions!$C$9, N(AD3389)/Assumptions!$C$10, N(AE3389)/Assumptions!$C$11, N(AF3389)/Assumptions!$C$12, N(AG3389)/Assumptions!$C$13),3)</f>
        <v>2.3</v>
      </c>
      <c r="AK3389" s="0" t="str">
        <f aca="false">IF(OR(U3389="Pending",U3389="On Hold"),"Open GRN (awaiting)",IF(AJ3389&lt;=1,"Within SLA",IF(ROUND(N(Y3389)/Assumptions!$C$5,3)=AJ3389,"Gate Wait",IF(ROUND(N(Z3389)/Assumptions!$C$6,3)=AJ3389,"Dock Wait",IF(ROUND(N(AA3389)/Assumptions!$C$7,3)=AJ3389,"Unloading",IF(ROUND(N(AB3389)/Assumptions!$C$8,3)=AJ3389,"Unload-to-QC Wait",IF(ROUND(N(AC3389)/Assumptions!$C$9,3)=AJ3389,"QC",IF(ROUND(N(AD3389)/Assumptions!$C$10,3)=AJ3389,"QC-to-GRN Wait",IF(ROUND(N(AE3389)/Assumptions!$C$11,3)=AJ3389,"GRN Processing",IF(ROUND(N(AF3389)/Assumptions!$C$12,3)=AJ3389,"GRN-to-Putaway Wait",IF(ROUND(N(AG3389)/Assumptions!$C$13,3)=AJ3389,"Putaway","Within SLA")))))))))))</f>
        <v>QC-to-GRN Wait</v>
      </c>
    </row>
    <row r="3390" customFormat="false" ht="15" hidden="false" customHeight="false" outlineLevel="0" collapsed="false">
      <c r="A3390" s="0" t="s">
        <v>9527</v>
      </c>
      <c r="B3390" s="0" t="s">
        <v>9528</v>
      </c>
      <c r="C3390" s="0" t="s">
        <v>142</v>
      </c>
      <c r="D3390" s="0" t="s">
        <v>147</v>
      </c>
      <c r="E3390" s="0" t="s">
        <v>2740</v>
      </c>
      <c r="F3390" s="0" t="s">
        <v>137</v>
      </c>
      <c r="G3390" s="0" t="s">
        <v>150</v>
      </c>
      <c r="H3390" s="17" t="n">
        <v>46284.5729166667</v>
      </c>
      <c r="I3390" s="17" t="n">
        <v>46284.5819444444</v>
      </c>
      <c r="J3390" s="17" t="n">
        <v>46284.59375</v>
      </c>
      <c r="K3390" s="17" t="n">
        <v>46284.60625</v>
      </c>
      <c r="L3390" s="17" t="n">
        <v>46284.6166666667</v>
      </c>
      <c r="M3390" s="17" t="n">
        <v>46284.6243055556</v>
      </c>
      <c r="N3390" s="17"/>
      <c r="O3390" s="17"/>
      <c r="P3390" s="17"/>
      <c r="Q3390" s="17"/>
      <c r="R3390" s="0" t="n">
        <v>340</v>
      </c>
      <c r="S3390" s="0" t="n">
        <v>0</v>
      </c>
      <c r="T3390" s="0" t="n">
        <v>0</v>
      </c>
      <c r="U3390" s="18" t="s">
        <v>8544</v>
      </c>
      <c r="V3390" s="18" t="s">
        <v>82</v>
      </c>
      <c r="W3390" s="0" t="str">
        <f aca="false">IF(AND(X3390&gt;=6,X3390&lt;14),"A",IF(AND(X3390&gt;=14,X3390&lt;22),"B","C"))</f>
        <v>A</v>
      </c>
      <c r="X3390" s="18" t="n">
        <f aca="false">HOUR(H3390)</f>
        <v>13</v>
      </c>
      <c r="Y3390" s="18" t="n">
        <f aca="false">ROUND((I3390-H3390)*1440,0)</f>
        <v>13</v>
      </c>
      <c r="Z3390" s="18" t="n">
        <f aca="false">ROUND((J3390-I3390)*1440,0)</f>
        <v>17</v>
      </c>
      <c r="AA3390" s="18" t="n">
        <f aca="false">ROUND((K3390-J3390)*1440,0)</f>
        <v>18</v>
      </c>
      <c r="AB3390" s="18" t="n">
        <f aca="false">ROUND((L3390-K3390)*1440,0)</f>
        <v>15</v>
      </c>
      <c r="AC3390" s="18" t="n">
        <f aca="false">ROUND((M3390-L3390)*1440,0)</f>
        <v>11</v>
      </c>
      <c r="AD3390" s="0" t="str">
        <f aca="false">IF(N3390="","",ROUND((N3390-M3390)*1440,0))</f>
        <v/>
      </c>
      <c r="AE3390" s="0" t="str">
        <f aca="false">IF(O3390="","",ROUND((O3390-N3390)*1440,0))</f>
        <v/>
      </c>
      <c r="AF3390" s="0" t="str">
        <f aca="false">IF(P3390="","",ROUND((P3390-O3390)*1440,0))</f>
        <v/>
      </c>
      <c r="AG3390" s="0" t="str">
        <f aca="false">IF(Q3390="","",ROUND((Q3390-P3390)*1440,0))</f>
        <v/>
      </c>
      <c r="AH3390" s="0" t="str">
        <f aca="false">IF(Q3390="","",ROUND((Q3390-H3390)*1440,0))</f>
        <v/>
      </c>
      <c r="AI3390" s="19" t="n">
        <f aca="false">ROUND(IF(O3390="",Assumptions!$B$25-K3390,O3390-K3390)*24,1)</f>
        <v>305.5</v>
      </c>
      <c r="AJ3390" s="20" t="n">
        <f aca="false">ROUND(MAX(N(Y3390)/Assumptions!$C$5, N(Z3390)/Assumptions!$C$6, N(AA3390)/Assumptions!$C$7, N(AB3390)/Assumptions!$C$8, N(AC3390)/Assumptions!$C$9, N(AD3390)/Assumptions!$C$10, N(AE3390)/Assumptions!$C$11, N(AF3390)/Assumptions!$C$12, N(AG3390)/Assumptions!$C$13),3)</f>
        <v>1.133</v>
      </c>
      <c r="AK3390" s="0" t="str">
        <f aca="false">IF(OR(U3390="Pending",U3390="On Hold"),"Open GRN (awaiting)",IF(AJ3390&lt;=1,"Within SLA",IF(ROUND(N(Y3390)/Assumptions!$C$5,3)=AJ3390,"Gate Wait",IF(ROUND(N(Z3390)/Assumptions!$C$6,3)=AJ3390,"Dock Wait",IF(ROUND(N(AA3390)/Assumptions!$C$7,3)=AJ3390,"Unloading",IF(ROUND(N(AB3390)/Assumptions!$C$8,3)=AJ3390,"Unload-to-QC Wait",IF(ROUND(N(AC3390)/Assumptions!$C$9,3)=AJ3390,"QC",IF(ROUND(N(AD3390)/Assumptions!$C$10,3)=AJ3390,"QC-to-GRN Wait",IF(ROUND(N(AE3390)/Assumptions!$C$11,3)=AJ3390,"GRN Processing",IF(ROUND(N(AF3390)/Assumptions!$C$12,3)=AJ3390,"GRN-to-Putaway Wait",IF(ROUND(N(AG3390)/Assumptions!$C$13,3)=AJ3390,"Putaway","Within SLA")))))))))))</f>
        <v>Open GRN (awaiting)</v>
      </c>
    </row>
    <row r="3391" customFormat="false" ht="15" hidden="false" customHeight="false" outlineLevel="0" collapsed="false">
      <c r="A3391" s="0" t="s">
        <v>9529</v>
      </c>
      <c r="B3391" s="0" t="s">
        <v>9530</v>
      </c>
      <c r="C3391" s="0" t="s">
        <v>286</v>
      </c>
      <c r="D3391" s="0" t="s">
        <v>119</v>
      </c>
      <c r="E3391" s="0" t="s">
        <v>5844</v>
      </c>
      <c r="F3391" s="0" t="s">
        <v>177</v>
      </c>
      <c r="G3391" s="0" t="s">
        <v>122</v>
      </c>
      <c r="H3391" s="17" t="n">
        <v>46284.5756944444</v>
      </c>
      <c r="I3391" s="17" t="n">
        <v>46284.7340277778</v>
      </c>
      <c r="J3391" s="17" t="n">
        <v>46284.7381944444</v>
      </c>
      <c r="K3391" s="17" t="n">
        <v>46284.7840277778</v>
      </c>
      <c r="L3391" s="17" t="n">
        <v>46284.7902777778</v>
      </c>
      <c r="M3391" s="17" t="n">
        <v>46284.8097222222</v>
      </c>
      <c r="N3391" s="17" t="n">
        <v>46284.8194444445</v>
      </c>
      <c r="O3391" s="17" t="n">
        <v>46284.8326388889</v>
      </c>
      <c r="P3391" s="17" t="n">
        <v>46284.8486111111</v>
      </c>
      <c r="Q3391" s="17" t="n">
        <v>46284.8729166667</v>
      </c>
      <c r="R3391" s="0" t="n">
        <v>731</v>
      </c>
      <c r="S3391" s="0" t="n">
        <v>0</v>
      </c>
      <c r="T3391" s="0" t="n">
        <v>0</v>
      </c>
      <c r="U3391" s="18" t="s">
        <v>130</v>
      </c>
      <c r="V3391" s="18" t="s">
        <v>139</v>
      </c>
      <c r="W3391" s="0" t="str">
        <f aca="false">IF(AND(X3391&gt;=6,X3391&lt;14),"A",IF(AND(X3391&gt;=14,X3391&lt;22),"B","C"))</f>
        <v>A</v>
      </c>
      <c r="X3391" s="18" t="n">
        <f aca="false">HOUR(H3391)</f>
        <v>13</v>
      </c>
      <c r="Y3391" s="18" t="n">
        <f aca="false">ROUND((I3391-H3391)*1440,0)</f>
        <v>228</v>
      </c>
      <c r="Z3391" s="18" t="n">
        <f aca="false">ROUND((J3391-I3391)*1440,0)</f>
        <v>6</v>
      </c>
      <c r="AA3391" s="18" t="n">
        <f aca="false">ROUND((K3391-J3391)*1440,0)</f>
        <v>66</v>
      </c>
      <c r="AB3391" s="18" t="n">
        <f aca="false">ROUND((L3391-K3391)*1440,0)</f>
        <v>9</v>
      </c>
      <c r="AC3391" s="18" t="n">
        <f aca="false">ROUND((M3391-L3391)*1440,0)</f>
        <v>28</v>
      </c>
      <c r="AD3391" s="18" t="n">
        <f aca="false">IF(N3391="","",ROUND((N3391-M3391)*1440,0))</f>
        <v>14</v>
      </c>
      <c r="AE3391" s="18" t="n">
        <f aca="false">IF(O3391="","",ROUND((O3391-N3391)*1440,0))</f>
        <v>19</v>
      </c>
      <c r="AF3391" s="18" t="n">
        <f aca="false">IF(P3391="","",ROUND((P3391-O3391)*1440,0))</f>
        <v>23</v>
      </c>
      <c r="AG3391" s="18" t="n">
        <f aca="false">IF(Q3391="","",ROUND((Q3391-P3391)*1440,0))</f>
        <v>35</v>
      </c>
      <c r="AH3391" s="18" t="n">
        <f aca="false">IF(Q3391="","",ROUND((Q3391-H3391)*1440,0))</f>
        <v>428</v>
      </c>
      <c r="AI3391" s="19" t="n">
        <f aca="false">ROUND(IF(O3391="",Assumptions!$B$25-K3391,O3391-K3391)*24,1)</f>
        <v>1.2</v>
      </c>
      <c r="AJ3391" s="20" t="n">
        <f aca="false">ROUND(MAX(N(Y3391)/Assumptions!$C$5, N(Z3391)/Assumptions!$C$6, N(AA3391)/Assumptions!$C$7, N(AB3391)/Assumptions!$C$8, N(AC3391)/Assumptions!$C$9, N(AD3391)/Assumptions!$C$10, N(AE3391)/Assumptions!$C$11, N(AF3391)/Assumptions!$C$12, N(AG3391)/Assumptions!$C$13),3)</f>
        <v>7.6</v>
      </c>
      <c r="AK3391" s="0" t="str">
        <f aca="false">IF(OR(U3391="Pending",U3391="On Hold"),"Open GRN (awaiting)",IF(AJ3391&lt;=1,"Within SLA",IF(ROUND(N(Y3391)/Assumptions!$C$5,3)=AJ3391,"Gate Wait",IF(ROUND(N(Z3391)/Assumptions!$C$6,3)=AJ3391,"Dock Wait",IF(ROUND(N(AA3391)/Assumptions!$C$7,3)=AJ3391,"Unloading",IF(ROUND(N(AB3391)/Assumptions!$C$8,3)=AJ3391,"Unload-to-QC Wait",IF(ROUND(N(AC3391)/Assumptions!$C$9,3)=AJ3391,"QC",IF(ROUND(N(AD3391)/Assumptions!$C$10,3)=AJ3391,"QC-to-GRN Wait",IF(ROUND(N(AE3391)/Assumptions!$C$11,3)=AJ3391,"GRN Processing",IF(ROUND(N(AF3391)/Assumptions!$C$12,3)=AJ3391,"GRN-to-Putaway Wait",IF(ROUND(N(AG3391)/Assumptions!$C$13,3)=AJ3391,"Putaway","Within SLA")))))))))))</f>
        <v>Gate Wait</v>
      </c>
    </row>
    <row r="3392" customFormat="false" ht="15" hidden="false" customHeight="false" outlineLevel="0" collapsed="false">
      <c r="A3392" s="0" t="s">
        <v>9531</v>
      </c>
      <c r="B3392" s="0" t="s">
        <v>9532</v>
      </c>
      <c r="C3392" s="0" t="s">
        <v>252</v>
      </c>
      <c r="D3392" s="0" t="s">
        <v>119</v>
      </c>
      <c r="E3392" s="0" t="s">
        <v>9293</v>
      </c>
      <c r="F3392" s="0" t="s">
        <v>155</v>
      </c>
      <c r="G3392" s="0" t="s">
        <v>129</v>
      </c>
      <c r="H3392" s="17" t="n">
        <v>46284.5881944444</v>
      </c>
      <c r="I3392" s="17" t="n">
        <v>46284.6034722222</v>
      </c>
      <c r="J3392" s="17" t="n">
        <v>46284.6326388889</v>
      </c>
      <c r="K3392" s="17" t="n">
        <v>46284.6520833333</v>
      </c>
      <c r="L3392" s="17" t="n">
        <v>46284.6597222222</v>
      </c>
      <c r="M3392" s="17" t="n">
        <v>46284.6895833333</v>
      </c>
      <c r="N3392" s="17" t="n">
        <v>46284.7208333333</v>
      </c>
      <c r="O3392" s="17" t="n">
        <v>46284.7791666667</v>
      </c>
      <c r="P3392" s="17" t="n">
        <v>46284.7986111111</v>
      </c>
      <c r="Q3392" s="17" t="n">
        <v>46284.8173611111</v>
      </c>
      <c r="R3392" s="0" t="n">
        <v>285</v>
      </c>
      <c r="S3392" s="0" t="n">
        <v>0</v>
      </c>
      <c r="T3392" s="0" t="n">
        <v>4</v>
      </c>
      <c r="U3392" s="18" t="s">
        <v>123</v>
      </c>
      <c r="V3392" s="18" t="s">
        <v>144</v>
      </c>
      <c r="W3392" s="0" t="str">
        <f aca="false">IF(AND(X3392&gt;=6,X3392&lt;14),"A",IF(AND(X3392&gt;=14,X3392&lt;22),"B","C"))</f>
        <v>B</v>
      </c>
      <c r="X3392" s="18" t="n">
        <f aca="false">HOUR(H3392)</f>
        <v>14</v>
      </c>
      <c r="Y3392" s="18" t="n">
        <f aca="false">ROUND((I3392-H3392)*1440,0)</f>
        <v>22</v>
      </c>
      <c r="Z3392" s="18" t="n">
        <f aca="false">ROUND((J3392-I3392)*1440,0)</f>
        <v>42</v>
      </c>
      <c r="AA3392" s="18" t="n">
        <f aca="false">ROUND((K3392-J3392)*1440,0)</f>
        <v>28</v>
      </c>
      <c r="AB3392" s="18" t="n">
        <f aca="false">ROUND((L3392-K3392)*1440,0)</f>
        <v>11</v>
      </c>
      <c r="AC3392" s="18" t="n">
        <f aca="false">ROUND((M3392-L3392)*1440,0)</f>
        <v>43</v>
      </c>
      <c r="AD3392" s="18" t="n">
        <f aca="false">IF(N3392="","",ROUND((N3392-M3392)*1440,0))</f>
        <v>45</v>
      </c>
      <c r="AE3392" s="18" t="n">
        <f aca="false">IF(O3392="","",ROUND((O3392-N3392)*1440,0))</f>
        <v>84</v>
      </c>
      <c r="AF3392" s="18" t="n">
        <f aca="false">IF(P3392="","",ROUND((P3392-O3392)*1440,0))</f>
        <v>28</v>
      </c>
      <c r="AG3392" s="18" t="n">
        <f aca="false">IF(Q3392="","",ROUND((Q3392-P3392)*1440,0))</f>
        <v>27</v>
      </c>
      <c r="AH3392" s="18" t="n">
        <f aca="false">IF(Q3392="","",ROUND((Q3392-H3392)*1440,0))</f>
        <v>330</v>
      </c>
      <c r="AI3392" s="19" t="n">
        <f aca="false">ROUND(IF(O3392="",Assumptions!$B$25-K3392,O3392-K3392)*24,1)</f>
        <v>3.1</v>
      </c>
      <c r="AJ3392" s="20" t="n">
        <f aca="false">ROUND(MAX(N(Y3392)/Assumptions!$C$5, N(Z3392)/Assumptions!$C$6, N(AA3392)/Assumptions!$C$7, N(AB3392)/Assumptions!$C$8, N(AC3392)/Assumptions!$C$9, N(AD3392)/Assumptions!$C$10, N(AE3392)/Assumptions!$C$11, N(AF3392)/Assumptions!$C$12, N(AG3392)/Assumptions!$C$13),3)</f>
        <v>2.8</v>
      </c>
      <c r="AK3392" s="0" t="str">
        <f aca="false">IF(OR(U3392="Pending",U3392="On Hold"),"Open GRN (awaiting)",IF(AJ3392&lt;=1,"Within SLA",IF(ROUND(N(Y3392)/Assumptions!$C$5,3)=AJ3392,"Gate Wait",IF(ROUND(N(Z3392)/Assumptions!$C$6,3)=AJ3392,"Dock Wait",IF(ROUND(N(AA3392)/Assumptions!$C$7,3)=AJ3392,"Unloading",IF(ROUND(N(AB3392)/Assumptions!$C$8,3)=AJ3392,"Unload-to-QC Wait",IF(ROUND(N(AC3392)/Assumptions!$C$9,3)=AJ3392,"QC",IF(ROUND(N(AD3392)/Assumptions!$C$10,3)=AJ3392,"QC-to-GRN Wait",IF(ROUND(N(AE3392)/Assumptions!$C$11,3)=AJ3392,"GRN Processing",IF(ROUND(N(AF3392)/Assumptions!$C$12,3)=AJ3392,"GRN-to-Putaway Wait",IF(ROUND(N(AG3392)/Assumptions!$C$13,3)=AJ3392,"Putaway","Within SLA")))))))))))</f>
        <v>Dock Wait</v>
      </c>
    </row>
    <row r="3393" customFormat="false" ht="15" hidden="false" customHeight="false" outlineLevel="0" collapsed="false">
      <c r="A3393" s="0" t="s">
        <v>9533</v>
      </c>
      <c r="B3393" s="0" t="s">
        <v>9534</v>
      </c>
      <c r="C3393" s="0" t="s">
        <v>126</v>
      </c>
      <c r="D3393" s="0" t="s">
        <v>135</v>
      </c>
      <c r="E3393" s="0" t="s">
        <v>3347</v>
      </c>
      <c r="F3393" s="0" t="s">
        <v>128</v>
      </c>
      <c r="G3393" s="0" t="s">
        <v>178</v>
      </c>
      <c r="H3393" s="17" t="n">
        <v>46284.5895833333</v>
      </c>
      <c r="I3393" s="17" t="n">
        <v>46284.5951388889</v>
      </c>
      <c r="J3393" s="17" t="n">
        <v>46284.5972222222</v>
      </c>
      <c r="K3393" s="17" t="n">
        <v>46284.6180555556</v>
      </c>
      <c r="L3393" s="17" t="n">
        <v>46284.6284722222</v>
      </c>
      <c r="M3393" s="17" t="n">
        <v>46284.64375</v>
      </c>
      <c r="N3393" s="17" t="n">
        <v>46284.6659722222</v>
      </c>
      <c r="O3393" s="17" t="n">
        <v>46284.6888888889</v>
      </c>
      <c r="P3393" s="17" t="n">
        <v>46284.7006944444</v>
      </c>
      <c r="Q3393" s="17" t="n">
        <v>46284.7125</v>
      </c>
      <c r="R3393" s="0" t="n">
        <v>345</v>
      </c>
      <c r="S3393" s="0" t="n">
        <v>0</v>
      </c>
      <c r="T3393" s="0" t="n">
        <v>0</v>
      </c>
      <c r="U3393" s="18" t="s">
        <v>130</v>
      </c>
      <c r="V3393" s="18" t="s">
        <v>156</v>
      </c>
      <c r="W3393" s="0" t="str">
        <f aca="false">IF(AND(X3393&gt;=6,X3393&lt;14),"A",IF(AND(X3393&gt;=14,X3393&lt;22),"B","C"))</f>
        <v>B</v>
      </c>
      <c r="X3393" s="18" t="n">
        <f aca="false">HOUR(H3393)</f>
        <v>14</v>
      </c>
      <c r="Y3393" s="18" t="n">
        <f aca="false">ROUND((I3393-H3393)*1440,0)</f>
        <v>8</v>
      </c>
      <c r="Z3393" s="18" t="n">
        <f aca="false">ROUND((J3393-I3393)*1440,0)</f>
        <v>3</v>
      </c>
      <c r="AA3393" s="18" t="n">
        <f aca="false">ROUND((K3393-J3393)*1440,0)</f>
        <v>30</v>
      </c>
      <c r="AB3393" s="18" t="n">
        <f aca="false">ROUND((L3393-K3393)*1440,0)</f>
        <v>15</v>
      </c>
      <c r="AC3393" s="18" t="n">
        <f aca="false">ROUND((M3393-L3393)*1440,0)</f>
        <v>22</v>
      </c>
      <c r="AD3393" s="18" t="n">
        <f aca="false">IF(N3393="","",ROUND((N3393-M3393)*1440,0))</f>
        <v>32</v>
      </c>
      <c r="AE3393" s="18" t="n">
        <f aca="false">IF(O3393="","",ROUND((O3393-N3393)*1440,0))</f>
        <v>33</v>
      </c>
      <c r="AF3393" s="18" t="n">
        <f aca="false">IF(P3393="","",ROUND((P3393-O3393)*1440,0))</f>
        <v>17</v>
      </c>
      <c r="AG3393" s="18" t="n">
        <f aca="false">IF(Q3393="","",ROUND((Q3393-P3393)*1440,0))</f>
        <v>17</v>
      </c>
      <c r="AH3393" s="18" t="n">
        <f aca="false">IF(Q3393="","",ROUND((Q3393-H3393)*1440,0))</f>
        <v>177</v>
      </c>
      <c r="AI3393" s="19" t="n">
        <f aca="false">ROUND(IF(O3393="",Assumptions!$B$25-K3393,O3393-K3393)*24,1)</f>
        <v>1.7</v>
      </c>
      <c r="AJ3393" s="20" t="n">
        <f aca="false">ROUND(MAX(N(Y3393)/Assumptions!$C$5, N(Z3393)/Assumptions!$C$6, N(AA3393)/Assumptions!$C$7, N(AB3393)/Assumptions!$C$8, N(AC3393)/Assumptions!$C$9, N(AD3393)/Assumptions!$C$10, N(AE3393)/Assumptions!$C$11, N(AF3393)/Assumptions!$C$12, N(AG3393)/Assumptions!$C$13),3)</f>
        <v>1.067</v>
      </c>
      <c r="AK3393" s="0" t="str">
        <f aca="false">IF(OR(U3393="Pending",U3393="On Hold"),"Open GRN (awaiting)",IF(AJ3393&lt;=1,"Within SLA",IF(ROUND(N(Y3393)/Assumptions!$C$5,3)=AJ3393,"Gate Wait",IF(ROUND(N(Z3393)/Assumptions!$C$6,3)=AJ3393,"Dock Wait",IF(ROUND(N(AA3393)/Assumptions!$C$7,3)=AJ3393,"Unloading",IF(ROUND(N(AB3393)/Assumptions!$C$8,3)=AJ3393,"Unload-to-QC Wait",IF(ROUND(N(AC3393)/Assumptions!$C$9,3)=AJ3393,"QC",IF(ROUND(N(AD3393)/Assumptions!$C$10,3)=AJ3393,"QC-to-GRN Wait",IF(ROUND(N(AE3393)/Assumptions!$C$11,3)=AJ3393,"GRN Processing",IF(ROUND(N(AF3393)/Assumptions!$C$12,3)=AJ3393,"GRN-to-Putaway Wait",IF(ROUND(N(AG3393)/Assumptions!$C$13,3)=AJ3393,"Putaway","Within SLA")))))))))))</f>
        <v>QC-to-GRN Wait</v>
      </c>
    </row>
    <row r="3394" customFormat="false" ht="15" hidden="false" customHeight="false" outlineLevel="0" collapsed="false">
      <c r="A3394" s="0" t="s">
        <v>9535</v>
      </c>
      <c r="B3394" s="0" t="s">
        <v>9536</v>
      </c>
      <c r="C3394" s="0" t="s">
        <v>126</v>
      </c>
      <c r="D3394" s="0" t="s">
        <v>147</v>
      </c>
      <c r="E3394" s="0" t="s">
        <v>9537</v>
      </c>
      <c r="F3394" s="0" t="s">
        <v>172</v>
      </c>
      <c r="G3394" s="0" t="s">
        <v>150</v>
      </c>
      <c r="H3394" s="17" t="n">
        <v>46284.5909722222</v>
      </c>
      <c r="I3394" s="17" t="n">
        <v>46284.6111111111</v>
      </c>
      <c r="J3394" s="17" t="n">
        <v>46284.6208333333</v>
      </c>
      <c r="K3394" s="17" t="n">
        <v>46284.6361111111</v>
      </c>
      <c r="L3394" s="17" t="n">
        <v>46284.6416666667</v>
      </c>
      <c r="M3394" s="17" t="n">
        <v>46284.6611111111</v>
      </c>
      <c r="N3394" s="17" t="n">
        <v>46284.6694444444</v>
      </c>
      <c r="O3394" s="17" t="n">
        <v>46284.6854166667</v>
      </c>
      <c r="P3394" s="17" t="n">
        <v>46284.7048611111</v>
      </c>
      <c r="Q3394" s="17" t="n">
        <v>46284.7159722222</v>
      </c>
      <c r="R3394" s="0" t="n">
        <v>103</v>
      </c>
      <c r="S3394" s="0" t="n">
        <v>0</v>
      </c>
      <c r="T3394" s="0" t="n">
        <v>0</v>
      </c>
      <c r="U3394" s="18" t="s">
        <v>130</v>
      </c>
      <c r="V3394" s="18" t="s">
        <v>144</v>
      </c>
      <c r="W3394" s="0" t="str">
        <f aca="false">IF(AND(X3394&gt;=6,X3394&lt;14),"A",IF(AND(X3394&gt;=14,X3394&lt;22),"B","C"))</f>
        <v>B</v>
      </c>
      <c r="X3394" s="18" t="n">
        <f aca="false">HOUR(H3394)</f>
        <v>14</v>
      </c>
      <c r="Y3394" s="18" t="n">
        <f aca="false">ROUND((I3394-H3394)*1440,0)</f>
        <v>29</v>
      </c>
      <c r="Z3394" s="18" t="n">
        <f aca="false">ROUND((J3394-I3394)*1440,0)</f>
        <v>14</v>
      </c>
      <c r="AA3394" s="18" t="n">
        <f aca="false">ROUND((K3394-J3394)*1440,0)</f>
        <v>22</v>
      </c>
      <c r="AB3394" s="18" t="n">
        <f aca="false">ROUND((L3394-K3394)*1440,0)</f>
        <v>8</v>
      </c>
      <c r="AC3394" s="18" t="n">
        <f aca="false">ROUND((M3394-L3394)*1440,0)</f>
        <v>28</v>
      </c>
      <c r="AD3394" s="18" t="n">
        <f aca="false">IF(N3394="","",ROUND((N3394-M3394)*1440,0))</f>
        <v>12</v>
      </c>
      <c r="AE3394" s="18" t="n">
        <f aca="false">IF(O3394="","",ROUND((O3394-N3394)*1440,0))</f>
        <v>23</v>
      </c>
      <c r="AF3394" s="18" t="n">
        <f aca="false">IF(P3394="","",ROUND((P3394-O3394)*1440,0))</f>
        <v>28</v>
      </c>
      <c r="AG3394" s="18" t="n">
        <f aca="false">IF(Q3394="","",ROUND((Q3394-P3394)*1440,0))</f>
        <v>16</v>
      </c>
      <c r="AH3394" s="18" t="n">
        <f aca="false">IF(Q3394="","",ROUND((Q3394-H3394)*1440,0))</f>
        <v>180</v>
      </c>
      <c r="AI3394" s="19" t="n">
        <f aca="false">ROUND(IF(O3394="",Assumptions!$B$25-K3394,O3394-K3394)*24,1)</f>
        <v>1.2</v>
      </c>
      <c r="AJ3394" s="20" t="n">
        <f aca="false">ROUND(MAX(N(Y3394)/Assumptions!$C$5, N(Z3394)/Assumptions!$C$6, N(AA3394)/Assumptions!$C$7, N(AB3394)/Assumptions!$C$8, N(AC3394)/Assumptions!$C$9, N(AD3394)/Assumptions!$C$10, N(AE3394)/Assumptions!$C$11, N(AF3394)/Assumptions!$C$12, N(AG3394)/Assumptions!$C$13),3)</f>
        <v>1.4</v>
      </c>
      <c r="AK3394" s="0" t="str">
        <f aca="false">IF(OR(U3394="Pending",U3394="On Hold"),"Open GRN (awaiting)",IF(AJ3394&lt;=1,"Within SLA",IF(ROUND(N(Y3394)/Assumptions!$C$5,3)=AJ3394,"Gate Wait",IF(ROUND(N(Z3394)/Assumptions!$C$6,3)=AJ3394,"Dock Wait",IF(ROUND(N(AA3394)/Assumptions!$C$7,3)=AJ3394,"Unloading",IF(ROUND(N(AB3394)/Assumptions!$C$8,3)=AJ3394,"Unload-to-QC Wait",IF(ROUND(N(AC3394)/Assumptions!$C$9,3)=AJ3394,"QC",IF(ROUND(N(AD3394)/Assumptions!$C$10,3)=AJ3394,"QC-to-GRN Wait",IF(ROUND(N(AE3394)/Assumptions!$C$11,3)=AJ3394,"GRN Processing",IF(ROUND(N(AF3394)/Assumptions!$C$12,3)=AJ3394,"GRN-to-Putaway Wait",IF(ROUND(N(AG3394)/Assumptions!$C$13,3)=AJ3394,"Putaway","Within SLA")))))))))))</f>
        <v>GRN-to-Putaway Wait</v>
      </c>
    </row>
    <row r="3395" customFormat="false" ht="15" hidden="false" customHeight="false" outlineLevel="0" collapsed="false">
      <c r="A3395" s="0" t="s">
        <v>9538</v>
      </c>
      <c r="B3395" s="0" t="s">
        <v>9539</v>
      </c>
      <c r="C3395" s="0" t="s">
        <v>286</v>
      </c>
      <c r="D3395" s="0" t="s">
        <v>135</v>
      </c>
      <c r="E3395" s="0" t="s">
        <v>9540</v>
      </c>
      <c r="F3395" s="0" t="s">
        <v>121</v>
      </c>
      <c r="G3395" s="0" t="s">
        <v>178</v>
      </c>
      <c r="H3395" s="17" t="n">
        <v>46284.5909722222</v>
      </c>
      <c r="I3395" s="17" t="n">
        <v>46284.5972222222</v>
      </c>
      <c r="J3395" s="17" t="n">
        <v>46284.6020833333</v>
      </c>
      <c r="K3395" s="17" t="n">
        <v>46284.6298611111</v>
      </c>
      <c r="L3395" s="17" t="n">
        <v>46284.6534722222</v>
      </c>
      <c r="M3395" s="17" t="n">
        <v>46284.6805555556</v>
      </c>
      <c r="N3395" s="17" t="n">
        <v>46284.6972222222</v>
      </c>
      <c r="O3395" s="17" t="n">
        <v>46284.7104166667</v>
      </c>
      <c r="P3395" s="17" t="n">
        <v>46284.7201388889</v>
      </c>
      <c r="Q3395" s="17" t="n">
        <v>46284.7451388889</v>
      </c>
      <c r="R3395" s="0" t="n">
        <v>381</v>
      </c>
      <c r="S3395" s="0" t="n">
        <v>0</v>
      </c>
      <c r="T3395" s="0" t="n">
        <v>0</v>
      </c>
      <c r="U3395" s="18" t="s">
        <v>130</v>
      </c>
      <c r="V3395" s="18" t="s">
        <v>139</v>
      </c>
      <c r="W3395" s="0" t="str">
        <f aca="false">IF(AND(X3395&gt;=6,X3395&lt;14),"A",IF(AND(X3395&gt;=14,X3395&lt;22),"B","C"))</f>
        <v>B</v>
      </c>
      <c r="X3395" s="18" t="n">
        <f aca="false">HOUR(H3395)</f>
        <v>14</v>
      </c>
      <c r="Y3395" s="18" t="n">
        <f aca="false">ROUND((I3395-H3395)*1440,0)</f>
        <v>9</v>
      </c>
      <c r="Z3395" s="18" t="n">
        <f aca="false">ROUND((J3395-I3395)*1440,0)</f>
        <v>7</v>
      </c>
      <c r="AA3395" s="18" t="n">
        <f aca="false">ROUND((K3395-J3395)*1440,0)</f>
        <v>40</v>
      </c>
      <c r="AB3395" s="18" t="n">
        <f aca="false">ROUND((L3395-K3395)*1440,0)</f>
        <v>34</v>
      </c>
      <c r="AC3395" s="18" t="n">
        <f aca="false">ROUND((M3395-L3395)*1440,0)</f>
        <v>39</v>
      </c>
      <c r="AD3395" s="18" t="n">
        <f aca="false">IF(N3395="","",ROUND((N3395-M3395)*1440,0))</f>
        <v>24</v>
      </c>
      <c r="AE3395" s="18" t="n">
        <f aca="false">IF(O3395="","",ROUND((O3395-N3395)*1440,0))</f>
        <v>19</v>
      </c>
      <c r="AF3395" s="18" t="n">
        <f aca="false">IF(P3395="","",ROUND((P3395-O3395)*1440,0))</f>
        <v>14</v>
      </c>
      <c r="AG3395" s="18" t="n">
        <f aca="false">IF(Q3395="","",ROUND((Q3395-P3395)*1440,0))</f>
        <v>36</v>
      </c>
      <c r="AH3395" s="18" t="n">
        <f aca="false">IF(Q3395="","",ROUND((Q3395-H3395)*1440,0))</f>
        <v>222</v>
      </c>
      <c r="AI3395" s="19" t="n">
        <f aca="false">ROUND(IF(O3395="",Assumptions!$B$25-K3395,O3395-K3395)*24,1)</f>
        <v>1.9</v>
      </c>
      <c r="AJ3395" s="20" t="n">
        <f aca="false">ROUND(MAX(N(Y3395)/Assumptions!$C$5, N(Z3395)/Assumptions!$C$6, N(AA3395)/Assumptions!$C$7, N(AB3395)/Assumptions!$C$8, N(AC3395)/Assumptions!$C$9, N(AD3395)/Assumptions!$C$10, N(AE3395)/Assumptions!$C$11, N(AF3395)/Assumptions!$C$12, N(AG3395)/Assumptions!$C$13),3)</f>
        <v>2.267</v>
      </c>
      <c r="AK3395" s="0" t="str">
        <f aca="false">IF(OR(U3395="Pending",U3395="On Hold"),"Open GRN (awaiting)",IF(AJ3395&lt;=1,"Within SLA",IF(ROUND(N(Y3395)/Assumptions!$C$5,3)=AJ3395,"Gate Wait",IF(ROUND(N(Z3395)/Assumptions!$C$6,3)=AJ3395,"Dock Wait",IF(ROUND(N(AA3395)/Assumptions!$C$7,3)=AJ3395,"Unloading",IF(ROUND(N(AB3395)/Assumptions!$C$8,3)=AJ3395,"Unload-to-QC Wait",IF(ROUND(N(AC3395)/Assumptions!$C$9,3)=AJ3395,"QC",IF(ROUND(N(AD3395)/Assumptions!$C$10,3)=AJ3395,"QC-to-GRN Wait",IF(ROUND(N(AE3395)/Assumptions!$C$11,3)=AJ3395,"GRN Processing",IF(ROUND(N(AF3395)/Assumptions!$C$12,3)=AJ3395,"GRN-to-Putaway Wait",IF(ROUND(N(AG3395)/Assumptions!$C$13,3)=AJ3395,"Putaway","Within SLA")))))))))))</f>
        <v>Unload-to-QC Wait</v>
      </c>
    </row>
    <row r="3396" customFormat="false" ht="15" hidden="false" customHeight="false" outlineLevel="0" collapsed="false">
      <c r="A3396" s="0" t="s">
        <v>9541</v>
      </c>
      <c r="B3396" s="0" t="s">
        <v>9542</v>
      </c>
      <c r="C3396" s="0" t="s">
        <v>170</v>
      </c>
      <c r="D3396" s="0" t="s">
        <v>119</v>
      </c>
      <c r="E3396" s="0" t="s">
        <v>7204</v>
      </c>
      <c r="F3396" s="0" t="s">
        <v>137</v>
      </c>
      <c r="G3396" s="0" t="s">
        <v>129</v>
      </c>
      <c r="H3396" s="17" t="n">
        <v>46284.5951388889</v>
      </c>
      <c r="I3396" s="17" t="n">
        <v>46284.6243055556</v>
      </c>
      <c r="J3396" s="17" t="n">
        <v>46284.6305555556</v>
      </c>
      <c r="K3396" s="17" t="n">
        <v>46284.6451388889</v>
      </c>
      <c r="L3396" s="17" t="n">
        <v>46284.6513888889</v>
      </c>
      <c r="M3396" s="17" t="n">
        <v>46284.6840277778</v>
      </c>
      <c r="N3396" s="17" t="n">
        <v>46284.7020833333</v>
      </c>
      <c r="O3396" s="17" t="n">
        <v>46284.7201388889</v>
      </c>
      <c r="P3396" s="17" t="n">
        <v>46284.7340277778</v>
      </c>
      <c r="Q3396" s="17" t="n">
        <v>46284.7444444444</v>
      </c>
      <c r="R3396" s="0" t="n">
        <v>70</v>
      </c>
      <c r="S3396" s="0" t="n">
        <v>0</v>
      </c>
      <c r="T3396" s="0" t="n">
        <v>0</v>
      </c>
      <c r="U3396" s="18" t="s">
        <v>130</v>
      </c>
      <c r="V3396" s="18" t="s">
        <v>82</v>
      </c>
      <c r="W3396" s="0" t="str">
        <f aca="false">IF(AND(X3396&gt;=6,X3396&lt;14),"A",IF(AND(X3396&gt;=14,X3396&lt;22),"B","C"))</f>
        <v>B</v>
      </c>
      <c r="X3396" s="18" t="n">
        <f aca="false">HOUR(H3396)</f>
        <v>14</v>
      </c>
      <c r="Y3396" s="18" t="n">
        <f aca="false">ROUND((I3396-H3396)*1440,0)</f>
        <v>42</v>
      </c>
      <c r="Z3396" s="18" t="n">
        <f aca="false">ROUND((J3396-I3396)*1440,0)</f>
        <v>9</v>
      </c>
      <c r="AA3396" s="18" t="n">
        <f aca="false">ROUND((K3396-J3396)*1440,0)</f>
        <v>21</v>
      </c>
      <c r="AB3396" s="18" t="n">
        <f aca="false">ROUND((L3396-K3396)*1440,0)</f>
        <v>9</v>
      </c>
      <c r="AC3396" s="18" t="n">
        <f aca="false">ROUND((M3396-L3396)*1440,0)</f>
        <v>47</v>
      </c>
      <c r="AD3396" s="18" t="n">
        <f aca="false">IF(N3396="","",ROUND((N3396-M3396)*1440,0))</f>
        <v>26</v>
      </c>
      <c r="AE3396" s="18" t="n">
        <f aca="false">IF(O3396="","",ROUND((O3396-N3396)*1440,0))</f>
        <v>26</v>
      </c>
      <c r="AF3396" s="18" t="n">
        <f aca="false">IF(P3396="","",ROUND((P3396-O3396)*1440,0))</f>
        <v>20</v>
      </c>
      <c r="AG3396" s="18" t="n">
        <f aca="false">IF(Q3396="","",ROUND((Q3396-P3396)*1440,0))</f>
        <v>15</v>
      </c>
      <c r="AH3396" s="18" t="n">
        <f aca="false">IF(Q3396="","",ROUND((Q3396-H3396)*1440,0))</f>
        <v>215</v>
      </c>
      <c r="AI3396" s="19" t="n">
        <f aca="false">ROUND(IF(O3396="",Assumptions!$B$25-K3396,O3396-K3396)*24,1)</f>
        <v>1.8</v>
      </c>
      <c r="AJ3396" s="20" t="n">
        <f aca="false">ROUND(MAX(N(Y3396)/Assumptions!$C$5, N(Z3396)/Assumptions!$C$6, N(AA3396)/Assumptions!$C$7, N(AB3396)/Assumptions!$C$8, N(AC3396)/Assumptions!$C$9, N(AD3396)/Assumptions!$C$10, N(AE3396)/Assumptions!$C$11, N(AF3396)/Assumptions!$C$12, N(AG3396)/Assumptions!$C$13),3)</f>
        <v>1.4</v>
      </c>
      <c r="AK3396" s="0" t="str">
        <f aca="false">IF(OR(U3396="Pending",U3396="On Hold"),"Open GRN (awaiting)",IF(AJ3396&lt;=1,"Within SLA",IF(ROUND(N(Y3396)/Assumptions!$C$5,3)=AJ3396,"Gate Wait",IF(ROUND(N(Z3396)/Assumptions!$C$6,3)=AJ3396,"Dock Wait",IF(ROUND(N(AA3396)/Assumptions!$C$7,3)=AJ3396,"Unloading",IF(ROUND(N(AB3396)/Assumptions!$C$8,3)=AJ3396,"Unload-to-QC Wait",IF(ROUND(N(AC3396)/Assumptions!$C$9,3)=AJ3396,"QC",IF(ROUND(N(AD3396)/Assumptions!$C$10,3)=AJ3396,"QC-to-GRN Wait",IF(ROUND(N(AE3396)/Assumptions!$C$11,3)=AJ3396,"GRN Processing",IF(ROUND(N(AF3396)/Assumptions!$C$12,3)=AJ3396,"GRN-to-Putaway Wait",IF(ROUND(N(AG3396)/Assumptions!$C$13,3)=AJ3396,"Putaway","Within SLA")))))))))))</f>
        <v>Gate Wait</v>
      </c>
    </row>
    <row r="3397" customFormat="false" ht="15" hidden="false" customHeight="false" outlineLevel="0" collapsed="false">
      <c r="A3397" s="0" t="s">
        <v>9543</v>
      </c>
      <c r="B3397" s="0" t="s">
        <v>9544</v>
      </c>
      <c r="C3397" s="0" t="s">
        <v>126</v>
      </c>
      <c r="D3397" s="0" t="s">
        <v>119</v>
      </c>
      <c r="E3397" s="0" t="s">
        <v>1568</v>
      </c>
      <c r="F3397" s="0" t="s">
        <v>128</v>
      </c>
      <c r="G3397" s="0" t="s">
        <v>129</v>
      </c>
      <c r="H3397" s="17" t="n">
        <v>46284.6027777778</v>
      </c>
      <c r="I3397" s="17" t="n">
        <v>46284.6381944444</v>
      </c>
      <c r="J3397" s="17" t="n">
        <v>46284.64375</v>
      </c>
      <c r="K3397" s="17" t="n">
        <v>46284.6611111111</v>
      </c>
      <c r="L3397" s="17" t="n">
        <v>46284.6652777778</v>
      </c>
      <c r="M3397" s="17" t="n">
        <v>46284.6881944445</v>
      </c>
      <c r="N3397" s="17" t="n">
        <v>46284.7041666667</v>
      </c>
      <c r="O3397" s="17" t="n">
        <v>46284.7319444444</v>
      </c>
      <c r="P3397" s="17" t="n">
        <v>46284.7416666667</v>
      </c>
      <c r="Q3397" s="17" t="n">
        <v>46284.7541666667</v>
      </c>
      <c r="R3397" s="0" t="n">
        <v>277</v>
      </c>
      <c r="S3397" s="0" t="n">
        <v>0</v>
      </c>
      <c r="T3397" s="0" t="n">
        <v>0</v>
      </c>
      <c r="U3397" s="18" t="s">
        <v>130</v>
      </c>
      <c r="V3397" s="18" t="s">
        <v>139</v>
      </c>
      <c r="W3397" s="0" t="str">
        <f aca="false">IF(AND(X3397&gt;=6,X3397&lt;14),"A",IF(AND(X3397&gt;=14,X3397&lt;22),"B","C"))</f>
        <v>B</v>
      </c>
      <c r="X3397" s="18" t="n">
        <f aca="false">HOUR(H3397)</f>
        <v>14</v>
      </c>
      <c r="Y3397" s="18" t="n">
        <f aca="false">ROUND((I3397-H3397)*1440,0)</f>
        <v>51</v>
      </c>
      <c r="Z3397" s="18" t="n">
        <f aca="false">ROUND((J3397-I3397)*1440,0)</f>
        <v>8</v>
      </c>
      <c r="AA3397" s="18" t="n">
        <f aca="false">ROUND((K3397-J3397)*1440,0)</f>
        <v>25</v>
      </c>
      <c r="AB3397" s="18" t="n">
        <f aca="false">ROUND((L3397-K3397)*1440,0)</f>
        <v>6</v>
      </c>
      <c r="AC3397" s="18" t="n">
        <f aca="false">ROUND((M3397-L3397)*1440,0)</f>
        <v>33</v>
      </c>
      <c r="AD3397" s="18" t="n">
        <f aca="false">IF(N3397="","",ROUND((N3397-M3397)*1440,0))</f>
        <v>23</v>
      </c>
      <c r="AE3397" s="18" t="n">
        <f aca="false">IF(O3397="","",ROUND((O3397-N3397)*1440,0))</f>
        <v>40</v>
      </c>
      <c r="AF3397" s="18" t="n">
        <f aca="false">IF(P3397="","",ROUND((P3397-O3397)*1440,0))</f>
        <v>14</v>
      </c>
      <c r="AG3397" s="18" t="n">
        <f aca="false">IF(Q3397="","",ROUND((Q3397-P3397)*1440,0))</f>
        <v>18</v>
      </c>
      <c r="AH3397" s="18" t="n">
        <f aca="false">IF(Q3397="","",ROUND((Q3397-H3397)*1440,0))</f>
        <v>218</v>
      </c>
      <c r="AI3397" s="19" t="n">
        <f aca="false">ROUND(IF(O3397="",Assumptions!$B$25-K3397,O3397-K3397)*24,1)</f>
        <v>1.7</v>
      </c>
      <c r="AJ3397" s="20" t="n">
        <f aca="false">ROUND(MAX(N(Y3397)/Assumptions!$C$5, N(Z3397)/Assumptions!$C$6, N(AA3397)/Assumptions!$C$7, N(AB3397)/Assumptions!$C$8, N(AC3397)/Assumptions!$C$9, N(AD3397)/Assumptions!$C$10, N(AE3397)/Assumptions!$C$11, N(AF3397)/Assumptions!$C$12, N(AG3397)/Assumptions!$C$13),3)</f>
        <v>1.7</v>
      </c>
      <c r="AK3397" s="0" t="str">
        <f aca="false">IF(OR(U3397="Pending",U3397="On Hold"),"Open GRN (awaiting)",IF(AJ3397&lt;=1,"Within SLA",IF(ROUND(N(Y3397)/Assumptions!$C$5,3)=AJ3397,"Gate Wait",IF(ROUND(N(Z3397)/Assumptions!$C$6,3)=AJ3397,"Dock Wait",IF(ROUND(N(AA3397)/Assumptions!$C$7,3)=AJ3397,"Unloading",IF(ROUND(N(AB3397)/Assumptions!$C$8,3)=AJ3397,"Unload-to-QC Wait",IF(ROUND(N(AC3397)/Assumptions!$C$9,3)=AJ3397,"QC",IF(ROUND(N(AD3397)/Assumptions!$C$10,3)=AJ3397,"QC-to-GRN Wait",IF(ROUND(N(AE3397)/Assumptions!$C$11,3)=AJ3397,"GRN Processing",IF(ROUND(N(AF3397)/Assumptions!$C$12,3)=AJ3397,"GRN-to-Putaway Wait",IF(ROUND(N(AG3397)/Assumptions!$C$13,3)=AJ3397,"Putaway","Within SLA")))))))))))</f>
        <v>Gate Wait</v>
      </c>
    </row>
    <row r="3398" customFormat="false" ht="15" hidden="false" customHeight="false" outlineLevel="0" collapsed="false">
      <c r="A3398" s="0" t="s">
        <v>9545</v>
      </c>
      <c r="B3398" s="0" t="s">
        <v>9546</v>
      </c>
      <c r="C3398" s="0" t="s">
        <v>184</v>
      </c>
      <c r="D3398" s="0" t="s">
        <v>119</v>
      </c>
      <c r="E3398" s="0" t="s">
        <v>2280</v>
      </c>
      <c r="F3398" s="0" t="s">
        <v>177</v>
      </c>
      <c r="G3398" s="0" t="s">
        <v>122</v>
      </c>
      <c r="H3398" s="17" t="n">
        <v>46284.6118055556</v>
      </c>
      <c r="I3398" s="17" t="n">
        <v>46284.6708333333</v>
      </c>
      <c r="J3398" s="17" t="n">
        <v>46284.6756944444</v>
      </c>
      <c r="K3398" s="17" t="n">
        <v>46284.7173611111</v>
      </c>
      <c r="L3398" s="17" t="n">
        <v>46284.7305555556</v>
      </c>
      <c r="M3398" s="17" t="n">
        <v>46284.7520833333</v>
      </c>
      <c r="N3398" s="17" t="n">
        <v>46284.8048611111</v>
      </c>
      <c r="O3398" s="17" t="n">
        <v>46284.8833333333</v>
      </c>
      <c r="P3398" s="17" t="n">
        <v>46284.8958333333</v>
      </c>
      <c r="Q3398" s="17" t="n">
        <v>46284.9125</v>
      </c>
      <c r="R3398" s="0" t="n">
        <v>431</v>
      </c>
      <c r="S3398" s="0" t="n">
        <v>0</v>
      </c>
      <c r="T3398" s="0" t="n">
        <v>0</v>
      </c>
      <c r="U3398" s="18" t="s">
        <v>130</v>
      </c>
      <c r="V3398" s="18" t="s">
        <v>144</v>
      </c>
      <c r="W3398" s="0" t="str">
        <f aca="false">IF(AND(X3398&gt;=6,X3398&lt;14),"A",IF(AND(X3398&gt;=14,X3398&lt;22),"B","C"))</f>
        <v>B</v>
      </c>
      <c r="X3398" s="18" t="n">
        <f aca="false">HOUR(H3398)</f>
        <v>14</v>
      </c>
      <c r="Y3398" s="18" t="n">
        <f aca="false">ROUND((I3398-H3398)*1440,0)</f>
        <v>85</v>
      </c>
      <c r="Z3398" s="18" t="n">
        <f aca="false">ROUND((J3398-I3398)*1440,0)</f>
        <v>7</v>
      </c>
      <c r="AA3398" s="18" t="n">
        <f aca="false">ROUND((K3398-J3398)*1440,0)</f>
        <v>60</v>
      </c>
      <c r="AB3398" s="18" t="n">
        <f aca="false">ROUND((L3398-K3398)*1440,0)</f>
        <v>19</v>
      </c>
      <c r="AC3398" s="18" t="n">
        <f aca="false">ROUND((M3398-L3398)*1440,0)</f>
        <v>31</v>
      </c>
      <c r="AD3398" s="18" t="n">
        <f aca="false">IF(N3398="","",ROUND((N3398-M3398)*1440,0))</f>
        <v>76</v>
      </c>
      <c r="AE3398" s="18" t="n">
        <f aca="false">IF(O3398="","",ROUND((O3398-N3398)*1440,0))</f>
        <v>113</v>
      </c>
      <c r="AF3398" s="18" t="n">
        <f aca="false">IF(P3398="","",ROUND((P3398-O3398)*1440,0))</f>
        <v>18</v>
      </c>
      <c r="AG3398" s="18" t="n">
        <f aca="false">IF(Q3398="","",ROUND((Q3398-P3398)*1440,0))</f>
        <v>24</v>
      </c>
      <c r="AH3398" s="18" t="n">
        <f aca="false">IF(Q3398="","",ROUND((Q3398-H3398)*1440,0))</f>
        <v>433</v>
      </c>
      <c r="AI3398" s="19" t="n">
        <f aca="false">ROUND(IF(O3398="",Assumptions!$B$25-K3398,O3398-K3398)*24,1)</f>
        <v>4</v>
      </c>
      <c r="AJ3398" s="20" t="n">
        <f aca="false">ROUND(MAX(N(Y3398)/Assumptions!$C$5, N(Z3398)/Assumptions!$C$6, N(AA3398)/Assumptions!$C$7, N(AB3398)/Assumptions!$C$8, N(AC3398)/Assumptions!$C$9, N(AD3398)/Assumptions!$C$10, N(AE3398)/Assumptions!$C$11, N(AF3398)/Assumptions!$C$12, N(AG3398)/Assumptions!$C$13),3)</f>
        <v>2.833</v>
      </c>
      <c r="AK3398" s="0" t="str">
        <f aca="false">IF(OR(U3398="Pending",U3398="On Hold"),"Open GRN (awaiting)",IF(AJ3398&lt;=1,"Within SLA",IF(ROUND(N(Y3398)/Assumptions!$C$5,3)=AJ3398,"Gate Wait",IF(ROUND(N(Z3398)/Assumptions!$C$6,3)=AJ3398,"Dock Wait",IF(ROUND(N(AA3398)/Assumptions!$C$7,3)=AJ3398,"Unloading",IF(ROUND(N(AB3398)/Assumptions!$C$8,3)=AJ3398,"Unload-to-QC Wait",IF(ROUND(N(AC3398)/Assumptions!$C$9,3)=AJ3398,"QC",IF(ROUND(N(AD3398)/Assumptions!$C$10,3)=AJ3398,"QC-to-GRN Wait",IF(ROUND(N(AE3398)/Assumptions!$C$11,3)=AJ3398,"GRN Processing",IF(ROUND(N(AF3398)/Assumptions!$C$12,3)=AJ3398,"GRN-to-Putaway Wait",IF(ROUND(N(AG3398)/Assumptions!$C$13,3)=AJ3398,"Putaway","Within SLA")))))))))))</f>
        <v>Gate Wait</v>
      </c>
    </row>
    <row r="3399" customFormat="false" ht="15" hidden="false" customHeight="false" outlineLevel="0" collapsed="false">
      <c r="A3399" s="0" t="s">
        <v>9547</v>
      </c>
      <c r="B3399" s="0" t="s">
        <v>9548</v>
      </c>
      <c r="C3399" s="0" t="s">
        <v>153</v>
      </c>
      <c r="D3399" s="0" t="s">
        <v>147</v>
      </c>
      <c r="E3399" s="0" t="s">
        <v>154</v>
      </c>
      <c r="F3399" s="0" t="s">
        <v>155</v>
      </c>
      <c r="G3399" s="0" t="s">
        <v>167</v>
      </c>
      <c r="H3399" s="17" t="n">
        <v>46284.6333333333</v>
      </c>
      <c r="I3399" s="17" t="n">
        <v>46284.6486111111</v>
      </c>
      <c r="J3399" s="17" t="n">
        <v>46284.65</v>
      </c>
      <c r="K3399" s="17" t="n">
        <v>46284.6770833333</v>
      </c>
      <c r="L3399" s="17" t="n">
        <v>46284.6895833333</v>
      </c>
      <c r="M3399" s="17" t="n">
        <v>46284.7083333333</v>
      </c>
      <c r="N3399" s="17" t="n">
        <v>46284.7541666667</v>
      </c>
      <c r="O3399" s="17" t="n">
        <v>46284.7763888889</v>
      </c>
      <c r="P3399" s="17" t="n">
        <v>46284.7972222222</v>
      </c>
      <c r="Q3399" s="17" t="n">
        <v>46284.8215277778</v>
      </c>
      <c r="R3399" s="0" t="n">
        <v>226</v>
      </c>
      <c r="S3399" s="0" t="n">
        <v>0</v>
      </c>
      <c r="T3399" s="0" t="n">
        <v>0</v>
      </c>
      <c r="U3399" s="18" t="s">
        <v>130</v>
      </c>
      <c r="V3399" s="18" t="s">
        <v>156</v>
      </c>
      <c r="W3399" s="0" t="str">
        <f aca="false">IF(AND(X3399&gt;=6,X3399&lt;14),"A",IF(AND(X3399&gt;=14,X3399&lt;22),"B","C"))</f>
        <v>B</v>
      </c>
      <c r="X3399" s="18" t="n">
        <f aca="false">HOUR(H3399)</f>
        <v>15</v>
      </c>
      <c r="Y3399" s="18" t="n">
        <f aca="false">ROUND((I3399-H3399)*1440,0)</f>
        <v>22</v>
      </c>
      <c r="Z3399" s="18" t="n">
        <f aca="false">ROUND((J3399-I3399)*1440,0)</f>
        <v>2</v>
      </c>
      <c r="AA3399" s="18" t="n">
        <f aca="false">ROUND((K3399-J3399)*1440,0)</f>
        <v>39</v>
      </c>
      <c r="AB3399" s="18" t="n">
        <f aca="false">ROUND((L3399-K3399)*1440,0)</f>
        <v>18</v>
      </c>
      <c r="AC3399" s="18" t="n">
        <f aca="false">ROUND((M3399-L3399)*1440,0)</f>
        <v>27</v>
      </c>
      <c r="AD3399" s="18" t="n">
        <f aca="false">IF(N3399="","",ROUND((N3399-M3399)*1440,0))</f>
        <v>66</v>
      </c>
      <c r="AE3399" s="18" t="n">
        <f aca="false">IF(O3399="","",ROUND((O3399-N3399)*1440,0))</f>
        <v>32</v>
      </c>
      <c r="AF3399" s="18" t="n">
        <f aca="false">IF(P3399="","",ROUND((P3399-O3399)*1440,0))</f>
        <v>30</v>
      </c>
      <c r="AG3399" s="18" t="n">
        <f aca="false">IF(Q3399="","",ROUND((Q3399-P3399)*1440,0))</f>
        <v>35</v>
      </c>
      <c r="AH3399" s="18" t="n">
        <f aca="false">IF(Q3399="","",ROUND((Q3399-H3399)*1440,0))</f>
        <v>271</v>
      </c>
      <c r="AI3399" s="19" t="n">
        <f aca="false">ROUND(IF(O3399="",Assumptions!$B$25-K3399,O3399-K3399)*24,1)</f>
        <v>2.4</v>
      </c>
      <c r="AJ3399" s="20" t="n">
        <f aca="false">ROUND(MAX(N(Y3399)/Assumptions!$C$5, N(Z3399)/Assumptions!$C$6, N(AA3399)/Assumptions!$C$7, N(AB3399)/Assumptions!$C$8, N(AC3399)/Assumptions!$C$9, N(AD3399)/Assumptions!$C$10, N(AE3399)/Assumptions!$C$11, N(AF3399)/Assumptions!$C$12, N(AG3399)/Assumptions!$C$13),3)</f>
        <v>2.2</v>
      </c>
      <c r="AK3399" s="0" t="str">
        <f aca="false">IF(OR(U3399="Pending",U3399="On Hold"),"Open GRN (awaiting)",IF(AJ3399&lt;=1,"Within SLA",IF(ROUND(N(Y3399)/Assumptions!$C$5,3)=AJ3399,"Gate Wait",IF(ROUND(N(Z3399)/Assumptions!$C$6,3)=AJ3399,"Dock Wait",IF(ROUND(N(AA3399)/Assumptions!$C$7,3)=AJ3399,"Unloading",IF(ROUND(N(AB3399)/Assumptions!$C$8,3)=AJ3399,"Unload-to-QC Wait",IF(ROUND(N(AC3399)/Assumptions!$C$9,3)=AJ3399,"QC",IF(ROUND(N(AD3399)/Assumptions!$C$10,3)=AJ3399,"QC-to-GRN Wait",IF(ROUND(N(AE3399)/Assumptions!$C$11,3)=AJ3399,"GRN Processing",IF(ROUND(N(AF3399)/Assumptions!$C$12,3)=AJ3399,"GRN-to-Putaway Wait",IF(ROUND(N(AG3399)/Assumptions!$C$13,3)=AJ3399,"Putaway","Within SLA")))))))))))</f>
        <v>QC-to-GRN Wait</v>
      </c>
    </row>
    <row r="3400" customFormat="false" ht="15" hidden="false" customHeight="false" outlineLevel="0" collapsed="false">
      <c r="A3400" s="0" t="s">
        <v>9549</v>
      </c>
      <c r="B3400" s="0" t="s">
        <v>9550</v>
      </c>
      <c r="C3400" s="0" t="s">
        <v>218</v>
      </c>
      <c r="D3400" s="0" t="s">
        <v>135</v>
      </c>
      <c r="E3400" s="0" t="s">
        <v>7900</v>
      </c>
      <c r="F3400" s="0" t="s">
        <v>137</v>
      </c>
      <c r="G3400" s="0" t="s">
        <v>138</v>
      </c>
      <c r="H3400" s="17" t="n">
        <v>46284.6416666667</v>
      </c>
      <c r="I3400" s="17" t="n">
        <v>46284.6513888889</v>
      </c>
      <c r="J3400" s="17" t="n">
        <v>46284.6569444445</v>
      </c>
      <c r="K3400" s="17" t="n">
        <v>46284.6777777778</v>
      </c>
      <c r="L3400" s="17" t="n">
        <v>46284.6861111111</v>
      </c>
      <c r="M3400" s="17" t="n">
        <v>46284.725</v>
      </c>
      <c r="N3400" s="17" t="n">
        <v>46284.7576388889</v>
      </c>
      <c r="O3400" s="17" t="n">
        <v>46284.7680555556</v>
      </c>
      <c r="P3400" s="17" t="n">
        <v>46284.7868055556</v>
      </c>
      <c r="Q3400" s="17" t="n">
        <v>46284.8208333333</v>
      </c>
      <c r="R3400" s="0" t="n">
        <v>918</v>
      </c>
      <c r="S3400" s="0" t="n">
        <v>0</v>
      </c>
      <c r="T3400" s="0" t="n">
        <v>0</v>
      </c>
      <c r="U3400" s="18" t="s">
        <v>130</v>
      </c>
      <c r="V3400" s="18" t="s">
        <v>144</v>
      </c>
      <c r="W3400" s="0" t="str">
        <f aca="false">IF(AND(X3400&gt;=6,X3400&lt;14),"A",IF(AND(X3400&gt;=14,X3400&lt;22),"B","C"))</f>
        <v>B</v>
      </c>
      <c r="X3400" s="18" t="n">
        <f aca="false">HOUR(H3400)</f>
        <v>15</v>
      </c>
      <c r="Y3400" s="18" t="n">
        <f aca="false">ROUND((I3400-H3400)*1440,0)</f>
        <v>14</v>
      </c>
      <c r="Z3400" s="18" t="n">
        <f aca="false">ROUND((J3400-I3400)*1440,0)</f>
        <v>8</v>
      </c>
      <c r="AA3400" s="18" t="n">
        <f aca="false">ROUND((K3400-J3400)*1440,0)</f>
        <v>30</v>
      </c>
      <c r="AB3400" s="18" t="n">
        <f aca="false">ROUND((L3400-K3400)*1440,0)</f>
        <v>12</v>
      </c>
      <c r="AC3400" s="18" t="n">
        <f aca="false">ROUND((M3400-L3400)*1440,0)</f>
        <v>56</v>
      </c>
      <c r="AD3400" s="18" t="n">
        <f aca="false">IF(N3400="","",ROUND((N3400-M3400)*1440,0))</f>
        <v>47</v>
      </c>
      <c r="AE3400" s="18" t="n">
        <f aca="false">IF(O3400="","",ROUND((O3400-N3400)*1440,0))</f>
        <v>15</v>
      </c>
      <c r="AF3400" s="18" t="n">
        <f aca="false">IF(P3400="","",ROUND((P3400-O3400)*1440,0))</f>
        <v>27</v>
      </c>
      <c r="AG3400" s="18" t="n">
        <f aca="false">IF(Q3400="","",ROUND((Q3400-P3400)*1440,0))</f>
        <v>49</v>
      </c>
      <c r="AH3400" s="18" t="n">
        <f aca="false">IF(Q3400="","",ROUND((Q3400-H3400)*1440,0))</f>
        <v>258</v>
      </c>
      <c r="AI3400" s="19" t="n">
        <f aca="false">ROUND(IF(O3400="",Assumptions!$B$25-K3400,O3400-K3400)*24,1)</f>
        <v>2.2</v>
      </c>
      <c r="AJ3400" s="20" t="n">
        <f aca="false">ROUND(MAX(N(Y3400)/Assumptions!$C$5, N(Z3400)/Assumptions!$C$6, N(AA3400)/Assumptions!$C$7, N(AB3400)/Assumptions!$C$8, N(AC3400)/Assumptions!$C$9, N(AD3400)/Assumptions!$C$10, N(AE3400)/Assumptions!$C$11, N(AF3400)/Assumptions!$C$12, N(AG3400)/Assumptions!$C$13),3)</f>
        <v>1.567</v>
      </c>
      <c r="AK3400" s="0" t="str">
        <f aca="false">IF(OR(U3400="Pending",U3400="On Hold"),"Open GRN (awaiting)",IF(AJ3400&lt;=1,"Within SLA",IF(ROUND(N(Y3400)/Assumptions!$C$5,3)=AJ3400,"Gate Wait",IF(ROUND(N(Z3400)/Assumptions!$C$6,3)=AJ3400,"Dock Wait",IF(ROUND(N(AA3400)/Assumptions!$C$7,3)=AJ3400,"Unloading",IF(ROUND(N(AB3400)/Assumptions!$C$8,3)=AJ3400,"Unload-to-QC Wait",IF(ROUND(N(AC3400)/Assumptions!$C$9,3)=AJ3400,"QC",IF(ROUND(N(AD3400)/Assumptions!$C$10,3)=AJ3400,"QC-to-GRN Wait",IF(ROUND(N(AE3400)/Assumptions!$C$11,3)=AJ3400,"GRN Processing",IF(ROUND(N(AF3400)/Assumptions!$C$12,3)=AJ3400,"GRN-to-Putaway Wait",IF(ROUND(N(AG3400)/Assumptions!$C$13,3)=AJ3400,"Putaway","Within SLA")))))))))))</f>
        <v>QC-to-GRN Wait</v>
      </c>
    </row>
    <row r="3401" customFormat="false" ht="15" hidden="false" customHeight="false" outlineLevel="0" collapsed="false">
      <c r="A3401" s="0" t="s">
        <v>9551</v>
      </c>
      <c r="B3401" s="0" t="s">
        <v>9552</v>
      </c>
      <c r="C3401" s="0" t="s">
        <v>134</v>
      </c>
      <c r="D3401" s="0" t="s">
        <v>119</v>
      </c>
      <c r="E3401" s="0" t="s">
        <v>6459</v>
      </c>
      <c r="F3401" s="0" t="s">
        <v>149</v>
      </c>
      <c r="G3401" s="0" t="s">
        <v>129</v>
      </c>
      <c r="H3401" s="17" t="n">
        <v>46284.6729166667</v>
      </c>
      <c r="I3401" s="17" t="n">
        <v>46284.6784722222</v>
      </c>
      <c r="J3401" s="17" t="n">
        <v>46284.6819444444</v>
      </c>
      <c r="K3401" s="17" t="n">
        <v>46284.6979166667</v>
      </c>
      <c r="L3401" s="17" t="n">
        <v>46284.70625</v>
      </c>
      <c r="M3401" s="17" t="n">
        <v>46284.7194444445</v>
      </c>
      <c r="N3401" s="17" t="n">
        <v>46284.7368055556</v>
      </c>
      <c r="O3401" s="17" t="n">
        <v>46284.7486111111</v>
      </c>
      <c r="P3401" s="17" t="n">
        <v>46284.7576388889</v>
      </c>
      <c r="Q3401" s="17" t="n">
        <v>46284.7673611111</v>
      </c>
      <c r="R3401" s="0" t="n">
        <v>442</v>
      </c>
      <c r="S3401" s="0" t="n">
        <v>0</v>
      </c>
      <c r="T3401" s="0" t="n">
        <v>0</v>
      </c>
      <c r="U3401" s="18" t="s">
        <v>130</v>
      </c>
      <c r="V3401" s="18" t="s">
        <v>333</v>
      </c>
      <c r="W3401" s="0" t="str">
        <f aca="false">IF(AND(X3401&gt;=6,X3401&lt;14),"A",IF(AND(X3401&gt;=14,X3401&lt;22),"B","C"))</f>
        <v>B</v>
      </c>
      <c r="X3401" s="18" t="n">
        <f aca="false">HOUR(H3401)</f>
        <v>16</v>
      </c>
      <c r="Y3401" s="18" t="n">
        <f aca="false">ROUND((I3401-H3401)*1440,0)</f>
        <v>8</v>
      </c>
      <c r="Z3401" s="18" t="n">
        <f aca="false">ROUND((J3401-I3401)*1440,0)</f>
        <v>5</v>
      </c>
      <c r="AA3401" s="18" t="n">
        <f aca="false">ROUND((K3401-J3401)*1440,0)</f>
        <v>23</v>
      </c>
      <c r="AB3401" s="18" t="n">
        <f aca="false">ROUND((L3401-K3401)*1440,0)</f>
        <v>12</v>
      </c>
      <c r="AC3401" s="18" t="n">
        <f aca="false">ROUND((M3401-L3401)*1440,0)</f>
        <v>19</v>
      </c>
      <c r="AD3401" s="18" t="n">
        <f aca="false">IF(N3401="","",ROUND((N3401-M3401)*1440,0))</f>
        <v>25</v>
      </c>
      <c r="AE3401" s="18" t="n">
        <f aca="false">IF(O3401="","",ROUND((O3401-N3401)*1440,0))</f>
        <v>17</v>
      </c>
      <c r="AF3401" s="18" t="n">
        <f aca="false">IF(P3401="","",ROUND((P3401-O3401)*1440,0))</f>
        <v>13</v>
      </c>
      <c r="AG3401" s="18" t="n">
        <f aca="false">IF(Q3401="","",ROUND((Q3401-P3401)*1440,0))</f>
        <v>14</v>
      </c>
      <c r="AH3401" s="18" t="n">
        <f aca="false">IF(Q3401="","",ROUND((Q3401-H3401)*1440,0))</f>
        <v>136</v>
      </c>
      <c r="AI3401" s="19" t="n">
        <f aca="false">ROUND(IF(O3401="",Assumptions!$B$25-K3401,O3401-K3401)*24,1)</f>
        <v>1.2</v>
      </c>
      <c r="AJ3401" s="20" t="n">
        <f aca="false">ROUND(MAX(N(Y3401)/Assumptions!$C$5, N(Z3401)/Assumptions!$C$6, N(AA3401)/Assumptions!$C$7, N(AB3401)/Assumptions!$C$8, N(AC3401)/Assumptions!$C$9, N(AD3401)/Assumptions!$C$10, N(AE3401)/Assumptions!$C$11, N(AF3401)/Assumptions!$C$12, N(AG3401)/Assumptions!$C$13),3)</f>
        <v>0.833</v>
      </c>
      <c r="AK3401" s="0" t="str">
        <f aca="false">IF(OR(U3401="Pending",U3401="On Hold"),"Open GRN (awaiting)",IF(AJ3401&lt;=1,"Within SLA",IF(ROUND(N(Y3401)/Assumptions!$C$5,3)=AJ3401,"Gate Wait",IF(ROUND(N(Z3401)/Assumptions!$C$6,3)=AJ3401,"Dock Wait",IF(ROUND(N(AA3401)/Assumptions!$C$7,3)=AJ3401,"Unloading",IF(ROUND(N(AB3401)/Assumptions!$C$8,3)=AJ3401,"Unload-to-QC Wait",IF(ROUND(N(AC3401)/Assumptions!$C$9,3)=AJ3401,"QC",IF(ROUND(N(AD3401)/Assumptions!$C$10,3)=AJ3401,"QC-to-GRN Wait",IF(ROUND(N(AE3401)/Assumptions!$C$11,3)=AJ3401,"GRN Processing",IF(ROUND(N(AF3401)/Assumptions!$C$12,3)=AJ3401,"GRN-to-Putaway Wait",IF(ROUND(N(AG3401)/Assumptions!$C$13,3)=AJ3401,"Putaway","Within SLA")))))))))))</f>
        <v>Within SLA</v>
      </c>
    </row>
    <row r="3402" customFormat="false" ht="15" hidden="false" customHeight="false" outlineLevel="0" collapsed="false">
      <c r="A3402" s="0" t="s">
        <v>9553</v>
      </c>
      <c r="B3402" s="0" t="s">
        <v>9554</v>
      </c>
      <c r="C3402" s="0" t="s">
        <v>118</v>
      </c>
      <c r="D3402" s="0" t="s">
        <v>135</v>
      </c>
      <c r="E3402" s="0" t="s">
        <v>9555</v>
      </c>
      <c r="F3402" s="0" t="s">
        <v>121</v>
      </c>
      <c r="G3402" s="0" t="s">
        <v>178</v>
      </c>
      <c r="H3402" s="17" t="n">
        <v>46284.7069444444</v>
      </c>
      <c r="I3402" s="17" t="n">
        <v>46284.7194444445</v>
      </c>
      <c r="J3402" s="17" t="n">
        <v>46284.7319444444</v>
      </c>
      <c r="K3402" s="17" t="n">
        <v>46284.7597222222</v>
      </c>
      <c r="L3402" s="17" t="n">
        <v>46284.7652777778</v>
      </c>
      <c r="M3402" s="17" t="n">
        <v>46284.7819444445</v>
      </c>
      <c r="N3402" s="17" t="n">
        <v>46284.7944444444</v>
      </c>
      <c r="O3402" s="17" t="n">
        <v>46284.8090277778</v>
      </c>
      <c r="P3402" s="17" t="n">
        <v>46284.81875</v>
      </c>
      <c r="Q3402" s="17" t="n">
        <v>46284.8284722222</v>
      </c>
      <c r="R3402" s="0" t="n">
        <v>826</v>
      </c>
      <c r="S3402" s="0" t="n">
        <v>0</v>
      </c>
      <c r="T3402" s="0" t="n">
        <v>0</v>
      </c>
      <c r="U3402" s="18" t="s">
        <v>130</v>
      </c>
      <c r="V3402" s="18" t="s">
        <v>139</v>
      </c>
      <c r="W3402" s="0" t="str">
        <f aca="false">IF(AND(X3402&gt;=6,X3402&lt;14),"A",IF(AND(X3402&gt;=14,X3402&lt;22),"B","C"))</f>
        <v>B</v>
      </c>
      <c r="X3402" s="18" t="n">
        <f aca="false">HOUR(H3402)</f>
        <v>16</v>
      </c>
      <c r="Y3402" s="18" t="n">
        <f aca="false">ROUND((I3402-H3402)*1440,0)</f>
        <v>18</v>
      </c>
      <c r="Z3402" s="18" t="n">
        <f aca="false">ROUND((J3402-I3402)*1440,0)</f>
        <v>18</v>
      </c>
      <c r="AA3402" s="18" t="n">
        <f aca="false">ROUND((K3402-J3402)*1440,0)</f>
        <v>40</v>
      </c>
      <c r="AB3402" s="18" t="n">
        <f aca="false">ROUND((L3402-K3402)*1440,0)</f>
        <v>8</v>
      </c>
      <c r="AC3402" s="18" t="n">
        <f aca="false">ROUND((M3402-L3402)*1440,0)</f>
        <v>24</v>
      </c>
      <c r="AD3402" s="18" t="n">
        <f aca="false">IF(N3402="","",ROUND((N3402-M3402)*1440,0))</f>
        <v>18</v>
      </c>
      <c r="AE3402" s="18" t="n">
        <f aca="false">IF(O3402="","",ROUND((O3402-N3402)*1440,0))</f>
        <v>21</v>
      </c>
      <c r="AF3402" s="18" t="n">
        <f aca="false">IF(P3402="","",ROUND((P3402-O3402)*1440,0))</f>
        <v>14</v>
      </c>
      <c r="AG3402" s="18" t="n">
        <f aca="false">IF(Q3402="","",ROUND((Q3402-P3402)*1440,0))</f>
        <v>14</v>
      </c>
      <c r="AH3402" s="18" t="n">
        <f aca="false">IF(Q3402="","",ROUND((Q3402-H3402)*1440,0))</f>
        <v>175</v>
      </c>
      <c r="AI3402" s="19" t="n">
        <f aca="false">ROUND(IF(O3402="",Assumptions!$B$25-K3402,O3402-K3402)*24,1)</f>
        <v>1.2</v>
      </c>
      <c r="AJ3402" s="20" t="n">
        <f aca="false">ROUND(MAX(N(Y3402)/Assumptions!$C$5, N(Z3402)/Assumptions!$C$6, N(AA3402)/Assumptions!$C$7, N(AB3402)/Assumptions!$C$8, N(AC3402)/Assumptions!$C$9, N(AD3402)/Assumptions!$C$10, N(AE3402)/Assumptions!$C$11, N(AF3402)/Assumptions!$C$12, N(AG3402)/Assumptions!$C$13),3)</f>
        <v>1.2</v>
      </c>
      <c r="AK3402" s="0" t="str">
        <f aca="false">IF(OR(U3402="Pending",U3402="On Hold"),"Open GRN (awaiting)",IF(AJ3402&lt;=1,"Within SLA",IF(ROUND(N(Y3402)/Assumptions!$C$5,3)=AJ3402,"Gate Wait",IF(ROUND(N(Z3402)/Assumptions!$C$6,3)=AJ3402,"Dock Wait",IF(ROUND(N(AA3402)/Assumptions!$C$7,3)=AJ3402,"Unloading",IF(ROUND(N(AB3402)/Assumptions!$C$8,3)=AJ3402,"Unload-to-QC Wait",IF(ROUND(N(AC3402)/Assumptions!$C$9,3)=AJ3402,"QC",IF(ROUND(N(AD3402)/Assumptions!$C$10,3)=AJ3402,"QC-to-GRN Wait",IF(ROUND(N(AE3402)/Assumptions!$C$11,3)=AJ3402,"GRN Processing",IF(ROUND(N(AF3402)/Assumptions!$C$12,3)=AJ3402,"GRN-to-Putaway Wait",IF(ROUND(N(AG3402)/Assumptions!$C$13,3)=AJ3402,"Putaway","Within SLA")))))))))))</f>
        <v>Dock Wait</v>
      </c>
    </row>
    <row r="3403" customFormat="false" ht="15" hidden="false" customHeight="false" outlineLevel="0" collapsed="false">
      <c r="A3403" s="0" t="s">
        <v>9556</v>
      </c>
      <c r="B3403" s="0" t="s">
        <v>9557</v>
      </c>
      <c r="C3403" s="0" t="s">
        <v>134</v>
      </c>
      <c r="D3403" s="0" t="s">
        <v>135</v>
      </c>
      <c r="E3403" s="0" t="s">
        <v>3996</v>
      </c>
      <c r="F3403" s="0" t="s">
        <v>149</v>
      </c>
      <c r="G3403" s="0" t="s">
        <v>178</v>
      </c>
      <c r="H3403" s="17" t="n">
        <v>46284.71875</v>
      </c>
      <c r="I3403" s="17" t="n">
        <v>46284.7277777778</v>
      </c>
      <c r="J3403" s="17" t="n">
        <v>46284.7326388889</v>
      </c>
      <c r="K3403" s="17" t="n">
        <v>46284.7708333333</v>
      </c>
      <c r="L3403" s="17" t="n">
        <v>46284.7756944444</v>
      </c>
      <c r="M3403" s="17" t="n">
        <v>46284.7881944445</v>
      </c>
      <c r="N3403" s="17" t="n">
        <v>46284.8388888889</v>
      </c>
      <c r="O3403" s="17" t="n">
        <v>46284.9034722222</v>
      </c>
      <c r="P3403" s="17" t="n">
        <v>46284.9152777778</v>
      </c>
      <c r="Q3403" s="17" t="n">
        <v>46284.9506944444</v>
      </c>
      <c r="R3403" s="0" t="n">
        <v>1180</v>
      </c>
      <c r="S3403" s="0" t="n">
        <v>0</v>
      </c>
      <c r="T3403" s="0" t="n">
        <v>0</v>
      </c>
      <c r="U3403" s="18" t="s">
        <v>130</v>
      </c>
      <c r="V3403" s="18" t="s">
        <v>156</v>
      </c>
      <c r="W3403" s="0" t="str">
        <f aca="false">IF(AND(X3403&gt;=6,X3403&lt;14),"A",IF(AND(X3403&gt;=14,X3403&lt;22),"B","C"))</f>
        <v>B</v>
      </c>
      <c r="X3403" s="18" t="n">
        <f aca="false">HOUR(H3403)</f>
        <v>17</v>
      </c>
      <c r="Y3403" s="18" t="n">
        <f aca="false">ROUND((I3403-H3403)*1440,0)</f>
        <v>13</v>
      </c>
      <c r="Z3403" s="18" t="n">
        <f aca="false">ROUND((J3403-I3403)*1440,0)</f>
        <v>7</v>
      </c>
      <c r="AA3403" s="18" t="n">
        <f aca="false">ROUND((K3403-J3403)*1440,0)</f>
        <v>55</v>
      </c>
      <c r="AB3403" s="18" t="n">
        <f aca="false">ROUND((L3403-K3403)*1440,0)</f>
        <v>7</v>
      </c>
      <c r="AC3403" s="18" t="n">
        <f aca="false">ROUND((M3403-L3403)*1440,0)</f>
        <v>18</v>
      </c>
      <c r="AD3403" s="18" t="n">
        <f aca="false">IF(N3403="","",ROUND((N3403-M3403)*1440,0))</f>
        <v>73</v>
      </c>
      <c r="AE3403" s="18" t="n">
        <f aca="false">IF(O3403="","",ROUND((O3403-N3403)*1440,0))</f>
        <v>93</v>
      </c>
      <c r="AF3403" s="18" t="n">
        <f aca="false">IF(P3403="","",ROUND((P3403-O3403)*1440,0))</f>
        <v>17</v>
      </c>
      <c r="AG3403" s="18" t="n">
        <f aca="false">IF(Q3403="","",ROUND((Q3403-P3403)*1440,0))</f>
        <v>51</v>
      </c>
      <c r="AH3403" s="18" t="n">
        <f aca="false">IF(Q3403="","",ROUND((Q3403-H3403)*1440,0))</f>
        <v>334</v>
      </c>
      <c r="AI3403" s="19" t="n">
        <f aca="false">ROUND(IF(O3403="",Assumptions!$B$25-K3403,O3403-K3403)*24,1)</f>
        <v>3.2</v>
      </c>
      <c r="AJ3403" s="20" t="n">
        <f aca="false">ROUND(MAX(N(Y3403)/Assumptions!$C$5, N(Z3403)/Assumptions!$C$6, N(AA3403)/Assumptions!$C$7, N(AB3403)/Assumptions!$C$8, N(AC3403)/Assumptions!$C$9, N(AD3403)/Assumptions!$C$10, N(AE3403)/Assumptions!$C$11, N(AF3403)/Assumptions!$C$12, N(AG3403)/Assumptions!$C$13),3)</f>
        <v>2.433</v>
      </c>
      <c r="AK3403" s="0" t="str">
        <f aca="false">IF(OR(U3403="Pending",U3403="On Hold"),"Open GRN (awaiting)",IF(AJ3403&lt;=1,"Within SLA",IF(ROUND(N(Y3403)/Assumptions!$C$5,3)=AJ3403,"Gate Wait",IF(ROUND(N(Z3403)/Assumptions!$C$6,3)=AJ3403,"Dock Wait",IF(ROUND(N(AA3403)/Assumptions!$C$7,3)=AJ3403,"Unloading",IF(ROUND(N(AB3403)/Assumptions!$C$8,3)=AJ3403,"Unload-to-QC Wait",IF(ROUND(N(AC3403)/Assumptions!$C$9,3)=AJ3403,"QC",IF(ROUND(N(AD3403)/Assumptions!$C$10,3)=AJ3403,"QC-to-GRN Wait",IF(ROUND(N(AE3403)/Assumptions!$C$11,3)=AJ3403,"GRN Processing",IF(ROUND(N(AF3403)/Assumptions!$C$12,3)=AJ3403,"GRN-to-Putaway Wait",IF(ROUND(N(AG3403)/Assumptions!$C$13,3)=AJ3403,"Putaway","Within SLA")))))))))))</f>
        <v>QC-to-GRN Wait</v>
      </c>
    </row>
    <row r="3404" customFormat="false" ht="15" hidden="false" customHeight="false" outlineLevel="0" collapsed="false">
      <c r="A3404" s="0" t="s">
        <v>9558</v>
      </c>
      <c r="B3404" s="0" t="s">
        <v>9559</v>
      </c>
      <c r="C3404" s="0" t="s">
        <v>184</v>
      </c>
      <c r="D3404" s="0" t="s">
        <v>135</v>
      </c>
      <c r="E3404" s="0" t="s">
        <v>7017</v>
      </c>
      <c r="F3404" s="0" t="s">
        <v>177</v>
      </c>
      <c r="G3404" s="0" t="s">
        <v>138</v>
      </c>
      <c r="H3404" s="17" t="n">
        <v>46284.7208333333</v>
      </c>
      <c r="I3404" s="17" t="n">
        <v>46284.8</v>
      </c>
      <c r="J3404" s="17" t="n">
        <v>46284.8020833333</v>
      </c>
      <c r="K3404" s="17" t="n">
        <v>46284.8361111111</v>
      </c>
      <c r="L3404" s="17" t="n">
        <v>46284.8430555556</v>
      </c>
      <c r="M3404" s="17" t="n">
        <v>46284.8826388889</v>
      </c>
      <c r="N3404" s="17" t="n">
        <v>46284.8895833333</v>
      </c>
      <c r="O3404" s="17" t="n">
        <v>46284.9361111111</v>
      </c>
      <c r="P3404" s="17" t="n">
        <v>46284.9451388889</v>
      </c>
      <c r="Q3404" s="17" t="n">
        <v>46284.9659722222</v>
      </c>
      <c r="R3404" s="0" t="n">
        <v>255</v>
      </c>
      <c r="S3404" s="0" t="n">
        <v>0</v>
      </c>
      <c r="T3404" s="0" t="n">
        <v>0</v>
      </c>
      <c r="U3404" s="18" t="s">
        <v>130</v>
      </c>
      <c r="V3404" s="18" t="s">
        <v>139</v>
      </c>
      <c r="W3404" s="0" t="str">
        <f aca="false">IF(AND(X3404&gt;=6,X3404&lt;14),"A",IF(AND(X3404&gt;=14,X3404&lt;22),"B","C"))</f>
        <v>B</v>
      </c>
      <c r="X3404" s="18" t="n">
        <f aca="false">HOUR(H3404)</f>
        <v>17</v>
      </c>
      <c r="Y3404" s="18" t="n">
        <f aca="false">ROUND((I3404-H3404)*1440,0)</f>
        <v>114</v>
      </c>
      <c r="Z3404" s="18" t="n">
        <f aca="false">ROUND((J3404-I3404)*1440,0)</f>
        <v>3</v>
      </c>
      <c r="AA3404" s="18" t="n">
        <f aca="false">ROUND((K3404-J3404)*1440,0)</f>
        <v>49</v>
      </c>
      <c r="AB3404" s="18" t="n">
        <f aca="false">ROUND((L3404-K3404)*1440,0)</f>
        <v>10</v>
      </c>
      <c r="AC3404" s="18" t="n">
        <f aca="false">ROUND((M3404-L3404)*1440,0)</f>
        <v>57</v>
      </c>
      <c r="AD3404" s="18" t="n">
        <f aca="false">IF(N3404="","",ROUND((N3404-M3404)*1440,0))</f>
        <v>10</v>
      </c>
      <c r="AE3404" s="18" t="n">
        <f aca="false">IF(O3404="","",ROUND((O3404-N3404)*1440,0))</f>
        <v>67</v>
      </c>
      <c r="AF3404" s="18" t="n">
        <f aca="false">IF(P3404="","",ROUND((P3404-O3404)*1440,0))</f>
        <v>13</v>
      </c>
      <c r="AG3404" s="18" t="n">
        <f aca="false">IF(Q3404="","",ROUND((Q3404-P3404)*1440,0))</f>
        <v>30</v>
      </c>
      <c r="AH3404" s="18" t="n">
        <f aca="false">IF(Q3404="","",ROUND((Q3404-H3404)*1440,0))</f>
        <v>353</v>
      </c>
      <c r="AI3404" s="19" t="n">
        <f aca="false">ROUND(IF(O3404="",Assumptions!$B$25-K3404,O3404-K3404)*24,1)</f>
        <v>2.4</v>
      </c>
      <c r="AJ3404" s="20" t="n">
        <f aca="false">ROUND(MAX(N(Y3404)/Assumptions!$C$5, N(Z3404)/Assumptions!$C$6, N(AA3404)/Assumptions!$C$7, N(AB3404)/Assumptions!$C$8, N(AC3404)/Assumptions!$C$9, N(AD3404)/Assumptions!$C$10, N(AE3404)/Assumptions!$C$11, N(AF3404)/Assumptions!$C$12, N(AG3404)/Assumptions!$C$13),3)</f>
        <v>3.8</v>
      </c>
      <c r="AK3404" s="0" t="str">
        <f aca="false">IF(OR(U3404="Pending",U3404="On Hold"),"Open GRN (awaiting)",IF(AJ3404&lt;=1,"Within SLA",IF(ROUND(N(Y3404)/Assumptions!$C$5,3)=AJ3404,"Gate Wait",IF(ROUND(N(Z3404)/Assumptions!$C$6,3)=AJ3404,"Dock Wait",IF(ROUND(N(AA3404)/Assumptions!$C$7,3)=AJ3404,"Unloading",IF(ROUND(N(AB3404)/Assumptions!$C$8,3)=AJ3404,"Unload-to-QC Wait",IF(ROUND(N(AC3404)/Assumptions!$C$9,3)=AJ3404,"QC",IF(ROUND(N(AD3404)/Assumptions!$C$10,3)=AJ3404,"QC-to-GRN Wait",IF(ROUND(N(AE3404)/Assumptions!$C$11,3)=AJ3404,"GRN Processing",IF(ROUND(N(AF3404)/Assumptions!$C$12,3)=AJ3404,"GRN-to-Putaway Wait",IF(ROUND(N(AG3404)/Assumptions!$C$13,3)=AJ3404,"Putaway","Within SLA")))))))))))</f>
        <v>Gate Wait</v>
      </c>
    </row>
    <row r="3405" customFormat="false" ht="15" hidden="false" customHeight="false" outlineLevel="0" collapsed="false">
      <c r="A3405" s="0" t="s">
        <v>9560</v>
      </c>
      <c r="B3405" s="0" t="s">
        <v>9561</v>
      </c>
      <c r="C3405" s="0" t="s">
        <v>159</v>
      </c>
      <c r="D3405" s="0" t="s">
        <v>135</v>
      </c>
      <c r="E3405" s="0" t="s">
        <v>2393</v>
      </c>
      <c r="F3405" s="0" t="s">
        <v>177</v>
      </c>
      <c r="G3405" s="0" t="s">
        <v>138</v>
      </c>
      <c r="H3405" s="17" t="n">
        <v>46284.73125</v>
      </c>
      <c r="I3405" s="17" t="n">
        <v>46284.7513888889</v>
      </c>
      <c r="J3405" s="17" t="n">
        <v>46284.7611111111</v>
      </c>
      <c r="K3405" s="17" t="n">
        <v>46284.8111111111</v>
      </c>
      <c r="L3405" s="17" t="n">
        <v>46284.8125</v>
      </c>
      <c r="M3405" s="17" t="n">
        <v>46284.8423611111</v>
      </c>
      <c r="N3405" s="17"/>
      <c r="O3405" s="17"/>
      <c r="P3405" s="17"/>
      <c r="Q3405" s="17"/>
      <c r="R3405" s="0" t="n">
        <v>607</v>
      </c>
      <c r="S3405" s="0" t="n">
        <v>0</v>
      </c>
      <c r="T3405" s="0" t="n">
        <v>3</v>
      </c>
      <c r="U3405" s="18" t="s">
        <v>8544</v>
      </c>
      <c r="V3405" s="18" t="s">
        <v>156</v>
      </c>
      <c r="W3405" s="0" t="str">
        <f aca="false">IF(AND(X3405&gt;=6,X3405&lt;14),"A",IF(AND(X3405&gt;=14,X3405&lt;22),"B","C"))</f>
        <v>B</v>
      </c>
      <c r="X3405" s="18" t="n">
        <f aca="false">HOUR(H3405)</f>
        <v>17</v>
      </c>
      <c r="Y3405" s="18" t="n">
        <f aca="false">ROUND((I3405-H3405)*1440,0)</f>
        <v>29</v>
      </c>
      <c r="Z3405" s="18" t="n">
        <f aca="false">ROUND((J3405-I3405)*1440,0)</f>
        <v>14</v>
      </c>
      <c r="AA3405" s="18" t="n">
        <f aca="false">ROUND((K3405-J3405)*1440,0)</f>
        <v>72</v>
      </c>
      <c r="AB3405" s="18" t="n">
        <f aca="false">ROUND((L3405-K3405)*1440,0)</f>
        <v>2</v>
      </c>
      <c r="AC3405" s="18" t="n">
        <f aca="false">ROUND((M3405-L3405)*1440,0)</f>
        <v>43</v>
      </c>
      <c r="AD3405" s="0" t="str">
        <f aca="false">IF(N3405="","",ROUND((N3405-M3405)*1440,0))</f>
        <v/>
      </c>
      <c r="AE3405" s="0" t="str">
        <f aca="false">IF(O3405="","",ROUND((O3405-N3405)*1440,0))</f>
        <v/>
      </c>
      <c r="AF3405" s="0" t="str">
        <f aca="false">IF(P3405="","",ROUND((P3405-O3405)*1440,0))</f>
        <v/>
      </c>
      <c r="AG3405" s="0" t="str">
        <f aca="false">IF(Q3405="","",ROUND((Q3405-P3405)*1440,0))</f>
        <v/>
      </c>
      <c r="AH3405" s="0" t="str">
        <f aca="false">IF(Q3405="","",ROUND((Q3405-H3405)*1440,0))</f>
        <v/>
      </c>
      <c r="AI3405" s="19" t="n">
        <f aca="false">ROUND(IF(O3405="",Assumptions!$B$25-K3405,O3405-K3405)*24,1)</f>
        <v>300.5</v>
      </c>
      <c r="AJ3405" s="20" t="n">
        <f aca="false">ROUND(MAX(N(Y3405)/Assumptions!$C$5, N(Z3405)/Assumptions!$C$6, N(AA3405)/Assumptions!$C$7, N(AB3405)/Assumptions!$C$8, N(AC3405)/Assumptions!$C$9, N(AD3405)/Assumptions!$C$10, N(AE3405)/Assumptions!$C$11, N(AF3405)/Assumptions!$C$12, N(AG3405)/Assumptions!$C$13),3)</f>
        <v>1.2</v>
      </c>
      <c r="AK3405" s="0" t="str">
        <f aca="false">IF(OR(U3405="Pending",U3405="On Hold"),"Open GRN (awaiting)",IF(AJ3405&lt;=1,"Within SLA",IF(ROUND(N(Y3405)/Assumptions!$C$5,3)=AJ3405,"Gate Wait",IF(ROUND(N(Z3405)/Assumptions!$C$6,3)=AJ3405,"Dock Wait",IF(ROUND(N(AA3405)/Assumptions!$C$7,3)=AJ3405,"Unloading",IF(ROUND(N(AB3405)/Assumptions!$C$8,3)=AJ3405,"Unload-to-QC Wait",IF(ROUND(N(AC3405)/Assumptions!$C$9,3)=AJ3405,"QC",IF(ROUND(N(AD3405)/Assumptions!$C$10,3)=AJ3405,"QC-to-GRN Wait",IF(ROUND(N(AE3405)/Assumptions!$C$11,3)=AJ3405,"GRN Processing",IF(ROUND(N(AF3405)/Assumptions!$C$12,3)=AJ3405,"GRN-to-Putaway Wait",IF(ROUND(N(AG3405)/Assumptions!$C$13,3)=AJ3405,"Putaway","Within SLA")))))))))))</f>
        <v>Open GRN (awaiting)</v>
      </c>
    </row>
    <row r="3406" customFormat="false" ht="15" hidden="false" customHeight="false" outlineLevel="0" collapsed="false">
      <c r="A3406" s="0" t="s">
        <v>9562</v>
      </c>
      <c r="B3406" s="0" t="s">
        <v>9563</v>
      </c>
      <c r="C3406" s="0" t="s">
        <v>126</v>
      </c>
      <c r="D3406" s="0" t="s">
        <v>147</v>
      </c>
      <c r="E3406" s="0" t="s">
        <v>4249</v>
      </c>
      <c r="F3406" s="0" t="s">
        <v>128</v>
      </c>
      <c r="G3406" s="0" t="s">
        <v>150</v>
      </c>
      <c r="H3406" s="17" t="n">
        <v>46284.7402777778</v>
      </c>
      <c r="I3406" s="17" t="n">
        <v>46284.75</v>
      </c>
      <c r="J3406" s="17" t="n">
        <v>46284.7583333333</v>
      </c>
      <c r="K3406" s="17" t="n">
        <v>46284.7791666667</v>
      </c>
      <c r="L3406" s="17" t="n">
        <v>46284.7833333333</v>
      </c>
      <c r="M3406" s="17" t="n">
        <v>46284.8</v>
      </c>
      <c r="N3406" s="17" t="n">
        <v>46284.8152777778</v>
      </c>
      <c r="O3406" s="17" t="n">
        <v>46284.8395833333</v>
      </c>
      <c r="P3406" s="17" t="n">
        <v>46284.8479166667</v>
      </c>
      <c r="Q3406" s="17" t="n">
        <v>46284.8847222222</v>
      </c>
      <c r="R3406" s="0" t="n">
        <v>335</v>
      </c>
      <c r="S3406" s="0" t="n">
        <v>0</v>
      </c>
      <c r="T3406" s="0" t="n">
        <v>0</v>
      </c>
      <c r="U3406" s="18" t="s">
        <v>130</v>
      </c>
      <c r="V3406" s="18" t="s">
        <v>139</v>
      </c>
      <c r="W3406" s="0" t="str">
        <f aca="false">IF(AND(X3406&gt;=6,X3406&lt;14),"A",IF(AND(X3406&gt;=14,X3406&lt;22),"B","C"))</f>
        <v>B</v>
      </c>
      <c r="X3406" s="18" t="n">
        <f aca="false">HOUR(H3406)</f>
        <v>17</v>
      </c>
      <c r="Y3406" s="18" t="n">
        <f aca="false">ROUND((I3406-H3406)*1440,0)</f>
        <v>14</v>
      </c>
      <c r="Z3406" s="18" t="n">
        <f aca="false">ROUND((J3406-I3406)*1440,0)</f>
        <v>12</v>
      </c>
      <c r="AA3406" s="18" t="n">
        <f aca="false">ROUND((K3406-J3406)*1440,0)</f>
        <v>30</v>
      </c>
      <c r="AB3406" s="18" t="n">
        <f aca="false">ROUND((L3406-K3406)*1440,0)</f>
        <v>6</v>
      </c>
      <c r="AC3406" s="18" t="n">
        <f aca="false">ROUND((M3406-L3406)*1440,0)</f>
        <v>24</v>
      </c>
      <c r="AD3406" s="18" t="n">
        <f aca="false">IF(N3406="","",ROUND((N3406-M3406)*1440,0))</f>
        <v>22</v>
      </c>
      <c r="AE3406" s="18" t="n">
        <f aca="false">IF(O3406="","",ROUND((O3406-N3406)*1440,0))</f>
        <v>35</v>
      </c>
      <c r="AF3406" s="18" t="n">
        <f aca="false">IF(P3406="","",ROUND((P3406-O3406)*1440,0))</f>
        <v>12</v>
      </c>
      <c r="AG3406" s="18" t="n">
        <f aca="false">IF(Q3406="","",ROUND((Q3406-P3406)*1440,0))</f>
        <v>53</v>
      </c>
      <c r="AH3406" s="18" t="n">
        <f aca="false">IF(Q3406="","",ROUND((Q3406-H3406)*1440,0))</f>
        <v>208</v>
      </c>
      <c r="AI3406" s="19" t="n">
        <f aca="false">ROUND(IF(O3406="",Assumptions!$B$25-K3406,O3406-K3406)*24,1)</f>
        <v>1.5</v>
      </c>
      <c r="AJ3406" s="20" t="n">
        <f aca="false">ROUND(MAX(N(Y3406)/Assumptions!$C$5, N(Z3406)/Assumptions!$C$6, N(AA3406)/Assumptions!$C$7, N(AB3406)/Assumptions!$C$8, N(AC3406)/Assumptions!$C$9, N(AD3406)/Assumptions!$C$10, N(AE3406)/Assumptions!$C$11, N(AF3406)/Assumptions!$C$12, N(AG3406)/Assumptions!$C$13),3)</f>
        <v>1.325</v>
      </c>
      <c r="AK3406" s="0" t="str">
        <f aca="false">IF(OR(U3406="Pending",U3406="On Hold"),"Open GRN (awaiting)",IF(AJ3406&lt;=1,"Within SLA",IF(ROUND(N(Y3406)/Assumptions!$C$5,3)=AJ3406,"Gate Wait",IF(ROUND(N(Z3406)/Assumptions!$C$6,3)=AJ3406,"Dock Wait",IF(ROUND(N(AA3406)/Assumptions!$C$7,3)=AJ3406,"Unloading",IF(ROUND(N(AB3406)/Assumptions!$C$8,3)=AJ3406,"Unload-to-QC Wait",IF(ROUND(N(AC3406)/Assumptions!$C$9,3)=AJ3406,"QC",IF(ROUND(N(AD3406)/Assumptions!$C$10,3)=AJ3406,"QC-to-GRN Wait",IF(ROUND(N(AE3406)/Assumptions!$C$11,3)=AJ3406,"GRN Processing",IF(ROUND(N(AF3406)/Assumptions!$C$12,3)=AJ3406,"GRN-to-Putaway Wait",IF(ROUND(N(AG3406)/Assumptions!$C$13,3)=AJ3406,"Putaway","Within SLA")))))))))))</f>
        <v>Putaway</v>
      </c>
    </row>
    <row r="3407" customFormat="false" ht="15" hidden="false" customHeight="false" outlineLevel="0" collapsed="false">
      <c r="A3407" s="0" t="s">
        <v>9564</v>
      </c>
      <c r="B3407" s="0" t="s">
        <v>9565</v>
      </c>
      <c r="C3407" s="0" t="s">
        <v>126</v>
      </c>
      <c r="D3407" s="0" t="s">
        <v>147</v>
      </c>
      <c r="E3407" s="0" t="s">
        <v>4966</v>
      </c>
      <c r="F3407" s="0" t="s">
        <v>128</v>
      </c>
      <c r="G3407" s="0" t="s">
        <v>167</v>
      </c>
      <c r="H3407" s="17" t="n">
        <v>46284.7729166667</v>
      </c>
      <c r="I3407" s="17" t="n">
        <v>46284.7770833333</v>
      </c>
      <c r="J3407" s="17" t="n">
        <v>46284.7791666667</v>
      </c>
      <c r="K3407" s="17" t="n">
        <v>46284.7993055556</v>
      </c>
      <c r="L3407" s="17" t="n">
        <v>46284.8083333333</v>
      </c>
      <c r="M3407" s="17" t="n">
        <v>46284.8381944444</v>
      </c>
      <c r="N3407" s="17" t="n">
        <v>46284.9236111111</v>
      </c>
      <c r="O3407" s="17" t="n">
        <v>46284.9958333333</v>
      </c>
      <c r="P3407" s="17" t="n">
        <v>46285.0145833333</v>
      </c>
      <c r="Q3407" s="17" t="n">
        <v>46285.0277777778</v>
      </c>
      <c r="R3407" s="0" t="n">
        <v>987</v>
      </c>
      <c r="S3407" s="0" t="n">
        <v>0</v>
      </c>
      <c r="T3407" s="0" t="n">
        <v>0</v>
      </c>
      <c r="U3407" s="18" t="s">
        <v>130</v>
      </c>
      <c r="V3407" s="18" t="s">
        <v>144</v>
      </c>
      <c r="W3407" s="0" t="str">
        <f aca="false">IF(AND(X3407&gt;=6,X3407&lt;14),"A",IF(AND(X3407&gt;=14,X3407&lt;22),"B","C"))</f>
        <v>B</v>
      </c>
      <c r="X3407" s="18" t="n">
        <f aca="false">HOUR(H3407)</f>
        <v>18</v>
      </c>
      <c r="Y3407" s="18" t="n">
        <f aca="false">ROUND((I3407-H3407)*1440,0)</f>
        <v>6</v>
      </c>
      <c r="Z3407" s="18" t="n">
        <f aca="false">ROUND((J3407-I3407)*1440,0)</f>
        <v>3</v>
      </c>
      <c r="AA3407" s="18" t="n">
        <f aca="false">ROUND((K3407-J3407)*1440,0)</f>
        <v>29</v>
      </c>
      <c r="AB3407" s="18" t="n">
        <f aca="false">ROUND((L3407-K3407)*1440,0)</f>
        <v>13</v>
      </c>
      <c r="AC3407" s="18" t="n">
        <f aca="false">ROUND((M3407-L3407)*1440,0)</f>
        <v>43</v>
      </c>
      <c r="AD3407" s="18" t="n">
        <f aca="false">IF(N3407="","",ROUND((N3407-M3407)*1440,0))</f>
        <v>123</v>
      </c>
      <c r="AE3407" s="18" t="n">
        <f aca="false">IF(O3407="","",ROUND((O3407-N3407)*1440,0))</f>
        <v>104</v>
      </c>
      <c r="AF3407" s="18" t="n">
        <f aca="false">IF(P3407="","",ROUND((P3407-O3407)*1440,0))</f>
        <v>27</v>
      </c>
      <c r="AG3407" s="18" t="n">
        <f aca="false">IF(Q3407="","",ROUND((Q3407-P3407)*1440,0))</f>
        <v>19</v>
      </c>
      <c r="AH3407" s="18" t="n">
        <f aca="false">IF(Q3407="","",ROUND((Q3407-H3407)*1440,0))</f>
        <v>367</v>
      </c>
      <c r="AI3407" s="19" t="n">
        <f aca="false">ROUND(IF(O3407="",Assumptions!$B$25-K3407,O3407-K3407)*24,1)</f>
        <v>4.7</v>
      </c>
      <c r="AJ3407" s="20" t="n">
        <f aca="false">ROUND(MAX(N(Y3407)/Assumptions!$C$5, N(Z3407)/Assumptions!$C$6, N(AA3407)/Assumptions!$C$7, N(AB3407)/Assumptions!$C$8, N(AC3407)/Assumptions!$C$9, N(AD3407)/Assumptions!$C$10, N(AE3407)/Assumptions!$C$11, N(AF3407)/Assumptions!$C$12, N(AG3407)/Assumptions!$C$13),3)</f>
        <v>4.1</v>
      </c>
      <c r="AK3407" s="0" t="str">
        <f aca="false">IF(OR(U3407="Pending",U3407="On Hold"),"Open GRN (awaiting)",IF(AJ3407&lt;=1,"Within SLA",IF(ROUND(N(Y3407)/Assumptions!$C$5,3)=AJ3407,"Gate Wait",IF(ROUND(N(Z3407)/Assumptions!$C$6,3)=AJ3407,"Dock Wait",IF(ROUND(N(AA3407)/Assumptions!$C$7,3)=AJ3407,"Unloading",IF(ROUND(N(AB3407)/Assumptions!$C$8,3)=AJ3407,"Unload-to-QC Wait",IF(ROUND(N(AC3407)/Assumptions!$C$9,3)=AJ3407,"QC",IF(ROUND(N(AD3407)/Assumptions!$C$10,3)=AJ3407,"QC-to-GRN Wait",IF(ROUND(N(AE3407)/Assumptions!$C$11,3)=AJ3407,"GRN Processing",IF(ROUND(N(AF3407)/Assumptions!$C$12,3)=AJ3407,"GRN-to-Putaway Wait",IF(ROUND(N(AG3407)/Assumptions!$C$13,3)=AJ3407,"Putaway","Within SLA")))))))))))</f>
        <v>QC-to-GRN Wait</v>
      </c>
    </row>
    <row r="3408" customFormat="false" ht="15" hidden="false" customHeight="false" outlineLevel="0" collapsed="false">
      <c r="A3408" s="0" t="s">
        <v>9566</v>
      </c>
      <c r="B3408" s="0" t="s">
        <v>9567</v>
      </c>
      <c r="C3408" s="0" t="s">
        <v>170</v>
      </c>
      <c r="D3408" s="0" t="s">
        <v>135</v>
      </c>
      <c r="E3408" s="0" t="s">
        <v>9568</v>
      </c>
      <c r="F3408" s="0" t="s">
        <v>172</v>
      </c>
      <c r="G3408" s="0" t="s">
        <v>178</v>
      </c>
      <c r="H3408" s="17" t="n">
        <v>46284.7840277778</v>
      </c>
      <c r="I3408" s="17" t="n">
        <v>46284.7923611111</v>
      </c>
      <c r="J3408" s="17" t="n">
        <v>46284.7993055556</v>
      </c>
      <c r="K3408" s="17" t="n">
        <v>46284.8368055556</v>
      </c>
      <c r="L3408" s="17" t="n">
        <v>46284.8451388889</v>
      </c>
      <c r="M3408" s="17" t="n">
        <v>46284.8673611111</v>
      </c>
      <c r="N3408" s="17" t="n">
        <v>46284.90625</v>
      </c>
      <c r="O3408" s="17" t="n">
        <v>46284.9638888889</v>
      </c>
      <c r="P3408" s="17" t="n">
        <v>46284.9708333333</v>
      </c>
      <c r="Q3408" s="17" t="n">
        <v>46284.9819444444</v>
      </c>
      <c r="R3408" s="0" t="n">
        <v>632</v>
      </c>
      <c r="S3408" s="0" t="n">
        <v>0</v>
      </c>
      <c r="T3408" s="0" t="n">
        <v>0</v>
      </c>
      <c r="U3408" s="18" t="s">
        <v>130</v>
      </c>
      <c r="V3408" s="18" t="s">
        <v>144</v>
      </c>
      <c r="W3408" s="0" t="str">
        <f aca="false">IF(AND(X3408&gt;=6,X3408&lt;14),"A",IF(AND(X3408&gt;=14,X3408&lt;22),"B","C"))</f>
        <v>B</v>
      </c>
      <c r="X3408" s="18" t="n">
        <f aca="false">HOUR(H3408)</f>
        <v>18</v>
      </c>
      <c r="Y3408" s="18" t="n">
        <f aca="false">ROUND((I3408-H3408)*1440,0)</f>
        <v>12</v>
      </c>
      <c r="Z3408" s="18" t="n">
        <f aca="false">ROUND((J3408-I3408)*1440,0)</f>
        <v>10</v>
      </c>
      <c r="AA3408" s="18" t="n">
        <f aca="false">ROUND((K3408-J3408)*1440,0)</f>
        <v>54</v>
      </c>
      <c r="AB3408" s="18" t="n">
        <f aca="false">ROUND((L3408-K3408)*1440,0)</f>
        <v>12</v>
      </c>
      <c r="AC3408" s="18" t="n">
        <f aca="false">ROUND((M3408-L3408)*1440,0)</f>
        <v>32</v>
      </c>
      <c r="AD3408" s="18" t="n">
        <f aca="false">IF(N3408="","",ROUND((N3408-M3408)*1440,0))</f>
        <v>56</v>
      </c>
      <c r="AE3408" s="18" t="n">
        <f aca="false">IF(O3408="","",ROUND((O3408-N3408)*1440,0))</f>
        <v>83</v>
      </c>
      <c r="AF3408" s="18" t="n">
        <f aca="false">IF(P3408="","",ROUND((P3408-O3408)*1440,0))</f>
        <v>10</v>
      </c>
      <c r="AG3408" s="18" t="n">
        <f aca="false">IF(Q3408="","",ROUND((Q3408-P3408)*1440,0))</f>
        <v>16</v>
      </c>
      <c r="AH3408" s="18" t="n">
        <f aca="false">IF(Q3408="","",ROUND((Q3408-H3408)*1440,0))</f>
        <v>285</v>
      </c>
      <c r="AI3408" s="19" t="n">
        <f aca="false">ROUND(IF(O3408="",Assumptions!$B$25-K3408,O3408-K3408)*24,1)</f>
        <v>3.1</v>
      </c>
      <c r="AJ3408" s="20" t="n">
        <f aca="false">ROUND(MAX(N(Y3408)/Assumptions!$C$5, N(Z3408)/Assumptions!$C$6, N(AA3408)/Assumptions!$C$7, N(AB3408)/Assumptions!$C$8, N(AC3408)/Assumptions!$C$9, N(AD3408)/Assumptions!$C$10, N(AE3408)/Assumptions!$C$11, N(AF3408)/Assumptions!$C$12, N(AG3408)/Assumptions!$C$13),3)</f>
        <v>1.867</v>
      </c>
      <c r="AK3408" s="0" t="str">
        <f aca="false">IF(OR(U3408="Pending",U3408="On Hold"),"Open GRN (awaiting)",IF(AJ3408&lt;=1,"Within SLA",IF(ROUND(N(Y3408)/Assumptions!$C$5,3)=AJ3408,"Gate Wait",IF(ROUND(N(Z3408)/Assumptions!$C$6,3)=AJ3408,"Dock Wait",IF(ROUND(N(AA3408)/Assumptions!$C$7,3)=AJ3408,"Unloading",IF(ROUND(N(AB3408)/Assumptions!$C$8,3)=AJ3408,"Unload-to-QC Wait",IF(ROUND(N(AC3408)/Assumptions!$C$9,3)=AJ3408,"QC",IF(ROUND(N(AD3408)/Assumptions!$C$10,3)=AJ3408,"QC-to-GRN Wait",IF(ROUND(N(AE3408)/Assumptions!$C$11,3)=AJ3408,"GRN Processing",IF(ROUND(N(AF3408)/Assumptions!$C$12,3)=AJ3408,"GRN-to-Putaway Wait",IF(ROUND(N(AG3408)/Assumptions!$C$13,3)=AJ3408,"Putaway","Within SLA")))))))))))</f>
        <v>QC-to-GRN Wait</v>
      </c>
    </row>
    <row r="3409" customFormat="false" ht="15" hidden="false" customHeight="false" outlineLevel="0" collapsed="false">
      <c r="A3409" s="0" t="s">
        <v>9569</v>
      </c>
      <c r="B3409" s="0" t="s">
        <v>9570</v>
      </c>
      <c r="C3409" s="0" t="s">
        <v>175</v>
      </c>
      <c r="D3409" s="0" t="s">
        <v>119</v>
      </c>
      <c r="E3409" s="0" t="s">
        <v>6400</v>
      </c>
      <c r="F3409" s="0" t="s">
        <v>177</v>
      </c>
      <c r="G3409" s="0" t="s">
        <v>129</v>
      </c>
      <c r="H3409" s="17" t="n">
        <v>46284.8548611111</v>
      </c>
      <c r="I3409" s="17" t="n">
        <v>46284.8569444444</v>
      </c>
      <c r="J3409" s="17" t="n">
        <v>46284.8638888889</v>
      </c>
      <c r="K3409" s="17" t="n">
        <v>46284.8951388889</v>
      </c>
      <c r="L3409" s="17" t="n">
        <v>46284.9069444445</v>
      </c>
      <c r="M3409" s="17" t="n">
        <v>46284.9333333333</v>
      </c>
      <c r="N3409" s="17" t="n">
        <v>46285</v>
      </c>
      <c r="O3409" s="17" t="n">
        <v>46285.0270833333</v>
      </c>
      <c r="P3409" s="17" t="n">
        <v>46285.03125</v>
      </c>
      <c r="Q3409" s="17" t="n">
        <v>46285.0472222222</v>
      </c>
      <c r="R3409" s="0" t="n">
        <v>222</v>
      </c>
      <c r="S3409" s="0" t="n">
        <v>0</v>
      </c>
      <c r="T3409" s="0" t="n">
        <v>0</v>
      </c>
      <c r="U3409" s="18" t="s">
        <v>130</v>
      </c>
      <c r="V3409" s="18" t="s">
        <v>131</v>
      </c>
      <c r="W3409" s="0" t="str">
        <f aca="false">IF(AND(X3409&gt;=6,X3409&lt;14),"A",IF(AND(X3409&gt;=14,X3409&lt;22),"B","C"))</f>
        <v>B</v>
      </c>
      <c r="X3409" s="18" t="n">
        <f aca="false">HOUR(H3409)</f>
        <v>20</v>
      </c>
      <c r="Y3409" s="18" t="n">
        <f aca="false">ROUND((I3409-H3409)*1440,0)</f>
        <v>3</v>
      </c>
      <c r="Z3409" s="18" t="n">
        <f aca="false">ROUND((J3409-I3409)*1440,0)</f>
        <v>10</v>
      </c>
      <c r="AA3409" s="18" t="n">
        <f aca="false">ROUND((K3409-J3409)*1440,0)</f>
        <v>45</v>
      </c>
      <c r="AB3409" s="18" t="n">
        <f aca="false">ROUND((L3409-K3409)*1440,0)</f>
        <v>17</v>
      </c>
      <c r="AC3409" s="18" t="n">
        <f aca="false">ROUND((M3409-L3409)*1440,0)</f>
        <v>38</v>
      </c>
      <c r="AD3409" s="18" t="n">
        <f aca="false">IF(N3409="","",ROUND((N3409-M3409)*1440,0))</f>
        <v>96</v>
      </c>
      <c r="AE3409" s="18" t="n">
        <f aca="false">IF(O3409="","",ROUND((O3409-N3409)*1440,0))</f>
        <v>39</v>
      </c>
      <c r="AF3409" s="18" t="n">
        <f aca="false">IF(P3409="","",ROUND((P3409-O3409)*1440,0))</f>
        <v>6</v>
      </c>
      <c r="AG3409" s="18" t="n">
        <f aca="false">IF(Q3409="","",ROUND((Q3409-P3409)*1440,0))</f>
        <v>23</v>
      </c>
      <c r="AH3409" s="18" t="n">
        <f aca="false">IF(Q3409="","",ROUND((Q3409-H3409)*1440,0))</f>
        <v>277</v>
      </c>
      <c r="AI3409" s="19" t="n">
        <f aca="false">ROUND(IF(O3409="",Assumptions!$B$25-K3409,O3409-K3409)*24,1)</f>
        <v>3.2</v>
      </c>
      <c r="AJ3409" s="20" t="n">
        <f aca="false">ROUND(MAX(N(Y3409)/Assumptions!$C$5, N(Z3409)/Assumptions!$C$6, N(AA3409)/Assumptions!$C$7, N(AB3409)/Assumptions!$C$8, N(AC3409)/Assumptions!$C$9, N(AD3409)/Assumptions!$C$10, N(AE3409)/Assumptions!$C$11, N(AF3409)/Assumptions!$C$12, N(AG3409)/Assumptions!$C$13),3)</f>
        <v>3.2</v>
      </c>
      <c r="AK3409" s="0" t="str">
        <f aca="false">IF(OR(U3409="Pending",U3409="On Hold"),"Open GRN (awaiting)",IF(AJ3409&lt;=1,"Within SLA",IF(ROUND(N(Y3409)/Assumptions!$C$5,3)=AJ3409,"Gate Wait",IF(ROUND(N(Z3409)/Assumptions!$C$6,3)=AJ3409,"Dock Wait",IF(ROUND(N(AA3409)/Assumptions!$C$7,3)=AJ3409,"Unloading",IF(ROUND(N(AB3409)/Assumptions!$C$8,3)=AJ3409,"Unload-to-QC Wait",IF(ROUND(N(AC3409)/Assumptions!$C$9,3)=AJ3409,"QC",IF(ROUND(N(AD3409)/Assumptions!$C$10,3)=AJ3409,"QC-to-GRN Wait",IF(ROUND(N(AE3409)/Assumptions!$C$11,3)=AJ3409,"GRN Processing",IF(ROUND(N(AF3409)/Assumptions!$C$12,3)=AJ3409,"GRN-to-Putaway Wait",IF(ROUND(N(AG3409)/Assumptions!$C$13,3)=AJ3409,"Putaway","Within SLA")))))))))))</f>
        <v>QC-to-GRN Wait</v>
      </c>
    </row>
    <row r="3410" customFormat="false" ht="15" hidden="false" customHeight="false" outlineLevel="0" collapsed="false">
      <c r="A3410" s="0" t="s">
        <v>9571</v>
      </c>
      <c r="B3410" s="0" t="s">
        <v>9572</v>
      </c>
      <c r="C3410" s="0" t="s">
        <v>118</v>
      </c>
      <c r="D3410" s="0" t="s">
        <v>119</v>
      </c>
      <c r="E3410" s="0" t="s">
        <v>7821</v>
      </c>
      <c r="F3410" s="0" t="s">
        <v>121</v>
      </c>
      <c r="G3410" s="0" t="s">
        <v>129</v>
      </c>
      <c r="H3410" s="17" t="n">
        <v>46284.8597222222</v>
      </c>
      <c r="I3410" s="17" t="n">
        <v>46284.8756944445</v>
      </c>
      <c r="J3410" s="17" t="n">
        <v>46284.8833333333</v>
      </c>
      <c r="K3410" s="17" t="n">
        <v>46284.9013888889</v>
      </c>
      <c r="L3410" s="17" t="n">
        <v>46284.9104166667</v>
      </c>
      <c r="M3410" s="17" t="n">
        <v>46284.9541666667</v>
      </c>
      <c r="N3410" s="17" t="n">
        <v>46284.9666666667</v>
      </c>
      <c r="O3410" s="17" t="n">
        <v>46284.9993055556</v>
      </c>
      <c r="P3410" s="17" t="n">
        <v>46285.0090277778</v>
      </c>
      <c r="Q3410" s="17" t="n">
        <v>46285.0243055556</v>
      </c>
      <c r="R3410" s="0" t="n">
        <v>335</v>
      </c>
      <c r="S3410" s="0" t="n">
        <v>0</v>
      </c>
      <c r="T3410" s="0" t="n">
        <v>0</v>
      </c>
      <c r="U3410" s="18" t="s">
        <v>130</v>
      </c>
      <c r="V3410" s="18" t="s">
        <v>156</v>
      </c>
      <c r="W3410" s="0" t="str">
        <f aca="false">IF(AND(X3410&gt;=6,X3410&lt;14),"A",IF(AND(X3410&gt;=14,X3410&lt;22),"B","C"))</f>
        <v>B</v>
      </c>
      <c r="X3410" s="18" t="n">
        <f aca="false">HOUR(H3410)</f>
        <v>20</v>
      </c>
      <c r="Y3410" s="18" t="n">
        <f aca="false">ROUND((I3410-H3410)*1440,0)</f>
        <v>23</v>
      </c>
      <c r="Z3410" s="18" t="n">
        <f aca="false">ROUND((J3410-I3410)*1440,0)</f>
        <v>11</v>
      </c>
      <c r="AA3410" s="18" t="n">
        <f aca="false">ROUND((K3410-J3410)*1440,0)</f>
        <v>26</v>
      </c>
      <c r="AB3410" s="18" t="n">
        <f aca="false">ROUND((L3410-K3410)*1440,0)</f>
        <v>13</v>
      </c>
      <c r="AC3410" s="18" t="n">
        <f aca="false">ROUND((M3410-L3410)*1440,0)</f>
        <v>63</v>
      </c>
      <c r="AD3410" s="18" t="n">
        <f aca="false">IF(N3410="","",ROUND((N3410-M3410)*1440,0))</f>
        <v>18</v>
      </c>
      <c r="AE3410" s="18" t="n">
        <f aca="false">IF(O3410="","",ROUND((O3410-N3410)*1440,0))</f>
        <v>47</v>
      </c>
      <c r="AF3410" s="18" t="n">
        <f aca="false">IF(P3410="","",ROUND((P3410-O3410)*1440,0))</f>
        <v>14</v>
      </c>
      <c r="AG3410" s="18" t="n">
        <f aca="false">IF(Q3410="","",ROUND((Q3410-P3410)*1440,0))</f>
        <v>22</v>
      </c>
      <c r="AH3410" s="18" t="n">
        <f aca="false">IF(Q3410="","",ROUND((Q3410-H3410)*1440,0))</f>
        <v>237</v>
      </c>
      <c r="AI3410" s="19" t="n">
        <f aca="false">ROUND(IF(O3410="",Assumptions!$B$25-K3410,O3410-K3410)*24,1)</f>
        <v>2.4</v>
      </c>
      <c r="AJ3410" s="20" t="n">
        <f aca="false">ROUND(MAX(N(Y3410)/Assumptions!$C$5, N(Z3410)/Assumptions!$C$6, N(AA3410)/Assumptions!$C$7, N(AB3410)/Assumptions!$C$8, N(AC3410)/Assumptions!$C$9, N(AD3410)/Assumptions!$C$10, N(AE3410)/Assumptions!$C$11, N(AF3410)/Assumptions!$C$12, N(AG3410)/Assumptions!$C$13),3)</f>
        <v>1.4</v>
      </c>
      <c r="AK3410" s="0" t="str">
        <f aca="false">IF(OR(U3410="Pending",U3410="On Hold"),"Open GRN (awaiting)",IF(AJ3410&lt;=1,"Within SLA",IF(ROUND(N(Y3410)/Assumptions!$C$5,3)=AJ3410,"Gate Wait",IF(ROUND(N(Z3410)/Assumptions!$C$6,3)=AJ3410,"Dock Wait",IF(ROUND(N(AA3410)/Assumptions!$C$7,3)=AJ3410,"Unloading",IF(ROUND(N(AB3410)/Assumptions!$C$8,3)=AJ3410,"Unload-to-QC Wait",IF(ROUND(N(AC3410)/Assumptions!$C$9,3)=AJ3410,"QC",IF(ROUND(N(AD3410)/Assumptions!$C$10,3)=AJ3410,"QC-to-GRN Wait",IF(ROUND(N(AE3410)/Assumptions!$C$11,3)=AJ3410,"GRN Processing",IF(ROUND(N(AF3410)/Assumptions!$C$12,3)=AJ3410,"GRN-to-Putaway Wait",IF(ROUND(N(AG3410)/Assumptions!$C$13,3)=AJ3410,"Putaway","Within SLA")))))))))))</f>
        <v>QC</v>
      </c>
    </row>
    <row r="3411" customFormat="false" ht="15" hidden="false" customHeight="false" outlineLevel="0" collapsed="false">
      <c r="A3411" s="0" t="s">
        <v>9573</v>
      </c>
      <c r="B3411" s="0" t="s">
        <v>9574</v>
      </c>
      <c r="C3411" s="0" t="s">
        <v>218</v>
      </c>
      <c r="D3411" s="0" t="s">
        <v>119</v>
      </c>
      <c r="E3411" s="0" t="s">
        <v>9575</v>
      </c>
      <c r="F3411" s="0" t="s">
        <v>137</v>
      </c>
      <c r="G3411" s="0" t="s">
        <v>122</v>
      </c>
      <c r="H3411" s="17" t="n">
        <v>46284.8743055556</v>
      </c>
      <c r="I3411" s="17" t="n">
        <v>46284.8881944444</v>
      </c>
      <c r="J3411" s="17" t="n">
        <v>46284.8923611111</v>
      </c>
      <c r="K3411" s="17" t="n">
        <v>46284.9159722222</v>
      </c>
      <c r="L3411" s="17" t="n">
        <v>46284.9229166667</v>
      </c>
      <c r="M3411" s="17" t="n">
        <v>46284.9506944444</v>
      </c>
      <c r="N3411" s="17" t="n">
        <v>46284.9770833333</v>
      </c>
      <c r="O3411" s="17" t="n">
        <v>46285.0625</v>
      </c>
      <c r="P3411" s="17" t="n">
        <v>46285.0826388889</v>
      </c>
      <c r="Q3411" s="17" t="n">
        <v>46285.0930555556</v>
      </c>
      <c r="R3411" s="0" t="n">
        <v>293</v>
      </c>
      <c r="S3411" s="0" t="n">
        <v>0</v>
      </c>
      <c r="T3411" s="0" t="n">
        <v>0</v>
      </c>
      <c r="U3411" s="18" t="s">
        <v>130</v>
      </c>
      <c r="V3411" s="18" t="s">
        <v>144</v>
      </c>
      <c r="W3411" s="0" t="str">
        <f aca="false">IF(AND(X3411&gt;=6,X3411&lt;14),"A",IF(AND(X3411&gt;=14,X3411&lt;22),"B","C"))</f>
        <v>B</v>
      </c>
      <c r="X3411" s="18" t="n">
        <f aca="false">HOUR(H3411)</f>
        <v>20</v>
      </c>
      <c r="Y3411" s="18" t="n">
        <f aca="false">ROUND((I3411-H3411)*1440,0)</f>
        <v>20</v>
      </c>
      <c r="Z3411" s="18" t="n">
        <f aca="false">ROUND((J3411-I3411)*1440,0)</f>
        <v>6</v>
      </c>
      <c r="AA3411" s="18" t="n">
        <f aca="false">ROUND((K3411-J3411)*1440,0)</f>
        <v>34</v>
      </c>
      <c r="AB3411" s="18" t="n">
        <f aca="false">ROUND((L3411-K3411)*1440,0)</f>
        <v>10</v>
      </c>
      <c r="AC3411" s="18" t="n">
        <f aca="false">ROUND((M3411-L3411)*1440,0)</f>
        <v>40</v>
      </c>
      <c r="AD3411" s="18" t="n">
        <f aca="false">IF(N3411="","",ROUND((N3411-M3411)*1440,0))</f>
        <v>38</v>
      </c>
      <c r="AE3411" s="18" t="n">
        <f aca="false">IF(O3411="","",ROUND((O3411-N3411)*1440,0))</f>
        <v>123</v>
      </c>
      <c r="AF3411" s="18" t="n">
        <f aca="false">IF(P3411="","",ROUND((P3411-O3411)*1440,0))</f>
        <v>29</v>
      </c>
      <c r="AG3411" s="18" t="n">
        <f aca="false">IF(Q3411="","",ROUND((Q3411-P3411)*1440,0))</f>
        <v>15</v>
      </c>
      <c r="AH3411" s="18" t="n">
        <f aca="false">IF(Q3411="","",ROUND((Q3411-H3411)*1440,0))</f>
        <v>315</v>
      </c>
      <c r="AI3411" s="19" t="n">
        <f aca="false">ROUND(IF(O3411="",Assumptions!$B$25-K3411,O3411-K3411)*24,1)</f>
        <v>3.5</v>
      </c>
      <c r="AJ3411" s="20" t="n">
        <f aca="false">ROUND(MAX(N(Y3411)/Assumptions!$C$5, N(Z3411)/Assumptions!$C$6, N(AA3411)/Assumptions!$C$7, N(AB3411)/Assumptions!$C$8, N(AC3411)/Assumptions!$C$9, N(AD3411)/Assumptions!$C$10, N(AE3411)/Assumptions!$C$11, N(AF3411)/Assumptions!$C$12, N(AG3411)/Assumptions!$C$13),3)</f>
        <v>2.733</v>
      </c>
      <c r="AK3411" s="0" t="str">
        <f aca="false">IF(OR(U3411="Pending",U3411="On Hold"),"Open GRN (awaiting)",IF(AJ3411&lt;=1,"Within SLA",IF(ROUND(N(Y3411)/Assumptions!$C$5,3)=AJ3411,"Gate Wait",IF(ROUND(N(Z3411)/Assumptions!$C$6,3)=AJ3411,"Dock Wait",IF(ROUND(N(AA3411)/Assumptions!$C$7,3)=AJ3411,"Unloading",IF(ROUND(N(AB3411)/Assumptions!$C$8,3)=AJ3411,"Unload-to-QC Wait",IF(ROUND(N(AC3411)/Assumptions!$C$9,3)=AJ3411,"QC",IF(ROUND(N(AD3411)/Assumptions!$C$10,3)=AJ3411,"QC-to-GRN Wait",IF(ROUND(N(AE3411)/Assumptions!$C$11,3)=AJ3411,"GRN Processing",IF(ROUND(N(AF3411)/Assumptions!$C$12,3)=AJ3411,"GRN-to-Putaway Wait",IF(ROUND(N(AG3411)/Assumptions!$C$13,3)=AJ3411,"Putaway","Within SLA")))))))))))</f>
        <v>GRN Processing</v>
      </c>
    </row>
    <row r="3412" customFormat="false" ht="15" hidden="false" customHeight="false" outlineLevel="0" collapsed="false">
      <c r="A3412" s="0" t="s">
        <v>9576</v>
      </c>
      <c r="B3412" s="0" t="s">
        <v>9577</v>
      </c>
      <c r="C3412" s="0" t="s">
        <v>159</v>
      </c>
      <c r="D3412" s="0" t="s">
        <v>135</v>
      </c>
      <c r="E3412" s="0" t="s">
        <v>9578</v>
      </c>
      <c r="F3412" s="0" t="s">
        <v>177</v>
      </c>
      <c r="G3412" s="0" t="s">
        <v>138</v>
      </c>
      <c r="H3412" s="17" t="n">
        <v>46284.9340277778</v>
      </c>
      <c r="I3412" s="17" t="n">
        <v>46284.9465277778</v>
      </c>
      <c r="J3412" s="17" t="n">
        <v>46284.9534722222</v>
      </c>
      <c r="K3412" s="17" t="n">
        <v>46284.9756944445</v>
      </c>
      <c r="L3412" s="17" t="n">
        <v>46284.9881944444</v>
      </c>
      <c r="M3412" s="17" t="n">
        <v>46285.0090277778</v>
      </c>
      <c r="N3412" s="17" t="n">
        <v>46285.025</v>
      </c>
      <c r="O3412" s="17" t="n">
        <v>46285.0451388889</v>
      </c>
      <c r="P3412" s="17" t="n">
        <v>46285.0611111111</v>
      </c>
      <c r="Q3412" s="17" t="n">
        <v>46285.06875</v>
      </c>
      <c r="R3412" s="0" t="n">
        <v>245</v>
      </c>
      <c r="S3412" s="0" t="n">
        <v>0</v>
      </c>
      <c r="T3412" s="0" t="n">
        <v>0</v>
      </c>
      <c r="U3412" s="18" t="s">
        <v>130</v>
      </c>
      <c r="V3412" s="18" t="s">
        <v>144</v>
      </c>
      <c r="W3412" s="0" t="str">
        <f aca="false">IF(AND(X3412&gt;=6,X3412&lt;14),"A",IF(AND(X3412&gt;=14,X3412&lt;22),"B","C"))</f>
        <v>C</v>
      </c>
      <c r="X3412" s="18" t="n">
        <f aca="false">HOUR(H3412)</f>
        <v>22</v>
      </c>
      <c r="Y3412" s="18" t="n">
        <f aca="false">ROUND((I3412-H3412)*1440,0)</f>
        <v>18</v>
      </c>
      <c r="Z3412" s="18" t="n">
        <f aca="false">ROUND((J3412-I3412)*1440,0)</f>
        <v>10</v>
      </c>
      <c r="AA3412" s="18" t="n">
        <f aca="false">ROUND((K3412-J3412)*1440,0)</f>
        <v>32</v>
      </c>
      <c r="AB3412" s="18" t="n">
        <f aca="false">ROUND((L3412-K3412)*1440,0)</f>
        <v>18</v>
      </c>
      <c r="AC3412" s="18" t="n">
        <f aca="false">ROUND((M3412-L3412)*1440,0)</f>
        <v>30</v>
      </c>
      <c r="AD3412" s="18" t="n">
        <f aca="false">IF(N3412="","",ROUND((N3412-M3412)*1440,0))</f>
        <v>23</v>
      </c>
      <c r="AE3412" s="18" t="n">
        <f aca="false">IF(O3412="","",ROUND((O3412-N3412)*1440,0))</f>
        <v>29</v>
      </c>
      <c r="AF3412" s="18" t="n">
        <f aca="false">IF(P3412="","",ROUND((P3412-O3412)*1440,0))</f>
        <v>23</v>
      </c>
      <c r="AG3412" s="18" t="n">
        <f aca="false">IF(Q3412="","",ROUND((Q3412-P3412)*1440,0))</f>
        <v>11</v>
      </c>
      <c r="AH3412" s="18" t="n">
        <f aca="false">IF(Q3412="","",ROUND((Q3412-H3412)*1440,0))</f>
        <v>194</v>
      </c>
      <c r="AI3412" s="19" t="n">
        <f aca="false">ROUND(IF(O3412="",Assumptions!$B$25-K3412,O3412-K3412)*24,1)</f>
        <v>1.7</v>
      </c>
      <c r="AJ3412" s="20" t="n">
        <f aca="false">ROUND(MAX(N(Y3412)/Assumptions!$C$5, N(Z3412)/Assumptions!$C$6, N(AA3412)/Assumptions!$C$7, N(AB3412)/Assumptions!$C$8, N(AC3412)/Assumptions!$C$9, N(AD3412)/Assumptions!$C$10, N(AE3412)/Assumptions!$C$11, N(AF3412)/Assumptions!$C$12, N(AG3412)/Assumptions!$C$13),3)</f>
        <v>1.2</v>
      </c>
      <c r="AK3412" s="0" t="str">
        <f aca="false">IF(OR(U3412="Pending",U3412="On Hold"),"Open GRN (awaiting)",IF(AJ3412&lt;=1,"Within SLA",IF(ROUND(N(Y3412)/Assumptions!$C$5,3)=AJ3412,"Gate Wait",IF(ROUND(N(Z3412)/Assumptions!$C$6,3)=AJ3412,"Dock Wait",IF(ROUND(N(AA3412)/Assumptions!$C$7,3)=AJ3412,"Unloading",IF(ROUND(N(AB3412)/Assumptions!$C$8,3)=AJ3412,"Unload-to-QC Wait",IF(ROUND(N(AC3412)/Assumptions!$C$9,3)=AJ3412,"QC",IF(ROUND(N(AD3412)/Assumptions!$C$10,3)=AJ3412,"QC-to-GRN Wait",IF(ROUND(N(AE3412)/Assumptions!$C$11,3)=AJ3412,"GRN Processing",IF(ROUND(N(AF3412)/Assumptions!$C$12,3)=AJ3412,"GRN-to-Putaway Wait",IF(ROUND(N(AG3412)/Assumptions!$C$13,3)=AJ3412,"Putaway","Within SLA")))))))))))</f>
        <v>Unload-to-QC Wait</v>
      </c>
    </row>
    <row r="3413" customFormat="false" ht="15" hidden="false" customHeight="false" outlineLevel="0" collapsed="false">
      <c r="A3413" s="0" t="s">
        <v>9579</v>
      </c>
      <c r="B3413" s="0" t="s">
        <v>9580</v>
      </c>
      <c r="C3413" s="0" t="s">
        <v>170</v>
      </c>
      <c r="D3413" s="0" t="s">
        <v>119</v>
      </c>
      <c r="E3413" s="0" t="s">
        <v>9581</v>
      </c>
      <c r="F3413" s="0" t="s">
        <v>172</v>
      </c>
      <c r="G3413" s="0" t="s">
        <v>122</v>
      </c>
      <c r="H3413" s="17" t="n">
        <v>46286.05625</v>
      </c>
      <c r="I3413" s="17" t="n">
        <v>46286.0604166667</v>
      </c>
      <c r="J3413" s="17" t="n">
        <v>46286.0743055556</v>
      </c>
      <c r="K3413" s="17" t="n">
        <v>46286.0979166667</v>
      </c>
      <c r="L3413" s="17" t="n">
        <v>46286.1048611111</v>
      </c>
      <c r="M3413" s="17" t="n">
        <v>46286.1180555556</v>
      </c>
      <c r="N3413" s="17" t="n">
        <v>46286.13125</v>
      </c>
      <c r="O3413" s="17" t="n">
        <v>46286.175</v>
      </c>
      <c r="P3413" s="17" t="n">
        <v>46286.1875</v>
      </c>
      <c r="Q3413" s="17" t="n">
        <v>46286.19375</v>
      </c>
      <c r="R3413" s="0" t="n">
        <v>843</v>
      </c>
      <c r="S3413" s="0" t="n">
        <v>0</v>
      </c>
      <c r="T3413" s="0" t="n">
        <v>0</v>
      </c>
      <c r="U3413" s="18" t="s">
        <v>130</v>
      </c>
      <c r="V3413" s="18" t="s">
        <v>156</v>
      </c>
      <c r="W3413" s="0" t="str">
        <f aca="false">IF(AND(X3413&gt;=6,X3413&lt;14),"A",IF(AND(X3413&gt;=14,X3413&lt;22),"B","C"))</f>
        <v>C</v>
      </c>
      <c r="X3413" s="18" t="n">
        <f aca="false">HOUR(H3413)</f>
        <v>1</v>
      </c>
      <c r="Y3413" s="18" t="n">
        <f aca="false">ROUND((I3413-H3413)*1440,0)</f>
        <v>6</v>
      </c>
      <c r="Z3413" s="18" t="n">
        <f aca="false">ROUND((J3413-I3413)*1440,0)</f>
        <v>20</v>
      </c>
      <c r="AA3413" s="18" t="n">
        <f aca="false">ROUND((K3413-J3413)*1440,0)</f>
        <v>34</v>
      </c>
      <c r="AB3413" s="18" t="n">
        <f aca="false">ROUND((L3413-K3413)*1440,0)</f>
        <v>10</v>
      </c>
      <c r="AC3413" s="18" t="n">
        <f aca="false">ROUND((M3413-L3413)*1440,0)</f>
        <v>19</v>
      </c>
      <c r="AD3413" s="18" t="n">
        <f aca="false">IF(N3413="","",ROUND((N3413-M3413)*1440,0))</f>
        <v>19</v>
      </c>
      <c r="AE3413" s="18" t="n">
        <f aca="false">IF(O3413="","",ROUND((O3413-N3413)*1440,0))</f>
        <v>63</v>
      </c>
      <c r="AF3413" s="18" t="n">
        <f aca="false">IF(P3413="","",ROUND((P3413-O3413)*1440,0))</f>
        <v>18</v>
      </c>
      <c r="AG3413" s="18" t="n">
        <f aca="false">IF(Q3413="","",ROUND((Q3413-P3413)*1440,0))</f>
        <v>9</v>
      </c>
      <c r="AH3413" s="18" t="n">
        <f aca="false">IF(Q3413="","",ROUND((Q3413-H3413)*1440,0))</f>
        <v>198</v>
      </c>
      <c r="AI3413" s="19" t="n">
        <f aca="false">ROUND(IF(O3413="",Assumptions!$B$25-K3413,O3413-K3413)*24,1)</f>
        <v>1.9</v>
      </c>
      <c r="AJ3413" s="20" t="n">
        <f aca="false">ROUND(MAX(N(Y3413)/Assumptions!$C$5, N(Z3413)/Assumptions!$C$6, N(AA3413)/Assumptions!$C$7, N(AB3413)/Assumptions!$C$8, N(AC3413)/Assumptions!$C$9, N(AD3413)/Assumptions!$C$10, N(AE3413)/Assumptions!$C$11, N(AF3413)/Assumptions!$C$12, N(AG3413)/Assumptions!$C$13),3)</f>
        <v>1.4</v>
      </c>
      <c r="AK3413" s="0" t="str">
        <f aca="false">IF(OR(U3413="Pending",U3413="On Hold"),"Open GRN (awaiting)",IF(AJ3413&lt;=1,"Within SLA",IF(ROUND(N(Y3413)/Assumptions!$C$5,3)=AJ3413,"Gate Wait",IF(ROUND(N(Z3413)/Assumptions!$C$6,3)=AJ3413,"Dock Wait",IF(ROUND(N(AA3413)/Assumptions!$C$7,3)=AJ3413,"Unloading",IF(ROUND(N(AB3413)/Assumptions!$C$8,3)=AJ3413,"Unload-to-QC Wait",IF(ROUND(N(AC3413)/Assumptions!$C$9,3)=AJ3413,"QC",IF(ROUND(N(AD3413)/Assumptions!$C$10,3)=AJ3413,"QC-to-GRN Wait",IF(ROUND(N(AE3413)/Assumptions!$C$11,3)=AJ3413,"GRN Processing",IF(ROUND(N(AF3413)/Assumptions!$C$12,3)=AJ3413,"GRN-to-Putaway Wait",IF(ROUND(N(AG3413)/Assumptions!$C$13,3)=AJ3413,"Putaway","Within SLA")))))))))))</f>
        <v>GRN Processing</v>
      </c>
    </row>
    <row r="3414" customFormat="false" ht="15" hidden="false" customHeight="false" outlineLevel="0" collapsed="false">
      <c r="A3414" s="0" t="s">
        <v>9582</v>
      </c>
      <c r="B3414" s="0" t="s">
        <v>9583</v>
      </c>
      <c r="C3414" s="0" t="s">
        <v>170</v>
      </c>
      <c r="D3414" s="0" t="s">
        <v>147</v>
      </c>
      <c r="E3414" s="0" t="s">
        <v>4869</v>
      </c>
      <c r="F3414" s="0" t="s">
        <v>172</v>
      </c>
      <c r="G3414" s="0" t="s">
        <v>150</v>
      </c>
      <c r="H3414" s="17" t="n">
        <v>46286.1173611111</v>
      </c>
      <c r="I3414" s="17" t="n">
        <v>46286.1291666667</v>
      </c>
      <c r="J3414" s="17" t="n">
        <v>46286.1319444445</v>
      </c>
      <c r="K3414" s="17" t="n">
        <v>46286.1611111111</v>
      </c>
      <c r="L3414" s="17" t="n">
        <v>46286.1673611111</v>
      </c>
      <c r="M3414" s="17" t="n">
        <v>46286.1902777778</v>
      </c>
      <c r="N3414" s="17" t="n">
        <v>46286.2125</v>
      </c>
      <c r="O3414" s="17" t="n">
        <v>46286.2881944445</v>
      </c>
      <c r="P3414" s="17" t="n">
        <v>46286.3076388889</v>
      </c>
      <c r="Q3414" s="17" t="n">
        <v>46286.3173611111</v>
      </c>
      <c r="R3414" s="0" t="n">
        <v>326</v>
      </c>
      <c r="S3414" s="0" t="n">
        <v>0</v>
      </c>
      <c r="T3414" s="0" t="n">
        <v>0</v>
      </c>
      <c r="U3414" s="18" t="s">
        <v>130</v>
      </c>
      <c r="V3414" s="18" t="s">
        <v>144</v>
      </c>
      <c r="W3414" s="0" t="str">
        <f aca="false">IF(AND(X3414&gt;=6,X3414&lt;14),"A",IF(AND(X3414&gt;=14,X3414&lt;22),"B","C"))</f>
        <v>C</v>
      </c>
      <c r="X3414" s="18" t="n">
        <f aca="false">HOUR(H3414)</f>
        <v>2</v>
      </c>
      <c r="Y3414" s="18" t="n">
        <f aca="false">ROUND((I3414-H3414)*1440,0)</f>
        <v>17</v>
      </c>
      <c r="Z3414" s="18" t="n">
        <f aca="false">ROUND((J3414-I3414)*1440,0)</f>
        <v>4</v>
      </c>
      <c r="AA3414" s="18" t="n">
        <f aca="false">ROUND((K3414-J3414)*1440,0)</f>
        <v>42</v>
      </c>
      <c r="AB3414" s="18" t="n">
        <f aca="false">ROUND((L3414-K3414)*1440,0)</f>
        <v>9</v>
      </c>
      <c r="AC3414" s="18" t="n">
        <f aca="false">ROUND((M3414-L3414)*1440,0)</f>
        <v>33</v>
      </c>
      <c r="AD3414" s="18" t="n">
        <f aca="false">IF(N3414="","",ROUND((N3414-M3414)*1440,0))</f>
        <v>32</v>
      </c>
      <c r="AE3414" s="18" t="n">
        <f aca="false">IF(O3414="","",ROUND((O3414-N3414)*1440,0))</f>
        <v>109</v>
      </c>
      <c r="AF3414" s="18" t="n">
        <f aca="false">IF(P3414="","",ROUND((P3414-O3414)*1440,0))</f>
        <v>28</v>
      </c>
      <c r="AG3414" s="18" t="n">
        <f aca="false">IF(Q3414="","",ROUND((Q3414-P3414)*1440,0))</f>
        <v>14</v>
      </c>
      <c r="AH3414" s="18" t="n">
        <f aca="false">IF(Q3414="","",ROUND((Q3414-H3414)*1440,0))</f>
        <v>288</v>
      </c>
      <c r="AI3414" s="19" t="n">
        <f aca="false">ROUND(IF(O3414="",Assumptions!$B$25-K3414,O3414-K3414)*24,1)</f>
        <v>3.1</v>
      </c>
      <c r="AJ3414" s="20" t="n">
        <f aca="false">ROUND(MAX(N(Y3414)/Assumptions!$C$5, N(Z3414)/Assumptions!$C$6, N(AA3414)/Assumptions!$C$7, N(AB3414)/Assumptions!$C$8, N(AC3414)/Assumptions!$C$9, N(AD3414)/Assumptions!$C$10, N(AE3414)/Assumptions!$C$11, N(AF3414)/Assumptions!$C$12, N(AG3414)/Assumptions!$C$13),3)</f>
        <v>2.422</v>
      </c>
      <c r="AK3414" s="0" t="str">
        <f aca="false">IF(OR(U3414="Pending",U3414="On Hold"),"Open GRN (awaiting)",IF(AJ3414&lt;=1,"Within SLA",IF(ROUND(N(Y3414)/Assumptions!$C$5,3)=AJ3414,"Gate Wait",IF(ROUND(N(Z3414)/Assumptions!$C$6,3)=AJ3414,"Dock Wait",IF(ROUND(N(AA3414)/Assumptions!$C$7,3)=AJ3414,"Unloading",IF(ROUND(N(AB3414)/Assumptions!$C$8,3)=AJ3414,"Unload-to-QC Wait",IF(ROUND(N(AC3414)/Assumptions!$C$9,3)=AJ3414,"QC",IF(ROUND(N(AD3414)/Assumptions!$C$10,3)=AJ3414,"QC-to-GRN Wait",IF(ROUND(N(AE3414)/Assumptions!$C$11,3)=AJ3414,"GRN Processing",IF(ROUND(N(AF3414)/Assumptions!$C$12,3)=AJ3414,"GRN-to-Putaway Wait",IF(ROUND(N(AG3414)/Assumptions!$C$13,3)=AJ3414,"Putaway","Within SLA")))))))))))</f>
        <v>GRN Processing</v>
      </c>
    </row>
    <row r="3415" customFormat="false" ht="15" hidden="false" customHeight="false" outlineLevel="0" collapsed="false">
      <c r="A3415" s="0" t="s">
        <v>9584</v>
      </c>
      <c r="B3415" s="0" t="s">
        <v>9585</v>
      </c>
      <c r="C3415" s="0" t="s">
        <v>134</v>
      </c>
      <c r="D3415" s="0" t="s">
        <v>147</v>
      </c>
      <c r="E3415" s="0" t="s">
        <v>3279</v>
      </c>
      <c r="F3415" s="0" t="s">
        <v>149</v>
      </c>
      <c r="G3415" s="0" t="s">
        <v>167</v>
      </c>
      <c r="H3415" s="17" t="n">
        <v>46286.2618055556</v>
      </c>
      <c r="I3415" s="17" t="n">
        <v>46286.2756944444</v>
      </c>
      <c r="J3415" s="17" t="n">
        <v>46286.3</v>
      </c>
      <c r="K3415" s="17" t="n">
        <v>46286.3166666667</v>
      </c>
      <c r="L3415" s="17" t="n">
        <v>46286.3381944444</v>
      </c>
      <c r="M3415" s="17" t="n">
        <v>46286.3798611111</v>
      </c>
      <c r="N3415" s="17" t="n">
        <v>46286.3951388889</v>
      </c>
      <c r="O3415" s="17" t="n">
        <v>46286.4145833333</v>
      </c>
      <c r="P3415" s="17" t="n">
        <v>46286.4208333333</v>
      </c>
      <c r="Q3415" s="17" t="n">
        <v>46286.43125</v>
      </c>
      <c r="R3415" s="0" t="n">
        <v>396</v>
      </c>
      <c r="S3415" s="0" t="n">
        <v>0</v>
      </c>
      <c r="T3415" s="0" t="n">
        <v>0</v>
      </c>
      <c r="U3415" s="18" t="s">
        <v>130</v>
      </c>
      <c r="V3415" s="18" t="s">
        <v>144</v>
      </c>
      <c r="W3415" s="0" t="str">
        <f aca="false">IF(AND(X3415&gt;=6,X3415&lt;14),"A",IF(AND(X3415&gt;=14,X3415&lt;22),"B","C"))</f>
        <v>A</v>
      </c>
      <c r="X3415" s="18" t="n">
        <f aca="false">HOUR(H3415)</f>
        <v>6</v>
      </c>
      <c r="Y3415" s="18" t="n">
        <f aca="false">ROUND((I3415-H3415)*1440,0)</f>
        <v>20</v>
      </c>
      <c r="Z3415" s="18" t="n">
        <f aca="false">ROUND((J3415-I3415)*1440,0)</f>
        <v>35</v>
      </c>
      <c r="AA3415" s="18" t="n">
        <f aca="false">ROUND((K3415-J3415)*1440,0)</f>
        <v>24</v>
      </c>
      <c r="AB3415" s="18" t="n">
        <f aca="false">ROUND((L3415-K3415)*1440,0)</f>
        <v>31</v>
      </c>
      <c r="AC3415" s="18" t="n">
        <f aca="false">ROUND((M3415-L3415)*1440,0)</f>
        <v>60</v>
      </c>
      <c r="AD3415" s="18" t="n">
        <f aca="false">IF(N3415="","",ROUND((N3415-M3415)*1440,0))</f>
        <v>22</v>
      </c>
      <c r="AE3415" s="18" t="n">
        <f aca="false">IF(O3415="","",ROUND((O3415-N3415)*1440,0))</f>
        <v>28</v>
      </c>
      <c r="AF3415" s="18" t="n">
        <f aca="false">IF(P3415="","",ROUND((P3415-O3415)*1440,0))</f>
        <v>9</v>
      </c>
      <c r="AG3415" s="18" t="n">
        <f aca="false">IF(Q3415="","",ROUND((Q3415-P3415)*1440,0))</f>
        <v>15</v>
      </c>
      <c r="AH3415" s="18" t="n">
        <f aca="false">IF(Q3415="","",ROUND((Q3415-H3415)*1440,0))</f>
        <v>244</v>
      </c>
      <c r="AI3415" s="19" t="n">
        <f aca="false">ROUND(IF(O3415="",Assumptions!$B$25-K3415,O3415-K3415)*24,1)</f>
        <v>2.4</v>
      </c>
      <c r="AJ3415" s="20" t="n">
        <f aca="false">ROUND(MAX(N(Y3415)/Assumptions!$C$5, N(Z3415)/Assumptions!$C$6, N(AA3415)/Assumptions!$C$7, N(AB3415)/Assumptions!$C$8, N(AC3415)/Assumptions!$C$9, N(AD3415)/Assumptions!$C$10, N(AE3415)/Assumptions!$C$11, N(AF3415)/Assumptions!$C$12, N(AG3415)/Assumptions!$C$13),3)</f>
        <v>2.333</v>
      </c>
      <c r="AK3415" s="0" t="str">
        <f aca="false">IF(OR(U3415="Pending",U3415="On Hold"),"Open GRN (awaiting)",IF(AJ3415&lt;=1,"Within SLA",IF(ROUND(N(Y3415)/Assumptions!$C$5,3)=AJ3415,"Gate Wait",IF(ROUND(N(Z3415)/Assumptions!$C$6,3)=AJ3415,"Dock Wait",IF(ROUND(N(AA3415)/Assumptions!$C$7,3)=AJ3415,"Unloading",IF(ROUND(N(AB3415)/Assumptions!$C$8,3)=AJ3415,"Unload-to-QC Wait",IF(ROUND(N(AC3415)/Assumptions!$C$9,3)=AJ3415,"QC",IF(ROUND(N(AD3415)/Assumptions!$C$10,3)=AJ3415,"QC-to-GRN Wait",IF(ROUND(N(AE3415)/Assumptions!$C$11,3)=AJ3415,"GRN Processing",IF(ROUND(N(AF3415)/Assumptions!$C$12,3)=AJ3415,"GRN-to-Putaway Wait",IF(ROUND(N(AG3415)/Assumptions!$C$13,3)=AJ3415,"Putaway","Within SLA")))))))))))</f>
        <v>Dock Wait</v>
      </c>
    </row>
    <row r="3416" customFormat="false" ht="15" hidden="false" customHeight="false" outlineLevel="0" collapsed="false">
      <c r="A3416" s="0" t="s">
        <v>9586</v>
      </c>
      <c r="B3416" s="0" t="s">
        <v>9587</v>
      </c>
      <c r="C3416" s="0" t="s">
        <v>159</v>
      </c>
      <c r="D3416" s="0" t="s">
        <v>135</v>
      </c>
      <c r="E3416" s="0" t="s">
        <v>5292</v>
      </c>
      <c r="F3416" s="0" t="s">
        <v>128</v>
      </c>
      <c r="G3416" s="0" t="s">
        <v>138</v>
      </c>
      <c r="H3416" s="17" t="n">
        <v>46286.3041666667</v>
      </c>
      <c r="I3416" s="17" t="n">
        <v>46286.3159722222</v>
      </c>
      <c r="J3416" s="17" t="n">
        <v>46286.3215277778</v>
      </c>
      <c r="K3416" s="17" t="n">
        <v>46286.34375</v>
      </c>
      <c r="L3416" s="17" t="n">
        <v>46286.3770833333</v>
      </c>
      <c r="M3416" s="17" t="n">
        <v>46286.4145833333</v>
      </c>
      <c r="N3416" s="17" t="n">
        <v>46286.4722222222</v>
      </c>
      <c r="O3416" s="17" t="n">
        <v>46286.5548611111</v>
      </c>
      <c r="P3416" s="17" t="n">
        <v>46286.5680555556</v>
      </c>
      <c r="Q3416" s="17" t="n">
        <v>46286.5833333333</v>
      </c>
      <c r="R3416" s="0" t="n">
        <v>574</v>
      </c>
      <c r="S3416" s="0" t="n">
        <v>0</v>
      </c>
      <c r="T3416" s="0" t="n">
        <v>0</v>
      </c>
      <c r="U3416" s="18" t="s">
        <v>130</v>
      </c>
      <c r="V3416" s="18" t="s">
        <v>144</v>
      </c>
      <c r="W3416" s="0" t="str">
        <f aca="false">IF(AND(X3416&gt;=6,X3416&lt;14),"A",IF(AND(X3416&gt;=14,X3416&lt;22),"B","C"))</f>
        <v>A</v>
      </c>
      <c r="X3416" s="18" t="n">
        <f aca="false">HOUR(H3416)</f>
        <v>7</v>
      </c>
      <c r="Y3416" s="18" t="n">
        <f aca="false">ROUND((I3416-H3416)*1440,0)</f>
        <v>17</v>
      </c>
      <c r="Z3416" s="18" t="n">
        <f aca="false">ROUND((J3416-I3416)*1440,0)</f>
        <v>8</v>
      </c>
      <c r="AA3416" s="18" t="n">
        <f aca="false">ROUND((K3416-J3416)*1440,0)</f>
        <v>32</v>
      </c>
      <c r="AB3416" s="18" t="n">
        <f aca="false">ROUND((L3416-K3416)*1440,0)</f>
        <v>48</v>
      </c>
      <c r="AC3416" s="18" t="n">
        <f aca="false">ROUND((M3416-L3416)*1440,0)</f>
        <v>54</v>
      </c>
      <c r="AD3416" s="18" t="n">
        <f aca="false">IF(N3416="","",ROUND((N3416-M3416)*1440,0))</f>
        <v>83</v>
      </c>
      <c r="AE3416" s="18" t="n">
        <f aca="false">IF(O3416="","",ROUND((O3416-N3416)*1440,0))</f>
        <v>119</v>
      </c>
      <c r="AF3416" s="18" t="n">
        <f aca="false">IF(P3416="","",ROUND((P3416-O3416)*1440,0))</f>
        <v>19</v>
      </c>
      <c r="AG3416" s="18" t="n">
        <f aca="false">IF(Q3416="","",ROUND((Q3416-P3416)*1440,0))</f>
        <v>22</v>
      </c>
      <c r="AH3416" s="18" t="n">
        <f aca="false">IF(Q3416="","",ROUND((Q3416-H3416)*1440,0))</f>
        <v>402</v>
      </c>
      <c r="AI3416" s="19" t="n">
        <f aca="false">ROUND(IF(O3416="",Assumptions!$B$25-K3416,O3416-K3416)*24,1)</f>
        <v>5.1</v>
      </c>
      <c r="AJ3416" s="20" t="n">
        <f aca="false">ROUND(MAX(N(Y3416)/Assumptions!$C$5, N(Z3416)/Assumptions!$C$6, N(AA3416)/Assumptions!$C$7, N(AB3416)/Assumptions!$C$8, N(AC3416)/Assumptions!$C$9, N(AD3416)/Assumptions!$C$10, N(AE3416)/Assumptions!$C$11, N(AF3416)/Assumptions!$C$12, N(AG3416)/Assumptions!$C$13),3)</f>
        <v>3.2</v>
      </c>
      <c r="AK3416" s="0" t="str">
        <f aca="false">IF(OR(U3416="Pending",U3416="On Hold"),"Open GRN (awaiting)",IF(AJ3416&lt;=1,"Within SLA",IF(ROUND(N(Y3416)/Assumptions!$C$5,3)=AJ3416,"Gate Wait",IF(ROUND(N(Z3416)/Assumptions!$C$6,3)=AJ3416,"Dock Wait",IF(ROUND(N(AA3416)/Assumptions!$C$7,3)=AJ3416,"Unloading",IF(ROUND(N(AB3416)/Assumptions!$C$8,3)=AJ3416,"Unload-to-QC Wait",IF(ROUND(N(AC3416)/Assumptions!$C$9,3)=AJ3416,"QC",IF(ROUND(N(AD3416)/Assumptions!$C$10,3)=AJ3416,"QC-to-GRN Wait",IF(ROUND(N(AE3416)/Assumptions!$C$11,3)=AJ3416,"GRN Processing",IF(ROUND(N(AF3416)/Assumptions!$C$12,3)=AJ3416,"GRN-to-Putaway Wait",IF(ROUND(N(AG3416)/Assumptions!$C$13,3)=AJ3416,"Putaway","Within SLA")))))))))))</f>
        <v>Unload-to-QC Wait</v>
      </c>
    </row>
    <row r="3417" customFormat="false" ht="15" hidden="false" customHeight="false" outlineLevel="0" collapsed="false">
      <c r="A3417" s="0" t="s">
        <v>9588</v>
      </c>
      <c r="B3417" s="0" t="s">
        <v>9589</v>
      </c>
      <c r="C3417" s="0" t="s">
        <v>159</v>
      </c>
      <c r="D3417" s="0" t="s">
        <v>147</v>
      </c>
      <c r="E3417" s="0" t="s">
        <v>9590</v>
      </c>
      <c r="F3417" s="0" t="s">
        <v>121</v>
      </c>
      <c r="G3417" s="0" t="s">
        <v>150</v>
      </c>
      <c r="H3417" s="17" t="n">
        <v>46286.3104166667</v>
      </c>
      <c r="I3417" s="17" t="n">
        <v>46286.3305555556</v>
      </c>
      <c r="J3417" s="17" t="n">
        <v>46286.3368055556</v>
      </c>
      <c r="K3417" s="17" t="n">
        <v>46286.3548611111</v>
      </c>
      <c r="L3417" s="17" t="n">
        <v>46286.3611111111</v>
      </c>
      <c r="M3417" s="17" t="n">
        <v>46286.3861111111</v>
      </c>
      <c r="N3417" s="17" t="n">
        <v>46286.4333333333</v>
      </c>
      <c r="O3417" s="17" t="n">
        <v>46286.5111111111</v>
      </c>
      <c r="P3417" s="17" t="n">
        <v>46286.5194444444</v>
      </c>
      <c r="Q3417" s="17" t="n">
        <v>46286.5375</v>
      </c>
      <c r="R3417" s="0" t="n">
        <v>484</v>
      </c>
      <c r="S3417" s="0" t="n">
        <v>0</v>
      </c>
      <c r="T3417" s="0" t="n">
        <v>0</v>
      </c>
      <c r="U3417" s="18" t="s">
        <v>130</v>
      </c>
      <c r="V3417" s="18" t="s">
        <v>156</v>
      </c>
      <c r="W3417" s="0" t="str">
        <f aca="false">IF(AND(X3417&gt;=6,X3417&lt;14),"A",IF(AND(X3417&gt;=14,X3417&lt;22),"B","C"))</f>
        <v>A</v>
      </c>
      <c r="X3417" s="18" t="n">
        <f aca="false">HOUR(H3417)</f>
        <v>7</v>
      </c>
      <c r="Y3417" s="18" t="n">
        <f aca="false">ROUND((I3417-H3417)*1440,0)</f>
        <v>29</v>
      </c>
      <c r="Z3417" s="18" t="n">
        <f aca="false">ROUND((J3417-I3417)*1440,0)</f>
        <v>9</v>
      </c>
      <c r="AA3417" s="18" t="n">
        <f aca="false">ROUND((K3417-J3417)*1440,0)</f>
        <v>26</v>
      </c>
      <c r="AB3417" s="18" t="n">
        <f aca="false">ROUND((L3417-K3417)*1440,0)</f>
        <v>9</v>
      </c>
      <c r="AC3417" s="18" t="n">
        <f aca="false">ROUND((M3417-L3417)*1440,0)</f>
        <v>36</v>
      </c>
      <c r="AD3417" s="18" t="n">
        <f aca="false">IF(N3417="","",ROUND((N3417-M3417)*1440,0))</f>
        <v>68</v>
      </c>
      <c r="AE3417" s="18" t="n">
        <f aca="false">IF(O3417="","",ROUND((O3417-N3417)*1440,0))</f>
        <v>112</v>
      </c>
      <c r="AF3417" s="18" t="n">
        <f aca="false">IF(P3417="","",ROUND((P3417-O3417)*1440,0))</f>
        <v>12</v>
      </c>
      <c r="AG3417" s="18" t="n">
        <f aca="false">IF(Q3417="","",ROUND((Q3417-P3417)*1440,0))</f>
        <v>26</v>
      </c>
      <c r="AH3417" s="18" t="n">
        <f aca="false">IF(Q3417="","",ROUND((Q3417-H3417)*1440,0))</f>
        <v>327</v>
      </c>
      <c r="AI3417" s="19" t="n">
        <f aca="false">ROUND(IF(O3417="",Assumptions!$B$25-K3417,O3417-K3417)*24,1)</f>
        <v>3.8</v>
      </c>
      <c r="AJ3417" s="20" t="n">
        <f aca="false">ROUND(MAX(N(Y3417)/Assumptions!$C$5, N(Z3417)/Assumptions!$C$6, N(AA3417)/Assumptions!$C$7, N(AB3417)/Assumptions!$C$8, N(AC3417)/Assumptions!$C$9, N(AD3417)/Assumptions!$C$10, N(AE3417)/Assumptions!$C$11, N(AF3417)/Assumptions!$C$12, N(AG3417)/Assumptions!$C$13),3)</f>
        <v>2.489</v>
      </c>
      <c r="AK3417" s="0" t="str">
        <f aca="false">IF(OR(U3417="Pending",U3417="On Hold"),"Open GRN (awaiting)",IF(AJ3417&lt;=1,"Within SLA",IF(ROUND(N(Y3417)/Assumptions!$C$5,3)=AJ3417,"Gate Wait",IF(ROUND(N(Z3417)/Assumptions!$C$6,3)=AJ3417,"Dock Wait",IF(ROUND(N(AA3417)/Assumptions!$C$7,3)=AJ3417,"Unloading",IF(ROUND(N(AB3417)/Assumptions!$C$8,3)=AJ3417,"Unload-to-QC Wait",IF(ROUND(N(AC3417)/Assumptions!$C$9,3)=AJ3417,"QC",IF(ROUND(N(AD3417)/Assumptions!$C$10,3)=AJ3417,"QC-to-GRN Wait",IF(ROUND(N(AE3417)/Assumptions!$C$11,3)=AJ3417,"GRN Processing",IF(ROUND(N(AF3417)/Assumptions!$C$12,3)=AJ3417,"GRN-to-Putaway Wait",IF(ROUND(N(AG3417)/Assumptions!$C$13,3)=AJ3417,"Putaway","Within SLA")))))))))))</f>
        <v>GRN Processing</v>
      </c>
    </row>
    <row r="3418" customFormat="false" ht="15" hidden="false" customHeight="false" outlineLevel="0" collapsed="false">
      <c r="A3418" s="0" t="s">
        <v>9591</v>
      </c>
      <c r="B3418" s="0" t="s">
        <v>9592</v>
      </c>
      <c r="C3418" s="0" t="s">
        <v>170</v>
      </c>
      <c r="D3418" s="0" t="s">
        <v>147</v>
      </c>
      <c r="E3418" s="0" t="s">
        <v>8604</v>
      </c>
      <c r="F3418" s="0" t="s">
        <v>172</v>
      </c>
      <c r="G3418" s="0" t="s">
        <v>167</v>
      </c>
      <c r="H3418" s="17" t="n">
        <v>46286.3222222222</v>
      </c>
      <c r="I3418" s="17" t="n">
        <v>46286.3298611111</v>
      </c>
      <c r="J3418" s="17" t="n">
        <v>46286.34375</v>
      </c>
      <c r="K3418" s="17" t="n">
        <v>46286.36875</v>
      </c>
      <c r="L3418" s="17" t="n">
        <v>46286.3743055556</v>
      </c>
      <c r="M3418" s="17" t="n">
        <v>46286.3993055556</v>
      </c>
      <c r="N3418" s="17" t="n">
        <v>46286.4319444444</v>
      </c>
      <c r="O3418" s="17" t="n">
        <v>46286.4388888889</v>
      </c>
      <c r="P3418" s="17" t="n">
        <v>46286.4472222222</v>
      </c>
      <c r="Q3418" s="17" t="n">
        <v>46286.4534722222</v>
      </c>
      <c r="R3418" s="0" t="n">
        <v>554</v>
      </c>
      <c r="S3418" s="0" t="n">
        <v>0</v>
      </c>
      <c r="T3418" s="0" t="n">
        <v>0</v>
      </c>
      <c r="U3418" s="18" t="s">
        <v>130</v>
      </c>
      <c r="V3418" s="18" t="s">
        <v>144</v>
      </c>
      <c r="W3418" s="0" t="str">
        <f aca="false">IF(AND(X3418&gt;=6,X3418&lt;14),"A",IF(AND(X3418&gt;=14,X3418&lt;22),"B","C"))</f>
        <v>A</v>
      </c>
      <c r="X3418" s="18" t="n">
        <f aca="false">HOUR(H3418)</f>
        <v>7</v>
      </c>
      <c r="Y3418" s="18" t="n">
        <f aca="false">ROUND((I3418-H3418)*1440,0)</f>
        <v>11</v>
      </c>
      <c r="Z3418" s="18" t="n">
        <f aca="false">ROUND((J3418-I3418)*1440,0)</f>
        <v>20</v>
      </c>
      <c r="AA3418" s="18" t="n">
        <f aca="false">ROUND((K3418-J3418)*1440,0)</f>
        <v>36</v>
      </c>
      <c r="AB3418" s="18" t="n">
        <f aca="false">ROUND((L3418-K3418)*1440,0)</f>
        <v>8</v>
      </c>
      <c r="AC3418" s="18" t="n">
        <f aca="false">ROUND((M3418-L3418)*1440,0)</f>
        <v>36</v>
      </c>
      <c r="AD3418" s="18" t="n">
        <f aca="false">IF(N3418="","",ROUND((N3418-M3418)*1440,0))</f>
        <v>47</v>
      </c>
      <c r="AE3418" s="18" t="n">
        <f aca="false">IF(O3418="","",ROUND((O3418-N3418)*1440,0))</f>
        <v>10</v>
      </c>
      <c r="AF3418" s="18" t="n">
        <f aca="false">IF(P3418="","",ROUND((P3418-O3418)*1440,0))</f>
        <v>12</v>
      </c>
      <c r="AG3418" s="18" t="n">
        <f aca="false">IF(Q3418="","",ROUND((Q3418-P3418)*1440,0))</f>
        <v>9</v>
      </c>
      <c r="AH3418" s="18" t="n">
        <f aca="false">IF(Q3418="","",ROUND((Q3418-H3418)*1440,0))</f>
        <v>189</v>
      </c>
      <c r="AI3418" s="19" t="n">
        <f aca="false">ROUND(IF(O3418="",Assumptions!$B$25-K3418,O3418-K3418)*24,1)</f>
        <v>1.7</v>
      </c>
      <c r="AJ3418" s="20" t="n">
        <f aca="false">ROUND(MAX(N(Y3418)/Assumptions!$C$5, N(Z3418)/Assumptions!$C$6, N(AA3418)/Assumptions!$C$7, N(AB3418)/Assumptions!$C$8, N(AC3418)/Assumptions!$C$9, N(AD3418)/Assumptions!$C$10, N(AE3418)/Assumptions!$C$11, N(AF3418)/Assumptions!$C$12, N(AG3418)/Assumptions!$C$13),3)</f>
        <v>1.567</v>
      </c>
      <c r="AK3418" s="0" t="str">
        <f aca="false">IF(OR(U3418="Pending",U3418="On Hold"),"Open GRN (awaiting)",IF(AJ3418&lt;=1,"Within SLA",IF(ROUND(N(Y3418)/Assumptions!$C$5,3)=AJ3418,"Gate Wait",IF(ROUND(N(Z3418)/Assumptions!$C$6,3)=AJ3418,"Dock Wait",IF(ROUND(N(AA3418)/Assumptions!$C$7,3)=AJ3418,"Unloading",IF(ROUND(N(AB3418)/Assumptions!$C$8,3)=AJ3418,"Unload-to-QC Wait",IF(ROUND(N(AC3418)/Assumptions!$C$9,3)=AJ3418,"QC",IF(ROUND(N(AD3418)/Assumptions!$C$10,3)=AJ3418,"QC-to-GRN Wait",IF(ROUND(N(AE3418)/Assumptions!$C$11,3)=AJ3418,"GRN Processing",IF(ROUND(N(AF3418)/Assumptions!$C$12,3)=AJ3418,"GRN-to-Putaway Wait",IF(ROUND(N(AG3418)/Assumptions!$C$13,3)=AJ3418,"Putaway","Within SLA")))))))))))</f>
        <v>QC-to-GRN Wait</v>
      </c>
    </row>
    <row r="3419" customFormat="false" ht="15" hidden="false" customHeight="false" outlineLevel="0" collapsed="false">
      <c r="A3419" s="0" t="s">
        <v>9593</v>
      </c>
      <c r="B3419" s="0" t="s">
        <v>9594</v>
      </c>
      <c r="C3419" s="0" t="s">
        <v>184</v>
      </c>
      <c r="D3419" s="0" t="s">
        <v>135</v>
      </c>
      <c r="E3419" s="0" t="s">
        <v>9595</v>
      </c>
      <c r="F3419" s="0" t="s">
        <v>177</v>
      </c>
      <c r="G3419" s="0" t="s">
        <v>138</v>
      </c>
      <c r="H3419" s="17" t="n">
        <v>46286.3743055556</v>
      </c>
      <c r="I3419" s="17" t="n">
        <v>46286.3875</v>
      </c>
      <c r="J3419" s="17" t="n">
        <v>46286.3923611111</v>
      </c>
      <c r="K3419" s="17" t="n">
        <v>46286.4402777778</v>
      </c>
      <c r="L3419" s="17" t="n">
        <v>46286.4479166667</v>
      </c>
      <c r="M3419" s="17" t="n">
        <v>46286.4673611111</v>
      </c>
      <c r="N3419" s="17" t="n">
        <v>46286.5097222222</v>
      </c>
      <c r="O3419" s="17" t="n">
        <v>46286.5923611111</v>
      </c>
      <c r="P3419" s="17" t="n">
        <v>46286.5972222222</v>
      </c>
      <c r="Q3419" s="17" t="n">
        <v>46286.6152777778</v>
      </c>
      <c r="R3419" s="0" t="n">
        <v>211</v>
      </c>
      <c r="S3419" s="0" t="n">
        <v>14</v>
      </c>
      <c r="T3419" s="0" t="n">
        <v>0</v>
      </c>
      <c r="U3419" s="18" t="s">
        <v>123</v>
      </c>
      <c r="V3419" s="18" t="s">
        <v>156</v>
      </c>
      <c r="W3419" s="0" t="str">
        <f aca="false">IF(AND(X3419&gt;=6,X3419&lt;14),"A",IF(AND(X3419&gt;=14,X3419&lt;22),"B","C"))</f>
        <v>A</v>
      </c>
      <c r="X3419" s="18" t="n">
        <f aca="false">HOUR(H3419)</f>
        <v>8</v>
      </c>
      <c r="Y3419" s="18" t="n">
        <f aca="false">ROUND((I3419-H3419)*1440,0)</f>
        <v>19</v>
      </c>
      <c r="Z3419" s="18" t="n">
        <f aca="false">ROUND((J3419-I3419)*1440,0)</f>
        <v>7</v>
      </c>
      <c r="AA3419" s="18" t="n">
        <f aca="false">ROUND((K3419-J3419)*1440,0)</f>
        <v>69</v>
      </c>
      <c r="AB3419" s="18" t="n">
        <f aca="false">ROUND((L3419-K3419)*1440,0)</f>
        <v>11</v>
      </c>
      <c r="AC3419" s="18" t="n">
        <f aca="false">ROUND((M3419-L3419)*1440,0)</f>
        <v>28</v>
      </c>
      <c r="AD3419" s="18" t="n">
        <f aca="false">IF(N3419="","",ROUND((N3419-M3419)*1440,0))</f>
        <v>61</v>
      </c>
      <c r="AE3419" s="18" t="n">
        <f aca="false">IF(O3419="","",ROUND((O3419-N3419)*1440,0))</f>
        <v>119</v>
      </c>
      <c r="AF3419" s="18" t="n">
        <f aca="false">IF(P3419="","",ROUND((P3419-O3419)*1440,0))</f>
        <v>7</v>
      </c>
      <c r="AG3419" s="18" t="n">
        <f aca="false">IF(Q3419="","",ROUND((Q3419-P3419)*1440,0))</f>
        <v>26</v>
      </c>
      <c r="AH3419" s="18" t="n">
        <f aca="false">IF(Q3419="","",ROUND((Q3419-H3419)*1440,0))</f>
        <v>347</v>
      </c>
      <c r="AI3419" s="19" t="n">
        <f aca="false">ROUND(IF(O3419="",Assumptions!$B$25-K3419,O3419-K3419)*24,1)</f>
        <v>3.7</v>
      </c>
      <c r="AJ3419" s="20" t="n">
        <f aca="false">ROUND(MAX(N(Y3419)/Assumptions!$C$5, N(Z3419)/Assumptions!$C$6, N(AA3419)/Assumptions!$C$7, N(AB3419)/Assumptions!$C$8, N(AC3419)/Assumptions!$C$9, N(AD3419)/Assumptions!$C$10, N(AE3419)/Assumptions!$C$11, N(AF3419)/Assumptions!$C$12, N(AG3419)/Assumptions!$C$13),3)</f>
        <v>2.644</v>
      </c>
      <c r="AK3419" s="0" t="str">
        <f aca="false">IF(OR(U3419="Pending",U3419="On Hold"),"Open GRN (awaiting)",IF(AJ3419&lt;=1,"Within SLA",IF(ROUND(N(Y3419)/Assumptions!$C$5,3)=AJ3419,"Gate Wait",IF(ROUND(N(Z3419)/Assumptions!$C$6,3)=AJ3419,"Dock Wait",IF(ROUND(N(AA3419)/Assumptions!$C$7,3)=AJ3419,"Unloading",IF(ROUND(N(AB3419)/Assumptions!$C$8,3)=AJ3419,"Unload-to-QC Wait",IF(ROUND(N(AC3419)/Assumptions!$C$9,3)=AJ3419,"QC",IF(ROUND(N(AD3419)/Assumptions!$C$10,3)=AJ3419,"QC-to-GRN Wait",IF(ROUND(N(AE3419)/Assumptions!$C$11,3)=AJ3419,"GRN Processing",IF(ROUND(N(AF3419)/Assumptions!$C$12,3)=AJ3419,"GRN-to-Putaway Wait",IF(ROUND(N(AG3419)/Assumptions!$C$13,3)=AJ3419,"Putaway","Within SLA")))))))))))</f>
        <v>GRN Processing</v>
      </c>
    </row>
    <row r="3420" customFormat="false" ht="15" hidden="false" customHeight="false" outlineLevel="0" collapsed="false">
      <c r="A3420" s="0" t="s">
        <v>9596</v>
      </c>
      <c r="B3420" s="0" t="s">
        <v>9597</v>
      </c>
      <c r="C3420" s="0" t="s">
        <v>218</v>
      </c>
      <c r="D3420" s="0" t="s">
        <v>147</v>
      </c>
      <c r="E3420" s="0" t="s">
        <v>7375</v>
      </c>
      <c r="F3420" s="0" t="s">
        <v>137</v>
      </c>
      <c r="G3420" s="0" t="s">
        <v>167</v>
      </c>
      <c r="H3420" s="17" t="n">
        <v>46286.3743055556</v>
      </c>
      <c r="I3420" s="17" t="n">
        <v>46286.5180555556</v>
      </c>
      <c r="J3420" s="17" t="n">
        <v>46286.5215277778</v>
      </c>
      <c r="K3420" s="17" t="n">
        <v>46286.575</v>
      </c>
      <c r="L3420" s="17" t="n">
        <v>46286.5798611111</v>
      </c>
      <c r="M3420" s="17" t="n">
        <v>46286.6104166667</v>
      </c>
      <c r="N3420" s="17" t="n">
        <v>46286.6520833333</v>
      </c>
      <c r="O3420" s="17" t="n">
        <v>46286.6645833333</v>
      </c>
      <c r="P3420" s="17" t="n">
        <v>46286.675</v>
      </c>
      <c r="Q3420" s="17" t="n">
        <v>46286.725</v>
      </c>
      <c r="R3420" s="0" t="n">
        <v>937</v>
      </c>
      <c r="S3420" s="0" t="n">
        <v>0</v>
      </c>
      <c r="T3420" s="0" t="n">
        <v>0</v>
      </c>
      <c r="U3420" s="18" t="s">
        <v>130</v>
      </c>
      <c r="V3420" s="18" t="s">
        <v>82</v>
      </c>
      <c r="W3420" s="0" t="str">
        <f aca="false">IF(AND(X3420&gt;=6,X3420&lt;14),"A",IF(AND(X3420&gt;=14,X3420&lt;22),"B","C"))</f>
        <v>A</v>
      </c>
      <c r="X3420" s="18" t="n">
        <f aca="false">HOUR(H3420)</f>
        <v>8</v>
      </c>
      <c r="Y3420" s="18" t="n">
        <f aca="false">ROUND((I3420-H3420)*1440,0)</f>
        <v>207</v>
      </c>
      <c r="Z3420" s="18" t="n">
        <f aca="false">ROUND((J3420-I3420)*1440,0)</f>
        <v>5</v>
      </c>
      <c r="AA3420" s="18" t="n">
        <f aca="false">ROUND((K3420-J3420)*1440,0)</f>
        <v>77</v>
      </c>
      <c r="AB3420" s="18" t="n">
        <f aca="false">ROUND((L3420-K3420)*1440,0)</f>
        <v>7</v>
      </c>
      <c r="AC3420" s="18" t="n">
        <f aca="false">ROUND((M3420-L3420)*1440,0)</f>
        <v>44</v>
      </c>
      <c r="AD3420" s="18" t="n">
        <f aca="false">IF(N3420="","",ROUND((N3420-M3420)*1440,0))</f>
        <v>60</v>
      </c>
      <c r="AE3420" s="18" t="n">
        <f aca="false">IF(O3420="","",ROUND((O3420-N3420)*1440,0))</f>
        <v>18</v>
      </c>
      <c r="AF3420" s="18" t="n">
        <f aca="false">IF(P3420="","",ROUND((P3420-O3420)*1440,0))</f>
        <v>15</v>
      </c>
      <c r="AG3420" s="18" t="n">
        <f aca="false">IF(Q3420="","",ROUND((Q3420-P3420)*1440,0))</f>
        <v>72</v>
      </c>
      <c r="AH3420" s="18" t="n">
        <f aca="false">IF(Q3420="","",ROUND((Q3420-H3420)*1440,0))</f>
        <v>505</v>
      </c>
      <c r="AI3420" s="19" t="n">
        <f aca="false">ROUND(IF(O3420="",Assumptions!$B$25-K3420,O3420-K3420)*24,1)</f>
        <v>2.2</v>
      </c>
      <c r="AJ3420" s="20" t="n">
        <f aca="false">ROUND(MAX(N(Y3420)/Assumptions!$C$5, N(Z3420)/Assumptions!$C$6, N(AA3420)/Assumptions!$C$7, N(AB3420)/Assumptions!$C$8, N(AC3420)/Assumptions!$C$9, N(AD3420)/Assumptions!$C$10, N(AE3420)/Assumptions!$C$11, N(AF3420)/Assumptions!$C$12, N(AG3420)/Assumptions!$C$13),3)</f>
        <v>6.9</v>
      </c>
      <c r="AK3420" s="0" t="str">
        <f aca="false">IF(OR(U3420="Pending",U3420="On Hold"),"Open GRN (awaiting)",IF(AJ3420&lt;=1,"Within SLA",IF(ROUND(N(Y3420)/Assumptions!$C$5,3)=AJ3420,"Gate Wait",IF(ROUND(N(Z3420)/Assumptions!$C$6,3)=AJ3420,"Dock Wait",IF(ROUND(N(AA3420)/Assumptions!$C$7,3)=AJ3420,"Unloading",IF(ROUND(N(AB3420)/Assumptions!$C$8,3)=AJ3420,"Unload-to-QC Wait",IF(ROUND(N(AC3420)/Assumptions!$C$9,3)=AJ3420,"QC",IF(ROUND(N(AD3420)/Assumptions!$C$10,3)=AJ3420,"QC-to-GRN Wait",IF(ROUND(N(AE3420)/Assumptions!$C$11,3)=AJ3420,"GRN Processing",IF(ROUND(N(AF3420)/Assumptions!$C$12,3)=AJ3420,"GRN-to-Putaway Wait",IF(ROUND(N(AG3420)/Assumptions!$C$13,3)=AJ3420,"Putaway","Within SLA")))))))))))</f>
        <v>Gate Wait</v>
      </c>
    </row>
    <row r="3421" customFormat="false" ht="15" hidden="false" customHeight="false" outlineLevel="0" collapsed="false">
      <c r="A3421" s="0" t="s">
        <v>9598</v>
      </c>
      <c r="B3421" s="0" t="s">
        <v>9599</v>
      </c>
      <c r="C3421" s="0" t="s">
        <v>126</v>
      </c>
      <c r="D3421" s="0" t="s">
        <v>119</v>
      </c>
      <c r="E3421" s="0" t="s">
        <v>9600</v>
      </c>
      <c r="F3421" s="0" t="s">
        <v>177</v>
      </c>
      <c r="G3421" s="0" t="s">
        <v>122</v>
      </c>
      <c r="H3421" s="17" t="n">
        <v>46286.4201388889</v>
      </c>
      <c r="I3421" s="17" t="n">
        <v>46286.4409722222</v>
      </c>
      <c r="J3421" s="17" t="n">
        <v>46286.45</v>
      </c>
      <c r="K3421" s="17" t="n">
        <v>46286.4673611111</v>
      </c>
      <c r="L3421" s="17" t="n">
        <v>46286.4805555556</v>
      </c>
      <c r="M3421" s="17" t="n">
        <v>46286.4965277778</v>
      </c>
      <c r="N3421" s="17" t="n">
        <v>46286.5041666667</v>
      </c>
      <c r="O3421" s="17" t="n">
        <v>46286.5270833333</v>
      </c>
      <c r="P3421" s="17" t="n">
        <v>46286.5527777778</v>
      </c>
      <c r="Q3421" s="17" t="n">
        <v>46286.5708333333</v>
      </c>
      <c r="R3421" s="0" t="n">
        <v>405</v>
      </c>
      <c r="S3421" s="0" t="n">
        <v>0</v>
      </c>
      <c r="T3421" s="0" t="n">
        <v>0</v>
      </c>
      <c r="U3421" s="18" t="s">
        <v>130</v>
      </c>
      <c r="V3421" s="18" t="s">
        <v>139</v>
      </c>
      <c r="W3421" s="0" t="str">
        <f aca="false">IF(AND(X3421&gt;=6,X3421&lt;14),"A",IF(AND(X3421&gt;=14,X3421&lt;22),"B","C"))</f>
        <v>A</v>
      </c>
      <c r="X3421" s="18" t="n">
        <f aca="false">HOUR(H3421)</f>
        <v>10</v>
      </c>
      <c r="Y3421" s="18" t="n">
        <f aca="false">ROUND((I3421-H3421)*1440,0)</f>
        <v>30</v>
      </c>
      <c r="Z3421" s="18" t="n">
        <f aca="false">ROUND((J3421-I3421)*1440,0)</f>
        <v>13</v>
      </c>
      <c r="AA3421" s="18" t="n">
        <f aca="false">ROUND((K3421-J3421)*1440,0)</f>
        <v>25</v>
      </c>
      <c r="AB3421" s="18" t="n">
        <f aca="false">ROUND((L3421-K3421)*1440,0)</f>
        <v>19</v>
      </c>
      <c r="AC3421" s="18" t="n">
        <f aca="false">ROUND((M3421-L3421)*1440,0)</f>
        <v>23</v>
      </c>
      <c r="AD3421" s="18" t="n">
        <f aca="false">IF(N3421="","",ROUND((N3421-M3421)*1440,0))</f>
        <v>11</v>
      </c>
      <c r="AE3421" s="18" t="n">
        <f aca="false">IF(O3421="","",ROUND((O3421-N3421)*1440,0))</f>
        <v>33</v>
      </c>
      <c r="AF3421" s="18" t="n">
        <f aca="false">IF(P3421="","",ROUND((P3421-O3421)*1440,0))</f>
        <v>37</v>
      </c>
      <c r="AG3421" s="18" t="n">
        <f aca="false">IF(Q3421="","",ROUND((Q3421-P3421)*1440,0))</f>
        <v>26</v>
      </c>
      <c r="AH3421" s="18" t="n">
        <f aca="false">IF(Q3421="","",ROUND((Q3421-H3421)*1440,0))</f>
        <v>217</v>
      </c>
      <c r="AI3421" s="19" t="n">
        <f aca="false">ROUND(IF(O3421="",Assumptions!$B$25-K3421,O3421-K3421)*24,1)</f>
        <v>1.4</v>
      </c>
      <c r="AJ3421" s="20" t="n">
        <f aca="false">ROUND(MAX(N(Y3421)/Assumptions!$C$5, N(Z3421)/Assumptions!$C$6, N(AA3421)/Assumptions!$C$7, N(AB3421)/Assumptions!$C$8, N(AC3421)/Assumptions!$C$9, N(AD3421)/Assumptions!$C$10, N(AE3421)/Assumptions!$C$11, N(AF3421)/Assumptions!$C$12, N(AG3421)/Assumptions!$C$13),3)</f>
        <v>1.85</v>
      </c>
      <c r="AK3421" s="0" t="str">
        <f aca="false">IF(OR(U3421="Pending",U3421="On Hold"),"Open GRN (awaiting)",IF(AJ3421&lt;=1,"Within SLA",IF(ROUND(N(Y3421)/Assumptions!$C$5,3)=AJ3421,"Gate Wait",IF(ROUND(N(Z3421)/Assumptions!$C$6,3)=AJ3421,"Dock Wait",IF(ROUND(N(AA3421)/Assumptions!$C$7,3)=AJ3421,"Unloading",IF(ROUND(N(AB3421)/Assumptions!$C$8,3)=AJ3421,"Unload-to-QC Wait",IF(ROUND(N(AC3421)/Assumptions!$C$9,3)=AJ3421,"QC",IF(ROUND(N(AD3421)/Assumptions!$C$10,3)=AJ3421,"QC-to-GRN Wait",IF(ROUND(N(AE3421)/Assumptions!$C$11,3)=AJ3421,"GRN Processing",IF(ROUND(N(AF3421)/Assumptions!$C$12,3)=AJ3421,"GRN-to-Putaway Wait",IF(ROUND(N(AG3421)/Assumptions!$C$13,3)=AJ3421,"Putaway","Within SLA")))))))))))</f>
        <v>GRN-to-Putaway Wait</v>
      </c>
    </row>
    <row r="3422" customFormat="false" ht="15" hidden="false" customHeight="false" outlineLevel="0" collapsed="false">
      <c r="A3422" s="0" t="s">
        <v>9601</v>
      </c>
      <c r="B3422" s="0" t="s">
        <v>9602</v>
      </c>
      <c r="C3422" s="0" t="s">
        <v>184</v>
      </c>
      <c r="D3422" s="0" t="s">
        <v>147</v>
      </c>
      <c r="E3422" s="0" t="s">
        <v>2686</v>
      </c>
      <c r="F3422" s="0" t="s">
        <v>177</v>
      </c>
      <c r="G3422" s="0" t="s">
        <v>167</v>
      </c>
      <c r="H3422" s="17" t="n">
        <v>46286.4729166667</v>
      </c>
      <c r="I3422" s="17" t="n">
        <v>46286.5159722222</v>
      </c>
      <c r="J3422" s="17" t="n">
        <v>46286.525</v>
      </c>
      <c r="K3422" s="17" t="n">
        <v>46286.5479166667</v>
      </c>
      <c r="L3422" s="17" t="n">
        <v>46286.55625</v>
      </c>
      <c r="M3422" s="17" t="n">
        <v>46286.5819444444</v>
      </c>
      <c r="N3422" s="17" t="n">
        <v>46286.6569444445</v>
      </c>
      <c r="O3422" s="17" t="n">
        <v>46286.6868055556</v>
      </c>
      <c r="P3422" s="17" t="n">
        <v>46286.7138888889</v>
      </c>
      <c r="Q3422" s="17" t="n">
        <v>46286.7277777778</v>
      </c>
      <c r="R3422" s="0" t="n">
        <v>362</v>
      </c>
      <c r="S3422" s="0" t="n">
        <v>0</v>
      </c>
      <c r="T3422" s="0" t="n">
        <v>10</v>
      </c>
      <c r="U3422" s="18" t="s">
        <v>123</v>
      </c>
      <c r="V3422" s="18" t="s">
        <v>156</v>
      </c>
      <c r="W3422" s="0" t="str">
        <f aca="false">IF(AND(X3422&gt;=6,X3422&lt;14),"A",IF(AND(X3422&gt;=14,X3422&lt;22),"B","C"))</f>
        <v>A</v>
      </c>
      <c r="X3422" s="18" t="n">
        <f aca="false">HOUR(H3422)</f>
        <v>11</v>
      </c>
      <c r="Y3422" s="18" t="n">
        <f aca="false">ROUND((I3422-H3422)*1440,0)</f>
        <v>62</v>
      </c>
      <c r="Z3422" s="18" t="n">
        <f aca="false">ROUND((J3422-I3422)*1440,0)</f>
        <v>13</v>
      </c>
      <c r="AA3422" s="18" t="n">
        <f aca="false">ROUND((K3422-J3422)*1440,0)</f>
        <v>33</v>
      </c>
      <c r="AB3422" s="18" t="n">
        <f aca="false">ROUND((L3422-K3422)*1440,0)</f>
        <v>12</v>
      </c>
      <c r="AC3422" s="18" t="n">
        <f aca="false">ROUND((M3422-L3422)*1440,0)</f>
        <v>37</v>
      </c>
      <c r="AD3422" s="18" t="n">
        <f aca="false">IF(N3422="","",ROUND((N3422-M3422)*1440,0))</f>
        <v>108</v>
      </c>
      <c r="AE3422" s="18" t="n">
        <f aca="false">IF(O3422="","",ROUND((O3422-N3422)*1440,0))</f>
        <v>43</v>
      </c>
      <c r="AF3422" s="18" t="n">
        <f aca="false">IF(P3422="","",ROUND((P3422-O3422)*1440,0))</f>
        <v>39</v>
      </c>
      <c r="AG3422" s="18" t="n">
        <f aca="false">IF(Q3422="","",ROUND((Q3422-P3422)*1440,0))</f>
        <v>20</v>
      </c>
      <c r="AH3422" s="18" t="n">
        <f aca="false">IF(Q3422="","",ROUND((Q3422-H3422)*1440,0))</f>
        <v>367</v>
      </c>
      <c r="AI3422" s="19" t="n">
        <f aca="false">ROUND(IF(O3422="",Assumptions!$B$25-K3422,O3422-K3422)*24,1)</f>
        <v>3.3</v>
      </c>
      <c r="AJ3422" s="20" t="n">
        <f aca="false">ROUND(MAX(N(Y3422)/Assumptions!$C$5, N(Z3422)/Assumptions!$C$6, N(AA3422)/Assumptions!$C$7, N(AB3422)/Assumptions!$C$8, N(AC3422)/Assumptions!$C$9, N(AD3422)/Assumptions!$C$10, N(AE3422)/Assumptions!$C$11, N(AF3422)/Assumptions!$C$12, N(AG3422)/Assumptions!$C$13),3)</f>
        <v>3.6</v>
      </c>
      <c r="AK3422" s="0" t="str">
        <f aca="false">IF(OR(U3422="Pending",U3422="On Hold"),"Open GRN (awaiting)",IF(AJ3422&lt;=1,"Within SLA",IF(ROUND(N(Y3422)/Assumptions!$C$5,3)=AJ3422,"Gate Wait",IF(ROUND(N(Z3422)/Assumptions!$C$6,3)=AJ3422,"Dock Wait",IF(ROUND(N(AA3422)/Assumptions!$C$7,3)=AJ3422,"Unloading",IF(ROUND(N(AB3422)/Assumptions!$C$8,3)=AJ3422,"Unload-to-QC Wait",IF(ROUND(N(AC3422)/Assumptions!$C$9,3)=AJ3422,"QC",IF(ROUND(N(AD3422)/Assumptions!$C$10,3)=AJ3422,"QC-to-GRN Wait",IF(ROUND(N(AE3422)/Assumptions!$C$11,3)=AJ3422,"GRN Processing",IF(ROUND(N(AF3422)/Assumptions!$C$12,3)=AJ3422,"GRN-to-Putaway Wait",IF(ROUND(N(AG3422)/Assumptions!$C$13,3)=AJ3422,"Putaway","Within SLA")))))))))))</f>
        <v>QC-to-GRN Wait</v>
      </c>
    </row>
    <row r="3423" customFormat="false" ht="15" hidden="false" customHeight="false" outlineLevel="0" collapsed="false">
      <c r="A3423" s="0" t="s">
        <v>9603</v>
      </c>
      <c r="B3423" s="0" t="s">
        <v>9604</v>
      </c>
      <c r="C3423" s="0" t="s">
        <v>118</v>
      </c>
      <c r="D3423" s="0" t="s">
        <v>147</v>
      </c>
      <c r="E3423" s="0" t="s">
        <v>2163</v>
      </c>
      <c r="F3423" s="0" t="s">
        <v>121</v>
      </c>
      <c r="G3423" s="0" t="s">
        <v>150</v>
      </c>
      <c r="H3423" s="17" t="n">
        <v>46286.4784722222</v>
      </c>
      <c r="I3423" s="17" t="n">
        <v>46286.4951388889</v>
      </c>
      <c r="J3423" s="17" t="n">
        <v>46286.5</v>
      </c>
      <c r="K3423" s="17" t="n">
        <v>46286.5215277778</v>
      </c>
      <c r="L3423" s="17" t="n">
        <v>46286.5319444445</v>
      </c>
      <c r="M3423" s="17" t="n">
        <v>46286.5368055556</v>
      </c>
      <c r="N3423" s="17" t="n">
        <v>46286.55</v>
      </c>
      <c r="O3423" s="17" t="n">
        <v>46286.6020833333</v>
      </c>
      <c r="P3423" s="17" t="n">
        <v>46286.6208333333</v>
      </c>
      <c r="Q3423" s="17" t="n">
        <v>46286.6291666667</v>
      </c>
      <c r="R3423" s="0" t="n">
        <v>788</v>
      </c>
      <c r="S3423" s="0" t="n">
        <v>0</v>
      </c>
      <c r="T3423" s="0" t="n">
        <v>0</v>
      </c>
      <c r="U3423" s="18" t="s">
        <v>130</v>
      </c>
      <c r="V3423" s="18" t="s">
        <v>156</v>
      </c>
      <c r="W3423" s="0" t="str">
        <f aca="false">IF(AND(X3423&gt;=6,X3423&lt;14),"A",IF(AND(X3423&gt;=14,X3423&lt;22),"B","C"))</f>
        <v>A</v>
      </c>
      <c r="X3423" s="18" t="n">
        <f aca="false">HOUR(H3423)</f>
        <v>11</v>
      </c>
      <c r="Y3423" s="18" t="n">
        <f aca="false">ROUND((I3423-H3423)*1440,0)</f>
        <v>24</v>
      </c>
      <c r="Z3423" s="18" t="n">
        <f aca="false">ROUND((J3423-I3423)*1440,0)</f>
        <v>7</v>
      </c>
      <c r="AA3423" s="18" t="n">
        <f aca="false">ROUND((K3423-J3423)*1440,0)</f>
        <v>31</v>
      </c>
      <c r="AB3423" s="18" t="n">
        <f aca="false">ROUND((L3423-K3423)*1440,0)</f>
        <v>15</v>
      </c>
      <c r="AC3423" s="18" t="n">
        <f aca="false">ROUND((M3423-L3423)*1440,0)</f>
        <v>7</v>
      </c>
      <c r="AD3423" s="18" t="n">
        <f aca="false">IF(N3423="","",ROUND((N3423-M3423)*1440,0))</f>
        <v>19</v>
      </c>
      <c r="AE3423" s="18" t="n">
        <f aca="false">IF(O3423="","",ROUND((O3423-N3423)*1440,0))</f>
        <v>75</v>
      </c>
      <c r="AF3423" s="18" t="n">
        <f aca="false">IF(P3423="","",ROUND((P3423-O3423)*1440,0))</f>
        <v>27</v>
      </c>
      <c r="AG3423" s="18" t="n">
        <f aca="false">IF(Q3423="","",ROUND((Q3423-P3423)*1440,0))</f>
        <v>12</v>
      </c>
      <c r="AH3423" s="18" t="n">
        <f aca="false">IF(Q3423="","",ROUND((Q3423-H3423)*1440,0))</f>
        <v>217</v>
      </c>
      <c r="AI3423" s="19" t="n">
        <f aca="false">ROUND(IF(O3423="",Assumptions!$B$25-K3423,O3423-K3423)*24,1)</f>
        <v>1.9</v>
      </c>
      <c r="AJ3423" s="20" t="n">
        <f aca="false">ROUND(MAX(N(Y3423)/Assumptions!$C$5, N(Z3423)/Assumptions!$C$6, N(AA3423)/Assumptions!$C$7, N(AB3423)/Assumptions!$C$8, N(AC3423)/Assumptions!$C$9, N(AD3423)/Assumptions!$C$10, N(AE3423)/Assumptions!$C$11, N(AF3423)/Assumptions!$C$12, N(AG3423)/Assumptions!$C$13),3)</f>
        <v>1.667</v>
      </c>
      <c r="AK3423" s="0" t="str">
        <f aca="false">IF(OR(U3423="Pending",U3423="On Hold"),"Open GRN (awaiting)",IF(AJ3423&lt;=1,"Within SLA",IF(ROUND(N(Y3423)/Assumptions!$C$5,3)=AJ3423,"Gate Wait",IF(ROUND(N(Z3423)/Assumptions!$C$6,3)=AJ3423,"Dock Wait",IF(ROUND(N(AA3423)/Assumptions!$C$7,3)=AJ3423,"Unloading",IF(ROUND(N(AB3423)/Assumptions!$C$8,3)=AJ3423,"Unload-to-QC Wait",IF(ROUND(N(AC3423)/Assumptions!$C$9,3)=AJ3423,"QC",IF(ROUND(N(AD3423)/Assumptions!$C$10,3)=AJ3423,"QC-to-GRN Wait",IF(ROUND(N(AE3423)/Assumptions!$C$11,3)=AJ3423,"GRN Processing",IF(ROUND(N(AF3423)/Assumptions!$C$12,3)=AJ3423,"GRN-to-Putaway Wait",IF(ROUND(N(AG3423)/Assumptions!$C$13,3)=AJ3423,"Putaway","Within SLA")))))))))))</f>
        <v>GRN Processing</v>
      </c>
    </row>
    <row r="3424" customFormat="false" ht="15" hidden="false" customHeight="false" outlineLevel="0" collapsed="false">
      <c r="A3424" s="0" t="s">
        <v>9605</v>
      </c>
      <c r="B3424" s="0" t="s">
        <v>9606</v>
      </c>
      <c r="C3424" s="0" t="s">
        <v>184</v>
      </c>
      <c r="D3424" s="0" t="s">
        <v>135</v>
      </c>
      <c r="E3424" s="0" t="s">
        <v>9607</v>
      </c>
      <c r="F3424" s="0" t="s">
        <v>177</v>
      </c>
      <c r="G3424" s="0" t="s">
        <v>178</v>
      </c>
      <c r="H3424" s="17" t="n">
        <v>46286.4833333333</v>
      </c>
      <c r="I3424" s="17" t="n">
        <v>46286.6277777778</v>
      </c>
      <c r="J3424" s="17" t="n">
        <v>46286.6347222222</v>
      </c>
      <c r="K3424" s="17" t="n">
        <v>46286.6652777778</v>
      </c>
      <c r="L3424" s="17" t="n">
        <v>46286.6708333333</v>
      </c>
      <c r="M3424" s="17" t="n">
        <v>46286.6916666667</v>
      </c>
      <c r="N3424" s="17" t="n">
        <v>46286.7083333333</v>
      </c>
      <c r="O3424" s="17" t="n">
        <v>46286.7319444444</v>
      </c>
      <c r="P3424" s="17" t="n">
        <v>46286.7520833333</v>
      </c>
      <c r="Q3424" s="17" t="n">
        <v>46286.7881944445</v>
      </c>
      <c r="R3424" s="0" t="n">
        <v>1449</v>
      </c>
      <c r="S3424" s="0" t="n">
        <v>0</v>
      </c>
      <c r="T3424" s="0" t="n">
        <v>0</v>
      </c>
      <c r="U3424" s="18" t="s">
        <v>130</v>
      </c>
      <c r="V3424" s="18" t="s">
        <v>82</v>
      </c>
      <c r="W3424" s="0" t="str">
        <f aca="false">IF(AND(X3424&gt;=6,X3424&lt;14),"A",IF(AND(X3424&gt;=14,X3424&lt;22),"B","C"))</f>
        <v>A</v>
      </c>
      <c r="X3424" s="18" t="n">
        <f aca="false">HOUR(H3424)</f>
        <v>11</v>
      </c>
      <c r="Y3424" s="18" t="n">
        <f aca="false">ROUND((I3424-H3424)*1440,0)</f>
        <v>208</v>
      </c>
      <c r="Z3424" s="18" t="n">
        <f aca="false">ROUND((J3424-I3424)*1440,0)</f>
        <v>10</v>
      </c>
      <c r="AA3424" s="18" t="n">
        <f aca="false">ROUND((K3424-J3424)*1440,0)</f>
        <v>44</v>
      </c>
      <c r="AB3424" s="18" t="n">
        <f aca="false">ROUND((L3424-K3424)*1440,0)</f>
        <v>8</v>
      </c>
      <c r="AC3424" s="18" t="n">
        <f aca="false">ROUND((M3424-L3424)*1440,0)</f>
        <v>30</v>
      </c>
      <c r="AD3424" s="18" t="n">
        <f aca="false">IF(N3424="","",ROUND((N3424-M3424)*1440,0))</f>
        <v>24</v>
      </c>
      <c r="AE3424" s="18" t="n">
        <f aca="false">IF(O3424="","",ROUND((O3424-N3424)*1440,0))</f>
        <v>34</v>
      </c>
      <c r="AF3424" s="18" t="n">
        <f aca="false">IF(P3424="","",ROUND((P3424-O3424)*1440,0))</f>
        <v>29</v>
      </c>
      <c r="AG3424" s="18" t="n">
        <f aca="false">IF(Q3424="","",ROUND((Q3424-P3424)*1440,0))</f>
        <v>52</v>
      </c>
      <c r="AH3424" s="18" t="n">
        <f aca="false">IF(Q3424="","",ROUND((Q3424-H3424)*1440,0))</f>
        <v>439</v>
      </c>
      <c r="AI3424" s="19" t="n">
        <f aca="false">ROUND(IF(O3424="",Assumptions!$B$25-K3424,O3424-K3424)*24,1)</f>
        <v>1.6</v>
      </c>
      <c r="AJ3424" s="20" t="n">
        <f aca="false">ROUND(MAX(N(Y3424)/Assumptions!$C$5, N(Z3424)/Assumptions!$C$6, N(AA3424)/Assumptions!$C$7, N(AB3424)/Assumptions!$C$8, N(AC3424)/Assumptions!$C$9, N(AD3424)/Assumptions!$C$10, N(AE3424)/Assumptions!$C$11, N(AF3424)/Assumptions!$C$12, N(AG3424)/Assumptions!$C$13),3)</f>
        <v>6.933</v>
      </c>
      <c r="AK3424" s="0" t="str">
        <f aca="false">IF(OR(U3424="Pending",U3424="On Hold"),"Open GRN (awaiting)",IF(AJ3424&lt;=1,"Within SLA",IF(ROUND(N(Y3424)/Assumptions!$C$5,3)=AJ3424,"Gate Wait",IF(ROUND(N(Z3424)/Assumptions!$C$6,3)=AJ3424,"Dock Wait",IF(ROUND(N(AA3424)/Assumptions!$C$7,3)=AJ3424,"Unloading",IF(ROUND(N(AB3424)/Assumptions!$C$8,3)=AJ3424,"Unload-to-QC Wait",IF(ROUND(N(AC3424)/Assumptions!$C$9,3)=AJ3424,"QC",IF(ROUND(N(AD3424)/Assumptions!$C$10,3)=AJ3424,"QC-to-GRN Wait",IF(ROUND(N(AE3424)/Assumptions!$C$11,3)=AJ3424,"GRN Processing",IF(ROUND(N(AF3424)/Assumptions!$C$12,3)=AJ3424,"GRN-to-Putaway Wait",IF(ROUND(N(AG3424)/Assumptions!$C$13,3)=AJ3424,"Putaway","Within SLA")))))))))))</f>
        <v>Gate Wait</v>
      </c>
    </row>
    <row r="3425" customFormat="false" ht="15" hidden="false" customHeight="false" outlineLevel="0" collapsed="false">
      <c r="A3425" s="0" t="s">
        <v>9608</v>
      </c>
      <c r="B3425" s="0" t="s">
        <v>9609</v>
      </c>
      <c r="C3425" s="0" t="s">
        <v>126</v>
      </c>
      <c r="D3425" s="0" t="s">
        <v>147</v>
      </c>
      <c r="E3425" s="0" t="s">
        <v>9610</v>
      </c>
      <c r="F3425" s="0" t="s">
        <v>128</v>
      </c>
      <c r="G3425" s="0" t="s">
        <v>167</v>
      </c>
      <c r="H3425" s="17" t="n">
        <v>46286.4881944444</v>
      </c>
      <c r="I3425" s="17" t="n">
        <v>46286.5041666667</v>
      </c>
      <c r="J3425" s="17" t="n">
        <v>46286.5076388889</v>
      </c>
      <c r="K3425" s="17" t="n">
        <v>46286.5347222222</v>
      </c>
      <c r="L3425" s="17" t="n">
        <v>46286.5631944445</v>
      </c>
      <c r="M3425" s="17" t="n">
        <v>46286.5854166667</v>
      </c>
      <c r="N3425" s="17"/>
      <c r="O3425" s="17"/>
      <c r="P3425" s="17"/>
      <c r="Q3425" s="17"/>
      <c r="R3425" s="0" t="n">
        <v>778</v>
      </c>
      <c r="S3425" s="0" t="n">
        <v>0</v>
      </c>
      <c r="T3425" s="0" t="n">
        <v>14</v>
      </c>
      <c r="U3425" s="18" t="s">
        <v>8544</v>
      </c>
      <c r="V3425" s="18" t="s">
        <v>82</v>
      </c>
      <c r="W3425" s="0" t="str">
        <f aca="false">IF(AND(X3425&gt;=6,X3425&lt;14),"A",IF(AND(X3425&gt;=14,X3425&lt;22),"B","C"))</f>
        <v>A</v>
      </c>
      <c r="X3425" s="18" t="n">
        <f aca="false">HOUR(H3425)</f>
        <v>11</v>
      </c>
      <c r="Y3425" s="18" t="n">
        <f aca="false">ROUND((I3425-H3425)*1440,0)</f>
        <v>23</v>
      </c>
      <c r="Z3425" s="18" t="n">
        <f aca="false">ROUND((J3425-I3425)*1440,0)</f>
        <v>5</v>
      </c>
      <c r="AA3425" s="18" t="n">
        <f aca="false">ROUND((K3425-J3425)*1440,0)</f>
        <v>39</v>
      </c>
      <c r="AB3425" s="18" t="n">
        <f aca="false">ROUND((L3425-K3425)*1440,0)</f>
        <v>41</v>
      </c>
      <c r="AC3425" s="18" t="n">
        <f aca="false">ROUND((M3425-L3425)*1440,0)</f>
        <v>32</v>
      </c>
      <c r="AD3425" s="0" t="str">
        <f aca="false">IF(N3425="","",ROUND((N3425-M3425)*1440,0))</f>
        <v/>
      </c>
      <c r="AE3425" s="0" t="str">
        <f aca="false">IF(O3425="","",ROUND((O3425-N3425)*1440,0))</f>
        <v/>
      </c>
      <c r="AF3425" s="0" t="str">
        <f aca="false">IF(P3425="","",ROUND((P3425-O3425)*1440,0))</f>
        <v/>
      </c>
      <c r="AG3425" s="0" t="str">
        <f aca="false">IF(Q3425="","",ROUND((Q3425-P3425)*1440,0))</f>
        <v/>
      </c>
      <c r="AH3425" s="0" t="str">
        <f aca="false">IF(Q3425="","",ROUND((Q3425-H3425)*1440,0))</f>
        <v/>
      </c>
      <c r="AI3425" s="19" t="n">
        <f aca="false">ROUND(IF(O3425="",Assumptions!$B$25-K3425,O3425-K3425)*24,1)</f>
        <v>259.2</v>
      </c>
      <c r="AJ3425" s="20" t="n">
        <f aca="false">ROUND(MAX(N(Y3425)/Assumptions!$C$5, N(Z3425)/Assumptions!$C$6, N(AA3425)/Assumptions!$C$7, N(AB3425)/Assumptions!$C$8, N(AC3425)/Assumptions!$C$9, N(AD3425)/Assumptions!$C$10, N(AE3425)/Assumptions!$C$11, N(AF3425)/Assumptions!$C$12, N(AG3425)/Assumptions!$C$13),3)</f>
        <v>2.733</v>
      </c>
      <c r="AK3425" s="0" t="str">
        <f aca="false">IF(OR(U3425="Pending",U3425="On Hold"),"Open GRN (awaiting)",IF(AJ3425&lt;=1,"Within SLA",IF(ROUND(N(Y3425)/Assumptions!$C$5,3)=AJ3425,"Gate Wait",IF(ROUND(N(Z3425)/Assumptions!$C$6,3)=AJ3425,"Dock Wait",IF(ROUND(N(AA3425)/Assumptions!$C$7,3)=AJ3425,"Unloading",IF(ROUND(N(AB3425)/Assumptions!$C$8,3)=AJ3425,"Unload-to-QC Wait",IF(ROUND(N(AC3425)/Assumptions!$C$9,3)=AJ3425,"QC",IF(ROUND(N(AD3425)/Assumptions!$C$10,3)=AJ3425,"QC-to-GRN Wait",IF(ROUND(N(AE3425)/Assumptions!$C$11,3)=AJ3425,"GRN Processing",IF(ROUND(N(AF3425)/Assumptions!$C$12,3)=AJ3425,"GRN-to-Putaway Wait",IF(ROUND(N(AG3425)/Assumptions!$C$13,3)=AJ3425,"Putaway","Within SLA")))))))))))</f>
        <v>Open GRN (awaiting)</v>
      </c>
    </row>
    <row r="3426" customFormat="false" ht="15" hidden="false" customHeight="false" outlineLevel="0" collapsed="false">
      <c r="A3426" s="0" t="s">
        <v>9611</v>
      </c>
      <c r="B3426" s="0" t="s">
        <v>9612</v>
      </c>
      <c r="C3426" s="0" t="s">
        <v>175</v>
      </c>
      <c r="D3426" s="0" t="s">
        <v>147</v>
      </c>
      <c r="E3426" s="0" t="s">
        <v>9613</v>
      </c>
      <c r="F3426" s="0" t="s">
        <v>177</v>
      </c>
      <c r="G3426" s="0" t="s">
        <v>150</v>
      </c>
      <c r="H3426" s="17" t="n">
        <v>46286.4895833333</v>
      </c>
      <c r="I3426" s="17" t="n">
        <v>46286.5041666667</v>
      </c>
      <c r="J3426" s="17" t="n">
        <v>46286.5159722222</v>
      </c>
      <c r="K3426" s="17" t="n">
        <v>46286.5611111111</v>
      </c>
      <c r="L3426" s="17" t="n">
        <v>46286.5875</v>
      </c>
      <c r="M3426" s="17" t="n">
        <v>46286.6166666667</v>
      </c>
      <c r="N3426" s="17" t="n">
        <v>46286.6340277778</v>
      </c>
      <c r="O3426" s="17" t="n">
        <v>46286.6590277778</v>
      </c>
      <c r="P3426" s="17" t="n">
        <v>46286.6729166667</v>
      </c>
      <c r="Q3426" s="17" t="n">
        <v>46286.6840277778</v>
      </c>
      <c r="R3426" s="0" t="n">
        <v>158</v>
      </c>
      <c r="S3426" s="0" t="n">
        <v>0</v>
      </c>
      <c r="T3426" s="0" t="n">
        <v>0</v>
      </c>
      <c r="U3426" s="18" t="s">
        <v>130</v>
      </c>
      <c r="V3426" s="18" t="s">
        <v>144</v>
      </c>
      <c r="W3426" s="0" t="str">
        <f aca="false">IF(AND(X3426&gt;=6,X3426&lt;14),"A",IF(AND(X3426&gt;=14,X3426&lt;22),"B","C"))</f>
        <v>A</v>
      </c>
      <c r="X3426" s="18" t="n">
        <f aca="false">HOUR(H3426)</f>
        <v>11</v>
      </c>
      <c r="Y3426" s="18" t="n">
        <f aca="false">ROUND((I3426-H3426)*1440,0)</f>
        <v>21</v>
      </c>
      <c r="Z3426" s="18" t="n">
        <f aca="false">ROUND((J3426-I3426)*1440,0)</f>
        <v>17</v>
      </c>
      <c r="AA3426" s="18" t="n">
        <f aca="false">ROUND((K3426-J3426)*1440,0)</f>
        <v>65</v>
      </c>
      <c r="AB3426" s="18" t="n">
        <f aca="false">ROUND((L3426-K3426)*1440,0)</f>
        <v>38</v>
      </c>
      <c r="AC3426" s="18" t="n">
        <f aca="false">ROUND((M3426-L3426)*1440,0)</f>
        <v>42</v>
      </c>
      <c r="AD3426" s="18" t="n">
        <f aca="false">IF(N3426="","",ROUND((N3426-M3426)*1440,0))</f>
        <v>25</v>
      </c>
      <c r="AE3426" s="18" t="n">
        <f aca="false">IF(O3426="","",ROUND((O3426-N3426)*1440,0))</f>
        <v>36</v>
      </c>
      <c r="AF3426" s="18" t="n">
        <f aca="false">IF(P3426="","",ROUND((P3426-O3426)*1440,0))</f>
        <v>20</v>
      </c>
      <c r="AG3426" s="18" t="n">
        <f aca="false">IF(Q3426="","",ROUND((Q3426-P3426)*1440,0))</f>
        <v>16</v>
      </c>
      <c r="AH3426" s="18" t="n">
        <f aca="false">IF(Q3426="","",ROUND((Q3426-H3426)*1440,0))</f>
        <v>280</v>
      </c>
      <c r="AI3426" s="19" t="n">
        <f aca="false">ROUND(IF(O3426="",Assumptions!$B$25-K3426,O3426-K3426)*24,1)</f>
        <v>2.4</v>
      </c>
      <c r="AJ3426" s="20" t="n">
        <f aca="false">ROUND(MAX(N(Y3426)/Assumptions!$C$5, N(Z3426)/Assumptions!$C$6, N(AA3426)/Assumptions!$C$7, N(AB3426)/Assumptions!$C$8, N(AC3426)/Assumptions!$C$9, N(AD3426)/Assumptions!$C$10, N(AE3426)/Assumptions!$C$11, N(AF3426)/Assumptions!$C$12, N(AG3426)/Assumptions!$C$13),3)</f>
        <v>2.533</v>
      </c>
      <c r="AK3426" s="0" t="str">
        <f aca="false">IF(OR(U3426="Pending",U3426="On Hold"),"Open GRN (awaiting)",IF(AJ3426&lt;=1,"Within SLA",IF(ROUND(N(Y3426)/Assumptions!$C$5,3)=AJ3426,"Gate Wait",IF(ROUND(N(Z3426)/Assumptions!$C$6,3)=AJ3426,"Dock Wait",IF(ROUND(N(AA3426)/Assumptions!$C$7,3)=AJ3426,"Unloading",IF(ROUND(N(AB3426)/Assumptions!$C$8,3)=AJ3426,"Unload-to-QC Wait",IF(ROUND(N(AC3426)/Assumptions!$C$9,3)=AJ3426,"QC",IF(ROUND(N(AD3426)/Assumptions!$C$10,3)=AJ3426,"QC-to-GRN Wait",IF(ROUND(N(AE3426)/Assumptions!$C$11,3)=AJ3426,"GRN Processing",IF(ROUND(N(AF3426)/Assumptions!$C$12,3)=AJ3426,"GRN-to-Putaway Wait",IF(ROUND(N(AG3426)/Assumptions!$C$13,3)=AJ3426,"Putaway","Within SLA")))))))))))</f>
        <v>Unload-to-QC Wait</v>
      </c>
    </row>
    <row r="3427" customFormat="false" ht="15" hidden="false" customHeight="false" outlineLevel="0" collapsed="false">
      <c r="A3427" s="0" t="s">
        <v>9614</v>
      </c>
      <c r="B3427" s="0" t="s">
        <v>9615</v>
      </c>
      <c r="C3427" s="0" t="s">
        <v>126</v>
      </c>
      <c r="D3427" s="0" t="s">
        <v>135</v>
      </c>
      <c r="E3427" s="0" t="s">
        <v>9616</v>
      </c>
      <c r="F3427" s="0" t="s">
        <v>128</v>
      </c>
      <c r="G3427" s="0" t="s">
        <v>138</v>
      </c>
      <c r="H3427" s="17" t="n">
        <v>46286.4916666667</v>
      </c>
      <c r="I3427" s="17" t="n">
        <v>46286.5034722222</v>
      </c>
      <c r="J3427" s="17" t="n">
        <v>46286.5138888889</v>
      </c>
      <c r="K3427" s="17" t="n">
        <v>46286.54375</v>
      </c>
      <c r="L3427" s="17" t="n">
        <v>46286.5548611111</v>
      </c>
      <c r="M3427" s="17" t="n">
        <v>46286.5993055556</v>
      </c>
      <c r="N3427" s="17" t="n">
        <v>46286.6111111111</v>
      </c>
      <c r="O3427" s="17" t="n">
        <v>46286.6347222222</v>
      </c>
      <c r="P3427" s="17" t="n">
        <v>46286.6472222222</v>
      </c>
      <c r="Q3427" s="17" t="n">
        <v>46286.6597222222</v>
      </c>
      <c r="R3427" s="0" t="n">
        <v>374</v>
      </c>
      <c r="S3427" s="0" t="n">
        <v>0</v>
      </c>
      <c r="T3427" s="0" t="n">
        <v>0</v>
      </c>
      <c r="U3427" s="18" t="s">
        <v>130</v>
      </c>
      <c r="V3427" s="18" t="s">
        <v>82</v>
      </c>
      <c r="W3427" s="0" t="str">
        <f aca="false">IF(AND(X3427&gt;=6,X3427&lt;14),"A",IF(AND(X3427&gt;=14,X3427&lt;22),"B","C"))</f>
        <v>A</v>
      </c>
      <c r="X3427" s="18" t="n">
        <f aca="false">HOUR(H3427)</f>
        <v>11</v>
      </c>
      <c r="Y3427" s="18" t="n">
        <f aca="false">ROUND((I3427-H3427)*1440,0)</f>
        <v>17</v>
      </c>
      <c r="Z3427" s="18" t="n">
        <f aca="false">ROUND((J3427-I3427)*1440,0)</f>
        <v>15</v>
      </c>
      <c r="AA3427" s="18" t="n">
        <f aca="false">ROUND((K3427-J3427)*1440,0)</f>
        <v>43</v>
      </c>
      <c r="AB3427" s="18" t="n">
        <f aca="false">ROUND((L3427-K3427)*1440,0)</f>
        <v>16</v>
      </c>
      <c r="AC3427" s="18" t="n">
        <f aca="false">ROUND((M3427-L3427)*1440,0)</f>
        <v>64</v>
      </c>
      <c r="AD3427" s="18" t="n">
        <f aca="false">IF(N3427="","",ROUND((N3427-M3427)*1440,0))</f>
        <v>17</v>
      </c>
      <c r="AE3427" s="18" t="n">
        <f aca="false">IF(O3427="","",ROUND((O3427-N3427)*1440,0))</f>
        <v>34</v>
      </c>
      <c r="AF3427" s="18" t="n">
        <f aca="false">IF(P3427="","",ROUND((P3427-O3427)*1440,0))</f>
        <v>18</v>
      </c>
      <c r="AG3427" s="18" t="n">
        <f aca="false">IF(Q3427="","",ROUND((Q3427-P3427)*1440,0))</f>
        <v>18</v>
      </c>
      <c r="AH3427" s="18" t="n">
        <f aca="false">IF(Q3427="","",ROUND((Q3427-H3427)*1440,0))</f>
        <v>242</v>
      </c>
      <c r="AI3427" s="19" t="n">
        <f aca="false">ROUND(IF(O3427="",Assumptions!$B$25-K3427,O3427-K3427)*24,1)</f>
        <v>2.2</v>
      </c>
      <c r="AJ3427" s="20" t="n">
        <f aca="false">ROUND(MAX(N(Y3427)/Assumptions!$C$5, N(Z3427)/Assumptions!$C$6, N(AA3427)/Assumptions!$C$7, N(AB3427)/Assumptions!$C$8, N(AC3427)/Assumptions!$C$9, N(AD3427)/Assumptions!$C$10, N(AE3427)/Assumptions!$C$11, N(AF3427)/Assumptions!$C$12, N(AG3427)/Assumptions!$C$13),3)</f>
        <v>1.422</v>
      </c>
      <c r="AK3427" s="0" t="str">
        <f aca="false">IF(OR(U3427="Pending",U3427="On Hold"),"Open GRN (awaiting)",IF(AJ3427&lt;=1,"Within SLA",IF(ROUND(N(Y3427)/Assumptions!$C$5,3)=AJ3427,"Gate Wait",IF(ROUND(N(Z3427)/Assumptions!$C$6,3)=AJ3427,"Dock Wait",IF(ROUND(N(AA3427)/Assumptions!$C$7,3)=AJ3427,"Unloading",IF(ROUND(N(AB3427)/Assumptions!$C$8,3)=AJ3427,"Unload-to-QC Wait",IF(ROUND(N(AC3427)/Assumptions!$C$9,3)=AJ3427,"QC",IF(ROUND(N(AD3427)/Assumptions!$C$10,3)=AJ3427,"QC-to-GRN Wait",IF(ROUND(N(AE3427)/Assumptions!$C$11,3)=AJ3427,"GRN Processing",IF(ROUND(N(AF3427)/Assumptions!$C$12,3)=AJ3427,"GRN-to-Putaway Wait",IF(ROUND(N(AG3427)/Assumptions!$C$13,3)=AJ3427,"Putaway","Within SLA")))))))))))</f>
        <v>QC</v>
      </c>
    </row>
    <row r="3428" customFormat="false" ht="15" hidden="false" customHeight="false" outlineLevel="0" collapsed="false">
      <c r="A3428" s="0" t="s">
        <v>9617</v>
      </c>
      <c r="B3428" s="0" t="s">
        <v>9618</v>
      </c>
      <c r="C3428" s="0" t="s">
        <v>286</v>
      </c>
      <c r="D3428" s="0" t="s">
        <v>135</v>
      </c>
      <c r="E3428" s="0" t="s">
        <v>2236</v>
      </c>
      <c r="F3428" s="0" t="s">
        <v>121</v>
      </c>
      <c r="G3428" s="0" t="s">
        <v>178</v>
      </c>
      <c r="H3428" s="17" t="n">
        <v>46286.5125</v>
      </c>
      <c r="I3428" s="17" t="n">
        <v>46286.5215277778</v>
      </c>
      <c r="J3428" s="17" t="n">
        <v>46286.5236111111</v>
      </c>
      <c r="K3428" s="17" t="n">
        <v>46286.5555555556</v>
      </c>
      <c r="L3428" s="17" t="n">
        <v>46286.5638888889</v>
      </c>
      <c r="M3428" s="17" t="n">
        <v>46286.5868055556</v>
      </c>
      <c r="N3428" s="17" t="n">
        <v>46286.6694444444</v>
      </c>
      <c r="O3428" s="17" t="n">
        <v>46286.6770833333</v>
      </c>
      <c r="P3428" s="17" t="n">
        <v>46286.6881944445</v>
      </c>
      <c r="Q3428" s="17" t="n">
        <v>46286.7152777778</v>
      </c>
      <c r="R3428" s="0" t="n">
        <v>1449</v>
      </c>
      <c r="S3428" s="0" t="n">
        <v>0</v>
      </c>
      <c r="T3428" s="0" t="n">
        <v>0</v>
      </c>
      <c r="U3428" s="18" t="s">
        <v>130</v>
      </c>
      <c r="V3428" s="18" t="s">
        <v>131</v>
      </c>
      <c r="W3428" s="0" t="str">
        <f aca="false">IF(AND(X3428&gt;=6,X3428&lt;14),"A",IF(AND(X3428&gt;=14,X3428&lt;22),"B","C"))</f>
        <v>A</v>
      </c>
      <c r="X3428" s="18" t="n">
        <f aca="false">HOUR(H3428)</f>
        <v>12</v>
      </c>
      <c r="Y3428" s="18" t="n">
        <f aca="false">ROUND((I3428-H3428)*1440,0)</f>
        <v>13</v>
      </c>
      <c r="Z3428" s="18" t="n">
        <f aca="false">ROUND((J3428-I3428)*1440,0)</f>
        <v>3</v>
      </c>
      <c r="AA3428" s="18" t="n">
        <f aca="false">ROUND((K3428-J3428)*1440,0)</f>
        <v>46</v>
      </c>
      <c r="AB3428" s="18" t="n">
        <f aca="false">ROUND((L3428-K3428)*1440,0)</f>
        <v>12</v>
      </c>
      <c r="AC3428" s="18" t="n">
        <f aca="false">ROUND((M3428-L3428)*1440,0)</f>
        <v>33</v>
      </c>
      <c r="AD3428" s="18" t="n">
        <f aca="false">IF(N3428="","",ROUND((N3428-M3428)*1440,0))</f>
        <v>119</v>
      </c>
      <c r="AE3428" s="18" t="n">
        <f aca="false">IF(O3428="","",ROUND((O3428-N3428)*1440,0))</f>
        <v>11</v>
      </c>
      <c r="AF3428" s="18" t="n">
        <f aca="false">IF(P3428="","",ROUND((P3428-O3428)*1440,0))</f>
        <v>16</v>
      </c>
      <c r="AG3428" s="18" t="n">
        <f aca="false">IF(Q3428="","",ROUND((Q3428-P3428)*1440,0))</f>
        <v>39</v>
      </c>
      <c r="AH3428" s="18" t="n">
        <f aca="false">IF(Q3428="","",ROUND((Q3428-H3428)*1440,0))</f>
        <v>292</v>
      </c>
      <c r="AI3428" s="19" t="n">
        <f aca="false">ROUND(IF(O3428="",Assumptions!$B$25-K3428,O3428-K3428)*24,1)</f>
        <v>2.9</v>
      </c>
      <c r="AJ3428" s="20" t="n">
        <f aca="false">ROUND(MAX(N(Y3428)/Assumptions!$C$5, N(Z3428)/Assumptions!$C$6, N(AA3428)/Assumptions!$C$7, N(AB3428)/Assumptions!$C$8, N(AC3428)/Assumptions!$C$9, N(AD3428)/Assumptions!$C$10, N(AE3428)/Assumptions!$C$11, N(AF3428)/Assumptions!$C$12, N(AG3428)/Assumptions!$C$13),3)</f>
        <v>3.967</v>
      </c>
      <c r="AK3428" s="0" t="str">
        <f aca="false">IF(OR(U3428="Pending",U3428="On Hold"),"Open GRN (awaiting)",IF(AJ3428&lt;=1,"Within SLA",IF(ROUND(N(Y3428)/Assumptions!$C$5,3)=AJ3428,"Gate Wait",IF(ROUND(N(Z3428)/Assumptions!$C$6,3)=AJ3428,"Dock Wait",IF(ROUND(N(AA3428)/Assumptions!$C$7,3)=AJ3428,"Unloading",IF(ROUND(N(AB3428)/Assumptions!$C$8,3)=AJ3428,"Unload-to-QC Wait",IF(ROUND(N(AC3428)/Assumptions!$C$9,3)=AJ3428,"QC",IF(ROUND(N(AD3428)/Assumptions!$C$10,3)=AJ3428,"QC-to-GRN Wait",IF(ROUND(N(AE3428)/Assumptions!$C$11,3)=AJ3428,"GRN Processing",IF(ROUND(N(AF3428)/Assumptions!$C$12,3)=AJ3428,"GRN-to-Putaway Wait",IF(ROUND(N(AG3428)/Assumptions!$C$13,3)=AJ3428,"Putaway","Within SLA")))))))))))</f>
        <v>QC-to-GRN Wait</v>
      </c>
    </row>
    <row r="3429" customFormat="false" ht="15" hidden="false" customHeight="false" outlineLevel="0" collapsed="false">
      <c r="A3429" s="0" t="s">
        <v>9619</v>
      </c>
      <c r="B3429" s="0" t="s">
        <v>9620</v>
      </c>
      <c r="C3429" s="0" t="s">
        <v>134</v>
      </c>
      <c r="D3429" s="0" t="s">
        <v>119</v>
      </c>
      <c r="E3429" s="0" t="s">
        <v>9445</v>
      </c>
      <c r="F3429" s="0" t="s">
        <v>149</v>
      </c>
      <c r="G3429" s="0" t="s">
        <v>122</v>
      </c>
      <c r="H3429" s="17" t="n">
        <v>46286.5131944444</v>
      </c>
      <c r="I3429" s="17" t="n">
        <v>46286.5409722222</v>
      </c>
      <c r="J3429" s="17" t="n">
        <v>46286.5472222222</v>
      </c>
      <c r="K3429" s="17" t="n">
        <v>46286.5680555556</v>
      </c>
      <c r="L3429" s="17" t="n">
        <v>46286.5819444444</v>
      </c>
      <c r="M3429" s="17" t="n">
        <v>46286.6055555556</v>
      </c>
      <c r="N3429" s="17" t="n">
        <v>46286.6465277778</v>
      </c>
      <c r="O3429" s="17" t="n">
        <v>46286.6743055556</v>
      </c>
      <c r="P3429" s="17" t="n">
        <v>46286.6875</v>
      </c>
      <c r="Q3429" s="17" t="n">
        <v>46286.70625</v>
      </c>
      <c r="R3429" s="0" t="n">
        <v>156</v>
      </c>
      <c r="S3429" s="0" t="n">
        <v>0</v>
      </c>
      <c r="T3429" s="0" t="n">
        <v>0</v>
      </c>
      <c r="U3429" s="18" t="s">
        <v>130</v>
      </c>
      <c r="V3429" s="18" t="s">
        <v>156</v>
      </c>
      <c r="W3429" s="0" t="str">
        <f aca="false">IF(AND(X3429&gt;=6,X3429&lt;14),"A",IF(AND(X3429&gt;=14,X3429&lt;22),"B","C"))</f>
        <v>A</v>
      </c>
      <c r="X3429" s="18" t="n">
        <f aca="false">HOUR(H3429)</f>
        <v>12</v>
      </c>
      <c r="Y3429" s="18" t="n">
        <f aca="false">ROUND((I3429-H3429)*1440,0)</f>
        <v>40</v>
      </c>
      <c r="Z3429" s="18" t="n">
        <f aca="false">ROUND((J3429-I3429)*1440,0)</f>
        <v>9</v>
      </c>
      <c r="AA3429" s="18" t="n">
        <f aca="false">ROUND((K3429-J3429)*1440,0)</f>
        <v>30</v>
      </c>
      <c r="AB3429" s="18" t="n">
        <f aca="false">ROUND((L3429-K3429)*1440,0)</f>
        <v>20</v>
      </c>
      <c r="AC3429" s="18" t="n">
        <f aca="false">ROUND((M3429-L3429)*1440,0)</f>
        <v>34</v>
      </c>
      <c r="AD3429" s="18" t="n">
        <f aca="false">IF(N3429="","",ROUND((N3429-M3429)*1440,0))</f>
        <v>59</v>
      </c>
      <c r="AE3429" s="18" t="n">
        <f aca="false">IF(O3429="","",ROUND((O3429-N3429)*1440,0))</f>
        <v>40</v>
      </c>
      <c r="AF3429" s="18" t="n">
        <f aca="false">IF(P3429="","",ROUND((P3429-O3429)*1440,0))</f>
        <v>19</v>
      </c>
      <c r="AG3429" s="18" t="n">
        <f aca="false">IF(Q3429="","",ROUND((Q3429-P3429)*1440,0))</f>
        <v>27</v>
      </c>
      <c r="AH3429" s="18" t="n">
        <f aca="false">IF(Q3429="","",ROUND((Q3429-H3429)*1440,0))</f>
        <v>278</v>
      </c>
      <c r="AI3429" s="19" t="n">
        <f aca="false">ROUND(IF(O3429="",Assumptions!$B$25-K3429,O3429-K3429)*24,1)</f>
        <v>2.6</v>
      </c>
      <c r="AJ3429" s="20" t="n">
        <f aca="false">ROUND(MAX(N(Y3429)/Assumptions!$C$5, N(Z3429)/Assumptions!$C$6, N(AA3429)/Assumptions!$C$7, N(AB3429)/Assumptions!$C$8, N(AC3429)/Assumptions!$C$9, N(AD3429)/Assumptions!$C$10, N(AE3429)/Assumptions!$C$11, N(AF3429)/Assumptions!$C$12, N(AG3429)/Assumptions!$C$13),3)</f>
        <v>1.967</v>
      </c>
      <c r="AK3429" s="0" t="str">
        <f aca="false">IF(OR(U3429="Pending",U3429="On Hold"),"Open GRN (awaiting)",IF(AJ3429&lt;=1,"Within SLA",IF(ROUND(N(Y3429)/Assumptions!$C$5,3)=AJ3429,"Gate Wait",IF(ROUND(N(Z3429)/Assumptions!$C$6,3)=AJ3429,"Dock Wait",IF(ROUND(N(AA3429)/Assumptions!$C$7,3)=AJ3429,"Unloading",IF(ROUND(N(AB3429)/Assumptions!$C$8,3)=AJ3429,"Unload-to-QC Wait",IF(ROUND(N(AC3429)/Assumptions!$C$9,3)=AJ3429,"QC",IF(ROUND(N(AD3429)/Assumptions!$C$10,3)=AJ3429,"QC-to-GRN Wait",IF(ROUND(N(AE3429)/Assumptions!$C$11,3)=AJ3429,"GRN Processing",IF(ROUND(N(AF3429)/Assumptions!$C$12,3)=AJ3429,"GRN-to-Putaway Wait",IF(ROUND(N(AG3429)/Assumptions!$C$13,3)=AJ3429,"Putaway","Within SLA")))))))))))</f>
        <v>QC-to-GRN Wait</v>
      </c>
    </row>
    <row r="3430" customFormat="false" ht="15" hidden="false" customHeight="false" outlineLevel="0" collapsed="false">
      <c r="A3430" s="0" t="s">
        <v>9621</v>
      </c>
      <c r="B3430" s="0" t="s">
        <v>9622</v>
      </c>
      <c r="C3430" s="0" t="s">
        <v>153</v>
      </c>
      <c r="D3430" s="0" t="s">
        <v>119</v>
      </c>
      <c r="E3430" s="0" t="s">
        <v>9623</v>
      </c>
      <c r="F3430" s="0" t="s">
        <v>155</v>
      </c>
      <c r="G3430" s="0" t="s">
        <v>122</v>
      </c>
      <c r="H3430" s="17" t="n">
        <v>46286.5347222222</v>
      </c>
      <c r="I3430" s="17" t="n">
        <v>46286.5541666667</v>
      </c>
      <c r="J3430" s="17" t="n">
        <v>46286.5611111111</v>
      </c>
      <c r="K3430" s="17" t="n">
        <v>46286.5868055556</v>
      </c>
      <c r="L3430" s="17" t="n">
        <v>46286.5909722222</v>
      </c>
      <c r="M3430" s="17" t="n">
        <v>46286.6034722222</v>
      </c>
      <c r="N3430" s="17" t="n">
        <v>46286.6159722222</v>
      </c>
      <c r="O3430" s="17" t="n">
        <v>46286.66875</v>
      </c>
      <c r="P3430" s="17" t="n">
        <v>46286.6881944445</v>
      </c>
      <c r="Q3430" s="17" t="n">
        <v>46286.7118055556</v>
      </c>
      <c r="R3430" s="0" t="n">
        <v>375</v>
      </c>
      <c r="S3430" s="0" t="n">
        <v>0</v>
      </c>
      <c r="T3430" s="0" t="n">
        <v>0</v>
      </c>
      <c r="U3430" s="18" t="s">
        <v>130</v>
      </c>
      <c r="V3430" s="18" t="s">
        <v>156</v>
      </c>
      <c r="W3430" s="0" t="str">
        <f aca="false">IF(AND(X3430&gt;=6,X3430&lt;14),"A",IF(AND(X3430&gt;=14,X3430&lt;22),"B","C"))</f>
        <v>A</v>
      </c>
      <c r="X3430" s="18" t="n">
        <f aca="false">HOUR(H3430)</f>
        <v>12</v>
      </c>
      <c r="Y3430" s="18" t="n">
        <f aca="false">ROUND((I3430-H3430)*1440,0)</f>
        <v>28</v>
      </c>
      <c r="Z3430" s="18" t="n">
        <f aca="false">ROUND((J3430-I3430)*1440,0)</f>
        <v>10</v>
      </c>
      <c r="AA3430" s="18" t="n">
        <f aca="false">ROUND((K3430-J3430)*1440,0)</f>
        <v>37</v>
      </c>
      <c r="AB3430" s="18" t="n">
        <f aca="false">ROUND((L3430-K3430)*1440,0)</f>
        <v>6</v>
      </c>
      <c r="AC3430" s="18" t="n">
        <f aca="false">ROUND((M3430-L3430)*1440,0)</f>
        <v>18</v>
      </c>
      <c r="AD3430" s="18" t="n">
        <f aca="false">IF(N3430="","",ROUND((N3430-M3430)*1440,0))</f>
        <v>18</v>
      </c>
      <c r="AE3430" s="18" t="n">
        <f aca="false">IF(O3430="","",ROUND((O3430-N3430)*1440,0))</f>
        <v>76</v>
      </c>
      <c r="AF3430" s="18" t="n">
        <f aca="false">IF(P3430="","",ROUND((P3430-O3430)*1440,0))</f>
        <v>28</v>
      </c>
      <c r="AG3430" s="18" t="n">
        <f aca="false">IF(Q3430="","",ROUND((Q3430-P3430)*1440,0))</f>
        <v>34</v>
      </c>
      <c r="AH3430" s="18" t="n">
        <f aca="false">IF(Q3430="","",ROUND((Q3430-H3430)*1440,0))</f>
        <v>255</v>
      </c>
      <c r="AI3430" s="19" t="n">
        <f aca="false">ROUND(IF(O3430="",Assumptions!$B$25-K3430,O3430-K3430)*24,1)</f>
        <v>2</v>
      </c>
      <c r="AJ3430" s="20" t="n">
        <f aca="false">ROUND(MAX(N(Y3430)/Assumptions!$C$5, N(Z3430)/Assumptions!$C$6, N(AA3430)/Assumptions!$C$7, N(AB3430)/Assumptions!$C$8, N(AC3430)/Assumptions!$C$9, N(AD3430)/Assumptions!$C$10, N(AE3430)/Assumptions!$C$11, N(AF3430)/Assumptions!$C$12, N(AG3430)/Assumptions!$C$13),3)</f>
        <v>1.689</v>
      </c>
      <c r="AK3430" s="0" t="str">
        <f aca="false">IF(OR(U3430="Pending",U3430="On Hold"),"Open GRN (awaiting)",IF(AJ3430&lt;=1,"Within SLA",IF(ROUND(N(Y3430)/Assumptions!$C$5,3)=AJ3430,"Gate Wait",IF(ROUND(N(Z3430)/Assumptions!$C$6,3)=AJ3430,"Dock Wait",IF(ROUND(N(AA3430)/Assumptions!$C$7,3)=AJ3430,"Unloading",IF(ROUND(N(AB3430)/Assumptions!$C$8,3)=AJ3430,"Unload-to-QC Wait",IF(ROUND(N(AC3430)/Assumptions!$C$9,3)=AJ3430,"QC",IF(ROUND(N(AD3430)/Assumptions!$C$10,3)=AJ3430,"QC-to-GRN Wait",IF(ROUND(N(AE3430)/Assumptions!$C$11,3)=AJ3430,"GRN Processing",IF(ROUND(N(AF3430)/Assumptions!$C$12,3)=AJ3430,"GRN-to-Putaway Wait",IF(ROUND(N(AG3430)/Assumptions!$C$13,3)=AJ3430,"Putaway","Within SLA")))))))))))</f>
        <v>GRN Processing</v>
      </c>
    </row>
    <row r="3431" customFormat="false" ht="15" hidden="false" customHeight="false" outlineLevel="0" collapsed="false">
      <c r="A3431" s="0" t="s">
        <v>9624</v>
      </c>
      <c r="B3431" s="0" t="s">
        <v>9625</v>
      </c>
      <c r="C3431" s="0" t="s">
        <v>218</v>
      </c>
      <c r="D3431" s="0" t="s">
        <v>147</v>
      </c>
      <c r="E3431" s="0" t="s">
        <v>9626</v>
      </c>
      <c r="F3431" s="0" t="s">
        <v>155</v>
      </c>
      <c r="G3431" s="0" t="s">
        <v>150</v>
      </c>
      <c r="H3431" s="17" t="n">
        <v>46286.5715277778</v>
      </c>
      <c r="I3431" s="17" t="n">
        <v>46286.5770833333</v>
      </c>
      <c r="J3431" s="17" t="n">
        <v>46286.5854166667</v>
      </c>
      <c r="K3431" s="17" t="n">
        <v>46286.6020833333</v>
      </c>
      <c r="L3431" s="17" t="n">
        <v>46286.6118055556</v>
      </c>
      <c r="M3431" s="17" t="n">
        <v>46286.625</v>
      </c>
      <c r="N3431" s="17" t="n">
        <v>46286.6326388889</v>
      </c>
      <c r="O3431" s="17" t="n">
        <v>46286.6513888889</v>
      </c>
      <c r="P3431" s="17" t="n">
        <v>46286.6611111111</v>
      </c>
      <c r="Q3431" s="17" t="n">
        <v>46286.6743055556</v>
      </c>
      <c r="R3431" s="0" t="n">
        <v>682</v>
      </c>
      <c r="S3431" s="0" t="n">
        <v>0</v>
      </c>
      <c r="T3431" s="0" t="n">
        <v>0</v>
      </c>
      <c r="U3431" s="18" t="s">
        <v>130</v>
      </c>
      <c r="V3431" s="18" t="s">
        <v>333</v>
      </c>
      <c r="W3431" s="0" t="str">
        <f aca="false">IF(AND(X3431&gt;=6,X3431&lt;14),"A",IF(AND(X3431&gt;=14,X3431&lt;22),"B","C"))</f>
        <v>A</v>
      </c>
      <c r="X3431" s="18" t="n">
        <f aca="false">HOUR(H3431)</f>
        <v>13</v>
      </c>
      <c r="Y3431" s="18" t="n">
        <f aca="false">ROUND((I3431-H3431)*1440,0)</f>
        <v>8</v>
      </c>
      <c r="Z3431" s="18" t="n">
        <f aca="false">ROUND((J3431-I3431)*1440,0)</f>
        <v>12</v>
      </c>
      <c r="AA3431" s="18" t="n">
        <f aca="false">ROUND((K3431-J3431)*1440,0)</f>
        <v>24</v>
      </c>
      <c r="AB3431" s="18" t="n">
        <f aca="false">ROUND((L3431-K3431)*1440,0)</f>
        <v>14</v>
      </c>
      <c r="AC3431" s="18" t="n">
        <f aca="false">ROUND((M3431-L3431)*1440,0)</f>
        <v>19</v>
      </c>
      <c r="AD3431" s="18" t="n">
        <f aca="false">IF(N3431="","",ROUND((N3431-M3431)*1440,0))</f>
        <v>11</v>
      </c>
      <c r="AE3431" s="18" t="n">
        <f aca="false">IF(O3431="","",ROUND((O3431-N3431)*1440,0))</f>
        <v>27</v>
      </c>
      <c r="AF3431" s="18" t="n">
        <f aca="false">IF(P3431="","",ROUND((P3431-O3431)*1440,0))</f>
        <v>14</v>
      </c>
      <c r="AG3431" s="18" t="n">
        <f aca="false">IF(Q3431="","",ROUND((Q3431-P3431)*1440,0))</f>
        <v>19</v>
      </c>
      <c r="AH3431" s="18" t="n">
        <f aca="false">IF(Q3431="","",ROUND((Q3431-H3431)*1440,0))</f>
        <v>148</v>
      </c>
      <c r="AI3431" s="19" t="n">
        <f aca="false">ROUND(IF(O3431="",Assumptions!$B$25-K3431,O3431-K3431)*24,1)</f>
        <v>1.2</v>
      </c>
      <c r="AJ3431" s="20" t="n">
        <f aca="false">ROUND(MAX(N(Y3431)/Assumptions!$C$5, N(Z3431)/Assumptions!$C$6, N(AA3431)/Assumptions!$C$7, N(AB3431)/Assumptions!$C$8, N(AC3431)/Assumptions!$C$9, N(AD3431)/Assumptions!$C$10, N(AE3431)/Assumptions!$C$11, N(AF3431)/Assumptions!$C$12, N(AG3431)/Assumptions!$C$13),3)</f>
        <v>0.933</v>
      </c>
      <c r="AK3431" s="0" t="str">
        <f aca="false">IF(OR(U3431="Pending",U3431="On Hold"),"Open GRN (awaiting)",IF(AJ3431&lt;=1,"Within SLA",IF(ROUND(N(Y3431)/Assumptions!$C$5,3)=AJ3431,"Gate Wait",IF(ROUND(N(Z3431)/Assumptions!$C$6,3)=AJ3431,"Dock Wait",IF(ROUND(N(AA3431)/Assumptions!$C$7,3)=AJ3431,"Unloading",IF(ROUND(N(AB3431)/Assumptions!$C$8,3)=AJ3431,"Unload-to-QC Wait",IF(ROUND(N(AC3431)/Assumptions!$C$9,3)=AJ3431,"QC",IF(ROUND(N(AD3431)/Assumptions!$C$10,3)=AJ3431,"QC-to-GRN Wait",IF(ROUND(N(AE3431)/Assumptions!$C$11,3)=AJ3431,"GRN Processing",IF(ROUND(N(AF3431)/Assumptions!$C$12,3)=AJ3431,"GRN-to-Putaway Wait",IF(ROUND(N(AG3431)/Assumptions!$C$13,3)=AJ3431,"Putaway","Within SLA")))))))))))</f>
        <v>Within SLA</v>
      </c>
    </row>
    <row r="3432" customFormat="false" ht="15" hidden="false" customHeight="false" outlineLevel="0" collapsed="false">
      <c r="A3432" s="0" t="s">
        <v>9627</v>
      </c>
      <c r="B3432" s="0" t="s">
        <v>9628</v>
      </c>
      <c r="C3432" s="0" t="s">
        <v>153</v>
      </c>
      <c r="D3432" s="0" t="s">
        <v>119</v>
      </c>
      <c r="E3432" s="0" t="s">
        <v>9629</v>
      </c>
      <c r="F3432" s="0" t="s">
        <v>155</v>
      </c>
      <c r="G3432" s="0" t="s">
        <v>129</v>
      </c>
      <c r="H3432" s="17" t="n">
        <v>46286.5854166667</v>
      </c>
      <c r="I3432" s="17" t="n">
        <v>46286.5958333333</v>
      </c>
      <c r="J3432" s="17" t="n">
        <v>46286.6048611111</v>
      </c>
      <c r="K3432" s="17" t="n">
        <v>46286.6208333333</v>
      </c>
      <c r="L3432" s="17" t="n">
        <v>46286.625</v>
      </c>
      <c r="M3432" s="17" t="n">
        <v>46286.6361111111</v>
      </c>
      <c r="N3432" s="17" t="n">
        <v>46286.6819444444</v>
      </c>
      <c r="O3432" s="17" t="n">
        <v>46286.7138888889</v>
      </c>
      <c r="P3432" s="17" t="n">
        <v>46286.7229166667</v>
      </c>
      <c r="Q3432" s="17" t="n">
        <v>46286.7430555556</v>
      </c>
      <c r="R3432" s="0" t="n">
        <v>315</v>
      </c>
      <c r="S3432" s="0" t="n">
        <v>0</v>
      </c>
      <c r="T3432" s="0" t="n">
        <v>0</v>
      </c>
      <c r="U3432" s="18" t="s">
        <v>130</v>
      </c>
      <c r="V3432" s="18" t="s">
        <v>144</v>
      </c>
      <c r="W3432" s="0" t="str">
        <f aca="false">IF(AND(X3432&gt;=6,X3432&lt;14),"A",IF(AND(X3432&gt;=14,X3432&lt;22),"B","C"))</f>
        <v>B</v>
      </c>
      <c r="X3432" s="18" t="n">
        <f aca="false">HOUR(H3432)</f>
        <v>14</v>
      </c>
      <c r="Y3432" s="18" t="n">
        <f aca="false">ROUND((I3432-H3432)*1440,0)</f>
        <v>15</v>
      </c>
      <c r="Z3432" s="18" t="n">
        <f aca="false">ROUND((J3432-I3432)*1440,0)</f>
        <v>13</v>
      </c>
      <c r="AA3432" s="18" t="n">
        <f aca="false">ROUND((K3432-J3432)*1440,0)</f>
        <v>23</v>
      </c>
      <c r="AB3432" s="18" t="n">
        <f aca="false">ROUND((L3432-K3432)*1440,0)</f>
        <v>6</v>
      </c>
      <c r="AC3432" s="18" t="n">
        <f aca="false">ROUND((M3432-L3432)*1440,0)</f>
        <v>16</v>
      </c>
      <c r="AD3432" s="18" t="n">
        <f aca="false">IF(N3432="","",ROUND((N3432-M3432)*1440,0))</f>
        <v>66</v>
      </c>
      <c r="AE3432" s="18" t="n">
        <f aca="false">IF(O3432="","",ROUND((O3432-N3432)*1440,0))</f>
        <v>46</v>
      </c>
      <c r="AF3432" s="18" t="n">
        <f aca="false">IF(P3432="","",ROUND((P3432-O3432)*1440,0))</f>
        <v>13</v>
      </c>
      <c r="AG3432" s="18" t="n">
        <f aca="false">IF(Q3432="","",ROUND((Q3432-P3432)*1440,0))</f>
        <v>29</v>
      </c>
      <c r="AH3432" s="18" t="n">
        <f aca="false">IF(Q3432="","",ROUND((Q3432-H3432)*1440,0))</f>
        <v>227</v>
      </c>
      <c r="AI3432" s="19" t="n">
        <f aca="false">ROUND(IF(O3432="",Assumptions!$B$25-K3432,O3432-K3432)*24,1)</f>
        <v>2.2</v>
      </c>
      <c r="AJ3432" s="20" t="n">
        <f aca="false">ROUND(MAX(N(Y3432)/Assumptions!$C$5, N(Z3432)/Assumptions!$C$6, N(AA3432)/Assumptions!$C$7, N(AB3432)/Assumptions!$C$8, N(AC3432)/Assumptions!$C$9, N(AD3432)/Assumptions!$C$10, N(AE3432)/Assumptions!$C$11, N(AF3432)/Assumptions!$C$12, N(AG3432)/Assumptions!$C$13),3)</f>
        <v>2.2</v>
      </c>
      <c r="AK3432" s="0" t="str">
        <f aca="false">IF(OR(U3432="Pending",U3432="On Hold"),"Open GRN (awaiting)",IF(AJ3432&lt;=1,"Within SLA",IF(ROUND(N(Y3432)/Assumptions!$C$5,3)=AJ3432,"Gate Wait",IF(ROUND(N(Z3432)/Assumptions!$C$6,3)=AJ3432,"Dock Wait",IF(ROUND(N(AA3432)/Assumptions!$C$7,3)=AJ3432,"Unloading",IF(ROUND(N(AB3432)/Assumptions!$C$8,3)=AJ3432,"Unload-to-QC Wait",IF(ROUND(N(AC3432)/Assumptions!$C$9,3)=AJ3432,"QC",IF(ROUND(N(AD3432)/Assumptions!$C$10,3)=AJ3432,"QC-to-GRN Wait",IF(ROUND(N(AE3432)/Assumptions!$C$11,3)=AJ3432,"GRN Processing",IF(ROUND(N(AF3432)/Assumptions!$C$12,3)=AJ3432,"GRN-to-Putaway Wait",IF(ROUND(N(AG3432)/Assumptions!$C$13,3)=AJ3432,"Putaway","Within SLA")))))))))))</f>
        <v>QC-to-GRN Wait</v>
      </c>
    </row>
    <row r="3433" customFormat="false" ht="15" hidden="false" customHeight="false" outlineLevel="0" collapsed="false">
      <c r="A3433" s="0" t="s">
        <v>9630</v>
      </c>
      <c r="B3433" s="0" t="s">
        <v>9631</v>
      </c>
      <c r="C3433" s="0" t="s">
        <v>252</v>
      </c>
      <c r="D3433" s="0" t="s">
        <v>119</v>
      </c>
      <c r="E3433" s="0" t="s">
        <v>9632</v>
      </c>
      <c r="F3433" s="0" t="s">
        <v>155</v>
      </c>
      <c r="G3433" s="0" t="s">
        <v>122</v>
      </c>
      <c r="H3433" s="17" t="n">
        <v>46286.5861111111</v>
      </c>
      <c r="I3433" s="17" t="n">
        <v>46286.6090277778</v>
      </c>
      <c r="J3433" s="17" t="n">
        <v>46286.6131944444</v>
      </c>
      <c r="K3433" s="17" t="n">
        <v>46286.6590277778</v>
      </c>
      <c r="L3433" s="17" t="n">
        <v>46286.6659722222</v>
      </c>
      <c r="M3433" s="17" t="n">
        <v>46286.7069444444</v>
      </c>
      <c r="N3433" s="17" t="n">
        <v>46286.7256944445</v>
      </c>
      <c r="O3433" s="17" t="n">
        <v>46286.7798611111</v>
      </c>
      <c r="P3433" s="17" t="n">
        <v>46286.8041666667</v>
      </c>
      <c r="Q3433" s="17" t="n">
        <v>46286.8222222222</v>
      </c>
      <c r="R3433" s="0" t="n">
        <v>812</v>
      </c>
      <c r="S3433" s="0" t="n">
        <v>0</v>
      </c>
      <c r="T3433" s="0" t="n">
        <v>9</v>
      </c>
      <c r="U3433" s="18" t="s">
        <v>123</v>
      </c>
      <c r="V3433" s="18" t="s">
        <v>144</v>
      </c>
      <c r="W3433" s="0" t="str">
        <f aca="false">IF(AND(X3433&gt;=6,X3433&lt;14),"A",IF(AND(X3433&gt;=14,X3433&lt;22),"B","C"))</f>
        <v>B</v>
      </c>
      <c r="X3433" s="18" t="n">
        <f aca="false">HOUR(H3433)</f>
        <v>14</v>
      </c>
      <c r="Y3433" s="18" t="n">
        <f aca="false">ROUND((I3433-H3433)*1440,0)</f>
        <v>33</v>
      </c>
      <c r="Z3433" s="18" t="n">
        <f aca="false">ROUND((J3433-I3433)*1440,0)</f>
        <v>6</v>
      </c>
      <c r="AA3433" s="18" t="n">
        <f aca="false">ROUND((K3433-J3433)*1440,0)</f>
        <v>66</v>
      </c>
      <c r="AB3433" s="18" t="n">
        <f aca="false">ROUND((L3433-K3433)*1440,0)</f>
        <v>10</v>
      </c>
      <c r="AC3433" s="18" t="n">
        <f aca="false">ROUND((M3433-L3433)*1440,0)</f>
        <v>59</v>
      </c>
      <c r="AD3433" s="18" t="n">
        <f aca="false">IF(N3433="","",ROUND((N3433-M3433)*1440,0))</f>
        <v>27</v>
      </c>
      <c r="AE3433" s="18" t="n">
        <f aca="false">IF(O3433="","",ROUND((O3433-N3433)*1440,0))</f>
        <v>78</v>
      </c>
      <c r="AF3433" s="18" t="n">
        <f aca="false">IF(P3433="","",ROUND((P3433-O3433)*1440,0))</f>
        <v>35</v>
      </c>
      <c r="AG3433" s="18" t="n">
        <f aca="false">IF(Q3433="","",ROUND((Q3433-P3433)*1440,0))</f>
        <v>26</v>
      </c>
      <c r="AH3433" s="18" t="n">
        <f aca="false">IF(Q3433="","",ROUND((Q3433-H3433)*1440,0))</f>
        <v>340</v>
      </c>
      <c r="AI3433" s="19" t="n">
        <f aca="false">ROUND(IF(O3433="",Assumptions!$B$25-K3433,O3433-K3433)*24,1)</f>
        <v>2.9</v>
      </c>
      <c r="AJ3433" s="20" t="n">
        <f aca="false">ROUND(MAX(N(Y3433)/Assumptions!$C$5, N(Z3433)/Assumptions!$C$6, N(AA3433)/Assumptions!$C$7, N(AB3433)/Assumptions!$C$8, N(AC3433)/Assumptions!$C$9, N(AD3433)/Assumptions!$C$10, N(AE3433)/Assumptions!$C$11, N(AF3433)/Assumptions!$C$12, N(AG3433)/Assumptions!$C$13),3)</f>
        <v>1.75</v>
      </c>
      <c r="AK3433" s="0" t="str">
        <f aca="false">IF(OR(U3433="Pending",U3433="On Hold"),"Open GRN (awaiting)",IF(AJ3433&lt;=1,"Within SLA",IF(ROUND(N(Y3433)/Assumptions!$C$5,3)=AJ3433,"Gate Wait",IF(ROUND(N(Z3433)/Assumptions!$C$6,3)=AJ3433,"Dock Wait",IF(ROUND(N(AA3433)/Assumptions!$C$7,3)=AJ3433,"Unloading",IF(ROUND(N(AB3433)/Assumptions!$C$8,3)=AJ3433,"Unload-to-QC Wait",IF(ROUND(N(AC3433)/Assumptions!$C$9,3)=AJ3433,"QC",IF(ROUND(N(AD3433)/Assumptions!$C$10,3)=AJ3433,"QC-to-GRN Wait",IF(ROUND(N(AE3433)/Assumptions!$C$11,3)=AJ3433,"GRN Processing",IF(ROUND(N(AF3433)/Assumptions!$C$12,3)=AJ3433,"GRN-to-Putaway Wait",IF(ROUND(N(AG3433)/Assumptions!$C$13,3)=AJ3433,"Putaway","Within SLA")))))))))))</f>
        <v>GRN-to-Putaway Wait</v>
      </c>
    </row>
    <row r="3434" customFormat="false" ht="15" hidden="false" customHeight="false" outlineLevel="0" collapsed="false">
      <c r="A3434" s="0" t="s">
        <v>9633</v>
      </c>
      <c r="B3434" s="0" t="s">
        <v>9634</v>
      </c>
      <c r="C3434" s="0" t="s">
        <v>170</v>
      </c>
      <c r="D3434" s="0" t="s">
        <v>119</v>
      </c>
      <c r="E3434" s="0" t="s">
        <v>9635</v>
      </c>
      <c r="F3434" s="0" t="s">
        <v>172</v>
      </c>
      <c r="G3434" s="0" t="s">
        <v>122</v>
      </c>
      <c r="H3434" s="17" t="n">
        <v>46286.5868055556</v>
      </c>
      <c r="I3434" s="17" t="n">
        <v>46286.5986111111</v>
      </c>
      <c r="J3434" s="17" t="n">
        <v>46286.6138888889</v>
      </c>
      <c r="K3434" s="17" t="n">
        <v>46286.64375</v>
      </c>
      <c r="L3434" s="17" t="n">
        <v>46286.6472222222</v>
      </c>
      <c r="M3434" s="17" t="n">
        <v>46286.6618055556</v>
      </c>
      <c r="N3434" s="17" t="n">
        <v>46286.6854166667</v>
      </c>
      <c r="O3434" s="17" t="n">
        <v>46286.6986111111</v>
      </c>
      <c r="P3434" s="17" t="n">
        <v>46286.7090277778</v>
      </c>
      <c r="Q3434" s="17" t="n">
        <v>46286.7277777778</v>
      </c>
      <c r="R3434" s="0" t="n">
        <v>123</v>
      </c>
      <c r="S3434" s="0" t="n">
        <v>0</v>
      </c>
      <c r="T3434" s="0" t="n">
        <v>0</v>
      </c>
      <c r="U3434" s="18" t="s">
        <v>130</v>
      </c>
      <c r="V3434" s="18" t="s">
        <v>139</v>
      </c>
      <c r="W3434" s="0" t="str">
        <f aca="false">IF(AND(X3434&gt;=6,X3434&lt;14),"A",IF(AND(X3434&gt;=14,X3434&lt;22),"B","C"))</f>
        <v>B</v>
      </c>
      <c r="X3434" s="18" t="n">
        <f aca="false">HOUR(H3434)</f>
        <v>14</v>
      </c>
      <c r="Y3434" s="18" t="n">
        <f aca="false">ROUND((I3434-H3434)*1440,0)</f>
        <v>17</v>
      </c>
      <c r="Z3434" s="18" t="n">
        <f aca="false">ROUND((J3434-I3434)*1440,0)</f>
        <v>22</v>
      </c>
      <c r="AA3434" s="18" t="n">
        <f aca="false">ROUND((K3434-J3434)*1440,0)</f>
        <v>43</v>
      </c>
      <c r="AB3434" s="18" t="n">
        <f aca="false">ROUND((L3434-K3434)*1440,0)</f>
        <v>5</v>
      </c>
      <c r="AC3434" s="18" t="n">
        <f aca="false">ROUND((M3434-L3434)*1440,0)</f>
        <v>21</v>
      </c>
      <c r="AD3434" s="18" t="n">
        <f aca="false">IF(N3434="","",ROUND((N3434-M3434)*1440,0))</f>
        <v>34</v>
      </c>
      <c r="AE3434" s="18" t="n">
        <f aca="false">IF(O3434="","",ROUND((O3434-N3434)*1440,0))</f>
        <v>19</v>
      </c>
      <c r="AF3434" s="18" t="n">
        <f aca="false">IF(P3434="","",ROUND((P3434-O3434)*1440,0))</f>
        <v>15</v>
      </c>
      <c r="AG3434" s="18" t="n">
        <f aca="false">IF(Q3434="","",ROUND((Q3434-P3434)*1440,0))</f>
        <v>27</v>
      </c>
      <c r="AH3434" s="18" t="n">
        <f aca="false">IF(Q3434="","",ROUND((Q3434-H3434)*1440,0))</f>
        <v>203</v>
      </c>
      <c r="AI3434" s="19" t="n">
        <f aca="false">ROUND(IF(O3434="",Assumptions!$B$25-K3434,O3434-K3434)*24,1)</f>
        <v>1.3</v>
      </c>
      <c r="AJ3434" s="20" t="n">
        <f aca="false">ROUND(MAX(N(Y3434)/Assumptions!$C$5, N(Z3434)/Assumptions!$C$6, N(AA3434)/Assumptions!$C$7, N(AB3434)/Assumptions!$C$8, N(AC3434)/Assumptions!$C$9, N(AD3434)/Assumptions!$C$10, N(AE3434)/Assumptions!$C$11, N(AF3434)/Assumptions!$C$12, N(AG3434)/Assumptions!$C$13),3)</f>
        <v>1.467</v>
      </c>
      <c r="AK3434" s="0" t="str">
        <f aca="false">IF(OR(U3434="Pending",U3434="On Hold"),"Open GRN (awaiting)",IF(AJ3434&lt;=1,"Within SLA",IF(ROUND(N(Y3434)/Assumptions!$C$5,3)=AJ3434,"Gate Wait",IF(ROUND(N(Z3434)/Assumptions!$C$6,3)=AJ3434,"Dock Wait",IF(ROUND(N(AA3434)/Assumptions!$C$7,3)=AJ3434,"Unloading",IF(ROUND(N(AB3434)/Assumptions!$C$8,3)=AJ3434,"Unload-to-QC Wait",IF(ROUND(N(AC3434)/Assumptions!$C$9,3)=AJ3434,"QC",IF(ROUND(N(AD3434)/Assumptions!$C$10,3)=AJ3434,"QC-to-GRN Wait",IF(ROUND(N(AE3434)/Assumptions!$C$11,3)=AJ3434,"GRN Processing",IF(ROUND(N(AF3434)/Assumptions!$C$12,3)=AJ3434,"GRN-to-Putaway Wait",IF(ROUND(N(AG3434)/Assumptions!$C$13,3)=AJ3434,"Putaway","Within SLA")))))))))))</f>
        <v>Dock Wait</v>
      </c>
    </row>
    <row r="3435" customFormat="false" ht="15" hidden="false" customHeight="false" outlineLevel="0" collapsed="false">
      <c r="A3435" s="0" t="s">
        <v>9636</v>
      </c>
      <c r="B3435" s="0" t="s">
        <v>9637</v>
      </c>
      <c r="C3435" s="0" t="s">
        <v>286</v>
      </c>
      <c r="D3435" s="0" t="s">
        <v>147</v>
      </c>
      <c r="E3435" s="0" t="s">
        <v>4368</v>
      </c>
      <c r="F3435" s="0" t="s">
        <v>121</v>
      </c>
      <c r="G3435" s="0" t="s">
        <v>150</v>
      </c>
      <c r="H3435" s="17" t="n">
        <v>46286.5965277778</v>
      </c>
      <c r="I3435" s="17" t="n">
        <v>46286.6069444444</v>
      </c>
      <c r="J3435" s="17" t="n">
        <v>46286.6111111111</v>
      </c>
      <c r="K3435" s="17" t="n">
        <v>46286.6416666667</v>
      </c>
      <c r="L3435" s="17" t="n">
        <v>46286.6444444444</v>
      </c>
      <c r="M3435" s="17" t="n">
        <v>46286.6645833333</v>
      </c>
      <c r="N3435" s="17" t="n">
        <v>46286.76875</v>
      </c>
      <c r="O3435" s="17" t="n">
        <v>46286.8361111111</v>
      </c>
      <c r="P3435" s="17" t="n">
        <v>46286.84375</v>
      </c>
      <c r="Q3435" s="17" t="n">
        <v>46286.8520833333</v>
      </c>
      <c r="R3435" s="0" t="n">
        <v>463</v>
      </c>
      <c r="S3435" s="0" t="n">
        <v>0</v>
      </c>
      <c r="T3435" s="0" t="n">
        <v>0</v>
      </c>
      <c r="U3435" s="18" t="s">
        <v>130</v>
      </c>
      <c r="V3435" s="18" t="s">
        <v>144</v>
      </c>
      <c r="W3435" s="0" t="str">
        <f aca="false">IF(AND(X3435&gt;=6,X3435&lt;14),"A",IF(AND(X3435&gt;=14,X3435&lt;22),"B","C"))</f>
        <v>B</v>
      </c>
      <c r="X3435" s="18" t="n">
        <f aca="false">HOUR(H3435)</f>
        <v>14</v>
      </c>
      <c r="Y3435" s="18" t="n">
        <f aca="false">ROUND((I3435-H3435)*1440,0)</f>
        <v>15</v>
      </c>
      <c r="Z3435" s="18" t="n">
        <f aca="false">ROUND((J3435-I3435)*1440,0)</f>
        <v>6</v>
      </c>
      <c r="AA3435" s="18" t="n">
        <f aca="false">ROUND((K3435-J3435)*1440,0)</f>
        <v>44</v>
      </c>
      <c r="AB3435" s="18" t="n">
        <f aca="false">ROUND((L3435-K3435)*1440,0)</f>
        <v>4</v>
      </c>
      <c r="AC3435" s="18" t="n">
        <f aca="false">ROUND((M3435-L3435)*1440,0)</f>
        <v>29</v>
      </c>
      <c r="AD3435" s="18" t="n">
        <f aca="false">IF(N3435="","",ROUND((N3435-M3435)*1440,0))</f>
        <v>150</v>
      </c>
      <c r="AE3435" s="18" t="n">
        <f aca="false">IF(O3435="","",ROUND((O3435-N3435)*1440,0))</f>
        <v>97</v>
      </c>
      <c r="AF3435" s="18" t="n">
        <f aca="false">IF(P3435="","",ROUND((P3435-O3435)*1440,0))</f>
        <v>11</v>
      </c>
      <c r="AG3435" s="18" t="n">
        <f aca="false">IF(Q3435="","",ROUND((Q3435-P3435)*1440,0))</f>
        <v>12</v>
      </c>
      <c r="AH3435" s="18" t="n">
        <f aca="false">IF(Q3435="","",ROUND((Q3435-H3435)*1440,0))</f>
        <v>368</v>
      </c>
      <c r="AI3435" s="19" t="n">
        <f aca="false">ROUND(IF(O3435="",Assumptions!$B$25-K3435,O3435-K3435)*24,1)</f>
        <v>4.7</v>
      </c>
      <c r="AJ3435" s="20" t="n">
        <f aca="false">ROUND(MAX(N(Y3435)/Assumptions!$C$5, N(Z3435)/Assumptions!$C$6, N(AA3435)/Assumptions!$C$7, N(AB3435)/Assumptions!$C$8, N(AC3435)/Assumptions!$C$9, N(AD3435)/Assumptions!$C$10, N(AE3435)/Assumptions!$C$11, N(AF3435)/Assumptions!$C$12, N(AG3435)/Assumptions!$C$13),3)</f>
        <v>5</v>
      </c>
      <c r="AK3435" s="0" t="str">
        <f aca="false">IF(OR(U3435="Pending",U3435="On Hold"),"Open GRN (awaiting)",IF(AJ3435&lt;=1,"Within SLA",IF(ROUND(N(Y3435)/Assumptions!$C$5,3)=AJ3435,"Gate Wait",IF(ROUND(N(Z3435)/Assumptions!$C$6,3)=AJ3435,"Dock Wait",IF(ROUND(N(AA3435)/Assumptions!$C$7,3)=AJ3435,"Unloading",IF(ROUND(N(AB3435)/Assumptions!$C$8,3)=AJ3435,"Unload-to-QC Wait",IF(ROUND(N(AC3435)/Assumptions!$C$9,3)=AJ3435,"QC",IF(ROUND(N(AD3435)/Assumptions!$C$10,3)=AJ3435,"QC-to-GRN Wait",IF(ROUND(N(AE3435)/Assumptions!$C$11,3)=AJ3435,"GRN Processing",IF(ROUND(N(AF3435)/Assumptions!$C$12,3)=AJ3435,"GRN-to-Putaway Wait",IF(ROUND(N(AG3435)/Assumptions!$C$13,3)=AJ3435,"Putaway","Within SLA")))))))))))</f>
        <v>QC-to-GRN Wait</v>
      </c>
    </row>
    <row r="3436" customFormat="false" ht="15" hidden="false" customHeight="false" outlineLevel="0" collapsed="false">
      <c r="A3436" s="0" t="s">
        <v>9638</v>
      </c>
      <c r="B3436" s="0" t="s">
        <v>9639</v>
      </c>
      <c r="C3436" s="0" t="s">
        <v>134</v>
      </c>
      <c r="D3436" s="0" t="s">
        <v>135</v>
      </c>
      <c r="E3436" s="0" t="s">
        <v>4550</v>
      </c>
      <c r="F3436" s="0" t="s">
        <v>177</v>
      </c>
      <c r="G3436" s="0" t="s">
        <v>178</v>
      </c>
      <c r="H3436" s="17" t="n">
        <v>46286.6006944445</v>
      </c>
      <c r="I3436" s="17" t="n">
        <v>46286.6888888889</v>
      </c>
      <c r="J3436" s="17" t="n">
        <v>46286.6965277778</v>
      </c>
      <c r="K3436" s="17" t="n">
        <v>46286.7208333333</v>
      </c>
      <c r="L3436" s="17" t="n">
        <v>46286.7298611111</v>
      </c>
      <c r="M3436" s="17" t="n">
        <v>46286.7534722222</v>
      </c>
      <c r="N3436" s="17"/>
      <c r="O3436" s="17"/>
      <c r="P3436" s="17"/>
      <c r="Q3436" s="17"/>
      <c r="R3436" s="0" t="n">
        <v>297</v>
      </c>
      <c r="S3436" s="0" t="n">
        <v>0</v>
      </c>
      <c r="T3436" s="0" t="n">
        <v>0</v>
      </c>
      <c r="U3436" s="18" t="s">
        <v>8544</v>
      </c>
      <c r="V3436" s="18" t="s">
        <v>156</v>
      </c>
      <c r="W3436" s="0" t="str">
        <f aca="false">IF(AND(X3436&gt;=6,X3436&lt;14),"A",IF(AND(X3436&gt;=14,X3436&lt;22),"B","C"))</f>
        <v>B</v>
      </c>
      <c r="X3436" s="18" t="n">
        <f aca="false">HOUR(H3436)</f>
        <v>14</v>
      </c>
      <c r="Y3436" s="18" t="n">
        <f aca="false">ROUND((I3436-H3436)*1440,0)</f>
        <v>127</v>
      </c>
      <c r="Z3436" s="18" t="n">
        <f aca="false">ROUND((J3436-I3436)*1440,0)</f>
        <v>11</v>
      </c>
      <c r="AA3436" s="18" t="n">
        <f aca="false">ROUND((K3436-J3436)*1440,0)</f>
        <v>35</v>
      </c>
      <c r="AB3436" s="18" t="n">
        <f aca="false">ROUND((L3436-K3436)*1440,0)</f>
        <v>13</v>
      </c>
      <c r="AC3436" s="18" t="n">
        <f aca="false">ROUND((M3436-L3436)*1440,0)</f>
        <v>34</v>
      </c>
      <c r="AD3436" s="0" t="str">
        <f aca="false">IF(N3436="","",ROUND((N3436-M3436)*1440,0))</f>
        <v/>
      </c>
      <c r="AE3436" s="0" t="str">
        <f aca="false">IF(O3436="","",ROUND((O3436-N3436)*1440,0))</f>
        <v/>
      </c>
      <c r="AF3436" s="0" t="str">
        <f aca="false">IF(P3436="","",ROUND((P3436-O3436)*1440,0))</f>
        <v/>
      </c>
      <c r="AG3436" s="0" t="str">
        <f aca="false">IF(Q3436="","",ROUND((Q3436-P3436)*1440,0))</f>
        <v/>
      </c>
      <c r="AH3436" s="0" t="str">
        <f aca="false">IF(Q3436="","",ROUND((Q3436-H3436)*1440,0))</f>
        <v/>
      </c>
      <c r="AI3436" s="19" t="n">
        <f aca="false">ROUND(IF(O3436="",Assumptions!$B$25-K3436,O3436-K3436)*24,1)</f>
        <v>254.7</v>
      </c>
      <c r="AJ3436" s="20" t="n">
        <f aca="false">ROUND(MAX(N(Y3436)/Assumptions!$C$5, N(Z3436)/Assumptions!$C$6, N(AA3436)/Assumptions!$C$7, N(AB3436)/Assumptions!$C$8, N(AC3436)/Assumptions!$C$9, N(AD3436)/Assumptions!$C$10, N(AE3436)/Assumptions!$C$11, N(AF3436)/Assumptions!$C$12, N(AG3436)/Assumptions!$C$13),3)</f>
        <v>4.233</v>
      </c>
      <c r="AK3436" s="0" t="str">
        <f aca="false">IF(OR(U3436="Pending",U3436="On Hold"),"Open GRN (awaiting)",IF(AJ3436&lt;=1,"Within SLA",IF(ROUND(N(Y3436)/Assumptions!$C$5,3)=AJ3436,"Gate Wait",IF(ROUND(N(Z3436)/Assumptions!$C$6,3)=AJ3436,"Dock Wait",IF(ROUND(N(AA3436)/Assumptions!$C$7,3)=AJ3436,"Unloading",IF(ROUND(N(AB3436)/Assumptions!$C$8,3)=AJ3436,"Unload-to-QC Wait",IF(ROUND(N(AC3436)/Assumptions!$C$9,3)=AJ3436,"QC",IF(ROUND(N(AD3436)/Assumptions!$C$10,3)=AJ3436,"QC-to-GRN Wait",IF(ROUND(N(AE3436)/Assumptions!$C$11,3)=AJ3436,"GRN Processing",IF(ROUND(N(AF3436)/Assumptions!$C$12,3)=AJ3436,"GRN-to-Putaway Wait",IF(ROUND(N(AG3436)/Assumptions!$C$13,3)=AJ3436,"Putaway","Within SLA")))))))))))</f>
        <v>Open GRN (awaiting)</v>
      </c>
    </row>
    <row r="3437" customFormat="false" ht="15" hidden="false" customHeight="false" outlineLevel="0" collapsed="false">
      <c r="A3437" s="0" t="s">
        <v>9640</v>
      </c>
      <c r="B3437" s="0" t="s">
        <v>9641</v>
      </c>
      <c r="C3437" s="0" t="s">
        <v>134</v>
      </c>
      <c r="D3437" s="0" t="s">
        <v>135</v>
      </c>
      <c r="E3437" s="0" t="s">
        <v>9642</v>
      </c>
      <c r="F3437" s="0" t="s">
        <v>149</v>
      </c>
      <c r="G3437" s="0" t="s">
        <v>178</v>
      </c>
      <c r="H3437" s="17" t="n">
        <v>46286.6090277778</v>
      </c>
      <c r="I3437" s="17" t="n">
        <v>46286.6138888889</v>
      </c>
      <c r="J3437" s="17" t="n">
        <v>46286.6194444444</v>
      </c>
      <c r="K3437" s="17" t="n">
        <v>46286.6319444445</v>
      </c>
      <c r="L3437" s="17" t="n">
        <v>46286.6416666667</v>
      </c>
      <c r="M3437" s="17" t="n">
        <v>46286.6625</v>
      </c>
      <c r="N3437" s="17" t="n">
        <v>46286.7326388889</v>
      </c>
      <c r="O3437" s="17" t="n">
        <v>46286.8201388889</v>
      </c>
      <c r="P3437" s="17" t="n">
        <v>46286.8347222222</v>
      </c>
      <c r="Q3437" s="17" t="n">
        <v>46286.85625</v>
      </c>
      <c r="R3437" s="0" t="n">
        <v>161</v>
      </c>
      <c r="S3437" s="0" t="n">
        <v>0</v>
      </c>
      <c r="T3437" s="0" t="n">
        <v>0</v>
      </c>
      <c r="U3437" s="18" t="s">
        <v>130</v>
      </c>
      <c r="V3437" s="18" t="s">
        <v>131</v>
      </c>
      <c r="W3437" s="0" t="str">
        <f aca="false">IF(AND(X3437&gt;=6,X3437&lt;14),"A",IF(AND(X3437&gt;=14,X3437&lt;22),"B","C"))</f>
        <v>B</v>
      </c>
      <c r="X3437" s="18" t="n">
        <f aca="false">HOUR(H3437)</f>
        <v>14</v>
      </c>
      <c r="Y3437" s="18" t="n">
        <f aca="false">ROUND((I3437-H3437)*1440,0)</f>
        <v>7</v>
      </c>
      <c r="Z3437" s="18" t="n">
        <f aca="false">ROUND((J3437-I3437)*1440,0)</f>
        <v>8</v>
      </c>
      <c r="AA3437" s="18" t="n">
        <f aca="false">ROUND((K3437-J3437)*1440,0)</f>
        <v>18</v>
      </c>
      <c r="AB3437" s="18" t="n">
        <f aca="false">ROUND((L3437-K3437)*1440,0)</f>
        <v>14</v>
      </c>
      <c r="AC3437" s="18" t="n">
        <f aca="false">ROUND((M3437-L3437)*1440,0)</f>
        <v>30</v>
      </c>
      <c r="AD3437" s="18" t="n">
        <f aca="false">IF(N3437="","",ROUND((N3437-M3437)*1440,0))</f>
        <v>101</v>
      </c>
      <c r="AE3437" s="18" t="n">
        <f aca="false">IF(O3437="","",ROUND((O3437-N3437)*1440,0))</f>
        <v>126</v>
      </c>
      <c r="AF3437" s="18" t="n">
        <f aca="false">IF(P3437="","",ROUND((P3437-O3437)*1440,0))</f>
        <v>21</v>
      </c>
      <c r="AG3437" s="18" t="n">
        <f aca="false">IF(Q3437="","",ROUND((Q3437-P3437)*1440,0))</f>
        <v>31</v>
      </c>
      <c r="AH3437" s="18" t="n">
        <f aca="false">IF(Q3437="","",ROUND((Q3437-H3437)*1440,0))</f>
        <v>356</v>
      </c>
      <c r="AI3437" s="19" t="n">
        <f aca="false">ROUND(IF(O3437="",Assumptions!$B$25-K3437,O3437-K3437)*24,1)</f>
        <v>4.5</v>
      </c>
      <c r="AJ3437" s="20" t="n">
        <f aca="false">ROUND(MAX(N(Y3437)/Assumptions!$C$5, N(Z3437)/Assumptions!$C$6, N(AA3437)/Assumptions!$C$7, N(AB3437)/Assumptions!$C$8, N(AC3437)/Assumptions!$C$9, N(AD3437)/Assumptions!$C$10, N(AE3437)/Assumptions!$C$11, N(AF3437)/Assumptions!$C$12, N(AG3437)/Assumptions!$C$13),3)</f>
        <v>3.367</v>
      </c>
      <c r="AK3437" s="0" t="str">
        <f aca="false">IF(OR(U3437="Pending",U3437="On Hold"),"Open GRN (awaiting)",IF(AJ3437&lt;=1,"Within SLA",IF(ROUND(N(Y3437)/Assumptions!$C$5,3)=AJ3437,"Gate Wait",IF(ROUND(N(Z3437)/Assumptions!$C$6,3)=AJ3437,"Dock Wait",IF(ROUND(N(AA3437)/Assumptions!$C$7,3)=AJ3437,"Unloading",IF(ROUND(N(AB3437)/Assumptions!$C$8,3)=AJ3437,"Unload-to-QC Wait",IF(ROUND(N(AC3437)/Assumptions!$C$9,3)=AJ3437,"QC",IF(ROUND(N(AD3437)/Assumptions!$C$10,3)=AJ3437,"QC-to-GRN Wait",IF(ROUND(N(AE3437)/Assumptions!$C$11,3)=AJ3437,"GRN Processing",IF(ROUND(N(AF3437)/Assumptions!$C$12,3)=AJ3437,"GRN-to-Putaway Wait",IF(ROUND(N(AG3437)/Assumptions!$C$13,3)=AJ3437,"Putaway","Within SLA")))))))))))</f>
        <v>QC-to-GRN Wait</v>
      </c>
    </row>
    <row r="3438" customFormat="false" ht="15" hidden="false" customHeight="false" outlineLevel="0" collapsed="false">
      <c r="A3438" s="0" t="s">
        <v>9643</v>
      </c>
      <c r="B3438" s="0" t="s">
        <v>9644</v>
      </c>
      <c r="C3438" s="0" t="s">
        <v>159</v>
      </c>
      <c r="D3438" s="0" t="s">
        <v>147</v>
      </c>
      <c r="E3438" s="0" t="s">
        <v>2639</v>
      </c>
      <c r="F3438" s="0" t="s">
        <v>128</v>
      </c>
      <c r="G3438" s="0" t="s">
        <v>150</v>
      </c>
      <c r="H3438" s="17" t="n">
        <v>46286.61875</v>
      </c>
      <c r="I3438" s="17" t="n">
        <v>46286.6416666667</v>
      </c>
      <c r="J3438" s="17" t="n">
        <v>46286.6465277778</v>
      </c>
      <c r="K3438" s="17" t="n">
        <v>46286.6604166667</v>
      </c>
      <c r="L3438" s="17" t="n">
        <v>46286.6652777778</v>
      </c>
      <c r="M3438" s="17" t="n">
        <v>46286.6902777778</v>
      </c>
      <c r="N3438" s="17" t="n">
        <v>46286.7840277778</v>
      </c>
      <c r="O3438" s="17" t="n">
        <v>46286.8902777778</v>
      </c>
      <c r="P3438" s="17" t="n">
        <v>46286.9208333333</v>
      </c>
      <c r="Q3438" s="17" t="n">
        <v>46286.9284722222</v>
      </c>
      <c r="R3438" s="0" t="n">
        <v>71</v>
      </c>
      <c r="S3438" s="0" t="n">
        <v>0</v>
      </c>
      <c r="T3438" s="0" t="n">
        <v>0</v>
      </c>
      <c r="U3438" s="18" t="s">
        <v>130</v>
      </c>
      <c r="V3438" s="18" t="s">
        <v>131</v>
      </c>
      <c r="W3438" s="0" t="str">
        <f aca="false">IF(AND(X3438&gt;=6,X3438&lt;14),"A",IF(AND(X3438&gt;=14,X3438&lt;22),"B","C"))</f>
        <v>B</v>
      </c>
      <c r="X3438" s="18" t="n">
        <f aca="false">HOUR(H3438)</f>
        <v>14</v>
      </c>
      <c r="Y3438" s="18" t="n">
        <f aca="false">ROUND((I3438-H3438)*1440,0)</f>
        <v>33</v>
      </c>
      <c r="Z3438" s="18" t="n">
        <f aca="false">ROUND((J3438-I3438)*1440,0)</f>
        <v>7</v>
      </c>
      <c r="AA3438" s="18" t="n">
        <f aca="false">ROUND((K3438-J3438)*1440,0)</f>
        <v>20</v>
      </c>
      <c r="AB3438" s="18" t="n">
        <f aca="false">ROUND((L3438-K3438)*1440,0)</f>
        <v>7</v>
      </c>
      <c r="AC3438" s="18" t="n">
        <f aca="false">ROUND((M3438-L3438)*1440,0)</f>
        <v>36</v>
      </c>
      <c r="AD3438" s="18" t="n">
        <f aca="false">IF(N3438="","",ROUND((N3438-M3438)*1440,0))</f>
        <v>135</v>
      </c>
      <c r="AE3438" s="18" t="n">
        <f aca="false">IF(O3438="","",ROUND((O3438-N3438)*1440,0))</f>
        <v>153</v>
      </c>
      <c r="AF3438" s="18" t="n">
        <f aca="false">IF(P3438="","",ROUND((P3438-O3438)*1440,0))</f>
        <v>44</v>
      </c>
      <c r="AG3438" s="18" t="n">
        <f aca="false">IF(Q3438="","",ROUND((Q3438-P3438)*1440,0))</f>
        <v>11</v>
      </c>
      <c r="AH3438" s="18" t="n">
        <f aca="false">IF(Q3438="","",ROUND((Q3438-H3438)*1440,0))</f>
        <v>446</v>
      </c>
      <c r="AI3438" s="19" t="n">
        <f aca="false">ROUND(IF(O3438="",Assumptions!$B$25-K3438,O3438-K3438)*24,1)</f>
        <v>5.5</v>
      </c>
      <c r="AJ3438" s="20" t="n">
        <f aca="false">ROUND(MAX(N(Y3438)/Assumptions!$C$5, N(Z3438)/Assumptions!$C$6, N(AA3438)/Assumptions!$C$7, N(AB3438)/Assumptions!$C$8, N(AC3438)/Assumptions!$C$9, N(AD3438)/Assumptions!$C$10, N(AE3438)/Assumptions!$C$11, N(AF3438)/Assumptions!$C$12, N(AG3438)/Assumptions!$C$13),3)</f>
        <v>4.5</v>
      </c>
      <c r="AK3438" s="0" t="str">
        <f aca="false">IF(OR(U3438="Pending",U3438="On Hold"),"Open GRN (awaiting)",IF(AJ3438&lt;=1,"Within SLA",IF(ROUND(N(Y3438)/Assumptions!$C$5,3)=AJ3438,"Gate Wait",IF(ROUND(N(Z3438)/Assumptions!$C$6,3)=AJ3438,"Dock Wait",IF(ROUND(N(AA3438)/Assumptions!$C$7,3)=AJ3438,"Unloading",IF(ROUND(N(AB3438)/Assumptions!$C$8,3)=AJ3438,"Unload-to-QC Wait",IF(ROUND(N(AC3438)/Assumptions!$C$9,3)=AJ3438,"QC",IF(ROUND(N(AD3438)/Assumptions!$C$10,3)=AJ3438,"QC-to-GRN Wait",IF(ROUND(N(AE3438)/Assumptions!$C$11,3)=AJ3438,"GRN Processing",IF(ROUND(N(AF3438)/Assumptions!$C$12,3)=AJ3438,"GRN-to-Putaway Wait",IF(ROUND(N(AG3438)/Assumptions!$C$13,3)=AJ3438,"Putaway","Within SLA")))))))))))</f>
        <v>QC-to-GRN Wait</v>
      </c>
    </row>
    <row r="3439" customFormat="false" ht="15" hidden="false" customHeight="false" outlineLevel="0" collapsed="false">
      <c r="A3439" s="0" t="s">
        <v>9645</v>
      </c>
      <c r="B3439" s="0" t="s">
        <v>9646</v>
      </c>
      <c r="C3439" s="0" t="s">
        <v>175</v>
      </c>
      <c r="D3439" s="0" t="s">
        <v>119</v>
      </c>
      <c r="E3439" s="0" t="s">
        <v>2719</v>
      </c>
      <c r="F3439" s="0" t="s">
        <v>177</v>
      </c>
      <c r="G3439" s="0" t="s">
        <v>129</v>
      </c>
      <c r="H3439" s="17" t="n">
        <v>46286.6208333333</v>
      </c>
      <c r="I3439" s="17" t="n">
        <v>46286.6263888889</v>
      </c>
      <c r="J3439" s="17" t="n">
        <v>46286.6395833333</v>
      </c>
      <c r="K3439" s="17" t="n">
        <v>46286.6715277778</v>
      </c>
      <c r="L3439" s="17" t="n">
        <v>46286.6791666667</v>
      </c>
      <c r="M3439" s="17" t="n">
        <v>46286.7131944444</v>
      </c>
      <c r="N3439" s="17" t="n">
        <v>46286.7451388889</v>
      </c>
      <c r="O3439" s="17" t="n">
        <v>46286.8069444444</v>
      </c>
      <c r="P3439" s="17" t="n">
        <v>46286.8229166667</v>
      </c>
      <c r="Q3439" s="17" t="n">
        <v>46286.8451388889</v>
      </c>
      <c r="R3439" s="0" t="n">
        <v>1037</v>
      </c>
      <c r="S3439" s="0" t="n">
        <v>0</v>
      </c>
      <c r="T3439" s="0" t="n">
        <v>0</v>
      </c>
      <c r="U3439" s="18" t="s">
        <v>130</v>
      </c>
      <c r="V3439" s="18" t="s">
        <v>156</v>
      </c>
      <c r="W3439" s="0" t="str">
        <f aca="false">IF(AND(X3439&gt;=6,X3439&lt;14),"A",IF(AND(X3439&gt;=14,X3439&lt;22),"B","C"))</f>
        <v>B</v>
      </c>
      <c r="X3439" s="18" t="n">
        <f aca="false">HOUR(H3439)</f>
        <v>14</v>
      </c>
      <c r="Y3439" s="18" t="n">
        <f aca="false">ROUND((I3439-H3439)*1440,0)</f>
        <v>8</v>
      </c>
      <c r="Z3439" s="18" t="n">
        <f aca="false">ROUND((J3439-I3439)*1440,0)</f>
        <v>19</v>
      </c>
      <c r="AA3439" s="18" t="n">
        <f aca="false">ROUND((K3439-J3439)*1440,0)</f>
        <v>46</v>
      </c>
      <c r="AB3439" s="18" t="n">
        <f aca="false">ROUND((L3439-K3439)*1440,0)</f>
        <v>11</v>
      </c>
      <c r="AC3439" s="18" t="n">
        <f aca="false">ROUND((M3439-L3439)*1440,0)</f>
        <v>49</v>
      </c>
      <c r="AD3439" s="18" t="n">
        <f aca="false">IF(N3439="","",ROUND((N3439-M3439)*1440,0))</f>
        <v>46</v>
      </c>
      <c r="AE3439" s="18" t="n">
        <f aca="false">IF(O3439="","",ROUND((O3439-N3439)*1440,0))</f>
        <v>89</v>
      </c>
      <c r="AF3439" s="18" t="n">
        <f aca="false">IF(P3439="","",ROUND((P3439-O3439)*1440,0))</f>
        <v>23</v>
      </c>
      <c r="AG3439" s="18" t="n">
        <f aca="false">IF(Q3439="","",ROUND((Q3439-P3439)*1440,0))</f>
        <v>32</v>
      </c>
      <c r="AH3439" s="18" t="n">
        <f aca="false">IF(Q3439="","",ROUND((Q3439-H3439)*1440,0))</f>
        <v>323</v>
      </c>
      <c r="AI3439" s="19" t="n">
        <f aca="false">ROUND(IF(O3439="",Assumptions!$B$25-K3439,O3439-K3439)*24,1)</f>
        <v>3.3</v>
      </c>
      <c r="AJ3439" s="20" t="n">
        <f aca="false">ROUND(MAX(N(Y3439)/Assumptions!$C$5, N(Z3439)/Assumptions!$C$6, N(AA3439)/Assumptions!$C$7, N(AB3439)/Assumptions!$C$8, N(AC3439)/Assumptions!$C$9, N(AD3439)/Assumptions!$C$10, N(AE3439)/Assumptions!$C$11, N(AF3439)/Assumptions!$C$12, N(AG3439)/Assumptions!$C$13),3)</f>
        <v>1.978</v>
      </c>
      <c r="AK3439" s="0" t="str">
        <f aca="false">IF(OR(U3439="Pending",U3439="On Hold"),"Open GRN (awaiting)",IF(AJ3439&lt;=1,"Within SLA",IF(ROUND(N(Y3439)/Assumptions!$C$5,3)=AJ3439,"Gate Wait",IF(ROUND(N(Z3439)/Assumptions!$C$6,3)=AJ3439,"Dock Wait",IF(ROUND(N(AA3439)/Assumptions!$C$7,3)=AJ3439,"Unloading",IF(ROUND(N(AB3439)/Assumptions!$C$8,3)=AJ3439,"Unload-to-QC Wait",IF(ROUND(N(AC3439)/Assumptions!$C$9,3)=AJ3439,"QC",IF(ROUND(N(AD3439)/Assumptions!$C$10,3)=AJ3439,"QC-to-GRN Wait",IF(ROUND(N(AE3439)/Assumptions!$C$11,3)=AJ3439,"GRN Processing",IF(ROUND(N(AF3439)/Assumptions!$C$12,3)=AJ3439,"GRN-to-Putaway Wait",IF(ROUND(N(AG3439)/Assumptions!$C$13,3)=AJ3439,"Putaway","Within SLA")))))))))))</f>
        <v>GRN Processing</v>
      </c>
    </row>
    <row r="3440" customFormat="false" ht="15" hidden="false" customHeight="false" outlineLevel="0" collapsed="false">
      <c r="A3440" s="0" t="s">
        <v>9647</v>
      </c>
      <c r="B3440" s="0" t="s">
        <v>9648</v>
      </c>
      <c r="C3440" s="0" t="s">
        <v>153</v>
      </c>
      <c r="D3440" s="0" t="s">
        <v>135</v>
      </c>
      <c r="E3440" s="0" t="s">
        <v>9649</v>
      </c>
      <c r="F3440" s="0" t="s">
        <v>155</v>
      </c>
      <c r="G3440" s="0" t="s">
        <v>178</v>
      </c>
      <c r="H3440" s="17" t="n">
        <v>46286.6569444445</v>
      </c>
      <c r="I3440" s="17" t="n">
        <v>46286.6840277778</v>
      </c>
      <c r="J3440" s="17" t="n">
        <v>46286.6881944445</v>
      </c>
      <c r="K3440" s="17" t="n">
        <v>46286.70625</v>
      </c>
      <c r="L3440" s="17" t="n">
        <v>46286.7097222222</v>
      </c>
      <c r="M3440" s="17" t="n">
        <v>46286.7444444444</v>
      </c>
      <c r="N3440" s="17" t="n">
        <v>46286.775</v>
      </c>
      <c r="O3440" s="17" t="n">
        <v>46286.9333333333</v>
      </c>
      <c r="P3440" s="17" t="n">
        <v>46286.9402777778</v>
      </c>
      <c r="Q3440" s="17" t="n">
        <v>46286.9513888889</v>
      </c>
      <c r="R3440" s="0" t="n">
        <v>40</v>
      </c>
      <c r="S3440" s="0" t="n">
        <v>1</v>
      </c>
      <c r="T3440" s="0" t="n">
        <v>0</v>
      </c>
      <c r="U3440" s="18" t="s">
        <v>123</v>
      </c>
      <c r="V3440" s="18" t="s">
        <v>82</v>
      </c>
      <c r="W3440" s="0" t="str">
        <f aca="false">IF(AND(X3440&gt;=6,X3440&lt;14),"A",IF(AND(X3440&gt;=14,X3440&lt;22),"B","C"))</f>
        <v>B</v>
      </c>
      <c r="X3440" s="18" t="n">
        <f aca="false">HOUR(H3440)</f>
        <v>15</v>
      </c>
      <c r="Y3440" s="18" t="n">
        <f aca="false">ROUND((I3440-H3440)*1440,0)</f>
        <v>39</v>
      </c>
      <c r="Z3440" s="18" t="n">
        <f aca="false">ROUND((J3440-I3440)*1440,0)</f>
        <v>6</v>
      </c>
      <c r="AA3440" s="18" t="n">
        <f aca="false">ROUND((K3440-J3440)*1440,0)</f>
        <v>26</v>
      </c>
      <c r="AB3440" s="18" t="n">
        <f aca="false">ROUND((L3440-K3440)*1440,0)</f>
        <v>5</v>
      </c>
      <c r="AC3440" s="18" t="n">
        <f aca="false">ROUND((M3440-L3440)*1440,0)</f>
        <v>50</v>
      </c>
      <c r="AD3440" s="18" t="n">
        <f aca="false">IF(N3440="","",ROUND((N3440-M3440)*1440,0))</f>
        <v>44</v>
      </c>
      <c r="AE3440" s="18" t="n">
        <f aca="false">IF(O3440="","",ROUND((O3440-N3440)*1440,0))</f>
        <v>228</v>
      </c>
      <c r="AF3440" s="18" t="n">
        <f aca="false">IF(P3440="","",ROUND((P3440-O3440)*1440,0))</f>
        <v>10</v>
      </c>
      <c r="AG3440" s="18" t="n">
        <f aca="false">IF(Q3440="","",ROUND((Q3440-P3440)*1440,0))</f>
        <v>16</v>
      </c>
      <c r="AH3440" s="18" t="n">
        <f aca="false">IF(Q3440="","",ROUND((Q3440-H3440)*1440,0))</f>
        <v>424</v>
      </c>
      <c r="AI3440" s="19" t="n">
        <f aca="false">ROUND(IF(O3440="",Assumptions!$B$25-K3440,O3440-K3440)*24,1)</f>
        <v>5.5</v>
      </c>
      <c r="AJ3440" s="20" t="n">
        <f aca="false">ROUND(MAX(N(Y3440)/Assumptions!$C$5, N(Z3440)/Assumptions!$C$6, N(AA3440)/Assumptions!$C$7, N(AB3440)/Assumptions!$C$8, N(AC3440)/Assumptions!$C$9, N(AD3440)/Assumptions!$C$10, N(AE3440)/Assumptions!$C$11, N(AF3440)/Assumptions!$C$12, N(AG3440)/Assumptions!$C$13),3)</f>
        <v>5.067</v>
      </c>
      <c r="AK3440" s="0" t="str">
        <f aca="false">IF(OR(U3440="Pending",U3440="On Hold"),"Open GRN (awaiting)",IF(AJ3440&lt;=1,"Within SLA",IF(ROUND(N(Y3440)/Assumptions!$C$5,3)=AJ3440,"Gate Wait",IF(ROUND(N(Z3440)/Assumptions!$C$6,3)=AJ3440,"Dock Wait",IF(ROUND(N(AA3440)/Assumptions!$C$7,3)=AJ3440,"Unloading",IF(ROUND(N(AB3440)/Assumptions!$C$8,3)=AJ3440,"Unload-to-QC Wait",IF(ROUND(N(AC3440)/Assumptions!$C$9,3)=AJ3440,"QC",IF(ROUND(N(AD3440)/Assumptions!$C$10,3)=AJ3440,"QC-to-GRN Wait",IF(ROUND(N(AE3440)/Assumptions!$C$11,3)=AJ3440,"GRN Processing",IF(ROUND(N(AF3440)/Assumptions!$C$12,3)=AJ3440,"GRN-to-Putaway Wait",IF(ROUND(N(AG3440)/Assumptions!$C$13,3)=AJ3440,"Putaway","Within SLA")))))))))))</f>
        <v>GRN Processing</v>
      </c>
    </row>
    <row r="3441" customFormat="false" ht="15" hidden="false" customHeight="false" outlineLevel="0" collapsed="false">
      <c r="A3441" s="0" t="s">
        <v>9650</v>
      </c>
      <c r="B3441" s="0" t="s">
        <v>9651</v>
      </c>
      <c r="C3441" s="0" t="s">
        <v>153</v>
      </c>
      <c r="D3441" s="0" t="s">
        <v>119</v>
      </c>
      <c r="E3441" s="0" t="s">
        <v>9290</v>
      </c>
      <c r="F3441" s="0" t="s">
        <v>155</v>
      </c>
      <c r="G3441" s="0" t="s">
        <v>122</v>
      </c>
      <c r="H3441" s="17" t="n">
        <v>46286.6770833333</v>
      </c>
      <c r="I3441" s="17" t="n">
        <v>46286.6944444445</v>
      </c>
      <c r="J3441" s="17" t="n">
        <v>46286.6986111111</v>
      </c>
      <c r="K3441" s="17" t="n">
        <v>46286.71875</v>
      </c>
      <c r="L3441" s="17" t="n">
        <v>46286.7375</v>
      </c>
      <c r="M3441" s="17" t="n">
        <v>46286.7638888889</v>
      </c>
      <c r="N3441" s="17" t="n">
        <v>46286.7895833333</v>
      </c>
      <c r="O3441" s="17" t="n">
        <v>46286.8444444445</v>
      </c>
      <c r="P3441" s="17" t="n">
        <v>46286.8555555556</v>
      </c>
      <c r="Q3441" s="17" t="n">
        <v>46286.8729166667</v>
      </c>
      <c r="R3441" s="0" t="n">
        <v>183</v>
      </c>
      <c r="S3441" s="0" t="n">
        <v>0</v>
      </c>
      <c r="T3441" s="0" t="n">
        <v>0</v>
      </c>
      <c r="U3441" s="18" t="s">
        <v>130</v>
      </c>
      <c r="V3441" s="18" t="s">
        <v>144</v>
      </c>
      <c r="W3441" s="0" t="str">
        <f aca="false">IF(AND(X3441&gt;=6,X3441&lt;14),"A",IF(AND(X3441&gt;=14,X3441&lt;22),"B","C"))</f>
        <v>B</v>
      </c>
      <c r="X3441" s="18" t="n">
        <f aca="false">HOUR(H3441)</f>
        <v>16</v>
      </c>
      <c r="Y3441" s="18" t="n">
        <f aca="false">ROUND((I3441-H3441)*1440,0)</f>
        <v>25</v>
      </c>
      <c r="Z3441" s="18" t="n">
        <f aca="false">ROUND((J3441-I3441)*1440,0)</f>
        <v>6</v>
      </c>
      <c r="AA3441" s="18" t="n">
        <f aca="false">ROUND((K3441-J3441)*1440,0)</f>
        <v>29</v>
      </c>
      <c r="AB3441" s="18" t="n">
        <f aca="false">ROUND((L3441-K3441)*1440,0)</f>
        <v>27</v>
      </c>
      <c r="AC3441" s="18" t="n">
        <f aca="false">ROUND((M3441-L3441)*1440,0)</f>
        <v>38</v>
      </c>
      <c r="AD3441" s="18" t="n">
        <f aca="false">IF(N3441="","",ROUND((N3441-M3441)*1440,0))</f>
        <v>37</v>
      </c>
      <c r="AE3441" s="18" t="n">
        <f aca="false">IF(O3441="","",ROUND((O3441-N3441)*1440,0))</f>
        <v>79</v>
      </c>
      <c r="AF3441" s="18" t="n">
        <f aca="false">IF(P3441="","",ROUND((P3441-O3441)*1440,0))</f>
        <v>16</v>
      </c>
      <c r="AG3441" s="18" t="n">
        <f aca="false">IF(Q3441="","",ROUND((Q3441-P3441)*1440,0))</f>
        <v>25</v>
      </c>
      <c r="AH3441" s="18" t="n">
        <f aca="false">IF(Q3441="","",ROUND((Q3441-H3441)*1440,0))</f>
        <v>282</v>
      </c>
      <c r="AI3441" s="19" t="n">
        <f aca="false">ROUND(IF(O3441="",Assumptions!$B$25-K3441,O3441-K3441)*24,1)</f>
        <v>3</v>
      </c>
      <c r="AJ3441" s="20" t="n">
        <f aca="false">ROUND(MAX(N(Y3441)/Assumptions!$C$5, N(Z3441)/Assumptions!$C$6, N(AA3441)/Assumptions!$C$7, N(AB3441)/Assumptions!$C$8, N(AC3441)/Assumptions!$C$9, N(AD3441)/Assumptions!$C$10, N(AE3441)/Assumptions!$C$11, N(AF3441)/Assumptions!$C$12, N(AG3441)/Assumptions!$C$13),3)</f>
        <v>1.8</v>
      </c>
      <c r="AK3441" s="0" t="str">
        <f aca="false">IF(OR(U3441="Pending",U3441="On Hold"),"Open GRN (awaiting)",IF(AJ3441&lt;=1,"Within SLA",IF(ROUND(N(Y3441)/Assumptions!$C$5,3)=AJ3441,"Gate Wait",IF(ROUND(N(Z3441)/Assumptions!$C$6,3)=AJ3441,"Dock Wait",IF(ROUND(N(AA3441)/Assumptions!$C$7,3)=AJ3441,"Unloading",IF(ROUND(N(AB3441)/Assumptions!$C$8,3)=AJ3441,"Unload-to-QC Wait",IF(ROUND(N(AC3441)/Assumptions!$C$9,3)=AJ3441,"QC",IF(ROUND(N(AD3441)/Assumptions!$C$10,3)=AJ3441,"QC-to-GRN Wait",IF(ROUND(N(AE3441)/Assumptions!$C$11,3)=AJ3441,"GRN Processing",IF(ROUND(N(AF3441)/Assumptions!$C$12,3)=AJ3441,"GRN-to-Putaway Wait",IF(ROUND(N(AG3441)/Assumptions!$C$13,3)=AJ3441,"Putaway","Within SLA")))))))))))</f>
        <v>Unload-to-QC Wait</v>
      </c>
    </row>
    <row r="3442" customFormat="false" ht="15" hidden="false" customHeight="false" outlineLevel="0" collapsed="false">
      <c r="A3442" s="0" t="s">
        <v>9652</v>
      </c>
      <c r="B3442" s="0" t="s">
        <v>9653</v>
      </c>
      <c r="C3442" s="0" t="s">
        <v>142</v>
      </c>
      <c r="D3442" s="0" t="s">
        <v>119</v>
      </c>
      <c r="E3442" s="0" t="s">
        <v>5330</v>
      </c>
      <c r="F3442" s="0" t="s">
        <v>137</v>
      </c>
      <c r="G3442" s="0" t="s">
        <v>129</v>
      </c>
      <c r="H3442" s="17" t="n">
        <v>46286.6888888889</v>
      </c>
      <c r="I3442" s="17" t="n">
        <v>46286.7180555556</v>
      </c>
      <c r="J3442" s="17" t="n">
        <v>46286.7222222222</v>
      </c>
      <c r="K3442" s="17" t="n">
        <v>46286.7388888889</v>
      </c>
      <c r="L3442" s="17" t="n">
        <v>46286.7416666667</v>
      </c>
      <c r="M3442" s="17" t="n">
        <v>46286.7534722222</v>
      </c>
      <c r="N3442" s="17" t="n">
        <v>46286.7756944444</v>
      </c>
      <c r="O3442" s="17" t="n">
        <v>46286.8027777778</v>
      </c>
      <c r="P3442" s="17" t="n">
        <v>46286.8118055556</v>
      </c>
      <c r="Q3442" s="17" t="n">
        <v>46286.8194444445</v>
      </c>
      <c r="R3442" s="0" t="n">
        <v>291</v>
      </c>
      <c r="S3442" s="0" t="n">
        <v>0</v>
      </c>
      <c r="T3442" s="0" t="n">
        <v>0</v>
      </c>
      <c r="U3442" s="18" t="s">
        <v>130</v>
      </c>
      <c r="V3442" s="18" t="s">
        <v>139</v>
      </c>
      <c r="W3442" s="0" t="str">
        <f aca="false">IF(AND(X3442&gt;=6,X3442&lt;14),"A",IF(AND(X3442&gt;=14,X3442&lt;22),"B","C"))</f>
        <v>B</v>
      </c>
      <c r="X3442" s="18" t="n">
        <f aca="false">HOUR(H3442)</f>
        <v>16</v>
      </c>
      <c r="Y3442" s="18" t="n">
        <f aca="false">ROUND((I3442-H3442)*1440,0)</f>
        <v>42</v>
      </c>
      <c r="Z3442" s="18" t="n">
        <f aca="false">ROUND((J3442-I3442)*1440,0)</f>
        <v>6</v>
      </c>
      <c r="AA3442" s="18" t="n">
        <f aca="false">ROUND((K3442-J3442)*1440,0)</f>
        <v>24</v>
      </c>
      <c r="AB3442" s="18" t="n">
        <f aca="false">ROUND((L3442-K3442)*1440,0)</f>
        <v>4</v>
      </c>
      <c r="AC3442" s="18" t="n">
        <f aca="false">ROUND((M3442-L3442)*1440,0)</f>
        <v>17</v>
      </c>
      <c r="AD3442" s="18" t="n">
        <f aca="false">IF(N3442="","",ROUND((N3442-M3442)*1440,0))</f>
        <v>32</v>
      </c>
      <c r="AE3442" s="18" t="n">
        <f aca="false">IF(O3442="","",ROUND((O3442-N3442)*1440,0))</f>
        <v>39</v>
      </c>
      <c r="AF3442" s="18" t="n">
        <f aca="false">IF(P3442="","",ROUND((P3442-O3442)*1440,0))</f>
        <v>13</v>
      </c>
      <c r="AG3442" s="18" t="n">
        <f aca="false">IF(Q3442="","",ROUND((Q3442-P3442)*1440,0))</f>
        <v>11</v>
      </c>
      <c r="AH3442" s="18" t="n">
        <f aca="false">IF(Q3442="","",ROUND((Q3442-H3442)*1440,0))</f>
        <v>188</v>
      </c>
      <c r="AI3442" s="19" t="n">
        <f aca="false">ROUND(IF(O3442="",Assumptions!$B$25-K3442,O3442-K3442)*24,1)</f>
        <v>1.5</v>
      </c>
      <c r="AJ3442" s="20" t="n">
        <f aca="false">ROUND(MAX(N(Y3442)/Assumptions!$C$5, N(Z3442)/Assumptions!$C$6, N(AA3442)/Assumptions!$C$7, N(AB3442)/Assumptions!$C$8, N(AC3442)/Assumptions!$C$9, N(AD3442)/Assumptions!$C$10, N(AE3442)/Assumptions!$C$11, N(AF3442)/Assumptions!$C$12, N(AG3442)/Assumptions!$C$13),3)</f>
        <v>1.4</v>
      </c>
      <c r="AK3442" s="0" t="str">
        <f aca="false">IF(OR(U3442="Pending",U3442="On Hold"),"Open GRN (awaiting)",IF(AJ3442&lt;=1,"Within SLA",IF(ROUND(N(Y3442)/Assumptions!$C$5,3)=AJ3442,"Gate Wait",IF(ROUND(N(Z3442)/Assumptions!$C$6,3)=AJ3442,"Dock Wait",IF(ROUND(N(AA3442)/Assumptions!$C$7,3)=AJ3442,"Unloading",IF(ROUND(N(AB3442)/Assumptions!$C$8,3)=AJ3442,"Unload-to-QC Wait",IF(ROUND(N(AC3442)/Assumptions!$C$9,3)=AJ3442,"QC",IF(ROUND(N(AD3442)/Assumptions!$C$10,3)=AJ3442,"QC-to-GRN Wait",IF(ROUND(N(AE3442)/Assumptions!$C$11,3)=AJ3442,"GRN Processing",IF(ROUND(N(AF3442)/Assumptions!$C$12,3)=AJ3442,"GRN-to-Putaway Wait",IF(ROUND(N(AG3442)/Assumptions!$C$13,3)=AJ3442,"Putaway","Within SLA")))))))))))</f>
        <v>Gate Wait</v>
      </c>
    </row>
    <row r="3443" customFormat="false" ht="15" hidden="false" customHeight="false" outlineLevel="0" collapsed="false">
      <c r="A3443" s="0" t="s">
        <v>9654</v>
      </c>
      <c r="B3443" s="0" t="s">
        <v>9655</v>
      </c>
      <c r="C3443" s="0" t="s">
        <v>153</v>
      </c>
      <c r="D3443" s="0" t="s">
        <v>119</v>
      </c>
      <c r="E3443" s="0" t="s">
        <v>1062</v>
      </c>
      <c r="F3443" s="0" t="s">
        <v>155</v>
      </c>
      <c r="G3443" s="0" t="s">
        <v>122</v>
      </c>
      <c r="H3443" s="17" t="n">
        <v>46286.6979166667</v>
      </c>
      <c r="I3443" s="17" t="n">
        <v>46286.7333333333</v>
      </c>
      <c r="J3443" s="17" t="n">
        <v>46286.7465277778</v>
      </c>
      <c r="K3443" s="17" t="n">
        <v>46286.7777777778</v>
      </c>
      <c r="L3443" s="17" t="n">
        <v>46286.7930555556</v>
      </c>
      <c r="M3443" s="17" t="n">
        <v>46286.8097222222</v>
      </c>
      <c r="N3443" s="17" t="n">
        <v>46286.8298611111</v>
      </c>
      <c r="O3443" s="17" t="n">
        <v>46286.9097222222</v>
      </c>
      <c r="P3443" s="17" t="n">
        <v>46286.9145833333</v>
      </c>
      <c r="Q3443" s="17" t="n">
        <v>46286.9284722222</v>
      </c>
      <c r="R3443" s="0" t="n">
        <v>444</v>
      </c>
      <c r="S3443" s="0" t="n">
        <v>0</v>
      </c>
      <c r="T3443" s="0" t="n">
        <v>0</v>
      </c>
      <c r="U3443" s="18" t="s">
        <v>130</v>
      </c>
      <c r="V3443" s="18" t="s">
        <v>144</v>
      </c>
      <c r="W3443" s="0" t="str">
        <f aca="false">IF(AND(X3443&gt;=6,X3443&lt;14),"A",IF(AND(X3443&gt;=14,X3443&lt;22),"B","C"))</f>
        <v>B</v>
      </c>
      <c r="X3443" s="18" t="n">
        <f aca="false">HOUR(H3443)</f>
        <v>16</v>
      </c>
      <c r="Y3443" s="18" t="n">
        <f aca="false">ROUND((I3443-H3443)*1440,0)</f>
        <v>51</v>
      </c>
      <c r="Z3443" s="18" t="n">
        <f aca="false">ROUND((J3443-I3443)*1440,0)</f>
        <v>19</v>
      </c>
      <c r="AA3443" s="18" t="n">
        <f aca="false">ROUND((K3443-J3443)*1440,0)</f>
        <v>45</v>
      </c>
      <c r="AB3443" s="18" t="n">
        <f aca="false">ROUND((L3443-K3443)*1440,0)</f>
        <v>22</v>
      </c>
      <c r="AC3443" s="18" t="n">
        <f aca="false">ROUND((M3443-L3443)*1440,0)</f>
        <v>24</v>
      </c>
      <c r="AD3443" s="18" t="n">
        <f aca="false">IF(N3443="","",ROUND((N3443-M3443)*1440,0))</f>
        <v>29</v>
      </c>
      <c r="AE3443" s="18" t="n">
        <f aca="false">IF(O3443="","",ROUND((O3443-N3443)*1440,0))</f>
        <v>115</v>
      </c>
      <c r="AF3443" s="18" t="n">
        <f aca="false">IF(P3443="","",ROUND((P3443-O3443)*1440,0))</f>
        <v>7</v>
      </c>
      <c r="AG3443" s="18" t="n">
        <f aca="false">IF(Q3443="","",ROUND((Q3443-P3443)*1440,0))</f>
        <v>20</v>
      </c>
      <c r="AH3443" s="18" t="n">
        <f aca="false">IF(Q3443="","",ROUND((Q3443-H3443)*1440,0))</f>
        <v>332</v>
      </c>
      <c r="AI3443" s="19" t="n">
        <f aca="false">ROUND(IF(O3443="",Assumptions!$B$25-K3443,O3443-K3443)*24,1)</f>
        <v>3.2</v>
      </c>
      <c r="AJ3443" s="20" t="n">
        <f aca="false">ROUND(MAX(N(Y3443)/Assumptions!$C$5, N(Z3443)/Assumptions!$C$6, N(AA3443)/Assumptions!$C$7, N(AB3443)/Assumptions!$C$8, N(AC3443)/Assumptions!$C$9, N(AD3443)/Assumptions!$C$10, N(AE3443)/Assumptions!$C$11, N(AF3443)/Assumptions!$C$12, N(AG3443)/Assumptions!$C$13),3)</f>
        <v>2.556</v>
      </c>
      <c r="AK3443" s="0" t="str">
        <f aca="false">IF(OR(U3443="Pending",U3443="On Hold"),"Open GRN (awaiting)",IF(AJ3443&lt;=1,"Within SLA",IF(ROUND(N(Y3443)/Assumptions!$C$5,3)=AJ3443,"Gate Wait",IF(ROUND(N(Z3443)/Assumptions!$C$6,3)=AJ3443,"Dock Wait",IF(ROUND(N(AA3443)/Assumptions!$C$7,3)=AJ3443,"Unloading",IF(ROUND(N(AB3443)/Assumptions!$C$8,3)=AJ3443,"Unload-to-QC Wait",IF(ROUND(N(AC3443)/Assumptions!$C$9,3)=AJ3443,"QC",IF(ROUND(N(AD3443)/Assumptions!$C$10,3)=AJ3443,"QC-to-GRN Wait",IF(ROUND(N(AE3443)/Assumptions!$C$11,3)=AJ3443,"GRN Processing",IF(ROUND(N(AF3443)/Assumptions!$C$12,3)=AJ3443,"GRN-to-Putaway Wait",IF(ROUND(N(AG3443)/Assumptions!$C$13,3)=AJ3443,"Putaway","Within SLA")))))))))))</f>
        <v>GRN Processing</v>
      </c>
    </row>
    <row r="3444" customFormat="false" ht="15" hidden="false" customHeight="false" outlineLevel="0" collapsed="false">
      <c r="A3444" s="0" t="s">
        <v>9656</v>
      </c>
      <c r="B3444" s="0" t="s">
        <v>9657</v>
      </c>
      <c r="C3444" s="0" t="s">
        <v>134</v>
      </c>
      <c r="D3444" s="0" t="s">
        <v>147</v>
      </c>
      <c r="E3444" s="0" t="s">
        <v>9658</v>
      </c>
      <c r="F3444" s="0" t="s">
        <v>149</v>
      </c>
      <c r="G3444" s="0" t="s">
        <v>167</v>
      </c>
      <c r="H3444" s="17" t="n">
        <v>46286.7097222222</v>
      </c>
      <c r="I3444" s="17" t="n">
        <v>46286.7145833333</v>
      </c>
      <c r="J3444" s="17" t="n">
        <v>46286.7194444445</v>
      </c>
      <c r="K3444" s="17" t="n">
        <v>46286.7479166667</v>
      </c>
      <c r="L3444" s="17" t="n">
        <v>46286.7555555556</v>
      </c>
      <c r="M3444" s="17" t="n">
        <v>46286.8451388889</v>
      </c>
      <c r="N3444" s="17" t="n">
        <v>46286.9701388889</v>
      </c>
      <c r="O3444" s="17" t="n">
        <v>46286.9798611111</v>
      </c>
      <c r="P3444" s="17" t="n">
        <v>46286.9951388889</v>
      </c>
      <c r="Q3444" s="17" t="n">
        <v>46287.0263888889</v>
      </c>
      <c r="R3444" s="0" t="n">
        <v>1252</v>
      </c>
      <c r="S3444" s="0" t="n">
        <v>0</v>
      </c>
      <c r="T3444" s="0" t="n">
        <v>0</v>
      </c>
      <c r="U3444" s="18" t="s">
        <v>130</v>
      </c>
      <c r="V3444" s="18" t="s">
        <v>144</v>
      </c>
      <c r="W3444" s="0" t="str">
        <f aca="false">IF(AND(X3444&gt;=6,X3444&lt;14),"A",IF(AND(X3444&gt;=14,X3444&lt;22),"B","C"))</f>
        <v>B</v>
      </c>
      <c r="X3444" s="18" t="n">
        <f aca="false">HOUR(H3444)</f>
        <v>17</v>
      </c>
      <c r="Y3444" s="18" t="n">
        <f aca="false">ROUND((I3444-H3444)*1440,0)</f>
        <v>7</v>
      </c>
      <c r="Z3444" s="18" t="n">
        <f aca="false">ROUND((J3444-I3444)*1440,0)</f>
        <v>7</v>
      </c>
      <c r="AA3444" s="18" t="n">
        <f aca="false">ROUND((K3444-J3444)*1440,0)</f>
        <v>41</v>
      </c>
      <c r="AB3444" s="18" t="n">
        <f aca="false">ROUND((L3444-K3444)*1440,0)</f>
        <v>11</v>
      </c>
      <c r="AC3444" s="18" t="n">
        <f aca="false">ROUND((M3444-L3444)*1440,0)</f>
        <v>129</v>
      </c>
      <c r="AD3444" s="18" t="n">
        <f aca="false">IF(N3444="","",ROUND((N3444-M3444)*1440,0))</f>
        <v>180</v>
      </c>
      <c r="AE3444" s="18" t="n">
        <f aca="false">IF(O3444="","",ROUND((O3444-N3444)*1440,0))</f>
        <v>14</v>
      </c>
      <c r="AF3444" s="18" t="n">
        <f aca="false">IF(P3444="","",ROUND((P3444-O3444)*1440,0))</f>
        <v>22</v>
      </c>
      <c r="AG3444" s="18" t="n">
        <f aca="false">IF(Q3444="","",ROUND((Q3444-P3444)*1440,0))</f>
        <v>45</v>
      </c>
      <c r="AH3444" s="18" t="n">
        <f aca="false">IF(Q3444="","",ROUND((Q3444-H3444)*1440,0))</f>
        <v>456</v>
      </c>
      <c r="AI3444" s="19" t="n">
        <f aca="false">ROUND(IF(O3444="",Assumptions!$B$25-K3444,O3444-K3444)*24,1)</f>
        <v>5.6</v>
      </c>
      <c r="AJ3444" s="20" t="n">
        <f aca="false">ROUND(MAX(N(Y3444)/Assumptions!$C$5, N(Z3444)/Assumptions!$C$6, N(AA3444)/Assumptions!$C$7, N(AB3444)/Assumptions!$C$8, N(AC3444)/Assumptions!$C$9, N(AD3444)/Assumptions!$C$10, N(AE3444)/Assumptions!$C$11, N(AF3444)/Assumptions!$C$12, N(AG3444)/Assumptions!$C$13),3)</f>
        <v>6</v>
      </c>
      <c r="AK3444" s="0" t="str">
        <f aca="false">IF(OR(U3444="Pending",U3444="On Hold"),"Open GRN (awaiting)",IF(AJ3444&lt;=1,"Within SLA",IF(ROUND(N(Y3444)/Assumptions!$C$5,3)=AJ3444,"Gate Wait",IF(ROUND(N(Z3444)/Assumptions!$C$6,3)=AJ3444,"Dock Wait",IF(ROUND(N(AA3444)/Assumptions!$C$7,3)=AJ3444,"Unloading",IF(ROUND(N(AB3444)/Assumptions!$C$8,3)=AJ3444,"Unload-to-QC Wait",IF(ROUND(N(AC3444)/Assumptions!$C$9,3)=AJ3444,"QC",IF(ROUND(N(AD3444)/Assumptions!$C$10,3)=AJ3444,"QC-to-GRN Wait",IF(ROUND(N(AE3444)/Assumptions!$C$11,3)=AJ3444,"GRN Processing",IF(ROUND(N(AF3444)/Assumptions!$C$12,3)=AJ3444,"GRN-to-Putaway Wait",IF(ROUND(N(AG3444)/Assumptions!$C$13,3)=AJ3444,"Putaway","Within SLA")))))))))))</f>
        <v>QC-to-GRN Wait</v>
      </c>
    </row>
    <row r="3445" customFormat="false" ht="15" hidden="false" customHeight="false" outlineLevel="0" collapsed="false">
      <c r="A3445" s="0" t="s">
        <v>9659</v>
      </c>
      <c r="B3445" s="0" t="s">
        <v>9660</v>
      </c>
      <c r="C3445" s="0" t="s">
        <v>126</v>
      </c>
      <c r="D3445" s="0" t="s">
        <v>147</v>
      </c>
      <c r="E3445" s="0" t="s">
        <v>9661</v>
      </c>
      <c r="F3445" s="0" t="s">
        <v>155</v>
      </c>
      <c r="G3445" s="0" t="s">
        <v>167</v>
      </c>
      <c r="H3445" s="17" t="n">
        <v>46286.7284722222</v>
      </c>
      <c r="I3445" s="17" t="n">
        <v>46286.7347222222</v>
      </c>
      <c r="J3445" s="17" t="n">
        <v>46286.7416666667</v>
      </c>
      <c r="K3445" s="17" t="n">
        <v>46286.7631944444</v>
      </c>
      <c r="L3445" s="17" t="n">
        <v>46286.7708333333</v>
      </c>
      <c r="M3445" s="17" t="n">
        <v>46286.7840277778</v>
      </c>
      <c r="N3445" s="17" t="n">
        <v>46286.8027777778</v>
      </c>
      <c r="O3445" s="17" t="n">
        <v>46286.8319444444</v>
      </c>
      <c r="P3445" s="17" t="n">
        <v>46286.8416666667</v>
      </c>
      <c r="Q3445" s="17" t="n">
        <v>46286.8631944444</v>
      </c>
      <c r="R3445" s="0" t="n">
        <v>246</v>
      </c>
      <c r="S3445" s="0" t="n">
        <v>0</v>
      </c>
      <c r="T3445" s="0" t="n">
        <v>0</v>
      </c>
      <c r="U3445" s="18" t="s">
        <v>130</v>
      </c>
      <c r="V3445" s="18" t="s">
        <v>333</v>
      </c>
      <c r="W3445" s="0" t="str">
        <f aca="false">IF(AND(X3445&gt;=6,X3445&lt;14),"A",IF(AND(X3445&gt;=14,X3445&lt;22),"B","C"))</f>
        <v>B</v>
      </c>
      <c r="X3445" s="18" t="n">
        <f aca="false">HOUR(H3445)</f>
        <v>17</v>
      </c>
      <c r="Y3445" s="18" t="n">
        <f aca="false">ROUND((I3445-H3445)*1440,0)</f>
        <v>9</v>
      </c>
      <c r="Z3445" s="18" t="n">
        <f aca="false">ROUND((J3445-I3445)*1440,0)</f>
        <v>10</v>
      </c>
      <c r="AA3445" s="18" t="n">
        <f aca="false">ROUND((K3445-J3445)*1440,0)</f>
        <v>31</v>
      </c>
      <c r="AB3445" s="18" t="n">
        <f aca="false">ROUND((L3445-K3445)*1440,0)</f>
        <v>11</v>
      </c>
      <c r="AC3445" s="18" t="n">
        <f aca="false">ROUND((M3445-L3445)*1440,0)</f>
        <v>19</v>
      </c>
      <c r="AD3445" s="18" t="n">
        <f aca="false">IF(N3445="","",ROUND((N3445-M3445)*1440,0))</f>
        <v>27</v>
      </c>
      <c r="AE3445" s="18" t="n">
        <f aca="false">IF(O3445="","",ROUND((O3445-N3445)*1440,0))</f>
        <v>42</v>
      </c>
      <c r="AF3445" s="18" t="n">
        <f aca="false">IF(P3445="","",ROUND((P3445-O3445)*1440,0))</f>
        <v>14</v>
      </c>
      <c r="AG3445" s="18" t="n">
        <f aca="false">IF(Q3445="","",ROUND((Q3445-P3445)*1440,0))</f>
        <v>31</v>
      </c>
      <c r="AH3445" s="18" t="n">
        <f aca="false">IF(Q3445="","",ROUND((Q3445-H3445)*1440,0))</f>
        <v>194</v>
      </c>
      <c r="AI3445" s="19" t="n">
        <f aca="false">ROUND(IF(O3445="",Assumptions!$B$25-K3445,O3445-K3445)*24,1)</f>
        <v>1.7</v>
      </c>
      <c r="AJ3445" s="20" t="n">
        <f aca="false">ROUND(MAX(N(Y3445)/Assumptions!$C$5, N(Z3445)/Assumptions!$C$6, N(AA3445)/Assumptions!$C$7, N(AB3445)/Assumptions!$C$8, N(AC3445)/Assumptions!$C$9, N(AD3445)/Assumptions!$C$10, N(AE3445)/Assumptions!$C$11, N(AF3445)/Assumptions!$C$12, N(AG3445)/Assumptions!$C$13),3)</f>
        <v>0.933</v>
      </c>
      <c r="AK3445" s="0" t="str">
        <f aca="false">IF(OR(U3445="Pending",U3445="On Hold"),"Open GRN (awaiting)",IF(AJ3445&lt;=1,"Within SLA",IF(ROUND(N(Y3445)/Assumptions!$C$5,3)=AJ3445,"Gate Wait",IF(ROUND(N(Z3445)/Assumptions!$C$6,3)=AJ3445,"Dock Wait",IF(ROUND(N(AA3445)/Assumptions!$C$7,3)=AJ3445,"Unloading",IF(ROUND(N(AB3445)/Assumptions!$C$8,3)=AJ3445,"Unload-to-QC Wait",IF(ROUND(N(AC3445)/Assumptions!$C$9,3)=AJ3445,"QC",IF(ROUND(N(AD3445)/Assumptions!$C$10,3)=AJ3445,"QC-to-GRN Wait",IF(ROUND(N(AE3445)/Assumptions!$C$11,3)=AJ3445,"GRN Processing",IF(ROUND(N(AF3445)/Assumptions!$C$12,3)=AJ3445,"GRN-to-Putaway Wait",IF(ROUND(N(AG3445)/Assumptions!$C$13,3)=AJ3445,"Putaway","Within SLA")))))))))))</f>
        <v>Within SLA</v>
      </c>
    </row>
    <row r="3446" customFormat="false" ht="15" hidden="false" customHeight="false" outlineLevel="0" collapsed="false">
      <c r="A3446" s="0" t="s">
        <v>9662</v>
      </c>
      <c r="B3446" s="0" t="s">
        <v>9663</v>
      </c>
      <c r="C3446" s="0" t="s">
        <v>153</v>
      </c>
      <c r="D3446" s="0" t="s">
        <v>147</v>
      </c>
      <c r="E3446" s="0" t="s">
        <v>6202</v>
      </c>
      <c r="F3446" s="0" t="s">
        <v>155</v>
      </c>
      <c r="G3446" s="0" t="s">
        <v>167</v>
      </c>
      <c r="H3446" s="17" t="n">
        <v>46286.7354166667</v>
      </c>
      <c r="I3446" s="17" t="n">
        <v>46286.7493055556</v>
      </c>
      <c r="J3446" s="17" t="n">
        <v>46286.7583333333</v>
      </c>
      <c r="K3446" s="17" t="n">
        <v>46286.7979166667</v>
      </c>
      <c r="L3446" s="17" t="n">
        <v>46286.8131944445</v>
      </c>
      <c r="M3446" s="17" t="n">
        <v>46286.8423611111</v>
      </c>
      <c r="N3446" s="17" t="n">
        <v>46286.8555555556</v>
      </c>
      <c r="O3446" s="17" t="n">
        <v>46286.8694444444</v>
      </c>
      <c r="P3446" s="17" t="n">
        <v>46286.8888888889</v>
      </c>
      <c r="Q3446" s="17" t="n">
        <v>46286.8979166667</v>
      </c>
      <c r="R3446" s="0" t="n">
        <v>403</v>
      </c>
      <c r="S3446" s="0" t="n">
        <v>0</v>
      </c>
      <c r="T3446" s="0" t="n">
        <v>0</v>
      </c>
      <c r="U3446" s="18" t="s">
        <v>130</v>
      </c>
      <c r="V3446" s="18" t="s">
        <v>144</v>
      </c>
      <c r="W3446" s="0" t="str">
        <f aca="false">IF(AND(X3446&gt;=6,X3446&lt;14),"A",IF(AND(X3446&gt;=14,X3446&lt;22),"B","C"))</f>
        <v>B</v>
      </c>
      <c r="X3446" s="18" t="n">
        <f aca="false">HOUR(H3446)</f>
        <v>17</v>
      </c>
      <c r="Y3446" s="18" t="n">
        <f aca="false">ROUND((I3446-H3446)*1440,0)</f>
        <v>20</v>
      </c>
      <c r="Z3446" s="18" t="n">
        <f aca="false">ROUND((J3446-I3446)*1440,0)</f>
        <v>13</v>
      </c>
      <c r="AA3446" s="18" t="n">
        <f aca="false">ROUND((K3446-J3446)*1440,0)</f>
        <v>57</v>
      </c>
      <c r="AB3446" s="18" t="n">
        <f aca="false">ROUND((L3446-K3446)*1440,0)</f>
        <v>22</v>
      </c>
      <c r="AC3446" s="18" t="n">
        <f aca="false">ROUND((M3446-L3446)*1440,0)</f>
        <v>42</v>
      </c>
      <c r="AD3446" s="18" t="n">
        <f aca="false">IF(N3446="","",ROUND((N3446-M3446)*1440,0))</f>
        <v>19</v>
      </c>
      <c r="AE3446" s="18" t="n">
        <f aca="false">IF(O3446="","",ROUND((O3446-N3446)*1440,0))</f>
        <v>20</v>
      </c>
      <c r="AF3446" s="18" t="n">
        <f aca="false">IF(P3446="","",ROUND((P3446-O3446)*1440,0))</f>
        <v>28</v>
      </c>
      <c r="AG3446" s="18" t="n">
        <f aca="false">IF(Q3446="","",ROUND((Q3446-P3446)*1440,0))</f>
        <v>13</v>
      </c>
      <c r="AH3446" s="18" t="n">
        <f aca="false">IF(Q3446="","",ROUND((Q3446-H3446)*1440,0))</f>
        <v>234</v>
      </c>
      <c r="AI3446" s="19" t="n">
        <f aca="false">ROUND(IF(O3446="",Assumptions!$B$25-K3446,O3446-K3446)*24,1)</f>
        <v>1.7</v>
      </c>
      <c r="AJ3446" s="20" t="n">
        <f aca="false">ROUND(MAX(N(Y3446)/Assumptions!$C$5, N(Z3446)/Assumptions!$C$6, N(AA3446)/Assumptions!$C$7, N(AB3446)/Assumptions!$C$8, N(AC3446)/Assumptions!$C$9, N(AD3446)/Assumptions!$C$10, N(AE3446)/Assumptions!$C$11, N(AF3446)/Assumptions!$C$12, N(AG3446)/Assumptions!$C$13),3)</f>
        <v>1.467</v>
      </c>
      <c r="AK3446" s="0" t="str">
        <f aca="false">IF(OR(U3446="Pending",U3446="On Hold"),"Open GRN (awaiting)",IF(AJ3446&lt;=1,"Within SLA",IF(ROUND(N(Y3446)/Assumptions!$C$5,3)=AJ3446,"Gate Wait",IF(ROUND(N(Z3446)/Assumptions!$C$6,3)=AJ3446,"Dock Wait",IF(ROUND(N(AA3446)/Assumptions!$C$7,3)=AJ3446,"Unloading",IF(ROUND(N(AB3446)/Assumptions!$C$8,3)=AJ3446,"Unload-to-QC Wait",IF(ROUND(N(AC3446)/Assumptions!$C$9,3)=AJ3446,"QC",IF(ROUND(N(AD3446)/Assumptions!$C$10,3)=AJ3446,"QC-to-GRN Wait",IF(ROUND(N(AE3446)/Assumptions!$C$11,3)=AJ3446,"GRN Processing",IF(ROUND(N(AF3446)/Assumptions!$C$12,3)=AJ3446,"GRN-to-Putaway Wait",IF(ROUND(N(AG3446)/Assumptions!$C$13,3)=AJ3446,"Putaway","Within SLA")))))))))))</f>
        <v>Unload-to-QC Wait</v>
      </c>
    </row>
    <row r="3447" customFormat="false" ht="15" hidden="false" customHeight="false" outlineLevel="0" collapsed="false">
      <c r="A3447" s="0" t="s">
        <v>9664</v>
      </c>
      <c r="B3447" s="0" t="s">
        <v>9665</v>
      </c>
      <c r="C3447" s="0" t="s">
        <v>153</v>
      </c>
      <c r="D3447" s="0" t="s">
        <v>147</v>
      </c>
      <c r="E3447" s="0" t="s">
        <v>405</v>
      </c>
      <c r="F3447" s="0" t="s">
        <v>155</v>
      </c>
      <c r="G3447" s="0" t="s">
        <v>167</v>
      </c>
      <c r="H3447" s="17" t="n">
        <v>46286.7375</v>
      </c>
      <c r="I3447" s="17" t="n">
        <v>46286.7715277778</v>
      </c>
      <c r="J3447" s="17" t="n">
        <v>46286.7756944444</v>
      </c>
      <c r="K3447" s="17" t="n">
        <v>46286.79375</v>
      </c>
      <c r="L3447" s="17" t="n">
        <v>46286.8104166667</v>
      </c>
      <c r="M3447" s="17" t="n">
        <v>46286.8819444445</v>
      </c>
      <c r="N3447" s="17" t="n">
        <v>46286.8951388889</v>
      </c>
      <c r="O3447" s="17" t="n">
        <v>46286.9423611111</v>
      </c>
      <c r="P3447" s="17" t="n">
        <v>46286.9604166667</v>
      </c>
      <c r="Q3447" s="17" t="n">
        <v>46286.9965277778</v>
      </c>
      <c r="R3447" s="0" t="n">
        <v>170</v>
      </c>
      <c r="S3447" s="0" t="n">
        <v>8</v>
      </c>
      <c r="T3447" s="0" t="n">
        <v>0</v>
      </c>
      <c r="U3447" s="18" t="s">
        <v>123</v>
      </c>
      <c r="V3447" s="18" t="s">
        <v>156</v>
      </c>
      <c r="W3447" s="0" t="str">
        <f aca="false">IF(AND(X3447&gt;=6,X3447&lt;14),"A",IF(AND(X3447&gt;=14,X3447&lt;22),"B","C"))</f>
        <v>B</v>
      </c>
      <c r="X3447" s="18" t="n">
        <f aca="false">HOUR(H3447)</f>
        <v>17</v>
      </c>
      <c r="Y3447" s="18" t="n">
        <f aca="false">ROUND((I3447-H3447)*1440,0)</f>
        <v>49</v>
      </c>
      <c r="Z3447" s="18" t="n">
        <f aca="false">ROUND((J3447-I3447)*1440,0)</f>
        <v>6</v>
      </c>
      <c r="AA3447" s="18" t="n">
        <f aca="false">ROUND((K3447-J3447)*1440,0)</f>
        <v>26</v>
      </c>
      <c r="AB3447" s="18" t="n">
        <f aca="false">ROUND((L3447-K3447)*1440,0)</f>
        <v>24</v>
      </c>
      <c r="AC3447" s="18" t="n">
        <f aca="false">ROUND((M3447-L3447)*1440,0)</f>
        <v>103</v>
      </c>
      <c r="AD3447" s="18" t="n">
        <f aca="false">IF(N3447="","",ROUND((N3447-M3447)*1440,0))</f>
        <v>19</v>
      </c>
      <c r="AE3447" s="18" t="n">
        <f aca="false">IF(O3447="","",ROUND((O3447-N3447)*1440,0))</f>
        <v>68</v>
      </c>
      <c r="AF3447" s="18" t="n">
        <f aca="false">IF(P3447="","",ROUND((P3447-O3447)*1440,0))</f>
        <v>26</v>
      </c>
      <c r="AG3447" s="18" t="n">
        <f aca="false">IF(Q3447="","",ROUND((Q3447-P3447)*1440,0))</f>
        <v>52</v>
      </c>
      <c r="AH3447" s="18" t="n">
        <f aca="false">IF(Q3447="","",ROUND((Q3447-H3447)*1440,0))</f>
        <v>373</v>
      </c>
      <c r="AI3447" s="19" t="n">
        <f aca="false">ROUND(IF(O3447="",Assumptions!$B$25-K3447,O3447-K3447)*24,1)</f>
        <v>3.6</v>
      </c>
      <c r="AJ3447" s="20" t="n">
        <f aca="false">ROUND(MAX(N(Y3447)/Assumptions!$C$5, N(Z3447)/Assumptions!$C$6, N(AA3447)/Assumptions!$C$7, N(AB3447)/Assumptions!$C$8, N(AC3447)/Assumptions!$C$9, N(AD3447)/Assumptions!$C$10, N(AE3447)/Assumptions!$C$11, N(AF3447)/Assumptions!$C$12, N(AG3447)/Assumptions!$C$13),3)</f>
        <v>2.289</v>
      </c>
      <c r="AK3447" s="0" t="str">
        <f aca="false">IF(OR(U3447="Pending",U3447="On Hold"),"Open GRN (awaiting)",IF(AJ3447&lt;=1,"Within SLA",IF(ROUND(N(Y3447)/Assumptions!$C$5,3)=AJ3447,"Gate Wait",IF(ROUND(N(Z3447)/Assumptions!$C$6,3)=AJ3447,"Dock Wait",IF(ROUND(N(AA3447)/Assumptions!$C$7,3)=AJ3447,"Unloading",IF(ROUND(N(AB3447)/Assumptions!$C$8,3)=AJ3447,"Unload-to-QC Wait",IF(ROUND(N(AC3447)/Assumptions!$C$9,3)=AJ3447,"QC",IF(ROUND(N(AD3447)/Assumptions!$C$10,3)=AJ3447,"QC-to-GRN Wait",IF(ROUND(N(AE3447)/Assumptions!$C$11,3)=AJ3447,"GRN Processing",IF(ROUND(N(AF3447)/Assumptions!$C$12,3)=AJ3447,"GRN-to-Putaway Wait",IF(ROUND(N(AG3447)/Assumptions!$C$13,3)=AJ3447,"Putaway","Within SLA")))))))))))</f>
        <v>QC</v>
      </c>
    </row>
    <row r="3448" customFormat="false" ht="15" hidden="false" customHeight="false" outlineLevel="0" collapsed="false">
      <c r="A3448" s="0" t="s">
        <v>9666</v>
      </c>
      <c r="B3448" s="0" t="s">
        <v>9667</v>
      </c>
      <c r="C3448" s="0" t="s">
        <v>142</v>
      </c>
      <c r="D3448" s="0" t="s">
        <v>119</v>
      </c>
      <c r="E3448" s="0" t="s">
        <v>9668</v>
      </c>
      <c r="F3448" s="0" t="s">
        <v>137</v>
      </c>
      <c r="G3448" s="0" t="s">
        <v>129</v>
      </c>
      <c r="H3448" s="17" t="n">
        <v>46286.7611111111</v>
      </c>
      <c r="I3448" s="17" t="n">
        <v>46286.7694444444</v>
      </c>
      <c r="J3448" s="17" t="n">
        <v>46286.7791666667</v>
      </c>
      <c r="K3448" s="17" t="n">
        <v>46286.8055555556</v>
      </c>
      <c r="L3448" s="17" t="n">
        <v>46286.8277777778</v>
      </c>
      <c r="M3448" s="17" t="n">
        <v>46286.8423611111</v>
      </c>
      <c r="N3448" s="17" t="n">
        <v>46286.8743055556</v>
      </c>
      <c r="O3448" s="17" t="n">
        <v>46286.8965277778</v>
      </c>
      <c r="P3448" s="17" t="n">
        <v>46286.9125</v>
      </c>
      <c r="Q3448" s="17" t="n">
        <v>46286.9236111111</v>
      </c>
      <c r="R3448" s="0" t="n">
        <v>433</v>
      </c>
      <c r="S3448" s="0" t="n">
        <v>0</v>
      </c>
      <c r="T3448" s="0" t="n">
        <v>0</v>
      </c>
      <c r="U3448" s="18" t="s">
        <v>130</v>
      </c>
      <c r="V3448" s="18" t="s">
        <v>144</v>
      </c>
      <c r="W3448" s="0" t="str">
        <f aca="false">IF(AND(X3448&gt;=6,X3448&lt;14),"A",IF(AND(X3448&gt;=14,X3448&lt;22),"B","C"))</f>
        <v>B</v>
      </c>
      <c r="X3448" s="18" t="n">
        <f aca="false">HOUR(H3448)</f>
        <v>18</v>
      </c>
      <c r="Y3448" s="18" t="n">
        <f aca="false">ROUND((I3448-H3448)*1440,0)</f>
        <v>12</v>
      </c>
      <c r="Z3448" s="18" t="n">
        <f aca="false">ROUND((J3448-I3448)*1440,0)</f>
        <v>14</v>
      </c>
      <c r="AA3448" s="18" t="n">
        <f aca="false">ROUND((K3448-J3448)*1440,0)</f>
        <v>38</v>
      </c>
      <c r="AB3448" s="18" t="n">
        <f aca="false">ROUND((L3448-K3448)*1440,0)</f>
        <v>32</v>
      </c>
      <c r="AC3448" s="18" t="n">
        <f aca="false">ROUND((M3448-L3448)*1440,0)</f>
        <v>21</v>
      </c>
      <c r="AD3448" s="18" t="n">
        <f aca="false">IF(N3448="","",ROUND((N3448-M3448)*1440,0))</f>
        <v>46</v>
      </c>
      <c r="AE3448" s="18" t="n">
        <f aca="false">IF(O3448="","",ROUND((O3448-N3448)*1440,0))</f>
        <v>32</v>
      </c>
      <c r="AF3448" s="18" t="n">
        <f aca="false">IF(P3448="","",ROUND((P3448-O3448)*1440,0))</f>
        <v>23</v>
      </c>
      <c r="AG3448" s="18" t="n">
        <f aca="false">IF(Q3448="","",ROUND((Q3448-P3448)*1440,0))</f>
        <v>16</v>
      </c>
      <c r="AH3448" s="18" t="n">
        <f aca="false">IF(Q3448="","",ROUND((Q3448-H3448)*1440,0))</f>
        <v>234</v>
      </c>
      <c r="AI3448" s="19" t="n">
        <f aca="false">ROUND(IF(O3448="",Assumptions!$B$25-K3448,O3448-K3448)*24,1)</f>
        <v>2.2</v>
      </c>
      <c r="AJ3448" s="20" t="n">
        <f aca="false">ROUND(MAX(N(Y3448)/Assumptions!$C$5, N(Z3448)/Assumptions!$C$6, N(AA3448)/Assumptions!$C$7, N(AB3448)/Assumptions!$C$8, N(AC3448)/Assumptions!$C$9, N(AD3448)/Assumptions!$C$10, N(AE3448)/Assumptions!$C$11, N(AF3448)/Assumptions!$C$12, N(AG3448)/Assumptions!$C$13),3)</f>
        <v>2.133</v>
      </c>
      <c r="AK3448" s="0" t="str">
        <f aca="false">IF(OR(U3448="Pending",U3448="On Hold"),"Open GRN (awaiting)",IF(AJ3448&lt;=1,"Within SLA",IF(ROUND(N(Y3448)/Assumptions!$C$5,3)=AJ3448,"Gate Wait",IF(ROUND(N(Z3448)/Assumptions!$C$6,3)=AJ3448,"Dock Wait",IF(ROUND(N(AA3448)/Assumptions!$C$7,3)=AJ3448,"Unloading",IF(ROUND(N(AB3448)/Assumptions!$C$8,3)=AJ3448,"Unload-to-QC Wait",IF(ROUND(N(AC3448)/Assumptions!$C$9,3)=AJ3448,"QC",IF(ROUND(N(AD3448)/Assumptions!$C$10,3)=AJ3448,"QC-to-GRN Wait",IF(ROUND(N(AE3448)/Assumptions!$C$11,3)=AJ3448,"GRN Processing",IF(ROUND(N(AF3448)/Assumptions!$C$12,3)=AJ3448,"GRN-to-Putaway Wait",IF(ROUND(N(AG3448)/Assumptions!$C$13,3)=AJ3448,"Putaway","Within SLA")))))))))))</f>
        <v>Unload-to-QC Wait</v>
      </c>
    </row>
    <row r="3449" customFormat="false" ht="15" hidden="false" customHeight="false" outlineLevel="0" collapsed="false">
      <c r="A3449" s="0" t="s">
        <v>9669</v>
      </c>
      <c r="B3449" s="0" t="s">
        <v>9670</v>
      </c>
      <c r="C3449" s="0" t="s">
        <v>142</v>
      </c>
      <c r="D3449" s="0" t="s">
        <v>119</v>
      </c>
      <c r="E3449" s="0" t="s">
        <v>9671</v>
      </c>
      <c r="F3449" s="0" t="s">
        <v>137</v>
      </c>
      <c r="G3449" s="0" t="s">
        <v>122</v>
      </c>
      <c r="H3449" s="17" t="n">
        <v>46286.7652777778</v>
      </c>
      <c r="I3449" s="17" t="n">
        <v>46286.7694444444</v>
      </c>
      <c r="J3449" s="17" t="n">
        <v>46286.7902777778</v>
      </c>
      <c r="K3449" s="17" t="n">
        <v>46286.8069444444</v>
      </c>
      <c r="L3449" s="17" t="n">
        <v>46286.8104166667</v>
      </c>
      <c r="M3449" s="17" t="n">
        <v>46286.825</v>
      </c>
      <c r="N3449" s="17"/>
      <c r="O3449" s="17"/>
      <c r="P3449" s="17"/>
      <c r="Q3449" s="17"/>
      <c r="R3449" s="0" t="n">
        <v>272</v>
      </c>
      <c r="S3449" s="0" t="n">
        <v>0</v>
      </c>
      <c r="T3449" s="0" t="n">
        <v>0</v>
      </c>
      <c r="U3449" s="18" t="s">
        <v>8544</v>
      </c>
      <c r="V3449" s="18" t="s">
        <v>82</v>
      </c>
      <c r="W3449" s="0" t="str">
        <f aca="false">IF(AND(X3449&gt;=6,X3449&lt;14),"A",IF(AND(X3449&gt;=14,X3449&lt;22),"B","C"))</f>
        <v>B</v>
      </c>
      <c r="X3449" s="18" t="n">
        <f aca="false">HOUR(H3449)</f>
        <v>18</v>
      </c>
      <c r="Y3449" s="18" t="n">
        <f aca="false">ROUND((I3449-H3449)*1440,0)</f>
        <v>6</v>
      </c>
      <c r="Z3449" s="18" t="n">
        <f aca="false">ROUND((J3449-I3449)*1440,0)</f>
        <v>30</v>
      </c>
      <c r="AA3449" s="18" t="n">
        <f aca="false">ROUND((K3449-J3449)*1440,0)</f>
        <v>24</v>
      </c>
      <c r="AB3449" s="18" t="n">
        <f aca="false">ROUND((L3449-K3449)*1440,0)</f>
        <v>5</v>
      </c>
      <c r="AC3449" s="18" t="n">
        <f aca="false">ROUND((M3449-L3449)*1440,0)</f>
        <v>21</v>
      </c>
      <c r="AD3449" s="0" t="str">
        <f aca="false">IF(N3449="","",ROUND((N3449-M3449)*1440,0))</f>
        <v/>
      </c>
      <c r="AE3449" s="0" t="str">
        <f aca="false">IF(O3449="","",ROUND((O3449-N3449)*1440,0))</f>
        <v/>
      </c>
      <c r="AF3449" s="0" t="str">
        <f aca="false">IF(P3449="","",ROUND((P3449-O3449)*1440,0))</f>
        <v/>
      </c>
      <c r="AG3449" s="0" t="str">
        <f aca="false">IF(Q3449="","",ROUND((Q3449-P3449)*1440,0))</f>
        <v/>
      </c>
      <c r="AH3449" s="0" t="str">
        <f aca="false">IF(Q3449="","",ROUND((Q3449-H3449)*1440,0))</f>
        <v/>
      </c>
      <c r="AI3449" s="19" t="n">
        <f aca="false">ROUND(IF(O3449="",Assumptions!$B$25-K3449,O3449-K3449)*24,1)</f>
        <v>252.6</v>
      </c>
      <c r="AJ3449" s="20" t="n">
        <f aca="false">ROUND(MAX(N(Y3449)/Assumptions!$C$5, N(Z3449)/Assumptions!$C$6, N(AA3449)/Assumptions!$C$7, N(AB3449)/Assumptions!$C$8, N(AC3449)/Assumptions!$C$9, N(AD3449)/Assumptions!$C$10, N(AE3449)/Assumptions!$C$11, N(AF3449)/Assumptions!$C$12, N(AG3449)/Assumptions!$C$13),3)</f>
        <v>2</v>
      </c>
      <c r="AK3449" s="0" t="str">
        <f aca="false">IF(OR(U3449="Pending",U3449="On Hold"),"Open GRN (awaiting)",IF(AJ3449&lt;=1,"Within SLA",IF(ROUND(N(Y3449)/Assumptions!$C$5,3)=AJ3449,"Gate Wait",IF(ROUND(N(Z3449)/Assumptions!$C$6,3)=AJ3449,"Dock Wait",IF(ROUND(N(AA3449)/Assumptions!$C$7,3)=AJ3449,"Unloading",IF(ROUND(N(AB3449)/Assumptions!$C$8,3)=AJ3449,"Unload-to-QC Wait",IF(ROUND(N(AC3449)/Assumptions!$C$9,3)=AJ3449,"QC",IF(ROUND(N(AD3449)/Assumptions!$C$10,3)=AJ3449,"QC-to-GRN Wait",IF(ROUND(N(AE3449)/Assumptions!$C$11,3)=AJ3449,"GRN Processing",IF(ROUND(N(AF3449)/Assumptions!$C$12,3)=AJ3449,"GRN-to-Putaway Wait",IF(ROUND(N(AG3449)/Assumptions!$C$13,3)=AJ3449,"Putaway","Within SLA")))))))))))</f>
        <v>Open GRN (awaiting)</v>
      </c>
    </row>
    <row r="3450" customFormat="false" ht="15" hidden="false" customHeight="false" outlineLevel="0" collapsed="false">
      <c r="A3450" s="0" t="s">
        <v>9672</v>
      </c>
      <c r="B3450" s="0" t="s">
        <v>9673</v>
      </c>
      <c r="C3450" s="0" t="s">
        <v>286</v>
      </c>
      <c r="D3450" s="0" t="s">
        <v>119</v>
      </c>
      <c r="E3450" s="0" t="s">
        <v>4774</v>
      </c>
      <c r="F3450" s="0" t="s">
        <v>121</v>
      </c>
      <c r="G3450" s="0" t="s">
        <v>129</v>
      </c>
      <c r="H3450" s="17" t="n">
        <v>46286.7763888889</v>
      </c>
      <c r="I3450" s="17" t="n">
        <v>46286.7868055556</v>
      </c>
      <c r="J3450" s="17" t="n">
        <v>46286.7965277778</v>
      </c>
      <c r="K3450" s="17" t="n">
        <v>46286.8097222222</v>
      </c>
      <c r="L3450" s="17" t="n">
        <v>46286.8166666667</v>
      </c>
      <c r="M3450" s="17" t="n">
        <v>46286.8291666667</v>
      </c>
      <c r="N3450" s="17" t="n">
        <v>46286.8611111111</v>
      </c>
      <c r="O3450" s="17" t="n">
        <v>46286.89375</v>
      </c>
      <c r="P3450" s="17" t="n">
        <v>46286.9034722222</v>
      </c>
      <c r="Q3450" s="17" t="n">
        <v>46286.9222222222</v>
      </c>
      <c r="R3450" s="0" t="n">
        <v>106</v>
      </c>
      <c r="S3450" s="0" t="n">
        <v>0</v>
      </c>
      <c r="T3450" s="0" t="n">
        <v>0</v>
      </c>
      <c r="U3450" s="18" t="s">
        <v>130</v>
      </c>
      <c r="V3450" s="18" t="s">
        <v>156</v>
      </c>
      <c r="W3450" s="0" t="str">
        <f aca="false">IF(AND(X3450&gt;=6,X3450&lt;14),"A",IF(AND(X3450&gt;=14,X3450&lt;22),"B","C"))</f>
        <v>B</v>
      </c>
      <c r="X3450" s="18" t="n">
        <f aca="false">HOUR(H3450)</f>
        <v>18</v>
      </c>
      <c r="Y3450" s="18" t="n">
        <f aca="false">ROUND((I3450-H3450)*1440,0)</f>
        <v>15</v>
      </c>
      <c r="Z3450" s="18" t="n">
        <f aca="false">ROUND((J3450-I3450)*1440,0)</f>
        <v>14</v>
      </c>
      <c r="AA3450" s="18" t="n">
        <f aca="false">ROUND((K3450-J3450)*1440,0)</f>
        <v>19</v>
      </c>
      <c r="AB3450" s="18" t="n">
        <f aca="false">ROUND((L3450-K3450)*1440,0)</f>
        <v>10</v>
      </c>
      <c r="AC3450" s="18" t="n">
        <f aca="false">ROUND((M3450-L3450)*1440,0)</f>
        <v>18</v>
      </c>
      <c r="AD3450" s="18" t="n">
        <f aca="false">IF(N3450="","",ROUND((N3450-M3450)*1440,0))</f>
        <v>46</v>
      </c>
      <c r="AE3450" s="18" t="n">
        <f aca="false">IF(O3450="","",ROUND((O3450-N3450)*1440,0))</f>
        <v>47</v>
      </c>
      <c r="AF3450" s="18" t="n">
        <f aca="false">IF(P3450="","",ROUND((P3450-O3450)*1440,0))</f>
        <v>14</v>
      </c>
      <c r="AG3450" s="18" t="n">
        <f aca="false">IF(Q3450="","",ROUND((Q3450-P3450)*1440,0))</f>
        <v>27</v>
      </c>
      <c r="AH3450" s="18" t="n">
        <f aca="false">IF(Q3450="","",ROUND((Q3450-H3450)*1440,0))</f>
        <v>210</v>
      </c>
      <c r="AI3450" s="19" t="n">
        <f aca="false">ROUND(IF(O3450="",Assumptions!$B$25-K3450,O3450-K3450)*24,1)</f>
        <v>2</v>
      </c>
      <c r="AJ3450" s="20" t="n">
        <f aca="false">ROUND(MAX(N(Y3450)/Assumptions!$C$5, N(Z3450)/Assumptions!$C$6, N(AA3450)/Assumptions!$C$7, N(AB3450)/Assumptions!$C$8, N(AC3450)/Assumptions!$C$9, N(AD3450)/Assumptions!$C$10, N(AE3450)/Assumptions!$C$11, N(AF3450)/Assumptions!$C$12, N(AG3450)/Assumptions!$C$13),3)</f>
        <v>1.533</v>
      </c>
      <c r="AK3450" s="0" t="str">
        <f aca="false">IF(OR(U3450="Pending",U3450="On Hold"),"Open GRN (awaiting)",IF(AJ3450&lt;=1,"Within SLA",IF(ROUND(N(Y3450)/Assumptions!$C$5,3)=AJ3450,"Gate Wait",IF(ROUND(N(Z3450)/Assumptions!$C$6,3)=AJ3450,"Dock Wait",IF(ROUND(N(AA3450)/Assumptions!$C$7,3)=AJ3450,"Unloading",IF(ROUND(N(AB3450)/Assumptions!$C$8,3)=AJ3450,"Unload-to-QC Wait",IF(ROUND(N(AC3450)/Assumptions!$C$9,3)=AJ3450,"QC",IF(ROUND(N(AD3450)/Assumptions!$C$10,3)=AJ3450,"QC-to-GRN Wait",IF(ROUND(N(AE3450)/Assumptions!$C$11,3)=AJ3450,"GRN Processing",IF(ROUND(N(AF3450)/Assumptions!$C$12,3)=AJ3450,"GRN-to-Putaway Wait",IF(ROUND(N(AG3450)/Assumptions!$C$13,3)=AJ3450,"Putaway","Within SLA")))))))))))</f>
        <v>QC-to-GRN Wait</v>
      </c>
    </row>
    <row r="3451" customFormat="false" ht="15" hidden="false" customHeight="false" outlineLevel="0" collapsed="false">
      <c r="A3451" s="0" t="s">
        <v>9674</v>
      </c>
      <c r="B3451" s="0" t="s">
        <v>9675</v>
      </c>
      <c r="C3451" s="0" t="s">
        <v>175</v>
      </c>
      <c r="D3451" s="0" t="s">
        <v>135</v>
      </c>
      <c r="E3451" s="0" t="s">
        <v>9676</v>
      </c>
      <c r="F3451" s="0" t="s">
        <v>177</v>
      </c>
      <c r="G3451" s="0" t="s">
        <v>178</v>
      </c>
      <c r="H3451" s="17" t="n">
        <v>46286.7833333333</v>
      </c>
      <c r="I3451" s="17" t="n">
        <v>46286.7923611111</v>
      </c>
      <c r="J3451" s="17" t="n">
        <v>46286.7965277778</v>
      </c>
      <c r="K3451" s="17" t="n">
        <v>46286.8395833333</v>
      </c>
      <c r="L3451" s="17" t="n">
        <v>46286.88125</v>
      </c>
      <c r="M3451" s="17" t="n">
        <v>46286.8972222222</v>
      </c>
      <c r="N3451" s="17" t="n">
        <v>46286.9444444445</v>
      </c>
      <c r="O3451" s="17" t="n">
        <v>46287.0298611111</v>
      </c>
      <c r="P3451" s="17" t="n">
        <v>46287.0395833333</v>
      </c>
      <c r="Q3451" s="17" t="n">
        <v>46287.0493055556</v>
      </c>
      <c r="R3451" s="0" t="n">
        <v>290</v>
      </c>
      <c r="S3451" s="0" t="n">
        <v>0</v>
      </c>
      <c r="T3451" s="0" t="n">
        <v>0</v>
      </c>
      <c r="U3451" s="18" t="s">
        <v>130</v>
      </c>
      <c r="V3451" s="18" t="s">
        <v>144</v>
      </c>
      <c r="W3451" s="0" t="str">
        <f aca="false">IF(AND(X3451&gt;=6,X3451&lt;14),"A",IF(AND(X3451&gt;=14,X3451&lt;22),"B","C"))</f>
        <v>B</v>
      </c>
      <c r="X3451" s="18" t="n">
        <f aca="false">HOUR(H3451)</f>
        <v>18</v>
      </c>
      <c r="Y3451" s="18" t="n">
        <f aca="false">ROUND((I3451-H3451)*1440,0)</f>
        <v>13</v>
      </c>
      <c r="Z3451" s="18" t="n">
        <f aca="false">ROUND((J3451-I3451)*1440,0)</f>
        <v>6</v>
      </c>
      <c r="AA3451" s="18" t="n">
        <f aca="false">ROUND((K3451-J3451)*1440,0)</f>
        <v>62</v>
      </c>
      <c r="AB3451" s="18" t="n">
        <f aca="false">ROUND((L3451-K3451)*1440,0)</f>
        <v>60</v>
      </c>
      <c r="AC3451" s="18" t="n">
        <f aca="false">ROUND((M3451-L3451)*1440,0)</f>
        <v>23</v>
      </c>
      <c r="AD3451" s="18" t="n">
        <f aca="false">IF(N3451="","",ROUND((N3451-M3451)*1440,0))</f>
        <v>68</v>
      </c>
      <c r="AE3451" s="18" t="n">
        <f aca="false">IF(O3451="","",ROUND((O3451-N3451)*1440,0))</f>
        <v>123</v>
      </c>
      <c r="AF3451" s="18" t="n">
        <f aca="false">IF(P3451="","",ROUND((P3451-O3451)*1440,0))</f>
        <v>14</v>
      </c>
      <c r="AG3451" s="18" t="n">
        <f aca="false">IF(Q3451="","",ROUND((Q3451-P3451)*1440,0))</f>
        <v>14</v>
      </c>
      <c r="AH3451" s="18" t="n">
        <f aca="false">IF(Q3451="","",ROUND((Q3451-H3451)*1440,0))</f>
        <v>383</v>
      </c>
      <c r="AI3451" s="19" t="n">
        <f aca="false">ROUND(IF(O3451="",Assumptions!$B$25-K3451,O3451-K3451)*24,1)</f>
        <v>4.6</v>
      </c>
      <c r="AJ3451" s="20" t="n">
        <f aca="false">ROUND(MAX(N(Y3451)/Assumptions!$C$5, N(Z3451)/Assumptions!$C$6, N(AA3451)/Assumptions!$C$7, N(AB3451)/Assumptions!$C$8, N(AC3451)/Assumptions!$C$9, N(AD3451)/Assumptions!$C$10, N(AE3451)/Assumptions!$C$11, N(AF3451)/Assumptions!$C$12, N(AG3451)/Assumptions!$C$13),3)</f>
        <v>4</v>
      </c>
      <c r="AK3451" s="0" t="str">
        <f aca="false">IF(OR(U3451="Pending",U3451="On Hold"),"Open GRN (awaiting)",IF(AJ3451&lt;=1,"Within SLA",IF(ROUND(N(Y3451)/Assumptions!$C$5,3)=AJ3451,"Gate Wait",IF(ROUND(N(Z3451)/Assumptions!$C$6,3)=AJ3451,"Dock Wait",IF(ROUND(N(AA3451)/Assumptions!$C$7,3)=AJ3451,"Unloading",IF(ROUND(N(AB3451)/Assumptions!$C$8,3)=AJ3451,"Unload-to-QC Wait",IF(ROUND(N(AC3451)/Assumptions!$C$9,3)=AJ3451,"QC",IF(ROUND(N(AD3451)/Assumptions!$C$10,3)=AJ3451,"QC-to-GRN Wait",IF(ROUND(N(AE3451)/Assumptions!$C$11,3)=AJ3451,"GRN Processing",IF(ROUND(N(AF3451)/Assumptions!$C$12,3)=AJ3451,"GRN-to-Putaway Wait",IF(ROUND(N(AG3451)/Assumptions!$C$13,3)=AJ3451,"Putaway","Within SLA")))))))))))</f>
        <v>Unload-to-QC Wait</v>
      </c>
    </row>
    <row r="3452" customFormat="false" ht="15" hidden="false" customHeight="false" outlineLevel="0" collapsed="false">
      <c r="A3452" s="0" t="s">
        <v>9677</v>
      </c>
      <c r="B3452" s="0" t="s">
        <v>9678</v>
      </c>
      <c r="C3452" s="0" t="s">
        <v>175</v>
      </c>
      <c r="D3452" s="0" t="s">
        <v>135</v>
      </c>
      <c r="E3452" s="0" t="s">
        <v>9679</v>
      </c>
      <c r="F3452" s="0" t="s">
        <v>149</v>
      </c>
      <c r="G3452" s="0" t="s">
        <v>178</v>
      </c>
      <c r="H3452" s="17" t="n">
        <v>46286.7993055556</v>
      </c>
      <c r="I3452" s="17" t="n">
        <v>46286.8013888889</v>
      </c>
      <c r="J3452" s="17" t="n">
        <v>46286.8027777778</v>
      </c>
      <c r="K3452" s="17" t="n">
        <v>46286.8548611111</v>
      </c>
      <c r="L3452" s="17" t="n">
        <v>46286.8631944444</v>
      </c>
      <c r="M3452" s="17" t="n">
        <v>46286.9069444445</v>
      </c>
      <c r="N3452" s="17" t="n">
        <v>46286.9618055556</v>
      </c>
      <c r="O3452" s="17" t="n">
        <v>46286.9722222222</v>
      </c>
      <c r="P3452" s="17" t="n">
        <v>46286.9798611111</v>
      </c>
      <c r="Q3452" s="17" t="n">
        <v>46287.0055555556</v>
      </c>
      <c r="R3452" s="0" t="n">
        <v>1134</v>
      </c>
      <c r="S3452" s="0" t="n">
        <v>0</v>
      </c>
      <c r="T3452" s="0" t="n">
        <v>0</v>
      </c>
      <c r="U3452" s="18" t="s">
        <v>130</v>
      </c>
      <c r="V3452" s="18" t="s">
        <v>131</v>
      </c>
      <c r="W3452" s="0" t="str">
        <f aca="false">IF(AND(X3452&gt;=6,X3452&lt;14),"A",IF(AND(X3452&gt;=14,X3452&lt;22),"B","C"))</f>
        <v>B</v>
      </c>
      <c r="X3452" s="18" t="n">
        <f aca="false">HOUR(H3452)</f>
        <v>19</v>
      </c>
      <c r="Y3452" s="18" t="n">
        <f aca="false">ROUND((I3452-H3452)*1440,0)</f>
        <v>3</v>
      </c>
      <c r="Z3452" s="18" t="n">
        <f aca="false">ROUND((J3452-I3452)*1440,0)</f>
        <v>2</v>
      </c>
      <c r="AA3452" s="18" t="n">
        <f aca="false">ROUND((K3452-J3452)*1440,0)</f>
        <v>75</v>
      </c>
      <c r="AB3452" s="18" t="n">
        <f aca="false">ROUND((L3452-K3452)*1440,0)</f>
        <v>12</v>
      </c>
      <c r="AC3452" s="18" t="n">
        <f aca="false">ROUND((M3452-L3452)*1440,0)</f>
        <v>63</v>
      </c>
      <c r="AD3452" s="18" t="n">
        <f aca="false">IF(N3452="","",ROUND((N3452-M3452)*1440,0))</f>
        <v>79</v>
      </c>
      <c r="AE3452" s="18" t="n">
        <f aca="false">IF(O3452="","",ROUND((O3452-N3452)*1440,0))</f>
        <v>15</v>
      </c>
      <c r="AF3452" s="18" t="n">
        <f aca="false">IF(P3452="","",ROUND((P3452-O3452)*1440,0))</f>
        <v>11</v>
      </c>
      <c r="AG3452" s="18" t="n">
        <f aca="false">IF(Q3452="","",ROUND((Q3452-P3452)*1440,0))</f>
        <v>37</v>
      </c>
      <c r="AH3452" s="18" t="n">
        <f aca="false">IF(Q3452="","",ROUND((Q3452-H3452)*1440,0))</f>
        <v>297</v>
      </c>
      <c r="AI3452" s="19" t="n">
        <f aca="false">ROUND(IF(O3452="",Assumptions!$B$25-K3452,O3452-K3452)*24,1)</f>
        <v>2.8</v>
      </c>
      <c r="AJ3452" s="20" t="n">
        <f aca="false">ROUND(MAX(N(Y3452)/Assumptions!$C$5, N(Z3452)/Assumptions!$C$6, N(AA3452)/Assumptions!$C$7, N(AB3452)/Assumptions!$C$8, N(AC3452)/Assumptions!$C$9, N(AD3452)/Assumptions!$C$10, N(AE3452)/Assumptions!$C$11, N(AF3452)/Assumptions!$C$12, N(AG3452)/Assumptions!$C$13),3)</f>
        <v>2.633</v>
      </c>
      <c r="AK3452" s="0" t="str">
        <f aca="false">IF(OR(U3452="Pending",U3452="On Hold"),"Open GRN (awaiting)",IF(AJ3452&lt;=1,"Within SLA",IF(ROUND(N(Y3452)/Assumptions!$C$5,3)=AJ3452,"Gate Wait",IF(ROUND(N(Z3452)/Assumptions!$C$6,3)=AJ3452,"Dock Wait",IF(ROUND(N(AA3452)/Assumptions!$C$7,3)=AJ3452,"Unloading",IF(ROUND(N(AB3452)/Assumptions!$C$8,3)=AJ3452,"Unload-to-QC Wait",IF(ROUND(N(AC3452)/Assumptions!$C$9,3)=AJ3452,"QC",IF(ROUND(N(AD3452)/Assumptions!$C$10,3)=AJ3452,"QC-to-GRN Wait",IF(ROUND(N(AE3452)/Assumptions!$C$11,3)=AJ3452,"GRN Processing",IF(ROUND(N(AF3452)/Assumptions!$C$12,3)=AJ3452,"GRN-to-Putaway Wait",IF(ROUND(N(AG3452)/Assumptions!$C$13,3)=AJ3452,"Putaway","Within SLA")))))))))))</f>
        <v>QC-to-GRN Wait</v>
      </c>
    </row>
    <row r="3453" customFormat="false" ht="15" hidden="false" customHeight="false" outlineLevel="0" collapsed="false">
      <c r="A3453" s="0" t="s">
        <v>9680</v>
      </c>
      <c r="B3453" s="0" t="s">
        <v>9681</v>
      </c>
      <c r="C3453" s="0" t="s">
        <v>218</v>
      </c>
      <c r="D3453" s="0" t="s">
        <v>135</v>
      </c>
      <c r="E3453" s="0" t="s">
        <v>9682</v>
      </c>
      <c r="F3453" s="0" t="s">
        <v>137</v>
      </c>
      <c r="G3453" s="0" t="s">
        <v>138</v>
      </c>
      <c r="H3453" s="17" t="n">
        <v>46286.8013888889</v>
      </c>
      <c r="I3453" s="17" t="n">
        <v>46286.8111111111</v>
      </c>
      <c r="J3453" s="17" t="n">
        <v>46286.8173611111</v>
      </c>
      <c r="K3453" s="17" t="n">
        <v>46286.8388888889</v>
      </c>
      <c r="L3453" s="17" t="n">
        <v>46286.8506944445</v>
      </c>
      <c r="M3453" s="17" t="n">
        <v>46286.8756944445</v>
      </c>
      <c r="N3453" s="17"/>
      <c r="O3453" s="17"/>
      <c r="P3453" s="17"/>
      <c r="Q3453" s="17"/>
      <c r="R3453" s="0" t="n">
        <v>246</v>
      </c>
      <c r="S3453" s="0" t="n">
        <v>0</v>
      </c>
      <c r="T3453" s="0" t="n">
        <v>0</v>
      </c>
      <c r="U3453" s="18" t="s">
        <v>8544</v>
      </c>
      <c r="V3453" s="18" t="s">
        <v>82</v>
      </c>
      <c r="W3453" s="0" t="str">
        <f aca="false">IF(AND(X3453&gt;=6,X3453&lt;14),"A",IF(AND(X3453&gt;=14,X3453&lt;22),"B","C"))</f>
        <v>B</v>
      </c>
      <c r="X3453" s="18" t="n">
        <f aca="false">HOUR(H3453)</f>
        <v>19</v>
      </c>
      <c r="Y3453" s="18" t="n">
        <f aca="false">ROUND((I3453-H3453)*1440,0)</f>
        <v>14</v>
      </c>
      <c r="Z3453" s="18" t="n">
        <f aca="false">ROUND((J3453-I3453)*1440,0)</f>
        <v>9</v>
      </c>
      <c r="AA3453" s="18" t="n">
        <f aca="false">ROUND((K3453-J3453)*1440,0)</f>
        <v>31</v>
      </c>
      <c r="AB3453" s="18" t="n">
        <f aca="false">ROUND((L3453-K3453)*1440,0)</f>
        <v>17</v>
      </c>
      <c r="AC3453" s="18" t="n">
        <f aca="false">ROUND((M3453-L3453)*1440,0)</f>
        <v>36</v>
      </c>
      <c r="AD3453" s="0" t="str">
        <f aca="false">IF(N3453="","",ROUND((N3453-M3453)*1440,0))</f>
        <v/>
      </c>
      <c r="AE3453" s="0" t="str">
        <f aca="false">IF(O3453="","",ROUND((O3453-N3453)*1440,0))</f>
        <v/>
      </c>
      <c r="AF3453" s="0" t="str">
        <f aca="false">IF(P3453="","",ROUND((P3453-O3453)*1440,0))</f>
        <v/>
      </c>
      <c r="AG3453" s="0" t="str">
        <f aca="false">IF(Q3453="","",ROUND((Q3453-P3453)*1440,0))</f>
        <v/>
      </c>
      <c r="AH3453" s="0" t="str">
        <f aca="false">IF(Q3453="","",ROUND((Q3453-H3453)*1440,0))</f>
        <v/>
      </c>
      <c r="AI3453" s="19" t="n">
        <f aca="false">ROUND(IF(O3453="",Assumptions!$B$25-K3453,O3453-K3453)*24,1)</f>
        <v>251.9</v>
      </c>
      <c r="AJ3453" s="20" t="n">
        <f aca="false">ROUND(MAX(N(Y3453)/Assumptions!$C$5, N(Z3453)/Assumptions!$C$6, N(AA3453)/Assumptions!$C$7, N(AB3453)/Assumptions!$C$8, N(AC3453)/Assumptions!$C$9, N(AD3453)/Assumptions!$C$10, N(AE3453)/Assumptions!$C$11, N(AF3453)/Assumptions!$C$12, N(AG3453)/Assumptions!$C$13),3)</f>
        <v>1.133</v>
      </c>
      <c r="AK3453" s="0" t="str">
        <f aca="false">IF(OR(U3453="Pending",U3453="On Hold"),"Open GRN (awaiting)",IF(AJ3453&lt;=1,"Within SLA",IF(ROUND(N(Y3453)/Assumptions!$C$5,3)=AJ3453,"Gate Wait",IF(ROUND(N(Z3453)/Assumptions!$C$6,3)=AJ3453,"Dock Wait",IF(ROUND(N(AA3453)/Assumptions!$C$7,3)=AJ3453,"Unloading",IF(ROUND(N(AB3453)/Assumptions!$C$8,3)=AJ3453,"Unload-to-QC Wait",IF(ROUND(N(AC3453)/Assumptions!$C$9,3)=AJ3453,"QC",IF(ROUND(N(AD3453)/Assumptions!$C$10,3)=AJ3453,"QC-to-GRN Wait",IF(ROUND(N(AE3453)/Assumptions!$C$11,3)=AJ3453,"GRN Processing",IF(ROUND(N(AF3453)/Assumptions!$C$12,3)=AJ3453,"GRN-to-Putaway Wait",IF(ROUND(N(AG3453)/Assumptions!$C$13,3)=AJ3453,"Putaway","Within SLA")))))))))))</f>
        <v>Open GRN (awaiting)</v>
      </c>
    </row>
    <row r="3454" customFormat="false" ht="15" hidden="false" customHeight="false" outlineLevel="0" collapsed="false">
      <c r="A3454" s="0" t="s">
        <v>9683</v>
      </c>
      <c r="B3454" s="0" t="s">
        <v>9684</v>
      </c>
      <c r="C3454" s="0" t="s">
        <v>218</v>
      </c>
      <c r="D3454" s="0" t="s">
        <v>135</v>
      </c>
      <c r="E3454" s="0" t="s">
        <v>9685</v>
      </c>
      <c r="F3454" s="0" t="s">
        <v>137</v>
      </c>
      <c r="G3454" s="0" t="s">
        <v>138</v>
      </c>
      <c r="H3454" s="17" t="n">
        <v>46286.875</v>
      </c>
      <c r="I3454" s="17" t="n">
        <v>46286.8784722222</v>
      </c>
      <c r="J3454" s="17" t="n">
        <v>46286.8840277778</v>
      </c>
      <c r="K3454" s="17" t="n">
        <v>46286.9180555556</v>
      </c>
      <c r="L3454" s="17" t="n">
        <v>46286.925</v>
      </c>
      <c r="M3454" s="17" t="n">
        <v>46286.9423611111</v>
      </c>
      <c r="N3454" s="17" t="n">
        <v>46287.0743055556</v>
      </c>
      <c r="O3454" s="17" t="n">
        <v>46287.2409722222</v>
      </c>
      <c r="P3454" s="17" t="n">
        <v>46287.2534722222</v>
      </c>
      <c r="Q3454" s="17" t="n">
        <v>46287.2708333333</v>
      </c>
      <c r="R3454" s="0" t="n">
        <v>1353</v>
      </c>
      <c r="S3454" s="0" t="n">
        <v>0</v>
      </c>
      <c r="T3454" s="0" t="n">
        <v>0</v>
      </c>
      <c r="U3454" s="18" t="s">
        <v>130</v>
      </c>
      <c r="V3454" s="18" t="s">
        <v>156</v>
      </c>
      <c r="W3454" s="0" t="str">
        <f aca="false">IF(AND(X3454&gt;=6,X3454&lt;14),"A",IF(AND(X3454&gt;=14,X3454&lt;22),"B","C"))</f>
        <v>B</v>
      </c>
      <c r="X3454" s="18" t="n">
        <f aca="false">HOUR(H3454)</f>
        <v>21</v>
      </c>
      <c r="Y3454" s="18" t="n">
        <f aca="false">ROUND((I3454-H3454)*1440,0)</f>
        <v>5</v>
      </c>
      <c r="Z3454" s="18" t="n">
        <f aca="false">ROUND((J3454-I3454)*1440,0)</f>
        <v>8</v>
      </c>
      <c r="AA3454" s="18" t="n">
        <f aca="false">ROUND((K3454-J3454)*1440,0)</f>
        <v>49</v>
      </c>
      <c r="AB3454" s="18" t="n">
        <f aca="false">ROUND((L3454-K3454)*1440,0)</f>
        <v>10</v>
      </c>
      <c r="AC3454" s="18" t="n">
        <f aca="false">ROUND((M3454-L3454)*1440,0)</f>
        <v>25</v>
      </c>
      <c r="AD3454" s="18" t="n">
        <f aca="false">IF(N3454="","",ROUND((N3454-M3454)*1440,0))</f>
        <v>190</v>
      </c>
      <c r="AE3454" s="18" t="n">
        <f aca="false">IF(O3454="","",ROUND((O3454-N3454)*1440,0))</f>
        <v>240</v>
      </c>
      <c r="AF3454" s="18" t="n">
        <f aca="false">IF(P3454="","",ROUND((P3454-O3454)*1440,0))</f>
        <v>18</v>
      </c>
      <c r="AG3454" s="18" t="n">
        <f aca="false">IF(Q3454="","",ROUND((Q3454-P3454)*1440,0))</f>
        <v>25</v>
      </c>
      <c r="AH3454" s="18" t="n">
        <f aca="false">IF(Q3454="","",ROUND((Q3454-H3454)*1440,0))</f>
        <v>570</v>
      </c>
      <c r="AI3454" s="19" t="n">
        <f aca="false">ROUND(IF(O3454="",Assumptions!$B$25-K3454,O3454-K3454)*24,1)</f>
        <v>7.8</v>
      </c>
      <c r="AJ3454" s="20" t="n">
        <f aca="false">ROUND(MAX(N(Y3454)/Assumptions!$C$5, N(Z3454)/Assumptions!$C$6, N(AA3454)/Assumptions!$C$7, N(AB3454)/Assumptions!$C$8, N(AC3454)/Assumptions!$C$9, N(AD3454)/Assumptions!$C$10, N(AE3454)/Assumptions!$C$11, N(AF3454)/Assumptions!$C$12, N(AG3454)/Assumptions!$C$13),3)</f>
        <v>6.333</v>
      </c>
      <c r="AK3454" s="0" t="str">
        <f aca="false">IF(OR(U3454="Pending",U3454="On Hold"),"Open GRN (awaiting)",IF(AJ3454&lt;=1,"Within SLA",IF(ROUND(N(Y3454)/Assumptions!$C$5,3)=AJ3454,"Gate Wait",IF(ROUND(N(Z3454)/Assumptions!$C$6,3)=AJ3454,"Dock Wait",IF(ROUND(N(AA3454)/Assumptions!$C$7,3)=AJ3454,"Unloading",IF(ROUND(N(AB3454)/Assumptions!$C$8,3)=AJ3454,"Unload-to-QC Wait",IF(ROUND(N(AC3454)/Assumptions!$C$9,3)=AJ3454,"QC",IF(ROUND(N(AD3454)/Assumptions!$C$10,3)=AJ3454,"QC-to-GRN Wait",IF(ROUND(N(AE3454)/Assumptions!$C$11,3)=AJ3454,"GRN Processing",IF(ROUND(N(AF3454)/Assumptions!$C$12,3)=AJ3454,"GRN-to-Putaway Wait",IF(ROUND(N(AG3454)/Assumptions!$C$13,3)=AJ3454,"Putaway","Within SLA")))))))))))</f>
        <v>QC-to-GRN Wait</v>
      </c>
    </row>
    <row r="3455" customFormat="false" ht="15" hidden="false" customHeight="false" outlineLevel="0" collapsed="false">
      <c r="A3455" s="0" t="s">
        <v>9686</v>
      </c>
      <c r="B3455" s="0" t="s">
        <v>9687</v>
      </c>
      <c r="C3455" s="0" t="s">
        <v>126</v>
      </c>
      <c r="D3455" s="0" t="s">
        <v>135</v>
      </c>
      <c r="E3455" s="0" t="s">
        <v>9688</v>
      </c>
      <c r="F3455" s="0" t="s">
        <v>128</v>
      </c>
      <c r="G3455" s="0" t="s">
        <v>178</v>
      </c>
      <c r="H3455" s="17" t="n">
        <v>46286.9715277778</v>
      </c>
      <c r="I3455" s="17" t="n">
        <v>46286.9875</v>
      </c>
      <c r="J3455" s="17" t="n">
        <v>46286.9965277778</v>
      </c>
      <c r="K3455" s="17" t="n">
        <v>46287.025</v>
      </c>
      <c r="L3455" s="17" t="n">
        <v>46287.0326388889</v>
      </c>
      <c r="M3455" s="17" t="n">
        <v>46287.0611111111</v>
      </c>
      <c r="N3455" s="17" t="n">
        <v>46287.4569444444</v>
      </c>
      <c r="O3455" s="17" t="n">
        <v>46287.5993055556</v>
      </c>
      <c r="P3455" s="17" t="n">
        <v>46287.6159722222</v>
      </c>
      <c r="Q3455" s="17" t="n">
        <v>46287.6381944444</v>
      </c>
      <c r="R3455" s="0" t="n">
        <v>915</v>
      </c>
      <c r="S3455" s="0" t="n">
        <v>0</v>
      </c>
      <c r="T3455" s="0" t="n">
        <v>0</v>
      </c>
      <c r="U3455" s="18" t="s">
        <v>130</v>
      </c>
      <c r="V3455" s="18" t="s">
        <v>131</v>
      </c>
      <c r="W3455" s="0" t="str">
        <f aca="false">IF(AND(X3455&gt;=6,X3455&lt;14),"A",IF(AND(X3455&gt;=14,X3455&lt;22),"B","C"))</f>
        <v>C</v>
      </c>
      <c r="X3455" s="18" t="n">
        <f aca="false">HOUR(H3455)</f>
        <v>23</v>
      </c>
      <c r="Y3455" s="18" t="n">
        <f aca="false">ROUND((I3455-H3455)*1440,0)</f>
        <v>23</v>
      </c>
      <c r="Z3455" s="18" t="n">
        <f aca="false">ROUND((J3455-I3455)*1440,0)</f>
        <v>13</v>
      </c>
      <c r="AA3455" s="18" t="n">
        <f aca="false">ROUND((K3455-J3455)*1440,0)</f>
        <v>41</v>
      </c>
      <c r="AB3455" s="18" t="n">
        <f aca="false">ROUND((L3455-K3455)*1440,0)</f>
        <v>11</v>
      </c>
      <c r="AC3455" s="18" t="n">
        <f aca="false">ROUND((M3455-L3455)*1440,0)</f>
        <v>41</v>
      </c>
      <c r="AD3455" s="18" t="n">
        <f aca="false">IF(N3455="","",ROUND((N3455-M3455)*1440,0))</f>
        <v>570</v>
      </c>
      <c r="AE3455" s="18" t="n">
        <f aca="false">IF(O3455="","",ROUND((O3455-N3455)*1440,0))</f>
        <v>205</v>
      </c>
      <c r="AF3455" s="18" t="n">
        <f aca="false">IF(P3455="","",ROUND((P3455-O3455)*1440,0))</f>
        <v>24</v>
      </c>
      <c r="AG3455" s="18" t="n">
        <f aca="false">IF(Q3455="","",ROUND((Q3455-P3455)*1440,0))</f>
        <v>32</v>
      </c>
      <c r="AH3455" s="18" t="n">
        <f aca="false">IF(Q3455="","",ROUND((Q3455-H3455)*1440,0))</f>
        <v>960</v>
      </c>
      <c r="AI3455" s="19" t="n">
        <f aca="false">ROUND(IF(O3455="",Assumptions!$B$25-K3455,O3455-K3455)*24,1)</f>
        <v>13.8</v>
      </c>
      <c r="AJ3455" s="20" t="n">
        <f aca="false">ROUND(MAX(N(Y3455)/Assumptions!$C$5, N(Z3455)/Assumptions!$C$6, N(AA3455)/Assumptions!$C$7, N(AB3455)/Assumptions!$C$8, N(AC3455)/Assumptions!$C$9, N(AD3455)/Assumptions!$C$10, N(AE3455)/Assumptions!$C$11, N(AF3455)/Assumptions!$C$12, N(AG3455)/Assumptions!$C$13),3)</f>
        <v>19</v>
      </c>
      <c r="AK3455" s="0" t="str">
        <f aca="false">IF(OR(U3455="Pending",U3455="On Hold"),"Open GRN (awaiting)",IF(AJ3455&lt;=1,"Within SLA",IF(ROUND(N(Y3455)/Assumptions!$C$5,3)=AJ3455,"Gate Wait",IF(ROUND(N(Z3455)/Assumptions!$C$6,3)=AJ3455,"Dock Wait",IF(ROUND(N(AA3455)/Assumptions!$C$7,3)=AJ3455,"Unloading",IF(ROUND(N(AB3455)/Assumptions!$C$8,3)=AJ3455,"Unload-to-QC Wait",IF(ROUND(N(AC3455)/Assumptions!$C$9,3)=AJ3455,"QC",IF(ROUND(N(AD3455)/Assumptions!$C$10,3)=AJ3455,"QC-to-GRN Wait",IF(ROUND(N(AE3455)/Assumptions!$C$11,3)=AJ3455,"GRN Processing",IF(ROUND(N(AF3455)/Assumptions!$C$12,3)=AJ3455,"GRN-to-Putaway Wait",IF(ROUND(N(AG3455)/Assumptions!$C$13,3)=AJ3455,"Putaway","Within SLA")))))))))))</f>
        <v>QC-to-GRN Wait</v>
      </c>
    </row>
    <row r="3456" customFormat="false" ht="15" hidden="false" customHeight="false" outlineLevel="0" collapsed="false">
      <c r="A3456" s="0" t="s">
        <v>9689</v>
      </c>
      <c r="B3456" s="0" t="s">
        <v>9690</v>
      </c>
      <c r="C3456" s="0" t="s">
        <v>170</v>
      </c>
      <c r="D3456" s="0" t="s">
        <v>119</v>
      </c>
      <c r="E3456" s="0" t="s">
        <v>3698</v>
      </c>
      <c r="F3456" s="0" t="s">
        <v>172</v>
      </c>
      <c r="G3456" s="0" t="s">
        <v>129</v>
      </c>
      <c r="H3456" s="17" t="n">
        <v>46287.0805555556</v>
      </c>
      <c r="I3456" s="17" t="n">
        <v>46287.0944444445</v>
      </c>
      <c r="J3456" s="17" t="n">
        <v>46287.1041666667</v>
      </c>
      <c r="K3456" s="17" t="n">
        <v>46287.1305555556</v>
      </c>
      <c r="L3456" s="17" t="n">
        <v>46287.1375</v>
      </c>
      <c r="M3456" s="17" t="n">
        <v>46287.1479166667</v>
      </c>
      <c r="N3456" s="17" t="n">
        <v>46287.1555555556</v>
      </c>
      <c r="O3456" s="17" t="n">
        <v>46287.1840277778</v>
      </c>
      <c r="P3456" s="17" t="n">
        <v>46287.2020833333</v>
      </c>
      <c r="Q3456" s="17" t="n">
        <v>46287.2159722222</v>
      </c>
      <c r="R3456" s="0" t="n">
        <v>718</v>
      </c>
      <c r="S3456" s="0" t="n">
        <v>0</v>
      </c>
      <c r="T3456" s="0" t="n">
        <v>0</v>
      </c>
      <c r="U3456" s="18" t="s">
        <v>130</v>
      </c>
      <c r="V3456" s="18" t="s">
        <v>139</v>
      </c>
      <c r="W3456" s="0" t="str">
        <f aca="false">IF(AND(X3456&gt;=6,X3456&lt;14),"A",IF(AND(X3456&gt;=14,X3456&lt;22),"B","C"))</f>
        <v>C</v>
      </c>
      <c r="X3456" s="18" t="n">
        <f aca="false">HOUR(H3456)</f>
        <v>1</v>
      </c>
      <c r="Y3456" s="18" t="n">
        <f aca="false">ROUND((I3456-H3456)*1440,0)</f>
        <v>20</v>
      </c>
      <c r="Z3456" s="18" t="n">
        <f aca="false">ROUND((J3456-I3456)*1440,0)</f>
        <v>14</v>
      </c>
      <c r="AA3456" s="18" t="n">
        <f aca="false">ROUND((K3456-J3456)*1440,0)</f>
        <v>38</v>
      </c>
      <c r="AB3456" s="18" t="n">
        <f aca="false">ROUND((L3456-K3456)*1440,0)</f>
        <v>10</v>
      </c>
      <c r="AC3456" s="18" t="n">
        <f aca="false">ROUND((M3456-L3456)*1440,0)</f>
        <v>15</v>
      </c>
      <c r="AD3456" s="18" t="n">
        <f aca="false">IF(N3456="","",ROUND((N3456-M3456)*1440,0))</f>
        <v>11</v>
      </c>
      <c r="AE3456" s="18" t="n">
        <f aca="false">IF(O3456="","",ROUND((O3456-N3456)*1440,0))</f>
        <v>41</v>
      </c>
      <c r="AF3456" s="18" t="n">
        <f aca="false">IF(P3456="","",ROUND((P3456-O3456)*1440,0))</f>
        <v>26</v>
      </c>
      <c r="AG3456" s="18" t="n">
        <f aca="false">IF(Q3456="","",ROUND((Q3456-P3456)*1440,0))</f>
        <v>20</v>
      </c>
      <c r="AH3456" s="18" t="n">
        <f aca="false">IF(Q3456="","",ROUND((Q3456-H3456)*1440,0))</f>
        <v>195</v>
      </c>
      <c r="AI3456" s="19" t="n">
        <f aca="false">ROUND(IF(O3456="",Assumptions!$B$25-K3456,O3456-K3456)*24,1)</f>
        <v>1.3</v>
      </c>
      <c r="AJ3456" s="20" t="n">
        <f aca="false">ROUND(MAX(N(Y3456)/Assumptions!$C$5, N(Z3456)/Assumptions!$C$6, N(AA3456)/Assumptions!$C$7, N(AB3456)/Assumptions!$C$8, N(AC3456)/Assumptions!$C$9, N(AD3456)/Assumptions!$C$10, N(AE3456)/Assumptions!$C$11, N(AF3456)/Assumptions!$C$12, N(AG3456)/Assumptions!$C$13),3)</f>
        <v>1.3</v>
      </c>
      <c r="AK3456" s="0" t="str">
        <f aca="false">IF(OR(U3456="Pending",U3456="On Hold"),"Open GRN (awaiting)",IF(AJ3456&lt;=1,"Within SLA",IF(ROUND(N(Y3456)/Assumptions!$C$5,3)=AJ3456,"Gate Wait",IF(ROUND(N(Z3456)/Assumptions!$C$6,3)=AJ3456,"Dock Wait",IF(ROUND(N(AA3456)/Assumptions!$C$7,3)=AJ3456,"Unloading",IF(ROUND(N(AB3456)/Assumptions!$C$8,3)=AJ3456,"Unload-to-QC Wait",IF(ROUND(N(AC3456)/Assumptions!$C$9,3)=AJ3456,"QC",IF(ROUND(N(AD3456)/Assumptions!$C$10,3)=AJ3456,"QC-to-GRN Wait",IF(ROUND(N(AE3456)/Assumptions!$C$11,3)=AJ3456,"GRN Processing",IF(ROUND(N(AF3456)/Assumptions!$C$12,3)=AJ3456,"GRN-to-Putaway Wait",IF(ROUND(N(AG3456)/Assumptions!$C$13,3)=AJ3456,"Putaway","Within SLA")))))))))))</f>
        <v>GRN-to-Putaway Wait</v>
      </c>
    </row>
    <row r="3457" customFormat="false" ht="15" hidden="false" customHeight="false" outlineLevel="0" collapsed="false">
      <c r="A3457" s="0" t="s">
        <v>9691</v>
      </c>
      <c r="B3457" s="0" t="s">
        <v>9692</v>
      </c>
      <c r="C3457" s="0" t="s">
        <v>134</v>
      </c>
      <c r="D3457" s="0" t="s">
        <v>147</v>
      </c>
      <c r="E3457" s="0" t="s">
        <v>8625</v>
      </c>
      <c r="F3457" s="0" t="s">
        <v>149</v>
      </c>
      <c r="G3457" s="0" t="s">
        <v>167</v>
      </c>
      <c r="H3457" s="17" t="n">
        <v>46287.1208333333</v>
      </c>
      <c r="I3457" s="17" t="n">
        <v>46287.1423611111</v>
      </c>
      <c r="J3457" s="17" t="n">
        <v>46287.1479166667</v>
      </c>
      <c r="K3457" s="17" t="n">
        <v>46287.1944444445</v>
      </c>
      <c r="L3457" s="17" t="n">
        <v>46287.2013888889</v>
      </c>
      <c r="M3457" s="17" t="n">
        <v>46287.2159722222</v>
      </c>
      <c r="N3457" s="17" t="n">
        <v>46287.2305555556</v>
      </c>
      <c r="O3457" s="17" t="n">
        <v>46287.2638888889</v>
      </c>
      <c r="P3457" s="17" t="n">
        <v>46287.2708333333</v>
      </c>
      <c r="Q3457" s="17" t="n">
        <v>46287.3055555556</v>
      </c>
      <c r="R3457" s="0" t="n">
        <v>455</v>
      </c>
      <c r="S3457" s="0" t="n">
        <v>0</v>
      </c>
      <c r="T3457" s="0" t="n">
        <v>0</v>
      </c>
      <c r="U3457" s="18" t="s">
        <v>130</v>
      </c>
      <c r="V3457" s="18" t="s">
        <v>144</v>
      </c>
      <c r="W3457" s="0" t="str">
        <f aca="false">IF(AND(X3457&gt;=6,X3457&lt;14),"A",IF(AND(X3457&gt;=14,X3457&lt;22),"B","C"))</f>
        <v>C</v>
      </c>
      <c r="X3457" s="18" t="n">
        <f aca="false">HOUR(H3457)</f>
        <v>2</v>
      </c>
      <c r="Y3457" s="18" t="n">
        <f aca="false">ROUND((I3457-H3457)*1440,0)</f>
        <v>31</v>
      </c>
      <c r="Z3457" s="18" t="n">
        <f aca="false">ROUND((J3457-I3457)*1440,0)</f>
        <v>8</v>
      </c>
      <c r="AA3457" s="18" t="n">
        <f aca="false">ROUND((K3457-J3457)*1440,0)</f>
        <v>67</v>
      </c>
      <c r="AB3457" s="18" t="n">
        <f aca="false">ROUND((L3457-K3457)*1440,0)</f>
        <v>10</v>
      </c>
      <c r="AC3457" s="18" t="n">
        <f aca="false">ROUND((M3457-L3457)*1440,0)</f>
        <v>21</v>
      </c>
      <c r="AD3457" s="18" t="n">
        <f aca="false">IF(N3457="","",ROUND((N3457-M3457)*1440,0))</f>
        <v>21</v>
      </c>
      <c r="AE3457" s="18" t="n">
        <f aca="false">IF(O3457="","",ROUND((O3457-N3457)*1440,0))</f>
        <v>48</v>
      </c>
      <c r="AF3457" s="18" t="n">
        <f aca="false">IF(P3457="","",ROUND((P3457-O3457)*1440,0))</f>
        <v>10</v>
      </c>
      <c r="AG3457" s="18" t="n">
        <f aca="false">IF(Q3457="","",ROUND((Q3457-P3457)*1440,0))</f>
        <v>50</v>
      </c>
      <c r="AH3457" s="18" t="n">
        <f aca="false">IF(Q3457="","",ROUND((Q3457-H3457)*1440,0))</f>
        <v>266</v>
      </c>
      <c r="AI3457" s="19" t="n">
        <f aca="false">ROUND(IF(O3457="",Assumptions!$B$25-K3457,O3457-K3457)*24,1)</f>
        <v>1.7</v>
      </c>
      <c r="AJ3457" s="20" t="n">
        <f aca="false">ROUND(MAX(N(Y3457)/Assumptions!$C$5, N(Z3457)/Assumptions!$C$6, N(AA3457)/Assumptions!$C$7, N(AB3457)/Assumptions!$C$8, N(AC3457)/Assumptions!$C$9, N(AD3457)/Assumptions!$C$10, N(AE3457)/Assumptions!$C$11, N(AF3457)/Assumptions!$C$12, N(AG3457)/Assumptions!$C$13),3)</f>
        <v>1.25</v>
      </c>
      <c r="AK3457" s="0" t="str">
        <f aca="false">IF(OR(U3457="Pending",U3457="On Hold"),"Open GRN (awaiting)",IF(AJ3457&lt;=1,"Within SLA",IF(ROUND(N(Y3457)/Assumptions!$C$5,3)=AJ3457,"Gate Wait",IF(ROUND(N(Z3457)/Assumptions!$C$6,3)=AJ3457,"Dock Wait",IF(ROUND(N(AA3457)/Assumptions!$C$7,3)=AJ3457,"Unloading",IF(ROUND(N(AB3457)/Assumptions!$C$8,3)=AJ3457,"Unload-to-QC Wait",IF(ROUND(N(AC3457)/Assumptions!$C$9,3)=AJ3457,"QC",IF(ROUND(N(AD3457)/Assumptions!$C$10,3)=AJ3457,"QC-to-GRN Wait",IF(ROUND(N(AE3457)/Assumptions!$C$11,3)=AJ3457,"GRN Processing",IF(ROUND(N(AF3457)/Assumptions!$C$12,3)=AJ3457,"GRN-to-Putaway Wait",IF(ROUND(N(AG3457)/Assumptions!$C$13,3)=AJ3457,"Putaway","Within SLA")))))))))))</f>
        <v>Putaway</v>
      </c>
    </row>
    <row r="3458" customFormat="false" ht="15" hidden="false" customHeight="false" outlineLevel="0" collapsed="false">
      <c r="A3458" s="0" t="s">
        <v>9693</v>
      </c>
      <c r="B3458" s="0" t="s">
        <v>9694</v>
      </c>
      <c r="C3458" s="0" t="s">
        <v>153</v>
      </c>
      <c r="D3458" s="0" t="s">
        <v>119</v>
      </c>
      <c r="E3458" s="0" t="s">
        <v>9695</v>
      </c>
      <c r="F3458" s="0" t="s">
        <v>155</v>
      </c>
      <c r="G3458" s="0" t="s">
        <v>129</v>
      </c>
      <c r="H3458" s="17" t="n">
        <v>46287.3277777778</v>
      </c>
      <c r="I3458" s="17" t="n">
        <v>46287.4319444444</v>
      </c>
      <c r="J3458" s="17" t="n">
        <v>46287.4340277778</v>
      </c>
      <c r="K3458" s="17" t="n">
        <v>46287.46875</v>
      </c>
      <c r="L3458" s="17" t="n">
        <v>46287.4861111111</v>
      </c>
      <c r="M3458" s="17" t="n">
        <v>46287.4972222222</v>
      </c>
      <c r="N3458" s="17" t="n">
        <v>46287.5152777778</v>
      </c>
      <c r="O3458" s="17" t="n">
        <v>46287.5347222222</v>
      </c>
      <c r="P3458" s="17" t="n">
        <v>46287.5423611111</v>
      </c>
      <c r="Q3458" s="17" t="n">
        <v>46287.5645833333</v>
      </c>
      <c r="R3458" s="0" t="n">
        <v>946</v>
      </c>
      <c r="S3458" s="0" t="n">
        <v>0</v>
      </c>
      <c r="T3458" s="0" t="n">
        <v>0</v>
      </c>
      <c r="U3458" s="18" t="s">
        <v>130</v>
      </c>
      <c r="V3458" s="18" t="s">
        <v>139</v>
      </c>
      <c r="W3458" s="0" t="str">
        <f aca="false">IF(AND(X3458&gt;=6,X3458&lt;14),"A",IF(AND(X3458&gt;=14,X3458&lt;22),"B","C"))</f>
        <v>A</v>
      </c>
      <c r="X3458" s="18" t="n">
        <f aca="false">HOUR(H3458)</f>
        <v>7</v>
      </c>
      <c r="Y3458" s="18" t="n">
        <f aca="false">ROUND((I3458-H3458)*1440,0)</f>
        <v>150</v>
      </c>
      <c r="Z3458" s="18" t="n">
        <f aca="false">ROUND((J3458-I3458)*1440,0)</f>
        <v>3</v>
      </c>
      <c r="AA3458" s="18" t="n">
        <f aca="false">ROUND((K3458-J3458)*1440,0)</f>
        <v>50</v>
      </c>
      <c r="AB3458" s="18" t="n">
        <f aca="false">ROUND((L3458-K3458)*1440,0)</f>
        <v>25</v>
      </c>
      <c r="AC3458" s="18" t="n">
        <f aca="false">ROUND((M3458-L3458)*1440,0)</f>
        <v>16</v>
      </c>
      <c r="AD3458" s="18" t="n">
        <f aca="false">IF(N3458="","",ROUND((N3458-M3458)*1440,0))</f>
        <v>26</v>
      </c>
      <c r="AE3458" s="18" t="n">
        <f aca="false">IF(O3458="","",ROUND((O3458-N3458)*1440,0))</f>
        <v>28</v>
      </c>
      <c r="AF3458" s="18" t="n">
        <f aca="false">IF(P3458="","",ROUND((P3458-O3458)*1440,0))</f>
        <v>11</v>
      </c>
      <c r="AG3458" s="18" t="n">
        <f aca="false">IF(Q3458="","",ROUND((Q3458-P3458)*1440,0))</f>
        <v>32</v>
      </c>
      <c r="AH3458" s="18" t="n">
        <f aca="false">IF(Q3458="","",ROUND((Q3458-H3458)*1440,0))</f>
        <v>341</v>
      </c>
      <c r="AI3458" s="19" t="n">
        <f aca="false">ROUND(IF(O3458="",Assumptions!$B$25-K3458,O3458-K3458)*24,1)</f>
        <v>1.6</v>
      </c>
      <c r="AJ3458" s="20" t="n">
        <f aca="false">ROUND(MAX(N(Y3458)/Assumptions!$C$5, N(Z3458)/Assumptions!$C$6, N(AA3458)/Assumptions!$C$7, N(AB3458)/Assumptions!$C$8, N(AC3458)/Assumptions!$C$9, N(AD3458)/Assumptions!$C$10, N(AE3458)/Assumptions!$C$11, N(AF3458)/Assumptions!$C$12, N(AG3458)/Assumptions!$C$13),3)</f>
        <v>5</v>
      </c>
      <c r="AK3458" s="0" t="str">
        <f aca="false">IF(OR(U3458="Pending",U3458="On Hold"),"Open GRN (awaiting)",IF(AJ3458&lt;=1,"Within SLA",IF(ROUND(N(Y3458)/Assumptions!$C$5,3)=AJ3458,"Gate Wait",IF(ROUND(N(Z3458)/Assumptions!$C$6,3)=AJ3458,"Dock Wait",IF(ROUND(N(AA3458)/Assumptions!$C$7,3)=AJ3458,"Unloading",IF(ROUND(N(AB3458)/Assumptions!$C$8,3)=AJ3458,"Unload-to-QC Wait",IF(ROUND(N(AC3458)/Assumptions!$C$9,3)=AJ3458,"QC",IF(ROUND(N(AD3458)/Assumptions!$C$10,3)=AJ3458,"QC-to-GRN Wait",IF(ROUND(N(AE3458)/Assumptions!$C$11,3)=AJ3458,"GRN Processing",IF(ROUND(N(AF3458)/Assumptions!$C$12,3)=AJ3458,"GRN-to-Putaway Wait",IF(ROUND(N(AG3458)/Assumptions!$C$13,3)=AJ3458,"Putaway","Within SLA")))))))))))</f>
        <v>Gate Wait</v>
      </c>
    </row>
    <row r="3459" customFormat="false" ht="15" hidden="false" customHeight="false" outlineLevel="0" collapsed="false">
      <c r="A3459" s="0" t="s">
        <v>9696</v>
      </c>
      <c r="B3459" s="0" t="s">
        <v>9697</v>
      </c>
      <c r="C3459" s="0" t="s">
        <v>218</v>
      </c>
      <c r="D3459" s="0" t="s">
        <v>135</v>
      </c>
      <c r="E3459" s="0" t="s">
        <v>9698</v>
      </c>
      <c r="F3459" s="0" t="s">
        <v>172</v>
      </c>
      <c r="G3459" s="0" t="s">
        <v>138</v>
      </c>
      <c r="H3459" s="17" t="n">
        <v>46287.3402777778</v>
      </c>
      <c r="I3459" s="17" t="n">
        <v>46287.3513888889</v>
      </c>
      <c r="J3459" s="17" t="n">
        <v>46287.3583333333</v>
      </c>
      <c r="K3459" s="17" t="n">
        <v>46287.4</v>
      </c>
      <c r="L3459" s="17" t="n">
        <v>46287.4159722222</v>
      </c>
      <c r="M3459" s="17" t="n">
        <v>46287.4277777778</v>
      </c>
      <c r="N3459" s="17" t="n">
        <v>46287.5069444445</v>
      </c>
      <c r="O3459" s="17" t="n">
        <v>46287.5666666667</v>
      </c>
      <c r="P3459" s="17" t="n">
        <v>46287.5756944444</v>
      </c>
      <c r="Q3459" s="17" t="n">
        <v>46287.5868055556</v>
      </c>
      <c r="R3459" s="0" t="n">
        <v>396</v>
      </c>
      <c r="S3459" s="0" t="n">
        <v>0</v>
      </c>
      <c r="T3459" s="0" t="n">
        <v>0</v>
      </c>
      <c r="U3459" s="18" t="s">
        <v>130</v>
      </c>
      <c r="V3459" s="18" t="s">
        <v>144</v>
      </c>
      <c r="W3459" s="0" t="str">
        <f aca="false">IF(AND(X3459&gt;=6,X3459&lt;14),"A",IF(AND(X3459&gt;=14,X3459&lt;22),"B","C"))</f>
        <v>A</v>
      </c>
      <c r="X3459" s="18" t="n">
        <f aca="false">HOUR(H3459)</f>
        <v>8</v>
      </c>
      <c r="Y3459" s="18" t="n">
        <f aca="false">ROUND((I3459-H3459)*1440,0)</f>
        <v>16</v>
      </c>
      <c r="Z3459" s="18" t="n">
        <f aca="false">ROUND((J3459-I3459)*1440,0)</f>
        <v>10</v>
      </c>
      <c r="AA3459" s="18" t="n">
        <f aca="false">ROUND((K3459-J3459)*1440,0)</f>
        <v>60</v>
      </c>
      <c r="AB3459" s="18" t="n">
        <f aca="false">ROUND((L3459-K3459)*1440,0)</f>
        <v>23</v>
      </c>
      <c r="AC3459" s="18" t="n">
        <f aca="false">ROUND((M3459-L3459)*1440,0)</f>
        <v>17</v>
      </c>
      <c r="AD3459" s="18" t="n">
        <f aca="false">IF(N3459="","",ROUND((N3459-M3459)*1440,0))</f>
        <v>114</v>
      </c>
      <c r="AE3459" s="18" t="n">
        <f aca="false">IF(O3459="","",ROUND((O3459-N3459)*1440,0))</f>
        <v>86</v>
      </c>
      <c r="AF3459" s="18" t="n">
        <f aca="false">IF(P3459="","",ROUND((P3459-O3459)*1440,0))</f>
        <v>13</v>
      </c>
      <c r="AG3459" s="18" t="n">
        <f aca="false">IF(Q3459="","",ROUND((Q3459-P3459)*1440,0))</f>
        <v>16</v>
      </c>
      <c r="AH3459" s="18" t="n">
        <f aca="false">IF(Q3459="","",ROUND((Q3459-H3459)*1440,0))</f>
        <v>355</v>
      </c>
      <c r="AI3459" s="19" t="n">
        <f aca="false">ROUND(IF(O3459="",Assumptions!$B$25-K3459,O3459-K3459)*24,1)</f>
        <v>4</v>
      </c>
      <c r="AJ3459" s="20" t="n">
        <f aca="false">ROUND(MAX(N(Y3459)/Assumptions!$C$5, N(Z3459)/Assumptions!$C$6, N(AA3459)/Assumptions!$C$7, N(AB3459)/Assumptions!$C$8, N(AC3459)/Assumptions!$C$9, N(AD3459)/Assumptions!$C$10, N(AE3459)/Assumptions!$C$11, N(AF3459)/Assumptions!$C$12, N(AG3459)/Assumptions!$C$13),3)</f>
        <v>3.8</v>
      </c>
      <c r="AK3459" s="0" t="str">
        <f aca="false">IF(OR(U3459="Pending",U3459="On Hold"),"Open GRN (awaiting)",IF(AJ3459&lt;=1,"Within SLA",IF(ROUND(N(Y3459)/Assumptions!$C$5,3)=AJ3459,"Gate Wait",IF(ROUND(N(Z3459)/Assumptions!$C$6,3)=AJ3459,"Dock Wait",IF(ROUND(N(AA3459)/Assumptions!$C$7,3)=AJ3459,"Unloading",IF(ROUND(N(AB3459)/Assumptions!$C$8,3)=AJ3459,"Unload-to-QC Wait",IF(ROUND(N(AC3459)/Assumptions!$C$9,3)=AJ3459,"QC",IF(ROUND(N(AD3459)/Assumptions!$C$10,3)=AJ3459,"QC-to-GRN Wait",IF(ROUND(N(AE3459)/Assumptions!$C$11,3)=AJ3459,"GRN Processing",IF(ROUND(N(AF3459)/Assumptions!$C$12,3)=AJ3459,"GRN-to-Putaway Wait",IF(ROUND(N(AG3459)/Assumptions!$C$13,3)=AJ3459,"Putaway","Within SLA")))))))))))</f>
        <v>QC-to-GRN Wait</v>
      </c>
    </row>
    <row r="3460" customFormat="false" ht="15" hidden="false" customHeight="false" outlineLevel="0" collapsed="false">
      <c r="A3460" s="0" t="s">
        <v>9699</v>
      </c>
      <c r="B3460" s="0" t="s">
        <v>9700</v>
      </c>
      <c r="C3460" s="0" t="s">
        <v>134</v>
      </c>
      <c r="D3460" s="0" t="s">
        <v>119</v>
      </c>
      <c r="E3460" s="0" t="s">
        <v>9701</v>
      </c>
      <c r="F3460" s="0" t="s">
        <v>149</v>
      </c>
      <c r="G3460" s="0" t="s">
        <v>122</v>
      </c>
      <c r="H3460" s="17" t="n">
        <v>46287.35</v>
      </c>
      <c r="I3460" s="17" t="n">
        <v>46287.3631944444</v>
      </c>
      <c r="J3460" s="17" t="n">
        <v>46287.3680555556</v>
      </c>
      <c r="K3460" s="17" t="n">
        <v>46287.3888888889</v>
      </c>
      <c r="L3460" s="17" t="n">
        <v>46287.3916666667</v>
      </c>
      <c r="M3460" s="17" t="n">
        <v>46287.4138888889</v>
      </c>
      <c r="N3460" s="17" t="n">
        <v>46287.4493055556</v>
      </c>
      <c r="O3460" s="17" t="n">
        <v>46287.4756944445</v>
      </c>
      <c r="P3460" s="17" t="n">
        <v>46287.4861111111</v>
      </c>
      <c r="Q3460" s="17" t="n">
        <v>46287.4972222222</v>
      </c>
      <c r="R3460" s="0" t="n">
        <v>571</v>
      </c>
      <c r="S3460" s="0" t="n">
        <v>0</v>
      </c>
      <c r="T3460" s="0" t="n">
        <v>0</v>
      </c>
      <c r="U3460" s="18" t="s">
        <v>130</v>
      </c>
      <c r="V3460" s="18" t="s">
        <v>144</v>
      </c>
      <c r="W3460" s="0" t="str">
        <f aca="false">IF(AND(X3460&gt;=6,X3460&lt;14),"A",IF(AND(X3460&gt;=14,X3460&lt;22),"B","C"))</f>
        <v>A</v>
      </c>
      <c r="X3460" s="18" t="n">
        <f aca="false">HOUR(H3460)</f>
        <v>8</v>
      </c>
      <c r="Y3460" s="18" t="n">
        <f aca="false">ROUND((I3460-H3460)*1440,0)</f>
        <v>19</v>
      </c>
      <c r="Z3460" s="18" t="n">
        <f aca="false">ROUND((J3460-I3460)*1440,0)</f>
        <v>7</v>
      </c>
      <c r="AA3460" s="18" t="n">
        <f aca="false">ROUND((K3460-J3460)*1440,0)</f>
        <v>30</v>
      </c>
      <c r="AB3460" s="18" t="n">
        <f aca="false">ROUND((L3460-K3460)*1440,0)</f>
        <v>4</v>
      </c>
      <c r="AC3460" s="18" t="n">
        <f aca="false">ROUND((M3460-L3460)*1440,0)</f>
        <v>32</v>
      </c>
      <c r="AD3460" s="18" t="n">
        <f aca="false">IF(N3460="","",ROUND((N3460-M3460)*1440,0))</f>
        <v>51</v>
      </c>
      <c r="AE3460" s="18" t="n">
        <f aca="false">IF(O3460="","",ROUND((O3460-N3460)*1440,0))</f>
        <v>38</v>
      </c>
      <c r="AF3460" s="18" t="n">
        <f aca="false">IF(P3460="","",ROUND((P3460-O3460)*1440,0))</f>
        <v>15</v>
      </c>
      <c r="AG3460" s="18" t="n">
        <f aca="false">IF(Q3460="","",ROUND((Q3460-P3460)*1440,0))</f>
        <v>16</v>
      </c>
      <c r="AH3460" s="18" t="n">
        <f aca="false">IF(Q3460="","",ROUND((Q3460-H3460)*1440,0))</f>
        <v>212</v>
      </c>
      <c r="AI3460" s="19" t="n">
        <f aca="false">ROUND(IF(O3460="",Assumptions!$B$25-K3460,O3460-K3460)*24,1)</f>
        <v>2.1</v>
      </c>
      <c r="AJ3460" s="20" t="n">
        <f aca="false">ROUND(MAX(N(Y3460)/Assumptions!$C$5, N(Z3460)/Assumptions!$C$6, N(AA3460)/Assumptions!$C$7, N(AB3460)/Assumptions!$C$8, N(AC3460)/Assumptions!$C$9, N(AD3460)/Assumptions!$C$10, N(AE3460)/Assumptions!$C$11, N(AF3460)/Assumptions!$C$12, N(AG3460)/Assumptions!$C$13),3)</f>
        <v>1.7</v>
      </c>
      <c r="AK3460" s="0" t="str">
        <f aca="false">IF(OR(U3460="Pending",U3460="On Hold"),"Open GRN (awaiting)",IF(AJ3460&lt;=1,"Within SLA",IF(ROUND(N(Y3460)/Assumptions!$C$5,3)=AJ3460,"Gate Wait",IF(ROUND(N(Z3460)/Assumptions!$C$6,3)=AJ3460,"Dock Wait",IF(ROUND(N(AA3460)/Assumptions!$C$7,3)=AJ3460,"Unloading",IF(ROUND(N(AB3460)/Assumptions!$C$8,3)=AJ3460,"Unload-to-QC Wait",IF(ROUND(N(AC3460)/Assumptions!$C$9,3)=AJ3460,"QC",IF(ROUND(N(AD3460)/Assumptions!$C$10,3)=AJ3460,"QC-to-GRN Wait",IF(ROUND(N(AE3460)/Assumptions!$C$11,3)=AJ3460,"GRN Processing",IF(ROUND(N(AF3460)/Assumptions!$C$12,3)=AJ3460,"GRN-to-Putaway Wait",IF(ROUND(N(AG3460)/Assumptions!$C$13,3)=AJ3460,"Putaway","Within SLA")))))))))))</f>
        <v>QC-to-GRN Wait</v>
      </c>
    </row>
    <row r="3461" customFormat="false" ht="15" hidden="false" customHeight="false" outlineLevel="0" collapsed="false">
      <c r="A3461" s="0" t="s">
        <v>9702</v>
      </c>
      <c r="B3461" s="0" t="s">
        <v>9703</v>
      </c>
      <c r="C3461" s="0" t="s">
        <v>184</v>
      </c>
      <c r="D3461" s="0" t="s">
        <v>119</v>
      </c>
      <c r="E3461" s="0" t="s">
        <v>3276</v>
      </c>
      <c r="F3461" s="0" t="s">
        <v>177</v>
      </c>
      <c r="G3461" s="0" t="s">
        <v>129</v>
      </c>
      <c r="H3461" s="17" t="n">
        <v>46287.35</v>
      </c>
      <c r="I3461" s="17" t="n">
        <v>46287.3777777778</v>
      </c>
      <c r="J3461" s="17" t="n">
        <v>46287.4006944444</v>
      </c>
      <c r="K3461" s="17" t="n">
        <v>46287.4152777778</v>
      </c>
      <c r="L3461" s="17" t="n">
        <v>46287.4215277778</v>
      </c>
      <c r="M3461" s="17" t="n">
        <v>46287.4340277778</v>
      </c>
      <c r="N3461" s="17" t="n">
        <v>46287.4625</v>
      </c>
      <c r="O3461" s="17" t="n">
        <v>46287.5402777778</v>
      </c>
      <c r="P3461" s="17" t="n">
        <v>46287.5555555556</v>
      </c>
      <c r="Q3461" s="17" t="n">
        <v>46287.5722222222</v>
      </c>
      <c r="R3461" s="0" t="n">
        <v>633</v>
      </c>
      <c r="S3461" s="0" t="n">
        <v>0</v>
      </c>
      <c r="T3461" s="0" t="n">
        <v>0</v>
      </c>
      <c r="U3461" s="18" t="s">
        <v>130</v>
      </c>
      <c r="V3461" s="18" t="s">
        <v>156</v>
      </c>
      <c r="W3461" s="0" t="str">
        <f aca="false">IF(AND(X3461&gt;=6,X3461&lt;14),"A",IF(AND(X3461&gt;=14,X3461&lt;22),"B","C"))</f>
        <v>A</v>
      </c>
      <c r="X3461" s="18" t="n">
        <f aca="false">HOUR(H3461)</f>
        <v>8</v>
      </c>
      <c r="Y3461" s="18" t="n">
        <f aca="false">ROUND((I3461-H3461)*1440,0)</f>
        <v>40</v>
      </c>
      <c r="Z3461" s="18" t="n">
        <f aca="false">ROUND((J3461-I3461)*1440,0)</f>
        <v>33</v>
      </c>
      <c r="AA3461" s="18" t="n">
        <f aca="false">ROUND((K3461-J3461)*1440,0)</f>
        <v>21</v>
      </c>
      <c r="AB3461" s="18" t="n">
        <f aca="false">ROUND((L3461-K3461)*1440,0)</f>
        <v>9</v>
      </c>
      <c r="AC3461" s="18" t="n">
        <f aca="false">ROUND((M3461-L3461)*1440,0)</f>
        <v>18</v>
      </c>
      <c r="AD3461" s="18" t="n">
        <f aca="false">IF(N3461="","",ROUND((N3461-M3461)*1440,0))</f>
        <v>41</v>
      </c>
      <c r="AE3461" s="18" t="n">
        <f aca="false">IF(O3461="","",ROUND((O3461-N3461)*1440,0))</f>
        <v>112</v>
      </c>
      <c r="AF3461" s="18" t="n">
        <f aca="false">IF(P3461="","",ROUND((P3461-O3461)*1440,0))</f>
        <v>22</v>
      </c>
      <c r="AG3461" s="18" t="n">
        <f aca="false">IF(Q3461="","",ROUND((Q3461-P3461)*1440,0))</f>
        <v>24</v>
      </c>
      <c r="AH3461" s="18" t="n">
        <f aca="false">IF(Q3461="","",ROUND((Q3461-H3461)*1440,0))</f>
        <v>320</v>
      </c>
      <c r="AI3461" s="19" t="n">
        <f aca="false">ROUND(IF(O3461="",Assumptions!$B$25-K3461,O3461-K3461)*24,1)</f>
        <v>3</v>
      </c>
      <c r="AJ3461" s="20" t="n">
        <f aca="false">ROUND(MAX(N(Y3461)/Assumptions!$C$5, N(Z3461)/Assumptions!$C$6, N(AA3461)/Assumptions!$C$7, N(AB3461)/Assumptions!$C$8, N(AC3461)/Assumptions!$C$9, N(AD3461)/Assumptions!$C$10, N(AE3461)/Assumptions!$C$11, N(AF3461)/Assumptions!$C$12, N(AG3461)/Assumptions!$C$13),3)</f>
        <v>2.489</v>
      </c>
      <c r="AK3461" s="0" t="str">
        <f aca="false">IF(OR(U3461="Pending",U3461="On Hold"),"Open GRN (awaiting)",IF(AJ3461&lt;=1,"Within SLA",IF(ROUND(N(Y3461)/Assumptions!$C$5,3)=AJ3461,"Gate Wait",IF(ROUND(N(Z3461)/Assumptions!$C$6,3)=AJ3461,"Dock Wait",IF(ROUND(N(AA3461)/Assumptions!$C$7,3)=AJ3461,"Unloading",IF(ROUND(N(AB3461)/Assumptions!$C$8,3)=AJ3461,"Unload-to-QC Wait",IF(ROUND(N(AC3461)/Assumptions!$C$9,3)=AJ3461,"QC",IF(ROUND(N(AD3461)/Assumptions!$C$10,3)=AJ3461,"QC-to-GRN Wait",IF(ROUND(N(AE3461)/Assumptions!$C$11,3)=AJ3461,"GRN Processing",IF(ROUND(N(AF3461)/Assumptions!$C$12,3)=AJ3461,"GRN-to-Putaway Wait",IF(ROUND(N(AG3461)/Assumptions!$C$13,3)=AJ3461,"Putaway","Within SLA")))))))))))</f>
        <v>GRN Processing</v>
      </c>
    </row>
    <row r="3462" customFormat="false" ht="15" hidden="false" customHeight="false" outlineLevel="0" collapsed="false">
      <c r="A3462" s="0" t="s">
        <v>9704</v>
      </c>
      <c r="B3462" s="0" t="s">
        <v>9705</v>
      </c>
      <c r="C3462" s="0" t="s">
        <v>159</v>
      </c>
      <c r="D3462" s="0" t="s">
        <v>119</v>
      </c>
      <c r="E3462" s="0" t="s">
        <v>408</v>
      </c>
      <c r="F3462" s="0" t="s">
        <v>128</v>
      </c>
      <c r="G3462" s="0" t="s">
        <v>122</v>
      </c>
      <c r="H3462" s="17" t="n">
        <v>46287.3833333333</v>
      </c>
      <c r="I3462" s="17" t="n">
        <v>46287.4069444445</v>
      </c>
      <c r="J3462" s="17" t="n">
        <v>46287.4256944444</v>
      </c>
      <c r="K3462" s="17" t="n">
        <v>46287.4756944445</v>
      </c>
      <c r="L3462" s="17" t="n">
        <v>46287.4861111111</v>
      </c>
      <c r="M3462" s="17" t="n">
        <v>46287.5270833333</v>
      </c>
      <c r="N3462" s="17" t="n">
        <v>46287.5631944445</v>
      </c>
      <c r="O3462" s="17" t="n">
        <v>46287.5819444444</v>
      </c>
      <c r="P3462" s="17" t="n">
        <v>46287.5875</v>
      </c>
      <c r="Q3462" s="17" t="n">
        <v>46287.6020833333</v>
      </c>
      <c r="R3462" s="0" t="n">
        <v>766</v>
      </c>
      <c r="S3462" s="0" t="n">
        <v>0</v>
      </c>
      <c r="T3462" s="0" t="n">
        <v>0</v>
      </c>
      <c r="U3462" s="18" t="s">
        <v>130</v>
      </c>
      <c r="V3462" s="18" t="s">
        <v>144</v>
      </c>
      <c r="W3462" s="0" t="str">
        <f aca="false">IF(AND(X3462&gt;=6,X3462&lt;14),"A",IF(AND(X3462&gt;=14,X3462&lt;22),"B","C"))</f>
        <v>A</v>
      </c>
      <c r="X3462" s="18" t="n">
        <f aca="false">HOUR(H3462)</f>
        <v>9</v>
      </c>
      <c r="Y3462" s="18" t="n">
        <f aca="false">ROUND((I3462-H3462)*1440,0)</f>
        <v>34</v>
      </c>
      <c r="Z3462" s="18" t="n">
        <f aca="false">ROUND((J3462-I3462)*1440,0)</f>
        <v>27</v>
      </c>
      <c r="AA3462" s="18" t="n">
        <f aca="false">ROUND((K3462-J3462)*1440,0)</f>
        <v>72</v>
      </c>
      <c r="AB3462" s="18" t="n">
        <f aca="false">ROUND((L3462-K3462)*1440,0)</f>
        <v>15</v>
      </c>
      <c r="AC3462" s="18" t="n">
        <f aca="false">ROUND((M3462-L3462)*1440,0)</f>
        <v>59</v>
      </c>
      <c r="AD3462" s="18" t="n">
        <f aca="false">IF(N3462="","",ROUND((N3462-M3462)*1440,0))</f>
        <v>52</v>
      </c>
      <c r="AE3462" s="18" t="n">
        <f aca="false">IF(O3462="","",ROUND((O3462-N3462)*1440,0))</f>
        <v>27</v>
      </c>
      <c r="AF3462" s="18" t="n">
        <f aca="false">IF(P3462="","",ROUND((P3462-O3462)*1440,0))</f>
        <v>8</v>
      </c>
      <c r="AG3462" s="18" t="n">
        <f aca="false">IF(Q3462="","",ROUND((Q3462-P3462)*1440,0))</f>
        <v>21</v>
      </c>
      <c r="AH3462" s="18" t="n">
        <f aca="false">IF(Q3462="","",ROUND((Q3462-H3462)*1440,0))</f>
        <v>315</v>
      </c>
      <c r="AI3462" s="19" t="n">
        <f aca="false">ROUND(IF(O3462="",Assumptions!$B$25-K3462,O3462-K3462)*24,1)</f>
        <v>2.6</v>
      </c>
      <c r="AJ3462" s="20" t="n">
        <f aca="false">ROUND(MAX(N(Y3462)/Assumptions!$C$5, N(Z3462)/Assumptions!$C$6, N(AA3462)/Assumptions!$C$7, N(AB3462)/Assumptions!$C$8, N(AC3462)/Assumptions!$C$9, N(AD3462)/Assumptions!$C$10, N(AE3462)/Assumptions!$C$11, N(AF3462)/Assumptions!$C$12, N(AG3462)/Assumptions!$C$13),3)</f>
        <v>1.8</v>
      </c>
      <c r="AK3462" s="0" t="str">
        <f aca="false">IF(OR(U3462="Pending",U3462="On Hold"),"Open GRN (awaiting)",IF(AJ3462&lt;=1,"Within SLA",IF(ROUND(N(Y3462)/Assumptions!$C$5,3)=AJ3462,"Gate Wait",IF(ROUND(N(Z3462)/Assumptions!$C$6,3)=AJ3462,"Dock Wait",IF(ROUND(N(AA3462)/Assumptions!$C$7,3)=AJ3462,"Unloading",IF(ROUND(N(AB3462)/Assumptions!$C$8,3)=AJ3462,"Unload-to-QC Wait",IF(ROUND(N(AC3462)/Assumptions!$C$9,3)=AJ3462,"QC",IF(ROUND(N(AD3462)/Assumptions!$C$10,3)=AJ3462,"QC-to-GRN Wait",IF(ROUND(N(AE3462)/Assumptions!$C$11,3)=AJ3462,"GRN Processing",IF(ROUND(N(AF3462)/Assumptions!$C$12,3)=AJ3462,"GRN-to-Putaway Wait",IF(ROUND(N(AG3462)/Assumptions!$C$13,3)=AJ3462,"Putaway","Within SLA")))))))))))</f>
        <v>Dock Wait</v>
      </c>
    </row>
    <row r="3463" customFormat="false" ht="15" hidden="false" customHeight="false" outlineLevel="0" collapsed="false">
      <c r="A3463" s="0" t="s">
        <v>9706</v>
      </c>
      <c r="B3463" s="0" t="s">
        <v>9707</v>
      </c>
      <c r="C3463" s="0" t="s">
        <v>175</v>
      </c>
      <c r="D3463" s="0" t="s">
        <v>119</v>
      </c>
      <c r="E3463" s="0" t="s">
        <v>3720</v>
      </c>
      <c r="F3463" s="0" t="s">
        <v>177</v>
      </c>
      <c r="G3463" s="0" t="s">
        <v>129</v>
      </c>
      <c r="H3463" s="17" t="n">
        <v>46287.3958333333</v>
      </c>
      <c r="I3463" s="17" t="n">
        <v>46287.4013888889</v>
      </c>
      <c r="J3463" s="17" t="n">
        <v>46287.4083333333</v>
      </c>
      <c r="K3463" s="17" t="n">
        <v>46287.41875</v>
      </c>
      <c r="L3463" s="17" t="n">
        <v>46287.4215277778</v>
      </c>
      <c r="M3463" s="17" t="n">
        <v>46287.4784722222</v>
      </c>
      <c r="N3463" s="17" t="n">
        <v>46287.4944444444</v>
      </c>
      <c r="O3463" s="17" t="n">
        <v>46287.5715277778</v>
      </c>
      <c r="P3463" s="17" t="n">
        <v>46287.5784722222</v>
      </c>
      <c r="Q3463" s="17" t="n">
        <v>46287.5840277778</v>
      </c>
      <c r="R3463" s="0" t="n">
        <v>326</v>
      </c>
      <c r="S3463" s="0" t="n">
        <v>0</v>
      </c>
      <c r="T3463" s="0" t="n">
        <v>0</v>
      </c>
      <c r="U3463" s="18" t="s">
        <v>130</v>
      </c>
      <c r="V3463" s="18" t="s">
        <v>156</v>
      </c>
      <c r="W3463" s="0" t="str">
        <f aca="false">IF(AND(X3463&gt;=6,X3463&lt;14),"A",IF(AND(X3463&gt;=14,X3463&lt;22),"B","C"))</f>
        <v>A</v>
      </c>
      <c r="X3463" s="18" t="n">
        <f aca="false">HOUR(H3463)</f>
        <v>9</v>
      </c>
      <c r="Y3463" s="18" t="n">
        <f aca="false">ROUND((I3463-H3463)*1440,0)</f>
        <v>8</v>
      </c>
      <c r="Z3463" s="18" t="n">
        <f aca="false">ROUND((J3463-I3463)*1440,0)</f>
        <v>10</v>
      </c>
      <c r="AA3463" s="18" t="n">
        <f aca="false">ROUND((K3463-J3463)*1440,0)</f>
        <v>15</v>
      </c>
      <c r="AB3463" s="18" t="n">
        <f aca="false">ROUND((L3463-K3463)*1440,0)</f>
        <v>4</v>
      </c>
      <c r="AC3463" s="18" t="n">
        <f aca="false">ROUND((M3463-L3463)*1440,0)</f>
        <v>82</v>
      </c>
      <c r="AD3463" s="18" t="n">
        <f aca="false">IF(N3463="","",ROUND((N3463-M3463)*1440,0))</f>
        <v>23</v>
      </c>
      <c r="AE3463" s="18" t="n">
        <f aca="false">IF(O3463="","",ROUND((O3463-N3463)*1440,0))</f>
        <v>111</v>
      </c>
      <c r="AF3463" s="18" t="n">
        <f aca="false">IF(P3463="","",ROUND((P3463-O3463)*1440,0))</f>
        <v>10</v>
      </c>
      <c r="AG3463" s="18" t="n">
        <f aca="false">IF(Q3463="","",ROUND((Q3463-P3463)*1440,0))</f>
        <v>8</v>
      </c>
      <c r="AH3463" s="18" t="n">
        <f aca="false">IF(Q3463="","",ROUND((Q3463-H3463)*1440,0))</f>
        <v>271</v>
      </c>
      <c r="AI3463" s="19" t="n">
        <f aca="false">ROUND(IF(O3463="",Assumptions!$B$25-K3463,O3463-K3463)*24,1)</f>
        <v>3.7</v>
      </c>
      <c r="AJ3463" s="20" t="n">
        <f aca="false">ROUND(MAX(N(Y3463)/Assumptions!$C$5, N(Z3463)/Assumptions!$C$6, N(AA3463)/Assumptions!$C$7, N(AB3463)/Assumptions!$C$8, N(AC3463)/Assumptions!$C$9, N(AD3463)/Assumptions!$C$10, N(AE3463)/Assumptions!$C$11, N(AF3463)/Assumptions!$C$12, N(AG3463)/Assumptions!$C$13),3)</f>
        <v>2.467</v>
      </c>
      <c r="AK3463" s="0" t="str">
        <f aca="false">IF(OR(U3463="Pending",U3463="On Hold"),"Open GRN (awaiting)",IF(AJ3463&lt;=1,"Within SLA",IF(ROUND(N(Y3463)/Assumptions!$C$5,3)=AJ3463,"Gate Wait",IF(ROUND(N(Z3463)/Assumptions!$C$6,3)=AJ3463,"Dock Wait",IF(ROUND(N(AA3463)/Assumptions!$C$7,3)=AJ3463,"Unloading",IF(ROUND(N(AB3463)/Assumptions!$C$8,3)=AJ3463,"Unload-to-QC Wait",IF(ROUND(N(AC3463)/Assumptions!$C$9,3)=AJ3463,"QC",IF(ROUND(N(AD3463)/Assumptions!$C$10,3)=AJ3463,"QC-to-GRN Wait",IF(ROUND(N(AE3463)/Assumptions!$C$11,3)=AJ3463,"GRN Processing",IF(ROUND(N(AF3463)/Assumptions!$C$12,3)=AJ3463,"GRN-to-Putaway Wait",IF(ROUND(N(AG3463)/Assumptions!$C$13,3)=AJ3463,"Putaway","Within SLA")))))))))))</f>
        <v>GRN Processing</v>
      </c>
    </row>
    <row r="3464" customFormat="false" ht="15" hidden="false" customHeight="false" outlineLevel="0" collapsed="false">
      <c r="A3464" s="0" t="s">
        <v>9708</v>
      </c>
      <c r="B3464" s="0" t="s">
        <v>9709</v>
      </c>
      <c r="C3464" s="0" t="s">
        <v>175</v>
      </c>
      <c r="D3464" s="0" t="s">
        <v>135</v>
      </c>
      <c r="E3464" s="0" t="s">
        <v>9710</v>
      </c>
      <c r="F3464" s="0" t="s">
        <v>177</v>
      </c>
      <c r="G3464" s="0" t="s">
        <v>138</v>
      </c>
      <c r="H3464" s="17" t="n">
        <v>46287.4194444444</v>
      </c>
      <c r="I3464" s="17" t="n">
        <v>46287.4298611111</v>
      </c>
      <c r="J3464" s="17" t="n">
        <v>46287.4319444444</v>
      </c>
      <c r="K3464" s="17" t="n">
        <v>46287.4694444445</v>
      </c>
      <c r="L3464" s="17" t="n">
        <v>46287.4722222222</v>
      </c>
      <c r="M3464" s="17" t="n">
        <v>46287.4895833333</v>
      </c>
      <c r="N3464" s="17" t="n">
        <v>46287.5006944445</v>
      </c>
      <c r="O3464" s="17" t="n">
        <v>46287.5215277778</v>
      </c>
      <c r="P3464" s="17" t="n">
        <v>46287.5638888889</v>
      </c>
      <c r="Q3464" s="17" t="n">
        <v>46287.5784722222</v>
      </c>
      <c r="R3464" s="0" t="n">
        <v>240</v>
      </c>
      <c r="S3464" s="0" t="n">
        <v>0</v>
      </c>
      <c r="T3464" s="0" t="n">
        <v>0</v>
      </c>
      <c r="U3464" s="18" t="s">
        <v>130</v>
      </c>
      <c r="V3464" s="18" t="s">
        <v>144</v>
      </c>
      <c r="W3464" s="0" t="str">
        <f aca="false">IF(AND(X3464&gt;=6,X3464&lt;14),"A",IF(AND(X3464&gt;=14,X3464&lt;22),"B","C"))</f>
        <v>A</v>
      </c>
      <c r="X3464" s="18" t="n">
        <f aca="false">HOUR(H3464)</f>
        <v>10</v>
      </c>
      <c r="Y3464" s="18" t="n">
        <f aca="false">ROUND((I3464-H3464)*1440,0)</f>
        <v>15</v>
      </c>
      <c r="Z3464" s="18" t="n">
        <f aca="false">ROUND((J3464-I3464)*1440,0)</f>
        <v>3</v>
      </c>
      <c r="AA3464" s="18" t="n">
        <f aca="false">ROUND((K3464-J3464)*1440,0)</f>
        <v>54</v>
      </c>
      <c r="AB3464" s="18" t="n">
        <f aca="false">ROUND((L3464-K3464)*1440,0)</f>
        <v>4</v>
      </c>
      <c r="AC3464" s="18" t="n">
        <f aca="false">ROUND((M3464-L3464)*1440,0)</f>
        <v>25</v>
      </c>
      <c r="AD3464" s="18" t="n">
        <f aca="false">IF(N3464="","",ROUND((N3464-M3464)*1440,0))</f>
        <v>16</v>
      </c>
      <c r="AE3464" s="18" t="n">
        <f aca="false">IF(O3464="","",ROUND((O3464-N3464)*1440,0))</f>
        <v>30</v>
      </c>
      <c r="AF3464" s="18" t="n">
        <f aca="false">IF(P3464="","",ROUND((P3464-O3464)*1440,0))</f>
        <v>61</v>
      </c>
      <c r="AG3464" s="18" t="n">
        <f aca="false">IF(Q3464="","",ROUND((Q3464-P3464)*1440,0))</f>
        <v>21</v>
      </c>
      <c r="AH3464" s="18" t="n">
        <f aca="false">IF(Q3464="","",ROUND((Q3464-H3464)*1440,0))</f>
        <v>229</v>
      </c>
      <c r="AI3464" s="19" t="n">
        <f aca="false">ROUND(IF(O3464="",Assumptions!$B$25-K3464,O3464-K3464)*24,1)</f>
        <v>1.3</v>
      </c>
      <c r="AJ3464" s="20" t="n">
        <f aca="false">ROUND(MAX(N(Y3464)/Assumptions!$C$5, N(Z3464)/Assumptions!$C$6, N(AA3464)/Assumptions!$C$7, N(AB3464)/Assumptions!$C$8, N(AC3464)/Assumptions!$C$9, N(AD3464)/Assumptions!$C$10, N(AE3464)/Assumptions!$C$11, N(AF3464)/Assumptions!$C$12, N(AG3464)/Assumptions!$C$13),3)</f>
        <v>3.05</v>
      </c>
      <c r="AK3464" s="0" t="str">
        <f aca="false">IF(OR(U3464="Pending",U3464="On Hold"),"Open GRN (awaiting)",IF(AJ3464&lt;=1,"Within SLA",IF(ROUND(N(Y3464)/Assumptions!$C$5,3)=AJ3464,"Gate Wait",IF(ROUND(N(Z3464)/Assumptions!$C$6,3)=AJ3464,"Dock Wait",IF(ROUND(N(AA3464)/Assumptions!$C$7,3)=AJ3464,"Unloading",IF(ROUND(N(AB3464)/Assumptions!$C$8,3)=AJ3464,"Unload-to-QC Wait",IF(ROUND(N(AC3464)/Assumptions!$C$9,3)=AJ3464,"QC",IF(ROUND(N(AD3464)/Assumptions!$C$10,3)=AJ3464,"QC-to-GRN Wait",IF(ROUND(N(AE3464)/Assumptions!$C$11,3)=AJ3464,"GRN Processing",IF(ROUND(N(AF3464)/Assumptions!$C$12,3)=AJ3464,"GRN-to-Putaway Wait",IF(ROUND(N(AG3464)/Assumptions!$C$13,3)=AJ3464,"Putaway","Within SLA")))))))))))</f>
        <v>GRN-to-Putaway Wait</v>
      </c>
    </row>
    <row r="3465" customFormat="false" ht="15" hidden="false" customHeight="false" outlineLevel="0" collapsed="false">
      <c r="A3465" s="0" t="s">
        <v>9711</v>
      </c>
      <c r="B3465" s="0" t="s">
        <v>9712</v>
      </c>
      <c r="C3465" s="0" t="s">
        <v>286</v>
      </c>
      <c r="D3465" s="0" t="s">
        <v>119</v>
      </c>
      <c r="E3465" s="0" t="s">
        <v>5021</v>
      </c>
      <c r="F3465" s="0" t="s">
        <v>121</v>
      </c>
      <c r="G3465" s="0" t="s">
        <v>129</v>
      </c>
      <c r="H3465" s="17" t="n">
        <v>46287.4236111111</v>
      </c>
      <c r="I3465" s="17" t="n">
        <v>46287.4444444445</v>
      </c>
      <c r="J3465" s="17" t="n">
        <v>46287.4590277778</v>
      </c>
      <c r="K3465" s="17" t="n">
        <v>46287.4909722222</v>
      </c>
      <c r="L3465" s="17" t="n">
        <v>46287.4958333333</v>
      </c>
      <c r="M3465" s="17" t="n">
        <v>46287.5138888889</v>
      </c>
      <c r="N3465" s="17"/>
      <c r="O3465" s="17"/>
      <c r="P3465" s="17"/>
      <c r="Q3465" s="17"/>
      <c r="R3465" s="0" t="n">
        <v>277</v>
      </c>
      <c r="S3465" s="0" t="n">
        <v>0</v>
      </c>
      <c r="T3465" s="0" t="n">
        <v>0</v>
      </c>
      <c r="U3465" s="18" t="s">
        <v>8544</v>
      </c>
      <c r="V3465" s="18" t="s">
        <v>82</v>
      </c>
      <c r="W3465" s="0" t="str">
        <f aca="false">IF(AND(X3465&gt;=6,X3465&lt;14),"A",IF(AND(X3465&gt;=14,X3465&lt;22),"B","C"))</f>
        <v>A</v>
      </c>
      <c r="X3465" s="18" t="n">
        <f aca="false">HOUR(H3465)</f>
        <v>10</v>
      </c>
      <c r="Y3465" s="18" t="n">
        <f aca="false">ROUND((I3465-H3465)*1440,0)</f>
        <v>30</v>
      </c>
      <c r="Z3465" s="18" t="n">
        <f aca="false">ROUND((J3465-I3465)*1440,0)</f>
        <v>21</v>
      </c>
      <c r="AA3465" s="18" t="n">
        <f aca="false">ROUND((K3465-J3465)*1440,0)</f>
        <v>46</v>
      </c>
      <c r="AB3465" s="18" t="n">
        <f aca="false">ROUND((L3465-K3465)*1440,0)</f>
        <v>7</v>
      </c>
      <c r="AC3465" s="18" t="n">
        <f aca="false">ROUND((M3465-L3465)*1440,0)</f>
        <v>26</v>
      </c>
      <c r="AD3465" s="0" t="str">
        <f aca="false">IF(N3465="","",ROUND((N3465-M3465)*1440,0))</f>
        <v/>
      </c>
      <c r="AE3465" s="0" t="str">
        <f aca="false">IF(O3465="","",ROUND((O3465-N3465)*1440,0))</f>
        <v/>
      </c>
      <c r="AF3465" s="0" t="str">
        <f aca="false">IF(P3465="","",ROUND((P3465-O3465)*1440,0))</f>
        <v/>
      </c>
      <c r="AG3465" s="0" t="str">
        <f aca="false">IF(Q3465="","",ROUND((Q3465-P3465)*1440,0))</f>
        <v/>
      </c>
      <c r="AH3465" s="0" t="str">
        <f aca="false">IF(Q3465="","",ROUND((Q3465-H3465)*1440,0))</f>
        <v/>
      </c>
      <c r="AI3465" s="19" t="n">
        <f aca="false">ROUND(IF(O3465="",Assumptions!$B$25-K3465,O3465-K3465)*24,1)</f>
        <v>236.2</v>
      </c>
      <c r="AJ3465" s="20" t="n">
        <f aca="false">ROUND(MAX(N(Y3465)/Assumptions!$C$5, N(Z3465)/Assumptions!$C$6, N(AA3465)/Assumptions!$C$7, N(AB3465)/Assumptions!$C$8, N(AC3465)/Assumptions!$C$9, N(AD3465)/Assumptions!$C$10, N(AE3465)/Assumptions!$C$11, N(AF3465)/Assumptions!$C$12, N(AG3465)/Assumptions!$C$13),3)</f>
        <v>1.4</v>
      </c>
      <c r="AK3465" s="0" t="str">
        <f aca="false">IF(OR(U3465="Pending",U3465="On Hold"),"Open GRN (awaiting)",IF(AJ3465&lt;=1,"Within SLA",IF(ROUND(N(Y3465)/Assumptions!$C$5,3)=AJ3465,"Gate Wait",IF(ROUND(N(Z3465)/Assumptions!$C$6,3)=AJ3465,"Dock Wait",IF(ROUND(N(AA3465)/Assumptions!$C$7,3)=AJ3465,"Unloading",IF(ROUND(N(AB3465)/Assumptions!$C$8,3)=AJ3465,"Unload-to-QC Wait",IF(ROUND(N(AC3465)/Assumptions!$C$9,3)=AJ3465,"QC",IF(ROUND(N(AD3465)/Assumptions!$C$10,3)=AJ3465,"QC-to-GRN Wait",IF(ROUND(N(AE3465)/Assumptions!$C$11,3)=AJ3465,"GRN Processing",IF(ROUND(N(AF3465)/Assumptions!$C$12,3)=AJ3465,"GRN-to-Putaway Wait",IF(ROUND(N(AG3465)/Assumptions!$C$13,3)=AJ3465,"Putaway","Within SLA")))))))))))</f>
        <v>Open GRN (awaiting)</v>
      </c>
    </row>
    <row r="3466" customFormat="false" ht="15" hidden="false" customHeight="false" outlineLevel="0" collapsed="false">
      <c r="A3466" s="0" t="s">
        <v>9713</v>
      </c>
      <c r="B3466" s="0" t="s">
        <v>9714</v>
      </c>
      <c r="C3466" s="0" t="s">
        <v>159</v>
      </c>
      <c r="D3466" s="0" t="s">
        <v>147</v>
      </c>
      <c r="E3466" s="0" t="s">
        <v>6992</v>
      </c>
      <c r="F3466" s="0" t="s">
        <v>128</v>
      </c>
      <c r="G3466" s="0" t="s">
        <v>150</v>
      </c>
      <c r="H3466" s="17" t="n">
        <v>46287.4291666667</v>
      </c>
      <c r="I3466" s="17" t="n">
        <v>46287.4722222222</v>
      </c>
      <c r="J3466" s="17" t="n">
        <v>46287.4833333333</v>
      </c>
      <c r="K3466" s="17" t="n">
        <v>46287.5180555556</v>
      </c>
      <c r="L3466" s="17" t="n">
        <v>46287.5236111111</v>
      </c>
      <c r="M3466" s="17" t="n">
        <v>46287.5673611111</v>
      </c>
      <c r="N3466" s="17" t="n">
        <v>46287.5736111111</v>
      </c>
      <c r="O3466" s="17" t="n">
        <v>46287.6194444444</v>
      </c>
      <c r="P3466" s="17" t="n">
        <v>46287.6277777778</v>
      </c>
      <c r="Q3466" s="17" t="n">
        <v>46287.6361111111</v>
      </c>
      <c r="R3466" s="0" t="n">
        <v>149</v>
      </c>
      <c r="S3466" s="0" t="n">
        <v>0</v>
      </c>
      <c r="T3466" s="0" t="n">
        <v>0</v>
      </c>
      <c r="U3466" s="18" t="s">
        <v>130</v>
      </c>
      <c r="V3466" s="18" t="s">
        <v>82</v>
      </c>
      <c r="W3466" s="0" t="str">
        <f aca="false">IF(AND(X3466&gt;=6,X3466&lt;14),"A",IF(AND(X3466&gt;=14,X3466&lt;22),"B","C"))</f>
        <v>A</v>
      </c>
      <c r="X3466" s="18" t="n">
        <f aca="false">HOUR(H3466)</f>
        <v>10</v>
      </c>
      <c r="Y3466" s="18" t="n">
        <f aca="false">ROUND((I3466-H3466)*1440,0)</f>
        <v>62</v>
      </c>
      <c r="Z3466" s="18" t="n">
        <f aca="false">ROUND((J3466-I3466)*1440,0)</f>
        <v>16</v>
      </c>
      <c r="AA3466" s="18" t="n">
        <f aca="false">ROUND((K3466-J3466)*1440,0)</f>
        <v>50</v>
      </c>
      <c r="AB3466" s="18" t="n">
        <f aca="false">ROUND((L3466-K3466)*1440,0)</f>
        <v>8</v>
      </c>
      <c r="AC3466" s="18" t="n">
        <f aca="false">ROUND((M3466-L3466)*1440,0)</f>
        <v>63</v>
      </c>
      <c r="AD3466" s="18" t="n">
        <f aca="false">IF(N3466="","",ROUND((N3466-M3466)*1440,0))</f>
        <v>9</v>
      </c>
      <c r="AE3466" s="18" t="n">
        <f aca="false">IF(O3466="","",ROUND((O3466-N3466)*1440,0))</f>
        <v>66</v>
      </c>
      <c r="AF3466" s="18" t="n">
        <f aca="false">IF(P3466="","",ROUND((P3466-O3466)*1440,0))</f>
        <v>12</v>
      </c>
      <c r="AG3466" s="18" t="n">
        <f aca="false">IF(Q3466="","",ROUND((Q3466-P3466)*1440,0))</f>
        <v>12</v>
      </c>
      <c r="AH3466" s="18" t="n">
        <f aca="false">IF(Q3466="","",ROUND((Q3466-H3466)*1440,0))</f>
        <v>298</v>
      </c>
      <c r="AI3466" s="19" t="n">
        <f aca="false">ROUND(IF(O3466="",Assumptions!$B$25-K3466,O3466-K3466)*24,1)</f>
        <v>2.4</v>
      </c>
      <c r="AJ3466" s="20" t="n">
        <f aca="false">ROUND(MAX(N(Y3466)/Assumptions!$C$5, N(Z3466)/Assumptions!$C$6, N(AA3466)/Assumptions!$C$7, N(AB3466)/Assumptions!$C$8, N(AC3466)/Assumptions!$C$9, N(AD3466)/Assumptions!$C$10, N(AE3466)/Assumptions!$C$11, N(AF3466)/Assumptions!$C$12, N(AG3466)/Assumptions!$C$13),3)</f>
        <v>2.067</v>
      </c>
      <c r="AK3466" s="0" t="str">
        <f aca="false">IF(OR(U3466="Pending",U3466="On Hold"),"Open GRN (awaiting)",IF(AJ3466&lt;=1,"Within SLA",IF(ROUND(N(Y3466)/Assumptions!$C$5,3)=AJ3466,"Gate Wait",IF(ROUND(N(Z3466)/Assumptions!$C$6,3)=AJ3466,"Dock Wait",IF(ROUND(N(AA3466)/Assumptions!$C$7,3)=AJ3466,"Unloading",IF(ROUND(N(AB3466)/Assumptions!$C$8,3)=AJ3466,"Unload-to-QC Wait",IF(ROUND(N(AC3466)/Assumptions!$C$9,3)=AJ3466,"QC",IF(ROUND(N(AD3466)/Assumptions!$C$10,3)=AJ3466,"QC-to-GRN Wait",IF(ROUND(N(AE3466)/Assumptions!$C$11,3)=AJ3466,"GRN Processing",IF(ROUND(N(AF3466)/Assumptions!$C$12,3)=AJ3466,"GRN-to-Putaway Wait",IF(ROUND(N(AG3466)/Assumptions!$C$13,3)=AJ3466,"Putaway","Within SLA")))))))))))</f>
        <v>Gate Wait</v>
      </c>
    </row>
    <row r="3467" customFormat="false" ht="15" hidden="false" customHeight="false" outlineLevel="0" collapsed="false">
      <c r="A3467" s="0" t="s">
        <v>9715</v>
      </c>
      <c r="B3467" s="0" t="s">
        <v>9716</v>
      </c>
      <c r="C3467" s="0" t="s">
        <v>184</v>
      </c>
      <c r="D3467" s="0" t="s">
        <v>135</v>
      </c>
      <c r="E3467" s="0" t="s">
        <v>9717</v>
      </c>
      <c r="F3467" s="0" t="s">
        <v>177</v>
      </c>
      <c r="G3467" s="0" t="s">
        <v>138</v>
      </c>
      <c r="H3467" s="17" t="n">
        <v>46287.4347222222</v>
      </c>
      <c r="I3467" s="17" t="n">
        <v>46287.4465277778</v>
      </c>
      <c r="J3467" s="17" t="n">
        <v>46287.4486111111</v>
      </c>
      <c r="K3467" s="17" t="n">
        <v>46287.4576388889</v>
      </c>
      <c r="L3467" s="17" t="n">
        <v>46287.46875</v>
      </c>
      <c r="M3467" s="17" t="n">
        <v>46287.5284722222</v>
      </c>
      <c r="N3467" s="17" t="n">
        <v>46287.6347222222</v>
      </c>
      <c r="O3467" s="17" t="n">
        <v>46287.68125</v>
      </c>
      <c r="P3467" s="17" t="n">
        <v>46287.6930555556</v>
      </c>
      <c r="Q3467" s="17" t="n">
        <v>46287.6972222222</v>
      </c>
      <c r="R3467" s="0" t="n">
        <v>154</v>
      </c>
      <c r="S3467" s="0" t="n">
        <v>0</v>
      </c>
      <c r="T3467" s="0" t="n">
        <v>3</v>
      </c>
      <c r="U3467" s="18" t="s">
        <v>123</v>
      </c>
      <c r="V3467" s="18" t="s">
        <v>82</v>
      </c>
      <c r="W3467" s="0" t="str">
        <f aca="false">IF(AND(X3467&gt;=6,X3467&lt;14),"A",IF(AND(X3467&gt;=14,X3467&lt;22),"B","C"))</f>
        <v>A</v>
      </c>
      <c r="X3467" s="18" t="n">
        <f aca="false">HOUR(H3467)</f>
        <v>10</v>
      </c>
      <c r="Y3467" s="18" t="n">
        <f aca="false">ROUND((I3467-H3467)*1440,0)</f>
        <v>17</v>
      </c>
      <c r="Z3467" s="18" t="n">
        <f aca="false">ROUND((J3467-I3467)*1440,0)</f>
        <v>3</v>
      </c>
      <c r="AA3467" s="18" t="n">
        <f aca="false">ROUND((K3467-J3467)*1440,0)</f>
        <v>13</v>
      </c>
      <c r="AB3467" s="18" t="n">
        <f aca="false">ROUND((L3467-K3467)*1440,0)</f>
        <v>16</v>
      </c>
      <c r="AC3467" s="18" t="n">
        <f aca="false">ROUND((M3467-L3467)*1440,0)</f>
        <v>86</v>
      </c>
      <c r="AD3467" s="18" t="n">
        <f aca="false">IF(N3467="","",ROUND((N3467-M3467)*1440,0))</f>
        <v>153</v>
      </c>
      <c r="AE3467" s="18" t="n">
        <f aca="false">IF(O3467="","",ROUND((O3467-N3467)*1440,0))</f>
        <v>67</v>
      </c>
      <c r="AF3467" s="18" t="n">
        <f aca="false">IF(P3467="","",ROUND((P3467-O3467)*1440,0))</f>
        <v>17</v>
      </c>
      <c r="AG3467" s="18" t="n">
        <f aca="false">IF(Q3467="","",ROUND((Q3467-P3467)*1440,0))</f>
        <v>6</v>
      </c>
      <c r="AH3467" s="18" t="n">
        <f aca="false">IF(Q3467="","",ROUND((Q3467-H3467)*1440,0))</f>
        <v>378</v>
      </c>
      <c r="AI3467" s="19" t="n">
        <f aca="false">ROUND(IF(O3467="",Assumptions!$B$25-K3467,O3467-K3467)*24,1)</f>
        <v>5.4</v>
      </c>
      <c r="AJ3467" s="20" t="n">
        <f aca="false">ROUND(MAX(N(Y3467)/Assumptions!$C$5, N(Z3467)/Assumptions!$C$6, N(AA3467)/Assumptions!$C$7, N(AB3467)/Assumptions!$C$8, N(AC3467)/Assumptions!$C$9, N(AD3467)/Assumptions!$C$10, N(AE3467)/Assumptions!$C$11, N(AF3467)/Assumptions!$C$12, N(AG3467)/Assumptions!$C$13),3)</f>
        <v>5.1</v>
      </c>
      <c r="AK3467" s="0" t="str">
        <f aca="false">IF(OR(U3467="Pending",U3467="On Hold"),"Open GRN (awaiting)",IF(AJ3467&lt;=1,"Within SLA",IF(ROUND(N(Y3467)/Assumptions!$C$5,3)=AJ3467,"Gate Wait",IF(ROUND(N(Z3467)/Assumptions!$C$6,3)=AJ3467,"Dock Wait",IF(ROUND(N(AA3467)/Assumptions!$C$7,3)=AJ3467,"Unloading",IF(ROUND(N(AB3467)/Assumptions!$C$8,3)=AJ3467,"Unload-to-QC Wait",IF(ROUND(N(AC3467)/Assumptions!$C$9,3)=AJ3467,"QC",IF(ROUND(N(AD3467)/Assumptions!$C$10,3)=AJ3467,"QC-to-GRN Wait",IF(ROUND(N(AE3467)/Assumptions!$C$11,3)=AJ3467,"GRN Processing",IF(ROUND(N(AF3467)/Assumptions!$C$12,3)=AJ3467,"GRN-to-Putaway Wait",IF(ROUND(N(AG3467)/Assumptions!$C$13,3)=AJ3467,"Putaway","Within SLA")))))))))))</f>
        <v>QC-to-GRN Wait</v>
      </c>
    </row>
    <row r="3468" customFormat="false" ht="15" hidden="false" customHeight="false" outlineLevel="0" collapsed="false">
      <c r="A3468" s="0" t="s">
        <v>9718</v>
      </c>
      <c r="B3468" s="0" t="s">
        <v>9719</v>
      </c>
      <c r="C3468" s="0" t="s">
        <v>118</v>
      </c>
      <c r="D3468" s="0" t="s">
        <v>147</v>
      </c>
      <c r="E3468" s="0" t="s">
        <v>9281</v>
      </c>
      <c r="F3468" s="0" t="s">
        <v>121</v>
      </c>
      <c r="G3468" s="0" t="s">
        <v>150</v>
      </c>
      <c r="H3468" s="17" t="n">
        <v>46287.4375</v>
      </c>
      <c r="I3468" s="17" t="n">
        <v>46287.5319444445</v>
      </c>
      <c r="J3468" s="17" t="n">
        <v>46287.5375</v>
      </c>
      <c r="K3468" s="17" t="n">
        <v>46287.5451388889</v>
      </c>
      <c r="L3468" s="17" t="n">
        <v>46287.5493055556</v>
      </c>
      <c r="M3468" s="17" t="n">
        <v>46287.6076388889</v>
      </c>
      <c r="N3468" s="17" t="n">
        <v>46287.6416666667</v>
      </c>
      <c r="O3468" s="17" t="n">
        <v>46287.6451388889</v>
      </c>
      <c r="P3468" s="17" t="n">
        <v>46287.6534722222</v>
      </c>
      <c r="Q3468" s="17" t="n">
        <v>46287.6659722222</v>
      </c>
      <c r="R3468" s="0" t="n">
        <v>147</v>
      </c>
      <c r="S3468" s="0" t="n">
        <v>0</v>
      </c>
      <c r="T3468" s="0" t="n">
        <v>0</v>
      </c>
      <c r="U3468" s="18" t="s">
        <v>130</v>
      </c>
      <c r="V3468" s="18" t="s">
        <v>82</v>
      </c>
      <c r="W3468" s="0" t="str">
        <f aca="false">IF(AND(X3468&gt;=6,X3468&lt;14),"A",IF(AND(X3468&gt;=14,X3468&lt;22),"B","C"))</f>
        <v>A</v>
      </c>
      <c r="X3468" s="18" t="n">
        <f aca="false">HOUR(H3468)</f>
        <v>10</v>
      </c>
      <c r="Y3468" s="18" t="n">
        <f aca="false">ROUND((I3468-H3468)*1440,0)</f>
        <v>136</v>
      </c>
      <c r="Z3468" s="18" t="n">
        <f aca="false">ROUND((J3468-I3468)*1440,0)</f>
        <v>8</v>
      </c>
      <c r="AA3468" s="18" t="n">
        <f aca="false">ROUND((K3468-J3468)*1440,0)</f>
        <v>11</v>
      </c>
      <c r="AB3468" s="18" t="n">
        <f aca="false">ROUND((L3468-K3468)*1440,0)</f>
        <v>6</v>
      </c>
      <c r="AC3468" s="18" t="n">
        <f aca="false">ROUND((M3468-L3468)*1440,0)</f>
        <v>84</v>
      </c>
      <c r="AD3468" s="18" t="n">
        <f aca="false">IF(N3468="","",ROUND((N3468-M3468)*1440,0))</f>
        <v>49</v>
      </c>
      <c r="AE3468" s="18" t="n">
        <f aca="false">IF(O3468="","",ROUND((O3468-N3468)*1440,0))</f>
        <v>5</v>
      </c>
      <c r="AF3468" s="18" t="n">
        <f aca="false">IF(P3468="","",ROUND((P3468-O3468)*1440,0))</f>
        <v>12</v>
      </c>
      <c r="AG3468" s="18" t="n">
        <f aca="false">IF(Q3468="","",ROUND((Q3468-P3468)*1440,0))</f>
        <v>18</v>
      </c>
      <c r="AH3468" s="18" t="n">
        <f aca="false">IF(Q3468="","",ROUND((Q3468-H3468)*1440,0))</f>
        <v>329</v>
      </c>
      <c r="AI3468" s="19" t="n">
        <f aca="false">ROUND(IF(O3468="",Assumptions!$B$25-K3468,O3468-K3468)*24,1)</f>
        <v>2.4</v>
      </c>
      <c r="AJ3468" s="20" t="n">
        <f aca="false">ROUND(MAX(N(Y3468)/Assumptions!$C$5, N(Z3468)/Assumptions!$C$6, N(AA3468)/Assumptions!$C$7, N(AB3468)/Assumptions!$C$8, N(AC3468)/Assumptions!$C$9, N(AD3468)/Assumptions!$C$10, N(AE3468)/Assumptions!$C$11, N(AF3468)/Assumptions!$C$12, N(AG3468)/Assumptions!$C$13),3)</f>
        <v>4.533</v>
      </c>
      <c r="AK3468" s="0" t="str">
        <f aca="false">IF(OR(U3468="Pending",U3468="On Hold"),"Open GRN (awaiting)",IF(AJ3468&lt;=1,"Within SLA",IF(ROUND(N(Y3468)/Assumptions!$C$5,3)=AJ3468,"Gate Wait",IF(ROUND(N(Z3468)/Assumptions!$C$6,3)=AJ3468,"Dock Wait",IF(ROUND(N(AA3468)/Assumptions!$C$7,3)=AJ3468,"Unloading",IF(ROUND(N(AB3468)/Assumptions!$C$8,3)=AJ3468,"Unload-to-QC Wait",IF(ROUND(N(AC3468)/Assumptions!$C$9,3)=AJ3468,"QC",IF(ROUND(N(AD3468)/Assumptions!$C$10,3)=AJ3468,"QC-to-GRN Wait",IF(ROUND(N(AE3468)/Assumptions!$C$11,3)=AJ3468,"GRN Processing",IF(ROUND(N(AF3468)/Assumptions!$C$12,3)=AJ3468,"GRN-to-Putaway Wait",IF(ROUND(N(AG3468)/Assumptions!$C$13,3)=AJ3468,"Putaway","Within SLA")))))))))))</f>
        <v>Gate Wait</v>
      </c>
    </row>
    <row r="3469" customFormat="false" ht="15" hidden="false" customHeight="false" outlineLevel="0" collapsed="false">
      <c r="A3469" s="0" t="s">
        <v>9720</v>
      </c>
      <c r="B3469" s="0" t="s">
        <v>9721</v>
      </c>
      <c r="C3469" s="0" t="s">
        <v>170</v>
      </c>
      <c r="D3469" s="0" t="s">
        <v>147</v>
      </c>
      <c r="E3469" s="0" t="s">
        <v>9722</v>
      </c>
      <c r="F3469" s="0" t="s">
        <v>172</v>
      </c>
      <c r="G3469" s="0" t="s">
        <v>150</v>
      </c>
      <c r="H3469" s="17" t="n">
        <v>46287.4534722222</v>
      </c>
      <c r="I3469" s="17" t="n">
        <v>46287.4715277778</v>
      </c>
      <c r="J3469" s="17" t="n">
        <v>46287.4798611111</v>
      </c>
      <c r="K3469" s="17" t="n">
        <v>46287.49375</v>
      </c>
      <c r="L3469" s="17" t="n">
        <v>46287.5048611111</v>
      </c>
      <c r="M3469" s="17" t="n">
        <v>46287.51875</v>
      </c>
      <c r="N3469" s="17" t="n">
        <v>46287.5236111111</v>
      </c>
      <c r="O3469" s="17" t="n">
        <v>46287.5895833333</v>
      </c>
      <c r="P3469" s="17" t="n">
        <v>46287.6145833333</v>
      </c>
      <c r="Q3469" s="17" t="n">
        <v>46287.6270833333</v>
      </c>
      <c r="R3469" s="0" t="n">
        <v>319</v>
      </c>
      <c r="S3469" s="0" t="n">
        <v>0</v>
      </c>
      <c r="T3469" s="0" t="n">
        <v>0</v>
      </c>
      <c r="U3469" s="18" t="s">
        <v>130</v>
      </c>
      <c r="V3469" s="18" t="s">
        <v>144</v>
      </c>
      <c r="W3469" s="0" t="str">
        <f aca="false">IF(AND(X3469&gt;=6,X3469&lt;14),"A",IF(AND(X3469&gt;=14,X3469&lt;22),"B","C"))</f>
        <v>A</v>
      </c>
      <c r="X3469" s="18" t="n">
        <f aca="false">HOUR(H3469)</f>
        <v>10</v>
      </c>
      <c r="Y3469" s="18" t="n">
        <f aca="false">ROUND((I3469-H3469)*1440,0)</f>
        <v>26</v>
      </c>
      <c r="Z3469" s="18" t="n">
        <f aca="false">ROUND((J3469-I3469)*1440,0)</f>
        <v>12</v>
      </c>
      <c r="AA3469" s="18" t="n">
        <f aca="false">ROUND((K3469-J3469)*1440,0)</f>
        <v>20</v>
      </c>
      <c r="AB3469" s="18" t="n">
        <f aca="false">ROUND((L3469-K3469)*1440,0)</f>
        <v>16</v>
      </c>
      <c r="AC3469" s="18" t="n">
        <f aca="false">ROUND((M3469-L3469)*1440,0)</f>
        <v>20</v>
      </c>
      <c r="AD3469" s="18" t="n">
        <f aca="false">IF(N3469="","",ROUND((N3469-M3469)*1440,0))</f>
        <v>7</v>
      </c>
      <c r="AE3469" s="18" t="n">
        <f aca="false">IF(O3469="","",ROUND((O3469-N3469)*1440,0))</f>
        <v>95</v>
      </c>
      <c r="AF3469" s="18" t="n">
        <f aca="false">IF(P3469="","",ROUND((P3469-O3469)*1440,0))</f>
        <v>36</v>
      </c>
      <c r="AG3469" s="18" t="n">
        <f aca="false">IF(Q3469="","",ROUND((Q3469-P3469)*1440,0))</f>
        <v>18</v>
      </c>
      <c r="AH3469" s="18" t="n">
        <f aca="false">IF(Q3469="","",ROUND((Q3469-H3469)*1440,0))</f>
        <v>250</v>
      </c>
      <c r="AI3469" s="19" t="n">
        <f aca="false">ROUND(IF(O3469="",Assumptions!$B$25-K3469,O3469-K3469)*24,1)</f>
        <v>2.3</v>
      </c>
      <c r="AJ3469" s="20" t="n">
        <f aca="false">ROUND(MAX(N(Y3469)/Assumptions!$C$5, N(Z3469)/Assumptions!$C$6, N(AA3469)/Assumptions!$C$7, N(AB3469)/Assumptions!$C$8, N(AC3469)/Assumptions!$C$9, N(AD3469)/Assumptions!$C$10, N(AE3469)/Assumptions!$C$11, N(AF3469)/Assumptions!$C$12, N(AG3469)/Assumptions!$C$13),3)</f>
        <v>2.111</v>
      </c>
      <c r="AK3469" s="0" t="str">
        <f aca="false">IF(OR(U3469="Pending",U3469="On Hold"),"Open GRN (awaiting)",IF(AJ3469&lt;=1,"Within SLA",IF(ROUND(N(Y3469)/Assumptions!$C$5,3)=AJ3469,"Gate Wait",IF(ROUND(N(Z3469)/Assumptions!$C$6,3)=AJ3469,"Dock Wait",IF(ROUND(N(AA3469)/Assumptions!$C$7,3)=AJ3469,"Unloading",IF(ROUND(N(AB3469)/Assumptions!$C$8,3)=AJ3469,"Unload-to-QC Wait",IF(ROUND(N(AC3469)/Assumptions!$C$9,3)=AJ3469,"QC",IF(ROUND(N(AD3469)/Assumptions!$C$10,3)=AJ3469,"QC-to-GRN Wait",IF(ROUND(N(AE3469)/Assumptions!$C$11,3)=AJ3469,"GRN Processing",IF(ROUND(N(AF3469)/Assumptions!$C$12,3)=AJ3469,"GRN-to-Putaway Wait",IF(ROUND(N(AG3469)/Assumptions!$C$13,3)=AJ3469,"Putaway","Within SLA")))))))))))</f>
        <v>GRN Processing</v>
      </c>
    </row>
    <row r="3470" customFormat="false" ht="15" hidden="false" customHeight="false" outlineLevel="0" collapsed="false">
      <c r="A3470" s="0" t="s">
        <v>9723</v>
      </c>
      <c r="B3470" s="0" t="s">
        <v>9724</v>
      </c>
      <c r="C3470" s="0" t="s">
        <v>218</v>
      </c>
      <c r="D3470" s="0" t="s">
        <v>135</v>
      </c>
      <c r="E3470" s="0" t="s">
        <v>9725</v>
      </c>
      <c r="F3470" s="0" t="s">
        <v>137</v>
      </c>
      <c r="G3470" s="0" t="s">
        <v>178</v>
      </c>
      <c r="H3470" s="17" t="n">
        <v>46287.4555555556</v>
      </c>
      <c r="I3470" s="17" t="n">
        <v>46287.4840277778</v>
      </c>
      <c r="J3470" s="17" t="n">
        <v>46287.4916666667</v>
      </c>
      <c r="K3470" s="17" t="n">
        <v>46287.5145833333</v>
      </c>
      <c r="L3470" s="17" t="n">
        <v>46287.5298611111</v>
      </c>
      <c r="M3470" s="17" t="n">
        <v>46287.5465277778</v>
      </c>
      <c r="N3470" s="17" t="n">
        <v>46287.5555555556</v>
      </c>
      <c r="O3470" s="17" t="n">
        <v>46287.7125</v>
      </c>
      <c r="P3470" s="17" t="n">
        <v>46287.7201388889</v>
      </c>
      <c r="Q3470" s="17" t="n">
        <v>46287.7319444444</v>
      </c>
      <c r="R3470" s="0" t="n">
        <v>279</v>
      </c>
      <c r="S3470" s="0" t="n">
        <v>0</v>
      </c>
      <c r="T3470" s="0" t="n">
        <v>0</v>
      </c>
      <c r="U3470" s="18" t="s">
        <v>130</v>
      </c>
      <c r="V3470" s="18" t="s">
        <v>131</v>
      </c>
      <c r="W3470" s="0" t="str">
        <f aca="false">IF(AND(X3470&gt;=6,X3470&lt;14),"A",IF(AND(X3470&gt;=14,X3470&lt;22),"B","C"))</f>
        <v>A</v>
      </c>
      <c r="X3470" s="18" t="n">
        <f aca="false">HOUR(H3470)</f>
        <v>10</v>
      </c>
      <c r="Y3470" s="18" t="n">
        <f aca="false">ROUND((I3470-H3470)*1440,0)</f>
        <v>41</v>
      </c>
      <c r="Z3470" s="18" t="n">
        <f aca="false">ROUND((J3470-I3470)*1440,0)</f>
        <v>11</v>
      </c>
      <c r="AA3470" s="18" t="n">
        <f aca="false">ROUND((K3470-J3470)*1440,0)</f>
        <v>33</v>
      </c>
      <c r="AB3470" s="18" t="n">
        <f aca="false">ROUND((L3470-K3470)*1440,0)</f>
        <v>22</v>
      </c>
      <c r="AC3470" s="18" t="n">
        <f aca="false">ROUND((M3470-L3470)*1440,0)</f>
        <v>24</v>
      </c>
      <c r="AD3470" s="18" t="n">
        <f aca="false">IF(N3470="","",ROUND((N3470-M3470)*1440,0))</f>
        <v>13</v>
      </c>
      <c r="AE3470" s="18" t="n">
        <f aca="false">IF(O3470="","",ROUND((O3470-N3470)*1440,0))</f>
        <v>226</v>
      </c>
      <c r="AF3470" s="18" t="n">
        <f aca="false">IF(P3470="","",ROUND((P3470-O3470)*1440,0))</f>
        <v>11</v>
      </c>
      <c r="AG3470" s="18" t="n">
        <f aca="false">IF(Q3470="","",ROUND((Q3470-P3470)*1440,0))</f>
        <v>17</v>
      </c>
      <c r="AH3470" s="18" t="n">
        <f aca="false">IF(Q3470="","",ROUND((Q3470-H3470)*1440,0))</f>
        <v>398</v>
      </c>
      <c r="AI3470" s="19" t="n">
        <f aca="false">ROUND(IF(O3470="",Assumptions!$B$25-K3470,O3470-K3470)*24,1)</f>
        <v>4.8</v>
      </c>
      <c r="AJ3470" s="20" t="n">
        <f aca="false">ROUND(MAX(N(Y3470)/Assumptions!$C$5, N(Z3470)/Assumptions!$C$6, N(AA3470)/Assumptions!$C$7, N(AB3470)/Assumptions!$C$8, N(AC3470)/Assumptions!$C$9, N(AD3470)/Assumptions!$C$10, N(AE3470)/Assumptions!$C$11, N(AF3470)/Assumptions!$C$12, N(AG3470)/Assumptions!$C$13),3)</f>
        <v>5.022</v>
      </c>
      <c r="AK3470" s="0" t="str">
        <f aca="false">IF(OR(U3470="Pending",U3470="On Hold"),"Open GRN (awaiting)",IF(AJ3470&lt;=1,"Within SLA",IF(ROUND(N(Y3470)/Assumptions!$C$5,3)=AJ3470,"Gate Wait",IF(ROUND(N(Z3470)/Assumptions!$C$6,3)=AJ3470,"Dock Wait",IF(ROUND(N(AA3470)/Assumptions!$C$7,3)=AJ3470,"Unloading",IF(ROUND(N(AB3470)/Assumptions!$C$8,3)=AJ3470,"Unload-to-QC Wait",IF(ROUND(N(AC3470)/Assumptions!$C$9,3)=AJ3470,"QC",IF(ROUND(N(AD3470)/Assumptions!$C$10,3)=AJ3470,"QC-to-GRN Wait",IF(ROUND(N(AE3470)/Assumptions!$C$11,3)=AJ3470,"GRN Processing",IF(ROUND(N(AF3470)/Assumptions!$C$12,3)=AJ3470,"GRN-to-Putaway Wait",IF(ROUND(N(AG3470)/Assumptions!$C$13,3)=AJ3470,"Putaway","Within SLA")))))))))))</f>
        <v>GRN Processing</v>
      </c>
    </row>
    <row r="3471" customFormat="false" ht="15" hidden="false" customHeight="false" outlineLevel="0" collapsed="false">
      <c r="A3471" s="0" t="s">
        <v>9726</v>
      </c>
      <c r="B3471" s="0" t="s">
        <v>9727</v>
      </c>
      <c r="C3471" s="0" t="s">
        <v>159</v>
      </c>
      <c r="D3471" s="0" t="s">
        <v>147</v>
      </c>
      <c r="E3471" s="0" t="s">
        <v>4610</v>
      </c>
      <c r="F3471" s="0" t="s">
        <v>172</v>
      </c>
      <c r="G3471" s="0" t="s">
        <v>167</v>
      </c>
      <c r="H3471" s="17" t="n">
        <v>46287.4597222222</v>
      </c>
      <c r="I3471" s="17" t="n">
        <v>46287.5993055556</v>
      </c>
      <c r="J3471" s="17" t="n">
        <v>46287.6034722222</v>
      </c>
      <c r="K3471" s="17" t="n">
        <v>46287.6222222222</v>
      </c>
      <c r="L3471" s="17" t="n">
        <v>46287.6291666667</v>
      </c>
      <c r="M3471" s="17" t="n">
        <v>46287.6506944444</v>
      </c>
      <c r="N3471" s="17" t="n">
        <v>46287.7222222222</v>
      </c>
      <c r="O3471" s="17" t="n">
        <v>46287.7402777778</v>
      </c>
      <c r="P3471" s="17" t="n">
        <v>46287.7548611111</v>
      </c>
      <c r="Q3471" s="17" t="n">
        <v>46287.7645833333</v>
      </c>
      <c r="R3471" s="0" t="n">
        <v>918</v>
      </c>
      <c r="S3471" s="0" t="n">
        <v>0</v>
      </c>
      <c r="T3471" s="0" t="n">
        <v>0</v>
      </c>
      <c r="U3471" s="18" t="s">
        <v>130</v>
      </c>
      <c r="V3471" s="18" t="s">
        <v>82</v>
      </c>
      <c r="W3471" s="0" t="str">
        <f aca="false">IF(AND(X3471&gt;=6,X3471&lt;14),"A",IF(AND(X3471&gt;=14,X3471&lt;22),"B","C"))</f>
        <v>A</v>
      </c>
      <c r="X3471" s="18" t="n">
        <f aca="false">HOUR(H3471)</f>
        <v>11</v>
      </c>
      <c r="Y3471" s="18" t="n">
        <f aca="false">ROUND((I3471-H3471)*1440,0)</f>
        <v>201</v>
      </c>
      <c r="Z3471" s="18" t="n">
        <f aca="false">ROUND((J3471-I3471)*1440,0)</f>
        <v>6</v>
      </c>
      <c r="AA3471" s="18" t="n">
        <f aca="false">ROUND((K3471-J3471)*1440,0)</f>
        <v>27</v>
      </c>
      <c r="AB3471" s="18" t="n">
        <f aca="false">ROUND((L3471-K3471)*1440,0)</f>
        <v>10</v>
      </c>
      <c r="AC3471" s="18" t="n">
        <f aca="false">ROUND((M3471-L3471)*1440,0)</f>
        <v>31</v>
      </c>
      <c r="AD3471" s="18" t="n">
        <f aca="false">IF(N3471="","",ROUND((N3471-M3471)*1440,0))</f>
        <v>103</v>
      </c>
      <c r="AE3471" s="18" t="n">
        <f aca="false">IF(O3471="","",ROUND((O3471-N3471)*1440,0))</f>
        <v>26</v>
      </c>
      <c r="AF3471" s="18" t="n">
        <f aca="false">IF(P3471="","",ROUND((P3471-O3471)*1440,0))</f>
        <v>21</v>
      </c>
      <c r="AG3471" s="18" t="n">
        <f aca="false">IF(Q3471="","",ROUND((Q3471-P3471)*1440,0))</f>
        <v>14</v>
      </c>
      <c r="AH3471" s="18" t="n">
        <f aca="false">IF(Q3471="","",ROUND((Q3471-H3471)*1440,0))</f>
        <v>439</v>
      </c>
      <c r="AI3471" s="19" t="n">
        <f aca="false">ROUND(IF(O3471="",Assumptions!$B$25-K3471,O3471-K3471)*24,1)</f>
        <v>2.8</v>
      </c>
      <c r="AJ3471" s="20" t="n">
        <f aca="false">ROUND(MAX(N(Y3471)/Assumptions!$C$5, N(Z3471)/Assumptions!$C$6, N(AA3471)/Assumptions!$C$7, N(AB3471)/Assumptions!$C$8, N(AC3471)/Assumptions!$C$9, N(AD3471)/Assumptions!$C$10, N(AE3471)/Assumptions!$C$11, N(AF3471)/Assumptions!$C$12, N(AG3471)/Assumptions!$C$13),3)</f>
        <v>6.7</v>
      </c>
      <c r="AK3471" s="0" t="str">
        <f aca="false">IF(OR(U3471="Pending",U3471="On Hold"),"Open GRN (awaiting)",IF(AJ3471&lt;=1,"Within SLA",IF(ROUND(N(Y3471)/Assumptions!$C$5,3)=AJ3471,"Gate Wait",IF(ROUND(N(Z3471)/Assumptions!$C$6,3)=AJ3471,"Dock Wait",IF(ROUND(N(AA3471)/Assumptions!$C$7,3)=AJ3471,"Unloading",IF(ROUND(N(AB3471)/Assumptions!$C$8,3)=AJ3471,"Unload-to-QC Wait",IF(ROUND(N(AC3471)/Assumptions!$C$9,3)=AJ3471,"QC",IF(ROUND(N(AD3471)/Assumptions!$C$10,3)=AJ3471,"QC-to-GRN Wait",IF(ROUND(N(AE3471)/Assumptions!$C$11,3)=AJ3471,"GRN Processing",IF(ROUND(N(AF3471)/Assumptions!$C$12,3)=AJ3471,"GRN-to-Putaway Wait",IF(ROUND(N(AG3471)/Assumptions!$C$13,3)=AJ3471,"Putaway","Within SLA")))))))))))</f>
        <v>Gate Wait</v>
      </c>
    </row>
    <row r="3472" customFormat="false" ht="15" hidden="false" customHeight="false" outlineLevel="0" collapsed="false">
      <c r="A3472" s="0" t="s">
        <v>9728</v>
      </c>
      <c r="B3472" s="0" t="s">
        <v>9729</v>
      </c>
      <c r="C3472" s="0" t="s">
        <v>153</v>
      </c>
      <c r="D3472" s="0" t="s">
        <v>135</v>
      </c>
      <c r="E3472" s="0" t="s">
        <v>5882</v>
      </c>
      <c r="F3472" s="0" t="s">
        <v>155</v>
      </c>
      <c r="G3472" s="0" t="s">
        <v>138</v>
      </c>
      <c r="H3472" s="17" t="n">
        <v>46287.4618055556</v>
      </c>
      <c r="I3472" s="17" t="n">
        <v>46287.5090277778</v>
      </c>
      <c r="J3472" s="17" t="n">
        <v>46287.5166666667</v>
      </c>
      <c r="K3472" s="17" t="n">
        <v>46287.5388888889</v>
      </c>
      <c r="L3472" s="17" t="n">
        <v>46287.55</v>
      </c>
      <c r="M3472" s="17" t="n">
        <v>46287.6583333333</v>
      </c>
      <c r="N3472" s="17" t="n">
        <v>46287.6701388889</v>
      </c>
      <c r="O3472" s="17" t="n">
        <v>46287.7673611111</v>
      </c>
      <c r="P3472" s="17" t="n">
        <v>46287.8006944444</v>
      </c>
      <c r="Q3472" s="17" t="n">
        <v>46287.8097222222</v>
      </c>
      <c r="R3472" s="0" t="n">
        <v>333</v>
      </c>
      <c r="S3472" s="0" t="n">
        <v>0</v>
      </c>
      <c r="T3472" s="0" t="n">
        <v>10</v>
      </c>
      <c r="U3472" s="18" t="s">
        <v>123</v>
      </c>
      <c r="V3472" s="18" t="s">
        <v>82</v>
      </c>
      <c r="W3472" s="0" t="str">
        <f aca="false">IF(AND(X3472&gt;=6,X3472&lt;14),"A",IF(AND(X3472&gt;=14,X3472&lt;22),"B","C"))</f>
        <v>A</v>
      </c>
      <c r="X3472" s="18" t="n">
        <f aca="false">HOUR(H3472)</f>
        <v>11</v>
      </c>
      <c r="Y3472" s="18" t="n">
        <f aca="false">ROUND((I3472-H3472)*1440,0)</f>
        <v>68</v>
      </c>
      <c r="Z3472" s="18" t="n">
        <f aca="false">ROUND((J3472-I3472)*1440,0)</f>
        <v>11</v>
      </c>
      <c r="AA3472" s="18" t="n">
        <f aca="false">ROUND((K3472-J3472)*1440,0)</f>
        <v>32</v>
      </c>
      <c r="AB3472" s="18" t="n">
        <f aca="false">ROUND((L3472-K3472)*1440,0)</f>
        <v>16</v>
      </c>
      <c r="AC3472" s="18" t="n">
        <f aca="false">ROUND((M3472-L3472)*1440,0)</f>
        <v>156</v>
      </c>
      <c r="AD3472" s="18" t="n">
        <f aca="false">IF(N3472="","",ROUND((N3472-M3472)*1440,0))</f>
        <v>17</v>
      </c>
      <c r="AE3472" s="18" t="n">
        <f aca="false">IF(O3472="","",ROUND((O3472-N3472)*1440,0))</f>
        <v>140</v>
      </c>
      <c r="AF3472" s="18" t="n">
        <f aca="false">IF(P3472="","",ROUND((P3472-O3472)*1440,0))</f>
        <v>48</v>
      </c>
      <c r="AG3472" s="18" t="n">
        <f aca="false">IF(Q3472="","",ROUND((Q3472-P3472)*1440,0))</f>
        <v>13</v>
      </c>
      <c r="AH3472" s="18" t="n">
        <f aca="false">IF(Q3472="","",ROUND((Q3472-H3472)*1440,0))</f>
        <v>501</v>
      </c>
      <c r="AI3472" s="19" t="n">
        <f aca="false">ROUND(IF(O3472="",Assumptions!$B$25-K3472,O3472-K3472)*24,1)</f>
        <v>5.5</v>
      </c>
      <c r="AJ3472" s="20" t="n">
        <f aca="false">ROUND(MAX(N(Y3472)/Assumptions!$C$5, N(Z3472)/Assumptions!$C$6, N(AA3472)/Assumptions!$C$7, N(AB3472)/Assumptions!$C$8, N(AC3472)/Assumptions!$C$9, N(AD3472)/Assumptions!$C$10, N(AE3472)/Assumptions!$C$11, N(AF3472)/Assumptions!$C$12, N(AG3472)/Assumptions!$C$13),3)</f>
        <v>3.467</v>
      </c>
      <c r="AK3472" s="0" t="str">
        <f aca="false">IF(OR(U3472="Pending",U3472="On Hold"),"Open GRN (awaiting)",IF(AJ3472&lt;=1,"Within SLA",IF(ROUND(N(Y3472)/Assumptions!$C$5,3)=AJ3472,"Gate Wait",IF(ROUND(N(Z3472)/Assumptions!$C$6,3)=AJ3472,"Dock Wait",IF(ROUND(N(AA3472)/Assumptions!$C$7,3)=AJ3472,"Unloading",IF(ROUND(N(AB3472)/Assumptions!$C$8,3)=AJ3472,"Unload-to-QC Wait",IF(ROUND(N(AC3472)/Assumptions!$C$9,3)=AJ3472,"QC",IF(ROUND(N(AD3472)/Assumptions!$C$10,3)=AJ3472,"QC-to-GRN Wait",IF(ROUND(N(AE3472)/Assumptions!$C$11,3)=AJ3472,"GRN Processing",IF(ROUND(N(AF3472)/Assumptions!$C$12,3)=AJ3472,"GRN-to-Putaway Wait",IF(ROUND(N(AG3472)/Assumptions!$C$13,3)=AJ3472,"Putaway","Within SLA")))))))))))</f>
        <v>QC</v>
      </c>
    </row>
    <row r="3473" customFormat="false" ht="15" hidden="false" customHeight="false" outlineLevel="0" collapsed="false">
      <c r="A3473" s="0" t="s">
        <v>9730</v>
      </c>
      <c r="B3473" s="0" t="s">
        <v>9731</v>
      </c>
      <c r="C3473" s="0" t="s">
        <v>170</v>
      </c>
      <c r="D3473" s="0" t="s">
        <v>119</v>
      </c>
      <c r="E3473" s="0" t="s">
        <v>9307</v>
      </c>
      <c r="F3473" s="0" t="s">
        <v>172</v>
      </c>
      <c r="G3473" s="0" t="s">
        <v>122</v>
      </c>
      <c r="H3473" s="17" t="n">
        <v>46287.4680555556</v>
      </c>
      <c r="I3473" s="17" t="n">
        <v>46287.4875</v>
      </c>
      <c r="J3473" s="17" t="n">
        <v>46287.4902777778</v>
      </c>
      <c r="K3473" s="17" t="n">
        <v>46287.5034722222</v>
      </c>
      <c r="L3473" s="17" t="n">
        <v>46287.5180555556</v>
      </c>
      <c r="M3473" s="17" t="n">
        <v>46287.5298611111</v>
      </c>
      <c r="N3473" s="17" t="n">
        <v>46287.5611111111</v>
      </c>
      <c r="O3473" s="17" t="n">
        <v>46287.6083333333</v>
      </c>
      <c r="P3473" s="17" t="n">
        <v>46287.6166666667</v>
      </c>
      <c r="Q3473" s="17" t="n">
        <v>46287.63125</v>
      </c>
      <c r="R3473" s="0" t="n">
        <v>286</v>
      </c>
      <c r="S3473" s="0" t="n">
        <v>0</v>
      </c>
      <c r="T3473" s="0" t="n">
        <v>0</v>
      </c>
      <c r="U3473" s="18" t="s">
        <v>130</v>
      </c>
      <c r="V3473" s="18" t="s">
        <v>156</v>
      </c>
      <c r="W3473" s="0" t="str">
        <f aca="false">IF(AND(X3473&gt;=6,X3473&lt;14),"A",IF(AND(X3473&gt;=14,X3473&lt;22),"B","C"))</f>
        <v>A</v>
      </c>
      <c r="X3473" s="18" t="n">
        <f aca="false">HOUR(H3473)</f>
        <v>11</v>
      </c>
      <c r="Y3473" s="18" t="n">
        <f aca="false">ROUND((I3473-H3473)*1440,0)</f>
        <v>28</v>
      </c>
      <c r="Z3473" s="18" t="n">
        <f aca="false">ROUND((J3473-I3473)*1440,0)</f>
        <v>4</v>
      </c>
      <c r="AA3473" s="18" t="n">
        <f aca="false">ROUND((K3473-J3473)*1440,0)</f>
        <v>19</v>
      </c>
      <c r="AB3473" s="18" t="n">
        <f aca="false">ROUND((L3473-K3473)*1440,0)</f>
        <v>21</v>
      </c>
      <c r="AC3473" s="18" t="n">
        <f aca="false">ROUND((M3473-L3473)*1440,0)</f>
        <v>17</v>
      </c>
      <c r="AD3473" s="18" t="n">
        <f aca="false">IF(N3473="","",ROUND((N3473-M3473)*1440,0))</f>
        <v>45</v>
      </c>
      <c r="AE3473" s="18" t="n">
        <f aca="false">IF(O3473="","",ROUND((O3473-N3473)*1440,0))</f>
        <v>68</v>
      </c>
      <c r="AF3473" s="18" t="n">
        <f aca="false">IF(P3473="","",ROUND((P3473-O3473)*1440,0))</f>
        <v>12</v>
      </c>
      <c r="AG3473" s="18" t="n">
        <f aca="false">IF(Q3473="","",ROUND((Q3473-P3473)*1440,0))</f>
        <v>21</v>
      </c>
      <c r="AH3473" s="18" t="n">
        <f aca="false">IF(Q3473="","",ROUND((Q3473-H3473)*1440,0))</f>
        <v>235</v>
      </c>
      <c r="AI3473" s="19" t="n">
        <f aca="false">ROUND(IF(O3473="",Assumptions!$B$25-K3473,O3473-K3473)*24,1)</f>
        <v>2.5</v>
      </c>
      <c r="AJ3473" s="20" t="n">
        <f aca="false">ROUND(MAX(N(Y3473)/Assumptions!$C$5, N(Z3473)/Assumptions!$C$6, N(AA3473)/Assumptions!$C$7, N(AB3473)/Assumptions!$C$8, N(AC3473)/Assumptions!$C$9, N(AD3473)/Assumptions!$C$10, N(AE3473)/Assumptions!$C$11, N(AF3473)/Assumptions!$C$12, N(AG3473)/Assumptions!$C$13),3)</f>
        <v>1.511</v>
      </c>
      <c r="AK3473" s="0" t="str">
        <f aca="false">IF(OR(U3473="Pending",U3473="On Hold"),"Open GRN (awaiting)",IF(AJ3473&lt;=1,"Within SLA",IF(ROUND(N(Y3473)/Assumptions!$C$5,3)=AJ3473,"Gate Wait",IF(ROUND(N(Z3473)/Assumptions!$C$6,3)=AJ3473,"Dock Wait",IF(ROUND(N(AA3473)/Assumptions!$C$7,3)=AJ3473,"Unloading",IF(ROUND(N(AB3473)/Assumptions!$C$8,3)=AJ3473,"Unload-to-QC Wait",IF(ROUND(N(AC3473)/Assumptions!$C$9,3)=AJ3473,"QC",IF(ROUND(N(AD3473)/Assumptions!$C$10,3)=AJ3473,"QC-to-GRN Wait",IF(ROUND(N(AE3473)/Assumptions!$C$11,3)=AJ3473,"GRN Processing",IF(ROUND(N(AF3473)/Assumptions!$C$12,3)=AJ3473,"GRN-to-Putaway Wait",IF(ROUND(N(AG3473)/Assumptions!$C$13,3)=AJ3473,"Putaway","Within SLA")))))))))))</f>
        <v>GRN Processing</v>
      </c>
    </row>
    <row r="3474" customFormat="false" ht="15" hidden="false" customHeight="false" outlineLevel="0" collapsed="false">
      <c r="A3474" s="0" t="s">
        <v>9732</v>
      </c>
      <c r="B3474" s="0" t="s">
        <v>9733</v>
      </c>
      <c r="C3474" s="0" t="s">
        <v>184</v>
      </c>
      <c r="D3474" s="0" t="s">
        <v>119</v>
      </c>
      <c r="E3474" s="0" t="s">
        <v>3350</v>
      </c>
      <c r="F3474" s="0" t="s">
        <v>177</v>
      </c>
      <c r="G3474" s="0" t="s">
        <v>122</v>
      </c>
      <c r="H3474" s="17" t="n">
        <v>46287.46875</v>
      </c>
      <c r="I3474" s="17" t="n">
        <v>46287.5055555556</v>
      </c>
      <c r="J3474" s="17" t="n">
        <v>46287.5111111111</v>
      </c>
      <c r="K3474" s="17" t="n">
        <v>46287.5388888889</v>
      </c>
      <c r="L3474" s="17" t="n">
        <v>46287.5472222222</v>
      </c>
      <c r="M3474" s="17" t="n">
        <v>46287.5680555556</v>
      </c>
      <c r="N3474" s="17" t="n">
        <v>46287.5743055556</v>
      </c>
      <c r="O3474" s="17" t="n">
        <v>46287.5916666667</v>
      </c>
      <c r="P3474" s="17" t="n">
        <v>46287.6006944445</v>
      </c>
      <c r="Q3474" s="17" t="n">
        <v>46287.6263888889</v>
      </c>
      <c r="R3474" s="0" t="n">
        <v>1308</v>
      </c>
      <c r="S3474" s="0" t="n">
        <v>0</v>
      </c>
      <c r="T3474" s="0" t="n">
        <v>0</v>
      </c>
      <c r="U3474" s="18" t="s">
        <v>130</v>
      </c>
      <c r="V3474" s="18" t="s">
        <v>82</v>
      </c>
      <c r="W3474" s="0" t="str">
        <f aca="false">IF(AND(X3474&gt;=6,X3474&lt;14),"A",IF(AND(X3474&gt;=14,X3474&lt;22),"B","C"))</f>
        <v>A</v>
      </c>
      <c r="X3474" s="18" t="n">
        <f aca="false">HOUR(H3474)</f>
        <v>11</v>
      </c>
      <c r="Y3474" s="18" t="n">
        <f aca="false">ROUND((I3474-H3474)*1440,0)</f>
        <v>53</v>
      </c>
      <c r="Z3474" s="18" t="n">
        <f aca="false">ROUND((J3474-I3474)*1440,0)</f>
        <v>8</v>
      </c>
      <c r="AA3474" s="18" t="n">
        <f aca="false">ROUND((K3474-J3474)*1440,0)</f>
        <v>40</v>
      </c>
      <c r="AB3474" s="18" t="n">
        <f aca="false">ROUND((L3474-K3474)*1440,0)</f>
        <v>12</v>
      </c>
      <c r="AC3474" s="18" t="n">
        <f aca="false">ROUND((M3474-L3474)*1440,0)</f>
        <v>30</v>
      </c>
      <c r="AD3474" s="18" t="n">
        <f aca="false">IF(N3474="","",ROUND((N3474-M3474)*1440,0))</f>
        <v>9</v>
      </c>
      <c r="AE3474" s="18" t="n">
        <f aca="false">IF(O3474="","",ROUND((O3474-N3474)*1440,0))</f>
        <v>25</v>
      </c>
      <c r="AF3474" s="18" t="n">
        <f aca="false">IF(P3474="","",ROUND((P3474-O3474)*1440,0))</f>
        <v>13</v>
      </c>
      <c r="AG3474" s="18" t="n">
        <f aca="false">IF(Q3474="","",ROUND((Q3474-P3474)*1440,0))</f>
        <v>37</v>
      </c>
      <c r="AH3474" s="18" t="n">
        <f aca="false">IF(Q3474="","",ROUND((Q3474-H3474)*1440,0))</f>
        <v>227</v>
      </c>
      <c r="AI3474" s="19" t="n">
        <f aca="false">ROUND(IF(O3474="",Assumptions!$B$25-K3474,O3474-K3474)*24,1)</f>
        <v>1.3</v>
      </c>
      <c r="AJ3474" s="20" t="n">
        <f aca="false">ROUND(MAX(N(Y3474)/Assumptions!$C$5, N(Z3474)/Assumptions!$C$6, N(AA3474)/Assumptions!$C$7, N(AB3474)/Assumptions!$C$8, N(AC3474)/Assumptions!$C$9, N(AD3474)/Assumptions!$C$10, N(AE3474)/Assumptions!$C$11, N(AF3474)/Assumptions!$C$12, N(AG3474)/Assumptions!$C$13),3)</f>
        <v>1.767</v>
      </c>
      <c r="AK3474" s="0" t="str">
        <f aca="false">IF(OR(U3474="Pending",U3474="On Hold"),"Open GRN (awaiting)",IF(AJ3474&lt;=1,"Within SLA",IF(ROUND(N(Y3474)/Assumptions!$C$5,3)=AJ3474,"Gate Wait",IF(ROUND(N(Z3474)/Assumptions!$C$6,3)=AJ3474,"Dock Wait",IF(ROUND(N(AA3474)/Assumptions!$C$7,3)=AJ3474,"Unloading",IF(ROUND(N(AB3474)/Assumptions!$C$8,3)=AJ3474,"Unload-to-QC Wait",IF(ROUND(N(AC3474)/Assumptions!$C$9,3)=AJ3474,"QC",IF(ROUND(N(AD3474)/Assumptions!$C$10,3)=AJ3474,"QC-to-GRN Wait",IF(ROUND(N(AE3474)/Assumptions!$C$11,3)=AJ3474,"GRN Processing",IF(ROUND(N(AF3474)/Assumptions!$C$12,3)=AJ3474,"GRN-to-Putaway Wait",IF(ROUND(N(AG3474)/Assumptions!$C$13,3)=AJ3474,"Putaway","Within SLA")))))))))))</f>
        <v>Gate Wait</v>
      </c>
    </row>
    <row r="3475" customFormat="false" ht="15" hidden="false" customHeight="false" outlineLevel="0" collapsed="false">
      <c r="A3475" s="0" t="s">
        <v>9734</v>
      </c>
      <c r="B3475" s="0" t="s">
        <v>9735</v>
      </c>
      <c r="C3475" s="0" t="s">
        <v>252</v>
      </c>
      <c r="D3475" s="0" t="s">
        <v>119</v>
      </c>
      <c r="E3475" s="0" t="s">
        <v>9695</v>
      </c>
      <c r="F3475" s="0" t="s">
        <v>155</v>
      </c>
      <c r="G3475" s="0" t="s">
        <v>129</v>
      </c>
      <c r="H3475" s="17" t="n">
        <v>46287.4701388889</v>
      </c>
      <c r="I3475" s="17" t="n">
        <v>46287.5597222222</v>
      </c>
      <c r="J3475" s="17" t="n">
        <v>46287.5618055556</v>
      </c>
      <c r="K3475" s="17" t="n">
        <v>46287.6027777778</v>
      </c>
      <c r="L3475" s="17" t="n">
        <v>46287.60625</v>
      </c>
      <c r="M3475" s="17" t="n">
        <v>46287.6395833333</v>
      </c>
      <c r="N3475" s="17"/>
      <c r="O3475" s="17"/>
      <c r="P3475" s="17"/>
      <c r="Q3475" s="17"/>
      <c r="R3475" s="0" t="n">
        <v>183</v>
      </c>
      <c r="S3475" s="0" t="n">
        <v>4</v>
      </c>
      <c r="T3475" s="0" t="n">
        <v>1</v>
      </c>
      <c r="U3475" s="18" t="s">
        <v>8544</v>
      </c>
      <c r="V3475" s="18" t="s">
        <v>82</v>
      </c>
      <c r="W3475" s="0" t="str">
        <f aca="false">IF(AND(X3475&gt;=6,X3475&lt;14),"A",IF(AND(X3475&gt;=14,X3475&lt;22),"B","C"))</f>
        <v>A</v>
      </c>
      <c r="X3475" s="18" t="n">
        <f aca="false">HOUR(H3475)</f>
        <v>11</v>
      </c>
      <c r="Y3475" s="18" t="n">
        <f aca="false">ROUND((I3475-H3475)*1440,0)</f>
        <v>129</v>
      </c>
      <c r="Z3475" s="18" t="n">
        <f aca="false">ROUND((J3475-I3475)*1440,0)</f>
        <v>3</v>
      </c>
      <c r="AA3475" s="18" t="n">
        <f aca="false">ROUND((K3475-J3475)*1440,0)</f>
        <v>59</v>
      </c>
      <c r="AB3475" s="18" t="n">
        <f aca="false">ROUND((L3475-K3475)*1440,0)</f>
        <v>5</v>
      </c>
      <c r="AC3475" s="18" t="n">
        <f aca="false">ROUND((M3475-L3475)*1440,0)</f>
        <v>48</v>
      </c>
      <c r="AD3475" s="0" t="str">
        <f aca="false">IF(N3475="","",ROUND((N3475-M3475)*1440,0))</f>
        <v/>
      </c>
      <c r="AE3475" s="0" t="str">
        <f aca="false">IF(O3475="","",ROUND((O3475-N3475)*1440,0))</f>
        <v/>
      </c>
      <c r="AF3475" s="0" t="str">
        <f aca="false">IF(P3475="","",ROUND((P3475-O3475)*1440,0))</f>
        <v/>
      </c>
      <c r="AG3475" s="0" t="str">
        <f aca="false">IF(Q3475="","",ROUND((Q3475-P3475)*1440,0))</f>
        <v/>
      </c>
      <c r="AH3475" s="0" t="str">
        <f aca="false">IF(Q3475="","",ROUND((Q3475-H3475)*1440,0))</f>
        <v/>
      </c>
      <c r="AI3475" s="19" t="n">
        <f aca="false">ROUND(IF(O3475="",Assumptions!$B$25-K3475,O3475-K3475)*24,1)</f>
        <v>233.5</v>
      </c>
      <c r="AJ3475" s="20" t="n">
        <f aca="false">ROUND(MAX(N(Y3475)/Assumptions!$C$5, N(Z3475)/Assumptions!$C$6, N(AA3475)/Assumptions!$C$7, N(AB3475)/Assumptions!$C$8, N(AC3475)/Assumptions!$C$9, N(AD3475)/Assumptions!$C$10, N(AE3475)/Assumptions!$C$11, N(AF3475)/Assumptions!$C$12, N(AG3475)/Assumptions!$C$13),3)</f>
        <v>4.3</v>
      </c>
      <c r="AK3475" s="0" t="str">
        <f aca="false">IF(OR(U3475="Pending",U3475="On Hold"),"Open GRN (awaiting)",IF(AJ3475&lt;=1,"Within SLA",IF(ROUND(N(Y3475)/Assumptions!$C$5,3)=AJ3475,"Gate Wait",IF(ROUND(N(Z3475)/Assumptions!$C$6,3)=AJ3475,"Dock Wait",IF(ROUND(N(AA3475)/Assumptions!$C$7,3)=AJ3475,"Unloading",IF(ROUND(N(AB3475)/Assumptions!$C$8,3)=AJ3475,"Unload-to-QC Wait",IF(ROUND(N(AC3475)/Assumptions!$C$9,3)=AJ3475,"QC",IF(ROUND(N(AD3475)/Assumptions!$C$10,3)=AJ3475,"QC-to-GRN Wait",IF(ROUND(N(AE3475)/Assumptions!$C$11,3)=AJ3475,"GRN Processing",IF(ROUND(N(AF3475)/Assumptions!$C$12,3)=AJ3475,"GRN-to-Putaway Wait",IF(ROUND(N(AG3475)/Assumptions!$C$13,3)=AJ3475,"Putaway","Within SLA")))))))))))</f>
        <v>Open GRN (awaiting)</v>
      </c>
    </row>
    <row r="3476" customFormat="false" ht="15" hidden="false" customHeight="false" outlineLevel="0" collapsed="false">
      <c r="A3476" s="0" t="s">
        <v>9736</v>
      </c>
      <c r="B3476" s="0" t="s">
        <v>9737</v>
      </c>
      <c r="C3476" s="0" t="s">
        <v>184</v>
      </c>
      <c r="D3476" s="0" t="s">
        <v>147</v>
      </c>
      <c r="E3476" s="0" t="s">
        <v>9738</v>
      </c>
      <c r="F3476" s="0" t="s">
        <v>177</v>
      </c>
      <c r="G3476" s="0" t="s">
        <v>150</v>
      </c>
      <c r="H3476" s="17" t="n">
        <v>46287.4798611111</v>
      </c>
      <c r="I3476" s="17" t="n">
        <v>46287.5138888889</v>
      </c>
      <c r="J3476" s="17" t="n">
        <v>46287.5236111111</v>
      </c>
      <c r="K3476" s="17" t="n">
        <v>46287.54375</v>
      </c>
      <c r="L3476" s="17" t="n">
        <v>46287.5527777778</v>
      </c>
      <c r="M3476" s="17" t="n">
        <v>46287.6541666667</v>
      </c>
      <c r="N3476" s="17" t="n">
        <v>46287.6993055556</v>
      </c>
      <c r="O3476" s="17" t="n">
        <v>46287.7083333333</v>
      </c>
      <c r="P3476" s="17" t="n">
        <v>46287.7131944444</v>
      </c>
      <c r="Q3476" s="17" t="n">
        <v>46287.7270833333</v>
      </c>
      <c r="R3476" s="0" t="n">
        <v>329</v>
      </c>
      <c r="S3476" s="0" t="n">
        <v>18</v>
      </c>
      <c r="T3476" s="0" t="n">
        <v>0</v>
      </c>
      <c r="U3476" s="18" t="s">
        <v>123</v>
      </c>
      <c r="V3476" s="18" t="s">
        <v>156</v>
      </c>
      <c r="W3476" s="0" t="str">
        <f aca="false">IF(AND(X3476&gt;=6,X3476&lt;14),"A",IF(AND(X3476&gt;=14,X3476&lt;22),"B","C"))</f>
        <v>A</v>
      </c>
      <c r="X3476" s="18" t="n">
        <f aca="false">HOUR(H3476)</f>
        <v>11</v>
      </c>
      <c r="Y3476" s="18" t="n">
        <f aca="false">ROUND((I3476-H3476)*1440,0)</f>
        <v>49</v>
      </c>
      <c r="Z3476" s="18" t="n">
        <f aca="false">ROUND((J3476-I3476)*1440,0)</f>
        <v>14</v>
      </c>
      <c r="AA3476" s="18" t="n">
        <f aca="false">ROUND((K3476-J3476)*1440,0)</f>
        <v>29</v>
      </c>
      <c r="AB3476" s="18" t="n">
        <f aca="false">ROUND((L3476-K3476)*1440,0)</f>
        <v>13</v>
      </c>
      <c r="AC3476" s="18" t="n">
        <f aca="false">ROUND((M3476-L3476)*1440,0)</f>
        <v>146</v>
      </c>
      <c r="AD3476" s="18" t="n">
        <f aca="false">IF(N3476="","",ROUND((N3476-M3476)*1440,0))</f>
        <v>65</v>
      </c>
      <c r="AE3476" s="18" t="n">
        <f aca="false">IF(O3476="","",ROUND((O3476-N3476)*1440,0))</f>
        <v>13</v>
      </c>
      <c r="AF3476" s="18" t="n">
        <f aca="false">IF(P3476="","",ROUND((P3476-O3476)*1440,0))</f>
        <v>7</v>
      </c>
      <c r="AG3476" s="18" t="n">
        <f aca="false">IF(Q3476="","",ROUND((Q3476-P3476)*1440,0))</f>
        <v>20</v>
      </c>
      <c r="AH3476" s="18" t="n">
        <f aca="false">IF(Q3476="","",ROUND((Q3476-H3476)*1440,0))</f>
        <v>356</v>
      </c>
      <c r="AI3476" s="19" t="n">
        <f aca="false">ROUND(IF(O3476="",Assumptions!$B$25-K3476,O3476-K3476)*24,1)</f>
        <v>4</v>
      </c>
      <c r="AJ3476" s="20" t="n">
        <f aca="false">ROUND(MAX(N(Y3476)/Assumptions!$C$5, N(Z3476)/Assumptions!$C$6, N(AA3476)/Assumptions!$C$7, N(AB3476)/Assumptions!$C$8, N(AC3476)/Assumptions!$C$9, N(AD3476)/Assumptions!$C$10, N(AE3476)/Assumptions!$C$11, N(AF3476)/Assumptions!$C$12, N(AG3476)/Assumptions!$C$13),3)</f>
        <v>3.244</v>
      </c>
      <c r="AK3476" s="0" t="str">
        <f aca="false">IF(OR(U3476="Pending",U3476="On Hold"),"Open GRN (awaiting)",IF(AJ3476&lt;=1,"Within SLA",IF(ROUND(N(Y3476)/Assumptions!$C$5,3)=AJ3476,"Gate Wait",IF(ROUND(N(Z3476)/Assumptions!$C$6,3)=AJ3476,"Dock Wait",IF(ROUND(N(AA3476)/Assumptions!$C$7,3)=AJ3476,"Unloading",IF(ROUND(N(AB3476)/Assumptions!$C$8,3)=AJ3476,"Unload-to-QC Wait",IF(ROUND(N(AC3476)/Assumptions!$C$9,3)=AJ3476,"QC",IF(ROUND(N(AD3476)/Assumptions!$C$10,3)=AJ3476,"QC-to-GRN Wait",IF(ROUND(N(AE3476)/Assumptions!$C$11,3)=AJ3476,"GRN Processing",IF(ROUND(N(AF3476)/Assumptions!$C$12,3)=AJ3476,"GRN-to-Putaway Wait",IF(ROUND(N(AG3476)/Assumptions!$C$13,3)=AJ3476,"Putaway","Within SLA")))))))))))</f>
        <v>QC</v>
      </c>
    </row>
    <row r="3477" customFormat="false" ht="15" hidden="false" customHeight="false" outlineLevel="0" collapsed="false">
      <c r="A3477" s="0" t="s">
        <v>9739</v>
      </c>
      <c r="B3477" s="0" t="s">
        <v>9740</v>
      </c>
      <c r="C3477" s="0" t="s">
        <v>118</v>
      </c>
      <c r="D3477" s="0" t="s">
        <v>147</v>
      </c>
      <c r="E3477" s="0" t="s">
        <v>9741</v>
      </c>
      <c r="F3477" s="0" t="s">
        <v>121</v>
      </c>
      <c r="G3477" s="0" t="s">
        <v>167</v>
      </c>
      <c r="H3477" s="17" t="n">
        <v>46287.4826388889</v>
      </c>
      <c r="I3477" s="17" t="n">
        <v>46287.5215277778</v>
      </c>
      <c r="J3477" s="17" t="n">
        <v>46287.5305555556</v>
      </c>
      <c r="K3477" s="17" t="n">
        <v>46287.5486111111</v>
      </c>
      <c r="L3477" s="17" t="n">
        <v>46287.5694444445</v>
      </c>
      <c r="M3477" s="17" t="n">
        <v>46287.5777777778</v>
      </c>
      <c r="N3477" s="17" t="n">
        <v>46287.6069444444</v>
      </c>
      <c r="O3477" s="17" t="n">
        <v>46287.6326388889</v>
      </c>
      <c r="P3477" s="17" t="n">
        <v>46287.6402777778</v>
      </c>
      <c r="Q3477" s="17" t="n">
        <v>46287.6520833333</v>
      </c>
      <c r="R3477" s="0" t="n">
        <v>739</v>
      </c>
      <c r="S3477" s="0" t="n">
        <v>0</v>
      </c>
      <c r="T3477" s="0" t="n">
        <v>0</v>
      </c>
      <c r="U3477" s="18" t="s">
        <v>130</v>
      </c>
      <c r="V3477" s="18" t="s">
        <v>144</v>
      </c>
      <c r="W3477" s="0" t="str">
        <f aca="false">IF(AND(X3477&gt;=6,X3477&lt;14),"A",IF(AND(X3477&gt;=14,X3477&lt;22),"B","C"))</f>
        <v>A</v>
      </c>
      <c r="X3477" s="18" t="n">
        <f aca="false">HOUR(H3477)</f>
        <v>11</v>
      </c>
      <c r="Y3477" s="18" t="n">
        <f aca="false">ROUND((I3477-H3477)*1440,0)</f>
        <v>56</v>
      </c>
      <c r="Z3477" s="18" t="n">
        <f aca="false">ROUND((J3477-I3477)*1440,0)</f>
        <v>13</v>
      </c>
      <c r="AA3477" s="18" t="n">
        <f aca="false">ROUND((K3477-J3477)*1440,0)</f>
        <v>26</v>
      </c>
      <c r="AB3477" s="18" t="n">
        <f aca="false">ROUND((L3477-K3477)*1440,0)</f>
        <v>30</v>
      </c>
      <c r="AC3477" s="18" t="n">
        <f aca="false">ROUND((M3477-L3477)*1440,0)</f>
        <v>12</v>
      </c>
      <c r="AD3477" s="18" t="n">
        <f aca="false">IF(N3477="","",ROUND((N3477-M3477)*1440,0))</f>
        <v>42</v>
      </c>
      <c r="AE3477" s="18" t="n">
        <f aca="false">IF(O3477="","",ROUND((O3477-N3477)*1440,0))</f>
        <v>37</v>
      </c>
      <c r="AF3477" s="18" t="n">
        <f aca="false">IF(P3477="","",ROUND((P3477-O3477)*1440,0))</f>
        <v>11</v>
      </c>
      <c r="AG3477" s="18" t="n">
        <f aca="false">IF(Q3477="","",ROUND((Q3477-P3477)*1440,0))</f>
        <v>17</v>
      </c>
      <c r="AH3477" s="18" t="n">
        <f aca="false">IF(Q3477="","",ROUND((Q3477-H3477)*1440,0))</f>
        <v>244</v>
      </c>
      <c r="AI3477" s="19" t="n">
        <f aca="false">ROUND(IF(O3477="",Assumptions!$B$25-K3477,O3477-K3477)*24,1)</f>
        <v>2</v>
      </c>
      <c r="AJ3477" s="20" t="n">
        <f aca="false">ROUND(MAX(N(Y3477)/Assumptions!$C$5, N(Z3477)/Assumptions!$C$6, N(AA3477)/Assumptions!$C$7, N(AB3477)/Assumptions!$C$8, N(AC3477)/Assumptions!$C$9, N(AD3477)/Assumptions!$C$10, N(AE3477)/Assumptions!$C$11, N(AF3477)/Assumptions!$C$12, N(AG3477)/Assumptions!$C$13),3)</f>
        <v>2</v>
      </c>
      <c r="AK3477" s="0" t="str">
        <f aca="false">IF(OR(U3477="Pending",U3477="On Hold"),"Open GRN (awaiting)",IF(AJ3477&lt;=1,"Within SLA",IF(ROUND(N(Y3477)/Assumptions!$C$5,3)=AJ3477,"Gate Wait",IF(ROUND(N(Z3477)/Assumptions!$C$6,3)=AJ3477,"Dock Wait",IF(ROUND(N(AA3477)/Assumptions!$C$7,3)=AJ3477,"Unloading",IF(ROUND(N(AB3477)/Assumptions!$C$8,3)=AJ3477,"Unload-to-QC Wait",IF(ROUND(N(AC3477)/Assumptions!$C$9,3)=AJ3477,"QC",IF(ROUND(N(AD3477)/Assumptions!$C$10,3)=AJ3477,"QC-to-GRN Wait",IF(ROUND(N(AE3477)/Assumptions!$C$11,3)=AJ3477,"GRN Processing",IF(ROUND(N(AF3477)/Assumptions!$C$12,3)=AJ3477,"GRN-to-Putaway Wait",IF(ROUND(N(AG3477)/Assumptions!$C$13,3)=AJ3477,"Putaway","Within SLA")))))))))))</f>
        <v>Unload-to-QC Wait</v>
      </c>
    </row>
    <row r="3478" customFormat="false" ht="15" hidden="false" customHeight="false" outlineLevel="0" collapsed="false">
      <c r="A3478" s="0" t="s">
        <v>9742</v>
      </c>
      <c r="B3478" s="0" t="s">
        <v>9743</v>
      </c>
      <c r="C3478" s="0" t="s">
        <v>184</v>
      </c>
      <c r="D3478" s="0" t="s">
        <v>119</v>
      </c>
      <c r="E3478" s="0" t="s">
        <v>9744</v>
      </c>
      <c r="F3478" s="0" t="s">
        <v>177</v>
      </c>
      <c r="G3478" s="0" t="s">
        <v>129</v>
      </c>
      <c r="H3478" s="17" t="n">
        <v>46287.4986111111</v>
      </c>
      <c r="I3478" s="17" t="n">
        <v>46287.5548611111</v>
      </c>
      <c r="J3478" s="17" t="n">
        <v>46287.5569444444</v>
      </c>
      <c r="K3478" s="17" t="n">
        <v>46287.5833333333</v>
      </c>
      <c r="L3478" s="17" t="n">
        <v>46287.5930555556</v>
      </c>
      <c r="M3478" s="17" t="n">
        <v>46287.65</v>
      </c>
      <c r="N3478" s="17" t="n">
        <v>46287.6631944445</v>
      </c>
      <c r="O3478" s="17" t="n">
        <v>46287.6875</v>
      </c>
      <c r="P3478" s="17" t="n">
        <v>46287.7180555556</v>
      </c>
      <c r="Q3478" s="17" t="n">
        <v>46287.7305555556</v>
      </c>
      <c r="R3478" s="0" t="n">
        <v>443</v>
      </c>
      <c r="S3478" s="0" t="n">
        <v>0</v>
      </c>
      <c r="T3478" s="0" t="n">
        <v>0</v>
      </c>
      <c r="U3478" s="18" t="s">
        <v>130</v>
      </c>
      <c r="V3478" s="18" t="s">
        <v>139</v>
      </c>
      <c r="W3478" s="0" t="str">
        <f aca="false">IF(AND(X3478&gt;=6,X3478&lt;14),"A",IF(AND(X3478&gt;=14,X3478&lt;22),"B","C"))</f>
        <v>A</v>
      </c>
      <c r="X3478" s="18" t="n">
        <f aca="false">HOUR(H3478)</f>
        <v>11</v>
      </c>
      <c r="Y3478" s="18" t="n">
        <f aca="false">ROUND((I3478-H3478)*1440,0)</f>
        <v>81</v>
      </c>
      <c r="Z3478" s="18" t="n">
        <f aca="false">ROUND((J3478-I3478)*1440,0)</f>
        <v>3</v>
      </c>
      <c r="AA3478" s="18" t="n">
        <f aca="false">ROUND((K3478-J3478)*1440,0)</f>
        <v>38</v>
      </c>
      <c r="AB3478" s="18" t="n">
        <f aca="false">ROUND((L3478-K3478)*1440,0)</f>
        <v>14</v>
      </c>
      <c r="AC3478" s="18" t="n">
        <f aca="false">ROUND((M3478-L3478)*1440,0)</f>
        <v>82</v>
      </c>
      <c r="AD3478" s="18" t="n">
        <f aca="false">IF(N3478="","",ROUND((N3478-M3478)*1440,0))</f>
        <v>19</v>
      </c>
      <c r="AE3478" s="18" t="n">
        <f aca="false">IF(O3478="","",ROUND((O3478-N3478)*1440,0))</f>
        <v>35</v>
      </c>
      <c r="AF3478" s="18" t="n">
        <f aca="false">IF(P3478="","",ROUND((P3478-O3478)*1440,0))</f>
        <v>44</v>
      </c>
      <c r="AG3478" s="18" t="n">
        <f aca="false">IF(Q3478="","",ROUND((Q3478-P3478)*1440,0))</f>
        <v>18</v>
      </c>
      <c r="AH3478" s="18" t="n">
        <f aca="false">IF(Q3478="","",ROUND((Q3478-H3478)*1440,0))</f>
        <v>334</v>
      </c>
      <c r="AI3478" s="19" t="n">
        <f aca="false">ROUND(IF(O3478="",Assumptions!$B$25-K3478,O3478-K3478)*24,1)</f>
        <v>2.5</v>
      </c>
      <c r="AJ3478" s="20" t="n">
        <f aca="false">ROUND(MAX(N(Y3478)/Assumptions!$C$5, N(Z3478)/Assumptions!$C$6, N(AA3478)/Assumptions!$C$7, N(AB3478)/Assumptions!$C$8, N(AC3478)/Assumptions!$C$9, N(AD3478)/Assumptions!$C$10, N(AE3478)/Assumptions!$C$11, N(AF3478)/Assumptions!$C$12, N(AG3478)/Assumptions!$C$13),3)</f>
        <v>2.7</v>
      </c>
      <c r="AK3478" s="0" t="str">
        <f aca="false">IF(OR(U3478="Pending",U3478="On Hold"),"Open GRN (awaiting)",IF(AJ3478&lt;=1,"Within SLA",IF(ROUND(N(Y3478)/Assumptions!$C$5,3)=AJ3478,"Gate Wait",IF(ROUND(N(Z3478)/Assumptions!$C$6,3)=AJ3478,"Dock Wait",IF(ROUND(N(AA3478)/Assumptions!$C$7,3)=AJ3478,"Unloading",IF(ROUND(N(AB3478)/Assumptions!$C$8,3)=AJ3478,"Unload-to-QC Wait",IF(ROUND(N(AC3478)/Assumptions!$C$9,3)=AJ3478,"QC",IF(ROUND(N(AD3478)/Assumptions!$C$10,3)=AJ3478,"QC-to-GRN Wait",IF(ROUND(N(AE3478)/Assumptions!$C$11,3)=AJ3478,"GRN Processing",IF(ROUND(N(AF3478)/Assumptions!$C$12,3)=AJ3478,"GRN-to-Putaway Wait",IF(ROUND(N(AG3478)/Assumptions!$C$13,3)=AJ3478,"Putaway","Within SLA")))))))))))</f>
        <v>Gate Wait</v>
      </c>
    </row>
    <row r="3479" customFormat="false" ht="15" hidden="false" customHeight="false" outlineLevel="0" collapsed="false">
      <c r="A3479" s="0" t="s">
        <v>9745</v>
      </c>
      <c r="B3479" s="0" t="s">
        <v>9746</v>
      </c>
      <c r="C3479" s="0" t="s">
        <v>286</v>
      </c>
      <c r="D3479" s="0" t="s">
        <v>147</v>
      </c>
      <c r="E3479" s="0" t="s">
        <v>9747</v>
      </c>
      <c r="F3479" s="0" t="s">
        <v>121</v>
      </c>
      <c r="G3479" s="0" t="s">
        <v>150</v>
      </c>
      <c r="H3479" s="17" t="n">
        <v>46287.4993055556</v>
      </c>
      <c r="I3479" s="17" t="n">
        <v>46287.5131944444</v>
      </c>
      <c r="J3479" s="17" t="n">
        <v>46287.5201388889</v>
      </c>
      <c r="K3479" s="17" t="n">
        <v>46287.5548611111</v>
      </c>
      <c r="L3479" s="17" t="n">
        <v>46287.5583333333</v>
      </c>
      <c r="M3479" s="17" t="n">
        <v>46287.5763888889</v>
      </c>
      <c r="N3479" s="17" t="n">
        <v>46287.6076388889</v>
      </c>
      <c r="O3479" s="17" t="n">
        <v>46287.6326388889</v>
      </c>
      <c r="P3479" s="17" t="n">
        <v>46287.6361111111</v>
      </c>
      <c r="Q3479" s="17" t="n">
        <v>46287.6493055556</v>
      </c>
      <c r="R3479" s="0" t="n">
        <v>674</v>
      </c>
      <c r="S3479" s="0" t="n">
        <v>0</v>
      </c>
      <c r="T3479" s="0" t="n">
        <v>0</v>
      </c>
      <c r="U3479" s="18" t="s">
        <v>130</v>
      </c>
      <c r="V3479" s="18" t="s">
        <v>131</v>
      </c>
      <c r="W3479" s="0" t="str">
        <f aca="false">IF(AND(X3479&gt;=6,X3479&lt;14),"A",IF(AND(X3479&gt;=14,X3479&lt;22),"B","C"))</f>
        <v>A</v>
      </c>
      <c r="X3479" s="18" t="n">
        <f aca="false">HOUR(H3479)</f>
        <v>11</v>
      </c>
      <c r="Y3479" s="18" t="n">
        <f aca="false">ROUND((I3479-H3479)*1440,0)</f>
        <v>20</v>
      </c>
      <c r="Z3479" s="18" t="n">
        <f aca="false">ROUND((J3479-I3479)*1440,0)</f>
        <v>10</v>
      </c>
      <c r="AA3479" s="18" t="n">
        <f aca="false">ROUND((K3479-J3479)*1440,0)</f>
        <v>50</v>
      </c>
      <c r="AB3479" s="18" t="n">
        <f aca="false">ROUND((L3479-K3479)*1440,0)</f>
        <v>5</v>
      </c>
      <c r="AC3479" s="18" t="n">
        <f aca="false">ROUND((M3479-L3479)*1440,0)</f>
        <v>26</v>
      </c>
      <c r="AD3479" s="18" t="n">
        <f aca="false">IF(N3479="","",ROUND((N3479-M3479)*1440,0))</f>
        <v>45</v>
      </c>
      <c r="AE3479" s="18" t="n">
        <f aca="false">IF(O3479="","",ROUND((O3479-N3479)*1440,0))</f>
        <v>36</v>
      </c>
      <c r="AF3479" s="18" t="n">
        <f aca="false">IF(P3479="","",ROUND((P3479-O3479)*1440,0))</f>
        <v>5</v>
      </c>
      <c r="AG3479" s="18" t="n">
        <f aca="false">IF(Q3479="","",ROUND((Q3479-P3479)*1440,0))</f>
        <v>19</v>
      </c>
      <c r="AH3479" s="18" t="n">
        <f aca="false">IF(Q3479="","",ROUND((Q3479-H3479)*1440,0))</f>
        <v>216</v>
      </c>
      <c r="AI3479" s="19" t="n">
        <f aca="false">ROUND(IF(O3479="",Assumptions!$B$25-K3479,O3479-K3479)*24,1)</f>
        <v>1.9</v>
      </c>
      <c r="AJ3479" s="20" t="n">
        <f aca="false">ROUND(MAX(N(Y3479)/Assumptions!$C$5, N(Z3479)/Assumptions!$C$6, N(AA3479)/Assumptions!$C$7, N(AB3479)/Assumptions!$C$8, N(AC3479)/Assumptions!$C$9, N(AD3479)/Assumptions!$C$10, N(AE3479)/Assumptions!$C$11, N(AF3479)/Assumptions!$C$12, N(AG3479)/Assumptions!$C$13),3)</f>
        <v>1.5</v>
      </c>
      <c r="AK3479" s="0" t="str">
        <f aca="false">IF(OR(U3479="Pending",U3479="On Hold"),"Open GRN (awaiting)",IF(AJ3479&lt;=1,"Within SLA",IF(ROUND(N(Y3479)/Assumptions!$C$5,3)=AJ3479,"Gate Wait",IF(ROUND(N(Z3479)/Assumptions!$C$6,3)=AJ3479,"Dock Wait",IF(ROUND(N(AA3479)/Assumptions!$C$7,3)=AJ3479,"Unloading",IF(ROUND(N(AB3479)/Assumptions!$C$8,3)=AJ3479,"Unload-to-QC Wait",IF(ROUND(N(AC3479)/Assumptions!$C$9,3)=AJ3479,"QC",IF(ROUND(N(AD3479)/Assumptions!$C$10,3)=AJ3479,"QC-to-GRN Wait",IF(ROUND(N(AE3479)/Assumptions!$C$11,3)=AJ3479,"GRN Processing",IF(ROUND(N(AF3479)/Assumptions!$C$12,3)=AJ3479,"GRN-to-Putaway Wait",IF(ROUND(N(AG3479)/Assumptions!$C$13,3)=AJ3479,"Putaway","Within SLA")))))))))))</f>
        <v>QC-to-GRN Wait</v>
      </c>
    </row>
    <row r="3480" customFormat="false" ht="15" hidden="false" customHeight="false" outlineLevel="0" collapsed="false">
      <c r="A3480" s="0" t="s">
        <v>9748</v>
      </c>
      <c r="B3480" s="0" t="s">
        <v>9749</v>
      </c>
      <c r="C3480" s="0" t="s">
        <v>134</v>
      </c>
      <c r="D3480" s="0" t="s">
        <v>119</v>
      </c>
      <c r="E3480" s="0" t="s">
        <v>4672</v>
      </c>
      <c r="F3480" s="0" t="s">
        <v>149</v>
      </c>
      <c r="G3480" s="0" t="s">
        <v>129</v>
      </c>
      <c r="H3480" s="17" t="n">
        <v>46287.5097222222</v>
      </c>
      <c r="I3480" s="17" t="n">
        <v>46287.5361111111</v>
      </c>
      <c r="J3480" s="17" t="n">
        <v>46287.5479166667</v>
      </c>
      <c r="K3480" s="17" t="n">
        <v>46287.5958333333</v>
      </c>
      <c r="L3480" s="17" t="n">
        <v>46287.6055555556</v>
      </c>
      <c r="M3480" s="17" t="n">
        <v>46287.6354166667</v>
      </c>
      <c r="N3480" s="17"/>
      <c r="O3480" s="17"/>
      <c r="P3480" s="17"/>
      <c r="Q3480" s="17"/>
      <c r="R3480" s="0" t="n">
        <v>1644</v>
      </c>
      <c r="S3480" s="0" t="n">
        <v>0</v>
      </c>
      <c r="T3480" s="0" t="n">
        <v>0</v>
      </c>
      <c r="U3480" s="18" t="s">
        <v>8544</v>
      </c>
      <c r="V3480" s="18" t="s">
        <v>82</v>
      </c>
      <c r="W3480" s="0" t="str">
        <f aca="false">IF(AND(X3480&gt;=6,X3480&lt;14),"A",IF(AND(X3480&gt;=14,X3480&lt;22),"B","C"))</f>
        <v>A</v>
      </c>
      <c r="X3480" s="18" t="n">
        <f aca="false">HOUR(H3480)</f>
        <v>12</v>
      </c>
      <c r="Y3480" s="18" t="n">
        <f aca="false">ROUND((I3480-H3480)*1440,0)</f>
        <v>38</v>
      </c>
      <c r="Z3480" s="18" t="n">
        <f aca="false">ROUND((J3480-I3480)*1440,0)</f>
        <v>17</v>
      </c>
      <c r="AA3480" s="18" t="n">
        <f aca="false">ROUND((K3480-J3480)*1440,0)</f>
        <v>69</v>
      </c>
      <c r="AB3480" s="18" t="n">
        <f aca="false">ROUND((L3480-K3480)*1440,0)</f>
        <v>14</v>
      </c>
      <c r="AC3480" s="18" t="n">
        <f aca="false">ROUND((M3480-L3480)*1440,0)</f>
        <v>43</v>
      </c>
      <c r="AD3480" s="0" t="str">
        <f aca="false">IF(N3480="","",ROUND((N3480-M3480)*1440,0))</f>
        <v/>
      </c>
      <c r="AE3480" s="0" t="str">
        <f aca="false">IF(O3480="","",ROUND((O3480-N3480)*1440,0))</f>
        <v/>
      </c>
      <c r="AF3480" s="0" t="str">
        <f aca="false">IF(P3480="","",ROUND((P3480-O3480)*1440,0))</f>
        <v/>
      </c>
      <c r="AG3480" s="0" t="str">
        <f aca="false">IF(Q3480="","",ROUND((Q3480-P3480)*1440,0))</f>
        <v/>
      </c>
      <c r="AH3480" s="0" t="str">
        <f aca="false">IF(Q3480="","",ROUND((Q3480-H3480)*1440,0))</f>
        <v/>
      </c>
      <c r="AI3480" s="19" t="n">
        <f aca="false">ROUND(IF(O3480="",Assumptions!$B$25-K3480,O3480-K3480)*24,1)</f>
        <v>233.7</v>
      </c>
      <c r="AJ3480" s="20" t="n">
        <f aca="false">ROUND(MAX(N(Y3480)/Assumptions!$C$5, N(Z3480)/Assumptions!$C$6, N(AA3480)/Assumptions!$C$7, N(AB3480)/Assumptions!$C$8, N(AC3480)/Assumptions!$C$9, N(AD3480)/Assumptions!$C$10, N(AE3480)/Assumptions!$C$11, N(AF3480)/Assumptions!$C$12, N(AG3480)/Assumptions!$C$13),3)</f>
        <v>1.267</v>
      </c>
      <c r="AK3480" s="0" t="str">
        <f aca="false">IF(OR(U3480="Pending",U3480="On Hold"),"Open GRN (awaiting)",IF(AJ3480&lt;=1,"Within SLA",IF(ROUND(N(Y3480)/Assumptions!$C$5,3)=AJ3480,"Gate Wait",IF(ROUND(N(Z3480)/Assumptions!$C$6,3)=AJ3480,"Dock Wait",IF(ROUND(N(AA3480)/Assumptions!$C$7,3)=AJ3480,"Unloading",IF(ROUND(N(AB3480)/Assumptions!$C$8,3)=AJ3480,"Unload-to-QC Wait",IF(ROUND(N(AC3480)/Assumptions!$C$9,3)=AJ3480,"QC",IF(ROUND(N(AD3480)/Assumptions!$C$10,3)=AJ3480,"QC-to-GRN Wait",IF(ROUND(N(AE3480)/Assumptions!$C$11,3)=AJ3480,"GRN Processing",IF(ROUND(N(AF3480)/Assumptions!$C$12,3)=AJ3480,"GRN-to-Putaway Wait",IF(ROUND(N(AG3480)/Assumptions!$C$13,3)=AJ3480,"Putaway","Within SLA")))))))))))</f>
        <v>Open GRN (awaiting)</v>
      </c>
    </row>
    <row r="3481" customFormat="false" ht="15" hidden="false" customHeight="false" outlineLevel="0" collapsed="false">
      <c r="A3481" s="0" t="s">
        <v>9750</v>
      </c>
      <c r="B3481" s="0" t="s">
        <v>9751</v>
      </c>
      <c r="C3481" s="0" t="s">
        <v>142</v>
      </c>
      <c r="D3481" s="0" t="s">
        <v>119</v>
      </c>
      <c r="E3481" s="0" t="s">
        <v>9752</v>
      </c>
      <c r="F3481" s="0" t="s">
        <v>137</v>
      </c>
      <c r="G3481" s="0" t="s">
        <v>122</v>
      </c>
      <c r="H3481" s="17" t="n">
        <v>46287.5131944444</v>
      </c>
      <c r="I3481" s="17" t="n">
        <v>46287.525</v>
      </c>
      <c r="J3481" s="17" t="n">
        <v>46287.5423611111</v>
      </c>
      <c r="K3481" s="17" t="n">
        <v>46287.5680555556</v>
      </c>
      <c r="L3481" s="17" t="n">
        <v>46287.5743055556</v>
      </c>
      <c r="M3481" s="17" t="n">
        <v>46287.5993055556</v>
      </c>
      <c r="N3481" s="17" t="n">
        <v>46287.6173611111</v>
      </c>
      <c r="O3481" s="17" t="n">
        <v>46287.6576388889</v>
      </c>
      <c r="P3481" s="17" t="n">
        <v>46287.6625</v>
      </c>
      <c r="Q3481" s="17" t="n">
        <v>46287.68125</v>
      </c>
      <c r="R3481" s="0" t="n">
        <v>1178</v>
      </c>
      <c r="S3481" s="0" t="n">
        <v>0</v>
      </c>
      <c r="T3481" s="0" t="n">
        <v>0</v>
      </c>
      <c r="U3481" s="18" t="s">
        <v>130</v>
      </c>
      <c r="V3481" s="18" t="s">
        <v>139</v>
      </c>
      <c r="W3481" s="0" t="str">
        <f aca="false">IF(AND(X3481&gt;=6,X3481&lt;14),"A",IF(AND(X3481&gt;=14,X3481&lt;22),"B","C"))</f>
        <v>A</v>
      </c>
      <c r="X3481" s="18" t="n">
        <f aca="false">HOUR(H3481)</f>
        <v>12</v>
      </c>
      <c r="Y3481" s="18" t="n">
        <f aca="false">ROUND((I3481-H3481)*1440,0)</f>
        <v>17</v>
      </c>
      <c r="Z3481" s="18" t="n">
        <f aca="false">ROUND((J3481-I3481)*1440,0)</f>
        <v>25</v>
      </c>
      <c r="AA3481" s="18" t="n">
        <f aca="false">ROUND((K3481-J3481)*1440,0)</f>
        <v>37</v>
      </c>
      <c r="AB3481" s="18" t="n">
        <f aca="false">ROUND((L3481-K3481)*1440,0)</f>
        <v>9</v>
      </c>
      <c r="AC3481" s="18" t="n">
        <f aca="false">ROUND((M3481-L3481)*1440,0)</f>
        <v>36</v>
      </c>
      <c r="AD3481" s="18" t="n">
        <f aca="false">IF(N3481="","",ROUND((N3481-M3481)*1440,0))</f>
        <v>26</v>
      </c>
      <c r="AE3481" s="18" t="n">
        <f aca="false">IF(O3481="","",ROUND((O3481-N3481)*1440,0))</f>
        <v>58</v>
      </c>
      <c r="AF3481" s="18" t="n">
        <f aca="false">IF(P3481="","",ROUND((P3481-O3481)*1440,0))</f>
        <v>7</v>
      </c>
      <c r="AG3481" s="18" t="n">
        <f aca="false">IF(Q3481="","",ROUND((Q3481-P3481)*1440,0))</f>
        <v>27</v>
      </c>
      <c r="AH3481" s="18" t="n">
        <f aca="false">IF(Q3481="","",ROUND((Q3481-H3481)*1440,0))</f>
        <v>242</v>
      </c>
      <c r="AI3481" s="19" t="n">
        <f aca="false">ROUND(IF(O3481="",Assumptions!$B$25-K3481,O3481-K3481)*24,1)</f>
        <v>2.2</v>
      </c>
      <c r="AJ3481" s="20" t="n">
        <f aca="false">ROUND(MAX(N(Y3481)/Assumptions!$C$5, N(Z3481)/Assumptions!$C$6, N(AA3481)/Assumptions!$C$7, N(AB3481)/Assumptions!$C$8, N(AC3481)/Assumptions!$C$9, N(AD3481)/Assumptions!$C$10, N(AE3481)/Assumptions!$C$11, N(AF3481)/Assumptions!$C$12, N(AG3481)/Assumptions!$C$13),3)</f>
        <v>1.667</v>
      </c>
      <c r="AK3481" s="0" t="str">
        <f aca="false">IF(OR(U3481="Pending",U3481="On Hold"),"Open GRN (awaiting)",IF(AJ3481&lt;=1,"Within SLA",IF(ROUND(N(Y3481)/Assumptions!$C$5,3)=AJ3481,"Gate Wait",IF(ROUND(N(Z3481)/Assumptions!$C$6,3)=AJ3481,"Dock Wait",IF(ROUND(N(AA3481)/Assumptions!$C$7,3)=AJ3481,"Unloading",IF(ROUND(N(AB3481)/Assumptions!$C$8,3)=AJ3481,"Unload-to-QC Wait",IF(ROUND(N(AC3481)/Assumptions!$C$9,3)=AJ3481,"QC",IF(ROUND(N(AD3481)/Assumptions!$C$10,3)=AJ3481,"QC-to-GRN Wait",IF(ROUND(N(AE3481)/Assumptions!$C$11,3)=AJ3481,"GRN Processing",IF(ROUND(N(AF3481)/Assumptions!$C$12,3)=AJ3481,"GRN-to-Putaway Wait",IF(ROUND(N(AG3481)/Assumptions!$C$13,3)=AJ3481,"Putaway","Within SLA")))))))))))</f>
        <v>Dock Wait</v>
      </c>
    </row>
    <row r="3482" customFormat="false" ht="15" hidden="false" customHeight="false" outlineLevel="0" collapsed="false">
      <c r="A3482" s="0" t="s">
        <v>9753</v>
      </c>
      <c r="B3482" s="0" t="s">
        <v>9754</v>
      </c>
      <c r="C3482" s="0" t="s">
        <v>134</v>
      </c>
      <c r="D3482" s="0" t="s">
        <v>147</v>
      </c>
      <c r="E3482" s="0" t="s">
        <v>9755</v>
      </c>
      <c r="F3482" s="0" t="s">
        <v>149</v>
      </c>
      <c r="G3482" s="0" t="s">
        <v>150</v>
      </c>
      <c r="H3482" s="17" t="n">
        <v>46287.5298611111</v>
      </c>
      <c r="I3482" s="17" t="n">
        <v>46287.5513888889</v>
      </c>
      <c r="J3482" s="17" t="n">
        <v>46287.5548611111</v>
      </c>
      <c r="K3482" s="17" t="n">
        <v>46287.6111111111</v>
      </c>
      <c r="L3482" s="17" t="n">
        <v>46287.6145833333</v>
      </c>
      <c r="M3482" s="17" t="n">
        <v>46287.6611111111</v>
      </c>
      <c r="N3482" s="17" t="n">
        <v>46287.6826388889</v>
      </c>
      <c r="O3482" s="17" t="n">
        <v>46287.69375</v>
      </c>
      <c r="P3482" s="17" t="n">
        <v>46287.7013888889</v>
      </c>
      <c r="Q3482" s="17" t="n">
        <v>46287.7138888889</v>
      </c>
      <c r="R3482" s="0" t="n">
        <v>799</v>
      </c>
      <c r="S3482" s="0" t="n">
        <v>0</v>
      </c>
      <c r="T3482" s="0" t="n">
        <v>0</v>
      </c>
      <c r="U3482" s="18" t="s">
        <v>130</v>
      </c>
      <c r="V3482" s="18" t="s">
        <v>156</v>
      </c>
      <c r="W3482" s="0" t="str">
        <f aca="false">IF(AND(X3482&gt;=6,X3482&lt;14),"A",IF(AND(X3482&gt;=14,X3482&lt;22),"B","C"))</f>
        <v>A</v>
      </c>
      <c r="X3482" s="18" t="n">
        <f aca="false">HOUR(H3482)</f>
        <v>12</v>
      </c>
      <c r="Y3482" s="18" t="n">
        <f aca="false">ROUND((I3482-H3482)*1440,0)</f>
        <v>31</v>
      </c>
      <c r="Z3482" s="18" t="n">
        <f aca="false">ROUND((J3482-I3482)*1440,0)</f>
        <v>5</v>
      </c>
      <c r="AA3482" s="18" t="n">
        <f aca="false">ROUND((K3482-J3482)*1440,0)</f>
        <v>81</v>
      </c>
      <c r="AB3482" s="18" t="n">
        <f aca="false">ROUND((L3482-K3482)*1440,0)</f>
        <v>5</v>
      </c>
      <c r="AC3482" s="18" t="n">
        <f aca="false">ROUND((M3482-L3482)*1440,0)</f>
        <v>67</v>
      </c>
      <c r="AD3482" s="18" t="n">
        <f aca="false">IF(N3482="","",ROUND((N3482-M3482)*1440,0))</f>
        <v>31</v>
      </c>
      <c r="AE3482" s="18" t="n">
        <f aca="false">IF(O3482="","",ROUND((O3482-N3482)*1440,0))</f>
        <v>16</v>
      </c>
      <c r="AF3482" s="18" t="n">
        <f aca="false">IF(P3482="","",ROUND((P3482-O3482)*1440,0))</f>
        <v>11</v>
      </c>
      <c r="AG3482" s="18" t="n">
        <f aca="false">IF(Q3482="","",ROUND((Q3482-P3482)*1440,0))</f>
        <v>18</v>
      </c>
      <c r="AH3482" s="18" t="n">
        <f aca="false">IF(Q3482="","",ROUND((Q3482-H3482)*1440,0))</f>
        <v>265</v>
      </c>
      <c r="AI3482" s="19" t="n">
        <f aca="false">ROUND(IF(O3482="",Assumptions!$B$25-K3482,O3482-K3482)*24,1)</f>
        <v>2</v>
      </c>
      <c r="AJ3482" s="20" t="n">
        <f aca="false">ROUND(MAX(N(Y3482)/Assumptions!$C$5, N(Z3482)/Assumptions!$C$6, N(AA3482)/Assumptions!$C$7, N(AB3482)/Assumptions!$C$8, N(AC3482)/Assumptions!$C$9, N(AD3482)/Assumptions!$C$10, N(AE3482)/Assumptions!$C$11, N(AF3482)/Assumptions!$C$12, N(AG3482)/Assumptions!$C$13),3)</f>
        <v>1.489</v>
      </c>
      <c r="AK3482" s="0" t="str">
        <f aca="false">IF(OR(U3482="Pending",U3482="On Hold"),"Open GRN (awaiting)",IF(AJ3482&lt;=1,"Within SLA",IF(ROUND(N(Y3482)/Assumptions!$C$5,3)=AJ3482,"Gate Wait",IF(ROUND(N(Z3482)/Assumptions!$C$6,3)=AJ3482,"Dock Wait",IF(ROUND(N(AA3482)/Assumptions!$C$7,3)=AJ3482,"Unloading",IF(ROUND(N(AB3482)/Assumptions!$C$8,3)=AJ3482,"Unload-to-QC Wait",IF(ROUND(N(AC3482)/Assumptions!$C$9,3)=AJ3482,"QC",IF(ROUND(N(AD3482)/Assumptions!$C$10,3)=AJ3482,"QC-to-GRN Wait",IF(ROUND(N(AE3482)/Assumptions!$C$11,3)=AJ3482,"GRN Processing",IF(ROUND(N(AF3482)/Assumptions!$C$12,3)=AJ3482,"GRN-to-Putaway Wait",IF(ROUND(N(AG3482)/Assumptions!$C$13,3)=AJ3482,"Putaway","Within SLA")))))))))))</f>
        <v>QC</v>
      </c>
    </row>
    <row r="3483" customFormat="false" ht="15" hidden="false" customHeight="false" outlineLevel="0" collapsed="false">
      <c r="A3483" s="0" t="s">
        <v>9756</v>
      </c>
      <c r="B3483" s="0" t="s">
        <v>9757</v>
      </c>
      <c r="C3483" s="0" t="s">
        <v>218</v>
      </c>
      <c r="D3483" s="0" t="s">
        <v>147</v>
      </c>
      <c r="E3483" s="0" t="s">
        <v>9758</v>
      </c>
      <c r="F3483" s="0" t="s">
        <v>137</v>
      </c>
      <c r="G3483" s="0" t="s">
        <v>150</v>
      </c>
      <c r="H3483" s="17" t="n">
        <v>46287.54375</v>
      </c>
      <c r="I3483" s="17" t="n">
        <v>46287.5583333333</v>
      </c>
      <c r="J3483" s="17" t="n">
        <v>46287.5784722222</v>
      </c>
      <c r="K3483" s="17" t="n">
        <v>46287.59375</v>
      </c>
      <c r="L3483" s="17" t="n">
        <v>46287.6076388889</v>
      </c>
      <c r="M3483" s="17" t="n">
        <v>46287.6222222222</v>
      </c>
      <c r="N3483" s="17" t="n">
        <v>46287.63125</v>
      </c>
      <c r="O3483" s="17" t="n">
        <v>46287.6486111111</v>
      </c>
      <c r="P3483" s="17" t="n">
        <v>46287.6756944444</v>
      </c>
      <c r="Q3483" s="17" t="n">
        <v>46287.6826388889</v>
      </c>
      <c r="R3483" s="0" t="n">
        <v>237</v>
      </c>
      <c r="S3483" s="0" t="n">
        <v>0</v>
      </c>
      <c r="T3483" s="0" t="n">
        <v>1</v>
      </c>
      <c r="U3483" s="18" t="s">
        <v>123</v>
      </c>
      <c r="V3483" s="18" t="s">
        <v>139</v>
      </c>
      <c r="W3483" s="0" t="str">
        <f aca="false">IF(AND(X3483&gt;=6,X3483&lt;14),"A",IF(AND(X3483&gt;=14,X3483&lt;22),"B","C"))</f>
        <v>A</v>
      </c>
      <c r="X3483" s="18" t="n">
        <f aca="false">HOUR(H3483)</f>
        <v>13</v>
      </c>
      <c r="Y3483" s="18" t="n">
        <f aca="false">ROUND((I3483-H3483)*1440,0)</f>
        <v>21</v>
      </c>
      <c r="Z3483" s="18" t="n">
        <f aca="false">ROUND((J3483-I3483)*1440,0)</f>
        <v>29</v>
      </c>
      <c r="AA3483" s="18" t="n">
        <f aca="false">ROUND((K3483-J3483)*1440,0)</f>
        <v>22</v>
      </c>
      <c r="AB3483" s="18" t="n">
        <f aca="false">ROUND((L3483-K3483)*1440,0)</f>
        <v>20</v>
      </c>
      <c r="AC3483" s="18" t="n">
        <f aca="false">ROUND((M3483-L3483)*1440,0)</f>
        <v>21</v>
      </c>
      <c r="AD3483" s="18" t="n">
        <f aca="false">IF(N3483="","",ROUND((N3483-M3483)*1440,0))</f>
        <v>13</v>
      </c>
      <c r="AE3483" s="18" t="n">
        <f aca="false">IF(O3483="","",ROUND((O3483-N3483)*1440,0))</f>
        <v>25</v>
      </c>
      <c r="AF3483" s="18" t="n">
        <f aca="false">IF(P3483="","",ROUND((P3483-O3483)*1440,0))</f>
        <v>39</v>
      </c>
      <c r="AG3483" s="18" t="n">
        <f aca="false">IF(Q3483="","",ROUND((Q3483-P3483)*1440,0))</f>
        <v>10</v>
      </c>
      <c r="AH3483" s="18" t="n">
        <f aca="false">IF(Q3483="","",ROUND((Q3483-H3483)*1440,0))</f>
        <v>200</v>
      </c>
      <c r="AI3483" s="19" t="n">
        <f aca="false">ROUND(IF(O3483="",Assumptions!$B$25-K3483,O3483-K3483)*24,1)</f>
        <v>1.3</v>
      </c>
      <c r="AJ3483" s="20" t="n">
        <f aca="false">ROUND(MAX(N(Y3483)/Assumptions!$C$5, N(Z3483)/Assumptions!$C$6, N(AA3483)/Assumptions!$C$7, N(AB3483)/Assumptions!$C$8, N(AC3483)/Assumptions!$C$9, N(AD3483)/Assumptions!$C$10, N(AE3483)/Assumptions!$C$11, N(AF3483)/Assumptions!$C$12, N(AG3483)/Assumptions!$C$13),3)</f>
        <v>1.95</v>
      </c>
      <c r="AK3483" s="0" t="str">
        <f aca="false">IF(OR(U3483="Pending",U3483="On Hold"),"Open GRN (awaiting)",IF(AJ3483&lt;=1,"Within SLA",IF(ROUND(N(Y3483)/Assumptions!$C$5,3)=AJ3483,"Gate Wait",IF(ROUND(N(Z3483)/Assumptions!$C$6,3)=AJ3483,"Dock Wait",IF(ROUND(N(AA3483)/Assumptions!$C$7,3)=AJ3483,"Unloading",IF(ROUND(N(AB3483)/Assumptions!$C$8,3)=AJ3483,"Unload-to-QC Wait",IF(ROUND(N(AC3483)/Assumptions!$C$9,3)=AJ3483,"QC",IF(ROUND(N(AD3483)/Assumptions!$C$10,3)=AJ3483,"QC-to-GRN Wait",IF(ROUND(N(AE3483)/Assumptions!$C$11,3)=AJ3483,"GRN Processing",IF(ROUND(N(AF3483)/Assumptions!$C$12,3)=AJ3483,"GRN-to-Putaway Wait",IF(ROUND(N(AG3483)/Assumptions!$C$13,3)=AJ3483,"Putaway","Within SLA")))))))))))</f>
        <v>GRN-to-Putaway Wait</v>
      </c>
    </row>
    <row r="3484" customFormat="false" ht="15" hidden="false" customHeight="false" outlineLevel="0" collapsed="false">
      <c r="A3484" s="0" t="s">
        <v>9759</v>
      </c>
      <c r="B3484" s="0" t="s">
        <v>9760</v>
      </c>
      <c r="C3484" s="0" t="s">
        <v>170</v>
      </c>
      <c r="D3484" s="0" t="s">
        <v>135</v>
      </c>
      <c r="E3484" s="0" t="s">
        <v>9761</v>
      </c>
      <c r="F3484" s="0" t="s">
        <v>172</v>
      </c>
      <c r="G3484" s="0" t="s">
        <v>138</v>
      </c>
      <c r="H3484" s="17" t="n">
        <v>46287.5694444445</v>
      </c>
      <c r="I3484" s="17" t="n">
        <v>46287.5881944444</v>
      </c>
      <c r="J3484" s="17" t="n">
        <v>46287.59375</v>
      </c>
      <c r="K3484" s="17" t="n">
        <v>46287.6131944444</v>
      </c>
      <c r="L3484" s="17" t="n">
        <v>46287.6326388889</v>
      </c>
      <c r="M3484" s="17" t="n">
        <v>46287.6465277778</v>
      </c>
      <c r="N3484" s="17" t="n">
        <v>46287.7555555556</v>
      </c>
      <c r="O3484" s="17" t="n">
        <v>46287.76875</v>
      </c>
      <c r="P3484" s="17" t="n">
        <v>46287.7736111111</v>
      </c>
      <c r="Q3484" s="17" t="n">
        <v>46287.7888888889</v>
      </c>
      <c r="R3484" s="0" t="n">
        <v>560</v>
      </c>
      <c r="S3484" s="0" t="n">
        <v>0</v>
      </c>
      <c r="T3484" s="0" t="n">
        <v>0</v>
      </c>
      <c r="U3484" s="18" t="s">
        <v>130</v>
      </c>
      <c r="V3484" s="18" t="s">
        <v>156</v>
      </c>
      <c r="W3484" s="0" t="str">
        <f aca="false">IF(AND(X3484&gt;=6,X3484&lt;14),"A",IF(AND(X3484&gt;=14,X3484&lt;22),"B","C"))</f>
        <v>A</v>
      </c>
      <c r="X3484" s="18" t="n">
        <f aca="false">HOUR(H3484)</f>
        <v>13</v>
      </c>
      <c r="Y3484" s="18" t="n">
        <f aca="false">ROUND((I3484-H3484)*1440,0)</f>
        <v>27</v>
      </c>
      <c r="Z3484" s="18" t="n">
        <f aca="false">ROUND((J3484-I3484)*1440,0)</f>
        <v>8</v>
      </c>
      <c r="AA3484" s="18" t="n">
        <f aca="false">ROUND((K3484-J3484)*1440,0)</f>
        <v>28</v>
      </c>
      <c r="AB3484" s="18" t="n">
        <f aca="false">ROUND((L3484-K3484)*1440,0)</f>
        <v>28</v>
      </c>
      <c r="AC3484" s="18" t="n">
        <f aca="false">ROUND((M3484-L3484)*1440,0)</f>
        <v>20</v>
      </c>
      <c r="AD3484" s="18" t="n">
        <f aca="false">IF(N3484="","",ROUND((N3484-M3484)*1440,0))</f>
        <v>157</v>
      </c>
      <c r="AE3484" s="18" t="n">
        <f aca="false">IF(O3484="","",ROUND((O3484-N3484)*1440,0))</f>
        <v>19</v>
      </c>
      <c r="AF3484" s="18" t="n">
        <f aca="false">IF(P3484="","",ROUND((P3484-O3484)*1440,0))</f>
        <v>7</v>
      </c>
      <c r="AG3484" s="18" t="n">
        <f aca="false">IF(Q3484="","",ROUND((Q3484-P3484)*1440,0))</f>
        <v>22</v>
      </c>
      <c r="AH3484" s="18" t="n">
        <f aca="false">IF(Q3484="","",ROUND((Q3484-H3484)*1440,0))</f>
        <v>316</v>
      </c>
      <c r="AI3484" s="19" t="n">
        <f aca="false">ROUND(IF(O3484="",Assumptions!$B$25-K3484,O3484-K3484)*24,1)</f>
        <v>3.7</v>
      </c>
      <c r="AJ3484" s="20" t="n">
        <f aca="false">ROUND(MAX(N(Y3484)/Assumptions!$C$5, N(Z3484)/Assumptions!$C$6, N(AA3484)/Assumptions!$C$7, N(AB3484)/Assumptions!$C$8, N(AC3484)/Assumptions!$C$9, N(AD3484)/Assumptions!$C$10, N(AE3484)/Assumptions!$C$11, N(AF3484)/Assumptions!$C$12, N(AG3484)/Assumptions!$C$13),3)</f>
        <v>5.233</v>
      </c>
      <c r="AK3484" s="0" t="str">
        <f aca="false">IF(OR(U3484="Pending",U3484="On Hold"),"Open GRN (awaiting)",IF(AJ3484&lt;=1,"Within SLA",IF(ROUND(N(Y3484)/Assumptions!$C$5,3)=AJ3484,"Gate Wait",IF(ROUND(N(Z3484)/Assumptions!$C$6,3)=AJ3484,"Dock Wait",IF(ROUND(N(AA3484)/Assumptions!$C$7,3)=AJ3484,"Unloading",IF(ROUND(N(AB3484)/Assumptions!$C$8,3)=AJ3484,"Unload-to-QC Wait",IF(ROUND(N(AC3484)/Assumptions!$C$9,3)=AJ3484,"QC",IF(ROUND(N(AD3484)/Assumptions!$C$10,3)=AJ3484,"QC-to-GRN Wait",IF(ROUND(N(AE3484)/Assumptions!$C$11,3)=AJ3484,"GRN Processing",IF(ROUND(N(AF3484)/Assumptions!$C$12,3)=AJ3484,"GRN-to-Putaway Wait",IF(ROUND(N(AG3484)/Assumptions!$C$13,3)=AJ3484,"Putaway","Within SLA")))))))))))</f>
        <v>QC-to-GRN Wait</v>
      </c>
    </row>
    <row r="3485" customFormat="false" ht="15" hidden="false" customHeight="false" outlineLevel="0" collapsed="false">
      <c r="A3485" s="0" t="s">
        <v>9762</v>
      </c>
      <c r="B3485" s="0" t="s">
        <v>9763</v>
      </c>
      <c r="C3485" s="0" t="s">
        <v>159</v>
      </c>
      <c r="D3485" s="0" t="s">
        <v>119</v>
      </c>
      <c r="E3485" s="0" t="s">
        <v>9764</v>
      </c>
      <c r="F3485" s="0" t="s">
        <v>128</v>
      </c>
      <c r="G3485" s="0" t="s">
        <v>122</v>
      </c>
      <c r="H3485" s="17" t="n">
        <v>46287.5770833333</v>
      </c>
      <c r="I3485" s="17" t="n">
        <v>46287.5923611111</v>
      </c>
      <c r="J3485" s="17" t="n">
        <v>46287.5965277778</v>
      </c>
      <c r="K3485" s="17" t="n">
        <v>46287.6319444445</v>
      </c>
      <c r="L3485" s="17" t="n">
        <v>46287.6354166667</v>
      </c>
      <c r="M3485" s="17" t="n">
        <v>46287.6979166667</v>
      </c>
      <c r="N3485" s="17" t="n">
        <v>46287.7194444445</v>
      </c>
      <c r="O3485" s="17" t="n">
        <v>46287.8104166667</v>
      </c>
      <c r="P3485" s="17" t="n">
        <v>46287.8194444445</v>
      </c>
      <c r="Q3485" s="17" t="n">
        <v>46287.8395833333</v>
      </c>
      <c r="R3485" s="0" t="n">
        <v>991</v>
      </c>
      <c r="S3485" s="0" t="n">
        <v>0</v>
      </c>
      <c r="T3485" s="0" t="n">
        <v>8</v>
      </c>
      <c r="U3485" s="18" t="s">
        <v>123</v>
      </c>
      <c r="V3485" s="18" t="s">
        <v>131</v>
      </c>
      <c r="W3485" s="0" t="str">
        <f aca="false">IF(AND(X3485&gt;=6,X3485&lt;14),"A",IF(AND(X3485&gt;=14,X3485&lt;22),"B","C"))</f>
        <v>A</v>
      </c>
      <c r="X3485" s="18" t="n">
        <f aca="false">HOUR(H3485)</f>
        <v>13</v>
      </c>
      <c r="Y3485" s="18" t="n">
        <f aca="false">ROUND((I3485-H3485)*1440,0)</f>
        <v>22</v>
      </c>
      <c r="Z3485" s="18" t="n">
        <f aca="false">ROUND((J3485-I3485)*1440,0)</f>
        <v>6</v>
      </c>
      <c r="AA3485" s="18" t="n">
        <f aca="false">ROUND((K3485-J3485)*1440,0)</f>
        <v>51</v>
      </c>
      <c r="AB3485" s="18" t="n">
        <f aca="false">ROUND((L3485-K3485)*1440,0)</f>
        <v>5</v>
      </c>
      <c r="AC3485" s="18" t="n">
        <f aca="false">ROUND((M3485-L3485)*1440,0)</f>
        <v>90</v>
      </c>
      <c r="AD3485" s="18" t="n">
        <f aca="false">IF(N3485="","",ROUND((N3485-M3485)*1440,0))</f>
        <v>31</v>
      </c>
      <c r="AE3485" s="18" t="n">
        <f aca="false">IF(O3485="","",ROUND((O3485-N3485)*1440,0))</f>
        <v>131</v>
      </c>
      <c r="AF3485" s="18" t="n">
        <f aca="false">IF(P3485="","",ROUND((P3485-O3485)*1440,0))</f>
        <v>13</v>
      </c>
      <c r="AG3485" s="18" t="n">
        <f aca="false">IF(Q3485="","",ROUND((Q3485-P3485)*1440,0))</f>
        <v>29</v>
      </c>
      <c r="AH3485" s="18" t="n">
        <f aca="false">IF(Q3485="","",ROUND((Q3485-H3485)*1440,0))</f>
        <v>378</v>
      </c>
      <c r="AI3485" s="19" t="n">
        <f aca="false">ROUND(IF(O3485="",Assumptions!$B$25-K3485,O3485-K3485)*24,1)</f>
        <v>4.3</v>
      </c>
      <c r="AJ3485" s="20" t="n">
        <f aca="false">ROUND(MAX(N(Y3485)/Assumptions!$C$5, N(Z3485)/Assumptions!$C$6, N(AA3485)/Assumptions!$C$7, N(AB3485)/Assumptions!$C$8, N(AC3485)/Assumptions!$C$9, N(AD3485)/Assumptions!$C$10, N(AE3485)/Assumptions!$C$11, N(AF3485)/Assumptions!$C$12, N(AG3485)/Assumptions!$C$13),3)</f>
        <v>2.911</v>
      </c>
      <c r="AK3485" s="0" t="str">
        <f aca="false">IF(OR(U3485="Pending",U3485="On Hold"),"Open GRN (awaiting)",IF(AJ3485&lt;=1,"Within SLA",IF(ROUND(N(Y3485)/Assumptions!$C$5,3)=AJ3485,"Gate Wait",IF(ROUND(N(Z3485)/Assumptions!$C$6,3)=AJ3485,"Dock Wait",IF(ROUND(N(AA3485)/Assumptions!$C$7,3)=AJ3485,"Unloading",IF(ROUND(N(AB3485)/Assumptions!$C$8,3)=AJ3485,"Unload-to-QC Wait",IF(ROUND(N(AC3485)/Assumptions!$C$9,3)=AJ3485,"QC",IF(ROUND(N(AD3485)/Assumptions!$C$10,3)=AJ3485,"QC-to-GRN Wait",IF(ROUND(N(AE3485)/Assumptions!$C$11,3)=AJ3485,"GRN Processing",IF(ROUND(N(AF3485)/Assumptions!$C$12,3)=AJ3485,"GRN-to-Putaway Wait",IF(ROUND(N(AG3485)/Assumptions!$C$13,3)=AJ3485,"Putaway","Within SLA")))))))))))</f>
        <v>GRN Processing</v>
      </c>
    </row>
    <row r="3486" customFormat="false" ht="15" hidden="false" customHeight="false" outlineLevel="0" collapsed="false">
      <c r="A3486" s="0" t="s">
        <v>9765</v>
      </c>
      <c r="B3486" s="0" t="s">
        <v>9766</v>
      </c>
      <c r="C3486" s="0" t="s">
        <v>159</v>
      </c>
      <c r="D3486" s="0" t="s">
        <v>147</v>
      </c>
      <c r="E3486" s="0" t="s">
        <v>4547</v>
      </c>
      <c r="F3486" s="0" t="s">
        <v>128</v>
      </c>
      <c r="G3486" s="0" t="s">
        <v>167</v>
      </c>
      <c r="H3486" s="17" t="n">
        <v>46287.59375</v>
      </c>
      <c r="I3486" s="17" t="n">
        <v>46287.6048611111</v>
      </c>
      <c r="J3486" s="17" t="n">
        <v>46287.6104166667</v>
      </c>
      <c r="K3486" s="17" t="n">
        <v>46287.6284722222</v>
      </c>
      <c r="L3486" s="17" t="n">
        <v>46287.63125</v>
      </c>
      <c r="M3486" s="17" t="n">
        <v>46287.6958333333</v>
      </c>
      <c r="N3486" s="17" t="n">
        <v>46287.7173611111</v>
      </c>
      <c r="O3486" s="17" t="n">
        <v>46287.8034722222</v>
      </c>
      <c r="P3486" s="17" t="n">
        <v>46287.8118055556</v>
      </c>
      <c r="Q3486" s="17" t="n">
        <v>46287.8493055556</v>
      </c>
      <c r="R3486" s="0" t="n">
        <v>319</v>
      </c>
      <c r="S3486" s="0" t="n">
        <v>0</v>
      </c>
      <c r="T3486" s="0" t="n">
        <v>0</v>
      </c>
      <c r="U3486" s="18" t="s">
        <v>130</v>
      </c>
      <c r="V3486" s="18" t="s">
        <v>131</v>
      </c>
      <c r="W3486" s="0" t="str">
        <f aca="false">IF(AND(X3486&gt;=6,X3486&lt;14),"A",IF(AND(X3486&gt;=14,X3486&lt;22),"B","C"))</f>
        <v>B</v>
      </c>
      <c r="X3486" s="18" t="n">
        <f aca="false">HOUR(H3486)</f>
        <v>14</v>
      </c>
      <c r="Y3486" s="18" t="n">
        <f aca="false">ROUND((I3486-H3486)*1440,0)</f>
        <v>16</v>
      </c>
      <c r="Z3486" s="18" t="n">
        <f aca="false">ROUND((J3486-I3486)*1440,0)</f>
        <v>8</v>
      </c>
      <c r="AA3486" s="18" t="n">
        <f aca="false">ROUND((K3486-J3486)*1440,0)</f>
        <v>26</v>
      </c>
      <c r="AB3486" s="18" t="n">
        <f aca="false">ROUND((L3486-K3486)*1440,0)</f>
        <v>4</v>
      </c>
      <c r="AC3486" s="18" t="n">
        <f aca="false">ROUND((M3486-L3486)*1440,0)</f>
        <v>93</v>
      </c>
      <c r="AD3486" s="18" t="n">
        <f aca="false">IF(N3486="","",ROUND((N3486-M3486)*1440,0))</f>
        <v>31</v>
      </c>
      <c r="AE3486" s="18" t="n">
        <f aca="false">IF(O3486="","",ROUND((O3486-N3486)*1440,0))</f>
        <v>124</v>
      </c>
      <c r="AF3486" s="18" t="n">
        <f aca="false">IF(P3486="","",ROUND((P3486-O3486)*1440,0))</f>
        <v>12</v>
      </c>
      <c r="AG3486" s="18" t="n">
        <f aca="false">IF(Q3486="","",ROUND((Q3486-P3486)*1440,0))</f>
        <v>54</v>
      </c>
      <c r="AH3486" s="18" t="n">
        <f aca="false">IF(Q3486="","",ROUND((Q3486-H3486)*1440,0))</f>
        <v>368</v>
      </c>
      <c r="AI3486" s="19" t="n">
        <f aca="false">ROUND(IF(O3486="",Assumptions!$B$25-K3486,O3486-K3486)*24,1)</f>
        <v>4.2</v>
      </c>
      <c r="AJ3486" s="20" t="n">
        <f aca="false">ROUND(MAX(N(Y3486)/Assumptions!$C$5, N(Z3486)/Assumptions!$C$6, N(AA3486)/Assumptions!$C$7, N(AB3486)/Assumptions!$C$8, N(AC3486)/Assumptions!$C$9, N(AD3486)/Assumptions!$C$10, N(AE3486)/Assumptions!$C$11, N(AF3486)/Assumptions!$C$12, N(AG3486)/Assumptions!$C$13),3)</f>
        <v>2.756</v>
      </c>
      <c r="AK3486" s="0" t="str">
        <f aca="false">IF(OR(U3486="Pending",U3486="On Hold"),"Open GRN (awaiting)",IF(AJ3486&lt;=1,"Within SLA",IF(ROUND(N(Y3486)/Assumptions!$C$5,3)=AJ3486,"Gate Wait",IF(ROUND(N(Z3486)/Assumptions!$C$6,3)=AJ3486,"Dock Wait",IF(ROUND(N(AA3486)/Assumptions!$C$7,3)=AJ3486,"Unloading",IF(ROUND(N(AB3486)/Assumptions!$C$8,3)=AJ3486,"Unload-to-QC Wait",IF(ROUND(N(AC3486)/Assumptions!$C$9,3)=AJ3486,"QC",IF(ROUND(N(AD3486)/Assumptions!$C$10,3)=AJ3486,"QC-to-GRN Wait",IF(ROUND(N(AE3486)/Assumptions!$C$11,3)=AJ3486,"GRN Processing",IF(ROUND(N(AF3486)/Assumptions!$C$12,3)=AJ3486,"GRN-to-Putaway Wait",IF(ROUND(N(AG3486)/Assumptions!$C$13,3)=AJ3486,"Putaway","Within SLA")))))))))))</f>
        <v>GRN Processing</v>
      </c>
    </row>
    <row r="3487" customFormat="false" ht="15" hidden="false" customHeight="false" outlineLevel="0" collapsed="false">
      <c r="A3487" s="0" t="s">
        <v>9767</v>
      </c>
      <c r="B3487" s="0" t="s">
        <v>9768</v>
      </c>
      <c r="C3487" s="0" t="s">
        <v>175</v>
      </c>
      <c r="D3487" s="0" t="s">
        <v>119</v>
      </c>
      <c r="E3487" s="0" t="s">
        <v>9769</v>
      </c>
      <c r="F3487" s="0" t="s">
        <v>177</v>
      </c>
      <c r="G3487" s="0" t="s">
        <v>122</v>
      </c>
      <c r="H3487" s="17" t="n">
        <v>46287.6138888889</v>
      </c>
      <c r="I3487" s="17" t="n">
        <v>46287.6381944444</v>
      </c>
      <c r="J3487" s="17" t="n">
        <v>46287.6444444444</v>
      </c>
      <c r="K3487" s="17" t="n">
        <v>46287.66875</v>
      </c>
      <c r="L3487" s="17" t="n">
        <v>46287.6819444444</v>
      </c>
      <c r="M3487" s="17" t="n">
        <v>46287.7152777778</v>
      </c>
      <c r="N3487" s="17" t="n">
        <v>46287.8555555556</v>
      </c>
      <c r="O3487" s="17" t="n">
        <v>46287.9</v>
      </c>
      <c r="P3487" s="17" t="n">
        <v>46287.9166666667</v>
      </c>
      <c r="Q3487" s="17" t="n">
        <v>46287.9388888889</v>
      </c>
      <c r="R3487" s="0" t="n">
        <v>278</v>
      </c>
      <c r="S3487" s="0" t="n">
        <v>16</v>
      </c>
      <c r="T3487" s="0" t="n">
        <v>0</v>
      </c>
      <c r="U3487" s="18" t="s">
        <v>123</v>
      </c>
      <c r="V3487" s="18" t="s">
        <v>82</v>
      </c>
      <c r="W3487" s="0" t="str">
        <f aca="false">IF(AND(X3487&gt;=6,X3487&lt;14),"A",IF(AND(X3487&gt;=14,X3487&lt;22),"B","C"))</f>
        <v>B</v>
      </c>
      <c r="X3487" s="18" t="n">
        <f aca="false">HOUR(H3487)</f>
        <v>14</v>
      </c>
      <c r="Y3487" s="18" t="n">
        <f aca="false">ROUND((I3487-H3487)*1440,0)</f>
        <v>35</v>
      </c>
      <c r="Z3487" s="18" t="n">
        <f aca="false">ROUND((J3487-I3487)*1440,0)</f>
        <v>9</v>
      </c>
      <c r="AA3487" s="18" t="n">
        <f aca="false">ROUND((K3487-J3487)*1440,0)</f>
        <v>35</v>
      </c>
      <c r="AB3487" s="18" t="n">
        <f aca="false">ROUND((L3487-K3487)*1440,0)</f>
        <v>19</v>
      </c>
      <c r="AC3487" s="18" t="n">
        <f aca="false">ROUND((M3487-L3487)*1440,0)</f>
        <v>48</v>
      </c>
      <c r="AD3487" s="18" t="n">
        <f aca="false">IF(N3487="","",ROUND((N3487-M3487)*1440,0))</f>
        <v>202</v>
      </c>
      <c r="AE3487" s="18" t="n">
        <f aca="false">IF(O3487="","",ROUND((O3487-N3487)*1440,0))</f>
        <v>64</v>
      </c>
      <c r="AF3487" s="18" t="n">
        <f aca="false">IF(P3487="","",ROUND((P3487-O3487)*1440,0))</f>
        <v>24</v>
      </c>
      <c r="AG3487" s="18" t="n">
        <f aca="false">IF(Q3487="","",ROUND((Q3487-P3487)*1440,0))</f>
        <v>32</v>
      </c>
      <c r="AH3487" s="18" t="n">
        <f aca="false">IF(Q3487="","",ROUND((Q3487-H3487)*1440,0))</f>
        <v>468</v>
      </c>
      <c r="AI3487" s="19" t="n">
        <f aca="false">ROUND(IF(O3487="",Assumptions!$B$25-K3487,O3487-K3487)*24,1)</f>
        <v>5.6</v>
      </c>
      <c r="AJ3487" s="20" t="n">
        <f aca="false">ROUND(MAX(N(Y3487)/Assumptions!$C$5, N(Z3487)/Assumptions!$C$6, N(AA3487)/Assumptions!$C$7, N(AB3487)/Assumptions!$C$8, N(AC3487)/Assumptions!$C$9, N(AD3487)/Assumptions!$C$10, N(AE3487)/Assumptions!$C$11, N(AF3487)/Assumptions!$C$12, N(AG3487)/Assumptions!$C$13),3)</f>
        <v>6.733</v>
      </c>
      <c r="AK3487" s="0" t="str">
        <f aca="false">IF(OR(U3487="Pending",U3487="On Hold"),"Open GRN (awaiting)",IF(AJ3487&lt;=1,"Within SLA",IF(ROUND(N(Y3487)/Assumptions!$C$5,3)=AJ3487,"Gate Wait",IF(ROUND(N(Z3487)/Assumptions!$C$6,3)=AJ3487,"Dock Wait",IF(ROUND(N(AA3487)/Assumptions!$C$7,3)=AJ3487,"Unloading",IF(ROUND(N(AB3487)/Assumptions!$C$8,3)=AJ3487,"Unload-to-QC Wait",IF(ROUND(N(AC3487)/Assumptions!$C$9,3)=AJ3487,"QC",IF(ROUND(N(AD3487)/Assumptions!$C$10,3)=AJ3487,"QC-to-GRN Wait",IF(ROUND(N(AE3487)/Assumptions!$C$11,3)=AJ3487,"GRN Processing",IF(ROUND(N(AF3487)/Assumptions!$C$12,3)=AJ3487,"GRN-to-Putaway Wait",IF(ROUND(N(AG3487)/Assumptions!$C$13,3)=AJ3487,"Putaway","Within SLA")))))))))))</f>
        <v>QC-to-GRN Wait</v>
      </c>
    </row>
    <row r="3488" customFormat="false" ht="15" hidden="false" customHeight="false" outlineLevel="0" collapsed="false">
      <c r="A3488" s="0" t="s">
        <v>9770</v>
      </c>
      <c r="B3488" s="0" t="s">
        <v>9771</v>
      </c>
      <c r="C3488" s="0" t="s">
        <v>175</v>
      </c>
      <c r="D3488" s="0" t="s">
        <v>147</v>
      </c>
      <c r="E3488" s="0" t="s">
        <v>9772</v>
      </c>
      <c r="F3488" s="0" t="s">
        <v>121</v>
      </c>
      <c r="G3488" s="0" t="s">
        <v>167</v>
      </c>
      <c r="H3488" s="17" t="n">
        <v>46287.6270833333</v>
      </c>
      <c r="I3488" s="17" t="n">
        <v>46287.6840277778</v>
      </c>
      <c r="J3488" s="17" t="n">
        <v>46287.6888888889</v>
      </c>
      <c r="K3488" s="17" t="n">
        <v>46287.7131944444</v>
      </c>
      <c r="L3488" s="17" t="n">
        <v>46287.7229166667</v>
      </c>
      <c r="M3488" s="17" t="n">
        <v>46287.74375</v>
      </c>
      <c r="N3488" s="17" t="n">
        <v>46287.8854166667</v>
      </c>
      <c r="O3488" s="17" t="n">
        <v>46287.9284722222</v>
      </c>
      <c r="P3488" s="17" t="n">
        <v>46287.9354166667</v>
      </c>
      <c r="Q3488" s="17" t="n">
        <v>46287.94375</v>
      </c>
      <c r="R3488" s="0" t="n">
        <v>423</v>
      </c>
      <c r="S3488" s="0" t="n">
        <v>0</v>
      </c>
      <c r="T3488" s="0" t="n">
        <v>0</v>
      </c>
      <c r="U3488" s="18" t="s">
        <v>130</v>
      </c>
      <c r="V3488" s="18" t="s">
        <v>144</v>
      </c>
      <c r="W3488" s="0" t="str">
        <f aca="false">IF(AND(X3488&gt;=6,X3488&lt;14),"A",IF(AND(X3488&gt;=14,X3488&lt;22),"B","C"))</f>
        <v>B</v>
      </c>
      <c r="X3488" s="18" t="n">
        <f aca="false">HOUR(H3488)</f>
        <v>15</v>
      </c>
      <c r="Y3488" s="18" t="n">
        <f aca="false">ROUND((I3488-H3488)*1440,0)</f>
        <v>82</v>
      </c>
      <c r="Z3488" s="18" t="n">
        <f aca="false">ROUND((J3488-I3488)*1440,0)</f>
        <v>7</v>
      </c>
      <c r="AA3488" s="18" t="n">
        <f aca="false">ROUND((K3488-J3488)*1440,0)</f>
        <v>35</v>
      </c>
      <c r="AB3488" s="18" t="n">
        <f aca="false">ROUND((L3488-K3488)*1440,0)</f>
        <v>14</v>
      </c>
      <c r="AC3488" s="18" t="n">
        <f aca="false">ROUND((M3488-L3488)*1440,0)</f>
        <v>30</v>
      </c>
      <c r="AD3488" s="18" t="n">
        <f aca="false">IF(N3488="","",ROUND((N3488-M3488)*1440,0))</f>
        <v>204</v>
      </c>
      <c r="AE3488" s="18" t="n">
        <f aca="false">IF(O3488="","",ROUND((O3488-N3488)*1440,0))</f>
        <v>62</v>
      </c>
      <c r="AF3488" s="18" t="n">
        <f aca="false">IF(P3488="","",ROUND((P3488-O3488)*1440,0))</f>
        <v>10</v>
      </c>
      <c r="AG3488" s="18" t="n">
        <f aca="false">IF(Q3488="","",ROUND((Q3488-P3488)*1440,0))</f>
        <v>12</v>
      </c>
      <c r="AH3488" s="18" t="n">
        <f aca="false">IF(Q3488="","",ROUND((Q3488-H3488)*1440,0))</f>
        <v>456</v>
      </c>
      <c r="AI3488" s="19" t="n">
        <f aca="false">ROUND(IF(O3488="",Assumptions!$B$25-K3488,O3488-K3488)*24,1)</f>
        <v>5.2</v>
      </c>
      <c r="AJ3488" s="20" t="n">
        <f aca="false">ROUND(MAX(N(Y3488)/Assumptions!$C$5, N(Z3488)/Assumptions!$C$6, N(AA3488)/Assumptions!$C$7, N(AB3488)/Assumptions!$C$8, N(AC3488)/Assumptions!$C$9, N(AD3488)/Assumptions!$C$10, N(AE3488)/Assumptions!$C$11, N(AF3488)/Assumptions!$C$12, N(AG3488)/Assumptions!$C$13),3)</f>
        <v>6.8</v>
      </c>
      <c r="AK3488" s="0" t="str">
        <f aca="false">IF(OR(U3488="Pending",U3488="On Hold"),"Open GRN (awaiting)",IF(AJ3488&lt;=1,"Within SLA",IF(ROUND(N(Y3488)/Assumptions!$C$5,3)=AJ3488,"Gate Wait",IF(ROUND(N(Z3488)/Assumptions!$C$6,3)=AJ3488,"Dock Wait",IF(ROUND(N(AA3488)/Assumptions!$C$7,3)=AJ3488,"Unloading",IF(ROUND(N(AB3488)/Assumptions!$C$8,3)=AJ3488,"Unload-to-QC Wait",IF(ROUND(N(AC3488)/Assumptions!$C$9,3)=AJ3488,"QC",IF(ROUND(N(AD3488)/Assumptions!$C$10,3)=AJ3488,"QC-to-GRN Wait",IF(ROUND(N(AE3488)/Assumptions!$C$11,3)=AJ3488,"GRN Processing",IF(ROUND(N(AF3488)/Assumptions!$C$12,3)=AJ3488,"GRN-to-Putaway Wait",IF(ROUND(N(AG3488)/Assumptions!$C$13,3)=AJ3488,"Putaway","Within SLA")))))))))))</f>
        <v>QC-to-GRN Wait</v>
      </c>
    </row>
    <row r="3489" customFormat="false" ht="15" hidden="false" customHeight="false" outlineLevel="0" collapsed="false">
      <c r="A3489" s="0" t="s">
        <v>9773</v>
      </c>
      <c r="B3489" s="0" t="s">
        <v>9774</v>
      </c>
      <c r="C3489" s="0" t="s">
        <v>252</v>
      </c>
      <c r="D3489" s="0" t="s">
        <v>119</v>
      </c>
      <c r="E3489" s="0" t="s">
        <v>450</v>
      </c>
      <c r="F3489" s="0" t="s">
        <v>155</v>
      </c>
      <c r="G3489" s="0" t="s">
        <v>129</v>
      </c>
      <c r="H3489" s="17" t="n">
        <v>46287.6361111111</v>
      </c>
      <c r="I3489" s="17" t="n">
        <v>46287.6472222222</v>
      </c>
      <c r="J3489" s="17" t="n">
        <v>46287.6513888889</v>
      </c>
      <c r="K3489" s="17" t="n">
        <v>46287.6763888889</v>
      </c>
      <c r="L3489" s="17" t="n">
        <v>46287.6854166667</v>
      </c>
      <c r="M3489" s="17" t="n">
        <v>46287.7416666667</v>
      </c>
      <c r="N3489" s="17" t="n">
        <v>46287.7451388889</v>
      </c>
      <c r="O3489" s="17" t="n">
        <v>46287.7861111111</v>
      </c>
      <c r="P3489" s="17" t="n">
        <v>46287.7972222222</v>
      </c>
      <c r="Q3489" s="17" t="n">
        <v>46287.8194444445</v>
      </c>
      <c r="R3489" s="0" t="n">
        <v>215</v>
      </c>
      <c r="S3489" s="0" t="n">
        <v>0</v>
      </c>
      <c r="T3489" s="0" t="n">
        <v>0</v>
      </c>
      <c r="U3489" s="18" t="s">
        <v>130</v>
      </c>
      <c r="V3489" s="18" t="s">
        <v>144</v>
      </c>
      <c r="W3489" s="0" t="str">
        <f aca="false">IF(AND(X3489&gt;=6,X3489&lt;14),"A",IF(AND(X3489&gt;=14,X3489&lt;22),"B","C"))</f>
        <v>B</v>
      </c>
      <c r="X3489" s="18" t="n">
        <f aca="false">HOUR(H3489)</f>
        <v>15</v>
      </c>
      <c r="Y3489" s="18" t="n">
        <f aca="false">ROUND((I3489-H3489)*1440,0)</f>
        <v>16</v>
      </c>
      <c r="Z3489" s="18" t="n">
        <f aca="false">ROUND((J3489-I3489)*1440,0)</f>
        <v>6</v>
      </c>
      <c r="AA3489" s="18" t="n">
        <f aca="false">ROUND((K3489-J3489)*1440,0)</f>
        <v>36</v>
      </c>
      <c r="AB3489" s="18" t="n">
        <f aca="false">ROUND((L3489-K3489)*1440,0)</f>
        <v>13</v>
      </c>
      <c r="AC3489" s="18" t="n">
        <f aca="false">ROUND((M3489-L3489)*1440,0)</f>
        <v>81</v>
      </c>
      <c r="AD3489" s="18" t="n">
        <f aca="false">IF(N3489="","",ROUND((N3489-M3489)*1440,0))</f>
        <v>5</v>
      </c>
      <c r="AE3489" s="18" t="n">
        <f aca="false">IF(O3489="","",ROUND((O3489-N3489)*1440,0))</f>
        <v>59</v>
      </c>
      <c r="AF3489" s="18" t="n">
        <f aca="false">IF(P3489="","",ROUND((P3489-O3489)*1440,0))</f>
        <v>16</v>
      </c>
      <c r="AG3489" s="18" t="n">
        <f aca="false">IF(Q3489="","",ROUND((Q3489-P3489)*1440,0))</f>
        <v>32</v>
      </c>
      <c r="AH3489" s="18" t="n">
        <f aca="false">IF(Q3489="","",ROUND((Q3489-H3489)*1440,0))</f>
        <v>264</v>
      </c>
      <c r="AI3489" s="19" t="n">
        <f aca="false">ROUND(IF(O3489="",Assumptions!$B$25-K3489,O3489-K3489)*24,1)</f>
        <v>2.6</v>
      </c>
      <c r="AJ3489" s="20" t="n">
        <f aca="false">ROUND(MAX(N(Y3489)/Assumptions!$C$5, N(Z3489)/Assumptions!$C$6, N(AA3489)/Assumptions!$C$7, N(AB3489)/Assumptions!$C$8, N(AC3489)/Assumptions!$C$9, N(AD3489)/Assumptions!$C$10, N(AE3489)/Assumptions!$C$11, N(AF3489)/Assumptions!$C$12, N(AG3489)/Assumptions!$C$13),3)</f>
        <v>1.8</v>
      </c>
      <c r="AK3489" s="0" t="str">
        <f aca="false">IF(OR(U3489="Pending",U3489="On Hold"),"Open GRN (awaiting)",IF(AJ3489&lt;=1,"Within SLA",IF(ROUND(N(Y3489)/Assumptions!$C$5,3)=AJ3489,"Gate Wait",IF(ROUND(N(Z3489)/Assumptions!$C$6,3)=AJ3489,"Dock Wait",IF(ROUND(N(AA3489)/Assumptions!$C$7,3)=AJ3489,"Unloading",IF(ROUND(N(AB3489)/Assumptions!$C$8,3)=AJ3489,"Unload-to-QC Wait",IF(ROUND(N(AC3489)/Assumptions!$C$9,3)=AJ3489,"QC",IF(ROUND(N(AD3489)/Assumptions!$C$10,3)=AJ3489,"QC-to-GRN Wait",IF(ROUND(N(AE3489)/Assumptions!$C$11,3)=AJ3489,"GRN Processing",IF(ROUND(N(AF3489)/Assumptions!$C$12,3)=AJ3489,"GRN-to-Putaway Wait",IF(ROUND(N(AG3489)/Assumptions!$C$13,3)=AJ3489,"Putaway","Within SLA")))))))))))</f>
        <v>QC</v>
      </c>
    </row>
    <row r="3490" customFormat="false" ht="15" hidden="false" customHeight="false" outlineLevel="0" collapsed="false">
      <c r="A3490" s="0" t="s">
        <v>9775</v>
      </c>
      <c r="B3490" s="0" t="s">
        <v>9776</v>
      </c>
      <c r="C3490" s="0" t="s">
        <v>118</v>
      </c>
      <c r="D3490" s="0" t="s">
        <v>135</v>
      </c>
      <c r="E3490" s="0" t="s">
        <v>7169</v>
      </c>
      <c r="F3490" s="0" t="s">
        <v>121</v>
      </c>
      <c r="G3490" s="0" t="s">
        <v>178</v>
      </c>
      <c r="H3490" s="17" t="n">
        <v>46287.6416666667</v>
      </c>
      <c r="I3490" s="17" t="n">
        <v>46287.6722222222</v>
      </c>
      <c r="J3490" s="17" t="n">
        <v>46287.6777777778</v>
      </c>
      <c r="K3490" s="17" t="n">
        <v>46287.6986111111</v>
      </c>
      <c r="L3490" s="17" t="n">
        <v>46287.7104166667</v>
      </c>
      <c r="M3490" s="17" t="n">
        <v>46287.7180555556</v>
      </c>
      <c r="N3490" s="17" t="n">
        <v>46287.74375</v>
      </c>
      <c r="O3490" s="17" t="n">
        <v>46287.8534722222</v>
      </c>
      <c r="P3490" s="17" t="n">
        <v>46287.8791666667</v>
      </c>
      <c r="Q3490" s="17" t="n">
        <v>46287.9104166667</v>
      </c>
      <c r="R3490" s="0" t="n">
        <v>357</v>
      </c>
      <c r="S3490" s="0" t="n">
        <v>0</v>
      </c>
      <c r="T3490" s="0" t="n">
        <v>0</v>
      </c>
      <c r="U3490" s="18" t="s">
        <v>130</v>
      </c>
      <c r="V3490" s="18" t="s">
        <v>156</v>
      </c>
      <c r="W3490" s="0" t="str">
        <f aca="false">IF(AND(X3490&gt;=6,X3490&lt;14),"A",IF(AND(X3490&gt;=14,X3490&lt;22),"B","C"))</f>
        <v>B</v>
      </c>
      <c r="X3490" s="18" t="n">
        <f aca="false">HOUR(H3490)</f>
        <v>15</v>
      </c>
      <c r="Y3490" s="18" t="n">
        <f aca="false">ROUND((I3490-H3490)*1440,0)</f>
        <v>44</v>
      </c>
      <c r="Z3490" s="18" t="n">
        <f aca="false">ROUND((J3490-I3490)*1440,0)</f>
        <v>8</v>
      </c>
      <c r="AA3490" s="18" t="n">
        <f aca="false">ROUND((K3490-J3490)*1440,0)</f>
        <v>30</v>
      </c>
      <c r="AB3490" s="18" t="n">
        <f aca="false">ROUND((L3490-K3490)*1440,0)</f>
        <v>17</v>
      </c>
      <c r="AC3490" s="18" t="n">
        <f aca="false">ROUND((M3490-L3490)*1440,0)</f>
        <v>11</v>
      </c>
      <c r="AD3490" s="18" t="n">
        <f aca="false">IF(N3490="","",ROUND((N3490-M3490)*1440,0))</f>
        <v>37</v>
      </c>
      <c r="AE3490" s="18" t="n">
        <f aca="false">IF(O3490="","",ROUND((O3490-N3490)*1440,0))</f>
        <v>158</v>
      </c>
      <c r="AF3490" s="18" t="n">
        <f aca="false">IF(P3490="","",ROUND((P3490-O3490)*1440,0))</f>
        <v>37</v>
      </c>
      <c r="AG3490" s="18" t="n">
        <f aca="false">IF(Q3490="","",ROUND((Q3490-P3490)*1440,0))</f>
        <v>45</v>
      </c>
      <c r="AH3490" s="18" t="n">
        <f aca="false">IF(Q3490="","",ROUND((Q3490-H3490)*1440,0))</f>
        <v>387</v>
      </c>
      <c r="AI3490" s="19" t="n">
        <f aca="false">ROUND(IF(O3490="",Assumptions!$B$25-K3490,O3490-K3490)*24,1)</f>
        <v>3.7</v>
      </c>
      <c r="AJ3490" s="20" t="n">
        <f aca="false">ROUND(MAX(N(Y3490)/Assumptions!$C$5, N(Z3490)/Assumptions!$C$6, N(AA3490)/Assumptions!$C$7, N(AB3490)/Assumptions!$C$8, N(AC3490)/Assumptions!$C$9, N(AD3490)/Assumptions!$C$10, N(AE3490)/Assumptions!$C$11, N(AF3490)/Assumptions!$C$12, N(AG3490)/Assumptions!$C$13),3)</f>
        <v>3.511</v>
      </c>
      <c r="AK3490" s="0" t="str">
        <f aca="false">IF(OR(U3490="Pending",U3490="On Hold"),"Open GRN (awaiting)",IF(AJ3490&lt;=1,"Within SLA",IF(ROUND(N(Y3490)/Assumptions!$C$5,3)=AJ3490,"Gate Wait",IF(ROUND(N(Z3490)/Assumptions!$C$6,3)=AJ3490,"Dock Wait",IF(ROUND(N(AA3490)/Assumptions!$C$7,3)=AJ3490,"Unloading",IF(ROUND(N(AB3490)/Assumptions!$C$8,3)=AJ3490,"Unload-to-QC Wait",IF(ROUND(N(AC3490)/Assumptions!$C$9,3)=AJ3490,"QC",IF(ROUND(N(AD3490)/Assumptions!$C$10,3)=AJ3490,"QC-to-GRN Wait",IF(ROUND(N(AE3490)/Assumptions!$C$11,3)=AJ3490,"GRN Processing",IF(ROUND(N(AF3490)/Assumptions!$C$12,3)=AJ3490,"GRN-to-Putaway Wait",IF(ROUND(N(AG3490)/Assumptions!$C$13,3)=AJ3490,"Putaway","Within SLA")))))))))))</f>
        <v>GRN Processing</v>
      </c>
    </row>
    <row r="3491" customFormat="false" ht="15" hidden="false" customHeight="false" outlineLevel="0" collapsed="false">
      <c r="A3491" s="0" t="s">
        <v>9777</v>
      </c>
      <c r="B3491" s="0" t="s">
        <v>9778</v>
      </c>
      <c r="C3491" s="0" t="s">
        <v>184</v>
      </c>
      <c r="D3491" s="0" t="s">
        <v>119</v>
      </c>
      <c r="E3491" s="0" t="s">
        <v>9779</v>
      </c>
      <c r="F3491" s="0" t="s">
        <v>177</v>
      </c>
      <c r="G3491" s="0" t="s">
        <v>129</v>
      </c>
      <c r="H3491" s="17" t="n">
        <v>46287.6465277778</v>
      </c>
      <c r="I3491" s="17" t="n">
        <v>46287.6729166667</v>
      </c>
      <c r="J3491" s="17" t="n">
        <v>46287.6770833333</v>
      </c>
      <c r="K3491" s="17" t="n">
        <v>46287.7215277778</v>
      </c>
      <c r="L3491" s="17" t="n">
        <v>46287.7284722222</v>
      </c>
      <c r="M3491" s="17" t="n">
        <v>46287.7659722222</v>
      </c>
      <c r="N3491" s="17" t="n">
        <v>46287.8215277778</v>
      </c>
      <c r="O3491" s="17" t="n">
        <v>46287.8993055556</v>
      </c>
      <c r="P3491" s="17" t="n">
        <v>46287.9055555556</v>
      </c>
      <c r="Q3491" s="17" t="n">
        <v>46287.9256944444</v>
      </c>
      <c r="R3491" s="0" t="n">
        <v>650</v>
      </c>
      <c r="S3491" s="0" t="n">
        <v>0</v>
      </c>
      <c r="T3491" s="0" t="n">
        <v>4</v>
      </c>
      <c r="U3491" s="18" t="s">
        <v>123</v>
      </c>
      <c r="V3491" s="18" t="s">
        <v>82</v>
      </c>
      <c r="W3491" s="0" t="str">
        <f aca="false">IF(AND(X3491&gt;=6,X3491&lt;14),"A",IF(AND(X3491&gt;=14,X3491&lt;22),"B","C"))</f>
        <v>B</v>
      </c>
      <c r="X3491" s="18" t="n">
        <f aca="false">HOUR(H3491)</f>
        <v>15</v>
      </c>
      <c r="Y3491" s="18" t="n">
        <f aca="false">ROUND((I3491-H3491)*1440,0)</f>
        <v>38</v>
      </c>
      <c r="Z3491" s="18" t="n">
        <f aca="false">ROUND((J3491-I3491)*1440,0)</f>
        <v>6</v>
      </c>
      <c r="AA3491" s="18" t="n">
        <f aca="false">ROUND((K3491-J3491)*1440,0)</f>
        <v>64</v>
      </c>
      <c r="AB3491" s="18" t="n">
        <f aca="false">ROUND((L3491-K3491)*1440,0)</f>
        <v>10</v>
      </c>
      <c r="AC3491" s="18" t="n">
        <f aca="false">ROUND((M3491-L3491)*1440,0)</f>
        <v>54</v>
      </c>
      <c r="AD3491" s="18" t="n">
        <f aca="false">IF(N3491="","",ROUND((N3491-M3491)*1440,0))</f>
        <v>80</v>
      </c>
      <c r="AE3491" s="18" t="n">
        <f aca="false">IF(O3491="","",ROUND((O3491-N3491)*1440,0))</f>
        <v>112</v>
      </c>
      <c r="AF3491" s="18" t="n">
        <f aca="false">IF(P3491="","",ROUND((P3491-O3491)*1440,0))</f>
        <v>9</v>
      </c>
      <c r="AG3491" s="18" t="n">
        <f aca="false">IF(Q3491="","",ROUND((Q3491-P3491)*1440,0))</f>
        <v>29</v>
      </c>
      <c r="AH3491" s="18" t="n">
        <f aca="false">IF(Q3491="","",ROUND((Q3491-H3491)*1440,0))</f>
        <v>402</v>
      </c>
      <c r="AI3491" s="19" t="n">
        <f aca="false">ROUND(IF(O3491="",Assumptions!$B$25-K3491,O3491-K3491)*24,1)</f>
        <v>4.3</v>
      </c>
      <c r="AJ3491" s="20" t="n">
        <f aca="false">ROUND(MAX(N(Y3491)/Assumptions!$C$5, N(Z3491)/Assumptions!$C$6, N(AA3491)/Assumptions!$C$7, N(AB3491)/Assumptions!$C$8, N(AC3491)/Assumptions!$C$9, N(AD3491)/Assumptions!$C$10, N(AE3491)/Assumptions!$C$11, N(AF3491)/Assumptions!$C$12, N(AG3491)/Assumptions!$C$13),3)</f>
        <v>2.667</v>
      </c>
      <c r="AK3491" s="0" t="str">
        <f aca="false">IF(OR(U3491="Pending",U3491="On Hold"),"Open GRN (awaiting)",IF(AJ3491&lt;=1,"Within SLA",IF(ROUND(N(Y3491)/Assumptions!$C$5,3)=AJ3491,"Gate Wait",IF(ROUND(N(Z3491)/Assumptions!$C$6,3)=AJ3491,"Dock Wait",IF(ROUND(N(AA3491)/Assumptions!$C$7,3)=AJ3491,"Unloading",IF(ROUND(N(AB3491)/Assumptions!$C$8,3)=AJ3491,"Unload-to-QC Wait",IF(ROUND(N(AC3491)/Assumptions!$C$9,3)=AJ3491,"QC",IF(ROUND(N(AD3491)/Assumptions!$C$10,3)=AJ3491,"QC-to-GRN Wait",IF(ROUND(N(AE3491)/Assumptions!$C$11,3)=AJ3491,"GRN Processing",IF(ROUND(N(AF3491)/Assumptions!$C$12,3)=AJ3491,"GRN-to-Putaway Wait",IF(ROUND(N(AG3491)/Assumptions!$C$13,3)=AJ3491,"Putaway","Within SLA")))))))))))</f>
        <v>QC-to-GRN Wait</v>
      </c>
    </row>
    <row r="3492" customFormat="false" ht="15" hidden="false" customHeight="false" outlineLevel="0" collapsed="false">
      <c r="A3492" s="0" t="s">
        <v>9780</v>
      </c>
      <c r="B3492" s="0" t="s">
        <v>9781</v>
      </c>
      <c r="C3492" s="0" t="s">
        <v>126</v>
      </c>
      <c r="D3492" s="0" t="s">
        <v>119</v>
      </c>
      <c r="E3492" s="0" t="s">
        <v>6345</v>
      </c>
      <c r="F3492" s="0" t="s">
        <v>128</v>
      </c>
      <c r="G3492" s="0" t="s">
        <v>122</v>
      </c>
      <c r="H3492" s="17" t="n">
        <v>46287.6625</v>
      </c>
      <c r="I3492" s="17" t="n">
        <v>46287.7222222222</v>
      </c>
      <c r="J3492" s="17" t="n">
        <v>46287.7284722222</v>
      </c>
      <c r="K3492" s="17" t="n">
        <v>46287.7625</v>
      </c>
      <c r="L3492" s="17" t="n">
        <v>46287.7736111111</v>
      </c>
      <c r="M3492" s="17" t="n">
        <v>46287.7923611111</v>
      </c>
      <c r="N3492" s="17" t="n">
        <v>46287.8354166667</v>
      </c>
      <c r="O3492" s="17" t="n">
        <v>46287.8645833333</v>
      </c>
      <c r="P3492" s="17" t="n">
        <v>46287.8701388889</v>
      </c>
      <c r="Q3492" s="17" t="n">
        <v>46287.8826388889</v>
      </c>
      <c r="R3492" s="0" t="n">
        <v>432</v>
      </c>
      <c r="S3492" s="0" t="n">
        <v>0</v>
      </c>
      <c r="T3492" s="0" t="n">
        <v>0</v>
      </c>
      <c r="U3492" s="18" t="s">
        <v>130</v>
      </c>
      <c r="V3492" s="18" t="s">
        <v>139</v>
      </c>
      <c r="W3492" s="0" t="str">
        <f aca="false">IF(AND(X3492&gt;=6,X3492&lt;14),"A",IF(AND(X3492&gt;=14,X3492&lt;22),"B","C"))</f>
        <v>B</v>
      </c>
      <c r="X3492" s="18" t="n">
        <f aca="false">HOUR(H3492)</f>
        <v>15</v>
      </c>
      <c r="Y3492" s="18" t="n">
        <f aca="false">ROUND((I3492-H3492)*1440,0)</f>
        <v>86</v>
      </c>
      <c r="Z3492" s="18" t="n">
        <f aca="false">ROUND((J3492-I3492)*1440,0)</f>
        <v>9</v>
      </c>
      <c r="AA3492" s="18" t="n">
        <f aca="false">ROUND((K3492-J3492)*1440,0)</f>
        <v>49</v>
      </c>
      <c r="AB3492" s="18" t="n">
        <f aca="false">ROUND((L3492-K3492)*1440,0)</f>
        <v>16</v>
      </c>
      <c r="AC3492" s="18" t="n">
        <f aca="false">ROUND((M3492-L3492)*1440,0)</f>
        <v>27</v>
      </c>
      <c r="AD3492" s="18" t="n">
        <f aca="false">IF(N3492="","",ROUND((N3492-M3492)*1440,0))</f>
        <v>62</v>
      </c>
      <c r="AE3492" s="18" t="n">
        <f aca="false">IF(O3492="","",ROUND((O3492-N3492)*1440,0))</f>
        <v>42</v>
      </c>
      <c r="AF3492" s="18" t="n">
        <f aca="false">IF(P3492="","",ROUND((P3492-O3492)*1440,0))</f>
        <v>8</v>
      </c>
      <c r="AG3492" s="18" t="n">
        <f aca="false">IF(Q3492="","",ROUND((Q3492-P3492)*1440,0))</f>
        <v>18</v>
      </c>
      <c r="AH3492" s="18" t="n">
        <f aca="false">IF(Q3492="","",ROUND((Q3492-H3492)*1440,0))</f>
        <v>317</v>
      </c>
      <c r="AI3492" s="19" t="n">
        <f aca="false">ROUND(IF(O3492="",Assumptions!$B$25-K3492,O3492-K3492)*24,1)</f>
        <v>2.5</v>
      </c>
      <c r="AJ3492" s="20" t="n">
        <f aca="false">ROUND(MAX(N(Y3492)/Assumptions!$C$5, N(Z3492)/Assumptions!$C$6, N(AA3492)/Assumptions!$C$7, N(AB3492)/Assumptions!$C$8, N(AC3492)/Assumptions!$C$9, N(AD3492)/Assumptions!$C$10, N(AE3492)/Assumptions!$C$11, N(AF3492)/Assumptions!$C$12, N(AG3492)/Assumptions!$C$13),3)</f>
        <v>2.867</v>
      </c>
      <c r="AK3492" s="0" t="str">
        <f aca="false">IF(OR(U3492="Pending",U3492="On Hold"),"Open GRN (awaiting)",IF(AJ3492&lt;=1,"Within SLA",IF(ROUND(N(Y3492)/Assumptions!$C$5,3)=AJ3492,"Gate Wait",IF(ROUND(N(Z3492)/Assumptions!$C$6,3)=AJ3492,"Dock Wait",IF(ROUND(N(AA3492)/Assumptions!$C$7,3)=AJ3492,"Unloading",IF(ROUND(N(AB3492)/Assumptions!$C$8,3)=AJ3492,"Unload-to-QC Wait",IF(ROUND(N(AC3492)/Assumptions!$C$9,3)=AJ3492,"QC",IF(ROUND(N(AD3492)/Assumptions!$C$10,3)=AJ3492,"QC-to-GRN Wait",IF(ROUND(N(AE3492)/Assumptions!$C$11,3)=AJ3492,"GRN Processing",IF(ROUND(N(AF3492)/Assumptions!$C$12,3)=AJ3492,"GRN-to-Putaway Wait",IF(ROUND(N(AG3492)/Assumptions!$C$13,3)=AJ3492,"Putaway","Within SLA")))))))))))</f>
        <v>Gate Wait</v>
      </c>
    </row>
    <row r="3493" customFormat="false" ht="15" hidden="false" customHeight="false" outlineLevel="0" collapsed="false">
      <c r="A3493" s="0" t="s">
        <v>9782</v>
      </c>
      <c r="B3493" s="0" t="s">
        <v>9783</v>
      </c>
      <c r="C3493" s="0" t="s">
        <v>252</v>
      </c>
      <c r="D3493" s="0" t="s">
        <v>119</v>
      </c>
      <c r="E3493" s="0" t="s">
        <v>9784</v>
      </c>
      <c r="F3493" s="0" t="s">
        <v>155</v>
      </c>
      <c r="G3493" s="0" t="s">
        <v>122</v>
      </c>
      <c r="H3493" s="17" t="n">
        <v>46287.6631944445</v>
      </c>
      <c r="I3493" s="17" t="n">
        <v>46287.675</v>
      </c>
      <c r="J3493" s="17" t="n">
        <v>46287.6826388889</v>
      </c>
      <c r="K3493" s="17" t="n">
        <v>46287.7118055556</v>
      </c>
      <c r="L3493" s="17" t="n">
        <v>46287.7298611111</v>
      </c>
      <c r="M3493" s="17" t="n">
        <v>46287.7430555556</v>
      </c>
      <c r="N3493" s="17" t="n">
        <v>46287.7576388889</v>
      </c>
      <c r="O3493" s="17" t="n">
        <v>46287.7965277778</v>
      </c>
      <c r="P3493" s="17" t="n">
        <v>46287.8222222222</v>
      </c>
      <c r="Q3493" s="17" t="n">
        <v>46287.8375</v>
      </c>
      <c r="R3493" s="0" t="n">
        <v>423</v>
      </c>
      <c r="S3493" s="0" t="n">
        <v>0</v>
      </c>
      <c r="T3493" s="0" t="n">
        <v>0</v>
      </c>
      <c r="U3493" s="18" t="s">
        <v>130</v>
      </c>
      <c r="V3493" s="18" t="s">
        <v>144</v>
      </c>
      <c r="W3493" s="0" t="str">
        <f aca="false">IF(AND(X3493&gt;=6,X3493&lt;14),"A",IF(AND(X3493&gt;=14,X3493&lt;22),"B","C"))</f>
        <v>B</v>
      </c>
      <c r="X3493" s="18" t="n">
        <f aca="false">HOUR(H3493)</f>
        <v>15</v>
      </c>
      <c r="Y3493" s="18" t="n">
        <f aca="false">ROUND((I3493-H3493)*1440,0)</f>
        <v>17</v>
      </c>
      <c r="Z3493" s="18" t="n">
        <f aca="false">ROUND((J3493-I3493)*1440,0)</f>
        <v>11</v>
      </c>
      <c r="AA3493" s="18" t="n">
        <f aca="false">ROUND((K3493-J3493)*1440,0)</f>
        <v>42</v>
      </c>
      <c r="AB3493" s="18" t="n">
        <f aca="false">ROUND((L3493-K3493)*1440,0)</f>
        <v>26</v>
      </c>
      <c r="AC3493" s="18" t="n">
        <f aca="false">ROUND((M3493-L3493)*1440,0)</f>
        <v>19</v>
      </c>
      <c r="AD3493" s="18" t="n">
        <f aca="false">IF(N3493="","",ROUND((N3493-M3493)*1440,0))</f>
        <v>21</v>
      </c>
      <c r="AE3493" s="18" t="n">
        <f aca="false">IF(O3493="","",ROUND((O3493-N3493)*1440,0))</f>
        <v>56</v>
      </c>
      <c r="AF3493" s="18" t="n">
        <f aca="false">IF(P3493="","",ROUND((P3493-O3493)*1440,0))</f>
        <v>37</v>
      </c>
      <c r="AG3493" s="18" t="n">
        <f aca="false">IF(Q3493="","",ROUND((Q3493-P3493)*1440,0))</f>
        <v>22</v>
      </c>
      <c r="AH3493" s="18" t="n">
        <f aca="false">IF(Q3493="","",ROUND((Q3493-H3493)*1440,0))</f>
        <v>251</v>
      </c>
      <c r="AI3493" s="19" t="n">
        <f aca="false">ROUND(IF(O3493="",Assumptions!$B$25-K3493,O3493-K3493)*24,1)</f>
        <v>2</v>
      </c>
      <c r="AJ3493" s="20" t="n">
        <f aca="false">ROUND(MAX(N(Y3493)/Assumptions!$C$5, N(Z3493)/Assumptions!$C$6, N(AA3493)/Assumptions!$C$7, N(AB3493)/Assumptions!$C$8, N(AC3493)/Assumptions!$C$9, N(AD3493)/Assumptions!$C$10, N(AE3493)/Assumptions!$C$11, N(AF3493)/Assumptions!$C$12, N(AG3493)/Assumptions!$C$13),3)</f>
        <v>1.85</v>
      </c>
      <c r="AK3493" s="0" t="str">
        <f aca="false">IF(OR(U3493="Pending",U3493="On Hold"),"Open GRN (awaiting)",IF(AJ3493&lt;=1,"Within SLA",IF(ROUND(N(Y3493)/Assumptions!$C$5,3)=AJ3493,"Gate Wait",IF(ROUND(N(Z3493)/Assumptions!$C$6,3)=AJ3493,"Dock Wait",IF(ROUND(N(AA3493)/Assumptions!$C$7,3)=AJ3493,"Unloading",IF(ROUND(N(AB3493)/Assumptions!$C$8,3)=AJ3493,"Unload-to-QC Wait",IF(ROUND(N(AC3493)/Assumptions!$C$9,3)=AJ3493,"QC",IF(ROUND(N(AD3493)/Assumptions!$C$10,3)=AJ3493,"QC-to-GRN Wait",IF(ROUND(N(AE3493)/Assumptions!$C$11,3)=AJ3493,"GRN Processing",IF(ROUND(N(AF3493)/Assumptions!$C$12,3)=AJ3493,"GRN-to-Putaway Wait",IF(ROUND(N(AG3493)/Assumptions!$C$13,3)=AJ3493,"Putaway","Within SLA")))))))))))</f>
        <v>GRN-to-Putaway Wait</v>
      </c>
    </row>
    <row r="3494" customFormat="false" ht="15" hidden="false" customHeight="false" outlineLevel="0" collapsed="false">
      <c r="A3494" s="0" t="s">
        <v>9785</v>
      </c>
      <c r="B3494" s="0" t="s">
        <v>9786</v>
      </c>
      <c r="C3494" s="0" t="s">
        <v>175</v>
      </c>
      <c r="D3494" s="0" t="s">
        <v>147</v>
      </c>
      <c r="E3494" s="0" t="s">
        <v>5064</v>
      </c>
      <c r="F3494" s="0" t="s">
        <v>177</v>
      </c>
      <c r="G3494" s="0" t="s">
        <v>167</v>
      </c>
      <c r="H3494" s="17" t="n">
        <v>46287.6777777778</v>
      </c>
      <c r="I3494" s="17" t="n">
        <v>46287.7125</v>
      </c>
      <c r="J3494" s="17" t="n">
        <v>46287.7159722222</v>
      </c>
      <c r="K3494" s="17" t="n">
        <v>46287.7229166667</v>
      </c>
      <c r="L3494" s="17" t="n">
        <v>46287.7270833333</v>
      </c>
      <c r="M3494" s="17" t="n">
        <v>46287.7472222222</v>
      </c>
      <c r="N3494" s="17" t="n">
        <v>46287.7756944444</v>
      </c>
      <c r="O3494" s="17" t="n">
        <v>46287.8784722222</v>
      </c>
      <c r="P3494" s="17" t="n">
        <v>46287.8944444444</v>
      </c>
      <c r="Q3494" s="17" t="n">
        <v>46287.9083333333</v>
      </c>
      <c r="R3494" s="0" t="n">
        <v>136</v>
      </c>
      <c r="S3494" s="0" t="n">
        <v>0</v>
      </c>
      <c r="T3494" s="0" t="n">
        <v>0</v>
      </c>
      <c r="U3494" s="18" t="s">
        <v>130</v>
      </c>
      <c r="V3494" s="18" t="s">
        <v>131</v>
      </c>
      <c r="W3494" s="0" t="str">
        <f aca="false">IF(AND(X3494&gt;=6,X3494&lt;14),"A",IF(AND(X3494&gt;=14,X3494&lt;22),"B","C"))</f>
        <v>B</v>
      </c>
      <c r="X3494" s="18" t="n">
        <f aca="false">HOUR(H3494)</f>
        <v>16</v>
      </c>
      <c r="Y3494" s="18" t="n">
        <f aca="false">ROUND((I3494-H3494)*1440,0)</f>
        <v>50</v>
      </c>
      <c r="Z3494" s="18" t="n">
        <f aca="false">ROUND((J3494-I3494)*1440,0)</f>
        <v>5</v>
      </c>
      <c r="AA3494" s="18" t="n">
        <f aca="false">ROUND((K3494-J3494)*1440,0)</f>
        <v>10</v>
      </c>
      <c r="AB3494" s="18" t="n">
        <f aca="false">ROUND((L3494-K3494)*1440,0)</f>
        <v>6</v>
      </c>
      <c r="AC3494" s="18" t="n">
        <f aca="false">ROUND((M3494-L3494)*1440,0)</f>
        <v>29</v>
      </c>
      <c r="AD3494" s="18" t="n">
        <f aca="false">IF(N3494="","",ROUND((N3494-M3494)*1440,0))</f>
        <v>41</v>
      </c>
      <c r="AE3494" s="18" t="n">
        <f aca="false">IF(O3494="","",ROUND((O3494-N3494)*1440,0))</f>
        <v>148</v>
      </c>
      <c r="AF3494" s="18" t="n">
        <f aca="false">IF(P3494="","",ROUND((P3494-O3494)*1440,0))</f>
        <v>23</v>
      </c>
      <c r="AG3494" s="18" t="n">
        <f aca="false">IF(Q3494="","",ROUND((Q3494-P3494)*1440,0))</f>
        <v>20</v>
      </c>
      <c r="AH3494" s="18" t="n">
        <f aca="false">IF(Q3494="","",ROUND((Q3494-H3494)*1440,0))</f>
        <v>332</v>
      </c>
      <c r="AI3494" s="19" t="n">
        <f aca="false">ROUND(IF(O3494="",Assumptions!$B$25-K3494,O3494-K3494)*24,1)</f>
        <v>3.7</v>
      </c>
      <c r="AJ3494" s="20" t="n">
        <f aca="false">ROUND(MAX(N(Y3494)/Assumptions!$C$5, N(Z3494)/Assumptions!$C$6, N(AA3494)/Assumptions!$C$7, N(AB3494)/Assumptions!$C$8, N(AC3494)/Assumptions!$C$9, N(AD3494)/Assumptions!$C$10, N(AE3494)/Assumptions!$C$11, N(AF3494)/Assumptions!$C$12, N(AG3494)/Assumptions!$C$13),3)</f>
        <v>3.289</v>
      </c>
      <c r="AK3494" s="0" t="str">
        <f aca="false">IF(OR(U3494="Pending",U3494="On Hold"),"Open GRN (awaiting)",IF(AJ3494&lt;=1,"Within SLA",IF(ROUND(N(Y3494)/Assumptions!$C$5,3)=AJ3494,"Gate Wait",IF(ROUND(N(Z3494)/Assumptions!$C$6,3)=AJ3494,"Dock Wait",IF(ROUND(N(AA3494)/Assumptions!$C$7,3)=AJ3494,"Unloading",IF(ROUND(N(AB3494)/Assumptions!$C$8,3)=AJ3494,"Unload-to-QC Wait",IF(ROUND(N(AC3494)/Assumptions!$C$9,3)=AJ3494,"QC",IF(ROUND(N(AD3494)/Assumptions!$C$10,3)=AJ3494,"QC-to-GRN Wait",IF(ROUND(N(AE3494)/Assumptions!$C$11,3)=AJ3494,"GRN Processing",IF(ROUND(N(AF3494)/Assumptions!$C$12,3)=AJ3494,"GRN-to-Putaway Wait",IF(ROUND(N(AG3494)/Assumptions!$C$13,3)=AJ3494,"Putaway","Within SLA")))))))))))</f>
        <v>GRN Processing</v>
      </c>
    </row>
    <row r="3495" customFormat="false" ht="15" hidden="false" customHeight="false" outlineLevel="0" collapsed="false">
      <c r="A3495" s="0" t="s">
        <v>9787</v>
      </c>
      <c r="B3495" s="0" t="s">
        <v>9788</v>
      </c>
      <c r="C3495" s="0" t="s">
        <v>170</v>
      </c>
      <c r="D3495" s="0" t="s">
        <v>147</v>
      </c>
      <c r="E3495" s="0" t="s">
        <v>9789</v>
      </c>
      <c r="F3495" s="0" t="s">
        <v>172</v>
      </c>
      <c r="G3495" s="0" t="s">
        <v>150</v>
      </c>
      <c r="H3495" s="17" t="n">
        <v>46287.6895833333</v>
      </c>
      <c r="I3495" s="17" t="n">
        <v>46287.7027777778</v>
      </c>
      <c r="J3495" s="17" t="n">
        <v>46287.7083333333</v>
      </c>
      <c r="K3495" s="17" t="n">
        <v>46287.7243055556</v>
      </c>
      <c r="L3495" s="17" t="n">
        <v>46287.7402777778</v>
      </c>
      <c r="M3495" s="17" t="n">
        <v>46287.7555555556</v>
      </c>
      <c r="N3495" s="17" t="n">
        <v>46287.7715277778</v>
      </c>
      <c r="O3495" s="17" t="n">
        <v>46287.7868055556</v>
      </c>
      <c r="P3495" s="17" t="n">
        <v>46287.7923611111</v>
      </c>
      <c r="Q3495" s="17" t="n">
        <v>46287.8097222222</v>
      </c>
      <c r="R3495" s="0" t="n">
        <v>130</v>
      </c>
      <c r="S3495" s="0" t="n">
        <v>0</v>
      </c>
      <c r="T3495" s="0" t="n">
        <v>0</v>
      </c>
      <c r="U3495" s="18" t="s">
        <v>130</v>
      </c>
      <c r="V3495" s="18" t="s">
        <v>144</v>
      </c>
      <c r="W3495" s="0" t="str">
        <f aca="false">IF(AND(X3495&gt;=6,X3495&lt;14),"A",IF(AND(X3495&gt;=14,X3495&lt;22),"B","C"))</f>
        <v>B</v>
      </c>
      <c r="X3495" s="18" t="n">
        <f aca="false">HOUR(H3495)</f>
        <v>16</v>
      </c>
      <c r="Y3495" s="18" t="n">
        <f aca="false">ROUND((I3495-H3495)*1440,0)</f>
        <v>19</v>
      </c>
      <c r="Z3495" s="18" t="n">
        <f aca="false">ROUND((J3495-I3495)*1440,0)</f>
        <v>8</v>
      </c>
      <c r="AA3495" s="18" t="n">
        <f aca="false">ROUND((K3495-J3495)*1440,0)</f>
        <v>23</v>
      </c>
      <c r="AB3495" s="18" t="n">
        <f aca="false">ROUND((L3495-K3495)*1440,0)</f>
        <v>23</v>
      </c>
      <c r="AC3495" s="18" t="n">
        <f aca="false">ROUND((M3495-L3495)*1440,0)</f>
        <v>22</v>
      </c>
      <c r="AD3495" s="18" t="n">
        <f aca="false">IF(N3495="","",ROUND((N3495-M3495)*1440,0))</f>
        <v>23</v>
      </c>
      <c r="AE3495" s="18" t="n">
        <f aca="false">IF(O3495="","",ROUND((O3495-N3495)*1440,0))</f>
        <v>22</v>
      </c>
      <c r="AF3495" s="18" t="n">
        <f aca="false">IF(P3495="","",ROUND((P3495-O3495)*1440,0))</f>
        <v>8</v>
      </c>
      <c r="AG3495" s="18" t="n">
        <f aca="false">IF(Q3495="","",ROUND((Q3495-P3495)*1440,0))</f>
        <v>25</v>
      </c>
      <c r="AH3495" s="18" t="n">
        <f aca="false">IF(Q3495="","",ROUND((Q3495-H3495)*1440,0))</f>
        <v>173</v>
      </c>
      <c r="AI3495" s="19" t="n">
        <f aca="false">ROUND(IF(O3495="",Assumptions!$B$25-K3495,O3495-K3495)*24,1)</f>
        <v>1.5</v>
      </c>
      <c r="AJ3495" s="20" t="n">
        <f aca="false">ROUND(MAX(N(Y3495)/Assumptions!$C$5, N(Z3495)/Assumptions!$C$6, N(AA3495)/Assumptions!$C$7, N(AB3495)/Assumptions!$C$8, N(AC3495)/Assumptions!$C$9, N(AD3495)/Assumptions!$C$10, N(AE3495)/Assumptions!$C$11, N(AF3495)/Assumptions!$C$12, N(AG3495)/Assumptions!$C$13),3)</f>
        <v>1.533</v>
      </c>
      <c r="AK3495" s="0" t="str">
        <f aca="false">IF(OR(U3495="Pending",U3495="On Hold"),"Open GRN (awaiting)",IF(AJ3495&lt;=1,"Within SLA",IF(ROUND(N(Y3495)/Assumptions!$C$5,3)=AJ3495,"Gate Wait",IF(ROUND(N(Z3495)/Assumptions!$C$6,3)=AJ3495,"Dock Wait",IF(ROUND(N(AA3495)/Assumptions!$C$7,3)=AJ3495,"Unloading",IF(ROUND(N(AB3495)/Assumptions!$C$8,3)=AJ3495,"Unload-to-QC Wait",IF(ROUND(N(AC3495)/Assumptions!$C$9,3)=AJ3495,"QC",IF(ROUND(N(AD3495)/Assumptions!$C$10,3)=AJ3495,"QC-to-GRN Wait",IF(ROUND(N(AE3495)/Assumptions!$C$11,3)=AJ3495,"GRN Processing",IF(ROUND(N(AF3495)/Assumptions!$C$12,3)=AJ3495,"GRN-to-Putaway Wait",IF(ROUND(N(AG3495)/Assumptions!$C$13,3)=AJ3495,"Putaway","Within SLA")))))))))))</f>
        <v>Unload-to-QC Wait</v>
      </c>
    </row>
    <row r="3496" customFormat="false" ht="15" hidden="false" customHeight="false" outlineLevel="0" collapsed="false">
      <c r="A3496" s="0" t="s">
        <v>9790</v>
      </c>
      <c r="B3496" s="0" t="s">
        <v>9791</v>
      </c>
      <c r="C3496" s="0" t="s">
        <v>184</v>
      </c>
      <c r="D3496" s="0" t="s">
        <v>135</v>
      </c>
      <c r="E3496" s="0" t="s">
        <v>5830</v>
      </c>
      <c r="F3496" s="0" t="s">
        <v>177</v>
      </c>
      <c r="G3496" s="0" t="s">
        <v>178</v>
      </c>
      <c r="H3496" s="17" t="n">
        <v>46287.7131944444</v>
      </c>
      <c r="I3496" s="17" t="n">
        <v>46287.7375</v>
      </c>
      <c r="J3496" s="17" t="n">
        <v>46287.7416666667</v>
      </c>
      <c r="K3496" s="17" t="n">
        <v>46287.7868055556</v>
      </c>
      <c r="L3496" s="17" t="n">
        <v>46287.7930555556</v>
      </c>
      <c r="M3496" s="17" t="n">
        <v>46287.8229166667</v>
      </c>
      <c r="N3496" s="17" t="n">
        <v>46287.8576388889</v>
      </c>
      <c r="O3496" s="17" t="n">
        <v>46287.8951388889</v>
      </c>
      <c r="P3496" s="17" t="n">
        <v>46287.9118055556</v>
      </c>
      <c r="Q3496" s="17" t="n">
        <v>46287.9458333333</v>
      </c>
      <c r="R3496" s="0" t="n">
        <v>286</v>
      </c>
      <c r="S3496" s="0" t="n">
        <v>0</v>
      </c>
      <c r="T3496" s="0" t="n">
        <v>0</v>
      </c>
      <c r="U3496" s="18" t="s">
        <v>130</v>
      </c>
      <c r="V3496" s="18" t="s">
        <v>156</v>
      </c>
      <c r="W3496" s="0" t="str">
        <f aca="false">IF(AND(X3496&gt;=6,X3496&lt;14),"A",IF(AND(X3496&gt;=14,X3496&lt;22),"B","C"))</f>
        <v>B</v>
      </c>
      <c r="X3496" s="18" t="n">
        <f aca="false">HOUR(H3496)</f>
        <v>17</v>
      </c>
      <c r="Y3496" s="18" t="n">
        <f aca="false">ROUND((I3496-H3496)*1440,0)</f>
        <v>35</v>
      </c>
      <c r="Z3496" s="18" t="n">
        <f aca="false">ROUND((J3496-I3496)*1440,0)</f>
        <v>6</v>
      </c>
      <c r="AA3496" s="18" t="n">
        <f aca="false">ROUND((K3496-J3496)*1440,0)</f>
        <v>65</v>
      </c>
      <c r="AB3496" s="18" t="n">
        <f aca="false">ROUND((L3496-K3496)*1440,0)</f>
        <v>9</v>
      </c>
      <c r="AC3496" s="18" t="n">
        <f aca="false">ROUND((M3496-L3496)*1440,0)</f>
        <v>43</v>
      </c>
      <c r="AD3496" s="18" t="n">
        <f aca="false">IF(N3496="","",ROUND((N3496-M3496)*1440,0))</f>
        <v>50</v>
      </c>
      <c r="AE3496" s="18" t="n">
        <f aca="false">IF(O3496="","",ROUND((O3496-N3496)*1440,0))</f>
        <v>54</v>
      </c>
      <c r="AF3496" s="18" t="n">
        <f aca="false">IF(P3496="","",ROUND((P3496-O3496)*1440,0))</f>
        <v>24</v>
      </c>
      <c r="AG3496" s="18" t="n">
        <f aca="false">IF(Q3496="","",ROUND((Q3496-P3496)*1440,0))</f>
        <v>49</v>
      </c>
      <c r="AH3496" s="18" t="n">
        <f aca="false">IF(Q3496="","",ROUND((Q3496-H3496)*1440,0))</f>
        <v>335</v>
      </c>
      <c r="AI3496" s="19" t="n">
        <f aca="false">ROUND(IF(O3496="",Assumptions!$B$25-K3496,O3496-K3496)*24,1)</f>
        <v>2.6</v>
      </c>
      <c r="AJ3496" s="20" t="n">
        <f aca="false">ROUND(MAX(N(Y3496)/Assumptions!$C$5, N(Z3496)/Assumptions!$C$6, N(AA3496)/Assumptions!$C$7, N(AB3496)/Assumptions!$C$8, N(AC3496)/Assumptions!$C$9, N(AD3496)/Assumptions!$C$10, N(AE3496)/Assumptions!$C$11, N(AF3496)/Assumptions!$C$12, N(AG3496)/Assumptions!$C$13),3)</f>
        <v>1.667</v>
      </c>
      <c r="AK3496" s="0" t="str">
        <f aca="false">IF(OR(U3496="Pending",U3496="On Hold"),"Open GRN (awaiting)",IF(AJ3496&lt;=1,"Within SLA",IF(ROUND(N(Y3496)/Assumptions!$C$5,3)=AJ3496,"Gate Wait",IF(ROUND(N(Z3496)/Assumptions!$C$6,3)=AJ3496,"Dock Wait",IF(ROUND(N(AA3496)/Assumptions!$C$7,3)=AJ3496,"Unloading",IF(ROUND(N(AB3496)/Assumptions!$C$8,3)=AJ3496,"Unload-to-QC Wait",IF(ROUND(N(AC3496)/Assumptions!$C$9,3)=AJ3496,"QC",IF(ROUND(N(AD3496)/Assumptions!$C$10,3)=AJ3496,"QC-to-GRN Wait",IF(ROUND(N(AE3496)/Assumptions!$C$11,3)=AJ3496,"GRN Processing",IF(ROUND(N(AF3496)/Assumptions!$C$12,3)=AJ3496,"GRN-to-Putaway Wait",IF(ROUND(N(AG3496)/Assumptions!$C$13,3)=AJ3496,"Putaway","Within SLA")))))))))))</f>
        <v>QC-to-GRN Wait</v>
      </c>
    </row>
    <row r="3497" customFormat="false" ht="15" hidden="false" customHeight="false" outlineLevel="0" collapsed="false">
      <c r="A3497" s="0" t="s">
        <v>9792</v>
      </c>
      <c r="B3497" s="0" t="s">
        <v>9793</v>
      </c>
      <c r="C3497" s="0" t="s">
        <v>175</v>
      </c>
      <c r="D3497" s="0" t="s">
        <v>147</v>
      </c>
      <c r="E3497" s="0" t="s">
        <v>441</v>
      </c>
      <c r="F3497" s="0" t="s">
        <v>177</v>
      </c>
      <c r="G3497" s="0" t="s">
        <v>150</v>
      </c>
      <c r="H3497" s="17" t="n">
        <v>46287.7131944444</v>
      </c>
      <c r="I3497" s="17" t="n">
        <v>46287.7256944445</v>
      </c>
      <c r="J3497" s="17" t="n">
        <v>46287.7333333333</v>
      </c>
      <c r="K3497" s="17" t="n">
        <v>46287.7784722222</v>
      </c>
      <c r="L3497" s="17" t="n">
        <v>46287.7819444445</v>
      </c>
      <c r="M3497" s="17" t="n">
        <v>46287.7965277778</v>
      </c>
      <c r="N3497" s="17" t="n">
        <v>46287.8125</v>
      </c>
      <c r="O3497" s="17" t="n">
        <v>46287.8347222222</v>
      </c>
      <c r="P3497" s="17" t="n">
        <v>46287.8395833333</v>
      </c>
      <c r="Q3497" s="17" t="n">
        <v>46287.8548611111</v>
      </c>
      <c r="R3497" s="0" t="n">
        <v>1190</v>
      </c>
      <c r="S3497" s="0" t="n">
        <v>0</v>
      </c>
      <c r="T3497" s="0" t="n">
        <v>0</v>
      </c>
      <c r="U3497" s="18" t="s">
        <v>130</v>
      </c>
      <c r="V3497" s="18" t="s">
        <v>144</v>
      </c>
      <c r="W3497" s="0" t="str">
        <f aca="false">IF(AND(X3497&gt;=6,X3497&lt;14),"A",IF(AND(X3497&gt;=14,X3497&lt;22),"B","C"))</f>
        <v>B</v>
      </c>
      <c r="X3497" s="18" t="n">
        <f aca="false">HOUR(H3497)</f>
        <v>17</v>
      </c>
      <c r="Y3497" s="18" t="n">
        <f aca="false">ROUND((I3497-H3497)*1440,0)</f>
        <v>18</v>
      </c>
      <c r="Z3497" s="18" t="n">
        <f aca="false">ROUND((J3497-I3497)*1440,0)</f>
        <v>11</v>
      </c>
      <c r="AA3497" s="18" t="n">
        <f aca="false">ROUND((K3497-J3497)*1440,0)</f>
        <v>65</v>
      </c>
      <c r="AB3497" s="18" t="n">
        <f aca="false">ROUND((L3497-K3497)*1440,0)</f>
        <v>5</v>
      </c>
      <c r="AC3497" s="18" t="n">
        <f aca="false">ROUND((M3497-L3497)*1440,0)</f>
        <v>21</v>
      </c>
      <c r="AD3497" s="18" t="n">
        <f aca="false">IF(N3497="","",ROUND((N3497-M3497)*1440,0))</f>
        <v>23</v>
      </c>
      <c r="AE3497" s="18" t="n">
        <f aca="false">IF(O3497="","",ROUND((O3497-N3497)*1440,0))</f>
        <v>32</v>
      </c>
      <c r="AF3497" s="18" t="n">
        <f aca="false">IF(P3497="","",ROUND((P3497-O3497)*1440,0))</f>
        <v>7</v>
      </c>
      <c r="AG3497" s="18" t="n">
        <f aca="false">IF(Q3497="","",ROUND((Q3497-P3497)*1440,0))</f>
        <v>22</v>
      </c>
      <c r="AH3497" s="18" t="n">
        <f aca="false">IF(Q3497="","",ROUND((Q3497-H3497)*1440,0))</f>
        <v>204</v>
      </c>
      <c r="AI3497" s="19" t="n">
        <f aca="false">ROUND(IF(O3497="",Assumptions!$B$25-K3497,O3497-K3497)*24,1)</f>
        <v>1.4</v>
      </c>
      <c r="AJ3497" s="20" t="n">
        <f aca="false">ROUND(MAX(N(Y3497)/Assumptions!$C$5, N(Z3497)/Assumptions!$C$6, N(AA3497)/Assumptions!$C$7, N(AB3497)/Assumptions!$C$8, N(AC3497)/Assumptions!$C$9, N(AD3497)/Assumptions!$C$10, N(AE3497)/Assumptions!$C$11, N(AF3497)/Assumptions!$C$12, N(AG3497)/Assumptions!$C$13),3)</f>
        <v>1.083</v>
      </c>
      <c r="AK3497" s="0" t="str">
        <f aca="false">IF(OR(U3497="Pending",U3497="On Hold"),"Open GRN (awaiting)",IF(AJ3497&lt;=1,"Within SLA",IF(ROUND(N(Y3497)/Assumptions!$C$5,3)=AJ3497,"Gate Wait",IF(ROUND(N(Z3497)/Assumptions!$C$6,3)=AJ3497,"Dock Wait",IF(ROUND(N(AA3497)/Assumptions!$C$7,3)=AJ3497,"Unloading",IF(ROUND(N(AB3497)/Assumptions!$C$8,3)=AJ3497,"Unload-to-QC Wait",IF(ROUND(N(AC3497)/Assumptions!$C$9,3)=AJ3497,"QC",IF(ROUND(N(AD3497)/Assumptions!$C$10,3)=AJ3497,"QC-to-GRN Wait",IF(ROUND(N(AE3497)/Assumptions!$C$11,3)=AJ3497,"GRN Processing",IF(ROUND(N(AF3497)/Assumptions!$C$12,3)=AJ3497,"GRN-to-Putaway Wait",IF(ROUND(N(AG3497)/Assumptions!$C$13,3)=AJ3497,"Putaway","Within SLA")))))))))))</f>
        <v>Unloading</v>
      </c>
    </row>
    <row r="3498" customFormat="false" ht="15" hidden="false" customHeight="false" outlineLevel="0" collapsed="false">
      <c r="A3498" s="0" t="s">
        <v>9794</v>
      </c>
      <c r="B3498" s="0" t="s">
        <v>9795</v>
      </c>
      <c r="C3498" s="0" t="s">
        <v>159</v>
      </c>
      <c r="D3498" s="0" t="s">
        <v>135</v>
      </c>
      <c r="E3498" s="0" t="s">
        <v>5444</v>
      </c>
      <c r="F3498" s="0" t="s">
        <v>128</v>
      </c>
      <c r="G3498" s="0" t="s">
        <v>138</v>
      </c>
      <c r="H3498" s="17" t="n">
        <v>46287.7152777778</v>
      </c>
      <c r="I3498" s="17" t="n">
        <v>46287.7215277778</v>
      </c>
      <c r="J3498" s="17" t="n">
        <v>46287.725</v>
      </c>
      <c r="K3498" s="17" t="n">
        <v>46287.7576388889</v>
      </c>
      <c r="L3498" s="17" t="n">
        <v>46287.7652777778</v>
      </c>
      <c r="M3498" s="17" t="n">
        <v>46287.8125</v>
      </c>
      <c r="N3498" s="17" t="n">
        <v>46287.8305555556</v>
      </c>
      <c r="O3498" s="17" t="n">
        <v>46287.9277777778</v>
      </c>
      <c r="P3498" s="17" t="n">
        <v>46287.9493055556</v>
      </c>
      <c r="Q3498" s="17" t="n">
        <v>46287.9722222222</v>
      </c>
      <c r="R3498" s="0" t="n">
        <v>551</v>
      </c>
      <c r="S3498" s="0" t="n">
        <v>15</v>
      </c>
      <c r="T3498" s="0" t="n">
        <v>15</v>
      </c>
      <c r="U3498" s="18" t="s">
        <v>123</v>
      </c>
      <c r="V3498" s="18" t="s">
        <v>156</v>
      </c>
      <c r="W3498" s="0" t="str">
        <f aca="false">IF(AND(X3498&gt;=6,X3498&lt;14),"A",IF(AND(X3498&gt;=14,X3498&lt;22),"B","C"))</f>
        <v>B</v>
      </c>
      <c r="X3498" s="18" t="n">
        <f aca="false">HOUR(H3498)</f>
        <v>17</v>
      </c>
      <c r="Y3498" s="18" t="n">
        <f aca="false">ROUND((I3498-H3498)*1440,0)</f>
        <v>9</v>
      </c>
      <c r="Z3498" s="18" t="n">
        <f aca="false">ROUND((J3498-I3498)*1440,0)</f>
        <v>5</v>
      </c>
      <c r="AA3498" s="18" t="n">
        <f aca="false">ROUND((K3498-J3498)*1440,0)</f>
        <v>47</v>
      </c>
      <c r="AB3498" s="18" t="n">
        <f aca="false">ROUND((L3498-K3498)*1440,0)</f>
        <v>11</v>
      </c>
      <c r="AC3498" s="18" t="n">
        <f aca="false">ROUND((M3498-L3498)*1440,0)</f>
        <v>68</v>
      </c>
      <c r="AD3498" s="18" t="n">
        <f aca="false">IF(N3498="","",ROUND((N3498-M3498)*1440,0))</f>
        <v>26</v>
      </c>
      <c r="AE3498" s="18" t="n">
        <f aca="false">IF(O3498="","",ROUND((O3498-N3498)*1440,0))</f>
        <v>140</v>
      </c>
      <c r="AF3498" s="18" t="n">
        <f aca="false">IF(P3498="","",ROUND((P3498-O3498)*1440,0))</f>
        <v>31</v>
      </c>
      <c r="AG3498" s="18" t="n">
        <f aca="false">IF(Q3498="","",ROUND((Q3498-P3498)*1440,0))</f>
        <v>33</v>
      </c>
      <c r="AH3498" s="18" t="n">
        <f aca="false">IF(Q3498="","",ROUND((Q3498-H3498)*1440,0))</f>
        <v>370</v>
      </c>
      <c r="AI3498" s="19" t="n">
        <f aca="false">ROUND(IF(O3498="",Assumptions!$B$25-K3498,O3498-K3498)*24,1)</f>
        <v>4.1</v>
      </c>
      <c r="AJ3498" s="20" t="n">
        <f aca="false">ROUND(MAX(N(Y3498)/Assumptions!$C$5, N(Z3498)/Assumptions!$C$6, N(AA3498)/Assumptions!$C$7, N(AB3498)/Assumptions!$C$8, N(AC3498)/Assumptions!$C$9, N(AD3498)/Assumptions!$C$10, N(AE3498)/Assumptions!$C$11, N(AF3498)/Assumptions!$C$12, N(AG3498)/Assumptions!$C$13),3)</f>
        <v>3.111</v>
      </c>
      <c r="AK3498" s="0" t="str">
        <f aca="false">IF(OR(U3498="Pending",U3498="On Hold"),"Open GRN (awaiting)",IF(AJ3498&lt;=1,"Within SLA",IF(ROUND(N(Y3498)/Assumptions!$C$5,3)=AJ3498,"Gate Wait",IF(ROUND(N(Z3498)/Assumptions!$C$6,3)=AJ3498,"Dock Wait",IF(ROUND(N(AA3498)/Assumptions!$C$7,3)=AJ3498,"Unloading",IF(ROUND(N(AB3498)/Assumptions!$C$8,3)=AJ3498,"Unload-to-QC Wait",IF(ROUND(N(AC3498)/Assumptions!$C$9,3)=AJ3498,"QC",IF(ROUND(N(AD3498)/Assumptions!$C$10,3)=AJ3498,"QC-to-GRN Wait",IF(ROUND(N(AE3498)/Assumptions!$C$11,3)=AJ3498,"GRN Processing",IF(ROUND(N(AF3498)/Assumptions!$C$12,3)=AJ3498,"GRN-to-Putaway Wait",IF(ROUND(N(AG3498)/Assumptions!$C$13,3)=AJ3498,"Putaway","Within SLA")))))))))))</f>
        <v>GRN Processing</v>
      </c>
    </row>
    <row r="3499" customFormat="false" ht="15" hidden="false" customHeight="false" outlineLevel="0" collapsed="false">
      <c r="A3499" s="0" t="s">
        <v>9796</v>
      </c>
      <c r="B3499" s="0" t="s">
        <v>9797</v>
      </c>
      <c r="C3499" s="0" t="s">
        <v>286</v>
      </c>
      <c r="D3499" s="0" t="s">
        <v>147</v>
      </c>
      <c r="E3499" s="0" t="s">
        <v>9045</v>
      </c>
      <c r="F3499" s="0" t="s">
        <v>121</v>
      </c>
      <c r="G3499" s="0" t="s">
        <v>150</v>
      </c>
      <c r="H3499" s="17" t="n">
        <v>46287.7263888889</v>
      </c>
      <c r="I3499" s="17" t="n">
        <v>46287.7361111111</v>
      </c>
      <c r="J3499" s="17" t="n">
        <v>46287.7444444444</v>
      </c>
      <c r="K3499" s="17" t="n">
        <v>46287.7909722222</v>
      </c>
      <c r="L3499" s="17" t="n">
        <v>46287.8020833333</v>
      </c>
      <c r="M3499" s="17" t="n">
        <v>46287.8298611111</v>
      </c>
      <c r="N3499" s="17" t="n">
        <v>46287.8416666667</v>
      </c>
      <c r="O3499" s="17" t="n">
        <v>46287.8604166667</v>
      </c>
      <c r="P3499" s="17" t="n">
        <v>46287.8652777778</v>
      </c>
      <c r="Q3499" s="17" t="n">
        <v>46287.8805555556</v>
      </c>
      <c r="R3499" s="0" t="n">
        <v>467</v>
      </c>
      <c r="S3499" s="0" t="n">
        <v>0</v>
      </c>
      <c r="T3499" s="0" t="n">
        <v>0</v>
      </c>
      <c r="U3499" s="18" t="s">
        <v>130</v>
      </c>
      <c r="V3499" s="18" t="s">
        <v>82</v>
      </c>
      <c r="W3499" s="0" t="str">
        <f aca="false">IF(AND(X3499&gt;=6,X3499&lt;14),"A",IF(AND(X3499&gt;=14,X3499&lt;22),"B","C"))</f>
        <v>B</v>
      </c>
      <c r="X3499" s="18" t="n">
        <f aca="false">HOUR(H3499)</f>
        <v>17</v>
      </c>
      <c r="Y3499" s="18" t="n">
        <f aca="false">ROUND((I3499-H3499)*1440,0)</f>
        <v>14</v>
      </c>
      <c r="Z3499" s="18" t="n">
        <f aca="false">ROUND((J3499-I3499)*1440,0)</f>
        <v>12</v>
      </c>
      <c r="AA3499" s="18" t="n">
        <f aca="false">ROUND((K3499-J3499)*1440,0)</f>
        <v>67</v>
      </c>
      <c r="AB3499" s="18" t="n">
        <f aca="false">ROUND((L3499-K3499)*1440,0)</f>
        <v>16</v>
      </c>
      <c r="AC3499" s="18" t="n">
        <f aca="false">ROUND((M3499-L3499)*1440,0)</f>
        <v>40</v>
      </c>
      <c r="AD3499" s="18" t="n">
        <f aca="false">IF(N3499="","",ROUND((N3499-M3499)*1440,0))</f>
        <v>17</v>
      </c>
      <c r="AE3499" s="18" t="n">
        <f aca="false">IF(O3499="","",ROUND((O3499-N3499)*1440,0))</f>
        <v>27</v>
      </c>
      <c r="AF3499" s="18" t="n">
        <f aca="false">IF(P3499="","",ROUND((P3499-O3499)*1440,0))</f>
        <v>7</v>
      </c>
      <c r="AG3499" s="18" t="n">
        <f aca="false">IF(Q3499="","",ROUND((Q3499-P3499)*1440,0))</f>
        <v>22</v>
      </c>
      <c r="AH3499" s="18" t="n">
        <f aca="false">IF(Q3499="","",ROUND((Q3499-H3499)*1440,0))</f>
        <v>222</v>
      </c>
      <c r="AI3499" s="19" t="n">
        <f aca="false">ROUND(IF(O3499="",Assumptions!$B$25-K3499,O3499-K3499)*24,1)</f>
        <v>1.7</v>
      </c>
      <c r="AJ3499" s="20" t="n">
        <f aca="false">ROUND(MAX(N(Y3499)/Assumptions!$C$5, N(Z3499)/Assumptions!$C$6, N(AA3499)/Assumptions!$C$7, N(AB3499)/Assumptions!$C$8, N(AC3499)/Assumptions!$C$9, N(AD3499)/Assumptions!$C$10, N(AE3499)/Assumptions!$C$11, N(AF3499)/Assumptions!$C$12, N(AG3499)/Assumptions!$C$13),3)</f>
        <v>1.117</v>
      </c>
      <c r="AK3499" s="0" t="str">
        <f aca="false">IF(OR(U3499="Pending",U3499="On Hold"),"Open GRN (awaiting)",IF(AJ3499&lt;=1,"Within SLA",IF(ROUND(N(Y3499)/Assumptions!$C$5,3)=AJ3499,"Gate Wait",IF(ROUND(N(Z3499)/Assumptions!$C$6,3)=AJ3499,"Dock Wait",IF(ROUND(N(AA3499)/Assumptions!$C$7,3)=AJ3499,"Unloading",IF(ROUND(N(AB3499)/Assumptions!$C$8,3)=AJ3499,"Unload-to-QC Wait",IF(ROUND(N(AC3499)/Assumptions!$C$9,3)=AJ3499,"QC",IF(ROUND(N(AD3499)/Assumptions!$C$10,3)=AJ3499,"QC-to-GRN Wait",IF(ROUND(N(AE3499)/Assumptions!$C$11,3)=AJ3499,"GRN Processing",IF(ROUND(N(AF3499)/Assumptions!$C$12,3)=AJ3499,"GRN-to-Putaway Wait",IF(ROUND(N(AG3499)/Assumptions!$C$13,3)=AJ3499,"Putaway","Within SLA")))))))))))</f>
        <v>Unloading</v>
      </c>
    </row>
    <row r="3500" customFormat="false" ht="15" hidden="false" customHeight="false" outlineLevel="0" collapsed="false">
      <c r="A3500" s="0" t="s">
        <v>9798</v>
      </c>
      <c r="B3500" s="0" t="s">
        <v>9799</v>
      </c>
      <c r="C3500" s="0" t="s">
        <v>286</v>
      </c>
      <c r="D3500" s="0" t="s">
        <v>119</v>
      </c>
      <c r="E3500" s="0" t="s">
        <v>9800</v>
      </c>
      <c r="F3500" s="0" t="s">
        <v>121</v>
      </c>
      <c r="G3500" s="0" t="s">
        <v>122</v>
      </c>
      <c r="H3500" s="17" t="n">
        <v>46287.7277777778</v>
      </c>
      <c r="I3500" s="17" t="n">
        <v>46287.7368055556</v>
      </c>
      <c r="J3500" s="17" t="n">
        <v>46287.7402777778</v>
      </c>
      <c r="K3500" s="17" t="n">
        <v>46287.7680555556</v>
      </c>
      <c r="L3500" s="17" t="n">
        <v>46287.7861111111</v>
      </c>
      <c r="M3500" s="17" t="n">
        <v>46287.7979166667</v>
      </c>
      <c r="N3500" s="17" t="n">
        <v>46287.8034722222</v>
      </c>
      <c r="O3500" s="17" t="n">
        <v>46287.8604166667</v>
      </c>
      <c r="P3500" s="17" t="n">
        <v>46287.8986111111</v>
      </c>
      <c r="Q3500" s="17" t="n">
        <v>46287.9368055556</v>
      </c>
      <c r="R3500" s="0" t="n">
        <v>76</v>
      </c>
      <c r="S3500" s="0" t="n">
        <v>0</v>
      </c>
      <c r="T3500" s="0" t="n">
        <v>0</v>
      </c>
      <c r="U3500" s="18" t="s">
        <v>130</v>
      </c>
      <c r="V3500" s="18" t="s">
        <v>139</v>
      </c>
      <c r="W3500" s="0" t="str">
        <f aca="false">IF(AND(X3500&gt;=6,X3500&lt;14),"A",IF(AND(X3500&gt;=14,X3500&lt;22),"B","C"))</f>
        <v>B</v>
      </c>
      <c r="X3500" s="18" t="n">
        <f aca="false">HOUR(H3500)</f>
        <v>17</v>
      </c>
      <c r="Y3500" s="18" t="n">
        <f aca="false">ROUND((I3500-H3500)*1440,0)</f>
        <v>13</v>
      </c>
      <c r="Z3500" s="18" t="n">
        <f aca="false">ROUND((J3500-I3500)*1440,0)</f>
        <v>5</v>
      </c>
      <c r="AA3500" s="18" t="n">
        <f aca="false">ROUND((K3500-J3500)*1440,0)</f>
        <v>40</v>
      </c>
      <c r="AB3500" s="18" t="n">
        <f aca="false">ROUND((L3500-K3500)*1440,0)</f>
        <v>26</v>
      </c>
      <c r="AC3500" s="18" t="n">
        <f aca="false">ROUND((M3500-L3500)*1440,0)</f>
        <v>17</v>
      </c>
      <c r="AD3500" s="18" t="n">
        <f aca="false">IF(N3500="","",ROUND((N3500-M3500)*1440,0))</f>
        <v>8</v>
      </c>
      <c r="AE3500" s="18" t="n">
        <f aca="false">IF(O3500="","",ROUND((O3500-N3500)*1440,0))</f>
        <v>82</v>
      </c>
      <c r="AF3500" s="18" t="n">
        <f aca="false">IF(P3500="","",ROUND((P3500-O3500)*1440,0))</f>
        <v>55</v>
      </c>
      <c r="AG3500" s="18" t="n">
        <f aca="false">IF(Q3500="","",ROUND((Q3500-P3500)*1440,0))</f>
        <v>55</v>
      </c>
      <c r="AH3500" s="18" t="n">
        <f aca="false">IF(Q3500="","",ROUND((Q3500-H3500)*1440,0))</f>
        <v>301</v>
      </c>
      <c r="AI3500" s="19" t="n">
        <f aca="false">ROUND(IF(O3500="",Assumptions!$B$25-K3500,O3500-K3500)*24,1)</f>
        <v>2.2</v>
      </c>
      <c r="AJ3500" s="20" t="n">
        <f aca="false">ROUND(MAX(N(Y3500)/Assumptions!$C$5, N(Z3500)/Assumptions!$C$6, N(AA3500)/Assumptions!$C$7, N(AB3500)/Assumptions!$C$8, N(AC3500)/Assumptions!$C$9, N(AD3500)/Assumptions!$C$10, N(AE3500)/Assumptions!$C$11, N(AF3500)/Assumptions!$C$12, N(AG3500)/Assumptions!$C$13),3)</f>
        <v>2.75</v>
      </c>
      <c r="AK3500" s="0" t="str">
        <f aca="false">IF(OR(U3500="Pending",U3500="On Hold"),"Open GRN (awaiting)",IF(AJ3500&lt;=1,"Within SLA",IF(ROUND(N(Y3500)/Assumptions!$C$5,3)=AJ3500,"Gate Wait",IF(ROUND(N(Z3500)/Assumptions!$C$6,3)=AJ3500,"Dock Wait",IF(ROUND(N(AA3500)/Assumptions!$C$7,3)=AJ3500,"Unloading",IF(ROUND(N(AB3500)/Assumptions!$C$8,3)=AJ3500,"Unload-to-QC Wait",IF(ROUND(N(AC3500)/Assumptions!$C$9,3)=AJ3500,"QC",IF(ROUND(N(AD3500)/Assumptions!$C$10,3)=AJ3500,"QC-to-GRN Wait",IF(ROUND(N(AE3500)/Assumptions!$C$11,3)=AJ3500,"GRN Processing",IF(ROUND(N(AF3500)/Assumptions!$C$12,3)=AJ3500,"GRN-to-Putaway Wait",IF(ROUND(N(AG3500)/Assumptions!$C$13,3)=AJ3500,"Putaway","Within SLA")))))))))))</f>
        <v>GRN-to-Putaway Wait</v>
      </c>
    </row>
    <row r="3501" customFormat="false" ht="15" hidden="false" customHeight="false" outlineLevel="0" collapsed="false">
      <c r="A3501" s="0" t="s">
        <v>9801</v>
      </c>
      <c r="B3501" s="0" t="s">
        <v>9802</v>
      </c>
      <c r="C3501" s="0" t="s">
        <v>175</v>
      </c>
      <c r="D3501" s="0" t="s">
        <v>147</v>
      </c>
      <c r="E3501" s="0" t="s">
        <v>9803</v>
      </c>
      <c r="F3501" s="0" t="s">
        <v>177</v>
      </c>
      <c r="G3501" s="0" t="s">
        <v>167</v>
      </c>
      <c r="H3501" s="17" t="n">
        <v>46287.7361111111</v>
      </c>
      <c r="I3501" s="17" t="n">
        <v>46287.7402777778</v>
      </c>
      <c r="J3501" s="17" t="n">
        <v>46287.7423611111</v>
      </c>
      <c r="K3501" s="17" t="n">
        <v>46287.7798611111</v>
      </c>
      <c r="L3501" s="17" t="n">
        <v>46287.7923611111</v>
      </c>
      <c r="M3501" s="17" t="n">
        <v>46287.8027777778</v>
      </c>
      <c r="N3501" s="17"/>
      <c r="O3501" s="17"/>
      <c r="P3501" s="17"/>
      <c r="Q3501" s="17"/>
      <c r="R3501" s="0" t="n">
        <v>1235</v>
      </c>
      <c r="S3501" s="0" t="n">
        <v>0</v>
      </c>
      <c r="T3501" s="0" t="n">
        <v>0</v>
      </c>
      <c r="U3501" s="18" t="s">
        <v>8544</v>
      </c>
      <c r="V3501" s="18" t="s">
        <v>156</v>
      </c>
      <c r="W3501" s="0" t="str">
        <f aca="false">IF(AND(X3501&gt;=6,X3501&lt;14),"A",IF(AND(X3501&gt;=14,X3501&lt;22),"B","C"))</f>
        <v>B</v>
      </c>
      <c r="X3501" s="18" t="n">
        <f aca="false">HOUR(H3501)</f>
        <v>17</v>
      </c>
      <c r="Y3501" s="18" t="n">
        <f aca="false">ROUND((I3501-H3501)*1440,0)</f>
        <v>6</v>
      </c>
      <c r="Z3501" s="18" t="n">
        <f aca="false">ROUND((J3501-I3501)*1440,0)</f>
        <v>3</v>
      </c>
      <c r="AA3501" s="18" t="n">
        <f aca="false">ROUND((K3501-J3501)*1440,0)</f>
        <v>54</v>
      </c>
      <c r="AB3501" s="18" t="n">
        <f aca="false">ROUND((L3501-K3501)*1440,0)</f>
        <v>18</v>
      </c>
      <c r="AC3501" s="18" t="n">
        <f aca="false">ROUND((M3501-L3501)*1440,0)</f>
        <v>15</v>
      </c>
      <c r="AD3501" s="0" t="str">
        <f aca="false">IF(N3501="","",ROUND((N3501-M3501)*1440,0))</f>
        <v/>
      </c>
      <c r="AE3501" s="0" t="str">
        <f aca="false">IF(O3501="","",ROUND((O3501-N3501)*1440,0))</f>
        <v/>
      </c>
      <c r="AF3501" s="0" t="str">
        <f aca="false">IF(P3501="","",ROUND((P3501-O3501)*1440,0))</f>
        <v/>
      </c>
      <c r="AG3501" s="0" t="str">
        <f aca="false">IF(Q3501="","",ROUND((Q3501-P3501)*1440,0))</f>
        <v/>
      </c>
      <c r="AH3501" s="0" t="str">
        <f aca="false">IF(Q3501="","",ROUND((Q3501-H3501)*1440,0))</f>
        <v/>
      </c>
      <c r="AI3501" s="19" t="n">
        <f aca="false">ROUND(IF(O3501="",Assumptions!$B$25-K3501,O3501-K3501)*24,1)</f>
        <v>229.3</v>
      </c>
      <c r="AJ3501" s="20" t="n">
        <f aca="false">ROUND(MAX(N(Y3501)/Assumptions!$C$5, N(Z3501)/Assumptions!$C$6, N(AA3501)/Assumptions!$C$7, N(AB3501)/Assumptions!$C$8, N(AC3501)/Assumptions!$C$9, N(AD3501)/Assumptions!$C$10, N(AE3501)/Assumptions!$C$11, N(AF3501)/Assumptions!$C$12, N(AG3501)/Assumptions!$C$13),3)</f>
        <v>1.2</v>
      </c>
      <c r="AK3501" s="0" t="str">
        <f aca="false">IF(OR(U3501="Pending",U3501="On Hold"),"Open GRN (awaiting)",IF(AJ3501&lt;=1,"Within SLA",IF(ROUND(N(Y3501)/Assumptions!$C$5,3)=AJ3501,"Gate Wait",IF(ROUND(N(Z3501)/Assumptions!$C$6,3)=AJ3501,"Dock Wait",IF(ROUND(N(AA3501)/Assumptions!$C$7,3)=AJ3501,"Unloading",IF(ROUND(N(AB3501)/Assumptions!$C$8,3)=AJ3501,"Unload-to-QC Wait",IF(ROUND(N(AC3501)/Assumptions!$C$9,3)=AJ3501,"QC",IF(ROUND(N(AD3501)/Assumptions!$C$10,3)=AJ3501,"QC-to-GRN Wait",IF(ROUND(N(AE3501)/Assumptions!$C$11,3)=AJ3501,"GRN Processing",IF(ROUND(N(AF3501)/Assumptions!$C$12,3)=AJ3501,"GRN-to-Putaway Wait",IF(ROUND(N(AG3501)/Assumptions!$C$13,3)=AJ3501,"Putaway","Within SLA")))))))))))</f>
        <v>Open GRN (awaiting)</v>
      </c>
    </row>
    <row r="3502" customFormat="false" ht="15" hidden="false" customHeight="false" outlineLevel="0" collapsed="false">
      <c r="A3502" s="0" t="s">
        <v>9804</v>
      </c>
      <c r="B3502" s="0" t="s">
        <v>9805</v>
      </c>
      <c r="C3502" s="0" t="s">
        <v>252</v>
      </c>
      <c r="D3502" s="0" t="s">
        <v>119</v>
      </c>
      <c r="E3502" s="0" t="s">
        <v>9806</v>
      </c>
      <c r="F3502" s="0" t="s">
        <v>155</v>
      </c>
      <c r="G3502" s="0" t="s">
        <v>122</v>
      </c>
      <c r="H3502" s="17" t="n">
        <v>46287.7395833333</v>
      </c>
      <c r="I3502" s="17" t="n">
        <v>46287.7722222222</v>
      </c>
      <c r="J3502" s="17" t="n">
        <v>46287.7805555556</v>
      </c>
      <c r="K3502" s="17" t="n">
        <v>46287.7909722222</v>
      </c>
      <c r="L3502" s="17" t="n">
        <v>46287.7979166667</v>
      </c>
      <c r="M3502" s="17" t="n">
        <v>46287.8097222222</v>
      </c>
      <c r="N3502" s="17" t="n">
        <v>46287.8513888889</v>
      </c>
      <c r="O3502" s="17" t="n">
        <v>46287.90625</v>
      </c>
      <c r="P3502" s="17" t="n">
        <v>46287.9270833333</v>
      </c>
      <c r="Q3502" s="17" t="n">
        <v>46287.9555555556</v>
      </c>
      <c r="R3502" s="0" t="n">
        <v>305</v>
      </c>
      <c r="S3502" s="0" t="n">
        <v>0</v>
      </c>
      <c r="T3502" s="0" t="n">
        <v>11</v>
      </c>
      <c r="U3502" s="18" t="s">
        <v>123</v>
      </c>
      <c r="V3502" s="18" t="s">
        <v>144</v>
      </c>
      <c r="W3502" s="0" t="str">
        <f aca="false">IF(AND(X3502&gt;=6,X3502&lt;14),"A",IF(AND(X3502&gt;=14,X3502&lt;22),"B","C"))</f>
        <v>B</v>
      </c>
      <c r="X3502" s="18" t="n">
        <f aca="false">HOUR(H3502)</f>
        <v>17</v>
      </c>
      <c r="Y3502" s="18" t="n">
        <f aca="false">ROUND((I3502-H3502)*1440,0)</f>
        <v>47</v>
      </c>
      <c r="Z3502" s="18" t="n">
        <f aca="false">ROUND((J3502-I3502)*1440,0)</f>
        <v>12</v>
      </c>
      <c r="AA3502" s="18" t="n">
        <f aca="false">ROUND((K3502-J3502)*1440,0)</f>
        <v>15</v>
      </c>
      <c r="AB3502" s="18" t="n">
        <f aca="false">ROUND((L3502-K3502)*1440,0)</f>
        <v>10</v>
      </c>
      <c r="AC3502" s="18" t="n">
        <f aca="false">ROUND((M3502-L3502)*1440,0)</f>
        <v>17</v>
      </c>
      <c r="AD3502" s="18" t="n">
        <f aca="false">IF(N3502="","",ROUND((N3502-M3502)*1440,0))</f>
        <v>60</v>
      </c>
      <c r="AE3502" s="18" t="n">
        <f aca="false">IF(O3502="","",ROUND((O3502-N3502)*1440,0))</f>
        <v>79</v>
      </c>
      <c r="AF3502" s="18" t="n">
        <f aca="false">IF(P3502="","",ROUND((P3502-O3502)*1440,0))</f>
        <v>30</v>
      </c>
      <c r="AG3502" s="18" t="n">
        <f aca="false">IF(Q3502="","",ROUND((Q3502-P3502)*1440,0))</f>
        <v>41</v>
      </c>
      <c r="AH3502" s="18" t="n">
        <f aca="false">IF(Q3502="","",ROUND((Q3502-H3502)*1440,0))</f>
        <v>311</v>
      </c>
      <c r="AI3502" s="19" t="n">
        <f aca="false">ROUND(IF(O3502="",Assumptions!$B$25-K3502,O3502-K3502)*24,1)</f>
        <v>2.8</v>
      </c>
      <c r="AJ3502" s="20" t="n">
        <f aca="false">ROUND(MAX(N(Y3502)/Assumptions!$C$5, N(Z3502)/Assumptions!$C$6, N(AA3502)/Assumptions!$C$7, N(AB3502)/Assumptions!$C$8, N(AC3502)/Assumptions!$C$9, N(AD3502)/Assumptions!$C$10, N(AE3502)/Assumptions!$C$11, N(AF3502)/Assumptions!$C$12, N(AG3502)/Assumptions!$C$13),3)</f>
        <v>2</v>
      </c>
      <c r="AK3502" s="0" t="str">
        <f aca="false">IF(OR(U3502="Pending",U3502="On Hold"),"Open GRN (awaiting)",IF(AJ3502&lt;=1,"Within SLA",IF(ROUND(N(Y3502)/Assumptions!$C$5,3)=AJ3502,"Gate Wait",IF(ROUND(N(Z3502)/Assumptions!$C$6,3)=AJ3502,"Dock Wait",IF(ROUND(N(AA3502)/Assumptions!$C$7,3)=AJ3502,"Unloading",IF(ROUND(N(AB3502)/Assumptions!$C$8,3)=AJ3502,"Unload-to-QC Wait",IF(ROUND(N(AC3502)/Assumptions!$C$9,3)=AJ3502,"QC",IF(ROUND(N(AD3502)/Assumptions!$C$10,3)=AJ3502,"QC-to-GRN Wait",IF(ROUND(N(AE3502)/Assumptions!$C$11,3)=AJ3502,"GRN Processing",IF(ROUND(N(AF3502)/Assumptions!$C$12,3)=AJ3502,"GRN-to-Putaway Wait",IF(ROUND(N(AG3502)/Assumptions!$C$13,3)=AJ3502,"Putaway","Within SLA")))))))))))</f>
        <v>QC-to-GRN Wait</v>
      </c>
    </row>
    <row r="3503" customFormat="false" ht="15" hidden="false" customHeight="false" outlineLevel="0" collapsed="false">
      <c r="A3503" s="0" t="s">
        <v>9807</v>
      </c>
      <c r="B3503" s="0" t="s">
        <v>9808</v>
      </c>
      <c r="C3503" s="0" t="s">
        <v>126</v>
      </c>
      <c r="D3503" s="0" t="s">
        <v>119</v>
      </c>
      <c r="E3503" s="0" t="s">
        <v>4739</v>
      </c>
      <c r="F3503" s="0" t="s">
        <v>128</v>
      </c>
      <c r="G3503" s="0" t="s">
        <v>122</v>
      </c>
      <c r="H3503" s="17" t="n">
        <v>46287.7479166667</v>
      </c>
      <c r="I3503" s="17" t="n">
        <v>46287.7673611111</v>
      </c>
      <c r="J3503" s="17" t="n">
        <v>46287.7833333333</v>
      </c>
      <c r="K3503" s="17" t="n">
        <v>46287.8131944445</v>
      </c>
      <c r="L3503" s="17" t="n">
        <v>46287.8173611111</v>
      </c>
      <c r="M3503" s="17" t="n">
        <v>46287.8361111111</v>
      </c>
      <c r="N3503" s="17" t="n">
        <v>46287.8631944444</v>
      </c>
      <c r="O3503" s="17" t="n">
        <v>46287.8777777778</v>
      </c>
      <c r="P3503" s="17" t="n">
        <v>46287.9055555556</v>
      </c>
      <c r="Q3503" s="17" t="n">
        <v>46287.9201388889</v>
      </c>
      <c r="R3503" s="0" t="n">
        <v>494</v>
      </c>
      <c r="S3503" s="0" t="n">
        <v>0</v>
      </c>
      <c r="T3503" s="0" t="n">
        <v>0</v>
      </c>
      <c r="U3503" s="18" t="s">
        <v>130</v>
      </c>
      <c r="V3503" s="18" t="s">
        <v>139</v>
      </c>
      <c r="W3503" s="0" t="str">
        <f aca="false">IF(AND(X3503&gt;=6,X3503&lt;14),"A",IF(AND(X3503&gt;=14,X3503&lt;22),"B","C"))</f>
        <v>B</v>
      </c>
      <c r="X3503" s="18" t="n">
        <f aca="false">HOUR(H3503)</f>
        <v>17</v>
      </c>
      <c r="Y3503" s="18" t="n">
        <f aca="false">ROUND((I3503-H3503)*1440,0)</f>
        <v>28</v>
      </c>
      <c r="Z3503" s="18" t="n">
        <f aca="false">ROUND((J3503-I3503)*1440,0)</f>
        <v>23</v>
      </c>
      <c r="AA3503" s="18" t="n">
        <f aca="false">ROUND((K3503-J3503)*1440,0)</f>
        <v>43</v>
      </c>
      <c r="AB3503" s="18" t="n">
        <f aca="false">ROUND((L3503-K3503)*1440,0)</f>
        <v>6</v>
      </c>
      <c r="AC3503" s="18" t="n">
        <f aca="false">ROUND((M3503-L3503)*1440,0)</f>
        <v>27</v>
      </c>
      <c r="AD3503" s="18" t="n">
        <f aca="false">IF(N3503="","",ROUND((N3503-M3503)*1440,0))</f>
        <v>39</v>
      </c>
      <c r="AE3503" s="18" t="n">
        <f aca="false">IF(O3503="","",ROUND((O3503-N3503)*1440,0))</f>
        <v>21</v>
      </c>
      <c r="AF3503" s="18" t="n">
        <f aca="false">IF(P3503="","",ROUND((P3503-O3503)*1440,0))</f>
        <v>40</v>
      </c>
      <c r="AG3503" s="18" t="n">
        <f aca="false">IF(Q3503="","",ROUND((Q3503-P3503)*1440,0))</f>
        <v>21</v>
      </c>
      <c r="AH3503" s="18" t="n">
        <f aca="false">IF(Q3503="","",ROUND((Q3503-H3503)*1440,0))</f>
        <v>248</v>
      </c>
      <c r="AI3503" s="19" t="n">
        <f aca="false">ROUND(IF(O3503="",Assumptions!$B$25-K3503,O3503-K3503)*24,1)</f>
        <v>1.6</v>
      </c>
      <c r="AJ3503" s="20" t="n">
        <f aca="false">ROUND(MAX(N(Y3503)/Assumptions!$C$5, N(Z3503)/Assumptions!$C$6, N(AA3503)/Assumptions!$C$7, N(AB3503)/Assumptions!$C$8, N(AC3503)/Assumptions!$C$9, N(AD3503)/Assumptions!$C$10, N(AE3503)/Assumptions!$C$11, N(AF3503)/Assumptions!$C$12, N(AG3503)/Assumptions!$C$13),3)</f>
        <v>2</v>
      </c>
      <c r="AK3503" s="0" t="str">
        <f aca="false">IF(OR(U3503="Pending",U3503="On Hold"),"Open GRN (awaiting)",IF(AJ3503&lt;=1,"Within SLA",IF(ROUND(N(Y3503)/Assumptions!$C$5,3)=AJ3503,"Gate Wait",IF(ROUND(N(Z3503)/Assumptions!$C$6,3)=AJ3503,"Dock Wait",IF(ROUND(N(AA3503)/Assumptions!$C$7,3)=AJ3503,"Unloading",IF(ROUND(N(AB3503)/Assumptions!$C$8,3)=AJ3503,"Unload-to-QC Wait",IF(ROUND(N(AC3503)/Assumptions!$C$9,3)=AJ3503,"QC",IF(ROUND(N(AD3503)/Assumptions!$C$10,3)=AJ3503,"QC-to-GRN Wait",IF(ROUND(N(AE3503)/Assumptions!$C$11,3)=AJ3503,"GRN Processing",IF(ROUND(N(AF3503)/Assumptions!$C$12,3)=AJ3503,"GRN-to-Putaway Wait",IF(ROUND(N(AG3503)/Assumptions!$C$13,3)=AJ3503,"Putaway","Within SLA")))))))))))</f>
        <v>GRN-to-Putaway Wait</v>
      </c>
    </row>
    <row r="3504" customFormat="false" ht="15" hidden="false" customHeight="false" outlineLevel="0" collapsed="false">
      <c r="A3504" s="0" t="s">
        <v>9809</v>
      </c>
      <c r="B3504" s="0" t="s">
        <v>9810</v>
      </c>
      <c r="C3504" s="0" t="s">
        <v>252</v>
      </c>
      <c r="D3504" s="0" t="s">
        <v>147</v>
      </c>
      <c r="E3504" s="0" t="s">
        <v>4292</v>
      </c>
      <c r="F3504" s="0" t="s">
        <v>155</v>
      </c>
      <c r="G3504" s="0" t="s">
        <v>150</v>
      </c>
      <c r="H3504" s="17" t="n">
        <v>46287.7555555556</v>
      </c>
      <c r="I3504" s="17" t="n">
        <v>46287.7708333333</v>
      </c>
      <c r="J3504" s="17" t="n">
        <v>46287.7777777778</v>
      </c>
      <c r="K3504" s="17" t="n">
        <v>46287.7951388889</v>
      </c>
      <c r="L3504" s="17" t="n">
        <v>46287.8041666667</v>
      </c>
      <c r="M3504" s="17" t="n">
        <v>46287.8444444445</v>
      </c>
      <c r="N3504" s="17" t="n">
        <v>46287.8715277778</v>
      </c>
      <c r="O3504" s="17" t="n">
        <v>46287.9090277778</v>
      </c>
      <c r="P3504" s="17" t="n">
        <v>46287.9381944445</v>
      </c>
      <c r="Q3504" s="17" t="n">
        <v>46287.94375</v>
      </c>
      <c r="R3504" s="0" t="n">
        <v>129</v>
      </c>
      <c r="S3504" s="0" t="n">
        <v>0</v>
      </c>
      <c r="T3504" s="0" t="n">
        <v>0</v>
      </c>
      <c r="U3504" s="18" t="s">
        <v>130</v>
      </c>
      <c r="V3504" s="18" t="s">
        <v>139</v>
      </c>
      <c r="W3504" s="0" t="str">
        <f aca="false">IF(AND(X3504&gt;=6,X3504&lt;14),"A",IF(AND(X3504&gt;=14,X3504&lt;22),"B","C"))</f>
        <v>B</v>
      </c>
      <c r="X3504" s="18" t="n">
        <f aca="false">HOUR(H3504)</f>
        <v>18</v>
      </c>
      <c r="Y3504" s="18" t="n">
        <f aca="false">ROUND((I3504-H3504)*1440,0)</f>
        <v>22</v>
      </c>
      <c r="Z3504" s="18" t="n">
        <f aca="false">ROUND((J3504-I3504)*1440,0)</f>
        <v>10</v>
      </c>
      <c r="AA3504" s="18" t="n">
        <f aca="false">ROUND((K3504-J3504)*1440,0)</f>
        <v>25</v>
      </c>
      <c r="AB3504" s="18" t="n">
        <f aca="false">ROUND((L3504-K3504)*1440,0)</f>
        <v>13</v>
      </c>
      <c r="AC3504" s="18" t="n">
        <f aca="false">ROUND((M3504-L3504)*1440,0)</f>
        <v>58</v>
      </c>
      <c r="AD3504" s="18" t="n">
        <f aca="false">IF(N3504="","",ROUND((N3504-M3504)*1440,0))</f>
        <v>39</v>
      </c>
      <c r="AE3504" s="18" t="n">
        <f aca="false">IF(O3504="","",ROUND((O3504-N3504)*1440,0))</f>
        <v>54</v>
      </c>
      <c r="AF3504" s="18" t="n">
        <f aca="false">IF(P3504="","",ROUND((P3504-O3504)*1440,0))</f>
        <v>42</v>
      </c>
      <c r="AG3504" s="18" t="n">
        <f aca="false">IF(Q3504="","",ROUND((Q3504-P3504)*1440,0))</f>
        <v>8</v>
      </c>
      <c r="AH3504" s="18" t="n">
        <f aca="false">IF(Q3504="","",ROUND((Q3504-H3504)*1440,0))</f>
        <v>271</v>
      </c>
      <c r="AI3504" s="19" t="n">
        <f aca="false">ROUND(IF(O3504="",Assumptions!$B$25-K3504,O3504-K3504)*24,1)</f>
        <v>2.7</v>
      </c>
      <c r="AJ3504" s="20" t="n">
        <f aca="false">ROUND(MAX(N(Y3504)/Assumptions!$C$5, N(Z3504)/Assumptions!$C$6, N(AA3504)/Assumptions!$C$7, N(AB3504)/Assumptions!$C$8, N(AC3504)/Assumptions!$C$9, N(AD3504)/Assumptions!$C$10, N(AE3504)/Assumptions!$C$11, N(AF3504)/Assumptions!$C$12, N(AG3504)/Assumptions!$C$13),3)</f>
        <v>2.1</v>
      </c>
      <c r="AK3504" s="0" t="str">
        <f aca="false">IF(OR(U3504="Pending",U3504="On Hold"),"Open GRN (awaiting)",IF(AJ3504&lt;=1,"Within SLA",IF(ROUND(N(Y3504)/Assumptions!$C$5,3)=AJ3504,"Gate Wait",IF(ROUND(N(Z3504)/Assumptions!$C$6,3)=AJ3504,"Dock Wait",IF(ROUND(N(AA3504)/Assumptions!$C$7,3)=AJ3504,"Unloading",IF(ROUND(N(AB3504)/Assumptions!$C$8,3)=AJ3504,"Unload-to-QC Wait",IF(ROUND(N(AC3504)/Assumptions!$C$9,3)=AJ3504,"QC",IF(ROUND(N(AD3504)/Assumptions!$C$10,3)=AJ3504,"QC-to-GRN Wait",IF(ROUND(N(AE3504)/Assumptions!$C$11,3)=AJ3504,"GRN Processing",IF(ROUND(N(AF3504)/Assumptions!$C$12,3)=AJ3504,"GRN-to-Putaway Wait",IF(ROUND(N(AG3504)/Assumptions!$C$13,3)=AJ3504,"Putaway","Within SLA")))))))))))</f>
        <v>GRN-to-Putaway Wait</v>
      </c>
    </row>
    <row r="3505" customFormat="false" ht="15" hidden="false" customHeight="false" outlineLevel="0" collapsed="false">
      <c r="A3505" s="0" t="s">
        <v>9811</v>
      </c>
      <c r="B3505" s="0" t="s">
        <v>9812</v>
      </c>
      <c r="C3505" s="0" t="s">
        <v>175</v>
      </c>
      <c r="D3505" s="0" t="s">
        <v>147</v>
      </c>
      <c r="E3505" s="0" t="s">
        <v>9813</v>
      </c>
      <c r="F3505" s="0" t="s">
        <v>177</v>
      </c>
      <c r="G3505" s="0" t="s">
        <v>150</v>
      </c>
      <c r="H3505" s="17" t="n">
        <v>46287.7986111111</v>
      </c>
      <c r="I3505" s="17" t="n">
        <v>46287.8</v>
      </c>
      <c r="J3505" s="17" t="n">
        <v>46287.8027777778</v>
      </c>
      <c r="K3505" s="17" t="n">
        <v>46287.8472222222</v>
      </c>
      <c r="L3505" s="17" t="n">
        <v>46287.8527777778</v>
      </c>
      <c r="M3505" s="17" t="n">
        <v>46287.8777777778</v>
      </c>
      <c r="N3505" s="17" t="n">
        <v>46287.8854166667</v>
      </c>
      <c r="O3505" s="17" t="n">
        <v>46287.9708333333</v>
      </c>
      <c r="P3505" s="17" t="n">
        <v>46287.98125</v>
      </c>
      <c r="Q3505" s="17" t="n">
        <v>46288.0013888889</v>
      </c>
      <c r="R3505" s="0" t="n">
        <v>483</v>
      </c>
      <c r="S3505" s="0" t="n">
        <v>0</v>
      </c>
      <c r="T3505" s="0" t="n">
        <v>0</v>
      </c>
      <c r="U3505" s="18" t="s">
        <v>130</v>
      </c>
      <c r="V3505" s="18" t="s">
        <v>144</v>
      </c>
      <c r="W3505" s="0" t="str">
        <f aca="false">IF(AND(X3505&gt;=6,X3505&lt;14),"A",IF(AND(X3505&gt;=14,X3505&lt;22),"B","C"))</f>
        <v>B</v>
      </c>
      <c r="X3505" s="18" t="n">
        <f aca="false">HOUR(H3505)</f>
        <v>19</v>
      </c>
      <c r="Y3505" s="18" t="n">
        <f aca="false">ROUND((I3505-H3505)*1440,0)</f>
        <v>2</v>
      </c>
      <c r="Z3505" s="18" t="n">
        <f aca="false">ROUND((J3505-I3505)*1440,0)</f>
        <v>4</v>
      </c>
      <c r="AA3505" s="18" t="n">
        <f aca="false">ROUND((K3505-J3505)*1440,0)</f>
        <v>64</v>
      </c>
      <c r="AB3505" s="18" t="n">
        <f aca="false">ROUND((L3505-K3505)*1440,0)</f>
        <v>8</v>
      </c>
      <c r="AC3505" s="18" t="n">
        <f aca="false">ROUND((M3505-L3505)*1440,0)</f>
        <v>36</v>
      </c>
      <c r="AD3505" s="18" t="n">
        <f aca="false">IF(N3505="","",ROUND((N3505-M3505)*1440,0))</f>
        <v>11</v>
      </c>
      <c r="AE3505" s="18" t="n">
        <f aca="false">IF(O3505="","",ROUND((O3505-N3505)*1440,0))</f>
        <v>123</v>
      </c>
      <c r="AF3505" s="18" t="n">
        <f aca="false">IF(P3505="","",ROUND((P3505-O3505)*1440,0))</f>
        <v>15</v>
      </c>
      <c r="AG3505" s="18" t="n">
        <f aca="false">IF(Q3505="","",ROUND((Q3505-P3505)*1440,0))</f>
        <v>29</v>
      </c>
      <c r="AH3505" s="18" t="n">
        <f aca="false">IF(Q3505="","",ROUND((Q3505-H3505)*1440,0))</f>
        <v>292</v>
      </c>
      <c r="AI3505" s="19" t="n">
        <f aca="false">ROUND(IF(O3505="",Assumptions!$B$25-K3505,O3505-K3505)*24,1)</f>
        <v>3</v>
      </c>
      <c r="AJ3505" s="20" t="n">
        <f aca="false">ROUND(MAX(N(Y3505)/Assumptions!$C$5, N(Z3505)/Assumptions!$C$6, N(AA3505)/Assumptions!$C$7, N(AB3505)/Assumptions!$C$8, N(AC3505)/Assumptions!$C$9, N(AD3505)/Assumptions!$C$10, N(AE3505)/Assumptions!$C$11, N(AF3505)/Assumptions!$C$12, N(AG3505)/Assumptions!$C$13),3)</f>
        <v>2.733</v>
      </c>
      <c r="AK3505" s="0" t="str">
        <f aca="false">IF(OR(U3505="Pending",U3505="On Hold"),"Open GRN (awaiting)",IF(AJ3505&lt;=1,"Within SLA",IF(ROUND(N(Y3505)/Assumptions!$C$5,3)=AJ3505,"Gate Wait",IF(ROUND(N(Z3505)/Assumptions!$C$6,3)=AJ3505,"Dock Wait",IF(ROUND(N(AA3505)/Assumptions!$C$7,3)=AJ3505,"Unloading",IF(ROUND(N(AB3505)/Assumptions!$C$8,3)=AJ3505,"Unload-to-QC Wait",IF(ROUND(N(AC3505)/Assumptions!$C$9,3)=AJ3505,"QC",IF(ROUND(N(AD3505)/Assumptions!$C$10,3)=AJ3505,"QC-to-GRN Wait",IF(ROUND(N(AE3505)/Assumptions!$C$11,3)=AJ3505,"GRN Processing",IF(ROUND(N(AF3505)/Assumptions!$C$12,3)=AJ3505,"GRN-to-Putaway Wait",IF(ROUND(N(AG3505)/Assumptions!$C$13,3)=AJ3505,"Putaway","Within SLA")))))))))))</f>
        <v>GRN Processing</v>
      </c>
    </row>
    <row r="3506" customFormat="false" ht="15" hidden="false" customHeight="false" outlineLevel="0" collapsed="false">
      <c r="A3506" s="0" t="s">
        <v>9814</v>
      </c>
      <c r="B3506" s="0" t="s">
        <v>9815</v>
      </c>
      <c r="C3506" s="0" t="s">
        <v>159</v>
      </c>
      <c r="D3506" s="0" t="s">
        <v>135</v>
      </c>
      <c r="E3506" s="0" t="s">
        <v>9816</v>
      </c>
      <c r="F3506" s="0" t="s">
        <v>128</v>
      </c>
      <c r="G3506" s="0" t="s">
        <v>178</v>
      </c>
      <c r="H3506" s="17" t="n">
        <v>46287.8361111111</v>
      </c>
      <c r="I3506" s="17" t="n">
        <v>46287.84375</v>
      </c>
      <c r="J3506" s="17" t="n">
        <v>46287.8486111111</v>
      </c>
      <c r="K3506" s="17" t="n">
        <v>46287.88125</v>
      </c>
      <c r="L3506" s="17" t="n">
        <v>46287.8965277778</v>
      </c>
      <c r="M3506" s="17" t="n">
        <v>46287.9083333333</v>
      </c>
      <c r="N3506" s="17"/>
      <c r="O3506" s="17"/>
      <c r="P3506" s="17"/>
      <c r="Q3506" s="17"/>
      <c r="R3506" s="0" t="n">
        <v>457</v>
      </c>
      <c r="S3506" s="0" t="n">
        <v>0</v>
      </c>
      <c r="T3506" s="0" t="n">
        <v>0</v>
      </c>
      <c r="U3506" s="18" t="s">
        <v>8544</v>
      </c>
      <c r="V3506" s="18" t="s">
        <v>82</v>
      </c>
      <c r="W3506" s="0" t="str">
        <f aca="false">IF(AND(X3506&gt;=6,X3506&lt;14),"A",IF(AND(X3506&gt;=14,X3506&lt;22),"B","C"))</f>
        <v>B</v>
      </c>
      <c r="X3506" s="18" t="n">
        <f aca="false">HOUR(H3506)</f>
        <v>20</v>
      </c>
      <c r="Y3506" s="18" t="n">
        <f aca="false">ROUND((I3506-H3506)*1440,0)</f>
        <v>11</v>
      </c>
      <c r="Z3506" s="18" t="n">
        <f aca="false">ROUND((J3506-I3506)*1440,0)</f>
        <v>7</v>
      </c>
      <c r="AA3506" s="18" t="n">
        <f aca="false">ROUND((K3506-J3506)*1440,0)</f>
        <v>47</v>
      </c>
      <c r="AB3506" s="18" t="n">
        <f aca="false">ROUND((L3506-K3506)*1440,0)</f>
        <v>22</v>
      </c>
      <c r="AC3506" s="18" t="n">
        <f aca="false">ROUND((M3506-L3506)*1440,0)</f>
        <v>17</v>
      </c>
      <c r="AD3506" s="0" t="str">
        <f aca="false">IF(N3506="","",ROUND((N3506-M3506)*1440,0))</f>
        <v/>
      </c>
      <c r="AE3506" s="0" t="str">
        <f aca="false">IF(O3506="","",ROUND((O3506-N3506)*1440,0))</f>
        <v/>
      </c>
      <c r="AF3506" s="0" t="str">
        <f aca="false">IF(P3506="","",ROUND((P3506-O3506)*1440,0))</f>
        <v/>
      </c>
      <c r="AG3506" s="0" t="str">
        <f aca="false">IF(Q3506="","",ROUND((Q3506-P3506)*1440,0))</f>
        <v/>
      </c>
      <c r="AH3506" s="0" t="str">
        <f aca="false">IF(Q3506="","",ROUND((Q3506-H3506)*1440,0))</f>
        <v/>
      </c>
      <c r="AI3506" s="19" t="n">
        <f aca="false">ROUND(IF(O3506="",Assumptions!$B$25-K3506,O3506-K3506)*24,1)</f>
        <v>226.9</v>
      </c>
      <c r="AJ3506" s="20" t="n">
        <f aca="false">ROUND(MAX(N(Y3506)/Assumptions!$C$5, N(Z3506)/Assumptions!$C$6, N(AA3506)/Assumptions!$C$7, N(AB3506)/Assumptions!$C$8, N(AC3506)/Assumptions!$C$9, N(AD3506)/Assumptions!$C$10, N(AE3506)/Assumptions!$C$11, N(AF3506)/Assumptions!$C$12, N(AG3506)/Assumptions!$C$13),3)</f>
        <v>1.467</v>
      </c>
      <c r="AK3506" s="0" t="str">
        <f aca="false">IF(OR(U3506="Pending",U3506="On Hold"),"Open GRN (awaiting)",IF(AJ3506&lt;=1,"Within SLA",IF(ROUND(N(Y3506)/Assumptions!$C$5,3)=AJ3506,"Gate Wait",IF(ROUND(N(Z3506)/Assumptions!$C$6,3)=AJ3506,"Dock Wait",IF(ROUND(N(AA3506)/Assumptions!$C$7,3)=AJ3506,"Unloading",IF(ROUND(N(AB3506)/Assumptions!$C$8,3)=AJ3506,"Unload-to-QC Wait",IF(ROUND(N(AC3506)/Assumptions!$C$9,3)=AJ3506,"QC",IF(ROUND(N(AD3506)/Assumptions!$C$10,3)=AJ3506,"QC-to-GRN Wait",IF(ROUND(N(AE3506)/Assumptions!$C$11,3)=AJ3506,"GRN Processing",IF(ROUND(N(AF3506)/Assumptions!$C$12,3)=AJ3506,"GRN-to-Putaway Wait",IF(ROUND(N(AG3506)/Assumptions!$C$13,3)=AJ3506,"Putaway","Within SLA")))))))))))</f>
        <v>Open GRN (awaiting)</v>
      </c>
    </row>
    <row r="3507" customFormat="false" ht="15" hidden="false" customHeight="false" outlineLevel="0" collapsed="false">
      <c r="A3507" s="0" t="s">
        <v>9817</v>
      </c>
      <c r="B3507" s="0" t="s">
        <v>9818</v>
      </c>
      <c r="C3507" s="0" t="s">
        <v>118</v>
      </c>
      <c r="D3507" s="0" t="s">
        <v>135</v>
      </c>
      <c r="E3507" s="0" t="s">
        <v>9270</v>
      </c>
      <c r="F3507" s="0" t="s">
        <v>121</v>
      </c>
      <c r="G3507" s="0" t="s">
        <v>138</v>
      </c>
      <c r="H3507" s="17" t="n">
        <v>46287.8506944445</v>
      </c>
      <c r="I3507" s="17" t="n">
        <v>46287.8631944444</v>
      </c>
      <c r="J3507" s="17" t="n">
        <v>46287.8694444444</v>
      </c>
      <c r="K3507" s="17" t="n">
        <v>46287.8986111111</v>
      </c>
      <c r="L3507" s="17" t="n">
        <v>46287.90625</v>
      </c>
      <c r="M3507" s="17" t="n">
        <v>46287.9229166667</v>
      </c>
      <c r="N3507" s="17" t="n">
        <v>46287.9479166667</v>
      </c>
      <c r="O3507" s="17" t="n">
        <v>46287.9583333333</v>
      </c>
      <c r="P3507" s="17" t="n">
        <v>46287.9638888889</v>
      </c>
      <c r="Q3507" s="17" t="n">
        <v>46287.98125</v>
      </c>
      <c r="R3507" s="0" t="n">
        <v>725</v>
      </c>
      <c r="S3507" s="0" t="n">
        <v>0</v>
      </c>
      <c r="T3507" s="0" t="n">
        <v>0</v>
      </c>
      <c r="U3507" s="18" t="s">
        <v>130</v>
      </c>
      <c r="V3507" s="18" t="s">
        <v>144</v>
      </c>
      <c r="W3507" s="0" t="str">
        <f aca="false">IF(AND(X3507&gt;=6,X3507&lt;14),"A",IF(AND(X3507&gt;=14,X3507&lt;22),"B","C"))</f>
        <v>B</v>
      </c>
      <c r="X3507" s="18" t="n">
        <f aca="false">HOUR(H3507)</f>
        <v>20</v>
      </c>
      <c r="Y3507" s="18" t="n">
        <f aca="false">ROUND((I3507-H3507)*1440,0)</f>
        <v>18</v>
      </c>
      <c r="Z3507" s="18" t="n">
        <f aca="false">ROUND((J3507-I3507)*1440,0)</f>
        <v>9</v>
      </c>
      <c r="AA3507" s="18" t="n">
        <f aca="false">ROUND((K3507-J3507)*1440,0)</f>
        <v>42</v>
      </c>
      <c r="AB3507" s="18" t="n">
        <f aca="false">ROUND((L3507-K3507)*1440,0)</f>
        <v>11</v>
      </c>
      <c r="AC3507" s="18" t="n">
        <f aca="false">ROUND((M3507-L3507)*1440,0)</f>
        <v>24</v>
      </c>
      <c r="AD3507" s="18" t="n">
        <f aca="false">IF(N3507="","",ROUND((N3507-M3507)*1440,0))</f>
        <v>36</v>
      </c>
      <c r="AE3507" s="18" t="n">
        <f aca="false">IF(O3507="","",ROUND((O3507-N3507)*1440,0))</f>
        <v>15</v>
      </c>
      <c r="AF3507" s="18" t="n">
        <f aca="false">IF(P3507="","",ROUND((P3507-O3507)*1440,0))</f>
        <v>8</v>
      </c>
      <c r="AG3507" s="18" t="n">
        <f aca="false">IF(Q3507="","",ROUND((Q3507-P3507)*1440,0))</f>
        <v>25</v>
      </c>
      <c r="AH3507" s="18" t="n">
        <f aca="false">IF(Q3507="","",ROUND((Q3507-H3507)*1440,0))</f>
        <v>188</v>
      </c>
      <c r="AI3507" s="19" t="n">
        <f aca="false">ROUND(IF(O3507="",Assumptions!$B$25-K3507,O3507-K3507)*24,1)</f>
        <v>1.4</v>
      </c>
      <c r="AJ3507" s="20" t="n">
        <f aca="false">ROUND(MAX(N(Y3507)/Assumptions!$C$5, N(Z3507)/Assumptions!$C$6, N(AA3507)/Assumptions!$C$7, N(AB3507)/Assumptions!$C$8, N(AC3507)/Assumptions!$C$9, N(AD3507)/Assumptions!$C$10, N(AE3507)/Assumptions!$C$11, N(AF3507)/Assumptions!$C$12, N(AG3507)/Assumptions!$C$13),3)</f>
        <v>1.2</v>
      </c>
      <c r="AK3507" s="0" t="str">
        <f aca="false">IF(OR(U3507="Pending",U3507="On Hold"),"Open GRN (awaiting)",IF(AJ3507&lt;=1,"Within SLA",IF(ROUND(N(Y3507)/Assumptions!$C$5,3)=AJ3507,"Gate Wait",IF(ROUND(N(Z3507)/Assumptions!$C$6,3)=AJ3507,"Dock Wait",IF(ROUND(N(AA3507)/Assumptions!$C$7,3)=AJ3507,"Unloading",IF(ROUND(N(AB3507)/Assumptions!$C$8,3)=AJ3507,"Unload-to-QC Wait",IF(ROUND(N(AC3507)/Assumptions!$C$9,3)=AJ3507,"QC",IF(ROUND(N(AD3507)/Assumptions!$C$10,3)=AJ3507,"QC-to-GRN Wait",IF(ROUND(N(AE3507)/Assumptions!$C$11,3)=AJ3507,"GRN Processing",IF(ROUND(N(AF3507)/Assumptions!$C$12,3)=AJ3507,"GRN-to-Putaway Wait",IF(ROUND(N(AG3507)/Assumptions!$C$13,3)=AJ3507,"Putaway","Within SLA")))))))))))</f>
        <v>QC-to-GRN Wait</v>
      </c>
    </row>
    <row r="3508" customFormat="false" ht="15" hidden="false" customHeight="false" outlineLevel="0" collapsed="false">
      <c r="A3508" s="0" t="s">
        <v>9819</v>
      </c>
      <c r="B3508" s="0" t="s">
        <v>9820</v>
      </c>
      <c r="C3508" s="0" t="s">
        <v>118</v>
      </c>
      <c r="D3508" s="0" t="s">
        <v>119</v>
      </c>
      <c r="E3508" s="0" t="s">
        <v>2465</v>
      </c>
      <c r="F3508" s="0" t="s">
        <v>121</v>
      </c>
      <c r="G3508" s="0" t="s">
        <v>122</v>
      </c>
      <c r="H3508" s="17" t="n">
        <v>46287.8902777778</v>
      </c>
      <c r="I3508" s="17" t="n">
        <v>46287.8958333333</v>
      </c>
      <c r="J3508" s="17" t="n">
        <v>46287.8979166667</v>
      </c>
      <c r="K3508" s="17" t="n">
        <v>46287.9166666667</v>
      </c>
      <c r="L3508" s="17" t="n">
        <v>46287.9298611111</v>
      </c>
      <c r="M3508" s="17" t="n">
        <v>46287.9472222222</v>
      </c>
      <c r="N3508" s="17" t="n">
        <v>46287.9840277778</v>
      </c>
      <c r="O3508" s="17" t="n">
        <v>46288.0006944445</v>
      </c>
      <c r="P3508" s="17" t="n">
        <v>46288.0125</v>
      </c>
      <c r="Q3508" s="17" t="n">
        <v>46288.0534722222</v>
      </c>
      <c r="R3508" s="0" t="n">
        <v>298</v>
      </c>
      <c r="S3508" s="0" t="n">
        <v>0</v>
      </c>
      <c r="T3508" s="0" t="n">
        <v>0</v>
      </c>
      <c r="U3508" s="18" t="s">
        <v>130</v>
      </c>
      <c r="V3508" s="18" t="s">
        <v>156</v>
      </c>
      <c r="W3508" s="0" t="str">
        <f aca="false">IF(AND(X3508&gt;=6,X3508&lt;14),"A",IF(AND(X3508&gt;=14,X3508&lt;22),"B","C"))</f>
        <v>B</v>
      </c>
      <c r="X3508" s="18" t="n">
        <f aca="false">HOUR(H3508)</f>
        <v>21</v>
      </c>
      <c r="Y3508" s="18" t="n">
        <f aca="false">ROUND((I3508-H3508)*1440,0)</f>
        <v>8</v>
      </c>
      <c r="Z3508" s="18" t="n">
        <f aca="false">ROUND((J3508-I3508)*1440,0)</f>
        <v>3</v>
      </c>
      <c r="AA3508" s="18" t="n">
        <f aca="false">ROUND((K3508-J3508)*1440,0)</f>
        <v>27</v>
      </c>
      <c r="AB3508" s="18" t="n">
        <f aca="false">ROUND((L3508-K3508)*1440,0)</f>
        <v>19</v>
      </c>
      <c r="AC3508" s="18" t="n">
        <f aca="false">ROUND((M3508-L3508)*1440,0)</f>
        <v>25</v>
      </c>
      <c r="AD3508" s="18" t="n">
        <f aca="false">IF(N3508="","",ROUND((N3508-M3508)*1440,0))</f>
        <v>53</v>
      </c>
      <c r="AE3508" s="18" t="n">
        <f aca="false">IF(O3508="","",ROUND((O3508-N3508)*1440,0))</f>
        <v>24</v>
      </c>
      <c r="AF3508" s="18" t="n">
        <f aca="false">IF(P3508="","",ROUND((P3508-O3508)*1440,0))</f>
        <v>17</v>
      </c>
      <c r="AG3508" s="18" t="n">
        <f aca="false">IF(Q3508="","",ROUND((Q3508-P3508)*1440,0))</f>
        <v>59</v>
      </c>
      <c r="AH3508" s="18" t="n">
        <f aca="false">IF(Q3508="","",ROUND((Q3508-H3508)*1440,0))</f>
        <v>235</v>
      </c>
      <c r="AI3508" s="19" t="n">
        <f aca="false">ROUND(IF(O3508="",Assumptions!$B$25-K3508,O3508-K3508)*24,1)</f>
        <v>2</v>
      </c>
      <c r="AJ3508" s="20" t="n">
        <f aca="false">ROUND(MAX(N(Y3508)/Assumptions!$C$5, N(Z3508)/Assumptions!$C$6, N(AA3508)/Assumptions!$C$7, N(AB3508)/Assumptions!$C$8, N(AC3508)/Assumptions!$C$9, N(AD3508)/Assumptions!$C$10, N(AE3508)/Assumptions!$C$11, N(AF3508)/Assumptions!$C$12, N(AG3508)/Assumptions!$C$13),3)</f>
        <v>1.767</v>
      </c>
      <c r="AK3508" s="0" t="str">
        <f aca="false">IF(OR(U3508="Pending",U3508="On Hold"),"Open GRN (awaiting)",IF(AJ3508&lt;=1,"Within SLA",IF(ROUND(N(Y3508)/Assumptions!$C$5,3)=AJ3508,"Gate Wait",IF(ROUND(N(Z3508)/Assumptions!$C$6,3)=AJ3508,"Dock Wait",IF(ROUND(N(AA3508)/Assumptions!$C$7,3)=AJ3508,"Unloading",IF(ROUND(N(AB3508)/Assumptions!$C$8,3)=AJ3508,"Unload-to-QC Wait",IF(ROUND(N(AC3508)/Assumptions!$C$9,3)=AJ3508,"QC",IF(ROUND(N(AD3508)/Assumptions!$C$10,3)=AJ3508,"QC-to-GRN Wait",IF(ROUND(N(AE3508)/Assumptions!$C$11,3)=AJ3508,"GRN Processing",IF(ROUND(N(AF3508)/Assumptions!$C$12,3)=AJ3508,"GRN-to-Putaway Wait",IF(ROUND(N(AG3508)/Assumptions!$C$13,3)=AJ3508,"Putaway","Within SLA")))))))))))</f>
        <v>QC-to-GRN Wait</v>
      </c>
    </row>
    <row r="3509" customFormat="false" ht="15" hidden="false" customHeight="false" outlineLevel="0" collapsed="false">
      <c r="A3509" s="0" t="s">
        <v>9821</v>
      </c>
      <c r="B3509" s="0" t="s">
        <v>9822</v>
      </c>
      <c r="C3509" s="0" t="s">
        <v>159</v>
      </c>
      <c r="D3509" s="0" t="s">
        <v>147</v>
      </c>
      <c r="E3509" s="0" t="s">
        <v>9823</v>
      </c>
      <c r="F3509" s="0" t="s">
        <v>128</v>
      </c>
      <c r="G3509" s="0" t="s">
        <v>150</v>
      </c>
      <c r="H3509" s="17" t="n">
        <v>46287.9256944444</v>
      </c>
      <c r="I3509" s="17" t="n">
        <v>46287.9361111111</v>
      </c>
      <c r="J3509" s="17" t="n">
        <v>46287.9395833333</v>
      </c>
      <c r="K3509" s="17" t="n">
        <v>46287.9979166667</v>
      </c>
      <c r="L3509" s="17" t="n">
        <v>46288.0027777778</v>
      </c>
      <c r="M3509" s="17" t="n">
        <v>46288.0118055556</v>
      </c>
      <c r="N3509" s="17" t="n">
        <v>46288.1097222222</v>
      </c>
      <c r="O3509" s="17" t="n">
        <v>46288.1298611111</v>
      </c>
      <c r="P3509" s="17" t="n">
        <v>46288.1444444444</v>
      </c>
      <c r="Q3509" s="17" t="n">
        <v>46288.1861111111</v>
      </c>
      <c r="R3509" s="0" t="n">
        <v>410</v>
      </c>
      <c r="S3509" s="0" t="n">
        <v>0</v>
      </c>
      <c r="T3509" s="0" t="n">
        <v>0</v>
      </c>
      <c r="U3509" s="18" t="s">
        <v>130</v>
      </c>
      <c r="V3509" s="18" t="s">
        <v>131</v>
      </c>
      <c r="W3509" s="0" t="str">
        <f aca="false">IF(AND(X3509&gt;=6,X3509&lt;14),"A",IF(AND(X3509&gt;=14,X3509&lt;22),"B","C"))</f>
        <v>C</v>
      </c>
      <c r="X3509" s="18" t="n">
        <f aca="false">HOUR(H3509)</f>
        <v>22</v>
      </c>
      <c r="Y3509" s="18" t="n">
        <f aca="false">ROUND((I3509-H3509)*1440,0)</f>
        <v>15</v>
      </c>
      <c r="Z3509" s="18" t="n">
        <f aca="false">ROUND((J3509-I3509)*1440,0)</f>
        <v>5</v>
      </c>
      <c r="AA3509" s="18" t="n">
        <f aca="false">ROUND((K3509-J3509)*1440,0)</f>
        <v>84</v>
      </c>
      <c r="AB3509" s="18" t="n">
        <f aca="false">ROUND((L3509-K3509)*1440,0)</f>
        <v>7</v>
      </c>
      <c r="AC3509" s="18" t="n">
        <f aca="false">ROUND((M3509-L3509)*1440,0)</f>
        <v>13</v>
      </c>
      <c r="AD3509" s="18" t="n">
        <f aca="false">IF(N3509="","",ROUND((N3509-M3509)*1440,0))</f>
        <v>141</v>
      </c>
      <c r="AE3509" s="18" t="n">
        <f aca="false">IF(O3509="","",ROUND((O3509-N3509)*1440,0))</f>
        <v>29</v>
      </c>
      <c r="AF3509" s="18" t="n">
        <f aca="false">IF(P3509="","",ROUND((P3509-O3509)*1440,0))</f>
        <v>21</v>
      </c>
      <c r="AG3509" s="18" t="n">
        <f aca="false">IF(Q3509="","",ROUND((Q3509-P3509)*1440,0))</f>
        <v>60</v>
      </c>
      <c r="AH3509" s="18" t="n">
        <f aca="false">IF(Q3509="","",ROUND((Q3509-H3509)*1440,0))</f>
        <v>375</v>
      </c>
      <c r="AI3509" s="19" t="n">
        <f aca="false">ROUND(IF(O3509="",Assumptions!$B$25-K3509,O3509-K3509)*24,1)</f>
        <v>3.2</v>
      </c>
      <c r="AJ3509" s="20" t="n">
        <f aca="false">ROUND(MAX(N(Y3509)/Assumptions!$C$5, N(Z3509)/Assumptions!$C$6, N(AA3509)/Assumptions!$C$7, N(AB3509)/Assumptions!$C$8, N(AC3509)/Assumptions!$C$9, N(AD3509)/Assumptions!$C$10, N(AE3509)/Assumptions!$C$11, N(AF3509)/Assumptions!$C$12, N(AG3509)/Assumptions!$C$13),3)</f>
        <v>4.7</v>
      </c>
      <c r="AK3509" s="0" t="str">
        <f aca="false">IF(OR(U3509="Pending",U3509="On Hold"),"Open GRN (awaiting)",IF(AJ3509&lt;=1,"Within SLA",IF(ROUND(N(Y3509)/Assumptions!$C$5,3)=AJ3509,"Gate Wait",IF(ROUND(N(Z3509)/Assumptions!$C$6,3)=AJ3509,"Dock Wait",IF(ROUND(N(AA3509)/Assumptions!$C$7,3)=AJ3509,"Unloading",IF(ROUND(N(AB3509)/Assumptions!$C$8,3)=AJ3509,"Unload-to-QC Wait",IF(ROUND(N(AC3509)/Assumptions!$C$9,3)=AJ3509,"QC",IF(ROUND(N(AD3509)/Assumptions!$C$10,3)=AJ3509,"QC-to-GRN Wait",IF(ROUND(N(AE3509)/Assumptions!$C$11,3)=AJ3509,"GRN Processing",IF(ROUND(N(AF3509)/Assumptions!$C$12,3)=AJ3509,"GRN-to-Putaway Wait",IF(ROUND(N(AG3509)/Assumptions!$C$13,3)=AJ3509,"Putaway","Within SLA")))))))))))</f>
        <v>QC-to-GRN Wait</v>
      </c>
    </row>
    <row r="3510" customFormat="false" ht="15" hidden="false" customHeight="false" outlineLevel="0" collapsed="false">
      <c r="A3510" s="0" t="s">
        <v>9824</v>
      </c>
      <c r="B3510" s="0" t="s">
        <v>9825</v>
      </c>
      <c r="C3510" s="0" t="s">
        <v>218</v>
      </c>
      <c r="D3510" s="0" t="s">
        <v>119</v>
      </c>
      <c r="E3510" s="0" t="s">
        <v>4022</v>
      </c>
      <c r="F3510" s="0" t="s">
        <v>128</v>
      </c>
      <c r="G3510" s="0" t="s">
        <v>129</v>
      </c>
      <c r="H3510" s="17" t="n">
        <v>46287.9319444444</v>
      </c>
      <c r="I3510" s="17" t="n">
        <v>46287.9590277778</v>
      </c>
      <c r="J3510" s="17" t="n">
        <v>46287.9680555556</v>
      </c>
      <c r="K3510" s="17" t="n">
        <v>46287.9805555556</v>
      </c>
      <c r="L3510" s="17" t="n">
        <v>46287.9854166667</v>
      </c>
      <c r="M3510" s="17" t="n">
        <v>46288.0138888889</v>
      </c>
      <c r="N3510" s="17" t="n">
        <v>46288.0451388889</v>
      </c>
      <c r="O3510" s="17" t="n">
        <v>46288.0756944444</v>
      </c>
      <c r="P3510" s="17" t="n">
        <v>46288.0993055556</v>
      </c>
      <c r="Q3510" s="17" t="n">
        <v>46288.1083333333</v>
      </c>
      <c r="R3510" s="0" t="n">
        <v>140</v>
      </c>
      <c r="S3510" s="0" t="n">
        <v>0</v>
      </c>
      <c r="T3510" s="0" t="n">
        <v>0</v>
      </c>
      <c r="U3510" s="18" t="s">
        <v>130</v>
      </c>
      <c r="V3510" s="18" t="s">
        <v>139</v>
      </c>
      <c r="W3510" s="0" t="str">
        <f aca="false">IF(AND(X3510&gt;=6,X3510&lt;14),"A",IF(AND(X3510&gt;=14,X3510&lt;22),"B","C"))</f>
        <v>C</v>
      </c>
      <c r="X3510" s="18" t="n">
        <f aca="false">HOUR(H3510)</f>
        <v>22</v>
      </c>
      <c r="Y3510" s="18" t="n">
        <f aca="false">ROUND((I3510-H3510)*1440,0)</f>
        <v>39</v>
      </c>
      <c r="Z3510" s="18" t="n">
        <f aca="false">ROUND((J3510-I3510)*1440,0)</f>
        <v>13</v>
      </c>
      <c r="AA3510" s="18" t="n">
        <f aca="false">ROUND((K3510-J3510)*1440,0)</f>
        <v>18</v>
      </c>
      <c r="AB3510" s="18" t="n">
        <f aca="false">ROUND((L3510-K3510)*1440,0)</f>
        <v>7</v>
      </c>
      <c r="AC3510" s="18" t="n">
        <f aca="false">ROUND((M3510-L3510)*1440,0)</f>
        <v>41</v>
      </c>
      <c r="AD3510" s="18" t="n">
        <f aca="false">IF(N3510="","",ROUND((N3510-M3510)*1440,0))</f>
        <v>45</v>
      </c>
      <c r="AE3510" s="18" t="n">
        <f aca="false">IF(O3510="","",ROUND((O3510-N3510)*1440,0))</f>
        <v>44</v>
      </c>
      <c r="AF3510" s="18" t="n">
        <f aca="false">IF(P3510="","",ROUND((P3510-O3510)*1440,0))</f>
        <v>34</v>
      </c>
      <c r="AG3510" s="18" t="n">
        <f aca="false">IF(Q3510="","",ROUND((Q3510-P3510)*1440,0))</f>
        <v>13</v>
      </c>
      <c r="AH3510" s="18" t="n">
        <f aca="false">IF(Q3510="","",ROUND((Q3510-H3510)*1440,0))</f>
        <v>254</v>
      </c>
      <c r="AI3510" s="19" t="n">
        <f aca="false">ROUND(IF(O3510="",Assumptions!$B$25-K3510,O3510-K3510)*24,1)</f>
        <v>2.3</v>
      </c>
      <c r="AJ3510" s="20" t="n">
        <f aca="false">ROUND(MAX(N(Y3510)/Assumptions!$C$5, N(Z3510)/Assumptions!$C$6, N(AA3510)/Assumptions!$C$7, N(AB3510)/Assumptions!$C$8, N(AC3510)/Assumptions!$C$9, N(AD3510)/Assumptions!$C$10, N(AE3510)/Assumptions!$C$11, N(AF3510)/Assumptions!$C$12, N(AG3510)/Assumptions!$C$13),3)</f>
        <v>1.7</v>
      </c>
      <c r="AK3510" s="0" t="str">
        <f aca="false">IF(OR(U3510="Pending",U3510="On Hold"),"Open GRN (awaiting)",IF(AJ3510&lt;=1,"Within SLA",IF(ROUND(N(Y3510)/Assumptions!$C$5,3)=AJ3510,"Gate Wait",IF(ROUND(N(Z3510)/Assumptions!$C$6,3)=AJ3510,"Dock Wait",IF(ROUND(N(AA3510)/Assumptions!$C$7,3)=AJ3510,"Unloading",IF(ROUND(N(AB3510)/Assumptions!$C$8,3)=AJ3510,"Unload-to-QC Wait",IF(ROUND(N(AC3510)/Assumptions!$C$9,3)=AJ3510,"QC",IF(ROUND(N(AD3510)/Assumptions!$C$10,3)=AJ3510,"QC-to-GRN Wait",IF(ROUND(N(AE3510)/Assumptions!$C$11,3)=AJ3510,"GRN Processing",IF(ROUND(N(AF3510)/Assumptions!$C$12,3)=AJ3510,"GRN-to-Putaway Wait",IF(ROUND(N(AG3510)/Assumptions!$C$13,3)=AJ3510,"Putaway","Within SLA")))))))))))</f>
        <v>GRN-to-Putaway Wait</v>
      </c>
    </row>
    <row r="3511" customFormat="false" ht="15" hidden="false" customHeight="false" outlineLevel="0" collapsed="false">
      <c r="A3511" s="0" t="s">
        <v>9826</v>
      </c>
      <c r="B3511" s="0" t="s">
        <v>9827</v>
      </c>
      <c r="C3511" s="0" t="s">
        <v>252</v>
      </c>
      <c r="D3511" s="0" t="s">
        <v>147</v>
      </c>
      <c r="E3511" s="0" t="s">
        <v>9828</v>
      </c>
      <c r="F3511" s="0" t="s">
        <v>155</v>
      </c>
      <c r="G3511" s="0" t="s">
        <v>150</v>
      </c>
      <c r="H3511" s="17" t="n">
        <v>46287.9638888889</v>
      </c>
      <c r="I3511" s="17" t="n">
        <v>46287.9756944445</v>
      </c>
      <c r="J3511" s="17" t="n">
        <v>46287.99375</v>
      </c>
      <c r="K3511" s="17" t="n">
        <v>46288.0319444445</v>
      </c>
      <c r="L3511" s="17" t="n">
        <v>46288.04375</v>
      </c>
      <c r="M3511" s="17" t="n">
        <v>46288.06875</v>
      </c>
      <c r="N3511" s="17" t="n">
        <v>46288.0972222222</v>
      </c>
      <c r="O3511" s="17" t="n">
        <v>46288.10625</v>
      </c>
      <c r="P3511" s="17" t="n">
        <v>46288.1208333333</v>
      </c>
      <c r="Q3511" s="17" t="n">
        <v>46288.1256944445</v>
      </c>
      <c r="R3511" s="0" t="n">
        <v>366</v>
      </c>
      <c r="S3511" s="0" t="n">
        <v>0</v>
      </c>
      <c r="T3511" s="0" t="n">
        <v>0</v>
      </c>
      <c r="U3511" s="18" t="s">
        <v>130</v>
      </c>
      <c r="V3511" s="18" t="s">
        <v>144</v>
      </c>
      <c r="W3511" s="0" t="str">
        <f aca="false">IF(AND(X3511&gt;=6,X3511&lt;14),"A",IF(AND(X3511&gt;=14,X3511&lt;22),"B","C"))</f>
        <v>C</v>
      </c>
      <c r="X3511" s="18" t="n">
        <f aca="false">HOUR(H3511)</f>
        <v>23</v>
      </c>
      <c r="Y3511" s="18" t="n">
        <f aca="false">ROUND((I3511-H3511)*1440,0)</f>
        <v>17</v>
      </c>
      <c r="Z3511" s="18" t="n">
        <f aca="false">ROUND((J3511-I3511)*1440,0)</f>
        <v>26</v>
      </c>
      <c r="AA3511" s="18" t="n">
        <f aca="false">ROUND((K3511-J3511)*1440,0)</f>
        <v>55</v>
      </c>
      <c r="AB3511" s="18" t="n">
        <f aca="false">ROUND((L3511-K3511)*1440,0)</f>
        <v>17</v>
      </c>
      <c r="AC3511" s="18" t="n">
        <f aca="false">ROUND((M3511-L3511)*1440,0)</f>
        <v>36</v>
      </c>
      <c r="AD3511" s="18" t="n">
        <f aca="false">IF(N3511="","",ROUND((N3511-M3511)*1440,0))</f>
        <v>41</v>
      </c>
      <c r="AE3511" s="18" t="n">
        <f aca="false">IF(O3511="","",ROUND((O3511-N3511)*1440,0))</f>
        <v>13</v>
      </c>
      <c r="AF3511" s="18" t="n">
        <f aca="false">IF(P3511="","",ROUND((P3511-O3511)*1440,0))</f>
        <v>21</v>
      </c>
      <c r="AG3511" s="18" t="n">
        <f aca="false">IF(Q3511="","",ROUND((Q3511-P3511)*1440,0))</f>
        <v>7</v>
      </c>
      <c r="AH3511" s="18" t="n">
        <f aca="false">IF(Q3511="","",ROUND((Q3511-H3511)*1440,0))</f>
        <v>233</v>
      </c>
      <c r="AI3511" s="19" t="n">
        <f aca="false">ROUND(IF(O3511="",Assumptions!$B$25-K3511,O3511-K3511)*24,1)</f>
        <v>1.8</v>
      </c>
      <c r="AJ3511" s="20" t="n">
        <f aca="false">ROUND(MAX(N(Y3511)/Assumptions!$C$5, N(Z3511)/Assumptions!$C$6, N(AA3511)/Assumptions!$C$7, N(AB3511)/Assumptions!$C$8, N(AC3511)/Assumptions!$C$9, N(AD3511)/Assumptions!$C$10, N(AE3511)/Assumptions!$C$11, N(AF3511)/Assumptions!$C$12, N(AG3511)/Assumptions!$C$13),3)</f>
        <v>1.733</v>
      </c>
      <c r="AK3511" s="0" t="str">
        <f aca="false">IF(OR(U3511="Pending",U3511="On Hold"),"Open GRN (awaiting)",IF(AJ3511&lt;=1,"Within SLA",IF(ROUND(N(Y3511)/Assumptions!$C$5,3)=AJ3511,"Gate Wait",IF(ROUND(N(Z3511)/Assumptions!$C$6,3)=AJ3511,"Dock Wait",IF(ROUND(N(AA3511)/Assumptions!$C$7,3)=AJ3511,"Unloading",IF(ROUND(N(AB3511)/Assumptions!$C$8,3)=AJ3511,"Unload-to-QC Wait",IF(ROUND(N(AC3511)/Assumptions!$C$9,3)=AJ3511,"QC",IF(ROUND(N(AD3511)/Assumptions!$C$10,3)=AJ3511,"QC-to-GRN Wait",IF(ROUND(N(AE3511)/Assumptions!$C$11,3)=AJ3511,"GRN Processing",IF(ROUND(N(AF3511)/Assumptions!$C$12,3)=AJ3511,"GRN-to-Putaway Wait",IF(ROUND(N(AG3511)/Assumptions!$C$13,3)=AJ3511,"Putaway","Within SLA")))))))))))</f>
        <v>Dock Wait</v>
      </c>
    </row>
    <row r="3512" customFormat="false" ht="15" hidden="false" customHeight="false" outlineLevel="0" collapsed="false">
      <c r="A3512" s="0" t="s">
        <v>9829</v>
      </c>
      <c r="B3512" s="0" t="s">
        <v>9830</v>
      </c>
      <c r="C3512" s="0" t="s">
        <v>252</v>
      </c>
      <c r="D3512" s="0" t="s">
        <v>147</v>
      </c>
      <c r="E3512" s="0" t="s">
        <v>9831</v>
      </c>
      <c r="F3512" s="0" t="s">
        <v>155</v>
      </c>
      <c r="G3512" s="0" t="s">
        <v>150</v>
      </c>
      <c r="H3512" s="17" t="n">
        <v>46288.0451388889</v>
      </c>
      <c r="I3512" s="17" t="n">
        <v>46288.0576388889</v>
      </c>
      <c r="J3512" s="17" t="n">
        <v>46288.075</v>
      </c>
      <c r="K3512" s="17" t="n">
        <v>46288.1152777778</v>
      </c>
      <c r="L3512" s="17" t="n">
        <v>46288.1263888889</v>
      </c>
      <c r="M3512" s="17" t="n">
        <v>46288.1361111111</v>
      </c>
      <c r="N3512" s="17" t="n">
        <v>46288.1722222222</v>
      </c>
      <c r="O3512" s="17" t="n">
        <v>46288.1902777778</v>
      </c>
      <c r="P3512" s="17" t="n">
        <v>46288.2020833333</v>
      </c>
      <c r="Q3512" s="17" t="n">
        <v>46288.2104166667</v>
      </c>
      <c r="R3512" s="0" t="n">
        <v>151</v>
      </c>
      <c r="S3512" s="0" t="n">
        <v>0</v>
      </c>
      <c r="T3512" s="0" t="n">
        <v>0</v>
      </c>
      <c r="U3512" s="18" t="s">
        <v>130</v>
      </c>
      <c r="V3512" s="18" t="s">
        <v>144</v>
      </c>
      <c r="W3512" s="0" t="str">
        <f aca="false">IF(AND(X3512&gt;=6,X3512&lt;14),"A",IF(AND(X3512&gt;=14,X3512&lt;22),"B","C"))</f>
        <v>C</v>
      </c>
      <c r="X3512" s="18" t="n">
        <f aca="false">HOUR(H3512)</f>
        <v>1</v>
      </c>
      <c r="Y3512" s="18" t="n">
        <f aca="false">ROUND((I3512-H3512)*1440,0)</f>
        <v>18</v>
      </c>
      <c r="Z3512" s="18" t="n">
        <f aca="false">ROUND((J3512-I3512)*1440,0)</f>
        <v>25</v>
      </c>
      <c r="AA3512" s="18" t="n">
        <f aca="false">ROUND((K3512-J3512)*1440,0)</f>
        <v>58</v>
      </c>
      <c r="AB3512" s="18" t="n">
        <f aca="false">ROUND((L3512-K3512)*1440,0)</f>
        <v>16</v>
      </c>
      <c r="AC3512" s="18" t="n">
        <f aca="false">ROUND((M3512-L3512)*1440,0)</f>
        <v>14</v>
      </c>
      <c r="AD3512" s="18" t="n">
        <f aca="false">IF(N3512="","",ROUND((N3512-M3512)*1440,0))</f>
        <v>52</v>
      </c>
      <c r="AE3512" s="18" t="n">
        <f aca="false">IF(O3512="","",ROUND((O3512-N3512)*1440,0))</f>
        <v>26</v>
      </c>
      <c r="AF3512" s="18" t="n">
        <f aca="false">IF(P3512="","",ROUND((P3512-O3512)*1440,0))</f>
        <v>17</v>
      </c>
      <c r="AG3512" s="18" t="n">
        <f aca="false">IF(Q3512="","",ROUND((Q3512-P3512)*1440,0))</f>
        <v>12</v>
      </c>
      <c r="AH3512" s="18" t="n">
        <f aca="false">IF(Q3512="","",ROUND((Q3512-H3512)*1440,0))</f>
        <v>238</v>
      </c>
      <c r="AI3512" s="19" t="n">
        <f aca="false">ROUND(IF(O3512="",Assumptions!$B$25-K3512,O3512-K3512)*24,1)</f>
        <v>1.8</v>
      </c>
      <c r="AJ3512" s="20" t="n">
        <f aca="false">ROUND(MAX(N(Y3512)/Assumptions!$C$5, N(Z3512)/Assumptions!$C$6, N(AA3512)/Assumptions!$C$7, N(AB3512)/Assumptions!$C$8, N(AC3512)/Assumptions!$C$9, N(AD3512)/Assumptions!$C$10, N(AE3512)/Assumptions!$C$11, N(AF3512)/Assumptions!$C$12, N(AG3512)/Assumptions!$C$13),3)</f>
        <v>1.733</v>
      </c>
      <c r="AK3512" s="0" t="str">
        <f aca="false">IF(OR(U3512="Pending",U3512="On Hold"),"Open GRN (awaiting)",IF(AJ3512&lt;=1,"Within SLA",IF(ROUND(N(Y3512)/Assumptions!$C$5,3)=AJ3512,"Gate Wait",IF(ROUND(N(Z3512)/Assumptions!$C$6,3)=AJ3512,"Dock Wait",IF(ROUND(N(AA3512)/Assumptions!$C$7,3)=AJ3512,"Unloading",IF(ROUND(N(AB3512)/Assumptions!$C$8,3)=AJ3512,"Unload-to-QC Wait",IF(ROUND(N(AC3512)/Assumptions!$C$9,3)=AJ3512,"QC",IF(ROUND(N(AD3512)/Assumptions!$C$10,3)=AJ3512,"QC-to-GRN Wait",IF(ROUND(N(AE3512)/Assumptions!$C$11,3)=AJ3512,"GRN Processing",IF(ROUND(N(AF3512)/Assumptions!$C$12,3)=AJ3512,"GRN-to-Putaway Wait",IF(ROUND(N(AG3512)/Assumptions!$C$13,3)=AJ3512,"Putaway","Within SLA")))))))))))</f>
        <v>QC-to-GRN Wait</v>
      </c>
    </row>
    <row r="3513" customFormat="false" ht="15" hidden="false" customHeight="false" outlineLevel="0" collapsed="false">
      <c r="A3513" s="0" t="s">
        <v>9832</v>
      </c>
      <c r="B3513" s="0" t="s">
        <v>9833</v>
      </c>
      <c r="C3513" s="0" t="s">
        <v>286</v>
      </c>
      <c r="D3513" s="0" t="s">
        <v>147</v>
      </c>
      <c r="E3513" s="0" t="s">
        <v>2537</v>
      </c>
      <c r="F3513" s="0" t="s">
        <v>177</v>
      </c>
      <c r="G3513" s="0" t="s">
        <v>150</v>
      </c>
      <c r="H3513" s="17" t="n">
        <v>46288.1576388889</v>
      </c>
      <c r="I3513" s="17" t="n">
        <v>46288.1763888889</v>
      </c>
      <c r="J3513" s="17" t="n">
        <v>46288.1798611111</v>
      </c>
      <c r="K3513" s="17" t="n">
        <v>46288.2159722222</v>
      </c>
      <c r="L3513" s="17" t="n">
        <v>46288.2236111111</v>
      </c>
      <c r="M3513" s="17" t="n">
        <v>46288.2340277778</v>
      </c>
      <c r="N3513" s="17" t="n">
        <v>46288.25</v>
      </c>
      <c r="O3513" s="17" t="n">
        <v>46288.30625</v>
      </c>
      <c r="P3513" s="17" t="n">
        <v>46288.3222222222</v>
      </c>
      <c r="Q3513" s="17" t="n">
        <v>46288.3319444444</v>
      </c>
      <c r="R3513" s="0" t="n">
        <v>719</v>
      </c>
      <c r="S3513" s="0" t="n">
        <v>0</v>
      </c>
      <c r="T3513" s="0" t="n">
        <v>0</v>
      </c>
      <c r="U3513" s="18" t="s">
        <v>130</v>
      </c>
      <c r="V3513" s="18" t="s">
        <v>156</v>
      </c>
      <c r="W3513" s="0" t="str">
        <f aca="false">IF(AND(X3513&gt;=6,X3513&lt;14),"A",IF(AND(X3513&gt;=14,X3513&lt;22),"B","C"))</f>
        <v>C</v>
      </c>
      <c r="X3513" s="18" t="n">
        <f aca="false">HOUR(H3513)</f>
        <v>3</v>
      </c>
      <c r="Y3513" s="18" t="n">
        <f aca="false">ROUND((I3513-H3513)*1440,0)</f>
        <v>27</v>
      </c>
      <c r="Z3513" s="18" t="n">
        <f aca="false">ROUND((J3513-I3513)*1440,0)</f>
        <v>5</v>
      </c>
      <c r="AA3513" s="18" t="n">
        <f aca="false">ROUND((K3513-J3513)*1440,0)</f>
        <v>52</v>
      </c>
      <c r="AB3513" s="18" t="n">
        <f aca="false">ROUND((L3513-K3513)*1440,0)</f>
        <v>11</v>
      </c>
      <c r="AC3513" s="18" t="n">
        <f aca="false">ROUND((M3513-L3513)*1440,0)</f>
        <v>15</v>
      </c>
      <c r="AD3513" s="18" t="n">
        <f aca="false">IF(N3513="","",ROUND((N3513-M3513)*1440,0))</f>
        <v>23</v>
      </c>
      <c r="AE3513" s="18" t="n">
        <f aca="false">IF(O3513="","",ROUND((O3513-N3513)*1440,0))</f>
        <v>81</v>
      </c>
      <c r="AF3513" s="18" t="n">
        <f aca="false">IF(P3513="","",ROUND((P3513-O3513)*1440,0))</f>
        <v>23</v>
      </c>
      <c r="AG3513" s="18" t="n">
        <f aca="false">IF(Q3513="","",ROUND((Q3513-P3513)*1440,0))</f>
        <v>14</v>
      </c>
      <c r="AH3513" s="18" t="n">
        <f aca="false">IF(Q3513="","",ROUND((Q3513-H3513)*1440,0))</f>
        <v>251</v>
      </c>
      <c r="AI3513" s="19" t="n">
        <f aca="false">ROUND(IF(O3513="",Assumptions!$B$25-K3513,O3513-K3513)*24,1)</f>
        <v>2.2</v>
      </c>
      <c r="AJ3513" s="20" t="n">
        <f aca="false">ROUND(MAX(N(Y3513)/Assumptions!$C$5, N(Z3513)/Assumptions!$C$6, N(AA3513)/Assumptions!$C$7, N(AB3513)/Assumptions!$C$8, N(AC3513)/Assumptions!$C$9, N(AD3513)/Assumptions!$C$10, N(AE3513)/Assumptions!$C$11, N(AF3513)/Assumptions!$C$12, N(AG3513)/Assumptions!$C$13),3)</f>
        <v>1.8</v>
      </c>
      <c r="AK3513" s="0" t="str">
        <f aca="false">IF(OR(U3513="Pending",U3513="On Hold"),"Open GRN (awaiting)",IF(AJ3513&lt;=1,"Within SLA",IF(ROUND(N(Y3513)/Assumptions!$C$5,3)=AJ3513,"Gate Wait",IF(ROUND(N(Z3513)/Assumptions!$C$6,3)=AJ3513,"Dock Wait",IF(ROUND(N(AA3513)/Assumptions!$C$7,3)=AJ3513,"Unloading",IF(ROUND(N(AB3513)/Assumptions!$C$8,3)=AJ3513,"Unload-to-QC Wait",IF(ROUND(N(AC3513)/Assumptions!$C$9,3)=AJ3513,"QC",IF(ROUND(N(AD3513)/Assumptions!$C$10,3)=AJ3513,"QC-to-GRN Wait",IF(ROUND(N(AE3513)/Assumptions!$C$11,3)=AJ3513,"GRN Processing",IF(ROUND(N(AF3513)/Assumptions!$C$12,3)=AJ3513,"GRN-to-Putaway Wait",IF(ROUND(N(AG3513)/Assumptions!$C$13,3)=AJ3513,"Putaway","Within SLA")))))))))))</f>
        <v>GRN Processing</v>
      </c>
    </row>
    <row r="3514" customFormat="false" ht="15" hidden="false" customHeight="false" outlineLevel="0" collapsed="false">
      <c r="A3514" s="0" t="s">
        <v>9834</v>
      </c>
      <c r="B3514" s="0" t="s">
        <v>9835</v>
      </c>
      <c r="C3514" s="0" t="s">
        <v>218</v>
      </c>
      <c r="D3514" s="0" t="s">
        <v>135</v>
      </c>
      <c r="E3514" s="0" t="s">
        <v>9836</v>
      </c>
      <c r="F3514" s="0" t="s">
        <v>172</v>
      </c>
      <c r="G3514" s="0" t="s">
        <v>178</v>
      </c>
      <c r="H3514" s="17" t="n">
        <v>46288.1965277778</v>
      </c>
      <c r="I3514" s="17" t="n">
        <v>46288.2013888889</v>
      </c>
      <c r="J3514" s="17" t="n">
        <v>46288.2097222222</v>
      </c>
      <c r="K3514" s="17" t="n">
        <v>46288.2409722222</v>
      </c>
      <c r="L3514" s="17" t="n">
        <v>46288.2513888889</v>
      </c>
      <c r="M3514" s="17" t="n">
        <v>46288.2722222222</v>
      </c>
      <c r="N3514" s="17"/>
      <c r="O3514" s="17"/>
      <c r="P3514" s="17"/>
      <c r="Q3514" s="17"/>
      <c r="R3514" s="0" t="n">
        <v>183</v>
      </c>
      <c r="S3514" s="0" t="n">
        <v>0</v>
      </c>
      <c r="T3514" s="0" t="n">
        <v>0</v>
      </c>
      <c r="U3514" s="18" t="s">
        <v>8544</v>
      </c>
      <c r="V3514" s="18" t="s">
        <v>156</v>
      </c>
      <c r="W3514" s="0" t="str">
        <f aca="false">IF(AND(X3514&gt;=6,X3514&lt;14),"A",IF(AND(X3514&gt;=14,X3514&lt;22),"B","C"))</f>
        <v>C</v>
      </c>
      <c r="X3514" s="18" t="n">
        <f aca="false">HOUR(H3514)</f>
        <v>4</v>
      </c>
      <c r="Y3514" s="18" t="n">
        <f aca="false">ROUND((I3514-H3514)*1440,0)</f>
        <v>7</v>
      </c>
      <c r="Z3514" s="18" t="n">
        <f aca="false">ROUND((J3514-I3514)*1440,0)</f>
        <v>12</v>
      </c>
      <c r="AA3514" s="18" t="n">
        <f aca="false">ROUND((K3514-J3514)*1440,0)</f>
        <v>45</v>
      </c>
      <c r="AB3514" s="18" t="n">
        <f aca="false">ROUND((L3514-K3514)*1440,0)</f>
        <v>15</v>
      </c>
      <c r="AC3514" s="18" t="n">
        <f aca="false">ROUND((M3514-L3514)*1440,0)</f>
        <v>30</v>
      </c>
      <c r="AD3514" s="0" t="str">
        <f aca="false">IF(N3514="","",ROUND((N3514-M3514)*1440,0))</f>
        <v/>
      </c>
      <c r="AE3514" s="0" t="str">
        <f aca="false">IF(O3514="","",ROUND((O3514-N3514)*1440,0))</f>
        <v/>
      </c>
      <c r="AF3514" s="0" t="str">
        <f aca="false">IF(P3514="","",ROUND((P3514-O3514)*1440,0))</f>
        <v/>
      </c>
      <c r="AG3514" s="0" t="str">
        <f aca="false">IF(Q3514="","",ROUND((Q3514-P3514)*1440,0))</f>
        <v/>
      </c>
      <c r="AH3514" s="0" t="str">
        <f aca="false">IF(Q3514="","",ROUND((Q3514-H3514)*1440,0))</f>
        <v/>
      </c>
      <c r="AI3514" s="19" t="n">
        <f aca="false">ROUND(IF(O3514="",Assumptions!$B$25-K3514,O3514-K3514)*24,1)</f>
        <v>218.2</v>
      </c>
      <c r="AJ3514" s="20" t="n">
        <f aca="false">ROUND(MAX(N(Y3514)/Assumptions!$C$5, N(Z3514)/Assumptions!$C$6, N(AA3514)/Assumptions!$C$7, N(AB3514)/Assumptions!$C$8, N(AC3514)/Assumptions!$C$9, N(AD3514)/Assumptions!$C$10, N(AE3514)/Assumptions!$C$11, N(AF3514)/Assumptions!$C$12, N(AG3514)/Assumptions!$C$13),3)</f>
        <v>1</v>
      </c>
      <c r="AK3514" s="0" t="str">
        <f aca="false">IF(OR(U3514="Pending",U3514="On Hold"),"Open GRN (awaiting)",IF(AJ3514&lt;=1,"Within SLA",IF(ROUND(N(Y3514)/Assumptions!$C$5,3)=AJ3514,"Gate Wait",IF(ROUND(N(Z3514)/Assumptions!$C$6,3)=AJ3514,"Dock Wait",IF(ROUND(N(AA3514)/Assumptions!$C$7,3)=AJ3514,"Unloading",IF(ROUND(N(AB3514)/Assumptions!$C$8,3)=AJ3514,"Unload-to-QC Wait",IF(ROUND(N(AC3514)/Assumptions!$C$9,3)=AJ3514,"QC",IF(ROUND(N(AD3514)/Assumptions!$C$10,3)=AJ3514,"QC-to-GRN Wait",IF(ROUND(N(AE3514)/Assumptions!$C$11,3)=AJ3514,"GRN Processing",IF(ROUND(N(AF3514)/Assumptions!$C$12,3)=AJ3514,"GRN-to-Putaway Wait",IF(ROUND(N(AG3514)/Assumptions!$C$13,3)=AJ3514,"Putaway","Within SLA")))))))))))</f>
        <v>Open GRN (awaiting)</v>
      </c>
    </row>
    <row r="3515" customFormat="false" ht="15" hidden="false" customHeight="false" outlineLevel="0" collapsed="false">
      <c r="A3515" s="0" t="s">
        <v>9837</v>
      </c>
      <c r="B3515" s="0" t="s">
        <v>9838</v>
      </c>
      <c r="C3515" s="0" t="s">
        <v>218</v>
      </c>
      <c r="D3515" s="0" t="s">
        <v>147</v>
      </c>
      <c r="E3515" s="0" t="s">
        <v>9839</v>
      </c>
      <c r="F3515" s="0" t="s">
        <v>137</v>
      </c>
      <c r="G3515" s="0" t="s">
        <v>150</v>
      </c>
      <c r="H3515" s="17" t="n">
        <v>46288.2243055556</v>
      </c>
      <c r="I3515" s="17" t="n">
        <v>46288.2326388889</v>
      </c>
      <c r="J3515" s="17" t="n">
        <v>46288.2368055556</v>
      </c>
      <c r="K3515" s="17" t="n">
        <v>46288.2590277778</v>
      </c>
      <c r="L3515" s="17" t="n">
        <v>46288.2680555556</v>
      </c>
      <c r="M3515" s="17" t="n">
        <v>46288.2833333333</v>
      </c>
      <c r="N3515" s="17" t="n">
        <v>46288.3104166667</v>
      </c>
      <c r="O3515" s="17" t="n">
        <v>46288.3652777778</v>
      </c>
      <c r="P3515" s="17" t="n">
        <v>46288.3958333333</v>
      </c>
      <c r="Q3515" s="17" t="n">
        <v>46288.41875</v>
      </c>
      <c r="R3515" s="0" t="n">
        <v>817</v>
      </c>
      <c r="S3515" s="0" t="n">
        <v>0</v>
      </c>
      <c r="T3515" s="0" t="n">
        <v>0</v>
      </c>
      <c r="U3515" s="18" t="s">
        <v>130</v>
      </c>
      <c r="V3515" s="18" t="s">
        <v>144</v>
      </c>
      <c r="W3515" s="0" t="str">
        <f aca="false">IF(AND(X3515&gt;=6,X3515&lt;14),"A",IF(AND(X3515&gt;=14,X3515&lt;22),"B","C"))</f>
        <v>C</v>
      </c>
      <c r="X3515" s="18" t="n">
        <f aca="false">HOUR(H3515)</f>
        <v>5</v>
      </c>
      <c r="Y3515" s="18" t="n">
        <f aca="false">ROUND((I3515-H3515)*1440,0)</f>
        <v>12</v>
      </c>
      <c r="Z3515" s="18" t="n">
        <f aca="false">ROUND((J3515-I3515)*1440,0)</f>
        <v>6</v>
      </c>
      <c r="AA3515" s="18" t="n">
        <f aca="false">ROUND((K3515-J3515)*1440,0)</f>
        <v>32</v>
      </c>
      <c r="AB3515" s="18" t="n">
        <f aca="false">ROUND((L3515-K3515)*1440,0)</f>
        <v>13</v>
      </c>
      <c r="AC3515" s="18" t="n">
        <f aca="false">ROUND((M3515-L3515)*1440,0)</f>
        <v>22</v>
      </c>
      <c r="AD3515" s="18" t="n">
        <f aca="false">IF(N3515="","",ROUND((N3515-M3515)*1440,0))</f>
        <v>39</v>
      </c>
      <c r="AE3515" s="18" t="n">
        <f aca="false">IF(O3515="","",ROUND((O3515-N3515)*1440,0))</f>
        <v>79</v>
      </c>
      <c r="AF3515" s="18" t="n">
        <f aca="false">IF(P3515="","",ROUND((P3515-O3515)*1440,0))</f>
        <v>44</v>
      </c>
      <c r="AG3515" s="18" t="n">
        <f aca="false">IF(Q3515="","",ROUND((Q3515-P3515)*1440,0))</f>
        <v>33</v>
      </c>
      <c r="AH3515" s="18" t="n">
        <f aca="false">IF(Q3515="","",ROUND((Q3515-H3515)*1440,0))</f>
        <v>280</v>
      </c>
      <c r="AI3515" s="19" t="n">
        <f aca="false">ROUND(IF(O3515="",Assumptions!$B$25-K3515,O3515-K3515)*24,1)</f>
        <v>2.6</v>
      </c>
      <c r="AJ3515" s="20" t="n">
        <f aca="false">ROUND(MAX(N(Y3515)/Assumptions!$C$5, N(Z3515)/Assumptions!$C$6, N(AA3515)/Assumptions!$C$7, N(AB3515)/Assumptions!$C$8, N(AC3515)/Assumptions!$C$9, N(AD3515)/Assumptions!$C$10, N(AE3515)/Assumptions!$C$11, N(AF3515)/Assumptions!$C$12, N(AG3515)/Assumptions!$C$13),3)</f>
        <v>2.2</v>
      </c>
      <c r="AK3515" s="0" t="str">
        <f aca="false">IF(OR(U3515="Pending",U3515="On Hold"),"Open GRN (awaiting)",IF(AJ3515&lt;=1,"Within SLA",IF(ROUND(N(Y3515)/Assumptions!$C$5,3)=AJ3515,"Gate Wait",IF(ROUND(N(Z3515)/Assumptions!$C$6,3)=AJ3515,"Dock Wait",IF(ROUND(N(AA3515)/Assumptions!$C$7,3)=AJ3515,"Unloading",IF(ROUND(N(AB3515)/Assumptions!$C$8,3)=AJ3515,"Unload-to-QC Wait",IF(ROUND(N(AC3515)/Assumptions!$C$9,3)=AJ3515,"QC",IF(ROUND(N(AD3515)/Assumptions!$C$10,3)=AJ3515,"QC-to-GRN Wait",IF(ROUND(N(AE3515)/Assumptions!$C$11,3)=AJ3515,"GRN Processing",IF(ROUND(N(AF3515)/Assumptions!$C$12,3)=AJ3515,"GRN-to-Putaway Wait",IF(ROUND(N(AG3515)/Assumptions!$C$13,3)=AJ3515,"Putaway","Within SLA")))))))))))</f>
        <v>GRN-to-Putaway Wait</v>
      </c>
    </row>
    <row r="3516" customFormat="false" ht="15" hidden="false" customHeight="false" outlineLevel="0" collapsed="false">
      <c r="A3516" s="0" t="s">
        <v>9840</v>
      </c>
      <c r="B3516" s="0" t="s">
        <v>9841</v>
      </c>
      <c r="C3516" s="0" t="s">
        <v>153</v>
      </c>
      <c r="D3516" s="0" t="s">
        <v>147</v>
      </c>
      <c r="E3516" s="0" t="s">
        <v>9842</v>
      </c>
      <c r="F3516" s="0" t="s">
        <v>128</v>
      </c>
      <c r="G3516" s="0" t="s">
        <v>167</v>
      </c>
      <c r="H3516" s="17" t="n">
        <v>46288.225</v>
      </c>
      <c r="I3516" s="17" t="n">
        <v>46288.2305555556</v>
      </c>
      <c r="J3516" s="17" t="n">
        <v>46288.2361111111</v>
      </c>
      <c r="K3516" s="17" t="n">
        <v>46288.2527777778</v>
      </c>
      <c r="L3516" s="17" t="n">
        <v>46288.2604166667</v>
      </c>
      <c r="M3516" s="17" t="n">
        <v>46288.3159722222</v>
      </c>
      <c r="N3516" s="17" t="n">
        <v>46288.4145833333</v>
      </c>
      <c r="O3516" s="17" t="n">
        <v>46288.5590277778</v>
      </c>
      <c r="P3516" s="17" t="n">
        <v>46288.5680555556</v>
      </c>
      <c r="Q3516" s="17" t="n">
        <v>46288.5951388889</v>
      </c>
      <c r="R3516" s="0" t="n">
        <v>438</v>
      </c>
      <c r="S3516" s="0" t="n">
        <v>32</v>
      </c>
      <c r="T3516" s="0" t="n">
        <v>0</v>
      </c>
      <c r="U3516" s="18" t="s">
        <v>123</v>
      </c>
      <c r="V3516" s="18" t="s">
        <v>82</v>
      </c>
      <c r="W3516" s="0" t="str">
        <f aca="false">IF(AND(X3516&gt;=6,X3516&lt;14),"A",IF(AND(X3516&gt;=14,X3516&lt;22),"B","C"))</f>
        <v>C</v>
      </c>
      <c r="X3516" s="18" t="n">
        <f aca="false">HOUR(H3516)</f>
        <v>5</v>
      </c>
      <c r="Y3516" s="18" t="n">
        <f aca="false">ROUND((I3516-H3516)*1440,0)</f>
        <v>8</v>
      </c>
      <c r="Z3516" s="18" t="n">
        <f aca="false">ROUND((J3516-I3516)*1440,0)</f>
        <v>8</v>
      </c>
      <c r="AA3516" s="18" t="n">
        <f aca="false">ROUND((K3516-J3516)*1440,0)</f>
        <v>24</v>
      </c>
      <c r="AB3516" s="18" t="n">
        <f aca="false">ROUND((L3516-K3516)*1440,0)</f>
        <v>11</v>
      </c>
      <c r="AC3516" s="18" t="n">
        <f aca="false">ROUND((M3516-L3516)*1440,0)</f>
        <v>80</v>
      </c>
      <c r="AD3516" s="18" t="n">
        <f aca="false">IF(N3516="","",ROUND((N3516-M3516)*1440,0))</f>
        <v>142</v>
      </c>
      <c r="AE3516" s="18" t="n">
        <f aca="false">IF(O3516="","",ROUND((O3516-N3516)*1440,0))</f>
        <v>208</v>
      </c>
      <c r="AF3516" s="18" t="n">
        <f aca="false">IF(P3516="","",ROUND((P3516-O3516)*1440,0))</f>
        <v>13</v>
      </c>
      <c r="AG3516" s="18" t="n">
        <f aca="false">IF(Q3516="","",ROUND((Q3516-P3516)*1440,0))</f>
        <v>39</v>
      </c>
      <c r="AH3516" s="18" t="n">
        <f aca="false">IF(Q3516="","",ROUND((Q3516-H3516)*1440,0))</f>
        <v>533</v>
      </c>
      <c r="AI3516" s="19" t="n">
        <f aca="false">ROUND(IF(O3516="",Assumptions!$B$25-K3516,O3516-K3516)*24,1)</f>
        <v>7.4</v>
      </c>
      <c r="AJ3516" s="20" t="n">
        <f aca="false">ROUND(MAX(N(Y3516)/Assumptions!$C$5, N(Z3516)/Assumptions!$C$6, N(AA3516)/Assumptions!$C$7, N(AB3516)/Assumptions!$C$8, N(AC3516)/Assumptions!$C$9, N(AD3516)/Assumptions!$C$10, N(AE3516)/Assumptions!$C$11, N(AF3516)/Assumptions!$C$12, N(AG3516)/Assumptions!$C$13),3)</f>
        <v>4.733</v>
      </c>
      <c r="AK3516" s="0" t="str">
        <f aca="false">IF(OR(U3516="Pending",U3516="On Hold"),"Open GRN (awaiting)",IF(AJ3516&lt;=1,"Within SLA",IF(ROUND(N(Y3516)/Assumptions!$C$5,3)=AJ3516,"Gate Wait",IF(ROUND(N(Z3516)/Assumptions!$C$6,3)=AJ3516,"Dock Wait",IF(ROUND(N(AA3516)/Assumptions!$C$7,3)=AJ3516,"Unloading",IF(ROUND(N(AB3516)/Assumptions!$C$8,3)=AJ3516,"Unload-to-QC Wait",IF(ROUND(N(AC3516)/Assumptions!$C$9,3)=AJ3516,"QC",IF(ROUND(N(AD3516)/Assumptions!$C$10,3)=AJ3516,"QC-to-GRN Wait",IF(ROUND(N(AE3516)/Assumptions!$C$11,3)=AJ3516,"GRN Processing",IF(ROUND(N(AF3516)/Assumptions!$C$12,3)=AJ3516,"GRN-to-Putaway Wait",IF(ROUND(N(AG3516)/Assumptions!$C$13,3)=AJ3516,"Putaway","Within SLA")))))))))))</f>
        <v>QC-to-GRN Wait</v>
      </c>
    </row>
    <row r="3517" customFormat="false" ht="15" hidden="false" customHeight="false" outlineLevel="0" collapsed="false">
      <c r="A3517" s="0" t="s">
        <v>9843</v>
      </c>
      <c r="B3517" s="0" t="s">
        <v>9844</v>
      </c>
      <c r="C3517" s="0" t="s">
        <v>252</v>
      </c>
      <c r="D3517" s="0" t="s">
        <v>147</v>
      </c>
      <c r="E3517" s="0" t="s">
        <v>9845</v>
      </c>
      <c r="F3517" s="0" t="s">
        <v>155</v>
      </c>
      <c r="G3517" s="0" t="s">
        <v>150</v>
      </c>
      <c r="H3517" s="17" t="n">
        <v>46288.2520833333</v>
      </c>
      <c r="I3517" s="17" t="n">
        <v>46288.2590277778</v>
      </c>
      <c r="J3517" s="17" t="n">
        <v>46288.2625</v>
      </c>
      <c r="K3517" s="17" t="n">
        <v>46288.2798611111</v>
      </c>
      <c r="L3517" s="17" t="n">
        <v>46288.2930555556</v>
      </c>
      <c r="M3517" s="17" t="n">
        <v>46288.3361111111</v>
      </c>
      <c r="N3517" s="17" t="n">
        <v>46288.3902777778</v>
      </c>
      <c r="O3517" s="17" t="n">
        <v>46288.4395833333</v>
      </c>
      <c r="P3517" s="17" t="n">
        <v>46288.4465277778</v>
      </c>
      <c r="Q3517" s="17" t="n">
        <v>46288.4763888889</v>
      </c>
      <c r="R3517" s="0" t="n">
        <v>188</v>
      </c>
      <c r="S3517" s="0" t="n">
        <v>13</v>
      </c>
      <c r="T3517" s="0" t="n">
        <v>2</v>
      </c>
      <c r="U3517" s="18" t="s">
        <v>123</v>
      </c>
      <c r="V3517" s="18" t="s">
        <v>156</v>
      </c>
      <c r="W3517" s="0" t="str">
        <f aca="false">IF(AND(X3517&gt;=6,X3517&lt;14),"A",IF(AND(X3517&gt;=14,X3517&lt;22),"B","C"))</f>
        <v>A</v>
      </c>
      <c r="X3517" s="18" t="n">
        <f aca="false">HOUR(H3517)</f>
        <v>6</v>
      </c>
      <c r="Y3517" s="18" t="n">
        <f aca="false">ROUND((I3517-H3517)*1440,0)</f>
        <v>10</v>
      </c>
      <c r="Z3517" s="18" t="n">
        <f aca="false">ROUND((J3517-I3517)*1440,0)</f>
        <v>5</v>
      </c>
      <c r="AA3517" s="18" t="n">
        <f aca="false">ROUND((K3517-J3517)*1440,0)</f>
        <v>25</v>
      </c>
      <c r="AB3517" s="18" t="n">
        <f aca="false">ROUND((L3517-K3517)*1440,0)</f>
        <v>19</v>
      </c>
      <c r="AC3517" s="18" t="n">
        <f aca="false">ROUND((M3517-L3517)*1440,0)</f>
        <v>62</v>
      </c>
      <c r="AD3517" s="18" t="n">
        <f aca="false">IF(N3517="","",ROUND((N3517-M3517)*1440,0))</f>
        <v>78</v>
      </c>
      <c r="AE3517" s="18" t="n">
        <f aca="false">IF(O3517="","",ROUND((O3517-N3517)*1440,0))</f>
        <v>71</v>
      </c>
      <c r="AF3517" s="18" t="n">
        <f aca="false">IF(P3517="","",ROUND((P3517-O3517)*1440,0))</f>
        <v>10</v>
      </c>
      <c r="AG3517" s="18" t="n">
        <f aca="false">IF(Q3517="","",ROUND((Q3517-P3517)*1440,0))</f>
        <v>43</v>
      </c>
      <c r="AH3517" s="18" t="n">
        <f aca="false">IF(Q3517="","",ROUND((Q3517-H3517)*1440,0))</f>
        <v>323</v>
      </c>
      <c r="AI3517" s="19" t="n">
        <f aca="false">ROUND(IF(O3517="",Assumptions!$B$25-K3517,O3517-K3517)*24,1)</f>
        <v>3.8</v>
      </c>
      <c r="AJ3517" s="20" t="n">
        <f aca="false">ROUND(MAX(N(Y3517)/Assumptions!$C$5, N(Z3517)/Assumptions!$C$6, N(AA3517)/Assumptions!$C$7, N(AB3517)/Assumptions!$C$8, N(AC3517)/Assumptions!$C$9, N(AD3517)/Assumptions!$C$10, N(AE3517)/Assumptions!$C$11, N(AF3517)/Assumptions!$C$12, N(AG3517)/Assumptions!$C$13),3)</f>
        <v>2.6</v>
      </c>
      <c r="AK3517" s="0" t="str">
        <f aca="false">IF(OR(U3517="Pending",U3517="On Hold"),"Open GRN (awaiting)",IF(AJ3517&lt;=1,"Within SLA",IF(ROUND(N(Y3517)/Assumptions!$C$5,3)=AJ3517,"Gate Wait",IF(ROUND(N(Z3517)/Assumptions!$C$6,3)=AJ3517,"Dock Wait",IF(ROUND(N(AA3517)/Assumptions!$C$7,3)=AJ3517,"Unloading",IF(ROUND(N(AB3517)/Assumptions!$C$8,3)=AJ3517,"Unload-to-QC Wait",IF(ROUND(N(AC3517)/Assumptions!$C$9,3)=AJ3517,"QC",IF(ROUND(N(AD3517)/Assumptions!$C$10,3)=AJ3517,"QC-to-GRN Wait",IF(ROUND(N(AE3517)/Assumptions!$C$11,3)=AJ3517,"GRN Processing",IF(ROUND(N(AF3517)/Assumptions!$C$12,3)=AJ3517,"GRN-to-Putaway Wait",IF(ROUND(N(AG3517)/Assumptions!$C$13,3)=AJ3517,"Putaway","Within SLA")))))))))))</f>
        <v>QC-to-GRN Wait</v>
      </c>
    </row>
    <row r="3518" customFormat="false" ht="15" hidden="false" customHeight="false" outlineLevel="0" collapsed="false">
      <c r="A3518" s="0" t="s">
        <v>9846</v>
      </c>
      <c r="B3518" s="0" t="s">
        <v>9847</v>
      </c>
      <c r="C3518" s="0" t="s">
        <v>286</v>
      </c>
      <c r="D3518" s="0" t="s">
        <v>147</v>
      </c>
      <c r="E3518" s="0" t="s">
        <v>7579</v>
      </c>
      <c r="F3518" s="0" t="s">
        <v>121</v>
      </c>
      <c r="G3518" s="0" t="s">
        <v>150</v>
      </c>
      <c r="H3518" s="17" t="n">
        <v>46288.2604166667</v>
      </c>
      <c r="I3518" s="17" t="n">
        <v>46288.2708333333</v>
      </c>
      <c r="J3518" s="17" t="n">
        <v>46288.2784722222</v>
      </c>
      <c r="K3518" s="17" t="n">
        <v>46288.2923611111</v>
      </c>
      <c r="L3518" s="17" t="n">
        <v>46288.3</v>
      </c>
      <c r="M3518" s="17" t="n">
        <v>46288.3270833333</v>
      </c>
      <c r="N3518" s="17" t="n">
        <v>46288.5979166667</v>
      </c>
      <c r="O3518" s="17" t="n">
        <v>46288.6125</v>
      </c>
      <c r="P3518" s="17" t="n">
        <v>46288.6270833333</v>
      </c>
      <c r="Q3518" s="17" t="n">
        <v>46288.6402777778</v>
      </c>
      <c r="R3518" s="0" t="n">
        <v>139</v>
      </c>
      <c r="S3518" s="0" t="n">
        <v>4</v>
      </c>
      <c r="T3518" s="0" t="n">
        <v>0</v>
      </c>
      <c r="U3518" s="18" t="s">
        <v>123</v>
      </c>
      <c r="V3518" s="18" t="s">
        <v>156</v>
      </c>
      <c r="W3518" s="0" t="str">
        <f aca="false">IF(AND(X3518&gt;=6,X3518&lt;14),"A",IF(AND(X3518&gt;=14,X3518&lt;22),"B","C"))</f>
        <v>A</v>
      </c>
      <c r="X3518" s="18" t="n">
        <f aca="false">HOUR(H3518)</f>
        <v>6</v>
      </c>
      <c r="Y3518" s="18" t="n">
        <f aca="false">ROUND((I3518-H3518)*1440,0)</f>
        <v>15</v>
      </c>
      <c r="Z3518" s="18" t="n">
        <f aca="false">ROUND((J3518-I3518)*1440,0)</f>
        <v>11</v>
      </c>
      <c r="AA3518" s="18" t="n">
        <f aca="false">ROUND((K3518-J3518)*1440,0)</f>
        <v>20</v>
      </c>
      <c r="AB3518" s="18" t="n">
        <f aca="false">ROUND((L3518-K3518)*1440,0)</f>
        <v>11</v>
      </c>
      <c r="AC3518" s="18" t="n">
        <f aca="false">ROUND((M3518-L3518)*1440,0)</f>
        <v>39</v>
      </c>
      <c r="AD3518" s="18" t="n">
        <f aca="false">IF(N3518="","",ROUND((N3518-M3518)*1440,0))</f>
        <v>390</v>
      </c>
      <c r="AE3518" s="18" t="n">
        <f aca="false">IF(O3518="","",ROUND((O3518-N3518)*1440,0))</f>
        <v>21</v>
      </c>
      <c r="AF3518" s="18" t="n">
        <f aca="false">IF(P3518="","",ROUND((P3518-O3518)*1440,0))</f>
        <v>21</v>
      </c>
      <c r="AG3518" s="18" t="n">
        <f aca="false">IF(Q3518="","",ROUND((Q3518-P3518)*1440,0))</f>
        <v>19</v>
      </c>
      <c r="AH3518" s="18" t="n">
        <f aca="false">IF(Q3518="","",ROUND((Q3518-H3518)*1440,0))</f>
        <v>547</v>
      </c>
      <c r="AI3518" s="19" t="n">
        <f aca="false">ROUND(IF(O3518="",Assumptions!$B$25-K3518,O3518-K3518)*24,1)</f>
        <v>7.7</v>
      </c>
      <c r="AJ3518" s="20" t="n">
        <f aca="false">ROUND(MAX(N(Y3518)/Assumptions!$C$5, N(Z3518)/Assumptions!$C$6, N(AA3518)/Assumptions!$C$7, N(AB3518)/Assumptions!$C$8, N(AC3518)/Assumptions!$C$9, N(AD3518)/Assumptions!$C$10, N(AE3518)/Assumptions!$C$11, N(AF3518)/Assumptions!$C$12, N(AG3518)/Assumptions!$C$13),3)</f>
        <v>13</v>
      </c>
      <c r="AK3518" s="0" t="str">
        <f aca="false">IF(OR(U3518="Pending",U3518="On Hold"),"Open GRN (awaiting)",IF(AJ3518&lt;=1,"Within SLA",IF(ROUND(N(Y3518)/Assumptions!$C$5,3)=AJ3518,"Gate Wait",IF(ROUND(N(Z3518)/Assumptions!$C$6,3)=AJ3518,"Dock Wait",IF(ROUND(N(AA3518)/Assumptions!$C$7,3)=AJ3518,"Unloading",IF(ROUND(N(AB3518)/Assumptions!$C$8,3)=AJ3518,"Unload-to-QC Wait",IF(ROUND(N(AC3518)/Assumptions!$C$9,3)=AJ3518,"QC",IF(ROUND(N(AD3518)/Assumptions!$C$10,3)=AJ3518,"QC-to-GRN Wait",IF(ROUND(N(AE3518)/Assumptions!$C$11,3)=AJ3518,"GRN Processing",IF(ROUND(N(AF3518)/Assumptions!$C$12,3)=AJ3518,"GRN-to-Putaway Wait",IF(ROUND(N(AG3518)/Assumptions!$C$13,3)=AJ3518,"Putaway","Within SLA")))))))))))</f>
        <v>QC-to-GRN Wait</v>
      </c>
    </row>
    <row r="3519" customFormat="false" ht="15" hidden="false" customHeight="false" outlineLevel="0" collapsed="false">
      <c r="A3519" s="0" t="s">
        <v>9848</v>
      </c>
      <c r="B3519" s="0" t="s">
        <v>9849</v>
      </c>
      <c r="C3519" s="0" t="s">
        <v>134</v>
      </c>
      <c r="D3519" s="0" t="s">
        <v>147</v>
      </c>
      <c r="E3519" s="0" t="s">
        <v>9850</v>
      </c>
      <c r="F3519" s="0" t="s">
        <v>149</v>
      </c>
      <c r="G3519" s="0" t="s">
        <v>150</v>
      </c>
      <c r="H3519" s="17" t="n">
        <v>46288.2847222222</v>
      </c>
      <c r="I3519" s="17" t="n">
        <v>46288.3090277778</v>
      </c>
      <c r="J3519" s="17" t="n">
        <v>46288.3138888889</v>
      </c>
      <c r="K3519" s="17" t="n">
        <v>46288.3548611111</v>
      </c>
      <c r="L3519" s="17" t="n">
        <v>46288.3625</v>
      </c>
      <c r="M3519" s="17" t="n">
        <v>46288.3965277778</v>
      </c>
      <c r="N3519" s="17" t="n">
        <v>46288.4236111111</v>
      </c>
      <c r="O3519" s="17" t="n">
        <v>46288.5361111111</v>
      </c>
      <c r="P3519" s="17" t="n">
        <v>46288.5534722222</v>
      </c>
      <c r="Q3519" s="17" t="n">
        <v>46288.5680555556</v>
      </c>
      <c r="R3519" s="0" t="n">
        <v>183</v>
      </c>
      <c r="S3519" s="0" t="n">
        <v>0</v>
      </c>
      <c r="T3519" s="0" t="n">
        <v>0</v>
      </c>
      <c r="U3519" s="18" t="s">
        <v>130</v>
      </c>
      <c r="V3519" s="18" t="s">
        <v>156</v>
      </c>
      <c r="W3519" s="0" t="str">
        <f aca="false">IF(AND(X3519&gt;=6,X3519&lt;14),"A",IF(AND(X3519&gt;=14,X3519&lt;22),"B","C"))</f>
        <v>A</v>
      </c>
      <c r="X3519" s="18" t="n">
        <f aca="false">HOUR(H3519)</f>
        <v>6</v>
      </c>
      <c r="Y3519" s="18" t="n">
        <f aca="false">ROUND((I3519-H3519)*1440,0)</f>
        <v>35</v>
      </c>
      <c r="Z3519" s="18" t="n">
        <f aca="false">ROUND((J3519-I3519)*1440,0)</f>
        <v>7</v>
      </c>
      <c r="AA3519" s="18" t="n">
        <f aca="false">ROUND((K3519-J3519)*1440,0)</f>
        <v>59</v>
      </c>
      <c r="AB3519" s="18" t="n">
        <f aca="false">ROUND((L3519-K3519)*1440,0)</f>
        <v>11</v>
      </c>
      <c r="AC3519" s="18" t="n">
        <f aca="false">ROUND((M3519-L3519)*1440,0)</f>
        <v>49</v>
      </c>
      <c r="AD3519" s="18" t="n">
        <f aca="false">IF(N3519="","",ROUND((N3519-M3519)*1440,0))</f>
        <v>39</v>
      </c>
      <c r="AE3519" s="18" t="n">
        <f aca="false">IF(O3519="","",ROUND((O3519-N3519)*1440,0))</f>
        <v>162</v>
      </c>
      <c r="AF3519" s="18" t="n">
        <f aca="false">IF(P3519="","",ROUND((P3519-O3519)*1440,0))</f>
        <v>25</v>
      </c>
      <c r="AG3519" s="18" t="n">
        <f aca="false">IF(Q3519="","",ROUND((Q3519-P3519)*1440,0))</f>
        <v>21</v>
      </c>
      <c r="AH3519" s="18" t="n">
        <f aca="false">IF(Q3519="","",ROUND((Q3519-H3519)*1440,0))</f>
        <v>408</v>
      </c>
      <c r="AI3519" s="19" t="n">
        <f aca="false">ROUND(IF(O3519="",Assumptions!$B$25-K3519,O3519-K3519)*24,1)</f>
        <v>4.4</v>
      </c>
      <c r="AJ3519" s="20" t="n">
        <f aca="false">ROUND(MAX(N(Y3519)/Assumptions!$C$5, N(Z3519)/Assumptions!$C$6, N(AA3519)/Assumptions!$C$7, N(AB3519)/Assumptions!$C$8, N(AC3519)/Assumptions!$C$9, N(AD3519)/Assumptions!$C$10, N(AE3519)/Assumptions!$C$11, N(AF3519)/Assumptions!$C$12, N(AG3519)/Assumptions!$C$13),3)</f>
        <v>3.6</v>
      </c>
      <c r="AK3519" s="0" t="str">
        <f aca="false">IF(OR(U3519="Pending",U3519="On Hold"),"Open GRN (awaiting)",IF(AJ3519&lt;=1,"Within SLA",IF(ROUND(N(Y3519)/Assumptions!$C$5,3)=AJ3519,"Gate Wait",IF(ROUND(N(Z3519)/Assumptions!$C$6,3)=AJ3519,"Dock Wait",IF(ROUND(N(AA3519)/Assumptions!$C$7,3)=AJ3519,"Unloading",IF(ROUND(N(AB3519)/Assumptions!$C$8,3)=AJ3519,"Unload-to-QC Wait",IF(ROUND(N(AC3519)/Assumptions!$C$9,3)=AJ3519,"QC",IF(ROUND(N(AD3519)/Assumptions!$C$10,3)=AJ3519,"QC-to-GRN Wait",IF(ROUND(N(AE3519)/Assumptions!$C$11,3)=AJ3519,"GRN Processing",IF(ROUND(N(AF3519)/Assumptions!$C$12,3)=AJ3519,"GRN-to-Putaway Wait",IF(ROUND(N(AG3519)/Assumptions!$C$13,3)=AJ3519,"Putaway","Within SLA")))))))))))</f>
        <v>GRN Processing</v>
      </c>
    </row>
    <row r="3520" customFormat="false" ht="15" hidden="false" customHeight="false" outlineLevel="0" collapsed="false">
      <c r="A3520" s="0" t="s">
        <v>9851</v>
      </c>
      <c r="B3520" s="0" t="s">
        <v>9852</v>
      </c>
      <c r="C3520" s="0" t="s">
        <v>118</v>
      </c>
      <c r="D3520" s="0" t="s">
        <v>147</v>
      </c>
      <c r="E3520" s="0" t="s">
        <v>9695</v>
      </c>
      <c r="F3520" s="0" t="s">
        <v>155</v>
      </c>
      <c r="G3520" s="0" t="s">
        <v>167</v>
      </c>
      <c r="H3520" s="17" t="n">
        <v>46288.2986111111</v>
      </c>
      <c r="I3520" s="17" t="n">
        <v>46288.3034722222</v>
      </c>
      <c r="J3520" s="17" t="n">
        <v>46288.3173611111</v>
      </c>
      <c r="K3520" s="17" t="n">
        <v>46288.3805555556</v>
      </c>
      <c r="L3520" s="17" t="n">
        <v>46288.3909722222</v>
      </c>
      <c r="M3520" s="17" t="n">
        <v>46288.4138888889</v>
      </c>
      <c r="N3520" s="17" t="n">
        <v>46288.4909722222</v>
      </c>
      <c r="O3520" s="17" t="n">
        <v>46288.55625</v>
      </c>
      <c r="P3520" s="17" t="n">
        <v>46288.5784722222</v>
      </c>
      <c r="Q3520" s="17" t="n">
        <v>46288.6055555556</v>
      </c>
      <c r="R3520" s="0" t="n">
        <v>1541</v>
      </c>
      <c r="S3520" s="0" t="n">
        <v>0</v>
      </c>
      <c r="T3520" s="0" t="n">
        <v>0</v>
      </c>
      <c r="U3520" s="18" t="s">
        <v>130</v>
      </c>
      <c r="V3520" s="18" t="s">
        <v>144</v>
      </c>
      <c r="W3520" s="0" t="str">
        <f aca="false">IF(AND(X3520&gt;=6,X3520&lt;14),"A",IF(AND(X3520&gt;=14,X3520&lt;22),"B","C"))</f>
        <v>A</v>
      </c>
      <c r="X3520" s="18" t="n">
        <f aca="false">HOUR(H3520)</f>
        <v>7</v>
      </c>
      <c r="Y3520" s="18" t="n">
        <f aca="false">ROUND((I3520-H3520)*1440,0)</f>
        <v>7</v>
      </c>
      <c r="Z3520" s="18" t="n">
        <f aca="false">ROUND((J3520-I3520)*1440,0)</f>
        <v>20</v>
      </c>
      <c r="AA3520" s="18" t="n">
        <f aca="false">ROUND((K3520-J3520)*1440,0)</f>
        <v>91</v>
      </c>
      <c r="AB3520" s="18" t="n">
        <f aca="false">ROUND((L3520-K3520)*1440,0)</f>
        <v>15</v>
      </c>
      <c r="AC3520" s="18" t="n">
        <f aca="false">ROUND((M3520-L3520)*1440,0)</f>
        <v>33</v>
      </c>
      <c r="AD3520" s="18" t="n">
        <f aca="false">IF(N3520="","",ROUND((N3520-M3520)*1440,0))</f>
        <v>111</v>
      </c>
      <c r="AE3520" s="18" t="n">
        <f aca="false">IF(O3520="","",ROUND((O3520-N3520)*1440,0))</f>
        <v>94</v>
      </c>
      <c r="AF3520" s="18" t="n">
        <f aca="false">IF(P3520="","",ROUND((P3520-O3520)*1440,0))</f>
        <v>32</v>
      </c>
      <c r="AG3520" s="18" t="n">
        <f aca="false">IF(Q3520="","",ROUND((Q3520-P3520)*1440,0))</f>
        <v>39</v>
      </c>
      <c r="AH3520" s="18" t="n">
        <f aca="false">IF(Q3520="","",ROUND((Q3520-H3520)*1440,0))</f>
        <v>442</v>
      </c>
      <c r="AI3520" s="19" t="n">
        <f aca="false">ROUND(IF(O3520="",Assumptions!$B$25-K3520,O3520-K3520)*24,1)</f>
        <v>4.2</v>
      </c>
      <c r="AJ3520" s="20" t="n">
        <f aca="false">ROUND(MAX(N(Y3520)/Assumptions!$C$5, N(Z3520)/Assumptions!$C$6, N(AA3520)/Assumptions!$C$7, N(AB3520)/Assumptions!$C$8, N(AC3520)/Assumptions!$C$9, N(AD3520)/Assumptions!$C$10, N(AE3520)/Assumptions!$C$11, N(AF3520)/Assumptions!$C$12, N(AG3520)/Assumptions!$C$13),3)</f>
        <v>3.7</v>
      </c>
      <c r="AK3520" s="0" t="str">
        <f aca="false">IF(OR(U3520="Pending",U3520="On Hold"),"Open GRN (awaiting)",IF(AJ3520&lt;=1,"Within SLA",IF(ROUND(N(Y3520)/Assumptions!$C$5,3)=AJ3520,"Gate Wait",IF(ROUND(N(Z3520)/Assumptions!$C$6,3)=AJ3520,"Dock Wait",IF(ROUND(N(AA3520)/Assumptions!$C$7,3)=AJ3520,"Unloading",IF(ROUND(N(AB3520)/Assumptions!$C$8,3)=AJ3520,"Unload-to-QC Wait",IF(ROUND(N(AC3520)/Assumptions!$C$9,3)=AJ3520,"QC",IF(ROUND(N(AD3520)/Assumptions!$C$10,3)=AJ3520,"QC-to-GRN Wait",IF(ROUND(N(AE3520)/Assumptions!$C$11,3)=AJ3520,"GRN Processing",IF(ROUND(N(AF3520)/Assumptions!$C$12,3)=AJ3520,"GRN-to-Putaway Wait",IF(ROUND(N(AG3520)/Assumptions!$C$13,3)=AJ3520,"Putaway","Within SLA")))))))))))</f>
        <v>QC-to-GRN Wait</v>
      </c>
    </row>
    <row r="3521" customFormat="false" ht="15" hidden="false" customHeight="false" outlineLevel="0" collapsed="false">
      <c r="A3521" s="0" t="s">
        <v>9853</v>
      </c>
      <c r="B3521" s="0" t="s">
        <v>9854</v>
      </c>
      <c r="C3521" s="0" t="s">
        <v>118</v>
      </c>
      <c r="D3521" s="0" t="s">
        <v>135</v>
      </c>
      <c r="E3521" s="0" t="s">
        <v>9855</v>
      </c>
      <c r="F3521" s="0" t="s">
        <v>121</v>
      </c>
      <c r="G3521" s="0" t="s">
        <v>138</v>
      </c>
      <c r="H3521" s="17" t="n">
        <v>46288.3055555556</v>
      </c>
      <c r="I3521" s="17" t="n">
        <v>46288.3472222222</v>
      </c>
      <c r="J3521" s="17" t="n">
        <v>46288.3583333333</v>
      </c>
      <c r="K3521" s="17" t="n">
        <v>46288.3652777778</v>
      </c>
      <c r="L3521" s="17" t="n">
        <v>46288.3861111111</v>
      </c>
      <c r="M3521" s="17" t="n">
        <v>46288.4090277778</v>
      </c>
      <c r="N3521" s="17" t="n">
        <v>46288.4625</v>
      </c>
      <c r="O3521" s="17" t="n">
        <v>46288.5159722222</v>
      </c>
      <c r="P3521" s="17" t="n">
        <v>46288.5263888889</v>
      </c>
      <c r="Q3521" s="17" t="n">
        <v>46288.5361111111</v>
      </c>
      <c r="R3521" s="0" t="n">
        <v>86</v>
      </c>
      <c r="S3521" s="0" t="n">
        <v>0</v>
      </c>
      <c r="T3521" s="0" t="n">
        <v>0</v>
      </c>
      <c r="U3521" s="18" t="s">
        <v>130</v>
      </c>
      <c r="V3521" s="18" t="s">
        <v>144</v>
      </c>
      <c r="W3521" s="0" t="str">
        <f aca="false">IF(AND(X3521&gt;=6,X3521&lt;14),"A",IF(AND(X3521&gt;=14,X3521&lt;22),"B","C"))</f>
        <v>A</v>
      </c>
      <c r="X3521" s="18" t="n">
        <f aca="false">HOUR(H3521)</f>
        <v>7</v>
      </c>
      <c r="Y3521" s="18" t="n">
        <f aca="false">ROUND((I3521-H3521)*1440,0)</f>
        <v>60</v>
      </c>
      <c r="Z3521" s="18" t="n">
        <f aca="false">ROUND((J3521-I3521)*1440,0)</f>
        <v>16</v>
      </c>
      <c r="AA3521" s="18" t="n">
        <f aca="false">ROUND((K3521-J3521)*1440,0)</f>
        <v>10</v>
      </c>
      <c r="AB3521" s="18" t="n">
        <f aca="false">ROUND((L3521-K3521)*1440,0)</f>
        <v>30</v>
      </c>
      <c r="AC3521" s="18" t="n">
        <f aca="false">ROUND((M3521-L3521)*1440,0)</f>
        <v>33</v>
      </c>
      <c r="AD3521" s="18" t="n">
        <f aca="false">IF(N3521="","",ROUND((N3521-M3521)*1440,0))</f>
        <v>77</v>
      </c>
      <c r="AE3521" s="18" t="n">
        <f aca="false">IF(O3521="","",ROUND((O3521-N3521)*1440,0))</f>
        <v>77</v>
      </c>
      <c r="AF3521" s="18" t="n">
        <f aca="false">IF(P3521="","",ROUND((P3521-O3521)*1440,0))</f>
        <v>15</v>
      </c>
      <c r="AG3521" s="18" t="n">
        <f aca="false">IF(Q3521="","",ROUND((Q3521-P3521)*1440,0))</f>
        <v>14</v>
      </c>
      <c r="AH3521" s="18" t="n">
        <f aca="false">IF(Q3521="","",ROUND((Q3521-H3521)*1440,0))</f>
        <v>332</v>
      </c>
      <c r="AI3521" s="19" t="n">
        <f aca="false">ROUND(IF(O3521="",Assumptions!$B$25-K3521,O3521-K3521)*24,1)</f>
        <v>3.6</v>
      </c>
      <c r="AJ3521" s="20" t="n">
        <f aca="false">ROUND(MAX(N(Y3521)/Assumptions!$C$5, N(Z3521)/Assumptions!$C$6, N(AA3521)/Assumptions!$C$7, N(AB3521)/Assumptions!$C$8, N(AC3521)/Assumptions!$C$9, N(AD3521)/Assumptions!$C$10, N(AE3521)/Assumptions!$C$11, N(AF3521)/Assumptions!$C$12, N(AG3521)/Assumptions!$C$13),3)</f>
        <v>2.567</v>
      </c>
      <c r="AK3521" s="0" t="str">
        <f aca="false">IF(OR(U3521="Pending",U3521="On Hold"),"Open GRN (awaiting)",IF(AJ3521&lt;=1,"Within SLA",IF(ROUND(N(Y3521)/Assumptions!$C$5,3)=AJ3521,"Gate Wait",IF(ROUND(N(Z3521)/Assumptions!$C$6,3)=AJ3521,"Dock Wait",IF(ROUND(N(AA3521)/Assumptions!$C$7,3)=AJ3521,"Unloading",IF(ROUND(N(AB3521)/Assumptions!$C$8,3)=AJ3521,"Unload-to-QC Wait",IF(ROUND(N(AC3521)/Assumptions!$C$9,3)=AJ3521,"QC",IF(ROUND(N(AD3521)/Assumptions!$C$10,3)=AJ3521,"QC-to-GRN Wait",IF(ROUND(N(AE3521)/Assumptions!$C$11,3)=AJ3521,"GRN Processing",IF(ROUND(N(AF3521)/Assumptions!$C$12,3)=AJ3521,"GRN-to-Putaway Wait",IF(ROUND(N(AG3521)/Assumptions!$C$13,3)=AJ3521,"Putaway","Within SLA")))))))))))</f>
        <v>QC-to-GRN Wait</v>
      </c>
    </row>
    <row r="3522" customFormat="false" ht="15" hidden="false" customHeight="false" outlineLevel="0" collapsed="false">
      <c r="A3522" s="0" t="s">
        <v>9856</v>
      </c>
      <c r="B3522" s="0" t="s">
        <v>9857</v>
      </c>
      <c r="C3522" s="0" t="s">
        <v>118</v>
      </c>
      <c r="D3522" s="0" t="s">
        <v>147</v>
      </c>
      <c r="E3522" s="0" t="s">
        <v>9858</v>
      </c>
      <c r="F3522" s="0" t="s">
        <v>121</v>
      </c>
      <c r="G3522" s="0" t="s">
        <v>150</v>
      </c>
      <c r="H3522" s="17" t="n">
        <v>46288.31875</v>
      </c>
      <c r="I3522" s="17" t="n">
        <v>46288.33125</v>
      </c>
      <c r="J3522" s="17" t="n">
        <v>46288.3354166667</v>
      </c>
      <c r="K3522" s="17" t="n">
        <v>46288.3597222222</v>
      </c>
      <c r="L3522" s="17" t="n">
        <v>46288.3791666667</v>
      </c>
      <c r="M3522" s="17" t="n">
        <v>46288.4173611111</v>
      </c>
      <c r="N3522" s="17" t="n">
        <v>46288.4340277778</v>
      </c>
      <c r="O3522" s="17" t="n">
        <v>46288.4576388889</v>
      </c>
      <c r="P3522" s="17" t="n">
        <v>46288.4666666667</v>
      </c>
      <c r="Q3522" s="17" t="n">
        <v>46288.4895833333</v>
      </c>
      <c r="R3522" s="0" t="n">
        <v>139</v>
      </c>
      <c r="S3522" s="0" t="n">
        <v>0</v>
      </c>
      <c r="T3522" s="0" t="n">
        <v>0</v>
      </c>
      <c r="U3522" s="18" t="s">
        <v>130</v>
      </c>
      <c r="V3522" s="18" t="s">
        <v>144</v>
      </c>
      <c r="W3522" s="0" t="str">
        <f aca="false">IF(AND(X3522&gt;=6,X3522&lt;14),"A",IF(AND(X3522&gt;=14,X3522&lt;22),"B","C"))</f>
        <v>A</v>
      </c>
      <c r="X3522" s="18" t="n">
        <f aca="false">HOUR(H3522)</f>
        <v>7</v>
      </c>
      <c r="Y3522" s="18" t="n">
        <f aca="false">ROUND((I3522-H3522)*1440,0)</f>
        <v>18</v>
      </c>
      <c r="Z3522" s="18" t="n">
        <f aca="false">ROUND((J3522-I3522)*1440,0)</f>
        <v>6</v>
      </c>
      <c r="AA3522" s="18" t="n">
        <f aca="false">ROUND((K3522-J3522)*1440,0)</f>
        <v>35</v>
      </c>
      <c r="AB3522" s="18" t="n">
        <f aca="false">ROUND((L3522-K3522)*1440,0)</f>
        <v>28</v>
      </c>
      <c r="AC3522" s="18" t="n">
        <f aca="false">ROUND((M3522-L3522)*1440,0)</f>
        <v>55</v>
      </c>
      <c r="AD3522" s="18" t="n">
        <f aca="false">IF(N3522="","",ROUND((N3522-M3522)*1440,0))</f>
        <v>24</v>
      </c>
      <c r="AE3522" s="18" t="n">
        <f aca="false">IF(O3522="","",ROUND((O3522-N3522)*1440,0))</f>
        <v>34</v>
      </c>
      <c r="AF3522" s="18" t="n">
        <f aca="false">IF(P3522="","",ROUND((P3522-O3522)*1440,0))</f>
        <v>13</v>
      </c>
      <c r="AG3522" s="18" t="n">
        <f aca="false">IF(Q3522="","",ROUND((Q3522-P3522)*1440,0))</f>
        <v>33</v>
      </c>
      <c r="AH3522" s="18" t="n">
        <f aca="false">IF(Q3522="","",ROUND((Q3522-H3522)*1440,0))</f>
        <v>246</v>
      </c>
      <c r="AI3522" s="19" t="n">
        <f aca="false">ROUND(IF(O3522="",Assumptions!$B$25-K3522,O3522-K3522)*24,1)</f>
        <v>2.4</v>
      </c>
      <c r="AJ3522" s="20" t="n">
        <f aca="false">ROUND(MAX(N(Y3522)/Assumptions!$C$5, N(Z3522)/Assumptions!$C$6, N(AA3522)/Assumptions!$C$7, N(AB3522)/Assumptions!$C$8, N(AC3522)/Assumptions!$C$9, N(AD3522)/Assumptions!$C$10, N(AE3522)/Assumptions!$C$11, N(AF3522)/Assumptions!$C$12, N(AG3522)/Assumptions!$C$13),3)</f>
        <v>1.867</v>
      </c>
      <c r="AK3522" s="0" t="str">
        <f aca="false">IF(OR(U3522="Pending",U3522="On Hold"),"Open GRN (awaiting)",IF(AJ3522&lt;=1,"Within SLA",IF(ROUND(N(Y3522)/Assumptions!$C$5,3)=AJ3522,"Gate Wait",IF(ROUND(N(Z3522)/Assumptions!$C$6,3)=AJ3522,"Dock Wait",IF(ROUND(N(AA3522)/Assumptions!$C$7,3)=AJ3522,"Unloading",IF(ROUND(N(AB3522)/Assumptions!$C$8,3)=AJ3522,"Unload-to-QC Wait",IF(ROUND(N(AC3522)/Assumptions!$C$9,3)=AJ3522,"QC",IF(ROUND(N(AD3522)/Assumptions!$C$10,3)=AJ3522,"QC-to-GRN Wait",IF(ROUND(N(AE3522)/Assumptions!$C$11,3)=AJ3522,"GRN Processing",IF(ROUND(N(AF3522)/Assumptions!$C$12,3)=AJ3522,"GRN-to-Putaway Wait",IF(ROUND(N(AG3522)/Assumptions!$C$13,3)=AJ3522,"Putaway","Within SLA")))))))))))</f>
        <v>Unload-to-QC Wait</v>
      </c>
    </row>
    <row r="3523" customFormat="false" ht="15" hidden="false" customHeight="false" outlineLevel="0" collapsed="false">
      <c r="A3523" s="0" t="s">
        <v>9859</v>
      </c>
      <c r="B3523" s="0" t="s">
        <v>9860</v>
      </c>
      <c r="C3523" s="0" t="s">
        <v>170</v>
      </c>
      <c r="D3523" s="0" t="s">
        <v>147</v>
      </c>
      <c r="E3523" s="0" t="s">
        <v>4560</v>
      </c>
      <c r="F3523" s="0" t="s">
        <v>137</v>
      </c>
      <c r="G3523" s="0" t="s">
        <v>167</v>
      </c>
      <c r="H3523" s="17" t="n">
        <v>46288.3277777778</v>
      </c>
      <c r="I3523" s="17" t="n">
        <v>46288.3430555556</v>
      </c>
      <c r="J3523" s="17" t="n">
        <v>46288.3506944445</v>
      </c>
      <c r="K3523" s="17" t="n">
        <v>46288.3805555556</v>
      </c>
      <c r="L3523" s="17" t="n">
        <v>46288.3895833333</v>
      </c>
      <c r="M3523" s="17" t="n">
        <v>46288.4111111111</v>
      </c>
      <c r="N3523" s="17" t="n">
        <v>46288.4229166667</v>
      </c>
      <c r="O3523" s="17" t="n">
        <v>46288.4506944444</v>
      </c>
      <c r="P3523" s="17" t="n">
        <v>46288.4680555556</v>
      </c>
      <c r="Q3523" s="17" t="n">
        <v>46288.4993055556</v>
      </c>
      <c r="R3523" s="0" t="n">
        <v>696</v>
      </c>
      <c r="S3523" s="0" t="n">
        <v>0</v>
      </c>
      <c r="T3523" s="0" t="n">
        <v>0</v>
      </c>
      <c r="U3523" s="18" t="s">
        <v>130</v>
      </c>
      <c r="V3523" s="18" t="s">
        <v>144</v>
      </c>
      <c r="W3523" s="0" t="str">
        <f aca="false">IF(AND(X3523&gt;=6,X3523&lt;14),"A",IF(AND(X3523&gt;=14,X3523&lt;22),"B","C"))</f>
        <v>A</v>
      </c>
      <c r="X3523" s="18" t="n">
        <f aca="false">HOUR(H3523)</f>
        <v>7</v>
      </c>
      <c r="Y3523" s="18" t="n">
        <f aca="false">ROUND((I3523-H3523)*1440,0)</f>
        <v>22</v>
      </c>
      <c r="Z3523" s="18" t="n">
        <f aca="false">ROUND((J3523-I3523)*1440,0)</f>
        <v>11</v>
      </c>
      <c r="AA3523" s="18" t="n">
        <f aca="false">ROUND((K3523-J3523)*1440,0)</f>
        <v>43</v>
      </c>
      <c r="AB3523" s="18" t="n">
        <f aca="false">ROUND((L3523-K3523)*1440,0)</f>
        <v>13</v>
      </c>
      <c r="AC3523" s="18" t="n">
        <f aca="false">ROUND((M3523-L3523)*1440,0)</f>
        <v>31</v>
      </c>
      <c r="AD3523" s="18" t="n">
        <f aca="false">IF(N3523="","",ROUND((N3523-M3523)*1440,0))</f>
        <v>17</v>
      </c>
      <c r="AE3523" s="18" t="n">
        <f aca="false">IF(O3523="","",ROUND((O3523-N3523)*1440,0))</f>
        <v>40</v>
      </c>
      <c r="AF3523" s="18" t="n">
        <f aca="false">IF(P3523="","",ROUND((P3523-O3523)*1440,0))</f>
        <v>25</v>
      </c>
      <c r="AG3523" s="18" t="n">
        <f aca="false">IF(Q3523="","",ROUND((Q3523-P3523)*1440,0))</f>
        <v>45</v>
      </c>
      <c r="AH3523" s="18" t="n">
        <f aca="false">IF(Q3523="","",ROUND((Q3523-H3523)*1440,0))</f>
        <v>247</v>
      </c>
      <c r="AI3523" s="19" t="n">
        <f aca="false">ROUND(IF(O3523="",Assumptions!$B$25-K3523,O3523-K3523)*24,1)</f>
        <v>1.7</v>
      </c>
      <c r="AJ3523" s="20" t="n">
        <f aca="false">ROUND(MAX(N(Y3523)/Assumptions!$C$5, N(Z3523)/Assumptions!$C$6, N(AA3523)/Assumptions!$C$7, N(AB3523)/Assumptions!$C$8, N(AC3523)/Assumptions!$C$9, N(AD3523)/Assumptions!$C$10, N(AE3523)/Assumptions!$C$11, N(AF3523)/Assumptions!$C$12, N(AG3523)/Assumptions!$C$13),3)</f>
        <v>1.25</v>
      </c>
      <c r="AK3523" s="0" t="str">
        <f aca="false">IF(OR(U3523="Pending",U3523="On Hold"),"Open GRN (awaiting)",IF(AJ3523&lt;=1,"Within SLA",IF(ROUND(N(Y3523)/Assumptions!$C$5,3)=AJ3523,"Gate Wait",IF(ROUND(N(Z3523)/Assumptions!$C$6,3)=AJ3523,"Dock Wait",IF(ROUND(N(AA3523)/Assumptions!$C$7,3)=AJ3523,"Unloading",IF(ROUND(N(AB3523)/Assumptions!$C$8,3)=AJ3523,"Unload-to-QC Wait",IF(ROUND(N(AC3523)/Assumptions!$C$9,3)=AJ3523,"QC",IF(ROUND(N(AD3523)/Assumptions!$C$10,3)=AJ3523,"QC-to-GRN Wait",IF(ROUND(N(AE3523)/Assumptions!$C$11,3)=AJ3523,"GRN Processing",IF(ROUND(N(AF3523)/Assumptions!$C$12,3)=AJ3523,"GRN-to-Putaway Wait",IF(ROUND(N(AG3523)/Assumptions!$C$13,3)=AJ3523,"Putaway","Within SLA")))))))))))</f>
        <v>GRN-to-Putaway Wait</v>
      </c>
    </row>
    <row r="3524" customFormat="false" ht="15" hidden="false" customHeight="false" outlineLevel="0" collapsed="false">
      <c r="A3524" s="0" t="s">
        <v>9861</v>
      </c>
      <c r="B3524" s="0" t="s">
        <v>9862</v>
      </c>
      <c r="C3524" s="0" t="s">
        <v>175</v>
      </c>
      <c r="D3524" s="0" t="s">
        <v>147</v>
      </c>
      <c r="E3524" s="0" t="s">
        <v>9863</v>
      </c>
      <c r="F3524" s="0" t="s">
        <v>177</v>
      </c>
      <c r="G3524" s="0" t="s">
        <v>150</v>
      </c>
      <c r="H3524" s="17" t="n">
        <v>46288.3375</v>
      </c>
      <c r="I3524" s="17" t="n">
        <v>46288.35</v>
      </c>
      <c r="J3524" s="17" t="n">
        <v>46288.3527777778</v>
      </c>
      <c r="K3524" s="17" t="n">
        <v>46288.39375</v>
      </c>
      <c r="L3524" s="17" t="n">
        <v>46288.4027777778</v>
      </c>
      <c r="M3524" s="17" t="n">
        <v>46288.425</v>
      </c>
      <c r="N3524" s="17" t="n">
        <v>46288.4805555556</v>
      </c>
      <c r="O3524" s="17" t="n">
        <v>46288.5090277778</v>
      </c>
      <c r="P3524" s="17" t="n">
        <v>46288.5222222222</v>
      </c>
      <c r="Q3524" s="17" t="n">
        <v>46288.5611111111</v>
      </c>
      <c r="R3524" s="0" t="n">
        <v>903</v>
      </c>
      <c r="S3524" s="0" t="n">
        <v>0</v>
      </c>
      <c r="T3524" s="0" t="n">
        <v>0</v>
      </c>
      <c r="U3524" s="18" t="s">
        <v>130</v>
      </c>
      <c r="V3524" s="18" t="s">
        <v>144</v>
      </c>
      <c r="W3524" s="0" t="str">
        <f aca="false">IF(AND(X3524&gt;=6,X3524&lt;14),"A",IF(AND(X3524&gt;=14,X3524&lt;22),"B","C"))</f>
        <v>A</v>
      </c>
      <c r="X3524" s="18" t="n">
        <f aca="false">HOUR(H3524)</f>
        <v>8</v>
      </c>
      <c r="Y3524" s="18" t="n">
        <f aca="false">ROUND((I3524-H3524)*1440,0)</f>
        <v>18</v>
      </c>
      <c r="Z3524" s="18" t="n">
        <f aca="false">ROUND((J3524-I3524)*1440,0)</f>
        <v>4</v>
      </c>
      <c r="AA3524" s="18" t="n">
        <f aca="false">ROUND((K3524-J3524)*1440,0)</f>
        <v>59</v>
      </c>
      <c r="AB3524" s="18" t="n">
        <f aca="false">ROUND((L3524-K3524)*1440,0)</f>
        <v>13</v>
      </c>
      <c r="AC3524" s="18" t="n">
        <f aca="false">ROUND((M3524-L3524)*1440,0)</f>
        <v>32</v>
      </c>
      <c r="AD3524" s="18" t="n">
        <f aca="false">IF(N3524="","",ROUND((N3524-M3524)*1440,0))</f>
        <v>80</v>
      </c>
      <c r="AE3524" s="18" t="n">
        <f aca="false">IF(O3524="","",ROUND((O3524-N3524)*1440,0))</f>
        <v>41</v>
      </c>
      <c r="AF3524" s="18" t="n">
        <f aca="false">IF(P3524="","",ROUND((P3524-O3524)*1440,0))</f>
        <v>19</v>
      </c>
      <c r="AG3524" s="18" t="n">
        <f aca="false">IF(Q3524="","",ROUND((Q3524-P3524)*1440,0))</f>
        <v>56</v>
      </c>
      <c r="AH3524" s="18" t="n">
        <f aca="false">IF(Q3524="","",ROUND((Q3524-H3524)*1440,0))</f>
        <v>322</v>
      </c>
      <c r="AI3524" s="19" t="n">
        <f aca="false">ROUND(IF(O3524="",Assumptions!$B$25-K3524,O3524-K3524)*24,1)</f>
        <v>2.8</v>
      </c>
      <c r="AJ3524" s="20" t="n">
        <f aca="false">ROUND(MAX(N(Y3524)/Assumptions!$C$5, N(Z3524)/Assumptions!$C$6, N(AA3524)/Assumptions!$C$7, N(AB3524)/Assumptions!$C$8, N(AC3524)/Assumptions!$C$9, N(AD3524)/Assumptions!$C$10, N(AE3524)/Assumptions!$C$11, N(AF3524)/Assumptions!$C$12, N(AG3524)/Assumptions!$C$13),3)</f>
        <v>2.667</v>
      </c>
      <c r="AK3524" s="0" t="str">
        <f aca="false">IF(OR(U3524="Pending",U3524="On Hold"),"Open GRN (awaiting)",IF(AJ3524&lt;=1,"Within SLA",IF(ROUND(N(Y3524)/Assumptions!$C$5,3)=AJ3524,"Gate Wait",IF(ROUND(N(Z3524)/Assumptions!$C$6,3)=AJ3524,"Dock Wait",IF(ROUND(N(AA3524)/Assumptions!$C$7,3)=AJ3524,"Unloading",IF(ROUND(N(AB3524)/Assumptions!$C$8,3)=AJ3524,"Unload-to-QC Wait",IF(ROUND(N(AC3524)/Assumptions!$C$9,3)=AJ3524,"QC",IF(ROUND(N(AD3524)/Assumptions!$C$10,3)=AJ3524,"QC-to-GRN Wait",IF(ROUND(N(AE3524)/Assumptions!$C$11,3)=AJ3524,"GRN Processing",IF(ROUND(N(AF3524)/Assumptions!$C$12,3)=AJ3524,"GRN-to-Putaway Wait",IF(ROUND(N(AG3524)/Assumptions!$C$13,3)=AJ3524,"Putaway","Within SLA")))))))))))</f>
        <v>QC-to-GRN Wait</v>
      </c>
    </row>
    <row r="3525" customFormat="false" ht="15" hidden="false" customHeight="false" outlineLevel="0" collapsed="false">
      <c r="A3525" s="0" t="s">
        <v>9864</v>
      </c>
      <c r="B3525" s="0" t="s">
        <v>9865</v>
      </c>
      <c r="C3525" s="0" t="s">
        <v>134</v>
      </c>
      <c r="D3525" s="0" t="s">
        <v>135</v>
      </c>
      <c r="E3525" s="0" t="s">
        <v>9866</v>
      </c>
      <c r="F3525" s="0" t="s">
        <v>149</v>
      </c>
      <c r="G3525" s="0" t="s">
        <v>178</v>
      </c>
      <c r="H3525" s="17" t="n">
        <v>46288.3444444445</v>
      </c>
      <c r="I3525" s="17" t="n">
        <v>46288.3965277778</v>
      </c>
      <c r="J3525" s="17" t="n">
        <v>46288.4104166667</v>
      </c>
      <c r="K3525" s="17" t="n">
        <v>46288.4256944444</v>
      </c>
      <c r="L3525" s="17" t="n">
        <v>46288.4305555556</v>
      </c>
      <c r="M3525" s="17" t="n">
        <v>46288.4444444445</v>
      </c>
      <c r="N3525" s="17" t="n">
        <v>46288.4673611111</v>
      </c>
      <c r="O3525" s="17" t="n">
        <v>46288.5618055556</v>
      </c>
      <c r="P3525" s="17" t="n">
        <v>46288.5763888889</v>
      </c>
      <c r="Q3525" s="17" t="n">
        <v>46288.5930555556</v>
      </c>
      <c r="R3525" s="0" t="n">
        <v>115</v>
      </c>
      <c r="S3525" s="0" t="n">
        <v>0</v>
      </c>
      <c r="T3525" s="0" t="n">
        <v>0</v>
      </c>
      <c r="U3525" s="18" t="s">
        <v>130</v>
      </c>
      <c r="V3525" s="18" t="s">
        <v>131</v>
      </c>
      <c r="W3525" s="0" t="str">
        <f aca="false">IF(AND(X3525&gt;=6,X3525&lt;14),"A",IF(AND(X3525&gt;=14,X3525&lt;22),"B","C"))</f>
        <v>A</v>
      </c>
      <c r="X3525" s="18" t="n">
        <f aca="false">HOUR(H3525)</f>
        <v>8</v>
      </c>
      <c r="Y3525" s="18" t="n">
        <f aca="false">ROUND((I3525-H3525)*1440,0)</f>
        <v>75</v>
      </c>
      <c r="Z3525" s="18" t="n">
        <f aca="false">ROUND((J3525-I3525)*1440,0)</f>
        <v>20</v>
      </c>
      <c r="AA3525" s="18" t="n">
        <f aca="false">ROUND((K3525-J3525)*1440,0)</f>
        <v>22</v>
      </c>
      <c r="AB3525" s="18" t="n">
        <f aca="false">ROUND((L3525-K3525)*1440,0)</f>
        <v>7</v>
      </c>
      <c r="AC3525" s="18" t="n">
        <f aca="false">ROUND((M3525-L3525)*1440,0)</f>
        <v>20</v>
      </c>
      <c r="AD3525" s="18" t="n">
        <f aca="false">IF(N3525="","",ROUND((N3525-M3525)*1440,0))</f>
        <v>33</v>
      </c>
      <c r="AE3525" s="18" t="n">
        <f aca="false">IF(O3525="","",ROUND((O3525-N3525)*1440,0))</f>
        <v>136</v>
      </c>
      <c r="AF3525" s="18" t="n">
        <f aca="false">IF(P3525="","",ROUND((P3525-O3525)*1440,0))</f>
        <v>21</v>
      </c>
      <c r="AG3525" s="18" t="n">
        <f aca="false">IF(Q3525="","",ROUND((Q3525-P3525)*1440,0))</f>
        <v>24</v>
      </c>
      <c r="AH3525" s="18" t="n">
        <f aca="false">IF(Q3525="","",ROUND((Q3525-H3525)*1440,0))</f>
        <v>358</v>
      </c>
      <c r="AI3525" s="19" t="n">
        <f aca="false">ROUND(IF(O3525="",Assumptions!$B$25-K3525,O3525-K3525)*24,1)</f>
        <v>3.3</v>
      </c>
      <c r="AJ3525" s="20" t="n">
        <f aca="false">ROUND(MAX(N(Y3525)/Assumptions!$C$5, N(Z3525)/Assumptions!$C$6, N(AA3525)/Assumptions!$C$7, N(AB3525)/Assumptions!$C$8, N(AC3525)/Assumptions!$C$9, N(AD3525)/Assumptions!$C$10, N(AE3525)/Assumptions!$C$11, N(AF3525)/Assumptions!$C$12, N(AG3525)/Assumptions!$C$13),3)</f>
        <v>3.022</v>
      </c>
      <c r="AK3525" s="0" t="str">
        <f aca="false">IF(OR(U3525="Pending",U3525="On Hold"),"Open GRN (awaiting)",IF(AJ3525&lt;=1,"Within SLA",IF(ROUND(N(Y3525)/Assumptions!$C$5,3)=AJ3525,"Gate Wait",IF(ROUND(N(Z3525)/Assumptions!$C$6,3)=AJ3525,"Dock Wait",IF(ROUND(N(AA3525)/Assumptions!$C$7,3)=AJ3525,"Unloading",IF(ROUND(N(AB3525)/Assumptions!$C$8,3)=AJ3525,"Unload-to-QC Wait",IF(ROUND(N(AC3525)/Assumptions!$C$9,3)=AJ3525,"QC",IF(ROUND(N(AD3525)/Assumptions!$C$10,3)=AJ3525,"QC-to-GRN Wait",IF(ROUND(N(AE3525)/Assumptions!$C$11,3)=AJ3525,"GRN Processing",IF(ROUND(N(AF3525)/Assumptions!$C$12,3)=AJ3525,"GRN-to-Putaway Wait",IF(ROUND(N(AG3525)/Assumptions!$C$13,3)=AJ3525,"Putaway","Within SLA")))))))))))</f>
        <v>GRN Processing</v>
      </c>
    </row>
    <row r="3526" customFormat="false" ht="15" hidden="false" customHeight="false" outlineLevel="0" collapsed="false">
      <c r="A3526" s="0" t="s">
        <v>9867</v>
      </c>
      <c r="B3526" s="0" t="s">
        <v>9868</v>
      </c>
      <c r="C3526" s="0" t="s">
        <v>184</v>
      </c>
      <c r="D3526" s="0" t="s">
        <v>147</v>
      </c>
      <c r="E3526" s="0" t="s">
        <v>9600</v>
      </c>
      <c r="F3526" s="0" t="s">
        <v>177</v>
      </c>
      <c r="G3526" s="0" t="s">
        <v>150</v>
      </c>
      <c r="H3526" s="17" t="n">
        <v>46288.3486111111</v>
      </c>
      <c r="I3526" s="17" t="n">
        <v>46288.3722222222</v>
      </c>
      <c r="J3526" s="17" t="n">
        <v>46288.3826388889</v>
      </c>
      <c r="K3526" s="17" t="n">
        <v>46288.4354166667</v>
      </c>
      <c r="L3526" s="17" t="n">
        <v>46288.45</v>
      </c>
      <c r="M3526" s="17" t="n">
        <v>46288.4659722222</v>
      </c>
      <c r="N3526" s="17" t="n">
        <v>46288.4875</v>
      </c>
      <c r="O3526" s="17" t="n">
        <v>46288.5215277778</v>
      </c>
      <c r="P3526" s="17" t="n">
        <v>46288.5298611111</v>
      </c>
      <c r="Q3526" s="17" t="n">
        <v>46288.54375</v>
      </c>
      <c r="R3526" s="0" t="n">
        <v>621</v>
      </c>
      <c r="S3526" s="0" t="n">
        <v>0</v>
      </c>
      <c r="T3526" s="0" t="n">
        <v>2</v>
      </c>
      <c r="U3526" s="18" t="s">
        <v>123</v>
      </c>
      <c r="V3526" s="18" t="s">
        <v>144</v>
      </c>
      <c r="W3526" s="0" t="str">
        <f aca="false">IF(AND(X3526&gt;=6,X3526&lt;14),"A",IF(AND(X3526&gt;=14,X3526&lt;22),"B","C"))</f>
        <v>A</v>
      </c>
      <c r="X3526" s="18" t="n">
        <f aca="false">HOUR(H3526)</f>
        <v>8</v>
      </c>
      <c r="Y3526" s="18" t="n">
        <f aca="false">ROUND((I3526-H3526)*1440,0)</f>
        <v>34</v>
      </c>
      <c r="Z3526" s="18" t="n">
        <f aca="false">ROUND((J3526-I3526)*1440,0)</f>
        <v>15</v>
      </c>
      <c r="AA3526" s="18" t="n">
        <f aca="false">ROUND((K3526-J3526)*1440,0)</f>
        <v>76</v>
      </c>
      <c r="AB3526" s="18" t="n">
        <f aca="false">ROUND((L3526-K3526)*1440,0)</f>
        <v>21</v>
      </c>
      <c r="AC3526" s="18" t="n">
        <f aca="false">ROUND((M3526-L3526)*1440,0)</f>
        <v>23</v>
      </c>
      <c r="AD3526" s="18" t="n">
        <f aca="false">IF(N3526="","",ROUND((N3526-M3526)*1440,0))</f>
        <v>31</v>
      </c>
      <c r="AE3526" s="18" t="n">
        <f aca="false">IF(O3526="","",ROUND((O3526-N3526)*1440,0))</f>
        <v>49</v>
      </c>
      <c r="AF3526" s="18" t="n">
        <f aca="false">IF(P3526="","",ROUND((P3526-O3526)*1440,0))</f>
        <v>12</v>
      </c>
      <c r="AG3526" s="18" t="n">
        <f aca="false">IF(Q3526="","",ROUND((Q3526-P3526)*1440,0))</f>
        <v>20</v>
      </c>
      <c r="AH3526" s="18" t="n">
        <f aca="false">IF(Q3526="","",ROUND((Q3526-H3526)*1440,0))</f>
        <v>281</v>
      </c>
      <c r="AI3526" s="19" t="n">
        <f aca="false">ROUND(IF(O3526="",Assumptions!$B$25-K3526,O3526-K3526)*24,1)</f>
        <v>2.1</v>
      </c>
      <c r="AJ3526" s="20" t="n">
        <f aca="false">ROUND(MAX(N(Y3526)/Assumptions!$C$5, N(Z3526)/Assumptions!$C$6, N(AA3526)/Assumptions!$C$7, N(AB3526)/Assumptions!$C$8, N(AC3526)/Assumptions!$C$9, N(AD3526)/Assumptions!$C$10, N(AE3526)/Assumptions!$C$11, N(AF3526)/Assumptions!$C$12, N(AG3526)/Assumptions!$C$13),3)</f>
        <v>1.4</v>
      </c>
      <c r="AK3526" s="0" t="str">
        <f aca="false">IF(OR(U3526="Pending",U3526="On Hold"),"Open GRN (awaiting)",IF(AJ3526&lt;=1,"Within SLA",IF(ROUND(N(Y3526)/Assumptions!$C$5,3)=AJ3526,"Gate Wait",IF(ROUND(N(Z3526)/Assumptions!$C$6,3)=AJ3526,"Dock Wait",IF(ROUND(N(AA3526)/Assumptions!$C$7,3)=AJ3526,"Unloading",IF(ROUND(N(AB3526)/Assumptions!$C$8,3)=AJ3526,"Unload-to-QC Wait",IF(ROUND(N(AC3526)/Assumptions!$C$9,3)=AJ3526,"QC",IF(ROUND(N(AD3526)/Assumptions!$C$10,3)=AJ3526,"QC-to-GRN Wait",IF(ROUND(N(AE3526)/Assumptions!$C$11,3)=AJ3526,"GRN Processing",IF(ROUND(N(AF3526)/Assumptions!$C$12,3)=AJ3526,"GRN-to-Putaway Wait",IF(ROUND(N(AG3526)/Assumptions!$C$13,3)=AJ3526,"Putaway","Within SLA")))))))))))</f>
        <v>Unload-to-QC Wait</v>
      </c>
    </row>
    <row r="3527" customFormat="false" ht="15" hidden="false" customHeight="false" outlineLevel="0" collapsed="false">
      <c r="A3527" s="0" t="s">
        <v>9869</v>
      </c>
      <c r="B3527" s="0" t="s">
        <v>9870</v>
      </c>
      <c r="C3527" s="0" t="s">
        <v>184</v>
      </c>
      <c r="D3527" s="0" t="s">
        <v>147</v>
      </c>
      <c r="E3527" s="0" t="s">
        <v>9871</v>
      </c>
      <c r="F3527" s="0" t="s">
        <v>177</v>
      </c>
      <c r="G3527" s="0" t="s">
        <v>167</v>
      </c>
      <c r="H3527" s="17" t="n">
        <v>46288.3493055556</v>
      </c>
      <c r="I3527" s="17" t="n">
        <v>46288.3645833333</v>
      </c>
      <c r="J3527" s="17" t="n">
        <v>46288.3680555556</v>
      </c>
      <c r="K3527" s="17" t="n">
        <v>46288.3895833333</v>
      </c>
      <c r="L3527" s="17" t="n">
        <v>46288.3923611111</v>
      </c>
      <c r="M3527" s="17" t="n">
        <v>46288.4111111111</v>
      </c>
      <c r="N3527" s="17" t="n">
        <v>46288.45</v>
      </c>
      <c r="O3527" s="17" t="n">
        <v>46288.46875</v>
      </c>
      <c r="P3527" s="17" t="n">
        <v>46288.49375</v>
      </c>
      <c r="Q3527" s="17" t="n">
        <v>46288.525</v>
      </c>
      <c r="R3527" s="0" t="n">
        <v>398</v>
      </c>
      <c r="S3527" s="0" t="n">
        <v>0</v>
      </c>
      <c r="T3527" s="0" t="n">
        <v>0</v>
      </c>
      <c r="U3527" s="18" t="s">
        <v>130</v>
      </c>
      <c r="V3527" s="18" t="s">
        <v>144</v>
      </c>
      <c r="W3527" s="0" t="str">
        <f aca="false">IF(AND(X3527&gt;=6,X3527&lt;14),"A",IF(AND(X3527&gt;=14,X3527&lt;22),"B","C"))</f>
        <v>A</v>
      </c>
      <c r="X3527" s="18" t="n">
        <f aca="false">HOUR(H3527)</f>
        <v>8</v>
      </c>
      <c r="Y3527" s="18" t="n">
        <f aca="false">ROUND((I3527-H3527)*1440,0)</f>
        <v>22</v>
      </c>
      <c r="Z3527" s="18" t="n">
        <f aca="false">ROUND((J3527-I3527)*1440,0)</f>
        <v>5</v>
      </c>
      <c r="AA3527" s="18" t="n">
        <f aca="false">ROUND((K3527-J3527)*1440,0)</f>
        <v>31</v>
      </c>
      <c r="AB3527" s="18" t="n">
        <f aca="false">ROUND((L3527-K3527)*1440,0)</f>
        <v>4</v>
      </c>
      <c r="AC3527" s="18" t="n">
        <f aca="false">ROUND((M3527-L3527)*1440,0)</f>
        <v>27</v>
      </c>
      <c r="AD3527" s="18" t="n">
        <f aca="false">IF(N3527="","",ROUND((N3527-M3527)*1440,0))</f>
        <v>56</v>
      </c>
      <c r="AE3527" s="18" t="n">
        <f aca="false">IF(O3527="","",ROUND((O3527-N3527)*1440,0))</f>
        <v>27</v>
      </c>
      <c r="AF3527" s="18" t="n">
        <f aca="false">IF(P3527="","",ROUND((P3527-O3527)*1440,0))</f>
        <v>36</v>
      </c>
      <c r="AG3527" s="18" t="n">
        <f aca="false">IF(Q3527="","",ROUND((Q3527-P3527)*1440,0))</f>
        <v>45</v>
      </c>
      <c r="AH3527" s="18" t="n">
        <f aca="false">IF(Q3527="","",ROUND((Q3527-H3527)*1440,0))</f>
        <v>253</v>
      </c>
      <c r="AI3527" s="19" t="n">
        <f aca="false">ROUND(IF(O3527="",Assumptions!$B$25-K3527,O3527-K3527)*24,1)</f>
        <v>1.9</v>
      </c>
      <c r="AJ3527" s="20" t="n">
        <f aca="false">ROUND(MAX(N(Y3527)/Assumptions!$C$5, N(Z3527)/Assumptions!$C$6, N(AA3527)/Assumptions!$C$7, N(AB3527)/Assumptions!$C$8, N(AC3527)/Assumptions!$C$9, N(AD3527)/Assumptions!$C$10, N(AE3527)/Assumptions!$C$11, N(AF3527)/Assumptions!$C$12, N(AG3527)/Assumptions!$C$13),3)</f>
        <v>1.867</v>
      </c>
      <c r="AK3527" s="0" t="str">
        <f aca="false">IF(OR(U3527="Pending",U3527="On Hold"),"Open GRN (awaiting)",IF(AJ3527&lt;=1,"Within SLA",IF(ROUND(N(Y3527)/Assumptions!$C$5,3)=AJ3527,"Gate Wait",IF(ROUND(N(Z3527)/Assumptions!$C$6,3)=AJ3527,"Dock Wait",IF(ROUND(N(AA3527)/Assumptions!$C$7,3)=AJ3527,"Unloading",IF(ROUND(N(AB3527)/Assumptions!$C$8,3)=AJ3527,"Unload-to-QC Wait",IF(ROUND(N(AC3527)/Assumptions!$C$9,3)=AJ3527,"QC",IF(ROUND(N(AD3527)/Assumptions!$C$10,3)=AJ3527,"QC-to-GRN Wait",IF(ROUND(N(AE3527)/Assumptions!$C$11,3)=AJ3527,"GRN Processing",IF(ROUND(N(AF3527)/Assumptions!$C$12,3)=AJ3527,"GRN-to-Putaway Wait",IF(ROUND(N(AG3527)/Assumptions!$C$13,3)=AJ3527,"Putaway","Within SLA")))))))))))</f>
        <v>QC-to-GRN Wait</v>
      </c>
    </row>
    <row r="3528" customFormat="false" ht="15" hidden="false" customHeight="false" outlineLevel="0" collapsed="false">
      <c r="A3528" s="0" t="s">
        <v>9872</v>
      </c>
      <c r="B3528" s="0" t="s">
        <v>9873</v>
      </c>
      <c r="C3528" s="0" t="s">
        <v>218</v>
      </c>
      <c r="D3528" s="0" t="s">
        <v>135</v>
      </c>
      <c r="E3528" s="0" t="s">
        <v>8161</v>
      </c>
      <c r="F3528" s="0" t="s">
        <v>137</v>
      </c>
      <c r="G3528" s="0" t="s">
        <v>138</v>
      </c>
      <c r="H3528" s="17" t="n">
        <v>46288.3604166667</v>
      </c>
      <c r="I3528" s="17" t="n">
        <v>46288.3666666667</v>
      </c>
      <c r="J3528" s="17" t="n">
        <v>46288.3722222222</v>
      </c>
      <c r="K3528" s="17" t="n">
        <v>46288.4125</v>
      </c>
      <c r="L3528" s="17" t="n">
        <v>46288.41875</v>
      </c>
      <c r="M3528" s="17" t="n">
        <v>46288.4458333333</v>
      </c>
      <c r="N3528" s="17" t="n">
        <v>46288.5722222222</v>
      </c>
      <c r="O3528" s="17" t="n">
        <v>46288.58125</v>
      </c>
      <c r="P3528" s="17" t="n">
        <v>46288.5944444445</v>
      </c>
      <c r="Q3528" s="17" t="n">
        <v>46288.6236111111</v>
      </c>
      <c r="R3528" s="0" t="n">
        <v>367</v>
      </c>
      <c r="S3528" s="0" t="n">
        <v>0</v>
      </c>
      <c r="T3528" s="0" t="n">
        <v>0</v>
      </c>
      <c r="U3528" s="18" t="s">
        <v>130</v>
      </c>
      <c r="V3528" s="18" t="s">
        <v>144</v>
      </c>
      <c r="W3528" s="0" t="str">
        <f aca="false">IF(AND(X3528&gt;=6,X3528&lt;14),"A",IF(AND(X3528&gt;=14,X3528&lt;22),"B","C"))</f>
        <v>A</v>
      </c>
      <c r="X3528" s="18" t="n">
        <f aca="false">HOUR(H3528)</f>
        <v>8</v>
      </c>
      <c r="Y3528" s="18" t="n">
        <f aca="false">ROUND((I3528-H3528)*1440,0)</f>
        <v>9</v>
      </c>
      <c r="Z3528" s="18" t="n">
        <f aca="false">ROUND((J3528-I3528)*1440,0)</f>
        <v>8</v>
      </c>
      <c r="AA3528" s="18" t="n">
        <f aca="false">ROUND((K3528-J3528)*1440,0)</f>
        <v>58</v>
      </c>
      <c r="AB3528" s="18" t="n">
        <f aca="false">ROUND((L3528-K3528)*1440,0)</f>
        <v>9</v>
      </c>
      <c r="AC3528" s="18" t="n">
        <f aca="false">ROUND((M3528-L3528)*1440,0)</f>
        <v>39</v>
      </c>
      <c r="AD3528" s="18" t="n">
        <f aca="false">IF(N3528="","",ROUND((N3528-M3528)*1440,0))</f>
        <v>182</v>
      </c>
      <c r="AE3528" s="18" t="n">
        <f aca="false">IF(O3528="","",ROUND((O3528-N3528)*1440,0))</f>
        <v>13</v>
      </c>
      <c r="AF3528" s="18" t="n">
        <f aca="false">IF(P3528="","",ROUND((P3528-O3528)*1440,0))</f>
        <v>19</v>
      </c>
      <c r="AG3528" s="18" t="n">
        <f aca="false">IF(Q3528="","",ROUND((Q3528-P3528)*1440,0))</f>
        <v>42</v>
      </c>
      <c r="AH3528" s="18" t="n">
        <f aca="false">IF(Q3528="","",ROUND((Q3528-H3528)*1440,0))</f>
        <v>379</v>
      </c>
      <c r="AI3528" s="19" t="n">
        <f aca="false">ROUND(IF(O3528="",Assumptions!$B$25-K3528,O3528-K3528)*24,1)</f>
        <v>4.1</v>
      </c>
      <c r="AJ3528" s="20" t="n">
        <f aca="false">ROUND(MAX(N(Y3528)/Assumptions!$C$5, N(Z3528)/Assumptions!$C$6, N(AA3528)/Assumptions!$C$7, N(AB3528)/Assumptions!$C$8, N(AC3528)/Assumptions!$C$9, N(AD3528)/Assumptions!$C$10, N(AE3528)/Assumptions!$C$11, N(AF3528)/Assumptions!$C$12, N(AG3528)/Assumptions!$C$13),3)</f>
        <v>6.067</v>
      </c>
      <c r="AK3528" s="0" t="str">
        <f aca="false">IF(OR(U3528="Pending",U3528="On Hold"),"Open GRN (awaiting)",IF(AJ3528&lt;=1,"Within SLA",IF(ROUND(N(Y3528)/Assumptions!$C$5,3)=AJ3528,"Gate Wait",IF(ROUND(N(Z3528)/Assumptions!$C$6,3)=AJ3528,"Dock Wait",IF(ROUND(N(AA3528)/Assumptions!$C$7,3)=AJ3528,"Unloading",IF(ROUND(N(AB3528)/Assumptions!$C$8,3)=AJ3528,"Unload-to-QC Wait",IF(ROUND(N(AC3528)/Assumptions!$C$9,3)=AJ3528,"QC",IF(ROUND(N(AD3528)/Assumptions!$C$10,3)=AJ3528,"QC-to-GRN Wait",IF(ROUND(N(AE3528)/Assumptions!$C$11,3)=AJ3528,"GRN Processing",IF(ROUND(N(AF3528)/Assumptions!$C$12,3)=AJ3528,"GRN-to-Putaway Wait",IF(ROUND(N(AG3528)/Assumptions!$C$13,3)=AJ3528,"Putaway","Within SLA")))))))))))</f>
        <v>QC-to-GRN Wait</v>
      </c>
    </row>
    <row r="3529" customFormat="false" ht="15" hidden="false" customHeight="false" outlineLevel="0" collapsed="false">
      <c r="A3529" s="0" t="s">
        <v>9874</v>
      </c>
      <c r="B3529" s="0" t="s">
        <v>9875</v>
      </c>
      <c r="C3529" s="0" t="s">
        <v>159</v>
      </c>
      <c r="D3529" s="0" t="s">
        <v>119</v>
      </c>
      <c r="E3529" s="0" t="s">
        <v>8575</v>
      </c>
      <c r="F3529" s="0" t="s">
        <v>128</v>
      </c>
      <c r="G3529" s="0" t="s">
        <v>122</v>
      </c>
      <c r="H3529" s="17" t="n">
        <v>46288.3611111111</v>
      </c>
      <c r="I3529" s="17" t="n">
        <v>46288.3708333333</v>
      </c>
      <c r="J3529" s="17" t="n">
        <v>46288.3756944445</v>
      </c>
      <c r="K3529" s="17" t="n">
        <v>46288.3951388889</v>
      </c>
      <c r="L3529" s="17" t="n">
        <v>46288.3972222222</v>
      </c>
      <c r="M3529" s="17" t="n">
        <v>46288.4305555556</v>
      </c>
      <c r="N3529" s="17" t="n">
        <v>46288.4395833333</v>
      </c>
      <c r="O3529" s="17" t="n">
        <v>46288.4583333333</v>
      </c>
      <c r="P3529" s="17" t="n">
        <v>46288.4631944444</v>
      </c>
      <c r="Q3529" s="17" t="n">
        <v>46288.4729166667</v>
      </c>
      <c r="R3529" s="0" t="n">
        <v>1036</v>
      </c>
      <c r="S3529" s="0" t="n">
        <v>0</v>
      </c>
      <c r="T3529" s="0" t="n">
        <v>0</v>
      </c>
      <c r="U3529" s="18" t="s">
        <v>130</v>
      </c>
      <c r="V3529" s="18" t="s">
        <v>144</v>
      </c>
      <c r="W3529" s="0" t="str">
        <f aca="false">IF(AND(X3529&gt;=6,X3529&lt;14),"A",IF(AND(X3529&gt;=14,X3529&lt;22),"B","C"))</f>
        <v>A</v>
      </c>
      <c r="X3529" s="18" t="n">
        <f aca="false">HOUR(H3529)</f>
        <v>8</v>
      </c>
      <c r="Y3529" s="18" t="n">
        <f aca="false">ROUND((I3529-H3529)*1440,0)</f>
        <v>14</v>
      </c>
      <c r="Z3529" s="18" t="n">
        <f aca="false">ROUND((J3529-I3529)*1440,0)</f>
        <v>7</v>
      </c>
      <c r="AA3529" s="18" t="n">
        <f aca="false">ROUND((K3529-J3529)*1440,0)</f>
        <v>28</v>
      </c>
      <c r="AB3529" s="18" t="n">
        <f aca="false">ROUND((L3529-K3529)*1440,0)</f>
        <v>3</v>
      </c>
      <c r="AC3529" s="18" t="n">
        <f aca="false">ROUND((M3529-L3529)*1440,0)</f>
        <v>48</v>
      </c>
      <c r="AD3529" s="18" t="n">
        <f aca="false">IF(N3529="","",ROUND((N3529-M3529)*1440,0))</f>
        <v>13</v>
      </c>
      <c r="AE3529" s="18" t="n">
        <f aca="false">IF(O3529="","",ROUND((O3529-N3529)*1440,0))</f>
        <v>27</v>
      </c>
      <c r="AF3529" s="18" t="n">
        <f aca="false">IF(P3529="","",ROUND((P3529-O3529)*1440,0))</f>
        <v>7</v>
      </c>
      <c r="AG3529" s="18" t="n">
        <f aca="false">IF(Q3529="","",ROUND((Q3529-P3529)*1440,0))</f>
        <v>14</v>
      </c>
      <c r="AH3529" s="18" t="n">
        <f aca="false">IF(Q3529="","",ROUND((Q3529-H3529)*1440,0))</f>
        <v>161</v>
      </c>
      <c r="AI3529" s="19" t="n">
        <f aca="false">ROUND(IF(O3529="",Assumptions!$B$25-K3529,O3529-K3529)*24,1)</f>
        <v>1.5</v>
      </c>
      <c r="AJ3529" s="20" t="n">
        <f aca="false">ROUND(MAX(N(Y3529)/Assumptions!$C$5, N(Z3529)/Assumptions!$C$6, N(AA3529)/Assumptions!$C$7, N(AB3529)/Assumptions!$C$8, N(AC3529)/Assumptions!$C$9, N(AD3529)/Assumptions!$C$10, N(AE3529)/Assumptions!$C$11, N(AF3529)/Assumptions!$C$12, N(AG3529)/Assumptions!$C$13),3)</f>
        <v>1.067</v>
      </c>
      <c r="AK3529" s="0" t="str">
        <f aca="false">IF(OR(U3529="Pending",U3529="On Hold"),"Open GRN (awaiting)",IF(AJ3529&lt;=1,"Within SLA",IF(ROUND(N(Y3529)/Assumptions!$C$5,3)=AJ3529,"Gate Wait",IF(ROUND(N(Z3529)/Assumptions!$C$6,3)=AJ3529,"Dock Wait",IF(ROUND(N(AA3529)/Assumptions!$C$7,3)=AJ3529,"Unloading",IF(ROUND(N(AB3529)/Assumptions!$C$8,3)=AJ3529,"Unload-to-QC Wait",IF(ROUND(N(AC3529)/Assumptions!$C$9,3)=AJ3529,"QC",IF(ROUND(N(AD3529)/Assumptions!$C$10,3)=AJ3529,"QC-to-GRN Wait",IF(ROUND(N(AE3529)/Assumptions!$C$11,3)=AJ3529,"GRN Processing",IF(ROUND(N(AF3529)/Assumptions!$C$12,3)=AJ3529,"GRN-to-Putaway Wait",IF(ROUND(N(AG3529)/Assumptions!$C$13,3)=AJ3529,"Putaway","Within SLA")))))))))))</f>
        <v>QC</v>
      </c>
    </row>
    <row r="3530" customFormat="false" ht="15" hidden="false" customHeight="false" outlineLevel="0" collapsed="false">
      <c r="A3530" s="0" t="s">
        <v>9876</v>
      </c>
      <c r="B3530" s="0" t="s">
        <v>9877</v>
      </c>
      <c r="C3530" s="0" t="s">
        <v>159</v>
      </c>
      <c r="D3530" s="0" t="s">
        <v>135</v>
      </c>
      <c r="E3530" s="0" t="s">
        <v>9878</v>
      </c>
      <c r="F3530" s="0" t="s">
        <v>128</v>
      </c>
      <c r="G3530" s="0" t="s">
        <v>178</v>
      </c>
      <c r="H3530" s="17" t="n">
        <v>46288.3770833333</v>
      </c>
      <c r="I3530" s="17" t="n">
        <v>46288.3895833333</v>
      </c>
      <c r="J3530" s="17" t="n">
        <v>46288.39375</v>
      </c>
      <c r="K3530" s="17" t="n">
        <v>46288.4111111111</v>
      </c>
      <c r="L3530" s="17" t="n">
        <v>46288.4159722222</v>
      </c>
      <c r="M3530" s="17" t="n">
        <v>46288.475</v>
      </c>
      <c r="N3530" s="17" t="n">
        <v>46288.5111111111</v>
      </c>
      <c r="O3530" s="17" t="n">
        <v>46288.6201388889</v>
      </c>
      <c r="P3530" s="17" t="n">
        <v>46288.6375</v>
      </c>
      <c r="Q3530" s="17" t="n">
        <v>46288.6569444445</v>
      </c>
      <c r="R3530" s="0" t="n">
        <v>360</v>
      </c>
      <c r="S3530" s="0" t="n">
        <v>15</v>
      </c>
      <c r="T3530" s="0" t="n">
        <v>0</v>
      </c>
      <c r="U3530" s="18" t="s">
        <v>123</v>
      </c>
      <c r="V3530" s="18" t="s">
        <v>131</v>
      </c>
      <c r="W3530" s="0" t="str">
        <f aca="false">IF(AND(X3530&gt;=6,X3530&lt;14),"A",IF(AND(X3530&gt;=14,X3530&lt;22),"B","C"))</f>
        <v>A</v>
      </c>
      <c r="X3530" s="18" t="n">
        <f aca="false">HOUR(H3530)</f>
        <v>9</v>
      </c>
      <c r="Y3530" s="18" t="n">
        <f aca="false">ROUND((I3530-H3530)*1440,0)</f>
        <v>18</v>
      </c>
      <c r="Z3530" s="18" t="n">
        <f aca="false">ROUND((J3530-I3530)*1440,0)</f>
        <v>6</v>
      </c>
      <c r="AA3530" s="18" t="n">
        <f aca="false">ROUND((K3530-J3530)*1440,0)</f>
        <v>25</v>
      </c>
      <c r="AB3530" s="18" t="n">
        <f aca="false">ROUND((L3530-K3530)*1440,0)</f>
        <v>7</v>
      </c>
      <c r="AC3530" s="18" t="n">
        <f aca="false">ROUND((M3530-L3530)*1440,0)</f>
        <v>85</v>
      </c>
      <c r="AD3530" s="18" t="n">
        <f aca="false">IF(N3530="","",ROUND((N3530-M3530)*1440,0))</f>
        <v>52</v>
      </c>
      <c r="AE3530" s="18" t="n">
        <f aca="false">IF(O3530="","",ROUND((O3530-N3530)*1440,0))</f>
        <v>157</v>
      </c>
      <c r="AF3530" s="18" t="n">
        <f aca="false">IF(P3530="","",ROUND((P3530-O3530)*1440,0))</f>
        <v>25</v>
      </c>
      <c r="AG3530" s="18" t="n">
        <f aca="false">IF(Q3530="","",ROUND((Q3530-P3530)*1440,0))</f>
        <v>28</v>
      </c>
      <c r="AH3530" s="18" t="n">
        <f aca="false">IF(Q3530="","",ROUND((Q3530-H3530)*1440,0))</f>
        <v>403</v>
      </c>
      <c r="AI3530" s="19" t="n">
        <f aca="false">ROUND(IF(O3530="",Assumptions!$B$25-K3530,O3530-K3530)*24,1)</f>
        <v>5</v>
      </c>
      <c r="AJ3530" s="20" t="n">
        <f aca="false">ROUND(MAX(N(Y3530)/Assumptions!$C$5, N(Z3530)/Assumptions!$C$6, N(AA3530)/Assumptions!$C$7, N(AB3530)/Assumptions!$C$8, N(AC3530)/Assumptions!$C$9, N(AD3530)/Assumptions!$C$10, N(AE3530)/Assumptions!$C$11, N(AF3530)/Assumptions!$C$12, N(AG3530)/Assumptions!$C$13),3)</f>
        <v>3.489</v>
      </c>
      <c r="AK3530" s="0" t="str">
        <f aca="false">IF(OR(U3530="Pending",U3530="On Hold"),"Open GRN (awaiting)",IF(AJ3530&lt;=1,"Within SLA",IF(ROUND(N(Y3530)/Assumptions!$C$5,3)=AJ3530,"Gate Wait",IF(ROUND(N(Z3530)/Assumptions!$C$6,3)=AJ3530,"Dock Wait",IF(ROUND(N(AA3530)/Assumptions!$C$7,3)=AJ3530,"Unloading",IF(ROUND(N(AB3530)/Assumptions!$C$8,3)=AJ3530,"Unload-to-QC Wait",IF(ROUND(N(AC3530)/Assumptions!$C$9,3)=AJ3530,"QC",IF(ROUND(N(AD3530)/Assumptions!$C$10,3)=AJ3530,"QC-to-GRN Wait",IF(ROUND(N(AE3530)/Assumptions!$C$11,3)=AJ3530,"GRN Processing",IF(ROUND(N(AF3530)/Assumptions!$C$12,3)=AJ3530,"GRN-to-Putaway Wait",IF(ROUND(N(AG3530)/Assumptions!$C$13,3)=AJ3530,"Putaway","Within SLA")))))))))))</f>
        <v>GRN Processing</v>
      </c>
    </row>
    <row r="3531" customFormat="false" ht="15" hidden="false" customHeight="false" outlineLevel="0" collapsed="false">
      <c r="A3531" s="0" t="s">
        <v>9879</v>
      </c>
      <c r="B3531" s="0" t="s">
        <v>9880</v>
      </c>
      <c r="C3531" s="0" t="s">
        <v>134</v>
      </c>
      <c r="D3531" s="0" t="s">
        <v>119</v>
      </c>
      <c r="E3531" s="0" t="s">
        <v>2435</v>
      </c>
      <c r="F3531" s="0" t="s">
        <v>149</v>
      </c>
      <c r="G3531" s="0" t="s">
        <v>122</v>
      </c>
      <c r="H3531" s="17" t="n">
        <v>46288.3826388889</v>
      </c>
      <c r="I3531" s="17" t="n">
        <v>46288.3986111111</v>
      </c>
      <c r="J3531" s="17" t="n">
        <v>46288.4020833333</v>
      </c>
      <c r="K3531" s="17" t="n">
        <v>46288.4277777778</v>
      </c>
      <c r="L3531" s="17" t="n">
        <v>46288.4381944445</v>
      </c>
      <c r="M3531" s="17" t="n">
        <v>46288.45625</v>
      </c>
      <c r="N3531" s="17" t="n">
        <v>46288.48125</v>
      </c>
      <c r="O3531" s="17" t="n">
        <v>46288.5215277778</v>
      </c>
      <c r="P3531" s="17" t="n">
        <v>46288.5333333333</v>
      </c>
      <c r="Q3531" s="17" t="n">
        <v>46288.5479166667</v>
      </c>
      <c r="R3531" s="0" t="n">
        <v>150</v>
      </c>
      <c r="S3531" s="0" t="n">
        <v>0</v>
      </c>
      <c r="T3531" s="0" t="n">
        <v>0</v>
      </c>
      <c r="U3531" s="18" t="s">
        <v>130</v>
      </c>
      <c r="V3531" s="18" t="s">
        <v>156</v>
      </c>
      <c r="W3531" s="0" t="str">
        <f aca="false">IF(AND(X3531&gt;=6,X3531&lt;14),"A",IF(AND(X3531&gt;=14,X3531&lt;22),"B","C"))</f>
        <v>A</v>
      </c>
      <c r="X3531" s="18" t="n">
        <f aca="false">HOUR(H3531)</f>
        <v>9</v>
      </c>
      <c r="Y3531" s="18" t="n">
        <f aca="false">ROUND((I3531-H3531)*1440,0)</f>
        <v>23</v>
      </c>
      <c r="Z3531" s="18" t="n">
        <f aca="false">ROUND((J3531-I3531)*1440,0)</f>
        <v>5</v>
      </c>
      <c r="AA3531" s="18" t="n">
        <f aca="false">ROUND((K3531-J3531)*1440,0)</f>
        <v>37</v>
      </c>
      <c r="AB3531" s="18" t="n">
        <f aca="false">ROUND((L3531-K3531)*1440,0)</f>
        <v>15</v>
      </c>
      <c r="AC3531" s="18" t="n">
        <f aca="false">ROUND((M3531-L3531)*1440,0)</f>
        <v>26</v>
      </c>
      <c r="AD3531" s="18" t="n">
        <f aca="false">IF(N3531="","",ROUND((N3531-M3531)*1440,0))</f>
        <v>36</v>
      </c>
      <c r="AE3531" s="18" t="n">
        <f aca="false">IF(O3531="","",ROUND((O3531-N3531)*1440,0))</f>
        <v>58</v>
      </c>
      <c r="AF3531" s="18" t="n">
        <f aca="false">IF(P3531="","",ROUND((P3531-O3531)*1440,0))</f>
        <v>17</v>
      </c>
      <c r="AG3531" s="18" t="n">
        <f aca="false">IF(Q3531="","",ROUND((Q3531-P3531)*1440,0))</f>
        <v>21</v>
      </c>
      <c r="AH3531" s="18" t="n">
        <f aca="false">IF(Q3531="","",ROUND((Q3531-H3531)*1440,0))</f>
        <v>238</v>
      </c>
      <c r="AI3531" s="19" t="n">
        <f aca="false">ROUND(IF(O3531="",Assumptions!$B$25-K3531,O3531-K3531)*24,1)</f>
        <v>2.3</v>
      </c>
      <c r="AJ3531" s="20" t="n">
        <f aca="false">ROUND(MAX(N(Y3531)/Assumptions!$C$5, N(Z3531)/Assumptions!$C$6, N(AA3531)/Assumptions!$C$7, N(AB3531)/Assumptions!$C$8, N(AC3531)/Assumptions!$C$9, N(AD3531)/Assumptions!$C$10, N(AE3531)/Assumptions!$C$11, N(AF3531)/Assumptions!$C$12, N(AG3531)/Assumptions!$C$13),3)</f>
        <v>1.289</v>
      </c>
      <c r="AK3531" s="0" t="str">
        <f aca="false">IF(OR(U3531="Pending",U3531="On Hold"),"Open GRN (awaiting)",IF(AJ3531&lt;=1,"Within SLA",IF(ROUND(N(Y3531)/Assumptions!$C$5,3)=AJ3531,"Gate Wait",IF(ROUND(N(Z3531)/Assumptions!$C$6,3)=AJ3531,"Dock Wait",IF(ROUND(N(AA3531)/Assumptions!$C$7,3)=AJ3531,"Unloading",IF(ROUND(N(AB3531)/Assumptions!$C$8,3)=AJ3531,"Unload-to-QC Wait",IF(ROUND(N(AC3531)/Assumptions!$C$9,3)=AJ3531,"QC",IF(ROUND(N(AD3531)/Assumptions!$C$10,3)=AJ3531,"QC-to-GRN Wait",IF(ROUND(N(AE3531)/Assumptions!$C$11,3)=AJ3531,"GRN Processing",IF(ROUND(N(AF3531)/Assumptions!$C$12,3)=AJ3531,"GRN-to-Putaway Wait",IF(ROUND(N(AG3531)/Assumptions!$C$13,3)=AJ3531,"Putaway","Within SLA")))))))))))</f>
        <v>GRN Processing</v>
      </c>
    </row>
    <row r="3532" customFormat="false" ht="15" hidden="false" customHeight="false" outlineLevel="0" collapsed="false">
      <c r="A3532" s="0" t="s">
        <v>9881</v>
      </c>
      <c r="B3532" s="0" t="s">
        <v>9882</v>
      </c>
      <c r="C3532" s="0" t="s">
        <v>286</v>
      </c>
      <c r="D3532" s="0" t="s">
        <v>135</v>
      </c>
      <c r="E3532" s="0" t="s">
        <v>9883</v>
      </c>
      <c r="F3532" s="0" t="s">
        <v>121</v>
      </c>
      <c r="G3532" s="0" t="s">
        <v>178</v>
      </c>
      <c r="H3532" s="17" t="n">
        <v>46288.3965277778</v>
      </c>
      <c r="I3532" s="17" t="n">
        <v>46288.40625</v>
      </c>
      <c r="J3532" s="17" t="n">
        <v>46288.4118055556</v>
      </c>
      <c r="K3532" s="17" t="n">
        <v>46288.4798611111</v>
      </c>
      <c r="L3532" s="17" t="n">
        <v>46288.5166666667</v>
      </c>
      <c r="M3532" s="17" t="n">
        <v>46288.5472222222</v>
      </c>
      <c r="N3532" s="17" t="n">
        <v>46288.6270833333</v>
      </c>
      <c r="O3532" s="17" t="n">
        <v>46288.75625</v>
      </c>
      <c r="P3532" s="17" t="n">
        <v>46288.7694444444</v>
      </c>
      <c r="Q3532" s="17" t="n">
        <v>46288.8159722222</v>
      </c>
      <c r="R3532" s="0" t="n">
        <v>1342</v>
      </c>
      <c r="S3532" s="0" t="n">
        <v>0</v>
      </c>
      <c r="T3532" s="0" t="n">
        <v>0</v>
      </c>
      <c r="U3532" s="18" t="s">
        <v>130</v>
      </c>
      <c r="V3532" s="18" t="s">
        <v>156</v>
      </c>
      <c r="W3532" s="0" t="str">
        <f aca="false">IF(AND(X3532&gt;=6,X3532&lt;14),"A",IF(AND(X3532&gt;=14,X3532&lt;22),"B","C"))</f>
        <v>A</v>
      </c>
      <c r="X3532" s="18" t="n">
        <f aca="false">HOUR(H3532)</f>
        <v>9</v>
      </c>
      <c r="Y3532" s="18" t="n">
        <f aca="false">ROUND((I3532-H3532)*1440,0)</f>
        <v>14</v>
      </c>
      <c r="Z3532" s="18" t="n">
        <f aca="false">ROUND((J3532-I3532)*1440,0)</f>
        <v>8</v>
      </c>
      <c r="AA3532" s="18" t="n">
        <f aca="false">ROUND((K3532-J3532)*1440,0)</f>
        <v>98</v>
      </c>
      <c r="AB3532" s="18" t="n">
        <f aca="false">ROUND((L3532-K3532)*1440,0)</f>
        <v>53</v>
      </c>
      <c r="AC3532" s="18" t="n">
        <f aca="false">ROUND((M3532-L3532)*1440,0)</f>
        <v>44</v>
      </c>
      <c r="AD3532" s="18" t="n">
        <f aca="false">IF(N3532="","",ROUND((N3532-M3532)*1440,0))</f>
        <v>115</v>
      </c>
      <c r="AE3532" s="18" t="n">
        <f aca="false">IF(O3532="","",ROUND((O3532-N3532)*1440,0))</f>
        <v>186</v>
      </c>
      <c r="AF3532" s="18" t="n">
        <f aca="false">IF(P3532="","",ROUND((P3532-O3532)*1440,0))</f>
        <v>19</v>
      </c>
      <c r="AG3532" s="18" t="n">
        <f aca="false">IF(Q3532="","",ROUND((Q3532-P3532)*1440,0))</f>
        <v>67</v>
      </c>
      <c r="AH3532" s="18" t="n">
        <f aca="false">IF(Q3532="","",ROUND((Q3532-H3532)*1440,0))</f>
        <v>604</v>
      </c>
      <c r="AI3532" s="19" t="n">
        <f aca="false">ROUND(IF(O3532="",Assumptions!$B$25-K3532,O3532-K3532)*24,1)</f>
        <v>6.6</v>
      </c>
      <c r="AJ3532" s="20" t="n">
        <f aca="false">ROUND(MAX(N(Y3532)/Assumptions!$C$5, N(Z3532)/Assumptions!$C$6, N(AA3532)/Assumptions!$C$7, N(AB3532)/Assumptions!$C$8, N(AC3532)/Assumptions!$C$9, N(AD3532)/Assumptions!$C$10, N(AE3532)/Assumptions!$C$11, N(AF3532)/Assumptions!$C$12, N(AG3532)/Assumptions!$C$13),3)</f>
        <v>4.133</v>
      </c>
      <c r="AK3532" s="0" t="str">
        <f aca="false">IF(OR(U3532="Pending",U3532="On Hold"),"Open GRN (awaiting)",IF(AJ3532&lt;=1,"Within SLA",IF(ROUND(N(Y3532)/Assumptions!$C$5,3)=AJ3532,"Gate Wait",IF(ROUND(N(Z3532)/Assumptions!$C$6,3)=AJ3532,"Dock Wait",IF(ROUND(N(AA3532)/Assumptions!$C$7,3)=AJ3532,"Unloading",IF(ROUND(N(AB3532)/Assumptions!$C$8,3)=AJ3532,"Unload-to-QC Wait",IF(ROUND(N(AC3532)/Assumptions!$C$9,3)=AJ3532,"QC",IF(ROUND(N(AD3532)/Assumptions!$C$10,3)=AJ3532,"QC-to-GRN Wait",IF(ROUND(N(AE3532)/Assumptions!$C$11,3)=AJ3532,"GRN Processing",IF(ROUND(N(AF3532)/Assumptions!$C$12,3)=AJ3532,"GRN-to-Putaway Wait",IF(ROUND(N(AG3532)/Assumptions!$C$13,3)=AJ3532,"Putaway","Within SLA")))))))))))</f>
        <v>GRN Processing</v>
      </c>
    </row>
    <row r="3533" customFormat="false" ht="15" hidden="false" customHeight="false" outlineLevel="0" collapsed="false">
      <c r="A3533" s="0" t="s">
        <v>9884</v>
      </c>
      <c r="B3533" s="0" t="s">
        <v>9885</v>
      </c>
      <c r="C3533" s="0" t="s">
        <v>170</v>
      </c>
      <c r="D3533" s="0" t="s">
        <v>135</v>
      </c>
      <c r="E3533" s="0" t="s">
        <v>9886</v>
      </c>
      <c r="F3533" s="0" t="s">
        <v>172</v>
      </c>
      <c r="G3533" s="0" t="s">
        <v>138</v>
      </c>
      <c r="H3533" s="17" t="n">
        <v>46288.4048611111</v>
      </c>
      <c r="I3533" s="17" t="n">
        <v>46288.4180555556</v>
      </c>
      <c r="J3533" s="17" t="n">
        <v>46288.4284722222</v>
      </c>
      <c r="K3533" s="17" t="n">
        <v>46288.4569444444</v>
      </c>
      <c r="L3533" s="17" t="n">
        <v>46288.475</v>
      </c>
      <c r="M3533" s="17" t="n">
        <v>46288.4923611111</v>
      </c>
      <c r="N3533" s="17" t="n">
        <v>46288.5041666667</v>
      </c>
      <c r="O3533" s="17" t="n">
        <v>46288.5673611111</v>
      </c>
      <c r="P3533" s="17" t="n">
        <v>46288.5805555556</v>
      </c>
      <c r="Q3533" s="17" t="n">
        <v>46288.6048611111</v>
      </c>
      <c r="R3533" s="0" t="n">
        <v>348</v>
      </c>
      <c r="S3533" s="0" t="n">
        <v>0</v>
      </c>
      <c r="T3533" s="0" t="n">
        <v>0</v>
      </c>
      <c r="U3533" s="18" t="s">
        <v>130</v>
      </c>
      <c r="V3533" s="18" t="s">
        <v>144</v>
      </c>
      <c r="W3533" s="0" t="str">
        <f aca="false">IF(AND(X3533&gt;=6,X3533&lt;14),"A",IF(AND(X3533&gt;=14,X3533&lt;22),"B","C"))</f>
        <v>A</v>
      </c>
      <c r="X3533" s="18" t="n">
        <f aca="false">HOUR(H3533)</f>
        <v>9</v>
      </c>
      <c r="Y3533" s="18" t="n">
        <f aca="false">ROUND((I3533-H3533)*1440,0)</f>
        <v>19</v>
      </c>
      <c r="Z3533" s="18" t="n">
        <f aca="false">ROUND((J3533-I3533)*1440,0)</f>
        <v>15</v>
      </c>
      <c r="AA3533" s="18" t="n">
        <f aca="false">ROUND((K3533-J3533)*1440,0)</f>
        <v>41</v>
      </c>
      <c r="AB3533" s="18" t="n">
        <f aca="false">ROUND((L3533-K3533)*1440,0)</f>
        <v>26</v>
      </c>
      <c r="AC3533" s="18" t="n">
        <f aca="false">ROUND((M3533-L3533)*1440,0)</f>
        <v>25</v>
      </c>
      <c r="AD3533" s="18" t="n">
        <f aca="false">IF(N3533="","",ROUND((N3533-M3533)*1440,0))</f>
        <v>17</v>
      </c>
      <c r="AE3533" s="18" t="n">
        <f aca="false">IF(O3533="","",ROUND((O3533-N3533)*1440,0))</f>
        <v>91</v>
      </c>
      <c r="AF3533" s="18" t="n">
        <f aca="false">IF(P3533="","",ROUND((P3533-O3533)*1440,0))</f>
        <v>19</v>
      </c>
      <c r="AG3533" s="18" t="n">
        <f aca="false">IF(Q3533="","",ROUND((Q3533-P3533)*1440,0))</f>
        <v>35</v>
      </c>
      <c r="AH3533" s="18" t="n">
        <f aca="false">IF(Q3533="","",ROUND((Q3533-H3533)*1440,0))</f>
        <v>288</v>
      </c>
      <c r="AI3533" s="19" t="n">
        <f aca="false">ROUND(IF(O3533="",Assumptions!$B$25-K3533,O3533-K3533)*24,1)</f>
        <v>2.7</v>
      </c>
      <c r="AJ3533" s="20" t="n">
        <f aca="false">ROUND(MAX(N(Y3533)/Assumptions!$C$5, N(Z3533)/Assumptions!$C$6, N(AA3533)/Assumptions!$C$7, N(AB3533)/Assumptions!$C$8, N(AC3533)/Assumptions!$C$9, N(AD3533)/Assumptions!$C$10, N(AE3533)/Assumptions!$C$11, N(AF3533)/Assumptions!$C$12, N(AG3533)/Assumptions!$C$13),3)</f>
        <v>2.022</v>
      </c>
      <c r="AK3533" s="0" t="str">
        <f aca="false">IF(OR(U3533="Pending",U3533="On Hold"),"Open GRN (awaiting)",IF(AJ3533&lt;=1,"Within SLA",IF(ROUND(N(Y3533)/Assumptions!$C$5,3)=AJ3533,"Gate Wait",IF(ROUND(N(Z3533)/Assumptions!$C$6,3)=AJ3533,"Dock Wait",IF(ROUND(N(AA3533)/Assumptions!$C$7,3)=AJ3533,"Unloading",IF(ROUND(N(AB3533)/Assumptions!$C$8,3)=AJ3533,"Unload-to-QC Wait",IF(ROUND(N(AC3533)/Assumptions!$C$9,3)=AJ3533,"QC",IF(ROUND(N(AD3533)/Assumptions!$C$10,3)=AJ3533,"QC-to-GRN Wait",IF(ROUND(N(AE3533)/Assumptions!$C$11,3)=AJ3533,"GRN Processing",IF(ROUND(N(AF3533)/Assumptions!$C$12,3)=AJ3533,"GRN-to-Putaway Wait",IF(ROUND(N(AG3533)/Assumptions!$C$13,3)=AJ3533,"Putaway","Within SLA")))))))))))</f>
        <v>GRN Processing</v>
      </c>
    </row>
    <row r="3534" customFormat="false" ht="15" hidden="false" customHeight="false" outlineLevel="0" collapsed="false">
      <c r="A3534" s="0" t="s">
        <v>9887</v>
      </c>
      <c r="B3534" s="0" t="s">
        <v>9888</v>
      </c>
      <c r="C3534" s="0" t="s">
        <v>170</v>
      </c>
      <c r="D3534" s="0" t="s">
        <v>147</v>
      </c>
      <c r="E3534" s="0" t="s">
        <v>5392</v>
      </c>
      <c r="F3534" s="0" t="s">
        <v>172</v>
      </c>
      <c r="G3534" s="0" t="s">
        <v>167</v>
      </c>
      <c r="H3534" s="17" t="n">
        <v>46288.4069444445</v>
      </c>
      <c r="I3534" s="17" t="n">
        <v>46288.4298611111</v>
      </c>
      <c r="J3534" s="17" t="n">
        <v>46288.4375</v>
      </c>
      <c r="K3534" s="17" t="n">
        <v>46288.4923611111</v>
      </c>
      <c r="L3534" s="17" t="n">
        <v>46288.4986111111</v>
      </c>
      <c r="M3534" s="17" t="n">
        <v>46288.5138888889</v>
      </c>
      <c r="N3534" s="17" t="n">
        <v>46288.51875</v>
      </c>
      <c r="O3534" s="17" t="n">
        <v>46288.5243055556</v>
      </c>
      <c r="P3534" s="17" t="n">
        <v>46288.5340277778</v>
      </c>
      <c r="Q3534" s="17" t="n">
        <v>46288.5520833333</v>
      </c>
      <c r="R3534" s="0" t="n">
        <v>835</v>
      </c>
      <c r="S3534" s="0" t="n">
        <v>0</v>
      </c>
      <c r="T3534" s="0" t="n">
        <v>0</v>
      </c>
      <c r="U3534" s="18" t="s">
        <v>130</v>
      </c>
      <c r="V3534" s="18" t="s">
        <v>82</v>
      </c>
      <c r="W3534" s="0" t="str">
        <f aca="false">IF(AND(X3534&gt;=6,X3534&lt;14),"A",IF(AND(X3534&gt;=14,X3534&lt;22),"B","C"))</f>
        <v>A</v>
      </c>
      <c r="X3534" s="18" t="n">
        <f aca="false">HOUR(H3534)</f>
        <v>9</v>
      </c>
      <c r="Y3534" s="18" t="n">
        <f aca="false">ROUND((I3534-H3534)*1440,0)</f>
        <v>33</v>
      </c>
      <c r="Z3534" s="18" t="n">
        <f aca="false">ROUND((J3534-I3534)*1440,0)</f>
        <v>11</v>
      </c>
      <c r="AA3534" s="18" t="n">
        <f aca="false">ROUND((K3534-J3534)*1440,0)</f>
        <v>79</v>
      </c>
      <c r="AB3534" s="18" t="n">
        <f aca="false">ROUND((L3534-K3534)*1440,0)</f>
        <v>9</v>
      </c>
      <c r="AC3534" s="18" t="n">
        <f aca="false">ROUND((M3534-L3534)*1440,0)</f>
        <v>22</v>
      </c>
      <c r="AD3534" s="18" t="n">
        <f aca="false">IF(N3534="","",ROUND((N3534-M3534)*1440,0))</f>
        <v>7</v>
      </c>
      <c r="AE3534" s="18" t="n">
        <f aca="false">IF(O3534="","",ROUND((O3534-N3534)*1440,0))</f>
        <v>8</v>
      </c>
      <c r="AF3534" s="18" t="n">
        <f aca="false">IF(P3534="","",ROUND((P3534-O3534)*1440,0))</f>
        <v>14</v>
      </c>
      <c r="AG3534" s="18" t="n">
        <f aca="false">IF(Q3534="","",ROUND((Q3534-P3534)*1440,0))</f>
        <v>26</v>
      </c>
      <c r="AH3534" s="18" t="n">
        <f aca="false">IF(Q3534="","",ROUND((Q3534-H3534)*1440,0))</f>
        <v>209</v>
      </c>
      <c r="AI3534" s="19" t="n">
        <f aca="false">ROUND(IF(O3534="",Assumptions!$B$25-K3534,O3534-K3534)*24,1)</f>
        <v>0.8</v>
      </c>
      <c r="AJ3534" s="20" t="n">
        <f aca="false">ROUND(MAX(N(Y3534)/Assumptions!$C$5, N(Z3534)/Assumptions!$C$6, N(AA3534)/Assumptions!$C$7, N(AB3534)/Assumptions!$C$8, N(AC3534)/Assumptions!$C$9, N(AD3534)/Assumptions!$C$10, N(AE3534)/Assumptions!$C$11, N(AF3534)/Assumptions!$C$12, N(AG3534)/Assumptions!$C$13),3)</f>
        <v>1.317</v>
      </c>
      <c r="AK3534" s="0" t="str">
        <f aca="false">IF(OR(U3534="Pending",U3534="On Hold"),"Open GRN (awaiting)",IF(AJ3534&lt;=1,"Within SLA",IF(ROUND(N(Y3534)/Assumptions!$C$5,3)=AJ3534,"Gate Wait",IF(ROUND(N(Z3534)/Assumptions!$C$6,3)=AJ3534,"Dock Wait",IF(ROUND(N(AA3534)/Assumptions!$C$7,3)=AJ3534,"Unloading",IF(ROUND(N(AB3534)/Assumptions!$C$8,3)=AJ3534,"Unload-to-QC Wait",IF(ROUND(N(AC3534)/Assumptions!$C$9,3)=AJ3534,"QC",IF(ROUND(N(AD3534)/Assumptions!$C$10,3)=AJ3534,"QC-to-GRN Wait",IF(ROUND(N(AE3534)/Assumptions!$C$11,3)=AJ3534,"GRN Processing",IF(ROUND(N(AF3534)/Assumptions!$C$12,3)=AJ3534,"GRN-to-Putaway Wait",IF(ROUND(N(AG3534)/Assumptions!$C$13,3)=AJ3534,"Putaway","Within SLA")))))))))))</f>
        <v>Unloading</v>
      </c>
    </row>
    <row r="3535" customFormat="false" ht="15" hidden="false" customHeight="false" outlineLevel="0" collapsed="false">
      <c r="A3535" s="0" t="s">
        <v>9889</v>
      </c>
      <c r="B3535" s="0" t="s">
        <v>9890</v>
      </c>
      <c r="C3535" s="0" t="s">
        <v>286</v>
      </c>
      <c r="D3535" s="0" t="s">
        <v>119</v>
      </c>
      <c r="E3535" s="0" t="s">
        <v>5269</v>
      </c>
      <c r="F3535" s="0" t="s">
        <v>121</v>
      </c>
      <c r="G3535" s="0" t="s">
        <v>129</v>
      </c>
      <c r="H3535" s="17" t="n">
        <v>46288.4576388889</v>
      </c>
      <c r="I3535" s="17" t="n">
        <v>46288.4916666667</v>
      </c>
      <c r="J3535" s="17" t="n">
        <v>46288.49375</v>
      </c>
      <c r="K3535" s="17" t="n">
        <v>46288.5138888889</v>
      </c>
      <c r="L3535" s="17" t="n">
        <v>46288.5180555556</v>
      </c>
      <c r="M3535" s="17" t="n">
        <v>46288.5451388889</v>
      </c>
      <c r="N3535" s="17" t="n">
        <v>46288.5708333333</v>
      </c>
      <c r="O3535" s="17" t="n">
        <v>46288.5965277778</v>
      </c>
      <c r="P3535" s="17" t="n">
        <v>46288.6069444444</v>
      </c>
      <c r="Q3535" s="17" t="n">
        <v>46288.6270833333</v>
      </c>
      <c r="R3535" s="0" t="n">
        <v>427</v>
      </c>
      <c r="S3535" s="0" t="n">
        <v>0</v>
      </c>
      <c r="T3535" s="0" t="n">
        <v>0</v>
      </c>
      <c r="U3535" s="18" t="s">
        <v>130</v>
      </c>
      <c r="V3535" s="18" t="s">
        <v>139</v>
      </c>
      <c r="W3535" s="0" t="str">
        <f aca="false">IF(AND(X3535&gt;=6,X3535&lt;14),"A",IF(AND(X3535&gt;=14,X3535&lt;22),"B","C"))</f>
        <v>A</v>
      </c>
      <c r="X3535" s="18" t="n">
        <f aca="false">HOUR(H3535)</f>
        <v>10</v>
      </c>
      <c r="Y3535" s="18" t="n">
        <f aca="false">ROUND((I3535-H3535)*1440,0)</f>
        <v>49</v>
      </c>
      <c r="Z3535" s="18" t="n">
        <f aca="false">ROUND((J3535-I3535)*1440,0)</f>
        <v>3</v>
      </c>
      <c r="AA3535" s="18" t="n">
        <f aca="false">ROUND((K3535-J3535)*1440,0)</f>
        <v>29</v>
      </c>
      <c r="AB3535" s="18" t="n">
        <f aca="false">ROUND((L3535-K3535)*1440,0)</f>
        <v>6</v>
      </c>
      <c r="AC3535" s="18" t="n">
        <f aca="false">ROUND((M3535-L3535)*1440,0)</f>
        <v>39</v>
      </c>
      <c r="AD3535" s="18" t="n">
        <f aca="false">IF(N3535="","",ROUND((N3535-M3535)*1440,0))</f>
        <v>37</v>
      </c>
      <c r="AE3535" s="18" t="n">
        <f aca="false">IF(O3535="","",ROUND((O3535-N3535)*1440,0))</f>
        <v>37</v>
      </c>
      <c r="AF3535" s="18" t="n">
        <f aca="false">IF(P3535="","",ROUND((P3535-O3535)*1440,0))</f>
        <v>15</v>
      </c>
      <c r="AG3535" s="18" t="n">
        <f aca="false">IF(Q3535="","",ROUND((Q3535-P3535)*1440,0))</f>
        <v>29</v>
      </c>
      <c r="AH3535" s="18" t="n">
        <f aca="false">IF(Q3535="","",ROUND((Q3535-H3535)*1440,0))</f>
        <v>244</v>
      </c>
      <c r="AI3535" s="19" t="n">
        <f aca="false">ROUND(IF(O3535="",Assumptions!$B$25-K3535,O3535-K3535)*24,1)</f>
        <v>2</v>
      </c>
      <c r="AJ3535" s="20" t="n">
        <f aca="false">ROUND(MAX(N(Y3535)/Assumptions!$C$5, N(Z3535)/Assumptions!$C$6, N(AA3535)/Assumptions!$C$7, N(AB3535)/Assumptions!$C$8, N(AC3535)/Assumptions!$C$9, N(AD3535)/Assumptions!$C$10, N(AE3535)/Assumptions!$C$11, N(AF3535)/Assumptions!$C$12, N(AG3535)/Assumptions!$C$13),3)</f>
        <v>1.633</v>
      </c>
      <c r="AK3535" s="0" t="str">
        <f aca="false">IF(OR(U3535="Pending",U3535="On Hold"),"Open GRN (awaiting)",IF(AJ3535&lt;=1,"Within SLA",IF(ROUND(N(Y3535)/Assumptions!$C$5,3)=AJ3535,"Gate Wait",IF(ROUND(N(Z3535)/Assumptions!$C$6,3)=AJ3535,"Dock Wait",IF(ROUND(N(AA3535)/Assumptions!$C$7,3)=AJ3535,"Unloading",IF(ROUND(N(AB3535)/Assumptions!$C$8,3)=AJ3535,"Unload-to-QC Wait",IF(ROUND(N(AC3535)/Assumptions!$C$9,3)=AJ3535,"QC",IF(ROUND(N(AD3535)/Assumptions!$C$10,3)=AJ3535,"QC-to-GRN Wait",IF(ROUND(N(AE3535)/Assumptions!$C$11,3)=AJ3535,"GRN Processing",IF(ROUND(N(AF3535)/Assumptions!$C$12,3)=AJ3535,"GRN-to-Putaway Wait",IF(ROUND(N(AG3535)/Assumptions!$C$13,3)=AJ3535,"Putaway","Within SLA")))))))))))</f>
        <v>Gate Wait</v>
      </c>
    </row>
    <row r="3536" customFormat="false" ht="15" hidden="false" customHeight="false" outlineLevel="0" collapsed="false">
      <c r="A3536" s="0" t="s">
        <v>9891</v>
      </c>
      <c r="B3536" s="0" t="s">
        <v>9892</v>
      </c>
      <c r="C3536" s="0" t="s">
        <v>175</v>
      </c>
      <c r="D3536" s="0" t="s">
        <v>119</v>
      </c>
      <c r="E3536" s="0" t="s">
        <v>9893</v>
      </c>
      <c r="F3536" s="0" t="s">
        <v>177</v>
      </c>
      <c r="G3536" s="0" t="s">
        <v>129</v>
      </c>
      <c r="H3536" s="17" t="n">
        <v>46288.4625</v>
      </c>
      <c r="I3536" s="17" t="n">
        <v>46288.4930555556</v>
      </c>
      <c r="J3536" s="17" t="n">
        <v>46288.4972222222</v>
      </c>
      <c r="K3536" s="17" t="n">
        <v>46288.5166666667</v>
      </c>
      <c r="L3536" s="17" t="n">
        <v>46288.5194444444</v>
      </c>
      <c r="M3536" s="17" t="n">
        <v>46288.5291666667</v>
      </c>
      <c r="N3536" s="17" t="n">
        <v>46288.5368055556</v>
      </c>
      <c r="O3536" s="17" t="n">
        <v>46288.5673611111</v>
      </c>
      <c r="P3536" s="17" t="n">
        <v>46288.5888888889</v>
      </c>
      <c r="Q3536" s="17" t="n">
        <v>46288.5951388889</v>
      </c>
      <c r="R3536" s="0" t="n">
        <v>318</v>
      </c>
      <c r="S3536" s="0" t="n">
        <v>0</v>
      </c>
      <c r="T3536" s="0" t="n">
        <v>0</v>
      </c>
      <c r="U3536" s="18" t="s">
        <v>130</v>
      </c>
      <c r="V3536" s="18" t="s">
        <v>139</v>
      </c>
      <c r="W3536" s="0" t="str">
        <f aca="false">IF(AND(X3536&gt;=6,X3536&lt;14),"A",IF(AND(X3536&gt;=14,X3536&lt;22),"B","C"))</f>
        <v>A</v>
      </c>
      <c r="X3536" s="18" t="n">
        <f aca="false">HOUR(H3536)</f>
        <v>11</v>
      </c>
      <c r="Y3536" s="18" t="n">
        <f aca="false">ROUND((I3536-H3536)*1440,0)</f>
        <v>44</v>
      </c>
      <c r="Z3536" s="18" t="n">
        <f aca="false">ROUND((J3536-I3536)*1440,0)</f>
        <v>6</v>
      </c>
      <c r="AA3536" s="18" t="n">
        <f aca="false">ROUND((K3536-J3536)*1440,0)</f>
        <v>28</v>
      </c>
      <c r="AB3536" s="18" t="n">
        <f aca="false">ROUND((L3536-K3536)*1440,0)</f>
        <v>4</v>
      </c>
      <c r="AC3536" s="18" t="n">
        <f aca="false">ROUND((M3536-L3536)*1440,0)</f>
        <v>14</v>
      </c>
      <c r="AD3536" s="18" t="n">
        <f aca="false">IF(N3536="","",ROUND((N3536-M3536)*1440,0))</f>
        <v>11</v>
      </c>
      <c r="AE3536" s="18" t="n">
        <f aca="false">IF(O3536="","",ROUND((O3536-N3536)*1440,0))</f>
        <v>44</v>
      </c>
      <c r="AF3536" s="18" t="n">
        <f aca="false">IF(P3536="","",ROUND((P3536-O3536)*1440,0))</f>
        <v>31</v>
      </c>
      <c r="AG3536" s="18" t="n">
        <f aca="false">IF(Q3536="","",ROUND((Q3536-P3536)*1440,0))</f>
        <v>9</v>
      </c>
      <c r="AH3536" s="18" t="n">
        <f aca="false">IF(Q3536="","",ROUND((Q3536-H3536)*1440,0))</f>
        <v>191</v>
      </c>
      <c r="AI3536" s="19" t="n">
        <f aca="false">ROUND(IF(O3536="",Assumptions!$B$25-K3536,O3536-K3536)*24,1)</f>
        <v>1.2</v>
      </c>
      <c r="AJ3536" s="20" t="n">
        <f aca="false">ROUND(MAX(N(Y3536)/Assumptions!$C$5, N(Z3536)/Assumptions!$C$6, N(AA3536)/Assumptions!$C$7, N(AB3536)/Assumptions!$C$8, N(AC3536)/Assumptions!$C$9, N(AD3536)/Assumptions!$C$10, N(AE3536)/Assumptions!$C$11, N(AF3536)/Assumptions!$C$12, N(AG3536)/Assumptions!$C$13),3)</f>
        <v>1.55</v>
      </c>
      <c r="AK3536" s="0" t="str">
        <f aca="false">IF(OR(U3536="Pending",U3536="On Hold"),"Open GRN (awaiting)",IF(AJ3536&lt;=1,"Within SLA",IF(ROUND(N(Y3536)/Assumptions!$C$5,3)=AJ3536,"Gate Wait",IF(ROUND(N(Z3536)/Assumptions!$C$6,3)=AJ3536,"Dock Wait",IF(ROUND(N(AA3536)/Assumptions!$C$7,3)=AJ3536,"Unloading",IF(ROUND(N(AB3536)/Assumptions!$C$8,3)=AJ3536,"Unload-to-QC Wait",IF(ROUND(N(AC3536)/Assumptions!$C$9,3)=AJ3536,"QC",IF(ROUND(N(AD3536)/Assumptions!$C$10,3)=AJ3536,"QC-to-GRN Wait",IF(ROUND(N(AE3536)/Assumptions!$C$11,3)=AJ3536,"GRN Processing",IF(ROUND(N(AF3536)/Assumptions!$C$12,3)=AJ3536,"GRN-to-Putaway Wait",IF(ROUND(N(AG3536)/Assumptions!$C$13,3)=AJ3536,"Putaway","Within SLA")))))))))))</f>
        <v>GRN-to-Putaway Wait</v>
      </c>
    </row>
    <row r="3537" customFormat="false" ht="15" hidden="false" customHeight="false" outlineLevel="0" collapsed="false">
      <c r="A3537" s="0" t="s">
        <v>9894</v>
      </c>
      <c r="B3537" s="0" t="s">
        <v>9895</v>
      </c>
      <c r="C3537" s="0" t="s">
        <v>286</v>
      </c>
      <c r="D3537" s="0" t="s">
        <v>147</v>
      </c>
      <c r="E3537" s="0" t="s">
        <v>1021</v>
      </c>
      <c r="F3537" s="0" t="s">
        <v>177</v>
      </c>
      <c r="G3537" s="0" t="s">
        <v>167</v>
      </c>
      <c r="H3537" s="17" t="n">
        <v>46288.4840277778</v>
      </c>
      <c r="I3537" s="17" t="n">
        <v>46288.55625</v>
      </c>
      <c r="J3537" s="17" t="n">
        <v>46288.5590277778</v>
      </c>
      <c r="K3537" s="17" t="n">
        <v>46288.6020833333</v>
      </c>
      <c r="L3537" s="17" t="n">
        <v>46288.6055555556</v>
      </c>
      <c r="M3537" s="17" t="n">
        <v>46288.6340277778</v>
      </c>
      <c r="N3537" s="17" t="n">
        <v>46288.6513888889</v>
      </c>
      <c r="O3537" s="17" t="n">
        <v>46288.7236111111</v>
      </c>
      <c r="P3537" s="17" t="n">
        <v>46288.7368055556</v>
      </c>
      <c r="Q3537" s="17" t="n">
        <v>46288.7638888889</v>
      </c>
      <c r="R3537" s="0" t="n">
        <v>417</v>
      </c>
      <c r="S3537" s="0" t="n">
        <v>0</v>
      </c>
      <c r="T3537" s="0" t="n">
        <v>0</v>
      </c>
      <c r="U3537" s="18" t="s">
        <v>130</v>
      </c>
      <c r="V3537" s="18" t="s">
        <v>139</v>
      </c>
      <c r="W3537" s="0" t="str">
        <f aca="false">IF(AND(X3537&gt;=6,X3537&lt;14),"A",IF(AND(X3537&gt;=14,X3537&lt;22),"B","C"))</f>
        <v>A</v>
      </c>
      <c r="X3537" s="18" t="n">
        <f aca="false">HOUR(H3537)</f>
        <v>11</v>
      </c>
      <c r="Y3537" s="18" t="n">
        <f aca="false">ROUND((I3537-H3537)*1440,0)</f>
        <v>104</v>
      </c>
      <c r="Z3537" s="18" t="n">
        <f aca="false">ROUND((J3537-I3537)*1440,0)</f>
        <v>4</v>
      </c>
      <c r="AA3537" s="18" t="n">
        <f aca="false">ROUND((K3537-J3537)*1440,0)</f>
        <v>62</v>
      </c>
      <c r="AB3537" s="18" t="n">
        <f aca="false">ROUND((L3537-K3537)*1440,0)</f>
        <v>5</v>
      </c>
      <c r="AC3537" s="18" t="n">
        <f aca="false">ROUND((M3537-L3537)*1440,0)</f>
        <v>41</v>
      </c>
      <c r="AD3537" s="18" t="n">
        <f aca="false">IF(N3537="","",ROUND((N3537-M3537)*1440,0))</f>
        <v>25</v>
      </c>
      <c r="AE3537" s="18" t="n">
        <f aca="false">IF(O3537="","",ROUND((O3537-N3537)*1440,0))</f>
        <v>104</v>
      </c>
      <c r="AF3537" s="18" t="n">
        <f aca="false">IF(P3537="","",ROUND((P3537-O3537)*1440,0))</f>
        <v>19</v>
      </c>
      <c r="AG3537" s="18" t="n">
        <f aca="false">IF(Q3537="","",ROUND((Q3537-P3537)*1440,0))</f>
        <v>39</v>
      </c>
      <c r="AH3537" s="18" t="n">
        <f aca="false">IF(Q3537="","",ROUND((Q3537-H3537)*1440,0))</f>
        <v>403</v>
      </c>
      <c r="AI3537" s="19" t="n">
        <f aca="false">ROUND(IF(O3537="",Assumptions!$B$25-K3537,O3537-K3537)*24,1)</f>
        <v>2.9</v>
      </c>
      <c r="AJ3537" s="20" t="n">
        <f aca="false">ROUND(MAX(N(Y3537)/Assumptions!$C$5, N(Z3537)/Assumptions!$C$6, N(AA3537)/Assumptions!$C$7, N(AB3537)/Assumptions!$C$8, N(AC3537)/Assumptions!$C$9, N(AD3537)/Assumptions!$C$10, N(AE3537)/Assumptions!$C$11, N(AF3537)/Assumptions!$C$12, N(AG3537)/Assumptions!$C$13),3)</f>
        <v>3.467</v>
      </c>
      <c r="AK3537" s="0" t="str">
        <f aca="false">IF(OR(U3537="Pending",U3537="On Hold"),"Open GRN (awaiting)",IF(AJ3537&lt;=1,"Within SLA",IF(ROUND(N(Y3537)/Assumptions!$C$5,3)=AJ3537,"Gate Wait",IF(ROUND(N(Z3537)/Assumptions!$C$6,3)=AJ3537,"Dock Wait",IF(ROUND(N(AA3537)/Assumptions!$C$7,3)=AJ3537,"Unloading",IF(ROUND(N(AB3537)/Assumptions!$C$8,3)=AJ3537,"Unload-to-QC Wait",IF(ROUND(N(AC3537)/Assumptions!$C$9,3)=AJ3537,"QC",IF(ROUND(N(AD3537)/Assumptions!$C$10,3)=AJ3537,"QC-to-GRN Wait",IF(ROUND(N(AE3537)/Assumptions!$C$11,3)=AJ3537,"GRN Processing",IF(ROUND(N(AF3537)/Assumptions!$C$12,3)=AJ3537,"GRN-to-Putaway Wait",IF(ROUND(N(AG3537)/Assumptions!$C$13,3)=AJ3537,"Putaway","Within SLA")))))))))))</f>
        <v>Gate Wait</v>
      </c>
    </row>
    <row r="3538" customFormat="false" ht="15" hidden="false" customHeight="false" outlineLevel="0" collapsed="false">
      <c r="A3538" s="0" t="s">
        <v>9896</v>
      </c>
      <c r="B3538" s="0" t="s">
        <v>9897</v>
      </c>
      <c r="C3538" s="0" t="s">
        <v>159</v>
      </c>
      <c r="D3538" s="0" t="s">
        <v>119</v>
      </c>
      <c r="E3538" s="0" t="s">
        <v>9764</v>
      </c>
      <c r="F3538" s="0" t="s">
        <v>128</v>
      </c>
      <c r="G3538" s="0" t="s">
        <v>129</v>
      </c>
      <c r="H3538" s="17" t="n">
        <v>46288.4923611111</v>
      </c>
      <c r="I3538" s="17" t="n">
        <v>46288.525</v>
      </c>
      <c r="J3538" s="17" t="n">
        <v>46288.5361111111</v>
      </c>
      <c r="K3538" s="17" t="n">
        <v>46288.5791666667</v>
      </c>
      <c r="L3538" s="17" t="n">
        <v>46288.5875</v>
      </c>
      <c r="M3538" s="17" t="n">
        <v>46288.6784722222</v>
      </c>
      <c r="N3538" s="17"/>
      <c r="O3538" s="17"/>
      <c r="P3538" s="17"/>
      <c r="Q3538" s="17"/>
      <c r="R3538" s="0" t="n">
        <v>954</v>
      </c>
      <c r="S3538" s="0" t="n">
        <v>52</v>
      </c>
      <c r="T3538" s="0" t="n">
        <v>0</v>
      </c>
      <c r="U3538" s="18" t="s">
        <v>8544</v>
      </c>
      <c r="V3538" s="18" t="s">
        <v>131</v>
      </c>
      <c r="W3538" s="0" t="str">
        <f aca="false">IF(AND(X3538&gt;=6,X3538&lt;14),"A",IF(AND(X3538&gt;=14,X3538&lt;22),"B","C"))</f>
        <v>A</v>
      </c>
      <c r="X3538" s="18" t="n">
        <f aca="false">HOUR(H3538)</f>
        <v>11</v>
      </c>
      <c r="Y3538" s="18" t="n">
        <f aca="false">ROUND((I3538-H3538)*1440,0)</f>
        <v>47</v>
      </c>
      <c r="Z3538" s="18" t="n">
        <f aca="false">ROUND((J3538-I3538)*1440,0)</f>
        <v>16</v>
      </c>
      <c r="AA3538" s="18" t="n">
        <f aca="false">ROUND((K3538-J3538)*1440,0)</f>
        <v>62</v>
      </c>
      <c r="AB3538" s="18" t="n">
        <f aca="false">ROUND((L3538-K3538)*1440,0)</f>
        <v>12</v>
      </c>
      <c r="AC3538" s="18" t="n">
        <f aca="false">ROUND((M3538-L3538)*1440,0)</f>
        <v>131</v>
      </c>
      <c r="AD3538" s="0" t="str">
        <f aca="false">IF(N3538="","",ROUND((N3538-M3538)*1440,0))</f>
        <v/>
      </c>
      <c r="AE3538" s="0" t="str">
        <f aca="false">IF(O3538="","",ROUND((O3538-N3538)*1440,0))</f>
        <v/>
      </c>
      <c r="AF3538" s="0" t="str">
        <f aca="false">IF(P3538="","",ROUND((P3538-O3538)*1440,0))</f>
        <v/>
      </c>
      <c r="AG3538" s="0" t="str">
        <f aca="false">IF(Q3538="","",ROUND((Q3538-P3538)*1440,0))</f>
        <v/>
      </c>
      <c r="AH3538" s="0" t="str">
        <f aca="false">IF(Q3538="","",ROUND((Q3538-H3538)*1440,0))</f>
        <v/>
      </c>
      <c r="AI3538" s="19" t="n">
        <f aca="false">ROUND(IF(O3538="",Assumptions!$B$25-K3538,O3538-K3538)*24,1)</f>
        <v>210.1</v>
      </c>
      <c r="AJ3538" s="20" t="n">
        <f aca="false">ROUND(MAX(N(Y3538)/Assumptions!$C$5, N(Z3538)/Assumptions!$C$6, N(AA3538)/Assumptions!$C$7, N(AB3538)/Assumptions!$C$8, N(AC3538)/Assumptions!$C$9, N(AD3538)/Assumptions!$C$10, N(AE3538)/Assumptions!$C$11, N(AF3538)/Assumptions!$C$12, N(AG3538)/Assumptions!$C$13),3)</f>
        <v>2.911</v>
      </c>
      <c r="AK3538" s="0" t="str">
        <f aca="false">IF(OR(U3538="Pending",U3538="On Hold"),"Open GRN (awaiting)",IF(AJ3538&lt;=1,"Within SLA",IF(ROUND(N(Y3538)/Assumptions!$C$5,3)=AJ3538,"Gate Wait",IF(ROUND(N(Z3538)/Assumptions!$C$6,3)=AJ3538,"Dock Wait",IF(ROUND(N(AA3538)/Assumptions!$C$7,3)=AJ3538,"Unloading",IF(ROUND(N(AB3538)/Assumptions!$C$8,3)=AJ3538,"Unload-to-QC Wait",IF(ROUND(N(AC3538)/Assumptions!$C$9,3)=AJ3538,"QC",IF(ROUND(N(AD3538)/Assumptions!$C$10,3)=AJ3538,"QC-to-GRN Wait",IF(ROUND(N(AE3538)/Assumptions!$C$11,3)=AJ3538,"GRN Processing",IF(ROUND(N(AF3538)/Assumptions!$C$12,3)=AJ3538,"GRN-to-Putaway Wait",IF(ROUND(N(AG3538)/Assumptions!$C$13,3)=AJ3538,"Putaway","Within SLA")))))))))))</f>
        <v>Open GRN (awaiting)</v>
      </c>
    </row>
    <row r="3539" customFormat="false" ht="15" hidden="false" customHeight="false" outlineLevel="0" collapsed="false">
      <c r="A3539" s="0" t="s">
        <v>9898</v>
      </c>
      <c r="B3539" s="0" t="s">
        <v>9899</v>
      </c>
      <c r="C3539" s="0" t="s">
        <v>153</v>
      </c>
      <c r="D3539" s="0" t="s">
        <v>147</v>
      </c>
      <c r="E3539" s="0" t="s">
        <v>9900</v>
      </c>
      <c r="F3539" s="0" t="s">
        <v>155</v>
      </c>
      <c r="G3539" s="0" t="s">
        <v>167</v>
      </c>
      <c r="H3539" s="17" t="n">
        <v>46288.5055555556</v>
      </c>
      <c r="I3539" s="17" t="n">
        <v>46288.5430555556</v>
      </c>
      <c r="J3539" s="17" t="n">
        <v>46288.5506944444</v>
      </c>
      <c r="K3539" s="17" t="n">
        <v>46288.5673611111</v>
      </c>
      <c r="L3539" s="17" t="n">
        <v>46288.5791666667</v>
      </c>
      <c r="M3539" s="17" t="n">
        <v>46288.6138888889</v>
      </c>
      <c r="N3539" s="17" t="n">
        <v>46288.7215277778</v>
      </c>
      <c r="O3539" s="17" t="n">
        <v>46288.7701388889</v>
      </c>
      <c r="P3539" s="17" t="n">
        <v>46288.7840277778</v>
      </c>
      <c r="Q3539" s="17" t="n">
        <v>46288.7916666667</v>
      </c>
      <c r="R3539" s="0" t="n">
        <v>208</v>
      </c>
      <c r="S3539" s="0" t="n">
        <v>0</v>
      </c>
      <c r="T3539" s="0" t="n">
        <v>0</v>
      </c>
      <c r="U3539" s="18" t="s">
        <v>130</v>
      </c>
      <c r="V3539" s="18" t="s">
        <v>144</v>
      </c>
      <c r="W3539" s="0" t="str">
        <f aca="false">IF(AND(X3539&gt;=6,X3539&lt;14),"A",IF(AND(X3539&gt;=14,X3539&lt;22),"B","C"))</f>
        <v>A</v>
      </c>
      <c r="X3539" s="18" t="n">
        <f aca="false">HOUR(H3539)</f>
        <v>12</v>
      </c>
      <c r="Y3539" s="18" t="n">
        <f aca="false">ROUND((I3539-H3539)*1440,0)</f>
        <v>54</v>
      </c>
      <c r="Z3539" s="18" t="n">
        <f aca="false">ROUND((J3539-I3539)*1440,0)</f>
        <v>11</v>
      </c>
      <c r="AA3539" s="18" t="n">
        <f aca="false">ROUND((K3539-J3539)*1440,0)</f>
        <v>24</v>
      </c>
      <c r="AB3539" s="18" t="n">
        <f aca="false">ROUND((L3539-K3539)*1440,0)</f>
        <v>17</v>
      </c>
      <c r="AC3539" s="18" t="n">
        <f aca="false">ROUND((M3539-L3539)*1440,0)</f>
        <v>50</v>
      </c>
      <c r="AD3539" s="18" t="n">
        <f aca="false">IF(N3539="","",ROUND((N3539-M3539)*1440,0))</f>
        <v>155</v>
      </c>
      <c r="AE3539" s="18" t="n">
        <f aca="false">IF(O3539="","",ROUND((O3539-N3539)*1440,0))</f>
        <v>70</v>
      </c>
      <c r="AF3539" s="18" t="n">
        <f aca="false">IF(P3539="","",ROUND((P3539-O3539)*1440,0))</f>
        <v>20</v>
      </c>
      <c r="AG3539" s="18" t="n">
        <f aca="false">IF(Q3539="","",ROUND((Q3539-P3539)*1440,0))</f>
        <v>11</v>
      </c>
      <c r="AH3539" s="18" t="n">
        <f aca="false">IF(Q3539="","",ROUND((Q3539-H3539)*1440,0))</f>
        <v>412</v>
      </c>
      <c r="AI3539" s="19" t="n">
        <f aca="false">ROUND(IF(O3539="",Assumptions!$B$25-K3539,O3539-K3539)*24,1)</f>
        <v>4.9</v>
      </c>
      <c r="AJ3539" s="20" t="n">
        <f aca="false">ROUND(MAX(N(Y3539)/Assumptions!$C$5, N(Z3539)/Assumptions!$C$6, N(AA3539)/Assumptions!$C$7, N(AB3539)/Assumptions!$C$8, N(AC3539)/Assumptions!$C$9, N(AD3539)/Assumptions!$C$10, N(AE3539)/Assumptions!$C$11, N(AF3539)/Assumptions!$C$12, N(AG3539)/Assumptions!$C$13),3)</f>
        <v>5.167</v>
      </c>
      <c r="AK3539" s="0" t="str">
        <f aca="false">IF(OR(U3539="Pending",U3539="On Hold"),"Open GRN (awaiting)",IF(AJ3539&lt;=1,"Within SLA",IF(ROUND(N(Y3539)/Assumptions!$C$5,3)=AJ3539,"Gate Wait",IF(ROUND(N(Z3539)/Assumptions!$C$6,3)=AJ3539,"Dock Wait",IF(ROUND(N(AA3539)/Assumptions!$C$7,3)=AJ3539,"Unloading",IF(ROUND(N(AB3539)/Assumptions!$C$8,3)=AJ3539,"Unload-to-QC Wait",IF(ROUND(N(AC3539)/Assumptions!$C$9,3)=AJ3539,"QC",IF(ROUND(N(AD3539)/Assumptions!$C$10,3)=AJ3539,"QC-to-GRN Wait",IF(ROUND(N(AE3539)/Assumptions!$C$11,3)=AJ3539,"GRN Processing",IF(ROUND(N(AF3539)/Assumptions!$C$12,3)=AJ3539,"GRN-to-Putaway Wait",IF(ROUND(N(AG3539)/Assumptions!$C$13,3)=AJ3539,"Putaway","Within SLA")))))))))))</f>
        <v>QC-to-GRN Wait</v>
      </c>
    </row>
    <row r="3540" customFormat="false" ht="15" hidden="false" customHeight="false" outlineLevel="0" collapsed="false">
      <c r="A3540" s="0" t="s">
        <v>9901</v>
      </c>
      <c r="B3540" s="0" t="s">
        <v>9902</v>
      </c>
      <c r="C3540" s="0" t="s">
        <v>126</v>
      </c>
      <c r="D3540" s="0" t="s">
        <v>135</v>
      </c>
      <c r="E3540" s="0" t="s">
        <v>2088</v>
      </c>
      <c r="F3540" s="0" t="s">
        <v>128</v>
      </c>
      <c r="G3540" s="0" t="s">
        <v>178</v>
      </c>
      <c r="H3540" s="17" t="n">
        <v>46288.5111111111</v>
      </c>
      <c r="I3540" s="17" t="n">
        <v>46288.5375</v>
      </c>
      <c r="J3540" s="17" t="n">
        <v>46288.5416666667</v>
      </c>
      <c r="K3540" s="17" t="n">
        <v>46288.5583333333</v>
      </c>
      <c r="L3540" s="17" t="n">
        <v>46288.5611111111</v>
      </c>
      <c r="M3540" s="17" t="n">
        <v>46288.5875</v>
      </c>
      <c r="N3540" s="17" t="n">
        <v>46288.6222222222</v>
      </c>
      <c r="O3540" s="17" t="n">
        <v>46288.7784722222</v>
      </c>
      <c r="P3540" s="17" t="n">
        <v>46288.7895833333</v>
      </c>
      <c r="Q3540" s="17" t="n">
        <v>46288.7979166667</v>
      </c>
      <c r="R3540" s="0" t="n">
        <v>108</v>
      </c>
      <c r="S3540" s="0" t="n">
        <v>0</v>
      </c>
      <c r="T3540" s="0" t="n">
        <v>0</v>
      </c>
      <c r="U3540" s="18" t="s">
        <v>130</v>
      </c>
      <c r="V3540" s="18" t="s">
        <v>156</v>
      </c>
      <c r="W3540" s="0" t="str">
        <f aca="false">IF(AND(X3540&gt;=6,X3540&lt;14),"A",IF(AND(X3540&gt;=14,X3540&lt;22),"B","C"))</f>
        <v>A</v>
      </c>
      <c r="X3540" s="18" t="n">
        <f aca="false">HOUR(H3540)</f>
        <v>12</v>
      </c>
      <c r="Y3540" s="18" t="n">
        <f aca="false">ROUND((I3540-H3540)*1440,0)</f>
        <v>38</v>
      </c>
      <c r="Z3540" s="18" t="n">
        <f aca="false">ROUND((J3540-I3540)*1440,0)</f>
        <v>6</v>
      </c>
      <c r="AA3540" s="18" t="n">
        <f aca="false">ROUND((K3540-J3540)*1440,0)</f>
        <v>24</v>
      </c>
      <c r="AB3540" s="18" t="n">
        <f aca="false">ROUND((L3540-K3540)*1440,0)</f>
        <v>4</v>
      </c>
      <c r="AC3540" s="18" t="n">
        <f aca="false">ROUND((M3540-L3540)*1440,0)</f>
        <v>38</v>
      </c>
      <c r="AD3540" s="18" t="n">
        <f aca="false">IF(N3540="","",ROUND((N3540-M3540)*1440,0))</f>
        <v>50</v>
      </c>
      <c r="AE3540" s="18" t="n">
        <f aca="false">IF(O3540="","",ROUND((O3540-N3540)*1440,0))</f>
        <v>225</v>
      </c>
      <c r="AF3540" s="18" t="n">
        <f aca="false">IF(P3540="","",ROUND((P3540-O3540)*1440,0))</f>
        <v>16</v>
      </c>
      <c r="AG3540" s="18" t="n">
        <f aca="false">IF(Q3540="","",ROUND((Q3540-P3540)*1440,0))</f>
        <v>12</v>
      </c>
      <c r="AH3540" s="18" t="n">
        <f aca="false">IF(Q3540="","",ROUND((Q3540-H3540)*1440,0))</f>
        <v>413</v>
      </c>
      <c r="AI3540" s="19" t="n">
        <f aca="false">ROUND(IF(O3540="",Assumptions!$B$25-K3540,O3540-K3540)*24,1)</f>
        <v>5.3</v>
      </c>
      <c r="AJ3540" s="20" t="n">
        <f aca="false">ROUND(MAX(N(Y3540)/Assumptions!$C$5, N(Z3540)/Assumptions!$C$6, N(AA3540)/Assumptions!$C$7, N(AB3540)/Assumptions!$C$8, N(AC3540)/Assumptions!$C$9, N(AD3540)/Assumptions!$C$10, N(AE3540)/Assumptions!$C$11, N(AF3540)/Assumptions!$C$12, N(AG3540)/Assumptions!$C$13),3)</f>
        <v>5</v>
      </c>
      <c r="AK3540" s="0" t="str">
        <f aca="false">IF(OR(U3540="Pending",U3540="On Hold"),"Open GRN (awaiting)",IF(AJ3540&lt;=1,"Within SLA",IF(ROUND(N(Y3540)/Assumptions!$C$5,3)=AJ3540,"Gate Wait",IF(ROUND(N(Z3540)/Assumptions!$C$6,3)=AJ3540,"Dock Wait",IF(ROUND(N(AA3540)/Assumptions!$C$7,3)=AJ3540,"Unloading",IF(ROUND(N(AB3540)/Assumptions!$C$8,3)=AJ3540,"Unload-to-QC Wait",IF(ROUND(N(AC3540)/Assumptions!$C$9,3)=AJ3540,"QC",IF(ROUND(N(AD3540)/Assumptions!$C$10,3)=AJ3540,"QC-to-GRN Wait",IF(ROUND(N(AE3540)/Assumptions!$C$11,3)=AJ3540,"GRN Processing",IF(ROUND(N(AF3540)/Assumptions!$C$12,3)=AJ3540,"GRN-to-Putaway Wait",IF(ROUND(N(AG3540)/Assumptions!$C$13,3)=AJ3540,"Putaway","Within SLA")))))))))))</f>
        <v>GRN Processing</v>
      </c>
    </row>
    <row r="3541" customFormat="false" ht="15" hidden="false" customHeight="false" outlineLevel="0" collapsed="false">
      <c r="A3541" s="0" t="s">
        <v>9903</v>
      </c>
      <c r="B3541" s="0" t="s">
        <v>9904</v>
      </c>
      <c r="C3541" s="0" t="s">
        <v>218</v>
      </c>
      <c r="D3541" s="0" t="s">
        <v>147</v>
      </c>
      <c r="E3541" s="0" t="s">
        <v>9905</v>
      </c>
      <c r="F3541" s="0" t="s">
        <v>121</v>
      </c>
      <c r="G3541" s="0" t="s">
        <v>150</v>
      </c>
      <c r="H3541" s="17" t="n">
        <v>46288.5138888889</v>
      </c>
      <c r="I3541" s="17" t="n">
        <v>46288.5659722222</v>
      </c>
      <c r="J3541" s="17" t="n">
        <v>46288.5833333333</v>
      </c>
      <c r="K3541" s="17" t="n">
        <v>46288.6034722222</v>
      </c>
      <c r="L3541" s="17" t="n">
        <v>46288.6118055556</v>
      </c>
      <c r="M3541" s="17" t="n">
        <v>46288.6215277778</v>
      </c>
      <c r="N3541" s="17" t="n">
        <v>46288.7055555556</v>
      </c>
      <c r="O3541" s="17" t="n">
        <v>46288.7326388889</v>
      </c>
      <c r="P3541" s="17" t="n">
        <v>46288.7416666667</v>
      </c>
      <c r="Q3541" s="17" t="n">
        <v>46288.7590277778</v>
      </c>
      <c r="R3541" s="0" t="n">
        <v>430</v>
      </c>
      <c r="S3541" s="0" t="n">
        <v>0</v>
      </c>
      <c r="T3541" s="0" t="n">
        <v>0</v>
      </c>
      <c r="U3541" s="18" t="s">
        <v>130</v>
      </c>
      <c r="V3541" s="18" t="s">
        <v>156</v>
      </c>
      <c r="W3541" s="0" t="str">
        <f aca="false">IF(AND(X3541&gt;=6,X3541&lt;14),"A",IF(AND(X3541&gt;=14,X3541&lt;22),"B","C"))</f>
        <v>A</v>
      </c>
      <c r="X3541" s="18" t="n">
        <f aca="false">HOUR(H3541)</f>
        <v>12</v>
      </c>
      <c r="Y3541" s="18" t="n">
        <f aca="false">ROUND((I3541-H3541)*1440,0)</f>
        <v>75</v>
      </c>
      <c r="Z3541" s="18" t="n">
        <f aca="false">ROUND((J3541-I3541)*1440,0)</f>
        <v>25</v>
      </c>
      <c r="AA3541" s="18" t="n">
        <f aca="false">ROUND((K3541-J3541)*1440,0)</f>
        <v>29</v>
      </c>
      <c r="AB3541" s="18" t="n">
        <f aca="false">ROUND((L3541-K3541)*1440,0)</f>
        <v>12</v>
      </c>
      <c r="AC3541" s="18" t="n">
        <f aca="false">ROUND((M3541-L3541)*1440,0)</f>
        <v>14</v>
      </c>
      <c r="AD3541" s="18" t="n">
        <f aca="false">IF(N3541="","",ROUND((N3541-M3541)*1440,0))</f>
        <v>121</v>
      </c>
      <c r="AE3541" s="18" t="n">
        <f aca="false">IF(O3541="","",ROUND((O3541-N3541)*1440,0))</f>
        <v>39</v>
      </c>
      <c r="AF3541" s="18" t="n">
        <f aca="false">IF(P3541="","",ROUND((P3541-O3541)*1440,0))</f>
        <v>13</v>
      </c>
      <c r="AG3541" s="18" t="n">
        <f aca="false">IF(Q3541="","",ROUND((Q3541-P3541)*1440,0))</f>
        <v>25</v>
      </c>
      <c r="AH3541" s="18" t="n">
        <f aca="false">IF(Q3541="","",ROUND((Q3541-H3541)*1440,0))</f>
        <v>353</v>
      </c>
      <c r="AI3541" s="19" t="n">
        <f aca="false">ROUND(IF(O3541="",Assumptions!$B$25-K3541,O3541-K3541)*24,1)</f>
        <v>3.1</v>
      </c>
      <c r="AJ3541" s="20" t="n">
        <f aca="false">ROUND(MAX(N(Y3541)/Assumptions!$C$5, N(Z3541)/Assumptions!$C$6, N(AA3541)/Assumptions!$C$7, N(AB3541)/Assumptions!$C$8, N(AC3541)/Assumptions!$C$9, N(AD3541)/Assumptions!$C$10, N(AE3541)/Assumptions!$C$11, N(AF3541)/Assumptions!$C$12, N(AG3541)/Assumptions!$C$13),3)</f>
        <v>4.033</v>
      </c>
      <c r="AK3541" s="0" t="str">
        <f aca="false">IF(OR(U3541="Pending",U3541="On Hold"),"Open GRN (awaiting)",IF(AJ3541&lt;=1,"Within SLA",IF(ROUND(N(Y3541)/Assumptions!$C$5,3)=AJ3541,"Gate Wait",IF(ROUND(N(Z3541)/Assumptions!$C$6,3)=AJ3541,"Dock Wait",IF(ROUND(N(AA3541)/Assumptions!$C$7,3)=AJ3541,"Unloading",IF(ROUND(N(AB3541)/Assumptions!$C$8,3)=AJ3541,"Unload-to-QC Wait",IF(ROUND(N(AC3541)/Assumptions!$C$9,3)=AJ3541,"QC",IF(ROUND(N(AD3541)/Assumptions!$C$10,3)=AJ3541,"QC-to-GRN Wait",IF(ROUND(N(AE3541)/Assumptions!$C$11,3)=AJ3541,"GRN Processing",IF(ROUND(N(AF3541)/Assumptions!$C$12,3)=AJ3541,"GRN-to-Putaway Wait",IF(ROUND(N(AG3541)/Assumptions!$C$13,3)=AJ3541,"Putaway","Within SLA")))))))))))</f>
        <v>QC-to-GRN Wait</v>
      </c>
    </row>
    <row r="3542" customFormat="false" ht="15" hidden="false" customHeight="false" outlineLevel="0" collapsed="false">
      <c r="A3542" s="0" t="s">
        <v>9906</v>
      </c>
      <c r="B3542" s="0" t="s">
        <v>9907</v>
      </c>
      <c r="C3542" s="0" t="s">
        <v>142</v>
      </c>
      <c r="D3542" s="0" t="s">
        <v>135</v>
      </c>
      <c r="E3542" s="0" t="s">
        <v>4169</v>
      </c>
      <c r="F3542" s="0" t="s">
        <v>137</v>
      </c>
      <c r="G3542" s="0" t="s">
        <v>178</v>
      </c>
      <c r="H3542" s="17" t="n">
        <v>46288.5340277778</v>
      </c>
      <c r="I3542" s="17" t="n">
        <v>46288.5618055556</v>
      </c>
      <c r="J3542" s="17" t="n">
        <v>46288.5673611111</v>
      </c>
      <c r="K3542" s="17" t="n">
        <v>46288.6243055556</v>
      </c>
      <c r="L3542" s="17" t="n">
        <v>46288.6472222222</v>
      </c>
      <c r="M3542" s="17" t="n">
        <v>46288.6840277778</v>
      </c>
      <c r="N3542" s="17" t="n">
        <v>46288.6972222222</v>
      </c>
      <c r="O3542" s="17" t="n">
        <v>46288.7388888889</v>
      </c>
      <c r="P3542" s="17" t="n">
        <v>46288.7534722222</v>
      </c>
      <c r="Q3542" s="17" t="n">
        <v>46288.7611111111</v>
      </c>
      <c r="R3542" s="0" t="n">
        <v>782</v>
      </c>
      <c r="S3542" s="0" t="n">
        <v>0</v>
      </c>
      <c r="T3542" s="0" t="n">
        <v>0</v>
      </c>
      <c r="U3542" s="18" t="s">
        <v>130</v>
      </c>
      <c r="V3542" s="18" t="s">
        <v>144</v>
      </c>
      <c r="W3542" s="0" t="str">
        <f aca="false">IF(AND(X3542&gt;=6,X3542&lt;14),"A",IF(AND(X3542&gt;=14,X3542&lt;22),"B","C"))</f>
        <v>A</v>
      </c>
      <c r="X3542" s="18" t="n">
        <f aca="false">HOUR(H3542)</f>
        <v>12</v>
      </c>
      <c r="Y3542" s="18" t="n">
        <f aca="false">ROUND((I3542-H3542)*1440,0)</f>
        <v>40</v>
      </c>
      <c r="Z3542" s="18" t="n">
        <f aca="false">ROUND((J3542-I3542)*1440,0)</f>
        <v>8</v>
      </c>
      <c r="AA3542" s="18" t="n">
        <f aca="false">ROUND((K3542-J3542)*1440,0)</f>
        <v>82</v>
      </c>
      <c r="AB3542" s="18" t="n">
        <f aca="false">ROUND((L3542-K3542)*1440,0)</f>
        <v>33</v>
      </c>
      <c r="AC3542" s="18" t="n">
        <f aca="false">ROUND((M3542-L3542)*1440,0)</f>
        <v>53</v>
      </c>
      <c r="AD3542" s="18" t="n">
        <f aca="false">IF(N3542="","",ROUND((N3542-M3542)*1440,0))</f>
        <v>19</v>
      </c>
      <c r="AE3542" s="18" t="n">
        <f aca="false">IF(O3542="","",ROUND((O3542-N3542)*1440,0))</f>
        <v>60</v>
      </c>
      <c r="AF3542" s="18" t="n">
        <f aca="false">IF(P3542="","",ROUND((P3542-O3542)*1440,0))</f>
        <v>21</v>
      </c>
      <c r="AG3542" s="18" t="n">
        <f aca="false">IF(Q3542="","",ROUND((Q3542-P3542)*1440,0))</f>
        <v>11</v>
      </c>
      <c r="AH3542" s="18" t="n">
        <f aca="false">IF(Q3542="","",ROUND((Q3542-H3542)*1440,0))</f>
        <v>327</v>
      </c>
      <c r="AI3542" s="19" t="n">
        <f aca="false">ROUND(IF(O3542="",Assumptions!$B$25-K3542,O3542-K3542)*24,1)</f>
        <v>2.8</v>
      </c>
      <c r="AJ3542" s="20" t="n">
        <f aca="false">ROUND(MAX(N(Y3542)/Assumptions!$C$5, N(Z3542)/Assumptions!$C$6, N(AA3542)/Assumptions!$C$7, N(AB3542)/Assumptions!$C$8, N(AC3542)/Assumptions!$C$9, N(AD3542)/Assumptions!$C$10, N(AE3542)/Assumptions!$C$11, N(AF3542)/Assumptions!$C$12, N(AG3542)/Assumptions!$C$13),3)</f>
        <v>2.2</v>
      </c>
      <c r="AK3542" s="0" t="str">
        <f aca="false">IF(OR(U3542="Pending",U3542="On Hold"),"Open GRN (awaiting)",IF(AJ3542&lt;=1,"Within SLA",IF(ROUND(N(Y3542)/Assumptions!$C$5,3)=AJ3542,"Gate Wait",IF(ROUND(N(Z3542)/Assumptions!$C$6,3)=AJ3542,"Dock Wait",IF(ROUND(N(AA3542)/Assumptions!$C$7,3)=AJ3542,"Unloading",IF(ROUND(N(AB3542)/Assumptions!$C$8,3)=AJ3542,"Unload-to-QC Wait",IF(ROUND(N(AC3542)/Assumptions!$C$9,3)=AJ3542,"QC",IF(ROUND(N(AD3542)/Assumptions!$C$10,3)=AJ3542,"QC-to-GRN Wait",IF(ROUND(N(AE3542)/Assumptions!$C$11,3)=AJ3542,"GRN Processing",IF(ROUND(N(AF3542)/Assumptions!$C$12,3)=AJ3542,"GRN-to-Putaway Wait",IF(ROUND(N(AG3542)/Assumptions!$C$13,3)=AJ3542,"Putaway","Within SLA")))))))))))</f>
        <v>Unload-to-QC Wait</v>
      </c>
    </row>
    <row r="3543" customFormat="false" ht="15" hidden="false" customHeight="false" outlineLevel="0" collapsed="false">
      <c r="A3543" s="0" t="s">
        <v>9908</v>
      </c>
      <c r="B3543" s="0" t="s">
        <v>9909</v>
      </c>
      <c r="C3543" s="0" t="s">
        <v>218</v>
      </c>
      <c r="D3543" s="0" t="s">
        <v>135</v>
      </c>
      <c r="E3543" s="0" t="s">
        <v>9910</v>
      </c>
      <c r="F3543" s="0" t="s">
        <v>137</v>
      </c>
      <c r="G3543" s="0" t="s">
        <v>138</v>
      </c>
      <c r="H3543" s="17" t="n">
        <v>46288.54375</v>
      </c>
      <c r="I3543" s="17" t="n">
        <v>46288.5756944444</v>
      </c>
      <c r="J3543" s="17" t="n">
        <v>46288.5840277778</v>
      </c>
      <c r="K3543" s="17" t="n">
        <v>46288.6034722222</v>
      </c>
      <c r="L3543" s="17" t="n">
        <v>46288.6145833333</v>
      </c>
      <c r="M3543" s="17" t="n">
        <v>46288.6270833333</v>
      </c>
      <c r="N3543" s="17" t="n">
        <v>46288.6590277778</v>
      </c>
      <c r="O3543" s="17" t="n">
        <v>46288.8715277778</v>
      </c>
      <c r="P3543" s="17" t="n">
        <v>46288.8854166667</v>
      </c>
      <c r="Q3543" s="17" t="n">
        <v>46288.9034722222</v>
      </c>
      <c r="R3543" s="0" t="n">
        <v>664</v>
      </c>
      <c r="S3543" s="0" t="n">
        <v>0</v>
      </c>
      <c r="T3543" s="0" t="n">
        <v>0</v>
      </c>
      <c r="U3543" s="18" t="s">
        <v>130</v>
      </c>
      <c r="V3543" s="18" t="s">
        <v>131</v>
      </c>
      <c r="W3543" s="0" t="str">
        <f aca="false">IF(AND(X3543&gt;=6,X3543&lt;14),"A",IF(AND(X3543&gt;=14,X3543&lt;22),"B","C"))</f>
        <v>A</v>
      </c>
      <c r="X3543" s="18" t="n">
        <f aca="false">HOUR(H3543)</f>
        <v>13</v>
      </c>
      <c r="Y3543" s="18" t="n">
        <f aca="false">ROUND((I3543-H3543)*1440,0)</f>
        <v>46</v>
      </c>
      <c r="Z3543" s="18" t="n">
        <f aca="false">ROUND((J3543-I3543)*1440,0)</f>
        <v>12</v>
      </c>
      <c r="AA3543" s="18" t="n">
        <f aca="false">ROUND((K3543-J3543)*1440,0)</f>
        <v>28</v>
      </c>
      <c r="AB3543" s="18" t="n">
        <f aca="false">ROUND((L3543-K3543)*1440,0)</f>
        <v>16</v>
      </c>
      <c r="AC3543" s="18" t="n">
        <f aca="false">ROUND((M3543-L3543)*1440,0)</f>
        <v>18</v>
      </c>
      <c r="AD3543" s="18" t="n">
        <f aca="false">IF(N3543="","",ROUND((N3543-M3543)*1440,0))</f>
        <v>46</v>
      </c>
      <c r="AE3543" s="18" t="n">
        <f aca="false">IF(O3543="","",ROUND((O3543-N3543)*1440,0))</f>
        <v>306</v>
      </c>
      <c r="AF3543" s="18" t="n">
        <f aca="false">IF(P3543="","",ROUND((P3543-O3543)*1440,0))</f>
        <v>20</v>
      </c>
      <c r="AG3543" s="18" t="n">
        <f aca="false">IF(Q3543="","",ROUND((Q3543-P3543)*1440,0))</f>
        <v>26</v>
      </c>
      <c r="AH3543" s="18" t="n">
        <f aca="false">IF(Q3543="","",ROUND((Q3543-H3543)*1440,0))</f>
        <v>518</v>
      </c>
      <c r="AI3543" s="19" t="n">
        <f aca="false">ROUND(IF(O3543="",Assumptions!$B$25-K3543,O3543-K3543)*24,1)</f>
        <v>6.4</v>
      </c>
      <c r="AJ3543" s="20" t="n">
        <f aca="false">ROUND(MAX(N(Y3543)/Assumptions!$C$5, N(Z3543)/Assumptions!$C$6, N(AA3543)/Assumptions!$C$7, N(AB3543)/Assumptions!$C$8, N(AC3543)/Assumptions!$C$9, N(AD3543)/Assumptions!$C$10, N(AE3543)/Assumptions!$C$11, N(AF3543)/Assumptions!$C$12, N(AG3543)/Assumptions!$C$13),3)</f>
        <v>6.8</v>
      </c>
      <c r="AK3543" s="0" t="str">
        <f aca="false">IF(OR(U3543="Pending",U3543="On Hold"),"Open GRN (awaiting)",IF(AJ3543&lt;=1,"Within SLA",IF(ROUND(N(Y3543)/Assumptions!$C$5,3)=AJ3543,"Gate Wait",IF(ROUND(N(Z3543)/Assumptions!$C$6,3)=AJ3543,"Dock Wait",IF(ROUND(N(AA3543)/Assumptions!$C$7,3)=AJ3543,"Unloading",IF(ROUND(N(AB3543)/Assumptions!$C$8,3)=AJ3543,"Unload-to-QC Wait",IF(ROUND(N(AC3543)/Assumptions!$C$9,3)=AJ3543,"QC",IF(ROUND(N(AD3543)/Assumptions!$C$10,3)=AJ3543,"QC-to-GRN Wait",IF(ROUND(N(AE3543)/Assumptions!$C$11,3)=AJ3543,"GRN Processing",IF(ROUND(N(AF3543)/Assumptions!$C$12,3)=AJ3543,"GRN-to-Putaway Wait",IF(ROUND(N(AG3543)/Assumptions!$C$13,3)=AJ3543,"Putaway","Within SLA")))))))))))</f>
        <v>GRN Processing</v>
      </c>
    </row>
    <row r="3544" customFormat="false" ht="15" hidden="false" customHeight="false" outlineLevel="0" collapsed="false">
      <c r="A3544" s="0" t="s">
        <v>9911</v>
      </c>
      <c r="B3544" s="0" t="s">
        <v>9912</v>
      </c>
      <c r="C3544" s="0" t="s">
        <v>142</v>
      </c>
      <c r="D3544" s="0" t="s">
        <v>135</v>
      </c>
      <c r="E3544" s="0" t="s">
        <v>9913</v>
      </c>
      <c r="F3544" s="0" t="s">
        <v>137</v>
      </c>
      <c r="G3544" s="0" t="s">
        <v>178</v>
      </c>
      <c r="H3544" s="17" t="n">
        <v>46288.5597222222</v>
      </c>
      <c r="I3544" s="17" t="n">
        <v>46288.5666666667</v>
      </c>
      <c r="J3544" s="17" t="n">
        <v>46288.5736111111</v>
      </c>
      <c r="K3544" s="17" t="n">
        <v>46288.5895833333</v>
      </c>
      <c r="L3544" s="17" t="n">
        <v>46288.5965277778</v>
      </c>
      <c r="M3544" s="17" t="n">
        <v>46288.6125</v>
      </c>
      <c r="N3544" s="17" t="n">
        <v>46289.0430555556</v>
      </c>
      <c r="O3544" s="17" t="n">
        <v>46289.0645833333</v>
      </c>
      <c r="P3544" s="17" t="n">
        <v>46289.0680555556</v>
      </c>
      <c r="Q3544" s="17" t="n">
        <v>46289.0743055556</v>
      </c>
      <c r="R3544" s="0" t="n">
        <v>175</v>
      </c>
      <c r="S3544" s="0" t="n">
        <v>0</v>
      </c>
      <c r="T3544" s="0" t="n">
        <v>0</v>
      </c>
      <c r="U3544" s="18" t="s">
        <v>130</v>
      </c>
      <c r="V3544" s="18" t="s">
        <v>144</v>
      </c>
      <c r="W3544" s="0" t="str">
        <f aca="false">IF(AND(X3544&gt;=6,X3544&lt;14),"A",IF(AND(X3544&gt;=14,X3544&lt;22),"B","C"))</f>
        <v>A</v>
      </c>
      <c r="X3544" s="18" t="n">
        <f aca="false">HOUR(H3544)</f>
        <v>13</v>
      </c>
      <c r="Y3544" s="18" t="n">
        <f aca="false">ROUND((I3544-H3544)*1440,0)</f>
        <v>10</v>
      </c>
      <c r="Z3544" s="18" t="n">
        <f aca="false">ROUND((J3544-I3544)*1440,0)</f>
        <v>10</v>
      </c>
      <c r="AA3544" s="18" t="n">
        <f aca="false">ROUND((K3544-J3544)*1440,0)</f>
        <v>23</v>
      </c>
      <c r="AB3544" s="18" t="n">
        <f aca="false">ROUND((L3544-K3544)*1440,0)</f>
        <v>10</v>
      </c>
      <c r="AC3544" s="18" t="n">
        <f aca="false">ROUND((M3544-L3544)*1440,0)</f>
        <v>23</v>
      </c>
      <c r="AD3544" s="18" t="n">
        <f aca="false">IF(N3544="","",ROUND((N3544-M3544)*1440,0))</f>
        <v>620</v>
      </c>
      <c r="AE3544" s="18" t="n">
        <f aca="false">IF(O3544="","",ROUND((O3544-N3544)*1440,0))</f>
        <v>31</v>
      </c>
      <c r="AF3544" s="18" t="n">
        <f aca="false">IF(P3544="","",ROUND((P3544-O3544)*1440,0))</f>
        <v>5</v>
      </c>
      <c r="AG3544" s="18" t="n">
        <f aca="false">IF(Q3544="","",ROUND((Q3544-P3544)*1440,0))</f>
        <v>9</v>
      </c>
      <c r="AH3544" s="18" t="n">
        <f aca="false">IF(Q3544="","",ROUND((Q3544-H3544)*1440,0))</f>
        <v>741</v>
      </c>
      <c r="AI3544" s="19" t="n">
        <f aca="false">ROUND(IF(O3544="",Assumptions!$B$25-K3544,O3544-K3544)*24,1)</f>
        <v>11.4</v>
      </c>
      <c r="AJ3544" s="20" t="n">
        <f aca="false">ROUND(MAX(N(Y3544)/Assumptions!$C$5, N(Z3544)/Assumptions!$C$6, N(AA3544)/Assumptions!$C$7, N(AB3544)/Assumptions!$C$8, N(AC3544)/Assumptions!$C$9, N(AD3544)/Assumptions!$C$10, N(AE3544)/Assumptions!$C$11, N(AF3544)/Assumptions!$C$12, N(AG3544)/Assumptions!$C$13),3)</f>
        <v>20.667</v>
      </c>
      <c r="AK3544" s="0" t="str">
        <f aca="false">IF(OR(U3544="Pending",U3544="On Hold"),"Open GRN (awaiting)",IF(AJ3544&lt;=1,"Within SLA",IF(ROUND(N(Y3544)/Assumptions!$C$5,3)=AJ3544,"Gate Wait",IF(ROUND(N(Z3544)/Assumptions!$C$6,3)=AJ3544,"Dock Wait",IF(ROUND(N(AA3544)/Assumptions!$C$7,3)=AJ3544,"Unloading",IF(ROUND(N(AB3544)/Assumptions!$C$8,3)=AJ3544,"Unload-to-QC Wait",IF(ROUND(N(AC3544)/Assumptions!$C$9,3)=AJ3544,"QC",IF(ROUND(N(AD3544)/Assumptions!$C$10,3)=AJ3544,"QC-to-GRN Wait",IF(ROUND(N(AE3544)/Assumptions!$C$11,3)=AJ3544,"GRN Processing",IF(ROUND(N(AF3544)/Assumptions!$C$12,3)=AJ3544,"GRN-to-Putaway Wait",IF(ROUND(N(AG3544)/Assumptions!$C$13,3)=AJ3544,"Putaway","Within SLA")))))))))))</f>
        <v>QC-to-GRN Wait</v>
      </c>
    </row>
    <row r="3545" customFormat="false" ht="15" hidden="false" customHeight="false" outlineLevel="0" collapsed="false">
      <c r="A3545" s="0" t="s">
        <v>9914</v>
      </c>
      <c r="B3545" s="0" t="s">
        <v>9915</v>
      </c>
      <c r="C3545" s="0" t="s">
        <v>218</v>
      </c>
      <c r="D3545" s="0" t="s">
        <v>119</v>
      </c>
      <c r="E3545" s="0" t="s">
        <v>2931</v>
      </c>
      <c r="F3545" s="0" t="s">
        <v>137</v>
      </c>
      <c r="G3545" s="0" t="s">
        <v>129</v>
      </c>
      <c r="H3545" s="17" t="n">
        <v>46288.5888888889</v>
      </c>
      <c r="I3545" s="17" t="n">
        <v>46288.5965277778</v>
      </c>
      <c r="J3545" s="17" t="n">
        <v>46288.60625</v>
      </c>
      <c r="K3545" s="17" t="n">
        <v>46288.6125</v>
      </c>
      <c r="L3545" s="17" t="n">
        <v>46288.6166666667</v>
      </c>
      <c r="M3545" s="17" t="n">
        <v>46288.6333333333</v>
      </c>
      <c r="N3545" s="17"/>
      <c r="O3545" s="17"/>
      <c r="P3545" s="17"/>
      <c r="Q3545" s="17"/>
      <c r="R3545" s="0" t="n">
        <v>98</v>
      </c>
      <c r="S3545" s="0" t="n">
        <v>0</v>
      </c>
      <c r="T3545" s="0" t="n">
        <v>0</v>
      </c>
      <c r="U3545" s="18" t="s">
        <v>8544</v>
      </c>
      <c r="V3545" s="18" t="s">
        <v>82</v>
      </c>
      <c r="W3545" s="0" t="str">
        <f aca="false">IF(AND(X3545&gt;=6,X3545&lt;14),"A",IF(AND(X3545&gt;=14,X3545&lt;22),"B","C"))</f>
        <v>B</v>
      </c>
      <c r="X3545" s="18" t="n">
        <f aca="false">HOUR(H3545)</f>
        <v>14</v>
      </c>
      <c r="Y3545" s="18" t="n">
        <f aca="false">ROUND((I3545-H3545)*1440,0)</f>
        <v>11</v>
      </c>
      <c r="Z3545" s="18" t="n">
        <f aca="false">ROUND((J3545-I3545)*1440,0)</f>
        <v>14</v>
      </c>
      <c r="AA3545" s="18" t="n">
        <f aca="false">ROUND((K3545-J3545)*1440,0)</f>
        <v>9</v>
      </c>
      <c r="AB3545" s="18" t="n">
        <f aca="false">ROUND((L3545-K3545)*1440,0)</f>
        <v>6</v>
      </c>
      <c r="AC3545" s="18" t="n">
        <f aca="false">ROUND((M3545-L3545)*1440,0)</f>
        <v>24</v>
      </c>
      <c r="AD3545" s="0" t="str">
        <f aca="false">IF(N3545="","",ROUND((N3545-M3545)*1440,0))</f>
        <v/>
      </c>
      <c r="AE3545" s="0" t="str">
        <f aca="false">IF(O3545="","",ROUND((O3545-N3545)*1440,0))</f>
        <v/>
      </c>
      <c r="AF3545" s="0" t="str">
        <f aca="false">IF(P3545="","",ROUND((P3545-O3545)*1440,0))</f>
        <v/>
      </c>
      <c r="AG3545" s="0" t="str">
        <f aca="false">IF(Q3545="","",ROUND((Q3545-P3545)*1440,0))</f>
        <v/>
      </c>
      <c r="AH3545" s="0" t="str">
        <f aca="false">IF(Q3545="","",ROUND((Q3545-H3545)*1440,0))</f>
        <v/>
      </c>
      <c r="AI3545" s="19" t="n">
        <f aca="false">ROUND(IF(O3545="",Assumptions!$B$25-K3545,O3545-K3545)*24,1)</f>
        <v>209.3</v>
      </c>
      <c r="AJ3545" s="20" t="n">
        <f aca="false">ROUND(MAX(N(Y3545)/Assumptions!$C$5, N(Z3545)/Assumptions!$C$6, N(AA3545)/Assumptions!$C$7, N(AB3545)/Assumptions!$C$8, N(AC3545)/Assumptions!$C$9, N(AD3545)/Assumptions!$C$10, N(AE3545)/Assumptions!$C$11, N(AF3545)/Assumptions!$C$12, N(AG3545)/Assumptions!$C$13),3)</f>
        <v>0.933</v>
      </c>
      <c r="AK3545" s="0" t="str">
        <f aca="false">IF(OR(U3545="Pending",U3545="On Hold"),"Open GRN (awaiting)",IF(AJ3545&lt;=1,"Within SLA",IF(ROUND(N(Y3545)/Assumptions!$C$5,3)=AJ3545,"Gate Wait",IF(ROUND(N(Z3545)/Assumptions!$C$6,3)=AJ3545,"Dock Wait",IF(ROUND(N(AA3545)/Assumptions!$C$7,3)=AJ3545,"Unloading",IF(ROUND(N(AB3545)/Assumptions!$C$8,3)=AJ3545,"Unload-to-QC Wait",IF(ROUND(N(AC3545)/Assumptions!$C$9,3)=AJ3545,"QC",IF(ROUND(N(AD3545)/Assumptions!$C$10,3)=AJ3545,"QC-to-GRN Wait",IF(ROUND(N(AE3545)/Assumptions!$C$11,3)=AJ3545,"GRN Processing",IF(ROUND(N(AF3545)/Assumptions!$C$12,3)=AJ3545,"GRN-to-Putaway Wait",IF(ROUND(N(AG3545)/Assumptions!$C$13,3)=AJ3545,"Putaway","Within SLA")))))))))))</f>
        <v>Open GRN (awaiting)</v>
      </c>
    </row>
    <row r="3546" customFormat="false" ht="15" hidden="false" customHeight="false" outlineLevel="0" collapsed="false">
      <c r="A3546" s="0" t="s">
        <v>9916</v>
      </c>
      <c r="B3546" s="0" t="s">
        <v>9917</v>
      </c>
      <c r="C3546" s="0" t="s">
        <v>184</v>
      </c>
      <c r="D3546" s="0" t="s">
        <v>119</v>
      </c>
      <c r="E3546" s="0" t="s">
        <v>9918</v>
      </c>
      <c r="F3546" s="0" t="s">
        <v>177</v>
      </c>
      <c r="G3546" s="0" t="s">
        <v>129</v>
      </c>
      <c r="H3546" s="17" t="n">
        <v>46288.5944444445</v>
      </c>
      <c r="I3546" s="17" t="n">
        <v>46288.6354166667</v>
      </c>
      <c r="J3546" s="17" t="n">
        <v>46288.6395833333</v>
      </c>
      <c r="K3546" s="17" t="n">
        <v>46288.6770833333</v>
      </c>
      <c r="L3546" s="17" t="n">
        <v>46288.6826388889</v>
      </c>
      <c r="M3546" s="17" t="n">
        <v>46288.7055555556</v>
      </c>
      <c r="N3546" s="17" t="n">
        <v>46288.7152777778</v>
      </c>
      <c r="O3546" s="17" t="n">
        <v>46288.7326388889</v>
      </c>
      <c r="P3546" s="17" t="n">
        <v>46288.7479166667</v>
      </c>
      <c r="Q3546" s="17" t="n">
        <v>46288.7666666667</v>
      </c>
      <c r="R3546" s="0" t="n">
        <v>1708</v>
      </c>
      <c r="S3546" s="0" t="n">
        <v>0</v>
      </c>
      <c r="T3546" s="0" t="n">
        <v>4</v>
      </c>
      <c r="U3546" s="18" t="s">
        <v>123</v>
      </c>
      <c r="V3546" s="18" t="s">
        <v>144</v>
      </c>
      <c r="W3546" s="0" t="str">
        <f aca="false">IF(AND(X3546&gt;=6,X3546&lt;14),"A",IF(AND(X3546&gt;=14,X3546&lt;22),"B","C"))</f>
        <v>B</v>
      </c>
      <c r="X3546" s="18" t="n">
        <f aca="false">HOUR(H3546)</f>
        <v>14</v>
      </c>
      <c r="Y3546" s="18" t="n">
        <f aca="false">ROUND((I3546-H3546)*1440,0)</f>
        <v>59</v>
      </c>
      <c r="Z3546" s="18" t="n">
        <f aca="false">ROUND((J3546-I3546)*1440,0)</f>
        <v>6</v>
      </c>
      <c r="AA3546" s="18" t="n">
        <f aca="false">ROUND((K3546-J3546)*1440,0)</f>
        <v>54</v>
      </c>
      <c r="AB3546" s="18" t="n">
        <f aca="false">ROUND((L3546-K3546)*1440,0)</f>
        <v>8</v>
      </c>
      <c r="AC3546" s="18" t="n">
        <f aca="false">ROUND((M3546-L3546)*1440,0)</f>
        <v>33</v>
      </c>
      <c r="AD3546" s="18" t="n">
        <f aca="false">IF(N3546="","",ROUND((N3546-M3546)*1440,0))</f>
        <v>14</v>
      </c>
      <c r="AE3546" s="18" t="n">
        <f aca="false">IF(O3546="","",ROUND((O3546-N3546)*1440,0))</f>
        <v>25</v>
      </c>
      <c r="AF3546" s="18" t="n">
        <f aca="false">IF(P3546="","",ROUND((P3546-O3546)*1440,0))</f>
        <v>22</v>
      </c>
      <c r="AG3546" s="18" t="n">
        <f aca="false">IF(Q3546="","",ROUND((Q3546-P3546)*1440,0))</f>
        <v>27</v>
      </c>
      <c r="AH3546" s="18" t="n">
        <f aca="false">IF(Q3546="","",ROUND((Q3546-H3546)*1440,0))</f>
        <v>248</v>
      </c>
      <c r="AI3546" s="19" t="n">
        <f aca="false">ROUND(IF(O3546="",Assumptions!$B$25-K3546,O3546-K3546)*24,1)</f>
        <v>1.3</v>
      </c>
      <c r="AJ3546" s="20" t="n">
        <f aca="false">ROUND(MAX(N(Y3546)/Assumptions!$C$5, N(Z3546)/Assumptions!$C$6, N(AA3546)/Assumptions!$C$7, N(AB3546)/Assumptions!$C$8, N(AC3546)/Assumptions!$C$9, N(AD3546)/Assumptions!$C$10, N(AE3546)/Assumptions!$C$11, N(AF3546)/Assumptions!$C$12, N(AG3546)/Assumptions!$C$13),3)</f>
        <v>1.967</v>
      </c>
      <c r="AK3546" s="0" t="str">
        <f aca="false">IF(OR(U3546="Pending",U3546="On Hold"),"Open GRN (awaiting)",IF(AJ3546&lt;=1,"Within SLA",IF(ROUND(N(Y3546)/Assumptions!$C$5,3)=AJ3546,"Gate Wait",IF(ROUND(N(Z3546)/Assumptions!$C$6,3)=AJ3546,"Dock Wait",IF(ROUND(N(AA3546)/Assumptions!$C$7,3)=AJ3546,"Unloading",IF(ROUND(N(AB3546)/Assumptions!$C$8,3)=AJ3546,"Unload-to-QC Wait",IF(ROUND(N(AC3546)/Assumptions!$C$9,3)=AJ3546,"QC",IF(ROUND(N(AD3546)/Assumptions!$C$10,3)=AJ3546,"QC-to-GRN Wait",IF(ROUND(N(AE3546)/Assumptions!$C$11,3)=AJ3546,"GRN Processing",IF(ROUND(N(AF3546)/Assumptions!$C$12,3)=AJ3546,"GRN-to-Putaway Wait",IF(ROUND(N(AG3546)/Assumptions!$C$13,3)=AJ3546,"Putaway","Within SLA")))))))))))</f>
        <v>Gate Wait</v>
      </c>
    </row>
    <row r="3547" customFormat="false" ht="15" hidden="false" customHeight="false" outlineLevel="0" collapsed="false">
      <c r="A3547" s="0" t="s">
        <v>9919</v>
      </c>
      <c r="B3547" s="0" t="s">
        <v>9920</v>
      </c>
      <c r="C3547" s="0" t="s">
        <v>153</v>
      </c>
      <c r="D3547" s="0" t="s">
        <v>119</v>
      </c>
      <c r="E3547" s="0" t="s">
        <v>5839</v>
      </c>
      <c r="F3547" s="0" t="s">
        <v>155</v>
      </c>
      <c r="G3547" s="0" t="s">
        <v>129</v>
      </c>
      <c r="H3547" s="17" t="n">
        <v>46288.6138888889</v>
      </c>
      <c r="I3547" s="17" t="n">
        <v>46288.6347222222</v>
      </c>
      <c r="J3547" s="17" t="n">
        <v>46288.6381944444</v>
      </c>
      <c r="K3547" s="17" t="n">
        <v>46288.6638888889</v>
      </c>
      <c r="L3547" s="17" t="n">
        <v>46288.6756944444</v>
      </c>
      <c r="M3547" s="17" t="n">
        <v>46288.7097222222</v>
      </c>
      <c r="N3547" s="17" t="n">
        <v>46288.7263888889</v>
      </c>
      <c r="O3547" s="17" t="n">
        <v>46288.7743055556</v>
      </c>
      <c r="P3547" s="17" t="n">
        <v>46288.7805555556</v>
      </c>
      <c r="Q3547" s="17" t="n">
        <v>46288.7895833333</v>
      </c>
      <c r="R3547" s="0" t="n">
        <v>476</v>
      </c>
      <c r="S3547" s="0" t="n">
        <v>0</v>
      </c>
      <c r="T3547" s="0" t="n">
        <v>0</v>
      </c>
      <c r="U3547" s="18" t="s">
        <v>130</v>
      </c>
      <c r="V3547" s="18" t="s">
        <v>131</v>
      </c>
      <c r="W3547" s="0" t="str">
        <f aca="false">IF(AND(X3547&gt;=6,X3547&lt;14),"A",IF(AND(X3547&gt;=14,X3547&lt;22),"B","C"))</f>
        <v>B</v>
      </c>
      <c r="X3547" s="18" t="n">
        <f aca="false">HOUR(H3547)</f>
        <v>14</v>
      </c>
      <c r="Y3547" s="18" t="n">
        <f aca="false">ROUND((I3547-H3547)*1440,0)</f>
        <v>30</v>
      </c>
      <c r="Z3547" s="18" t="n">
        <f aca="false">ROUND((J3547-I3547)*1440,0)</f>
        <v>5</v>
      </c>
      <c r="AA3547" s="18" t="n">
        <f aca="false">ROUND((K3547-J3547)*1440,0)</f>
        <v>37</v>
      </c>
      <c r="AB3547" s="18" t="n">
        <f aca="false">ROUND((L3547-K3547)*1440,0)</f>
        <v>17</v>
      </c>
      <c r="AC3547" s="18" t="n">
        <f aca="false">ROUND((M3547-L3547)*1440,0)</f>
        <v>49</v>
      </c>
      <c r="AD3547" s="18" t="n">
        <f aca="false">IF(N3547="","",ROUND((N3547-M3547)*1440,0))</f>
        <v>24</v>
      </c>
      <c r="AE3547" s="18" t="n">
        <f aca="false">IF(O3547="","",ROUND((O3547-N3547)*1440,0))</f>
        <v>69</v>
      </c>
      <c r="AF3547" s="18" t="n">
        <f aca="false">IF(P3547="","",ROUND((P3547-O3547)*1440,0))</f>
        <v>9</v>
      </c>
      <c r="AG3547" s="18" t="n">
        <f aca="false">IF(Q3547="","",ROUND((Q3547-P3547)*1440,0))</f>
        <v>13</v>
      </c>
      <c r="AH3547" s="18" t="n">
        <f aca="false">IF(Q3547="","",ROUND((Q3547-H3547)*1440,0))</f>
        <v>253</v>
      </c>
      <c r="AI3547" s="19" t="n">
        <f aca="false">ROUND(IF(O3547="",Assumptions!$B$25-K3547,O3547-K3547)*24,1)</f>
        <v>2.7</v>
      </c>
      <c r="AJ3547" s="20" t="n">
        <f aca="false">ROUND(MAX(N(Y3547)/Assumptions!$C$5, N(Z3547)/Assumptions!$C$6, N(AA3547)/Assumptions!$C$7, N(AB3547)/Assumptions!$C$8, N(AC3547)/Assumptions!$C$9, N(AD3547)/Assumptions!$C$10, N(AE3547)/Assumptions!$C$11, N(AF3547)/Assumptions!$C$12, N(AG3547)/Assumptions!$C$13),3)</f>
        <v>1.533</v>
      </c>
      <c r="AK3547" s="0" t="str">
        <f aca="false">IF(OR(U3547="Pending",U3547="On Hold"),"Open GRN (awaiting)",IF(AJ3547&lt;=1,"Within SLA",IF(ROUND(N(Y3547)/Assumptions!$C$5,3)=AJ3547,"Gate Wait",IF(ROUND(N(Z3547)/Assumptions!$C$6,3)=AJ3547,"Dock Wait",IF(ROUND(N(AA3547)/Assumptions!$C$7,3)=AJ3547,"Unloading",IF(ROUND(N(AB3547)/Assumptions!$C$8,3)=AJ3547,"Unload-to-QC Wait",IF(ROUND(N(AC3547)/Assumptions!$C$9,3)=AJ3547,"QC",IF(ROUND(N(AD3547)/Assumptions!$C$10,3)=AJ3547,"QC-to-GRN Wait",IF(ROUND(N(AE3547)/Assumptions!$C$11,3)=AJ3547,"GRN Processing",IF(ROUND(N(AF3547)/Assumptions!$C$12,3)=AJ3547,"GRN-to-Putaway Wait",IF(ROUND(N(AG3547)/Assumptions!$C$13,3)=AJ3547,"Putaway","Within SLA")))))))))))</f>
        <v>GRN Processing</v>
      </c>
    </row>
    <row r="3548" customFormat="false" ht="15" hidden="false" customHeight="false" outlineLevel="0" collapsed="false">
      <c r="A3548" s="0" t="s">
        <v>9921</v>
      </c>
      <c r="B3548" s="0" t="s">
        <v>9922</v>
      </c>
      <c r="C3548" s="0" t="s">
        <v>134</v>
      </c>
      <c r="D3548" s="0" t="s">
        <v>135</v>
      </c>
      <c r="E3548" s="0" t="s">
        <v>957</v>
      </c>
      <c r="F3548" s="0" t="s">
        <v>149</v>
      </c>
      <c r="G3548" s="0" t="s">
        <v>178</v>
      </c>
      <c r="H3548" s="17" t="n">
        <v>46288.6159722222</v>
      </c>
      <c r="I3548" s="17" t="n">
        <v>46288.65625</v>
      </c>
      <c r="J3548" s="17" t="n">
        <v>46288.6631944445</v>
      </c>
      <c r="K3548" s="17" t="n">
        <v>46288.6784722222</v>
      </c>
      <c r="L3548" s="17" t="n">
        <v>46288.69375</v>
      </c>
      <c r="M3548" s="17" t="n">
        <v>46288.7097222222</v>
      </c>
      <c r="N3548" s="17" t="n">
        <v>46288.8381944444</v>
      </c>
      <c r="O3548" s="17" t="n">
        <v>46288.875</v>
      </c>
      <c r="P3548" s="17" t="n">
        <v>46288.8875</v>
      </c>
      <c r="Q3548" s="17" t="n">
        <v>46288.9208333333</v>
      </c>
      <c r="R3548" s="0" t="n">
        <v>707</v>
      </c>
      <c r="S3548" s="0" t="n">
        <v>0</v>
      </c>
      <c r="T3548" s="0" t="n">
        <v>0</v>
      </c>
      <c r="U3548" s="18" t="s">
        <v>130</v>
      </c>
      <c r="V3548" s="18" t="s">
        <v>144</v>
      </c>
      <c r="W3548" s="0" t="str">
        <f aca="false">IF(AND(X3548&gt;=6,X3548&lt;14),"A",IF(AND(X3548&gt;=14,X3548&lt;22),"B","C"))</f>
        <v>B</v>
      </c>
      <c r="X3548" s="18" t="n">
        <f aca="false">HOUR(H3548)</f>
        <v>14</v>
      </c>
      <c r="Y3548" s="18" t="n">
        <f aca="false">ROUND((I3548-H3548)*1440,0)</f>
        <v>58</v>
      </c>
      <c r="Z3548" s="18" t="n">
        <f aca="false">ROUND((J3548-I3548)*1440,0)</f>
        <v>10</v>
      </c>
      <c r="AA3548" s="18" t="n">
        <f aca="false">ROUND((K3548-J3548)*1440,0)</f>
        <v>22</v>
      </c>
      <c r="AB3548" s="18" t="n">
        <f aca="false">ROUND((L3548-K3548)*1440,0)</f>
        <v>22</v>
      </c>
      <c r="AC3548" s="18" t="n">
        <f aca="false">ROUND((M3548-L3548)*1440,0)</f>
        <v>23</v>
      </c>
      <c r="AD3548" s="18" t="n">
        <f aca="false">IF(N3548="","",ROUND((N3548-M3548)*1440,0))</f>
        <v>185</v>
      </c>
      <c r="AE3548" s="18" t="n">
        <f aca="false">IF(O3548="","",ROUND((O3548-N3548)*1440,0))</f>
        <v>53</v>
      </c>
      <c r="AF3548" s="18" t="n">
        <f aca="false">IF(P3548="","",ROUND((P3548-O3548)*1440,0))</f>
        <v>18</v>
      </c>
      <c r="AG3548" s="18" t="n">
        <f aca="false">IF(Q3548="","",ROUND((Q3548-P3548)*1440,0))</f>
        <v>48</v>
      </c>
      <c r="AH3548" s="18" t="n">
        <f aca="false">IF(Q3548="","",ROUND((Q3548-H3548)*1440,0))</f>
        <v>439</v>
      </c>
      <c r="AI3548" s="19" t="n">
        <f aca="false">ROUND(IF(O3548="",Assumptions!$B$25-K3548,O3548-K3548)*24,1)</f>
        <v>4.7</v>
      </c>
      <c r="AJ3548" s="20" t="n">
        <f aca="false">ROUND(MAX(N(Y3548)/Assumptions!$C$5, N(Z3548)/Assumptions!$C$6, N(AA3548)/Assumptions!$C$7, N(AB3548)/Assumptions!$C$8, N(AC3548)/Assumptions!$C$9, N(AD3548)/Assumptions!$C$10, N(AE3548)/Assumptions!$C$11, N(AF3548)/Assumptions!$C$12, N(AG3548)/Assumptions!$C$13),3)</f>
        <v>6.167</v>
      </c>
      <c r="AK3548" s="0" t="str">
        <f aca="false">IF(OR(U3548="Pending",U3548="On Hold"),"Open GRN (awaiting)",IF(AJ3548&lt;=1,"Within SLA",IF(ROUND(N(Y3548)/Assumptions!$C$5,3)=AJ3548,"Gate Wait",IF(ROUND(N(Z3548)/Assumptions!$C$6,3)=AJ3548,"Dock Wait",IF(ROUND(N(AA3548)/Assumptions!$C$7,3)=AJ3548,"Unloading",IF(ROUND(N(AB3548)/Assumptions!$C$8,3)=AJ3548,"Unload-to-QC Wait",IF(ROUND(N(AC3548)/Assumptions!$C$9,3)=AJ3548,"QC",IF(ROUND(N(AD3548)/Assumptions!$C$10,3)=AJ3548,"QC-to-GRN Wait",IF(ROUND(N(AE3548)/Assumptions!$C$11,3)=AJ3548,"GRN Processing",IF(ROUND(N(AF3548)/Assumptions!$C$12,3)=AJ3548,"GRN-to-Putaway Wait",IF(ROUND(N(AG3548)/Assumptions!$C$13,3)=AJ3548,"Putaway","Within SLA")))))))))))</f>
        <v>QC-to-GRN Wait</v>
      </c>
    </row>
    <row r="3549" customFormat="false" ht="15" hidden="false" customHeight="false" outlineLevel="0" collapsed="false">
      <c r="A3549" s="0" t="s">
        <v>9923</v>
      </c>
      <c r="B3549" s="0" t="s">
        <v>9924</v>
      </c>
      <c r="C3549" s="0" t="s">
        <v>126</v>
      </c>
      <c r="D3549" s="0" t="s">
        <v>147</v>
      </c>
      <c r="E3549" s="0" t="s">
        <v>9925</v>
      </c>
      <c r="F3549" s="0" t="s">
        <v>172</v>
      </c>
      <c r="G3549" s="0" t="s">
        <v>167</v>
      </c>
      <c r="H3549" s="17" t="n">
        <v>46288.6333333333</v>
      </c>
      <c r="I3549" s="17" t="n">
        <v>46288.6444444444</v>
      </c>
      <c r="J3549" s="17" t="n">
        <v>46288.6534722222</v>
      </c>
      <c r="K3549" s="17" t="n">
        <v>46288.6666666667</v>
      </c>
      <c r="L3549" s="17" t="n">
        <v>46288.6791666667</v>
      </c>
      <c r="M3549" s="17" t="n">
        <v>46288.6930555556</v>
      </c>
      <c r="N3549" s="17" t="n">
        <v>46288.7208333333</v>
      </c>
      <c r="O3549" s="17" t="n">
        <v>46288.7597222222</v>
      </c>
      <c r="P3549" s="17" t="n">
        <v>46288.7715277778</v>
      </c>
      <c r="Q3549" s="17" t="n">
        <v>46288.8180555556</v>
      </c>
      <c r="R3549" s="0" t="n">
        <v>463</v>
      </c>
      <c r="S3549" s="0" t="n">
        <v>0</v>
      </c>
      <c r="T3549" s="0" t="n">
        <v>0</v>
      </c>
      <c r="U3549" s="18" t="s">
        <v>130</v>
      </c>
      <c r="V3549" s="18" t="s">
        <v>139</v>
      </c>
      <c r="W3549" s="0" t="str">
        <f aca="false">IF(AND(X3549&gt;=6,X3549&lt;14),"A",IF(AND(X3549&gt;=14,X3549&lt;22),"B","C"))</f>
        <v>B</v>
      </c>
      <c r="X3549" s="18" t="n">
        <f aca="false">HOUR(H3549)</f>
        <v>15</v>
      </c>
      <c r="Y3549" s="18" t="n">
        <f aca="false">ROUND((I3549-H3549)*1440,0)</f>
        <v>16</v>
      </c>
      <c r="Z3549" s="18" t="n">
        <f aca="false">ROUND((J3549-I3549)*1440,0)</f>
        <v>13</v>
      </c>
      <c r="AA3549" s="18" t="n">
        <f aca="false">ROUND((K3549-J3549)*1440,0)</f>
        <v>19</v>
      </c>
      <c r="AB3549" s="18" t="n">
        <f aca="false">ROUND((L3549-K3549)*1440,0)</f>
        <v>18</v>
      </c>
      <c r="AC3549" s="18" t="n">
        <f aca="false">ROUND((M3549-L3549)*1440,0)</f>
        <v>20</v>
      </c>
      <c r="AD3549" s="18" t="n">
        <f aca="false">IF(N3549="","",ROUND((N3549-M3549)*1440,0))</f>
        <v>40</v>
      </c>
      <c r="AE3549" s="18" t="n">
        <f aca="false">IF(O3549="","",ROUND((O3549-N3549)*1440,0))</f>
        <v>56</v>
      </c>
      <c r="AF3549" s="18" t="n">
        <f aca="false">IF(P3549="","",ROUND((P3549-O3549)*1440,0))</f>
        <v>17</v>
      </c>
      <c r="AG3549" s="18" t="n">
        <f aca="false">IF(Q3549="","",ROUND((Q3549-P3549)*1440,0))</f>
        <v>67</v>
      </c>
      <c r="AH3549" s="18" t="n">
        <f aca="false">IF(Q3549="","",ROUND((Q3549-H3549)*1440,0))</f>
        <v>266</v>
      </c>
      <c r="AI3549" s="19" t="n">
        <f aca="false">ROUND(IF(O3549="",Assumptions!$B$25-K3549,O3549-K3549)*24,1)</f>
        <v>2.2</v>
      </c>
      <c r="AJ3549" s="20" t="n">
        <f aca="false">ROUND(MAX(N(Y3549)/Assumptions!$C$5, N(Z3549)/Assumptions!$C$6, N(AA3549)/Assumptions!$C$7, N(AB3549)/Assumptions!$C$8, N(AC3549)/Assumptions!$C$9, N(AD3549)/Assumptions!$C$10, N(AE3549)/Assumptions!$C$11, N(AF3549)/Assumptions!$C$12, N(AG3549)/Assumptions!$C$13),3)</f>
        <v>1.675</v>
      </c>
      <c r="AK3549" s="0" t="str">
        <f aca="false">IF(OR(U3549="Pending",U3549="On Hold"),"Open GRN (awaiting)",IF(AJ3549&lt;=1,"Within SLA",IF(ROUND(N(Y3549)/Assumptions!$C$5,3)=AJ3549,"Gate Wait",IF(ROUND(N(Z3549)/Assumptions!$C$6,3)=AJ3549,"Dock Wait",IF(ROUND(N(AA3549)/Assumptions!$C$7,3)=AJ3549,"Unloading",IF(ROUND(N(AB3549)/Assumptions!$C$8,3)=AJ3549,"Unload-to-QC Wait",IF(ROUND(N(AC3549)/Assumptions!$C$9,3)=AJ3549,"QC",IF(ROUND(N(AD3549)/Assumptions!$C$10,3)=AJ3549,"QC-to-GRN Wait",IF(ROUND(N(AE3549)/Assumptions!$C$11,3)=AJ3549,"GRN Processing",IF(ROUND(N(AF3549)/Assumptions!$C$12,3)=AJ3549,"GRN-to-Putaway Wait",IF(ROUND(N(AG3549)/Assumptions!$C$13,3)=AJ3549,"Putaway","Within SLA")))))))))))</f>
        <v>Putaway</v>
      </c>
    </row>
    <row r="3550" customFormat="false" ht="15" hidden="false" customHeight="false" outlineLevel="0" collapsed="false">
      <c r="A3550" s="0" t="s">
        <v>9926</v>
      </c>
      <c r="B3550" s="0" t="s">
        <v>9927</v>
      </c>
      <c r="C3550" s="0" t="s">
        <v>142</v>
      </c>
      <c r="D3550" s="0" t="s">
        <v>119</v>
      </c>
      <c r="E3550" s="0" t="s">
        <v>2809</v>
      </c>
      <c r="F3550" s="0" t="s">
        <v>137</v>
      </c>
      <c r="G3550" s="0" t="s">
        <v>129</v>
      </c>
      <c r="H3550" s="17" t="n">
        <v>46288.6340277778</v>
      </c>
      <c r="I3550" s="17" t="n">
        <v>46288.7152777778</v>
      </c>
      <c r="J3550" s="17" t="n">
        <v>46288.7173611111</v>
      </c>
      <c r="K3550" s="17" t="n">
        <v>46288.7479166667</v>
      </c>
      <c r="L3550" s="17" t="n">
        <v>46288.7659722222</v>
      </c>
      <c r="M3550" s="17" t="n">
        <v>46288.7763888889</v>
      </c>
      <c r="N3550" s="17" t="n">
        <v>46288.8208333333</v>
      </c>
      <c r="O3550" s="17" t="n">
        <v>46288.8930555556</v>
      </c>
      <c r="P3550" s="17" t="n">
        <v>46288.9048611111</v>
      </c>
      <c r="Q3550" s="17" t="n">
        <v>46288.9305555556</v>
      </c>
      <c r="R3550" s="0" t="n">
        <v>883</v>
      </c>
      <c r="S3550" s="0" t="n">
        <v>0</v>
      </c>
      <c r="T3550" s="0" t="n">
        <v>0</v>
      </c>
      <c r="U3550" s="18" t="s">
        <v>130</v>
      </c>
      <c r="V3550" s="18" t="s">
        <v>139</v>
      </c>
      <c r="W3550" s="0" t="str">
        <f aca="false">IF(AND(X3550&gt;=6,X3550&lt;14),"A",IF(AND(X3550&gt;=14,X3550&lt;22),"B","C"))</f>
        <v>B</v>
      </c>
      <c r="X3550" s="18" t="n">
        <f aca="false">HOUR(H3550)</f>
        <v>15</v>
      </c>
      <c r="Y3550" s="18" t="n">
        <f aca="false">ROUND((I3550-H3550)*1440,0)</f>
        <v>117</v>
      </c>
      <c r="Z3550" s="18" t="n">
        <f aca="false">ROUND((J3550-I3550)*1440,0)</f>
        <v>3</v>
      </c>
      <c r="AA3550" s="18" t="n">
        <f aca="false">ROUND((K3550-J3550)*1440,0)</f>
        <v>44</v>
      </c>
      <c r="AB3550" s="18" t="n">
        <f aca="false">ROUND((L3550-K3550)*1440,0)</f>
        <v>26</v>
      </c>
      <c r="AC3550" s="18" t="n">
        <f aca="false">ROUND((M3550-L3550)*1440,0)</f>
        <v>15</v>
      </c>
      <c r="AD3550" s="18" t="n">
        <f aca="false">IF(N3550="","",ROUND((N3550-M3550)*1440,0))</f>
        <v>64</v>
      </c>
      <c r="AE3550" s="18" t="n">
        <f aca="false">IF(O3550="","",ROUND((O3550-N3550)*1440,0))</f>
        <v>104</v>
      </c>
      <c r="AF3550" s="18" t="n">
        <f aca="false">IF(P3550="","",ROUND((P3550-O3550)*1440,0))</f>
        <v>17</v>
      </c>
      <c r="AG3550" s="18" t="n">
        <f aca="false">IF(Q3550="","",ROUND((Q3550-P3550)*1440,0))</f>
        <v>37</v>
      </c>
      <c r="AH3550" s="18" t="n">
        <f aca="false">IF(Q3550="","",ROUND((Q3550-H3550)*1440,0))</f>
        <v>427</v>
      </c>
      <c r="AI3550" s="19" t="n">
        <f aca="false">ROUND(IF(O3550="",Assumptions!$B$25-K3550,O3550-K3550)*24,1)</f>
        <v>3.5</v>
      </c>
      <c r="AJ3550" s="20" t="n">
        <f aca="false">ROUND(MAX(N(Y3550)/Assumptions!$C$5, N(Z3550)/Assumptions!$C$6, N(AA3550)/Assumptions!$C$7, N(AB3550)/Assumptions!$C$8, N(AC3550)/Assumptions!$C$9, N(AD3550)/Assumptions!$C$10, N(AE3550)/Assumptions!$C$11, N(AF3550)/Assumptions!$C$12, N(AG3550)/Assumptions!$C$13),3)</f>
        <v>3.9</v>
      </c>
      <c r="AK3550" s="0" t="str">
        <f aca="false">IF(OR(U3550="Pending",U3550="On Hold"),"Open GRN (awaiting)",IF(AJ3550&lt;=1,"Within SLA",IF(ROUND(N(Y3550)/Assumptions!$C$5,3)=AJ3550,"Gate Wait",IF(ROUND(N(Z3550)/Assumptions!$C$6,3)=AJ3550,"Dock Wait",IF(ROUND(N(AA3550)/Assumptions!$C$7,3)=AJ3550,"Unloading",IF(ROUND(N(AB3550)/Assumptions!$C$8,3)=AJ3550,"Unload-to-QC Wait",IF(ROUND(N(AC3550)/Assumptions!$C$9,3)=AJ3550,"QC",IF(ROUND(N(AD3550)/Assumptions!$C$10,3)=AJ3550,"QC-to-GRN Wait",IF(ROUND(N(AE3550)/Assumptions!$C$11,3)=AJ3550,"GRN Processing",IF(ROUND(N(AF3550)/Assumptions!$C$12,3)=AJ3550,"GRN-to-Putaway Wait",IF(ROUND(N(AG3550)/Assumptions!$C$13,3)=AJ3550,"Putaway","Within SLA")))))))))))</f>
        <v>Gate Wait</v>
      </c>
    </row>
    <row r="3551" customFormat="false" ht="15" hidden="false" customHeight="false" outlineLevel="0" collapsed="false">
      <c r="A3551" s="0" t="s">
        <v>9928</v>
      </c>
      <c r="B3551" s="0" t="s">
        <v>9929</v>
      </c>
      <c r="C3551" s="0" t="s">
        <v>118</v>
      </c>
      <c r="D3551" s="0" t="s">
        <v>119</v>
      </c>
      <c r="E3551" s="0" t="s">
        <v>9930</v>
      </c>
      <c r="F3551" s="0" t="s">
        <v>121</v>
      </c>
      <c r="G3551" s="0" t="s">
        <v>129</v>
      </c>
      <c r="H3551" s="17" t="n">
        <v>46288.6395833333</v>
      </c>
      <c r="I3551" s="17" t="n">
        <v>46288.6486111111</v>
      </c>
      <c r="J3551" s="17" t="n">
        <v>46288.6625</v>
      </c>
      <c r="K3551" s="17" t="n">
        <v>46288.6861111111</v>
      </c>
      <c r="L3551" s="17" t="n">
        <v>46288.6972222222</v>
      </c>
      <c r="M3551" s="17" t="n">
        <v>46288.7326388889</v>
      </c>
      <c r="N3551" s="17" t="n">
        <v>46288.7701388889</v>
      </c>
      <c r="O3551" s="17" t="n">
        <v>46288.8013888889</v>
      </c>
      <c r="P3551" s="17" t="n">
        <v>46288.8125</v>
      </c>
      <c r="Q3551" s="17" t="n">
        <v>46288.8305555556</v>
      </c>
      <c r="R3551" s="0" t="n">
        <v>624</v>
      </c>
      <c r="S3551" s="0" t="n">
        <v>0</v>
      </c>
      <c r="T3551" s="0" t="n">
        <v>0</v>
      </c>
      <c r="U3551" s="18" t="s">
        <v>130</v>
      </c>
      <c r="V3551" s="18" t="s">
        <v>144</v>
      </c>
      <c r="W3551" s="0" t="str">
        <f aca="false">IF(AND(X3551&gt;=6,X3551&lt;14),"A",IF(AND(X3551&gt;=14,X3551&lt;22),"B","C"))</f>
        <v>B</v>
      </c>
      <c r="X3551" s="18" t="n">
        <f aca="false">HOUR(H3551)</f>
        <v>15</v>
      </c>
      <c r="Y3551" s="18" t="n">
        <f aca="false">ROUND((I3551-H3551)*1440,0)</f>
        <v>13</v>
      </c>
      <c r="Z3551" s="18" t="n">
        <f aca="false">ROUND((J3551-I3551)*1440,0)</f>
        <v>20</v>
      </c>
      <c r="AA3551" s="18" t="n">
        <f aca="false">ROUND((K3551-J3551)*1440,0)</f>
        <v>34</v>
      </c>
      <c r="AB3551" s="18" t="n">
        <f aca="false">ROUND((L3551-K3551)*1440,0)</f>
        <v>16</v>
      </c>
      <c r="AC3551" s="18" t="n">
        <f aca="false">ROUND((M3551-L3551)*1440,0)</f>
        <v>51</v>
      </c>
      <c r="AD3551" s="18" t="n">
        <f aca="false">IF(N3551="","",ROUND((N3551-M3551)*1440,0))</f>
        <v>54</v>
      </c>
      <c r="AE3551" s="18" t="n">
        <f aca="false">IF(O3551="","",ROUND((O3551-N3551)*1440,0))</f>
        <v>45</v>
      </c>
      <c r="AF3551" s="18" t="n">
        <f aca="false">IF(P3551="","",ROUND((P3551-O3551)*1440,0))</f>
        <v>16</v>
      </c>
      <c r="AG3551" s="18" t="n">
        <f aca="false">IF(Q3551="","",ROUND((Q3551-P3551)*1440,0))</f>
        <v>26</v>
      </c>
      <c r="AH3551" s="18" t="n">
        <f aca="false">IF(Q3551="","",ROUND((Q3551-H3551)*1440,0))</f>
        <v>275</v>
      </c>
      <c r="AI3551" s="19" t="n">
        <f aca="false">ROUND(IF(O3551="",Assumptions!$B$25-K3551,O3551-K3551)*24,1)</f>
        <v>2.8</v>
      </c>
      <c r="AJ3551" s="20" t="n">
        <f aca="false">ROUND(MAX(N(Y3551)/Assumptions!$C$5, N(Z3551)/Assumptions!$C$6, N(AA3551)/Assumptions!$C$7, N(AB3551)/Assumptions!$C$8, N(AC3551)/Assumptions!$C$9, N(AD3551)/Assumptions!$C$10, N(AE3551)/Assumptions!$C$11, N(AF3551)/Assumptions!$C$12, N(AG3551)/Assumptions!$C$13),3)</f>
        <v>1.8</v>
      </c>
      <c r="AK3551" s="0" t="str">
        <f aca="false">IF(OR(U3551="Pending",U3551="On Hold"),"Open GRN (awaiting)",IF(AJ3551&lt;=1,"Within SLA",IF(ROUND(N(Y3551)/Assumptions!$C$5,3)=AJ3551,"Gate Wait",IF(ROUND(N(Z3551)/Assumptions!$C$6,3)=AJ3551,"Dock Wait",IF(ROUND(N(AA3551)/Assumptions!$C$7,3)=AJ3551,"Unloading",IF(ROUND(N(AB3551)/Assumptions!$C$8,3)=AJ3551,"Unload-to-QC Wait",IF(ROUND(N(AC3551)/Assumptions!$C$9,3)=AJ3551,"QC",IF(ROUND(N(AD3551)/Assumptions!$C$10,3)=AJ3551,"QC-to-GRN Wait",IF(ROUND(N(AE3551)/Assumptions!$C$11,3)=AJ3551,"GRN Processing",IF(ROUND(N(AF3551)/Assumptions!$C$12,3)=AJ3551,"GRN-to-Putaway Wait",IF(ROUND(N(AG3551)/Assumptions!$C$13,3)=AJ3551,"Putaway","Within SLA")))))))))))</f>
        <v>QC-to-GRN Wait</v>
      </c>
    </row>
    <row r="3552" customFormat="false" ht="15" hidden="false" customHeight="false" outlineLevel="0" collapsed="false">
      <c r="A3552" s="0" t="s">
        <v>9931</v>
      </c>
      <c r="B3552" s="0" t="s">
        <v>9932</v>
      </c>
      <c r="C3552" s="0" t="s">
        <v>218</v>
      </c>
      <c r="D3552" s="0" t="s">
        <v>147</v>
      </c>
      <c r="E3552" s="0" t="s">
        <v>9933</v>
      </c>
      <c r="F3552" s="0" t="s">
        <v>137</v>
      </c>
      <c r="G3552" s="0" t="s">
        <v>167</v>
      </c>
      <c r="H3552" s="17" t="n">
        <v>46288.6576388889</v>
      </c>
      <c r="I3552" s="17" t="n">
        <v>46288.6770833333</v>
      </c>
      <c r="J3552" s="17" t="n">
        <v>46288.6854166667</v>
      </c>
      <c r="K3552" s="17" t="n">
        <v>46288.7215277778</v>
      </c>
      <c r="L3552" s="17" t="n">
        <v>46288.7340277778</v>
      </c>
      <c r="M3552" s="17" t="n">
        <v>46288.7458333333</v>
      </c>
      <c r="N3552" s="17"/>
      <c r="O3552" s="17"/>
      <c r="P3552" s="17"/>
      <c r="Q3552" s="17"/>
      <c r="R3552" s="0" t="n">
        <v>650</v>
      </c>
      <c r="S3552" s="0" t="n">
        <v>0</v>
      </c>
      <c r="T3552" s="0" t="n">
        <v>0</v>
      </c>
      <c r="U3552" s="18" t="s">
        <v>8544</v>
      </c>
      <c r="V3552" s="18" t="s">
        <v>156</v>
      </c>
      <c r="W3552" s="0" t="str">
        <f aca="false">IF(AND(X3552&gt;=6,X3552&lt;14),"A",IF(AND(X3552&gt;=14,X3552&lt;22),"B","C"))</f>
        <v>B</v>
      </c>
      <c r="X3552" s="18" t="n">
        <f aca="false">HOUR(H3552)</f>
        <v>15</v>
      </c>
      <c r="Y3552" s="18" t="n">
        <f aca="false">ROUND((I3552-H3552)*1440,0)</f>
        <v>28</v>
      </c>
      <c r="Z3552" s="18" t="n">
        <f aca="false">ROUND((J3552-I3552)*1440,0)</f>
        <v>12</v>
      </c>
      <c r="AA3552" s="18" t="n">
        <f aca="false">ROUND((K3552-J3552)*1440,0)</f>
        <v>52</v>
      </c>
      <c r="AB3552" s="18" t="n">
        <f aca="false">ROUND((L3552-K3552)*1440,0)</f>
        <v>18</v>
      </c>
      <c r="AC3552" s="18" t="n">
        <f aca="false">ROUND((M3552-L3552)*1440,0)</f>
        <v>17</v>
      </c>
      <c r="AD3552" s="0" t="str">
        <f aca="false">IF(N3552="","",ROUND((N3552-M3552)*1440,0))</f>
        <v/>
      </c>
      <c r="AE3552" s="0" t="str">
        <f aca="false">IF(O3552="","",ROUND((O3552-N3552)*1440,0))</f>
        <v/>
      </c>
      <c r="AF3552" s="0" t="str">
        <f aca="false">IF(P3552="","",ROUND((P3552-O3552)*1440,0))</f>
        <v/>
      </c>
      <c r="AG3552" s="0" t="str">
        <f aca="false">IF(Q3552="","",ROUND((Q3552-P3552)*1440,0))</f>
        <v/>
      </c>
      <c r="AH3552" s="0" t="str">
        <f aca="false">IF(Q3552="","",ROUND((Q3552-H3552)*1440,0))</f>
        <v/>
      </c>
      <c r="AI3552" s="19" t="n">
        <f aca="false">ROUND(IF(O3552="",Assumptions!$B$25-K3552,O3552-K3552)*24,1)</f>
        <v>206.7</v>
      </c>
      <c r="AJ3552" s="20" t="n">
        <f aca="false">ROUND(MAX(N(Y3552)/Assumptions!$C$5, N(Z3552)/Assumptions!$C$6, N(AA3552)/Assumptions!$C$7, N(AB3552)/Assumptions!$C$8, N(AC3552)/Assumptions!$C$9, N(AD3552)/Assumptions!$C$10, N(AE3552)/Assumptions!$C$11, N(AF3552)/Assumptions!$C$12, N(AG3552)/Assumptions!$C$13),3)</f>
        <v>1.2</v>
      </c>
      <c r="AK3552" s="0" t="str">
        <f aca="false">IF(OR(U3552="Pending",U3552="On Hold"),"Open GRN (awaiting)",IF(AJ3552&lt;=1,"Within SLA",IF(ROUND(N(Y3552)/Assumptions!$C$5,3)=AJ3552,"Gate Wait",IF(ROUND(N(Z3552)/Assumptions!$C$6,3)=AJ3552,"Dock Wait",IF(ROUND(N(AA3552)/Assumptions!$C$7,3)=AJ3552,"Unloading",IF(ROUND(N(AB3552)/Assumptions!$C$8,3)=AJ3552,"Unload-to-QC Wait",IF(ROUND(N(AC3552)/Assumptions!$C$9,3)=AJ3552,"QC",IF(ROUND(N(AD3552)/Assumptions!$C$10,3)=AJ3552,"QC-to-GRN Wait",IF(ROUND(N(AE3552)/Assumptions!$C$11,3)=AJ3552,"GRN Processing",IF(ROUND(N(AF3552)/Assumptions!$C$12,3)=AJ3552,"GRN-to-Putaway Wait",IF(ROUND(N(AG3552)/Assumptions!$C$13,3)=AJ3552,"Putaway","Within SLA")))))))))))</f>
        <v>Open GRN (awaiting)</v>
      </c>
    </row>
    <row r="3553" customFormat="false" ht="15" hidden="false" customHeight="false" outlineLevel="0" collapsed="false">
      <c r="A3553" s="0" t="s">
        <v>9934</v>
      </c>
      <c r="B3553" s="0" t="s">
        <v>9935</v>
      </c>
      <c r="C3553" s="0" t="s">
        <v>175</v>
      </c>
      <c r="D3553" s="0" t="s">
        <v>119</v>
      </c>
      <c r="E3553" s="0" t="s">
        <v>166</v>
      </c>
      <c r="F3553" s="0" t="s">
        <v>128</v>
      </c>
      <c r="G3553" s="0" t="s">
        <v>129</v>
      </c>
      <c r="H3553" s="17" t="n">
        <v>46288.6743055556</v>
      </c>
      <c r="I3553" s="17" t="n">
        <v>46288.6847222222</v>
      </c>
      <c r="J3553" s="17" t="n">
        <v>46288.6909722222</v>
      </c>
      <c r="K3553" s="17" t="n">
        <v>46288.7125</v>
      </c>
      <c r="L3553" s="17" t="n">
        <v>46288.71875</v>
      </c>
      <c r="M3553" s="17" t="n">
        <v>46288.7611111111</v>
      </c>
      <c r="N3553" s="17" t="n">
        <v>46288.9534722222</v>
      </c>
      <c r="O3553" s="17" t="n">
        <v>46288.9722222222</v>
      </c>
      <c r="P3553" s="17" t="n">
        <v>46289.0034722222</v>
      </c>
      <c r="Q3553" s="17" t="n">
        <v>46289.0138888889</v>
      </c>
      <c r="R3553" s="0" t="n">
        <v>152</v>
      </c>
      <c r="S3553" s="0" t="n">
        <v>0</v>
      </c>
      <c r="T3553" s="0" t="n">
        <v>0</v>
      </c>
      <c r="U3553" s="18" t="s">
        <v>130</v>
      </c>
      <c r="V3553" s="18" t="s">
        <v>144</v>
      </c>
      <c r="W3553" s="0" t="str">
        <f aca="false">IF(AND(X3553&gt;=6,X3553&lt;14),"A",IF(AND(X3553&gt;=14,X3553&lt;22),"B","C"))</f>
        <v>B</v>
      </c>
      <c r="X3553" s="18" t="n">
        <f aca="false">HOUR(H3553)</f>
        <v>16</v>
      </c>
      <c r="Y3553" s="18" t="n">
        <f aca="false">ROUND((I3553-H3553)*1440,0)</f>
        <v>15</v>
      </c>
      <c r="Z3553" s="18" t="n">
        <f aca="false">ROUND((J3553-I3553)*1440,0)</f>
        <v>9</v>
      </c>
      <c r="AA3553" s="18" t="n">
        <f aca="false">ROUND((K3553-J3553)*1440,0)</f>
        <v>31</v>
      </c>
      <c r="AB3553" s="18" t="n">
        <f aca="false">ROUND((L3553-K3553)*1440,0)</f>
        <v>9</v>
      </c>
      <c r="AC3553" s="18" t="n">
        <f aca="false">ROUND((M3553-L3553)*1440,0)</f>
        <v>61</v>
      </c>
      <c r="AD3553" s="18" t="n">
        <f aca="false">IF(N3553="","",ROUND((N3553-M3553)*1440,0))</f>
        <v>277</v>
      </c>
      <c r="AE3553" s="18" t="n">
        <f aca="false">IF(O3553="","",ROUND((O3553-N3553)*1440,0))</f>
        <v>27</v>
      </c>
      <c r="AF3553" s="18" t="n">
        <f aca="false">IF(P3553="","",ROUND((P3553-O3553)*1440,0))</f>
        <v>45</v>
      </c>
      <c r="AG3553" s="18" t="n">
        <f aca="false">IF(Q3553="","",ROUND((Q3553-P3553)*1440,0))</f>
        <v>15</v>
      </c>
      <c r="AH3553" s="18" t="n">
        <f aca="false">IF(Q3553="","",ROUND((Q3553-H3553)*1440,0))</f>
        <v>489</v>
      </c>
      <c r="AI3553" s="19" t="n">
        <f aca="false">ROUND(IF(O3553="",Assumptions!$B$25-K3553,O3553-K3553)*24,1)</f>
        <v>6.2</v>
      </c>
      <c r="AJ3553" s="20" t="n">
        <f aca="false">ROUND(MAX(N(Y3553)/Assumptions!$C$5, N(Z3553)/Assumptions!$C$6, N(AA3553)/Assumptions!$C$7, N(AB3553)/Assumptions!$C$8, N(AC3553)/Assumptions!$C$9, N(AD3553)/Assumptions!$C$10, N(AE3553)/Assumptions!$C$11, N(AF3553)/Assumptions!$C$12, N(AG3553)/Assumptions!$C$13),3)</f>
        <v>9.233</v>
      </c>
      <c r="AK3553" s="0" t="str">
        <f aca="false">IF(OR(U3553="Pending",U3553="On Hold"),"Open GRN (awaiting)",IF(AJ3553&lt;=1,"Within SLA",IF(ROUND(N(Y3553)/Assumptions!$C$5,3)=AJ3553,"Gate Wait",IF(ROUND(N(Z3553)/Assumptions!$C$6,3)=AJ3553,"Dock Wait",IF(ROUND(N(AA3553)/Assumptions!$C$7,3)=AJ3553,"Unloading",IF(ROUND(N(AB3553)/Assumptions!$C$8,3)=AJ3553,"Unload-to-QC Wait",IF(ROUND(N(AC3553)/Assumptions!$C$9,3)=AJ3553,"QC",IF(ROUND(N(AD3553)/Assumptions!$C$10,3)=AJ3553,"QC-to-GRN Wait",IF(ROUND(N(AE3553)/Assumptions!$C$11,3)=AJ3553,"GRN Processing",IF(ROUND(N(AF3553)/Assumptions!$C$12,3)=AJ3553,"GRN-to-Putaway Wait",IF(ROUND(N(AG3553)/Assumptions!$C$13,3)=AJ3553,"Putaway","Within SLA")))))))))))</f>
        <v>QC-to-GRN Wait</v>
      </c>
    </row>
    <row r="3554" customFormat="false" ht="15" hidden="false" customHeight="false" outlineLevel="0" collapsed="false">
      <c r="A3554" s="0" t="s">
        <v>9936</v>
      </c>
      <c r="B3554" s="0" t="s">
        <v>9937</v>
      </c>
      <c r="C3554" s="0" t="s">
        <v>159</v>
      </c>
      <c r="D3554" s="0" t="s">
        <v>147</v>
      </c>
      <c r="E3554" s="0" t="s">
        <v>2365</v>
      </c>
      <c r="F3554" s="0" t="s">
        <v>128</v>
      </c>
      <c r="G3554" s="0" t="s">
        <v>150</v>
      </c>
      <c r="H3554" s="17" t="n">
        <v>46288.7</v>
      </c>
      <c r="I3554" s="17" t="n">
        <v>46288.7208333333</v>
      </c>
      <c r="J3554" s="17" t="n">
        <v>46288.7243055556</v>
      </c>
      <c r="K3554" s="17" t="n">
        <v>46288.7506944445</v>
      </c>
      <c r="L3554" s="17" t="n">
        <v>46288.7590277778</v>
      </c>
      <c r="M3554" s="17" t="n">
        <v>46288.7819444445</v>
      </c>
      <c r="N3554" s="17" t="n">
        <v>46288.8027777778</v>
      </c>
      <c r="O3554" s="17" t="n">
        <v>46288.8333333333</v>
      </c>
      <c r="P3554" s="17" t="n">
        <v>46288.8430555556</v>
      </c>
      <c r="Q3554" s="17" t="n">
        <v>46288.8652777778</v>
      </c>
      <c r="R3554" s="0" t="n">
        <v>250</v>
      </c>
      <c r="S3554" s="0" t="n">
        <v>0</v>
      </c>
      <c r="T3554" s="0" t="n">
        <v>0</v>
      </c>
      <c r="U3554" s="18" t="s">
        <v>130</v>
      </c>
      <c r="V3554" s="18" t="s">
        <v>333</v>
      </c>
      <c r="W3554" s="0" t="str">
        <f aca="false">IF(AND(X3554&gt;=6,X3554&lt;14),"A",IF(AND(X3554&gt;=14,X3554&lt;22),"B","C"))</f>
        <v>B</v>
      </c>
      <c r="X3554" s="18" t="n">
        <f aca="false">HOUR(H3554)</f>
        <v>16</v>
      </c>
      <c r="Y3554" s="18" t="n">
        <f aca="false">ROUND((I3554-H3554)*1440,0)</f>
        <v>30</v>
      </c>
      <c r="Z3554" s="18" t="n">
        <f aca="false">ROUND((J3554-I3554)*1440,0)</f>
        <v>5</v>
      </c>
      <c r="AA3554" s="18" t="n">
        <f aca="false">ROUND((K3554-J3554)*1440,0)</f>
        <v>38</v>
      </c>
      <c r="AB3554" s="18" t="n">
        <f aca="false">ROUND((L3554-K3554)*1440,0)</f>
        <v>12</v>
      </c>
      <c r="AC3554" s="18" t="n">
        <f aca="false">ROUND((M3554-L3554)*1440,0)</f>
        <v>33</v>
      </c>
      <c r="AD3554" s="18" t="n">
        <f aca="false">IF(N3554="","",ROUND((N3554-M3554)*1440,0))</f>
        <v>30</v>
      </c>
      <c r="AE3554" s="18" t="n">
        <f aca="false">IF(O3554="","",ROUND((O3554-N3554)*1440,0))</f>
        <v>44</v>
      </c>
      <c r="AF3554" s="18" t="n">
        <f aca="false">IF(P3554="","",ROUND((P3554-O3554)*1440,0))</f>
        <v>14</v>
      </c>
      <c r="AG3554" s="18" t="n">
        <f aca="false">IF(Q3554="","",ROUND((Q3554-P3554)*1440,0))</f>
        <v>32</v>
      </c>
      <c r="AH3554" s="18" t="n">
        <f aca="false">IF(Q3554="","",ROUND((Q3554-H3554)*1440,0))</f>
        <v>238</v>
      </c>
      <c r="AI3554" s="19" t="n">
        <f aca="false">ROUND(IF(O3554="",Assumptions!$B$25-K3554,O3554-K3554)*24,1)</f>
        <v>2</v>
      </c>
      <c r="AJ3554" s="20" t="n">
        <f aca="false">ROUND(MAX(N(Y3554)/Assumptions!$C$5, N(Z3554)/Assumptions!$C$6, N(AA3554)/Assumptions!$C$7, N(AB3554)/Assumptions!$C$8, N(AC3554)/Assumptions!$C$9, N(AD3554)/Assumptions!$C$10, N(AE3554)/Assumptions!$C$11, N(AF3554)/Assumptions!$C$12, N(AG3554)/Assumptions!$C$13),3)</f>
        <v>1</v>
      </c>
      <c r="AK3554" s="0" t="str">
        <f aca="false">IF(OR(U3554="Pending",U3554="On Hold"),"Open GRN (awaiting)",IF(AJ3554&lt;=1,"Within SLA",IF(ROUND(N(Y3554)/Assumptions!$C$5,3)=AJ3554,"Gate Wait",IF(ROUND(N(Z3554)/Assumptions!$C$6,3)=AJ3554,"Dock Wait",IF(ROUND(N(AA3554)/Assumptions!$C$7,3)=AJ3554,"Unloading",IF(ROUND(N(AB3554)/Assumptions!$C$8,3)=AJ3554,"Unload-to-QC Wait",IF(ROUND(N(AC3554)/Assumptions!$C$9,3)=AJ3554,"QC",IF(ROUND(N(AD3554)/Assumptions!$C$10,3)=AJ3554,"QC-to-GRN Wait",IF(ROUND(N(AE3554)/Assumptions!$C$11,3)=AJ3554,"GRN Processing",IF(ROUND(N(AF3554)/Assumptions!$C$12,3)=AJ3554,"GRN-to-Putaway Wait",IF(ROUND(N(AG3554)/Assumptions!$C$13,3)=AJ3554,"Putaway","Within SLA")))))))))))</f>
        <v>Within SLA</v>
      </c>
    </row>
    <row r="3555" customFormat="false" ht="15" hidden="false" customHeight="false" outlineLevel="0" collapsed="false">
      <c r="A3555" s="0" t="s">
        <v>9938</v>
      </c>
      <c r="B3555" s="0" t="s">
        <v>9939</v>
      </c>
      <c r="C3555" s="0" t="s">
        <v>184</v>
      </c>
      <c r="D3555" s="0" t="s">
        <v>147</v>
      </c>
      <c r="E3555" s="0" t="s">
        <v>9940</v>
      </c>
      <c r="F3555" s="0" t="s">
        <v>177</v>
      </c>
      <c r="G3555" s="0" t="s">
        <v>167</v>
      </c>
      <c r="H3555" s="17" t="n">
        <v>46288.7013888889</v>
      </c>
      <c r="I3555" s="17" t="n">
        <v>46288.7604166667</v>
      </c>
      <c r="J3555" s="17" t="n">
        <v>46288.7645833333</v>
      </c>
      <c r="K3555" s="17" t="n">
        <v>46288.7986111111</v>
      </c>
      <c r="L3555" s="17" t="n">
        <v>46288.80625</v>
      </c>
      <c r="M3555" s="17" t="n">
        <v>46288.83125</v>
      </c>
      <c r="N3555" s="17" t="n">
        <v>46288.8465277778</v>
      </c>
      <c r="O3555" s="17" t="n">
        <v>46288.8590277778</v>
      </c>
      <c r="P3555" s="17" t="n">
        <v>46288.8715277778</v>
      </c>
      <c r="Q3555" s="17" t="n">
        <v>46288.9006944444</v>
      </c>
      <c r="R3555" s="0" t="n">
        <v>852</v>
      </c>
      <c r="S3555" s="0" t="n">
        <v>0</v>
      </c>
      <c r="T3555" s="0" t="n">
        <v>0</v>
      </c>
      <c r="U3555" s="18" t="s">
        <v>130</v>
      </c>
      <c r="V3555" s="18" t="s">
        <v>139</v>
      </c>
      <c r="W3555" s="0" t="str">
        <f aca="false">IF(AND(X3555&gt;=6,X3555&lt;14),"A",IF(AND(X3555&gt;=14,X3555&lt;22),"B","C"))</f>
        <v>B</v>
      </c>
      <c r="X3555" s="18" t="n">
        <f aca="false">HOUR(H3555)</f>
        <v>16</v>
      </c>
      <c r="Y3555" s="18" t="n">
        <f aca="false">ROUND((I3555-H3555)*1440,0)</f>
        <v>85</v>
      </c>
      <c r="Z3555" s="18" t="n">
        <f aca="false">ROUND((J3555-I3555)*1440,0)</f>
        <v>6</v>
      </c>
      <c r="AA3555" s="18" t="n">
        <f aca="false">ROUND((K3555-J3555)*1440,0)</f>
        <v>49</v>
      </c>
      <c r="AB3555" s="18" t="n">
        <f aca="false">ROUND((L3555-K3555)*1440,0)</f>
        <v>11</v>
      </c>
      <c r="AC3555" s="18" t="n">
        <f aca="false">ROUND((M3555-L3555)*1440,0)</f>
        <v>36</v>
      </c>
      <c r="AD3555" s="18" t="n">
        <f aca="false">IF(N3555="","",ROUND((N3555-M3555)*1440,0))</f>
        <v>22</v>
      </c>
      <c r="AE3555" s="18" t="n">
        <f aca="false">IF(O3555="","",ROUND((O3555-N3555)*1440,0))</f>
        <v>18</v>
      </c>
      <c r="AF3555" s="18" t="n">
        <f aca="false">IF(P3555="","",ROUND((P3555-O3555)*1440,0))</f>
        <v>18</v>
      </c>
      <c r="AG3555" s="18" t="n">
        <f aca="false">IF(Q3555="","",ROUND((Q3555-P3555)*1440,0))</f>
        <v>42</v>
      </c>
      <c r="AH3555" s="18" t="n">
        <f aca="false">IF(Q3555="","",ROUND((Q3555-H3555)*1440,0))</f>
        <v>287</v>
      </c>
      <c r="AI3555" s="19" t="n">
        <f aca="false">ROUND(IF(O3555="",Assumptions!$B$25-K3555,O3555-K3555)*24,1)</f>
        <v>1.5</v>
      </c>
      <c r="AJ3555" s="20" t="n">
        <f aca="false">ROUND(MAX(N(Y3555)/Assumptions!$C$5, N(Z3555)/Assumptions!$C$6, N(AA3555)/Assumptions!$C$7, N(AB3555)/Assumptions!$C$8, N(AC3555)/Assumptions!$C$9, N(AD3555)/Assumptions!$C$10, N(AE3555)/Assumptions!$C$11, N(AF3555)/Assumptions!$C$12, N(AG3555)/Assumptions!$C$13),3)</f>
        <v>2.833</v>
      </c>
      <c r="AK3555" s="0" t="str">
        <f aca="false">IF(OR(U3555="Pending",U3555="On Hold"),"Open GRN (awaiting)",IF(AJ3555&lt;=1,"Within SLA",IF(ROUND(N(Y3555)/Assumptions!$C$5,3)=AJ3555,"Gate Wait",IF(ROUND(N(Z3555)/Assumptions!$C$6,3)=AJ3555,"Dock Wait",IF(ROUND(N(AA3555)/Assumptions!$C$7,3)=AJ3555,"Unloading",IF(ROUND(N(AB3555)/Assumptions!$C$8,3)=AJ3555,"Unload-to-QC Wait",IF(ROUND(N(AC3555)/Assumptions!$C$9,3)=AJ3555,"QC",IF(ROUND(N(AD3555)/Assumptions!$C$10,3)=AJ3555,"QC-to-GRN Wait",IF(ROUND(N(AE3555)/Assumptions!$C$11,3)=AJ3555,"GRN Processing",IF(ROUND(N(AF3555)/Assumptions!$C$12,3)=AJ3555,"GRN-to-Putaway Wait",IF(ROUND(N(AG3555)/Assumptions!$C$13,3)=AJ3555,"Putaway","Within SLA")))))))))))</f>
        <v>Gate Wait</v>
      </c>
    </row>
    <row r="3556" customFormat="false" ht="15" hidden="false" customHeight="false" outlineLevel="0" collapsed="false">
      <c r="A3556" s="0" t="s">
        <v>9941</v>
      </c>
      <c r="B3556" s="0" t="s">
        <v>9942</v>
      </c>
      <c r="C3556" s="0" t="s">
        <v>170</v>
      </c>
      <c r="D3556" s="0" t="s">
        <v>135</v>
      </c>
      <c r="E3556" s="0" t="s">
        <v>9943</v>
      </c>
      <c r="F3556" s="0" t="s">
        <v>172</v>
      </c>
      <c r="G3556" s="0" t="s">
        <v>178</v>
      </c>
      <c r="H3556" s="17" t="n">
        <v>46288.70625</v>
      </c>
      <c r="I3556" s="17" t="n">
        <v>46288.75</v>
      </c>
      <c r="J3556" s="17" t="n">
        <v>46288.7583333333</v>
      </c>
      <c r="K3556" s="17" t="n">
        <v>46288.7881944445</v>
      </c>
      <c r="L3556" s="17" t="n">
        <v>46288.7923611111</v>
      </c>
      <c r="M3556" s="17" t="n">
        <v>46288.81875</v>
      </c>
      <c r="N3556" s="17" t="n">
        <v>46288.8493055556</v>
      </c>
      <c r="O3556" s="17" t="n">
        <v>46288.8875</v>
      </c>
      <c r="P3556" s="17" t="n">
        <v>46288.9083333333</v>
      </c>
      <c r="Q3556" s="17" t="n">
        <v>46288.9409722222</v>
      </c>
      <c r="R3556" s="0" t="n">
        <v>1693</v>
      </c>
      <c r="S3556" s="0" t="n">
        <v>0</v>
      </c>
      <c r="T3556" s="0" t="n">
        <v>0</v>
      </c>
      <c r="U3556" s="18" t="s">
        <v>130</v>
      </c>
      <c r="V3556" s="18" t="s">
        <v>82</v>
      </c>
      <c r="W3556" s="0" t="str">
        <f aca="false">IF(AND(X3556&gt;=6,X3556&lt;14),"A",IF(AND(X3556&gt;=14,X3556&lt;22),"B","C"))</f>
        <v>B</v>
      </c>
      <c r="X3556" s="18" t="n">
        <f aca="false">HOUR(H3556)</f>
        <v>16</v>
      </c>
      <c r="Y3556" s="18" t="n">
        <f aca="false">ROUND((I3556-H3556)*1440,0)</f>
        <v>63</v>
      </c>
      <c r="Z3556" s="18" t="n">
        <f aca="false">ROUND((J3556-I3556)*1440,0)</f>
        <v>12</v>
      </c>
      <c r="AA3556" s="18" t="n">
        <f aca="false">ROUND((K3556-J3556)*1440,0)</f>
        <v>43</v>
      </c>
      <c r="AB3556" s="18" t="n">
        <f aca="false">ROUND((L3556-K3556)*1440,0)</f>
        <v>6</v>
      </c>
      <c r="AC3556" s="18" t="n">
        <f aca="false">ROUND((M3556-L3556)*1440,0)</f>
        <v>38</v>
      </c>
      <c r="AD3556" s="18" t="n">
        <f aca="false">IF(N3556="","",ROUND((N3556-M3556)*1440,0))</f>
        <v>44</v>
      </c>
      <c r="AE3556" s="18" t="n">
        <f aca="false">IF(O3556="","",ROUND((O3556-N3556)*1440,0))</f>
        <v>55</v>
      </c>
      <c r="AF3556" s="18" t="n">
        <f aca="false">IF(P3556="","",ROUND((P3556-O3556)*1440,0))</f>
        <v>30</v>
      </c>
      <c r="AG3556" s="18" t="n">
        <f aca="false">IF(Q3556="","",ROUND((Q3556-P3556)*1440,0))</f>
        <v>47</v>
      </c>
      <c r="AH3556" s="18" t="n">
        <f aca="false">IF(Q3556="","",ROUND((Q3556-H3556)*1440,0))</f>
        <v>338</v>
      </c>
      <c r="AI3556" s="19" t="n">
        <f aca="false">ROUND(IF(O3556="",Assumptions!$B$25-K3556,O3556-K3556)*24,1)</f>
        <v>2.4</v>
      </c>
      <c r="AJ3556" s="20" t="n">
        <f aca="false">ROUND(MAX(N(Y3556)/Assumptions!$C$5, N(Z3556)/Assumptions!$C$6, N(AA3556)/Assumptions!$C$7, N(AB3556)/Assumptions!$C$8, N(AC3556)/Assumptions!$C$9, N(AD3556)/Assumptions!$C$10, N(AE3556)/Assumptions!$C$11, N(AF3556)/Assumptions!$C$12, N(AG3556)/Assumptions!$C$13),3)</f>
        <v>2.1</v>
      </c>
      <c r="AK3556" s="0" t="str">
        <f aca="false">IF(OR(U3556="Pending",U3556="On Hold"),"Open GRN (awaiting)",IF(AJ3556&lt;=1,"Within SLA",IF(ROUND(N(Y3556)/Assumptions!$C$5,3)=AJ3556,"Gate Wait",IF(ROUND(N(Z3556)/Assumptions!$C$6,3)=AJ3556,"Dock Wait",IF(ROUND(N(AA3556)/Assumptions!$C$7,3)=AJ3556,"Unloading",IF(ROUND(N(AB3556)/Assumptions!$C$8,3)=AJ3556,"Unload-to-QC Wait",IF(ROUND(N(AC3556)/Assumptions!$C$9,3)=AJ3556,"QC",IF(ROUND(N(AD3556)/Assumptions!$C$10,3)=AJ3556,"QC-to-GRN Wait",IF(ROUND(N(AE3556)/Assumptions!$C$11,3)=AJ3556,"GRN Processing",IF(ROUND(N(AF3556)/Assumptions!$C$12,3)=AJ3556,"GRN-to-Putaway Wait",IF(ROUND(N(AG3556)/Assumptions!$C$13,3)=AJ3556,"Putaway","Within SLA")))))))))))</f>
        <v>Gate Wait</v>
      </c>
    </row>
    <row r="3557" customFormat="false" ht="15" hidden="false" customHeight="false" outlineLevel="0" collapsed="false">
      <c r="A3557" s="0" t="s">
        <v>9944</v>
      </c>
      <c r="B3557" s="0" t="s">
        <v>9945</v>
      </c>
      <c r="C3557" s="0" t="s">
        <v>126</v>
      </c>
      <c r="D3557" s="0" t="s">
        <v>119</v>
      </c>
      <c r="E3557" s="0" t="s">
        <v>4936</v>
      </c>
      <c r="F3557" s="0" t="s">
        <v>128</v>
      </c>
      <c r="G3557" s="0" t="s">
        <v>129</v>
      </c>
      <c r="H3557" s="17" t="n">
        <v>46288.7118055556</v>
      </c>
      <c r="I3557" s="17" t="n">
        <v>46288.7201388889</v>
      </c>
      <c r="J3557" s="17" t="n">
        <v>46288.7284722222</v>
      </c>
      <c r="K3557" s="17" t="n">
        <v>46288.7506944445</v>
      </c>
      <c r="L3557" s="17" t="n">
        <v>46288.7625</v>
      </c>
      <c r="M3557" s="17" t="n">
        <v>46288.8138888889</v>
      </c>
      <c r="N3557" s="17" t="n">
        <v>46288.8541666667</v>
      </c>
      <c r="O3557" s="17" t="n">
        <v>46288.8861111111</v>
      </c>
      <c r="P3557" s="17" t="n">
        <v>46288.8909722222</v>
      </c>
      <c r="Q3557" s="17" t="n">
        <v>46288.9069444445</v>
      </c>
      <c r="R3557" s="0" t="n">
        <v>183</v>
      </c>
      <c r="S3557" s="0" t="n">
        <v>0</v>
      </c>
      <c r="T3557" s="0" t="n">
        <v>0</v>
      </c>
      <c r="U3557" s="18" t="s">
        <v>130</v>
      </c>
      <c r="V3557" s="18" t="s">
        <v>144</v>
      </c>
      <c r="W3557" s="0" t="str">
        <f aca="false">IF(AND(X3557&gt;=6,X3557&lt;14),"A",IF(AND(X3557&gt;=14,X3557&lt;22),"B","C"))</f>
        <v>B</v>
      </c>
      <c r="X3557" s="18" t="n">
        <f aca="false">HOUR(H3557)</f>
        <v>17</v>
      </c>
      <c r="Y3557" s="18" t="n">
        <f aca="false">ROUND((I3557-H3557)*1440,0)</f>
        <v>12</v>
      </c>
      <c r="Z3557" s="18" t="n">
        <f aca="false">ROUND((J3557-I3557)*1440,0)</f>
        <v>12</v>
      </c>
      <c r="AA3557" s="18" t="n">
        <f aca="false">ROUND((K3557-J3557)*1440,0)</f>
        <v>32</v>
      </c>
      <c r="AB3557" s="18" t="n">
        <f aca="false">ROUND((L3557-K3557)*1440,0)</f>
        <v>17</v>
      </c>
      <c r="AC3557" s="18" t="n">
        <f aca="false">ROUND((M3557-L3557)*1440,0)</f>
        <v>74</v>
      </c>
      <c r="AD3557" s="18" t="n">
        <f aca="false">IF(N3557="","",ROUND((N3557-M3557)*1440,0))</f>
        <v>58</v>
      </c>
      <c r="AE3557" s="18" t="n">
        <f aca="false">IF(O3557="","",ROUND((O3557-N3557)*1440,0))</f>
        <v>46</v>
      </c>
      <c r="AF3557" s="18" t="n">
        <f aca="false">IF(P3557="","",ROUND((P3557-O3557)*1440,0))</f>
        <v>7</v>
      </c>
      <c r="AG3557" s="18" t="n">
        <f aca="false">IF(Q3557="","",ROUND((Q3557-P3557)*1440,0))</f>
        <v>23</v>
      </c>
      <c r="AH3557" s="18" t="n">
        <f aca="false">IF(Q3557="","",ROUND((Q3557-H3557)*1440,0))</f>
        <v>281</v>
      </c>
      <c r="AI3557" s="19" t="n">
        <f aca="false">ROUND(IF(O3557="",Assumptions!$B$25-K3557,O3557-K3557)*24,1)</f>
        <v>3.3</v>
      </c>
      <c r="AJ3557" s="20" t="n">
        <f aca="false">ROUND(MAX(N(Y3557)/Assumptions!$C$5, N(Z3557)/Assumptions!$C$6, N(AA3557)/Assumptions!$C$7, N(AB3557)/Assumptions!$C$8, N(AC3557)/Assumptions!$C$9, N(AD3557)/Assumptions!$C$10, N(AE3557)/Assumptions!$C$11, N(AF3557)/Assumptions!$C$12, N(AG3557)/Assumptions!$C$13),3)</f>
        <v>1.933</v>
      </c>
      <c r="AK3557" s="0" t="str">
        <f aca="false">IF(OR(U3557="Pending",U3557="On Hold"),"Open GRN (awaiting)",IF(AJ3557&lt;=1,"Within SLA",IF(ROUND(N(Y3557)/Assumptions!$C$5,3)=AJ3557,"Gate Wait",IF(ROUND(N(Z3557)/Assumptions!$C$6,3)=AJ3557,"Dock Wait",IF(ROUND(N(AA3557)/Assumptions!$C$7,3)=AJ3557,"Unloading",IF(ROUND(N(AB3557)/Assumptions!$C$8,3)=AJ3557,"Unload-to-QC Wait",IF(ROUND(N(AC3557)/Assumptions!$C$9,3)=AJ3557,"QC",IF(ROUND(N(AD3557)/Assumptions!$C$10,3)=AJ3557,"QC-to-GRN Wait",IF(ROUND(N(AE3557)/Assumptions!$C$11,3)=AJ3557,"GRN Processing",IF(ROUND(N(AF3557)/Assumptions!$C$12,3)=AJ3557,"GRN-to-Putaway Wait",IF(ROUND(N(AG3557)/Assumptions!$C$13,3)=AJ3557,"Putaway","Within SLA")))))))))))</f>
        <v>QC-to-GRN Wait</v>
      </c>
    </row>
    <row r="3558" customFormat="false" ht="15" hidden="false" customHeight="false" outlineLevel="0" collapsed="false">
      <c r="A3558" s="0" t="s">
        <v>9946</v>
      </c>
      <c r="B3558" s="0" t="s">
        <v>9947</v>
      </c>
      <c r="C3558" s="0" t="s">
        <v>118</v>
      </c>
      <c r="D3558" s="0" t="s">
        <v>119</v>
      </c>
      <c r="E3558" s="0" t="s">
        <v>9948</v>
      </c>
      <c r="F3558" s="0" t="s">
        <v>121</v>
      </c>
      <c r="G3558" s="0" t="s">
        <v>122</v>
      </c>
      <c r="H3558" s="17" t="n">
        <v>46288.7319444444</v>
      </c>
      <c r="I3558" s="17" t="n">
        <v>46288.7472222222</v>
      </c>
      <c r="J3558" s="17" t="n">
        <v>46288.7548611111</v>
      </c>
      <c r="K3558" s="17" t="n">
        <v>46288.7972222222</v>
      </c>
      <c r="L3558" s="17" t="n">
        <v>46288.8104166667</v>
      </c>
      <c r="M3558" s="17" t="n">
        <v>46288.8340277778</v>
      </c>
      <c r="N3558" s="17" t="n">
        <v>46288.8826388889</v>
      </c>
      <c r="O3558" s="17" t="n">
        <v>46288.8972222222</v>
      </c>
      <c r="P3558" s="17" t="n">
        <v>46288.9111111111</v>
      </c>
      <c r="Q3558" s="17" t="n">
        <v>46288.9555555556</v>
      </c>
      <c r="R3558" s="0" t="n">
        <v>994</v>
      </c>
      <c r="S3558" s="0" t="n">
        <v>0</v>
      </c>
      <c r="T3558" s="0" t="n">
        <v>0</v>
      </c>
      <c r="U3558" s="18" t="s">
        <v>130</v>
      </c>
      <c r="V3558" s="18" t="s">
        <v>131</v>
      </c>
      <c r="W3558" s="0" t="str">
        <f aca="false">IF(AND(X3558&gt;=6,X3558&lt;14),"A",IF(AND(X3558&gt;=14,X3558&lt;22),"B","C"))</f>
        <v>B</v>
      </c>
      <c r="X3558" s="18" t="n">
        <f aca="false">HOUR(H3558)</f>
        <v>17</v>
      </c>
      <c r="Y3558" s="18" t="n">
        <f aca="false">ROUND((I3558-H3558)*1440,0)</f>
        <v>22</v>
      </c>
      <c r="Z3558" s="18" t="n">
        <f aca="false">ROUND((J3558-I3558)*1440,0)</f>
        <v>11</v>
      </c>
      <c r="AA3558" s="18" t="n">
        <f aca="false">ROUND((K3558-J3558)*1440,0)</f>
        <v>61</v>
      </c>
      <c r="AB3558" s="18" t="n">
        <f aca="false">ROUND((L3558-K3558)*1440,0)</f>
        <v>19</v>
      </c>
      <c r="AC3558" s="18" t="n">
        <f aca="false">ROUND((M3558-L3558)*1440,0)</f>
        <v>34</v>
      </c>
      <c r="AD3558" s="18" t="n">
        <f aca="false">IF(N3558="","",ROUND((N3558-M3558)*1440,0))</f>
        <v>70</v>
      </c>
      <c r="AE3558" s="18" t="n">
        <f aca="false">IF(O3558="","",ROUND((O3558-N3558)*1440,0))</f>
        <v>21</v>
      </c>
      <c r="AF3558" s="18" t="n">
        <f aca="false">IF(P3558="","",ROUND((P3558-O3558)*1440,0))</f>
        <v>20</v>
      </c>
      <c r="AG3558" s="18" t="n">
        <f aca="false">IF(Q3558="","",ROUND((Q3558-P3558)*1440,0))</f>
        <v>64</v>
      </c>
      <c r="AH3558" s="18" t="n">
        <f aca="false">IF(Q3558="","",ROUND((Q3558-H3558)*1440,0))</f>
        <v>322</v>
      </c>
      <c r="AI3558" s="19" t="n">
        <f aca="false">ROUND(IF(O3558="",Assumptions!$B$25-K3558,O3558-K3558)*24,1)</f>
        <v>2.4</v>
      </c>
      <c r="AJ3558" s="20" t="n">
        <f aca="false">ROUND(MAX(N(Y3558)/Assumptions!$C$5, N(Z3558)/Assumptions!$C$6, N(AA3558)/Assumptions!$C$7, N(AB3558)/Assumptions!$C$8, N(AC3558)/Assumptions!$C$9, N(AD3558)/Assumptions!$C$10, N(AE3558)/Assumptions!$C$11, N(AF3558)/Assumptions!$C$12, N(AG3558)/Assumptions!$C$13),3)</f>
        <v>2.333</v>
      </c>
      <c r="AK3558" s="0" t="str">
        <f aca="false">IF(OR(U3558="Pending",U3558="On Hold"),"Open GRN (awaiting)",IF(AJ3558&lt;=1,"Within SLA",IF(ROUND(N(Y3558)/Assumptions!$C$5,3)=AJ3558,"Gate Wait",IF(ROUND(N(Z3558)/Assumptions!$C$6,3)=AJ3558,"Dock Wait",IF(ROUND(N(AA3558)/Assumptions!$C$7,3)=AJ3558,"Unloading",IF(ROUND(N(AB3558)/Assumptions!$C$8,3)=AJ3558,"Unload-to-QC Wait",IF(ROUND(N(AC3558)/Assumptions!$C$9,3)=AJ3558,"QC",IF(ROUND(N(AD3558)/Assumptions!$C$10,3)=AJ3558,"QC-to-GRN Wait",IF(ROUND(N(AE3558)/Assumptions!$C$11,3)=AJ3558,"GRN Processing",IF(ROUND(N(AF3558)/Assumptions!$C$12,3)=AJ3558,"GRN-to-Putaway Wait",IF(ROUND(N(AG3558)/Assumptions!$C$13,3)=AJ3558,"Putaway","Within SLA")))))))))))</f>
        <v>QC-to-GRN Wait</v>
      </c>
    </row>
    <row r="3559" customFormat="false" ht="15" hidden="false" customHeight="false" outlineLevel="0" collapsed="false">
      <c r="A3559" s="0" t="s">
        <v>9949</v>
      </c>
      <c r="B3559" s="0" t="s">
        <v>9950</v>
      </c>
      <c r="C3559" s="0" t="s">
        <v>142</v>
      </c>
      <c r="D3559" s="0" t="s">
        <v>147</v>
      </c>
      <c r="E3559" s="0" t="s">
        <v>9951</v>
      </c>
      <c r="F3559" s="0" t="s">
        <v>137</v>
      </c>
      <c r="G3559" s="0" t="s">
        <v>167</v>
      </c>
      <c r="H3559" s="17" t="n">
        <v>46288.7972222222</v>
      </c>
      <c r="I3559" s="17" t="n">
        <v>46288.81875</v>
      </c>
      <c r="J3559" s="17" t="n">
        <v>46288.825</v>
      </c>
      <c r="K3559" s="17" t="n">
        <v>46288.8458333333</v>
      </c>
      <c r="L3559" s="17" t="n">
        <v>46288.8541666667</v>
      </c>
      <c r="M3559" s="17" t="n">
        <v>46288.8895833333</v>
      </c>
      <c r="N3559" s="17" t="n">
        <v>46288.9104166667</v>
      </c>
      <c r="O3559" s="17" t="n">
        <v>46288.9805555556</v>
      </c>
      <c r="P3559" s="17" t="n">
        <v>46288.9909722222</v>
      </c>
      <c r="Q3559" s="17" t="n">
        <v>46289.0291666667</v>
      </c>
      <c r="R3559" s="0" t="n">
        <v>133</v>
      </c>
      <c r="S3559" s="0" t="n">
        <v>2</v>
      </c>
      <c r="T3559" s="0" t="n">
        <v>2</v>
      </c>
      <c r="U3559" s="18" t="s">
        <v>123</v>
      </c>
      <c r="V3559" s="18" t="s">
        <v>82</v>
      </c>
      <c r="W3559" s="0" t="str">
        <f aca="false">IF(AND(X3559&gt;=6,X3559&lt;14),"A",IF(AND(X3559&gt;=14,X3559&lt;22),"B","C"))</f>
        <v>B</v>
      </c>
      <c r="X3559" s="18" t="n">
        <f aca="false">HOUR(H3559)</f>
        <v>19</v>
      </c>
      <c r="Y3559" s="18" t="n">
        <f aca="false">ROUND((I3559-H3559)*1440,0)</f>
        <v>31</v>
      </c>
      <c r="Z3559" s="18" t="n">
        <f aca="false">ROUND((J3559-I3559)*1440,0)</f>
        <v>9</v>
      </c>
      <c r="AA3559" s="18" t="n">
        <f aca="false">ROUND((K3559-J3559)*1440,0)</f>
        <v>30</v>
      </c>
      <c r="AB3559" s="18" t="n">
        <f aca="false">ROUND((L3559-K3559)*1440,0)</f>
        <v>12</v>
      </c>
      <c r="AC3559" s="18" t="n">
        <f aca="false">ROUND((M3559-L3559)*1440,0)</f>
        <v>51</v>
      </c>
      <c r="AD3559" s="18" t="n">
        <f aca="false">IF(N3559="","",ROUND((N3559-M3559)*1440,0))</f>
        <v>30</v>
      </c>
      <c r="AE3559" s="18" t="n">
        <f aca="false">IF(O3559="","",ROUND((O3559-N3559)*1440,0))</f>
        <v>101</v>
      </c>
      <c r="AF3559" s="18" t="n">
        <f aca="false">IF(P3559="","",ROUND((P3559-O3559)*1440,0))</f>
        <v>15</v>
      </c>
      <c r="AG3559" s="18" t="n">
        <f aca="false">IF(Q3559="","",ROUND((Q3559-P3559)*1440,0))</f>
        <v>55</v>
      </c>
      <c r="AH3559" s="18" t="n">
        <f aca="false">IF(Q3559="","",ROUND((Q3559-H3559)*1440,0))</f>
        <v>334</v>
      </c>
      <c r="AI3559" s="19" t="n">
        <f aca="false">ROUND(IF(O3559="",Assumptions!$B$25-K3559,O3559-K3559)*24,1)</f>
        <v>3.2</v>
      </c>
      <c r="AJ3559" s="20" t="n">
        <f aca="false">ROUND(MAX(N(Y3559)/Assumptions!$C$5, N(Z3559)/Assumptions!$C$6, N(AA3559)/Assumptions!$C$7, N(AB3559)/Assumptions!$C$8, N(AC3559)/Assumptions!$C$9, N(AD3559)/Assumptions!$C$10, N(AE3559)/Assumptions!$C$11, N(AF3559)/Assumptions!$C$12, N(AG3559)/Assumptions!$C$13),3)</f>
        <v>2.244</v>
      </c>
      <c r="AK3559" s="0" t="str">
        <f aca="false">IF(OR(U3559="Pending",U3559="On Hold"),"Open GRN (awaiting)",IF(AJ3559&lt;=1,"Within SLA",IF(ROUND(N(Y3559)/Assumptions!$C$5,3)=AJ3559,"Gate Wait",IF(ROUND(N(Z3559)/Assumptions!$C$6,3)=AJ3559,"Dock Wait",IF(ROUND(N(AA3559)/Assumptions!$C$7,3)=AJ3559,"Unloading",IF(ROUND(N(AB3559)/Assumptions!$C$8,3)=AJ3559,"Unload-to-QC Wait",IF(ROUND(N(AC3559)/Assumptions!$C$9,3)=AJ3559,"QC",IF(ROUND(N(AD3559)/Assumptions!$C$10,3)=AJ3559,"QC-to-GRN Wait",IF(ROUND(N(AE3559)/Assumptions!$C$11,3)=AJ3559,"GRN Processing",IF(ROUND(N(AF3559)/Assumptions!$C$12,3)=AJ3559,"GRN-to-Putaway Wait",IF(ROUND(N(AG3559)/Assumptions!$C$13,3)=AJ3559,"Putaway","Within SLA")))))))))))</f>
        <v>GRN Processing</v>
      </c>
    </row>
    <row r="3560" customFormat="false" ht="15" hidden="false" customHeight="false" outlineLevel="0" collapsed="false">
      <c r="A3560" s="0" t="s">
        <v>9952</v>
      </c>
      <c r="B3560" s="0" t="s">
        <v>9953</v>
      </c>
      <c r="C3560" s="0" t="s">
        <v>170</v>
      </c>
      <c r="D3560" s="0" t="s">
        <v>135</v>
      </c>
      <c r="E3560" s="0" t="s">
        <v>9954</v>
      </c>
      <c r="F3560" s="0" t="s">
        <v>137</v>
      </c>
      <c r="G3560" s="0" t="s">
        <v>178</v>
      </c>
      <c r="H3560" s="17" t="n">
        <v>46288.825</v>
      </c>
      <c r="I3560" s="17" t="n">
        <v>46288.83125</v>
      </c>
      <c r="J3560" s="17" t="n">
        <v>46288.8395833333</v>
      </c>
      <c r="K3560" s="17" t="n">
        <v>46289.0548611111</v>
      </c>
      <c r="L3560" s="17" t="n">
        <v>46289.0715277778</v>
      </c>
      <c r="M3560" s="17" t="n">
        <v>46289.1118055556</v>
      </c>
      <c r="N3560" s="17" t="n">
        <v>46289.1951388889</v>
      </c>
      <c r="O3560" s="17" t="n">
        <v>46289.3013888889</v>
      </c>
      <c r="P3560" s="17" t="n">
        <v>46289.3118055556</v>
      </c>
      <c r="Q3560" s="17" t="n">
        <v>46289.34375</v>
      </c>
      <c r="R3560" s="0" t="n">
        <v>1511</v>
      </c>
      <c r="S3560" s="0" t="n">
        <v>19</v>
      </c>
      <c r="T3560" s="0" t="n">
        <v>0</v>
      </c>
      <c r="U3560" s="18" t="s">
        <v>123</v>
      </c>
      <c r="V3560" s="18" t="s">
        <v>144</v>
      </c>
      <c r="W3560" s="0" t="str">
        <f aca="false">IF(AND(X3560&gt;=6,X3560&lt;14),"A",IF(AND(X3560&gt;=14,X3560&lt;22),"B","C"))</f>
        <v>B</v>
      </c>
      <c r="X3560" s="18" t="n">
        <f aca="false">HOUR(H3560)</f>
        <v>19</v>
      </c>
      <c r="Y3560" s="18" t="n">
        <f aca="false">ROUND((I3560-H3560)*1440,0)</f>
        <v>9</v>
      </c>
      <c r="Z3560" s="18" t="n">
        <f aca="false">ROUND((J3560-I3560)*1440,0)</f>
        <v>12</v>
      </c>
      <c r="AA3560" s="18" t="n">
        <f aca="false">ROUND((K3560-J3560)*1440,0)</f>
        <v>310</v>
      </c>
      <c r="AB3560" s="18" t="n">
        <f aca="false">ROUND((L3560-K3560)*1440,0)</f>
        <v>24</v>
      </c>
      <c r="AC3560" s="18" t="n">
        <f aca="false">ROUND((M3560-L3560)*1440,0)</f>
        <v>58</v>
      </c>
      <c r="AD3560" s="18" t="n">
        <f aca="false">IF(N3560="","",ROUND((N3560-M3560)*1440,0))</f>
        <v>120</v>
      </c>
      <c r="AE3560" s="18" t="n">
        <f aca="false">IF(O3560="","",ROUND((O3560-N3560)*1440,0))</f>
        <v>153</v>
      </c>
      <c r="AF3560" s="18" t="n">
        <f aca="false">IF(P3560="","",ROUND((P3560-O3560)*1440,0))</f>
        <v>15</v>
      </c>
      <c r="AG3560" s="18" t="n">
        <f aca="false">IF(Q3560="","",ROUND((Q3560-P3560)*1440,0))</f>
        <v>46</v>
      </c>
      <c r="AH3560" s="18" t="n">
        <f aca="false">IF(Q3560="","",ROUND((Q3560-H3560)*1440,0))</f>
        <v>747</v>
      </c>
      <c r="AI3560" s="19" t="n">
        <f aca="false">ROUND(IF(O3560="",Assumptions!$B$25-K3560,O3560-K3560)*24,1)</f>
        <v>5.9</v>
      </c>
      <c r="AJ3560" s="20" t="n">
        <f aca="false">ROUND(MAX(N(Y3560)/Assumptions!$C$5, N(Z3560)/Assumptions!$C$6, N(AA3560)/Assumptions!$C$7, N(AB3560)/Assumptions!$C$8, N(AC3560)/Assumptions!$C$9, N(AD3560)/Assumptions!$C$10, N(AE3560)/Assumptions!$C$11, N(AF3560)/Assumptions!$C$12, N(AG3560)/Assumptions!$C$13),3)</f>
        <v>5.167</v>
      </c>
      <c r="AK3560" s="0" t="str">
        <f aca="false">IF(OR(U3560="Pending",U3560="On Hold"),"Open GRN (awaiting)",IF(AJ3560&lt;=1,"Within SLA",IF(ROUND(N(Y3560)/Assumptions!$C$5,3)=AJ3560,"Gate Wait",IF(ROUND(N(Z3560)/Assumptions!$C$6,3)=AJ3560,"Dock Wait",IF(ROUND(N(AA3560)/Assumptions!$C$7,3)=AJ3560,"Unloading",IF(ROUND(N(AB3560)/Assumptions!$C$8,3)=AJ3560,"Unload-to-QC Wait",IF(ROUND(N(AC3560)/Assumptions!$C$9,3)=AJ3560,"QC",IF(ROUND(N(AD3560)/Assumptions!$C$10,3)=AJ3560,"QC-to-GRN Wait",IF(ROUND(N(AE3560)/Assumptions!$C$11,3)=AJ3560,"GRN Processing",IF(ROUND(N(AF3560)/Assumptions!$C$12,3)=AJ3560,"GRN-to-Putaway Wait",IF(ROUND(N(AG3560)/Assumptions!$C$13,3)=AJ3560,"Putaway","Within SLA")))))))))))</f>
        <v>Unloading</v>
      </c>
    </row>
    <row r="3561" customFormat="false" ht="15" hidden="false" customHeight="false" outlineLevel="0" collapsed="false">
      <c r="A3561" s="0" t="s">
        <v>9955</v>
      </c>
      <c r="B3561" s="0" t="s">
        <v>9956</v>
      </c>
      <c r="C3561" s="0" t="s">
        <v>126</v>
      </c>
      <c r="D3561" s="0" t="s">
        <v>147</v>
      </c>
      <c r="E3561" s="0" t="s">
        <v>9957</v>
      </c>
      <c r="F3561" s="0" t="s">
        <v>128</v>
      </c>
      <c r="G3561" s="0" t="s">
        <v>150</v>
      </c>
      <c r="H3561" s="17" t="n">
        <v>46288.8444444445</v>
      </c>
      <c r="I3561" s="17" t="n">
        <v>46288.8784722222</v>
      </c>
      <c r="J3561" s="17" t="n">
        <v>46288.8819444445</v>
      </c>
      <c r="K3561" s="17" t="n">
        <v>46288.9041666667</v>
      </c>
      <c r="L3561" s="17" t="n">
        <v>46288.9152777778</v>
      </c>
      <c r="M3561" s="17" t="n">
        <v>46288.9444444445</v>
      </c>
      <c r="N3561" s="17" t="n">
        <v>46288.9833333333</v>
      </c>
      <c r="O3561" s="17" t="n">
        <v>46288.99375</v>
      </c>
      <c r="P3561" s="17" t="n">
        <v>46289</v>
      </c>
      <c r="Q3561" s="17" t="n">
        <v>46289.01875</v>
      </c>
      <c r="R3561" s="0" t="n">
        <v>301</v>
      </c>
      <c r="S3561" s="0" t="n">
        <v>0</v>
      </c>
      <c r="T3561" s="0" t="n">
        <v>0</v>
      </c>
      <c r="U3561" s="18" t="s">
        <v>130</v>
      </c>
      <c r="V3561" s="18" t="s">
        <v>131</v>
      </c>
      <c r="W3561" s="0" t="str">
        <f aca="false">IF(AND(X3561&gt;=6,X3561&lt;14),"A",IF(AND(X3561&gt;=14,X3561&lt;22),"B","C"))</f>
        <v>B</v>
      </c>
      <c r="X3561" s="18" t="n">
        <f aca="false">HOUR(H3561)</f>
        <v>20</v>
      </c>
      <c r="Y3561" s="18" t="n">
        <f aca="false">ROUND((I3561-H3561)*1440,0)</f>
        <v>49</v>
      </c>
      <c r="Z3561" s="18" t="n">
        <f aca="false">ROUND((J3561-I3561)*1440,0)</f>
        <v>5</v>
      </c>
      <c r="AA3561" s="18" t="n">
        <f aca="false">ROUND((K3561-J3561)*1440,0)</f>
        <v>32</v>
      </c>
      <c r="AB3561" s="18" t="n">
        <f aca="false">ROUND((L3561-K3561)*1440,0)</f>
        <v>16</v>
      </c>
      <c r="AC3561" s="18" t="n">
        <f aca="false">ROUND((M3561-L3561)*1440,0)</f>
        <v>42</v>
      </c>
      <c r="AD3561" s="18" t="n">
        <f aca="false">IF(N3561="","",ROUND((N3561-M3561)*1440,0))</f>
        <v>56</v>
      </c>
      <c r="AE3561" s="18" t="n">
        <f aca="false">IF(O3561="","",ROUND((O3561-N3561)*1440,0))</f>
        <v>15</v>
      </c>
      <c r="AF3561" s="18" t="n">
        <f aca="false">IF(P3561="","",ROUND((P3561-O3561)*1440,0))</f>
        <v>9</v>
      </c>
      <c r="AG3561" s="18" t="n">
        <f aca="false">IF(Q3561="","",ROUND((Q3561-P3561)*1440,0))</f>
        <v>27</v>
      </c>
      <c r="AH3561" s="18" t="n">
        <f aca="false">IF(Q3561="","",ROUND((Q3561-H3561)*1440,0))</f>
        <v>251</v>
      </c>
      <c r="AI3561" s="19" t="n">
        <f aca="false">ROUND(IF(O3561="",Assumptions!$B$25-K3561,O3561-K3561)*24,1)</f>
        <v>2.2</v>
      </c>
      <c r="AJ3561" s="20" t="n">
        <f aca="false">ROUND(MAX(N(Y3561)/Assumptions!$C$5, N(Z3561)/Assumptions!$C$6, N(AA3561)/Assumptions!$C$7, N(AB3561)/Assumptions!$C$8, N(AC3561)/Assumptions!$C$9, N(AD3561)/Assumptions!$C$10, N(AE3561)/Assumptions!$C$11, N(AF3561)/Assumptions!$C$12, N(AG3561)/Assumptions!$C$13),3)</f>
        <v>1.867</v>
      </c>
      <c r="AK3561" s="0" t="str">
        <f aca="false">IF(OR(U3561="Pending",U3561="On Hold"),"Open GRN (awaiting)",IF(AJ3561&lt;=1,"Within SLA",IF(ROUND(N(Y3561)/Assumptions!$C$5,3)=AJ3561,"Gate Wait",IF(ROUND(N(Z3561)/Assumptions!$C$6,3)=AJ3561,"Dock Wait",IF(ROUND(N(AA3561)/Assumptions!$C$7,3)=AJ3561,"Unloading",IF(ROUND(N(AB3561)/Assumptions!$C$8,3)=AJ3561,"Unload-to-QC Wait",IF(ROUND(N(AC3561)/Assumptions!$C$9,3)=AJ3561,"QC",IF(ROUND(N(AD3561)/Assumptions!$C$10,3)=AJ3561,"QC-to-GRN Wait",IF(ROUND(N(AE3561)/Assumptions!$C$11,3)=AJ3561,"GRN Processing",IF(ROUND(N(AF3561)/Assumptions!$C$12,3)=AJ3561,"GRN-to-Putaway Wait",IF(ROUND(N(AG3561)/Assumptions!$C$13,3)=AJ3561,"Putaway","Within SLA")))))))))))</f>
        <v>QC-to-GRN Wait</v>
      </c>
    </row>
    <row r="3562" customFormat="false" ht="15" hidden="false" customHeight="false" outlineLevel="0" collapsed="false">
      <c r="A3562" s="0" t="s">
        <v>9958</v>
      </c>
      <c r="B3562" s="0" t="s">
        <v>9959</v>
      </c>
      <c r="C3562" s="0" t="s">
        <v>134</v>
      </c>
      <c r="D3562" s="0" t="s">
        <v>135</v>
      </c>
      <c r="E3562" s="0" t="s">
        <v>4566</v>
      </c>
      <c r="F3562" s="0" t="s">
        <v>149</v>
      </c>
      <c r="G3562" s="0" t="s">
        <v>138</v>
      </c>
      <c r="H3562" s="17" t="n">
        <v>46288.9590277778</v>
      </c>
      <c r="I3562" s="17" t="n">
        <v>46288.9645833333</v>
      </c>
      <c r="J3562" s="17" t="n">
        <v>46288.9743055556</v>
      </c>
      <c r="K3562" s="17" t="n">
        <v>46288.9916666667</v>
      </c>
      <c r="L3562" s="17" t="n">
        <v>46289.0104166667</v>
      </c>
      <c r="M3562" s="17" t="n">
        <v>46289.0256944444</v>
      </c>
      <c r="N3562" s="17" t="n">
        <v>46289.0590277778</v>
      </c>
      <c r="O3562" s="17" t="n">
        <v>46289.1416666667</v>
      </c>
      <c r="P3562" s="17" t="n">
        <v>46289.1548611111</v>
      </c>
      <c r="Q3562" s="17" t="n">
        <v>46289.1708333333</v>
      </c>
      <c r="R3562" s="0" t="n">
        <v>938</v>
      </c>
      <c r="S3562" s="0" t="n">
        <v>0</v>
      </c>
      <c r="T3562" s="0" t="n">
        <v>0</v>
      </c>
      <c r="U3562" s="18" t="s">
        <v>130</v>
      </c>
      <c r="V3562" s="18" t="s">
        <v>131</v>
      </c>
      <c r="W3562" s="0" t="str">
        <f aca="false">IF(AND(X3562&gt;=6,X3562&lt;14),"A",IF(AND(X3562&gt;=14,X3562&lt;22),"B","C"))</f>
        <v>C</v>
      </c>
      <c r="X3562" s="18" t="n">
        <f aca="false">HOUR(H3562)</f>
        <v>23</v>
      </c>
      <c r="Y3562" s="18" t="n">
        <f aca="false">ROUND((I3562-H3562)*1440,0)</f>
        <v>8</v>
      </c>
      <c r="Z3562" s="18" t="n">
        <f aca="false">ROUND((J3562-I3562)*1440,0)</f>
        <v>14</v>
      </c>
      <c r="AA3562" s="18" t="n">
        <f aca="false">ROUND((K3562-J3562)*1440,0)</f>
        <v>25</v>
      </c>
      <c r="AB3562" s="18" t="n">
        <f aca="false">ROUND((L3562-K3562)*1440,0)</f>
        <v>27</v>
      </c>
      <c r="AC3562" s="18" t="n">
        <f aca="false">ROUND((M3562-L3562)*1440,0)</f>
        <v>22</v>
      </c>
      <c r="AD3562" s="18" t="n">
        <f aca="false">IF(N3562="","",ROUND((N3562-M3562)*1440,0))</f>
        <v>48</v>
      </c>
      <c r="AE3562" s="18" t="n">
        <f aca="false">IF(O3562="","",ROUND((O3562-N3562)*1440,0))</f>
        <v>119</v>
      </c>
      <c r="AF3562" s="18" t="n">
        <f aca="false">IF(P3562="","",ROUND((P3562-O3562)*1440,0))</f>
        <v>19</v>
      </c>
      <c r="AG3562" s="18" t="n">
        <f aca="false">IF(Q3562="","",ROUND((Q3562-P3562)*1440,0))</f>
        <v>23</v>
      </c>
      <c r="AH3562" s="18" t="n">
        <f aca="false">IF(Q3562="","",ROUND((Q3562-H3562)*1440,0))</f>
        <v>305</v>
      </c>
      <c r="AI3562" s="19" t="n">
        <f aca="false">ROUND(IF(O3562="",Assumptions!$B$25-K3562,O3562-K3562)*24,1)</f>
        <v>3.6</v>
      </c>
      <c r="AJ3562" s="20" t="n">
        <f aca="false">ROUND(MAX(N(Y3562)/Assumptions!$C$5, N(Z3562)/Assumptions!$C$6, N(AA3562)/Assumptions!$C$7, N(AB3562)/Assumptions!$C$8, N(AC3562)/Assumptions!$C$9, N(AD3562)/Assumptions!$C$10, N(AE3562)/Assumptions!$C$11, N(AF3562)/Assumptions!$C$12, N(AG3562)/Assumptions!$C$13),3)</f>
        <v>2.644</v>
      </c>
      <c r="AK3562" s="0" t="str">
        <f aca="false">IF(OR(U3562="Pending",U3562="On Hold"),"Open GRN (awaiting)",IF(AJ3562&lt;=1,"Within SLA",IF(ROUND(N(Y3562)/Assumptions!$C$5,3)=AJ3562,"Gate Wait",IF(ROUND(N(Z3562)/Assumptions!$C$6,3)=AJ3562,"Dock Wait",IF(ROUND(N(AA3562)/Assumptions!$C$7,3)=AJ3562,"Unloading",IF(ROUND(N(AB3562)/Assumptions!$C$8,3)=AJ3562,"Unload-to-QC Wait",IF(ROUND(N(AC3562)/Assumptions!$C$9,3)=AJ3562,"QC",IF(ROUND(N(AD3562)/Assumptions!$C$10,3)=AJ3562,"QC-to-GRN Wait",IF(ROUND(N(AE3562)/Assumptions!$C$11,3)=AJ3562,"GRN Processing",IF(ROUND(N(AF3562)/Assumptions!$C$12,3)=AJ3562,"GRN-to-Putaway Wait",IF(ROUND(N(AG3562)/Assumptions!$C$13,3)=AJ3562,"Putaway","Within SLA")))))))))))</f>
        <v>GRN Processing</v>
      </c>
    </row>
    <row r="3563" customFormat="false" ht="15" hidden="false" customHeight="false" outlineLevel="0" collapsed="false">
      <c r="A3563" s="0" t="s">
        <v>9960</v>
      </c>
      <c r="B3563" s="0" t="s">
        <v>9961</v>
      </c>
      <c r="C3563" s="0" t="s">
        <v>218</v>
      </c>
      <c r="D3563" s="0" t="s">
        <v>135</v>
      </c>
      <c r="E3563" s="0" t="s">
        <v>8394</v>
      </c>
      <c r="F3563" s="0" t="s">
        <v>149</v>
      </c>
      <c r="G3563" s="0" t="s">
        <v>178</v>
      </c>
      <c r="H3563" s="17" t="n">
        <v>46288.9944444444</v>
      </c>
      <c r="I3563" s="17" t="n">
        <v>46289.0041666667</v>
      </c>
      <c r="J3563" s="17" t="n">
        <v>46289.0083333333</v>
      </c>
      <c r="K3563" s="17" t="n">
        <v>46289.03125</v>
      </c>
      <c r="L3563" s="17" t="n">
        <v>46289.0409722222</v>
      </c>
      <c r="M3563" s="17" t="n">
        <v>46289.0625</v>
      </c>
      <c r="N3563" s="17" t="n">
        <v>46289.0847222222</v>
      </c>
      <c r="O3563" s="17" t="n">
        <v>46289.1319444445</v>
      </c>
      <c r="P3563" s="17" t="n">
        <v>46289.1409722222</v>
      </c>
      <c r="Q3563" s="17" t="n">
        <v>46289.1805555556</v>
      </c>
      <c r="R3563" s="0" t="n">
        <v>407</v>
      </c>
      <c r="S3563" s="0" t="n">
        <v>0</v>
      </c>
      <c r="T3563" s="0" t="n">
        <v>0</v>
      </c>
      <c r="U3563" s="18" t="s">
        <v>130</v>
      </c>
      <c r="V3563" s="18" t="s">
        <v>156</v>
      </c>
      <c r="W3563" s="0" t="str">
        <f aca="false">IF(AND(X3563&gt;=6,X3563&lt;14),"A",IF(AND(X3563&gt;=14,X3563&lt;22),"B","C"))</f>
        <v>C</v>
      </c>
      <c r="X3563" s="18" t="n">
        <f aca="false">HOUR(H3563)</f>
        <v>23</v>
      </c>
      <c r="Y3563" s="18" t="n">
        <f aca="false">ROUND((I3563-H3563)*1440,0)</f>
        <v>14</v>
      </c>
      <c r="Z3563" s="18" t="n">
        <f aca="false">ROUND((J3563-I3563)*1440,0)</f>
        <v>6</v>
      </c>
      <c r="AA3563" s="18" t="n">
        <f aca="false">ROUND((K3563-J3563)*1440,0)</f>
        <v>33</v>
      </c>
      <c r="AB3563" s="18" t="n">
        <f aca="false">ROUND((L3563-K3563)*1440,0)</f>
        <v>14</v>
      </c>
      <c r="AC3563" s="18" t="n">
        <f aca="false">ROUND((M3563-L3563)*1440,0)</f>
        <v>31</v>
      </c>
      <c r="AD3563" s="18" t="n">
        <f aca="false">IF(N3563="","",ROUND((N3563-M3563)*1440,0))</f>
        <v>32</v>
      </c>
      <c r="AE3563" s="18" t="n">
        <f aca="false">IF(O3563="","",ROUND((O3563-N3563)*1440,0))</f>
        <v>68</v>
      </c>
      <c r="AF3563" s="18" t="n">
        <f aca="false">IF(P3563="","",ROUND((P3563-O3563)*1440,0))</f>
        <v>13</v>
      </c>
      <c r="AG3563" s="18" t="n">
        <f aca="false">IF(Q3563="","",ROUND((Q3563-P3563)*1440,0))</f>
        <v>57</v>
      </c>
      <c r="AH3563" s="18" t="n">
        <f aca="false">IF(Q3563="","",ROUND((Q3563-H3563)*1440,0))</f>
        <v>268</v>
      </c>
      <c r="AI3563" s="19" t="n">
        <f aca="false">ROUND(IF(O3563="",Assumptions!$B$25-K3563,O3563-K3563)*24,1)</f>
        <v>2.4</v>
      </c>
      <c r="AJ3563" s="20" t="n">
        <f aca="false">ROUND(MAX(N(Y3563)/Assumptions!$C$5, N(Z3563)/Assumptions!$C$6, N(AA3563)/Assumptions!$C$7, N(AB3563)/Assumptions!$C$8, N(AC3563)/Assumptions!$C$9, N(AD3563)/Assumptions!$C$10, N(AE3563)/Assumptions!$C$11, N(AF3563)/Assumptions!$C$12, N(AG3563)/Assumptions!$C$13),3)</f>
        <v>1.511</v>
      </c>
      <c r="AK3563" s="0" t="str">
        <f aca="false">IF(OR(U3563="Pending",U3563="On Hold"),"Open GRN (awaiting)",IF(AJ3563&lt;=1,"Within SLA",IF(ROUND(N(Y3563)/Assumptions!$C$5,3)=AJ3563,"Gate Wait",IF(ROUND(N(Z3563)/Assumptions!$C$6,3)=AJ3563,"Dock Wait",IF(ROUND(N(AA3563)/Assumptions!$C$7,3)=AJ3563,"Unloading",IF(ROUND(N(AB3563)/Assumptions!$C$8,3)=AJ3563,"Unload-to-QC Wait",IF(ROUND(N(AC3563)/Assumptions!$C$9,3)=AJ3563,"QC",IF(ROUND(N(AD3563)/Assumptions!$C$10,3)=AJ3563,"QC-to-GRN Wait",IF(ROUND(N(AE3563)/Assumptions!$C$11,3)=AJ3563,"GRN Processing",IF(ROUND(N(AF3563)/Assumptions!$C$12,3)=AJ3563,"GRN-to-Putaway Wait",IF(ROUND(N(AG3563)/Assumptions!$C$13,3)=AJ3563,"Putaway","Within SLA")))))))))))</f>
        <v>GRN Processing</v>
      </c>
    </row>
    <row r="3564" customFormat="false" ht="15" hidden="false" customHeight="false" outlineLevel="0" collapsed="false">
      <c r="A3564" s="0" t="s">
        <v>9962</v>
      </c>
      <c r="B3564" s="0" t="s">
        <v>9963</v>
      </c>
      <c r="C3564" s="0" t="s">
        <v>170</v>
      </c>
      <c r="D3564" s="0" t="s">
        <v>119</v>
      </c>
      <c r="E3564" s="0" t="s">
        <v>5175</v>
      </c>
      <c r="F3564" s="0" t="s">
        <v>172</v>
      </c>
      <c r="G3564" s="0" t="s">
        <v>129</v>
      </c>
      <c r="H3564" s="17" t="n">
        <v>46289.0479166667</v>
      </c>
      <c r="I3564" s="17" t="n">
        <v>46289.0534722222</v>
      </c>
      <c r="J3564" s="17" t="n">
        <v>46289.0555555556</v>
      </c>
      <c r="K3564" s="17" t="n">
        <v>46289.0777777778</v>
      </c>
      <c r="L3564" s="17" t="n">
        <v>46289.08125</v>
      </c>
      <c r="M3564" s="17" t="n">
        <v>46289.10625</v>
      </c>
      <c r="N3564" s="17" t="n">
        <v>46289.1263888889</v>
      </c>
      <c r="O3564" s="17" t="n">
        <v>46289.1979166667</v>
      </c>
      <c r="P3564" s="17" t="n">
        <v>46289.2180555556</v>
      </c>
      <c r="Q3564" s="17" t="n">
        <v>46289.2291666667</v>
      </c>
      <c r="R3564" s="0" t="n">
        <v>527</v>
      </c>
      <c r="S3564" s="0" t="n">
        <v>0</v>
      </c>
      <c r="T3564" s="0" t="n">
        <v>0</v>
      </c>
      <c r="U3564" s="18" t="s">
        <v>130</v>
      </c>
      <c r="V3564" s="18" t="s">
        <v>156</v>
      </c>
      <c r="W3564" s="0" t="str">
        <f aca="false">IF(AND(X3564&gt;=6,X3564&lt;14),"A",IF(AND(X3564&gt;=14,X3564&lt;22),"B","C"))</f>
        <v>C</v>
      </c>
      <c r="X3564" s="18" t="n">
        <f aca="false">HOUR(H3564)</f>
        <v>1</v>
      </c>
      <c r="Y3564" s="18" t="n">
        <f aca="false">ROUND((I3564-H3564)*1440,0)</f>
        <v>8</v>
      </c>
      <c r="Z3564" s="18" t="n">
        <f aca="false">ROUND((J3564-I3564)*1440,0)</f>
        <v>3</v>
      </c>
      <c r="AA3564" s="18" t="n">
        <f aca="false">ROUND((K3564-J3564)*1440,0)</f>
        <v>32</v>
      </c>
      <c r="AB3564" s="18" t="n">
        <f aca="false">ROUND((L3564-K3564)*1440,0)</f>
        <v>5</v>
      </c>
      <c r="AC3564" s="18" t="n">
        <f aca="false">ROUND((M3564-L3564)*1440,0)</f>
        <v>36</v>
      </c>
      <c r="AD3564" s="18" t="n">
        <f aca="false">IF(N3564="","",ROUND((N3564-M3564)*1440,0))</f>
        <v>29</v>
      </c>
      <c r="AE3564" s="18" t="n">
        <f aca="false">IF(O3564="","",ROUND((O3564-N3564)*1440,0))</f>
        <v>103</v>
      </c>
      <c r="AF3564" s="18" t="n">
        <f aca="false">IF(P3564="","",ROUND((P3564-O3564)*1440,0))</f>
        <v>29</v>
      </c>
      <c r="AG3564" s="18" t="n">
        <f aca="false">IF(Q3564="","",ROUND((Q3564-P3564)*1440,0))</f>
        <v>16</v>
      </c>
      <c r="AH3564" s="18" t="n">
        <f aca="false">IF(Q3564="","",ROUND((Q3564-H3564)*1440,0))</f>
        <v>261</v>
      </c>
      <c r="AI3564" s="19" t="n">
        <f aca="false">ROUND(IF(O3564="",Assumptions!$B$25-K3564,O3564-K3564)*24,1)</f>
        <v>2.9</v>
      </c>
      <c r="AJ3564" s="20" t="n">
        <f aca="false">ROUND(MAX(N(Y3564)/Assumptions!$C$5, N(Z3564)/Assumptions!$C$6, N(AA3564)/Assumptions!$C$7, N(AB3564)/Assumptions!$C$8, N(AC3564)/Assumptions!$C$9, N(AD3564)/Assumptions!$C$10, N(AE3564)/Assumptions!$C$11, N(AF3564)/Assumptions!$C$12, N(AG3564)/Assumptions!$C$13),3)</f>
        <v>2.289</v>
      </c>
      <c r="AK3564" s="0" t="str">
        <f aca="false">IF(OR(U3564="Pending",U3564="On Hold"),"Open GRN (awaiting)",IF(AJ3564&lt;=1,"Within SLA",IF(ROUND(N(Y3564)/Assumptions!$C$5,3)=AJ3564,"Gate Wait",IF(ROUND(N(Z3564)/Assumptions!$C$6,3)=AJ3564,"Dock Wait",IF(ROUND(N(AA3564)/Assumptions!$C$7,3)=AJ3564,"Unloading",IF(ROUND(N(AB3564)/Assumptions!$C$8,3)=AJ3564,"Unload-to-QC Wait",IF(ROUND(N(AC3564)/Assumptions!$C$9,3)=AJ3564,"QC",IF(ROUND(N(AD3564)/Assumptions!$C$10,3)=AJ3564,"QC-to-GRN Wait",IF(ROUND(N(AE3564)/Assumptions!$C$11,3)=AJ3564,"GRN Processing",IF(ROUND(N(AF3564)/Assumptions!$C$12,3)=AJ3564,"GRN-to-Putaway Wait",IF(ROUND(N(AG3564)/Assumptions!$C$13,3)=AJ3564,"Putaway","Within SLA")))))))))))</f>
        <v>GRN Processing</v>
      </c>
    </row>
    <row r="3565" customFormat="false" ht="15" hidden="false" customHeight="false" outlineLevel="0" collapsed="false">
      <c r="A3565" s="0" t="s">
        <v>9964</v>
      </c>
      <c r="B3565" s="0" t="s">
        <v>9965</v>
      </c>
      <c r="C3565" s="0" t="s">
        <v>126</v>
      </c>
      <c r="D3565" s="0" t="s">
        <v>135</v>
      </c>
      <c r="E3565" s="0" t="s">
        <v>6830</v>
      </c>
      <c r="F3565" s="0" t="s">
        <v>128</v>
      </c>
      <c r="G3565" s="0" t="s">
        <v>178</v>
      </c>
      <c r="H3565" s="17" t="n">
        <v>46289.0722222222</v>
      </c>
      <c r="I3565" s="17" t="n">
        <v>46289.0784722222</v>
      </c>
      <c r="J3565" s="17" t="n">
        <v>46289.0826388889</v>
      </c>
      <c r="K3565" s="17" t="n">
        <v>46289.1</v>
      </c>
      <c r="L3565" s="17" t="n">
        <v>46289.1048611111</v>
      </c>
      <c r="M3565" s="17" t="n">
        <v>46289.1375</v>
      </c>
      <c r="N3565" s="17" t="n">
        <v>46289.1722222222</v>
      </c>
      <c r="O3565" s="17" t="n">
        <v>46289.2423611111</v>
      </c>
      <c r="P3565" s="17" t="n">
        <v>46289.2583333333</v>
      </c>
      <c r="Q3565" s="17" t="n">
        <v>46289.2680555556</v>
      </c>
      <c r="R3565" s="0" t="n">
        <v>332</v>
      </c>
      <c r="S3565" s="0" t="n">
        <v>0</v>
      </c>
      <c r="T3565" s="0" t="n">
        <v>0</v>
      </c>
      <c r="U3565" s="18" t="s">
        <v>130</v>
      </c>
      <c r="V3565" s="18" t="s">
        <v>156</v>
      </c>
      <c r="W3565" s="0" t="str">
        <f aca="false">IF(AND(X3565&gt;=6,X3565&lt;14),"A",IF(AND(X3565&gt;=14,X3565&lt;22),"B","C"))</f>
        <v>C</v>
      </c>
      <c r="X3565" s="18" t="n">
        <f aca="false">HOUR(H3565)</f>
        <v>1</v>
      </c>
      <c r="Y3565" s="18" t="n">
        <f aca="false">ROUND((I3565-H3565)*1440,0)</f>
        <v>9</v>
      </c>
      <c r="Z3565" s="18" t="n">
        <f aca="false">ROUND((J3565-I3565)*1440,0)</f>
        <v>6</v>
      </c>
      <c r="AA3565" s="18" t="n">
        <f aca="false">ROUND((K3565-J3565)*1440,0)</f>
        <v>25</v>
      </c>
      <c r="AB3565" s="18" t="n">
        <f aca="false">ROUND((L3565-K3565)*1440,0)</f>
        <v>7</v>
      </c>
      <c r="AC3565" s="18" t="n">
        <f aca="false">ROUND((M3565-L3565)*1440,0)</f>
        <v>47</v>
      </c>
      <c r="AD3565" s="18" t="n">
        <f aca="false">IF(N3565="","",ROUND((N3565-M3565)*1440,0))</f>
        <v>50</v>
      </c>
      <c r="AE3565" s="18" t="n">
        <f aca="false">IF(O3565="","",ROUND((O3565-N3565)*1440,0))</f>
        <v>101</v>
      </c>
      <c r="AF3565" s="18" t="n">
        <f aca="false">IF(P3565="","",ROUND((P3565-O3565)*1440,0))</f>
        <v>23</v>
      </c>
      <c r="AG3565" s="18" t="n">
        <f aca="false">IF(Q3565="","",ROUND((Q3565-P3565)*1440,0))</f>
        <v>14</v>
      </c>
      <c r="AH3565" s="18" t="n">
        <f aca="false">IF(Q3565="","",ROUND((Q3565-H3565)*1440,0))</f>
        <v>282</v>
      </c>
      <c r="AI3565" s="19" t="n">
        <f aca="false">ROUND(IF(O3565="",Assumptions!$B$25-K3565,O3565-K3565)*24,1)</f>
        <v>3.4</v>
      </c>
      <c r="AJ3565" s="20" t="n">
        <f aca="false">ROUND(MAX(N(Y3565)/Assumptions!$C$5, N(Z3565)/Assumptions!$C$6, N(AA3565)/Assumptions!$C$7, N(AB3565)/Assumptions!$C$8, N(AC3565)/Assumptions!$C$9, N(AD3565)/Assumptions!$C$10, N(AE3565)/Assumptions!$C$11, N(AF3565)/Assumptions!$C$12, N(AG3565)/Assumptions!$C$13),3)</f>
        <v>2.244</v>
      </c>
      <c r="AK3565" s="0" t="str">
        <f aca="false">IF(OR(U3565="Pending",U3565="On Hold"),"Open GRN (awaiting)",IF(AJ3565&lt;=1,"Within SLA",IF(ROUND(N(Y3565)/Assumptions!$C$5,3)=AJ3565,"Gate Wait",IF(ROUND(N(Z3565)/Assumptions!$C$6,3)=AJ3565,"Dock Wait",IF(ROUND(N(AA3565)/Assumptions!$C$7,3)=AJ3565,"Unloading",IF(ROUND(N(AB3565)/Assumptions!$C$8,3)=AJ3565,"Unload-to-QC Wait",IF(ROUND(N(AC3565)/Assumptions!$C$9,3)=AJ3565,"QC",IF(ROUND(N(AD3565)/Assumptions!$C$10,3)=AJ3565,"QC-to-GRN Wait",IF(ROUND(N(AE3565)/Assumptions!$C$11,3)=AJ3565,"GRN Processing",IF(ROUND(N(AF3565)/Assumptions!$C$12,3)=AJ3565,"GRN-to-Putaway Wait",IF(ROUND(N(AG3565)/Assumptions!$C$13,3)=AJ3565,"Putaway","Within SLA")))))))))))</f>
        <v>GRN Processing</v>
      </c>
    </row>
    <row r="3566" customFormat="false" ht="15" hidden="false" customHeight="false" outlineLevel="0" collapsed="false">
      <c r="A3566" s="0" t="s">
        <v>9966</v>
      </c>
      <c r="B3566" s="0" t="s">
        <v>9967</v>
      </c>
      <c r="C3566" s="0" t="s">
        <v>170</v>
      </c>
      <c r="D3566" s="0" t="s">
        <v>119</v>
      </c>
      <c r="E3566" s="0" t="s">
        <v>9968</v>
      </c>
      <c r="F3566" s="0" t="s">
        <v>172</v>
      </c>
      <c r="G3566" s="0" t="s">
        <v>122</v>
      </c>
      <c r="H3566" s="17" t="n">
        <v>46289.0986111111</v>
      </c>
      <c r="I3566" s="17" t="n">
        <v>46289.1090277778</v>
      </c>
      <c r="J3566" s="17" t="n">
        <v>46289.1125</v>
      </c>
      <c r="K3566" s="17" t="n">
        <v>46289.1243055556</v>
      </c>
      <c r="L3566" s="17" t="n">
        <v>46289.1326388889</v>
      </c>
      <c r="M3566" s="17" t="n">
        <v>46289.1472222222</v>
      </c>
      <c r="N3566" s="17" t="n">
        <v>46289.1881944445</v>
      </c>
      <c r="O3566" s="17" t="n">
        <v>46289.2131944444</v>
      </c>
      <c r="P3566" s="17" t="n">
        <v>46289.2201388889</v>
      </c>
      <c r="Q3566" s="17" t="n">
        <v>46289.2333333333</v>
      </c>
      <c r="R3566" s="0" t="n">
        <v>237</v>
      </c>
      <c r="S3566" s="0" t="n">
        <v>0</v>
      </c>
      <c r="T3566" s="0" t="n">
        <v>0</v>
      </c>
      <c r="U3566" s="18" t="s">
        <v>130</v>
      </c>
      <c r="V3566" s="18" t="s">
        <v>144</v>
      </c>
      <c r="W3566" s="0" t="str">
        <f aca="false">IF(AND(X3566&gt;=6,X3566&lt;14),"A",IF(AND(X3566&gt;=14,X3566&lt;22),"B","C"))</f>
        <v>C</v>
      </c>
      <c r="X3566" s="18" t="n">
        <f aca="false">HOUR(H3566)</f>
        <v>2</v>
      </c>
      <c r="Y3566" s="18" t="n">
        <f aca="false">ROUND((I3566-H3566)*1440,0)</f>
        <v>15</v>
      </c>
      <c r="Z3566" s="18" t="n">
        <f aca="false">ROUND((J3566-I3566)*1440,0)</f>
        <v>5</v>
      </c>
      <c r="AA3566" s="18" t="n">
        <f aca="false">ROUND((K3566-J3566)*1440,0)</f>
        <v>17</v>
      </c>
      <c r="AB3566" s="18" t="n">
        <f aca="false">ROUND((L3566-K3566)*1440,0)</f>
        <v>12</v>
      </c>
      <c r="AC3566" s="18" t="n">
        <f aca="false">ROUND((M3566-L3566)*1440,0)</f>
        <v>21</v>
      </c>
      <c r="AD3566" s="18" t="n">
        <f aca="false">IF(N3566="","",ROUND((N3566-M3566)*1440,0))</f>
        <v>59</v>
      </c>
      <c r="AE3566" s="18" t="n">
        <f aca="false">IF(O3566="","",ROUND((O3566-N3566)*1440,0))</f>
        <v>36</v>
      </c>
      <c r="AF3566" s="18" t="n">
        <f aca="false">IF(P3566="","",ROUND((P3566-O3566)*1440,0))</f>
        <v>10</v>
      </c>
      <c r="AG3566" s="18" t="n">
        <f aca="false">IF(Q3566="","",ROUND((Q3566-P3566)*1440,0))</f>
        <v>19</v>
      </c>
      <c r="AH3566" s="18" t="n">
        <f aca="false">IF(Q3566="","",ROUND((Q3566-H3566)*1440,0))</f>
        <v>194</v>
      </c>
      <c r="AI3566" s="19" t="n">
        <f aca="false">ROUND(IF(O3566="",Assumptions!$B$25-K3566,O3566-K3566)*24,1)</f>
        <v>2.1</v>
      </c>
      <c r="AJ3566" s="20" t="n">
        <f aca="false">ROUND(MAX(N(Y3566)/Assumptions!$C$5, N(Z3566)/Assumptions!$C$6, N(AA3566)/Assumptions!$C$7, N(AB3566)/Assumptions!$C$8, N(AC3566)/Assumptions!$C$9, N(AD3566)/Assumptions!$C$10, N(AE3566)/Assumptions!$C$11, N(AF3566)/Assumptions!$C$12, N(AG3566)/Assumptions!$C$13),3)</f>
        <v>1.967</v>
      </c>
      <c r="AK3566" s="0" t="str">
        <f aca="false">IF(OR(U3566="Pending",U3566="On Hold"),"Open GRN (awaiting)",IF(AJ3566&lt;=1,"Within SLA",IF(ROUND(N(Y3566)/Assumptions!$C$5,3)=AJ3566,"Gate Wait",IF(ROUND(N(Z3566)/Assumptions!$C$6,3)=AJ3566,"Dock Wait",IF(ROUND(N(AA3566)/Assumptions!$C$7,3)=AJ3566,"Unloading",IF(ROUND(N(AB3566)/Assumptions!$C$8,3)=AJ3566,"Unload-to-QC Wait",IF(ROUND(N(AC3566)/Assumptions!$C$9,3)=AJ3566,"QC",IF(ROUND(N(AD3566)/Assumptions!$C$10,3)=AJ3566,"QC-to-GRN Wait",IF(ROUND(N(AE3566)/Assumptions!$C$11,3)=AJ3566,"GRN Processing",IF(ROUND(N(AF3566)/Assumptions!$C$12,3)=AJ3566,"GRN-to-Putaway Wait",IF(ROUND(N(AG3566)/Assumptions!$C$13,3)=AJ3566,"Putaway","Within SLA")))))))))))</f>
        <v>QC-to-GRN Wait</v>
      </c>
    </row>
    <row r="3567" customFormat="false" ht="15" hidden="false" customHeight="false" outlineLevel="0" collapsed="false">
      <c r="A3567" s="0" t="s">
        <v>9969</v>
      </c>
      <c r="B3567" s="0" t="s">
        <v>9970</v>
      </c>
      <c r="C3567" s="0" t="s">
        <v>134</v>
      </c>
      <c r="D3567" s="0" t="s">
        <v>147</v>
      </c>
      <c r="E3567" s="0" t="s">
        <v>9971</v>
      </c>
      <c r="F3567" s="0" t="s">
        <v>149</v>
      </c>
      <c r="G3567" s="0" t="s">
        <v>150</v>
      </c>
      <c r="H3567" s="17" t="n">
        <v>46289.2506944445</v>
      </c>
      <c r="I3567" s="17" t="n">
        <v>46289.2680555556</v>
      </c>
      <c r="J3567" s="17" t="n">
        <v>46289.2763888889</v>
      </c>
      <c r="K3567" s="17" t="n">
        <v>46289.2888888889</v>
      </c>
      <c r="L3567" s="17" t="n">
        <v>46289.3013888889</v>
      </c>
      <c r="M3567" s="17" t="n">
        <v>46289.3104166667</v>
      </c>
      <c r="N3567" s="17" t="n">
        <v>46289.3305555556</v>
      </c>
      <c r="O3567" s="17" t="n">
        <v>46289.3416666667</v>
      </c>
      <c r="P3567" s="17" t="n">
        <v>46289.3680555556</v>
      </c>
      <c r="Q3567" s="17" t="n">
        <v>46289.3770833333</v>
      </c>
      <c r="R3567" s="0" t="n">
        <v>369</v>
      </c>
      <c r="S3567" s="0" t="n">
        <v>0</v>
      </c>
      <c r="T3567" s="0" t="n">
        <v>0</v>
      </c>
      <c r="U3567" s="18" t="s">
        <v>130</v>
      </c>
      <c r="V3567" s="18" t="s">
        <v>144</v>
      </c>
      <c r="W3567" s="0" t="str">
        <f aca="false">IF(AND(X3567&gt;=6,X3567&lt;14),"A",IF(AND(X3567&gt;=14,X3567&lt;22),"B","C"))</f>
        <v>A</v>
      </c>
      <c r="X3567" s="18" t="n">
        <f aca="false">HOUR(H3567)</f>
        <v>6</v>
      </c>
      <c r="Y3567" s="18" t="n">
        <f aca="false">ROUND((I3567-H3567)*1440,0)</f>
        <v>25</v>
      </c>
      <c r="Z3567" s="18" t="n">
        <f aca="false">ROUND((J3567-I3567)*1440,0)</f>
        <v>12</v>
      </c>
      <c r="AA3567" s="18" t="n">
        <f aca="false">ROUND((K3567-J3567)*1440,0)</f>
        <v>18</v>
      </c>
      <c r="AB3567" s="18" t="n">
        <f aca="false">ROUND((L3567-K3567)*1440,0)</f>
        <v>18</v>
      </c>
      <c r="AC3567" s="18" t="n">
        <f aca="false">ROUND((M3567-L3567)*1440,0)</f>
        <v>13</v>
      </c>
      <c r="AD3567" s="18" t="n">
        <f aca="false">IF(N3567="","",ROUND((N3567-M3567)*1440,0))</f>
        <v>29</v>
      </c>
      <c r="AE3567" s="18" t="n">
        <f aca="false">IF(O3567="","",ROUND((O3567-N3567)*1440,0))</f>
        <v>16</v>
      </c>
      <c r="AF3567" s="18" t="n">
        <f aca="false">IF(P3567="","",ROUND((P3567-O3567)*1440,0))</f>
        <v>38</v>
      </c>
      <c r="AG3567" s="18" t="n">
        <f aca="false">IF(Q3567="","",ROUND((Q3567-P3567)*1440,0))</f>
        <v>13</v>
      </c>
      <c r="AH3567" s="18" t="n">
        <f aca="false">IF(Q3567="","",ROUND((Q3567-H3567)*1440,0))</f>
        <v>182</v>
      </c>
      <c r="AI3567" s="19" t="n">
        <f aca="false">ROUND(IF(O3567="",Assumptions!$B$25-K3567,O3567-K3567)*24,1)</f>
        <v>1.3</v>
      </c>
      <c r="AJ3567" s="20" t="n">
        <f aca="false">ROUND(MAX(N(Y3567)/Assumptions!$C$5, N(Z3567)/Assumptions!$C$6, N(AA3567)/Assumptions!$C$7, N(AB3567)/Assumptions!$C$8, N(AC3567)/Assumptions!$C$9, N(AD3567)/Assumptions!$C$10, N(AE3567)/Assumptions!$C$11, N(AF3567)/Assumptions!$C$12, N(AG3567)/Assumptions!$C$13),3)</f>
        <v>1.9</v>
      </c>
      <c r="AK3567" s="0" t="str">
        <f aca="false">IF(OR(U3567="Pending",U3567="On Hold"),"Open GRN (awaiting)",IF(AJ3567&lt;=1,"Within SLA",IF(ROUND(N(Y3567)/Assumptions!$C$5,3)=AJ3567,"Gate Wait",IF(ROUND(N(Z3567)/Assumptions!$C$6,3)=AJ3567,"Dock Wait",IF(ROUND(N(AA3567)/Assumptions!$C$7,3)=AJ3567,"Unloading",IF(ROUND(N(AB3567)/Assumptions!$C$8,3)=AJ3567,"Unload-to-QC Wait",IF(ROUND(N(AC3567)/Assumptions!$C$9,3)=AJ3567,"QC",IF(ROUND(N(AD3567)/Assumptions!$C$10,3)=AJ3567,"QC-to-GRN Wait",IF(ROUND(N(AE3567)/Assumptions!$C$11,3)=AJ3567,"GRN Processing",IF(ROUND(N(AF3567)/Assumptions!$C$12,3)=AJ3567,"GRN-to-Putaway Wait",IF(ROUND(N(AG3567)/Assumptions!$C$13,3)=AJ3567,"Putaway","Within SLA")))))))))))</f>
        <v>GRN-to-Putaway Wait</v>
      </c>
    </row>
    <row r="3568" customFormat="false" ht="15" hidden="false" customHeight="false" outlineLevel="0" collapsed="false">
      <c r="A3568" s="0" t="s">
        <v>9972</v>
      </c>
      <c r="B3568" s="0" t="s">
        <v>9973</v>
      </c>
      <c r="C3568" s="0" t="s">
        <v>153</v>
      </c>
      <c r="D3568" s="0" t="s">
        <v>135</v>
      </c>
      <c r="E3568" s="0" t="s">
        <v>1670</v>
      </c>
      <c r="F3568" s="0" t="s">
        <v>137</v>
      </c>
      <c r="G3568" s="0" t="s">
        <v>178</v>
      </c>
      <c r="H3568" s="17" t="n">
        <v>46289.2548611111</v>
      </c>
      <c r="I3568" s="17" t="n">
        <v>46289.2618055556</v>
      </c>
      <c r="J3568" s="17" t="n">
        <v>46289.2673611111</v>
      </c>
      <c r="K3568" s="17" t="n">
        <v>46289.2979166667</v>
      </c>
      <c r="L3568" s="17" t="n">
        <v>46289.3027777778</v>
      </c>
      <c r="M3568" s="17" t="n">
        <v>46289.3118055556</v>
      </c>
      <c r="N3568" s="17" t="n">
        <v>46289.3305555556</v>
      </c>
      <c r="O3568" s="17" t="n">
        <v>46289.38125</v>
      </c>
      <c r="P3568" s="17" t="n">
        <v>46289.3979166667</v>
      </c>
      <c r="Q3568" s="17" t="n">
        <v>46289.4118055556</v>
      </c>
      <c r="R3568" s="0" t="n">
        <v>1069</v>
      </c>
      <c r="S3568" s="0" t="n">
        <v>0</v>
      </c>
      <c r="T3568" s="0" t="n">
        <v>0</v>
      </c>
      <c r="U3568" s="18" t="s">
        <v>130</v>
      </c>
      <c r="V3568" s="18" t="s">
        <v>156</v>
      </c>
      <c r="W3568" s="0" t="str">
        <f aca="false">IF(AND(X3568&gt;=6,X3568&lt;14),"A",IF(AND(X3568&gt;=14,X3568&lt;22),"B","C"))</f>
        <v>A</v>
      </c>
      <c r="X3568" s="18" t="n">
        <f aca="false">HOUR(H3568)</f>
        <v>6</v>
      </c>
      <c r="Y3568" s="18" t="n">
        <f aca="false">ROUND((I3568-H3568)*1440,0)</f>
        <v>10</v>
      </c>
      <c r="Z3568" s="18" t="n">
        <f aca="false">ROUND((J3568-I3568)*1440,0)</f>
        <v>8</v>
      </c>
      <c r="AA3568" s="18" t="n">
        <f aca="false">ROUND((K3568-J3568)*1440,0)</f>
        <v>44</v>
      </c>
      <c r="AB3568" s="18" t="n">
        <f aca="false">ROUND((L3568-K3568)*1440,0)</f>
        <v>7</v>
      </c>
      <c r="AC3568" s="18" t="n">
        <f aca="false">ROUND((M3568-L3568)*1440,0)</f>
        <v>13</v>
      </c>
      <c r="AD3568" s="18" t="n">
        <f aca="false">IF(N3568="","",ROUND((N3568-M3568)*1440,0))</f>
        <v>27</v>
      </c>
      <c r="AE3568" s="18" t="n">
        <f aca="false">IF(O3568="","",ROUND((O3568-N3568)*1440,0))</f>
        <v>73</v>
      </c>
      <c r="AF3568" s="18" t="n">
        <f aca="false">IF(P3568="","",ROUND((P3568-O3568)*1440,0))</f>
        <v>24</v>
      </c>
      <c r="AG3568" s="18" t="n">
        <f aca="false">IF(Q3568="","",ROUND((Q3568-P3568)*1440,0))</f>
        <v>20</v>
      </c>
      <c r="AH3568" s="18" t="n">
        <f aca="false">IF(Q3568="","",ROUND((Q3568-H3568)*1440,0))</f>
        <v>226</v>
      </c>
      <c r="AI3568" s="19" t="n">
        <f aca="false">ROUND(IF(O3568="",Assumptions!$B$25-K3568,O3568-K3568)*24,1)</f>
        <v>2</v>
      </c>
      <c r="AJ3568" s="20" t="n">
        <f aca="false">ROUND(MAX(N(Y3568)/Assumptions!$C$5, N(Z3568)/Assumptions!$C$6, N(AA3568)/Assumptions!$C$7, N(AB3568)/Assumptions!$C$8, N(AC3568)/Assumptions!$C$9, N(AD3568)/Assumptions!$C$10, N(AE3568)/Assumptions!$C$11, N(AF3568)/Assumptions!$C$12, N(AG3568)/Assumptions!$C$13),3)</f>
        <v>1.622</v>
      </c>
      <c r="AK3568" s="0" t="str">
        <f aca="false">IF(OR(U3568="Pending",U3568="On Hold"),"Open GRN (awaiting)",IF(AJ3568&lt;=1,"Within SLA",IF(ROUND(N(Y3568)/Assumptions!$C$5,3)=AJ3568,"Gate Wait",IF(ROUND(N(Z3568)/Assumptions!$C$6,3)=AJ3568,"Dock Wait",IF(ROUND(N(AA3568)/Assumptions!$C$7,3)=AJ3568,"Unloading",IF(ROUND(N(AB3568)/Assumptions!$C$8,3)=AJ3568,"Unload-to-QC Wait",IF(ROUND(N(AC3568)/Assumptions!$C$9,3)=AJ3568,"QC",IF(ROUND(N(AD3568)/Assumptions!$C$10,3)=AJ3568,"QC-to-GRN Wait",IF(ROUND(N(AE3568)/Assumptions!$C$11,3)=AJ3568,"GRN Processing",IF(ROUND(N(AF3568)/Assumptions!$C$12,3)=AJ3568,"GRN-to-Putaway Wait",IF(ROUND(N(AG3568)/Assumptions!$C$13,3)=AJ3568,"Putaway","Within SLA")))))))))))</f>
        <v>GRN Processing</v>
      </c>
    </row>
    <row r="3569" customFormat="false" ht="15" hidden="false" customHeight="false" outlineLevel="0" collapsed="false">
      <c r="A3569" s="0" t="s">
        <v>9974</v>
      </c>
      <c r="B3569" s="0" t="s">
        <v>9975</v>
      </c>
      <c r="C3569" s="0" t="s">
        <v>153</v>
      </c>
      <c r="D3569" s="0" t="s">
        <v>119</v>
      </c>
      <c r="E3569" s="0" t="s">
        <v>9976</v>
      </c>
      <c r="F3569" s="0" t="s">
        <v>155</v>
      </c>
      <c r="G3569" s="0" t="s">
        <v>122</v>
      </c>
      <c r="H3569" s="17" t="n">
        <v>46289.2548611111</v>
      </c>
      <c r="I3569" s="17" t="n">
        <v>46289.2666666667</v>
      </c>
      <c r="J3569" s="17" t="n">
        <v>46289.2770833333</v>
      </c>
      <c r="K3569" s="17" t="n">
        <v>46289.2916666667</v>
      </c>
      <c r="L3569" s="17" t="n">
        <v>46289.3020833333</v>
      </c>
      <c r="M3569" s="17" t="n">
        <v>46289.3333333333</v>
      </c>
      <c r="N3569" s="17" t="n">
        <v>46289.3388888889</v>
      </c>
      <c r="O3569" s="17" t="n">
        <v>46289.3541666667</v>
      </c>
      <c r="P3569" s="17" t="n">
        <v>46289.3659722222</v>
      </c>
      <c r="Q3569" s="17" t="n">
        <v>46289.3847222222</v>
      </c>
      <c r="R3569" s="0" t="n">
        <v>136</v>
      </c>
      <c r="S3569" s="0" t="n">
        <v>0</v>
      </c>
      <c r="T3569" s="0" t="n">
        <v>0</v>
      </c>
      <c r="U3569" s="18" t="s">
        <v>130</v>
      </c>
      <c r="V3569" s="18" t="s">
        <v>333</v>
      </c>
      <c r="W3569" s="0" t="str">
        <f aca="false">IF(AND(X3569&gt;=6,X3569&lt;14),"A",IF(AND(X3569&gt;=14,X3569&lt;22),"B","C"))</f>
        <v>A</v>
      </c>
      <c r="X3569" s="18" t="n">
        <f aca="false">HOUR(H3569)</f>
        <v>6</v>
      </c>
      <c r="Y3569" s="18" t="n">
        <f aca="false">ROUND((I3569-H3569)*1440,0)</f>
        <v>17</v>
      </c>
      <c r="Z3569" s="18" t="n">
        <f aca="false">ROUND((J3569-I3569)*1440,0)</f>
        <v>15</v>
      </c>
      <c r="AA3569" s="18" t="n">
        <f aca="false">ROUND((K3569-J3569)*1440,0)</f>
        <v>21</v>
      </c>
      <c r="AB3569" s="18" t="n">
        <f aca="false">ROUND((L3569-K3569)*1440,0)</f>
        <v>15</v>
      </c>
      <c r="AC3569" s="18" t="n">
        <f aca="false">ROUND((M3569-L3569)*1440,0)</f>
        <v>45</v>
      </c>
      <c r="AD3569" s="18" t="n">
        <f aca="false">IF(N3569="","",ROUND((N3569-M3569)*1440,0))</f>
        <v>8</v>
      </c>
      <c r="AE3569" s="18" t="n">
        <f aca="false">IF(O3569="","",ROUND((O3569-N3569)*1440,0))</f>
        <v>22</v>
      </c>
      <c r="AF3569" s="18" t="n">
        <f aca="false">IF(P3569="","",ROUND((P3569-O3569)*1440,0))</f>
        <v>17</v>
      </c>
      <c r="AG3569" s="18" t="n">
        <f aca="false">IF(Q3569="","",ROUND((Q3569-P3569)*1440,0))</f>
        <v>27</v>
      </c>
      <c r="AH3569" s="18" t="n">
        <f aca="false">IF(Q3569="","",ROUND((Q3569-H3569)*1440,0))</f>
        <v>187</v>
      </c>
      <c r="AI3569" s="19" t="n">
        <f aca="false">ROUND(IF(O3569="",Assumptions!$B$25-K3569,O3569-K3569)*24,1)</f>
        <v>1.5</v>
      </c>
      <c r="AJ3569" s="20" t="n">
        <f aca="false">ROUND(MAX(N(Y3569)/Assumptions!$C$5, N(Z3569)/Assumptions!$C$6, N(AA3569)/Assumptions!$C$7, N(AB3569)/Assumptions!$C$8, N(AC3569)/Assumptions!$C$9, N(AD3569)/Assumptions!$C$10, N(AE3569)/Assumptions!$C$11, N(AF3569)/Assumptions!$C$12, N(AG3569)/Assumptions!$C$13),3)</f>
        <v>1</v>
      </c>
      <c r="AK3569" s="0" t="str">
        <f aca="false">IF(OR(U3569="Pending",U3569="On Hold"),"Open GRN (awaiting)",IF(AJ3569&lt;=1,"Within SLA",IF(ROUND(N(Y3569)/Assumptions!$C$5,3)=AJ3569,"Gate Wait",IF(ROUND(N(Z3569)/Assumptions!$C$6,3)=AJ3569,"Dock Wait",IF(ROUND(N(AA3569)/Assumptions!$C$7,3)=AJ3569,"Unloading",IF(ROUND(N(AB3569)/Assumptions!$C$8,3)=AJ3569,"Unload-to-QC Wait",IF(ROUND(N(AC3569)/Assumptions!$C$9,3)=AJ3569,"QC",IF(ROUND(N(AD3569)/Assumptions!$C$10,3)=AJ3569,"QC-to-GRN Wait",IF(ROUND(N(AE3569)/Assumptions!$C$11,3)=AJ3569,"GRN Processing",IF(ROUND(N(AF3569)/Assumptions!$C$12,3)=AJ3569,"GRN-to-Putaway Wait",IF(ROUND(N(AG3569)/Assumptions!$C$13,3)=AJ3569,"Putaway","Within SLA")))))))))))</f>
        <v>Within SLA</v>
      </c>
    </row>
    <row r="3570" customFormat="false" ht="15" hidden="false" customHeight="false" outlineLevel="0" collapsed="false">
      <c r="A3570" s="0" t="s">
        <v>9977</v>
      </c>
      <c r="B3570" s="0" t="s">
        <v>9978</v>
      </c>
      <c r="C3570" s="0" t="s">
        <v>126</v>
      </c>
      <c r="D3570" s="0" t="s">
        <v>135</v>
      </c>
      <c r="E3570" s="0" t="s">
        <v>4336</v>
      </c>
      <c r="F3570" s="0" t="s">
        <v>128</v>
      </c>
      <c r="G3570" s="0" t="s">
        <v>178</v>
      </c>
      <c r="H3570" s="17" t="n">
        <v>46289.26875</v>
      </c>
      <c r="I3570" s="17" t="n">
        <v>46289.2861111111</v>
      </c>
      <c r="J3570" s="17" t="n">
        <v>46289.2944444444</v>
      </c>
      <c r="K3570" s="17" t="n">
        <v>46289.3534722222</v>
      </c>
      <c r="L3570" s="17" t="n">
        <v>46289.3555555556</v>
      </c>
      <c r="M3570" s="17" t="n">
        <v>46289.3777777778</v>
      </c>
      <c r="N3570" s="17" t="n">
        <v>46289.4486111111</v>
      </c>
      <c r="O3570" s="17" t="n">
        <v>46289.5347222222</v>
      </c>
      <c r="P3570" s="17" t="n">
        <v>46289.5430555556</v>
      </c>
      <c r="Q3570" s="17" t="n">
        <v>46289.5659722222</v>
      </c>
      <c r="R3570" s="0" t="n">
        <v>759</v>
      </c>
      <c r="S3570" s="0" t="n">
        <v>0</v>
      </c>
      <c r="T3570" s="0" t="n">
        <v>0</v>
      </c>
      <c r="U3570" s="18" t="s">
        <v>130</v>
      </c>
      <c r="V3570" s="18" t="s">
        <v>156</v>
      </c>
      <c r="W3570" s="0" t="str">
        <f aca="false">IF(AND(X3570&gt;=6,X3570&lt;14),"A",IF(AND(X3570&gt;=14,X3570&lt;22),"B","C"))</f>
        <v>A</v>
      </c>
      <c r="X3570" s="18" t="n">
        <f aca="false">HOUR(H3570)</f>
        <v>6</v>
      </c>
      <c r="Y3570" s="18" t="n">
        <f aca="false">ROUND((I3570-H3570)*1440,0)</f>
        <v>25</v>
      </c>
      <c r="Z3570" s="18" t="n">
        <f aca="false">ROUND((J3570-I3570)*1440,0)</f>
        <v>12</v>
      </c>
      <c r="AA3570" s="18" t="n">
        <f aca="false">ROUND((K3570-J3570)*1440,0)</f>
        <v>85</v>
      </c>
      <c r="AB3570" s="18" t="n">
        <f aca="false">ROUND((L3570-K3570)*1440,0)</f>
        <v>3</v>
      </c>
      <c r="AC3570" s="18" t="n">
        <f aca="false">ROUND((M3570-L3570)*1440,0)</f>
        <v>32</v>
      </c>
      <c r="AD3570" s="18" t="n">
        <f aca="false">IF(N3570="","",ROUND((N3570-M3570)*1440,0))</f>
        <v>102</v>
      </c>
      <c r="AE3570" s="18" t="n">
        <f aca="false">IF(O3570="","",ROUND((O3570-N3570)*1440,0))</f>
        <v>124</v>
      </c>
      <c r="AF3570" s="18" t="n">
        <f aca="false">IF(P3570="","",ROUND((P3570-O3570)*1440,0))</f>
        <v>12</v>
      </c>
      <c r="AG3570" s="18" t="n">
        <f aca="false">IF(Q3570="","",ROUND((Q3570-P3570)*1440,0))</f>
        <v>33</v>
      </c>
      <c r="AH3570" s="18" t="n">
        <f aca="false">IF(Q3570="","",ROUND((Q3570-H3570)*1440,0))</f>
        <v>428</v>
      </c>
      <c r="AI3570" s="19" t="n">
        <f aca="false">ROUND(IF(O3570="",Assumptions!$B$25-K3570,O3570-K3570)*24,1)</f>
        <v>4.4</v>
      </c>
      <c r="AJ3570" s="20" t="n">
        <f aca="false">ROUND(MAX(N(Y3570)/Assumptions!$C$5, N(Z3570)/Assumptions!$C$6, N(AA3570)/Assumptions!$C$7, N(AB3570)/Assumptions!$C$8, N(AC3570)/Assumptions!$C$9, N(AD3570)/Assumptions!$C$10, N(AE3570)/Assumptions!$C$11, N(AF3570)/Assumptions!$C$12, N(AG3570)/Assumptions!$C$13),3)</f>
        <v>3.4</v>
      </c>
      <c r="AK3570" s="0" t="str">
        <f aca="false">IF(OR(U3570="Pending",U3570="On Hold"),"Open GRN (awaiting)",IF(AJ3570&lt;=1,"Within SLA",IF(ROUND(N(Y3570)/Assumptions!$C$5,3)=AJ3570,"Gate Wait",IF(ROUND(N(Z3570)/Assumptions!$C$6,3)=AJ3570,"Dock Wait",IF(ROUND(N(AA3570)/Assumptions!$C$7,3)=AJ3570,"Unloading",IF(ROUND(N(AB3570)/Assumptions!$C$8,3)=AJ3570,"Unload-to-QC Wait",IF(ROUND(N(AC3570)/Assumptions!$C$9,3)=AJ3570,"QC",IF(ROUND(N(AD3570)/Assumptions!$C$10,3)=AJ3570,"QC-to-GRN Wait",IF(ROUND(N(AE3570)/Assumptions!$C$11,3)=AJ3570,"GRN Processing",IF(ROUND(N(AF3570)/Assumptions!$C$12,3)=AJ3570,"GRN-to-Putaway Wait",IF(ROUND(N(AG3570)/Assumptions!$C$13,3)=AJ3570,"Putaway","Within SLA")))))))))))</f>
        <v>QC-to-GRN Wait</v>
      </c>
    </row>
    <row r="3571" customFormat="false" ht="15" hidden="false" customHeight="false" outlineLevel="0" collapsed="false">
      <c r="A3571" s="0" t="s">
        <v>9979</v>
      </c>
      <c r="B3571" s="0" t="s">
        <v>9980</v>
      </c>
      <c r="C3571" s="0" t="s">
        <v>175</v>
      </c>
      <c r="D3571" s="0" t="s">
        <v>135</v>
      </c>
      <c r="E3571" s="0" t="s">
        <v>2313</v>
      </c>
      <c r="F3571" s="0" t="s">
        <v>177</v>
      </c>
      <c r="G3571" s="0" t="s">
        <v>178</v>
      </c>
      <c r="H3571" s="17" t="n">
        <v>46289.2701388889</v>
      </c>
      <c r="I3571" s="17" t="n">
        <v>46289.2805555556</v>
      </c>
      <c r="J3571" s="17" t="n">
        <v>46289.2854166667</v>
      </c>
      <c r="K3571" s="17" t="n">
        <v>46289.3347222222</v>
      </c>
      <c r="L3571" s="17" t="n">
        <v>46289.3388888889</v>
      </c>
      <c r="M3571" s="17" t="n">
        <v>46289.3576388889</v>
      </c>
      <c r="N3571" s="17" t="n">
        <v>46289.4868055556</v>
      </c>
      <c r="O3571" s="17" t="n">
        <v>46289.5277777778</v>
      </c>
      <c r="P3571" s="17" t="n">
        <v>46289.5340277778</v>
      </c>
      <c r="Q3571" s="17" t="n">
        <v>46289.5520833333</v>
      </c>
      <c r="R3571" s="0" t="n">
        <v>1316</v>
      </c>
      <c r="S3571" s="0" t="n">
        <v>0</v>
      </c>
      <c r="T3571" s="0" t="n">
        <v>0</v>
      </c>
      <c r="U3571" s="18" t="s">
        <v>130</v>
      </c>
      <c r="V3571" s="18" t="s">
        <v>156</v>
      </c>
      <c r="W3571" s="0" t="str">
        <f aca="false">IF(AND(X3571&gt;=6,X3571&lt;14),"A",IF(AND(X3571&gt;=14,X3571&lt;22),"B","C"))</f>
        <v>A</v>
      </c>
      <c r="X3571" s="18" t="n">
        <f aca="false">HOUR(H3571)</f>
        <v>6</v>
      </c>
      <c r="Y3571" s="18" t="n">
        <f aca="false">ROUND((I3571-H3571)*1440,0)</f>
        <v>15</v>
      </c>
      <c r="Z3571" s="18" t="n">
        <f aca="false">ROUND((J3571-I3571)*1440,0)</f>
        <v>7</v>
      </c>
      <c r="AA3571" s="18" t="n">
        <f aca="false">ROUND((K3571-J3571)*1440,0)</f>
        <v>71</v>
      </c>
      <c r="AB3571" s="18" t="n">
        <f aca="false">ROUND((L3571-K3571)*1440,0)</f>
        <v>6</v>
      </c>
      <c r="AC3571" s="18" t="n">
        <f aca="false">ROUND((M3571-L3571)*1440,0)</f>
        <v>27</v>
      </c>
      <c r="AD3571" s="18" t="n">
        <f aca="false">IF(N3571="","",ROUND((N3571-M3571)*1440,0))</f>
        <v>186</v>
      </c>
      <c r="AE3571" s="18" t="n">
        <f aca="false">IF(O3571="","",ROUND((O3571-N3571)*1440,0))</f>
        <v>59</v>
      </c>
      <c r="AF3571" s="18" t="n">
        <f aca="false">IF(P3571="","",ROUND((P3571-O3571)*1440,0))</f>
        <v>9</v>
      </c>
      <c r="AG3571" s="18" t="n">
        <f aca="false">IF(Q3571="","",ROUND((Q3571-P3571)*1440,0))</f>
        <v>26</v>
      </c>
      <c r="AH3571" s="18" t="n">
        <f aca="false">IF(Q3571="","",ROUND((Q3571-H3571)*1440,0))</f>
        <v>406</v>
      </c>
      <c r="AI3571" s="19" t="n">
        <f aca="false">ROUND(IF(O3571="",Assumptions!$B$25-K3571,O3571-K3571)*24,1)</f>
        <v>4.6</v>
      </c>
      <c r="AJ3571" s="20" t="n">
        <f aca="false">ROUND(MAX(N(Y3571)/Assumptions!$C$5, N(Z3571)/Assumptions!$C$6, N(AA3571)/Assumptions!$C$7, N(AB3571)/Assumptions!$C$8, N(AC3571)/Assumptions!$C$9, N(AD3571)/Assumptions!$C$10, N(AE3571)/Assumptions!$C$11, N(AF3571)/Assumptions!$C$12, N(AG3571)/Assumptions!$C$13),3)</f>
        <v>6.2</v>
      </c>
      <c r="AK3571" s="0" t="str">
        <f aca="false">IF(OR(U3571="Pending",U3571="On Hold"),"Open GRN (awaiting)",IF(AJ3571&lt;=1,"Within SLA",IF(ROUND(N(Y3571)/Assumptions!$C$5,3)=AJ3571,"Gate Wait",IF(ROUND(N(Z3571)/Assumptions!$C$6,3)=AJ3571,"Dock Wait",IF(ROUND(N(AA3571)/Assumptions!$C$7,3)=AJ3571,"Unloading",IF(ROUND(N(AB3571)/Assumptions!$C$8,3)=AJ3571,"Unload-to-QC Wait",IF(ROUND(N(AC3571)/Assumptions!$C$9,3)=AJ3571,"QC",IF(ROUND(N(AD3571)/Assumptions!$C$10,3)=AJ3571,"QC-to-GRN Wait",IF(ROUND(N(AE3571)/Assumptions!$C$11,3)=AJ3571,"GRN Processing",IF(ROUND(N(AF3571)/Assumptions!$C$12,3)=AJ3571,"GRN-to-Putaway Wait",IF(ROUND(N(AG3571)/Assumptions!$C$13,3)=AJ3571,"Putaway","Within SLA")))))))))))</f>
        <v>QC-to-GRN Wait</v>
      </c>
    </row>
    <row r="3572" customFormat="false" ht="15" hidden="false" customHeight="false" outlineLevel="0" collapsed="false">
      <c r="A3572" s="0" t="s">
        <v>9981</v>
      </c>
      <c r="B3572" s="0" t="s">
        <v>9982</v>
      </c>
      <c r="C3572" s="0" t="s">
        <v>126</v>
      </c>
      <c r="D3572" s="0" t="s">
        <v>147</v>
      </c>
      <c r="E3572" s="0" t="s">
        <v>9983</v>
      </c>
      <c r="F3572" s="0" t="s">
        <v>128</v>
      </c>
      <c r="G3572" s="0" t="s">
        <v>150</v>
      </c>
      <c r="H3572" s="17" t="n">
        <v>46289.2986111111</v>
      </c>
      <c r="I3572" s="17" t="n">
        <v>46289.31875</v>
      </c>
      <c r="J3572" s="17" t="n">
        <v>46289.3263888889</v>
      </c>
      <c r="K3572" s="17" t="n">
        <v>46289.3541666667</v>
      </c>
      <c r="L3572" s="17" t="n">
        <v>46289.3583333333</v>
      </c>
      <c r="M3572" s="17" t="n">
        <v>46289.3777777778</v>
      </c>
      <c r="N3572" s="17" t="n">
        <v>46289.3916666667</v>
      </c>
      <c r="O3572" s="17" t="n">
        <v>46289.4166666667</v>
      </c>
      <c r="P3572" s="17" t="n">
        <v>46289.4243055556</v>
      </c>
      <c r="Q3572" s="17" t="n">
        <v>46289.4541666667</v>
      </c>
      <c r="R3572" s="0" t="n">
        <v>323</v>
      </c>
      <c r="S3572" s="0" t="n">
        <v>0</v>
      </c>
      <c r="T3572" s="0" t="n">
        <v>0</v>
      </c>
      <c r="U3572" s="18" t="s">
        <v>130</v>
      </c>
      <c r="V3572" s="18" t="s">
        <v>139</v>
      </c>
      <c r="W3572" s="0" t="str">
        <f aca="false">IF(AND(X3572&gt;=6,X3572&lt;14),"A",IF(AND(X3572&gt;=14,X3572&lt;22),"B","C"))</f>
        <v>A</v>
      </c>
      <c r="X3572" s="18" t="n">
        <f aca="false">HOUR(H3572)</f>
        <v>7</v>
      </c>
      <c r="Y3572" s="18" t="n">
        <f aca="false">ROUND((I3572-H3572)*1440,0)</f>
        <v>29</v>
      </c>
      <c r="Z3572" s="18" t="n">
        <f aca="false">ROUND((J3572-I3572)*1440,0)</f>
        <v>11</v>
      </c>
      <c r="AA3572" s="18" t="n">
        <f aca="false">ROUND((K3572-J3572)*1440,0)</f>
        <v>40</v>
      </c>
      <c r="AB3572" s="18" t="n">
        <f aca="false">ROUND((L3572-K3572)*1440,0)</f>
        <v>6</v>
      </c>
      <c r="AC3572" s="18" t="n">
        <f aca="false">ROUND((M3572-L3572)*1440,0)</f>
        <v>28</v>
      </c>
      <c r="AD3572" s="18" t="n">
        <f aca="false">IF(N3572="","",ROUND((N3572-M3572)*1440,0))</f>
        <v>20</v>
      </c>
      <c r="AE3572" s="18" t="n">
        <f aca="false">IF(O3572="","",ROUND((O3572-N3572)*1440,0))</f>
        <v>36</v>
      </c>
      <c r="AF3572" s="18" t="n">
        <f aca="false">IF(P3572="","",ROUND((P3572-O3572)*1440,0))</f>
        <v>11</v>
      </c>
      <c r="AG3572" s="18" t="n">
        <f aca="false">IF(Q3572="","",ROUND((Q3572-P3572)*1440,0))</f>
        <v>43</v>
      </c>
      <c r="AH3572" s="18" t="n">
        <f aca="false">IF(Q3572="","",ROUND((Q3572-H3572)*1440,0))</f>
        <v>224</v>
      </c>
      <c r="AI3572" s="19" t="n">
        <f aca="false">ROUND(IF(O3572="",Assumptions!$B$25-K3572,O3572-K3572)*24,1)</f>
        <v>1.5</v>
      </c>
      <c r="AJ3572" s="20" t="n">
        <f aca="false">ROUND(MAX(N(Y3572)/Assumptions!$C$5, N(Z3572)/Assumptions!$C$6, N(AA3572)/Assumptions!$C$7, N(AB3572)/Assumptions!$C$8, N(AC3572)/Assumptions!$C$9, N(AD3572)/Assumptions!$C$10, N(AE3572)/Assumptions!$C$11, N(AF3572)/Assumptions!$C$12, N(AG3572)/Assumptions!$C$13),3)</f>
        <v>1.075</v>
      </c>
      <c r="AK3572" s="0" t="str">
        <f aca="false">IF(OR(U3572="Pending",U3572="On Hold"),"Open GRN (awaiting)",IF(AJ3572&lt;=1,"Within SLA",IF(ROUND(N(Y3572)/Assumptions!$C$5,3)=AJ3572,"Gate Wait",IF(ROUND(N(Z3572)/Assumptions!$C$6,3)=AJ3572,"Dock Wait",IF(ROUND(N(AA3572)/Assumptions!$C$7,3)=AJ3572,"Unloading",IF(ROUND(N(AB3572)/Assumptions!$C$8,3)=AJ3572,"Unload-to-QC Wait",IF(ROUND(N(AC3572)/Assumptions!$C$9,3)=AJ3572,"QC",IF(ROUND(N(AD3572)/Assumptions!$C$10,3)=AJ3572,"QC-to-GRN Wait",IF(ROUND(N(AE3572)/Assumptions!$C$11,3)=AJ3572,"GRN Processing",IF(ROUND(N(AF3572)/Assumptions!$C$12,3)=AJ3572,"GRN-to-Putaway Wait",IF(ROUND(N(AG3572)/Assumptions!$C$13,3)=AJ3572,"Putaway","Within SLA")))))))))))</f>
        <v>Putaway</v>
      </c>
    </row>
    <row r="3573" customFormat="false" ht="15" hidden="false" customHeight="false" outlineLevel="0" collapsed="false">
      <c r="A3573" s="0" t="s">
        <v>9984</v>
      </c>
      <c r="B3573" s="0" t="s">
        <v>9985</v>
      </c>
      <c r="C3573" s="0" t="s">
        <v>170</v>
      </c>
      <c r="D3573" s="0" t="s">
        <v>147</v>
      </c>
      <c r="E3573" s="0" t="s">
        <v>7481</v>
      </c>
      <c r="F3573" s="0" t="s">
        <v>172</v>
      </c>
      <c r="G3573" s="0" t="s">
        <v>150</v>
      </c>
      <c r="H3573" s="17" t="n">
        <v>46289.3152777778</v>
      </c>
      <c r="I3573" s="17" t="n">
        <v>46289.3493055556</v>
      </c>
      <c r="J3573" s="17" t="n">
        <v>46289.3534722222</v>
      </c>
      <c r="K3573" s="17" t="n">
        <v>46289.3909722222</v>
      </c>
      <c r="L3573" s="17" t="n">
        <v>46289.4034722222</v>
      </c>
      <c r="M3573" s="17" t="n">
        <v>46289.4090277778</v>
      </c>
      <c r="N3573" s="17"/>
      <c r="O3573" s="17"/>
      <c r="P3573" s="17"/>
      <c r="Q3573" s="17"/>
      <c r="R3573" s="0" t="n">
        <v>187</v>
      </c>
      <c r="S3573" s="0" t="n">
        <v>0</v>
      </c>
      <c r="T3573" s="0" t="n">
        <v>0</v>
      </c>
      <c r="U3573" s="18" t="s">
        <v>8544</v>
      </c>
      <c r="V3573" s="18" t="s">
        <v>131</v>
      </c>
      <c r="W3573" s="0" t="str">
        <f aca="false">IF(AND(X3573&gt;=6,X3573&lt;14),"A",IF(AND(X3573&gt;=14,X3573&lt;22),"B","C"))</f>
        <v>A</v>
      </c>
      <c r="X3573" s="18" t="n">
        <f aca="false">HOUR(H3573)</f>
        <v>7</v>
      </c>
      <c r="Y3573" s="18" t="n">
        <f aca="false">ROUND((I3573-H3573)*1440,0)</f>
        <v>49</v>
      </c>
      <c r="Z3573" s="18" t="n">
        <f aca="false">ROUND((J3573-I3573)*1440,0)</f>
        <v>6</v>
      </c>
      <c r="AA3573" s="18" t="n">
        <f aca="false">ROUND((K3573-J3573)*1440,0)</f>
        <v>54</v>
      </c>
      <c r="AB3573" s="18" t="n">
        <f aca="false">ROUND((L3573-K3573)*1440,0)</f>
        <v>18</v>
      </c>
      <c r="AC3573" s="18" t="n">
        <f aca="false">ROUND((M3573-L3573)*1440,0)</f>
        <v>8</v>
      </c>
      <c r="AD3573" s="0" t="str">
        <f aca="false">IF(N3573="","",ROUND((N3573-M3573)*1440,0))</f>
        <v/>
      </c>
      <c r="AE3573" s="0" t="str">
        <f aca="false">IF(O3573="","",ROUND((O3573-N3573)*1440,0))</f>
        <v/>
      </c>
      <c r="AF3573" s="0" t="str">
        <f aca="false">IF(P3573="","",ROUND((P3573-O3573)*1440,0))</f>
        <v/>
      </c>
      <c r="AG3573" s="0" t="str">
        <f aca="false">IF(Q3573="","",ROUND((Q3573-P3573)*1440,0))</f>
        <v/>
      </c>
      <c r="AH3573" s="0" t="str">
        <f aca="false">IF(Q3573="","",ROUND((Q3573-H3573)*1440,0))</f>
        <v/>
      </c>
      <c r="AI3573" s="19" t="n">
        <f aca="false">ROUND(IF(O3573="",Assumptions!$B$25-K3573,O3573-K3573)*24,1)</f>
        <v>190.6</v>
      </c>
      <c r="AJ3573" s="20" t="n">
        <f aca="false">ROUND(MAX(N(Y3573)/Assumptions!$C$5, N(Z3573)/Assumptions!$C$6, N(AA3573)/Assumptions!$C$7, N(AB3573)/Assumptions!$C$8, N(AC3573)/Assumptions!$C$9, N(AD3573)/Assumptions!$C$10, N(AE3573)/Assumptions!$C$11, N(AF3573)/Assumptions!$C$12, N(AG3573)/Assumptions!$C$13),3)</f>
        <v>1.633</v>
      </c>
      <c r="AK3573" s="0" t="str">
        <f aca="false">IF(OR(U3573="Pending",U3573="On Hold"),"Open GRN (awaiting)",IF(AJ3573&lt;=1,"Within SLA",IF(ROUND(N(Y3573)/Assumptions!$C$5,3)=AJ3573,"Gate Wait",IF(ROUND(N(Z3573)/Assumptions!$C$6,3)=AJ3573,"Dock Wait",IF(ROUND(N(AA3573)/Assumptions!$C$7,3)=AJ3573,"Unloading",IF(ROUND(N(AB3573)/Assumptions!$C$8,3)=AJ3573,"Unload-to-QC Wait",IF(ROUND(N(AC3573)/Assumptions!$C$9,3)=AJ3573,"QC",IF(ROUND(N(AD3573)/Assumptions!$C$10,3)=AJ3573,"QC-to-GRN Wait",IF(ROUND(N(AE3573)/Assumptions!$C$11,3)=AJ3573,"GRN Processing",IF(ROUND(N(AF3573)/Assumptions!$C$12,3)=AJ3573,"GRN-to-Putaway Wait",IF(ROUND(N(AG3573)/Assumptions!$C$13,3)=AJ3573,"Putaway","Within SLA")))))))))))</f>
        <v>Open GRN (awaiting)</v>
      </c>
    </row>
    <row r="3574" customFormat="false" ht="15" hidden="false" customHeight="false" outlineLevel="0" collapsed="false">
      <c r="A3574" s="0" t="s">
        <v>9986</v>
      </c>
      <c r="B3574" s="0" t="s">
        <v>9987</v>
      </c>
      <c r="C3574" s="0" t="s">
        <v>184</v>
      </c>
      <c r="D3574" s="0" t="s">
        <v>147</v>
      </c>
      <c r="E3574" s="0" t="s">
        <v>9988</v>
      </c>
      <c r="F3574" s="0" t="s">
        <v>177</v>
      </c>
      <c r="G3574" s="0" t="s">
        <v>150</v>
      </c>
      <c r="H3574" s="17" t="n">
        <v>46289.3333333333</v>
      </c>
      <c r="I3574" s="17" t="n">
        <v>46289.3743055556</v>
      </c>
      <c r="J3574" s="17" t="n">
        <v>46289.3819444445</v>
      </c>
      <c r="K3574" s="17" t="n">
        <v>46289.4083333333</v>
      </c>
      <c r="L3574" s="17" t="n">
        <v>46289.4180555556</v>
      </c>
      <c r="M3574" s="17" t="n">
        <v>46289.4277777778</v>
      </c>
      <c r="N3574" s="17" t="n">
        <v>46289.4645833333</v>
      </c>
      <c r="O3574" s="17" t="n">
        <v>46289.5013888889</v>
      </c>
      <c r="P3574" s="17" t="n">
        <v>46289.5361111111</v>
      </c>
      <c r="Q3574" s="17" t="n">
        <v>46289.5534722222</v>
      </c>
      <c r="R3574" s="0" t="n">
        <v>496</v>
      </c>
      <c r="S3574" s="0" t="n">
        <v>0</v>
      </c>
      <c r="T3574" s="0" t="n">
        <v>0</v>
      </c>
      <c r="U3574" s="18" t="s">
        <v>130</v>
      </c>
      <c r="V3574" s="18" t="s">
        <v>139</v>
      </c>
      <c r="W3574" s="0" t="str">
        <f aca="false">IF(AND(X3574&gt;=6,X3574&lt;14),"A",IF(AND(X3574&gt;=14,X3574&lt;22),"B","C"))</f>
        <v>A</v>
      </c>
      <c r="X3574" s="18" t="n">
        <f aca="false">HOUR(H3574)</f>
        <v>8</v>
      </c>
      <c r="Y3574" s="18" t="n">
        <f aca="false">ROUND((I3574-H3574)*1440,0)</f>
        <v>59</v>
      </c>
      <c r="Z3574" s="18" t="n">
        <f aca="false">ROUND((J3574-I3574)*1440,0)</f>
        <v>11</v>
      </c>
      <c r="AA3574" s="18" t="n">
        <f aca="false">ROUND((K3574-J3574)*1440,0)</f>
        <v>38</v>
      </c>
      <c r="AB3574" s="18" t="n">
        <f aca="false">ROUND((L3574-K3574)*1440,0)</f>
        <v>14</v>
      </c>
      <c r="AC3574" s="18" t="n">
        <f aca="false">ROUND((M3574-L3574)*1440,0)</f>
        <v>14</v>
      </c>
      <c r="AD3574" s="18" t="n">
        <f aca="false">IF(N3574="","",ROUND((N3574-M3574)*1440,0))</f>
        <v>53</v>
      </c>
      <c r="AE3574" s="18" t="n">
        <f aca="false">IF(O3574="","",ROUND((O3574-N3574)*1440,0))</f>
        <v>53</v>
      </c>
      <c r="AF3574" s="18" t="n">
        <f aca="false">IF(P3574="","",ROUND((P3574-O3574)*1440,0))</f>
        <v>50</v>
      </c>
      <c r="AG3574" s="18" t="n">
        <f aca="false">IF(Q3574="","",ROUND((Q3574-P3574)*1440,0))</f>
        <v>25</v>
      </c>
      <c r="AH3574" s="18" t="n">
        <f aca="false">IF(Q3574="","",ROUND((Q3574-H3574)*1440,0))</f>
        <v>317</v>
      </c>
      <c r="AI3574" s="19" t="n">
        <f aca="false">ROUND(IF(O3574="",Assumptions!$B$25-K3574,O3574-K3574)*24,1)</f>
        <v>2.2</v>
      </c>
      <c r="AJ3574" s="20" t="n">
        <f aca="false">ROUND(MAX(N(Y3574)/Assumptions!$C$5, N(Z3574)/Assumptions!$C$6, N(AA3574)/Assumptions!$C$7, N(AB3574)/Assumptions!$C$8, N(AC3574)/Assumptions!$C$9, N(AD3574)/Assumptions!$C$10, N(AE3574)/Assumptions!$C$11, N(AF3574)/Assumptions!$C$12, N(AG3574)/Assumptions!$C$13),3)</f>
        <v>2.5</v>
      </c>
      <c r="AK3574" s="0" t="str">
        <f aca="false">IF(OR(U3574="Pending",U3574="On Hold"),"Open GRN (awaiting)",IF(AJ3574&lt;=1,"Within SLA",IF(ROUND(N(Y3574)/Assumptions!$C$5,3)=AJ3574,"Gate Wait",IF(ROUND(N(Z3574)/Assumptions!$C$6,3)=AJ3574,"Dock Wait",IF(ROUND(N(AA3574)/Assumptions!$C$7,3)=AJ3574,"Unloading",IF(ROUND(N(AB3574)/Assumptions!$C$8,3)=AJ3574,"Unload-to-QC Wait",IF(ROUND(N(AC3574)/Assumptions!$C$9,3)=AJ3574,"QC",IF(ROUND(N(AD3574)/Assumptions!$C$10,3)=AJ3574,"QC-to-GRN Wait",IF(ROUND(N(AE3574)/Assumptions!$C$11,3)=AJ3574,"GRN Processing",IF(ROUND(N(AF3574)/Assumptions!$C$12,3)=AJ3574,"GRN-to-Putaway Wait",IF(ROUND(N(AG3574)/Assumptions!$C$13,3)=AJ3574,"Putaway","Within SLA")))))))))))</f>
        <v>GRN-to-Putaway Wait</v>
      </c>
    </row>
    <row r="3575" customFormat="false" ht="15" hidden="false" customHeight="false" outlineLevel="0" collapsed="false">
      <c r="A3575" s="0" t="s">
        <v>9989</v>
      </c>
      <c r="B3575" s="0" t="s">
        <v>9990</v>
      </c>
      <c r="C3575" s="0" t="s">
        <v>153</v>
      </c>
      <c r="D3575" s="0" t="s">
        <v>147</v>
      </c>
      <c r="E3575" s="0" t="s">
        <v>9991</v>
      </c>
      <c r="F3575" s="0" t="s">
        <v>155</v>
      </c>
      <c r="G3575" s="0" t="s">
        <v>167</v>
      </c>
      <c r="H3575" s="17" t="n">
        <v>46289.3361111111</v>
      </c>
      <c r="I3575" s="17" t="n">
        <v>46289.375</v>
      </c>
      <c r="J3575" s="17" t="n">
        <v>46289.3854166667</v>
      </c>
      <c r="K3575" s="17" t="n">
        <v>46289.4034722222</v>
      </c>
      <c r="L3575" s="17" t="n">
        <v>46289.4118055556</v>
      </c>
      <c r="M3575" s="17" t="n">
        <v>46289.4298611111</v>
      </c>
      <c r="N3575" s="17" t="n">
        <v>46289.4583333333</v>
      </c>
      <c r="O3575" s="17" t="n">
        <v>46289.5520833333</v>
      </c>
      <c r="P3575" s="17" t="n">
        <v>46289.5604166667</v>
      </c>
      <c r="Q3575" s="17" t="n">
        <v>46289.575</v>
      </c>
      <c r="R3575" s="0" t="n">
        <v>396</v>
      </c>
      <c r="S3575" s="0" t="n">
        <v>13</v>
      </c>
      <c r="T3575" s="0" t="n">
        <v>11</v>
      </c>
      <c r="U3575" s="18" t="s">
        <v>123</v>
      </c>
      <c r="V3575" s="18" t="s">
        <v>156</v>
      </c>
      <c r="W3575" s="0" t="str">
        <f aca="false">IF(AND(X3575&gt;=6,X3575&lt;14),"A",IF(AND(X3575&gt;=14,X3575&lt;22),"B","C"))</f>
        <v>A</v>
      </c>
      <c r="X3575" s="18" t="n">
        <f aca="false">HOUR(H3575)</f>
        <v>8</v>
      </c>
      <c r="Y3575" s="18" t="n">
        <f aca="false">ROUND((I3575-H3575)*1440,0)</f>
        <v>56</v>
      </c>
      <c r="Z3575" s="18" t="n">
        <f aca="false">ROUND((J3575-I3575)*1440,0)</f>
        <v>15</v>
      </c>
      <c r="AA3575" s="18" t="n">
        <f aca="false">ROUND((K3575-J3575)*1440,0)</f>
        <v>26</v>
      </c>
      <c r="AB3575" s="18" t="n">
        <f aca="false">ROUND((L3575-K3575)*1440,0)</f>
        <v>12</v>
      </c>
      <c r="AC3575" s="18" t="n">
        <f aca="false">ROUND((M3575-L3575)*1440,0)</f>
        <v>26</v>
      </c>
      <c r="AD3575" s="18" t="n">
        <f aca="false">IF(N3575="","",ROUND((N3575-M3575)*1440,0))</f>
        <v>41</v>
      </c>
      <c r="AE3575" s="18" t="n">
        <f aca="false">IF(O3575="","",ROUND((O3575-N3575)*1440,0))</f>
        <v>135</v>
      </c>
      <c r="AF3575" s="18" t="n">
        <f aca="false">IF(P3575="","",ROUND((P3575-O3575)*1440,0))</f>
        <v>12</v>
      </c>
      <c r="AG3575" s="18" t="n">
        <f aca="false">IF(Q3575="","",ROUND((Q3575-P3575)*1440,0))</f>
        <v>21</v>
      </c>
      <c r="AH3575" s="18" t="n">
        <f aca="false">IF(Q3575="","",ROUND((Q3575-H3575)*1440,0))</f>
        <v>344</v>
      </c>
      <c r="AI3575" s="19" t="n">
        <f aca="false">ROUND(IF(O3575="",Assumptions!$B$25-K3575,O3575-K3575)*24,1)</f>
        <v>3.6</v>
      </c>
      <c r="AJ3575" s="20" t="n">
        <f aca="false">ROUND(MAX(N(Y3575)/Assumptions!$C$5, N(Z3575)/Assumptions!$C$6, N(AA3575)/Assumptions!$C$7, N(AB3575)/Assumptions!$C$8, N(AC3575)/Assumptions!$C$9, N(AD3575)/Assumptions!$C$10, N(AE3575)/Assumptions!$C$11, N(AF3575)/Assumptions!$C$12, N(AG3575)/Assumptions!$C$13),3)</f>
        <v>3</v>
      </c>
      <c r="AK3575" s="0" t="str">
        <f aca="false">IF(OR(U3575="Pending",U3575="On Hold"),"Open GRN (awaiting)",IF(AJ3575&lt;=1,"Within SLA",IF(ROUND(N(Y3575)/Assumptions!$C$5,3)=AJ3575,"Gate Wait",IF(ROUND(N(Z3575)/Assumptions!$C$6,3)=AJ3575,"Dock Wait",IF(ROUND(N(AA3575)/Assumptions!$C$7,3)=AJ3575,"Unloading",IF(ROUND(N(AB3575)/Assumptions!$C$8,3)=AJ3575,"Unload-to-QC Wait",IF(ROUND(N(AC3575)/Assumptions!$C$9,3)=AJ3575,"QC",IF(ROUND(N(AD3575)/Assumptions!$C$10,3)=AJ3575,"QC-to-GRN Wait",IF(ROUND(N(AE3575)/Assumptions!$C$11,3)=AJ3575,"GRN Processing",IF(ROUND(N(AF3575)/Assumptions!$C$12,3)=AJ3575,"GRN-to-Putaway Wait",IF(ROUND(N(AG3575)/Assumptions!$C$13,3)=AJ3575,"Putaway","Within SLA")))))))))))</f>
        <v>GRN Processing</v>
      </c>
    </row>
    <row r="3576" customFormat="false" ht="15" hidden="false" customHeight="false" outlineLevel="0" collapsed="false">
      <c r="A3576" s="0" t="s">
        <v>9992</v>
      </c>
      <c r="B3576" s="0" t="s">
        <v>9993</v>
      </c>
      <c r="C3576" s="0" t="s">
        <v>286</v>
      </c>
      <c r="D3576" s="0" t="s">
        <v>119</v>
      </c>
      <c r="E3576" s="0" t="s">
        <v>9994</v>
      </c>
      <c r="F3576" s="0" t="s">
        <v>155</v>
      </c>
      <c r="G3576" s="0" t="s">
        <v>129</v>
      </c>
      <c r="H3576" s="17" t="n">
        <v>46289.3486111111</v>
      </c>
      <c r="I3576" s="17" t="n">
        <v>46289.3576388889</v>
      </c>
      <c r="J3576" s="17" t="n">
        <v>46289.3625</v>
      </c>
      <c r="K3576" s="17" t="n">
        <v>46289.3881944444</v>
      </c>
      <c r="L3576" s="17" t="n">
        <v>46289.4006944444</v>
      </c>
      <c r="M3576" s="17" t="n">
        <v>46289.4173611111</v>
      </c>
      <c r="N3576" s="17" t="n">
        <v>46289.4493055556</v>
      </c>
      <c r="O3576" s="17" t="n">
        <v>46289.4979166667</v>
      </c>
      <c r="P3576" s="17" t="n">
        <v>46289.50625</v>
      </c>
      <c r="Q3576" s="17" t="n">
        <v>46289.5145833333</v>
      </c>
      <c r="R3576" s="0" t="n">
        <v>671</v>
      </c>
      <c r="S3576" s="0" t="n">
        <v>0</v>
      </c>
      <c r="T3576" s="0" t="n">
        <v>3</v>
      </c>
      <c r="U3576" s="18" t="s">
        <v>123</v>
      </c>
      <c r="V3576" s="18" t="s">
        <v>156</v>
      </c>
      <c r="W3576" s="0" t="str">
        <f aca="false">IF(AND(X3576&gt;=6,X3576&lt;14),"A",IF(AND(X3576&gt;=14,X3576&lt;22),"B","C"))</f>
        <v>A</v>
      </c>
      <c r="X3576" s="18" t="n">
        <f aca="false">HOUR(H3576)</f>
        <v>8</v>
      </c>
      <c r="Y3576" s="18" t="n">
        <f aca="false">ROUND((I3576-H3576)*1440,0)</f>
        <v>13</v>
      </c>
      <c r="Z3576" s="18" t="n">
        <f aca="false">ROUND((J3576-I3576)*1440,0)</f>
        <v>7</v>
      </c>
      <c r="AA3576" s="18" t="n">
        <f aca="false">ROUND((K3576-J3576)*1440,0)</f>
        <v>37</v>
      </c>
      <c r="AB3576" s="18" t="n">
        <f aca="false">ROUND((L3576-K3576)*1440,0)</f>
        <v>18</v>
      </c>
      <c r="AC3576" s="18" t="n">
        <f aca="false">ROUND((M3576-L3576)*1440,0)</f>
        <v>24</v>
      </c>
      <c r="AD3576" s="18" t="n">
        <f aca="false">IF(N3576="","",ROUND((N3576-M3576)*1440,0))</f>
        <v>46</v>
      </c>
      <c r="AE3576" s="18" t="n">
        <f aca="false">IF(O3576="","",ROUND((O3576-N3576)*1440,0))</f>
        <v>70</v>
      </c>
      <c r="AF3576" s="18" t="n">
        <f aca="false">IF(P3576="","",ROUND((P3576-O3576)*1440,0))</f>
        <v>12</v>
      </c>
      <c r="AG3576" s="18" t="n">
        <f aca="false">IF(Q3576="","",ROUND((Q3576-P3576)*1440,0))</f>
        <v>12</v>
      </c>
      <c r="AH3576" s="18" t="n">
        <f aca="false">IF(Q3576="","",ROUND((Q3576-H3576)*1440,0))</f>
        <v>239</v>
      </c>
      <c r="AI3576" s="19" t="n">
        <f aca="false">ROUND(IF(O3576="",Assumptions!$B$25-K3576,O3576-K3576)*24,1)</f>
        <v>2.6</v>
      </c>
      <c r="AJ3576" s="20" t="n">
        <f aca="false">ROUND(MAX(N(Y3576)/Assumptions!$C$5, N(Z3576)/Assumptions!$C$6, N(AA3576)/Assumptions!$C$7, N(AB3576)/Assumptions!$C$8, N(AC3576)/Assumptions!$C$9, N(AD3576)/Assumptions!$C$10, N(AE3576)/Assumptions!$C$11, N(AF3576)/Assumptions!$C$12, N(AG3576)/Assumptions!$C$13),3)</f>
        <v>1.556</v>
      </c>
      <c r="AK3576" s="0" t="str">
        <f aca="false">IF(OR(U3576="Pending",U3576="On Hold"),"Open GRN (awaiting)",IF(AJ3576&lt;=1,"Within SLA",IF(ROUND(N(Y3576)/Assumptions!$C$5,3)=AJ3576,"Gate Wait",IF(ROUND(N(Z3576)/Assumptions!$C$6,3)=AJ3576,"Dock Wait",IF(ROUND(N(AA3576)/Assumptions!$C$7,3)=AJ3576,"Unloading",IF(ROUND(N(AB3576)/Assumptions!$C$8,3)=AJ3576,"Unload-to-QC Wait",IF(ROUND(N(AC3576)/Assumptions!$C$9,3)=AJ3576,"QC",IF(ROUND(N(AD3576)/Assumptions!$C$10,3)=AJ3576,"QC-to-GRN Wait",IF(ROUND(N(AE3576)/Assumptions!$C$11,3)=AJ3576,"GRN Processing",IF(ROUND(N(AF3576)/Assumptions!$C$12,3)=AJ3576,"GRN-to-Putaway Wait",IF(ROUND(N(AG3576)/Assumptions!$C$13,3)=AJ3576,"Putaway","Within SLA")))))))))))</f>
        <v>GRN Processing</v>
      </c>
    </row>
    <row r="3577" customFormat="false" ht="15" hidden="false" customHeight="false" outlineLevel="0" collapsed="false">
      <c r="A3577" s="0" t="s">
        <v>9995</v>
      </c>
      <c r="B3577" s="0" t="s">
        <v>9996</v>
      </c>
      <c r="C3577" s="0" t="s">
        <v>184</v>
      </c>
      <c r="D3577" s="0" t="s">
        <v>135</v>
      </c>
      <c r="E3577" s="0" t="s">
        <v>6373</v>
      </c>
      <c r="F3577" s="0" t="s">
        <v>177</v>
      </c>
      <c r="G3577" s="0" t="s">
        <v>138</v>
      </c>
      <c r="H3577" s="17" t="n">
        <v>46289.3493055556</v>
      </c>
      <c r="I3577" s="17" t="n">
        <v>46289.3673611111</v>
      </c>
      <c r="J3577" s="17" t="n">
        <v>46289.36875</v>
      </c>
      <c r="K3577" s="17" t="n">
        <v>46289.4006944444</v>
      </c>
      <c r="L3577" s="17" t="n">
        <v>46289.4138888889</v>
      </c>
      <c r="M3577" s="17" t="n">
        <v>46289.4326388889</v>
      </c>
      <c r="N3577" s="17" t="n">
        <v>46289.5277777778</v>
      </c>
      <c r="O3577" s="17" t="n">
        <v>46289.5486111111</v>
      </c>
      <c r="P3577" s="17" t="n">
        <v>46289.5555555556</v>
      </c>
      <c r="Q3577" s="17" t="n">
        <v>46289.5708333333</v>
      </c>
      <c r="R3577" s="0" t="n">
        <v>491</v>
      </c>
      <c r="S3577" s="0" t="n">
        <v>0</v>
      </c>
      <c r="T3577" s="0" t="n">
        <v>0</v>
      </c>
      <c r="U3577" s="18" t="s">
        <v>130</v>
      </c>
      <c r="V3577" s="18" t="s">
        <v>131</v>
      </c>
      <c r="W3577" s="0" t="str">
        <f aca="false">IF(AND(X3577&gt;=6,X3577&lt;14),"A",IF(AND(X3577&gt;=14,X3577&lt;22),"B","C"))</f>
        <v>A</v>
      </c>
      <c r="X3577" s="18" t="n">
        <f aca="false">HOUR(H3577)</f>
        <v>8</v>
      </c>
      <c r="Y3577" s="18" t="n">
        <f aca="false">ROUND((I3577-H3577)*1440,0)</f>
        <v>26</v>
      </c>
      <c r="Z3577" s="18" t="n">
        <f aca="false">ROUND((J3577-I3577)*1440,0)</f>
        <v>2</v>
      </c>
      <c r="AA3577" s="18" t="n">
        <f aca="false">ROUND((K3577-J3577)*1440,0)</f>
        <v>46</v>
      </c>
      <c r="AB3577" s="18" t="n">
        <f aca="false">ROUND((L3577-K3577)*1440,0)</f>
        <v>19</v>
      </c>
      <c r="AC3577" s="18" t="n">
        <f aca="false">ROUND((M3577-L3577)*1440,0)</f>
        <v>27</v>
      </c>
      <c r="AD3577" s="18" t="n">
        <f aca="false">IF(N3577="","",ROUND((N3577-M3577)*1440,0))</f>
        <v>137</v>
      </c>
      <c r="AE3577" s="18" t="n">
        <f aca="false">IF(O3577="","",ROUND((O3577-N3577)*1440,0))</f>
        <v>30</v>
      </c>
      <c r="AF3577" s="18" t="n">
        <f aca="false">IF(P3577="","",ROUND((P3577-O3577)*1440,0))</f>
        <v>10</v>
      </c>
      <c r="AG3577" s="18" t="n">
        <f aca="false">IF(Q3577="","",ROUND((Q3577-P3577)*1440,0))</f>
        <v>22</v>
      </c>
      <c r="AH3577" s="18" t="n">
        <f aca="false">IF(Q3577="","",ROUND((Q3577-H3577)*1440,0))</f>
        <v>319</v>
      </c>
      <c r="AI3577" s="19" t="n">
        <f aca="false">ROUND(IF(O3577="",Assumptions!$B$25-K3577,O3577-K3577)*24,1)</f>
        <v>3.6</v>
      </c>
      <c r="AJ3577" s="20" t="n">
        <f aca="false">ROUND(MAX(N(Y3577)/Assumptions!$C$5, N(Z3577)/Assumptions!$C$6, N(AA3577)/Assumptions!$C$7, N(AB3577)/Assumptions!$C$8, N(AC3577)/Assumptions!$C$9, N(AD3577)/Assumptions!$C$10, N(AE3577)/Assumptions!$C$11, N(AF3577)/Assumptions!$C$12, N(AG3577)/Assumptions!$C$13),3)</f>
        <v>4.567</v>
      </c>
      <c r="AK3577" s="0" t="str">
        <f aca="false">IF(OR(U3577="Pending",U3577="On Hold"),"Open GRN (awaiting)",IF(AJ3577&lt;=1,"Within SLA",IF(ROUND(N(Y3577)/Assumptions!$C$5,3)=AJ3577,"Gate Wait",IF(ROUND(N(Z3577)/Assumptions!$C$6,3)=AJ3577,"Dock Wait",IF(ROUND(N(AA3577)/Assumptions!$C$7,3)=AJ3577,"Unloading",IF(ROUND(N(AB3577)/Assumptions!$C$8,3)=AJ3577,"Unload-to-QC Wait",IF(ROUND(N(AC3577)/Assumptions!$C$9,3)=AJ3577,"QC",IF(ROUND(N(AD3577)/Assumptions!$C$10,3)=AJ3577,"QC-to-GRN Wait",IF(ROUND(N(AE3577)/Assumptions!$C$11,3)=AJ3577,"GRN Processing",IF(ROUND(N(AF3577)/Assumptions!$C$12,3)=AJ3577,"GRN-to-Putaway Wait",IF(ROUND(N(AG3577)/Assumptions!$C$13,3)=AJ3577,"Putaway","Within SLA")))))))))))</f>
        <v>QC-to-GRN Wait</v>
      </c>
    </row>
    <row r="3578" customFormat="false" ht="15" hidden="false" customHeight="false" outlineLevel="0" collapsed="false">
      <c r="A3578" s="0" t="s">
        <v>9997</v>
      </c>
      <c r="B3578" s="0" t="s">
        <v>9998</v>
      </c>
      <c r="C3578" s="0" t="s">
        <v>175</v>
      </c>
      <c r="D3578" s="0" t="s">
        <v>119</v>
      </c>
      <c r="E3578" s="0" t="s">
        <v>9999</v>
      </c>
      <c r="F3578" s="0" t="s">
        <v>177</v>
      </c>
      <c r="G3578" s="0" t="s">
        <v>122</v>
      </c>
      <c r="H3578" s="17" t="n">
        <v>46289.3513888889</v>
      </c>
      <c r="I3578" s="17" t="n">
        <v>46289.3972222222</v>
      </c>
      <c r="J3578" s="17" t="n">
        <v>46289.4090277778</v>
      </c>
      <c r="K3578" s="17" t="n">
        <v>46289.4229166667</v>
      </c>
      <c r="L3578" s="17" t="n">
        <v>46289.4277777778</v>
      </c>
      <c r="M3578" s="17" t="n">
        <v>46289.4402777778</v>
      </c>
      <c r="N3578" s="17"/>
      <c r="O3578" s="17"/>
      <c r="P3578" s="17"/>
      <c r="Q3578" s="17"/>
      <c r="R3578" s="0" t="n">
        <v>238</v>
      </c>
      <c r="S3578" s="0" t="n">
        <v>0</v>
      </c>
      <c r="T3578" s="0" t="n">
        <v>0</v>
      </c>
      <c r="U3578" s="18" t="s">
        <v>8544</v>
      </c>
      <c r="V3578" s="18" t="s">
        <v>156</v>
      </c>
      <c r="W3578" s="0" t="str">
        <f aca="false">IF(AND(X3578&gt;=6,X3578&lt;14),"A",IF(AND(X3578&gt;=14,X3578&lt;22),"B","C"))</f>
        <v>A</v>
      </c>
      <c r="X3578" s="18" t="n">
        <f aca="false">HOUR(H3578)</f>
        <v>8</v>
      </c>
      <c r="Y3578" s="18" t="n">
        <f aca="false">ROUND((I3578-H3578)*1440,0)</f>
        <v>66</v>
      </c>
      <c r="Z3578" s="18" t="n">
        <f aca="false">ROUND((J3578-I3578)*1440,0)</f>
        <v>17</v>
      </c>
      <c r="AA3578" s="18" t="n">
        <f aca="false">ROUND((K3578-J3578)*1440,0)</f>
        <v>20</v>
      </c>
      <c r="AB3578" s="18" t="n">
        <f aca="false">ROUND((L3578-K3578)*1440,0)</f>
        <v>7</v>
      </c>
      <c r="AC3578" s="18" t="n">
        <f aca="false">ROUND((M3578-L3578)*1440,0)</f>
        <v>18</v>
      </c>
      <c r="AD3578" s="0" t="str">
        <f aca="false">IF(N3578="","",ROUND((N3578-M3578)*1440,0))</f>
        <v/>
      </c>
      <c r="AE3578" s="0" t="str">
        <f aca="false">IF(O3578="","",ROUND((O3578-N3578)*1440,0))</f>
        <v/>
      </c>
      <c r="AF3578" s="0" t="str">
        <f aca="false">IF(P3578="","",ROUND((P3578-O3578)*1440,0))</f>
        <v/>
      </c>
      <c r="AG3578" s="0" t="str">
        <f aca="false">IF(Q3578="","",ROUND((Q3578-P3578)*1440,0))</f>
        <v/>
      </c>
      <c r="AH3578" s="0" t="str">
        <f aca="false">IF(Q3578="","",ROUND((Q3578-H3578)*1440,0))</f>
        <v/>
      </c>
      <c r="AI3578" s="19" t="n">
        <f aca="false">ROUND(IF(O3578="",Assumptions!$B$25-K3578,O3578-K3578)*24,1)</f>
        <v>189.9</v>
      </c>
      <c r="AJ3578" s="20" t="n">
        <f aca="false">ROUND(MAX(N(Y3578)/Assumptions!$C$5, N(Z3578)/Assumptions!$C$6, N(AA3578)/Assumptions!$C$7, N(AB3578)/Assumptions!$C$8, N(AC3578)/Assumptions!$C$9, N(AD3578)/Assumptions!$C$10, N(AE3578)/Assumptions!$C$11, N(AF3578)/Assumptions!$C$12, N(AG3578)/Assumptions!$C$13),3)</f>
        <v>2.2</v>
      </c>
      <c r="AK3578" s="0" t="str">
        <f aca="false">IF(OR(U3578="Pending",U3578="On Hold"),"Open GRN (awaiting)",IF(AJ3578&lt;=1,"Within SLA",IF(ROUND(N(Y3578)/Assumptions!$C$5,3)=AJ3578,"Gate Wait",IF(ROUND(N(Z3578)/Assumptions!$C$6,3)=AJ3578,"Dock Wait",IF(ROUND(N(AA3578)/Assumptions!$C$7,3)=AJ3578,"Unloading",IF(ROUND(N(AB3578)/Assumptions!$C$8,3)=AJ3578,"Unload-to-QC Wait",IF(ROUND(N(AC3578)/Assumptions!$C$9,3)=AJ3578,"QC",IF(ROUND(N(AD3578)/Assumptions!$C$10,3)=AJ3578,"QC-to-GRN Wait",IF(ROUND(N(AE3578)/Assumptions!$C$11,3)=AJ3578,"GRN Processing",IF(ROUND(N(AF3578)/Assumptions!$C$12,3)=AJ3578,"GRN-to-Putaway Wait",IF(ROUND(N(AG3578)/Assumptions!$C$13,3)=AJ3578,"Putaway","Within SLA")))))))))))</f>
        <v>Open GRN (awaiting)</v>
      </c>
    </row>
    <row r="3579" customFormat="false" ht="15" hidden="false" customHeight="false" outlineLevel="0" collapsed="false">
      <c r="A3579" s="0" t="s">
        <v>10000</v>
      </c>
      <c r="B3579" s="0" t="s">
        <v>10001</v>
      </c>
      <c r="C3579" s="0" t="s">
        <v>175</v>
      </c>
      <c r="D3579" s="0" t="s">
        <v>119</v>
      </c>
      <c r="E3579" s="0" t="s">
        <v>10002</v>
      </c>
      <c r="F3579" s="0" t="s">
        <v>177</v>
      </c>
      <c r="G3579" s="0" t="s">
        <v>122</v>
      </c>
      <c r="H3579" s="17" t="n">
        <v>46289.3743055556</v>
      </c>
      <c r="I3579" s="17" t="n">
        <v>46289.3986111111</v>
      </c>
      <c r="J3579" s="17" t="n">
        <v>46289.4076388889</v>
      </c>
      <c r="K3579" s="17" t="n">
        <v>46289.4215277778</v>
      </c>
      <c r="L3579" s="17" t="n">
        <v>46289.4291666667</v>
      </c>
      <c r="M3579" s="17" t="n">
        <v>46289.4430555556</v>
      </c>
      <c r="N3579" s="17" t="n">
        <v>46289.4520833333</v>
      </c>
      <c r="O3579" s="17" t="n">
        <v>46289.4881944444</v>
      </c>
      <c r="P3579" s="17" t="n">
        <v>46289.4986111111</v>
      </c>
      <c r="Q3579" s="17" t="n">
        <v>46289.5159722222</v>
      </c>
      <c r="R3579" s="0" t="n">
        <v>149</v>
      </c>
      <c r="S3579" s="0" t="n">
        <v>0</v>
      </c>
      <c r="T3579" s="0" t="n">
        <v>0</v>
      </c>
      <c r="U3579" s="18" t="s">
        <v>130</v>
      </c>
      <c r="V3579" s="18" t="s">
        <v>139</v>
      </c>
      <c r="W3579" s="0" t="str">
        <f aca="false">IF(AND(X3579&gt;=6,X3579&lt;14),"A",IF(AND(X3579&gt;=14,X3579&lt;22),"B","C"))</f>
        <v>A</v>
      </c>
      <c r="X3579" s="18" t="n">
        <f aca="false">HOUR(H3579)</f>
        <v>8</v>
      </c>
      <c r="Y3579" s="18" t="n">
        <f aca="false">ROUND((I3579-H3579)*1440,0)</f>
        <v>35</v>
      </c>
      <c r="Z3579" s="18" t="n">
        <f aca="false">ROUND((J3579-I3579)*1440,0)</f>
        <v>13</v>
      </c>
      <c r="AA3579" s="18" t="n">
        <f aca="false">ROUND((K3579-J3579)*1440,0)</f>
        <v>20</v>
      </c>
      <c r="AB3579" s="18" t="n">
        <f aca="false">ROUND((L3579-K3579)*1440,0)</f>
        <v>11</v>
      </c>
      <c r="AC3579" s="18" t="n">
        <f aca="false">ROUND((M3579-L3579)*1440,0)</f>
        <v>20</v>
      </c>
      <c r="AD3579" s="18" t="n">
        <f aca="false">IF(N3579="","",ROUND((N3579-M3579)*1440,0))</f>
        <v>13</v>
      </c>
      <c r="AE3579" s="18" t="n">
        <f aca="false">IF(O3579="","",ROUND((O3579-N3579)*1440,0))</f>
        <v>52</v>
      </c>
      <c r="AF3579" s="18" t="n">
        <f aca="false">IF(P3579="","",ROUND((P3579-O3579)*1440,0))</f>
        <v>15</v>
      </c>
      <c r="AG3579" s="18" t="n">
        <f aca="false">IF(Q3579="","",ROUND((Q3579-P3579)*1440,0))</f>
        <v>25</v>
      </c>
      <c r="AH3579" s="18" t="n">
        <f aca="false">IF(Q3579="","",ROUND((Q3579-H3579)*1440,0))</f>
        <v>204</v>
      </c>
      <c r="AI3579" s="19" t="n">
        <f aca="false">ROUND(IF(O3579="",Assumptions!$B$25-K3579,O3579-K3579)*24,1)</f>
        <v>1.6</v>
      </c>
      <c r="AJ3579" s="20" t="n">
        <f aca="false">ROUND(MAX(N(Y3579)/Assumptions!$C$5, N(Z3579)/Assumptions!$C$6, N(AA3579)/Assumptions!$C$7, N(AB3579)/Assumptions!$C$8, N(AC3579)/Assumptions!$C$9, N(AD3579)/Assumptions!$C$10, N(AE3579)/Assumptions!$C$11, N(AF3579)/Assumptions!$C$12, N(AG3579)/Assumptions!$C$13),3)</f>
        <v>1.167</v>
      </c>
      <c r="AK3579" s="0" t="str">
        <f aca="false">IF(OR(U3579="Pending",U3579="On Hold"),"Open GRN (awaiting)",IF(AJ3579&lt;=1,"Within SLA",IF(ROUND(N(Y3579)/Assumptions!$C$5,3)=AJ3579,"Gate Wait",IF(ROUND(N(Z3579)/Assumptions!$C$6,3)=AJ3579,"Dock Wait",IF(ROUND(N(AA3579)/Assumptions!$C$7,3)=AJ3579,"Unloading",IF(ROUND(N(AB3579)/Assumptions!$C$8,3)=AJ3579,"Unload-to-QC Wait",IF(ROUND(N(AC3579)/Assumptions!$C$9,3)=AJ3579,"QC",IF(ROUND(N(AD3579)/Assumptions!$C$10,3)=AJ3579,"QC-to-GRN Wait",IF(ROUND(N(AE3579)/Assumptions!$C$11,3)=AJ3579,"GRN Processing",IF(ROUND(N(AF3579)/Assumptions!$C$12,3)=AJ3579,"GRN-to-Putaway Wait",IF(ROUND(N(AG3579)/Assumptions!$C$13,3)=AJ3579,"Putaway","Within SLA")))))))))))</f>
        <v>Gate Wait</v>
      </c>
    </row>
    <row r="3580" customFormat="false" ht="15" hidden="false" customHeight="false" outlineLevel="0" collapsed="false">
      <c r="A3580" s="0" t="s">
        <v>10003</v>
      </c>
      <c r="B3580" s="0" t="s">
        <v>10004</v>
      </c>
      <c r="C3580" s="0" t="s">
        <v>218</v>
      </c>
      <c r="D3580" s="0" t="s">
        <v>119</v>
      </c>
      <c r="E3580" s="0" t="s">
        <v>5132</v>
      </c>
      <c r="F3580" s="0" t="s">
        <v>177</v>
      </c>
      <c r="G3580" s="0" t="s">
        <v>129</v>
      </c>
      <c r="H3580" s="17" t="n">
        <v>46289.3743055556</v>
      </c>
      <c r="I3580" s="17" t="n">
        <v>46289.3847222222</v>
      </c>
      <c r="J3580" s="17" t="n">
        <v>46289.3868055556</v>
      </c>
      <c r="K3580" s="17" t="n">
        <v>46289.4076388889</v>
      </c>
      <c r="L3580" s="17" t="n">
        <v>46289.4138888889</v>
      </c>
      <c r="M3580" s="17" t="n">
        <v>46289.4194444444</v>
      </c>
      <c r="N3580" s="17" t="n">
        <v>46289.4458333333</v>
      </c>
      <c r="O3580" s="17" t="n">
        <v>46289.4875</v>
      </c>
      <c r="P3580" s="17" t="n">
        <v>46289.4972222222</v>
      </c>
      <c r="Q3580" s="17" t="n">
        <v>46289.5048611111</v>
      </c>
      <c r="R3580" s="0" t="n">
        <v>318</v>
      </c>
      <c r="S3580" s="0" t="n">
        <v>0</v>
      </c>
      <c r="T3580" s="0" t="n">
        <v>0</v>
      </c>
      <c r="U3580" s="18" t="s">
        <v>130</v>
      </c>
      <c r="V3580" s="18" t="s">
        <v>156</v>
      </c>
      <c r="W3580" s="0" t="str">
        <f aca="false">IF(AND(X3580&gt;=6,X3580&lt;14),"A",IF(AND(X3580&gt;=14,X3580&lt;22),"B","C"))</f>
        <v>A</v>
      </c>
      <c r="X3580" s="18" t="n">
        <f aca="false">HOUR(H3580)</f>
        <v>8</v>
      </c>
      <c r="Y3580" s="18" t="n">
        <f aca="false">ROUND((I3580-H3580)*1440,0)</f>
        <v>15</v>
      </c>
      <c r="Z3580" s="18" t="n">
        <f aca="false">ROUND((J3580-I3580)*1440,0)</f>
        <v>3</v>
      </c>
      <c r="AA3580" s="18" t="n">
        <f aca="false">ROUND((K3580-J3580)*1440,0)</f>
        <v>30</v>
      </c>
      <c r="AB3580" s="18" t="n">
        <f aca="false">ROUND((L3580-K3580)*1440,0)</f>
        <v>9</v>
      </c>
      <c r="AC3580" s="18" t="n">
        <f aca="false">ROUND((M3580-L3580)*1440,0)</f>
        <v>8</v>
      </c>
      <c r="AD3580" s="18" t="n">
        <f aca="false">IF(N3580="","",ROUND((N3580-M3580)*1440,0))</f>
        <v>38</v>
      </c>
      <c r="AE3580" s="18" t="n">
        <f aca="false">IF(O3580="","",ROUND((O3580-N3580)*1440,0))</f>
        <v>60</v>
      </c>
      <c r="AF3580" s="18" t="n">
        <f aca="false">IF(P3580="","",ROUND((P3580-O3580)*1440,0))</f>
        <v>14</v>
      </c>
      <c r="AG3580" s="18" t="n">
        <f aca="false">IF(Q3580="","",ROUND((Q3580-P3580)*1440,0))</f>
        <v>11</v>
      </c>
      <c r="AH3580" s="18" t="n">
        <f aca="false">IF(Q3580="","",ROUND((Q3580-H3580)*1440,0))</f>
        <v>188</v>
      </c>
      <c r="AI3580" s="19" t="n">
        <f aca="false">ROUND(IF(O3580="",Assumptions!$B$25-K3580,O3580-K3580)*24,1)</f>
        <v>1.9</v>
      </c>
      <c r="AJ3580" s="20" t="n">
        <f aca="false">ROUND(MAX(N(Y3580)/Assumptions!$C$5, N(Z3580)/Assumptions!$C$6, N(AA3580)/Assumptions!$C$7, N(AB3580)/Assumptions!$C$8, N(AC3580)/Assumptions!$C$9, N(AD3580)/Assumptions!$C$10, N(AE3580)/Assumptions!$C$11, N(AF3580)/Assumptions!$C$12, N(AG3580)/Assumptions!$C$13),3)</f>
        <v>1.333</v>
      </c>
      <c r="AK3580" s="0" t="str">
        <f aca="false">IF(OR(U3580="Pending",U3580="On Hold"),"Open GRN (awaiting)",IF(AJ3580&lt;=1,"Within SLA",IF(ROUND(N(Y3580)/Assumptions!$C$5,3)=AJ3580,"Gate Wait",IF(ROUND(N(Z3580)/Assumptions!$C$6,3)=AJ3580,"Dock Wait",IF(ROUND(N(AA3580)/Assumptions!$C$7,3)=AJ3580,"Unloading",IF(ROUND(N(AB3580)/Assumptions!$C$8,3)=AJ3580,"Unload-to-QC Wait",IF(ROUND(N(AC3580)/Assumptions!$C$9,3)=AJ3580,"QC",IF(ROUND(N(AD3580)/Assumptions!$C$10,3)=AJ3580,"QC-to-GRN Wait",IF(ROUND(N(AE3580)/Assumptions!$C$11,3)=AJ3580,"GRN Processing",IF(ROUND(N(AF3580)/Assumptions!$C$12,3)=AJ3580,"GRN-to-Putaway Wait",IF(ROUND(N(AG3580)/Assumptions!$C$13,3)=AJ3580,"Putaway","Within SLA")))))))))))</f>
        <v>GRN Processing</v>
      </c>
    </row>
    <row r="3581" customFormat="false" ht="15" hidden="false" customHeight="false" outlineLevel="0" collapsed="false">
      <c r="A3581" s="0" t="s">
        <v>10005</v>
      </c>
      <c r="B3581" s="0" t="s">
        <v>10006</v>
      </c>
      <c r="C3581" s="0" t="s">
        <v>218</v>
      </c>
      <c r="D3581" s="0" t="s">
        <v>147</v>
      </c>
      <c r="E3581" s="0" t="s">
        <v>4915</v>
      </c>
      <c r="F3581" s="0" t="s">
        <v>137</v>
      </c>
      <c r="G3581" s="0" t="s">
        <v>167</v>
      </c>
      <c r="H3581" s="17" t="n">
        <v>46289.375</v>
      </c>
      <c r="I3581" s="17" t="n">
        <v>46289.3854166667</v>
      </c>
      <c r="J3581" s="17" t="n">
        <v>46289.3902777778</v>
      </c>
      <c r="K3581" s="17" t="n">
        <v>46289.4277777778</v>
      </c>
      <c r="L3581" s="17" t="n">
        <v>46289.43125</v>
      </c>
      <c r="M3581" s="17" t="n">
        <v>46289.4520833333</v>
      </c>
      <c r="N3581" s="17" t="n">
        <v>46289.4666666667</v>
      </c>
      <c r="O3581" s="17" t="n">
        <v>46289.4875</v>
      </c>
      <c r="P3581" s="17" t="n">
        <v>46289.5076388889</v>
      </c>
      <c r="Q3581" s="17" t="n">
        <v>46289.5291666667</v>
      </c>
      <c r="R3581" s="0" t="n">
        <v>384</v>
      </c>
      <c r="S3581" s="0" t="n">
        <v>0</v>
      </c>
      <c r="T3581" s="0" t="n">
        <v>0</v>
      </c>
      <c r="U3581" s="18" t="s">
        <v>130</v>
      </c>
      <c r="V3581" s="18" t="s">
        <v>139</v>
      </c>
      <c r="W3581" s="0" t="str">
        <f aca="false">IF(AND(X3581&gt;=6,X3581&lt;14),"A",IF(AND(X3581&gt;=14,X3581&lt;22),"B","C"))</f>
        <v>A</v>
      </c>
      <c r="X3581" s="18" t="n">
        <f aca="false">HOUR(H3581)</f>
        <v>9</v>
      </c>
      <c r="Y3581" s="18" t="n">
        <f aca="false">ROUND((I3581-H3581)*1440,0)</f>
        <v>15</v>
      </c>
      <c r="Z3581" s="18" t="n">
        <f aca="false">ROUND((J3581-I3581)*1440,0)</f>
        <v>7</v>
      </c>
      <c r="AA3581" s="18" t="n">
        <f aca="false">ROUND((K3581-J3581)*1440,0)</f>
        <v>54</v>
      </c>
      <c r="AB3581" s="18" t="n">
        <f aca="false">ROUND((L3581-K3581)*1440,0)</f>
        <v>5</v>
      </c>
      <c r="AC3581" s="18" t="n">
        <f aca="false">ROUND((M3581-L3581)*1440,0)</f>
        <v>30</v>
      </c>
      <c r="AD3581" s="18" t="n">
        <f aca="false">IF(N3581="","",ROUND((N3581-M3581)*1440,0))</f>
        <v>21</v>
      </c>
      <c r="AE3581" s="18" t="n">
        <f aca="false">IF(O3581="","",ROUND((O3581-N3581)*1440,0))</f>
        <v>30</v>
      </c>
      <c r="AF3581" s="18" t="n">
        <f aca="false">IF(P3581="","",ROUND((P3581-O3581)*1440,0))</f>
        <v>29</v>
      </c>
      <c r="AG3581" s="18" t="n">
        <f aca="false">IF(Q3581="","",ROUND((Q3581-P3581)*1440,0))</f>
        <v>31</v>
      </c>
      <c r="AH3581" s="18" t="n">
        <f aca="false">IF(Q3581="","",ROUND((Q3581-H3581)*1440,0))</f>
        <v>222</v>
      </c>
      <c r="AI3581" s="19" t="n">
        <f aca="false">ROUND(IF(O3581="",Assumptions!$B$25-K3581,O3581-K3581)*24,1)</f>
        <v>1.4</v>
      </c>
      <c r="AJ3581" s="20" t="n">
        <f aca="false">ROUND(MAX(N(Y3581)/Assumptions!$C$5, N(Z3581)/Assumptions!$C$6, N(AA3581)/Assumptions!$C$7, N(AB3581)/Assumptions!$C$8, N(AC3581)/Assumptions!$C$9, N(AD3581)/Assumptions!$C$10, N(AE3581)/Assumptions!$C$11, N(AF3581)/Assumptions!$C$12, N(AG3581)/Assumptions!$C$13),3)</f>
        <v>1.45</v>
      </c>
      <c r="AK3581" s="0" t="str">
        <f aca="false">IF(OR(U3581="Pending",U3581="On Hold"),"Open GRN (awaiting)",IF(AJ3581&lt;=1,"Within SLA",IF(ROUND(N(Y3581)/Assumptions!$C$5,3)=AJ3581,"Gate Wait",IF(ROUND(N(Z3581)/Assumptions!$C$6,3)=AJ3581,"Dock Wait",IF(ROUND(N(AA3581)/Assumptions!$C$7,3)=AJ3581,"Unloading",IF(ROUND(N(AB3581)/Assumptions!$C$8,3)=AJ3581,"Unload-to-QC Wait",IF(ROUND(N(AC3581)/Assumptions!$C$9,3)=AJ3581,"QC",IF(ROUND(N(AD3581)/Assumptions!$C$10,3)=AJ3581,"QC-to-GRN Wait",IF(ROUND(N(AE3581)/Assumptions!$C$11,3)=AJ3581,"GRN Processing",IF(ROUND(N(AF3581)/Assumptions!$C$12,3)=AJ3581,"GRN-to-Putaway Wait",IF(ROUND(N(AG3581)/Assumptions!$C$13,3)=AJ3581,"Putaway","Within SLA")))))))))))</f>
        <v>GRN-to-Putaway Wait</v>
      </c>
    </row>
    <row r="3582" customFormat="false" ht="15" hidden="false" customHeight="false" outlineLevel="0" collapsed="false">
      <c r="A3582" s="0" t="s">
        <v>10007</v>
      </c>
      <c r="B3582" s="0" t="s">
        <v>10008</v>
      </c>
      <c r="C3582" s="0" t="s">
        <v>184</v>
      </c>
      <c r="D3582" s="0" t="s">
        <v>147</v>
      </c>
      <c r="E3582" s="0" t="s">
        <v>10009</v>
      </c>
      <c r="F3582" s="0" t="s">
        <v>177</v>
      </c>
      <c r="G3582" s="0" t="s">
        <v>150</v>
      </c>
      <c r="H3582" s="17" t="n">
        <v>46289.3756944445</v>
      </c>
      <c r="I3582" s="17" t="n">
        <v>46289.3875</v>
      </c>
      <c r="J3582" s="17" t="n">
        <v>46289.3944444444</v>
      </c>
      <c r="K3582" s="17" t="n">
        <v>46289.4145833333</v>
      </c>
      <c r="L3582" s="17" t="n">
        <v>46289.4347222222</v>
      </c>
      <c r="M3582" s="17" t="n">
        <v>46289.4888888889</v>
      </c>
      <c r="N3582" s="17"/>
      <c r="O3582" s="17"/>
      <c r="P3582" s="17"/>
      <c r="Q3582" s="17"/>
      <c r="R3582" s="0" t="n">
        <v>97</v>
      </c>
      <c r="S3582" s="0" t="n">
        <v>0</v>
      </c>
      <c r="T3582" s="0" t="n">
        <v>3</v>
      </c>
      <c r="U3582" s="18" t="s">
        <v>8544</v>
      </c>
      <c r="V3582" s="18" t="s">
        <v>131</v>
      </c>
      <c r="W3582" s="0" t="str">
        <f aca="false">IF(AND(X3582&gt;=6,X3582&lt;14),"A",IF(AND(X3582&gt;=14,X3582&lt;22),"B","C"))</f>
        <v>A</v>
      </c>
      <c r="X3582" s="18" t="n">
        <f aca="false">HOUR(H3582)</f>
        <v>9</v>
      </c>
      <c r="Y3582" s="18" t="n">
        <f aca="false">ROUND((I3582-H3582)*1440,0)</f>
        <v>17</v>
      </c>
      <c r="Z3582" s="18" t="n">
        <f aca="false">ROUND((J3582-I3582)*1440,0)</f>
        <v>10</v>
      </c>
      <c r="AA3582" s="18" t="n">
        <f aca="false">ROUND((K3582-J3582)*1440,0)</f>
        <v>29</v>
      </c>
      <c r="AB3582" s="18" t="n">
        <f aca="false">ROUND((L3582-K3582)*1440,0)</f>
        <v>29</v>
      </c>
      <c r="AC3582" s="18" t="n">
        <f aca="false">ROUND((M3582-L3582)*1440,0)</f>
        <v>78</v>
      </c>
      <c r="AD3582" s="0" t="str">
        <f aca="false">IF(N3582="","",ROUND((N3582-M3582)*1440,0))</f>
        <v/>
      </c>
      <c r="AE3582" s="0" t="str">
        <f aca="false">IF(O3582="","",ROUND((O3582-N3582)*1440,0))</f>
        <v/>
      </c>
      <c r="AF3582" s="0" t="str">
        <f aca="false">IF(P3582="","",ROUND((P3582-O3582)*1440,0))</f>
        <v/>
      </c>
      <c r="AG3582" s="0" t="str">
        <f aca="false">IF(Q3582="","",ROUND((Q3582-P3582)*1440,0))</f>
        <v/>
      </c>
      <c r="AH3582" s="0" t="str">
        <f aca="false">IF(Q3582="","",ROUND((Q3582-H3582)*1440,0))</f>
        <v/>
      </c>
      <c r="AI3582" s="19" t="n">
        <f aca="false">ROUND(IF(O3582="",Assumptions!$B$25-K3582,O3582-K3582)*24,1)</f>
        <v>190.1</v>
      </c>
      <c r="AJ3582" s="20" t="n">
        <f aca="false">ROUND(MAX(N(Y3582)/Assumptions!$C$5, N(Z3582)/Assumptions!$C$6, N(AA3582)/Assumptions!$C$7, N(AB3582)/Assumptions!$C$8, N(AC3582)/Assumptions!$C$9, N(AD3582)/Assumptions!$C$10, N(AE3582)/Assumptions!$C$11, N(AF3582)/Assumptions!$C$12, N(AG3582)/Assumptions!$C$13),3)</f>
        <v>1.933</v>
      </c>
      <c r="AK3582" s="0" t="str">
        <f aca="false">IF(OR(U3582="Pending",U3582="On Hold"),"Open GRN (awaiting)",IF(AJ3582&lt;=1,"Within SLA",IF(ROUND(N(Y3582)/Assumptions!$C$5,3)=AJ3582,"Gate Wait",IF(ROUND(N(Z3582)/Assumptions!$C$6,3)=AJ3582,"Dock Wait",IF(ROUND(N(AA3582)/Assumptions!$C$7,3)=AJ3582,"Unloading",IF(ROUND(N(AB3582)/Assumptions!$C$8,3)=AJ3582,"Unload-to-QC Wait",IF(ROUND(N(AC3582)/Assumptions!$C$9,3)=AJ3582,"QC",IF(ROUND(N(AD3582)/Assumptions!$C$10,3)=AJ3582,"QC-to-GRN Wait",IF(ROUND(N(AE3582)/Assumptions!$C$11,3)=AJ3582,"GRN Processing",IF(ROUND(N(AF3582)/Assumptions!$C$12,3)=AJ3582,"GRN-to-Putaway Wait",IF(ROUND(N(AG3582)/Assumptions!$C$13,3)=AJ3582,"Putaway","Within SLA")))))))))))</f>
        <v>Open GRN (awaiting)</v>
      </c>
    </row>
    <row r="3583" customFormat="false" ht="15" hidden="false" customHeight="false" outlineLevel="0" collapsed="false">
      <c r="A3583" s="0" t="s">
        <v>10010</v>
      </c>
      <c r="B3583" s="0" t="s">
        <v>10011</v>
      </c>
      <c r="C3583" s="0" t="s">
        <v>134</v>
      </c>
      <c r="D3583" s="0" t="s">
        <v>135</v>
      </c>
      <c r="E3583" s="0" t="s">
        <v>10012</v>
      </c>
      <c r="F3583" s="0" t="s">
        <v>149</v>
      </c>
      <c r="G3583" s="0" t="s">
        <v>138</v>
      </c>
      <c r="H3583" s="17" t="n">
        <v>46289.3763888889</v>
      </c>
      <c r="I3583" s="17" t="n">
        <v>46289.3881944444</v>
      </c>
      <c r="J3583" s="17" t="n">
        <v>46289.39375</v>
      </c>
      <c r="K3583" s="17" t="n">
        <v>46289.4048611111</v>
      </c>
      <c r="L3583" s="17" t="n">
        <v>46289.425</v>
      </c>
      <c r="M3583" s="17" t="n">
        <v>46289.45625</v>
      </c>
      <c r="N3583" s="17" t="n">
        <v>46289.4736111111</v>
      </c>
      <c r="O3583" s="17" t="n">
        <v>46289.5090277778</v>
      </c>
      <c r="P3583" s="17" t="n">
        <v>46289.525</v>
      </c>
      <c r="Q3583" s="17" t="n">
        <v>46289.5402777778</v>
      </c>
      <c r="R3583" s="0" t="n">
        <v>169</v>
      </c>
      <c r="S3583" s="0" t="n">
        <v>0</v>
      </c>
      <c r="T3583" s="0" t="n">
        <v>0</v>
      </c>
      <c r="U3583" s="18" t="s">
        <v>130</v>
      </c>
      <c r="V3583" s="18" t="s">
        <v>139</v>
      </c>
      <c r="W3583" s="0" t="str">
        <f aca="false">IF(AND(X3583&gt;=6,X3583&lt;14),"A",IF(AND(X3583&gt;=14,X3583&lt;22),"B","C"))</f>
        <v>A</v>
      </c>
      <c r="X3583" s="18" t="n">
        <f aca="false">HOUR(H3583)</f>
        <v>9</v>
      </c>
      <c r="Y3583" s="18" t="n">
        <f aca="false">ROUND((I3583-H3583)*1440,0)</f>
        <v>17</v>
      </c>
      <c r="Z3583" s="18" t="n">
        <f aca="false">ROUND((J3583-I3583)*1440,0)</f>
        <v>8</v>
      </c>
      <c r="AA3583" s="18" t="n">
        <f aca="false">ROUND((K3583-J3583)*1440,0)</f>
        <v>16</v>
      </c>
      <c r="AB3583" s="18" t="n">
        <f aca="false">ROUND((L3583-K3583)*1440,0)</f>
        <v>29</v>
      </c>
      <c r="AC3583" s="18" t="n">
        <f aca="false">ROUND((M3583-L3583)*1440,0)</f>
        <v>45</v>
      </c>
      <c r="AD3583" s="18" t="n">
        <f aca="false">IF(N3583="","",ROUND((N3583-M3583)*1440,0))</f>
        <v>25</v>
      </c>
      <c r="AE3583" s="18" t="n">
        <f aca="false">IF(O3583="","",ROUND((O3583-N3583)*1440,0))</f>
        <v>51</v>
      </c>
      <c r="AF3583" s="18" t="n">
        <f aca="false">IF(P3583="","",ROUND((P3583-O3583)*1440,0))</f>
        <v>23</v>
      </c>
      <c r="AG3583" s="18" t="n">
        <f aca="false">IF(Q3583="","",ROUND((Q3583-P3583)*1440,0))</f>
        <v>22</v>
      </c>
      <c r="AH3583" s="18" t="n">
        <f aca="false">IF(Q3583="","",ROUND((Q3583-H3583)*1440,0))</f>
        <v>236</v>
      </c>
      <c r="AI3583" s="19" t="n">
        <f aca="false">ROUND(IF(O3583="",Assumptions!$B$25-K3583,O3583-K3583)*24,1)</f>
        <v>2.5</v>
      </c>
      <c r="AJ3583" s="20" t="n">
        <f aca="false">ROUND(MAX(N(Y3583)/Assumptions!$C$5, N(Z3583)/Assumptions!$C$6, N(AA3583)/Assumptions!$C$7, N(AB3583)/Assumptions!$C$8, N(AC3583)/Assumptions!$C$9, N(AD3583)/Assumptions!$C$10, N(AE3583)/Assumptions!$C$11, N(AF3583)/Assumptions!$C$12, N(AG3583)/Assumptions!$C$13),3)</f>
        <v>1.933</v>
      </c>
      <c r="AK3583" s="0" t="str">
        <f aca="false">IF(OR(U3583="Pending",U3583="On Hold"),"Open GRN (awaiting)",IF(AJ3583&lt;=1,"Within SLA",IF(ROUND(N(Y3583)/Assumptions!$C$5,3)=AJ3583,"Gate Wait",IF(ROUND(N(Z3583)/Assumptions!$C$6,3)=AJ3583,"Dock Wait",IF(ROUND(N(AA3583)/Assumptions!$C$7,3)=AJ3583,"Unloading",IF(ROUND(N(AB3583)/Assumptions!$C$8,3)=AJ3583,"Unload-to-QC Wait",IF(ROUND(N(AC3583)/Assumptions!$C$9,3)=AJ3583,"QC",IF(ROUND(N(AD3583)/Assumptions!$C$10,3)=AJ3583,"QC-to-GRN Wait",IF(ROUND(N(AE3583)/Assumptions!$C$11,3)=AJ3583,"GRN Processing",IF(ROUND(N(AF3583)/Assumptions!$C$12,3)=AJ3583,"GRN-to-Putaway Wait",IF(ROUND(N(AG3583)/Assumptions!$C$13,3)=AJ3583,"Putaway","Within SLA")))))))))))</f>
        <v>Unload-to-QC Wait</v>
      </c>
    </row>
    <row r="3584" customFormat="false" ht="15" hidden="false" customHeight="false" outlineLevel="0" collapsed="false">
      <c r="A3584" s="0" t="s">
        <v>10013</v>
      </c>
      <c r="B3584" s="0" t="s">
        <v>10014</v>
      </c>
      <c r="C3584" s="0" t="s">
        <v>218</v>
      </c>
      <c r="D3584" s="0" t="s">
        <v>135</v>
      </c>
      <c r="E3584" s="0" t="s">
        <v>4791</v>
      </c>
      <c r="F3584" s="0" t="s">
        <v>137</v>
      </c>
      <c r="G3584" s="0" t="s">
        <v>178</v>
      </c>
      <c r="H3584" s="17" t="n">
        <v>46289.3791666667</v>
      </c>
      <c r="I3584" s="17" t="n">
        <v>46289.4006944444</v>
      </c>
      <c r="J3584" s="17" t="n">
        <v>46289.4034722222</v>
      </c>
      <c r="K3584" s="17" t="n">
        <v>46289.4284722222</v>
      </c>
      <c r="L3584" s="17" t="n">
        <v>46289.4388888889</v>
      </c>
      <c r="M3584" s="17" t="n">
        <v>46289.46875</v>
      </c>
      <c r="N3584" s="17" t="n">
        <v>46289.4875</v>
      </c>
      <c r="O3584" s="17" t="n">
        <v>46289.5270833333</v>
      </c>
      <c r="P3584" s="17" t="n">
        <v>46289.5361111111</v>
      </c>
      <c r="Q3584" s="17" t="n">
        <v>46289.5625</v>
      </c>
      <c r="R3584" s="0" t="n">
        <v>674</v>
      </c>
      <c r="S3584" s="0" t="n">
        <v>0</v>
      </c>
      <c r="T3584" s="0" t="n">
        <v>0</v>
      </c>
      <c r="U3584" s="18" t="s">
        <v>130</v>
      </c>
      <c r="V3584" s="18" t="s">
        <v>131</v>
      </c>
      <c r="W3584" s="0" t="str">
        <f aca="false">IF(AND(X3584&gt;=6,X3584&lt;14),"A",IF(AND(X3584&gt;=14,X3584&lt;22),"B","C"))</f>
        <v>A</v>
      </c>
      <c r="X3584" s="18" t="n">
        <f aca="false">HOUR(H3584)</f>
        <v>9</v>
      </c>
      <c r="Y3584" s="18" t="n">
        <f aca="false">ROUND((I3584-H3584)*1440,0)</f>
        <v>31</v>
      </c>
      <c r="Z3584" s="18" t="n">
        <f aca="false">ROUND((J3584-I3584)*1440,0)</f>
        <v>4</v>
      </c>
      <c r="AA3584" s="18" t="n">
        <f aca="false">ROUND((K3584-J3584)*1440,0)</f>
        <v>36</v>
      </c>
      <c r="AB3584" s="18" t="n">
        <f aca="false">ROUND((L3584-K3584)*1440,0)</f>
        <v>15</v>
      </c>
      <c r="AC3584" s="18" t="n">
        <f aca="false">ROUND((M3584-L3584)*1440,0)</f>
        <v>43</v>
      </c>
      <c r="AD3584" s="18" t="n">
        <f aca="false">IF(N3584="","",ROUND((N3584-M3584)*1440,0))</f>
        <v>27</v>
      </c>
      <c r="AE3584" s="18" t="n">
        <f aca="false">IF(O3584="","",ROUND((O3584-N3584)*1440,0))</f>
        <v>57</v>
      </c>
      <c r="AF3584" s="18" t="n">
        <f aca="false">IF(P3584="","",ROUND((P3584-O3584)*1440,0))</f>
        <v>13</v>
      </c>
      <c r="AG3584" s="18" t="n">
        <f aca="false">IF(Q3584="","",ROUND((Q3584-P3584)*1440,0))</f>
        <v>38</v>
      </c>
      <c r="AH3584" s="18" t="n">
        <f aca="false">IF(Q3584="","",ROUND((Q3584-H3584)*1440,0))</f>
        <v>264</v>
      </c>
      <c r="AI3584" s="19" t="n">
        <f aca="false">ROUND(IF(O3584="",Assumptions!$B$25-K3584,O3584-K3584)*24,1)</f>
        <v>2.4</v>
      </c>
      <c r="AJ3584" s="20" t="n">
        <f aca="false">ROUND(MAX(N(Y3584)/Assumptions!$C$5, N(Z3584)/Assumptions!$C$6, N(AA3584)/Assumptions!$C$7, N(AB3584)/Assumptions!$C$8, N(AC3584)/Assumptions!$C$9, N(AD3584)/Assumptions!$C$10, N(AE3584)/Assumptions!$C$11, N(AF3584)/Assumptions!$C$12, N(AG3584)/Assumptions!$C$13),3)</f>
        <v>1.267</v>
      </c>
      <c r="AK3584" s="0" t="str">
        <f aca="false">IF(OR(U3584="Pending",U3584="On Hold"),"Open GRN (awaiting)",IF(AJ3584&lt;=1,"Within SLA",IF(ROUND(N(Y3584)/Assumptions!$C$5,3)=AJ3584,"Gate Wait",IF(ROUND(N(Z3584)/Assumptions!$C$6,3)=AJ3584,"Dock Wait",IF(ROUND(N(AA3584)/Assumptions!$C$7,3)=AJ3584,"Unloading",IF(ROUND(N(AB3584)/Assumptions!$C$8,3)=AJ3584,"Unload-to-QC Wait",IF(ROUND(N(AC3584)/Assumptions!$C$9,3)=AJ3584,"QC",IF(ROUND(N(AD3584)/Assumptions!$C$10,3)=AJ3584,"QC-to-GRN Wait",IF(ROUND(N(AE3584)/Assumptions!$C$11,3)=AJ3584,"GRN Processing",IF(ROUND(N(AF3584)/Assumptions!$C$12,3)=AJ3584,"GRN-to-Putaway Wait",IF(ROUND(N(AG3584)/Assumptions!$C$13,3)=AJ3584,"Putaway","Within SLA")))))))))))</f>
        <v>GRN Processing</v>
      </c>
    </row>
    <row r="3585" customFormat="false" ht="15" hidden="false" customHeight="false" outlineLevel="0" collapsed="false">
      <c r="A3585" s="0" t="s">
        <v>10015</v>
      </c>
      <c r="B3585" s="0" t="s">
        <v>10016</v>
      </c>
      <c r="C3585" s="0" t="s">
        <v>252</v>
      </c>
      <c r="D3585" s="0" t="s">
        <v>135</v>
      </c>
      <c r="E3585" s="0" t="s">
        <v>10017</v>
      </c>
      <c r="F3585" s="0" t="s">
        <v>155</v>
      </c>
      <c r="G3585" s="0" t="s">
        <v>138</v>
      </c>
      <c r="H3585" s="17" t="n">
        <v>46289.3881944444</v>
      </c>
      <c r="I3585" s="17" t="n">
        <v>46289.3958333333</v>
      </c>
      <c r="J3585" s="17" t="n">
        <v>46289.3993055556</v>
      </c>
      <c r="K3585" s="17" t="n">
        <v>46289.4333333333</v>
      </c>
      <c r="L3585" s="17" t="n">
        <v>46289.4506944444</v>
      </c>
      <c r="M3585" s="17" t="n">
        <v>46289.4576388889</v>
      </c>
      <c r="N3585" s="17" t="n">
        <v>46289.5611111111</v>
      </c>
      <c r="O3585" s="17" t="n">
        <v>46289.5930555556</v>
      </c>
      <c r="P3585" s="17" t="n">
        <v>46289.5965277778</v>
      </c>
      <c r="Q3585" s="17" t="n">
        <v>46289.6006944445</v>
      </c>
      <c r="R3585" s="0" t="n">
        <v>484</v>
      </c>
      <c r="S3585" s="0" t="n">
        <v>0</v>
      </c>
      <c r="T3585" s="0" t="n">
        <v>0</v>
      </c>
      <c r="U3585" s="18" t="s">
        <v>130</v>
      </c>
      <c r="V3585" s="18" t="s">
        <v>144</v>
      </c>
      <c r="W3585" s="0" t="str">
        <f aca="false">IF(AND(X3585&gt;=6,X3585&lt;14),"A",IF(AND(X3585&gt;=14,X3585&lt;22),"B","C"))</f>
        <v>A</v>
      </c>
      <c r="X3585" s="18" t="n">
        <f aca="false">HOUR(H3585)</f>
        <v>9</v>
      </c>
      <c r="Y3585" s="18" t="n">
        <f aca="false">ROUND((I3585-H3585)*1440,0)</f>
        <v>11</v>
      </c>
      <c r="Z3585" s="18" t="n">
        <f aca="false">ROUND((J3585-I3585)*1440,0)</f>
        <v>5</v>
      </c>
      <c r="AA3585" s="18" t="n">
        <f aca="false">ROUND((K3585-J3585)*1440,0)</f>
        <v>49</v>
      </c>
      <c r="AB3585" s="18" t="n">
        <f aca="false">ROUND((L3585-K3585)*1440,0)</f>
        <v>25</v>
      </c>
      <c r="AC3585" s="18" t="n">
        <f aca="false">ROUND((M3585-L3585)*1440,0)</f>
        <v>10</v>
      </c>
      <c r="AD3585" s="18" t="n">
        <f aca="false">IF(N3585="","",ROUND((N3585-M3585)*1440,0))</f>
        <v>149</v>
      </c>
      <c r="AE3585" s="18" t="n">
        <f aca="false">IF(O3585="","",ROUND((O3585-N3585)*1440,0))</f>
        <v>46</v>
      </c>
      <c r="AF3585" s="18" t="n">
        <f aca="false">IF(P3585="","",ROUND((P3585-O3585)*1440,0))</f>
        <v>5</v>
      </c>
      <c r="AG3585" s="18" t="n">
        <f aca="false">IF(Q3585="","",ROUND((Q3585-P3585)*1440,0))</f>
        <v>6</v>
      </c>
      <c r="AH3585" s="18" t="n">
        <f aca="false">IF(Q3585="","",ROUND((Q3585-H3585)*1440,0))</f>
        <v>306</v>
      </c>
      <c r="AI3585" s="19" t="n">
        <f aca="false">ROUND(IF(O3585="",Assumptions!$B$25-K3585,O3585-K3585)*24,1)</f>
        <v>3.8</v>
      </c>
      <c r="AJ3585" s="20" t="n">
        <f aca="false">ROUND(MAX(N(Y3585)/Assumptions!$C$5, N(Z3585)/Assumptions!$C$6, N(AA3585)/Assumptions!$C$7, N(AB3585)/Assumptions!$C$8, N(AC3585)/Assumptions!$C$9, N(AD3585)/Assumptions!$C$10, N(AE3585)/Assumptions!$C$11, N(AF3585)/Assumptions!$C$12, N(AG3585)/Assumptions!$C$13),3)</f>
        <v>4.967</v>
      </c>
      <c r="AK3585" s="0" t="str">
        <f aca="false">IF(OR(U3585="Pending",U3585="On Hold"),"Open GRN (awaiting)",IF(AJ3585&lt;=1,"Within SLA",IF(ROUND(N(Y3585)/Assumptions!$C$5,3)=AJ3585,"Gate Wait",IF(ROUND(N(Z3585)/Assumptions!$C$6,3)=AJ3585,"Dock Wait",IF(ROUND(N(AA3585)/Assumptions!$C$7,3)=AJ3585,"Unloading",IF(ROUND(N(AB3585)/Assumptions!$C$8,3)=AJ3585,"Unload-to-QC Wait",IF(ROUND(N(AC3585)/Assumptions!$C$9,3)=AJ3585,"QC",IF(ROUND(N(AD3585)/Assumptions!$C$10,3)=AJ3585,"QC-to-GRN Wait",IF(ROUND(N(AE3585)/Assumptions!$C$11,3)=AJ3585,"GRN Processing",IF(ROUND(N(AF3585)/Assumptions!$C$12,3)=AJ3585,"GRN-to-Putaway Wait",IF(ROUND(N(AG3585)/Assumptions!$C$13,3)=AJ3585,"Putaway","Within SLA")))))))))))</f>
        <v>QC-to-GRN Wait</v>
      </c>
    </row>
    <row r="3586" customFormat="false" ht="15" hidden="false" customHeight="false" outlineLevel="0" collapsed="false">
      <c r="A3586" s="0" t="s">
        <v>10018</v>
      </c>
      <c r="B3586" s="0" t="s">
        <v>10019</v>
      </c>
      <c r="C3586" s="0" t="s">
        <v>175</v>
      </c>
      <c r="D3586" s="0" t="s">
        <v>119</v>
      </c>
      <c r="E3586" s="0" t="s">
        <v>5247</v>
      </c>
      <c r="F3586" s="0" t="s">
        <v>177</v>
      </c>
      <c r="G3586" s="0" t="s">
        <v>129</v>
      </c>
      <c r="H3586" s="17" t="n">
        <v>46289.3916666667</v>
      </c>
      <c r="I3586" s="17" t="n">
        <v>46289.4006944444</v>
      </c>
      <c r="J3586" s="17" t="n">
        <v>46289.4097222222</v>
      </c>
      <c r="K3586" s="17" t="n">
        <v>46289.4298611111</v>
      </c>
      <c r="L3586" s="17" t="n">
        <v>46289.4347222222</v>
      </c>
      <c r="M3586" s="17" t="n">
        <v>46289.4694444445</v>
      </c>
      <c r="N3586" s="17" t="n">
        <v>46289.5111111111</v>
      </c>
      <c r="O3586" s="17" t="n">
        <v>46289.5270833333</v>
      </c>
      <c r="P3586" s="17" t="n">
        <v>46289.5368055556</v>
      </c>
      <c r="Q3586" s="17" t="n">
        <v>46289.5520833333</v>
      </c>
      <c r="R3586" s="0" t="n">
        <v>338</v>
      </c>
      <c r="S3586" s="0" t="n">
        <v>0</v>
      </c>
      <c r="T3586" s="0" t="n">
        <v>0</v>
      </c>
      <c r="U3586" s="18" t="s">
        <v>130</v>
      </c>
      <c r="V3586" s="18" t="s">
        <v>131</v>
      </c>
      <c r="W3586" s="0" t="str">
        <f aca="false">IF(AND(X3586&gt;=6,X3586&lt;14),"A",IF(AND(X3586&gt;=14,X3586&lt;22),"B","C"))</f>
        <v>A</v>
      </c>
      <c r="X3586" s="18" t="n">
        <f aca="false">HOUR(H3586)</f>
        <v>9</v>
      </c>
      <c r="Y3586" s="18" t="n">
        <f aca="false">ROUND((I3586-H3586)*1440,0)</f>
        <v>13</v>
      </c>
      <c r="Z3586" s="18" t="n">
        <f aca="false">ROUND((J3586-I3586)*1440,0)</f>
        <v>13</v>
      </c>
      <c r="AA3586" s="18" t="n">
        <f aca="false">ROUND((K3586-J3586)*1440,0)</f>
        <v>29</v>
      </c>
      <c r="AB3586" s="18" t="n">
        <f aca="false">ROUND((L3586-K3586)*1440,0)</f>
        <v>7</v>
      </c>
      <c r="AC3586" s="18" t="n">
        <f aca="false">ROUND((M3586-L3586)*1440,0)</f>
        <v>50</v>
      </c>
      <c r="AD3586" s="18" t="n">
        <f aca="false">IF(N3586="","",ROUND((N3586-M3586)*1440,0))</f>
        <v>60</v>
      </c>
      <c r="AE3586" s="18" t="n">
        <f aca="false">IF(O3586="","",ROUND((O3586-N3586)*1440,0))</f>
        <v>23</v>
      </c>
      <c r="AF3586" s="18" t="n">
        <f aca="false">IF(P3586="","",ROUND((P3586-O3586)*1440,0))</f>
        <v>14</v>
      </c>
      <c r="AG3586" s="18" t="n">
        <f aca="false">IF(Q3586="","",ROUND((Q3586-P3586)*1440,0))</f>
        <v>22</v>
      </c>
      <c r="AH3586" s="18" t="n">
        <f aca="false">IF(Q3586="","",ROUND((Q3586-H3586)*1440,0))</f>
        <v>231</v>
      </c>
      <c r="AI3586" s="19" t="n">
        <f aca="false">ROUND(IF(O3586="",Assumptions!$B$25-K3586,O3586-K3586)*24,1)</f>
        <v>2.3</v>
      </c>
      <c r="AJ3586" s="20" t="n">
        <f aca="false">ROUND(MAX(N(Y3586)/Assumptions!$C$5, N(Z3586)/Assumptions!$C$6, N(AA3586)/Assumptions!$C$7, N(AB3586)/Assumptions!$C$8, N(AC3586)/Assumptions!$C$9, N(AD3586)/Assumptions!$C$10, N(AE3586)/Assumptions!$C$11, N(AF3586)/Assumptions!$C$12, N(AG3586)/Assumptions!$C$13),3)</f>
        <v>2</v>
      </c>
      <c r="AK3586" s="0" t="str">
        <f aca="false">IF(OR(U3586="Pending",U3586="On Hold"),"Open GRN (awaiting)",IF(AJ3586&lt;=1,"Within SLA",IF(ROUND(N(Y3586)/Assumptions!$C$5,3)=AJ3586,"Gate Wait",IF(ROUND(N(Z3586)/Assumptions!$C$6,3)=AJ3586,"Dock Wait",IF(ROUND(N(AA3586)/Assumptions!$C$7,3)=AJ3586,"Unloading",IF(ROUND(N(AB3586)/Assumptions!$C$8,3)=AJ3586,"Unload-to-QC Wait",IF(ROUND(N(AC3586)/Assumptions!$C$9,3)=AJ3586,"QC",IF(ROUND(N(AD3586)/Assumptions!$C$10,3)=AJ3586,"QC-to-GRN Wait",IF(ROUND(N(AE3586)/Assumptions!$C$11,3)=AJ3586,"GRN Processing",IF(ROUND(N(AF3586)/Assumptions!$C$12,3)=AJ3586,"GRN-to-Putaway Wait",IF(ROUND(N(AG3586)/Assumptions!$C$13,3)=AJ3586,"Putaway","Within SLA")))))))))))</f>
        <v>QC-to-GRN Wait</v>
      </c>
    </row>
    <row r="3587" customFormat="false" ht="15" hidden="false" customHeight="false" outlineLevel="0" collapsed="false">
      <c r="A3587" s="0" t="s">
        <v>10020</v>
      </c>
      <c r="B3587" s="0" t="s">
        <v>10021</v>
      </c>
      <c r="C3587" s="0" t="s">
        <v>153</v>
      </c>
      <c r="D3587" s="0" t="s">
        <v>147</v>
      </c>
      <c r="E3587" s="0" t="s">
        <v>10022</v>
      </c>
      <c r="F3587" s="0" t="s">
        <v>155</v>
      </c>
      <c r="G3587" s="0" t="s">
        <v>150</v>
      </c>
      <c r="H3587" s="17" t="n">
        <v>46289.4104166667</v>
      </c>
      <c r="I3587" s="17" t="n">
        <v>46289.4409722222</v>
      </c>
      <c r="J3587" s="17" t="n">
        <v>46289.4486111111</v>
      </c>
      <c r="K3587" s="17" t="n">
        <v>46289.4708333333</v>
      </c>
      <c r="L3587" s="17" t="n">
        <v>46289.4805555556</v>
      </c>
      <c r="M3587" s="17" t="n">
        <v>46289.5368055556</v>
      </c>
      <c r="N3587" s="17" t="n">
        <v>46289.6006944445</v>
      </c>
      <c r="O3587" s="17" t="n">
        <v>46289.6881944445</v>
      </c>
      <c r="P3587" s="17" t="n">
        <v>46289.6923611111</v>
      </c>
      <c r="Q3587" s="17" t="n">
        <v>46289.6979166667</v>
      </c>
      <c r="R3587" s="0" t="n">
        <v>162</v>
      </c>
      <c r="S3587" s="0" t="n">
        <v>10</v>
      </c>
      <c r="T3587" s="0" t="n">
        <v>0</v>
      </c>
      <c r="U3587" s="18" t="s">
        <v>123</v>
      </c>
      <c r="V3587" s="18" t="s">
        <v>82</v>
      </c>
      <c r="W3587" s="0" t="str">
        <f aca="false">IF(AND(X3587&gt;=6,X3587&lt;14),"A",IF(AND(X3587&gt;=14,X3587&lt;22),"B","C"))</f>
        <v>A</v>
      </c>
      <c r="X3587" s="18" t="n">
        <f aca="false">HOUR(H3587)</f>
        <v>9</v>
      </c>
      <c r="Y3587" s="18" t="n">
        <f aca="false">ROUND((I3587-H3587)*1440,0)</f>
        <v>44</v>
      </c>
      <c r="Z3587" s="18" t="n">
        <f aca="false">ROUND((J3587-I3587)*1440,0)</f>
        <v>11</v>
      </c>
      <c r="AA3587" s="18" t="n">
        <f aca="false">ROUND((K3587-J3587)*1440,0)</f>
        <v>32</v>
      </c>
      <c r="AB3587" s="18" t="n">
        <f aca="false">ROUND((L3587-K3587)*1440,0)</f>
        <v>14</v>
      </c>
      <c r="AC3587" s="18" t="n">
        <f aca="false">ROUND((M3587-L3587)*1440,0)</f>
        <v>81</v>
      </c>
      <c r="AD3587" s="18" t="n">
        <f aca="false">IF(N3587="","",ROUND((N3587-M3587)*1440,0))</f>
        <v>92</v>
      </c>
      <c r="AE3587" s="18" t="n">
        <f aca="false">IF(O3587="","",ROUND((O3587-N3587)*1440,0))</f>
        <v>126</v>
      </c>
      <c r="AF3587" s="18" t="n">
        <f aca="false">IF(P3587="","",ROUND((P3587-O3587)*1440,0))</f>
        <v>6</v>
      </c>
      <c r="AG3587" s="18" t="n">
        <f aca="false">IF(Q3587="","",ROUND((Q3587-P3587)*1440,0))</f>
        <v>8</v>
      </c>
      <c r="AH3587" s="18" t="n">
        <f aca="false">IF(Q3587="","",ROUND((Q3587-H3587)*1440,0))</f>
        <v>414</v>
      </c>
      <c r="AI3587" s="19" t="n">
        <f aca="false">ROUND(IF(O3587="",Assumptions!$B$25-K3587,O3587-K3587)*24,1)</f>
        <v>5.2</v>
      </c>
      <c r="AJ3587" s="20" t="n">
        <f aca="false">ROUND(MAX(N(Y3587)/Assumptions!$C$5, N(Z3587)/Assumptions!$C$6, N(AA3587)/Assumptions!$C$7, N(AB3587)/Assumptions!$C$8, N(AC3587)/Assumptions!$C$9, N(AD3587)/Assumptions!$C$10, N(AE3587)/Assumptions!$C$11, N(AF3587)/Assumptions!$C$12, N(AG3587)/Assumptions!$C$13),3)</f>
        <v>3.067</v>
      </c>
      <c r="AK3587" s="0" t="str">
        <f aca="false">IF(OR(U3587="Pending",U3587="On Hold"),"Open GRN (awaiting)",IF(AJ3587&lt;=1,"Within SLA",IF(ROUND(N(Y3587)/Assumptions!$C$5,3)=AJ3587,"Gate Wait",IF(ROUND(N(Z3587)/Assumptions!$C$6,3)=AJ3587,"Dock Wait",IF(ROUND(N(AA3587)/Assumptions!$C$7,3)=AJ3587,"Unloading",IF(ROUND(N(AB3587)/Assumptions!$C$8,3)=AJ3587,"Unload-to-QC Wait",IF(ROUND(N(AC3587)/Assumptions!$C$9,3)=AJ3587,"QC",IF(ROUND(N(AD3587)/Assumptions!$C$10,3)=AJ3587,"QC-to-GRN Wait",IF(ROUND(N(AE3587)/Assumptions!$C$11,3)=AJ3587,"GRN Processing",IF(ROUND(N(AF3587)/Assumptions!$C$12,3)=AJ3587,"GRN-to-Putaway Wait",IF(ROUND(N(AG3587)/Assumptions!$C$13,3)=AJ3587,"Putaway","Within SLA")))))))))))</f>
        <v>QC-to-GRN Wait</v>
      </c>
    </row>
    <row r="3588" customFormat="false" ht="15" hidden="false" customHeight="false" outlineLevel="0" collapsed="false">
      <c r="A3588" s="0" t="s">
        <v>10023</v>
      </c>
      <c r="B3588" s="0" t="s">
        <v>10024</v>
      </c>
      <c r="C3588" s="0" t="s">
        <v>170</v>
      </c>
      <c r="D3588" s="0" t="s">
        <v>147</v>
      </c>
      <c r="E3588" s="0" t="s">
        <v>10025</v>
      </c>
      <c r="F3588" s="0" t="s">
        <v>172</v>
      </c>
      <c r="G3588" s="0" t="s">
        <v>167</v>
      </c>
      <c r="H3588" s="17" t="n">
        <v>46289.4111111111</v>
      </c>
      <c r="I3588" s="17" t="n">
        <v>46289.4222222222</v>
      </c>
      <c r="J3588" s="17" t="n">
        <v>46289.4319444444</v>
      </c>
      <c r="K3588" s="17" t="n">
        <v>46289.45</v>
      </c>
      <c r="L3588" s="17" t="n">
        <v>46289.4548611111</v>
      </c>
      <c r="M3588" s="17" t="n">
        <v>46289.4708333333</v>
      </c>
      <c r="N3588" s="17" t="n">
        <v>46289.5291666667</v>
      </c>
      <c r="O3588" s="17" t="n">
        <v>46289.5527777778</v>
      </c>
      <c r="P3588" s="17" t="n">
        <v>46289.5604166667</v>
      </c>
      <c r="Q3588" s="17" t="n">
        <v>46289.5854166667</v>
      </c>
      <c r="R3588" s="0" t="n">
        <v>287</v>
      </c>
      <c r="S3588" s="0" t="n">
        <v>0</v>
      </c>
      <c r="T3588" s="0" t="n">
        <v>0</v>
      </c>
      <c r="U3588" s="18" t="s">
        <v>130</v>
      </c>
      <c r="V3588" s="18" t="s">
        <v>144</v>
      </c>
      <c r="W3588" s="0" t="str">
        <f aca="false">IF(AND(X3588&gt;=6,X3588&lt;14),"A",IF(AND(X3588&gt;=14,X3588&lt;22),"B","C"))</f>
        <v>A</v>
      </c>
      <c r="X3588" s="18" t="n">
        <f aca="false">HOUR(H3588)</f>
        <v>9</v>
      </c>
      <c r="Y3588" s="18" t="n">
        <f aca="false">ROUND((I3588-H3588)*1440,0)</f>
        <v>16</v>
      </c>
      <c r="Z3588" s="18" t="n">
        <f aca="false">ROUND((J3588-I3588)*1440,0)</f>
        <v>14</v>
      </c>
      <c r="AA3588" s="18" t="n">
        <f aca="false">ROUND((K3588-J3588)*1440,0)</f>
        <v>26</v>
      </c>
      <c r="AB3588" s="18" t="n">
        <f aca="false">ROUND((L3588-K3588)*1440,0)</f>
        <v>7</v>
      </c>
      <c r="AC3588" s="18" t="n">
        <f aca="false">ROUND((M3588-L3588)*1440,0)</f>
        <v>23</v>
      </c>
      <c r="AD3588" s="18" t="n">
        <f aca="false">IF(N3588="","",ROUND((N3588-M3588)*1440,0))</f>
        <v>84</v>
      </c>
      <c r="AE3588" s="18" t="n">
        <f aca="false">IF(O3588="","",ROUND((O3588-N3588)*1440,0))</f>
        <v>34</v>
      </c>
      <c r="AF3588" s="18" t="n">
        <f aca="false">IF(P3588="","",ROUND((P3588-O3588)*1440,0))</f>
        <v>11</v>
      </c>
      <c r="AG3588" s="18" t="n">
        <f aca="false">IF(Q3588="","",ROUND((Q3588-P3588)*1440,0))</f>
        <v>36</v>
      </c>
      <c r="AH3588" s="18" t="n">
        <f aca="false">IF(Q3588="","",ROUND((Q3588-H3588)*1440,0))</f>
        <v>251</v>
      </c>
      <c r="AI3588" s="19" t="n">
        <f aca="false">ROUND(IF(O3588="",Assumptions!$B$25-K3588,O3588-K3588)*24,1)</f>
        <v>2.5</v>
      </c>
      <c r="AJ3588" s="20" t="n">
        <f aca="false">ROUND(MAX(N(Y3588)/Assumptions!$C$5, N(Z3588)/Assumptions!$C$6, N(AA3588)/Assumptions!$C$7, N(AB3588)/Assumptions!$C$8, N(AC3588)/Assumptions!$C$9, N(AD3588)/Assumptions!$C$10, N(AE3588)/Assumptions!$C$11, N(AF3588)/Assumptions!$C$12, N(AG3588)/Assumptions!$C$13),3)</f>
        <v>2.8</v>
      </c>
      <c r="AK3588" s="0" t="str">
        <f aca="false">IF(OR(U3588="Pending",U3588="On Hold"),"Open GRN (awaiting)",IF(AJ3588&lt;=1,"Within SLA",IF(ROUND(N(Y3588)/Assumptions!$C$5,3)=AJ3588,"Gate Wait",IF(ROUND(N(Z3588)/Assumptions!$C$6,3)=AJ3588,"Dock Wait",IF(ROUND(N(AA3588)/Assumptions!$C$7,3)=AJ3588,"Unloading",IF(ROUND(N(AB3588)/Assumptions!$C$8,3)=AJ3588,"Unload-to-QC Wait",IF(ROUND(N(AC3588)/Assumptions!$C$9,3)=AJ3588,"QC",IF(ROUND(N(AD3588)/Assumptions!$C$10,3)=AJ3588,"QC-to-GRN Wait",IF(ROUND(N(AE3588)/Assumptions!$C$11,3)=AJ3588,"GRN Processing",IF(ROUND(N(AF3588)/Assumptions!$C$12,3)=AJ3588,"GRN-to-Putaway Wait",IF(ROUND(N(AG3588)/Assumptions!$C$13,3)=AJ3588,"Putaway","Within SLA")))))))))))</f>
        <v>QC-to-GRN Wait</v>
      </c>
    </row>
    <row r="3589" customFormat="false" ht="15" hidden="false" customHeight="false" outlineLevel="0" collapsed="false">
      <c r="A3589" s="0" t="s">
        <v>10026</v>
      </c>
      <c r="B3589" s="0" t="s">
        <v>10027</v>
      </c>
      <c r="C3589" s="0" t="s">
        <v>184</v>
      </c>
      <c r="D3589" s="0" t="s">
        <v>119</v>
      </c>
      <c r="E3589" s="0" t="s">
        <v>10028</v>
      </c>
      <c r="F3589" s="0" t="s">
        <v>177</v>
      </c>
      <c r="G3589" s="0" t="s">
        <v>122</v>
      </c>
      <c r="H3589" s="17" t="n">
        <v>46289.4388888889</v>
      </c>
      <c r="I3589" s="17" t="n">
        <v>46289.4965277778</v>
      </c>
      <c r="J3589" s="17" t="n">
        <v>46289.5034722222</v>
      </c>
      <c r="K3589" s="17" t="n">
        <v>46289.5145833333</v>
      </c>
      <c r="L3589" s="17" t="n">
        <v>46289.5201388889</v>
      </c>
      <c r="M3589" s="17" t="n">
        <v>46289.5347222222</v>
      </c>
      <c r="N3589" s="17" t="n">
        <v>46289.5722222222</v>
      </c>
      <c r="O3589" s="17" t="n">
        <v>46289.5784722222</v>
      </c>
      <c r="P3589" s="17" t="n">
        <v>46289.5916666667</v>
      </c>
      <c r="Q3589" s="17" t="n">
        <v>46289.6138888889</v>
      </c>
      <c r="R3589" s="0" t="n">
        <v>367</v>
      </c>
      <c r="S3589" s="0" t="n">
        <v>0</v>
      </c>
      <c r="T3589" s="0" t="n">
        <v>0</v>
      </c>
      <c r="U3589" s="18" t="s">
        <v>130</v>
      </c>
      <c r="V3589" s="18" t="s">
        <v>144</v>
      </c>
      <c r="W3589" s="0" t="str">
        <f aca="false">IF(AND(X3589&gt;=6,X3589&lt;14),"A",IF(AND(X3589&gt;=14,X3589&lt;22),"B","C"))</f>
        <v>A</v>
      </c>
      <c r="X3589" s="18" t="n">
        <f aca="false">HOUR(H3589)</f>
        <v>10</v>
      </c>
      <c r="Y3589" s="18" t="n">
        <f aca="false">ROUND((I3589-H3589)*1440,0)</f>
        <v>83</v>
      </c>
      <c r="Z3589" s="18" t="n">
        <f aca="false">ROUND((J3589-I3589)*1440,0)</f>
        <v>10</v>
      </c>
      <c r="AA3589" s="18" t="n">
        <f aca="false">ROUND((K3589-J3589)*1440,0)</f>
        <v>16</v>
      </c>
      <c r="AB3589" s="18" t="n">
        <f aca="false">ROUND((L3589-K3589)*1440,0)</f>
        <v>8</v>
      </c>
      <c r="AC3589" s="18" t="n">
        <f aca="false">ROUND((M3589-L3589)*1440,0)</f>
        <v>21</v>
      </c>
      <c r="AD3589" s="18" t="n">
        <f aca="false">IF(N3589="","",ROUND((N3589-M3589)*1440,0))</f>
        <v>54</v>
      </c>
      <c r="AE3589" s="18" t="n">
        <f aca="false">IF(O3589="","",ROUND((O3589-N3589)*1440,0))</f>
        <v>9</v>
      </c>
      <c r="AF3589" s="18" t="n">
        <f aca="false">IF(P3589="","",ROUND((P3589-O3589)*1440,0))</f>
        <v>19</v>
      </c>
      <c r="AG3589" s="18" t="n">
        <f aca="false">IF(Q3589="","",ROUND((Q3589-P3589)*1440,0))</f>
        <v>32</v>
      </c>
      <c r="AH3589" s="18" t="n">
        <f aca="false">IF(Q3589="","",ROUND((Q3589-H3589)*1440,0))</f>
        <v>252</v>
      </c>
      <c r="AI3589" s="19" t="n">
        <f aca="false">ROUND(IF(O3589="",Assumptions!$B$25-K3589,O3589-K3589)*24,1)</f>
        <v>1.5</v>
      </c>
      <c r="AJ3589" s="20" t="n">
        <f aca="false">ROUND(MAX(N(Y3589)/Assumptions!$C$5, N(Z3589)/Assumptions!$C$6, N(AA3589)/Assumptions!$C$7, N(AB3589)/Assumptions!$C$8, N(AC3589)/Assumptions!$C$9, N(AD3589)/Assumptions!$C$10, N(AE3589)/Assumptions!$C$11, N(AF3589)/Assumptions!$C$12, N(AG3589)/Assumptions!$C$13),3)</f>
        <v>2.767</v>
      </c>
      <c r="AK3589" s="0" t="str">
        <f aca="false">IF(OR(U3589="Pending",U3589="On Hold"),"Open GRN (awaiting)",IF(AJ3589&lt;=1,"Within SLA",IF(ROUND(N(Y3589)/Assumptions!$C$5,3)=AJ3589,"Gate Wait",IF(ROUND(N(Z3589)/Assumptions!$C$6,3)=AJ3589,"Dock Wait",IF(ROUND(N(AA3589)/Assumptions!$C$7,3)=AJ3589,"Unloading",IF(ROUND(N(AB3589)/Assumptions!$C$8,3)=AJ3589,"Unload-to-QC Wait",IF(ROUND(N(AC3589)/Assumptions!$C$9,3)=AJ3589,"QC",IF(ROUND(N(AD3589)/Assumptions!$C$10,3)=AJ3589,"QC-to-GRN Wait",IF(ROUND(N(AE3589)/Assumptions!$C$11,3)=AJ3589,"GRN Processing",IF(ROUND(N(AF3589)/Assumptions!$C$12,3)=AJ3589,"GRN-to-Putaway Wait",IF(ROUND(N(AG3589)/Assumptions!$C$13,3)=AJ3589,"Putaway","Within SLA")))))))))))</f>
        <v>Gate Wait</v>
      </c>
    </row>
    <row r="3590" customFormat="false" ht="15" hidden="false" customHeight="false" outlineLevel="0" collapsed="false">
      <c r="A3590" s="0" t="s">
        <v>10029</v>
      </c>
      <c r="B3590" s="0" t="s">
        <v>10030</v>
      </c>
      <c r="C3590" s="0" t="s">
        <v>126</v>
      </c>
      <c r="D3590" s="0" t="s">
        <v>135</v>
      </c>
      <c r="E3590" s="0" t="s">
        <v>10031</v>
      </c>
      <c r="F3590" s="0" t="s">
        <v>121</v>
      </c>
      <c r="G3590" s="0" t="s">
        <v>178</v>
      </c>
      <c r="H3590" s="17" t="n">
        <v>46289.4597222222</v>
      </c>
      <c r="I3590" s="17" t="n">
        <v>46289.51875</v>
      </c>
      <c r="J3590" s="17" t="n">
        <v>46289.5236111111</v>
      </c>
      <c r="K3590" s="17" t="n">
        <v>46289.5340277778</v>
      </c>
      <c r="L3590" s="17" t="n">
        <v>46289.5465277778</v>
      </c>
      <c r="M3590" s="17" t="n">
        <v>46289.5840277778</v>
      </c>
      <c r="N3590" s="17" t="n">
        <v>46289.6388888889</v>
      </c>
      <c r="O3590" s="17" t="n">
        <v>46289.6923611111</v>
      </c>
      <c r="P3590" s="17" t="n">
        <v>46289.70625</v>
      </c>
      <c r="Q3590" s="17" t="n">
        <v>46289.7222222222</v>
      </c>
      <c r="R3590" s="0" t="n">
        <v>583</v>
      </c>
      <c r="S3590" s="0" t="n">
        <v>0</v>
      </c>
      <c r="T3590" s="0" t="n">
        <v>0</v>
      </c>
      <c r="U3590" s="18" t="s">
        <v>130</v>
      </c>
      <c r="V3590" s="18" t="s">
        <v>144</v>
      </c>
      <c r="W3590" s="0" t="str">
        <f aca="false">IF(AND(X3590&gt;=6,X3590&lt;14),"A",IF(AND(X3590&gt;=14,X3590&lt;22),"B","C"))</f>
        <v>A</v>
      </c>
      <c r="X3590" s="18" t="n">
        <f aca="false">HOUR(H3590)</f>
        <v>11</v>
      </c>
      <c r="Y3590" s="18" t="n">
        <f aca="false">ROUND((I3590-H3590)*1440,0)</f>
        <v>85</v>
      </c>
      <c r="Z3590" s="18" t="n">
        <f aca="false">ROUND((J3590-I3590)*1440,0)</f>
        <v>7</v>
      </c>
      <c r="AA3590" s="18" t="n">
        <f aca="false">ROUND((K3590-J3590)*1440,0)</f>
        <v>15</v>
      </c>
      <c r="AB3590" s="18" t="n">
        <f aca="false">ROUND((L3590-K3590)*1440,0)</f>
        <v>18</v>
      </c>
      <c r="AC3590" s="18" t="n">
        <f aca="false">ROUND((M3590-L3590)*1440,0)</f>
        <v>54</v>
      </c>
      <c r="AD3590" s="18" t="n">
        <f aca="false">IF(N3590="","",ROUND((N3590-M3590)*1440,0))</f>
        <v>79</v>
      </c>
      <c r="AE3590" s="18" t="n">
        <f aca="false">IF(O3590="","",ROUND((O3590-N3590)*1440,0))</f>
        <v>77</v>
      </c>
      <c r="AF3590" s="18" t="n">
        <f aca="false">IF(P3590="","",ROUND((P3590-O3590)*1440,0))</f>
        <v>20</v>
      </c>
      <c r="AG3590" s="18" t="n">
        <f aca="false">IF(Q3590="","",ROUND((Q3590-P3590)*1440,0))</f>
        <v>23</v>
      </c>
      <c r="AH3590" s="18" t="n">
        <f aca="false">IF(Q3590="","",ROUND((Q3590-H3590)*1440,0))</f>
        <v>378</v>
      </c>
      <c r="AI3590" s="19" t="n">
        <f aca="false">ROUND(IF(O3590="",Assumptions!$B$25-K3590,O3590-K3590)*24,1)</f>
        <v>3.8</v>
      </c>
      <c r="AJ3590" s="20" t="n">
        <f aca="false">ROUND(MAX(N(Y3590)/Assumptions!$C$5, N(Z3590)/Assumptions!$C$6, N(AA3590)/Assumptions!$C$7, N(AB3590)/Assumptions!$C$8, N(AC3590)/Assumptions!$C$9, N(AD3590)/Assumptions!$C$10, N(AE3590)/Assumptions!$C$11, N(AF3590)/Assumptions!$C$12, N(AG3590)/Assumptions!$C$13),3)</f>
        <v>2.833</v>
      </c>
      <c r="AK3590" s="0" t="str">
        <f aca="false">IF(OR(U3590="Pending",U3590="On Hold"),"Open GRN (awaiting)",IF(AJ3590&lt;=1,"Within SLA",IF(ROUND(N(Y3590)/Assumptions!$C$5,3)=AJ3590,"Gate Wait",IF(ROUND(N(Z3590)/Assumptions!$C$6,3)=AJ3590,"Dock Wait",IF(ROUND(N(AA3590)/Assumptions!$C$7,3)=AJ3590,"Unloading",IF(ROUND(N(AB3590)/Assumptions!$C$8,3)=AJ3590,"Unload-to-QC Wait",IF(ROUND(N(AC3590)/Assumptions!$C$9,3)=AJ3590,"QC",IF(ROUND(N(AD3590)/Assumptions!$C$10,3)=AJ3590,"QC-to-GRN Wait",IF(ROUND(N(AE3590)/Assumptions!$C$11,3)=AJ3590,"GRN Processing",IF(ROUND(N(AF3590)/Assumptions!$C$12,3)=AJ3590,"GRN-to-Putaway Wait",IF(ROUND(N(AG3590)/Assumptions!$C$13,3)=AJ3590,"Putaway","Within SLA")))))))))))</f>
        <v>Gate Wait</v>
      </c>
    </row>
    <row r="3591" customFormat="false" ht="15" hidden="false" customHeight="false" outlineLevel="0" collapsed="false">
      <c r="A3591" s="0" t="s">
        <v>10032</v>
      </c>
      <c r="B3591" s="0" t="s">
        <v>10033</v>
      </c>
      <c r="C3591" s="0" t="s">
        <v>142</v>
      </c>
      <c r="D3591" s="0" t="s">
        <v>119</v>
      </c>
      <c r="E3591" s="0" t="s">
        <v>620</v>
      </c>
      <c r="F3591" s="0" t="s">
        <v>137</v>
      </c>
      <c r="G3591" s="0" t="s">
        <v>129</v>
      </c>
      <c r="H3591" s="17" t="n">
        <v>46289.4625</v>
      </c>
      <c r="I3591" s="17" t="n">
        <v>46289.4972222222</v>
      </c>
      <c r="J3591" s="17" t="n">
        <v>46289.5048611111</v>
      </c>
      <c r="K3591" s="17" t="n">
        <v>46289.5472222222</v>
      </c>
      <c r="L3591" s="17" t="n">
        <v>46289.5548611111</v>
      </c>
      <c r="M3591" s="17" t="n">
        <v>46289.5902777778</v>
      </c>
      <c r="N3591" s="17" t="n">
        <v>46289.63125</v>
      </c>
      <c r="O3591" s="17" t="n">
        <v>46289.6361111111</v>
      </c>
      <c r="P3591" s="17" t="n">
        <v>46289.6548611111</v>
      </c>
      <c r="Q3591" s="17" t="n">
        <v>46289.6680555556</v>
      </c>
      <c r="R3591" s="0" t="n">
        <v>797</v>
      </c>
      <c r="S3591" s="0" t="n">
        <v>0</v>
      </c>
      <c r="T3591" s="0" t="n">
        <v>0</v>
      </c>
      <c r="U3591" s="18" t="s">
        <v>130</v>
      </c>
      <c r="V3591" s="18" t="s">
        <v>144</v>
      </c>
      <c r="W3591" s="0" t="str">
        <f aca="false">IF(AND(X3591&gt;=6,X3591&lt;14),"A",IF(AND(X3591&gt;=14,X3591&lt;22),"B","C"))</f>
        <v>A</v>
      </c>
      <c r="X3591" s="18" t="n">
        <f aca="false">HOUR(H3591)</f>
        <v>11</v>
      </c>
      <c r="Y3591" s="18" t="n">
        <f aca="false">ROUND((I3591-H3591)*1440,0)</f>
        <v>50</v>
      </c>
      <c r="Z3591" s="18" t="n">
        <f aca="false">ROUND((J3591-I3591)*1440,0)</f>
        <v>11</v>
      </c>
      <c r="AA3591" s="18" t="n">
        <f aca="false">ROUND((K3591-J3591)*1440,0)</f>
        <v>61</v>
      </c>
      <c r="AB3591" s="18" t="n">
        <f aca="false">ROUND((L3591-K3591)*1440,0)</f>
        <v>11</v>
      </c>
      <c r="AC3591" s="18" t="n">
        <f aca="false">ROUND((M3591-L3591)*1440,0)</f>
        <v>51</v>
      </c>
      <c r="AD3591" s="18" t="n">
        <f aca="false">IF(N3591="","",ROUND((N3591-M3591)*1440,0))</f>
        <v>59</v>
      </c>
      <c r="AE3591" s="18" t="n">
        <f aca="false">IF(O3591="","",ROUND((O3591-N3591)*1440,0))</f>
        <v>7</v>
      </c>
      <c r="AF3591" s="18" t="n">
        <f aca="false">IF(P3591="","",ROUND((P3591-O3591)*1440,0))</f>
        <v>27</v>
      </c>
      <c r="AG3591" s="18" t="n">
        <f aca="false">IF(Q3591="","",ROUND((Q3591-P3591)*1440,0))</f>
        <v>19</v>
      </c>
      <c r="AH3591" s="18" t="n">
        <f aca="false">IF(Q3591="","",ROUND((Q3591-H3591)*1440,0))</f>
        <v>296</v>
      </c>
      <c r="AI3591" s="19" t="n">
        <f aca="false">ROUND(IF(O3591="",Assumptions!$B$25-K3591,O3591-K3591)*24,1)</f>
        <v>2.1</v>
      </c>
      <c r="AJ3591" s="20" t="n">
        <f aca="false">ROUND(MAX(N(Y3591)/Assumptions!$C$5, N(Z3591)/Assumptions!$C$6, N(AA3591)/Assumptions!$C$7, N(AB3591)/Assumptions!$C$8, N(AC3591)/Assumptions!$C$9, N(AD3591)/Assumptions!$C$10, N(AE3591)/Assumptions!$C$11, N(AF3591)/Assumptions!$C$12, N(AG3591)/Assumptions!$C$13),3)</f>
        <v>1.967</v>
      </c>
      <c r="AK3591" s="0" t="str">
        <f aca="false">IF(OR(U3591="Pending",U3591="On Hold"),"Open GRN (awaiting)",IF(AJ3591&lt;=1,"Within SLA",IF(ROUND(N(Y3591)/Assumptions!$C$5,3)=AJ3591,"Gate Wait",IF(ROUND(N(Z3591)/Assumptions!$C$6,3)=AJ3591,"Dock Wait",IF(ROUND(N(AA3591)/Assumptions!$C$7,3)=AJ3591,"Unloading",IF(ROUND(N(AB3591)/Assumptions!$C$8,3)=AJ3591,"Unload-to-QC Wait",IF(ROUND(N(AC3591)/Assumptions!$C$9,3)=AJ3591,"QC",IF(ROUND(N(AD3591)/Assumptions!$C$10,3)=AJ3591,"QC-to-GRN Wait",IF(ROUND(N(AE3591)/Assumptions!$C$11,3)=AJ3591,"GRN Processing",IF(ROUND(N(AF3591)/Assumptions!$C$12,3)=AJ3591,"GRN-to-Putaway Wait",IF(ROUND(N(AG3591)/Assumptions!$C$13,3)=AJ3591,"Putaway","Within SLA")))))))))))</f>
        <v>QC-to-GRN Wait</v>
      </c>
    </row>
    <row r="3592" customFormat="false" ht="15" hidden="false" customHeight="false" outlineLevel="0" collapsed="false">
      <c r="A3592" s="0" t="s">
        <v>10034</v>
      </c>
      <c r="B3592" s="0" t="s">
        <v>10035</v>
      </c>
      <c r="C3592" s="0" t="s">
        <v>153</v>
      </c>
      <c r="D3592" s="0" t="s">
        <v>147</v>
      </c>
      <c r="E3592" s="0" t="s">
        <v>10036</v>
      </c>
      <c r="F3592" s="0" t="s">
        <v>155</v>
      </c>
      <c r="G3592" s="0" t="s">
        <v>150</v>
      </c>
      <c r="H3592" s="17" t="n">
        <v>46289.4798611111</v>
      </c>
      <c r="I3592" s="17" t="n">
        <v>46289.5055555556</v>
      </c>
      <c r="J3592" s="17" t="n">
        <v>46289.5180555556</v>
      </c>
      <c r="K3592" s="17" t="n">
        <v>46289.55625</v>
      </c>
      <c r="L3592" s="17" t="n">
        <v>46289.5597222222</v>
      </c>
      <c r="M3592" s="17" t="n">
        <v>46289.5777777778</v>
      </c>
      <c r="N3592" s="17" t="n">
        <v>46289.6131944444</v>
      </c>
      <c r="O3592" s="17" t="n">
        <v>46289.6256944445</v>
      </c>
      <c r="P3592" s="17" t="n">
        <v>46289.63125</v>
      </c>
      <c r="Q3592" s="17" t="n">
        <v>46289.6451388889</v>
      </c>
      <c r="R3592" s="0" t="n">
        <v>457</v>
      </c>
      <c r="S3592" s="0" t="n">
        <v>0</v>
      </c>
      <c r="T3592" s="0" t="n">
        <v>0</v>
      </c>
      <c r="U3592" s="18" t="s">
        <v>130</v>
      </c>
      <c r="V3592" s="18" t="s">
        <v>156</v>
      </c>
      <c r="W3592" s="0" t="str">
        <f aca="false">IF(AND(X3592&gt;=6,X3592&lt;14),"A",IF(AND(X3592&gt;=14,X3592&lt;22),"B","C"))</f>
        <v>A</v>
      </c>
      <c r="X3592" s="18" t="n">
        <f aca="false">HOUR(H3592)</f>
        <v>11</v>
      </c>
      <c r="Y3592" s="18" t="n">
        <f aca="false">ROUND((I3592-H3592)*1440,0)</f>
        <v>37</v>
      </c>
      <c r="Z3592" s="18" t="n">
        <f aca="false">ROUND((J3592-I3592)*1440,0)</f>
        <v>18</v>
      </c>
      <c r="AA3592" s="18" t="n">
        <f aca="false">ROUND((K3592-J3592)*1440,0)</f>
        <v>55</v>
      </c>
      <c r="AB3592" s="18" t="n">
        <f aca="false">ROUND((L3592-K3592)*1440,0)</f>
        <v>5</v>
      </c>
      <c r="AC3592" s="18" t="n">
        <f aca="false">ROUND((M3592-L3592)*1440,0)</f>
        <v>26</v>
      </c>
      <c r="AD3592" s="18" t="n">
        <f aca="false">IF(N3592="","",ROUND((N3592-M3592)*1440,0))</f>
        <v>51</v>
      </c>
      <c r="AE3592" s="18" t="n">
        <f aca="false">IF(O3592="","",ROUND((O3592-N3592)*1440,0))</f>
        <v>18</v>
      </c>
      <c r="AF3592" s="18" t="n">
        <f aca="false">IF(P3592="","",ROUND((P3592-O3592)*1440,0))</f>
        <v>8</v>
      </c>
      <c r="AG3592" s="18" t="n">
        <f aca="false">IF(Q3592="","",ROUND((Q3592-P3592)*1440,0))</f>
        <v>20</v>
      </c>
      <c r="AH3592" s="18" t="n">
        <f aca="false">IF(Q3592="","",ROUND((Q3592-H3592)*1440,0))</f>
        <v>238</v>
      </c>
      <c r="AI3592" s="19" t="n">
        <f aca="false">ROUND(IF(O3592="",Assumptions!$B$25-K3592,O3592-K3592)*24,1)</f>
        <v>1.7</v>
      </c>
      <c r="AJ3592" s="20" t="n">
        <f aca="false">ROUND(MAX(N(Y3592)/Assumptions!$C$5, N(Z3592)/Assumptions!$C$6, N(AA3592)/Assumptions!$C$7, N(AB3592)/Assumptions!$C$8, N(AC3592)/Assumptions!$C$9, N(AD3592)/Assumptions!$C$10, N(AE3592)/Assumptions!$C$11, N(AF3592)/Assumptions!$C$12, N(AG3592)/Assumptions!$C$13),3)</f>
        <v>1.7</v>
      </c>
      <c r="AK3592" s="0" t="str">
        <f aca="false">IF(OR(U3592="Pending",U3592="On Hold"),"Open GRN (awaiting)",IF(AJ3592&lt;=1,"Within SLA",IF(ROUND(N(Y3592)/Assumptions!$C$5,3)=AJ3592,"Gate Wait",IF(ROUND(N(Z3592)/Assumptions!$C$6,3)=AJ3592,"Dock Wait",IF(ROUND(N(AA3592)/Assumptions!$C$7,3)=AJ3592,"Unloading",IF(ROUND(N(AB3592)/Assumptions!$C$8,3)=AJ3592,"Unload-to-QC Wait",IF(ROUND(N(AC3592)/Assumptions!$C$9,3)=AJ3592,"QC",IF(ROUND(N(AD3592)/Assumptions!$C$10,3)=AJ3592,"QC-to-GRN Wait",IF(ROUND(N(AE3592)/Assumptions!$C$11,3)=AJ3592,"GRN Processing",IF(ROUND(N(AF3592)/Assumptions!$C$12,3)=AJ3592,"GRN-to-Putaway Wait",IF(ROUND(N(AG3592)/Assumptions!$C$13,3)=AJ3592,"Putaway","Within SLA")))))))))))</f>
        <v>QC-to-GRN Wait</v>
      </c>
    </row>
    <row r="3593" customFormat="false" ht="15" hidden="false" customHeight="false" outlineLevel="0" collapsed="false">
      <c r="A3593" s="0" t="s">
        <v>10037</v>
      </c>
      <c r="B3593" s="0" t="s">
        <v>10038</v>
      </c>
      <c r="C3593" s="0" t="s">
        <v>170</v>
      </c>
      <c r="D3593" s="0" t="s">
        <v>119</v>
      </c>
      <c r="E3593" s="0" t="s">
        <v>10039</v>
      </c>
      <c r="F3593" s="0" t="s">
        <v>172</v>
      </c>
      <c r="G3593" s="0" t="s">
        <v>122</v>
      </c>
      <c r="H3593" s="17" t="n">
        <v>46289.4805555556</v>
      </c>
      <c r="I3593" s="17" t="n">
        <v>46289.5263888889</v>
      </c>
      <c r="J3593" s="17" t="n">
        <v>46289.5368055556</v>
      </c>
      <c r="K3593" s="17" t="n">
        <v>46289.5493055556</v>
      </c>
      <c r="L3593" s="17" t="n">
        <v>46289.5548611111</v>
      </c>
      <c r="M3593" s="17" t="n">
        <v>46289.5715277778</v>
      </c>
      <c r="N3593" s="17" t="n">
        <v>46289.5930555556</v>
      </c>
      <c r="O3593" s="17" t="n">
        <v>46289.625</v>
      </c>
      <c r="P3593" s="17" t="n">
        <v>46289.6395833333</v>
      </c>
      <c r="Q3593" s="17" t="n">
        <v>46289.65625</v>
      </c>
      <c r="R3593" s="0" t="n">
        <v>146</v>
      </c>
      <c r="S3593" s="0" t="n">
        <v>0</v>
      </c>
      <c r="T3593" s="0" t="n">
        <v>0</v>
      </c>
      <c r="U3593" s="18" t="s">
        <v>130</v>
      </c>
      <c r="V3593" s="18" t="s">
        <v>139</v>
      </c>
      <c r="W3593" s="0" t="str">
        <f aca="false">IF(AND(X3593&gt;=6,X3593&lt;14),"A",IF(AND(X3593&gt;=14,X3593&lt;22),"B","C"))</f>
        <v>A</v>
      </c>
      <c r="X3593" s="18" t="n">
        <f aca="false">HOUR(H3593)</f>
        <v>11</v>
      </c>
      <c r="Y3593" s="18" t="n">
        <f aca="false">ROUND((I3593-H3593)*1440,0)</f>
        <v>66</v>
      </c>
      <c r="Z3593" s="18" t="n">
        <f aca="false">ROUND((J3593-I3593)*1440,0)</f>
        <v>15</v>
      </c>
      <c r="AA3593" s="18" t="n">
        <f aca="false">ROUND((K3593-J3593)*1440,0)</f>
        <v>18</v>
      </c>
      <c r="AB3593" s="18" t="n">
        <f aca="false">ROUND((L3593-K3593)*1440,0)</f>
        <v>8</v>
      </c>
      <c r="AC3593" s="18" t="n">
        <f aca="false">ROUND((M3593-L3593)*1440,0)</f>
        <v>24</v>
      </c>
      <c r="AD3593" s="18" t="n">
        <f aca="false">IF(N3593="","",ROUND((N3593-M3593)*1440,0))</f>
        <v>31</v>
      </c>
      <c r="AE3593" s="18" t="n">
        <f aca="false">IF(O3593="","",ROUND((O3593-N3593)*1440,0))</f>
        <v>46</v>
      </c>
      <c r="AF3593" s="18" t="n">
        <f aca="false">IF(P3593="","",ROUND((P3593-O3593)*1440,0))</f>
        <v>21</v>
      </c>
      <c r="AG3593" s="18" t="n">
        <f aca="false">IF(Q3593="","",ROUND((Q3593-P3593)*1440,0))</f>
        <v>24</v>
      </c>
      <c r="AH3593" s="18" t="n">
        <f aca="false">IF(Q3593="","",ROUND((Q3593-H3593)*1440,0))</f>
        <v>253</v>
      </c>
      <c r="AI3593" s="19" t="n">
        <f aca="false">ROUND(IF(O3593="",Assumptions!$B$25-K3593,O3593-K3593)*24,1)</f>
        <v>1.8</v>
      </c>
      <c r="AJ3593" s="20" t="n">
        <f aca="false">ROUND(MAX(N(Y3593)/Assumptions!$C$5, N(Z3593)/Assumptions!$C$6, N(AA3593)/Assumptions!$C$7, N(AB3593)/Assumptions!$C$8, N(AC3593)/Assumptions!$C$9, N(AD3593)/Assumptions!$C$10, N(AE3593)/Assumptions!$C$11, N(AF3593)/Assumptions!$C$12, N(AG3593)/Assumptions!$C$13),3)</f>
        <v>2.2</v>
      </c>
      <c r="AK3593" s="0" t="str">
        <f aca="false">IF(OR(U3593="Pending",U3593="On Hold"),"Open GRN (awaiting)",IF(AJ3593&lt;=1,"Within SLA",IF(ROUND(N(Y3593)/Assumptions!$C$5,3)=AJ3593,"Gate Wait",IF(ROUND(N(Z3593)/Assumptions!$C$6,3)=AJ3593,"Dock Wait",IF(ROUND(N(AA3593)/Assumptions!$C$7,3)=AJ3593,"Unloading",IF(ROUND(N(AB3593)/Assumptions!$C$8,3)=AJ3593,"Unload-to-QC Wait",IF(ROUND(N(AC3593)/Assumptions!$C$9,3)=AJ3593,"QC",IF(ROUND(N(AD3593)/Assumptions!$C$10,3)=AJ3593,"QC-to-GRN Wait",IF(ROUND(N(AE3593)/Assumptions!$C$11,3)=AJ3593,"GRN Processing",IF(ROUND(N(AF3593)/Assumptions!$C$12,3)=AJ3593,"GRN-to-Putaway Wait",IF(ROUND(N(AG3593)/Assumptions!$C$13,3)=AJ3593,"Putaway","Within SLA")))))))))))</f>
        <v>Gate Wait</v>
      </c>
    </row>
    <row r="3594" customFormat="false" ht="15" hidden="false" customHeight="false" outlineLevel="0" collapsed="false">
      <c r="A3594" s="0" t="s">
        <v>10040</v>
      </c>
      <c r="B3594" s="0" t="s">
        <v>10041</v>
      </c>
      <c r="C3594" s="0" t="s">
        <v>159</v>
      </c>
      <c r="D3594" s="0" t="s">
        <v>135</v>
      </c>
      <c r="E3594" s="0" t="s">
        <v>10042</v>
      </c>
      <c r="F3594" s="0" t="s">
        <v>128</v>
      </c>
      <c r="G3594" s="0" t="s">
        <v>138</v>
      </c>
      <c r="H3594" s="17" t="n">
        <v>46289.5006944445</v>
      </c>
      <c r="I3594" s="17" t="n">
        <v>46289.5722222222</v>
      </c>
      <c r="J3594" s="17" t="n">
        <v>46289.58125</v>
      </c>
      <c r="K3594" s="17" t="n">
        <v>46289.5958333333</v>
      </c>
      <c r="L3594" s="17" t="n">
        <v>46289.6</v>
      </c>
      <c r="M3594" s="17" t="n">
        <v>46289.6138888889</v>
      </c>
      <c r="N3594" s="17" t="n">
        <v>46289.6319444445</v>
      </c>
      <c r="O3594" s="17" t="n">
        <v>46289.6631944445</v>
      </c>
      <c r="P3594" s="17" t="n">
        <v>46289.6847222222</v>
      </c>
      <c r="Q3594" s="17" t="n">
        <v>46289.69375</v>
      </c>
      <c r="R3594" s="0" t="n">
        <v>173</v>
      </c>
      <c r="S3594" s="0" t="n">
        <v>0</v>
      </c>
      <c r="T3594" s="0" t="n">
        <v>0</v>
      </c>
      <c r="U3594" s="18" t="s">
        <v>130</v>
      </c>
      <c r="V3594" s="18" t="s">
        <v>139</v>
      </c>
      <c r="W3594" s="0" t="str">
        <f aca="false">IF(AND(X3594&gt;=6,X3594&lt;14),"A",IF(AND(X3594&gt;=14,X3594&lt;22),"B","C"))</f>
        <v>A</v>
      </c>
      <c r="X3594" s="18" t="n">
        <f aca="false">HOUR(H3594)</f>
        <v>12</v>
      </c>
      <c r="Y3594" s="18" t="n">
        <f aca="false">ROUND((I3594-H3594)*1440,0)</f>
        <v>103</v>
      </c>
      <c r="Z3594" s="18" t="n">
        <f aca="false">ROUND((J3594-I3594)*1440,0)</f>
        <v>13</v>
      </c>
      <c r="AA3594" s="18" t="n">
        <f aca="false">ROUND((K3594-J3594)*1440,0)</f>
        <v>21</v>
      </c>
      <c r="AB3594" s="18" t="n">
        <f aca="false">ROUND((L3594-K3594)*1440,0)</f>
        <v>6</v>
      </c>
      <c r="AC3594" s="18" t="n">
        <f aca="false">ROUND((M3594-L3594)*1440,0)</f>
        <v>20</v>
      </c>
      <c r="AD3594" s="18" t="n">
        <f aca="false">IF(N3594="","",ROUND((N3594-M3594)*1440,0))</f>
        <v>26</v>
      </c>
      <c r="AE3594" s="18" t="n">
        <f aca="false">IF(O3594="","",ROUND((O3594-N3594)*1440,0))</f>
        <v>45</v>
      </c>
      <c r="AF3594" s="18" t="n">
        <f aca="false">IF(P3594="","",ROUND((P3594-O3594)*1440,0))</f>
        <v>31</v>
      </c>
      <c r="AG3594" s="18" t="n">
        <f aca="false">IF(Q3594="","",ROUND((Q3594-P3594)*1440,0))</f>
        <v>13</v>
      </c>
      <c r="AH3594" s="18" t="n">
        <f aca="false">IF(Q3594="","",ROUND((Q3594-H3594)*1440,0))</f>
        <v>278</v>
      </c>
      <c r="AI3594" s="19" t="n">
        <f aca="false">ROUND(IF(O3594="",Assumptions!$B$25-K3594,O3594-K3594)*24,1)</f>
        <v>1.6</v>
      </c>
      <c r="AJ3594" s="20" t="n">
        <f aca="false">ROUND(MAX(N(Y3594)/Assumptions!$C$5, N(Z3594)/Assumptions!$C$6, N(AA3594)/Assumptions!$C$7, N(AB3594)/Assumptions!$C$8, N(AC3594)/Assumptions!$C$9, N(AD3594)/Assumptions!$C$10, N(AE3594)/Assumptions!$C$11, N(AF3594)/Assumptions!$C$12, N(AG3594)/Assumptions!$C$13),3)</f>
        <v>3.433</v>
      </c>
      <c r="AK3594" s="0" t="str">
        <f aca="false">IF(OR(U3594="Pending",U3594="On Hold"),"Open GRN (awaiting)",IF(AJ3594&lt;=1,"Within SLA",IF(ROUND(N(Y3594)/Assumptions!$C$5,3)=AJ3594,"Gate Wait",IF(ROUND(N(Z3594)/Assumptions!$C$6,3)=AJ3594,"Dock Wait",IF(ROUND(N(AA3594)/Assumptions!$C$7,3)=AJ3594,"Unloading",IF(ROUND(N(AB3594)/Assumptions!$C$8,3)=AJ3594,"Unload-to-QC Wait",IF(ROUND(N(AC3594)/Assumptions!$C$9,3)=AJ3594,"QC",IF(ROUND(N(AD3594)/Assumptions!$C$10,3)=AJ3594,"QC-to-GRN Wait",IF(ROUND(N(AE3594)/Assumptions!$C$11,3)=AJ3594,"GRN Processing",IF(ROUND(N(AF3594)/Assumptions!$C$12,3)=AJ3594,"GRN-to-Putaway Wait",IF(ROUND(N(AG3594)/Assumptions!$C$13,3)=AJ3594,"Putaway","Within SLA")))))))))))</f>
        <v>Gate Wait</v>
      </c>
    </row>
    <row r="3595" customFormat="false" ht="15" hidden="false" customHeight="false" outlineLevel="0" collapsed="false">
      <c r="A3595" s="0" t="s">
        <v>10043</v>
      </c>
      <c r="B3595" s="0" t="s">
        <v>10044</v>
      </c>
      <c r="C3595" s="0" t="s">
        <v>286</v>
      </c>
      <c r="D3595" s="0" t="s">
        <v>135</v>
      </c>
      <c r="E3595" s="0" t="s">
        <v>6428</v>
      </c>
      <c r="F3595" s="0" t="s">
        <v>121</v>
      </c>
      <c r="G3595" s="0" t="s">
        <v>138</v>
      </c>
      <c r="H3595" s="17" t="n">
        <v>46289.5083333333</v>
      </c>
      <c r="I3595" s="17" t="n">
        <v>46289.5409722222</v>
      </c>
      <c r="J3595" s="17" t="n">
        <v>46289.5479166667</v>
      </c>
      <c r="K3595" s="17" t="n">
        <v>46289.6194444444</v>
      </c>
      <c r="L3595" s="17" t="n">
        <v>46289.6229166667</v>
      </c>
      <c r="M3595" s="17" t="n">
        <v>46289.6527777778</v>
      </c>
      <c r="N3595" s="17" t="n">
        <v>46289.7256944445</v>
      </c>
      <c r="O3595" s="17" t="n">
        <v>46289.7979166667</v>
      </c>
      <c r="P3595" s="17" t="n">
        <v>46289.8069444444</v>
      </c>
      <c r="Q3595" s="17" t="n">
        <v>46289.8354166667</v>
      </c>
      <c r="R3595" s="0" t="n">
        <v>1647</v>
      </c>
      <c r="S3595" s="0" t="n">
        <v>0</v>
      </c>
      <c r="T3595" s="0" t="n">
        <v>0</v>
      </c>
      <c r="U3595" s="18" t="s">
        <v>130</v>
      </c>
      <c r="V3595" s="18" t="s">
        <v>131</v>
      </c>
      <c r="W3595" s="0" t="str">
        <f aca="false">IF(AND(X3595&gt;=6,X3595&lt;14),"A",IF(AND(X3595&gt;=14,X3595&lt;22),"B","C"))</f>
        <v>A</v>
      </c>
      <c r="X3595" s="18" t="n">
        <f aca="false">HOUR(H3595)</f>
        <v>12</v>
      </c>
      <c r="Y3595" s="18" t="n">
        <f aca="false">ROUND((I3595-H3595)*1440,0)</f>
        <v>47</v>
      </c>
      <c r="Z3595" s="18" t="n">
        <f aca="false">ROUND((J3595-I3595)*1440,0)</f>
        <v>10</v>
      </c>
      <c r="AA3595" s="18" t="n">
        <f aca="false">ROUND((K3595-J3595)*1440,0)</f>
        <v>103</v>
      </c>
      <c r="AB3595" s="18" t="n">
        <f aca="false">ROUND((L3595-K3595)*1440,0)</f>
        <v>5</v>
      </c>
      <c r="AC3595" s="18" t="n">
        <f aca="false">ROUND((M3595-L3595)*1440,0)</f>
        <v>43</v>
      </c>
      <c r="AD3595" s="18" t="n">
        <f aca="false">IF(N3595="","",ROUND((N3595-M3595)*1440,0))</f>
        <v>105</v>
      </c>
      <c r="AE3595" s="18" t="n">
        <f aca="false">IF(O3595="","",ROUND((O3595-N3595)*1440,0))</f>
        <v>104</v>
      </c>
      <c r="AF3595" s="18" t="n">
        <f aca="false">IF(P3595="","",ROUND((P3595-O3595)*1440,0))</f>
        <v>13</v>
      </c>
      <c r="AG3595" s="18" t="n">
        <f aca="false">IF(Q3595="","",ROUND((Q3595-P3595)*1440,0))</f>
        <v>41</v>
      </c>
      <c r="AH3595" s="18" t="n">
        <f aca="false">IF(Q3595="","",ROUND((Q3595-H3595)*1440,0))</f>
        <v>471</v>
      </c>
      <c r="AI3595" s="19" t="n">
        <f aca="false">ROUND(IF(O3595="",Assumptions!$B$25-K3595,O3595-K3595)*24,1)</f>
        <v>4.3</v>
      </c>
      <c r="AJ3595" s="20" t="n">
        <f aca="false">ROUND(MAX(N(Y3595)/Assumptions!$C$5, N(Z3595)/Assumptions!$C$6, N(AA3595)/Assumptions!$C$7, N(AB3595)/Assumptions!$C$8, N(AC3595)/Assumptions!$C$9, N(AD3595)/Assumptions!$C$10, N(AE3595)/Assumptions!$C$11, N(AF3595)/Assumptions!$C$12, N(AG3595)/Assumptions!$C$13),3)</f>
        <v>3.5</v>
      </c>
      <c r="AK3595" s="0" t="str">
        <f aca="false">IF(OR(U3595="Pending",U3595="On Hold"),"Open GRN (awaiting)",IF(AJ3595&lt;=1,"Within SLA",IF(ROUND(N(Y3595)/Assumptions!$C$5,3)=AJ3595,"Gate Wait",IF(ROUND(N(Z3595)/Assumptions!$C$6,3)=AJ3595,"Dock Wait",IF(ROUND(N(AA3595)/Assumptions!$C$7,3)=AJ3595,"Unloading",IF(ROUND(N(AB3595)/Assumptions!$C$8,3)=AJ3595,"Unload-to-QC Wait",IF(ROUND(N(AC3595)/Assumptions!$C$9,3)=AJ3595,"QC",IF(ROUND(N(AD3595)/Assumptions!$C$10,3)=AJ3595,"QC-to-GRN Wait",IF(ROUND(N(AE3595)/Assumptions!$C$11,3)=AJ3595,"GRN Processing",IF(ROUND(N(AF3595)/Assumptions!$C$12,3)=AJ3595,"GRN-to-Putaway Wait",IF(ROUND(N(AG3595)/Assumptions!$C$13,3)=AJ3595,"Putaway","Within SLA")))))))))))</f>
        <v>QC-to-GRN Wait</v>
      </c>
    </row>
    <row r="3596" customFormat="false" ht="15" hidden="false" customHeight="false" outlineLevel="0" collapsed="false">
      <c r="A3596" s="0" t="s">
        <v>10045</v>
      </c>
      <c r="B3596" s="0" t="s">
        <v>10046</v>
      </c>
      <c r="C3596" s="0" t="s">
        <v>118</v>
      </c>
      <c r="D3596" s="0" t="s">
        <v>119</v>
      </c>
      <c r="E3596" s="0" t="s">
        <v>10047</v>
      </c>
      <c r="F3596" s="0" t="s">
        <v>121</v>
      </c>
      <c r="G3596" s="0" t="s">
        <v>122</v>
      </c>
      <c r="H3596" s="17" t="n">
        <v>46289.5138888889</v>
      </c>
      <c r="I3596" s="17" t="n">
        <v>46289.5319444445</v>
      </c>
      <c r="J3596" s="17" t="n">
        <v>46289.5458333333</v>
      </c>
      <c r="K3596" s="17" t="n">
        <v>46289.625</v>
      </c>
      <c r="L3596" s="17" t="n">
        <v>46289.6326388889</v>
      </c>
      <c r="M3596" s="17" t="n">
        <v>46289.6590277778</v>
      </c>
      <c r="N3596" s="17" t="n">
        <v>46289.7083333333</v>
      </c>
      <c r="O3596" s="17" t="n">
        <v>46289.7256944445</v>
      </c>
      <c r="P3596" s="17" t="n">
        <v>46289.7555555556</v>
      </c>
      <c r="Q3596" s="17" t="n">
        <v>46289.7694444444</v>
      </c>
      <c r="R3596" s="0" t="n">
        <v>1228</v>
      </c>
      <c r="S3596" s="0" t="n">
        <v>0</v>
      </c>
      <c r="T3596" s="0" t="n">
        <v>0</v>
      </c>
      <c r="U3596" s="18" t="s">
        <v>130</v>
      </c>
      <c r="V3596" s="18" t="s">
        <v>156</v>
      </c>
      <c r="W3596" s="0" t="str">
        <f aca="false">IF(AND(X3596&gt;=6,X3596&lt;14),"A",IF(AND(X3596&gt;=14,X3596&lt;22),"B","C"))</f>
        <v>A</v>
      </c>
      <c r="X3596" s="18" t="n">
        <f aca="false">HOUR(H3596)</f>
        <v>12</v>
      </c>
      <c r="Y3596" s="18" t="n">
        <f aca="false">ROUND((I3596-H3596)*1440,0)</f>
        <v>26</v>
      </c>
      <c r="Z3596" s="18" t="n">
        <f aca="false">ROUND((J3596-I3596)*1440,0)</f>
        <v>20</v>
      </c>
      <c r="AA3596" s="18" t="n">
        <f aca="false">ROUND((K3596-J3596)*1440,0)</f>
        <v>114</v>
      </c>
      <c r="AB3596" s="18" t="n">
        <f aca="false">ROUND((L3596-K3596)*1440,0)</f>
        <v>11</v>
      </c>
      <c r="AC3596" s="18" t="n">
        <f aca="false">ROUND((M3596-L3596)*1440,0)</f>
        <v>38</v>
      </c>
      <c r="AD3596" s="18" t="n">
        <f aca="false">IF(N3596="","",ROUND((N3596-M3596)*1440,0))</f>
        <v>71</v>
      </c>
      <c r="AE3596" s="18" t="n">
        <f aca="false">IF(O3596="","",ROUND((O3596-N3596)*1440,0))</f>
        <v>25</v>
      </c>
      <c r="AF3596" s="18" t="n">
        <f aca="false">IF(P3596="","",ROUND((P3596-O3596)*1440,0))</f>
        <v>43</v>
      </c>
      <c r="AG3596" s="18" t="n">
        <f aca="false">IF(Q3596="","",ROUND((Q3596-P3596)*1440,0))</f>
        <v>20</v>
      </c>
      <c r="AH3596" s="18" t="n">
        <f aca="false">IF(Q3596="","",ROUND((Q3596-H3596)*1440,0))</f>
        <v>368</v>
      </c>
      <c r="AI3596" s="19" t="n">
        <f aca="false">ROUND(IF(O3596="",Assumptions!$B$25-K3596,O3596-K3596)*24,1)</f>
        <v>2.4</v>
      </c>
      <c r="AJ3596" s="20" t="n">
        <f aca="false">ROUND(MAX(N(Y3596)/Assumptions!$C$5, N(Z3596)/Assumptions!$C$6, N(AA3596)/Assumptions!$C$7, N(AB3596)/Assumptions!$C$8, N(AC3596)/Assumptions!$C$9, N(AD3596)/Assumptions!$C$10, N(AE3596)/Assumptions!$C$11, N(AF3596)/Assumptions!$C$12, N(AG3596)/Assumptions!$C$13),3)</f>
        <v>2.367</v>
      </c>
      <c r="AK3596" s="0" t="str">
        <f aca="false">IF(OR(U3596="Pending",U3596="On Hold"),"Open GRN (awaiting)",IF(AJ3596&lt;=1,"Within SLA",IF(ROUND(N(Y3596)/Assumptions!$C$5,3)=AJ3596,"Gate Wait",IF(ROUND(N(Z3596)/Assumptions!$C$6,3)=AJ3596,"Dock Wait",IF(ROUND(N(AA3596)/Assumptions!$C$7,3)=AJ3596,"Unloading",IF(ROUND(N(AB3596)/Assumptions!$C$8,3)=AJ3596,"Unload-to-QC Wait",IF(ROUND(N(AC3596)/Assumptions!$C$9,3)=AJ3596,"QC",IF(ROUND(N(AD3596)/Assumptions!$C$10,3)=AJ3596,"QC-to-GRN Wait",IF(ROUND(N(AE3596)/Assumptions!$C$11,3)=AJ3596,"GRN Processing",IF(ROUND(N(AF3596)/Assumptions!$C$12,3)=AJ3596,"GRN-to-Putaway Wait",IF(ROUND(N(AG3596)/Assumptions!$C$13,3)=AJ3596,"Putaway","Within SLA")))))))))))</f>
        <v>QC-to-GRN Wait</v>
      </c>
    </row>
    <row r="3597" customFormat="false" ht="15" hidden="false" customHeight="false" outlineLevel="0" collapsed="false">
      <c r="A3597" s="0" t="s">
        <v>10048</v>
      </c>
      <c r="B3597" s="0" t="s">
        <v>10049</v>
      </c>
      <c r="C3597" s="0" t="s">
        <v>134</v>
      </c>
      <c r="D3597" s="0" t="s">
        <v>147</v>
      </c>
      <c r="E3597" s="0" t="s">
        <v>2202</v>
      </c>
      <c r="F3597" s="0" t="s">
        <v>149</v>
      </c>
      <c r="G3597" s="0" t="s">
        <v>150</v>
      </c>
      <c r="H3597" s="17" t="n">
        <v>46289.51875</v>
      </c>
      <c r="I3597" s="17" t="n">
        <v>46289.5263888889</v>
      </c>
      <c r="J3597" s="17" t="n">
        <v>46289.5284722222</v>
      </c>
      <c r="K3597" s="17" t="n">
        <v>46289.5680555556</v>
      </c>
      <c r="L3597" s="17" t="n">
        <v>46289.5805555556</v>
      </c>
      <c r="M3597" s="17" t="n">
        <v>46289.5979166667</v>
      </c>
      <c r="N3597" s="17" t="n">
        <v>46289.6298611111</v>
      </c>
      <c r="O3597" s="17" t="n">
        <v>46289.6451388889</v>
      </c>
      <c r="P3597" s="17" t="n">
        <v>46289.6597222222</v>
      </c>
      <c r="Q3597" s="17" t="n">
        <v>46289.6986111111</v>
      </c>
      <c r="R3597" s="0" t="n">
        <v>3000</v>
      </c>
      <c r="S3597" s="0" t="n">
        <v>0</v>
      </c>
      <c r="T3597" s="0" t="n">
        <v>0</v>
      </c>
      <c r="U3597" s="18" t="s">
        <v>130</v>
      </c>
      <c r="V3597" s="18" t="s">
        <v>156</v>
      </c>
      <c r="W3597" s="0" t="str">
        <f aca="false">IF(AND(X3597&gt;=6,X3597&lt;14),"A",IF(AND(X3597&gt;=14,X3597&lt;22),"B","C"))</f>
        <v>A</v>
      </c>
      <c r="X3597" s="18" t="n">
        <f aca="false">HOUR(H3597)</f>
        <v>12</v>
      </c>
      <c r="Y3597" s="18" t="n">
        <f aca="false">ROUND((I3597-H3597)*1440,0)</f>
        <v>11</v>
      </c>
      <c r="Z3597" s="18" t="n">
        <f aca="false">ROUND((J3597-I3597)*1440,0)</f>
        <v>3</v>
      </c>
      <c r="AA3597" s="18" t="n">
        <f aca="false">ROUND((K3597-J3597)*1440,0)</f>
        <v>57</v>
      </c>
      <c r="AB3597" s="18" t="n">
        <f aca="false">ROUND((L3597-K3597)*1440,0)</f>
        <v>18</v>
      </c>
      <c r="AC3597" s="18" t="n">
        <f aca="false">ROUND((M3597-L3597)*1440,0)</f>
        <v>25</v>
      </c>
      <c r="AD3597" s="18" t="n">
        <f aca="false">IF(N3597="","",ROUND((N3597-M3597)*1440,0))</f>
        <v>46</v>
      </c>
      <c r="AE3597" s="18" t="n">
        <f aca="false">IF(O3597="","",ROUND((O3597-N3597)*1440,0))</f>
        <v>22</v>
      </c>
      <c r="AF3597" s="18" t="n">
        <f aca="false">IF(P3597="","",ROUND((P3597-O3597)*1440,0))</f>
        <v>21</v>
      </c>
      <c r="AG3597" s="18" t="n">
        <f aca="false">IF(Q3597="","",ROUND((Q3597-P3597)*1440,0))</f>
        <v>56</v>
      </c>
      <c r="AH3597" s="18" t="n">
        <f aca="false">IF(Q3597="","",ROUND((Q3597-H3597)*1440,0))</f>
        <v>259</v>
      </c>
      <c r="AI3597" s="19" t="n">
        <f aca="false">ROUND(IF(O3597="",Assumptions!$B$25-K3597,O3597-K3597)*24,1)</f>
        <v>1.9</v>
      </c>
      <c r="AJ3597" s="20" t="n">
        <f aca="false">ROUND(MAX(N(Y3597)/Assumptions!$C$5, N(Z3597)/Assumptions!$C$6, N(AA3597)/Assumptions!$C$7, N(AB3597)/Assumptions!$C$8, N(AC3597)/Assumptions!$C$9, N(AD3597)/Assumptions!$C$10, N(AE3597)/Assumptions!$C$11, N(AF3597)/Assumptions!$C$12, N(AG3597)/Assumptions!$C$13),3)</f>
        <v>1.533</v>
      </c>
      <c r="AK3597" s="0" t="str">
        <f aca="false">IF(OR(U3597="Pending",U3597="On Hold"),"Open GRN (awaiting)",IF(AJ3597&lt;=1,"Within SLA",IF(ROUND(N(Y3597)/Assumptions!$C$5,3)=AJ3597,"Gate Wait",IF(ROUND(N(Z3597)/Assumptions!$C$6,3)=AJ3597,"Dock Wait",IF(ROUND(N(AA3597)/Assumptions!$C$7,3)=AJ3597,"Unloading",IF(ROUND(N(AB3597)/Assumptions!$C$8,3)=AJ3597,"Unload-to-QC Wait",IF(ROUND(N(AC3597)/Assumptions!$C$9,3)=AJ3597,"QC",IF(ROUND(N(AD3597)/Assumptions!$C$10,3)=AJ3597,"QC-to-GRN Wait",IF(ROUND(N(AE3597)/Assumptions!$C$11,3)=AJ3597,"GRN Processing",IF(ROUND(N(AF3597)/Assumptions!$C$12,3)=AJ3597,"GRN-to-Putaway Wait",IF(ROUND(N(AG3597)/Assumptions!$C$13,3)=AJ3597,"Putaway","Within SLA")))))))))))</f>
        <v>QC-to-GRN Wait</v>
      </c>
    </row>
    <row r="3598" customFormat="false" ht="15" hidden="false" customHeight="false" outlineLevel="0" collapsed="false">
      <c r="A3598" s="0" t="s">
        <v>10050</v>
      </c>
      <c r="B3598" s="0" t="s">
        <v>10051</v>
      </c>
      <c r="C3598" s="0" t="s">
        <v>126</v>
      </c>
      <c r="D3598" s="0" t="s">
        <v>147</v>
      </c>
      <c r="E3598" s="0" t="s">
        <v>7870</v>
      </c>
      <c r="F3598" s="0" t="s">
        <v>128</v>
      </c>
      <c r="G3598" s="0" t="s">
        <v>167</v>
      </c>
      <c r="H3598" s="17" t="n">
        <v>46289.5416666667</v>
      </c>
      <c r="I3598" s="17" t="n">
        <v>46289.6152777778</v>
      </c>
      <c r="J3598" s="17" t="n">
        <v>46289.6243055556</v>
      </c>
      <c r="K3598" s="17" t="n">
        <v>46289.6625</v>
      </c>
      <c r="L3598" s="17" t="n">
        <v>46289.6673611111</v>
      </c>
      <c r="M3598" s="17" t="n">
        <v>46289.6798611111</v>
      </c>
      <c r="N3598" s="17" t="n">
        <v>46289.7805555556</v>
      </c>
      <c r="O3598" s="17" t="n">
        <v>46289.7993055556</v>
      </c>
      <c r="P3598" s="17" t="n">
        <v>46289.8076388889</v>
      </c>
      <c r="Q3598" s="17" t="n">
        <v>46289.8131944445</v>
      </c>
      <c r="R3598" s="0" t="n">
        <v>422</v>
      </c>
      <c r="S3598" s="0" t="n">
        <v>0</v>
      </c>
      <c r="T3598" s="0" t="n">
        <v>0</v>
      </c>
      <c r="U3598" s="18" t="s">
        <v>130</v>
      </c>
      <c r="V3598" s="18" t="s">
        <v>144</v>
      </c>
      <c r="W3598" s="0" t="str">
        <f aca="false">IF(AND(X3598&gt;=6,X3598&lt;14),"A",IF(AND(X3598&gt;=14,X3598&lt;22),"B","C"))</f>
        <v>A</v>
      </c>
      <c r="X3598" s="18" t="n">
        <f aca="false">HOUR(H3598)</f>
        <v>13</v>
      </c>
      <c r="Y3598" s="18" t="n">
        <f aca="false">ROUND((I3598-H3598)*1440,0)</f>
        <v>106</v>
      </c>
      <c r="Z3598" s="18" t="n">
        <f aca="false">ROUND((J3598-I3598)*1440,0)</f>
        <v>13</v>
      </c>
      <c r="AA3598" s="18" t="n">
        <f aca="false">ROUND((K3598-J3598)*1440,0)</f>
        <v>55</v>
      </c>
      <c r="AB3598" s="18" t="n">
        <f aca="false">ROUND((L3598-K3598)*1440,0)</f>
        <v>7</v>
      </c>
      <c r="AC3598" s="18" t="n">
        <f aca="false">ROUND((M3598-L3598)*1440,0)</f>
        <v>18</v>
      </c>
      <c r="AD3598" s="18" t="n">
        <f aca="false">IF(N3598="","",ROUND((N3598-M3598)*1440,0))</f>
        <v>145</v>
      </c>
      <c r="AE3598" s="18" t="n">
        <f aca="false">IF(O3598="","",ROUND((O3598-N3598)*1440,0))</f>
        <v>27</v>
      </c>
      <c r="AF3598" s="18" t="n">
        <f aca="false">IF(P3598="","",ROUND((P3598-O3598)*1440,0))</f>
        <v>12</v>
      </c>
      <c r="AG3598" s="18" t="n">
        <f aca="false">IF(Q3598="","",ROUND((Q3598-P3598)*1440,0))</f>
        <v>8</v>
      </c>
      <c r="AH3598" s="18" t="n">
        <f aca="false">IF(Q3598="","",ROUND((Q3598-H3598)*1440,0))</f>
        <v>391</v>
      </c>
      <c r="AI3598" s="19" t="n">
        <f aca="false">ROUND(IF(O3598="",Assumptions!$B$25-K3598,O3598-K3598)*24,1)</f>
        <v>3.3</v>
      </c>
      <c r="AJ3598" s="20" t="n">
        <f aca="false">ROUND(MAX(N(Y3598)/Assumptions!$C$5, N(Z3598)/Assumptions!$C$6, N(AA3598)/Assumptions!$C$7, N(AB3598)/Assumptions!$C$8, N(AC3598)/Assumptions!$C$9, N(AD3598)/Assumptions!$C$10, N(AE3598)/Assumptions!$C$11, N(AF3598)/Assumptions!$C$12, N(AG3598)/Assumptions!$C$13),3)</f>
        <v>4.833</v>
      </c>
      <c r="AK3598" s="0" t="str">
        <f aca="false">IF(OR(U3598="Pending",U3598="On Hold"),"Open GRN (awaiting)",IF(AJ3598&lt;=1,"Within SLA",IF(ROUND(N(Y3598)/Assumptions!$C$5,3)=AJ3598,"Gate Wait",IF(ROUND(N(Z3598)/Assumptions!$C$6,3)=AJ3598,"Dock Wait",IF(ROUND(N(AA3598)/Assumptions!$C$7,3)=AJ3598,"Unloading",IF(ROUND(N(AB3598)/Assumptions!$C$8,3)=AJ3598,"Unload-to-QC Wait",IF(ROUND(N(AC3598)/Assumptions!$C$9,3)=AJ3598,"QC",IF(ROUND(N(AD3598)/Assumptions!$C$10,3)=AJ3598,"QC-to-GRN Wait",IF(ROUND(N(AE3598)/Assumptions!$C$11,3)=AJ3598,"GRN Processing",IF(ROUND(N(AF3598)/Assumptions!$C$12,3)=AJ3598,"GRN-to-Putaway Wait",IF(ROUND(N(AG3598)/Assumptions!$C$13,3)=AJ3598,"Putaway","Within SLA")))))))))))</f>
        <v>QC-to-GRN Wait</v>
      </c>
    </row>
    <row r="3599" customFormat="false" ht="15" hidden="false" customHeight="false" outlineLevel="0" collapsed="false">
      <c r="A3599" s="0" t="s">
        <v>10052</v>
      </c>
      <c r="B3599" s="0" t="s">
        <v>10053</v>
      </c>
      <c r="C3599" s="0" t="s">
        <v>218</v>
      </c>
      <c r="D3599" s="0" t="s">
        <v>147</v>
      </c>
      <c r="E3599" s="0" t="s">
        <v>6088</v>
      </c>
      <c r="F3599" s="0" t="s">
        <v>137</v>
      </c>
      <c r="G3599" s="0" t="s">
        <v>167</v>
      </c>
      <c r="H3599" s="17" t="n">
        <v>46289.5618055556</v>
      </c>
      <c r="I3599" s="17" t="n">
        <v>46289.6013888889</v>
      </c>
      <c r="J3599" s="17" t="n">
        <v>46289.60625</v>
      </c>
      <c r="K3599" s="17" t="n">
        <v>46289.6243055556</v>
      </c>
      <c r="L3599" s="17" t="n">
        <v>46289.6270833333</v>
      </c>
      <c r="M3599" s="17" t="n">
        <v>46289.6631944445</v>
      </c>
      <c r="N3599" s="17" t="n">
        <v>46289.7048611111</v>
      </c>
      <c r="O3599" s="17" t="n">
        <v>46289.7680555556</v>
      </c>
      <c r="P3599" s="17" t="n">
        <v>46289.775</v>
      </c>
      <c r="Q3599" s="17" t="n">
        <v>46289.8006944444</v>
      </c>
      <c r="R3599" s="0" t="n">
        <v>467</v>
      </c>
      <c r="S3599" s="0" t="n">
        <v>0</v>
      </c>
      <c r="T3599" s="0" t="n">
        <v>0</v>
      </c>
      <c r="U3599" s="18" t="s">
        <v>130</v>
      </c>
      <c r="V3599" s="18" t="s">
        <v>156</v>
      </c>
      <c r="W3599" s="0" t="str">
        <f aca="false">IF(AND(X3599&gt;=6,X3599&lt;14),"A",IF(AND(X3599&gt;=14,X3599&lt;22),"B","C"))</f>
        <v>A</v>
      </c>
      <c r="X3599" s="18" t="n">
        <f aca="false">HOUR(H3599)</f>
        <v>13</v>
      </c>
      <c r="Y3599" s="18" t="n">
        <f aca="false">ROUND((I3599-H3599)*1440,0)</f>
        <v>57</v>
      </c>
      <c r="Z3599" s="18" t="n">
        <f aca="false">ROUND((J3599-I3599)*1440,0)</f>
        <v>7</v>
      </c>
      <c r="AA3599" s="18" t="n">
        <f aca="false">ROUND((K3599-J3599)*1440,0)</f>
        <v>26</v>
      </c>
      <c r="AB3599" s="18" t="n">
        <f aca="false">ROUND((L3599-K3599)*1440,0)</f>
        <v>4</v>
      </c>
      <c r="AC3599" s="18" t="n">
        <f aca="false">ROUND((M3599-L3599)*1440,0)</f>
        <v>52</v>
      </c>
      <c r="AD3599" s="18" t="n">
        <f aca="false">IF(N3599="","",ROUND((N3599-M3599)*1440,0))</f>
        <v>60</v>
      </c>
      <c r="AE3599" s="18" t="n">
        <f aca="false">IF(O3599="","",ROUND((O3599-N3599)*1440,0))</f>
        <v>91</v>
      </c>
      <c r="AF3599" s="18" t="n">
        <f aca="false">IF(P3599="","",ROUND((P3599-O3599)*1440,0))</f>
        <v>10</v>
      </c>
      <c r="AG3599" s="18" t="n">
        <f aca="false">IF(Q3599="","",ROUND((Q3599-P3599)*1440,0))</f>
        <v>37</v>
      </c>
      <c r="AH3599" s="18" t="n">
        <f aca="false">IF(Q3599="","",ROUND((Q3599-H3599)*1440,0))</f>
        <v>344</v>
      </c>
      <c r="AI3599" s="19" t="n">
        <f aca="false">ROUND(IF(O3599="",Assumptions!$B$25-K3599,O3599-K3599)*24,1)</f>
        <v>3.5</v>
      </c>
      <c r="AJ3599" s="20" t="n">
        <f aca="false">ROUND(MAX(N(Y3599)/Assumptions!$C$5, N(Z3599)/Assumptions!$C$6, N(AA3599)/Assumptions!$C$7, N(AB3599)/Assumptions!$C$8, N(AC3599)/Assumptions!$C$9, N(AD3599)/Assumptions!$C$10, N(AE3599)/Assumptions!$C$11, N(AF3599)/Assumptions!$C$12, N(AG3599)/Assumptions!$C$13),3)</f>
        <v>2.022</v>
      </c>
      <c r="AK3599" s="0" t="str">
        <f aca="false">IF(OR(U3599="Pending",U3599="On Hold"),"Open GRN (awaiting)",IF(AJ3599&lt;=1,"Within SLA",IF(ROUND(N(Y3599)/Assumptions!$C$5,3)=AJ3599,"Gate Wait",IF(ROUND(N(Z3599)/Assumptions!$C$6,3)=AJ3599,"Dock Wait",IF(ROUND(N(AA3599)/Assumptions!$C$7,3)=AJ3599,"Unloading",IF(ROUND(N(AB3599)/Assumptions!$C$8,3)=AJ3599,"Unload-to-QC Wait",IF(ROUND(N(AC3599)/Assumptions!$C$9,3)=AJ3599,"QC",IF(ROUND(N(AD3599)/Assumptions!$C$10,3)=AJ3599,"QC-to-GRN Wait",IF(ROUND(N(AE3599)/Assumptions!$C$11,3)=AJ3599,"GRN Processing",IF(ROUND(N(AF3599)/Assumptions!$C$12,3)=AJ3599,"GRN-to-Putaway Wait",IF(ROUND(N(AG3599)/Assumptions!$C$13,3)=AJ3599,"Putaway","Within SLA")))))))))))</f>
        <v>GRN Processing</v>
      </c>
    </row>
    <row r="3600" customFormat="false" ht="15" hidden="false" customHeight="false" outlineLevel="0" collapsed="false">
      <c r="A3600" s="0" t="s">
        <v>10054</v>
      </c>
      <c r="B3600" s="0" t="s">
        <v>10055</v>
      </c>
      <c r="C3600" s="0" t="s">
        <v>153</v>
      </c>
      <c r="D3600" s="0" t="s">
        <v>119</v>
      </c>
      <c r="E3600" s="0" t="s">
        <v>2612</v>
      </c>
      <c r="F3600" s="0" t="s">
        <v>149</v>
      </c>
      <c r="G3600" s="0" t="s">
        <v>129</v>
      </c>
      <c r="H3600" s="17" t="n">
        <v>46289.5722222222</v>
      </c>
      <c r="I3600" s="17" t="n">
        <v>46289.5986111111</v>
      </c>
      <c r="J3600" s="17" t="n">
        <v>46289.60625</v>
      </c>
      <c r="K3600" s="17" t="n">
        <v>46289.6430555556</v>
      </c>
      <c r="L3600" s="17" t="n">
        <v>46289.6527777778</v>
      </c>
      <c r="M3600" s="17" t="n">
        <v>46289.6715277778</v>
      </c>
      <c r="N3600" s="17" t="n">
        <v>46289.68125</v>
      </c>
      <c r="O3600" s="17" t="n">
        <v>46289.7152777778</v>
      </c>
      <c r="P3600" s="17" t="n">
        <v>46289.7361111111</v>
      </c>
      <c r="Q3600" s="17" t="n">
        <v>46289.7472222222</v>
      </c>
      <c r="R3600" s="0" t="n">
        <v>1011</v>
      </c>
      <c r="S3600" s="0" t="n">
        <v>0</v>
      </c>
      <c r="T3600" s="0" t="n">
        <v>0</v>
      </c>
      <c r="U3600" s="18" t="s">
        <v>130</v>
      </c>
      <c r="V3600" s="18" t="s">
        <v>139</v>
      </c>
      <c r="W3600" s="0" t="str">
        <f aca="false">IF(AND(X3600&gt;=6,X3600&lt;14),"A",IF(AND(X3600&gt;=14,X3600&lt;22),"B","C"))</f>
        <v>A</v>
      </c>
      <c r="X3600" s="18" t="n">
        <f aca="false">HOUR(H3600)</f>
        <v>13</v>
      </c>
      <c r="Y3600" s="18" t="n">
        <f aca="false">ROUND((I3600-H3600)*1440,0)</f>
        <v>38</v>
      </c>
      <c r="Z3600" s="18" t="n">
        <f aca="false">ROUND((J3600-I3600)*1440,0)</f>
        <v>11</v>
      </c>
      <c r="AA3600" s="18" t="n">
        <f aca="false">ROUND((K3600-J3600)*1440,0)</f>
        <v>53</v>
      </c>
      <c r="AB3600" s="18" t="n">
        <f aca="false">ROUND((L3600-K3600)*1440,0)</f>
        <v>14</v>
      </c>
      <c r="AC3600" s="18" t="n">
        <f aca="false">ROUND((M3600-L3600)*1440,0)</f>
        <v>27</v>
      </c>
      <c r="AD3600" s="18" t="n">
        <f aca="false">IF(N3600="","",ROUND((N3600-M3600)*1440,0))</f>
        <v>14</v>
      </c>
      <c r="AE3600" s="18" t="n">
        <f aca="false">IF(O3600="","",ROUND((O3600-N3600)*1440,0))</f>
        <v>49</v>
      </c>
      <c r="AF3600" s="18" t="n">
        <f aca="false">IF(P3600="","",ROUND((P3600-O3600)*1440,0))</f>
        <v>30</v>
      </c>
      <c r="AG3600" s="18" t="n">
        <f aca="false">IF(Q3600="","",ROUND((Q3600-P3600)*1440,0))</f>
        <v>16</v>
      </c>
      <c r="AH3600" s="18" t="n">
        <f aca="false">IF(Q3600="","",ROUND((Q3600-H3600)*1440,0))</f>
        <v>252</v>
      </c>
      <c r="AI3600" s="19" t="n">
        <f aca="false">ROUND(IF(O3600="",Assumptions!$B$25-K3600,O3600-K3600)*24,1)</f>
        <v>1.7</v>
      </c>
      <c r="AJ3600" s="20" t="n">
        <f aca="false">ROUND(MAX(N(Y3600)/Assumptions!$C$5, N(Z3600)/Assumptions!$C$6, N(AA3600)/Assumptions!$C$7, N(AB3600)/Assumptions!$C$8, N(AC3600)/Assumptions!$C$9, N(AD3600)/Assumptions!$C$10, N(AE3600)/Assumptions!$C$11, N(AF3600)/Assumptions!$C$12, N(AG3600)/Assumptions!$C$13),3)</f>
        <v>1.5</v>
      </c>
      <c r="AK3600" s="0" t="str">
        <f aca="false">IF(OR(U3600="Pending",U3600="On Hold"),"Open GRN (awaiting)",IF(AJ3600&lt;=1,"Within SLA",IF(ROUND(N(Y3600)/Assumptions!$C$5,3)=AJ3600,"Gate Wait",IF(ROUND(N(Z3600)/Assumptions!$C$6,3)=AJ3600,"Dock Wait",IF(ROUND(N(AA3600)/Assumptions!$C$7,3)=AJ3600,"Unloading",IF(ROUND(N(AB3600)/Assumptions!$C$8,3)=AJ3600,"Unload-to-QC Wait",IF(ROUND(N(AC3600)/Assumptions!$C$9,3)=AJ3600,"QC",IF(ROUND(N(AD3600)/Assumptions!$C$10,3)=AJ3600,"QC-to-GRN Wait",IF(ROUND(N(AE3600)/Assumptions!$C$11,3)=AJ3600,"GRN Processing",IF(ROUND(N(AF3600)/Assumptions!$C$12,3)=AJ3600,"GRN-to-Putaway Wait",IF(ROUND(N(AG3600)/Assumptions!$C$13,3)=AJ3600,"Putaway","Within SLA")))))))))))</f>
        <v>GRN-to-Putaway Wait</v>
      </c>
    </row>
    <row r="3601" customFormat="false" ht="15" hidden="false" customHeight="false" outlineLevel="0" collapsed="false">
      <c r="A3601" s="0" t="s">
        <v>10056</v>
      </c>
      <c r="B3601" s="0" t="s">
        <v>10057</v>
      </c>
      <c r="C3601" s="0" t="s">
        <v>126</v>
      </c>
      <c r="D3601" s="0" t="s">
        <v>147</v>
      </c>
      <c r="E3601" s="0" t="s">
        <v>10058</v>
      </c>
      <c r="F3601" s="0" t="s">
        <v>128</v>
      </c>
      <c r="G3601" s="0" t="s">
        <v>150</v>
      </c>
      <c r="H3601" s="17" t="n">
        <v>46289.5909722222</v>
      </c>
      <c r="I3601" s="17" t="n">
        <v>46289.6118055556</v>
      </c>
      <c r="J3601" s="17" t="n">
        <v>46289.6256944445</v>
      </c>
      <c r="K3601" s="17" t="n">
        <v>46289.6583333333</v>
      </c>
      <c r="L3601" s="17" t="n">
        <v>46289.66875</v>
      </c>
      <c r="M3601" s="17" t="n">
        <v>46289.6986111111</v>
      </c>
      <c r="N3601" s="17" t="n">
        <v>46289.7722222222</v>
      </c>
      <c r="O3601" s="17" t="n">
        <v>46289.84375</v>
      </c>
      <c r="P3601" s="17" t="n">
        <v>46289.8569444444</v>
      </c>
      <c r="Q3601" s="17" t="n">
        <v>46289.8798611111</v>
      </c>
      <c r="R3601" s="0" t="n">
        <v>326</v>
      </c>
      <c r="S3601" s="0" t="n">
        <v>0</v>
      </c>
      <c r="T3601" s="0" t="n">
        <v>11</v>
      </c>
      <c r="U3601" s="18" t="s">
        <v>123</v>
      </c>
      <c r="V3601" s="18" t="s">
        <v>82</v>
      </c>
      <c r="W3601" s="0" t="str">
        <f aca="false">IF(AND(X3601&gt;=6,X3601&lt;14),"A",IF(AND(X3601&gt;=14,X3601&lt;22),"B","C"))</f>
        <v>B</v>
      </c>
      <c r="X3601" s="18" t="n">
        <f aca="false">HOUR(H3601)</f>
        <v>14</v>
      </c>
      <c r="Y3601" s="18" t="n">
        <f aca="false">ROUND((I3601-H3601)*1440,0)</f>
        <v>30</v>
      </c>
      <c r="Z3601" s="18" t="n">
        <f aca="false">ROUND((J3601-I3601)*1440,0)</f>
        <v>20</v>
      </c>
      <c r="AA3601" s="18" t="n">
        <f aca="false">ROUND((K3601-J3601)*1440,0)</f>
        <v>47</v>
      </c>
      <c r="AB3601" s="18" t="n">
        <f aca="false">ROUND((L3601-K3601)*1440,0)</f>
        <v>15</v>
      </c>
      <c r="AC3601" s="18" t="n">
        <f aca="false">ROUND((M3601-L3601)*1440,0)</f>
        <v>43</v>
      </c>
      <c r="AD3601" s="18" t="n">
        <f aca="false">IF(N3601="","",ROUND((N3601-M3601)*1440,0))</f>
        <v>106</v>
      </c>
      <c r="AE3601" s="18" t="n">
        <f aca="false">IF(O3601="","",ROUND((O3601-N3601)*1440,0))</f>
        <v>103</v>
      </c>
      <c r="AF3601" s="18" t="n">
        <f aca="false">IF(P3601="","",ROUND((P3601-O3601)*1440,0))</f>
        <v>19</v>
      </c>
      <c r="AG3601" s="18" t="n">
        <f aca="false">IF(Q3601="","",ROUND((Q3601-P3601)*1440,0))</f>
        <v>33</v>
      </c>
      <c r="AH3601" s="18" t="n">
        <f aca="false">IF(Q3601="","",ROUND((Q3601-H3601)*1440,0))</f>
        <v>416</v>
      </c>
      <c r="AI3601" s="19" t="n">
        <f aca="false">ROUND(IF(O3601="",Assumptions!$B$25-K3601,O3601-K3601)*24,1)</f>
        <v>4.5</v>
      </c>
      <c r="AJ3601" s="20" t="n">
        <f aca="false">ROUND(MAX(N(Y3601)/Assumptions!$C$5, N(Z3601)/Assumptions!$C$6, N(AA3601)/Assumptions!$C$7, N(AB3601)/Assumptions!$C$8, N(AC3601)/Assumptions!$C$9, N(AD3601)/Assumptions!$C$10, N(AE3601)/Assumptions!$C$11, N(AF3601)/Assumptions!$C$12, N(AG3601)/Assumptions!$C$13),3)</f>
        <v>3.533</v>
      </c>
      <c r="AK3601" s="0" t="str">
        <f aca="false">IF(OR(U3601="Pending",U3601="On Hold"),"Open GRN (awaiting)",IF(AJ3601&lt;=1,"Within SLA",IF(ROUND(N(Y3601)/Assumptions!$C$5,3)=AJ3601,"Gate Wait",IF(ROUND(N(Z3601)/Assumptions!$C$6,3)=AJ3601,"Dock Wait",IF(ROUND(N(AA3601)/Assumptions!$C$7,3)=AJ3601,"Unloading",IF(ROUND(N(AB3601)/Assumptions!$C$8,3)=AJ3601,"Unload-to-QC Wait",IF(ROUND(N(AC3601)/Assumptions!$C$9,3)=AJ3601,"QC",IF(ROUND(N(AD3601)/Assumptions!$C$10,3)=AJ3601,"QC-to-GRN Wait",IF(ROUND(N(AE3601)/Assumptions!$C$11,3)=AJ3601,"GRN Processing",IF(ROUND(N(AF3601)/Assumptions!$C$12,3)=AJ3601,"GRN-to-Putaway Wait",IF(ROUND(N(AG3601)/Assumptions!$C$13,3)=AJ3601,"Putaway","Within SLA")))))))))))</f>
        <v>QC-to-GRN Wait</v>
      </c>
    </row>
    <row r="3602" customFormat="false" ht="15" hidden="false" customHeight="false" outlineLevel="0" collapsed="false">
      <c r="A3602" s="0" t="s">
        <v>10059</v>
      </c>
      <c r="B3602" s="0" t="s">
        <v>10060</v>
      </c>
      <c r="C3602" s="0" t="s">
        <v>126</v>
      </c>
      <c r="D3602" s="0" t="s">
        <v>119</v>
      </c>
      <c r="E3602" s="0" t="s">
        <v>848</v>
      </c>
      <c r="F3602" s="0" t="s">
        <v>128</v>
      </c>
      <c r="G3602" s="0" t="s">
        <v>122</v>
      </c>
      <c r="H3602" s="17" t="n">
        <v>46289.5944444445</v>
      </c>
      <c r="I3602" s="17" t="n">
        <v>46289.6076388889</v>
      </c>
      <c r="J3602" s="17" t="n">
        <v>46289.6125</v>
      </c>
      <c r="K3602" s="17" t="n">
        <v>46289.6208333333</v>
      </c>
      <c r="L3602" s="17" t="n">
        <v>46289.6319444445</v>
      </c>
      <c r="M3602" s="17" t="n">
        <v>46289.6423611111</v>
      </c>
      <c r="N3602" s="17" t="n">
        <v>46289.6909722222</v>
      </c>
      <c r="O3602" s="17" t="n">
        <v>46289.7534722222</v>
      </c>
      <c r="P3602" s="17" t="n">
        <v>46289.7638888889</v>
      </c>
      <c r="Q3602" s="17" t="n">
        <v>46289.7722222222</v>
      </c>
      <c r="R3602" s="0" t="n">
        <v>157</v>
      </c>
      <c r="S3602" s="0" t="n">
        <v>0</v>
      </c>
      <c r="T3602" s="0" t="n">
        <v>0</v>
      </c>
      <c r="U3602" s="18" t="s">
        <v>130</v>
      </c>
      <c r="V3602" s="18" t="s">
        <v>156</v>
      </c>
      <c r="W3602" s="0" t="str">
        <f aca="false">IF(AND(X3602&gt;=6,X3602&lt;14),"A",IF(AND(X3602&gt;=14,X3602&lt;22),"B","C"))</f>
        <v>B</v>
      </c>
      <c r="X3602" s="18" t="n">
        <f aca="false">HOUR(H3602)</f>
        <v>14</v>
      </c>
      <c r="Y3602" s="18" t="n">
        <f aca="false">ROUND((I3602-H3602)*1440,0)</f>
        <v>19</v>
      </c>
      <c r="Z3602" s="18" t="n">
        <f aca="false">ROUND((J3602-I3602)*1440,0)</f>
        <v>7</v>
      </c>
      <c r="AA3602" s="18" t="n">
        <f aca="false">ROUND((K3602-J3602)*1440,0)</f>
        <v>12</v>
      </c>
      <c r="AB3602" s="18" t="n">
        <f aca="false">ROUND((L3602-K3602)*1440,0)</f>
        <v>16</v>
      </c>
      <c r="AC3602" s="18" t="n">
        <f aca="false">ROUND((M3602-L3602)*1440,0)</f>
        <v>15</v>
      </c>
      <c r="AD3602" s="18" t="n">
        <f aca="false">IF(N3602="","",ROUND((N3602-M3602)*1440,0))</f>
        <v>70</v>
      </c>
      <c r="AE3602" s="18" t="n">
        <f aca="false">IF(O3602="","",ROUND((O3602-N3602)*1440,0))</f>
        <v>90</v>
      </c>
      <c r="AF3602" s="18" t="n">
        <f aca="false">IF(P3602="","",ROUND((P3602-O3602)*1440,0))</f>
        <v>15</v>
      </c>
      <c r="AG3602" s="18" t="n">
        <f aca="false">IF(Q3602="","",ROUND((Q3602-P3602)*1440,0))</f>
        <v>12</v>
      </c>
      <c r="AH3602" s="18" t="n">
        <f aca="false">IF(Q3602="","",ROUND((Q3602-H3602)*1440,0))</f>
        <v>256</v>
      </c>
      <c r="AI3602" s="19" t="n">
        <f aca="false">ROUND(IF(O3602="",Assumptions!$B$25-K3602,O3602-K3602)*24,1)</f>
        <v>3.2</v>
      </c>
      <c r="AJ3602" s="20" t="n">
        <f aca="false">ROUND(MAX(N(Y3602)/Assumptions!$C$5, N(Z3602)/Assumptions!$C$6, N(AA3602)/Assumptions!$C$7, N(AB3602)/Assumptions!$C$8, N(AC3602)/Assumptions!$C$9, N(AD3602)/Assumptions!$C$10, N(AE3602)/Assumptions!$C$11, N(AF3602)/Assumptions!$C$12, N(AG3602)/Assumptions!$C$13),3)</f>
        <v>2.333</v>
      </c>
      <c r="AK3602" s="0" t="str">
        <f aca="false">IF(OR(U3602="Pending",U3602="On Hold"),"Open GRN (awaiting)",IF(AJ3602&lt;=1,"Within SLA",IF(ROUND(N(Y3602)/Assumptions!$C$5,3)=AJ3602,"Gate Wait",IF(ROUND(N(Z3602)/Assumptions!$C$6,3)=AJ3602,"Dock Wait",IF(ROUND(N(AA3602)/Assumptions!$C$7,3)=AJ3602,"Unloading",IF(ROUND(N(AB3602)/Assumptions!$C$8,3)=AJ3602,"Unload-to-QC Wait",IF(ROUND(N(AC3602)/Assumptions!$C$9,3)=AJ3602,"QC",IF(ROUND(N(AD3602)/Assumptions!$C$10,3)=AJ3602,"QC-to-GRN Wait",IF(ROUND(N(AE3602)/Assumptions!$C$11,3)=AJ3602,"GRN Processing",IF(ROUND(N(AF3602)/Assumptions!$C$12,3)=AJ3602,"GRN-to-Putaway Wait",IF(ROUND(N(AG3602)/Assumptions!$C$13,3)=AJ3602,"Putaway","Within SLA")))))))))))</f>
        <v>QC-to-GRN Wait</v>
      </c>
    </row>
    <row r="3603" customFormat="false" ht="15" hidden="false" customHeight="false" outlineLevel="0" collapsed="false">
      <c r="A3603" s="0" t="s">
        <v>10061</v>
      </c>
      <c r="B3603" s="0" t="s">
        <v>10062</v>
      </c>
      <c r="C3603" s="0" t="s">
        <v>142</v>
      </c>
      <c r="D3603" s="0" t="s">
        <v>135</v>
      </c>
      <c r="E3603" s="0" t="s">
        <v>10063</v>
      </c>
      <c r="F3603" s="0" t="s">
        <v>137</v>
      </c>
      <c r="G3603" s="0" t="s">
        <v>138</v>
      </c>
      <c r="H3603" s="17" t="n">
        <v>46289.6034722222</v>
      </c>
      <c r="I3603" s="17" t="n">
        <v>46289.6340277778</v>
      </c>
      <c r="J3603" s="17" t="n">
        <v>46289.6381944444</v>
      </c>
      <c r="K3603" s="17" t="n">
        <v>46289.6527777778</v>
      </c>
      <c r="L3603" s="17" t="n">
        <v>46289.6694444444</v>
      </c>
      <c r="M3603" s="17" t="n">
        <v>46289.6826388889</v>
      </c>
      <c r="N3603" s="17" t="n">
        <v>46289.7201388889</v>
      </c>
      <c r="O3603" s="17" t="n">
        <v>46289.7770833333</v>
      </c>
      <c r="P3603" s="17" t="n">
        <v>46289.7881944445</v>
      </c>
      <c r="Q3603" s="17" t="n">
        <v>46289.7930555556</v>
      </c>
      <c r="R3603" s="0" t="n">
        <v>348</v>
      </c>
      <c r="S3603" s="0" t="n">
        <v>0</v>
      </c>
      <c r="T3603" s="0" t="n">
        <v>0</v>
      </c>
      <c r="U3603" s="18" t="s">
        <v>130</v>
      </c>
      <c r="V3603" s="18" t="s">
        <v>156</v>
      </c>
      <c r="W3603" s="0" t="str">
        <f aca="false">IF(AND(X3603&gt;=6,X3603&lt;14),"A",IF(AND(X3603&gt;=14,X3603&lt;22),"B","C"))</f>
        <v>B</v>
      </c>
      <c r="X3603" s="18" t="n">
        <f aca="false">HOUR(H3603)</f>
        <v>14</v>
      </c>
      <c r="Y3603" s="18" t="n">
        <f aca="false">ROUND((I3603-H3603)*1440,0)</f>
        <v>44</v>
      </c>
      <c r="Z3603" s="18" t="n">
        <f aca="false">ROUND((J3603-I3603)*1440,0)</f>
        <v>6</v>
      </c>
      <c r="AA3603" s="18" t="n">
        <f aca="false">ROUND((K3603-J3603)*1440,0)</f>
        <v>21</v>
      </c>
      <c r="AB3603" s="18" t="n">
        <f aca="false">ROUND((L3603-K3603)*1440,0)</f>
        <v>24</v>
      </c>
      <c r="AC3603" s="18" t="n">
        <f aca="false">ROUND((M3603-L3603)*1440,0)</f>
        <v>19</v>
      </c>
      <c r="AD3603" s="18" t="n">
        <f aca="false">IF(N3603="","",ROUND((N3603-M3603)*1440,0))</f>
        <v>54</v>
      </c>
      <c r="AE3603" s="18" t="n">
        <f aca="false">IF(O3603="","",ROUND((O3603-N3603)*1440,0))</f>
        <v>82</v>
      </c>
      <c r="AF3603" s="18" t="n">
        <f aca="false">IF(P3603="","",ROUND((P3603-O3603)*1440,0))</f>
        <v>16</v>
      </c>
      <c r="AG3603" s="18" t="n">
        <f aca="false">IF(Q3603="","",ROUND((Q3603-P3603)*1440,0))</f>
        <v>7</v>
      </c>
      <c r="AH3603" s="18" t="n">
        <f aca="false">IF(Q3603="","",ROUND((Q3603-H3603)*1440,0))</f>
        <v>273</v>
      </c>
      <c r="AI3603" s="19" t="n">
        <f aca="false">ROUND(IF(O3603="",Assumptions!$B$25-K3603,O3603-K3603)*24,1)</f>
        <v>3</v>
      </c>
      <c r="AJ3603" s="20" t="n">
        <f aca="false">ROUND(MAX(N(Y3603)/Assumptions!$C$5, N(Z3603)/Assumptions!$C$6, N(AA3603)/Assumptions!$C$7, N(AB3603)/Assumptions!$C$8, N(AC3603)/Assumptions!$C$9, N(AD3603)/Assumptions!$C$10, N(AE3603)/Assumptions!$C$11, N(AF3603)/Assumptions!$C$12, N(AG3603)/Assumptions!$C$13),3)</f>
        <v>1.822</v>
      </c>
      <c r="AK3603" s="0" t="str">
        <f aca="false">IF(OR(U3603="Pending",U3603="On Hold"),"Open GRN (awaiting)",IF(AJ3603&lt;=1,"Within SLA",IF(ROUND(N(Y3603)/Assumptions!$C$5,3)=AJ3603,"Gate Wait",IF(ROUND(N(Z3603)/Assumptions!$C$6,3)=AJ3603,"Dock Wait",IF(ROUND(N(AA3603)/Assumptions!$C$7,3)=AJ3603,"Unloading",IF(ROUND(N(AB3603)/Assumptions!$C$8,3)=AJ3603,"Unload-to-QC Wait",IF(ROUND(N(AC3603)/Assumptions!$C$9,3)=AJ3603,"QC",IF(ROUND(N(AD3603)/Assumptions!$C$10,3)=AJ3603,"QC-to-GRN Wait",IF(ROUND(N(AE3603)/Assumptions!$C$11,3)=AJ3603,"GRN Processing",IF(ROUND(N(AF3603)/Assumptions!$C$12,3)=AJ3603,"GRN-to-Putaway Wait",IF(ROUND(N(AG3603)/Assumptions!$C$13,3)=AJ3603,"Putaway","Within SLA")))))))))))</f>
        <v>GRN Processing</v>
      </c>
    </row>
    <row r="3604" customFormat="false" ht="15" hidden="false" customHeight="false" outlineLevel="0" collapsed="false">
      <c r="A3604" s="0" t="s">
        <v>10064</v>
      </c>
      <c r="B3604" s="0" t="s">
        <v>10065</v>
      </c>
      <c r="C3604" s="0" t="s">
        <v>159</v>
      </c>
      <c r="D3604" s="0" t="s">
        <v>135</v>
      </c>
      <c r="E3604" s="0" t="s">
        <v>10066</v>
      </c>
      <c r="F3604" s="0" t="s">
        <v>128</v>
      </c>
      <c r="G3604" s="0" t="s">
        <v>178</v>
      </c>
      <c r="H3604" s="17" t="n">
        <v>46289.6083333333</v>
      </c>
      <c r="I3604" s="17" t="n">
        <v>46289.6277777778</v>
      </c>
      <c r="J3604" s="17" t="n">
        <v>46289.6361111111</v>
      </c>
      <c r="K3604" s="17" t="n">
        <v>46289.6805555556</v>
      </c>
      <c r="L3604" s="17" t="n">
        <v>46289.6888888889</v>
      </c>
      <c r="M3604" s="17" t="n">
        <v>46289.7291666667</v>
      </c>
      <c r="N3604" s="17" t="n">
        <v>46289.7354166667</v>
      </c>
      <c r="O3604" s="17" t="n">
        <v>46289.7729166667</v>
      </c>
      <c r="P3604" s="17" t="n">
        <v>46289.7840277778</v>
      </c>
      <c r="Q3604" s="17" t="n">
        <v>46289.7958333333</v>
      </c>
      <c r="R3604" s="0" t="n">
        <v>438</v>
      </c>
      <c r="S3604" s="0" t="n">
        <v>0</v>
      </c>
      <c r="T3604" s="0" t="n">
        <v>0</v>
      </c>
      <c r="U3604" s="18" t="s">
        <v>130</v>
      </c>
      <c r="V3604" s="18" t="s">
        <v>82</v>
      </c>
      <c r="W3604" s="0" t="str">
        <f aca="false">IF(AND(X3604&gt;=6,X3604&lt;14),"A",IF(AND(X3604&gt;=14,X3604&lt;22),"B","C"))</f>
        <v>B</v>
      </c>
      <c r="X3604" s="18" t="n">
        <f aca="false">HOUR(H3604)</f>
        <v>14</v>
      </c>
      <c r="Y3604" s="18" t="n">
        <f aca="false">ROUND((I3604-H3604)*1440,0)</f>
        <v>28</v>
      </c>
      <c r="Z3604" s="18" t="n">
        <f aca="false">ROUND((J3604-I3604)*1440,0)</f>
        <v>12</v>
      </c>
      <c r="AA3604" s="18" t="n">
        <f aca="false">ROUND((K3604-J3604)*1440,0)</f>
        <v>64</v>
      </c>
      <c r="AB3604" s="18" t="n">
        <f aca="false">ROUND((L3604-K3604)*1440,0)</f>
        <v>12</v>
      </c>
      <c r="AC3604" s="18" t="n">
        <f aca="false">ROUND((M3604-L3604)*1440,0)</f>
        <v>58</v>
      </c>
      <c r="AD3604" s="18" t="n">
        <f aca="false">IF(N3604="","",ROUND((N3604-M3604)*1440,0))</f>
        <v>9</v>
      </c>
      <c r="AE3604" s="18" t="n">
        <f aca="false">IF(O3604="","",ROUND((O3604-N3604)*1440,0))</f>
        <v>54</v>
      </c>
      <c r="AF3604" s="18" t="n">
        <f aca="false">IF(P3604="","",ROUND((P3604-O3604)*1440,0))</f>
        <v>16</v>
      </c>
      <c r="AG3604" s="18" t="n">
        <f aca="false">IF(Q3604="","",ROUND((Q3604-P3604)*1440,0))</f>
        <v>17</v>
      </c>
      <c r="AH3604" s="18" t="n">
        <f aca="false">IF(Q3604="","",ROUND((Q3604-H3604)*1440,0))</f>
        <v>270</v>
      </c>
      <c r="AI3604" s="19" t="n">
        <f aca="false">ROUND(IF(O3604="",Assumptions!$B$25-K3604,O3604-K3604)*24,1)</f>
        <v>2.2</v>
      </c>
      <c r="AJ3604" s="20" t="n">
        <f aca="false">ROUND(MAX(N(Y3604)/Assumptions!$C$5, N(Z3604)/Assumptions!$C$6, N(AA3604)/Assumptions!$C$7, N(AB3604)/Assumptions!$C$8, N(AC3604)/Assumptions!$C$9, N(AD3604)/Assumptions!$C$10, N(AE3604)/Assumptions!$C$11, N(AF3604)/Assumptions!$C$12, N(AG3604)/Assumptions!$C$13),3)</f>
        <v>1.289</v>
      </c>
      <c r="AK3604" s="0" t="str">
        <f aca="false">IF(OR(U3604="Pending",U3604="On Hold"),"Open GRN (awaiting)",IF(AJ3604&lt;=1,"Within SLA",IF(ROUND(N(Y3604)/Assumptions!$C$5,3)=AJ3604,"Gate Wait",IF(ROUND(N(Z3604)/Assumptions!$C$6,3)=AJ3604,"Dock Wait",IF(ROUND(N(AA3604)/Assumptions!$C$7,3)=AJ3604,"Unloading",IF(ROUND(N(AB3604)/Assumptions!$C$8,3)=AJ3604,"Unload-to-QC Wait",IF(ROUND(N(AC3604)/Assumptions!$C$9,3)=AJ3604,"QC",IF(ROUND(N(AD3604)/Assumptions!$C$10,3)=AJ3604,"QC-to-GRN Wait",IF(ROUND(N(AE3604)/Assumptions!$C$11,3)=AJ3604,"GRN Processing",IF(ROUND(N(AF3604)/Assumptions!$C$12,3)=AJ3604,"GRN-to-Putaway Wait",IF(ROUND(N(AG3604)/Assumptions!$C$13,3)=AJ3604,"Putaway","Within SLA")))))))))))</f>
        <v>QC</v>
      </c>
    </row>
    <row r="3605" customFormat="false" ht="15" hidden="false" customHeight="false" outlineLevel="0" collapsed="false">
      <c r="A3605" s="0" t="s">
        <v>10067</v>
      </c>
      <c r="B3605" s="0" t="s">
        <v>10068</v>
      </c>
      <c r="C3605" s="0" t="s">
        <v>142</v>
      </c>
      <c r="D3605" s="0" t="s">
        <v>147</v>
      </c>
      <c r="E3605" s="0" t="s">
        <v>10069</v>
      </c>
      <c r="F3605" s="0" t="s">
        <v>137</v>
      </c>
      <c r="G3605" s="0" t="s">
        <v>167</v>
      </c>
      <c r="H3605" s="17" t="n">
        <v>46289.6138888889</v>
      </c>
      <c r="I3605" s="17" t="n">
        <v>46289.6513888889</v>
      </c>
      <c r="J3605" s="17" t="n">
        <v>46289.6590277778</v>
      </c>
      <c r="K3605" s="17" t="n">
        <v>46289.6763888889</v>
      </c>
      <c r="L3605" s="17" t="n">
        <v>46289.68125</v>
      </c>
      <c r="M3605" s="17" t="n">
        <v>46289.7291666667</v>
      </c>
      <c r="N3605" s="17"/>
      <c r="O3605" s="17"/>
      <c r="P3605" s="17"/>
      <c r="Q3605" s="17"/>
      <c r="R3605" s="0" t="n">
        <v>238</v>
      </c>
      <c r="S3605" s="0" t="n">
        <v>8</v>
      </c>
      <c r="T3605" s="0" t="n">
        <v>0</v>
      </c>
      <c r="U3605" s="18" t="s">
        <v>8544</v>
      </c>
      <c r="V3605" s="18" t="s">
        <v>82</v>
      </c>
      <c r="W3605" s="0" t="str">
        <f aca="false">IF(AND(X3605&gt;=6,X3605&lt;14),"A",IF(AND(X3605&gt;=14,X3605&lt;22),"B","C"))</f>
        <v>B</v>
      </c>
      <c r="X3605" s="18" t="n">
        <f aca="false">HOUR(H3605)</f>
        <v>14</v>
      </c>
      <c r="Y3605" s="18" t="n">
        <f aca="false">ROUND((I3605-H3605)*1440,0)</f>
        <v>54</v>
      </c>
      <c r="Z3605" s="18" t="n">
        <f aca="false">ROUND((J3605-I3605)*1440,0)</f>
        <v>11</v>
      </c>
      <c r="AA3605" s="18" t="n">
        <f aca="false">ROUND((K3605-J3605)*1440,0)</f>
        <v>25</v>
      </c>
      <c r="AB3605" s="18" t="n">
        <f aca="false">ROUND((L3605-K3605)*1440,0)</f>
        <v>7</v>
      </c>
      <c r="AC3605" s="18" t="n">
        <f aca="false">ROUND((M3605-L3605)*1440,0)</f>
        <v>69</v>
      </c>
      <c r="AD3605" s="0" t="str">
        <f aca="false">IF(N3605="","",ROUND((N3605-M3605)*1440,0))</f>
        <v/>
      </c>
      <c r="AE3605" s="0" t="str">
        <f aca="false">IF(O3605="","",ROUND((O3605-N3605)*1440,0))</f>
        <v/>
      </c>
      <c r="AF3605" s="0" t="str">
        <f aca="false">IF(P3605="","",ROUND((P3605-O3605)*1440,0))</f>
        <v/>
      </c>
      <c r="AG3605" s="0" t="str">
        <f aca="false">IF(Q3605="","",ROUND((Q3605-P3605)*1440,0))</f>
        <v/>
      </c>
      <c r="AH3605" s="0" t="str">
        <f aca="false">IF(Q3605="","",ROUND((Q3605-H3605)*1440,0))</f>
        <v/>
      </c>
      <c r="AI3605" s="19" t="n">
        <f aca="false">ROUND(IF(O3605="",Assumptions!$B$25-K3605,O3605-K3605)*24,1)</f>
        <v>183.8</v>
      </c>
      <c r="AJ3605" s="20" t="n">
        <f aca="false">ROUND(MAX(N(Y3605)/Assumptions!$C$5, N(Z3605)/Assumptions!$C$6, N(AA3605)/Assumptions!$C$7, N(AB3605)/Assumptions!$C$8, N(AC3605)/Assumptions!$C$9, N(AD3605)/Assumptions!$C$10, N(AE3605)/Assumptions!$C$11, N(AF3605)/Assumptions!$C$12, N(AG3605)/Assumptions!$C$13),3)</f>
        <v>1.8</v>
      </c>
      <c r="AK3605" s="0" t="str">
        <f aca="false">IF(OR(U3605="Pending",U3605="On Hold"),"Open GRN (awaiting)",IF(AJ3605&lt;=1,"Within SLA",IF(ROUND(N(Y3605)/Assumptions!$C$5,3)=AJ3605,"Gate Wait",IF(ROUND(N(Z3605)/Assumptions!$C$6,3)=AJ3605,"Dock Wait",IF(ROUND(N(AA3605)/Assumptions!$C$7,3)=AJ3605,"Unloading",IF(ROUND(N(AB3605)/Assumptions!$C$8,3)=AJ3605,"Unload-to-QC Wait",IF(ROUND(N(AC3605)/Assumptions!$C$9,3)=AJ3605,"QC",IF(ROUND(N(AD3605)/Assumptions!$C$10,3)=AJ3605,"QC-to-GRN Wait",IF(ROUND(N(AE3605)/Assumptions!$C$11,3)=AJ3605,"GRN Processing",IF(ROUND(N(AF3605)/Assumptions!$C$12,3)=AJ3605,"GRN-to-Putaway Wait",IF(ROUND(N(AG3605)/Assumptions!$C$13,3)=AJ3605,"Putaway","Within SLA")))))))))))</f>
        <v>Open GRN (awaiting)</v>
      </c>
    </row>
    <row r="3606" customFormat="false" ht="15" hidden="false" customHeight="false" outlineLevel="0" collapsed="false">
      <c r="A3606" s="0" t="s">
        <v>10070</v>
      </c>
      <c r="B3606" s="0" t="s">
        <v>10071</v>
      </c>
      <c r="C3606" s="0" t="s">
        <v>159</v>
      </c>
      <c r="D3606" s="0" t="s">
        <v>119</v>
      </c>
      <c r="E3606" s="0" t="s">
        <v>10072</v>
      </c>
      <c r="F3606" s="0" t="s">
        <v>128</v>
      </c>
      <c r="G3606" s="0" t="s">
        <v>122</v>
      </c>
      <c r="H3606" s="17" t="n">
        <v>46289.6194444444</v>
      </c>
      <c r="I3606" s="17" t="n">
        <v>46289.7027777778</v>
      </c>
      <c r="J3606" s="17" t="n">
        <v>46289.7055555556</v>
      </c>
      <c r="K3606" s="17" t="n">
        <v>46289.7222222222</v>
      </c>
      <c r="L3606" s="17" t="n">
        <v>46289.7472222222</v>
      </c>
      <c r="M3606" s="17" t="n">
        <v>46289.8361111111</v>
      </c>
      <c r="N3606" s="17" t="n">
        <v>46289.8451388889</v>
      </c>
      <c r="O3606" s="17" t="n">
        <v>46289.8673611111</v>
      </c>
      <c r="P3606" s="17" t="n">
        <v>46289.88125</v>
      </c>
      <c r="Q3606" s="17" t="n">
        <v>46289.9201388889</v>
      </c>
      <c r="R3606" s="0" t="n">
        <v>370</v>
      </c>
      <c r="S3606" s="0" t="n">
        <v>0</v>
      </c>
      <c r="T3606" s="0" t="n">
        <v>0</v>
      </c>
      <c r="U3606" s="18" t="s">
        <v>130</v>
      </c>
      <c r="V3606" s="18" t="s">
        <v>139</v>
      </c>
      <c r="W3606" s="0" t="str">
        <f aca="false">IF(AND(X3606&gt;=6,X3606&lt;14),"A",IF(AND(X3606&gt;=14,X3606&lt;22),"B","C"))</f>
        <v>B</v>
      </c>
      <c r="X3606" s="18" t="n">
        <f aca="false">HOUR(H3606)</f>
        <v>14</v>
      </c>
      <c r="Y3606" s="18" t="n">
        <f aca="false">ROUND((I3606-H3606)*1440,0)</f>
        <v>120</v>
      </c>
      <c r="Z3606" s="18" t="n">
        <f aca="false">ROUND((J3606-I3606)*1440,0)</f>
        <v>4</v>
      </c>
      <c r="AA3606" s="18" t="n">
        <f aca="false">ROUND((K3606-J3606)*1440,0)</f>
        <v>24</v>
      </c>
      <c r="AB3606" s="18" t="n">
        <f aca="false">ROUND((L3606-K3606)*1440,0)</f>
        <v>36</v>
      </c>
      <c r="AC3606" s="18" t="n">
        <f aca="false">ROUND((M3606-L3606)*1440,0)</f>
        <v>128</v>
      </c>
      <c r="AD3606" s="18" t="n">
        <f aca="false">IF(N3606="","",ROUND((N3606-M3606)*1440,0))</f>
        <v>13</v>
      </c>
      <c r="AE3606" s="18" t="n">
        <f aca="false">IF(O3606="","",ROUND((O3606-N3606)*1440,0))</f>
        <v>32</v>
      </c>
      <c r="AF3606" s="18" t="n">
        <f aca="false">IF(P3606="","",ROUND((P3606-O3606)*1440,0))</f>
        <v>20</v>
      </c>
      <c r="AG3606" s="18" t="n">
        <f aca="false">IF(Q3606="","",ROUND((Q3606-P3606)*1440,0))</f>
        <v>56</v>
      </c>
      <c r="AH3606" s="18" t="n">
        <f aca="false">IF(Q3606="","",ROUND((Q3606-H3606)*1440,0))</f>
        <v>433</v>
      </c>
      <c r="AI3606" s="19" t="n">
        <f aca="false">ROUND(IF(O3606="",Assumptions!$B$25-K3606,O3606-K3606)*24,1)</f>
        <v>3.5</v>
      </c>
      <c r="AJ3606" s="20" t="n">
        <f aca="false">ROUND(MAX(N(Y3606)/Assumptions!$C$5, N(Z3606)/Assumptions!$C$6, N(AA3606)/Assumptions!$C$7, N(AB3606)/Assumptions!$C$8, N(AC3606)/Assumptions!$C$9, N(AD3606)/Assumptions!$C$10, N(AE3606)/Assumptions!$C$11, N(AF3606)/Assumptions!$C$12, N(AG3606)/Assumptions!$C$13),3)</f>
        <v>4</v>
      </c>
      <c r="AK3606" s="0" t="str">
        <f aca="false">IF(OR(U3606="Pending",U3606="On Hold"),"Open GRN (awaiting)",IF(AJ3606&lt;=1,"Within SLA",IF(ROUND(N(Y3606)/Assumptions!$C$5,3)=AJ3606,"Gate Wait",IF(ROUND(N(Z3606)/Assumptions!$C$6,3)=AJ3606,"Dock Wait",IF(ROUND(N(AA3606)/Assumptions!$C$7,3)=AJ3606,"Unloading",IF(ROUND(N(AB3606)/Assumptions!$C$8,3)=AJ3606,"Unload-to-QC Wait",IF(ROUND(N(AC3606)/Assumptions!$C$9,3)=AJ3606,"QC",IF(ROUND(N(AD3606)/Assumptions!$C$10,3)=AJ3606,"QC-to-GRN Wait",IF(ROUND(N(AE3606)/Assumptions!$C$11,3)=AJ3606,"GRN Processing",IF(ROUND(N(AF3606)/Assumptions!$C$12,3)=AJ3606,"GRN-to-Putaway Wait",IF(ROUND(N(AG3606)/Assumptions!$C$13,3)=AJ3606,"Putaway","Within SLA")))))))))))</f>
        <v>Gate Wait</v>
      </c>
    </row>
    <row r="3607" customFormat="false" ht="15" hidden="false" customHeight="false" outlineLevel="0" collapsed="false">
      <c r="A3607" s="0" t="s">
        <v>10073</v>
      </c>
      <c r="B3607" s="0" t="s">
        <v>10074</v>
      </c>
      <c r="C3607" s="0" t="s">
        <v>142</v>
      </c>
      <c r="D3607" s="0" t="s">
        <v>135</v>
      </c>
      <c r="E3607" s="0" t="s">
        <v>10075</v>
      </c>
      <c r="F3607" s="0" t="s">
        <v>137</v>
      </c>
      <c r="G3607" s="0" t="s">
        <v>178</v>
      </c>
      <c r="H3607" s="17" t="n">
        <v>46289.6201388889</v>
      </c>
      <c r="I3607" s="17" t="n">
        <v>46289.6375</v>
      </c>
      <c r="J3607" s="17" t="n">
        <v>46289.6506944444</v>
      </c>
      <c r="K3607" s="17" t="n">
        <v>46289.6729166667</v>
      </c>
      <c r="L3607" s="17" t="n">
        <v>46289.6868055556</v>
      </c>
      <c r="M3607" s="17" t="n">
        <v>46289.7027777778</v>
      </c>
      <c r="N3607" s="17" t="n">
        <v>46289.7215277778</v>
      </c>
      <c r="O3607" s="17" t="n">
        <v>46289.79375</v>
      </c>
      <c r="P3607" s="17" t="n">
        <v>46289.8083333333</v>
      </c>
      <c r="Q3607" s="17" t="n">
        <v>46289.83125</v>
      </c>
      <c r="R3607" s="0" t="n">
        <v>433</v>
      </c>
      <c r="S3607" s="0" t="n">
        <v>0</v>
      </c>
      <c r="T3607" s="0" t="n">
        <v>0</v>
      </c>
      <c r="U3607" s="18" t="s">
        <v>130</v>
      </c>
      <c r="V3607" s="18" t="s">
        <v>131</v>
      </c>
      <c r="W3607" s="0" t="str">
        <f aca="false">IF(AND(X3607&gt;=6,X3607&lt;14),"A",IF(AND(X3607&gt;=14,X3607&lt;22),"B","C"))</f>
        <v>B</v>
      </c>
      <c r="X3607" s="18" t="n">
        <f aca="false">HOUR(H3607)</f>
        <v>14</v>
      </c>
      <c r="Y3607" s="18" t="n">
        <f aca="false">ROUND((I3607-H3607)*1440,0)</f>
        <v>25</v>
      </c>
      <c r="Z3607" s="18" t="n">
        <f aca="false">ROUND((J3607-I3607)*1440,0)</f>
        <v>19</v>
      </c>
      <c r="AA3607" s="18" t="n">
        <f aca="false">ROUND((K3607-J3607)*1440,0)</f>
        <v>32</v>
      </c>
      <c r="AB3607" s="18" t="n">
        <f aca="false">ROUND((L3607-K3607)*1440,0)</f>
        <v>20</v>
      </c>
      <c r="AC3607" s="18" t="n">
        <f aca="false">ROUND((M3607-L3607)*1440,0)</f>
        <v>23</v>
      </c>
      <c r="AD3607" s="18" t="n">
        <f aca="false">IF(N3607="","",ROUND((N3607-M3607)*1440,0))</f>
        <v>27</v>
      </c>
      <c r="AE3607" s="18" t="n">
        <f aca="false">IF(O3607="","",ROUND((O3607-N3607)*1440,0))</f>
        <v>104</v>
      </c>
      <c r="AF3607" s="18" t="n">
        <f aca="false">IF(P3607="","",ROUND((P3607-O3607)*1440,0))</f>
        <v>21</v>
      </c>
      <c r="AG3607" s="18" t="n">
        <f aca="false">IF(Q3607="","",ROUND((Q3607-P3607)*1440,0))</f>
        <v>33</v>
      </c>
      <c r="AH3607" s="18" t="n">
        <f aca="false">IF(Q3607="","",ROUND((Q3607-H3607)*1440,0))</f>
        <v>304</v>
      </c>
      <c r="AI3607" s="19" t="n">
        <f aca="false">ROUND(IF(O3607="",Assumptions!$B$25-K3607,O3607-K3607)*24,1)</f>
        <v>2.9</v>
      </c>
      <c r="AJ3607" s="20" t="n">
        <f aca="false">ROUND(MAX(N(Y3607)/Assumptions!$C$5, N(Z3607)/Assumptions!$C$6, N(AA3607)/Assumptions!$C$7, N(AB3607)/Assumptions!$C$8, N(AC3607)/Assumptions!$C$9, N(AD3607)/Assumptions!$C$10, N(AE3607)/Assumptions!$C$11, N(AF3607)/Assumptions!$C$12, N(AG3607)/Assumptions!$C$13),3)</f>
        <v>2.311</v>
      </c>
      <c r="AK3607" s="0" t="str">
        <f aca="false">IF(OR(U3607="Pending",U3607="On Hold"),"Open GRN (awaiting)",IF(AJ3607&lt;=1,"Within SLA",IF(ROUND(N(Y3607)/Assumptions!$C$5,3)=AJ3607,"Gate Wait",IF(ROUND(N(Z3607)/Assumptions!$C$6,3)=AJ3607,"Dock Wait",IF(ROUND(N(AA3607)/Assumptions!$C$7,3)=AJ3607,"Unloading",IF(ROUND(N(AB3607)/Assumptions!$C$8,3)=AJ3607,"Unload-to-QC Wait",IF(ROUND(N(AC3607)/Assumptions!$C$9,3)=AJ3607,"QC",IF(ROUND(N(AD3607)/Assumptions!$C$10,3)=AJ3607,"QC-to-GRN Wait",IF(ROUND(N(AE3607)/Assumptions!$C$11,3)=AJ3607,"GRN Processing",IF(ROUND(N(AF3607)/Assumptions!$C$12,3)=AJ3607,"GRN-to-Putaway Wait",IF(ROUND(N(AG3607)/Assumptions!$C$13,3)=AJ3607,"Putaway","Within SLA")))))))))))</f>
        <v>GRN Processing</v>
      </c>
    </row>
    <row r="3608" customFormat="false" ht="15" hidden="false" customHeight="false" outlineLevel="0" collapsed="false">
      <c r="A3608" s="0" t="s">
        <v>10076</v>
      </c>
      <c r="B3608" s="0" t="s">
        <v>10077</v>
      </c>
      <c r="C3608" s="0" t="s">
        <v>170</v>
      </c>
      <c r="D3608" s="0" t="s">
        <v>119</v>
      </c>
      <c r="E3608" s="0" t="s">
        <v>10078</v>
      </c>
      <c r="F3608" s="0" t="s">
        <v>172</v>
      </c>
      <c r="G3608" s="0" t="s">
        <v>129</v>
      </c>
      <c r="H3608" s="17" t="n">
        <v>46289.6229166667</v>
      </c>
      <c r="I3608" s="17" t="n">
        <v>46289.6354166667</v>
      </c>
      <c r="J3608" s="17" t="n">
        <v>46289.6375</v>
      </c>
      <c r="K3608" s="17" t="n">
        <v>46289.6895833333</v>
      </c>
      <c r="L3608" s="17" t="n">
        <v>46289.7027777778</v>
      </c>
      <c r="M3608" s="17" t="n">
        <v>46289.7347222222</v>
      </c>
      <c r="N3608" s="17" t="n">
        <v>46289.8715277778</v>
      </c>
      <c r="O3608" s="17" t="n">
        <v>46289.9055555556</v>
      </c>
      <c r="P3608" s="17" t="n">
        <v>46289.9305555556</v>
      </c>
      <c r="Q3608" s="17" t="n">
        <v>46289.9423611111</v>
      </c>
      <c r="R3608" s="0" t="n">
        <v>231</v>
      </c>
      <c r="S3608" s="0" t="n">
        <v>0</v>
      </c>
      <c r="T3608" s="0" t="n">
        <v>0</v>
      </c>
      <c r="U3608" s="18" t="s">
        <v>130</v>
      </c>
      <c r="V3608" s="18" t="s">
        <v>156</v>
      </c>
      <c r="W3608" s="0" t="str">
        <f aca="false">IF(AND(X3608&gt;=6,X3608&lt;14),"A",IF(AND(X3608&gt;=14,X3608&lt;22),"B","C"))</f>
        <v>B</v>
      </c>
      <c r="X3608" s="18" t="n">
        <f aca="false">HOUR(H3608)</f>
        <v>14</v>
      </c>
      <c r="Y3608" s="18" t="n">
        <f aca="false">ROUND((I3608-H3608)*1440,0)</f>
        <v>18</v>
      </c>
      <c r="Z3608" s="18" t="n">
        <f aca="false">ROUND((J3608-I3608)*1440,0)</f>
        <v>3</v>
      </c>
      <c r="AA3608" s="18" t="n">
        <f aca="false">ROUND((K3608-J3608)*1440,0)</f>
        <v>75</v>
      </c>
      <c r="AB3608" s="18" t="n">
        <f aca="false">ROUND((L3608-K3608)*1440,0)</f>
        <v>19</v>
      </c>
      <c r="AC3608" s="18" t="n">
        <f aca="false">ROUND((M3608-L3608)*1440,0)</f>
        <v>46</v>
      </c>
      <c r="AD3608" s="18" t="n">
        <f aca="false">IF(N3608="","",ROUND((N3608-M3608)*1440,0))</f>
        <v>197</v>
      </c>
      <c r="AE3608" s="18" t="n">
        <f aca="false">IF(O3608="","",ROUND((O3608-N3608)*1440,0))</f>
        <v>49</v>
      </c>
      <c r="AF3608" s="18" t="n">
        <f aca="false">IF(P3608="","",ROUND((P3608-O3608)*1440,0))</f>
        <v>36</v>
      </c>
      <c r="AG3608" s="18" t="n">
        <f aca="false">IF(Q3608="","",ROUND((Q3608-P3608)*1440,0))</f>
        <v>17</v>
      </c>
      <c r="AH3608" s="18" t="n">
        <f aca="false">IF(Q3608="","",ROUND((Q3608-H3608)*1440,0))</f>
        <v>460</v>
      </c>
      <c r="AI3608" s="19" t="n">
        <f aca="false">ROUND(IF(O3608="",Assumptions!$B$25-K3608,O3608-K3608)*24,1)</f>
        <v>5.2</v>
      </c>
      <c r="AJ3608" s="20" t="n">
        <f aca="false">ROUND(MAX(N(Y3608)/Assumptions!$C$5, N(Z3608)/Assumptions!$C$6, N(AA3608)/Assumptions!$C$7, N(AB3608)/Assumptions!$C$8, N(AC3608)/Assumptions!$C$9, N(AD3608)/Assumptions!$C$10, N(AE3608)/Assumptions!$C$11, N(AF3608)/Assumptions!$C$12, N(AG3608)/Assumptions!$C$13),3)</f>
        <v>6.567</v>
      </c>
      <c r="AK3608" s="0" t="str">
        <f aca="false">IF(OR(U3608="Pending",U3608="On Hold"),"Open GRN (awaiting)",IF(AJ3608&lt;=1,"Within SLA",IF(ROUND(N(Y3608)/Assumptions!$C$5,3)=AJ3608,"Gate Wait",IF(ROUND(N(Z3608)/Assumptions!$C$6,3)=AJ3608,"Dock Wait",IF(ROUND(N(AA3608)/Assumptions!$C$7,3)=AJ3608,"Unloading",IF(ROUND(N(AB3608)/Assumptions!$C$8,3)=AJ3608,"Unload-to-QC Wait",IF(ROUND(N(AC3608)/Assumptions!$C$9,3)=AJ3608,"QC",IF(ROUND(N(AD3608)/Assumptions!$C$10,3)=AJ3608,"QC-to-GRN Wait",IF(ROUND(N(AE3608)/Assumptions!$C$11,3)=AJ3608,"GRN Processing",IF(ROUND(N(AF3608)/Assumptions!$C$12,3)=AJ3608,"GRN-to-Putaway Wait",IF(ROUND(N(AG3608)/Assumptions!$C$13,3)=AJ3608,"Putaway","Within SLA")))))))))))</f>
        <v>QC-to-GRN Wait</v>
      </c>
    </row>
    <row r="3609" customFormat="false" ht="15" hidden="false" customHeight="false" outlineLevel="0" collapsed="false">
      <c r="A3609" s="0" t="s">
        <v>10079</v>
      </c>
      <c r="B3609" s="0" t="s">
        <v>10080</v>
      </c>
      <c r="C3609" s="0" t="s">
        <v>126</v>
      </c>
      <c r="D3609" s="0" t="s">
        <v>119</v>
      </c>
      <c r="E3609" s="0" t="s">
        <v>10081</v>
      </c>
      <c r="F3609" s="0" t="s">
        <v>128</v>
      </c>
      <c r="G3609" s="0" t="s">
        <v>122</v>
      </c>
      <c r="H3609" s="17" t="n">
        <v>46289.6284722222</v>
      </c>
      <c r="I3609" s="17" t="n">
        <v>46289.6583333333</v>
      </c>
      <c r="J3609" s="17" t="n">
        <v>46289.6638888889</v>
      </c>
      <c r="K3609" s="17" t="n">
        <v>46289.6729166667</v>
      </c>
      <c r="L3609" s="17" t="n">
        <v>46289.6777777778</v>
      </c>
      <c r="M3609" s="17" t="n">
        <v>46289.7006944444</v>
      </c>
      <c r="N3609" s="17" t="n">
        <v>46289.7055555556</v>
      </c>
      <c r="O3609" s="17" t="n">
        <v>46289.7416666667</v>
      </c>
      <c r="P3609" s="17" t="n">
        <v>46289.7465277778</v>
      </c>
      <c r="Q3609" s="17" t="n">
        <v>46289.7645833333</v>
      </c>
      <c r="R3609" s="0" t="n">
        <v>157</v>
      </c>
      <c r="S3609" s="0" t="n">
        <v>0</v>
      </c>
      <c r="T3609" s="0" t="n">
        <v>0</v>
      </c>
      <c r="U3609" s="18" t="s">
        <v>130</v>
      </c>
      <c r="V3609" s="18" t="s">
        <v>139</v>
      </c>
      <c r="W3609" s="0" t="str">
        <f aca="false">IF(AND(X3609&gt;=6,X3609&lt;14),"A",IF(AND(X3609&gt;=14,X3609&lt;22),"B","C"))</f>
        <v>B</v>
      </c>
      <c r="X3609" s="18" t="n">
        <f aca="false">HOUR(H3609)</f>
        <v>15</v>
      </c>
      <c r="Y3609" s="18" t="n">
        <f aca="false">ROUND((I3609-H3609)*1440,0)</f>
        <v>43</v>
      </c>
      <c r="Z3609" s="18" t="n">
        <f aca="false">ROUND((J3609-I3609)*1440,0)</f>
        <v>8</v>
      </c>
      <c r="AA3609" s="18" t="n">
        <f aca="false">ROUND((K3609-J3609)*1440,0)</f>
        <v>13</v>
      </c>
      <c r="AB3609" s="18" t="n">
        <f aca="false">ROUND((L3609-K3609)*1440,0)</f>
        <v>7</v>
      </c>
      <c r="AC3609" s="18" t="n">
        <f aca="false">ROUND((M3609-L3609)*1440,0)</f>
        <v>33</v>
      </c>
      <c r="AD3609" s="18" t="n">
        <f aca="false">IF(N3609="","",ROUND((N3609-M3609)*1440,0))</f>
        <v>7</v>
      </c>
      <c r="AE3609" s="18" t="n">
        <f aca="false">IF(O3609="","",ROUND((O3609-N3609)*1440,0))</f>
        <v>52</v>
      </c>
      <c r="AF3609" s="18" t="n">
        <f aca="false">IF(P3609="","",ROUND((P3609-O3609)*1440,0))</f>
        <v>7</v>
      </c>
      <c r="AG3609" s="18" t="n">
        <f aca="false">IF(Q3609="","",ROUND((Q3609-P3609)*1440,0))</f>
        <v>26</v>
      </c>
      <c r="AH3609" s="18" t="n">
        <f aca="false">IF(Q3609="","",ROUND((Q3609-H3609)*1440,0))</f>
        <v>196</v>
      </c>
      <c r="AI3609" s="19" t="n">
        <f aca="false">ROUND(IF(O3609="",Assumptions!$B$25-K3609,O3609-K3609)*24,1)</f>
        <v>1.7</v>
      </c>
      <c r="AJ3609" s="20" t="n">
        <f aca="false">ROUND(MAX(N(Y3609)/Assumptions!$C$5, N(Z3609)/Assumptions!$C$6, N(AA3609)/Assumptions!$C$7, N(AB3609)/Assumptions!$C$8, N(AC3609)/Assumptions!$C$9, N(AD3609)/Assumptions!$C$10, N(AE3609)/Assumptions!$C$11, N(AF3609)/Assumptions!$C$12, N(AG3609)/Assumptions!$C$13),3)</f>
        <v>1.433</v>
      </c>
      <c r="AK3609" s="0" t="str">
        <f aca="false">IF(OR(U3609="Pending",U3609="On Hold"),"Open GRN (awaiting)",IF(AJ3609&lt;=1,"Within SLA",IF(ROUND(N(Y3609)/Assumptions!$C$5,3)=AJ3609,"Gate Wait",IF(ROUND(N(Z3609)/Assumptions!$C$6,3)=AJ3609,"Dock Wait",IF(ROUND(N(AA3609)/Assumptions!$C$7,3)=AJ3609,"Unloading",IF(ROUND(N(AB3609)/Assumptions!$C$8,3)=AJ3609,"Unload-to-QC Wait",IF(ROUND(N(AC3609)/Assumptions!$C$9,3)=AJ3609,"QC",IF(ROUND(N(AD3609)/Assumptions!$C$10,3)=AJ3609,"QC-to-GRN Wait",IF(ROUND(N(AE3609)/Assumptions!$C$11,3)=AJ3609,"GRN Processing",IF(ROUND(N(AF3609)/Assumptions!$C$12,3)=AJ3609,"GRN-to-Putaway Wait",IF(ROUND(N(AG3609)/Assumptions!$C$13,3)=AJ3609,"Putaway","Within SLA")))))))))))</f>
        <v>Gate Wait</v>
      </c>
    </row>
    <row r="3610" customFormat="false" ht="15" hidden="false" customHeight="false" outlineLevel="0" collapsed="false">
      <c r="A3610" s="0" t="s">
        <v>10082</v>
      </c>
      <c r="B3610" s="0" t="s">
        <v>10083</v>
      </c>
      <c r="C3610" s="0" t="s">
        <v>153</v>
      </c>
      <c r="D3610" s="0" t="s">
        <v>147</v>
      </c>
      <c r="E3610" s="0" t="s">
        <v>10084</v>
      </c>
      <c r="F3610" s="0" t="s">
        <v>155</v>
      </c>
      <c r="G3610" s="0" t="s">
        <v>150</v>
      </c>
      <c r="H3610" s="17" t="n">
        <v>46289.6416666667</v>
      </c>
      <c r="I3610" s="17" t="n">
        <v>46289.6645833333</v>
      </c>
      <c r="J3610" s="17" t="n">
        <v>46289.6694444444</v>
      </c>
      <c r="K3610" s="17" t="n">
        <v>46289.6993055556</v>
      </c>
      <c r="L3610" s="17" t="n">
        <v>46289.7034722222</v>
      </c>
      <c r="M3610" s="17" t="n">
        <v>46289.7333333333</v>
      </c>
      <c r="N3610" s="17"/>
      <c r="O3610" s="17"/>
      <c r="P3610" s="17"/>
      <c r="Q3610" s="17"/>
      <c r="R3610" s="0" t="n">
        <v>339</v>
      </c>
      <c r="S3610" s="0" t="n">
        <v>0</v>
      </c>
      <c r="T3610" s="0" t="n">
        <v>8</v>
      </c>
      <c r="U3610" s="18" t="s">
        <v>8544</v>
      </c>
      <c r="V3610" s="18" t="s">
        <v>156</v>
      </c>
      <c r="W3610" s="0" t="str">
        <f aca="false">IF(AND(X3610&gt;=6,X3610&lt;14),"A",IF(AND(X3610&gt;=14,X3610&lt;22),"B","C"))</f>
        <v>B</v>
      </c>
      <c r="X3610" s="18" t="n">
        <f aca="false">HOUR(H3610)</f>
        <v>15</v>
      </c>
      <c r="Y3610" s="18" t="n">
        <f aca="false">ROUND((I3610-H3610)*1440,0)</f>
        <v>33</v>
      </c>
      <c r="Z3610" s="18" t="n">
        <f aca="false">ROUND((J3610-I3610)*1440,0)</f>
        <v>7</v>
      </c>
      <c r="AA3610" s="18" t="n">
        <f aca="false">ROUND((K3610-J3610)*1440,0)</f>
        <v>43</v>
      </c>
      <c r="AB3610" s="18" t="n">
        <f aca="false">ROUND((L3610-K3610)*1440,0)</f>
        <v>6</v>
      </c>
      <c r="AC3610" s="18" t="n">
        <f aca="false">ROUND((M3610-L3610)*1440,0)</f>
        <v>43</v>
      </c>
      <c r="AD3610" s="0" t="str">
        <f aca="false">IF(N3610="","",ROUND((N3610-M3610)*1440,0))</f>
        <v/>
      </c>
      <c r="AE3610" s="0" t="str">
        <f aca="false">IF(O3610="","",ROUND((O3610-N3610)*1440,0))</f>
        <v/>
      </c>
      <c r="AF3610" s="0" t="str">
        <f aca="false">IF(P3610="","",ROUND((P3610-O3610)*1440,0))</f>
        <v/>
      </c>
      <c r="AG3610" s="0" t="str">
        <f aca="false">IF(Q3610="","",ROUND((Q3610-P3610)*1440,0))</f>
        <v/>
      </c>
      <c r="AH3610" s="0" t="str">
        <f aca="false">IF(Q3610="","",ROUND((Q3610-H3610)*1440,0))</f>
        <v/>
      </c>
      <c r="AI3610" s="19" t="n">
        <f aca="false">ROUND(IF(O3610="",Assumptions!$B$25-K3610,O3610-K3610)*24,1)</f>
        <v>183.2</v>
      </c>
      <c r="AJ3610" s="20" t="n">
        <f aca="false">ROUND(MAX(N(Y3610)/Assumptions!$C$5, N(Z3610)/Assumptions!$C$6, N(AA3610)/Assumptions!$C$7, N(AB3610)/Assumptions!$C$8, N(AC3610)/Assumptions!$C$9, N(AD3610)/Assumptions!$C$10, N(AE3610)/Assumptions!$C$11, N(AF3610)/Assumptions!$C$12, N(AG3610)/Assumptions!$C$13),3)</f>
        <v>1.1</v>
      </c>
      <c r="AK3610" s="0" t="str">
        <f aca="false">IF(OR(U3610="Pending",U3610="On Hold"),"Open GRN (awaiting)",IF(AJ3610&lt;=1,"Within SLA",IF(ROUND(N(Y3610)/Assumptions!$C$5,3)=AJ3610,"Gate Wait",IF(ROUND(N(Z3610)/Assumptions!$C$6,3)=AJ3610,"Dock Wait",IF(ROUND(N(AA3610)/Assumptions!$C$7,3)=AJ3610,"Unloading",IF(ROUND(N(AB3610)/Assumptions!$C$8,3)=AJ3610,"Unload-to-QC Wait",IF(ROUND(N(AC3610)/Assumptions!$C$9,3)=AJ3610,"QC",IF(ROUND(N(AD3610)/Assumptions!$C$10,3)=AJ3610,"QC-to-GRN Wait",IF(ROUND(N(AE3610)/Assumptions!$C$11,3)=AJ3610,"GRN Processing",IF(ROUND(N(AF3610)/Assumptions!$C$12,3)=AJ3610,"GRN-to-Putaway Wait",IF(ROUND(N(AG3610)/Assumptions!$C$13,3)=AJ3610,"Putaway","Within SLA")))))))))))</f>
        <v>Open GRN (awaiting)</v>
      </c>
    </row>
    <row r="3611" customFormat="false" ht="15" hidden="false" customHeight="false" outlineLevel="0" collapsed="false">
      <c r="A3611" s="0" t="s">
        <v>10085</v>
      </c>
      <c r="B3611" s="0" t="s">
        <v>10086</v>
      </c>
      <c r="C3611" s="0" t="s">
        <v>134</v>
      </c>
      <c r="D3611" s="0" t="s">
        <v>147</v>
      </c>
      <c r="E3611" s="0" t="s">
        <v>10087</v>
      </c>
      <c r="F3611" s="0" t="s">
        <v>155</v>
      </c>
      <c r="G3611" s="0" t="s">
        <v>150</v>
      </c>
      <c r="H3611" s="17" t="n">
        <v>46289.6493055556</v>
      </c>
      <c r="I3611" s="17" t="n">
        <v>46289.6638888889</v>
      </c>
      <c r="J3611" s="17" t="n">
        <v>46289.6694444444</v>
      </c>
      <c r="K3611" s="17" t="n">
        <v>46289.6895833333</v>
      </c>
      <c r="L3611" s="17" t="n">
        <v>46289.7090277778</v>
      </c>
      <c r="M3611" s="17" t="n">
        <v>46289.7361111111</v>
      </c>
      <c r="N3611" s="17" t="n">
        <v>46289.86875</v>
      </c>
      <c r="O3611" s="17" t="n">
        <v>46289.9215277778</v>
      </c>
      <c r="P3611" s="17" t="n">
        <v>46289.9263888889</v>
      </c>
      <c r="Q3611" s="17" t="n">
        <v>46289.9611111111</v>
      </c>
      <c r="R3611" s="0" t="n">
        <v>595</v>
      </c>
      <c r="S3611" s="0" t="n">
        <v>0</v>
      </c>
      <c r="T3611" s="0" t="n">
        <v>0</v>
      </c>
      <c r="U3611" s="18" t="s">
        <v>130</v>
      </c>
      <c r="V3611" s="18" t="s">
        <v>144</v>
      </c>
      <c r="W3611" s="0" t="str">
        <f aca="false">IF(AND(X3611&gt;=6,X3611&lt;14),"A",IF(AND(X3611&gt;=14,X3611&lt;22),"B","C"))</f>
        <v>B</v>
      </c>
      <c r="X3611" s="18" t="n">
        <f aca="false">HOUR(H3611)</f>
        <v>15</v>
      </c>
      <c r="Y3611" s="18" t="n">
        <f aca="false">ROUND((I3611-H3611)*1440,0)</f>
        <v>21</v>
      </c>
      <c r="Z3611" s="18" t="n">
        <f aca="false">ROUND((J3611-I3611)*1440,0)</f>
        <v>8</v>
      </c>
      <c r="AA3611" s="18" t="n">
        <f aca="false">ROUND((K3611-J3611)*1440,0)</f>
        <v>29</v>
      </c>
      <c r="AB3611" s="18" t="n">
        <f aca="false">ROUND((L3611-K3611)*1440,0)</f>
        <v>28</v>
      </c>
      <c r="AC3611" s="18" t="n">
        <f aca="false">ROUND((M3611-L3611)*1440,0)</f>
        <v>39</v>
      </c>
      <c r="AD3611" s="18" t="n">
        <f aca="false">IF(N3611="","",ROUND((N3611-M3611)*1440,0))</f>
        <v>191</v>
      </c>
      <c r="AE3611" s="18" t="n">
        <f aca="false">IF(O3611="","",ROUND((O3611-N3611)*1440,0))</f>
        <v>76</v>
      </c>
      <c r="AF3611" s="18" t="n">
        <f aca="false">IF(P3611="","",ROUND((P3611-O3611)*1440,0))</f>
        <v>7</v>
      </c>
      <c r="AG3611" s="18" t="n">
        <f aca="false">IF(Q3611="","",ROUND((Q3611-P3611)*1440,0))</f>
        <v>50</v>
      </c>
      <c r="AH3611" s="18" t="n">
        <f aca="false">IF(Q3611="","",ROUND((Q3611-H3611)*1440,0))</f>
        <v>449</v>
      </c>
      <c r="AI3611" s="19" t="n">
        <f aca="false">ROUND(IF(O3611="",Assumptions!$B$25-K3611,O3611-K3611)*24,1)</f>
        <v>5.6</v>
      </c>
      <c r="AJ3611" s="20" t="n">
        <f aca="false">ROUND(MAX(N(Y3611)/Assumptions!$C$5, N(Z3611)/Assumptions!$C$6, N(AA3611)/Assumptions!$C$7, N(AB3611)/Assumptions!$C$8, N(AC3611)/Assumptions!$C$9, N(AD3611)/Assumptions!$C$10, N(AE3611)/Assumptions!$C$11, N(AF3611)/Assumptions!$C$12, N(AG3611)/Assumptions!$C$13),3)</f>
        <v>6.367</v>
      </c>
      <c r="AK3611" s="0" t="str">
        <f aca="false">IF(OR(U3611="Pending",U3611="On Hold"),"Open GRN (awaiting)",IF(AJ3611&lt;=1,"Within SLA",IF(ROUND(N(Y3611)/Assumptions!$C$5,3)=AJ3611,"Gate Wait",IF(ROUND(N(Z3611)/Assumptions!$C$6,3)=AJ3611,"Dock Wait",IF(ROUND(N(AA3611)/Assumptions!$C$7,3)=AJ3611,"Unloading",IF(ROUND(N(AB3611)/Assumptions!$C$8,3)=AJ3611,"Unload-to-QC Wait",IF(ROUND(N(AC3611)/Assumptions!$C$9,3)=AJ3611,"QC",IF(ROUND(N(AD3611)/Assumptions!$C$10,3)=AJ3611,"QC-to-GRN Wait",IF(ROUND(N(AE3611)/Assumptions!$C$11,3)=AJ3611,"GRN Processing",IF(ROUND(N(AF3611)/Assumptions!$C$12,3)=AJ3611,"GRN-to-Putaway Wait",IF(ROUND(N(AG3611)/Assumptions!$C$13,3)=AJ3611,"Putaway","Within SLA")))))))))))</f>
        <v>QC-to-GRN Wait</v>
      </c>
    </row>
    <row r="3612" customFormat="false" ht="15" hidden="false" customHeight="false" outlineLevel="0" collapsed="false">
      <c r="A3612" s="0" t="s">
        <v>10088</v>
      </c>
      <c r="B3612" s="0" t="s">
        <v>10089</v>
      </c>
      <c r="C3612" s="0" t="s">
        <v>286</v>
      </c>
      <c r="D3612" s="0" t="s">
        <v>135</v>
      </c>
      <c r="E3612" s="0" t="s">
        <v>3577</v>
      </c>
      <c r="F3612" s="0" t="s">
        <v>121</v>
      </c>
      <c r="G3612" s="0" t="s">
        <v>138</v>
      </c>
      <c r="H3612" s="17" t="n">
        <v>46289.6680555556</v>
      </c>
      <c r="I3612" s="17" t="n">
        <v>46289.6833333333</v>
      </c>
      <c r="J3612" s="17" t="n">
        <v>46289.6868055556</v>
      </c>
      <c r="K3612" s="17" t="n">
        <v>46289.7576388889</v>
      </c>
      <c r="L3612" s="17" t="n">
        <v>46289.7701388889</v>
      </c>
      <c r="M3612" s="17" t="n">
        <v>46289.7798611111</v>
      </c>
      <c r="N3612" s="17" t="n">
        <v>46289.7916666667</v>
      </c>
      <c r="O3612" s="17" t="n">
        <v>46289.8569444444</v>
      </c>
      <c r="P3612" s="17" t="n">
        <v>46289.86875</v>
      </c>
      <c r="Q3612" s="17" t="n">
        <v>46289.8763888889</v>
      </c>
      <c r="R3612" s="0" t="n">
        <v>613</v>
      </c>
      <c r="S3612" s="0" t="n">
        <v>0</v>
      </c>
      <c r="T3612" s="0" t="n">
        <v>0</v>
      </c>
      <c r="U3612" s="18" t="s">
        <v>130</v>
      </c>
      <c r="V3612" s="18" t="s">
        <v>144</v>
      </c>
      <c r="W3612" s="0" t="str">
        <f aca="false">IF(AND(X3612&gt;=6,X3612&lt;14),"A",IF(AND(X3612&gt;=14,X3612&lt;22),"B","C"))</f>
        <v>B</v>
      </c>
      <c r="X3612" s="18" t="n">
        <f aca="false">HOUR(H3612)</f>
        <v>16</v>
      </c>
      <c r="Y3612" s="18" t="n">
        <f aca="false">ROUND((I3612-H3612)*1440,0)</f>
        <v>22</v>
      </c>
      <c r="Z3612" s="18" t="n">
        <f aca="false">ROUND((J3612-I3612)*1440,0)</f>
        <v>5</v>
      </c>
      <c r="AA3612" s="18" t="n">
        <f aca="false">ROUND((K3612-J3612)*1440,0)</f>
        <v>102</v>
      </c>
      <c r="AB3612" s="18" t="n">
        <f aca="false">ROUND((L3612-K3612)*1440,0)</f>
        <v>18</v>
      </c>
      <c r="AC3612" s="18" t="n">
        <f aca="false">ROUND((M3612-L3612)*1440,0)</f>
        <v>14</v>
      </c>
      <c r="AD3612" s="18" t="n">
        <f aca="false">IF(N3612="","",ROUND((N3612-M3612)*1440,0))</f>
        <v>17</v>
      </c>
      <c r="AE3612" s="18" t="n">
        <f aca="false">IF(O3612="","",ROUND((O3612-N3612)*1440,0))</f>
        <v>94</v>
      </c>
      <c r="AF3612" s="18" t="n">
        <f aca="false">IF(P3612="","",ROUND((P3612-O3612)*1440,0))</f>
        <v>17</v>
      </c>
      <c r="AG3612" s="18" t="n">
        <f aca="false">IF(Q3612="","",ROUND((Q3612-P3612)*1440,0))</f>
        <v>11</v>
      </c>
      <c r="AH3612" s="18" t="n">
        <f aca="false">IF(Q3612="","",ROUND((Q3612-H3612)*1440,0))</f>
        <v>300</v>
      </c>
      <c r="AI3612" s="19" t="n">
        <f aca="false">ROUND(IF(O3612="",Assumptions!$B$25-K3612,O3612-K3612)*24,1)</f>
        <v>2.4</v>
      </c>
      <c r="AJ3612" s="20" t="n">
        <f aca="false">ROUND(MAX(N(Y3612)/Assumptions!$C$5, N(Z3612)/Assumptions!$C$6, N(AA3612)/Assumptions!$C$7, N(AB3612)/Assumptions!$C$8, N(AC3612)/Assumptions!$C$9, N(AD3612)/Assumptions!$C$10, N(AE3612)/Assumptions!$C$11, N(AF3612)/Assumptions!$C$12, N(AG3612)/Assumptions!$C$13),3)</f>
        <v>2.089</v>
      </c>
      <c r="AK3612" s="0" t="str">
        <f aca="false">IF(OR(U3612="Pending",U3612="On Hold"),"Open GRN (awaiting)",IF(AJ3612&lt;=1,"Within SLA",IF(ROUND(N(Y3612)/Assumptions!$C$5,3)=AJ3612,"Gate Wait",IF(ROUND(N(Z3612)/Assumptions!$C$6,3)=AJ3612,"Dock Wait",IF(ROUND(N(AA3612)/Assumptions!$C$7,3)=AJ3612,"Unloading",IF(ROUND(N(AB3612)/Assumptions!$C$8,3)=AJ3612,"Unload-to-QC Wait",IF(ROUND(N(AC3612)/Assumptions!$C$9,3)=AJ3612,"QC",IF(ROUND(N(AD3612)/Assumptions!$C$10,3)=AJ3612,"QC-to-GRN Wait",IF(ROUND(N(AE3612)/Assumptions!$C$11,3)=AJ3612,"GRN Processing",IF(ROUND(N(AF3612)/Assumptions!$C$12,3)=AJ3612,"GRN-to-Putaway Wait",IF(ROUND(N(AG3612)/Assumptions!$C$13,3)=AJ3612,"Putaway","Within SLA")))))))))))</f>
        <v>GRN Processing</v>
      </c>
    </row>
    <row r="3613" customFormat="false" ht="15" hidden="false" customHeight="false" outlineLevel="0" collapsed="false">
      <c r="A3613" s="0" t="s">
        <v>10090</v>
      </c>
      <c r="B3613" s="0" t="s">
        <v>10091</v>
      </c>
      <c r="C3613" s="0" t="s">
        <v>126</v>
      </c>
      <c r="D3613" s="0" t="s">
        <v>147</v>
      </c>
      <c r="E3613" s="0" t="s">
        <v>10092</v>
      </c>
      <c r="F3613" s="0" t="s">
        <v>149</v>
      </c>
      <c r="G3613" s="0" t="s">
        <v>150</v>
      </c>
      <c r="H3613" s="17" t="n">
        <v>46289.6708333333</v>
      </c>
      <c r="I3613" s="17" t="n">
        <v>46289.7055555556</v>
      </c>
      <c r="J3613" s="17" t="n">
        <v>46289.71875</v>
      </c>
      <c r="K3613" s="17" t="n">
        <v>46289.7541666667</v>
      </c>
      <c r="L3613" s="17" t="n">
        <v>46289.7645833333</v>
      </c>
      <c r="M3613" s="17" t="n">
        <v>46289.7694444444</v>
      </c>
      <c r="N3613" s="17" t="n">
        <v>46289.7826388889</v>
      </c>
      <c r="O3613" s="17" t="n">
        <v>46289.7923611111</v>
      </c>
      <c r="P3613" s="17" t="n">
        <v>46289.8201388889</v>
      </c>
      <c r="Q3613" s="17" t="n">
        <v>46289.8395833333</v>
      </c>
      <c r="R3613" s="0" t="n">
        <v>180</v>
      </c>
      <c r="S3613" s="0" t="n">
        <v>0</v>
      </c>
      <c r="T3613" s="0" t="n">
        <v>0</v>
      </c>
      <c r="U3613" s="18" t="s">
        <v>130</v>
      </c>
      <c r="V3613" s="18" t="s">
        <v>144</v>
      </c>
      <c r="W3613" s="0" t="str">
        <f aca="false">IF(AND(X3613&gt;=6,X3613&lt;14),"A",IF(AND(X3613&gt;=14,X3613&lt;22),"B","C"))</f>
        <v>B</v>
      </c>
      <c r="X3613" s="18" t="n">
        <f aca="false">HOUR(H3613)</f>
        <v>16</v>
      </c>
      <c r="Y3613" s="18" t="n">
        <f aca="false">ROUND((I3613-H3613)*1440,0)</f>
        <v>50</v>
      </c>
      <c r="Z3613" s="18" t="n">
        <f aca="false">ROUND((J3613-I3613)*1440,0)</f>
        <v>19</v>
      </c>
      <c r="AA3613" s="18" t="n">
        <f aca="false">ROUND((K3613-J3613)*1440,0)</f>
        <v>51</v>
      </c>
      <c r="AB3613" s="18" t="n">
        <f aca="false">ROUND((L3613-K3613)*1440,0)</f>
        <v>15</v>
      </c>
      <c r="AC3613" s="18" t="n">
        <f aca="false">ROUND((M3613-L3613)*1440,0)</f>
        <v>7</v>
      </c>
      <c r="AD3613" s="18" t="n">
        <f aca="false">IF(N3613="","",ROUND((N3613-M3613)*1440,0))</f>
        <v>19</v>
      </c>
      <c r="AE3613" s="18" t="n">
        <f aca="false">IF(O3613="","",ROUND((O3613-N3613)*1440,0))</f>
        <v>14</v>
      </c>
      <c r="AF3613" s="18" t="n">
        <f aca="false">IF(P3613="","",ROUND((P3613-O3613)*1440,0))</f>
        <v>40</v>
      </c>
      <c r="AG3613" s="18" t="n">
        <f aca="false">IF(Q3613="","",ROUND((Q3613-P3613)*1440,0))</f>
        <v>28</v>
      </c>
      <c r="AH3613" s="18" t="n">
        <f aca="false">IF(Q3613="","",ROUND((Q3613-H3613)*1440,0))</f>
        <v>243</v>
      </c>
      <c r="AI3613" s="19" t="n">
        <f aca="false">ROUND(IF(O3613="",Assumptions!$B$25-K3613,O3613-K3613)*24,1)</f>
        <v>0.9</v>
      </c>
      <c r="AJ3613" s="20" t="n">
        <f aca="false">ROUND(MAX(N(Y3613)/Assumptions!$C$5, N(Z3613)/Assumptions!$C$6, N(AA3613)/Assumptions!$C$7, N(AB3613)/Assumptions!$C$8, N(AC3613)/Assumptions!$C$9, N(AD3613)/Assumptions!$C$10, N(AE3613)/Assumptions!$C$11, N(AF3613)/Assumptions!$C$12, N(AG3613)/Assumptions!$C$13),3)</f>
        <v>2</v>
      </c>
      <c r="AK3613" s="0" t="str">
        <f aca="false">IF(OR(U3613="Pending",U3613="On Hold"),"Open GRN (awaiting)",IF(AJ3613&lt;=1,"Within SLA",IF(ROUND(N(Y3613)/Assumptions!$C$5,3)=AJ3613,"Gate Wait",IF(ROUND(N(Z3613)/Assumptions!$C$6,3)=AJ3613,"Dock Wait",IF(ROUND(N(AA3613)/Assumptions!$C$7,3)=AJ3613,"Unloading",IF(ROUND(N(AB3613)/Assumptions!$C$8,3)=AJ3613,"Unload-to-QC Wait",IF(ROUND(N(AC3613)/Assumptions!$C$9,3)=AJ3613,"QC",IF(ROUND(N(AD3613)/Assumptions!$C$10,3)=AJ3613,"QC-to-GRN Wait",IF(ROUND(N(AE3613)/Assumptions!$C$11,3)=AJ3613,"GRN Processing",IF(ROUND(N(AF3613)/Assumptions!$C$12,3)=AJ3613,"GRN-to-Putaway Wait",IF(ROUND(N(AG3613)/Assumptions!$C$13,3)=AJ3613,"Putaway","Within SLA")))))))))))</f>
        <v>GRN-to-Putaway Wait</v>
      </c>
    </row>
    <row r="3614" customFormat="false" ht="15" hidden="false" customHeight="false" outlineLevel="0" collapsed="false">
      <c r="A3614" s="0" t="s">
        <v>10093</v>
      </c>
      <c r="B3614" s="0" t="s">
        <v>10094</v>
      </c>
      <c r="C3614" s="0" t="s">
        <v>126</v>
      </c>
      <c r="D3614" s="0" t="s">
        <v>119</v>
      </c>
      <c r="E3614" s="0" t="s">
        <v>10095</v>
      </c>
      <c r="F3614" s="0" t="s">
        <v>128</v>
      </c>
      <c r="G3614" s="0" t="s">
        <v>129</v>
      </c>
      <c r="H3614" s="17" t="n">
        <v>46289.6756944444</v>
      </c>
      <c r="I3614" s="17" t="n">
        <v>46289.7083333333</v>
      </c>
      <c r="J3614" s="17" t="n">
        <v>46289.7215277778</v>
      </c>
      <c r="K3614" s="17" t="n">
        <v>46289.7354166667</v>
      </c>
      <c r="L3614" s="17" t="n">
        <v>46289.7486111111</v>
      </c>
      <c r="M3614" s="17" t="n">
        <v>46289.7736111111</v>
      </c>
      <c r="N3614" s="17"/>
      <c r="O3614" s="17"/>
      <c r="P3614" s="17"/>
      <c r="Q3614" s="17"/>
      <c r="R3614" s="0" t="n">
        <v>81</v>
      </c>
      <c r="S3614" s="0" t="n">
        <v>0</v>
      </c>
      <c r="T3614" s="0" t="n">
        <v>0</v>
      </c>
      <c r="U3614" s="18" t="s">
        <v>8544</v>
      </c>
      <c r="V3614" s="18" t="s">
        <v>156</v>
      </c>
      <c r="W3614" s="0" t="str">
        <f aca="false">IF(AND(X3614&gt;=6,X3614&lt;14),"A",IF(AND(X3614&gt;=14,X3614&lt;22),"B","C"))</f>
        <v>B</v>
      </c>
      <c r="X3614" s="18" t="n">
        <f aca="false">HOUR(H3614)</f>
        <v>16</v>
      </c>
      <c r="Y3614" s="18" t="n">
        <f aca="false">ROUND((I3614-H3614)*1440,0)</f>
        <v>47</v>
      </c>
      <c r="Z3614" s="18" t="n">
        <f aca="false">ROUND((J3614-I3614)*1440,0)</f>
        <v>19</v>
      </c>
      <c r="AA3614" s="18" t="n">
        <f aca="false">ROUND((K3614-J3614)*1440,0)</f>
        <v>20</v>
      </c>
      <c r="AB3614" s="18" t="n">
        <f aca="false">ROUND((L3614-K3614)*1440,0)</f>
        <v>19</v>
      </c>
      <c r="AC3614" s="18" t="n">
        <f aca="false">ROUND((M3614-L3614)*1440,0)</f>
        <v>36</v>
      </c>
      <c r="AD3614" s="0" t="str">
        <f aca="false">IF(N3614="","",ROUND((N3614-M3614)*1440,0))</f>
        <v/>
      </c>
      <c r="AE3614" s="0" t="str">
        <f aca="false">IF(O3614="","",ROUND((O3614-N3614)*1440,0))</f>
        <v/>
      </c>
      <c r="AF3614" s="0" t="str">
        <f aca="false">IF(P3614="","",ROUND((P3614-O3614)*1440,0))</f>
        <v/>
      </c>
      <c r="AG3614" s="0" t="str">
        <f aca="false">IF(Q3614="","",ROUND((Q3614-P3614)*1440,0))</f>
        <v/>
      </c>
      <c r="AH3614" s="0" t="str">
        <f aca="false">IF(Q3614="","",ROUND((Q3614-H3614)*1440,0))</f>
        <v/>
      </c>
      <c r="AI3614" s="19" t="n">
        <f aca="false">ROUND(IF(O3614="",Assumptions!$B$25-K3614,O3614-K3614)*24,1)</f>
        <v>182.4</v>
      </c>
      <c r="AJ3614" s="20" t="n">
        <f aca="false">ROUND(MAX(N(Y3614)/Assumptions!$C$5, N(Z3614)/Assumptions!$C$6, N(AA3614)/Assumptions!$C$7, N(AB3614)/Assumptions!$C$8, N(AC3614)/Assumptions!$C$9, N(AD3614)/Assumptions!$C$10, N(AE3614)/Assumptions!$C$11, N(AF3614)/Assumptions!$C$12, N(AG3614)/Assumptions!$C$13),3)</f>
        <v>1.567</v>
      </c>
      <c r="AK3614" s="0" t="str">
        <f aca="false">IF(OR(U3614="Pending",U3614="On Hold"),"Open GRN (awaiting)",IF(AJ3614&lt;=1,"Within SLA",IF(ROUND(N(Y3614)/Assumptions!$C$5,3)=AJ3614,"Gate Wait",IF(ROUND(N(Z3614)/Assumptions!$C$6,3)=AJ3614,"Dock Wait",IF(ROUND(N(AA3614)/Assumptions!$C$7,3)=AJ3614,"Unloading",IF(ROUND(N(AB3614)/Assumptions!$C$8,3)=AJ3614,"Unload-to-QC Wait",IF(ROUND(N(AC3614)/Assumptions!$C$9,3)=AJ3614,"QC",IF(ROUND(N(AD3614)/Assumptions!$C$10,3)=AJ3614,"QC-to-GRN Wait",IF(ROUND(N(AE3614)/Assumptions!$C$11,3)=AJ3614,"GRN Processing",IF(ROUND(N(AF3614)/Assumptions!$C$12,3)=AJ3614,"GRN-to-Putaway Wait",IF(ROUND(N(AG3614)/Assumptions!$C$13,3)=AJ3614,"Putaway","Within SLA")))))))))))</f>
        <v>Open GRN (awaiting)</v>
      </c>
    </row>
    <row r="3615" customFormat="false" ht="15" hidden="false" customHeight="false" outlineLevel="0" collapsed="false">
      <c r="A3615" s="0" t="s">
        <v>10096</v>
      </c>
      <c r="B3615" s="0" t="s">
        <v>10097</v>
      </c>
      <c r="C3615" s="0" t="s">
        <v>159</v>
      </c>
      <c r="D3615" s="0" t="s">
        <v>119</v>
      </c>
      <c r="E3615" s="0" t="s">
        <v>10098</v>
      </c>
      <c r="F3615" s="0" t="s">
        <v>128</v>
      </c>
      <c r="G3615" s="0" t="s">
        <v>122</v>
      </c>
      <c r="H3615" s="17" t="n">
        <v>46289.6784722222</v>
      </c>
      <c r="I3615" s="17" t="n">
        <v>46289.7333333333</v>
      </c>
      <c r="J3615" s="17" t="n">
        <v>46289.7416666667</v>
      </c>
      <c r="K3615" s="17" t="n">
        <v>46289.7625</v>
      </c>
      <c r="L3615" s="17" t="n">
        <v>46289.7673611111</v>
      </c>
      <c r="M3615" s="17" t="n">
        <v>46289.8118055556</v>
      </c>
      <c r="N3615" s="17" t="n">
        <v>46289.8368055556</v>
      </c>
      <c r="O3615" s="17" t="n">
        <v>46289.8604166667</v>
      </c>
      <c r="P3615" s="17" t="n">
        <v>46289.8756944445</v>
      </c>
      <c r="Q3615" s="17" t="n">
        <v>46289.8875</v>
      </c>
      <c r="R3615" s="0" t="n">
        <v>203</v>
      </c>
      <c r="S3615" s="0" t="n">
        <v>0</v>
      </c>
      <c r="T3615" s="0" t="n">
        <v>0</v>
      </c>
      <c r="U3615" s="18" t="s">
        <v>130</v>
      </c>
      <c r="V3615" s="18" t="s">
        <v>139</v>
      </c>
      <c r="W3615" s="0" t="str">
        <f aca="false">IF(AND(X3615&gt;=6,X3615&lt;14),"A",IF(AND(X3615&gt;=14,X3615&lt;22),"B","C"))</f>
        <v>B</v>
      </c>
      <c r="X3615" s="18" t="n">
        <f aca="false">HOUR(H3615)</f>
        <v>16</v>
      </c>
      <c r="Y3615" s="18" t="n">
        <f aca="false">ROUND((I3615-H3615)*1440,0)</f>
        <v>79</v>
      </c>
      <c r="Z3615" s="18" t="n">
        <f aca="false">ROUND((J3615-I3615)*1440,0)</f>
        <v>12</v>
      </c>
      <c r="AA3615" s="18" t="n">
        <f aca="false">ROUND((K3615-J3615)*1440,0)</f>
        <v>30</v>
      </c>
      <c r="AB3615" s="18" t="n">
        <f aca="false">ROUND((L3615-K3615)*1440,0)</f>
        <v>7</v>
      </c>
      <c r="AC3615" s="18" t="n">
        <f aca="false">ROUND((M3615-L3615)*1440,0)</f>
        <v>64</v>
      </c>
      <c r="AD3615" s="18" t="n">
        <f aca="false">IF(N3615="","",ROUND((N3615-M3615)*1440,0))</f>
        <v>36</v>
      </c>
      <c r="AE3615" s="18" t="n">
        <f aca="false">IF(O3615="","",ROUND((O3615-N3615)*1440,0))</f>
        <v>34</v>
      </c>
      <c r="AF3615" s="18" t="n">
        <f aca="false">IF(P3615="","",ROUND((P3615-O3615)*1440,0))</f>
        <v>22</v>
      </c>
      <c r="AG3615" s="18" t="n">
        <f aca="false">IF(Q3615="","",ROUND((Q3615-P3615)*1440,0))</f>
        <v>17</v>
      </c>
      <c r="AH3615" s="18" t="n">
        <f aca="false">IF(Q3615="","",ROUND((Q3615-H3615)*1440,0))</f>
        <v>301</v>
      </c>
      <c r="AI3615" s="19" t="n">
        <f aca="false">ROUND(IF(O3615="",Assumptions!$B$25-K3615,O3615-K3615)*24,1)</f>
        <v>2.4</v>
      </c>
      <c r="AJ3615" s="20" t="n">
        <f aca="false">ROUND(MAX(N(Y3615)/Assumptions!$C$5, N(Z3615)/Assumptions!$C$6, N(AA3615)/Assumptions!$C$7, N(AB3615)/Assumptions!$C$8, N(AC3615)/Assumptions!$C$9, N(AD3615)/Assumptions!$C$10, N(AE3615)/Assumptions!$C$11, N(AF3615)/Assumptions!$C$12, N(AG3615)/Assumptions!$C$13),3)</f>
        <v>2.633</v>
      </c>
      <c r="AK3615" s="0" t="str">
        <f aca="false">IF(OR(U3615="Pending",U3615="On Hold"),"Open GRN (awaiting)",IF(AJ3615&lt;=1,"Within SLA",IF(ROUND(N(Y3615)/Assumptions!$C$5,3)=AJ3615,"Gate Wait",IF(ROUND(N(Z3615)/Assumptions!$C$6,3)=AJ3615,"Dock Wait",IF(ROUND(N(AA3615)/Assumptions!$C$7,3)=AJ3615,"Unloading",IF(ROUND(N(AB3615)/Assumptions!$C$8,3)=AJ3615,"Unload-to-QC Wait",IF(ROUND(N(AC3615)/Assumptions!$C$9,3)=AJ3615,"QC",IF(ROUND(N(AD3615)/Assumptions!$C$10,3)=AJ3615,"QC-to-GRN Wait",IF(ROUND(N(AE3615)/Assumptions!$C$11,3)=AJ3615,"GRN Processing",IF(ROUND(N(AF3615)/Assumptions!$C$12,3)=AJ3615,"GRN-to-Putaway Wait",IF(ROUND(N(AG3615)/Assumptions!$C$13,3)=AJ3615,"Putaway","Within SLA")))))))))))</f>
        <v>Gate Wait</v>
      </c>
    </row>
    <row r="3616" customFormat="false" ht="15" hidden="false" customHeight="false" outlineLevel="0" collapsed="false">
      <c r="A3616" s="0" t="s">
        <v>10099</v>
      </c>
      <c r="B3616" s="0" t="s">
        <v>10100</v>
      </c>
      <c r="C3616" s="0" t="s">
        <v>286</v>
      </c>
      <c r="D3616" s="0" t="s">
        <v>135</v>
      </c>
      <c r="E3616" s="0" t="s">
        <v>10101</v>
      </c>
      <c r="F3616" s="0" t="s">
        <v>149</v>
      </c>
      <c r="G3616" s="0" t="s">
        <v>178</v>
      </c>
      <c r="H3616" s="17" t="n">
        <v>46289.68125</v>
      </c>
      <c r="I3616" s="17" t="n">
        <v>46289.7</v>
      </c>
      <c r="J3616" s="17" t="n">
        <v>46289.70625</v>
      </c>
      <c r="K3616" s="17" t="n">
        <v>46289.7361111111</v>
      </c>
      <c r="L3616" s="17" t="n">
        <v>46289.7409722222</v>
      </c>
      <c r="M3616" s="17" t="n">
        <v>46289.7659722222</v>
      </c>
      <c r="N3616" s="17" t="n">
        <v>46289.7861111111</v>
      </c>
      <c r="O3616" s="17" t="n">
        <v>46289.9041666667</v>
      </c>
      <c r="P3616" s="17" t="n">
        <v>46289.91875</v>
      </c>
      <c r="Q3616" s="17" t="n">
        <v>46289.9409722222</v>
      </c>
      <c r="R3616" s="0" t="n">
        <v>284</v>
      </c>
      <c r="S3616" s="0" t="n">
        <v>0</v>
      </c>
      <c r="T3616" s="0" t="n">
        <v>0</v>
      </c>
      <c r="U3616" s="18" t="s">
        <v>130</v>
      </c>
      <c r="V3616" s="18" t="s">
        <v>156</v>
      </c>
      <c r="W3616" s="0" t="str">
        <f aca="false">IF(AND(X3616&gt;=6,X3616&lt;14),"A",IF(AND(X3616&gt;=14,X3616&lt;22),"B","C"))</f>
        <v>B</v>
      </c>
      <c r="X3616" s="18" t="n">
        <f aca="false">HOUR(H3616)</f>
        <v>16</v>
      </c>
      <c r="Y3616" s="18" t="n">
        <f aca="false">ROUND((I3616-H3616)*1440,0)</f>
        <v>27</v>
      </c>
      <c r="Z3616" s="18" t="n">
        <f aca="false">ROUND((J3616-I3616)*1440,0)</f>
        <v>9</v>
      </c>
      <c r="AA3616" s="18" t="n">
        <f aca="false">ROUND((K3616-J3616)*1440,0)</f>
        <v>43</v>
      </c>
      <c r="AB3616" s="18" t="n">
        <f aca="false">ROUND((L3616-K3616)*1440,0)</f>
        <v>7</v>
      </c>
      <c r="AC3616" s="18" t="n">
        <f aca="false">ROUND((M3616-L3616)*1440,0)</f>
        <v>36</v>
      </c>
      <c r="AD3616" s="18" t="n">
        <f aca="false">IF(N3616="","",ROUND((N3616-M3616)*1440,0))</f>
        <v>29</v>
      </c>
      <c r="AE3616" s="18" t="n">
        <f aca="false">IF(O3616="","",ROUND((O3616-N3616)*1440,0))</f>
        <v>170</v>
      </c>
      <c r="AF3616" s="18" t="n">
        <f aca="false">IF(P3616="","",ROUND((P3616-O3616)*1440,0))</f>
        <v>21</v>
      </c>
      <c r="AG3616" s="18" t="n">
        <f aca="false">IF(Q3616="","",ROUND((Q3616-P3616)*1440,0))</f>
        <v>32</v>
      </c>
      <c r="AH3616" s="18" t="n">
        <f aca="false">IF(Q3616="","",ROUND((Q3616-H3616)*1440,0))</f>
        <v>374</v>
      </c>
      <c r="AI3616" s="19" t="n">
        <f aca="false">ROUND(IF(O3616="",Assumptions!$B$25-K3616,O3616-K3616)*24,1)</f>
        <v>4</v>
      </c>
      <c r="AJ3616" s="20" t="n">
        <f aca="false">ROUND(MAX(N(Y3616)/Assumptions!$C$5, N(Z3616)/Assumptions!$C$6, N(AA3616)/Assumptions!$C$7, N(AB3616)/Assumptions!$C$8, N(AC3616)/Assumptions!$C$9, N(AD3616)/Assumptions!$C$10, N(AE3616)/Assumptions!$C$11, N(AF3616)/Assumptions!$C$12, N(AG3616)/Assumptions!$C$13),3)</f>
        <v>3.778</v>
      </c>
      <c r="AK3616" s="0" t="str">
        <f aca="false">IF(OR(U3616="Pending",U3616="On Hold"),"Open GRN (awaiting)",IF(AJ3616&lt;=1,"Within SLA",IF(ROUND(N(Y3616)/Assumptions!$C$5,3)=AJ3616,"Gate Wait",IF(ROUND(N(Z3616)/Assumptions!$C$6,3)=AJ3616,"Dock Wait",IF(ROUND(N(AA3616)/Assumptions!$C$7,3)=AJ3616,"Unloading",IF(ROUND(N(AB3616)/Assumptions!$C$8,3)=AJ3616,"Unload-to-QC Wait",IF(ROUND(N(AC3616)/Assumptions!$C$9,3)=AJ3616,"QC",IF(ROUND(N(AD3616)/Assumptions!$C$10,3)=AJ3616,"QC-to-GRN Wait",IF(ROUND(N(AE3616)/Assumptions!$C$11,3)=AJ3616,"GRN Processing",IF(ROUND(N(AF3616)/Assumptions!$C$12,3)=AJ3616,"GRN-to-Putaway Wait",IF(ROUND(N(AG3616)/Assumptions!$C$13,3)=AJ3616,"Putaway","Within SLA")))))))))))</f>
        <v>GRN Processing</v>
      </c>
    </row>
    <row r="3617" customFormat="false" ht="15" hidden="false" customHeight="false" outlineLevel="0" collapsed="false">
      <c r="A3617" s="0" t="s">
        <v>10102</v>
      </c>
      <c r="B3617" s="0" t="s">
        <v>10103</v>
      </c>
      <c r="C3617" s="0" t="s">
        <v>118</v>
      </c>
      <c r="D3617" s="0" t="s">
        <v>119</v>
      </c>
      <c r="E3617" s="0" t="s">
        <v>1389</v>
      </c>
      <c r="F3617" s="0" t="s">
        <v>121</v>
      </c>
      <c r="G3617" s="0" t="s">
        <v>122</v>
      </c>
      <c r="H3617" s="17" t="n">
        <v>46289.6930555556</v>
      </c>
      <c r="I3617" s="17" t="n">
        <v>46289.7076388889</v>
      </c>
      <c r="J3617" s="17" t="n">
        <v>46289.7131944444</v>
      </c>
      <c r="K3617" s="17" t="n">
        <v>46289.7256944445</v>
      </c>
      <c r="L3617" s="17" t="n">
        <v>46289.7326388889</v>
      </c>
      <c r="M3617" s="17" t="n">
        <v>46289.7555555556</v>
      </c>
      <c r="N3617" s="17" t="n">
        <v>46289.7618055556</v>
      </c>
      <c r="O3617" s="17" t="n">
        <v>46289.7784722222</v>
      </c>
      <c r="P3617" s="17" t="n">
        <v>46289.8111111111</v>
      </c>
      <c r="Q3617" s="17" t="n">
        <v>46289.8208333333</v>
      </c>
      <c r="R3617" s="0" t="n">
        <v>174</v>
      </c>
      <c r="S3617" s="0" t="n">
        <v>0</v>
      </c>
      <c r="T3617" s="0" t="n">
        <v>0</v>
      </c>
      <c r="U3617" s="18" t="s">
        <v>130</v>
      </c>
      <c r="V3617" s="18" t="s">
        <v>139</v>
      </c>
      <c r="W3617" s="0" t="str">
        <f aca="false">IF(AND(X3617&gt;=6,X3617&lt;14),"A",IF(AND(X3617&gt;=14,X3617&lt;22),"B","C"))</f>
        <v>B</v>
      </c>
      <c r="X3617" s="18" t="n">
        <f aca="false">HOUR(H3617)</f>
        <v>16</v>
      </c>
      <c r="Y3617" s="18" t="n">
        <f aca="false">ROUND((I3617-H3617)*1440,0)</f>
        <v>21</v>
      </c>
      <c r="Z3617" s="18" t="n">
        <f aca="false">ROUND((J3617-I3617)*1440,0)</f>
        <v>8</v>
      </c>
      <c r="AA3617" s="18" t="n">
        <f aca="false">ROUND((K3617-J3617)*1440,0)</f>
        <v>18</v>
      </c>
      <c r="AB3617" s="18" t="n">
        <f aca="false">ROUND((L3617-K3617)*1440,0)</f>
        <v>10</v>
      </c>
      <c r="AC3617" s="18" t="n">
        <f aca="false">ROUND((M3617-L3617)*1440,0)</f>
        <v>33</v>
      </c>
      <c r="AD3617" s="18" t="n">
        <f aca="false">IF(N3617="","",ROUND((N3617-M3617)*1440,0))</f>
        <v>9</v>
      </c>
      <c r="AE3617" s="18" t="n">
        <f aca="false">IF(O3617="","",ROUND((O3617-N3617)*1440,0))</f>
        <v>24</v>
      </c>
      <c r="AF3617" s="18" t="n">
        <f aca="false">IF(P3617="","",ROUND((P3617-O3617)*1440,0))</f>
        <v>47</v>
      </c>
      <c r="AG3617" s="18" t="n">
        <f aca="false">IF(Q3617="","",ROUND((Q3617-P3617)*1440,0))</f>
        <v>14</v>
      </c>
      <c r="AH3617" s="18" t="n">
        <f aca="false">IF(Q3617="","",ROUND((Q3617-H3617)*1440,0))</f>
        <v>184</v>
      </c>
      <c r="AI3617" s="19" t="n">
        <f aca="false">ROUND(IF(O3617="",Assumptions!$B$25-K3617,O3617-K3617)*24,1)</f>
        <v>1.3</v>
      </c>
      <c r="AJ3617" s="20" t="n">
        <f aca="false">ROUND(MAX(N(Y3617)/Assumptions!$C$5, N(Z3617)/Assumptions!$C$6, N(AA3617)/Assumptions!$C$7, N(AB3617)/Assumptions!$C$8, N(AC3617)/Assumptions!$C$9, N(AD3617)/Assumptions!$C$10, N(AE3617)/Assumptions!$C$11, N(AF3617)/Assumptions!$C$12, N(AG3617)/Assumptions!$C$13),3)</f>
        <v>2.35</v>
      </c>
      <c r="AK3617" s="0" t="str">
        <f aca="false">IF(OR(U3617="Pending",U3617="On Hold"),"Open GRN (awaiting)",IF(AJ3617&lt;=1,"Within SLA",IF(ROUND(N(Y3617)/Assumptions!$C$5,3)=AJ3617,"Gate Wait",IF(ROUND(N(Z3617)/Assumptions!$C$6,3)=AJ3617,"Dock Wait",IF(ROUND(N(AA3617)/Assumptions!$C$7,3)=AJ3617,"Unloading",IF(ROUND(N(AB3617)/Assumptions!$C$8,3)=AJ3617,"Unload-to-QC Wait",IF(ROUND(N(AC3617)/Assumptions!$C$9,3)=AJ3617,"QC",IF(ROUND(N(AD3617)/Assumptions!$C$10,3)=AJ3617,"QC-to-GRN Wait",IF(ROUND(N(AE3617)/Assumptions!$C$11,3)=AJ3617,"GRN Processing",IF(ROUND(N(AF3617)/Assumptions!$C$12,3)=AJ3617,"GRN-to-Putaway Wait",IF(ROUND(N(AG3617)/Assumptions!$C$13,3)=AJ3617,"Putaway","Within SLA")))))))))))</f>
        <v>GRN-to-Putaway Wait</v>
      </c>
    </row>
    <row r="3618" customFormat="false" ht="15" hidden="false" customHeight="false" outlineLevel="0" collapsed="false">
      <c r="A3618" s="0" t="s">
        <v>10104</v>
      </c>
      <c r="B3618" s="0" t="s">
        <v>10105</v>
      </c>
      <c r="C3618" s="0" t="s">
        <v>175</v>
      </c>
      <c r="D3618" s="0" t="s">
        <v>135</v>
      </c>
      <c r="E3618" s="0" t="s">
        <v>1013</v>
      </c>
      <c r="F3618" s="0" t="s">
        <v>177</v>
      </c>
      <c r="G3618" s="0" t="s">
        <v>178</v>
      </c>
      <c r="H3618" s="17" t="n">
        <v>46289.6979166667</v>
      </c>
      <c r="I3618" s="17" t="n">
        <v>46289.7020833333</v>
      </c>
      <c r="J3618" s="17" t="n">
        <v>46289.7083333333</v>
      </c>
      <c r="K3618" s="17" t="n">
        <v>46289.7215277778</v>
      </c>
      <c r="L3618" s="17" t="n">
        <v>46289.7326388889</v>
      </c>
      <c r="M3618" s="17" t="n">
        <v>46289.75</v>
      </c>
      <c r="N3618" s="17" t="n">
        <v>46289.7569444445</v>
      </c>
      <c r="O3618" s="17" t="n">
        <v>46289.8361111111</v>
      </c>
      <c r="P3618" s="17" t="n">
        <v>46289.8388888889</v>
      </c>
      <c r="Q3618" s="17" t="n">
        <v>46289.8548611111</v>
      </c>
      <c r="R3618" s="0" t="n">
        <v>331</v>
      </c>
      <c r="S3618" s="0" t="n">
        <v>0</v>
      </c>
      <c r="T3618" s="0" t="n">
        <v>0</v>
      </c>
      <c r="U3618" s="18" t="s">
        <v>130</v>
      </c>
      <c r="V3618" s="18" t="s">
        <v>156</v>
      </c>
      <c r="W3618" s="0" t="str">
        <f aca="false">IF(AND(X3618&gt;=6,X3618&lt;14),"A",IF(AND(X3618&gt;=14,X3618&lt;22),"B","C"))</f>
        <v>B</v>
      </c>
      <c r="X3618" s="18" t="n">
        <f aca="false">HOUR(H3618)</f>
        <v>16</v>
      </c>
      <c r="Y3618" s="18" t="n">
        <f aca="false">ROUND((I3618-H3618)*1440,0)</f>
        <v>6</v>
      </c>
      <c r="Z3618" s="18" t="n">
        <f aca="false">ROUND((J3618-I3618)*1440,0)</f>
        <v>9</v>
      </c>
      <c r="AA3618" s="18" t="n">
        <f aca="false">ROUND((K3618-J3618)*1440,0)</f>
        <v>19</v>
      </c>
      <c r="AB3618" s="18" t="n">
        <f aca="false">ROUND((L3618-K3618)*1440,0)</f>
        <v>16</v>
      </c>
      <c r="AC3618" s="18" t="n">
        <f aca="false">ROUND((M3618-L3618)*1440,0)</f>
        <v>25</v>
      </c>
      <c r="AD3618" s="18" t="n">
        <f aca="false">IF(N3618="","",ROUND((N3618-M3618)*1440,0))</f>
        <v>10</v>
      </c>
      <c r="AE3618" s="18" t="n">
        <f aca="false">IF(O3618="","",ROUND((O3618-N3618)*1440,0))</f>
        <v>114</v>
      </c>
      <c r="AF3618" s="18" t="n">
        <f aca="false">IF(P3618="","",ROUND((P3618-O3618)*1440,0))</f>
        <v>4</v>
      </c>
      <c r="AG3618" s="18" t="n">
        <f aca="false">IF(Q3618="","",ROUND((Q3618-P3618)*1440,0))</f>
        <v>23</v>
      </c>
      <c r="AH3618" s="18" t="n">
        <f aca="false">IF(Q3618="","",ROUND((Q3618-H3618)*1440,0))</f>
        <v>226</v>
      </c>
      <c r="AI3618" s="19" t="n">
        <f aca="false">ROUND(IF(O3618="",Assumptions!$B$25-K3618,O3618-K3618)*24,1)</f>
        <v>2.8</v>
      </c>
      <c r="AJ3618" s="20" t="n">
        <f aca="false">ROUND(MAX(N(Y3618)/Assumptions!$C$5, N(Z3618)/Assumptions!$C$6, N(AA3618)/Assumptions!$C$7, N(AB3618)/Assumptions!$C$8, N(AC3618)/Assumptions!$C$9, N(AD3618)/Assumptions!$C$10, N(AE3618)/Assumptions!$C$11, N(AF3618)/Assumptions!$C$12, N(AG3618)/Assumptions!$C$13),3)</f>
        <v>2.533</v>
      </c>
      <c r="AK3618" s="0" t="str">
        <f aca="false">IF(OR(U3618="Pending",U3618="On Hold"),"Open GRN (awaiting)",IF(AJ3618&lt;=1,"Within SLA",IF(ROUND(N(Y3618)/Assumptions!$C$5,3)=AJ3618,"Gate Wait",IF(ROUND(N(Z3618)/Assumptions!$C$6,3)=AJ3618,"Dock Wait",IF(ROUND(N(AA3618)/Assumptions!$C$7,3)=AJ3618,"Unloading",IF(ROUND(N(AB3618)/Assumptions!$C$8,3)=AJ3618,"Unload-to-QC Wait",IF(ROUND(N(AC3618)/Assumptions!$C$9,3)=AJ3618,"QC",IF(ROUND(N(AD3618)/Assumptions!$C$10,3)=AJ3618,"QC-to-GRN Wait",IF(ROUND(N(AE3618)/Assumptions!$C$11,3)=AJ3618,"GRN Processing",IF(ROUND(N(AF3618)/Assumptions!$C$12,3)=AJ3618,"GRN-to-Putaway Wait",IF(ROUND(N(AG3618)/Assumptions!$C$13,3)=AJ3618,"Putaway","Within SLA")))))))))))</f>
        <v>GRN Processing</v>
      </c>
    </row>
    <row r="3619" customFormat="false" ht="15" hidden="false" customHeight="false" outlineLevel="0" collapsed="false">
      <c r="A3619" s="0" t="s">
        <v>10106</v>
      </c>
      <c r="B3619" s="0" t="s">
        <v>10107</v>
      </c>
      <c r="C3619" s="0" t="s">
        <v>134</v>
      </c>
      <c r="D3619" s="0" t="s">
        <v>147</v>
      </c>
      <c r="E3619" s="0" t="s">
        <v>3079</v>
      </c>
      <c r="F3619" s="0" t="s">
        <v>128</v>
      </c>
      <c r="G3619" s="0" t="s">
        <v>167</v>
      </c>
      <c r="H3619" s="17" t="n">
        <v>46289.7055555556</v>
      </c>
      <c r="I3619" s="17" t="n">
        <v>46289.7319444444</v>
      </c>
      <c r="J3619" s="17" t="n">
        <v>46289.7347222222</v>
      </c>
      <c r="K3619" s="17" t="n">
        <v>46289.7638888889</v>
      </c>
      <c r="L3619" s="17" t="n">
        <v>46289.7673611111</v>
      </c>
      <c r="M3619" s="17" t="n">
        <v>46289.7770833333</v>
      </c>
      <c r="N3619" s="17" t="n">
        <v>46289.8104166667</v>
      </c>
      <c r="O3619" s="17" t="n">
        <v>46289.8541666667</v>
      </c>
      <c r="P3619" s="17" t="n">
        <v>46289.8902777778</v>
      </c>
      <c r="Q3619" s="17" t="n">
        <v>46289.9090277778</v>
      </c>
      <c r="R3619" s="0" t="n">
        <v>904</v>
      </c>
      <c r="S3619" s="0" t="n">
        <v>0</v>
      </c>
      <c r="T3619" s="0" t="n">
        <v>0</v>
      </c>
      <c r="U3619" s="18" t="s">
        <v>130</v>
      </c>
      <c r="V3619" s="18" t="s">
        <v>139</v>
      </c>
      <c r="W3619" s="0" t="str">
        <f aca="false">IF(AND(X3619&gt;=6,X3619&lt;14),"A",IF(AND(X3619&gt;=14,X3619&lt;22),"B","C"))</f>
        <v>B</v>
      </c>
      <c r="X3619" s="18" t="n">
        <f aca="false">HOUR(H3619)</f>
        <v>16</v>
      </c>
      <c r="Y3619" s="18" t="n">
        <f aca="false">ROUND((I3619-H3619)*1440,0)</f>
        <v>38</v>
      </c>
      <c r="Z3619" s="18" t="n">
        <f aca="false">ROUND((J3619-I3619)*1440,0)</f>
        <v>4</v>
      </c>
      <c r="AA3619" s="18" t="n">
        <f aca="false">ROUND((K3619-J3619)*1440,0)</f>
        <v>42</v>
      </c>
      <c r="AB3619" s="18" t="n">
        <f aca="false">ROUND((L3619-K3619)*1440,0)</f>
        <v>5</v>
      </c>
      <c r="AC3619" s="18" t="n">
        <f aca="false">ROUND((M3619-L3619)*1440,0)</f>
        <v>14</v>
      </c>
      <c r="AD3619" s="18" t="n">
        <f aca="false">IF(N3619="","",ROUND((N3619-M3619)*1440,0))</f>
        <v>48</v>
      </c>
      <c r="AE3619" s="18" t="n">
        <f aca="false">IF(O3619="","",ROUND((O3619-N3619)*1440,0))</f>
        <v>63</v>
      </c>
      <c r="AF3619" s="18" t="n">
        <f aca="false">IF(P3619="","",ROUND((P3619-O3619)*1440,0))</f>
        <v>52</v>
      </c>
      <c r="AG3619" s="18" t="n">
        <f aca="false">IF(Q3619="","",ROUND((Q3619-P3619)*1440,0))</f>
        <v>27</v>
      </c>
      <c r="AH3619" s="18" t="n">
        <f aca="false">IF(Q3619="","",ROUND((Q3619-H3619)*1440,0))</f>
        <v>293</v>
      </c>
      <c r="AI3619" s="19" t="n">
        <f aca="false">ROUND(IF(O3619="",Assumptions!$B$25-K3619,O3619-K3619)*24,1)</f>
        <v>2.2</v>
      </c>
      <c r="AJ3619" s="20" t="n">
        <f aca="false">ROUND(MAX(N(Y3619)/Assumptions!$C$5, N(Z3619)/Assumptions!$C$6, N(AA3619)/Assumptions!$C$7, N(AB3619)/Assumptions!$C$8, N(AC3619)/Assumptions!$C$9, N(AD3619)/Assumptions!$C$10, N(AE3619)/Assumptions!$C$11, N(AF3619)/Assumptions!$C$12, N(AG3619)/Assumptions!$C$13),3)</f>
        <v>2.6</v>
      </c>
      <c r="AK3619" s="0" t="str">
        <f aca="false">IF(OR(U3619="Pending",U3619="On Hold"),"Open GRN (awaiting)",IF(AJ3619&lt;=1,"Within SLA",IF(ROUND(N(Y3619)/Assumptions!$C$5,3)=AJ3619,"Gate Wait",IF(ROUND(N(Z3619)/Assumptions!$C$6,3)=AJ3619,"Dock Wait",IF(ROUND(N(AA3619)/Assumptions!$C$7,3)=AJ3619,"Unloading",IF(ROUND(N(AB3619)/Assumptions!$C$8,3)=AJ3619,"Unload-to-QC Wait",IF(ROUND(N(AC3619)/Assumptions!$C$9,3)=AJ3619,"QC",IF(ROUND(N(AD3619)/Assumptions!$C$10,3)=AJ3619,"QC-to-GRN Wait",IF(ROUND(N(AE3619)/Assumptions!$C$11,3)=AJ3619,"GRN Processing",IF(ROUND(N(AF3619)/Assumptions!$C$12,3)=AJ3619,"GRN-to-Putaway Wait",IF(ROUND(N(AG3619)/Assumptions!$C$13,3)=AJ3619,"Putaway","Within SLA")))))))))))</f>
        <v>GRN-to-Putaway Wait</v>
      </c>
    </row>
    <row r="3620" customFormat="false" ht="15" hidden="false" customHeight="false" outlineLevel="0" collapsed="false">
      <c r="A3620" s="0" t="s">
        <v>10108</v>
      </c>
      <c r="B3620" s="0" t="s">
        <v>10109</v>
      </c>
      <c r="C3620" s="0" t="s">
        <v>170</v>
      </c>
      <c r="D3620" s="0" t="s">
        <v>119</v>
      </c>
      <c r="E3620" s="0" t="s">
        <v>10110</v>
      </c>
      <c r="F3620" s="0" t="s">
        <v>172</v>
      </c>
      <c r="G3620" s="0" t="s">
        <v>129</v>
      </c>
      <c r="H3620" s="17" t="n">
        <v>46289.70625</v>
      </c>
      <c r="I3620" s="17" t="n">
        <v>46289.7138888889</v>
      </c>
      <c r="J3620" s="17" t="n">
        <v>46289.7194444445</v>
      </c>
      <c r="K3620" s="17" t="n">
        <v>46289.7354166667</v>
      </c>
      <c r="L3620" s="17" t="n">
        <v>46289.7423611111</v>
      </c>
      <c r="M3620" s="17" t="n">
        <v>46289.7527777778</v>
      </c>
      <c r="N3620" s="17" t="n">
        <v>46289.8694444444</v>
      </c>
      <c r="O3620" s="17" t="n">
        <v>46290.0166666667</v>
      </c>
      <c r="P3620" s="17" t="n">
        <v>46290.0222222222</v>
      </c>
      <c r="Q3620" s="17" t="n">
        <v>46290.04375</v>
      </c>
      <c r="R3620" s="0" t="n">
        <v>806</v>
      </c>
      <c r="S3620" s="0" t="n">
        <v>0</v>
      </c>
      <c r="T3620" s="0" t="n">
        <v>0</v>
      </c>
      <c r="U3620" s="18" t="s">
        <v>130</v>
      </c>
      <c r="V3620" s="18" t="s">
        <v>156</v>
      </c>
      <c r="W3620" s="0" t="str">
        <f aca="false">IF(AND(X3620&gt;=6,X3620&lt;14),"A",IF(AND(X3620&gt;=14,X3620&lt;22),"B","C"))</f>
        <v>B</v>
      </c>
      <c r="X3620" s="18" t="n">
        <f aca="false">HOUR(H3620)</f>
        <v>16</v>
      </c>
      <c r="Y3620" s="18" t="n">
        <f aca="false">ROUND((I3620-H3620)*1440,0)</f>
        <v>11</v>
      </c>
      <c r="Z3620" s="18" t="n">
        <f aca="false">ROUND((J3620-I3620)*1440,0)</f>
        <v>8</v>
      </c>
      <c r="AA3620" s="18" t="n">
        <f aca="false">ROUND((K3620-J3620)*1440,0)</f>
        <v>23</v>
      </c>
      <c r="AB3620" s="18" t="n">
        <f aca="false">ROUND((L3620-K3620)*1440,0)</f>
        <v>10</v>
      </c>
      <c r="AC3620" s="18" t="n">
        <f aca="false">ROUND((M3620-L3620)*1440,0)</f>
        <v>15</v>
      </c>
      <c r="AD3620" s="18" t="n">
        <f aca="false">IF(N3620="","",ROUND((N3620-M3620)*1440,0))</f>
        <v>168</v>
      </c>
      <c r="AE3620" s="18" t="n">
        <f aca="false">IF(O3620="","",ROUND((O3620-N3620)*1440,0))</f>
        <v>212</v>
      </c>
      <c r="AF3620" s="18" t="n">
        <f aca="false">IF(P3620="","",ROUND((P3620-O3620)*1440,0))</f>
        <v>8</v>
      </c>
      <c r="AG3620" s="18" t="n">
        <f aca="false">IF(Q3620="","",ROUND((Q3620-P3620)*1440,0))</f>
        <v>31</v>
      </c>
      <c r="AH3620" s="18" t="n">
        <f aca="false">IF(Q3620="","",ROUND((Q3620-H3620)*1440,0))</f>
        <v>486</v>
      </c>
      <c r="AI3620" s="19" t="n">
        <f aca="false">ROUND(IF(O3620="",Assumptions!$B$25-K3620,O3620-K3620)*24,1)</f>
        <v>6.8</v>
      </c>
      <c r="AJ3620" s="20" t="n">
        <f aca="false">ROUND(MAX(N(Y3620)/Assumptions!$C$5, N(Z3620)/Assumptions!$C$6, N(AA3620)/Assumptions!$C$7, N(AB3620)/Assumptions!$C$8, N(AC3620)/Assumptions!$C$9, N(AD3620)/Assumptions!$C$10, N(AE3620)/Assumptions!$C$11, N(AF3620)/Assumptions!$C$12, N(AG3620)/Assumptions!$C$13),3)</f>
        <v>5.6</v>
      </c>
      <c r="AK3620" s="0" t="str">
        <f aca="false">IF(OR(U3620="Pending",U3620="On Hold"),"Open GRN (awaiting)",IF(AJ3620&lt;=1,"Within SLA",IF(ROUND(N(Y3620)/Assumptions!$C$5,3)=AJ3620,"Gate Wait",IF(ROUND(N(Z3620)/Assumptions!$C$6,3)=AJ3620,"Dock Wait",IF(ROUND(N(AA3620)/Assumptions!$C$7,3)=AJ3620,"Unloading",IF(ROUND(N(AB3620)/Assumptions!$C$8,3)=AJ3620,"Unload-to-QC Wait",IF(ROUND(N(AC3620)/Assumptions!$C$9,3)=AJ3620,"QC",IF(ROUND(N(AD3620)/Assumptions!$C$10,3)=AJ3620,"QC-to-GRN Wait",IF(ROUND(N(AE3620)/Assumptions!$C$11,3)=AJ3620,"GRN Processing",IF(ROUND(N(AF3620)/Assumptions!$C$12,3)=AJ3620,"GRN-to-Putaway Wait",IF(ROUND(N(AG3620)/Assumptions!$C$13,3)=AJ3620,"Putaway","Within SLA")))))))))))</f>
        <v>QC-to-GRN Wait</v>
      </c>
    </row>
    <row r="3621" customFormat="false" ht="15" hidden="false" customHeight="false" outlineLevel="0" collapsed="false">
      <c r="A3621" s="0" t="s">
        <v>10111</v>
      </c>
      <c r="B3621" s="0" t="s">
        <v>10112</v>
      </c>
      <c r="C3621" s="0" t="s">
        <v>218</v>
      </c>
      <c r="D3621" s="0" t="s">
        <v>119</v>
      </c>
      <c r="E3621" s="0" t="s">
        <v>1334</v>
      </c>
      <c r="F3621" s="0" t="s">
        <v>137</v>
      </c>
      <c r="G3621" s="0" t="s">
        <v>122</v>
      </c>
      <c r="H3621" s="17" t="n">
        <v>46289.7347222222</v>
      </c>
      <c r="I3621" s="17" t="n">
        <v>46289.7430555556</v>
      </c>
      <c r="J3621" s="17" t="n">
        <v>46289.7465277778</v>
      </c>
      <c r="K3621" s="17" t="n">
        <v>46289.7722222222</v>
      </c>
      <c r="L3621" s="17" t="n">
        <v>46289.7944444444</v>
      </c>
      <c r="M3621" s="17" t="n">
        <v>46289.8173611111</v>
      </c>
      <c r="N3621" s="17"/>
      <c r="O3621" s="17"/>
      <c r="P3621" s="17"/>
      <c r="Q3621" s="17"/>
      <c r="R3621" s="0" t="n">
        <v>388</v>
      </c>
      <c r="S3621" s="0" t="n">
        <v>0</v>
      </c>
      <c r="T3621" s="0" t="n">
        <v>0</v>
      </c>
      <c r="U3621" s="18" t="s">
        <v>8544</v>
      </c>
      <c r="V3621" s="18" t="s">
        <v>82</v>
      </c>
      <c r="W3621" s="0" t="str">
        <f aca="false">IF(AND(X3621&gt;=6,X3621&lt;14),"A",IF(AND(X3621&gt;=14,X3621&lt;22),"B","C"))</f>
        <v>B</v>
      </c>
      <c r="X3621" s="18" t="n">
        <f aca="false">HOUR(H3621)</f>
        <v>17</v>
      </c>
      <c r="Y3621" s="18" t="n">
        <f aca="false">ROUND((I3621-H3621)*1440,0)</f>
        <v>12</v>
      </c>
      <c r="Z3621" s="18" t="n">
        <f aca="false">ROUND((J3621-I3621)*1440,0)</f>
        <v>5</v>
      </c>
      <c r="AA3621" s="18" t="n">
        <f aca="false">ROUND((K3621-J3621)*1440,0)</f>
        <v>37</v>
      </c>
      <c r="AB3621" s="18" t="n">
        <f aca="false">ROUND((L3621-K3621)*1440,0)</f>
        <v>32</v>
      </c>
      <c r="AC3621" s="18" t="n">
        <f aca="false">ROUND((M3621-L3621)*1440,0)</f>
        <v>33</v>
      </c>
      <c r="AD3621" s="0" t="str">
        <f aca="false">IF(N3621="","",ROUND((N3621-M3621)*1440,0))</f>
        <v/>
      </c>
      <c r="AE3621" s="0" t="str">
        <f aca="false">IF(O3621="","",ROUND((O3621-N3621)*1440,0))</f>
        <v/>
      </c>
      <c r="AF3621" s="0" t="str">
        <f aca="false">IF(P3621="","",ROUND((P3621-O3621)*1440,0))</f>
        <v/>
      </c>
      <c r="AG3621" s="0" t="str">
        <f aca="false">IF(Q3621="","",ROUND((Q3621-P3621)*1440,0))</f>
        <v/>
      </c>
      <c r="AH3621" s="0" t="str">
        <f aca="false">IF(Q3621="","",ROUND((Q3621-H3621)*1440,0))</f>
        <v/>
      </c>
      <c r="AI3621" s="19" t="n">
        <f aca="false">ROUND(IF(O3621="",Assumptions!$B$25-K3621,O3621-K3621)*24,1)</f>
        <v>181.5</v>
      </c>
      <c r="AJ3621" s="20" t="n">
        <f aca="false">ROUND(MAX(N(Y3621)/Assumptions!$C$5, N(Z3621)/Assumptions!$C$6, N(AA3621)/Assumptions!$C$7, N(AB3621)/Assumptions!$C$8, N(AC3621)/Assumptions!$C$9, N(AD3621)/Assumptions!$C$10, N(AE3621)/Assumptions!$C$11, N(AF3621)/Assumptions!$C$12, N(AG3621)/Assumptions!$C$13),3)</f>
        <v>2.133</v>
      </c>
      <c r="AK3621" s="0" t="str">
        <f aca="false">IF(OR(U3621="Pending",U3621="On Hold"),"Open GRN (awaiting)",IF(AJ3621&lt;=1,"Within SLA",IF(ROUND(N(Y3621)/Assumptions!$C$5,3)=AJ3621,"Gate Wait",IF(ROUND(N(Z3621)/Assumptions!$C$6,3)=AJ3621,"Dock Wait",IF(ROUND(N(AA3621)/Assumptions!$C$7,3)=AJ3621,"Unloading",IF(ROUND(N(AB3621)/Assumptions!$C$8,3)=AJ3621,"Unload-to-QC Wait",IF(ROUND(N(AC3621)/Assumptions!$C$9,3)=AJ3621,"QC",IF(ROUND(N(AD3621)/Assumptions!$C$10,3)=AJ3621,"QC-to-GRN Wait",IF(ROUND(N(AE3621)/Assumptions!$C$11,3)=AJ3621,"GRN Processing",IF(ROUND(N(AF3621)/Assumptions!$C$12,3)=AJ3621,"GRN-to-Putaway Wait",IF(ROUND(N(AG3621)/Assumptions!$C$13,3)=AJ3621,"Putaway","Within SLA")))))))))))</f>
        <v>Open GRN (awaiting)</v>
      </c>
    </row>
    <row r="3622" customFormat="false" ht="15" hidden="false" customHeight="false" outlineLevel="0" collapsed="false">
      <c r="A3622" s="0" t="s">
        <v>10113</v>
      </c>
      <c r="B3622" s="0" t="s">
        <v>10114</v>
      </c>
      <c r="C3622" s="0" t="s">
        <v>153</v>
      </c>
      <c r="D3622" s="0" t="s">
        <v>135</v>
      </c>
      <c r="E3622" s="0" t="s">
        <v>10115</v>
      </c>
      <c r="F3622" s="0" t="s">
        <v>155</v>
      </c>
      <c r="G3622" s="0" t="s">
        <v>178</v>
      </c>
      <c r="H3622" s="17" t="n">
        <v>46289.7409722222</v>
      </c>
      <c r="I3622" s="17" t="n">
        <v>46289.7756944444</v>
      </c>
      <c r="J3622" s="17" t="n">
        <v>46289.7798611111</v>
      </c>
      <c r="K3622" s="17" t="n">
        <v>46289.8041666667</v>
      </c>
      <c r="L3622" s="17" t="n">
        <v>46289.8090277778</v>
      </c>
      <c r="M3622" s="17" t="n">
        <v>46289.8652777778</v>
      </c>
      <c r="N3622" s="17" t="n">
        <v>46289.8701388889</v>
      </c>
      <c r="O3622" s="17" t="n">
        <v>46289.9201388889</v>
      </c>
      <c r="P3622" s="17" t="n">
        <v>46289.9305555556</v>
      </c>
      <c r="Q3622" s="17" t="n">
        <v>46289.9402777778</v>
      </c>
      <c r="R3622" s="0" t="n">
        <v>333</v>
      </c>
      <c r="S3622" s="0" t="n">
        <v>0</v>
      </c>
      <c r="T3622" s="0" t="n">
        <v>0</v>
      </c>
      <c r="U3622" s="18" t="s">
        <v>130</v>
      </c>
      <c r="V3622" s="18" t="s">
        <v>144</v>
      </c>
      <c r="W3622" s="0" t="str">
        <f aca="false">IF(AND(X3622&gt;=6,X3622&lt;14),"A",IF(AND(X3622&gt;=14,X3622&lt;22),"B","C"))</f>
        <v>B</v>
      </c>
      <c r="X3622" s="18" t="n">
        <f aca="false">HOUR(H3622)</f>
        <v>17</v>
      </c>
      <c r="Y3622" s="18" t="n">
        <f aca="false">ROUND((I3622-H3622)*1440,0)</f>
        <v>50</v>
      </c>
      <c r="Z3622" s="18" t="n">
        <f aca="false">ROUND((J3622-I3622)*1440,0)</f>
        <v>6</v>
      </c>
      <c r="AA3622" s="18" t="n">
        <f aca="false">ROUND((K3622-J3622)*1440,0)</f>
        <v>35</v>
      </c>
      <c r="AB3622" s="18" t="n">
        <f aca="false">ROUND((L3622-K3622)*1440,0)</f>
        <v>7</v>
      </c>
      <c r="AC3622" s="18" t="n">
        <f aca="false">ROUND((M3622-L3622)*1440,0)</f>
        <v>81</v>
      </c>
      <c r="AD3622" s="18" t="n">
        <f aca="false">IF(N3622="","",ROUND((N3622-M3622)*1440,0))</f>
        <v>7</v>
      </c>
      <c r="AE3622" s="18" t="n">
        <f aca="false">IF(O3622="","",ROUND((O3622-N3622)*1440,0))</f>
        <v>72</v>
      </c>
      <c r="AF3622" s="18" t="n">
        <f aca="false">IF(P3622="","",ROUND((P3622-O3622)*1440,0))</f>
        <v>15</v>
      </c>
      <c r="AG3622" s="18" t="n">
        <f aca="false">IF(Q3622="","",ROUND((Q3622-P3622)*1440,0))</f>
        <v>14</v>
      </c>
      <c r="AH3622" s="18" t="n">
        <f aca="false">IF(Q3622="","",ROUND((Q3622-H3622)*1440,0))</f>
        <v>287</v>
      </c>
      <c r="AI3622" s="19" t="n">
        <f aca="false">ROUND(IF(O3622="",Assumptions!$B$25-K3622,O3622-K3622)*24,1)</f>
        <v>2.8</v>
      </c>
      <c r="AJ3622" s="20" t="n">
        <f aca="false">ROUND(MAX(N(Y3622)/Assumptions!$C$5, N(Z3622)/Assumptions!$C$6, N(AA3622)/Assumptions!$C$7, N(AB3622)/Assumptions!$C$8, N(AC3622)/Assumptions!$C$9, N(AD3622)/Assumptions!$C$10, N(AE3622)/Assumptions!$C$11, N(AF3622)/Assumptions!$C$12, N(AG3622)/Assumptions!$C$13),3)</f>
        <v>1.8</v>
      </c>
      <c r="AK3622" s="0" t="str">
        <f aca="false">IF(OR(U3622="Pending",U3622="On Hold"),"Open GRN (awaiting)",IF(AJ3622&lt;=1,"Within SLA",IF(ROUND(N(Y3622)/Assumptions!$C$5,3)=AJ3622,"Gate Wait",IF(ROUND(N(Z3622)/Assumptions!$C$6,3)=AJ3622,"Dock Wait",IF(ROUND(N(AA3622)/Assumptions!$C$7,3)=AJ3622,"Unloading",IF(ROUND(N(AB3622)/Assumptions!$C$8,3)=AJ3622,"Unload-to-QC Wait",IF(ROUND(N(AC3622)/Assumptions!$C$9,3)=AJ3622,"QC",IF(ROUND(N(AD3622)/Assumptions!$C$10,3)=AJ3622,"QC-to-GRN Wait",IF(ROUND(N(AE3622)/Assumptions!$C$11,3)=AJ3622,"GRN Processing",IF(ROUND(N(AF3622)/Assumptions!$C$12,3)=AJ3622,"GRN-to-Putaway Wait",IF(ROUND(N(AG3622)/Assumptions!$C$13,3)=AJ3622,"Putaway","Within SLA")))))))))))</f>
        <v>QC</v>
      </c>
    </row>
    <row r="3623" customFormat="false" ht="15" hidden="false" customHeight="false" outlineLevel="0" collapsed="false">
      <c r="A3623" s="0" t="s">
        <v>10116</v>
      </c>
      <c r="B3623" s="0" t="s">
        <v>10117</v>
      </c>
      <c r="C3623" s="0" t="s">
        <v>153</v>
      </c>
      <c r="D3623" s="0" t="s">
        <v>147</v>
      </c>
      <c r="E3623" s="0" t="s">
        <v>3759</v>
      </c>
      <c r="F3623" s="0" t="s">
        <v>172</v>
      </c>
      <c r="G3623" s="0" t="s">
        <v>150</v>
      </c>
      <c r="H3623" s="17" t="n">
        <v>46289.7416666667</v>
      </c>
      <c r="I3623" s="17" t="n">
        <v>46289.80625</v>
      </c>
      <c r="J3623" s="17" t="n">
        <v>46289.8131944445</v>
      </c>
      <c r="K3623" s="17" t="n">
        <v>46289.8361111111</v>
      </c>
      <c r="L3623" s="17" t="n">
        <v>46289.8465277778</v>
      </c>
      <c r="M3623" s="17" t="n">
        <v>46289.8534722222</v>
      </c>
      <c r="N3623" s="17" t="n">
        <v>46289.8777777778</v>
      </c>
      <c r="O3623" s="17" t="n">
        <v>46289.9027777778</v>
      </c>
      <c r="P3623" s="17" t="n">
        <v>46289.9083333333</v>
      </c>
      <c r="Q3623" s="17" t="n">
        <v>46289.9333333333</v>
      </c>
      <c r="R3623" s="0" t="n">
        <v>206</v>
      </c>
      <c r="S3623" s="0" t="n">
        <v>0</v>
      </c>
      <c r="T3623" s="0" t="n">
        <v>0</v>
      </c>
      <c r="U3623" s="18" t="s">
        <v>130</v>
      </c>
      <c r="V3623" s="18" t="s">
        <v>139</v>
      </c>
      <c r="W3623" s="0" t="str">
        <f aca="false">IF(AND(X3623&gt;=6,X3623&lt;14),"A",IF(AND(X3623&gt;=14,X3623&lt;22),"B","C"))</f>
        <v>B</v>
      </c>
      <c r="X3623" s="18" t="n">
        <f aca="false">HOUR(H3623)</f>
        <v>17</v>
      </c>
      <c r="Y3623" s="18" t="n">
        <f aca="false">ROUND((I3623-H3623)*1440,0)</f>
        <v>93</v>
      </c>
      <c r="Z3623" s="18" t="n">
        <f aca="false">ROUND((J3623-I3623)*1440,0)</f>
        <v>10</v>
      </c>
      <c r="AA3623" s="18" t="n">
        <f aca="false">ROUND((K3623-J3623)*1440,0)</f>
        <v>33</v>
      </c>
      <c r="AB3623" s="18" t="n">
        <f aca="false">ROUND((L3623-K3623)*1440,0)</f>
        <v>15</v>
      </c>
      <c r="AC3623" s="18" t="n">
        <f aca="false">ROUND((M3623-L3623)*1440,0)</f>
        <v>10</v>
      </c>
      <c r="AD3623" s="18" t="n">
        <f aca="false">IF(N3623="","",ROUND((N3623-M3623)*1440,0))</f>
        <v>35</v>
      </c>
      <c r="AE3623" s="18" t="n">
        <f aca="false">IF(O3623="","",ROUND((O3623-N3623)*1440,0))</f>
        <v>36</v>
      </c>
      <c r="AF3623" s="18" t="n">
        <f aca="false">IF(P3623="","",ROUND((P3623-O3623)*1440,0))</f>
        <v>8</v>
      </c>
      <c r="AG3623" s="18" t="n">
        <f aca="false">IF(Q3623="","",ROUND((Q3623-P3623)*1440,0))</f>
        <v>36</v>
      </c>
      <c r="AH3623" s="18" t="n">
        <f aca="false">IF(Q3623="","",ROUND((Q3623-H3623)*1440,0))</f>
        <v>276</v>
      </c>
      <c r="AI3623" s="19" t="n">
        <f aca="false">ROUND(IF(O3623="",Assumptions!$B$25-K3623,O3623-K3623)*24,1)</f>
        <v>1.6</v>
      </c>
      <c r="AJ3623" s="20" t="n">
        <f aca="false">ROUND(MAX(N(Y3623)/Assumptions!$C$5, N(Z3623)/Assumptions!$C$6, N(AA3623)/Assumptions!$C$7, N(AB3623)/Assumptions!$C$8, N(AC3623)/Assumptions!$C$9, N(AD3623)/Assumptions!$C$10, N(AE3623)/Assumptions!$C$11, N(AF3623)/Assumptions!$C$12, N(AG3623)/Assumptions!$C$13),3)</f>
        <v>3.1</v>
      </c>
      <c r="AK3623" s="0" t="str">
        <f aca="false">IF(OR(U3623="Pending",U3623="On Hold"),"Open GRN (awaiting)",IF(AJ3623&lt;=1,"Within SLA",IF(ROUND(N(Y3623)/Assumptions!$C$5,3)=AJ3623,"Gate Wait",IF(ROUND(N(Z3623)/Assumptions!$C$6,3)=AJ3623,"Dock Wait",IF(ROUND(N(AA3623)/Assumptions!$C$7,3)=AJ3623,"Unloading",IF(ROUND(N(AB3623)/Assumptions!$C$8,3)=AJ3623,"Unload-to-QC Wait",IF(ROUND(N(AC3623)/Assumptions!$C$9,3)=AJ3623,"QC",IF(ROUND(N(AD3623)/Assumptions!$C$10,3)=AJ3623,"QC-to-GRN Wait",IF(ROUND(N(AE3623)/Assumptions!$C$11,3)=AJ3623,"GRN Processing",IF(ROUND(N(AF3623)/Assumptions!$C$12,3)=AJ3623,"GRN-to-Putaway Wait",IF(ROUND(N(AG3623)/Assumptions!$C$13,3)=AJ3623,"Putaway","Within SLA")))))))))))</f>
        <v>Gate Wait</v>
      </c>
    </row>
    <row r="3624" customFormat="false" ht="15" hidden="false" customHeight="false" outlineLevel="0" collapsed="false">
      <c r="A3624" s="0" t="s">
        <v>10118</v>
      </c>
      <c r="B3624" s="0" t="s">
        <v>10119</v>
      </c>
      <c r="C3624" s="0" t="s">
        <v>126</v>
      </c>
      <c r="D3624" s="0" t="s">
        <v>135</v>
      </c>
      <c r="E3624" s="0" t="s">
        <v>6992</v>
      </c>
      <c r="F3624" s="0" t="s">
        <v>128</v>
      </c>
      <c r="G3624" s="0" t="s">
        <v>178</v>
      </c>
      <c r="H3624" s="17" t="n">
        <v>46289.7763888889</v>
      </c>
      <c r="I3624" s="17" t="n">
        <v>46289.7833333333</v>
      </c>
      <c r="J3624" s="17" t="n">
        <v>46289.7854166667</v>
      </c>
      <c r="K3624" s="17" t="n">
        <v>46289.8243055556</v>
      </c>
      <c r="L3624" s="17" t="n">
        <v>46289.8326388889</v>
      </c>
      <c r="M3624" s="17" t="n">
        <v>46289.8493055556</v>
      </c>
      <c r="N3624" s="17" t="n">
        <v>46289.9631944444</v>
      </c>
      <c r="O3624" s="17" t="n">
        <v>46289.9763888889</v>
      </c>
      <c r="P3624" s="17" t="n">
        <v>46290.00625</v>
      </c>
      <c r="Q3624" s="17" t="n">
        <v>46290.0243055556</v>
      </c>
      <c r="R3624" s="0" t="n">
        <v>610</v>
      </c>
      <c r="S3624" s="0" t="n">
        <v>0</v>
      </c>
      <c r="T3624" s="0" t="n">
        <v>0</v>
      </c>
      <c r="U3624" s="18" t="s">
        <v>130</v>
      </c>
      <c r="V3624" s="18" t="s">
        <v>144</v>
      </c>
      <c r="W3624" s="0" t="str">
        <f aca="false">IF(AND(X3624&gt;=6,X3624&lt;14),"A",IF(AND(X3624&gt;=14,X3624&lt;22),"B","C"))</f>
        <v>B</v>
      </c>
      <c r="X3624" s="18" t="n">
        <f aca="false">HOUR(H3624)</f>
        <v>18</v>
      </c>
      <c r="Y3624" s="18" t="n">
        <f aca="false">ROUND((I3624-H3624)*1440,0)</f>
        <v>10</v>
      </c>
      <c r="Z3624" s="18" t="n">
        <f aca="false">ROUND((J3624-I3624)*1440,0)</f>
        <v>3</v>
      </c>
      <c r="AA3624" s="18" t="n">
        <f aca="false">ROUND((K3624-J3624)*1440,0)</f>
        <v>56</v>
      </c>
      <c r="AB3624" s="18" t="n">
        <f aca="false">ROUND((L3624-K3624)*1440,0)</f>
        <v>12</v>
      </c>
      <c r="AC3624" s="18" t="n">
        <f aca="false">ROUND((M3624-L3624)*1440,0)</f>
        <v>24</v>
      </c>
      <c r="AD3624" s="18" t="n">
        <f aca="false">IF(N3624="","",ROUND((N3624-M3624)*1440,0))</f>
        <v>164</v>
      </c>
      <c r="AE3624" s="18" t="n">
        <f aca="false">IF(O3624="","",ROUND((O3624-N3624)*1440,0))</f>
        <v>19</v>
      </c>
      <c r="AF3624" s="18" t="n">
        <f aca="false">IF(P3624="","",ROUND((P3624-O3624)*1440,0))</f>
        <v>43</v>
      </c>
      <c r="AG3624" s="18" t="n">
        <f aca="false">IF(Q3624="","",ROUND((Q3624-P3624)*1440,0))</f>
        <v>26</v>
      </c>
      <c r="AH3624" s="18" t="n">
        <f aca="false">IF(Q3624="","",ROUND((Q3624-H3624)*1440,0))</f>
        <v>357</v>
      </c>
      <c r="AI3624" s="19" t="n">
        <f aca="false">ROUND(IF(O3624="",Assumptions!$B$25-K3624,O3624-K3624)*24,1)</f>
        <v>3.7</v>
      </c>
      <c r="AJ3624" s="20" t="n">
        <f aca="false">ROUND(MAX(N(Y3624)/Assumptions!$C$5, N(Z3624)/Assumptions!$C$6, N(AA3624)/Assumptions!$C$7, N(AB3624)/Assumptions!$C$8, N(AC3624)/Assumptions!$C$9, N(AD3624)/Assumptions!$C$10, N(AE3624)/Assumptions!$C$11, N(AF3624)/Assumptions!$C$12, N(AG3624)/Assumptions!$C$13),3)</f>
        <v>5.467</v>
      </c>
      <c r="AK3624" s="0" t="str">
        <f aca="false">IF(OR(U3624="Pending",U3624="On Hold"),"Open GRN (awaiting)",IF(AJ3624&lt;=1,"Within SLA",IF(ROUND(N(Y3624)/Assumptions!$C$5,3)=AJ3624,"Gate Wait",IF(ROUND(N(Z3624)/Assumptions!$C$6,3)=AJ3624,"Dock Wait",IF(ROUND(N(AA3624)/Assumptions!$C$7,3)=AJ3624,"Unloading",IF(ROUND(N(AB3624)/Assumptions!$C$8,3)=AJ3624,"Unload-to-QC Wait",IF(ROUND(N(AC3624)/Assumptions!$C$9,3)=AJ3624,"QC",IF(ROUND(N(AD3624)/Assumptions!$C$10,3)=AJ3624,"QC-to-GRN Wait",IF(ROUND(N(AE3624)/Assumptions!$C$11,3)=AJ3624,"GRN Processing",IF(ROUND(N(AF3624)/Assumptions!$C$12,3)=AJ3624,"GRN-to-Putaway Wait",IF(ROUND(N(AG3624)/Assumptions!$C$13,3)=AJ3624,"Putaway","Within SLA")))))))))))</f>
        <v>QC-to-GRN Wait</v>
      </c>
    </row>
    <row r="3625" customFormat="false" ht="15" hidden="false" customHeight="false" outlineLevel="0" collapsed="false">
      <c r="A3625" s="0" t="s">
        <v>10120</v>
      </c>
      <c r="B3625" s="0" t="s">
        <v>10121</v>
      </c>
      <c r="C3625" s="0" t="s">
        <v>134</v>
      </c>
      <c r="D3625" s="0" t="s">
        <v>135</v>
      </c>
      <c r="E3625" s="0" t="s">
        <v>2187</v>
      </c>
      <c r="F3625" s="0" t="s">
        <v>149</v>
      </c>
      <c r="G3625" s="0" t="s">
        <v>178</v>
      </c>
      <c r="H3625" s="17" t="n">
        <v>46289.8305555556</v>
      </c>
      <c r="I3625" s="17" t="n">
        <v>46289.8430555556</v>
      </c>
      <c r="J3625" s="17" t="n">
        <v>46289.8479166667</v>
      </c>
      <c r="K3625" s="17" t="n">
        <v>46289.875</v>
      </c>
      <c r="L3625" s="17" t="n">
        <v>46289.8770833333</v>
      </c>
      <c r="M3625" s="17" t="n">
        <v>46289.9222222222</v>
      </c>
      <c r="N3625" s="17" t="n">
        <v>46290.0027777778</v>
      </c>
      <c r="O3625" s="17" t="n">
        <v>46290.0368055556</v>
      </c>
      <c r="P3625" s="17" t="n">
        <v>46290.0555555556</v>
      </c>
      <c r="Q3625" s="17" t="n">
        <v>46290.075</v>
      </c>
      <c r="R3625" s="0" t="n">
        <v>180</v>
      </c>
      <c r="S3625" s="0" t="n">
        <v>0</v>
      </c>
      <c r="T3625" s="0" t="n">
        <v>0</v>
      </c>
      <c r="U3625" s="18" t="s">
        <v>130</v>
      </c>
      <c r="V3625" s="18" t="s">
        <v>144</v>
      </c>
      <c r="W3625" s="0" t="str">
        <f aca="false">IF(AND(X3625&gt;=6,X3625&lt;14),"A",IF(AND(X3625&gt;=14,X3625&lt;22),"B","C"))</f>
        <v>B</v>
      </c>
      <c r="X3625" s="18" t="n">
        <f aca="false">HOUR(H3625)</f>
        <v>19</v>
      </c>
      <c r="Y3625" s="18" t="n">
        <f aca="false">ROUND((I3625-H3625)*1440,0)</f>
        <v>18</v>
      </c>
      <c r="Z3625" s="18" t="n">
        <f aca="false">ROUND((J3625-I3625)*1440,0)</f>
        <v>7</v>
      </c>
      <c r="AA3625" s="18" t="n">
        <f aca="false">ROUND((K3625-J3625)*1440,0)</f>
        <v>39</v>
      </c>
      <c r="AB3625" s="18" t="n">
        <f aca="false">ROUND((L3625-K3625)*1440,0)</f>
        <v>3</v>
      </c>
      <c r="AC3625" s="18" t="n">
        <f aca="false">ROUND((M3625-L3625)*1440,0)</f>
        <v>65</v>
      </c>
      <c r="AD3625" s="18" t="n">
        <f aca="false">IF(N3625="","",ROUND((N3625-M3625)*1440,0))</f>
        <v>116</v>
      </c>
      <c r="AE3625" s="18" t="n">
        <f aca="false">IF(O3625="","",ROUND((O3625-N3625)*1440,0))</f>
        <v>49</v>
      </c>
      <c r="AF3625" s="18" t="n">
        <f aca="false">IF(P3625="","",ROUND((P3625-O3625)*1440,0))</f>
        <v>27</v>
      </c>
      <c r="AG3625" s="18" t="n">
        <f aca="false">IF(Q3625="","",ROUND((Q3625-P3625)*1440,0))</f>
        <v>28</v>
      </c>
      <c r="AH3625" s="18" t="n">
        <f aca="false">IF(Q3625="","",ROUND((Q3625-H3625)*1440,0))</f>
        <v>352</v>
      </c>
      <c r="AI3625" s="19" t="n">
        <f aca="false">ROUND(IF(O3625="",Assumptions!$B$25-K3625,O3625-K3625)*24,1)</f>
        <v>3.9</v>
      </c>
      <c r="AJ3625" s="20" t="n">
        <f aca="false">ROUND(MAX(N(Y3625)/Assumptions!$C$5, N(Z3625)/Assumptions!$C$6, N(AA3625)/Assumptions!$C$7, N(AB3625)/Assumptions!$C$8, N(AC3625)/Assumptions!$C$9, N(AD3625)/Assumptions!$C$10, N(AE3625)/Assumptions!$C$11, N(AF3625)/Assumptions!$C$12, N(AG3625)/Assumptions!$C$13),3)</f>
        <v>3.867</v>
      </c>
      <c r="AK3625" s="0" t="str">
        <f aca="false">IF(OR(U3625="Pending",U3625="On Hold"),"Open GRN (awaiting)",IF(AJ3625&lt;=1,"Within SLA",IF(ROUND(N(Y3625)/Assumptions!$C$5,3)=AJ3625,"Gate Wait",IF(ROUND(N(Z3625)/Assumptions!$C$6,3)=AJ3625,"Dock Wait",IF(ROUND(N(AA3625)/Assumptions!$C$7,3)=AJ3625,"Unloading",IF(ROUND(N(AB3625)/Assumptions!$C$8,3)=AJ3625,"Unload-to-QC Wait",IF(ROUND(N(AC3625)/Assumptions!$C$9,3)=AJ3625,"QC",IF(ROUND(N(AD3625)/Assumptions!$C$10,3)=AJ3625,"QC-to-GRN Wait",IF(ROUND(N(AE3625)/Assumptions!$C$11,3)=AJ3625,"GRN Processing",IF(ROUND(N(AF3625)/Assumptions!$C$12,3)=AJ3625,"GRN-to-Putaway Wait",IF(ROUND(N(AG3625)/Assumptions!$C$13,3)=AJ3625,"Putaway","Within SLA")))))))))))</f>
        <v>QC-to-GRN Wait</v>
      </c>
    </row>
    <row r="3626" customFormat="false" ht="15" hidden="false" customHeight="false" outlineLevel="0" collapsed="false">
      <c r="A3626" s="0" t="s">
        <v>10122</v>
      </c>
      <c r="B3626" s="0" t="s">
        <v>10123</v>
      </c>
      <c r="C3626" s="0" t="s">
        <v>118</v>
      </c>
      <c r="D3626" s="0" t="s">
        <v>147</v>
      </c>
      <c r="E3626" s="0" t="s">
        <v>10124</v>
      </c>
      <c r="F3626" s="0" t="s">
        <v>121</v>
      </c>
      <c r="G3626" s="0" t="s">
        <v>167</v>
      </c>
      <c r="H3626" s="17" t="n">
        <v>46289.8375</v>
      </c>
      <c r="I3626" s="17" t="n">
        <v>46289.8625</v>
      </c>
      <c r="J3626" s="17" t="n">
        <v>46289.8659722222</v>
      </c>
      <c r="K3626" s="17" t="n">
        <v>46289.8923611111</v>
      </c>
      <c r="L3626" s="17" t="n">
        <v>46289.9006944444</v>
      </c>
      <c r="M3626" s="17" t="n">
        <v>46289.9222222222</v>
      </c>
      <c r="N3626" s="17" t="n">
        <v>46289.9555555556</v>
      </c>
      <c r="O3626" s="17" t="n">
        <v>46289.9861111111</v>
      </c>
      <c r="P3626" s="17" t="n">
        <v>46290.0041666667</v>
      </c>
      <c r="Q3626" s="17" t="n">
        <v>46290.0194444444</v>
      </c>
      <c r="R3626" s="0" t="n">
        <v>284</v>
      </c>
      <c r="S3626" s="0" t="n">
        <v>0</v>
      </c>
      <c r="T3626" s="0" t="n">
        <v>0</v>
      </c>
      <c r="U3626" s="18" t="s">
        <v>130</v>
      </c>
      <c r="V3626" s="18" t="s">
        <v>156</v>
      </c>
      <c r="W3626" s="0" t="str">
        <f aca="false">IF(AND(X3626&gt;=6,X3626&lt;14),"A",IF(AND(X3626&gt;=14,X3626&lt;22),"B","C"))</f>
        <v>B</v>
      </c>
      <c r="X3626" s="18" t="n">
        <f aca="false">HOUR(H3626)</f>
        <v>20</v>
      </c>
      <c r="Y3626" s="18" t="n">
        <f aca="false">ROUND((I3626-H3626)*1440,0)</f>
        <v>36</v>
      </c>
      <c r="Z3626" s="18" t="n">
        <f aca="false">ROUND((J3626-I3626)*1440,0)</f>
        <v>5</v>
      </c>
      <c r="AA3626" s="18" t="n">
        <f aca="false">ROUND((K3626-J3626)*1440,0)</f>
        <v>38</v>
      </c>
      <c r="AB3626" s="18" t="n">
        <f aca="false">ROUND((L3626-K3626)*1440,0)</f>
        <v>12</v>
      </c>
      <c r="AC3626" s="18" t="n">
        <f aca="false">ROUND((M3626-L3626)*1440,0)</f>
        <v>31</v>
      </c>
      <c r="AD3626" s="18" t="n">
        <f aca="false">IF(N3626="","",ROUND((N3626-M3626)*1440,0))</f>
        <v>48</v>
      </c>
      <c r="AE3626" s="18" t="n">
        <f aca="false">IF(O3626="","",ROUND((O3626-N3626)*1440,0))</f>
        <v>44</v>
      </c>
      <c r="AF3626" s="18" t="n">
        <f aca="false">IF(P3626="","",ROUND((P3626-O3626)*1440,0))</f>
        <v>26</v>
      </c>
      <c r="AG3626" s="18" t="n">
        <f aca="false">IF(Q3626="","",ROUND((Q3626-P3626)*1440,0))</f>
        <v>22</v>
      </c>
      <c r="AH3626" s="18" t="n">
        <f aca="false">IF(Q3626="","",ROUND((Q3626-H3626)*1440,0))</f>
        <v>262</v>
      </c>
      <c r="AI3626" s="19" t="n">
        <f aca="false">ROUND(IF(O3626="",Assumptions!$B$25-K3626,O3626-K3626)*24,1)</f>
        <v>2.3</v>
      </c>
      <c r="AJ3626" s="20" t="n">
        <f aca="false">ROUND(MAX(N(Y3626)/Assumptions!$C$5, N(Z3626)/Assumptions!$C$6, N(AA3626)/Assumptions!$C$7, N(AB3626)/Assumptions!$C$8, N(AC3626)/Assumptions!$C$9, N(AD3626)/Assumptions!$C$10, N(AE3626)/Assumptions!$C$11, N(AF3626)/Assumptions!$C$12, N(AG3626)/Assumptions!$C$13),3)</f>
        <v>1.6</v>
      </c>
      <c r="AK3626" s="0" t="str">
        <f aca="false">IF(OR(U3626="Pending",U3626="On Hold"),"Open GRN (awaiting)",IF(AJ3626&lt;=1,"Within SLA",IF(ROUND(N(Y3626)/Assumptions!$C$5,3)=AJ3626,"Gate Wait",IF(ROUND(N(Z3626)/Assumptions!$C$6,3)=AJ3626,"Dock Wait",IF(ROUND(N(AA3626)/Assumptions!$C$7,3)=AJ3626,"Unloading",IF(ROUND(N(AB3626)/Assumptions!$C$8,3)=AJ3626,"Unload-to-QC Wait",IF(ROUND(N(AC3626)/Assumptions!$C$9,3)=AJ3626,"QC",IF(ROUND(N(AD3626)/Assumptions!$C$10,3)=AJ3626,"QC-to-GRN Wait",IF(ROUND(N(AE3626)/Assumptions!$C$11,3)=AJ3626,"GRN Processing",IF(ROUND(N(AF3626)/Assumptions!$C$12,3)=AJ3626,"GRN-to-Putaway Wait",IF(ROUND(N(AG3626)/Assumptions!$C$13,3)=AJ3626,"Putaway","Within SLA")))))))))))</f>
        <v>QC-to-GRN Wait</v>
      </c>
    </row>
    <row r="3627" customFormat="false" ht="15" hidden="false" customHeight="false" outlineLevel="0" collapsed="false">
      <c r="A3627" s="0" t="s">
        <v>10125</v>
      </c>
      <c r="B3627" s="0" t="s">
        <v>10126</v>
      </c>
      <c r="C3627" s="0" t="s">
        <v>134</v>
      </c>
      <c r="D3627" s="0" t="s">
        <v>119</v>
      </c>
      <c r="E3627" s="0" t="s">
        <v>10127</v>
      </c>
      <c r="F3627" s="0" t="s">
        <v>149</v>
      </c>
      <c r="G3627" s="0" t="s">
        <v>129</v>
      </c>
      <c r="H3627" s="17" t="n">
        <v>46289.9944444444</v>
      </c>
      <c r="I3627" s="17" t="n">
        <v>46289.9993055556</v>
      </c>
      <c r="J3627" s="17" t="n">
        <v>46290.0090277778</v>
      </c>
      <c r="K3627" s="17" t="n">
        <v>46290.0298611111</v>
      </c>
      <c r="L3627" s="17" t="n">
        <v>46290.0368055556</v>
      </c>
      <c r="M3627" s="17" t="n">
        <v>46290.0479166667</v>
      </c>
      <c r="N3627" s="17" t="n">
        <v>46290.1020833333</v>
      </c>
      <c r="O3627" s="17" t="n">
        <v>46290.2409722222</v>
      </c>
      <c r="P3627" s="17" t="n">
        <v>46290.2520833333</v>
      </c>
      <c r="Q3627" s="17" t="n">
        <v>46290.2743055556</v>
      </c>
      <c r="R3627" s="0" t="n">
        <v>148</v>
      </c>
      <c r="S3627" s="0" t="n">
        <v>0</v>
      </c>
      <c r="T3627" s="0" t="n">
        <v>0</v>
      </c>
      <c r="U3627" s="18" t="s">
        <v>130</v>
      </c>
      <c r="V3627" s="18" t="s">
        <v>144</v>
      </c>
      <c r="W3627" s="0" t="str">
        <f aca="false">IF(AND(X3627&gt;=6,X3627&lt;14),"A",IF(AND(X3627&gt;=14,X3627&lt;22),"B","C"))</f>
        <v>C</v>
      </c>
      <c r="X3627" s="18" t="n">
        <f aca="false">HOUR(H3627)</f>
        <v>23</v>
      </c>
      <c r="Y3627" s="18" t="n">
        <f aca="false">ROUND((I3627-H3627)*1440,0)</f>
        <v>7</v>
      </c>
      <c r="Z3627" s="18" t="n">
        <f aca="false">ROUND((J3627-I3627)*1440,0)</f>
        <v>14</v>
      </c>
      <c r="AA3627" s="18" t="n">
        <f aca="false">ROUND((K3627-J3627)*1440,0)</f>
        <v>30</v>
      </c>
      <c r="AB3627" s="18" t="n">
        <f aca="false">ROUND((L3627-K3627)*1440,0)</f>
        <v>10</v>
      </c>
      <c r="AC3627" s="18" t="n">
        <f aca="false">ROUND((M3627-L3627)*1440,0)</f>
        <v>16</v>
      </c>
      <c r="AD3627" s="18" t="n">
        <f aca="false">IF(N3627="","",ROUND((N3627-M3627)*1440,0))</f>
        <v>78</v>
      </c>
      <c r="AE3627" s="18" t="n">
        <f aca="false">IF(O3627="","",ROUND((O3627-N3627)*1440,0))</f>
        <v>200</v>
      </c>
      <c r="AF3627" s="18" t="n">
        <f aca="false">IF(P3627="","",ROUND((P3627-O3627)*1440,0))</f>
        <v>16</v>
      </c>
      <c r="AG3627" s="18" t="n">
        <f aca="false">IF(Q3627="","",ROUND((Q3627-P3627)*1440,0))</f>
        <v>32</v>
      </c>
      <c r="AH3627" s="18" t="n">
        <f aca="false">IF(Q3627="","",ROUND((Q3627-H3627)*1440,0))</f>
        <v>403</v>
      </c>
      <c r="AI3627" s="19" t="n">
        <f aca="false">ROUND(IF(O3627="",Assumptions!$B$25-K3627,O3627-K3627)*24,1)</f>
        <v>5.1</v>
      </c>
      <c r="AJ3627" s="20" t="n">
        <f aca="false">ROUND(MAX(N(Y3627)/Assumptions!$C$5, N(Z3627)/Assumptions!$C$6, N(AA3627)/Assumptions!$C$7, N(AB3627)/Assumptions!$C$8, N(AC3627)/Assumptions!$C$9, N(AD3627)/Assumptions!$C$10, N(AE3627)/Assumptions!$C$11, N(AF3627)/Assumptions!$C$12, N(AG3627)/Assumptions!$C$13),3)</f>
        <v>4.444</v>
      </c>
      <c r="AK3627" s="0" t="str">
        <f aca="false">IF(OR(U3627="Pending",U3627="On Hold"),"Open GRN (awaiting)",IF(AJ3627&lt;=1,"Within SLA",IF(ROUND(N(Y3627)/Assumptions!$C$5,3)=AJ3627,"Gate Wait",IF(ROUND(N(Z3627)/Assumptions!$C$6,3)=AJ3627,"Dock Wait",IF(ROUND(N(AA3627)/Assumptions!$C$7,3)=AJ3627,"Unloading",IF(ROUND(N(AB3627)/Assumptions!$C$8,3)=AJ3627,"Unload-to-QC Wait",IF(ROUND(N(AC3627)/Assumptions!$C$9,3)=AJ3627,"QC",IF(ROUND(N(AD3627)/Assumptions!$C$10,3)=AJ3627,"QC-to-GRN Wait",IF(ROUND(N(AE3627)/Assumptions!$C$11,3)=AJ3627,"GRN Processing",IF(ROUND(N(AF3627)/Assumptions!$C$12,3)=AJ3627,"GRN-to-Putaway Wait",IF(ROUND(N(AG3627)/Assumptions!$C$13,3)=AJ3627,"Putaway","Within SLA")))))))))))</f>
        <v>GRN Processing</v>
      </c>
    </row>
    <row r="3628" customFormat="false" ht="15" hidden="false" customHeight="false" outlineLevel="0" collapsed="false">
      <c r="A3628" s="0" t="s">
        <v>10128</v>
      </c>
      <c r="B3628" s="0" t="s">
        <v>10129</v>
      </c>
      <c r="C3628" s="0" t="s">
        <v>118</v>
      </c>
      <c r="D3628" s="0" t="s">
        <v>135</v>
      </c>
      <c r="E3628" s="0" t="s">
        <v>9930</v>
      </c>
      <c r="F3628" s="0" t="s">
        <v>121</v>
      </c>
      <c r="G3628" s="0" t="s">
        <v>178</v>
      </c>
      <c r="H3628" s="17" t="n">
        <v>46290.0083333333</v>
      </c>
      <c r="I3628" s="17" t="n">
        <v>46290.0173611111</v>
      </c>
      <c r="J3628" s="17" t="n">
        <v>46290.0243055556</v>
      </c>
      <c r="K3628" s="17" t="n">
        <v>46290.0513888889</v>
      </c>
      <c r="L3628" s="17" t="n">
        <v>46290.0555555556</v>
      </c>
      <c r="M3628" s="17" t="n">
        <v>46290.0680555556</v>
      </c>
      <c r="N3628" s="17" t="n">
        <v>46290.1451388889</v>
      </c>
      <c r="O3628" s="17" t="n">
        <v>46290.2847222222</v>
      </c>
      <c r="P3628" s="17" t="n">
        <v>46290.2972222222</v>
      </c>
      <c r="Q3628" s="17" t="n">
        <v>46290.3104166667</v>
      </c>
      <c r="R3628" s="0" t="n">
        <v>350</v>
      </c>
      <c r="S3628" s="0" t="n">
        <v>0</v>
      </c>
      <c r="T3628" s="0" t="n">
        <v>0</v>
      </c>
      <c r="U3628" s="18" t="s">
        <v>130</v>
      </c>
      <c r="V3628" s="18" t="s">
        <v>131</v>
      </c>
      <c r="W3628" s="0" t="str">
        <f aca="false">IF(AND(X3628&gt;=6,X3628&lt;14),"A",IF(AND(X3628&gt;=14,X3628&lt;22),"B","C"))</f>
        <v>C</v>
      </c>
      <c r="X3628" s="18" t="n">
        <f aca="false">HOUR(H3628)</f>
        <v>0</v>
      </c>
      <c r="Y3628" s="18" t="n">
        <f aca="false">ROUND((I3628-H3628)*1440,0)</f>
        <v>13</v>
      </c>
      <c r="Z3628" s="18" t="n">
        <f aca="false">ROUND((J3628-I3628)*1440,0)</f>
        <v>10</v>
      </c>
      <c r="AA3628" s="18" t="n">
        <f aca="false">ROUND((K3628-J3628)*1440,0)</f>
        <v>39</v>
      </c>
      <c r="AB3628" s="18" t="n">
        <f aca="false">ROUND((L3628-K3628)*1440,0)</f>
        <v>6</v>
      </c>
      <c r="AC3628" s="18" t="n">
        <f aca="false">ROUND((M3628-L3628)*1440,0)</f>
        <v>18</v>
      </c>
      <c r="AD3628" s="18" t="n">
        <f aca="false">IF(N3628="","",ROUND((N3628-M3628)*1440,0))</f>
        <v>111</v>
      </c>
      <c r="AE3628" s="18" t="n">
        <f aca="false">IF(O3628="","",ROUND((O3628-N3628)*1440,0))</f>
        <v>201</v>
      </c>
      <c r="AF3628" s="18" t="n">
        <f aca="false">IF(P3628="","",ROUND((P3628-O3628)*1440,0))</f>
        <v>18</v>
      </c>
      <c r="AG3628" s="18" t="n">
        <f aca="false">IF(Q3628="","",ROUND((Q3628-P3628)*1440,0))</f>
        <v>19</v>
      </c>
      <c r="AH3628" s="18" t="n">
        <f aca="false">IF(Q3628="","",ROUND((Q3628-H3628)*1440,0))</f>
        <v>435</v>
      </c>
      <c r="AI3628" s="19" t="n">
        <f aca="false">ROUND(IF(O3628="",Assumptions!$B$25-K3628,O3628-K3628)*24,1)</f>
        <v>5.6</v>
      </c>
      <c r="AJ3628" s="20" t="n">
        <f aca="false">ROUND(MAX(N(Y3628)/Assumptions!$C$5, N(Z3628)/Assumptions!$C$6, N(AA3628)/Assumptions!$C$7, N(AB3628)/Assumptions!$C$8, N(AC3628)/Assumptions!$C$9, N(AD3628)/Assumptions!$C$10, N(AE3628)/Assumptions!$C$11, N(AF3628)/Assumptions!$C$12, N(AG3628)/Assumptions!$C$13),3)</f>
        <v>4.467</v>
      </c>
      <c r="AK3628" s="0" t="str">
        <f aca="false">IF(OR(U3628="Pending",U3628="On Hold"),"Open GRN (awaiting)",IF(AJ3628&lt;=1,"Within SLA",IF(ROUND(N(Y3628)/Assumptions!$C$5,3)=AJ3628,"Gate Wait",IF(ROUND(N(Z3628)/Assumptions!$C$6,3)=AJ3628,"Dock Wait",IF(ROUND(N(AA3628)/Assumptions!$C$7,3)=AJ3628,"Unloading",IF(ROUND(N(AB3628)/Assumptions!$C$8,3)=AJ3628,"Unload-to-QC Wait",IF(ROUND(N(AC3628)/Assumptions!$C$9,3)=AJ3628,"QC",IF(ROUND(N(AD3628)/Assumptions!$C$10,3)=AJ3628,"QC-to-GRN Wait",IF(ROUND(N(AE3628)/Assumptions!$C$11,3)=AJ3628,"GRN Processing",IF(ROUND(N(AF3628)/Assumptions!$C$12,3)=AJ3628,"GRN-to-Putaway Wait",IF(ROUND(N(AG3628)/Assumptions!$C$13,3)=AJ3628,"Putaway","Within SLA")))))))))))</f>
        <v>GRN Processing</v>
      </c>
    </row>
    <row r="3629" customFormat="false" ht="15" hidden="false" customHeight="false" outlineLevel="0" collapsed="false">
      <c r="A3629" s="0" t="s">
        <v>10130</v>
      </c>
      <c r="B3629" s="0" t="s">
        <v>10131</v>
      </c>
      <c r="C3629" s="0" t="s">
        <v>118</v>
      </c>
      <c r="D3629" s="0" t="s">
        <v>135</v>
      </c>
      <c r="E3629" s="0" t="s">
        <v>10132</v>
      </c>
      <c r="F3629" s="0" t="s">
        <v>121</v>
      </c>
      <c r="G3629" s="0" t="s">
        <v>178</v>
      </c>
      <c r="H3629" s="17" t="n">
        <v>46290.0513888889</v>
      </c>
      <c r="I3629" s="17" t="n">
        <v>46290.0645833333</v>
      </c>
      <c r="J3629" s="17" t="n">
        <v>46290.06875</v>
      </c>
      <c r="K3629" s="17" t="n">
        <v>46290.1152777778</v>
      </c>
      <c r="L3629" s="17" t="n">
        <v>46290.1277777778</v>
      </c>
      <c r="M3629" s="17" t="n">
        <v>46290.1638888889</v>
      </c>
      <c r="N3629" s="17" t="n">
        <v>46290.2847222222</v>
      </c>
      <c r="O3629" s="17" t="n">
        <v>46290.3340277778</v>
      </c>
      <c r="P3629" s="17" t="n">
        <v>46290.3833333333</v>
      </c>
      <c r="Q3629" s="17" t="n">
        <v>46290.4027777778</v>
      </c>
      <c r="R3629" s="0" t="n">
        <v>2000</v>
      </c>
      <c r="S3629" s="0" t="n">
        <v>0</v>
      </c>
      <c r="T3629" s="0" t="n">
        <v>0</v>
      </c>
      <c r="U3629" s="18" t="s">
        <v>130</v>
      </c>
      <c r="V3629" s="18" t="s">
        <v>144</v>
      </c>
      <c r="W3629" s="0" t="str">
        <f aca="false">IF(AND(X3629&gt;=6,X3629&lt;14),"A",IF(AND(X3629&gt;=14,X3629&lt;22),"B","C"))</f>
        <v>C</v>
      </c>
      <c r="X3629" s="18" t="n">
        <f aca="false">HOUR(H3629)</f>
        <v>1</v>
      </c>
      <c r="Y3629" s="18" t="n">
        <f aca="false">ROUND((I3629-H3629)*1440,0)</f>
        <v>19</v>
      </c>
      <c r="Z3629" s="18" t="n">
        <f aca="false">ROUND((J3629-I3629)*1440,0)</f>
        <v>6</v>
      </c>
      <c r="AA3629" s="18" t="n">
        <f aca="false">ROUND((K3629-J3629)*1440,0)</f>
        <v>67</v>
      </c>
      <c r="AB3629" s="18" t="n">
        <f aca="false">ROUND((L3629-K3629)*1440,0)</f>
        <v>18</v>
      </c>
      <c r="AC3629" s="18" t="n">
        <f aca="false">ROUND((M3629-L3629)*1440,0)</f>
        <v>52</v>
      </c>
      <c r="AD3629" s="18" t="n">
        <f aca="false">IF(N3629="","",ROUND((N3629-M3629)*1440,0))</f>
        <v>174</v>
      </c>
      <c r="AE3629" s="18" t="n">
        <f aca="false">IF(O3629="","",ROUND((O3629-N3629)*1440,0))</f>
        <v>71</v>
      </c>
      <c r="AF3629" s="18" t="n">
        <f aca="false">IF(P3629="","",ROUND((P3629-O3629)*1440,0))</f>
        <v>71</v>
      </c>
      <c r="AG3629" s="18" t="n">
        <f aca="false">IF(Q3629="","",ROUND((Q3629-P3629)*1440,0))</f>
        <v>28</v>
      </c>
      <c r="AH3629" s="18" t="n">
        <f aca="false">IF(Q3629="","",ROUND((Q3629-H3629)*1440,0))</f>
        <v>506</v>
      </c>
      <c r="AI3629" s="19" t="n">
        <f aca="false">ROUND(IF(O3629="",Assumptions!$B$25-K3629,O3629-K3629)*24,1)</f>
        <v>5.3</v>
      </c>
      <c r="AJ3629" s="20" t="n">
        <f aca="false">ROUND(MAX(N(Y3629)/Assumptions!$C$5, N(Z3629)/Assumptions!$C$6, N(AA3629)/Assumptions!$C$7, N(AB3629)/Assumptions!$C$8, N(AC3629)/Assumptions!$C$9, N(AD3629)/Assumptions!$C$10, N(AE3629)/Assumptions!$C$11, N(AF3629)/Assumptions!$C$12, N(AG3629)/Assumptions!$C$13),3)</f>
        <v>5.8</v>
      </c>
      <c r="AK3629" s="0" t="str">
        <f aca="false">IF(OR(U3629="Pending",U3629="On Hold"),"Open GRN (awaiting)",IF(AJ3629&lt;=1,"Within SLA",IF(ROUND(N(Y3629)/Assumptions!$C$5,3)=AJ3629,"Gate Wait",IF(ROUND(N(Z3629)/Assumptions!$C$6,3)=AJ3629,"Dock Wait",IF(ROUND(N(AA3629)/Assumptions!$C$7,3)=AJ3629,"Unloading",IF(ROUND(N(AB3629)/Assumptions!$C$8,3)=AJ3629,"Unload-to-QC Wait",IF(ROUND(N(AC3629)/Assumptions!$C$9,3)=AJ3629,"QC",IF(ROUND(N(AD3629)/Assumptions!$C$10,3)=AJ3629,"QC-to-GRN Wait",IF(ROUND(N(AE3629)/Assumptions!$C$11,3)=AJ3629,"GRN Processing",IF(ROUND(N(AF3629)/Assumptions!$C$12,3)=AJ3629,"GRN-to-Putaway Wait",IF(ROUND(N(AG3629)/Assumptions!$C$13,3)=AJ3629,"Putaway","Within SLA")))))))))))</f>
        <v>QC-to-GRN Wait</v>
      </c>
    </row>
    <row r="3630" customFormat="false" ht="15" hidden="false" customHeight="false" outlineLevel="0" collapsed="false">
      <c r="A3630" s="0" t="s">
        <v>10133</v>
      </c>
      <c r="B3630" s="0" t="s">
        <v>10134</v>
      </c>
      <c r="C3630" s="0" t="s">
        <v>252</v>
      </c>
      <c r="D3630" s="0" t="s">
        <v>147</v>
      </c>
      <c r="E3630" s="0" t="s">
        <v>10135</v>
      </c>
      <c r="F3630" s="0" t="s">
        <v>149</v>
      </c>
      <c r="G3630" s="0" t="s">
        <v>167</v>
      </c>
      <c r="H3630" s="17" t="n">
        <v>46290.1229166667</v>
      </c>
      <c r="I3630" s="17" t="n">
        <v>46290.1493055556</v>
      </c>
      <c r="J3630" s="17" t="n">
        <v>46290.15625</v>
      </c>
      <c r="K3630" s="17" t="n">
        <v>46290.1847222222</v>
      </c>
      <c r="L3630" s="17" t="n">
        <v>46290.1958333333</v>
      </c>
      <c r="M3630" s="17" t="n">
        <v>46290.2090277778</v>
      </c>
      <c r="N3630" s="17" t="n">
        <v>46290.2895833333</v>
      </c>
      <c r="O3630" s="17" t="n">
        <v>46290.3430555556</v>
      </c>
      <c r="P3630" s="17" t="n">
        <v>46290.3534722222</v>
      </c>
      <c r="Q3630" s="17" t="n">
        <v>46290.36875</v>
      </c>
      <c r="R3630" s="0" t="n">
        <v>202</v>
      </c>
      <c r="S3630" s="0" t="n">
        <v>0</v>
      </c>
      <c r="T3630" s="0" t="n">
        <v>0</v>
      </c>
      <c r="U3630" s="18" t="s">
        <v>130</v>
      </c>
      <c r="V3630" s="18" t="s">
        <v>144</v>
      </c>
      <c r="W3630" s="0" t="str">
        <f aca="false">IF(AND(X3630&gt;=6,X3630&lt;14),"A",IF(AND(X3630&gt;=14,X3630&lt;22),"B","C"))</f>
        <v>C</v>
      </c>
      <c r="X3630" s="18" t="n">
        <f aca="false">HOUR(H3630)</f>
        <v>2</v>
      </c>
      <c r="Y3630" s="18" t="n">
        <f aca="false">ROUND((I3630-H3630)*1440,0)</f>
        <v>38</v>
      </c>
      <c r="Z3630" s="18" t="n">
        <f aca="false">ROUND((J3630-I3630)*1440,0)</f>
        <v>10</v>
      </c>
      <c r="AA3630" s="18" t="n">
        <f aca="false">ROUND((K3630-J3630)*1440,0)</f>
        <v>41</v>
      </c>
      <c r="AB3630" s="18" t="n">
        <f aca="false">ROUND((L3630-K3630)*1440,0)</f>
        <v>16</v>
      </c>
      <c r="AC3630" s="18" t="n">
        <f aca="false">ROUND((M3630-L3630)*1440,0)</f>
        <v>19</v>
      </c>
      <c r="AD3630" s="18" t="n">
        <f aca="false">IF(N3630="","",ROUND((N3630-M3630)*1440,0))</f>
        <v>116</v>
      </c>
      <c r="AE3630" s="18" t="n">
        <f aca="false">IF(O3630="","",ROUND((O3630-N3630)*1440,0))</f>
        <v>77</v>
      </c>
      <c r="AF3630" s="18" t="n">
        <f aca="false">IF(P3630="","",ROUND((P3630-O3630)*1440,0))</f>
        <v>15</v>
      </c>
      <c r="AG3630" s="18" t="n">
        <f aca="false">IF(Q3630="","",ROUND((Q3630-P3630)*1440,0))</f>
        <v>22</v>
      </c>
      <c r="AH3630" s="18" t="n">
        <f aca="false">IF(Q3630="","",ROUND((Q3630-H3630)*1440,0))</f>
        <v>354</v>
      </c>
      <c r="AI3630" s="19" t="n">
        <f aca="false">ROUND(IF(O3630="",Assumptions!$B$25-K3630,O3630-K3630)*24,1)</f>
        <v>3.8</v>
      </c>
      <c r="AJ3630" s="20" t="n">
        <f aca="false">ROUND(MAX(N(Y3630)/Assumptions!$C$5, N(Z3630)/Assumptions!$C$6, N(AA3630)/Assumptions!$C$7, N(AB3630)/Assumptions!$C$8, N(AC3630)/Assumptions!$C$9, N(AD3630)/Assumptions!$C$10, N(AE3630)/Assumptions!$C$11, N(AF3630)/Assumptions!$C$12, N(AG3630)/Assumptions!$C$13),3)</f>
        <v>3.867</v>
      </c>
      <c r="AK3630" s="0" t="str">
        <f aca="false">IF(OR(U3630="Pending",U3630="On Hold"),"Open GRN (awaiting)",IF(AJ3630&lt;=1,"Within SLA",IF(ROUND(N(Y3630)/Assumptions!$C$5,3)=AJ3630,"Gate Wait",IF(ROUND(N(Z3630)/Assumptions!$C$6,3)=AJ3630,"Dock Wait",IF(ROUND(N(AA3630)/Assumptions!$C$7,3)=AJ3630,"Unloading",IF(ROUND(N(AB3630)/Assumptions!$C$8,3)=AJ3630,"Unload-to-QC Wait",IF(ROUND(N(AC3630)/Assumptions!$C$9,3)=AJ3630,"QC",IF(ROUND(N(AD3630)/Assumptions!$C$10,3)=AJ3630,"QC-to-GRN Wait",IF(ROUND(N(AE3630)/Assumptions!$C$11,3)=AJ3630,"GRN Processing",IF(ROUND(N(AF3630)/Assumptions!$C$12,3)=AJ3630,"GRN-to-Putaway Wait",IF(ROUND(N(AG3630)/Assumptions!$C$13,3)=AJ3630,"Putaway","Within SLA")))))))))))</f>
        <v>QC-to-GRN Wait</v>
      </c>
    </row>
    <row r="3631" customFormat="false" ht="15" hidden="false" customHeight="false" outlineLevel="0" collapsed="false">
      <c r="A3631" s="0" t="s">
        <v>10136</v>
      </c>
      <c r="B3631" s="0" t="s">
        <v>10137</v>
      </c>
      <c r="C3631" s="0" t="s">
        <v>142</v>
      </c>
      <c r="D3631" s="0" t="s">
        <v>119</v>
      </c>
      <c r="E3631" s="0" t="s">
        <v>5178</v>
      </c>
      <c r="F3631" s="0" t="s">
        <v>137</v>
      </c>
      <c r="G3631" s="0" t="s">
        <v>129</v>
      </c>
      <c r="H3631" s="17" t="n">
        <v>46290.1472222222</v>
      </c>
      <c r="I3631" s="17" t="n">
        <v>46290.2090277778</v>
      </c>
      <c r="J3631" s="17" t="n">
        <v>46290.2131944444</v>
      </c>
      <c r="K3631" s="17" t="n">
        <v>46290.2243055556</v>
      </c>
      <c r="L3631" s="17" t="n">
        <v>46290.2388888889</v>
      </c>
      <c r="M3631" s="17" t="n">
        <v>46290.2534722222</v>
      </c>
      <c r="N3631" s="17" t="n">
        <v>46290.3819444445</v>
      </c>
      <c r="O3631" s="17" t="n">
        <v>46290.4097222222</v>
      </c>
      <c r="P3631" s="17" t="n">
        <v>46290.4173611111</v>
      </c>
      <c r="Q3631" s="17" t="n">
        <v>46290.4305555556</v>
      </c>
      <c r="R3631" s="0" t="n">
        <v>218</v>
      </c>
      <c r="S3631" s="0" t="n">
        <v>0</v>
      </c>
      <c r="T3631" s="0" t="n">
        <v>0</v>
      </c>
      <c r="U3631" s="18" t="s">
        <v>130</v>
      </c>
      <c r="V3631" s="18" t="s">
        <v>156</v>
      </c>
      <c r="W3631" s="0" t="str">
        <f aca="false">IF(AND(X3631&gt;=6,X3631&lt;14),"A",IF(AND(X3631&gt;=14,X3631&lt;22),"B","C"))</f>
        <v>C</v>
      </c>
      <c r="X3631" s="18" t="n">
        <f aca="false">HOUR(H3631)</f>
        <v>3</v>
      </c>
      <c r="Y3631" s="18" t="n">
        <f aca="false">ROUND((I3631-H3631)*1440,0)</f>
        <v>89</v>
      </c>
      <c r="Z3631" s="18" t="n">
        <f aca="false">ROUND((J3631-I3631)*1440,0)</f>
        <v>6</v>
      </c>
      <c r="AA3631" s="18" t="n">
        <f aca="false">ROUND((K3631-J3631)*1440,0)</f>
        <v>16</v>
      </c>
      <c r="AB3631" s="18" t="n">
        <f aca="false">ROUND((L3631-K3631)*1440,0)</f>
        <v>21</v>
      </c>
      <c r="AC3631" s="18" t="n">
        <f aca="false">ROUND((M3631-L3631)*1440,0)</f>
        <v>21</v>
      </c>
      <c r="AD3631" s="18" t="n">
        <f aca="false">IF(N3631="","",ROUND((N3631-M3631)*1440,0))</f>
        <v>185</v>
      </c>
      <c r="AE3631" s="18" t="n">
        <f aca="false">IF(O3631="","",ROUND((O3631-N3631)*1440,0))</f>
        <v>40</v>
      </c>
      <c r="AF3631" s="18" t="n">
        <f aca="false">IF(P3631="","",ROUND((P3631-O3631)*1440,0))</f>
        <v>11</v>
      </c>
      <c r="AG3631" s="18" t="n">
        <f aca="false">IF(Q3631="","",ROUND((Q3631-P3631)*1440,0))</f>
        <v>19</v>
      </c>
      <c r="AH3631" s="18" t="n">
        <f aca="false">IF(Q3631="","",ROUND((Q3631-H3631)*1440,0))</f>
        <v>408</v>
      </c>
      <c r="AI3631" s="19" t="n">
        <f aca="false">ROUND(IF(O3631="",Assumptions!$B$25-K3631,O3631-K3631)*24,1)</f>
        <v>4.5</v>
      </c>
      <c r="AJ3631" s="20" t="n">
        <f aca="false">ROUND(MAX(N(Y3631)/Assumptions!$C$5, N(Z3631)/Assumptions!$C$6, N(AA3631)/Assumptions!$C$7, N(AB3631)/Assumptions!$C$8, N(AC3631)/Assumptions!$C$9, N(AD3631)/Assumptions!$C$10, N(AE3631)/Assumptions!$C$11, N(AF3631)/Assumptions!$C$12, N(AG3631)/Assumptions!$C$13),3)</f>
        <v>6.167</v>
      </c>
      <c r="AK3631" s="0" t="str">
        <f aca="false">IF(OR(U3631="Pending",U3631="On Hold"),"Open GRN (awaiting)",IF(AJ3631&lt;=1,"Within SLA",IF(ROUND(N(Y3631)/Assumptions!$C$5,3)=AJ3631,"Gate Wait",IF(ROUND(N(Z3631)/Assumptions!$C$6,3)=AJ3631,"Dock Wait",IF(ROUND(N(AA3631)/Assumptions!$C$7,3)=AJ3631,"Unloading",IF(ROUND(N(AB3631)/Assumptions!$C$8,3)=AJ3631,"Unload-to-QC Wait",IF(ROUND(N(AC3631)/Assumptions!$C$9,3)=AJ3631,"QC",IF(ROUND(N(AD3631)/Assumptions!$C$10,3)=AJ3631,"QC-to-GRN Wait",IF(ROUND(N(AE3631)/Assumptions!$C$11,3)=AJ3631,"GRN Processing",IF(ROUND(N(AF3631)/Assumptions!$C$12,3)=AJ3631,"GRN-to-Putaway Wait",IF(ROUND(N(AG3631)/Assumptions!$C$13,3)=AJ3631,"Putaway","Within SLA")))))))))))</f>
        <v>QC-to-GRN Wait</v>
      </c>
    </row>
    <row r="3632" customFormat="false" ht="15" hidden="false" customHeight="false" outlineLevel="0" collapsed="false">
      <c r="A3632" s="0" t="s">
        <v>10138</v>
      </c>
      <c r="B3632" s="0" t="s">
        <v>10139</v>
      </c>
      <c r="C3632" s="0" t="s">
        <v>159</v>
      </c>
      <c r="D3632" s="0" t="s">
        <v>119</v>
      </c>
      <c r="E3632" s="0" t="s">
        <v>5459</v>
      </c>
      <c r="F3632" s="0" t="s">
        <v>128</v>
      </c>
      <c r="G3632" s="0" t="s">
        <v>129</v>
      </c>
      <c r="H3632" s="17" t="n">
        <v>46290.275</v>
      </c>
      <c r="I3632" s="17" t="n">
        <v>46290.2868055556</v>
      </c>
      <c r="J3632" s="17" t="n">
        <v>46290.3166666667</v>
      </c>
      <c r="K3632" s="17" t="n">
        <v>46290.3743055556</v>
      </c>
      <c r="L3632" s="17" t="n">
        <v>46290.3847222222</v>
      </c>
      <c r="M3632" s="17" t="n">
        <v>46290.3958333333</v>
      </c>
      <c r="N3632" s="17" t="n">
        <v>46290.3993055556</v>
      </c>
      <c r="O3632" s="17" t="n">
        <v>46290.4263888889</v>
      </c>
      <c r="P3632" s="17" t="n">
        <v>46290.4368055556</v>
      </c>
      <c r="Q3632" s="17" t="n">
        <v>46290.4555555556</v>
      </c>
      <c r="R3632" s="0" t="n">
        <v>1348</v>
      </c>
      <c r="S3632" s="0" t="n">
        <v>0</v>
      </c>
      <c r="T3632" s="0" t="n">
        <v>0</v>
      </c>
      <c r="U3632" s="18" t="s">
        <v>130</v>
      </c>
      <c r="V3632" s="18" t="s">
        <v>139</v>
      </c>
      <c r="W3632" s="0" t="str">
        <f aca="false">IF(AND(X3632&gt;=6,X3632&lt;14),"A",IF(AND(X3632&gt;=14,X3632&lt;22),"B","C"))</f>
        <v>A</v>
      </c>
      <c r="X3632" s="18" t="n">
        <f aca="false">HOUR(H3632)</f>
        <v>6</v>
      </c>
      <c r="Y3632" s="18" t="n">
        <f aca="false">ROUND((I3632-H3632)*1440,0)</f>
        <v>17</v>
      </c>
      <c r="Z3632" s="18" t="n">
        <f aca="false">ROUND((J3632-I3632)*1440,0)</f>
        <v>43</v>
      </c>
      <c r="AA3632" s="18" t="n">
        <f aca="false">ROUND((K3632-J3632)*1440,0)</f>
        <v>83</v>
      </c>
      <c r="AB3632" s="18" t="n">
        <f aca="false">ROUND((L3632-K3632)*1440,0)</f>
        <v>15</v>
      </c>
      <c r="AC3632" s="18" t="n">
        <f aca="false">ROUND((M3632-L3632)*1440,0)</f>
        <v>16</v>
      </c>
      <c r="AD3632" s="18" t="n">
        <f aca="false">IF(N3632="","",ROUND((N3632-M3632)*1440,0))</f>
        <v>5</v>
      </c>
      <c r="AE3632" s="18" t="n">
        <f aca="false">IF(O3632="","",ROUND((O3632-N3632)*1440,0))</f>
        <v>39</v>
      </c>
      <c r="AF3632" s="18" t="n">
        <f aca="false">IF(P3632="","",ROUND((P3632-O3632)*1440,0))</f>
        <v>15</v>
      </c>
      <c r="AG3632" s="18" t="n">
        <f aca="false">IF(Q3632="","",ROUND((Q3632-P3632)*1440,0))</f>
        <v>27</v>
      </c>
      <c r="AH3632" s="18" t="n">
        <f aca="false">IF(Q3632="","",ROUND((Q3632-H3632)*1440,0))</f>
        <v>260</v>
      </c>
      <c r="AI3632" s="19" t="n">
        <f aca="false">ROUND(IF(O3632="",Assumptions!$B$25-K3632,O3632-K3632)*24,1)</f>
        <v>1.3</v>
      </c>
      <c r="AJ3632" s="20" t="n">
        <f aca="false">ROUND(MAX(N(Y3632)/Assumptions!$C$5, N(Z3632)/Assumptions!$C$6, N(AA3632)/Assumptions!$C$7, N(AB3632)/Assumptions!$C$8, N(AC3632)/Assumptions!$C$9, N(AD3632)/Assumptions!$C$10, N(AE3632)/Assumptions!$C$11, N(AF3632)/Assumptions!$C$12, N(AG3632)/Assumptions!$C$13),3)</f>
        <v>2.867</v>
      </c>
      <c r="AK3632" s="0" t="str">
        <f aca="false">IF(OR(U3632="Pending",U3632="On Hold"),"Open GRN (awaiting)",IF(AJ3632&lt;=1,"Within SLA",IF(ROUND(N(Y3632)/Assumptions!$C$5,3)=AJ3632,"Gate Wait",IF(ROUND(N(Z3632)/Assumptions!$C$6,3)=AJ3632,"Dock Wait",IF(ROUND(N(AA3632)/Assumptions!$C$7,3)=AJ3632,"Unloading",IF(ROUND(N(AB3632)/Assumptions!$C$8,3)=AJ3632,"Unload-to-QC Wait",IF(ROUND(N(AC3632)/Assumptions!$C$9,3)=AJ3632,"QC",IF(ROUND(N(AD3632)/Assumptions!$C$10,3)=AJ3632,"QC-to-GRN Wait",IF(ROUND(N(AE3632)/Assumptions!$C$11,3)=AJ3632,"GRN Processing",IF(ROUND(N(AF3632)/Assumptions!$C$12,3)=AJ3632,"GRN-to-Putaway Wait",IF(ROUND(N(AG3632)/Assumptions!$C$13,3)=AJ3632,"Putaway","Within SLA")))))))))))</f>
        <v>Dock Wait</v>
      </c>
    </row>
    <row r="3633" customFormat="false" ht="15" hidden="false" customHeight="false" outlineLevel="0" collapsed="false">
      <c r="A3633" s="0" t="s">
        <v>10140</v>
      </c>
      <c r="B3633" s="0" t="s">
        <v>10141</v>
      </c>
      <c r="C3633" s="0" t="s">
        <v>134</v>
      </c>
      <c r="D3633" s="0" t="s">
        <v>135</v>
      </c>
      <c r="E3633" s="0" t="s">
        <v>10142</v>
      </c>
      <c r="F3633" s="0" t="s">
        <v>137</v>
      </c>
      <c r="G3633" s="0" t="s">
        <v>138</v>
      </c>
      <c r="H3633" s="17" t="n">
        <v>46290.28125</v>
      </c>
      <c r="I3633" s="17" t="n">
        <v>46290.3</v>
      </c>
      <c r="J3633" s="17" t="n">
        <v>46290.3020833333</v>
      </c>
      <c r="K3633" s="17" t="n">
        <v>46290.3361111111</v>
      </c>
      <c r="L3633" s="17" t="n">
        <v>46290.3659722222</v>
      </c>
      <c r="M3633" s="17" t="n">
        <v>46290.3791666667</v>
      </c>
      <c r="N3633" s="17" t="n">
        <v>46290.4076388889</v>
      </c>
      <c r="O3633" s="17" t="n">
        <v>46290.5104166667</v>
      </c>
      <c r="P3633" s="17" t="n">
        <v>46290.5263888889</v>
      </c>
      <c r="Q3633" s="17" t="n">
        <v>46290.5902777778</v>
      </c>
      <c r="R3633" s="0" t="n">
        <v>664</v>
      </c>
      <c r="S3633" s="0" t="n">
        <v>0</v>
      </c>
      <c r="T3633" s="0" t="n">
        <v>0</v>
      </c>
      <c r="U3633" s="18" t="s">
        <v>130</v>
      </c>
      <c r="V3633" s="18" t="s">
        <v>144</v>
      </c>
      <c r="W3633" s="0" t="str">
        <f aca="false">IF(AND(X3633&gt;=6,X3633&lt;14),"A",IF(AND(X3633&gt;=14,X3633&lt;22),"B","C"))</f>
        <v>A</v>
      </c>
      <c r="X3633" s="18" t="n">
        <f aca="false">HOUR(H3633)</f>
        <v>6</v>
      </c>
      <c r="Y3633" s="18" t="n">
        <f aca="false">ROUND((I3633-H3633)*1440,0)</f>
        <v>27</v>
      </c>
      <c r="Z3633" s="18" t="n">
        <f aca="false">ROUND((J3633-I3633)*1440,0)</f>
        <v>3</v>
      </c>
      <c r="AA3633" s="18" t="n">
        <f aca="false">ROUND((K3633-J3633)*1440,0)</f>
        <v>49</v>
      </c>
      <c r="AB3633" s="18" t="n">
        <f aca="false">ROUND((L3633-K3633)*1440,0)</f>
        <v>43</v>
      </c>
      <c r="AC3633" s="18" t="n">
        <f aca="false">ROUND((M3633-L3633)*1440,0)</f>
        <v>19</v>
      </c>
      <c r="AD3633" s="18" t="n">
        <f aca="false">IF(N3633="","",ROUND((N3633-M3633)*1440,0))</f>
        <v>41</v>
      </c>
      <c r="AE3633" s="18" t="n">
        <f aca="false">IF(O3633="","",ROUND((O3633-N3633)*1440,0))</f>
        <v>148</v>
      </c>
      <c r="AF3633" s="18" t="n">
        <f aca="false">IF(P3633="","",ROUND((P3633-O3633)*1440,0))</f>
        <v>23</v>
      </c>
      <c r="AG3633" s="18" t="n">
        <f aca="false">IF(Q3633="","",ROUND((Q3633-P3633)*1440,0))</f>
        <v>92</v>
      </c>
      <c r="AH3633" s="18" t="n">
        <f aca="false">IF(Q3633="","",ROUND((Q3633-H3633)*1440,0))</f>
        <v>445</v>
      </c>
      <c r="AI3633" s="19" t="n">
        <f aca="false">ROUND(IF(O3633="",Assumptions!$B$25-K3633,O3633-K3633)*24,1)</f>
        <v>4.2</v>
      </c>
      <c r="AJ3633" s="20" t="n">
        <f aca="false">ROUND(MAX(N(Y3633)/Assumptions!$C$5, N(Z3633)/Assumptions!$C$6, N(AA3633)/Assumptions!$C$7, N(AB3633)/Assumptions!$C$8, N(AC3633)/Assumptions!$C$9, N(AD3633)/Assumptions!$C$10, N(AE3633)/Assumptions!$C$11, N(AF3633)/Assumptions!$C$12, N(AG3633)/Assumptions!$C$13),3)</f>
        <v>3.289</v>
      </c>
      <c r="AK3633" s="0" t="str">
        <f aca="false">IF(OR(U3633="Pending",U3633="On Hold"),"Open GRN (awaiting)",IF(AJ3633&lt;=1,"Within SLA",IF(ROUND(N(Y3633)/Assumptions!$C$5,3)=AJ3633,"Gate Wait",IF(ROUND(N(Z3633)/Assumptions!$C$6,3)=AJ3633,"Dock Wait",IF(ROUND(N(AA3633)/Assumptions!$C$7,3)=AJ3633,"Unloading",IF(ROUND(N(AB3633)/Assumptions!$C$8,3)=AJ3633,"Unload-to-QC Wait",IF(ROUND(N(AC3633)/Assumptions!$C$9,3)=AJ3633,"QC",IF(ROUND(N(AD3633)/Assumptions!$C$10,3)=AJ3633,"QC-to-GRN Wait",IF(ROUND(N(AE3633)/Assumptions!$C$11,3)=AJ3633,"GRN Processing",IF(ROUND(N(AF3633)/Assumptions!$C$12,3)=AJ3633,"GRN-to-Putaway Wait",IF(ROUND(N(AG3633)/Assumptions!$C$13,3)=AJ3633,"Putaway","Within SLA")))))))))))</f>
        <v>GRN Processing</v>
      </c>
    </row>
    <row r="3634" customFormat="false" ht="15" hidden="false" customHeight="false" outlineLevel="0" collapsed="false">
      <c r="A3634" s="0" t="s">
        <v>10143</v>
      </c>
      <c r="B3634" s="0" t="s">
        <v>10144</v>
      </c>
      <c r="C3634" s="0" t="s">
        <v>218</v>
      </c>
      <c r="D3634" s="0" t="s">
        <v>147</v>
      </c>
      <c r="E3634" s="0" t="s">
        <v>10145</v>
      </c>
      <c r="F3634" s="0" t="s">
        <v>137</v>
      </c>
      <c r="G3634" s="0" t="s">
        <v>167</v>
      </c>
      <c r="H3634" s="17" t="n">
        <v>46290.3090277778</v>
      </c>
      <c r="I3634" s="17" t="n">
        <v>46290.3291666667</v>
      </c>
      <c r="J3634" s="17" t="n">
        <v>46290.3305555556</v>
      </c>
      <c r="K3634" s="17" t="n">
        <v>46290.3701388889</v>
      </c>
      <c r="L3634" s="17" t="n">
        <v>46290.3777777778</v>
      </c>
      <c r="M3634" s="17" t="n">
        <v>46290.3993055556</v>
      </c>
      <c r="N3634" s="17" t="n">
        <v>46290.4243055556</v>
      </c>
      <c r="O3634" s="17" t="n">
        <v>46290.4381944445</v>
      </c>
      <c r="P3634" s="17" t="n">
        <v>46290.4534722222</v>
      </c>
      <c r="Q3634" s="17" t="n">
        <v>46290.4590277778</v>
      </c>
      <c r="R3634" s="0" t="n">
        <v>245</v>
      </c>
      <c r="S3634" s="0" t="n">
        <v>0</v>
      </c>
      <c r="T3634" s="0" t="n">
        <v>0</v>
      </c>
      <c r="U3634" s="18" t="s">
        <v>130</v>
      </c>
      <c r="V3634" s="18" t="s">
        <v>131</v>
      </c>
      <c r="W3634" s="0" t="str">
        <f aca="false">IF(AND(X3634&gt;=6,X3634&lt;14),"A",IF(AND(X3634&gt;=14,X3634&lt;22),"B","C"))</f>
        <v>A</v>
      </c>
      <c r="X3634" s="18" t="n">
        <f aca="false">HOUR(H3634)</f>
        <v>7</v>
      </c>
      <c r="Y3634" s="18" t="n">
        <f aca="false">ROUND((I3634-H3634)*1440,0)</f>
        <v>29</v>
      </c>
      <c r="Z3634" s="18" t="n">
        <f aca="false">ROUND((J3634-I3634)*1440,0)</f>
        <v>2</v>
      </c>
      <c r="AA3634" s="18" t="n">
        <f aca="false">ROUND((K3634-J3634)*1440,0)</f>
        <v>57</v>
      </c>
      <c r="AB3634" s="18" t="n">
        <f aca="false">ROUND((L3634-K3634)*1440,0)</f>
        <v>11</v>
      </c>
      <c r="AC3634" s="18" t="n">
        <f aca="false">ROUND((M3634-L3634)*1440,0)</f>
        <v>31</v>
      </c>
      <c r="AD3634" s="18" t="n">
        <f aca="false">IF(N3634="","",ROUND((N3634-M3634)*1440,0))</f>
        <v>36</v>
      </c>
      <c r="AE3634" s="18" t="n">
        <f aca="false">IF(O3634="","",ROUND((O3634-N3634)*1440,0))</f>
        <v>20</v>
      </c>
      <c r="AF3634" s="18" t="n">
        <f aca="false">IF(P3634="","",ROUND((P3634-O3634)*1440,0))</f>
        <v>22</v>
      </c>
      <c r="AG3634" s="18" t="n">
        <f aca="false">IF(Q3634="","",ROUND((Q3634-P3634)*1440,0))</f>
        <v>8</v>
      </c>
      <c r="AH3634" s="18" t="n">
        <f aca="false">IF(Q3634="","",ROUND((Q3634-H3634)*1440,0))</f>
        <v>216</v>
      </c>
      <c r="AI3634" s="19" t="n">
        <f aca="false">ROUND(IF(O3634="",Assumptions!$B$25-K3634,O3634-K3634)*24,1)</f>
        <v>1.6</v>
      </c>
      <c r="AJ3634" s="20" t="n">
        <f aca="false">ROUND(MAX(N(Y3634)/Assumptions!$C$5, N(Z3634)/Assumptions!$C$6, N(AA3634)/Assumptions!$C$7, N(AB3634)/Assumptions!$C$8, N(AC3634)/Assumptions!$C$9, N(AD3634)/Assumptions!$C$10, N(AE3634)/Assumptions!$C$11, N(AF3634)/Assumptions!$C$12, N(AG3634)/Assumptions!$C$13),3)</f>
        <v>1.2</v>
      </c>
      <c r="AK3634" s="0" t="str">
        <f aca="false">IF(OR(U3634="Pending",U3634="On Hold"),"Open GRN (awaiting)",IF(AJ3634&lt;=1,"Within SLA",IF(ROUND(N(Y3634)/Assumptions!$C$5,3)=AJ3634,"Gate Wait",IF(ROUND(N(Z3634)/Assumptions!$C$6,3)=AJ3634,"Dock Wait",IF(ROUND(N(AA3634)/Assumptions!$C$7,3)=AJ3634,"Unloading",IF(ROUND(N(AB3634)/Assumptions!$C$8,3)=AJ3634,"Unload-to-QC Wait",IF(ROUND(N(AC3634)/Assumptions!$C$9,3)=AJ3634,"QC",IF(ROUND(N(AD3634)/Assumptions!$C$10,3)=AJ3634,"QC-to-GRN Wait",IF(ROUND(N(AE3634)/Assumptions!$C$11,3)=AJ3634,"GRN Processing",IF(ROUND(N(AF3634)/Assumptions!$C$12,3)=AJ3634,"GRN-to-Putaway Wait",IF(ROUND(N(AG3634)/Assumptions!$C$13,3)=AJ3634,"Putaway","Within SLA")))))))))))</f>
        <v>QC-to-GRN Wait</v>
      </c>
    </row>
    <row r="3635" customFormat="false" ht="15" hidden="false" customHeight="false" outlineLevel="0" collapsed="false">
      <c r="A3635" s="0" t="s">
        <v>10146</v>
      </c>
      <c r="B3635" s="0" t="s">
        <v>10147</v>
      </c>
      <c r="C3635" s="0" t="s">
        <v>184</v>
      </c>
      <c r="D3635" s="0" t="s">
        <v>147</v>
      </c>
      <c r="E3635" s="0" t="s">
        <v>10148</v>
      </c>
      <c r="F3635" s="0" t="s">
        <v>177</v>
      </c>
      <c r="G3635" s="0" t="s">
        <v>150</v>
      </c>
      <c r="H3635" s="17" t="n">
        <v>46290.3131944445</v>
      </c>
      <c r="I3635" s="17" t="n">
        <v>46290.3208333333</v>
      </c>
      <c r="J3635" s="17" t="n">
        <v>46290.3256944444</v>
      </c>
      <c r="K3635" s="17" t="n">
        <v>46290.3944444444</v>
      </c>
      <c r="L3635" s="17" t="n">
        <v>46290.4013888889</v>
      </c>
      <c r="M3635" s="17" t="n">
        <v>46290.4270833333</v>
      </c>
      <c r="N3635" s="17" t="n">
        <v>46290.4472222222</v>
      </c>
      <c r="O3635" s="17" t="n">
        <v>46290.4736111111</v>
      </c>
      <c r="P3635" s="17" t="n">
        <v>46290.4805555556</v>
      </c>
      <c r="Q3635" s="17" t="n">
        <v>46290.5034722222</v>
      </c>
      <c r="R3635" s="0" t="n">
        <v>678</v>
      </c>
      <c r="S3635" s="0" t="n">
        <v>0</v>
      </c>
      <c r="T3635" s="0" t="n">
        <v>0</v>
      </c>
      <c r="U3635" s="18" t="s">
        <v>130</v>
      </c>
      <c r="V3635" s="18" t="s">
        <v>82</v>
      </c>
      <c r="W3635" s="0" t="str">
        <f aca="false">IF(AND(X3635&gt;=6,X3635&lt;14),"A",IF(AND(X3635&gt;=14,X3635&lt;22),"B","C"))</f>
        <v>A</v>
      </c>
      <c r="X3635" s="18" t="n">
        <f aca="false">HOUR(H3635)</f>
        <v>7</v>
      </c>
      <c r="Y3635" s="18" t="n">
        <f aca="false">ROUND((I3635-H3635)*1440,0)</f>
        <v>11</v>
      </c>
      <c r="Z3635" s="18" t="n">
        <f aca="false">ROUND((J3635-I3635)*1440,0)</f>
        <v>7</v>
      </c>
      <c r="AA3635" s="18" t="n">
        <f aca="false">ROUND((K3635-J3635)*1440,0)</f>
        <v>99</v>
      </c>
      <c r="AB3635" s="18" t="n">
        <f aca="false">ROUND((L3635-K3635)*1440,0)</f>
        <v>10</v>
      </c>
      <c r="AC3635" s="18" t="n">
        <f aca="false">ROUND((M3635-L3635)*1440,0)</f>
        <v>37</v>
      </c>
      <c r="AD3635" s="18" t="n">
        <f aca="false">IF(N3635="","",ROUND((N3635-M3635)*1440,0))</f>
        <v>29</v>
      </c>
      <c r="AE3635" s="18" t="n">
        <f aca="false">IF(O3635="","",ROUND((O3635-N3635)*1440,0))</f>
        <v>38</v>
      </c>
      <c r="AF3635" s="18" t="n">
        <f aca="false">IF(P3635="","",ROUND((P3635-O3635)*1440,0))</f>
        <v>10</v>
      </c>
      <c r="AG3635" s="18" t="n">
        <f aca="false">IF(Q3635="","",ROUND((Q3635-P3635)*1440,0))</f>
        <v>33</v>
      </c>
      <c r="AH3635" s="18" t="n">
        <f aca="false">IF(Q3635="","",ROUND((Q3635-H3635)*1440,0))</f>
        <v>274</v>
      </c>
      <c r="AI3635" s="19" t="n">
        <f aca="false">ROUND(IF(O3635="",Assumptions!$B$25-K3635,O3635-K3635)*24,1)</f>
        <v>1.9</v>
      </c>
      <c r="AJ3635" s="20" t="n">
        <f aca="false">ROUND(MAX(N(Y3635)/Assumptions!$C$5, N(Z3635)/Assumptions!$C$6, N(AA3635)/Assumptions!$C$7, N(AB3635)/Assumptions!$C$8, N(AC3635)/Assumptions!$C$9, N(AD3635)/Assumptions!$C$10, N(AE3635)/Assumptions!$C$11, N(AF3635)/Assumptions!$C$12, N(AG3635)/Assumptions!$C$13),3)</f>
        <v>1.65</v>
      </c>
      <c r="AK3635" s="0" t="str">
        <f aca="false">IF(OR(U3635="Pending",U3635="On Hold"),"Open GRN (awaiting)",IF(AJ3635&lt;=1,"Within SLA",IF(ROUND(N(Y3635)/Assumptions!$C$5,3)=AJ3635,"Gate Wait",IF(ROUND(N(Z3635)/Assumptions!$C$6,3)=AJ3635,"Dock Wait",IF(ROUND(N(AA3635)/Assumptions!$C$7,3)=AJ3635,"Unloading",IF(ROUND(N(AB3635)/Assumptions!$C$8,3)=AJ3635,"Unload-to-QC Wait",IF(ROUND(N(AC3635)/Assumptions!$C$9,3)=AJ3635,"QC",IF(ROUND(N(AD3635)/Assumptions!$C$10,3)=AJ3635,"QC-to-GRN Wait",IF(ROUND(N(AE3635)/Assumptions!$C$11,3)=AJ3635,"GRN Processing",IF(ROUND(N(AF3635)/Assumptions!$C$12,3)=AJ3635,"GRN-to-Putaway Wait",IF(ROUND(N(AG3635)/Assumptions!$C$13,3)=AJ3635,"Putaway","Within SLA")))))))))))</f>
        <v>Unloading</v>
      </c>
    </row>
    <row r="3636" customFormat="false" ht="15" hidden="false" customHeight="false" outlineLevel="0" collapsed="false">
      <c r="A3636" s="0" t="s">
        <v>10149</v>
      </c>
      <c r="B3636" s="0" t="s">
        <v>10150</v>
      </c>
      <c r="C3636" s="0" t="s">
        <v>286</v>
      </c>
      <c r="D3636" s="0" t="s">
        <v>135</v>
      </c>
      <c r="E3636" s="0" t="s">
        <v>10151</v>
      </c>
      <c r="F3636" s="0" t="s">
        <v>121</v>
      </c>
      <c r="G3636" s="0" t="s">
        <v>138</v>
      </c>
      <c r="H3636" s="17" t="n">
        <v>46290.3201388889</v>
      </c>
      <c r="I3636" s="17" t="n">
        <v>46290.3277777778</v>
      </c>
      <c r="J3636" s="17" t="n">
        <v>46290.3375</v>
      </c>
      <c r="K3636" s="17" t="n">
        <v>46290.3861111111</v>
      </c>
      <c r="L3636" s="17" t="n">
        <v>46290.3986111111</v>
      </c>
      <c r="M3636" s="17" t="n">
        <v>46290.4083333333</v>
      </c>
      <c r="N3636" s="17"/>
      <c r="O3636" s="17"/>
      <c r="P3636" s="17"/>
      <c r="Q3636" s="17"/>
      <c r="R3636" s="0" t="n">
        <v>654</v>
      </c>
      <c r="S3636" s="0" t="n">
        <v>0</v>
      </c>
      <c r="T3636" s="0" t="n">
        <v>12</v>
      </c>
      <c r="U3636" s="18" t="s">
        <v>8544</v>
      </c>
      <c r="V3636" s="18" t="s">
        <v>82</v>
      </c>
      <c r="W3636" s="0" t="str">
        <f aca="false">IF(AND(X3636&gt;=6,X3636&lt;14),"A",IF(AND(X3636&gt;=14,X3636&lt;22),"B","C"))</f>
        <v>A</v>
      </c>
      <c r="X3636" s="18" t="n">
        <f aca="false">HOUR(H3636)</f>
        <v>7</v>
      </c>
      <c r="Y3636" s="18" t="n">
        <f aca="false">ROUND((I3636-H3636)*1440,0)</f>
        <v>11</v>
      </c>
      <c r="Z3636" s="18" t="n">
        <f aca="false">ROUND((J3636-I3636)*1440,0)</f>
        <v>14</v>
      </c>
      <c r="AA3636" s="18" t="n">
        <f aca="false">ROUND((K3636-J3636)*1440,0)</f>
        <v>70</v>
      </c>
      <c r="AB3636" s="18" t="n">
        <f aca="false">ROUND((L3636-K3636)*1440,0)</f>
        <v>18</v>
      </c>
      <c r="AC3636" s="18" t="n">
        <f aca="false">ROUND((M3636-L3636)*1440,0)</f>
        <v>14</v>
      </c>
      <c r="AD3636" s="0" t="str">
        <f aca="false">IF(N3636="","",ROUND((N3636-M3636)*1440,0))</f>
        <v/>
      </c>
      <c r="AE3636" s="0" t="str">
        <f aca="false">IF(O3636="","",ROUND((O3636-N3636)*1440,0))</f>
        <v/>
      </c>
      <c r="AF3636" s="0" t="str">
        <f aca="false">IF(P3636="","",ROUND((P3636-O3636)*1440,0))</f>
        <v/>
      </c>
      <c r="AG3636" s="0" t="str">
        <f aca="false">IF(Q3636="","",ROUND((Q3636-P3636)*1440,0))</f>
        <v/>
      </c>
      <c r="AH3636" s="0" t="str">
        <f aca="false">IF(Q3636="","",ROUND((Q3636-H3636)*1440,0))</f>
        <v/>
      </c>
      <c r="AI3636" s="19" t="n">
        <f aca="false">ROUND(IF(O3636="",Assumptions!$B$25-K3636,O3636-K3636)*24,1)</f>
        <v>166.7</v>
      </c>
      <c r="AJ3636" s="20" t="n">
        <f aca="false">ROUND(MAX(N(Y3636)/Assumptions!$C$5, N(Z3636)/Assumptions!$C$6, N(AA3636)/Assumptions!$C$7, N(AB3636)/Assumptions!$C$8, N(AC3636)/Assumptions!$C$9, N(AD3636)/Assumptions!$C$10, N(AE3636)/Assumptions!$C$11, N(AF3636)/Assumptions!$C$12, N(AG3636)/Assumptions!$C$13),3)</f>
        <v>1.2</v>
      </c>
      <c r="AK3636" s="0" t="str">
        <f aca="false">IF(OR(U3636="Pending",U3636="On Hold"),"Open GRN (awaiting)",IF(AJ3636&lt;=1,"Within SLA",IF(ROUND(N(Y3636)/Assumptions!$C$5,3)=AJ3636,"Gate Wait",IF(ROUND(N(Z3636)/Assumptions!$C$6,3)=AJ3636,"Dock Wait",IF(ROUND(N(AA3636)/Assumptions!$C$7,3)=AJ3636,"Unloading",IF(ROUND(N(AB3636)/Assumptions!$C$8,3)=AJ3636,"Unload-to-QC Wait",IF(ROUND(N(AC3636)/Assumptions!$C$9,3)=AJ3636,"QC",IF(ROUND(N(AD3636)/Assumptions!$C$10,3)=AJ3636,"QC-to-GRN Wait",IF(ROUND(N(AE3636)/Assumptions!$C$11,3)=AJ3636,"GRN Processing",IF(ROUND(N(AF3636)/Assumptions!$C$12,3)=AJ3636,"GRN-to-Putaway Wait",IF(ROUND(N(AG3636)/Assumptions!$C$13,3)=AJ3636,"Putaway","Within SLA")))))))))))</f>
        <v>Open GRN (awaiting)</v>
      </c>
    </row>
    <row r="3637" customFormat="false" ht="15" hidden="false" customHeight="false" outlineLevel="0" collapsed="false">
      <c r="A3637" s="0" t="s">
        <v>10152</v>
      </c>
      <c r="B3637" s="0" t="s">
        <v>10153</v>
      </c>
      <c r="C3637" s="0" t="s">
        <v>126</v>
      </c>
      <c r="D3637" s="0" t="s">
        <v>147</v>
      </c>
      <c r="E3637" s="0" t="s">
        <v>4497</v>
      </c>
      <c r="F3637" s="0" t="s">
        <v>128</v>
      </c>
      <c r="G3637" s="0" t="s">
        <v>167</v>
      </c>
      <c r="H3637" s="17" t="n">
        <v>46290.3229166667</v>
      </c>
      <c r="I3637" s="17" t="n">
        <v>46290.3263888889</v>
      </c>
      <c r="J3637" s="17" t="n">
        <v>46290.3298611111</v>
      </c>
      <c r="K3637" s="17" t="n">
        <v>46290.3513888889</v>
      </c>
      <c r="L3637" s="17" t="n">
        <v>46290.3618055556</v>
      </c>
      <c r="M3637" s="17" t="n">
        <v>46290.3736111111</v>
      </c>
      <c r="N3637" s="17" t="n">
        <v>46290.3993055556</v>
      </c>
      <c r="O3637" s="17" t="n">
        <v>46290.45625</v>
      </c>
      <c r="P3637" s="17" t="n">
        <v>46290.4743055556</v>
      </c>
      <c r="Q3637" s="17" t="n">
        <v>46290.4875</v>
      </c>
      <c r="R3637" s="0" t="n">
        <v>142</v>
      </c>
      <c r="S3637" s="0" t="n">
        <v>0</v>
      </c>
      <c r="T3637" s="0" t="n">
        <v>0</v>
      </c>
      <c r="U3637" s="18" t="s">
        <v>130</v>
      </c>
      <c r="V3637" s="18" t="s">
        <v>131</v>
      </c>
      <c r="W3637" s="0" t="str">
        <f aca="false">IF(AND(X3637&gt;=6,X3637&lt;14),"A",IF(AND(X3637&gt;=14,X3637&lt;22),"B","C"))</f>
        <v>A</v>
      </c>
      <c r="X3637" s="18" t="n">
        <f aca="false">HOUR(H3637)</f>
        <v>7</v>
      </c>
      <c r="Y3637" s="18" t="n">
        <f aca="false">ROUND((I3637-H3637)*1440,0)</f>
        <v>5</v>
      </c>
      <c r="Z3637" s="18" t="n">
        <f aca="false">ROUND((J3637-I3637)*1440,0)</f>
        <v>5</v>
      </c>
      <c r="AA3637" s="18" t="n">
        <f aca="false">ROUND((K3637-J3637)*1440,0)</f>
        <v>31</v>
      </c>
      <c r="AB3637" s="18" t="n">
        <f aca="false">ROUND((L3637-K3637)*1440,0)</f>
        <v>15</v>
      </c>
      <c r="AC3637" s="18" t="n">
        <f aca="false">ROUND((M3637-L3637)*1440,0)</f>
        <v>17</v>
      </c>
      <c r="AD3637" s="18" t="n">
        <f aca="false">IF(N3637="","",ROUND((N3637-M3637)*1440,0))</f>
        <v>37</v>
      </c>
      <c r="AE3637" s="18" t="n">
        <f aca="false">IF(O3637="","",ROUND((O3637-N3637)*1440,0))</f>
        <v>82</v>
      </c>
      <c r="AF3637" s="18" t="n">
        <f aca="false">IF(P3637="","",ROUND((P3637-O3637)*1440,0))</f>
        <v>26</v>
      </c>
      <c r="AG3637" s="18" t="n">
        <f aca="false">IF(Q3637="","",ROUND((Q3637-P3637)*1440,0))</f>
        <v>19</v>
      </c>
      <c r="AH3637" s="18" t="n">
        <f aca="false">IF(Q3637="","",ROUND((Q3637-H3637)*1440,0))</f>
        <v>237</v>
      </c>
      <c r="AI3637" s="19" t="n">
        <f aca="false">ROUND(IF(O3637="",Assumptions!$B$25-K3637,O3637-K3637)*24,1)</f>
        <v>2.5</v>
      </c>
      <c r="AJ3637" s="20" t="n">
        <f aca="false">ROUND(MAX(N(Y3637)/Assumptions!$C$5, N(Z3637)/Assumptions!$C$6, N(AA3637)/Assumptions!$C$7, N(AB3637)/Assumptions!$C$8, N(AC3637)/Assumptions!$C$9, N(AD3637)/Assumptions!$C$10, N(AE3637)/Assumptions!$C$11, N(AF3637)/Assumptions!$C$12, N(AG3637)/Assumptions!$C$13),3)</f>
        <v>1.822</v>
      </c>
      <c r="AK3637" s="0" t="str">
        <f aca="false">IF(OR(U3637="Pending",U3637="On Hold"),"Open GRN (awaiting)",IF(AJ3637&lt;=1,"Within SLA",IF(ROUND(N(Y3637)/Assumptions!$C$5,3)=AJ3637,"Gate Wait",IF(ROUND(N(Z3637)/Assumptions!$C$6,3)=AJ3637,"Dock Wait",IF(ROUND(N(AA3637)/Assumptions!$C$7,3)=AJ3637,"Unloading",IF(ROUND(N(AB3637)/Assumptions!$C$8,3)=AJ3637,"Unload-to-QC Wait",IF(ROUND(N(AC3637)/Assumptions!$C$9,3)=AJ3637,"QC",IF(ROUND(N(AD3637)/Assumptions!$C$10,3)=AJ3637,"QC-to-GRN Wait",IF(ROUND(N(AE3637)/Assumptions!$C$11,3)=AJ3637,"GRN Processing",IF(ROUND(N(AF3637)/Assumptions!$C$12,3)=AJ3637,"GRN-to-Putaway Wait",IF(ROUND(N(AG3637)/Assumptions!$C$13,3)=AJ3637,"Putaway","Within SLA")))))))))))</f>
        <v>GRN Processing</v>
      </c>
    </row>
    <row r="3638" customFormat="false" ht="15" hidden="false" customHeight="false" outlineLevel="0" collapsed="false">
      <c r="A3638" s="0" t="s">
        <v>10154</v>
      </c>
      <c r="B3638" s="0" t="s">
        <v>10155</v>
      </c>
      <c r="C3638" s="0" t="s">
        <v>175</v>
      </c>
      <c r="D3638" s="0" t="s">
        <v>147</v>
      </c>
      <c r="E3638" s="0" t="s">
        <v>10156</v>
      </c>
      <c r="F3638" s="0" t="s">
        <v>177</v>
      </c>
      <c r="G3638" s="0" t="s">
        <v>167</v>
      </c>
      <c r="H3638" s="17" t="n">
        <v>46290.325</v>
      </c>
      <c r="I3638" s="17" t="n">
        <v>46290.3493055556</v>
      </c>
      <c r="J3638" s="17" t="n">
        <v>46290.3611111111</v>
      </c>
      <c r="K3638" s="17" t="n">
        <v>46290.3673611111</v>
      </c>
      <c r="L3638" s="17" t="n">
        <v>46290.3847222222</v>
      </c>
      <c r="M3638" s="17" t="n">
        <v>46290.4090277778</v>
      </c>
      <c r="N3638" s="17" t="n">
        <v>46290.4145833333</v>
      </c>
      <c r="O3638" s="17" t="n">
        <v>46290.4597222222</v>
      </c>
      <c r="P3638" s="17" t="n">
        <v>46290.4722222222</v>
      </c>
      <c r="Q3638" s="17" t="n">
        <v>46290.4875</v>
      </c>
      <c r="R3638" s="0" t="n">
        <v>111</v>
      </c>
      <c r="S3638" s="0" t="n">
        <v>0</v>
      </c>
      <c r="T3638" s="0" t="n">
        <v>0</v>
      </c>
      <c r="U3638" s="18" t="s">
        <v>130</v>
      </c>
      <c r="V3638" s="18" t="s">
        <v>144</v>
      </c>
      <c r="W3638" s="0" t="str">
        <f aca="false">IF(AND(X3638&gt;=6,X3638&lt;14),"A",IF(AND(X3638&gt;=14,X3638&lt;22),"B","C"))</f>
        <v>A</v>
      </c>
      <c r="X3638" s="18" t="n">
        <f aca="false">HOUR(H3638)</f>
        <v>7</v>
      </c>
      <c r="Y3638" s="18" t="n">
        <f aca="false">ROUND((I3638-H3638)*1440,0)</f>
        <v>35</v>
      </c>
      <c r="Z3638" s="18" t="n">
        <f aca="false">ROUND((J3638-I3638)*1440,0)</f>
        <v>17</v>
      </c>
      <c r="AA3638" s="18" t="n">
        <f aca="false">ROUND((K3638-J3638)*1440,0)</f>
        <v>9</v>
      </c>
      <c r="AB3638" s="18" t="n">
        <f aca="false">ROUND((L3638-K3638)*1440,0)</f>
        <v>25</v>
      </c>
      <c r="AC3638" s="18" t="n">
        <f aca="false">ROUND((M3638-L3638)*1440,0)</f>
        <v>35</v>
      </c>
      <c r="AD3638" s="18" t="n">
        <f aca="false">IF(N3638="","",ROUND((N3638-M3638)*1440,0))</f>
        <v>8</v>
      </c>
      <c r="AE3638" s="18" t="n">
        <f aca="false">IF(O3638="","",ROUND((O3638-N3638)*1440,0))</f>
        <v>65</v>
      </c>
      <c r="AF3638" s="18" t="n">
        <f aca="false">IF(P3638="","",ROUND((P3638-O3638)*1440,0))</f>
        <v>18</v>
      </c>
      <c r="AG3638" s="18" t="n">
        <f aca="false">IF(Q3638="","",ROUND((Q3638-P3638)*1440,0))</f>
        <v>22</v>
      </c>
      <c r="AH3638" s="18" t="n">
        <f aca="false">IF(Q3638="","",ROUND((Q3638-H3638)*1440,0))</f>
        <v>234</v>
      </c>
      <c r="AI3638" s="19" t="n">
        <f aca="false">ROUND(IF(O3638="",Assumptions!$B$25-K3638,O3638-K3638)*24,1)</f>
        <v>2.2</v>
      </c>
      <c r="AJ3638" s="20" t="n">
        <f aca="false">ROUND(MAX(N(Y3638)/Assumptions!$C$5, N(Z3638)/Assumptions!$C$6, N(AA3638)/Assumptions!$C$7, N(AB3638)/Assumptions!$C$8, N(AC3638)/Assumptions!$C$9, N(AD3638)/Assumptions!$C$10, N(AE3638)/Assumptions!$C$11, N(AF3638)/Assumptions!$C$12, N(AG3638)/Assumptions!$C$13),3)</f>
        <v>1.667</v>
      </c>
      <c r="AK3638" s="0" t="str">
        <f aca="false">IF(OR(U3638="Pending",U3638="On Hold"),"Open GRN (awaiting)",IF(AJ3638&lt;=1,"Within SLA",IF(ROUND(N(Y3638)/Assumptions!$C$5,3)=AJ3638,"Gate Wait",IF(ROUND(N(Z3638)/Assumptions!$C$6,3)=AJ3638,"Dock Wait",IF(ROUND(N(AA3638)/Assumptions!$C$7,3)=AJ3638,"Unloading",IF(ROUND(N(AB3638)/Assumptions!$C$8,3)=AJ3638,"Unload-to-QC Wait",IF(ROUND(N(AC3638)/Assumptions!$C$9,3)=AJ3638,"QC",IF(ROUND(N(AD3638)/Assumptions!$C$10,3)=AJ3638,"QC-to-GRN Wait",IF(ROUND(N(AE3638)/Assumptions!$C$11,3)=AJ3638,"GRN Processing",IF(ROUND(N(AF3638)/Assumptions!$C$12,3)=AJ3638,"GRN-to-Putaway Wait",IF(ROUND(N(AG3638)/Assumptions!$C$13,3)=AJ3638,"Putaway","Within SLA")))))))))))</f>
        <v>Unload-to-QC Wait</v>
      </c>
    </row>
    <row r="3639" customFormat="false" ht="15" hidden="false" customHeight="false" outlineLevel="0" collapsed="false">
      <c r="A3639" s="0" t="s">
        <v>10157</v>
      </c>
      <c r="B3639" s="0" t="s">
        <v>10158</v>
      </c>
      <c r="C3639" s="0" t="s">
        <v>142</v>
      </c>
      <c r="D3639" s="0" t="s">
        <v>147</v>
      </c>
      <c r="E3639" s="0" t="s">
        <v>10159</v>
      </c>
      <c r="F3639" s="0" t="s">
        <v>137</v>
      </c>
      <c r="G3639" s="0" t="s">
        <v>167</v>
      </c>
      <c r="H3639" s="17" t="n">
        <v>46290.3284722222</v>
      </c>
      <c r="I3639" s="17" t="n">
        <v>46290.3875</v>
      </c>
      <c r="J3639" s="17" t="n">
        <v>46290.3930555556</v>
      </c>
      <c r="K3639" s="17" t="n">
        <v>46290.4041666667</v>
      </c>
      <c r="L3639" s="17" t="n">
        <v>46290.4111111111</v>
      </c>
      <c r="M3639" s="17" t="n">
        <v>46290.4208333333</v>
      </c>
      <c r="N3639" s="17" t="n">
        <v>46290.4333333333</v>
      </c>
      <c r="O3639" s="17" t="n">
        <v>46290.475</v>
      </c>
      <c r="P3639" s="17" t="n">
        <v>46290.5</v>
      </c>
      <c r="Q3639" s="17" t="n">
        <v>46290.5236111111</v>
      </c>
      <c r="R3639" s="0" t="n">
        <v>152</v>
      </c>
      <c r="S3639" s="0" t="n">
        <v>0</v>
      </c>
      <c r="T3639" s="0" t="n">
        <v>0</v>
      </c>
      <c r="U3639" s="18" t="s">
        <v>130</v>
      </c>
      <c r="V3639" s="18" t="s">
        <v>139</v>
      </c>
      <c r="W3639" s="0" t="str">
        <f aca="false">IF(AND(X3639&gt;=6,X3639&lt;14),"A",IF(AND(X3639&gt;=14,X3639&lt;22),"B","C"))</f>
        <v>A</v>
      </c>
      <c r="X3639" s="18" t="n">
        <f aca="false">HOUR(H3639)</f>
        <v>7</v>
      </c>
      <c r="Y3639" s="18" t="n">
        <f aca="false">ROUND((I3639-H3639)*1440,0)</f>
        <v>85</v>
      </c>
      <c r="Z3639" s="18" t="n">
        <f aca="false">ROUND((J3639-I3639)*1440,0)</f>
        <v>8</v>
      </c>
      <c r="AA3639" s="18" t="n">
        <f aca="false">ROUND((K3639-J3639)*1440,0)</f>
        <v>16</v>
      </c>
      <c r="AB3639" s="18" t="n">
        <f aca="false">ROUND((L3639-K3639)*1440,0)</f>
        <v>10</v>
      </c>
      <c r="AC3639" s="18" t="n">
        <f aca="false">ROUND((M3639-L3639)*1440,0)</f>
        <v>14</v>
      </c>
      <c r="AD3639" s="18" t="n">
        <f aca="false">IF(N3639="","",ROUND((N3639-M3639)*1440,0))</f>
        <v>18</v>
      </c>
      <c r="AE3639" s="18" t="n">
        <f aca="false">IF(O3639="","",ROUND((O3639-N3639)*1440,0))</f>
        <v>60</v>
      </c>
      <c r="AF3639" s="18" t="n">
        <f aca="false">IF(P3639="","",ROUND((P3639-O3639)*1440,0))</f>
        <v>36</v>
      </c>
      <c r="AG3639" s="18" t="n">
        <f aca="false">IF(Q3639="","",ROUND((Q3639-P3639)*1440,0))</f>
        <v>34</v>
      </c>
      <c r="AH3639" s="18" t="n">
        <f aca="false">IF(Q3639="","",ROUND((Q3639-H3639)*1440,0))</f>
        <v>281</v>
      </c>
      <c r="AI3639" s="19" t="n">
        <f aca="false">ROUND(IF(O3639="",Assumptions!$B$25-K3639,O3639-K3639)*24,1)</f>
        <v>1.7</v>
      </c>
      <c r="AJ3639" s="20" t="n">
        <f aca="false">ROUND(MAX(N(Y3639)/Assumptions!$C$5, N(Z3639)/Assumptions!$C$6, N(AA3639)/Assumptions!$C$7, N(AB3639)/Assumptions!$C$8, N(AC3639)/Assumptions!$C$9, N(AD3639)/Assumptions!$C$10, N(AE3639)/Assumptions!$C$11, N(AF3639)/Assumptions!$C$12, N(AG3639)/Assumptions!$C$13),3)</f>
        <v>2.833</v>
      </c>
      <c r="AK3639" s="0" t="str">
        <f aca="false">IF(OR(U3639="Pending",U3639="On Hold"),"Open GRN (awaiting)",IF(AJ3639&lt;=1,"Within SLA",IF(ROUND(N(Y3639)/Assumptions!$C$5,3)=AJ3639,"Gate Wait",IF(ROUND(N(Z3639)/Assumptions!$C$6,3)=AJ3639,"Dock Wait",IF(ROUND(N(AA3639)/Assumptions!$C$7,3)=AJ3639,"Unloading",IF(ROUND(N(AB3639)/Assumptions!$C$8,3)=AJ3639,"Unload-to-QC Wait",IF(ROUND(N(AC3639)/Assumptions!$C$9,3)=AJ3639,"QC",IF(ROUND(N(AD3639)/Assumptions!$C$10,3)=AJ3639,"QC-to-GRN Wait",IF(ROUND(N(AE3639)/Assumptions!$C$11,3)=AJ3639,"GRN Processing",IF(ROUND(N(AF3639)/Assumptions!$C$12,3)=AJ3639,"GRN-to-Putaway Wait",IF(ROUND(N(AG3639)/Assumptions!$C$13,3)=AJ3639,"Putaway","Within SLA")))))))))))</f>
        <v>Gate Wait</v>
      </c>
    </row>
    <row r="3640" customFormat="false" ht="15" hidden="false" customHeight="false" outlineLevel="0" collapsed="false">
      <c r="A3640" s="0" t="s">
        <v>10160</v>
      </c>
      <c r="B3640" s="0" t="s">
        <v>10161</v>
      </c>
      <c r="C3640" s="0" t="s">
        <v>134</v>
      </c>
      <c r="D3640" s="0" t="s">
        <v>135</v>
      </c>
      <c r="E3640" s="0" t="s">
        <v>10162</v>
      </c>
      <c r="F3640" s="0" t="s">
        <v>149</v>
      </c>
      <c r="G3640" s="0" t="s">
        <v>138</v>
      </c>
      <c r="H3640" s="17" t="n">
        <v>46290.3388888889</v>
      </c>
      <c r="I3640" s="17" t="n">
        <v>46290.3493055556</v>
      </c>
      <c r="J3640" s="17" t="n">
        <v>46290.3527777778</v>
      </c>
      <c r="K3640" s="17" t="n">
        <v>46290.3951388889</v>
      </c>
      <c r="L3640" s="17" t="n">
        <v>46290.3972222222</v>
      </c>
      <c r="M3640" s="17" t="n">
        <v>46290.4131944445</v>
      </c>
      <c r="N3640" s="17" t="n">
        <v>46290.4270833333</v>
      </c>
      <c r="O3640" s="17" t="n">
        <v>46290.4368055556</v>
      </c>
      <c r="P3640" s="17" t="n">
        <v>46290.4583333333</v>
      </c>
      <c r="Q3640" s="17" t="n">
        <v>46290.4645833333</v>
      </c>
      <c r="R3640" s="0" t="n">
        <v>237</v>
      </c>
      <c r="S3640" s="0" t="n">
        <v>0</v>
      </c>
      <c r="T3640" s="0" t="n">
        <v>0</v>
      </c>
      <c r="U3640" s="18" t="s">
        <v>130</v>
      </c>
      <c r="V3640" s="18" t="s">
        <v>144</v>
      </c>
      <c r="W3640" s="0" t="str">
        <f aca="false">IF(AND(X3640&gt;=6,X3640&lt;14),"A",IF(AND(X3640&gt;=14,X3640&lt;22),"B","C"))</f>
        <v>A</v>
      </c>
      <c r="X3640" s="18" t="n">
        <f aca="false">HOUR(H3640)</f>
        <v>8</v>
      </c>
      <c r="Y3640" s="18" t="n">
        <f aca="false">ROUND((I3640-H3640)*1440,0)</f>
        <v>15</v>
      </c>
      <c r="Z3640" s="18" t="n">
        <f aca="false">ROUND((J3640-I3640)*1440,0)</f>
        <v>5</v>
      </c>
      <c r="AA3640" s="18" t="n">
        <f aca="false">ROUND((K3640-J3640)*1440,0)</f>
        <v>61</v>
      </c>
      <c r="AB3640" s="18" t="n">
        <f aca="false">ROUND((L3640-K3640)*1440,0)</f>
        <v>3</v>
      </c>
      <c r="AC3640" s="18" t="n">
        <f aca="false">ROUND((M3640-L3640)*1440,0)</f>
        <v>23</v>
      </c>
      <c r="AD3640" s="18" t="n">
        <f aca="false">IF(N3640="","",ROUND((N3640-M3640)*1440,0))</f>
        <v>20</v>
      </c>
      <c r="AE3640" s="18" t="n">
        <f aca="false">IF(O3640="","",ROUND((O3640-N3640)*1440,0))</f>
        <v>14</v>
      </c>
      <c r="AF3640" s="18" t="n">
        <f aca="false">IF(P3640="","",ROUND((P3640-O3640)*1440,0))</f>
        <v>31</v>
      </c>
      <c r="AG3640" s="18" t="n">
        <f aca="false">IF(Q3640="","",ROUND((Q3640-P3640)*1440,0))</f>
        <v>9</v>
      </c>
      <c r="AH3640" s="18" t="n">
        <f aca="false">IF(Q3640="","",ROUND((Q3640-H3640)*1440,0))</f>
        <v>181</v>
      </c>
      <c r="AI3640" s="19" t="n">
        <f aca="false">ROUND(IF(O3640="",Assumptions!$B$25-K3640,O3640-K3640)*24,1)</f>
        <v>1</v>
      </c>
      <c r="AJ3640" s="20" t="n">
        <f aca="false">ROUND(MAX(N(Y3640)/Assumptions!$C$5, N(Z3640)/Assumptions!$C$6, N(AA3640)/Assumptions!$C$7, N(AB3640)/Assumptions!$C$8, N(AC3640)/Assumptions!$C$9, N(AD3640)/Assumptions!$C$10, N(AE3640)/Assumptions!$C$11, N(AF3640)/Assumptions!$C$12, N(AG3640)/Assumptions!$C$13),3)</f>
        <v>1.55</v>
      </c>
      <c r="AK3640" s="0" t="str">
        <f aca="false">IF(OR(U3640="Pending",U3640="On Hold"),"Open GRN (awaiting)",IF(AJ3640&lt;=1,"Within SLA",IF(ROUND(N(Y3640)/Assumptions!$C$5,3)=AJ3640,"Gate Wait",IF(ROUND(N(Z3640)/Assumptions!$C$6,3)=AJ3640,"Dock Wait",IF(ROUND(N(AA3640)/Assumptions!$C$7,3)=AJ3640,"Unloading",IF(ROUND(N(AB3640)/Assumptions!$C$8,3)=AJ3640,"Unload-to-QC Wait",IF(ROUND(N(AC3640)/Assumptions!$C$9,3)=AJ3640,"QC",IF(ROUND(N(AD3640)/Assumptions!$C$10,3)=AJ3640,"QC-to-GRN Wait",IF(ROUND(N(AE3640)/Assumptions!$C$11,3)=AJ3640,"GRN Processing",IF(ROUND(N(AF3640)/Assumptions!$C$12,3)=AJ3640,"GRN-to-Putaway Wait",IF(ROUND(N(AG3640)/Assumptions!$C$13,3)=AJ3640,"Putaway","Within SLA")))))))))))</f>
        <v>GRN-to-Putaway Wait</v>
      </c>
    </row>
    <row r="3641" customFormat="false" ht="15" hidden="false" customHeight="false" outlineLevel="0" collapsed="false">
      <c r="A3641" s="0" t="s">
        <v>10163</v>
      </c>
      <c r="B3641" s="0" t="s">
        <v>10164</v>
      </c>
      <c r="C3641" s="0" t="s">
        <v>142</v>
      </c>
      <c r="D3641" s="0" t="s">
        <v>135</v>
      </c>
      <c r="E3641" s="0" t="s">
        <v>10165</v>
      </c>
      <c r="F3641" s="0" t="s">
        <v>137</v>
      </c>
      <c r="G3641" s="0" t="s">
        <v>138</v>
      </c>
      <c r="H3641" s="17" t="n">
        <v>46290.3451388889</v>
      </c>
      <c r="I3641" s="17" t="n">
        <v>46290.3590277778</v>
      </c>
      <c r="J3641" s="17" t="n">
        <v>46290.3631944444</v>
      </c>
      <c r="K3641" s="17" t="n">
        <v>46290.3805555556</v>
      </c>
      <c r="L3641" s="17" t="n">
        <v>46290.3888888889</v>
      </c>
      <c r="M3641" s="17" t="n">
        <v>46290.4111111111</v>
      </c>
      <c r="N3641" s="17" t="n">
        <v>46290.4465277778</v>
      </c>
      <c r="O3641" s="17" t="n">
        <v>46290.5013888889</v>
      </c>
      <c r="P3641" s="17" t="n">
        <v>46290.5069444445</v>
      </c>
      <c r="Q3641" s="17" t="n">
        <v>46290.5236111111</v>
      </c>
      <c r="R3641" s="0" t="n">
        <v>116</v>
      </c>
      <c r="S3641" s="0" t="n">
        <v>0</v>
      </c>
      <c r="T3641" s="0" t="n">
        <v>0</v>
      </c>
      <c r="U3641" s="18" t="s">
        <v>130</v>
      </c>
      <c r="V3641" s="18" t="s">
        <v>144</v>
      </c>
      <c r="W3641" s="0" t="str">
        <f aca="false">IF(AND(X3641&gt;=6,X3641&lt;14),"A",IF(AND(X3641&gt;=14,X3641&lt;22),"B","C"))</f>
        <v>A</v>
      </c>
      <c r="X3641" s="18" t="n">
        <f aca="false">HOUR(H3641)</f>
        <v>8</v>
      </c>
      <c r="Y3641" s="18" t="n">
        <f aca="false">ROUND((I3641-H3641)*1440,0)</f>
        <v>20</v>
      </c>
      <c r="Z3641" s="18" t="n">
        <f aca="false">ROUND((J3641-I3641)*1440,0)</f>
        <v>6</v>
      </c>
      <c r="AA3641" s="18" t="n">
        <f aca="false">ROUND((K3641-J3641)*1440,0)</f>
        <v>25</v>
      </c>
      <c r="AB3641" s="18" t="n">
        <f aca="false">ROUND((L3641-K3641)*1440,0)</f>
        <v>12</v>
      </c>
      <c r="AC3641" s="18" t="n">
        <f aca="false">ROUND((M3641-L3641)*1440,0)</f>
        <v>32</v>
      </c>
      <c r="AD3641" s="18" t="n">
        <f aca="false">IF(N3641="","",ROUND((N3641-M3641)*1440,0))</f>
        <v>51</v>
      </c>
      <c r="AE3641" s="18" t="n">
        <f aca="false">IF(O3641="","",ROUND((O3641-N3641)*1440,0))</f>
        <v>79</v>
      </c>
      <c r="AF3641" s="18" t="n">
        <f aca="false">IF(P3641="","",ROUND((P3641-O3641)*1440,0))</f>
        <v>8</v>
      </c>
      <c r="AG3641" s="18" t="n">
        <f aca="false">IF(Q3641="","",ROUND((Q3641-P3641)*1440,0))</f>
        <v>24</v>
      </c>
      <c r="AH3641" s="18" t="n">
        <f aca="false">IF(Q3641="","",ROUND((Q3641-H3641)*1440,0))</f>
        <v>257</v>
      </c>
      <c r="AI3641" s="19" t="n">
        <f aca="false">ROUND(IF(O3641="",Assumptions!$B$25-K3641,O3641-K3641)*24,1)</f>
        <v>2.9</v>
      </c>
      <c r="AJ3641" s="20" t="n">
        <f aca="false">ROUND(MAX(N(Y3641)/Assumptions!$C$5, N(Z3641)/Assumptions!$C$6, N(AA3641)/Assumptions!$C$7, N(AB3641)/Assumptions!$C$8, N(AC3641)/Assumptions!$C$9, N(AD3641)/Assumptions!$C$10, N(AE3641)/Assumptions!$C$11, N(AF3641)/Assumptions!$C$12, N(AG3641)/Assumptions!$C$13),3)</f>
        <v>1.756</v>
      </c>
      <c r="AK3641" s="0" t="str">
        <f aca="false">IF(OR(U3641="Pending",U3641="On Hold"),"Open GRN (awaiting)",IF(AJ3641&lt;=1,"Within SLA",IF(ROUND(N(Y3641)/Assumptions!$C$5,3)=AJ3641,"Gate Wait",IF(ROUND(N(Z3641)/Assumptions!$C$6,3)=AJ3641,"Dock Wait",IF(ROUND(N(AA3641)/Assumptions!$C$7,3)=AJ3641,"Unloading",IF(ROUND(N(AB3641)/Assumptions!$C$8,3)=AJ3641,"Unload-to-QC Wait",IF(ROUND(N(AC3641)/Assumptions!$C$9,3)=AJ3641,"QC",IF(ROUND(N(AD3641)/Assumptions!$C$10,3)=AJ3641,"QC-to-GRN Wait",IF(ROUND(N(AE3641)/Assumptions!$C$11,3)=AJ3641,"GRN Processing",IF(ROUND(N(AF3641)/Assumptions!$C$12,3)=AJ3641,"GRN-to-Putaway Wait",IF(ROUND(N(AG3641)/Assumptions!$C$13,3)=AJ3641,"Putaway","Within SLA")))))))))))</f>
        <v>GRN Processing</v>
      </c>
    </row>
    <row r="3642" customFormat="false" ht="15" hidden="false" customHeight="false" outlineLevel="0" collapsed="false">
      <c r="A3642" s="0" t="s">
        <v>10166</v>
      </c>
      <c r="B3642" s="0" t="s">
        <v>10167</v>
      </c>
      <c r="C3642" s="0" t="s">
        <v>126</v>
      </c>
      <c r="D3642" s="0" t="s">
        <v>119</v>
      </c>
      <c r="E3642" s="0" t="s">
        <v>9685</v>
      </c>
      <c r="F3642" s="0" t="s">
        <v>137</v>
      </c>
      <c r="G3642" s="0" t="s">
        <v>129</v>
      </c>
      <c r="H3642" s="17" t="n">
        <v>46290.3527777778</v>
      </c>
      <c r="I3642" s="17" t="n">
        <v>46290.3604166667</v>
      </c>
      <c r="J3642" s="17" t="n">
        <v>46290.3666666667</v>
      </c>
      <c r="K3642" s="17" t="n">
        <v>46290.4229166667</v>
      </c>
      <c r="L3642" s="17" t="n">
        <v>46290.4416666667</v>
      </c>
      <c r="M3642" s="17" t="n">
        <v>46290.4569444444</v>
      </c>
      <c r="N3642" s="17" t="n">
        <v>46290.5902777778</v>
      </c>
      <c r="O3642" s="17" t="n">
        <v>46290.6104166667</v>
      </c>
      <c r="P3642" s="17" t="n">
        <v>46290.6166666667</v>
      </c>
      <c r="Q3642" s="17" t="n">
        <v>46290.6263888889</v>
      </c>
      <c r="R3642" s="0" t="n">
        <v>721</v>
      </c>
      <c r="S3642" s="0" t="n">
        <v>0</v>
      </c>
      <c r="T3642" s="0" t="n">
        <v>0</v>
      </c>
      <c r="U3642" s="18" t="s">
        <v>130</v>
      </c>
      <c r="V3642" s="18" t="s">
        <v>144</v>
      </c>
      <c r="W3642" s="0" t="str">
        <f aca="false">IF(AND(X3642&gt;=6,X3642&lt;14),"A",IF(AND(X3642&gt;=14,X3642&lt;22),"B","C"))</f>
        <v>A</v>
      </c>
      <c r="X3642" s="18" t="n">
        <f aca="false">HOUR(H3642)</f>
        <v>8</v>
      </c>
      <c r="Y3642" s="18" t="n">
        <f aca="false">ROUND((I3642-H3642)*1440,0)</f>
        <v>11</v>
      </c>
      <c r="Z3642" s="18" t="n">
        <f aca="false">ROUND((J3642-I3642)*1440,0)</f>
        <v>9</v>
      </c>
      <c r="AA3642" s="18" t="n">
        <f aca="false">ROUND((K3642-J3642)*1440,0)</f>
        <v>81</v>
      </c>
      <c r="AB3642" s="18" t="n">
        <f aca="false">ROUND((L3642-K3642)*1440,0)</f>
        <v>27</v>
      </c>
      <c r="AC3642" s="18" t="n">
        <f aca="false">ROUND((M3642-L3642)*1440,0)</f>
        <v>22</v>
      </c>
      <c r="AD3642" s="18" t="n">
        <f aca="false">IF(N3642="","",ROUND((N3642-M3642)*1440,0))</f>
        <v>192</v>
      </c>
      <c r="AE3642" s="18" t="n">
        <f aca="false">IF(O3642="","",ROUND((O3642-N3642)*1440,0))</f>
        <v>29</v>
      </c>
      <c r="AF3642" s="18" t="n">
        <f aca="false">IF(P3642="","",ROUND((P3642-O3642)*1440,0))</f>
        <v>9</v>
      </c>
      <c r="AG3642" s="18" t="n">
        <f aca="false">IF(Q3642="","",ROUND((Q3642-P3642)*1440,0))</f>
        <v>14</v>
      </c>
      <c r="AH3642" s="18" t="n">
        <f aca="false">IF(Q3642="","",ROUND((Q3642-H3642)*1440,0))</f>
        <v>394</v>
      </c>
      <c r="AI3642" s="19" t="n">
        <f aca="false">ROUND(IF(O3642="",Assumptions!$B$25-K3642,O3642-K3642)*24,1)</f>
        <v>4.5</v>
      </c>
      <c r="AJ3642" s="20" t="n">
        <f aca="false">ROUND(MAX(N(Y3642)/Assumptions!$C$5, N(Z3642)/Assumptions!$C$6, N(AA3642)/Assumptions!$C$7, N(AB3642)/Assumptions!$C$8, N(AC3642)/Assumptions!$C$9, N(AD3642)/Assumptions!$C$10, N(AE3642)/Assumptions!$C$11, N(AF3642)/Assumptions!$C$12, N(AG3642)/Assumptions!$C$13),3)</f>
        <v>6.4</v>
      </c>
      <c r="AK3642" s="0" t="str">
        <f aca="false">IF(OR(U3642="Pending",U3642="On Hold"),"Open GRN (awaiting)",IF(AJ3642&lt;=1,"Within SLA",IF(ROUND(N(Y3642)/Assumptions!$C$5,3)=AJ3642,"Gate Wait",IF(ROUND(N(Z3642)/Assumptions!$C$6,3)=AJ3642,"Dock Wait",IF(ROUND(N(AA3642)/Assumptions!$C$7,3)=AJ3642,"Unloading",IF(ROUND(N(AB3642)/Assumptions!$C$8,3)=AJ3642,"Unload-to-QC Wait",IF(ROUND(N(AC3642)/Assumptions!$C$9,3)=AJ3642,"QC",IF(ROUND(N(AD3642)/Assumptions!$C$10,3)=AJ3642,"QC-to-GRN Wait",IF(ROUND(N(AE3642)/Assumptions!$C$11,3)=AJ3642,"GRN Processing",IF(ROUND(N(AF3642)/Assumptions!$C$12,3)=AJ3642,"GRN-to-Putaway Wait",IF(ROUND(N(AG3642)/Assumptions!$C$13,3)=AJ3642,"Putaway","Within SLA")))))))))))</f>
        <v>QC-to-GRN Wait</v>
      </c>
    </row>
    <row r="3643" customFormat="false" ht="15" hidden="false" customHeight="false" outlineLevel="0" collapsed="false">
      <c r="A3643" s="0" t="s">
        <v>10168</v>
      </c>
      <c r="B3643" s="0" t="s">
        <v>10169</v>
      </c>
      <c r="C3643" s="0" t="s">
        <v>142</v>
      </c>
      <c r="D3643" s="0" t="s">
        <v>135</v>
      </c>
      <c r="E3643" s="0" t="s">
        <v>10170</v>
      </c>
      <c r="F3643" s="0" t="s">
        <v>137</v>
      </c>
      <c r="G3643" s="0" t="s">
        <v>138</v>
      </c>
      <c r="H3643" s="17" t="n">
        <v>46290.3534722222</v>
      </c>
      <c r="I3643" s="17" t="n">
        <v>46290.3736111111</v>
      </c>
      <c r="J3643" s="17" t="n">
        <v>46290.38125</v>
      </c>
      <c r="K3643" s="17" t="n">
        <v>46290.3979166667</v>
      </c>
      <c r="L3643" s="17" t="n">
        <v>46290.40625</v>
      </c>
      <c r="M3643" s="17" t="n">
        <v>46290.425</v>
      </c>
      <c r="N3643" s="17" t="n">
        <v>46290.4638888889</v>
      </c>
      <c r="O3643" s="17" t="n">
        <v>46290.5534722222</v>
      </c>
      <c r="P3643" s="17" t="n">
        <v>46290.5625</v>
      </c>
      <c r="Q3643" s="17" t="n">
        <v>46290.5770833333</v>
      </c>
      <c r="R3643" s="0" t="n">
        <v>196</v>
      </c>
      <c r="S3643" s="0" t="n">
        <v>0</v>
      </c>
      <c r="T3643" s="0" t="n">
        <v>0</v>
      </c>
      <c r="U3643" s="18" t="s">
        <v>130</v>
      </c>
      <c r="V3643" s="18" t="s">
        <v>144</v>
      </c>
      <c r="W3643" s="0" t="str">
        <f aca="false">IF(AND(X3643&gt;=6,X3643&lt;14),"A",IF(AND(X3643&gt;=14,X3643&lt;22),"B","C"))</f>
        <v>A</v>
      </c>
      <c r="X3643" s="18" t="n">
        <f aca="false">HOUR(H3643)</f>
        <v>8</v>
      </c>
      <c r="Y3643" s="18" t="n">
        <f aca="false">ROUND((I3643-H3643)*1440,0)</f>
        <v>29</v>
      </c>
      <c r="Z3643" s="18" t="n">
        <f aca="false">ROUND((J3643-I3643)*1440,0)</f>
        <v>11</v>
      </c>
      <c r="AA3643" s="18" t="n">
        <f aca="false">ROUND((K3643-J3643)*1440,0)</f>
        <v>24</v>
      </c>
      <c r="AB3643" s="18" t="n">
        <f aca="false">ROUND((L3643-K3643)*1440,0)</f>
        <v>12</v>
      </c>
      <c r="AC3643" s="18" t="n">
        <f aca="false">ROUND((M3643-L3643)*1440,0)</f>
        <v>27</v>
      </c>
      <c r="AD3643" s="18" t="n">
        <f aca="false">IF(N3643="","",ROUND((N3643-M3643)*1440,0))</f>
        <v>56</v>
      </c>
      <c r="AE3643" s="18" t="n">
        <f aca="false">IF(O3643="","",ROUND((O3643-N3643)*1440,0))</f>
        <v>129</v>
      </c>
      <c r="AF3643" s="18" t="n">
        <f aca="false">IF(P3643="","",ROUND((P3643-O3643)*1440,0))</f>
        <v>13</v>
      </c>
      <c r="AG3643" s="18" t="n">
        <f aca="false">IF(Q3643="","",ROUND((Q3643-P3643)*1440,0))</f>
        <v>21</v>
      </c>
      <c r="AH3643" s="18" t="n">
        <f aca="false">IF(Q3643="","",ROUND((Q3643-H3643)*1440,0))</f>
        <v>322</v>
      </c>
      <c r="AI3643" s="19" t="n">
        <f aca="false">ROUND(IF(O3643="",Assumptions!$B$25-K3643,O3643-K3643)*24,1)</f>
        <v>3.7</v>
      </c>
      <c r="AJ3643" s="20" t="n">
        <f aca="false">ROUND(MAX(N(Y3643)/Assumptions!$C$5, N(Z3643)/Assumptions!$C$6, N(AA3643)/Assumptions!$C$7, N(AB3643)/Assumptions!$C$8, N(AC3643)/Assumptions!$C$9, N(AD3643)/Assumptions!$C$10, N(AE3643)/Assumptions!$C$11, N(AF3643)/Assumptions!$C$12, N(AG3643)/Assumptions!$C$13),3)</f>
        <v>2.867</v>
      </c>
      <c r="AK3643" s="0" t="str">
        <f aca="false">IF(OR(U3643="Pending",U3643="On Hold"),"Open GRN (awaiting)",IF(AJ3643&lt;=1,"Within SLA",IF(ROUND(N(Y3643)/Assumptions!$C$5,3)=AJ3643,"Gate Wait",IF(ROUND(N(Z3643)/Assumptions!$C$6,3)=AJ3643,"Dock Wait",IF(ROUND(N(AA3643)/Assumptions!$C$7,3)=AJ3643,"Unloading",IF(ROUND(N(AB3643)/Assumptions!$C$8,3)=AJ3643,"Unload-to-QC Wait",IF(ROUND(N(AC3643)/Assumptions!$C$9,3)=AJ3643,"QC",IF(ROUND(N(AD3643)/Assumptions!$C$10,3)=AJ3643,"QC-to-GRN Wait",IF(ROUND(N(AE3643)/Assumptions!$C$11,3)=AJ3643,"GRN Processing",IF(ROUND(N(AF3643)/Assumptions!$C$12,3)=AJ3643,"GRN-to-Putaway Wait",IF(ROUND(N(AG3643)/Assumptions!$C$13,3)=AJ3643,"Putaway","Within SLA")))))))))))</f>
        <v>GRN Processing</v>
      </c>
    </row>
    <row r="3644" customFormat="false" ht="15" hidden="false" customHeight="false" outlineLevel="0" collapsed="false">
      <c r="A3644" s="0" t="s">
        <v>10171</v>
      </c>
      <c r="B3644" s="0" t="s">
        <v>10172</v>
      </c>
      <c r="C3644" s="0" t="s">
        <v>252</v>
      </c>
      <c r="D3644" s="0" t="s">
        <v>119</v>
      </c>
      <c r="E3644" s="0" t="s">
        <v>10173</v>
      </c>
      <c r="F3644" s="0" t="s">
        <v>155</v>
      </c>
      <c r="G3644" s="0" t="s">
        <v>129</v>
      </c>
      <c r="H3644" s="17" t="n">
        <v>46290.3541666667</v>
      </c>
      <c r="I3644" s="17" t="n">
        <v>46290.4263888889</v>
      </c>
      <c r="J3644" s="17" t="n">
        <v>46290.4291666667</v>
      </c>
      <c r="K3644" s="17" t="n">
        <v>46290.4597222222</v>
      </c>
      <c r="L3644" s="17" t="n">
        <v>46290.4631944444</v>
      </c>
      <c r="M3644" s="17" t="n">
        <v>46290.54375</v>
      </c>
      <c r="N3644" s="17" t="n">
        <v>46290.5763888889</v>
      </c>
      <c r="O3644" s="17" t="n">
        <v>46290.9083333333</v>
      </c>
      <c r="P3644" s="17" t="n">
        <v>46290.9159722222</v>
      </c>
      <c r="Q3644" s="17" t="n">
        <v>46290.9284722222</v>
      </c>
      <c r="R3644" s="0" t="n">
        <v>336</v>
      </c>
      <c r="S3644" s="0" t="n">
        <v>17</v>
      </c>
      <c r="T3644" s="0" t="n">
        <v>0</v>
      </c>
      <c r="U3644" s="18" t="s">
        <v>123</v>
      </c>
      <c r="V3644" s="18" t="s">
        <v>156</v>
      </c>
      <c r="W3644" s="0" t="str">
        <f aca="false">IF(AND(X3644&gt;=6,X3644&lt;14),"A",IF(AND(X3644&gt;=14,X3644&lt;22),"B","C"))</f>
        <v>A</v>
      </c>
      <c r="X3644" s="18" t="n">
        <f aca="false">HOUR(H3644)</f>
        <v>8</v>
      </c>
      <c r="Y3644" s="18" t="n">
        <f aca="false">ROUND((I3644-H3644)*1440,0)</f>
        <v>104</v>
      </c>
      <c r="Z3644" s="18" t="n">
        <f aca="false">ROUND((J3644-I3644)*1440,0)</f>
        <v>4</v>
      </c>
      <c r="AA3644" s="18" t="n">
        <f aca="false">ROUND((K3644-J3644)*1440,0)</f>
        <v>44</v>
      </c>
      <c r="AB3644" s="18" t="n">
        <f aca="false">ROUND((L3644-K3644)*1440,0)</f>
        <v>5</v>
      </c>
      <c r="AC3644" s="18" t="n">
        <f aca="false">ROUND((M3644-L3644)*1440,0)</f>
        <v>116</v>
      </c>
      <c r="AD3644" s="18" t="n">
        <f aca="false">IF(N3644="","",ROUND((N3644-M3644)*1440,0))</f>
        <v>47</v>
      </c>
      <c r="AE3644" s="18" t="n">
        <f aca="false">IF(O3644="","",ROUND((O3644-N3644)*1440,0))</f>
        <v>478</v>
      </c>
      <c r="AF3644" s="18" t="n">
        <f aca="false">IF(P3644="","",ROUND((P3644-O3644)*1440,0))</f>
        <v>11</v>
      </c>
      <c r="AG3644" s="18" t="n">
        <f aca="false">IF(Q3644="","",ROUND((Q3644-P3644)*1440,0))</f>
        <v>18</v>
      </c>
      <c r="AH3644" s="18" t="n">
        <f aca="false">IF(Q3644="","",ROUND((Q3644-H3644)*1440,0))</f>
        <v>827</v>
      </c>
      <c r="AI3644" s="19" t="n">
        <f aca="false">ROUND(IF(O3644="",Assumptions!$B$25-K3644,O3644-K3644)*24,1)</f>
        <v>10.8</v>
      </c>
      <c r="AJ3644" s="20" t="n">
        <f aca="false">ROUND(MAX(N(Y3644)/Assumptions!$C$5, N(Z3644)/Assumptions!$C$6, N(AA3644)/Assumptions!$C$7, N(AB3644)/Assumptions!$C$8, N(AC3644)/Assumptions!$C$9, N(AD3644)/Assumptions!$C$10, N(AE3644)/Assumptions!$C$11, N(AF3644)/Assumptions!$C$12, N(AG3644)/Assumptions!$C$13),3)</f>
        <v>10.622</v>
      </c>
      <c r="AK3644" s="0" t="str">
        <f aca="false">IF(OR(U3644="Pending",U3644="On Hold"),"Open GRN (awaiting)",IF(AJ3644&lt;=1,"Within SLA",IF(ROUND(N(Y3644)/Assumptions!$C$5,3)=AJ3644,"Gate Wait",IF(ROUND(N(Z3644)/Assumptions!$C$6,3)=AJ3644,"Dock Wait",IF(ROUND(N(AA3644)/Assumptions!$C$7,3)=AJ3644,"Unloading",IF(ROUND(N(AB3644)/Assumptions!$C$8,3)=AJ3644,"Unload-to-QC Wait",IF(ROUND(N(AC3644)/Assumptions!$C$9,3)=AJ3644,"QC",IF(ROUND(N(AD3644)/Assumptions!$C$10,3)=AJ3644,"QC-to-GRN Wait",IF(ROUND(N(AE3644)/Assumptions!$C$11,3)=AJ3644,"GRN Processing",IF(ROUND(N(AF3644)/Assumptions!$C$12,3)=AJ3644,"GRN-to-Putaway Wait",IF(ROUND(N(AG3644)/Assumptions!$C$13,3)=AJ3644,"Putaway","Within SLA")))))))))))</f>
        <v>GRN Processing</v>
      </c>
    </row>
    <row r="3645" customFormat="false" ht="15" hidden="false" customHeight="false" outlineLevel="0" collapsed="false">
      <c r="A3645" s="0" t="s">
        <v>10174</v>
      </c>
      <c r="B3645" s="0" t="s">
        <v>10175</v>
      </c>
      <c r="C3645" s="0" t="s">
        <v>286</v>
      </c>
      <c r="D3645" s="0" t="s">
        <v>147</v>
      </c>
      <c r="E3645" s="0" t="s">
        <v>10176</v>
      </c>
      <c r="F3645" s="0" t="s">
        <v>121</v>
      </c>
      <c r="G3645" s="0" t="s">
        <v>167</v>
      </c>
      <c r="H3645" s="17" t="n">
        <v>46290.3548611111</v>
      </c>
      <c r="I3645" s="17" t="n">
        <v>46290.38125</v>
      </c>
      <c r="J3645" s="17" t="n">
        <v>46290.3861111111</v>
      </c>
      <c r="K3645" s="17" t="n">
        <v>46290.4104166667</v>
      </c>
      <c r="L3645" s="17" t="n">
        <v>46290.4159722222</v>
      </c>
      <c r="M3645" s="17" t="n">
        <v>46290.5055555556</v>
      </c>
      <c r="N3645" s="17" t="n">
        <v>46290.5277777778</v>
      </c>
      <c r="O3645" s="17" t="n">
        <v>46290.5861111111</v>
      </c>
      <c r="P3645" s="17" t="n">
        <v>46290.6041666667</v>
      </c>
      <c r="Q3645" s="17" t="n">
        <v>46290.6208333333</v>
      </c>
      <c r="R3645" s="0" t="n">
        <v>666</v>
      </c>
      <c r="S3645" s="0" t="n">
        <v>0</v>
      </c>
      <c r="T3645" s="0" t="n">
        <v>15</v>
      </c>
      <c r="U3645" s="18" t="s">
        <v>123</v>
      </c>
      <c r="V3645" s="18" t="s">
        <v>156</v>
      </c>
      <c r="W3645" s="0" t="str">
        <f aca="false">IF(AND(X3645&gt;=6,X3645&lt;14),"A",IF(AND(X3645&gt;=14,X3645&lt;22),"B","C"))</f>
        <v>A</v>
      </c>
      <c r="X3645" s="18" t="n">
        <f aca="false">HOUR(H3645)</f>
        <v>8</v>
      </c>
      <c r="Y3645" s="18" t="n">
        <f aca="false">ROUND((I3645-H3645)*1440,0)</f>
        <v>38</v>
      </c>
      <c r="Z3645" s="18" t="n">
        <f aca="false">ROUND((J3645-I3645)*1440,0)</f>
        <v>7</v>
      </c>
      <c r="AA3645" s="18" t="n">
        <f aca="false">ROUND((K3645-J3645)*1440,0)</f>
        <v>35</v>
      </c>
      <c r="AB3645" s="18" t="n">
        <f aca="false">ROUND((L3645-K3645)*1440,0)</f>
        <v>8</v>
      </c>
      <c r="AC3645" s="18" t="n">
        <f aca="false">ROUND((M3645-L3645)*1440,0)</f>
        <v>129</v>
      </c>
      <c r="AD3645" s="18" t="n">
        <f aca="false">IF(N3645="","",ROUND((N3645-M3645)*1440,0))</f>
        <v>32</v>
      </c>
      <c r="AE3645" s="18" t="n">
        <f aca="false">IF(O3645="","",ROUND((O3645-N3645)*1440,0))</f>
        <v>84</v>
      </c>
      <c r="AF3645" s="18" t="n">
        <f aca="false">IF(P3645="","",ROUND((P3645-O3645)*1440,0))</f>
        <v>26</v>
      </c>
      <c r="AG3645" s="18" t="n">
        <f aca="false">IF(Q3645="","",ROUND((Q3645-P3645)*1440,0))</f>
        <v>24</v>
      </c>
      <c r="AH3645" s="18" t="n">
        <f aca="false">IF(Q3645="","",ROUND((Q3645-H3645)*1440,0))</f>
        <v>383</v>
      </c>
      <c r="AI3645" s="19" t="n">
        <f aca="false">ROUND(IF(O3645="",Assumptions!$B$25-K3645,O3645-K3645)*24,1)</f>
        <v>4.2</v>
      </c>
      <c r="AJ3645" s="20" t="n">
        <f aca="false">ROUND(MAX(N(Y3645)/Assumptions!$C$5, N(Z3645)/Assumptions!$C$6, N(AA3645)/Assumptions!$C$7, N(AB3645)/Assumptions!$C$8, N(AC3645)/Assumptions!$C$9, N(AD3645)/Assumptions!$C$10, N(AE3645)/Assumptions!$C$11, N(AF3645)/Assumptions!$C$12, N(AG3645)/Assumptions!$C$13),3)</f>
        <v>2.867</v>
      </c>
      <c r="AK3645" s="0" t="str">
        <f aca="false">IF(OR(U3645="Pending",U3645="On Hold"),"Open GRN (awaiting)",IF(AJ3645&lt;=1,"Within SLA",IF(ROUND(N(Y3645)/Assumptions!$C$5,3)=AJ3645,"Gate Wait",IF(ROUND(N(Z3645)/Assumptions!$C$6,3)=AJ3645,"Dock Wait",IF(ROUND(N(AA3645)/Assumptions!$C$7,3)=AJ3645,"Unloading",IF(ROUND(N(AB3645)/Assumptions!$C$8,3)=AJ3645,"Unload-to-QC Wait",IF(ROUND(N(AC3645)/Assumptions!$C$9,3)=AJ3645,"QC",IF(ROUND(N(AD3645)/Assumptions!$C$10,3)=AJ3645,"QC-to-GRN Wait",IF(ROUND(N(AE3645)/Assumptions!$C$11,3)=AJ3645,"GRN Processing",IF(ROUND(N(AF3645)/Assumptions!$C$12,3)=AJ3645,"GRN-to-Putaway Wait",IF(ROUND(N(AG3645)/Assumptions!$C$13,3)=AJ3645,"Putaway","Within SLA")))))))))))</f>
        <v>QC</v>
      </c>
    </row>
    <row r="3646" customFormat="false" ht="15" hidden="false" customHeight="false" outlineLevel="0" collapsed="false">
      <c r="A3646" s="0" t="s">
        <v>10177</v>
      </c>
      <c r="B3646" s="0" t="s">
        <v>10178</v>
      </c>
      <c r="C3646" s="0" t="s">
        <v>142</v>
      </c>
      <c r="D3646" s="0" t="s">
        <v>147</v>
      </c>
      <c r="E3646" s="0" t="s">
        <v>10179</v>
      </c>
      <c r="F3646" s="0" t="s">
        <v>137</v>
      </c>
      <c r="G3646" s="0" t="s">
        <v>167</v>
      </c>
      <c r="H3646" s="17" t="n">
        <v>46290.3569444444</v>
      </c>
      <c r="I3646" s="17" t="n">
        <v>46290.3638888889</v>
      </c>
      <c r="J3646" s="17" t="n">
        <v>46290.3659722222</v>
      </c>
      <c r="K3646" s="17" t="n">
        <v>46290.3993055556</v>
      </c>
      <c r="L3646" s="17" t="n">
        <v>46290.4083333333</v>
      </c>
      <c r="M3646" s="17" t="n">
        <v>46290.4208333333</v>
      </c>
      <c r="N3646" s="17" t="n">
        <v>46290.4576388889</v>
      </c>
      <c r="O3646" s="17" t="n">
        <v>46290.4673611111</v>
      </c>
      <c r="P3646" s="17" t="n">
        <v>46290.4770833333</v>
      </c>
      <c r="Q3646" s="17" t="n">
        <v>46290.4958333333</v>
      </c>
      <c r="R3646" s="0" t="n">
        <v>775</v>
      </c>
      <c r="S3646" s="0" t="n">
        <v>0</v>
      </c>
      <c r="T3646" s="0" t="n">
        <v>0</v>
      </c>
      <c r="U3646" s="18" t="s">
        <v>130</v>
      </c>
      <c r="V3646" s="18" t="s">
        <v>156</v>
      </c>
      <c r="W3646" s="0" t="str">
        <f aca="false">IF(AND(X3646&gt;=6,X3646&lt;14),"A",IF(AND(X3646&gt;=14,X3646&lt;22),"B","C"))</f>
        <v>A</v>
      </c>
      <c r="X3646" s="18" t="n">
        <f aca="false">HOUR(H3646)</f>
        <v>8</v>
      </c>
      <c r="Y3646" s="18" t="n">
        <f aca="false">ROUND((I3646-H3646)*1440,0)</f>
        <v>10</v>
      </c>
      <c r="Z3646" s="18" t="n">
        <f aca="false">ROUND((J3646-I3646)*1440,0)</f>
        <v>3</v>
      </c>
      <c r="AA3646" s="18" t="n">
        <f aca="false">ROUND((K3646-J3646)*1440,0)</f>
        <v>48</v>
      </c>
      <c r="AB3646" s="18" t="n">
        <f aca="false">ROUND((L3646-K3646)*1440,0)</f>
        <v>13</v>
      </c>
      <c r="AC3646" s="18" t="n">
        <f aca="false">ROUND((M3646-L3646)*1440,0)</f>
        <v>18</v>
      </c>
      <c r="AD3646" s="18" t="n">
        <f aca="false">IF(N3646="","",ROUND((N3646-M3646)*1440,0))</f>
        <v>53</v>
      </c>
      <c r="AE3646" s="18" t="n">
        <f aca="false">IF(O3646="","",ROUND((O3646-N3646)*1440,0))</f>
        <v>14</v>
      </c>
      <c r="AF3646" s="18" t="n">
        <f aca="false">IF(P3646="","",ROUND((P3646-O3646)*1440,0))</f>
        <v>14</v>
      </c>
      <c r="AG3646" s="18" t="n">
        <f aca="false">IF(Q3646="","",ROUND((Q3646-P3646)*1440,0))</f>
        <v>27</v>
      </c>
      <c r="AH3646" s="18" t="n">
        <f aca="false">IF(Q3646="","",ROUND((Q3646-H3646)*1440,0))</f>
        <v>200</v>
      </c>
      <c r="AI3646" s="19" t="n">
        <f aca="false">ROUND(IF(O3646="",Assumptions!$B$25-K3646,O3646-K3646)*24,1)</f>
        <v>1.6</v>
      </c>
      <c r="AJ3646" s="20" t="n">
        <f aca="false">ROUND(MAX(N(Y3646)/Assumptions!$C$5, N(Z3646)/Assumptions!$C$6, N(AA3646)/Assumptions!$C$7, N(AB3646)/Assumptions!$C$8, N(AC3646)/Assumptions!$C$9, N(AD3646)/Assumptions!$C$10, N(AE3646)/Assumptions!$C$11, N(AF3646)/Assumptions!$C$12, N(AG3646)/Assumptions!$C$13),3)</f>
        <v>1.767</v>
      </c>
      <c r="AK3646" s="0" t="str">
        <f aca="false">IF(OR(U3646="Pending",U3646="On Hold"),"Open GRN (awaiting)",IF(AJ3646&lt;=1,"Within SLA",IF(ROUND(N(Y3646)/Assumptions!$C$5,3)=AJ3646,"Gate Wait",IF(ROUND(N(Z3646)/Assumptions!$C$6,3)=AJ3646,"Dock Wait",IF(ROUND(N(AA3646)/Assumptions!$C$7,3)=AJ3646,"Unloading",IF(ROUND(N(AB3646)/Assumptions!$C$8,3)=AJ3646,"Unload-to-QC Wait",IF(ROUND(N(AC3646)/Assumptions!$C$9,3)=AJ3646,"QC",IF(ROUND(N(AD3646)/Assumptions!$C$10,3)=AJ3646,"QC-to-GRN Wait",IF(ROUND(N(AE3646)/Assumptions!$C$11,3)=AJ3646,"GRN Processing",IF(ROUND(N(AF3646)/Assumptions!$C$12,3)=AJ3646,"GRN-to-Putaway Wait",IF(ROUND(N(AG3646)/Assumptions!$C$13,3)=AJ3646,"Putaway","Within SLA")))))))))))</f>
        <v>QC-to-GRN Wait</v>
      </c>
    </row>
    <row r="3647" customFormat="false" ht="15" hidden="false" customHeight="false" outlineLevel="0" collapsed="false">
      <c r="A3647" s="0" t="s">
        <v>10180</v>
      </c>
      <c r="B3647" s="0" t="s">
        <v>10181</v>
      </c>
      <c r="C3647" s="0" t="s">
        <v>126</v>
      </c>
      <c r="D3647" s="0" t="s">
        <v>119</v>
      </c>
      <c r="E3647" s="0" t="s">
        <v>1908</v>
      </c>
      <c r="F3647" s="0" t="s">
        <v>128</v>
      </c>
      <c r="G3647" s="0" t="s">
        <v>129</v>
      </c>
      <c r="H3647" s="17" t="n">
        <v>46290.3590277778</v>
      </c>
      <c r="I3647" s="17" t="n">
        <v>46290.3819444445</v>
      </c>
      <c r="J3647" s="17" t="n">
        <v>46290.3861111111</v>
      </c>
      <c r="K3647" s="17" t="n">
        <v>46290.3993055556</v>
      </c>
      <c r="L3647" s="17" t="n">
        <v>46290.4256944444</v>
      </c>
      <c r="M3647" s="17" t="n">
        <v>46290.4340277778</v>
      </c>
      <c r="N3647" s="17" t="n">
        <v>46290.4625</v>
      </c>
      <c r="O3647" s="17" t="n">
        <v>46290.4729166667</v>
      </c>
      <c r="P3647" s="17" t="n">
        <v>46290.4819444444</v>
      </c>
      <c r="Q3647" s="17" t="n">
        <v>46290.4916666667</v>
      </c>
      <c r="R3647" s="0" t="n">
        <v>124</v>
      </c>
      <c r="S3647" s="0" t="n">
        <v>0</v>
      </c>
      <c r="T3647" s="0" t="n">
        <v>0</v>
      </c>
      <c r="U3647" s="18" t="s">
        <v>130</v>
      </c>
      <c r="V3647" s="18" t="s">
        <v>144</v>
      </c>
      <c r="W3647" s="0" t="str">
        <f aca="false">IF(AND(X3647&gt;=6,X3647&lt;14),"A",IF(AND(X3647&gt;=14,X3647&lt;22),"B","C"))</f>
        <v>A</v>
      </c>
      <c r="X3647" s="18" t="n">
        <f aca="false">HOUR(H3647)</f>
        <v>8</v>
      </c>
      <c r="Y3647" s="18" t="n">
        <f aca="false">ROUND((I3647-H3647)*1440,0)</f>
        <v>33</v>
      </c>
      <c r="Z3647" s="18" t="n">
        <f aca="false">ROUND((J3647-I3647)*1440,0)</f>
        <v>6</v>
      </c>
      <c r="AA3647" s="18" t="n">
        <f aca="false">ROUND((K3647-J3647)*1440,0)</f>
        <v>19</v>
      </c>
      <c r="AB3647" s="18" t="n">
        <f aca="false">ROUND((L3647-K3647)*1440,0)</f>
        <v>38</v>
      </c>
      <c r="AC3647" s="18" t="n">
        <f aca="false">ROUND((M3647-L3647)*1440,0)</f>
        <v>12</v>
      </c>
      <c r="AD3647" s="18" t="n">
        <f aca="false">IF(N3647="","",ROUND((N3647-M3647)*1440,0))</f>
        <v>41</v>
      </c>
      <c r="AE3647" s="18" t="n">
        <f aca="false">IF(O3647="","",ROUND((O3647-N3647)*1440,0))</f>
        <v>15</v>
      </c>
      <c r="AF3647" s="18" t="n">
        <f aca="false">IF(P3647="","",ROUND((P3647-O3647)*1440,0))</f>
        <v>13</v>
      </c>
      <c r="AG3647" s="18" t="n">
        <f aca="false">IF(Q3647="","",ROUND((Q3647-P3647)*1440,0))</f>
        <v>14</v>
      </c>
      <c r="AH3647" s="18" t="n">
        <f aca="false">IF(Q3647="","",ROUND((Q3647-H3647)*1440,0))</f>
        <v>191</v>
      </c>
      <c r="AI3647" s="19" t="n">
        <f aca="false">ROUND(IF(O3647="",Assumptions!$B$25-K3647,O3647-K3647)*24,1)</f>
        <v>1.8</v>
      </c>
      <c r="AJ3647" s="20" t="n">
        <f aca="false">ROUND(MAX(N(Y3647)/Assumptions!$C$5, N(Z3647)/Assumptions!$C$6, N(AA3647)/Assumptions!$C$7, N(AB3647)/Assumptions!$C$8, N(AC3647)/Assumptions!$C$9, N(AD3647)/Assumptions!$C$10, N(AE3647)/Assumptions!$C$11, N(AF3647)/Assumptions!$C$12, N(AG3647)/Assumptions!$C$13),3)</f>
        <v>2.533</v>
      </c>
      <c r="AK3647" s="0" t="str">
        <f aca="false">IF(OR(U3647="Pending",U3647="On Hold"),"Open GRN (awaiting)",IF(AJ3647&lt;=1,"Within SLA",IF(ROUND(N(Y3647)/Assumptions!$C$5,3)=AJ3647,"Gate Wait",IF(ROUND(N(Z3647)/Assumptions!$C$6,3)=AJ3647,"Dock Wait",IF(ROUND(N(AA3647)/Assumptions!$C$7,3)=AJ3647,"Unloading",IF(ROUND(N(AB3647)/Assumptions!$C$8,3)=AJ3647,"Unload-to-QC Wait",IF(ROUND(N(AC3647)/Assumptions!$C$9,3)=AJ3647,"QC",IF(ROUND(N(AD3647)/Assumptions!$C$10,3)=AJ3647,"QC-to-GRN Wait",IF(ROUND(N(AE3647)/Assumptions!$C$11,3)=AJ3647,"GRN Processing",IF(ROUND(N(AF3647)/Assumptions!$C$12,3)=AJ3647,"GRN-to-Putaway Wait",IF(ROUND(N(AG3647)/Assumptions!$C$13,3)=AJ3647,"Putaway","Within SLA")))))))))))</f>
        <v>Unload-to-QC Wait</v>
      </c>
    </row>
    <row r="3648" customFormat="false" ht="15" hidden="false" customHeight="false" outlineLevel="0" collapsed="false">
      <c r="A3648" s="0" t="s">
        <v>10182</v>
      </c>
      <c r="B3648" s="0" t="s">
        <v>10183</v>
      </c>
      <c r="C3648" s="0" t="s">
        <v>142</v>
      </c>
      <c r="D3648" s="0" t="s">
        <v>147</v>
      </c>
      <c r="E3648" s="0" t="s">
        <v>2522</v>
      </c>
      <c r="F3648" s="0" t="s">
        <v>137</v>
      </c>
      <c r="G3648" s="0" t="s">
        <v>167</v>
      </c>
      <c r="H3648" s="17" t="n">
        <v>46290.3625</v>
      </c>
      <c r="I3648" s="17" t="n">
        <v>46290.4409722222</v>
      </c>
      <c r="J3648" s="17" t="n">
        <v>46290.45</v>
      </c>
      <c r="K3648" s="17" t="n">
        <v>46290.4638888889</v>
      </c>
      <c r="L3648" s="17" t="n">
        <v>46290.4805555556</v>
      </c>
      <c r="M3648" s="17" t="n">
        <v>46290.4972222222</v>
      </c>
      <c r="N3648" s="17" t="n">
        <v>46290.5076388889</v>
      </c>
      <c r="O3648" s="17" t="n">
        <v>46290.5284722222</v>
      </c>
      <c r="P3648" s="17" t="n">
        <v>46290.5361111111</v>
      </c>
      <c r="Q3648" s="17" t="n">
        <v>46290.5451388889</v>
      </c>
      <c r="R3648" s="0" t="n">
        <v>130</v>
      </c>
      <c r="S3648" s="0" t="n">
        <v>0</v>
      </c>
      <c r="T3648" s="0" t="n">
        <v>0</v>
      </c>
      <c r="U3648" s="18" t="s">
        <v>130</v>
      </c>
      <c r="V3648" s="18" t="s">
        <v>139</v>
      </c>
      <c r="W3648" s="0" t="str">
        <f aca="false">IF(AND(X3648&gt;=6,X3648&lt;14),"A",IF(AND(X3648&gt;=14,X3648&lt;22),"B","C"))</f>
        <v>A</v>
      </c>
      <c r="X3648" s="18" t="n">
        <f aca="false">HOUR(H3648)</f>
        <v>8</v>
      </c>
      <c r="Y3648" s="18" t="n">
        <f aca="false">ROUND((I3648-H3648)*1440,0)</f>
        <v>113</v>
      </c>
      <c r="Z3648" s="18" t="n">
        <f aca="false">ROUND((J3648-I3648)*1440,0)</f>
        <v>13</v>
      </c>
      <c r="AA3648" s="18" t="n">
        <f aca="false">ROUND((K3648-J3648)*1440,0)</f>
        <v>20</v>
      </c>
      <c r="AB3648" s="18" t="n">
        <f aca="false">ROUND((L3648-K3648)*1440,0)</f>
        <v>24</v>
      </c>
      <c r="AC3648" s="18" t="n">
        <f aca="false">ROUND((M3648-L3648)*1440,0)</f>
        <v>24</v>
      </c>
      <c r="AD3648" s="18" t="n">
        <f aca="false">IF(N3648="","",ROUND((N3648-M3648)*1440,0))</f>
        <v>15</v>
      </c>
      <c r="AE3648" s="18" t="n">
        <f aca="false">IF(O3648="","",ROUND((O3648-N3648)*1440,0))</f>
        <v>30</v>
      </c>
      <c r="AF3648" s="18" t="n">
        <f aca="false">IF(P3648="","",ROUND((P3648-O3648)*1440,0))</f>
        <v>11</v>
      </c>
      <c r="AG3648" s="18" t="n">
        <f aca="false">IF(Q3648="","",ROUND((Q3648-P3648)*1440,0))</f>
        <v>13</v>
      </c>
      <c r="AH3648" s="18" t="n">
        <f aca="false">IF(Q3648="","",ROUND((Q3648-H3648)*1440,0))</f>
        <v>263</v>
      </c>
      <c r="AI3648" s="19" t="n">
        <f aca="false">ROUND(IF(O3648="",Assumptions!$B$25-K3648,O3648-K3648)*24,1)</f>
        <v>1.6</v>
      </c>
      <c r="AJ3648" s="20" t="n">
        <f aca="false">ROUND(MAX(N(Y3648)/Assumptions!$C$5, N(Z3648)/Assumptions!$C$6, N(AA3648)/Assumptions!$C$7, N(AB3648)/Assumptions!$C$8, N(AC3648)/Assumptions!$C$9, N(AD3648)/Assumptions!$C$10, N(AE3648)/Assumptions!$C$11, N(AF3648)/Assumptions!$C$12, N(AG3648)/Assumptions!$C$13),3)</f>
        <v>3.767</v>
      </c>
      <c r="AK3648" s="0" t="str">
        <f aca="false">IF(OR(U3648="Pending",U3648="On Hold"),"Open GRN (awaiting)",IF(AJ3648&lt;=1,"Within SLA",IF(ROUND(N(Y3648)/Assumptions!$C$5,3)=AJ3648,"Gate Wait",IF(ROUND(N(Z3648)/Assumptions!$C$6,3)=AJ3648,"Dock Wait",IF(ROUND(N(AA3648)/Assumptions!$C$7,3)=AJ3648,"Unloading",IF(ROUND(N(AB3648)/Assumptions!$C$8,3)=AJ3648,"Unload-to-QC Wait",IF(ROUND(N(AC3648)/Assumptions!$C$9,3)=AJ3648,"QC",IF(ROUND(N(AD3648)/Assumptions!$C$10,3)=AJ3648,"QC-to-GRN Wait",IF(ROUND(N(AE3648)/Assumptions!$C$11,3)=AJ3648,"GRN Processing",IF(ROUND(N(AF3648)/Assumptions!$C$12,3)=AJ3648,"GRN-to-Putaway Wait",IF(ROUND(N(AG3648)/Assumptions!$C$13,3)=AJ3648,"Putaway","Within SLA")))))))))))</f>
        <v>Gate Wait</v>
      </c>
    </row>
    <row r="3649" customFormat="false" ht="15" hidden="false" customHeight="false" outlineLevel="0" collapsed="false">
      <c r="A3649" s="0" t="s">
        <v>10184</v>
      </c>
      <c r="B3649" s="0" t="s">
        <v>10185</v>
      </c>
      <c r="C3649" s="0" t="s">
        <v>118</v>
      </c>
      <c r="D3649" s="0" t="s">
        <v>135</v>
      </c>
      <c r="E3649" s="0" t="s">
        <v>10186</v>
      </c>
      <c r="F3649" s="0" t="s">
        <v>121</v>
      </c>
      <c r="G3649" s="0" t="s">
        <v>138</v>
      </c>
      <c r="H3649" s="17" t="n">
        <v>46290.3736111111</v>
      </c>
      <c r="I3649" s="17" t="n">
        <v>46290.4138888889</v>
      </c>
      <c r="J3649" s="17" t="n">
        <v>46290.41875</v>
      </c>
      <c r="K3649" s="17" t="n">
        <v>46290.4645833333</v>
      </c>
      <c r="L3649" s="17" t="n">
        <v>46290.4666666667</v>
      </c>
      <c r="M3649" s="17" t="n">
        <v>46290.4861111111</v>
      </c>
      <c r="N3649" s="17" t="n">
        <v>46290.5090277778</v>
      </c>
      <c r="O3649" s="17" t="n">
        <v>46290.5333333333</v>
      </c>
      <c r="P3649" s="17" t="n">
        <v>46290.5506944444</v>
      </c>
      <c r="Q3649" s="17" t="n">
        <v>46290.5680555556</v>
      </c>
      <c r="R3649" s="0" t="n">
        <v>671</v>
      </c>
      <c r="S3649" s="0" t="n">
        <v>0</v>
      </c>
      <c r="T3649" s="0" t="n">
        <v>0</v>
      </c>
      <c r="U3649" s="18" t="s">
        <v>130</v>
      </c>
      <c r="V3649" s="18" t="s">
        <v>139</v>
      </c>
      <c r="W3649" s="0" t="str">
        <f aca="false">IF(AND(X3649&gt;=6,X3649&lt;14),"A",IF(AND(X3649&gt;=14,X3649&lt;22),"B","C"))</f>
        <v>A</v>
      </c>
      <c r="X3649" s="18" t="n">
        <f aca="false">HOUR(H3649)</f>
        <v>8</v>
      </c>
      <c r="Y3649" s="18" t="n">
        <f aca="false">ROUND((I3649-H3649)*1440,0)</f>
        <v>58</v>
      </c>
      <c r="Z3649" s="18" t="n">
        <f aca="false">ROUND((J3649-I3649)*1440,0)</f>
        <v>7</v>
      </c>
      <c r="AA3649" s="18" t="n">
        <f aca="false">ROUND((K3649-J3649)*1440,0)</f>
        <v>66</v>
      </c>
      <c r="AB3649" s="18" t="n">
        <f aca="false">ROUND((L3649-K3649)*1440,0)</f>
        <v>3</v>
      </c>
      <c r="AC3649" s="18" t="n">
        <f aca="false">ROUND((M3649-L3649)*1440,0)</f>
        <v>28</v>
      </c>
      <c r="AD3649" s="18" t="n">
        <f aca="false">IF(N3649="","",ROUND((N3649-M3649)*1440,0))</f>
        <v>33</v>
      </c>
      <c r="AE3649" s="18" t="n">
        <f aca="false">IF(O3649="","",ROUND((O3649-N3649)*1440,0))</f>
        <v>35</v>
      </c>
      <c r="AF3649" s="18" t="n">
        <f aca="false">IF(P3649="","",ROUND((P3649-O3649)*1440,0))</f>
        <v>25</v>
      </c>
      <c r="AG3649" s="18" t="n">
        <f aca="false">IF(Q3649="","",ROUND((Q3649-P3649)*1440,0))</f>
        <v>25</v>
      </c>
      <c r="AH3649" s="18" t="n">
        <f aca="false">IF(Q3649="","",ROUND((Q3649-H3649)*1440,0))</f>
        <v>280</v>
      </c>
      <c r="AI3649" s="19" t="n">
        <f aca="false">ROUND(IF(O3649="",Assumptions!$B$25-K3649,O3649-K3649)*24,1)</f>
        <v>1.7</v>
      </c>
      <c r="AJ3649" s="20" t="n">
        <f aca="false">ROUND(MAX(N(Y3649)/Assumptions!$C$5, N(Z3649)/Assumptions!$C$6, N(AA3649)/Assumptions!$C$7, N(AB3649)/Assumptions!$C$8, N(AC3649)/Assumptions!$C$9, N(AD3649)/Assumptions!$C$10, N(AE3649)/Assumptions!$C$11, N(AF3649)/Assumptions!$C$12, N(AG3649)/Assumptions!$C$13),3)</f>
        <v>1.933</v>
      </c>
      <c r="AK3649" s="0" t="str">
        <f aca="false">IF(OR(U3649="Pending",U3649="On Hold"),"Open GRN (awaiting)",IF(AJ3649&lt;=1,"Within SLA",IF(ROUND(N(Y3649)/Assumptions!$C$5,3)=AJ3649,"Gate Wait",IF(ROUND(N(Z3649)/Assumptions!$C$6,3)=AJ3649,"Dock Wait",IF(ROUND(N(AA3649)/Assumptions!$C$7,3)=AJ3649,"Unloading",IF(ROUND(N(AB3649)/Assumptions!$C$8,3)=AJ3649,"Unload-to-QC Wait",IF(ROUND(N(AC3649)/Assumptions!$C$9,3)=AJ3649,"QC",IF(ROUND(N(AD3649)/Assumptions!$C$10,3)=AJ3649,"QC-to-GRN Wait",IF(ROUND(N(AE3649)/Assumptions!$C$11,3)=AJ3649,"GRN Processing",IF(ROUND(N(AF3649)/Assumptions!$C$12,3)=AJ3649,"GRN-to-Putaway Wait",IF(ROUND(N(AG3649)/Assumptions!$C$13,3)=AJ3649,"Putaway","Within SLA")))))))))))</f>
        <v>Gate Wait</v>
      </c>
    </row>
    <row r="3650" customFormat="false" ht="15" hidden="false" customHeight="false" outlineLevel="0" collapsed="false">
      <c r="A3650" s="0" t="s">
        <v>10187</v>
      </c>
      <c r="B3650" s="0" t="s">
        <v>10188</v>
      </c>
      <c r="C3650" s="0" t="s">
        <v>159</v>
      </c>
      <c r="D3650" s="0" t="s">
        <v>119</v>
      </c>
      <c r="E3650" s="0" t="s">
        <v>10189</v>
      </c>
      <c r="F3650" s="0" t="s">
        <v>128</v>
      </c>
      <c r="G3650" s="0" t="s">
        <v>129</v>
      </c>
      <c r="H3650" s="17" t="n">
        <v>46290.3909722222</v>
      </c>
      <c r="I3650" s="17" t="n">
        <v>46290.3958333333</v>
      </c>
      <c r="J3650" s="17" t="n">
        <v>46290.4041666667</v>
      </c>
      <c r="K3650" s="17" t="n">
        <v>46290.4333333333</v>
      </c>
      <c r="L3650" s="17" t="n">
        <v>46290.4472222222</v>
      </c>
      <c r="M3650" s="17" t="n">
        <v>46290.4888888889</v>
      </c>
      <c r="N3650" s="17" t="n">
        <v>46290.4944444444</v>
      </c>
      <c r="O3650" s="17" t="n">
        <v>46290.5347222222</v>
      </c>
      <c r="P3650" s="17" t="n">
        <v>46290.5590277778</v>
      </c>
      <c r="Q3650" s="17" t="n">
        <v>46290.5951388889</v>
      </c>
      <c r="R3650" s="0" t="n">
        <v>1469</v>
      </c>
      <c r="S3650" s="0" t="n">
        <v>0</v>
      </c>
      <c r="T3650" s="0" t="n">
        <v>0</v>
      </c>
      <c r="U3650" s="18" t="s">
        <v>130</v>
      </c>
      <c r="V3650" s="18" t="s">
        <v>139</v>
      </c>
      <c r="W3650" s="0" t="str">
        <f aca="false">IF(AND(X3650&gt;=6,X3650&lt;14),"A",IF(AND(X3650&gt;=14,X3650&lt;22),"B","C"))</f>
        <v>A</v>
      </c>
      <c r="X3650" s="18" t="n">
        <f aca="false">HOUR(H3650)</f>
        <v>9</v>
      </c>
      <c r="Y3650" s="18" t="n">
        <f aca="false">ROUND((I3650-H3650)*1440,0)</f>
        <v>7</v>
      </c>
      <c r="Z3650" s="18" t="n">
        <f aca="false">ROUND((J3650-I3650)*1440,0)</f>
        <v>12</v>
      </c>
      <c r="AA3650" s="18" t="n">
        <f aca="false">ROUND((K3650-J3650)*1440,0)</f>
        <v>42</v>
      </c>
      <c r="AB3650" s="18" t="n">
        <f aca="false">ROUND((L3650-K3650)*1440,0)</f>
        <v>20</v>
      </c>
      <c r="AC3650" s="18" t="n">
        <f aca="false">ROUND((M3650-L3650)*1440,0)</f>
        <v>60</v>
      </c>
      <c r="AD3650" s="18" t="n">
        <f aca="false">IF(N3650="","",ROUND((N3650-M3650)*1440,0))</f>
        <v>8</v>
      </c>
      <c r="AE3650" s="18" t="n">
        <f aca="false">IF(O3650="","",ROUND((O3650-N3650)*1440,0))</f>
        <v>58</v>
      </c>
      <c r="AF3650" s="18" t="n">
        <f aca="false">IF(P3650="","",ROUND((P3650-O3650)*1440,0))</f>
        <v>35</v>
      </c>
      <c r="AG3650" s="18" t="n">
        <f aca="false">IF(Q3650="","",ROUND((Q3650-P3650)*1440,0))</f>
        <v>52</v>
      </c>
      <c r="AH3650" s="18" t="n">
        <f aca="false">IF(Q3650="","",ROUND((Q3650-H3650)*1440,0))</f>
        <v>294</v>
      </c>
      <c r="AI3650" s="19" t="n">
        <f aca="false">ROUND(IF(O3650="",Assumptions!$B$25-K3650,O3650-K3650)*24,1)</f>
        <v>2.4</v>
      </c>
      <c r="AJ3650" s="20" t="n">
        <f aca="false">ROUND(MAX(N(Y3650)/Assumptions!$C$5, N(Z3650)/Assumptions!$C$6, N(AA3650)/Assumptions!$C$7, N(AB3650)/Assumptions!$C$8, N(AC3650)/Assumptions!$C$9, N(AD3650)/Assumptions!$C$10, N(AE3650)/Assumptions!$C$11, N(AF3650)/Assumptions!$C$12, N(AG3650)/Assumptions!$C$13),3)</f>
        <v>1.75</v>
      </c>
      <c r="AK3650" s="0" t="str">
        <f aca="false">IF(OR(U3650="Pending",U3650="On Hold"),"Open GRN (awaiting)",IF(AJ3650&lt;=1,"Within SLA",IF(ROUND(N(Y3650)/Assumptions!$C$5,3)=AJ3650,"Gate Wait",IF(ROUND(N(Z3650)/Assumptions!$C$6,3)=AJ3650,"Dock Wait",IF(ROUND(N(AA3650)/Assumptions!$C$7,3)=AJ3650,"Unloading",IF(ROUND(N(AB3650)/Assumptions!$C$8,3)=AJ3650,"Unload-to-QC Wait",IF(ROUND(N(AC3650)/Assumptions!$C$9,3)=AJ3650,"QC",IF(ROUND(N(AD3650)/Assumptions!$C$10,3)=AJ3650,"QC-to-GRN Wait",IF(ROUND(N(AE3650)/Assumptions!$C$11,3)=AJ3650,"GRN Processing",IF(ROUND(N(AF3650)/Assumptions!$C$12,3)=AJ3650,"GRN-to-Putaway Wait",IF(ROUND(N(AG3650)/Assumptions!$C$13,3)=AJ3650,"Putaway","Within SLA")))))))))))</f>
        <v>GRN-to-Putaway Wait</v>
      </c>
    </row>
    <row r="3651" customFormat="false" ht="15" hidden="false" customHeight="false" outlineLevel="0" collapsed="false">
      <c r="A3651" s="0" t="s">
        <v>10190</v>
      </c>
      <c r="B3651" s="0" t="s">
        <v>10191</v>
      </c>
      <c r="C3651" s="0" t="s">
        <v>134</v>
      </c>
      <c r="D3651" s="0" t="s">
        <v>135</v>
      </c>
      <c r="E3651" s="0" t="s">
        <v>10192</v>
      </c>
      <c r="F3651" s="0" t="s">
        <v>149</v>
      </c>
      <c r="G3651" s="0" t="s">
        <v>138</v>
      </c>
      <c r="H3651" s="17" t="n">
        <v>46290.4229166667</v>
      </c>
      <c r="I3651" s="17" t="n">
        <v>46290.4673611111</v>
      </c>
      <c r="J3651" s="17" t="n">
        <v>46290.4743055556</v>
      </c>
      <c r="K3651" s="17" t="n">
        <v>46290.4881944444</v>
      </c>
      <c r="L3651" s="17" t="n">
        <v>46290.4923611111</v>
      </c>
      <c r="M3651" s="17" t="n">
        <v>46290.5111111111</v>
      </c>
      <c r="N3651" s="17" t="n">
        <v>46290.5284722222</v>
      </c>
      <c r="O3651" s="17" t="n">
        <v>46290.5645833333</v>
      </c>
      <c r="P3651" s="17" t="n">
        <v>46290.5770833333</v>
      </c>
      <c r="Q3651" s="17" t="n">
        <v>46290.5840277778</v>
      </c>
      <c r="R3651" s="0" t="n">
        <v>190</v>
      </c>
      <c r="S3651" s="0" t="n">
        <v>0</v>
      </c>
      <c r="T3651" s="0" t="n">
        <v>0</v>
      </c>
      <c r="U3651" s="18" t="s">
        <v>130</v>
      </c>
      <c r="V3651" s="18" t="s">
        <v>139</v>
      </c>
      <c r="W3651" s="0" t="str">
        <f aca="false">IF(AND(X3651&gt;=6,X3651&lt;14),"A",IF(AND(X3651&gt;=14,X3651&lt;22),"B","C"))</f>
        <v>A</v>
      </c>
      <c r="X3651" s="18" t="n">
        <f aca="false">HOUR(H3651)</f>
        <v>10</v>
      </c>
      <c r="Y3651" s="18" t="n">
        <f aca="false">ROUND((I3651-H3651)*1440,0)</f>
        <v>64</v>
      </c>
      <c r="Z3651" s="18" t="n">
        <f aca="false">ROUND((J3651-I3651)*1440,0)</f>
        <v>10</v>
      </c>
      <c r="AA3651" s="18" t="n">
        <f aca="false">ROUND((K3651-J3651)*1440,0)</f>
        <v>20</v>
      </c>
      <c r="AB3651" s="18" t="n">
        <f aca="false">ROUND((L3651-K3651)*1440,0)</f>
        <v>6</v>
      </c>
      <c r="AC3651" s="18" t="n">
        <f aca="false">ROUND((M3651-L3651)*1440,0)</f>
        <v>27</v>
      </c>
      <c r="AD3651" s="18" t="n">
        <f aca="false">IF(N3651="","",ROUND((N3651-M3651)*1440,0))</f>
        <v>25</v>
      </c>
      <c r="AE3651" s="18" t="n">
        <f aca="false">IF(O3651="","",ROUND((O3651-N3651)*1440,0))</f>
        <v>52</v>
      </c>
      <c r="AF3651" s="18" t="n">
        <f aca="false">IF(P3651="","",ROUND((P3651-O3651)*1440,0))</f>
        <v>18</v>
      </c>
      <c r="AG3651" s="18" t="n">
        <f aca="false">IF(Q3651="","",ROUND((Q3651-P3651)*1440,0))</f>
        <v>10</v>
      </c>
      <c r="AH3651" s="18" t="n">
        <f aca="false">IF(Q3651="","",ROUND((Q3651-H3651)*1440,0))</f>
        <v>232</v>
      </c>
      <c r="AI3651" s="19" t="n">
        <f aca="false">ROUND(IF(O3651="",Assumptions!$B$25-K3651,O3651-K3651)*24,1)</f>
        <v>1.8</v>
      </c>
      <c r="AJ3651" s="20" t="n">
        <f aca="false">ROUND(MAX(N(Y3651)/Assumptions!$C$5, N(Z3651)/Assumptions!$C$6, N(AA3651)/Assumptions!$C$7, N(AB3651)/Assumptions!$C$8, N(AC3651)/Assumptions!$C$9, N(AD3651)/Assumptions!$C$10, N(AE3651)/Assumptions!$C$11, N(AF3651)/Assumptions!$C$12, N(AG3651)/Assumptions!$C$13),3)</f>
        <v>2.133</v>
      </c>
      <c r="AK3651" s="0" t="str">
        <f aca="false">IF(OR(U3651="Pending",U3651="On Hold"),"Open GRN (awaiting)",IF(AJ3651&lt;=1,"Within SLA",IF(ROUND(N(Y3651)/Assumptions!$C$5,3)=AJ3651,"Gate Wait",IF(ROUND(N(Z3651)/Assumptions!$C$6,3)=AJ3651,"Dock Wait",IF(ROUND(N(AA3651)/Assumptions!$C$7,3)=AJ3651,"Unloading",IF(ROUND(N(AB3651)/Assumptions!$C$8,3)=AJ3651,"Unload-to-QC Wait",IF(ROUND(N(AC3651)/Assumptions!$C$9,3)=AJ3651,"QC",IF(ROUND(N(AD3651)/Assumptions!$C$10,3)=AJ3651,"QC-to-GRN Wait",IF(ROUND(N(AE3651)/Assumptions!$C$11,3)=AJ3651,"GRN Processing",IF(ROUND(N(AF3651)/Assumptions!$C$12,3)=AJ3651,"GRN-to-Putaway Wait",IF(ROUND(N(AG3651)/Assumptions!$C$13,3)=AJ3651,"Putaway","Within SLA")))))))))))</f>
        <v>Gate Wait</v>
      </c>
    </row>
    <row r="3652" customFormat="false" ht="15" hidden="false" customHeight="false" outlineLevel="0" collapsed="false">
      <c r="A3652" s="0" t="s">
        <v>10193</v>
      </c>
      <c r="B3652" s="0" t="s">
        <v>10194</v>
      </c>
      <c r="C3652" s="0" t="s">
        <v>126</v>
      </c>
      <c r="D3652" s="0" t="s">
        <v>119</v>
      </c>
      <c r="E3652" s="0" t="s">
        <v>552</v>
      </c>
      <c r="F3652" s="0" t="s">
        <v>128</v>
      </c>
      <c r="G3652" s="0" t="s">
        <v>129</v>
      </c>
      <c r="H3652" s="17" t="n">
        <v>46290.4513888889</v>
      </c>
      <c r="I3652" s="17" t="n">
        <v>46290.4673611111</v>
      </c>
      <c r="J3652" s="17" t="n">
        <v>46290.475</v>
      </c>
      <c r="K3652" s="17" t="n">
        <v>46290.4979166667</v>
      </c>
      <c r="L3652" s="17" t="n">
        <v>46290.5006944445</v>
      </c>
      <c r="M3652" s="17" t="n">
        <v>46290.5229166667</v>
      </c>
      <c r="N3652" s="17" t="n">
        <v>46290.5361111111</v>
      </c>
      <c r="O3652" s="17" t="n">
        <v>46290.5430555556</v>
      </c>
      <c r="P3652" s="17" t="n">
        <v>46290.5548611111</v>
      </c>
      <c r="Q3652" s="17" t="n">
        <v>46290.5708333333</v>
      </c>
      <c r="R3652" s="0" t="n">
        <v>775</v>
      </c>
      <c r="S3652" s="0" t="n">
        <v>0</v>
      </c>
      <c r="T3652" s="0" t="n">
        <v>0</v>
      </c>
      <c r="U3652" s="18" t="s">
        <v>130</v>
      </c>
      <c r="V3652" s="18" t="s">
        <v>333</v>
      </c>
      <c r="W3652" s="0" t="str">
        <f aca="false">IF(AND(X3652&gt;=6,X3652&lt;14),"A",IF(AND(X3652&gt;=14,X3652&lt;22),"B","C"))</f>
        <v>A</v>
      </c>
      <c r="X3652" s="18" t="n">
        <f aca="false">HOUR(H3652)</f>
        <v>10</v>
      </c>
      <c r="Y3652" s="18" t="n">
        <f aca="false">ROUND((I3652-H3652)*1440,0)</f>
        <v>23</v>
      </c>
      <c r="Z3652" s="18" t="n">
        <f aca="false">ROUND((J3652-I3652)*1440,0)</f>
        <v>11</v>
      </c>
      <c r="AA3652" s="18" t="n">
        <f aca="false">ROUND((K3652-J3652)*1440,0)</f>
        <v>33</v>
      </c>
      <c r="AB3652" s="18" t="n">
        <f aca="false">ROUND((L3652-K3652)*1440,0)</f>
        <v>4</v>
      </c>
      <c r="AC3652" s="18" t="n">
        <f aca="false">ROUND((M3652-L3652)*1440,0)</f>
        <v>32</v>
      </c>
      <c r="AD3652" s="18" t="n">
        <f aca="false">IF(N3652="","",ROUND((N3652-M3652)*1440,0))</f>
        <v>19</v>
      </c>
      <c r="AE3652" s="18" t="n">
        <f aca="false">IF(O3652="","",ROUND((O3652-N3652)*1440,0))</f>
        <v>10</v>
      </c>
      <c r="AF3652" s="18" t="n">
        <f aca="false">IF(P3652="","",ROUND((P3652-O3652)*1440,0))</f>
        <v>17</v>
      </c>
      <c r="AG3652" s="18" t="n">
        <f aca="false">IF(Q3652="","",ROUND((Q3652-P3652)*1440,0))</f>
        <v>23</v>
      </c>
      <c r="AH3652" s="18" t="n">
        <f aca="false">IF(Q3652="","",ROUND((Q3652-H3652)*1440,0))</f>
        <v>172</v>
      </c>
      <c r="AI3652" s="19" t="n">
        <f aca="false">ROUND(IF(O3652="",Assumptions!$B$25-K3652,O3652-K3652)*24,1)</f>
        <v>1.1</v>
      </c>
      <c r="AJ3652" s="20" t="n">
        <f aca="false">ROUND(MAX(N(Y3652)/Assumptions!$C$5, N(Z3652)/Assumptions!$C$6, N(AA3652)/Assumptions!$C$7, N(AB3652)/Assumptions!$C$8, N(AC3652)/Assumptions!$C$9, N(AD3652)/Assumptions!$C$10, N(AE3652)/Assumptions!$C$11, N(AF3652)/Assumptions!$C$12, N(AG3652)/Assumptions!$C$13),3)</f>
        <v>0.85</v>
      </c>
      <c r="AK3652" s="0" t="str">
        <f aca="false">IF(OR(U3652="Pending",U3652="On Hold"),"Open GRN (awaiting)",IF(AJ3652&lt;=1,"Within SLA",IF(ROUND(N(Y3652)/Assumptions!$C$5,3)=AJ3652,"Gate Wait",IF(ROUND(N(Z3652)/Assumptions!$C$6,3)=AJ3652,"Dock Wait",IF(ROUND(N(AA3652)/Assumptions!$C$7,3)=AJ3652,"Unloading",IF(ROUND(N(AB3652)/Assumptions!$C$8,3)=AJ3652,"Unload-to-QC Wait",IF(ROUND(N(AC3652)/Assumptions!$C$9,3)=AJ3652,"QC",IF(ROUND(N(AD3652)/Assumptions!$C$10,3)=AJ3652,"QC-to-GRN Wait",IF(ROUND(N(AE3652)/Assumptions!$C$11,3)=AJ3652,"GRN Processing",IF(ROUND(N(AF3652)/Assumptions!$C$12,3)=AJ3652,"GRN-to-Putaway Wait",IF(ROUND(N(AG3652)/Assumptions!$C$13,3)=AJ3652,"Putaway","Within SLA")))))))))))</f>
        <v>Within SLA</v>
      </c>
    </row>
    <row r="3653" customFormat="false" ht="15" hidden="false" customHeight="false" outlineLevel="0" collapsed="false">
      <c r="A3653" s="0" t="s">
        <v>10195</v>
      </c>
      <c r="B3653" s="0" t="s">
        <v>10196</v>
      </c>
      <c r="C3653" s="0" t="s">
        <v>134</v>
      </c>
      <c r="D3653" s="0" t="s">
        <v>147</v>
      </c>
      <c r="E3653" s="0" t="s">
        <v>1178</v>
      </c>
      <c r="F3653" s="0" t="s">
        <v>149</v>
      </c>
      <c r="G3653" s="0" t="s">
        <v>150</v>
      </c>
      <c r="H3653" s="17" t="n">
        <v>46290.4590277778</v>
      </c>
      <c r="I3653" s="17" t="n">
        <v>46290.5097222222</v>
      </c>
      <c r="J3653" s="17" t="n">
        <v>46290.5173611111</v>
      </c>
      <c r="K3653" s="17" t="n">
        <v>46290.5340277778</v>
      </c>
      <c r="L3653" s="17" t="n">
        <v>46290.5555555556</v>
      </c>
      <c r="M3653" s="17" t="n">
        <v>46290.5652777778</v>
      </c>
      <c r="N3653" s="17" t="n">
        <v>46290.6638888889</v>
      </c>
      <c r="O3653" s="17" t="n">
        <v>46290.6972222222</v>
      </c>
      <c r="P3653" s="17" t="n">
        <v>46290.7006944444</v>
      </c>
      <c r="Q3653" s="17" t="n">
        <v>46290.7326388889</v>
      </c>
      <c r="R3653" s="0" t="n">
        <v>194</v>
      </c>
      <c r="S3653" s="0" t="n">
        <v>0</v>
      </c>
      <c r="T3653" s="0" t="n">
        <v>0</v>
      </c>
      <c r="U3653" s="18" t="s">
        <v>130</v>
      </c>
      <c r="V3653" s="18" t="s">
        <v>156</v>
      </c>
      <c r="W3653" s="0" t="str">
        <f aca="false">IF(AND(X3653&gt;=6,X3653&lt;14),"A",IF(AND(X3653&gt;=14,X3653&lt;22),"B","C"))</f>
        <v>A</v>
      </c>
      <c r="X3653" s="18" t="n">
        <f aca="false">HOUR(H3653)</f>
        <v>11</v>
      </c>
      <c r="Y3653" s="18" t="n">
        <f aca="false">ROUND((I3653-H3653)*1440,0)</f>
        <v>73</v>
      </c>
      <c r="Z3653" s="18" t="n">
        <f aca="false">ROUND((J3653-I3653)*1440,0)</f>
        <v>11</v>
      </c>
      <c r="AA3653" s="18" t="n">
        <f aca="false">ROUND((K3653-J3653)*1440,0)</f>
        <v>24</v>
      </c>
      <c r="AB3653" s="18" t="n">
        <f aca="false">ROUND((L3653-K3653)*1440,0)</f>
        <v>31</v>
      </c>
      <c r="AC3653" s="18" t="n">
        <f aca="false">ROUND((M3653-L3653)*1440,0)</f>
        <v>14</v>
      </c>
      <c r="AD3653" s="18" t="n">
        <f aca="false">IF(N3653="","",ROUND((N3653-M3653)*1440,0))</f>
        <v>142</v>
      </c>
      <c r="AE3653" s="18" t="n">
        <f aca="false">IF(O3653="","",ROUND((O3653-N3653)*1440,0))</f>
        <v>48</v>
      </c>
      <c r="AF3653" s="18" t="n">
        <f aca="false">IF(P3653="","",ROUND((P3653-O3653)*1440,0))</f>
        <v>5</v>
      </c>
      <c r="AG3653" s="18" t="n">
        <f aca="false">IF(Q3653="","",ROUND((Q3653-P3653)*1440,0))</f>
        <v>46</v>
      </c>
      <c r="AH3653" s="18" t="n">
        <f aca="false">IF(Q3653="","",ROUND((Q3653-H3653)*1440,0))</f>
        <v>394</v>
      </c>
      <c r="AI3653" s="19" t="n">
        <f aca="false">ROUND(IF(O3653="",Assumptions!$B$25-K3653,O3653-K3653)*24,1)</f>
        <v>3.9</v>
      </c>
      <c r="AJ3653" s="20" t="n">
        <f aca="false">ROUND(MAX(N(Y3653)/Assumptions!$C$5, N(Z3653)/Assumptions!$C$6, N(AA3653)/Assumptions!$C$7, N(AB3653)/Assumptions!$C$8, N(AC3653)/Assumptions!$C$9, N(AD3653)/Assumptions!$C$10, N(AE3653)/Assumptions!$C$11, N(AF3653)/Assumptions!$C$12, N(AG3653)/Assumptions!$C$13),3)</f>
        <v>4.733</v>
      </c>
      <c r="AK3653" s="0" t="str">
        <f aca="false">IF(OR(U3653="Pending",U3653="On Hold"),"Open GRN (awaiting)",IF(AJ3653&lt;=1,"Within SLA",IF(ROUND(N(Y3653)/Assumptions!$C$5,3)=AJ3653,"Gate Wait",IF(ROUND(N(Z3653)/Assumptions!$C$6,3)=AJ3653,"Dock Wait",IF(ROUND(N(AA3653)/Assumptions!$C$7,3)=AJ3653,"Unloading",IF(ROUND(N(AB3653)/Assumptions!$C$8,3)=AJ3653,"Unload-to-QC Wait",IF(ROUND(N(AC3653)/Assumptions!$C$9,3)=AJ3653,"QC",IF(ROUND(N(AD3653)/Assumptions!$C$10,3)=AJ3653,"QC-to-GRN Wait",IF(ROUND(N(AE3653)/Assumptions!$C$11,3)=AJ3653,"GRN Processing",IF(ROUND(N(AF3653)/Assumptions!$C$12,3)=AJ3653,"GRN-to-Putaway Wait",IF(ROUND(N(AG3653)/Assumptions!$C$13,3)=AJ3653,"Putaway","Within SLA")))))))))))</f>
        <v>QC-to-GRN Wait</v>
      </c>
    </row>
    <row r="3654" customFormat="false" ht="15" hidden="false" customHeight="false" outlineLevel="0" collapsed="false">
      <c r="A3654" s="0" t="s">
        <v>10197</v>
      </c>
      <c r="B3654" s="0" t="s">
        <v>10198</v>
      </c>
      <c r="C3654" s="0" t="s">
        <v>286</v>
      </c>
      <c r="D3654" s="0" t="s">
        <v>135</v>
      </c>
      <c r="E3654" s="0" t="s">
        <v>10199</v>
      </c>
      <c r="F3654" s="0" t="s">
        <v>121</v>
      </c>
      <c r="G3654" s="0" t="s">
        <v>178</v>
      </c>
      <c r="H3654" s="17" t="n">
        <v>46290.4597222222</v>
      </c>
      <c r="I3654" s="17" t="n">
        <v>46290.4645833333</v>
      </c>
      <c r="J3654" s="17" t="n">
        <v>46290.475</v>
      </c>
      <c r="K3654" s="17" t="n">
        <v>46290.50625</v>
      </c>
      <c r="L3654" s="17" t="n">
        <v>46290.5104166667</v>
      </c>
      <c r="M3654" s="17" t="n">
        <v>46290.5291666667</v>
      </c>
      <c r="N3654" s="17" t="n">
        <v>46290.5708333333</v>
      </c>
      <c r="O3654" s="17" t="n">
        <v>46290.6041666667</v>
      </c>
      <c r="P3654" s="17" t="n">
        <v>46290.6083333333</v>
      </c>
      <c r="Q3654" s="17" t="n">
        <v>46290.6576388889</v>
      </c>
      <c r="R3654" s="0" t="n">
        <v>797</v>
      </c>
      <c r="S3654" s="0" t="n">
        <v>0</v>
      </c>
      <c r="T3654" s="0" t="n">
        <v>0</v>
      </c>
      <c r="U3654" s="18" t="s">
        <v>130</v>
      </c>
      <c r="V3654" s="18" t="s">
        <v>144</v>
      </c>
      <c r="W3654" s="0" t="str">
        <f aca="false">IF(AND(X3654&gt;=6,X3654&lt;14),"A",IF(AND(X3654&gt;=14,X3654&lt;22),"B","C"))</f>
        <v>A</v>
      </c>
      <c r="X3654" s="18" t="n">
        <f aca="false">HOUR(H3654)</f>
        <v>11</v>
      </c>
      <c r="Y3654" s="18" t="n">
        <f aca="false">ROUND((I3654-H3654)*1440,0)</f>
        <v>7</v>
      </c>
      <c r="Z3654" s="18" t="n">
        <f aca="false">ROUND((J3654-I3654)*1440,0)</f>
        <v>15</v>
      </c>
      <c r="AA3654" s="18" t="n">
        <f aca="false">ROUND((K3654-J3654)*1440,0)</f>
        <v>45</v>
      </c>
      <c r="AB3654" s="18" t="n">
        <f aca="false">ROUND((L3654-K3654)*1440,0)</f>
        <v>6</v>
      </c>
      <c r="AC3654" s="18" t="n">
        <f aca="false">ROUND((M3654-L3654)*1440,0)</f>
        <v>27</v>
      </c>
      <c r="AD3654" s="18" t="n">
        <f aca="false">IF(N3654="","",ROUND((N3654-M3654)*1440,0))</f>
        <v>60</v>
      </c>
      <c r="AE3654" s="18" t="n">
        <f aca="false">IF(O3654="","",ROUND((O3654-N3654)*1440,0))</f>
        <v>48</v>
      </c>
      <c r="AF3654" s="18" t="n">
        <f aca="false">IF(P3654="","",ROUND((P3654-O3654)*1440,0))</f>
        <v>6</v>
      </c>
      <c r="AG3654" s="18" t="n">
        <f aca="false">IF(Q3654="","",ROUND((Q3654-P3654)*1440,0))</f>
        <v>71</v>
      </c>
      <c r="AH3654" s="18" t="n">
        <f aca="false">IF(Q3654="","",ROUND((Q3654-H3654)*1440,0))</f>
        <v>285</v>
      </c>
      <c r="AI3654" s="19" t="n">
        <f aca="false">ROUND(IF(O3654="",Assumptions!$B$25-K3654,O3654-K3654)*24,1)</f>
        <v>2.4</v>
      </c>
      <c r="AJ3654" s="20" t="n">
        <f aca="false">ROUND(MAX(N(Y3654)/Assumptions!$C$5, N(Z3654)/Assumptions!$C$6, N(AA3654)/Assumptions!$C$7, N(AB3654)/Assumptions!$C$8, N(AC3654)/Assumptions!$C$9, N(AD3654)/Assumptions!$C$10, N(AE3654)/Assumptions!$C$11, N(AF3654)/Assumptions!$C$12, N(AG3654)/Assumptions!$C$13),3)</f>
        <v>2</v>
      </c>
      <c r="AK3654" s="0" t="str">
        <f aca="false">IF(OR(U3654="Pending",U3654="On Hold"),"Open GRN (awaiting)",IF(AJ3654&lt;=1,"Within SLA",IF(ROUND(N(Y3654)/Assumptions!$C$5,3)=AJ3654,"Gate Wait",IF(ROUND(N(Z3654)/Assumptions!$C$6,3)=AJ3654,"Dock Wait",IF(ROUND(N(AA3654)/Assumptions!$C$7,3)=AJ3654,"Unloading",IF(ROUND(N(AB3654)/Assumptions!$C$8,3)=AJ3654,"Unload-to-QC Wait",IF(ROUND(N(AC3654)/Assumptions!$C$9,3)=AJ3654,"QC",IF(ROUND(N(AD3654)/Assumptions!$C$10,3)=AJ3654,"QC-to-GRN Wait",IF(ROUND(N(AE3654)/Assumptions!$C$11,3)=AJ3654,"GRN Processing",IF(ROUND(N(AF3654)/Assumptions!$C$12,3)=AJ3654,"GRN-to-Putaway Wait",IF(ROUND(N(AG3654)/Assumptions!$C$13,3)=AJ3654,"Putaway","Within SLA")))))))))))</f>
        <v>QC-to-GRN Wait</v>
      </c>
    </row>
    <row r="3655" customFormat="false" ht="15" hidden="false" customHeight="false" outlineLevel="0" collapsed="false">
      <c r="A3655" s="0" t="s">
        <v>10200</v>
      </c>
      <c r="B3655" s="0" t="s">
        <v>10201</v>
      </c>
      <c r="C3655" s="0" t="s">
        <v>252</v>
      </c>
      <c r="D3655" s="0" t="s">
        <v>147</v>
      </c>
      <c r="E3655" s="0" t="s">
        <v>4768</v>
      </c>
      <c r="F3655" s="0" t="s">
        <v>155</v>
      </c>
      <c r="G3655" s="0" t="s">
        <v>150</v>
      </c>
      <c r="H3655" s="17" t="n">
        <v>46290.4659722222</v>
      </c>
      <c r="I3655" s="17" t="n">
        <v>46290.53125</v>
      </c>
      <c r="J3655" s="17" t="n">
        <v>46290.5416666667</v>
      </c>
      <c r="K3655" s="17" t="n">
        <v>46290.5729166667</v>
      </c>
      <c r="L3655" s="17" t="n">
        <v>46290.5777777778</v>
      </c>
      <c r="M3655" s="17" t="n">
        <v>46290.6006944445</v>
      </c>
      <c r="N3655" s="17" t="n">
        <v>46290.6666666667</v>
      </c>
      <c r="O3655" s="17" t="n">
        <v>46290.70625</v>
      </c>
      <c r="P3655" s="17" t="n">
        <v>46290.7236111111</v>
      </c>
      <c r="Q3655" s="17" t="n">
        <v>46290.7375</v>
      </c>
      <c r="R3655" s="0" t="n">
        <v>493</v>
      </c>
      <c r="S3655" s="0" t="n">
        <v>0</v>
      </c>
      <c r="T3655" s="0" t="n">
        <v>0</v>
      </c>
      <c r="U3655" s="18" t="s">
        <v>130</v>
      </c>
      <c r="V3655" s="18" t="s">
        <v>144</v>
      </c>
      <c r="W3655" s="0" t="str">
        <f aca="false">IF(AND(X3655&gt;=6,X3655&lt;14),"A",IF(AND(X3655&gt;=14,X3655&lt;22),"B","C"))</f>
        <v>A</v>
      </c>
      <c r="X3655" s="18" t="n">
        <f aca="false">HOUR(H3655)</f>
        <v>11</v>
      </c>
      <c r="Y3655" s="18" t="n">
        <f aca="false">ROUND((I3655-H3655)*1440,0)</f>
        <v>94</v>
      </c>
      <c r="Z3655" s="18" t="n">
        <f aca="false">ROUND((J3655-I3655)*1440,0)</f>
        <v>15</v>
      </c>
      <c r="AA3655" s="18" t="n">
        <f aca="false">ROUND((K3655-J3655)*1440,0)</f>
        <v>45</v>
      </c>
      <c r="AB3655" s="18" t="n">
        <f aca="false">ROUND((L3655-K3655)*1440,0)</f>
        <v>7</v>
      </c>
      <c r="AC3655" s="18" t="n">
        <f aca="false">ROUND((M3655-L3655)*1440,0)</f>
        <v>33</v>
      </c>
      <c r="AD3655" s="18" t="n">
        <f aca="false">IF(N3655="","",ROUND((N3655-M3655)*1440,0))</f>
        <v>95</v>
      </c>
      <c r="AE3655" s="18" t="n">
        <f aca="false">IF(O3655="","",ROUND((O3655-N3655)*1440,0))</f>
        <v>57</v>
      </c>
      <c r="AF3655" s="18" t="n">
        <f aca="false">IF(P3655="","",ROUND((P3655-O3655)*1440,0))</f>
        <v>25</v>
      </c>
      <c r="AG3655" s="18" t="n">
        <f aca="false">IF(Q3655="","",ROUND((Q3655-P3655)*1440,0))</f>
        <v>20</v>
      </c>
      <c r="AH3655" s="18" t="n">
        <f aca="false">IF(Q3655="","",ROUND((Q3655-H3655)*1440,0))</f>
        <v>391</v>
      </c>
      <c r="AI3655" s="19" t="n">
        <f aca="false">ROUND(IF(O3655="",Assumptions!$B$25-K3655,O3655-K3655)*24,1)</f>
        <v>3.2</v>
      </c>
      <c r="AJ3655" s="20" t="n">
        <f aca="false">ROUND(MAX(N(Y3655)/Assumptions!$C$5, N(Z3655)/Assumptions!$C$6, N(AA3655)/Assumptions!$C$7, N(AB3655)/Assumptions!$C$8, N(AC3655)/Assumptions!$C$9, N(AD3655)/Assumptions!$C$10, N(AE3655)/Assumptions!$C$11, N(AF3655)/Assumptions!$C$12, N(AG3655)/Assumptions!$C$13),3)</f>
        <v>3.167</v>
      </c>
      <c r="AK3655" s="0" t="str">
        <f aca="false">IF(OR(U3655="Pending",U3655="On Hold"),"Open GRN (awaiting)",IF(AJ3655&lt;=1,"Within SLA",IF(ROUND(N(Y3655)/Assumptions!$C$5,3)=AJ3655,"Gate Wait",IF(ROUND(N(Z3655)/Assumptions!$C$6,3)=AJ3655,"Dock Wait",IF(ROUND(N(AA3655)/Assumptions!$C$7,3)=AJ3655,"Unloading",IF(ROUND(N(AB3655)/Assumptions!$C$8,3)=AJ3655,"Unload-to-QC Wait",IF(ROUND(N(AC3655)/Assumptions!$C$9,3)=AJ3655,"QC",IF(ROUND(N(AD3655)/Assumptions!$C$10,3)=AJ3655,"QC-to-GRN Wait",IF(ROUND(N(AE3655)/Assumptions!$C$11,3)=AJ3655,"GRN Processing",IF(ROUND(N(AF3655)/Assumptions!$C$12,3)=AJ3655,"GRN-to-Putaway Wait",IF(ROUND(N(AG3655)/Assumptions!$C$13,3)=AJ3655,"Putaway","Within SLA")))))))))))</f>
        <v>QC-to-GRN Wait</v>
      </c>
    </row>
    <row r="3656" customFormat="false" ht="15" hidden="false" customHeight="false" outlineLevel="0" collapsed="false">
      <c r="A3656" s="0" t="s">
        <v>10202</v>
      </c>
      <c r="B3656" s="0" t="s">
        <v>10203</v>
      </c>
      <c r="C3656" s="0" t="s">
        <v>159</v>
      </c>
      <c r="D3656" s="0" t="s">
        <v>119</v>
      </c>
      <c r="E3656" s="0" t="s">
        <v>4996</v>
      </c>
      <c r="F3656" s="0" t="s">
        <v>128</v>
      </c>
      <c r="G3656" s="0" t="s">
        <v>129</v>
      </c>
      <c r="H3656" s="17" t="n">
        <v>46290.4833333333</v>
      </c>
      <c r="I3656" s="17" t="n">
        <v>46290.5340277778</v>
      </c>
      <c r="J3656" s="17" t="n">
        <v>46290.5381944445</v>
      </c>
      <c r="K3656" s="17" t="n">
        <v>46290.5590277778</v>
      </c>
      <c r="L3656" s="17" t="n">
        <v>46290.5625</v>
      </c>
      <c r="M3656" s="17" t="n">
        <v>46290.5847222222</v>
      </c>
      <c r="N3656" s="17" t="n">
        <v>46290.5923611111</v>
      </c>
      <c r="O3656" s="17" t="n">
        <v>46290.6118055556</v>
      </c>
      <c r="P3656" s="17" t="n">
        <v>46290.6534722222</v>
      </c>
      <c r="Q3656" s="17" t="n">
        <v>46290.675</v>
      </c>
      <c r="R3656" s="0" t="n">
        <v>129</v>
      </c>
      <c r="S3656" s="0" t="n">
        <v>0</v>
      </c>
      <c r="T3656" s="0" t="n">
        <v>0</v>
      </c>
      <c r="U3656" s="18" t="s">
        <v>130</v>
      </c>
      <c r="V3656" s="18" t="s">
        <v>139</v>
      </c>
      <c r="W3656" s="0" t="str">
        <f aca="false">IF(AND(X3656&gt;=6,X3656&lt;14),"A",IF(AND(X3656&gt;=14,X3656&lt;22),"B","C"))</f>
        <v>A</v>
      </c>
      <c r="X3656" s="18" t="n">
        <f aca="false">HOUR(H3656)</f>
        <v>11</v>
      </c>
      <c r="Y3656" s="18" t="n">
        <f aca="false">ROUND((I3656-H3656)*1440,0)</f>
        <v>73</v>
      </c>
      <c r="Z3656" s="18" t="n">
        <f aca="false">ROUND((J3656-I3656)*1440,0)</f>
        <v>6</v>
      </c>
      <c r="AA3656" s="18" t="n">
        <f aca="false">ROUND((K3656-J3656)*1440,0)</f>
        <v>30</v>
      </c>
      <c r="AB3656" s="18" t="n">
        <f aca="false">ROUND((L3656-K3656)*1440,0)</f>
        <v>5</v>
      </c>
      <c r="AC3656" s="18" t="n">
        <f aca="false">ROUND((M3656-L3656)*1440,0)</f>
        <v>32</v>
      </c>
      <c r="AD3656" s="18" t="n">
        <f aca="false">IF(N3656="","",ROUND((N3656-M3656)*1440,0))</f>
        <v>11</v>
      </c>
      <c r="AE3656" s="18" t="n">
        <f aca="false">IF(O3656="","",ROUND((O3656-N3656)*1440,0))</f>
        <v>28</v>
      </c>
      <c r="AF3656" s="18" t="n">
        <f aca="false">IF(P3656="","",ROUND((P3656-O3656)*1440,0))</f>
        <v>60</v>
      </c>
      <c r="AG3656" s="18" t="n">
        <f aca="false">IF(Q3656="","",ROUND((Q3656-P3656)*1440,0))</f>
        <v>31</v>
      </c>
      <c r="AH3656" s="18" t="n">
        <f aca="false">IF(Q3656="","",ROUND((Q3656-H3656)*1440,0))</f>
        <v>276</v>
      </c>
      <c r="AI3656" s="19" t="n">
        <f aca="false">ROUND(IF(O3656="",Assumptions!$B$25-K3656,O3656-K3656)*24,1)</f>
        <v>1.3</v>
      </c>
      <c r="AJ3656" s="20" t="n">
        <f aca="false">ROUND(MAX(N(Y3656)/Assumptions!$C$5, N(Z3656)/Assumptions!$C$6, N(AA3656)/Assumptions!$C$7, N(AB3656)/Assumptions!$C$8, N(AC3656)/Assumptions!$C$9, N(AD3656)/Assumptions!$C$10, N(AE3656)/Assumptions!$C$11, N(AF3656)/Assumptions!$C$12, N(AG3656)/Assumptions!$C$13),3)</f>
        <v>3</v>
      </c>
      <c r="AK3656" s="0" t="str">
        <f aca="false">IF(OR(U3656="Pending",U3656="On Hold"),"Open GRN (awaiting)",IF(AJ3656&lt;=1,"Within SLA",IF(ROUND(N(Y3656)/Assumptions!$C$5,3)=AJ3656,"Gate Wait",IF(ROUND(N(Z3656)/Assumptions!$C$6,3)=AJ3656,"Dock Wait",IF(ROUND(N(AA3656)/Assumptions!$C$7,3)=AJ3656,"Unloading",IF(ROUND(N(AB3656)/Assumptions!$C$8,3)=AJ3656,"Unload-to-QC Wait",IF(ROUND(N(AC3656)/Assumptions!$C$9,3)=AJ3656,"QC",IF(ROUND(N(AD3656)/Assumptions!$C$10,3)=AJ3656,"QC-to-GRN Wait",IF(ROUND(N(AE3656)/Assumptions!$C$11,3)=AJ3656,"GRN Processing",IF(ROUND(N(AF3656)/Assumptions!$C$12,3)=AJ3656,"GRN-to-Putaway Wait",IF(ROUND(N(AG3656)/Assumptions!$C$13,3)=AJ3656,"Putaway","Within SLA")))))))))))</f>
        <v>GRN-to-Putaway Wait</v>
      </c>
    </row>
    <row r="3657" customFormat="false" ht="15" hidden="false" customHeight="false" outlineLevel="0" collapsed="false">
      <c r="A3657" s="0" t="s">
        <v>10204</v>
      </c>
      <c r="B3657" s="0" t="s">
        <v>10205</v>
      </c>
      <c r="C3657" s="0" t="s">
        <v>142</v>
      </c>
      <c r="D3657" s="0" t="s">
        <v>135</v>
      </c>
      <c r="E3657" s="0" t="s">
        <v>1048</v>
      </c>
      <c r="F3657" s="0" t="s">
        <v>137</v>
      </c>
      <c r="G3657" s="0" t="s">
        <v>138</v>
      </c>
      <c r="H3657" s="17" t="n">
        <v>46290.4875</v>
      </c>
      <c r="I3657" s="17" t="n">
        <v>46290.5104166667</v>
      </c>
      <c r="J3657" s="17" t="n">
        <v>46290.5270833333</v>
      </c>
      <c r="K3657" s="17" t="n">
        <v>46290.55</v>
      </c>
      <c r="L3657" s="17" t="n">
        <v>46290.5611111111</v>
      </c>
      <c r="M3657" s="17" t="n">
        <v>46290.5805555556</v>
      </c>
      <c r="N3657" s="17" t="n">
        <v>46290.6027777778</v>
      </c>
      <c r="O3657" s="17" t="n">
        <v>46290.6569444445</v>
      </c>
      <c r="P3657" s="17" t="n">
        <v>46290.6673611111</v>
      </c>
      <c r="Q3657" s="17" t="n">
        <v>46290.6819444444</v>
      </c>
      <c r="R3657" s="0" t="n">
        <v>57</v>
      </c>
      <c r="S3657" s="0" t="n">
        <v>0</v>
      </c>
      <c r="T3657" s="0" t="n">
        <v>0</v>
      </c>
      <c r="U3657" s="18" t="s">
        <v>130</v>
      </c>
      <c r="V3657" s="18" t="s">
        <v>156</v>
      </c>
      <c r="W3657" s="0" t="str">
        <f aca="false">IF(AND(X3657&gt;=6,X3657&lt;14),"A",IF(AND(X3657&gt;=14,X3657&lt;22),"B","C"))</f>
        <v>A</v>
      </c>
      <c r="X3657" s="18" t="n">
        <f aca="false">HOUR(H3657)</f>
        <v>11</v>
      </c>
      <c r="Y3657" s="18" t="n">
        <f aca="false">ROUND((I3657-H3657)*1440,0)</f>
        <v>33</v>
      </c>
      <c r="Z3657" s="18" t="n">
        <f aca="false">ROUND((J3657-I3657)*1440,0)</f>
        <v>24</v>
      </c>
      <c r="AA3657" s="18" t="n">
        <f aca="false">ROUND((K3657-J3657)*1440,0)</f>
        <v>33</v>
      </c>
      <c r="AB3657" s="18" t="n">
        <f aca="false">ROUND((L3657-K3657)*1440,0)</f>
        <v>16</v>
      </c>
      <c r="AC3657" s="18" t="n">
        <f aca="false">ROUND((M3657-L3657)*1440,0)</f>
        <v>28</v>
      </c>
      <c r="AD3657" s="18" t="n">
        <f aca="false">IF(N3657="","",ROUND((N3657-M3657)*1440,0))</f>
        <v>32</v>
      </c>
      <c r="AE3657" s="18" t="n">
        <f aca="false">IF(O3657="","",ROUND((O3657-N3657)*1440,0))</f>
        <v>78</v>
      </c>
      <c r="AF3657" s="18" t="n">
        <f aca="false">IF(P3657="","",ROUND((P3657-O3657)*1440,0))</f>
        <v>15</v>
      </c>
      <c r="AG3657" s="18" t="n">
        <f aca="false">IF(Q3657="","",ROUND((Q3657-P3657)*1440,0))</f>
        <v>21</v>
      </c>
      <c r="AH3657" s="18" t="n">
        <f aca="false">IF(Q3657="","",ROUND((Q3657-H3657)*1440,0))</f>
        <v>280</v>
      </c>
      <c r="AI3657" s="19" t="n">
        <f aca="false">ROUND(IF(O3657="",Assumptions!$B$25-K3657,O3657-K3657)*24,1)</f>
        <v>2.6</v>
      </c>
      <c r="AJ3657" s="20" t="n">
        <f aca="false">ROUND(MAX(N(Y3657)/Assumptions!$C$5, N(Z3657)/Assumptions!$C$6, N(AA3657)/Assumptions!$C$7, N(AB3657)/Assumptions!$C$8, N(AC3657)/Assumptions!$C$9, N(AD3657)/Assumptions!$C$10, N(AE3657)/Assumptions!$C$11, N(AF3657)/Assumptions!$C$12, N(AG3657)/Assumptions!$C$13),3)</f>
        <v>1.733</v>
      </c>
      <c r="AK3657" s="0" t="str">
        <f aca="false">IF(OR(U3657="Pending",U3657="On Hold"),"Open GRN (awaiting)",IF(AJ3657&lt;=1,"Within SLA",IF(ROUND(N(Y3657)/Assumptions!$C$5,3)=AJ3657,"Gate Wait",IF(ROUND(N(Z3657)/Assumptions!$C$6,3)=AJ3657,"Dock Wait",IF(ROUND(N(AA3657)/Assumptions!$C$7,3)=AJ3657,"Unloading",IF(ROUND(N(AB3657)/Assumptions!$C$8,3)=AJ3657,"Unload-to-QC Wait",IF(ROUND(N(AC3657)/Assumptions!$C$9,3)=AJ3657,"QC",IF(ROUND(N(AD3657)/Assumptions!$C$10,3)=AJ3657,"QC-to-GRN Wait",IF(ROUND(N(AE3657)/Assumptions!$C$11,3)=AJ3657,"GRN Processing",IF(ROUND(N(AF3657)/Assumptions!$C$12,3)=AJ3657,"GRN-to-Putaway Wait",IF(ROUND(N(AG3657)/Assumptions!$C$13,3)=AJ3657,"Putaway","Within SLA")))))))))))</f>
        <v>GRN Processing</v>
      </c>
    </row>
    <row r="3658" customFormat="false" ht="15" hidden="false" customHeight="false" outlineLevel="0" collapsed="false">
      <c r="A3658" s="0" t="s">
        <v>10206</v>
      </c>
      <c r="B3658" s="0" t="s">
        <v>10207</v>
      </c>
      <c r="C3658" s="0" t="s">
        <v>153</v>
      </c>
      <c r="D3658" s="0" t="s">
        <v>119</v>
      </c>
      <c r="E3658" s="0" t="s">
        <v>8822</v>
      </c>
      <c r="F3658" s="0" t="s">
        <v>155</v>
      </c>
      <c r="G3658" s="0" t="s">
        <v>129</v>
      </c>
      <c r="H3658" s="17" t="n">
        <v>46290.50625</v>
      </c>
      <c r="I3658" s="17" t="n">
        <v>46290.5368055556</v>
      </c>
      <c r="J3658" s="17" t="n">
        <v>46290.54375</v>
      </c>
      <c r="K3658" s="17" t="n">
        <v>46290.5770833333</v>
      </c>
      <c r="L3658" s="17" t="n">
        <v>46290.58125</v>
      </c>
      <c r="M3658" s="17" t="n">
        <v>46290.6194444444</v>
      </c>
      <c r="N3658" s="17" t="n">
        <v>46290.6569444445</v>
      </c>
      <c r="O3658" s="17" t="n">
        <v>46290.7493055556</v>
      </c>
      <c r="P3658" s="17" t="n">
        <v>46290.775</v>
      </c>
      <c r="Q3658" s="17" t="n">
        <v>46290.7902777778</v>
      </c>
      <c r="R3658" s="0" t="n">
        <v>187</v>
      </c>
      <c r="S3658" s="0" t="n">
        <v>0</v>
      </c>
      <c r="T3658" s="0" t="n">
        <v>0</v>
      </c>
      <c r="U3658" s="18" t="s">
        <v>130</v>
      </c>
      <c r="V3658" s="18" t="s">
        <v>156</v>
      </c>
      <c r="W3658" s="0" t="str">
        <f aca="false">IF(AND(X3658&gt;=6,X3658&lt;14),"A",IF(AND(X3658&gt;=14,X3658&lt;22),"B","C"))</f>
        <v>A</v>
      </c>
      <c r="X3658" s="18" t="n">
        <f aca="false">HOUR(H3658)</f>
        <v>12</v>
      </c>
      <c r="Y3658" s="18" t="n">
        <f aca="false">ROUND((I3658-H3658)*1440,0)</f>
        <v>44</v>
      </c>
      <c r="Z3658" s="18" t="n">
        <f aca="false">ROUND((J3658-I3658)*1440,0)</f>
        <v>10</v>
      </c>
      <c r="AA3658" s="18" t="n">
        <f aca="false">ROUND((K3658-J3658)*1440,0)</f>
        <v>48</v>
      </c>
      <c r="AB3658" s="18" t="n">
        <f aca="false">ROUND((L3658-K3658)*1440,0)</f>
        <v>6</v>
      </c>
      <c r="AC3658" s="18" t="n">
        <f aca="false">ROUND((M3658-L3658)*1440,0)</f>
        <v>55</v>
      </c>
      <c r="AD3658" s="18" t="n">
        <f aca="false">IF(N3658="","",ROUND((N3658-M3658)*1440,0))</f>
        <v>54</v>
      </c>
      <c r="AE3658" s="18" t="n">
        <f aca="false">IF(O3658="","",ROUND((O3658-N3658)*1440,0))</f>
        <v>133</v>
      </c>
      <c r="AF3658" s="18" t="n">
        <f aca="false">IF(P3658="","",ROUND((P3658-O3658)*1440,0))</f>
        <v>37</v>
      </c>
      <c r="AG3658" s="18" t="n">
        <f aca="false">IF(Q3658="","",ROUND((Q3658-P3658)*1440,0))</f>
        <v>22</v>
      </c>
      <c r="AH3658" s="18" t="n">
        <f aca="false">IF(Q3658="","",ROUND((Q3658-H3658)*1440,0))</f>
        <v>409</v>
      </c>
      <c r="AI3658" s="19" t="n">
        <f aca="false">ROUND(IF(O3658="",Assumptions!$B$25-K3658,O3658-K3658)*24,1)</f>
        <v>4.1</v>
      </c>
      <c r="AJ3658" s="20" t="n">
        <f aca="false">ROUND(MAX(N(Y3658)/Assumptions!$C$5, N(Z3658)/Assumptions!$C$6, N(AA3658)/Assumptions!$C$7, N(AB3658)/Assumptions!$C$8, N(AC3658)/Assumptions!$C$9, N(AD3658)/Assumptions!$C$10, N(AE3658)/Assumptions!$C$11, N(AF3658)/Assumptions!$C$12, N(AG3658)/Assumptions!$C$13),3)</f>
        <v>2.956</v>
      </c>
      <c r="AK3658" s="0" t="str">
        <f aca="false">IF(OR(U3658="Pending",U3658="On Hold"),"Open GRN (awaiting)",IF(AJ3658&lt;=1,"Within SLA",IF(ROUND(N(Y3658)/Assumptions!$C$5,3)=AJ3658,"Gate Wait",IF(ROUND(N(Z3658)/Assumptions!$C$6,3)=AJ3658,"Dock Wait",IF(ROUND(N(AA3658)/Assumptions!$C$7,3)=AJ3658,"Unloading",IF(ROUND(N(AB3658)/Assumptions!$C$8,3)=AJ3658,"Unload-to-QC Wait",IF(ROUND(N(AC3658)/Assumptions!$C$9,3)=AJ3658,"QC",IF(ROUND(N(AD3658)/Assumptions!$C$10,3)=AJ3658,"QC-to-GRN Wait",IF(ROUND(N(AE3658)/Assumptions!$C$11,3)=AJ3658,"GRN Processing",IF(ROUND(N(AF3658)/Assumptions!$C$12,3)=AJ3658,"GRN-to-Putaway Wait",IF(ROUND(N(AG3658)/Assumptions!$C$13,3)=AJ3658,"Putaway","Within SLA")))))))))))</f>
        <v>GRN Processing</v>
      </c>
    </row>
    <row r="3659" customFormat="false" ht="15" hidden="false" customHeight="false" outlineLevel="0" collapsed="false">
      <c r="A3659" s="0" t="s">
        <v>10208</v>
      </c>
      <c r="B3659" s="0" t="s">
        <v>10209</v>
      </c>
      <c r="C3659" s="0" t="s">
        <v>170</v>
      </c>
      <c r="D3659" s="0" t="s">
        <v>119</v>
      </c>
      <c r="E3659" s="0" t="s">
        <v>10210</v>
      </c>
      <c r="F3659" s="0" t="s">
        <v>128</v>
      </c>
      <c r="G3659" s="0" t="s">
        <v>122</v>
      </c>
      <c r="H3659" s="17" t="n">
        <v>46290.5534722222</v>
      </c>
      <c r="I3659" s="17" t="n">
        <v>46290.5888888889</v>
      </c>
      <c r="J3659" s="17" t="n">
        <v>46290.6027777778</v>
      </c>
      <c r="K3659" s="17" t="n">
        <v>46290.6458333333</v>
      </c>
      <c r="L3659" s="17" t="n">
        <v>46290.6604166667</v>
      </c>
      <c r="M3659" s="17" t="n">
        <v>46290.6909722222</v>
      </c>
      <c r="N3659" s="17" t="n">
        <v>46290.7104166667</v>
      </c>
      <c r="O3659" s="17" t="n">
        <v>46290.8909722222</v>
      </c>
      <c r="P3659" s="17" t="n">
        <v>46290.9034722222</v>
      </c>
      <c r="Q3659" s="17" t="n">
        <v>46290.9340277778</v>
      </c>
      <c r="R3659" s="0" t="n">
        <v>1071</v>
      </c>
      <c r="S3659" s="0" t="n">
        <v>45</v>
      </c>
      <c r="T3659" s="0" t="n">
        <v>21</v>
      </c>
      <c r="U3659" s="18" t="s">
        <v>123</v>
      </c>
      <c r="V3659" s="18" t="s">
        <v>156</v>
      </c>
      <c r="W3659" s="0" t="str">
        <f aca="false">IF(AND(X3659&gt;=6,X3659&lt;14),"A",IF(AND(X3659&gt;=14,X3659&lt;22),"B","C"))</f>
        <v>A</v>
      </c>
      <c r="X3659" s="18" t="n">
        <f aca="false">HOUR(H3659)</f>
        <v>13</v>
      </c>
      <c r="Y3659" s="18" t="n">
        <f aca="false">ROUND((I3659-H3659)*1440,0)</f>
        <v>51</v>
      </c>
      <c r="Z3659" s="18" t="n">
        <f aca="false">ROUND((J3659-I3659)*1440,0)</f>
        <v>20</v>
      </c>
      <c r="AA3659" s="18" t="n">
        <f aca="false">ROUND((K3659-J3659)*1440,0)</f>
        <v>62</v>
      </c>
      <c r="AB3659" s="18" t="n">
        <f aca="false">ROUND((L3659-K3659)*1440,0)</f>
        <v>21</v>
      </c>
      <c r="AC3659" s="18" t="n">
        <f aca="false">ROUND((M3659-L3659)*1440,0)</f>
        <v>44</v>
      </c>
      <c r="AD3659" s="18" t="n">
        <f aca="false">IF(N3659="","",ROUND((N3659-M3659)*1440,0))</f>
        <v>28</v>
      </c>
      <c r="AE3659" s="18" t="n">
        <f aca="false">IF(O3659="","",ROUND((O3659-N3659)*1440,0))</f>
        <v>260</v>
      </c>
      <c r="AF3659" s="18" t="n">
        <f aca="false">IF(P3659="","",ROUND((P3659-O3659)*1440,0))</f>
        <v>18</v>
      </c>
      <c r="AG3659" s="18" t="n">
        <f aca="false">IF(Q3659="","",ROUND((Q3659-P3659)*1440,0))</f>
        <v>44</v>
      </c>
      <c r="AH3659" s="18" t="n">
        <f aca="false">IF(Q3659="","",ROUND((Q3659-H3659)*1440,0))</f>
        <v>548</v>
      </c>
      <c r="AI3659" s="19" t="n">
        <f aca="false">ROUND(IF(O3659="",Assumptions!$B$25-K3659,O3659-K3659)*24,1)</f>
        <v>5.9</v>
      </c>
      <c r="AJ3659" s="20" t="n">
        <f aca="false">ROUND(MAX(N(Y3659)/Assumptions!$C$5, N(Z3659)/Assumptions!$C$6, N(AA3659)/Assumptions!$C$7, N(AB3659)/Assumptions!$C$8, N(AC3659)/Assumptions!$C$9, N(AD3659)/Assumptions!$C$10, N(AE3659)/Assumptions!$C$11, N(AF3659)/Assumptions!$C$12, N(AG3659)/Assumptions!$C$13),3)</f>
        <v>5.778</v>
      </c>
      <c r="AK3659" s="0" t="str">
        <f aca="false">IF(OR(U3659="Pending",U3659="On Hold"),"Open GRN (awaiting)",IF(AJ3659&lt;=1,"Within SLA",IF(ROUND(N(Y3659)/Assumptions!$C$5,3)=AJ3659,"Gate Wait",IF(ROUND(N(Z3659)/Assumptions!$C$6,3)=AJ3659,"Dock Wait",IF(ROUND(N(AA3659)/Assumptions!$C$7,3)=AJ3659,"Unloading",IF(ROUND(N(AB3659)/Assumptions!$C$8,3)=AJ3659,"Unload-to-QC Wait",IF(ROUND(N(AC3659)/Assumptions!$C$9,3)=AJ3659,"QC",IF(ROUND(N(AD3659)/Assumptions!$C$10,3)=AJ3659,"QC-to-GRN Wait",IF(ROUND(N(AE3659)/Assumptions!$C$11,3)=AJ3659,"GRN Processing",IF(ROUND(N(AF3659)/Assumptions!$C$12,3)=AJ3659,"GRN-to-Putaway Wait",IF(ROUND(N(AG3659)/Assumptions!$C$13,3)=AJ3659,"Putaway","Within SLA")))))))))))</f>
        <v>GRN Processing</v>
      </c>
    </row>
    <row r="3660" customFormat="false" ht="15" hidden="false" customHeight="false" outlineLevel="0" collapsed="false">
      <c r="A3660" s="0" t="s">
        <v>10211</v>
      </c>
      <c r="B3660" s="0" t="s">
        <v>10212</v>
      </c>
      <c r="C3660" s="0" t="s">
        <v>170</v>
      </c>
      <c r="D3660" s="0" t="s">
        <v>147</v>
      </c>
      <c r="E3660" s="0" t="s">
        <v>10213</v>
      </c>
      <c r="F3660" s="0" t="s">
        <v>128</v>
      </c>
      <c r="G3660" s="0" t="s">
        <v>150</v>
      </c>
      <c r="H3660" s="17" t="n">
        <v>46290.5756944444</v>
      </c>
      <c r="I3660" s="17" t="n">
        <v>46290.5902777778</v>
      </c>
      <c r="J3660" s="17" t="n">
        <v>46290.5958333333</v>
      </c>
      <c r="K3660" s="17" t="n">
        <v>46290.625</v>
      </c>
      <c r="L3660" s="17" t="n">
        <v>46290.6333333333</v>
      </c>
      <c r="M3660" s="17" t="n">
        <v>46290.6611111111</v>
      </c>
      <c r="N3660" s="17" t="n">
        <v>46290.6666666667</v>
      </c>
      <c r="O3660" s="17" t="n">
        <v>46290.6819444444</v>
      </c>
      <c r="P3660" s="17" t="n">
        <v>46290.6930555556</v>
      </c>
      <c r="Q3660" s="17" t="n">
        <v>46290.7361111111</v>
      </c>
      <c r="R3660" s="0" t="n">
        <v>899</v>
      </c>
      <c r="S3660" s="0" t="n">
        <v>0</v>
      </c>
      <c r="T3660" s="0" t="n">
        <v>0</v>
      </c>
      <c r="U3660" s="18" t="s">
        <v>130</v>
      </c>
      <c r="V3660" s="18" t="s">
        <v>139</v>
      </c>
      <c r="W3660" s="0" t="str">
        <f aca="false">IF(AND(X3660&gt;=6,X3660&lt;14),"A",IF(AND(X3660&gt;=14,X3660&lt;22),"B","C"))</f>
        <v>A</v>
      </c>
      <c r="X3660" s="18" t="n">
        <f aca="false">HOUR(H3660)</f>
        <v>13</v>
      </c>
      <c r="Y3660" s="18" t="n">
        <f aca="false">ROUND((I3660-H3660)*1440,0)</f>
        <v>21</v>
      </c>
      <c r="Z3660" s="18" t="n">
        <f aca="false">ROUND((J3660-I3660)*1440,0)</f>
        <v>8</v>
      </c>
      <c r="AA3660" s="18" t="n">
        <f aca="false">ROUND((K3660-J3660)*1440,0)</f>
        <v>42</v>
      </c>
      <c r="AB3660" s="18" t="n">
        <f aca="false">ROUND((L3660-K3660)*1440,0)</f>
        <v>12</v>
      </c>
      <c r="AC3660" s="18" t="n">
        <f aca="false">ROUND((M3660-L3660)*1440,0)</f>
        <v>40</v>
      </c>
      <c r="AD3660" s="18" t="n">
        <f aca="false">IF(N3660="","",ROUND((N3660-M3660)*1440,0))</f>
        <v>8</v>
      </c>
      <c r="AE3660" s="18" t="n">
        <f aca="false">IF(O3660="","",ROUND((O3660-N3660)*1440,0))</f>
        <v>22</v>
      </c>
      <c r="AF3660" s="18" t="n">
        <f aca="false">IF(P3660="","",ROUND((P3660-O3660)*1440,0))</f>
        <v>16</v>
      </c>
      <c r="AG3660" s="18" t="n">
        <f aca="false">IF(Q3660="","",ROUND((Q3660-P3660)*1440,0))</f>
        <v>62</v>
      </c>
      <c r="AH3660" s="18" t="n">
        <f aca="false">IF(Q3660="","",ROUND((Q3660-H3660)*1440,0))</f>
        <v>231</v>
      </c>
      <c r="AI3660" s="19" t="n">
        <f aca="false">ROUND(IF(O3660="",Assumptions!$B$25-K3660,O3660-K3660)*24,1)</f>
        <v>1.4</v>
      </c>
      <c r="AJ3660" s="20" t="n">
        <f aca="false">ROUND(MAX(N(Y3660)/Assumptions!$C$5, N(Z3660)/Assumptions!$C$6, N(AA3660)/Assumptions!$C$7, N(AB3660)/Assumptions!$C$8, N(AC3660)/Assumptions!$C$9, N(AD3660)/Assumptions!$C$10, N(AE3660)/Assumptions!$C$11, N(AF3660)/Assumptions!$C$12, N(AG3660)/Assumptions!$C$13),3)</f>
        <v>1.55</v>
      </c>
      <c r="AK3660" s="0" t="str">
        <f aca="false">IF(OR(U3660="Pending",U3660="On Hold"),"Open GRN (awaiting)",IF(AJ3660&lt;=1,"Within SLA",IF(ROUND(N(Y3660)/Assumptions!$C$5,3)=AJ3660,"Gate Wait",IF(ROUND(N(Z3660)/Assumptions!$C$6,3)=AJ3660,"Dock Wait",IF(ROUND(N(AA3660)/Assumptions!$C$7,3)=AJ3660,"Unloading",IF(ROUND(N(AB3660)/Assumptions!$C$8,3)=AJ3660,"Unload-to-QC Wait",IF(ROUND(N(AC3660)/Assumptions!$C$9,3)=AJ3660,"QC",IF(ROUND(N(AD3660)/Assumptions!$C$10,3)=AJ3660,"QC-to-GRN Wait",IF(ROUND(N(AE3660)/Assumptions!$C$11,3)=AJ3660,"GRN Processing",IF(ROUND(N(AF3660)/Assumptions!$C$12,3)=AJ3660,"GRN-to-Putaway Wait",IF(ROUND(N(AG3660)/Assumptions!$C$13,3)=AJ3660,"Putaway","Within SLA")))))))))))</f>
        <v>Putaway</v>
      </c>
    </row>
    <row r="3661" customFormat="false" ht="15" hidden="false" customHeight="false" outlineLevel="0" collapsed="false">
      <c r="A3661" s="0" t="s">
        <v>10214</v>
      </c>
      <c r="B3661" s="0" t="s">
        <v>10215</v>
      </c>
      <c r="C3661" s="0" t="s">
        <v>175</v>
      </c>
      <c r="D3661" s="0" t="s">
        <v>119</v>
      </c>
      <c r="E3661" s="0" t="s">
        <v>10216</v>
      </c>
      <c r="F3661" s="0" t="s">
        <v>177</v>
      </c>
      <c r="G3661" s="0" t="s">
        <v>122</v>
      </c>
      <c r="H3661" s="17" t="n">
        <v>46290.5784722222</v>
      </c>
      <c r="I3661" s="17" t="n">
        <v>46290.6069444444</v>
      </c>
      <c r="J3661" s="17" t="n">
        <v>46290.6118055556</v>
      </c>
      <c r="K3661" s="17" t="n">
        <v>46290.6208333333</v>
      </c>
      <c r="L3661" s="17" t="n">
        <v>46290.6333333333</v>
      </c>
      <c r="M3661" s="17" t="n">
        <v>46290.6590277778</v>
      </c>
      <c r="N3661" s="17" t="n">
        <v>46290.70625</v>
      </c>
      <c r="O3661" s="17" t="n">
        <v>46290.7277777778</v>
      </c>
      <c r="P3661" s="17" t="n">
        <v>46290.7319444444</v>
      </c>
      <c r="Q3661" s="17" t="n">
        <v>46290.7486111111</v>
      </c>
      <c r="R3661" s="0" t="n">
        <v>109</v>
      </c>
      <c r="S3661" s="0" t="n">
        <v>0</v>
      </c>
      <c r="T3661" s="0" t="n">
        <v>0</v>
      </c>
      <c r="U3661" s="18" t="s">
        <v>130</v>
      </c>
      <c r="V3661" s="18" t="s">
        <v>144</v>
      </c>
      <c r="W3661" s="0" t="str">
        <f aca="false">IF(AND(X3661&gt;=6,X3661&lt;14),"A",IF(AND(X3661&gt;=14,X3661&lt;22),"B","C"))</f>
        <v>A</v>
      </c>
      <c r="X3661" s="18" t="n">
        <f aca="false">HOUR(H3661)</f>
        <v>13</v>
      </c>
      <c r="Y3661" s="18" t="n">
        <f aca="false">ROUND((I3661-H3661)*1440,0)</f>
        <v>41</v>
      </c>
      <c r="Z3661" s="18" t="n">
        <f aca="false">ROUND((J3661-I3661)*1440,0)</f>
        <v>7</v>
      </c>
      <c r="AA3661" s="18" t="n">
        <f aca="false">ROUND((K3661-J3661)*1440,0)</f>
        <v>13</v>
      </c>
      <c r="AB3661" s="18" t="n">
        <f aca="false">ROUND((L3661-K3661)*1440,0)</f>
        <v>18</v>
      </c>
      <c r="AC3661" s="18" t="n">
        <f aca="false">ROUND((M3661-L3661)*1440,0)</f>
        <v>37</v>
      </c>
      <c r="AD3661" s="18" t="n">
        <f aca="false">IF(N3661="","",ROUND((N3661-M3661)*1440,0))</f>
        <v>68</v>
      </c>
      <c r="AE3661" s="18" t="n">
        <f aca="false">IF(O3661="","",ROUND((O3661-N3661)*1440,0))</f>
        <v>31</v>
      </c>
      <c r="AF3661" s="18" t="n">
        <f aca="false">IF(P3661="","",ROUND((P3661-O3661)*1440,0))</f>
        <v>6</v>
      </c>
      <c r="AG3661" s="18" t="n">
        <f aca="false">IF(Q3661="","",ROUND((Q3661-P3661)*1440,0))</f>
        <v>24</v>
      </c>
      <c r="AH3661" s="18" t="n">
        <f aca="false">IF(Q3661="","",ROUND((Q3661-H3661)*1440,0))</f>
        <v>245</v>
      </c>
      <c r="AI3661" s="19" t="n">
        <f aca="false">ROUND(IF(O3661="",Assumptions!$B$25-K3661,O3661-K3661)*24,1)</f>
        <v>2.6</v>
      </c>
      <c r="AJ3661" s="20" t="n">
        <f aca="false">ROUND(MAX(N(Y3661)/Assumptions!$C$5, N(Z3661)/Assumptions!$C$6, N(AA3661)/Assumptions!$C$7, N(AB3661)/Assumptions!$C$8, N(AC3661)/Assumptions!$C$9, N(AD3661)/Assumptions!$C$10, N(AE3661)/Assumptions!$C$11, N(AF3661)/Assumptions!$C$12, N(AG3661)/Assumptions!$C$13),3)</f>
        <v>2.267</v>
      </c>
      <c r="AK3661" s="0" t="str">
        <f aca="false">IF(OR(U3661="Pending",U3661="On Hold"),"Open GRN (awaiting)",IF(AJ3661&lt;=1,"Within SLA",IF(ROUND(N(Y3661)/Assumptions!$C$5,3)=AJ3661,"Gate Wait",IF(ROUND(N(Z3661)/Assumptions!$C$6,3)=AJ3661,"Dock Wait",IF(ROUND(N(AA3661)/Assumptions!$C$7,3)=AJ3661,"Unloading",IF(ROUND(N(AB3661)/Assumptions!$C$8,3)=AJ3661,"Unload-to-QC Wait",IF(ROUND(N(AC3661)/Assumptions!$C$9,3)=AJ3661,"QC",IF(ROUND(N(AD3661)/Assumptions!$C$10,3)=AJ3661,"QC-to-GRN Wait",IF(ROUND(N(AE3661)/Assumptions!$C$11,3)=AJ3661,"GRN Processing",IF(ROUND(N(AF3661)/Assumptions!$C$12,3)=AJ3661,"GRN-to-Putaway Wait",IF(ROUND(N(AG3661)/Assumptions!$C$13,3)=AJ3661,"Putaway","Within SLA")))))))))))</f>
        <v>QC-to-GRN Wait</v>
      </c>
    </row>
    <row r="3662" customFormat="false" ht="15" hidden="false" customHeight="false" outlineLevel="0" collapsed="false">
      <c r="A3662" s="0" t="s">
        <v>10217</v>
      </c>
      <c r="B3662" s="0" t="s">
        <v>10218</v>
      </c>
      <c r="C3662" s="0" t="s">
        <v>126</v>
      </c>
      <c r="D3662" s="0" t="s">
        <v>119</v>
      </c>
      <c r="E3662" s="0" t="s">
        <v>7634</v>
      </c>
      <c r="F3662" s="0" t="s">
        <v>128</v>
      </c>
      <c r="G3662" s="0" t="s">
        <v>129</v>
      </c>
      <c r="H3662" s="17" t="n">
        <v>46290.5847222222</v>
      </c>
      <c r="I3662" s="17" t="n">
        <v>46290.6111111111</v>
      </c>
      <c r="J3662" s="17" t="n">
        <v>46290.6222222222</v>
      </c>
      <c r="K3662" s="17" t="n">
        <v>46290.6361111111</v>
      </c>
      <c r="L3662" s="17" t="n">
        <v>46290.6430555556</v>
      </c>
      <c r="M3662" s="17" t="n">
        <v>46290.66875</v>
      </c>
      <c r="N3662" s="17" t="n">
        <v>46290.7006944444</v>
      </c>
      <c r="O3662" s="17" t="n">
        <v>46290.7118055556</v>
      </c>
      <c r="P3662" s="17" t="n">
        <v>46290.7284722222</v>
      </c>
      <c r="Q3662" s="17" t="n">
        <v>46290.7444444444</v>
      </c>
      <c r="R3662" s="0" t="n">
        <v>258</v>
      </c>
      <c r="S3662" s="0" t="n">
        <v>0</v>
      </c>
      <c r="T3662" s="0" t="n">
        <v>0</v>
      </c>
      <c r="U3662" s="18" t="s">
        <v>130</v>
      </c>
      <c r="V3662" s="18" t="s">
        <v>156</v>
      </c>
      <c r="W3662" s="0" t="str">
        <f aca="false">IF(AND(X3662&gt;=6,X3662&lt;14),"A",IF(AND(X3662&gt;=14,X3662&lt;22),"B","C"))</f>
        <v>B</v>
      </c>
      <c r="X3662" s="18" t="n">
        <f aca="false">HOUR(H3662)</f>
        <v>14</v>
      </c>
      <c r="Y3662" s="18" t="n">
        <f aca="false">ROUND((I3662-H3662)*1440,0)</f>
        <v>38</v>
      </c>
      <c r="Z3662" s="18" t="n">
        <f aca="false">ROUND((J3662-I3662)*1440,0)</f>
        <v>16</v>
      </c>
      <c r="AA3662" s="18" t="n">
        <f aca="false">ROUND((K3662-J3662)*1440,0)</f>
        <v>20</v>
      </c>
      <c r="AB3662" s="18" t="n">
        <f aca="false">ROUND((L3662-K3662)*1440,0)</f>
        <v>10</v>
      </c>
      <c r="AC3662" s="18" t="n">
        <f aca="false">ROUND((M3662-L3662)*1440,0)</f>
        <v>37</v>
      </c>
      <c r="AD3662" s="18" t="n">
        <f aca="false">IF(N3662="","",ROUND((N3662-M3662)*1440,0))</f>
        <v>46</v>
      </c>
      <c r="AE3662" s="18" t="n">
        <f aca="false">IF(O3662="","",ROUND((O3662-N3662)*1440,0))</f>
        <v>16</v>
      </c>
      <c r="AF3662" s="18" t="n">
        <f aca="false">IF(P3662="","",ROUND((P3662-O3662)*1440,0))</f>
        <v>24</v>
      </c>
      <c r="AG3662" s="18" t="n">
        <f aca="false">IF(Q3662="","",ROUND((Q3662-P3662)*1440,0))</f>
        <v>23</v>
      </c>
      <c r="AH3662" s="18" t="n">
        <f aca="false">IF(Q3662="","",ROUND((Q3662-H3662)*1440,0))</f>
        <v>230</v>
      </c>
      <c r="AI3662" s="19" t="n">
        <f aca="false">ROUND(IF(O3662="",Assumptions!$B$25-K3662,O3662-K3662)*24,1)</f>
        <v>1.8</v>
      </c>
      <c r="AJ3662" s="20" t="n">
        <f aca="false">ROUND(MAX(N(Y3662)/Assumptions!$C$5, N(Z3662)/Assumptions!$C$6, N(AA3662)/Assumptions!$C$7, N(AB3662)/Assumptions!$C$8, N(AC3662)/Assumptions!$C$9, N(AD3662)/Assumptions!$C$10, N(AE3662)/Assumptions!$C$11, N(AF3662)/Assumptions!$C$12, N(AG3662)/Assumptions!$C$13),3)</f>
        <v>1.533</v>
      </c>
      <c r="AK3662" s="0" t="str">
        <f aca="false">IF(OR(U3662="Pending",U3662="On Hold"),"Open GRN (awaiting)",IF(AJ3662&lt;=1,"Within SLA",IF(ROUND(N(Y3662)/Assumptions!$C$5,3)=AJ3662,"Gate Wait",IF(ROUND(N(Z3662)/Assumptions!$C$6,3)=AJ3662,"Dock Wait",IF(ROUND(N(AA3662)/Assumptions!$C$7,3)=AJ3662,"Unloading",IF(ROUND(N(AB3662)/Assumptions!$C$8,3)=AJ3662,"Unload-to-QC Wait",IF(ROUND(N(AC3662)/Assumptions!$C$9,3)=AJ3662,"QC",IF(ROUND(N(AD3662)/Assumptions!$C$10,3)=AJ3662,"QC-to-GRN Wait",IF(ROUND(N(AE3662)/Assumptions!$C$11,3)=AJ3662,"GRN Processing",IF(ROUND(N(AF3662)/Assumptions!$C$12,3)=AJ3662,"GRN-to-Putaway Wait",IF(ROUND(N(AG3662)/Assumptions!$C$13,3)=AJ3662,"Putaway","Within SLA")))))))))))</f>
        <v>QC-to-GRN Wait</v>
      </c>
    </row>
    <row r="3663" customFormat="false" ht="15" hidden="false" customHeight="false" outlineLevel="0" collapsed="false">
      <c r="A3663" s="0" t="s">
        <v>10219</v>
      </c>
      <c r="B3663" s="0" t="s">
        <v>10220</v>
      </c>
      <c r="C3663" s="0" t="s">
        <v>286</v>
      </c>
      <c r="D3663" s="0" t="s">
        <v>147</v>
      </c>
      <c r="E3663" s="0" t="s">
        <v>10221</v>
      </c>
      <c r="F3663" s="0" t="s">
        <v>121</v>
      </c>
      <c r="G3663" s="0" t="s">
        <v>150</v>
      </c>
      <c r="H3663" s="17" t="n">
        <v>46290.5958333333</v>
      </c>
      <c r="I3663" s="17" t="n">
        <v>46290.6076388889</v>
      </c>
      <c r="J3663" s="17" t="n">
        <v>46290.6131944444</v>
      </c>
      <c r="K3663" s="17" t="n">
        <v>46290.6270833333</v>
      </c>
      <c r="L3663" s="17" t="n">
        <v>46290.6333333333</v>
      </c>
      <c r="M3663" s="17" t="n">
        <v>46290.6527777778</v>
      </c>
      <c r="N3663" s="17" t="n">
        <v>46290.7152777778</v>
      </c>
      <c r="O3663" s="17" t="n">
        <v>46290.7819444445</v>
      </c>
      <c r="P3663" s="17" t="n">
        <v>46290.7881944445</v>
      </c>
      <c r="Q3663" s="17" t="n">
        <v>46290.8361111111</v>
      </c>
      <c r="R3663" s="0" t="n">
        <v>432</v>
      </c>
      <c r="S3663" s="0" t="n">
        <v>0</v>
      </c>
      <c r="T3663" s="0" t="n">
        <v>0</v>
      </c>
      <c r="U3663" s="18" t="s">
        <v>130</v>
      </c>
      <c r="V3663" s="18" t="s">
        <v>156</v>
      </c>
      <c r="W3663" s="0" t="str">
        <f aca="false">IF(AND(X3663&gt;=6,X3663&lt;14),"A",IF(AND(X3663&gt;=14,X3663&lt;22),"B","C"))</f>
        <v>B</v>
      </c>
      <c r="X3663" s="18" t="n">
        <f aca="false">HOUR(H3663)</f>
        <v>14</v>
      </c>
      <c r="Y3663" s="18" t="n">
        <f aca="false">ROUND((I3663-H3663)*1440,0)</f>
        <v>17</v>
      </c>
      <c r="Z3663" s="18" t="n">
        <f aca="false">ROUND((J3663-I3663)*1440,0)</f>
        <v>8</v>
      </c>
      <c r="AA3663" s="18" t="n">
        <f aca="false">ROUND((K3663-J3663)*1440,0)</f>
        <v>20</v>
      </c>
      <c r="AB3663" s="18" t="n">
        <f aca="false">ROUND((L3663-K3663)*1440,0)</f>
        <v>9</v>
      </c>
      <c r="AC3663" s="18" t="n">
        <f aca="false">ROUND((M3663-L3663)*1440,0)</f>
        <v>28</v>
      </c>
      <c r="AD3663" s="18" t="n">
        <f aca="false">IF(N3663="","",ROUND((N3663-M3663)*1440,0))</f>
        <v>90</v>
      </c>
      <c r="AE3663" s="18" t="n">
        <f aca="false">IF(O3663="","",ROUND((O3663-N3663)*1440,0))</f>
        <v>96</v>
      </c>
      <c r="AF3663" s="18" t="n">
        <f aca="false">IF(P3663="","",ROUND((P3663-O3663)*1440,0))</f>
        <v>9</v>
      </c>
      <c r="AG3663" s="18" t="n">
        <f aca="false">IF(Q3663="","",ROUND((Q3663-P3663)*1440,0))</f>
        <v>69</v>
      </c>
      <c r="AH3663" s="18" t="n">
        <f aca="false">IF(Q3663="","",ROUND((Q3663-H3663)*1440,0))</f>
        <v>346</v>
      </c>
      <c r="AI3663" s="19" t="n">
        <f aca="false">ROUND(IF(O3663="",Assumptions!$B$25-K3663,O3663-K3663)*24,1)</f>
        <v>3.7</v>
      </c>
      <c r="AJ3663" s="20" t="n">
        <f aca="false">ROUND(MAX(N(Y3663)/Assumptions!$C$5, N(Z3663)/Assumptions!$C$6, N(AA3663)/Assumptions!$C$7, N(AB3663)/Assumptions!$C$8, N(AC3663)/Assumptions!$C$9, N(AD3663)/Assumptions!$C$10, N(AE3663)/Assumptions!$C$11, N(AF3663)/Assumptions!$C$12, N(AG3663)/Assumptions!$C$13),3)</f>
        <v>3</v>
      </c>
      <c r="AK3663" s="0" t="str">
        <f aca="false">IF(OR(U3663="Pending",U3663="On Hold"),"Open GRN (awaiting)",IF(AJ3663&lt;=1,"Within SLA",IF(ROUND(N(Y3663)/Assumptions!$C$5,3)=AJ3663,"Gate Wait",IF(ROUND(N(Z3663)/Assumptions!$C$6,3)=AJ3663,"Dock Wait",IF(ROUND(N(AA3663)/Assumptions!$C$7,3)=AJ3663,"Unloading",IF(ROUND(N(AB3663)/Assumptions!$C$8,3)=AJ3663,"Unload-to-QC Wait",IF(ROUND(N(AC3663)/Assumptions!$C$9,3)=AJ3663,"QC",IF(ROUND(N(AD3663)/Assumptions!$C$10,3)=AJ3663,"QC-to-GRN Wait",IF(ROUND(N(AE3663)/Assumptions!$C$11,3)=AJ3663,"GRN Processing",IF(ROUND(N(AF3663)/Assumptions!$C$12,3)=AJ3663,"GRN-to-Putaway Wait",IF(ROUND(N(AG3663)/Assumptions!$C$13,3)=AJ3663,"Putaway","Within SLA")))))))))))</f>
        <v>QC-to-GRN Wait</v>
      </c>
    </row>
    <row r="3664" customFormat="false" ht="15" hidden="false" customHeight="false" outlineLevel="0" collapsed="false">
      <c r="A3664" s="0" t="s">
        <v>10222</v>
      </c>
      <c r="B3664" s="0" t="s">
        <v>10223</v>
      </c>
      <c r="C3664" s="0" t="s">
        <v>126</v>
      </c>
      <c r="D3664" s="0" t="s">
        <v>119</v>
      </c>
      <c r="E3664" s="0" t="s">
        <v>5141</v>
      </c>
      <c r="F3664" s="0" t="s">
        <v>128</v>
      </c>
      <c r="G3664" s="0" t="s">
        <v>129</v>
      </c>
      <c r="H3664" s="17" t="n">
        <v>46290.5979166667</v>
      </c>
      <c r="I3664" s="17" t="n">
        <v>46290.6222222222</v>
      </c>
      <c r="J3664" s="17" t="n">
        <v>46290.6270833333</v>
      </c>
      <c r="K3664" s="17" t="n">
        <v>46290.6583333333</v>
      </c>
      <c r="L3664" s="17" t="n">
        <v>46290.6604166667</v>
      </c>
      <c r="M3664" s="17" t="n">
        <v>46290.7069444444</v>
      </c>
      <c r="N3664" s="17" t="n">
        <v>46290.7291666667</v>
      </c>
      <c r="O3664" s="17" t="n">
        <v>46290.7423611111</v>
      </c>
      <c r="P3664" s="17" t="n">
        <v>46290.7513888889</v>
      </c>
      <c r="Q3664" s="17" t="n">
        <v>46290.7972222222</v>
      </c>
      <c r="R3664" s="0" t="n">
        <v>749</v>
      </c>
      <c r="S3664" s="0" t="n">
        <v>0</v>
      </c>
      <c r="T3664" s="0" t="n">
        <v>0</v>
      </c>
      <c r="U3664" s="18" t="s">
        <v>130</v>
      </c>
      <c r="V3664" s="18" t="s">
        <v>144</v>
      </c>
      <c r="W3664" s="0" t="str">
        <f aca="false">IF(AND(X3664&gt;=6,X3664&lt;14),"A",IF(AND(X3664&gt;=14,X3664&lt;22),"B","C"))</f>
        <v>B</v>
      </c>
      <c r="X3664" s="18" t="n">
        <f aca="false">HOUR(H3664)</f>
        <v>14</v>
      </c>
      <c r="Y3664" s="18" t="n">
        <f aca="false">ROUND((I3664-H3664)*1440,0)</f>
        <v>35</v>
      </c>
      <c r="Z3664" s="18" t="n">
        <f aca="false">ROUND((J3664-I3664)*1440,0)</f>
        <v>7</v>
      </c>
      <c r="AA3664" s="18" t="n">
        <f aca="false">ROUND((K3664-J3664)*1440,0)</f>
        <v>45</v>
      </c>
      <c r="AB3664" s="18" t="n">
        <f aca="false">ROUND((L3664-K3664)*1440,0)</f>
        <v>3</v>
      </c>
      <c r="AC3664" s="18" t="n">
        <f aca="false">ROUND((M3664-L3664)*1440,0)</f>
        <v>67</v>
      </c>
      <c r="AD3664" s="18" t="n">
        <f aca="false">IF(N3664="","",ROUND((N3664-M3664)*1440,0))</f>
        <v>32</v>
      </c>
      <c r="AE3664" s="18" t="n">
        <f aca="false">IF(O3664="","",ROUND((O3664-N3664)*1440,0))</f>
        <v>19</v>
      </c>
      <c r="AF3664" s="18" t="n">
        <f aca="false">IF(P3664="","",ROUND((P3664-O3664)*1440,0))</f>
        <v>13</v>
      </c>
      <c r="AG3664" s="18" t="n">
        <f aca="false">IF(Q3664="","",ROUND((Q3664-P3664)*1440,0))</f>
        <v>66</v>
      </c>
      <c r="AH3664" s="18" t="n">
        <f aca="false">IF(Q3664="","",ROUND((Q3664-H3664)*1440,0))</f>
        <v>287</v>
      </c>
      <c r="AI3664" s="19" t="n">
        <f aca="false">ROUND(IF(O3664="",Assumptions!$B$25-K3664,O3664-K3664)*24,1)</f>
        <v>2</v>
      </c>
      <c r="AJ3664" s="20" t="n">
        <f aca="false">ROUND(MAX(N(Y3664)/Assumptions!$C$5, N(Z3664)/Assumptions!$C$6, N(AA3664)/Assumptions!$C$7, N(AB3664)/Assumptions!$C$8, N(AC3664)/Assumptions!$C$9, N(AD3664)/Assumptions!$C$10, N(AE3664)/Assumptions!$C$11, N(AF3664)/Assumptions!$C$12, N(AG3664)/Assumptions!$C$13),3)</f>
        <v>1.65</v>
      </c>
      <c r="AK3664" s="0" t="str">
        <f aca="false">IF(OR(U3664="Pending",U3664="On Hold"),"Open GRN (awaiting)",IF(AJ3664&lt;=1,"Within SLA",IF(ROUND(N(Y3664)/Assumptions!$C$5,3)=AJ3664,"Gate Wait",IF(ROUND(N(Z3664)/Assumptions!$C$6,3)=AJ3664,"Dock Wait",IF(ROUND(N(AA3664)/Assumptions!$C$7,3)=AJ3664,"Unloading",IF(ROUND(N(AB3664)/Assumptions!$C$8,3)=AJ3664,"Unload-to-QC Wait",IF(ROUND(N(AC3664)/Assumptions!$C$9,3)=AJ3664,"QC",IF(ROUND(N(AD3664)/Assumptions!$C$10,3)=AJ3664,"QC-to-GRN Wait",IF(ROUND(N(AE3664)/Assumptions!$C$11,3)=AJ3664,"GRN Processing",IF(ROUND(N(AF3664)/Assumptions!$C$12,3)=AJ3664,"GRN-to-Putaway Wait",IF(ROUND(N(AG3664)/Assumptions!$C$13,3)=AJ3664,"Putaway","Within SLA")))))))))))</f>
        <v>Putaway</v>
      </c>
    </row>
    <row r="3665" customFormat="false" ht="15" hidden="false" customHeight="false" outlineLevel="0" collapsed="false">
      <c r="A3665" s="0" t="s">
        <v>10224</v>
      </c>
      <c r="B3665" s="0" t="s">
        <v>10225</v>
      </c>
      <c r="C3665" s="0" t="s">
        <v>134</v>
      </c>
      <c r="D3665" s="0" t="s">
        <v>119</v>
      </c>
      <c r="E3665" s="0" t="s">
        <v>10226</v>
      </c>
      <c r="F3665" s="0" t="s">
        <v>149</v>
      </c>
      <c r="G3665" s="0" t="s">
        <v>129</v>
      </c>
      <c r="H3665" s="17" t="n">
        <v>46290.6055555556</v>
      </c>
      <c r="I3665" s="17" t="n">
        <v>46290.6319444445</v>
      </c>
      <c r="J3665" s="17" t="n">
        <v>46290.6416666667</v>
      </c>
      <c r="K3665" s="17" t="n">
        <v>46290.6506944444</v>
      </c>
      <c r="L3665" s="17" t="n">
        <v>46290.6583333333</v>
      </c>
      <c r="M3665" s="17" t="n">
        <v>46290.6756944444</v>
      </c>
      <c r="N3665" s="17" t="n">
        <v>46290.7048611111</v>
      </c>
      <c r="O3665" s="17" t="n">
        <v>46290.8902777778</v>
      </c>
      <c r="P3665" s="17" t="n">
        <v>46290.9118055556</v>
      </c>
      <c r="Q3665" s="17" t="n">
        <v>46290.9298611111</v>
      </c>
      <c r="R3665" s="0" t="n">
        <v>107</v>
      </c>
      <c r="S3665" s="0" t="n">
        <v>2</v>
      </c>
      <c r="T3665" s="0" t="n">
        <v>1</v>
      </c>
      <c r="U3665" s="18" t="s">
        <v>123</v>
      </c>
      <c r="V3665" s="18" t="s">
        <v>131</v>
      </c>
      <c r="W3665" s="0" t="str">
        <f aca="false">IF(AND(X3665&gt;=6,X3665&lt;14),"A",IF(AND(X3665&gt;=14,X3665&lt;22),"B","C"))</f>
        <v>B</v>
      </c>
      <c r="X3665" s="18" t="n">
        <f aca="false">HOUR(H3665)</f>
        <v>14</v>
      </c>
      <c r="Y3665" s="18" t="n">
        <f aca="false">ROUND((I3665-H3665)*1440,0)</f>
        <v>38</v>
      </c>
      <c r="Z3665" s="18" t="n">
        <f aca="false">ROUND((J3665-I3665)*1440,0)</f>
        <v>14</v>
      </c>
      <c r="AA3665" s="18" t="n">
        <f aca="false">ROUND((K3665-J3665)*1440,0)</f>
        <v>13</v>
      </c>
      <c r="AB3665" s="18" t="n">
        <f aca="false">ROUND((L3665-K3665)*1440,0)</f>
        <v>11</v>
      </c>
      <c r="AC3665" s="18" t="n">
        <f aca="false">ROUND((M3665-L3665)*1440,0)</f>
        <v>25</v>
      </c>
      <c r="AD3665" s="18" t="n">
        <f aca="false">IF(N3665="","",ROUND((N3665-M3665)*1440,0))</f>
        <v>42</v>
      </c>
      <c r="AE3665" s="18" t="n">
        <f aca="false">IF(O3665="","",ROUND((O3665-N3665)*1440,0))</f>
        <v>267</v>
      </c>
      <c r="AF3665" s="18" t="n">
        <f aca="false">IF(P3665="","",ROUND((P3665-O3665)*1440,0))</f>
        <v>31</v>
      </c>
      <c r="AG3665" s="18" t="n">
        <f aca="false">IF(Q3665="","",ROUND((Q3665-P3665)*1440,0))</f>
        <v>26</v>
      </c>
      <c r="AH3665" s="18" t="n">
        <f aca="false">IF(Q3665="","",ROUND((Q3665-H3665)*1440,0))</f>
        <v>467</v>
      </c>
      <c r="AI3665" s="19" t="n">
        <f aca="false">ROUND(IF(O3665="",Assumptions!$B$25-K3665,O3665-K3665)*24,1)</f>
        <v>5.8</v>
      </c>
      <c r="AJ3665" s="20" t="n">
        <f aca="false">ROUND(MAX(N(Y3665)/Assumptions!$C$5, N(Z3665)/Assumptions!$C$6, N(AA3665)/Assumptions!$C$7, N(AB3665)/Assumptions!$C$8, N(AC3665)/Assumptions!$C$9, N(AD3665)/Assumptions!$C$10, N(AE3665)/Assumptions!$C$11, N(AF3665)/Assumptions!$C$12, N(AG3665)/Assumptions!$C$13),3)</f>
        <v>5.933</v>
      </c>
      <c r="AK3665" s="0" t="str">
        <f aca="false">IF(OR(U3665="Pending",U3665="On Hold"),"Open GRN (awaiting)",IF(AJ3665&lt;=1,"Within SLA",IF(ROUND(N(Y3665)/Assumptions!$C$5,3)=AJ3665,"Gate Wait",IF(ROUND(N(Z3665)/Assumptions!$C$6,3)=AJ3665,"Dock Wait",IF(ROUND(N(AA3665)/Assumptions!$C$7,3)=AJ3665,"Unloading",IF(ROUND(N(AB3665)/Assumptions!$C$8,3)=AJ3665,"Unload-to-QC Wait",IF(ROUND(N(AC3665)/Assumptions!$C$9,3)=AJ3665,"QC",IF(ROUND(N(AD3665)/Assumptions!$C$10,3)=AJ3665,"QC-to-GRN Wait",IF(ROUND(N(AE3665)/Assumptions!$C$11,3)=AJ3665,"GRN Processing",IF(ROUND(N(AF3665)/Assumptions!$C$12,3)=AJ3665,"GRN-to-Putaway Wait",IF(ROUND(N(AG3665)/Assumptions!$C$13,3)=AJ3665,"Putaway","Within SLA")))))))))))</f>
        <v>GRN Processing</v>
      </c>
    </row>
    <row r="3666" customFormat="false" ht="15" hidden="false" customHeight="false" outlineLevel="0" collapsed="false">
      <c r="A3666" s="0" t="s">
        <v>10227</v>
      </c>
      <c r="B3666" s="0" t="s">
        <v>10228</v>
      </c>
      <c r="C3666" s="0" t="s">
        <v>118</v>
      </c>
      <c r="D3666" s="0" t="s">
        <v>147</v>
      </c>
      <c r="E3666" s="0" t="s">
        <v>10229</v>
      </c>
      <c r="F3666" s="0" t="s">
        <v>121</v>
      </c>
      <c r="G3666" s="0" t="s">
        <v>167</v>
      </c>
      <c r="H3666" s="17" t="n">
        <v>46290.6201388889</v>
      </c>
      <c r="I3666" s="17" t="n">
        <v>46290.6354166667</v>
      </c>
      <c r="J3666" s="17" t="n">
        <v>46290.6409722222</v>
      </c>
      <c r="K3666" s="17" t="n">
        <v>46290.6590277778</v>
      </c>
      <c r="L3666" s="17" t="n">
        <v>46290.6625</v>
      </c>
      <c r="M3666" s="17" t="n">
        <v>46290.6930555556</v>
      </c>
      <c r="N3666" s="17" t="n">
        <v>46290.7458333333</v>
      </c>
      <c r="O3666" s="17" t="n">
        <v>46290.8006944444</v>
      </c>
      <c r="P3666" s="17" t="n">
        <v>46290.8048611111</v>
      </c>
      <c r="Q3666" s="17" t="n">
        <v>46290.8222222222</v>
      </c>
      <c r="R3666" s="0" t="n">
        <v>240</v>
      </c>
      <c r="S3666" s="0" t="n">
        <v>0</v>
      </c>
      <c r="T3666" s="0" t="n">
        <v>0</v>
      </c>
      <c r="U3666" s="18" t="s">
        <v>130</v>
      </c>
      <c r="V3666" s="18" t="s">
        <v>131</v>
      </c>
      <c r="W3666" s="0" t="str">
        <f aca="false">IF(AND(X3666&gt;=6,X3666&lt;14),"A",IF(AND(X3666&gt;=14,X3666&lt;22),"B","C"))</f>
        <v>B</v>
      </c>
      <c r="X3666" s="18" t="n">
        <f aca="false">HOUR(H3666)</f>
        <v>14</v>
      </c>
      <c r="Y3666" s="18" t="n">
        <f aca="false">ROUND((I3666-H3666)*1440,0)</f>
        <v>22</v>
      </c>
      <c r="Z3666" s="18" t="n">
        <f aca="false">ROUND((J3666-I3666)*1440,0)</f>
        <v>8</v>
      </c>
      <c r="AA3666" s="18" t="n">
        <f aca="false">ROUND((K3666-J3666)*1440,0)</f>
        <v>26</v>
      </c>
      <c r="AB3666" s="18" t="n">
        <f aca="false">ROUND((L3666-K3666)*1440,0)</f>
        <v>5</v>
      </c>
      <c r="AC3666" s="18" t="n">
        <f aca="false">ROUND((M3666-L3666)*1440,0)</f>
        <v>44</v>
      </c>
      <c r="AD3666" s="18" t="n">
        <f aca="false">IF(N3666="","",ROUND((N3666-M3666)*1440,0))</f>
        <v>76</v>
      </c>
      <c r="AE3666" s="18" t="n">
        <f aca="false">IF(O3666="","",ROUND((O3666-N3666)*1440,0))</f>
        <v>79</v>
      </c>
      <c r="AF3666" s="18" t="n">
        <f aca="false">IF(P3666="","",ROUND((P3666-O3666)*1440,0))</f>
        <v>6</v>
      </c>
      <c r="AG3666" s="18" t="n">
        <f aca="false">IF(Q3666="","",ROUND((Q3666-P3666)*1440,0))</f>
        <v>25</v>
      </c>
      <c r="AH3666" s="18" t="n">
        <f aca="false">IF(Q3666="","",ROUND((Q3666-H3666)*1440,0))</f>
        <v>291</v>
      </c>
      <c r="AI3666" s="19" t="n">
        <f aca="false">ROUND(IF(O3666="",Assumptions!$B$25-K3666,O3666-K3666)*24,1)</f>
        <v>3.4</v>
      </c>
      <c r="AJ3666" s="20" t="n">
        <f aca="false">ROUND(MAX(N(Y3666)/Assumptions!$C$5, N(Z3666)/Assumptions!$C$6, N(AA3666)/Assumptions!$C$7, N(AB3666)/Assumptions!$C$8, N(AC3666)/Assumptions!$C$9, N(AD3666)/Assumptions!$C$10, N(AE3666)/Assumptions!$C$11, N(AF3666)/Assumptions!$C$12, N(AG3666)/Assumptions!$C$13),3)</f>
        <v>2.533</v>
      </c>
      <c r="AK3666" s="0" t="str">
        <f aca="false">IF(OR(U3666="Pending",U3666="On Hold"),"Open GRN (awaiting)",IF(AJ3666&lt;=1,"Within SLA",IF(ROUND(N(Y3666)/Assumptions!$C$5,3)=AJ3666,"Gate Wait",IF(ROUND(N(Z3666)/Assumptions!$C$6,3)=AJ3666,"Dock Wait",IF(ROUND(N(AA3666)/Assumptions!$C$7,3)=AJ3666,"Unloading",IF(ROUND(N(AB3666)/Assumptions!$C$8,3)=AJ3666,"Unload-to-QC Wait",IF(ROUND(N(AC3666)/Assumptions!$C$9,3)=AJ3666,"QC",IF(ROUND(N(AD3666)/Assumptions!$C$10,3)=AJ3666,"QC-to-GRN Wait",IF(ROUND(N(AE3666)/Assumptions!$C$11,3)=AJ3666,"GRN Processing",IF(ROUND(N(AF3666)/Assumptions!$C$12,3)=AJ3666,"GRN-to-Putaway Wait",IF(ROUND(N(AG3666)/Assumptions!$C$13,3)=AJ3666,"Putaway","Within SLA")))))))))))</f>
        <v>QC-to-GRN Wait</v>
      </c>
    </row>
    <row r="3667" customFormat="false" ht="15" hidden="false" customHeight="false" outlineLevel="0" collapsed="false">
      <c r="A3667" s="0" t="s">
        <v>10230</v>
      </c>
      <c r="B3667" s="0" t="s">
        <v>10231</v>
      </c>
      <c r="C3667" s="0" t="s">
        <v>142</v>
      </c>
      <c r="D3667" s="0" t="s">
        <v>147</v>
      </c>
      <c r="E3667" s="0" t="s">
        <v>3221</v>
      </c>
      <c r="F3667" s="0" t="s">
        <v>137</v>
      </c>
      <c r="G3667" s="0" t="s">
        <v>150</v>
      </c>
      <c r="H3667" s="17" t="n">
        <v>46290.6256944445</v>
      </c>
      <c r="I3667" s="17" t="n">
        <v>46290.6465277778</v>
      </c>
      <c r="J3667" s="17" t="n">
        <v>46290.6493055556</v>
      </c>
      <c r="K3667" s="17" t="n">
        <v>46290.6729166667</v>
      </c>
      <c r="L3667" s="17" t="n">
        <v>46290.6743055556</v>
      </c>
      <c r="M3667" s="17" t="n">
        <v>46290.6923611111</v>
      </c>
      <c r="N3667" s="17" t="n">
        <v>46290.7222222222</v>
      </c>
      <c r="O3667" s="17" t="n">
        <v>46290.7381944444</v>
      </c>
      <c r="P3667" s="17" t="n">
        <v>46290.7479166667</v>
      </c>
      <c r="Q3667" s="17" t="n">
        <v>46290.7659722222</v>
      </c>
      <c r="R3667" s="0" t="n">
        <v>415</v>
      </c>
      <c r="S3667" s="0" t="n">
        <v>0</v>
      </c>
      <c r="T3667" s="0" t="n">
        <v>3</v>
      </c>
      <c r="U3667" s="18" t="s">
        <v>123</v>
      </c>
      <c r="V3667" s="18" t="s">
        <v>144</v>
      </c>
      <c r="W3667" s="0" t="str">
        <f aca="false">IF(AND(X3667&gt;=6,X3667&lt;14),"A",IF(AND(X3667&gt;=14,X3667&lt;22),"B","C"))</f>
        <v>B</v>
      </c>
      <c r="X3667" s="18" t="n">
        <f aca="false">HOUR(H3667)</f>
        <v>15</v>
      </c>
      <c r="Y3667" s="18" t="n">
        <f aca="false">ROUND((I3667-H3667)*1440,0)</f>
        <v>30</v>
      </c>
      <c r="Z3667" s="18" t="n">
        <f aca="false">ROUND((J3667-I3667)*1440,0)</f>
        <v>4</v>
      </c>
      <c r="AA3667" s="18" t="n">
        <f aca="false">ROUND((K3667-J3667)*1440,0)</f>
        <v>34</v>
      </c>
      <c r="AB3667" s="18" t="n">
        <f aca="false">ROUND((L3667-K3667)*1440,0)</f>
        <v>2</v>
      </c>
      <c r="AC3667" s="18" t="n">
        <f aca="false">ROUND((M3667-L3667)*1440,0)</f>
        <v>26</v>
      </c>
      <c r="AD3667" s="18" t="n">
        <f aca="false">IF(N3667="","",ROUND((N3667-M3667)*1440,0))</f>
        <v>43</v>
      </c>
      <c r="AE3667" s="18" t="n">
        <f aca="false">IF(O3667="","",ROUND((O3667-N3667)*1440,0))</f>
        <v>23</v>
      </c>
      <c r="AF3667" s="18" t="n">
        <f aca="false">IF(P3667="","",ROUND((P3667-O3667)*1440,0))</f>
        <v>14</v>
      </c>
      <c r="AG3667" s="18" t="n">
        <f aca="false">IF(Q3667="","",ROUND((Q3667-P3667)*1440,0))</f>
        <v>26</v>
      </c>
      <c r="AH3667" s="18" t="n">
        <f aca="false">IF(Q3667="","",ROUND((Q3667-H3667)*1440,0))</f>
        <v>202</v>
      </c>
      <c r="AI3667" s="19" t="n">
        <f aca="false">ROUND(IF(O3667="",Assumptions!$B$25-K3667,O3667-K3667)*24,1)</f>
        <v>1.6</v>
      </c>
      <c r="AJ3667" s="20" t="n">
        <f aca="false">ROUND(MAX(N(Y3667)/Assumptions!$C$5, N(Z3667)/Assumptions!$C$6, N(AA3667)/Assumptions!$C$7, N(AB3667)/Assumptions!$C$8, N(AC3667)/Assumptions!$C$9, N(AD3667)/Assumptions!$C$10, N(AE3667)/Assumptions!$C$11, N(AF3667)/Assumptions!$C$12, N(AG3667)/Assumptions!$C$13),3)</f>
        <v>1.433</v>
      </c>
      <c r="AK3667" s="0" t="str">
        <f aca="false">IF(OR(U3667="Pending",U3667="On Hold"),"Open GRN (awaiting)",IF(AJ3667&lt;=1,"Within SLA",IF(ROUND(N(Y3667)/Assumptions!$C$5,3)=AJ3667,"Gate Wait",IF(ROUND(N(Z3667)/Assumptions!$C$6,3)=AJ3667,"Dock Wait",IF(ROUND(N(AA3667)/Assumptions!$C$7,3)=AJ3667,"Unloading",IF(ROUND(N(AB3667)/Assumptions!$C$8,3)=AJ3667,"Unload-to-QC Wait",IF(ROUND(N(AC3667)/Assumptions!$C$9,3)=AJ3667,"QC",IF(ROUND(N(AD3667)/Assumptions!$C$10,3)=AJ3667,"QC-to-GRN Wait",IF(ROUND(N(AE3667)/Assumptions!$C$11,3)=AJ3667,"GRN Processing",IF(ROUND(N(AF3667)/Assumptions!$C$12,3)=AJ3667,"GRN-to-Putaway Wait",IF(ROUND(N(AG3667)/Assumptions!$C$13,3)=AJ3667,"Putaway","Within SLA")))))))))))</f>
        <v>QC-to-GRN Wait</v>
      </c>
    </row>
    <row r="3668" customFormat="false" ht="15" hidden="false" customHeight="false" outlineLevel="0" collapsed="false">
      <c r="A3668" s="0" t="s">
        <v>10232</v>
      </c>
      <c r="B3668" s="0" t="s">
        <v>10233</v>
      </c>
      <c r="C3668" s="0" t="s">
        <v>175</v>
      </c>
      <c r="D3668" s="0" t="s">
        <v>147</v>
      </c>
      <c r="E3668" s="0" t="s">
        <v>6373</v>
      </c>
      <c r="F3668" s="0" t="s">
        <v>177</v>
      </c>
      <c r="G3668" s="0" t="s">
        <v>167</v>
      </c>
      <c r="H3668" s="17" t="n">
        <v>46290.6319444445</v>
      </c>
      <c r="I3668" s="17" t="n">
        <v>46290.6736111111</v>
      </c>
      <c r="J3668" s="17" t="n">
        <v>46290.6895833333</v>
      </c>
      <c r="K3668" s="17" t="n">
        <v>46290.7145833333</v>
      </c>
      <c r="L3668" s="17" t="n">
        <v>46290.7173611111</v>
      </c>
      <c r="M3668" s="17" t="n">
        <v>46290.7444444444</v>
      </c>
      <c r="N3668" s="17" t="n">
        <v>46290.7645833333</v>
      </c>
      <c r="O3668" s="17" t="n">
        <v>46290.7909722222</v>
      </c>
      <c r="P3668" s="17" t="n">
        <v>46290.80625</v>
      </c>
      <c r="Q3668" s="17" t="n">
        <v>46290.8208333333</v>
      </c>
      <c r="R3668" s="0" t="n">
        <v>679</v>
      </c>
      <c r="S3668" s="0" t="n">
        <v>0</v>
      </c>
      <c r="T3668" s="0" t="n">
        <v>0</v>
      </c>
      <c r="U3668" s="18" t="s">
        <v>130</v>
      </c>
      <c r="V3668" s="18" t="s">
        <v>139</v>
      </c>
      <c r="W3668" s="0" t="str">
        <f aca="false">IF(AND(X3668&gt;=6,X3668&lt;14),"A",IF(AND(X3668&gt;=14,X3668&lt;22),"B","C"))</f>
        <v>B</v>
      </c>
      <c r="X3668" s="18" t="n">
        <f aca="false">HOUR(H3668)</f>
        <v>15</v>
      </c>
      <c r="Y3668" s="18" t="n">
        <f aca="false">ROUND((I3668-H3668)*1440,0)</f>
        <v>60</v>
      </c>
      <c r="Z3668" s="18" t="n">
        <f aca="false">ROUND((J3668-I3668)*1440,0)</f>
        <v>23</v>
      </c>
      <c r="AA3668" s="18" t="n">
        <f aca="false">ROUND((K3668-J3668)*1440,0)</f>
        <v>36</v>
      </c>
      <c r="AB3668" s="18" t="n">
        <f aca="false">ROUND((L3668-K3668)*1440,0)</f>
        <v>4</v>
      </c>
      <c r="AC3668" s="18" t="n">
        <f aca="false">ROUND((M3668-L3668)*1440,0)</f>
        <v>39</v>
      </c>
      <c r="AD3668" s="18" t="n">
        <f aca="false">IF(N3668="","",ROUND((N3668-M3668)*1440,0))</f>
        <v>29</v>
      </c>
      <c r="AE3668" s="18" t="n">
        <f aca="false">IF(O3668="","",ROUND((O3668-N3668)*1440,0))</f>
        <v>38</v>
      </c>
      <c r="AF3668" s="18" t="n">
        <f aca="false">IF(P3668="","",ROUND((P3668-O3668)*1440,0))</f>
        <v>22</v>
      </c>
      <c r="AG3668" s="18" t="n">
        <f aca="false">IF(Q3668="","",ROUND((Q3668-P3668)*1440,0))</f>
        <v>21</v>
      </c>
      <c r="AH3668" s="18" t="n">
        <f aca="false">IF(Q3668="","",ROUND((Q3668-H3668)*1440,0))</f>
        <v>272</v>
      </c>
      <c r="AI3668" s="19" t="n">
        <f aca="false">ROUND(IF(O3668="",Assumptions!$B$25-K3668,O3668-K3668)*24,1)</f>
        <v>1.8</v>
      </c>
      <c r="AJ3668" s="20" t="n">
        <f aca="false">ROUND(MAX(N(Y3668)/Assumptions!$C$5, N(Z3668)/Assumptions!$C$6, N(AA3668)/Assumptions!$C$7, N(AB3668)/Assumptions!$C$8, N(AC3668)/Assumptions!$C$9, N(AD3668)/Assumptions!$C$10, N(AE3668)/Assumptions!$C$11, N(AF3668)/Assumptions!$C$12, N(AG3668)/Assumptions!$C$13),3)</f>
        <v>2</v>
      </c>
      <c r="AK3668" s="0" t="str">
        <f aca="false">IF(OR(U3668="Pending",U3668="On Hold"),"Open GRN (awaiting)",IF(AJ3668&lt;=1,"Within SLA",IF(ROUND(N(Y3668)/Assumptions!$C$5,3)=AJ3668,"Gate Wait",IF(ROUND(N(Z3668)/Assumptions!$C$6,3)=AJ3668,"Dock Wait",IF(ROUND(N(AA3668)/Assumptions!$C$7,3)=AJ3668,"Unloading",IF(ROUND(N(AB3668)/Assumptions!$C$8,3)=AJ3668,"Unload-to-QC Wait",IF(ROUND(N(AC3668)/Assumptions!$C$9,3)=AJ3668,"QC",IF(ROUND(N(AD3668)/Assumptions!$C$10,3)=AJ3668,"QC-to-GRN Wait",IF(ROUND(N(AE3668)/Assumptions!$C$11,3)=AJ3668,"GRN Processing",IF(ROUND(N(AF3668)/Assumptions!$C$12,3)=AJ3668,"GRN-to-Putaway Wait",IF(ROUND(N(AG3668)/Assumptions!$C$13,3)=AJ3668,"Putaway","Within SLA")))))))))))</f>
        <v>Gate Wait</v>
      </c>
    </row>
    <row r="3669" customFormat="false" ht="15" hidden="false" customHeight="false" outlineLevel="0" collapsed="false">
      <c r="A3669" s="0" t="s">
        <v>10234</v>
      </c>
      <c r="B3669" s="0" t="s">
        <v>10235</v>
      </c>
      <c r="C3669" s="0" t="s">
        <v>218</v>
      </c>
      <c r="D3669" s="0" t="s">
        <v>135</v>
      </c>
      <c r="E3669" s="0" t="s">
        <v>6179</v>
      </c>
      <c r="F3669" s="0" t="s">
        <v>137</v>
      </c>
      <c r="G3669" s="0" t="s">
        <v>138</v>
      </c>
      <c r="H3669" s="17" t="n">
        <v>46290.6409722222</v>
      </c>
      <c r="I3669" s="17" t="n">
        <v>46290.6631944445</v>
      </c>
      <c r="J3669" s="17" t="n">
        <v>46290.6673611111</v>
      </c>
      <c r="K3669" s="17" t="n">
        <v>46290.6895833333</v>
      </c>
      <c r="L3669" s="17" t="n">
        <v>46290.7180555556</v>
      </c>
      <c r="M3669" s="17" t="n">
        <v>46290.7305555556</v>
      </c>
      <c r="N3669" s="17" t="n">
        <v>46290.7604166667</v>
      </c>
      <c r="O3669" s="17" t="n">
        <v>46290.79375</v>
      </c>
      <c r="P3669" s="17" t="n">
        <v>46290.8111111111</v>
      </c>
      <c r="Q3669" s="17" t="n">
        <v>46290.8381944444</v>
      </c>
      <c r="R3669" s="0" t="n">
        <v>1347</v>
      </c>
      <c r="S3669" s="0" t="n">
        <v>0</v>
      </c>
      <c r="T3669" s="0" t="n">
        <v>0</v>
      </c>
      <c r="U3669" s="18" t="s">
        <v>130</v>
      </c>
      <c r="V3669" s="18" t="s">
        <v>139</v>
      </c>
      <c r="W3669" s="0" t="str">
        <f aca="false">IF(AND(X3669&gt;=6,X3669&lt;14),"A",IF(AND(X3669&gt;=14,X3669&lt;22),"B","C"))</f>
        <v>B</v>
      </c>
      <c r="X3669" s="18" t="n">
        <f aca="false">HOUR(H3669)</f>
        <v>15</v>
      </c>
      <c r="Y3669" s="18" t="n">
        <f aca="false">ROUND((I3669-H3669)*1440,0)</f>
        <v>32</v>
      </c>
      <c r="Z3669" s="18" t="n">
        <f aca="false">ROUND((J3669-I3669)*1440,0)</f>
        <v>6</v>
      </c>
      <c r="AA3669" s="18" t="n">
        <f aca="false">ROUND((K3669-J3669)*1440,0)</f>
        <v>32</v>
      </c>
      <c r="AB3669" s="18" t="n">
        <f aca="false">ROUND((L3669-K3669)*1440,0)</f>
        <v>41</v>
      </c>
      <c r="AC3669" s="18" t="n">
        <f aca="false">ROUND((M3669-L3669)*1440,0)</f>
        <v>18</v>
      </c>
      <c r="AD3669" s="18" t="n">
        <f aca="false">IF(N3669="","",ROUND((N3669-M3669)*1440,0))</f>
        <v>43</v>
      </c>
      <c r="AE3669" s="18" t="n">
        <f aca="false">IF(O3669="","",ROUND((O3669-N3669)*1440,0))</f>
        <v>48</v>
      </c>
      <c r="AF3669" s="18" t="n">
        <f aca="false">IF(P3669="","",ROUND((P3669-O3669)*1440,0))</f>
        <v>25</v>
      </c>
      <c r="AG3669" s="18" t="n">
        <f aca="false">IF(Q3669="","",ROUND((Q3669-P3669)*1440,0))</f>
        <v>39</v>
      </c>
      <c r="AH3669" s="18" t="n">
        <f aca="false">IF(Q3669="","",ROUND((Q3669-H3669)*1440,0))</f>
        <v>284</v>
      </c>
      <c r="AI3669" s="19" t="n">
        <f aca="false">ROUND(IF(O3669="",Assumptions!$B$25-K3669,O3669-K3669)*24,1)</f>
        <v>2.5</v>
      </c>
      <c r="AJ3669" s="20" t="n">
        <f aca="false">ROUND(MAX(N(Y3669)/Assumptions!$C$5, N(Z3669)/Assumptions!$C$6, N(AA3669)/Assumptions!$C$7, N(AB3669)/Assumptions!$C$8, N(AC3669)/Assumptions!$C$9, N(AD3669)/Assumptions!$C$10, N(AE3669)/Assumptions!$C$11, N(AF3669)/Assumptions!$C$12, N(AG3669)/Assumptions!$C$13),3)</f>
        <v>2.733</v>
      </c>
      <c r="AK3669" s="0" t="str">
        <f aca="false">IF(OR(U3669="Pending",U3669="On Hold"),"Open GRN (awaiting)",IF(AJ3669&lt;=1,"Within SLA",IF(ROUND(N(Y3669)/Assumptions!$C$5,3)=AJ3669,"Gate Wait",IF(ROUND(N(Z3669)/Assumptions!$C$6,3)=AJ3669,"Dock Wait",IF(ROUND(N(AA3669)/Assumptions!$C$7,3)=AJ3669,"Unloading",IF(ROUND(N(AB3669)/Assumptions!$C$8,3)=AJ3669,"Unload-to-QC Wait",IF(ROUND(N(AC3669)/Assumptions!$C$9,3)=AJ3669,"QC",IF(ROUND(N(AD3669)/Assumptions!$C$10,3)=AJ3669,"QC-to-GRN Wait",IF(ROUND(N(AE3669)/Assumptions!$C$11,3)=AJ3669,"GRN Processing",IF(ROUND(N(AF3669)/Assumptions!$C$12,3)=AJ3669,"GRN-to-Putaway Wait",IF(ROUND(N(AG3669)/Assumptions!$C$13,3)=AJ3669,"Putaway","Within SLA")))))))))))</f>
        <v>Unload-to-QC Wait</v>
      </c>
    </row>
    <row r="3670" customFormat="false" ht="15" hidden="false" customHeight="false" outlineLevel="0" collapsed="false">
      <c r="A3670" s="0" t="s">
        <v>10236</v>
      </c>
      <c r="B3670" s="0" t="s">
        <v>10237</v>
      </c>
      <c r="C3670" s="0" t="s">
        <v>153</v>
      </c>
      <c r="D3670" s="0" t="s">
        <v>119</v>
      </c>
      <c r="E3670" s="0" t="s">
        <v>10238</v>
      </c>
      <c r="F3670" s="0" t="s">
        <v>155</v>
      </c>
      <c r="G3670" s="0" t="s">
        <v>129</v>
      </c>
      <c r="H3670" s="17" t="n">
        <v>46290.64375</v>
      </c>
      <c r="I3670" s="17" t="n">
        <v>46290.6784722222</v>
      </c>
      <c r="J3670" s="17" t="n">
        <v>46290.6972222222</v>
      </c>
      <c r="K3670" s="17" t="n">
        <v>46290.7479166667</v>
      </c>
      <c r="L3670" s="17" t="n">
        <v>46290.7548611111</v>
      </c>
      <c r="M3670" s="17" t="n">
        <v>46290.7868055556</v>
      </c>
      <c r="N3670" s="17" t="n">
        <v>46290.8284722222</v>
      </c>
      <c r="O3670" s="17" t="n">
        <v>46290.8402777778</v>
      </c>
      <c r="P3670" s="17" t="n">
        <v>46290.8513888889</v>
      </c>
      <c r="Q3670" s="17" t="n">
        <v>46290.8777777778</v>
      </c>
      <c r="R3670" s="0" t="n">
        <v>986</v>
      </c>
      <c r="S3670" s="0" t="n">
        <v>0</v>
      </c>
      <c r="T3670" s="0" t="n">
        <v>12</v>
      </c>
      <c r="U3670" s="18" t="s">
        <v>123</v>
      </c>
      <c r="V3670" s="18" t="s">
        <v>131</v>
      </c>
      <c r="W3670" s="0" t="str">
        <f aca="false">IF(AND(X3670&gt;=6,X3670&lt;14),"A",IF(AND(X3670&gt;=14,X3670&lt;22),"B","C"))</f>
        <v>B</v>
      </c>
      <c r="X3670" s="18" t="n">
        <f aca="false">HOUR(H3670)</f>
        <v>15</v>
      </c>
      <c r="Y3670" s="18" t="n">
        <f aca="false">ROUND((I3670-H3670)*1440,0)</f>
        <v>50</v>
      </c>
      <c r="Z3670" s="18" t="n">
        <f aca="false">ROUND((J3670-I3670)*1440,0)</f>
        <v>27</v>
      </c>
      <c r="AA3670" s="18" t="n">
        <f aca="false">ROUND((K3670-J3670)*1440,0)</f>
        <v>73</v>
      </c>
      <c r="AB3670" s="18" t="n">
        <f aca="false">ROUND((L3670-K3670)*1440,0)</f>
        <v>10</v>
      </c>
      <c r="AC3670" s="18" t="n">
        <f aca="false">ROUND((M3670-L3670)*1440,0)</f>
        <v>46</v>
      </c>
      <c r="AD3670" s="18" t="n">
        <f aca="false">IF(N3670="","",ROUND((N3670-M3670)*1440,0))</f>
        <v>60</v>
      </c>
      <c r="AE3670" s="18" t="n">
        <f aca="false">IF(O3670="","",ROUND((O3670-N3670)*1440,0))</f>
        <v>17</v>
      </c>
      <c r="AF3670" s="18" t="n">
        <f aca="false">IF(P3670="","",ROUND((P3670-O3670)*1440,0))</f>
        <v>16</v>
      </c>
      <c r="AG3670" s="18" t="n">
        <f aca="false">IF(Q3670="","",ROUND((Q3670-P3670)*1440,0))</f>
        <v>38</v>
      </c>
      <c r="AH3670" s="18" t="n">
        <f aca="false">IF(Q3670="","",ROUND((Q3670-H3670)*1440,0))</f>
        <v>337</v>
      </c>
      <c r="AI3670" s="19" t="n">
        <f aca="false">ROUND(IF(O3670="",Assumptions!$B$25-K3670,O3670-K3670)*24,1)</f>
        <v>2.2</v>
      </c>
      <c r="AJ3670" s="20" t="n">
        <f aca="false">ROUND(MAX(N(Y3670)/Assumptions!$C$5, N(Z3670)/Assumptions!$C$6, N(AA3670)/Assumptions!$C$7, N(AB3670)/Assumptions!$C$8, N(AC3670)/Assumptions!$C$9, N(AD3670)/Assumptions!$C$10, N(AE3670)/Assumptions!$C$11, N(AF3670)/Assumptions!$C$12, N(AG3670)/Assumptions!$C$13),3)</f>
        <v>2</v>
      </c>
      <c r="AK3670" s="0" t="str">
        <f aca="false">IF(OR(U3670="Pending",U3670="On Hold"),"Open GRN (awaiting)",IF(AJ3670&lt;=1,"Within SLA",IF(ROUND(N(Y3670)/Assumptions!$C$5,3)=AJ3670,"Gate Wait",IF(ROUND(N(Z3670)/Assumptions!$C$6,3)=AJ3670,"Dock Wait",IF(ROUND(N(AA3670)/Assumptions!$C$7,3)=AJ3670,"Unloading",IF(ROUND(N(AB3670)/Assumptions!$C$8,3)=AJ3670,"Unload-to-QC Wait",IF(ROUND(N(AC3670)/Assumptions!$C$9,3)=AJ3670,"QC",IF(ROUND(N(AD3670)/Assumptions!$C$10,3)=AJ3670,"QC-to-GRN Wait",IF(ROUND(N(AE3670)/Assumptions!$C$11,3)=AJ3670,"GRN Processing",IF(ROUND(N(AF3670)/Assumptions!$C$12,3)=AJ3670,"GRN-to-Putaway Wait",IF(ROUND(N(AG3670)/Assumptions!$C$13,3)=AJ3670,"Putaway","Within SLA")))))))))))</f>
        <v>QC-to-GRN Wait</v>
      </c>
    </row>
    <row r="3671" customFormat="false" ht="15" hidden="false" customHeight="false" outlineLevel="0" collapsed="false">
      <c r="A3671" s="0" t="s">
        <v>10239</v>
      </c>
      <c r="B3671" s="0" t="s">
        <v>10240</v>
      </c>
      <c r="C3671" s="0" t="s">
        <v>118</v>
      </c>
      <c r="D3671" s="0" t="s">
        <v>147</v>
      </c>
      <c r="E3671" s="0" t="s">
        <v>10241</v>
      </c>
      <c r="F3671" s="0" t="s">
        <v>121</v>
      </c>
      <c r="G3671" s="0" t="s">
        <v>167</v>
      </c>
      <c r="H3671" s="17" t="n">
        <v>46290.6583333333</v>
      </c>
      <c r="I3671" s="17" t="n">
        <v>46290.6729166667</v>
      </c>
      <c r="J3671" s="17" t="n">
        <v>46290.6777777778</v>
      </c>
      <c r="K3671" s="17" t="n">
        <v>46290.6951388889</v>
      </c>
      <c r="L3671" s="17" t="n">
        <v>46290.7020833333</v>
      </c>
      <c r="M3671" s="17" t="n">
        <v>46290.725</v>
      </c>
      <c r="N3671" s="17" t="n">
        <v>46290.7444444444</v>
      </c>
      <c r="O3671" s="17" t="n">
        <v>46290.7673611111</v>
      </c>
      <c r="P3671" s="17" t="n">
        <v>46290.7798611111</v>
      </c>
      <c r="Q3671" s="17" t="n">
        <v>46290.80625</v>
      </c>
      <c r="R3671" s="0" t="n">
        <v>346</v>
      </c>
      <c r="S3671" s="0" t="n">
        <v>0</v>
      </c>
      <c r="T3671" s="0" t="n">
        <v>0</v>
      </c>
      <c r="U3671" s="18" t="s">
        <v>130</v>
      </c>
      <c r="V3671" s="18" t="s">
        <v>333</v>
      </c>
      <c r="W3671" s="0" t="str">
        <f aca="false">IF(AND(X3671&gt;=6,X3671&lt;14),"A",IF(AND(X3671&gt;=14,X3671&lt;22),"B","C"))</f>
        <v>B</v>
      </c>
      <c r="X3671" s="18" t="n">
        <f aca="false">HOUR(H3671)</f>
        <v>15</v>
      </c>
      <c r="Y3671" s="18" t="n">
        <f aca="false">ROUND((I3671-H3671)*1440,0)</f>
        <v>21</v>
      </c>
      <c r="Z3671" s="18" t="n">
        <f aca="false">ROUND((J3671-I3671)*1440,0)</f>
        <v>7</v>
      </c>
      <c r="AA3671" s="18" t="n">
        <f aca="false">ROUND((K3671-J3671)*1440,0)</f>
        <v>25</v>
      </c>
      <c r="AB3671" s="18" t="n">
        <f aca="false">ROUND((L3671-K3671)*1440,0)</f>
        <v>10</v>
      </c>
      <c r="AC3671" s="18" t="n">
        <f aca="false">ROUND((M3671-L3671)*1440,0)</f>
        <v>33</v>
      </c>
      <c r="AD3671" s="18" t="n">
        <f aca="false">IF(N3671="","",ROUND((N3671-M3671)*1440,0))</f>
        <v>28</v>
      </c>
      <c r="AE3671" s="18" t="n">
        <f aca="false">IF(O3671="","",ROUND((O3671-N3671)*1440,0))</f>
        <v>33</v>
      </c>
      <c r="AF3671" s="18" t="n">
        <f aca="false">IF(P3671="","",ROUND((P3671-O3671)*1440,0))</f>
        <v>18</v>
      </c>
      <c r="AG3671" s="18" t="n">
        <f aca="false">IF(Q3671="","",ROUND((Q3671-P3671)*1440,0))</f>
        <v>38</v>
      </c>
      <c r="AH3671" s="18" t="n">
        <f aca="false">IF(Q3671="","",ROUND((Q3671-H3671)*1440,0))</f>
        <v>213</v>
      </c>
      <c r="AI3671" s="19" t="n">
        <f aca="false">ROUND(IF(O3671="",Assumptions!$B$25-K3671,O3671-K3671)*24,1)</f>
        <v>1.7</v>
      </c>
      <c r="AJ3671" s="20" t="n">
        <f aca="false">ROUND(MAX(N(Y3671)/Assumptions!$C$5, N(Z3671)/Assumptions!$C$6, N(AA3671)/Assumptions!$C$7, N(AB3671)/Assumptions!$C$8, N(AC3671)/Assumptions!$C$9, N(AD3671)/Assumptions!$C$10, N(AE3671)/Assumptions!$C$11, N(AF3671)/Assumptions!$C$12, N(AG3671)/Assumptions!$C$13),3)</f>
        <v>0.95</v>
      </c>
      <c r="AK3671" s="0" t="str">
        <f aca="false">IF(OR(U3671="Pending",U3671="On Hold"),"Open GRN (awaiting)",IF(AJ3671&lt;=1,"Within SLA",IF(ROUND(N(Y3671)/Assumptions!$C$5,3)=AJ3671,"Gate Wait",IF(ROUND(N(Z3671)/Assumptions!$C$6,3)=AJ3671,"Dock Wait",IF(ROUND(N(AA3671)/Assumptions!$C$7,3)=AJ3671,"Unloading",IF(ROUND(N(AB3671)/Assumptions!$C$8,3)=AJ3671,"Unload-to-QC Wait",IF(ROUND(N(AC3671)/Assumptions!$C$9,3)=AJ3671,"QC",IF(ROUND(N(AD3671)/Assumptions!$C$10,3)=AJ3671,"QC-to-GRN Wait",IF(ROUND(N(AE3671)/Assumptions!$C$11,3)=AJ3671,"GRN Processing",IF(ROUND(N(AF3671)/Assumptions!$C$12,3)=AJ3671,"GRN-to-Putaway Wait",IF(ROUND(N(AG3671)/Assumptions!$C$13,3)=AJ3671,"Putaway","Within SLA")))))))))))</f>
        <v>Within SLA</v>
      </c>
    </row>
    <row r="3672" customFormat="false" ht="15" hidden="false" customHeight="false" outlineLevel="0" collapsed="false">
      <c r="A3672" s="0" t="s">
        <v>10242</v>
      </c>
      <c r="B3672" s="0" t="s">
        <v>10243</v>
      </c>
      <c r="C3672" s="0" t="s">
        <v>142</v>
      </c>
      <c r="D3672" s="0" t="s">
        <v>119</v>
      </c>
      <c r="E3672" s="0" t="s">
        <v>10244</v>
      </c>
      <c r="F3672" s="0" t="s">
        <v>137</v>
      </c>
      <c r="G3672" s="0" t="s">
        <v>129</v>
      </c>
      <c r="H3672" s="17" t="n">
        <v>46290.6854166667</v>
      </c>
      <c r="I3672" s="17" t="n">
        <v>46290.7131944444</v>
      </c>
      <c r="J3672" s="17" t="n">
        <v>46290.7180555556</v>
      </c>
      <c r="K3672" s="17" t="n">
        <v>46290.7777777778</v>
      </c>
      <c r="L3672" s="17" t="n">
        <v>46290.7888888889</v>
      </c>
      <c r="M3672" s="17" t="n">
        <v>46290.7979166667</v>
      </c>
      <c r="N3672" s="17" t="n">
        <v>46290.8625</v>
      </c>
      <c r="O3672" s="17" t="n">
        <v>46290.8805555556</v>
      </c>
      <c r="P3672" s="17" t="n">
        <v>46290.8986111111</v>
      </c>
      <c r="Q3672" s="17" t="n">
        <v>46290.9201388889</v>
      </c>
      <c r="R3672" s="0" t="n">
        <v>686</v>
      </c>
      <c r="S3672" s="0" t="n">
        <v>0</v>
      </c>
      <c r="T3672" s="0" t="n">
        <v>0</v>
      </c>
      <c r="U3672" s="18" t="s">
        <v>130</v>
      </c>
      <c r="V3672" s="18" t="s">
        <v>144</v>
      </c>
      <c r="W3672" s="0" t="str">
        <f aca="false">IF(AND(X3672&gt;=6,X3672&lt;14),"A",IF(AND(X3672&gt;=14,X3672&lt;22),"B","C"))</f>
        <v>B</v>
      </c>
      <c r="X3672" s="18" t="n">
        <f aca="false">HOUR(H3672)</f>
        <v>16</v>
      </c>
      <c r="Y3672" s="18" t="n">
        <f aca="false">ROUND((I3672-H3672)*1440,0)</f>
        <v>40</v>
      </c>
      <c r="Z3672" s="18" t="n">
        <f aca="false">ROUND((J3672-I3672)*1440,0)</f>
        <v>7</v>
      </c>
      <c r="AA3672" s="18" t="n">
        <f aca="false">ROUND((K3672-J3672)*1440,0)</f>
        <v>86</v>
      </c>
      <c r="AB3672" s="18" t="n">
        <f aca="false">ROUND((L3672-K3672)*1440,0)</f>
        <v>16</v>
      </c>
      <c r="AC3672" s="18" t="n">
        <f aca="false">ROUND((M3672-L3672)*1440,0)</f>
        <v>13</v>
      </c>
      <c r="AD3672" s="18" t="n">
        <f aca="false">IF(N3672="","",ROUND((N3672-M3672)*1440,0))</f>
        <v>93</v>
      </c>
      <c r="AE3672" s="18" t="n">
        <f aca="false">IF(O3672="","",ROUND((O3672-N3672)*1440,0))</f>
        <v>26</v>
      </c>
      <c r="AF3672" s="18" t="n">
        <f aca="false">IF(P3672="","",ROUND((P3672-O3672)*1440,0))</f>
        <v>26</v>
      </c>
      <c r="AG3672" s="18" t="n">
        <f aca="false">IF(Q3672="","",ROUND((Q3672-P3672)*1440,0))</f>
        <v>31</v>
      </c>
      <c r="AH3672" s="18" t="n">
        <f aca="false">IF(Q3672="","",ROUND((Q3672-H3672)*1440,0))</f>
        <v>338</v>
      </c>
      <c r="AI3672" s="19" t="n">
        <f aca="false">ROUND(IF(O3672="",Assumptions!$B$25-K3672,O3672-K3672)*24,1)</f>
        <v>2.5</v>
      </c>
      <c r="AJ3672" s="20" t="n">
        <f aca="false">ROUND(MAX(N(Y3672)/Assumptions!$C$5, N(Z3672)/Assumptions!$C$6, N(AA3672)/Assumptions!$C$7, N(AB3672)/Assumptions!$C$8, N(AC3672)/Assumptions!$C$9, N(AD3672)/Assumptions!$C$10, N(AE3672)/Assumptions!$C$11, N(AF3672)/Assumptions!$C$12, N(AG3672)/Assumptions!$C$13),3)</f>
        <v>3.1</v>
      </c>
      <c r="AK3672" s="0" t="str">
        <f aca="false">IF(OR(U3672="Pending",U3672="On Hold"),"Open GRN (awaiting)",IF(AJ3672&lt;=1,"Within SLA",IF(ROUND(N(Y3672)/Assumptions!$C$5,3)=AJ3672,"Gate Wait",IF(ROUND(N(Z3672)/Assumptions!$C$6,3)=AJ3672,"Dock Wait",IF(ROUND(N(AA3672)/Assumptions!$C$7,3)=AJ3672,"Unloading",IF(ROUND(N(AB3672)/Assumptions!$C$8,3)=AJ3672,"Unload-to-QC Wait",IF(ROUND(N(AC3672)/Assumptions!$C$9,3)=AJ3672,"QC",IF(ROUND(N(AD3672)/Assumptions!$C$10,3)=AJ3672,"QC-to-GRN Wait",IF(ROUND(N(AE3672)/Assumptions!$C$11,3)=AJ3672,"GRN Processing",IF(ROUND(N(AF3672)/Assumptions!$C$12,3)=AJ3672,"GRN-to-Putaway Wait",IF(ROUND(N(AG3672)/Assumptions!$C$13,3)=AJ3672,"Putaway","Within SLA")))))))))))</f>
        <v>QC-to-GRN Wait</v>
      </c>
    </row>
    <row r="3673" customFormat="false" ht="15" hidden="false" customHeight="false" outlineLevel="0" collapsed="false">
      <c r="A3673" s="0" t="s">
        <v>10245</v>
      </c>
      <c r="B3673" s="0" t="s">
        <v>10246</v>
      </c>
      <c r="C3673" s="0" t="s">
        <v>142</v>
      </c>
      <c r="D3673" s="0" t="s">
        <v>135</v>
      </c>
      <c r="E3673" s="0" t="s">
        <v>3007</v>
      </c>
      <c r="F3673" s="0" t="s">
        <v>137</v>
      </c>
      <c r="G3673" s="0" t="s">
        <v>178</v>
      </c>
      <c r="H3673" s="17" t="n">
        <v>46290.70625</v>
      </c>
      <c r="I3673" s="17" t="n">
        <v>46290.7152777778</v>
      </c>
      <c r="J3673" s="17" t="n">
        <v>46290.7222222222</v>
      </c>
      <c r="K3673" s="17" t="n">
        <v>46290.7694444444</v>
      </c>
      <c r="L3673" s="17" t="n">
        <v>46290.7736111111</v>
      </c>
      <c r="M3673" s="17" t="n">
        <v>46290.7840277778</v>
      </c>
      <c r="N3673" s="17" t="n">
        <v>46290.7979166667</v>
      </c>
      <c r="O3673" s="17" t="n">
        <v>46290.9506944444</v>
      </c>
      <c r="P3673" s="17" t="n">
        <v>46290.9583333333</v>
      </c>
      <c r="Q3673" s="17" t="n">
        <v>46290.9680555556</v>
      </c>
      <c r="R3673" s="0" t="n">
        <v>517</v>
      </c>
      <c r="S3673" s="0" t="n">
        <v>0</v>
      </c>
      <c r="T3673" s="0" t="n">
        <v>0</v>
      </c>
      <c r="U3673" s="18" t="s">
        <v>130</v>
      </c>
      <c r="V3673" s="18" t="s">
        <v>131</v>
      </c>
      <c r="W3673" s="0" t="str">
        <f aca="false">IF(AND(X3673&gt;=6,X3673&lt;14),"A",IF(AND(X3673&gt;=14,X3673&lt;22),"B","C"))</f>
        <v>B</v>
      </c>
      <c r="X3673" s="18" t="n">
        <f aca="false">HOUR(H3673)</f>
        <v>16</v>
      </c>
      <c r="Y3673" s="18" t="n">
        <f aca="false">ROUND((I3673-H3673)*1440,0)</f>
        <v>13</v>
      </c>
      <c r="Z3673" s="18" t="n">
        <f aca="false">ROUND((J3673-I3673)*1440,0)</f>
        <v>10</v>
      </c>
      <c r="AA3673" s="18" t="n">
        <f aca="false">ROUND((K3673-J3673)*1440,0)</f>
        <v>68</v>
      </c>
      <c r="AB3673" s="18" t="n">
        <f aca="false">ROUND((L3673-K3673)*1440,0)</f>
        <v>6</v>
      </c>
      <c r="AC3673" s="18" t="n">
        <f aca="false">ROUND((M3673-L3673)*1440,0)</f>
        <v>15</v>
      </c>
      <c r="AD3673" s="18" t="n">
        <f aca="false">IF(N3673="","",ROUND((N3673-M3673)*1440,0))</f>
        <v>20</v>
      </c>
      <c r="AE3673" s="18" t="n">
        <f aca="false">IF(O3673="","",ROUND((O3673-N3673)*1440,0))</f>
        <v>220</v>
      </c>
      <c r="AF3673" s="18" t="n">
        <f aca="false">IF(P3673="","",ROUND((P3673-O3673)*1440,0))</f>
        <v>11</v>
      </c>
      <c r="AG3673" s="18" t="n">
        <f aca="false">IF(Q3673="","",ROUND((Q3673-P3673)*1440,0))</f>
        <v>14</v>
      </c>
      <c r="AH3673" s="18" t="n">
        <f aca="false">IF(Q3673="","",ROUND((Q3673-H3673)*1440,0))</f>
        <v>377</v>
      </c>
      <c r="AI3673" s="19" t="n">
        <f aca="false">ROUND(IF(O3673="",Assumptions!$B$25-K3673,O3673-K3673)*24,1)</f>
        <v>4.4</v>
      </c>
      <c r="AJ3673" s="20" t="n">
        <f aca="false">ROUND(MAX(N(Y3673)/Assumptions!$C$5, N(Z3673)/Assumptions!$C$6, N(AA3673)/Assumptions!$C$7, N(AB3673)/Assumptions!$C$8, N(AC3673)/Assumptions!$C$9, N(AD3673)/Assumptions!$C$10, N(AE3673)/Assumptions!$C$11, N(AF3673)/Assumptions!$C$12, N(AG3673)/Assumptions!$C$13),3)</f>
        <v>4.889</v>
      </c>
      <c r="AK3673" s="0" t="str">
        <f aca="false">IF(OR(U3673="Pending",U3673="On Hold"),"Open GRN (awaiting)",IF(AJ3673&lt;=1,"Within SLA",IF(ROUND(N(Y3673)/Assumptions!$C$5,3)=AJ3673,"Gate Wait",IF(ROUND(N(Z3673)/Assumptions!$C$6,3)=AJ3673,"Dock Wait",IF(ROUND(N(AA3673)/Assumptions!$C$7,3)=AJ3673,"Unloading",IF(ROUND(N(AB3673)/Assumptions!$C$8,3)=AJ3673,"Unload-to-QC Wait",IF(ROUND(N(AC3673)/Assumptions!$C$9,3)=AJ3673,"QC",IF(ROUND(N(AD3673)/Assumptions!$C$10,3)=AJ3673,"QC-to-GRN Wait",IF(ROUND(N(AE3673)/Assumptions!$C$11,3)=AJ3673,"GRN Processing",IF(ROUND(N(AF3673)/Assumptions!$C$12,3)=AJ3673,"GRN-to-Putaway Wait",IF(ROUND(N(AG3673)/Assumptions!$C$13,3)=AJ3673,"Putaway","Within SLA")))))))))))</f>
        <v>GRN Processing</v>
      </c>
    </row>
    <row r="3674" customFormat="false" ht="15" hidden="false" customHeight="false" outlineLevel="0" collapsed="false">
      <c r="A3674" s="0" t="s">
        <v>10247</v>
      </c>
      <c r="B3674" s="0" t="s">
        <v>10248</v>
      </c>
      <c r="C3674" s="0" t="s">
        <v>159</v>
      </c>
      <c r="D3674" s="0" t="s">
        <v>147</v>
      </c>
      <c r="E3674" s="0" t="s">
        <v>10249</v>
      </c>
      <c r="F3674" s="0" t="s">
        <v>172</v>
      </c>
      <c r="G3674" s="0" t="s">
        <v>150</v>
      </c>
      <c r="H3674" s="17" t="n">
        <v>46290.7111111111</v>
      </c>
      <c r="I3674" s="17" t="n">
        <v>46290.7256944445</v>
      </c>
      <c r="J3674" s="17" t="n">
        <v>46290.7326388889</v>
      </c>
      <c r="K3674" s="17" t="n">
        <v>46290.78125</v>
      </c>
      <c r="L3674" s="17" t="n">
        <v>46290.7916666667</v>
      </c>
      <c r="M3674" s="17" t="n">
        <v>46290.8069444444</v>
      </c>
      <c r="N3674" s="17" t="n">
        <v>46290.8493055556</v>
      </c>
      <c r="O3674" s="17" t="n">
        <v>46290.88125</v>
      </c>
      <c r="P3674" s="17" t="n">
        <v>46290.8965277778</v>
      </c>
      <c r="Q3674" s="17" t="n">
        <v>46290.9097222222</v>
      </c>
      <c r="R3674" s="0" t="n">
        <v>483</v>
      </c>
      <c r="S3674" s="0" t="n">
        <v>0</v>
      </c>
      <c r="T3674" s="0" t="n">
        <v>0</v>
      </c>
      <c r="U3674" s="18" t="s">
        <v>130</v>
      </c>
      <c r="V3674" s="18" t="s">
        <v>144</v>
      </c>
      <c r="W3674" s="0" t="str">
        <f aca="false">IF(AND(X3674&gt;=6,X3674&lt;14),"A",IF(AND(X3674&gt;=14,X3674&lt;22),"B","C"))</f>
        <v>B</v>
      </c>
      <c r="X3674" s="18" t="n">
        <f aca="false">HOUR(H3674)</f>
        <v>17</v>
      </c>
      <c r="Y3674" s="18" t="n">
        <f aca="false">ROUND((I3674-H3674)*1440,0)</f>
        <v>21</v>
      </c>
      <c r="Z3674" s="18" t="n">
        <f aca="false">ROUND((J3674-I3674)*1440,0)</f>
        <v>10</v>
      </c>
      <c r="AA3674" s="18" t="n">
        <f aca="false">ROUND((K3674-J3674)*1440,0)</f>
        <v>70</v>
      </c>
      <c r="AB3674" s="18" t="n">
        <f aca="false">ROUND((L3674-K3674)*1440,0)</f>
        <v>15</v>
      </c>
      <c r="AC3674" s="18" t="n">
        <f aca="false">ROUND((M3674-L3674)*1440,0)</f>
        <v>22</v>
      </c>
      <c r="AD3674" s="18" t="n">
        <f aca="false">IF(N3674="","",ROUND((N3674-M3674)*1440,0))</f>
        <v>61</v>
      </c>
      <c r="AE3674" s="18" t="n">
        <f aca="false">IF(O3674="","",ROUND((O3674-N3674)*1440,0))</f>
        <v>46</v>
      </c>
      <c r="AF3674" s="18" t="n">
        <f aca="false">IF(P3674="","",ROUND((P3674-O3674)*1440,0))</f>
        <v>22</v>
      </c>
      <c r="AG3674" s="18" t="n">
        <f aca="false">IF(Q3674="","",ROUND((Q3674-P3674)*1440,0))</f>
        <v>19</v>
      </c>
      <c r="AH3674" s="18" t="n">
        <f aca="false">IF(Q3674="","",ROUND((Q3674-H3674)*1440,0))</f>
        <v>286</v>
      </c>
      <c r="AI3674" s="19" t="n">
        <f aca="false">ROUND(IF(O3674="",Assumptions!$B$25-K3674,O3674-K3674)*24,1)</f>
        <v>2.4</v>
      </c>
      <c r="AJ3674" s="20" t="n">
        <f aca="false">ROUND(MAX(N(Y3674)/Assumptions!$C$5, N(Z3674)/Assumptions!$C$6, N(AA3674)/Assumptions!$C$7, N(AB3674)/Assumptions!$C$8, N(AC3674)/Assumptions!$C$9, N(AD3674)/Assumptions!$C$10, N(AE3674)/Assumptions!$C$11, N(AF3674)/Assumptions!$C$12, N(AG3674)/Assumptions!$C$13),3)</f>
        <v>2.033</v>
      </c>
      <c r="AK3674" s="0" t="str">
        <f aca="false">IF(OR(U3674="Pending",U3674="On Hold"),"Open GRN (awaiting)",IF(AJ3674&lt;=1,"Within SLA",IF(ROUND(N(Y3674)/Assumptions!$C$5,3)=AJ3674,"Gate Wait",IF(ROUND(N(Z3674)/Assumptions!$C$6,3)=AJ3674,"Dock Wait",IF(ROUND(N(AA3674)/Assumptions!$C$7,3)=AJ3674,"Unloading",IF(ROUND(N(AB3674)/Assumptions!$C$8,3)=AJ3674,"Unload-to-QC Wait",IF(ROUND(N(AC3674)/Assumptions!$C$9,3)=AJ3674,"QC",IF(ROUND(N(AD3674)/Assumptions!$C$10,3)=AJ3674,"QC-to-GRN Wait",IF(ROUND(N(AE3674)/Assumptions!$C$11,3)=AJ3674,"GRN Processing",IF(ROUND(N(AF3674)/Assumptions!$C$12,3)=AJ3674,"GRN-to-Putaway Wait",IF(ROUND(N(AG3674)/Assumptions!$C$13,3)=AJ3674,"Putaway","Within SLA")))))))))))</f>
        <v>QC-to-GRN Wait</v>
      </c>
    </row>
    <row r="3675" customFormat="false" ht="15" hidden="false" customHeight="false" outlineLevel="0" collapsed="false">
      <c r="A3675" s="0" t="s">
        <v>10250</v>
      </c>
      <c r="B3675" s="0" t="s">
        <v>10251</v>
      </c>
      <c r="C3675" s="0" t="s">
        <v>159</v>
      </c>
      <c r="D3675" s="0" t="s">
        <v>147</v>
      </c>
      <c r="E3675" s="0" t="s">
        <v>10252</v>
      </c>
      <c r="F3675" s="0" t="s">
        <v>121</v>
      </c>
      <c r="G3675" s="0" t="s">
        <v>167</v>
      </c>
      <c r="H3675" s="17" t="n">
        <v>46290.7118055556</v>
      </c>
      <c r="I3675" s="17" t="n">
        <v>46290.71875</v>
      </c>
      <c r="J3675" s="17" t="n">
        <v>46290.7229166667</v>
      </c>
      <c r="K3675" s="17" t="n">
        <v>46290.7465277778</v>
      </c>
      <c r="L3675" s="17" t="n">
        <v>46290.7555555556</v>
      </c>
      <c r="M3675" s="17" t="n">
        <v>46290.7763888889</v>
      </c>
      <c r="N3675" s="17" t="n">
        <v>46290.7979166667</v>
      </c>
      <c r="O3675" s="17" t="n">
        <v>46290.8604166667</v>
      </c>
      <c r="P3675" s="17" t="n">
        <v>46290.8659722222</v>
      </c>
      <c r="Q3675" s="17" t="n">
        <v>46290.8770833333</v>
      </c>
      <c r="R3675" s="0" t="n">
        <v>661</v>
      </c>
      <c r="S3675" s="0" t="n">
        <v>0</v>
      </c>
      <c r="T3675" s="0" t="n">
        <v>0</v>
      </c>
      <c r="U3675" s="18" t="s">
        <v>130</v>
      </c>
      <c r="V3675" s="18" t="s">
        <v>131</v>
      </c>
      <c r="W3675" s="0" t="str">
        <f aca="false">IF(AND(X3675&gt;=6,X3675&lt;14),"A",IF(AND(X3675&gt;=14,X3675&lt;22),"B","C"))</f>
        <v>B</v>
      </c>
      <c r="X3675" s="18" t="n">
        <f aca="false">HOUR(H3675)</f>
        <v>17</v>
      </c>
      <c r="Y3675" s="18" t="n">
        <f aca="false">ROUND((I3675-H3675)*1440,0)</f>
        <v>10</v>
      </c>
      <c r="Z3675" s="18" t="n">
        <f aca="false">ROUND((J3675-I3675)*1440,0)</f>
        <v>6</v>
      </c>
      <c r="AA3675" s="18" t="n">
        <f aca="false">ROUND((K3675-J3675)*1440,0)</f>
        <v>34</v>
      </c>
      <c r="AB3675" s="18" t="n">
        <f aca="false">ROUND((L3675-K3675)*1440,0)</f>
        <v>13</v>
      </c>
      <c r="AC3675" s="18" t="n">
        <f aca="false">ROUND((M3675-L3675)*1440,0)</f>
        <v>30</v>
      </c>
      <c r="AD3675" s="18" t="n">
        <f aca="false">IF(N3675="","",ROUND((N3675-M3675)*1440,0))</f>
        <v>31</v>
      </c>
      <c r="AE3675" s="18" t="n">
        <f aca="false">IF(O3675="","",ROUND((O3675-N3675)*1440,0))</f>
        <v>90</v>
      </c>
      <c r="AF3675" s="18" t="n">
        <f aca="false">IF(P3675="","",ROUND((P3675-O3675)*1440,0))</f>
        <v>8</v>
      </c>
      <c r="AG3675" s="18" t="n">
        <f aca="false">IF(Q3675="","",ROUND((Q3675-P3675)*1440,0))</f>
        <v>16</v>
      </c>
      <c r="AH3675" s="18" t="n">
        <f aca="false">IF(Q3675="","",ROUND((Q3675-H3675)*1440,0))</f>
        <v>238</v>
      </c>
      <c r="AI3675" s="19" t="n">
        <f aca="false">ROUND(IF(O3675="",Assumptions!$B$25-K3675,O3675-K3675)*24,1)</f>
        <v>2.7</v>
      </c>
      <c r="AJ3675" s="20" t="n">
        <f aca="false">ROUND(MAX(N(Y3675)/Assumptions!$C$5, N(Z3675)/Assumptions!$C$6, N(AA3675)/Assumptions!$C$7, N(AB3675)/Assumptions!$C$8, N(AC3675)/Assumptions!$C$9, N(AD3675)/Assumptions!$C$10, N(AE3675)/Assumptions!$C$11, N(AF3675)/Assumptions!$C$12, N(AG3675)/Assumptions!$C$13),3)</f>
        <v>2</v>
      </c>
      <c r="AK3675" s="0" t="str">
        <f aca="false">IF(OR(U3675="Pending",U3675="On Hold"),"Open GRN (awaiting)",IF(AJ3675&lt;=1,"Within SLA",IF(ROUND(N(Y3675)/Assumptions!$C$5,3)=AJ3675,"Gate Wait",IF(ROUND(N(Z3675)/Assumptions!$C$6,3)=AJ3675,"Dock Wait",IF(ROUND(N(AA3675)/Assumptions!$C$7,3)=AJ3675,"Unloading",IF(ROUND(N(AB3675)/Assumptions!$C$8,3)=AJ3675,"Unload-to-QC Wait",IF(ROUND(N(AC3675)/Assumptions!$C$9,3)=AJ3675,"QC",IF(ROUND(N(AD3675)/Assumptions!$C$10,3)=AJ3675,"QC-to-GRN Wait",IF(ROUND(N(AE3675)/Assumptions!$C$11,3)=AJ3675,"GRN Processing",IF(ROUND(N(AF3675)/Assumptions!$C$12,3)=AJ3675,"GRN-to-Putaway Wait",IF(ROUND(N(AG3675)/Assumptions!$C$13,3)=AJ3675,"Putaway","Within SLA")))))))))))</f>
        <v>GRN Processing</v>
      </c>
    </row>
    <row r="3676" customFormat="false" ht="15" hidden="false" customHeight="false" outlineLevel="0" collapsed="false">
      <c r="A3676" s="0" t="s">
        <v>10253</v>
      </c>
      <c r="B3676" s="0" t="s">
        <v>10254</v>
      </c>
      <c r="C3676" s="0" t="s">
        <v>134</v>
      </c>
      <c r="D3676" s="0" t="s">
        <v>119</v>
      </c>
      <c r="E3676" s="0" t="s">
        <v>3847</v>
      </c>
      <c r="F3676" s="0" t="s">
        <v>137</v>
      </c>
      <c r="G3676" s="0" t="s">
        <v>129</v>
      </c>
      <c r="H3676" s="17" t="n">
        <v>46290.7201388889</v>
      </c>
      <c r="I3676" s="17" t="n">
        <v>46290.7256944445</v>
      </c>
      <c r="J3676" s="17" t="n">
        <v>46290.7333333333</v>
      </c>
      <c r="K3676" s="17" t="n">
        <v>46290.7638888889</v>
      </c>
      <c r="L3676" s="17" t="n">
        <v>46290.7722222222</v>
      </c>
      <c r="M3676" s="17" t="n">
        <v>46290.7902777778</v>
      </c>
      <c r="N3676" s="17" t="n">
        <v>46290.9798611111</v>
      </c>
      <c r="O3676" s="17" t="n">
        <v>46290.9993055556</v>
      </c>
      <c r="P3676" s="17" t="n">
        <v>46291.0076388889</v>
      </c>
      <c r="Q3676" s="17" t="n">
        <v>46291.0173611111</v>
      </c>
      <c r="R3676" s="0" t="n">
        <v>104</v>
      </c>
      <c r="S3676" s="0" t="n">
        <v>0</v>
      </c>
      <c r="T3676" s="0" t="n">
        <v>0</v>
      </c>
      <c r="U3676" s="18" t="s">
        <v>130</v>
      </c>
      <c r="V3676" s="18" t="s">
        <v>131</v>
      </c>
      <c r="W3676" s="0" t="str">
        <f aca="false">IF(AND(X3676&gt;=6,X3676&lt;14),"A",IF(AND(X3676&gt;=14,X3676&lt;22),"B","C"))</f>
        <v>B</v>
      </c>
      <c r="X3676" s="18" t="n">
        <f aca="false">HOUR(H3676)</f>
        <v>17</v>
      </c>
      <c r="Y3676" s="18" t="n">
        <f aca="false">ROUND((I3676-H3676)*1440,0)</f>
        <v>8</v>
      </c>
      <c r="Z3676" s="18" t="n">
        <f aca="false">ROUND((J3676-I3676)*1440,0)</f>
        <v>11</v>
      </c>
      <c r="AA3676" s="18" t="n">
        <f aca="false">ROUND((K3676-J3676)*1440,0)</f>
        <v>44</v>
      </c>
      <c r="AB3676" s="18" t="n">
        <f aca="false">ROUND((L3676-K3676)*1440,0)</f>
        <v>12</v>
      </c>
      <c r="AC3676" s="18" t="n">
        <f aca="false">ROUND((M3676-L3676)*1440,0)</f>
        <v>26</v>
      </c>
      <c r="AD3676" s="18" t="n">
        <f aca="false">IF(N3676="","",ROUND((N3676-M3676)*1440,0))</f>
        <v>273</v>
      </c>
      <c r="AE3676" s="18" t="n">
        <f aca="false">IF(O3676="","",ROUND((O3676-N3676)*1440,0))</f>
        <v>28</v>
      </c>
      <c r="AF3676" s="18" t="n">
        <f aca="false">IF(P3676="","",ROUND((P3676-O3676)*1440,0))</f>
        <v>12</v>
      </c>
      <c r="AG3676" s="18" t="n">
        <f aca="false">IF(Q3676="","",ROUND((Q3676-P3676)*1440,0))</f>
        <v>14</v>
      </c>
      <c r="AH3676" s="18" t="n">
        <f aca="false">IF(Q3676="","",ROUND((Q3676-H3676)*1440,0))</f>
        <v>428</v>
      </c>
      <c r="AI3676" s="19" t="n">
        <f aca="false">ROUND(IF(O3676="",Assumptions!$B$25-K3676,O3676-K3676)*24,1)</f>
        <v>5.7</v>
      </c>
      <c r="AJ3676" s="20" t="n">
        <f aca="false">ROUND(MAX(N(Y3676)/Assumptions!$C$5, N(Z3676)/Assumptions!$C$6, N(AA3676)/Assumptions!$C$7, N(AB3676)/Assumptions!$C$8, N(AC3676)/Assumptions!$C$9, N(AD3676)/Assumptions!$C$10, N(AE3676)/Assumptions!$C$11, N(AF3676)/Assumptions!$C$12, N(AG3676)/Assumptions!$C$13),3)</f>
        <v>9.1</v>
      </c>
      <c r="AK3676" s="0" t="str">
        <f aca="false">IF(OR(U3676="Pending",U3676="On Hold"),"Open GRN (awaiting)",IF(AJ3676&lt;=1,"Within SLA",IF(ROUND(N(Y3676)/Assumptions!$C$5,3)=AJ3676,"Gate Wait",IF(ROUND(N(Z3676)/Assumptions!$C$6,3)=AJ3676,"Dock Wait",IF(ROUND(N(AA3676)/Assumptions!$C$7,3)=AJ3676,"Unloading",IF(ROUND(N(AB3676)/Assumptions!$C$8,3)=AJ3676,"Unload-to-QC Wait",IF(ROUND(N(AC3676)/Assumptions!$C$9,3)=AJ3676,"QC",IF(ROUND(N(AD3676)/Assumptions!$C$10,3)=AJ3676,"QC-to-GRN Wait",IF(ROUND(N(AE3676)/Assumptions!$C$11,3)=AJ3676,"GRN Processing",IF(ROUND(N(AF3676)/Assumptions!$C$12,3)=AJ3676,"GRN-to-Putaway Wait",IF(ROUND(N(AG3676)/Assumptions!$C$13,3)=AJ3676,"Putaway","Within SLA")))))))))))</f>
        <v>QC-to-GRN Wait</v>
      </c>
    </row>
    <row r="3677" customFormat="false" ht="15" hidden="false" customHeight="false" outlineLevel="0" collapsed="false">
      <c r="A3677" s="0" t="s">
        <v>10255</v>
      </c>
      <c r="B3677" s="0" t="s">
        <v>10256</v>
      </c>
      <c r="C3677" s="0" t="s">
        <v>153</v>
      </c>
      <c r="D3677" s="0" t="s">
        <v>147</v>
      </c>
      <c r="E3677" s="0" t="s">
        <v>10257</v>
      </c>
      <c r="F3677" s="0" t="s">
        <v>155</v>
      </c>
      <c r="G3677" s="0" t="s">
        <v>167</v>
      </c>
      <c r="H3677" s="17" t="n">
        <v>46290.7208333333</v>
      </c>
      <c r="I3677" s="17" t="n">
        <v>46290.75625</v>
      </c>
      <c r="J3677" s="17" t="n">
        <v>46290.7597222222</v>
      </c>
      <c r="K3677" s="17" t="n">
        <v>46290.8027777778</v>
      </c>
      <c r="L3677" s="17" t="n">
        <v>46290.8145833333</v>
      </c>
      <c r="M3677" s="17" t="n">
        <v>46290.8284722222</v>
      </c>
      <c r="N3677" s="17" t="n">
        <v>46290.8506944445</v>
      </c>
      <c r="O3677" s="17" t="n">
        <v>46290.9381944445</v>
      </c>
      <c r="P3677" s="17" t="n">
        <v>46290.9631944444</v>
      </c>
      <c r="Q3677" s="17" t="n">
        <v>46290.9722222222</v>
      </c>
      <c r="R3677" s="0" t="n">
        <v>448</v>
      </c>
      <c r="S3677" s="0" t="n">
        <v>0</v>
      </c>
      <c r="T3677" s="0" t="n">
        <v>0</v>
      </c>
      <c r="U3677" s="18" t="s">
        <v>130</v>
      </c>
      <c r="V3677" s="18" t="s">
        <v>131</v>
      </c>
      <c r="W3677" s="0" t="str">
        <f aca="false">IF(AND(X3677&gt;=6,X3677&lt;14),"A",IF(AND(X3677&gt;=14,X3677&lt;22),"B","C"))</f>
        <v>B</v>
      </c>
      <c r="X3677" s="18" t="n">
        <f aca="false">HOUR(H3677)</f>
        <v>17</v>
      </c>
      <c r="Y3677" s="18" t="n">
        <f aca="false">ROUND((I3677-H3677)*1440,0)</f>
        <v>51</v>
      </c>
      <c r="Z3677" s="18" t="n">
        <f aca="false">ROUND((J3677-I3677)*1440,0)</f>
        <v>5</v>
      </c>
      <c r="AA3677" s="18" t="n">
        <f aca="false">ROUND((K3677-J3677)*1440,0)</f>
        <v>62</v>
      </c>
      <c r="AB3677" s="18" t="n">
        <f aca="false">ROUND((L3677-K3677)*1440,0)</f>
        <v>17</v>
      </c>
      <c r="AC3677" s="18" t="n">
        <f aca="false">ROUND((M3677-L3677)*1440,0)</f>
        <v>20</v>
      </c>
      <c r="AD3677" s="18" t="n">
        <f aca="false">IF(N3677="","",ROUND((N3677-M3677)*1440,0))</f>
        <v>32</v>
      </c>
      <c r="AE3677" s="18" t="n">
        <f aca="false">IF(O3677="","",ROUND((O3677-N3677)*1440,0))</f>
        <v>126</v>
      </c>
      <c r="AF3677" s="18" t="n">
        <f aca="false">IF(P3677="","",ROUND((P3677-O3677)*1440,0))</f>
        <v>36</v>
      </c>
      <c r="AG3677" s="18" t="n">
        <f aca="false">IF(Q3677="","",ROUND((Q3677-P3677)*1440,0))</f>
        <v>13</v>
      </c>
      <c r="AH3677" s="18" t="n">
        <f aca="false">IF(Q3677="","",ROUND((Q3677-H3677)*1440,0))</f>
        <v>362</v>
      </c>
      <c r="AI3677" s="19" t="n">
        <f aca="false">ROUND(IF(O3677="",Assumptions!$B$25-K3677,O3677-K3677)*24,1)</f>
        <v>3.3</v>
      </c>
      <c r="AJ3677" s="20" t="n">
        <f aca="false">ROUND(MAX(N(Y3677)/Assumptions!$C$5, N(Z3677)/Assumptions!$C$6, N(AA3677)/Assumptions!$C$7, N(AB3677)/Assumptions!$C$8, N(AC3677)/Assumptions!$C$9, N(AD3677)/Assumptions!$C$10, N(AE3677)/Assumptions!$C$11, N(AF3677)/Assumptions!$C$12, N(AG3677)/Assumptions!$C$13),3)</f>
        <v>2.8</v>
      </c>
      <c r="AK3677" s="0" t="str">
        <f aca="false">IF(OR(U3677="Pending",U3677="On Hold"),"Open GRN (awaiting)",IF(AJ3677&lt;=1,"Within SLA",IF(ROUND(N(Y3677)/Assumptions!$C$5,3)=AJ3677,"Gate Wait",IF(ROUND(N(Z3677)/Assumptions!$C$6,3)=AJ3677,"Dock Wait",IF(ROUND(N(AA3677)/Assumptions!$C$7,3)=AJ3677,"Unloading",IF(ROUND(N(AB3677)/Assumptions!$C$8,3)=AJ3677,"Unload-to-QC Wait",IF(ROUND(N(AC3677)/Assumptions!$C$9,3)=AJ3677,"QC",IF(ROUND(N(AD3677)/Assumptions!$C$10,3)=AJ3677,"QC-to-GRN Wait",IF(ROUND(N(AE3677)/Assumptions!$C$11,3)=AJ3677,"GRN Processing",IF(ROUND(N(AF3677)/Assumptions!$C$12,3)=AJ3677,"GRN-to-Putaway Wait",IF(ROUND(N(AG3677)/Assumptions!$C$13,3)=AJ3677,"Putaway","Within SLA")))))))))))</f>
        <v>GRN Processing</v>
      </c>
    </row>
    <row r="3678" customFormat="false" ht="15" hidden="false" customHeight="false" outlineLevel="0" collapsed="false">
      <c r="A3678" s="0" t="s">
        <v>10258</v>
      </c>
      <c r="B3678" s="0" t="s">
        <v>10259</v>
      </c>
      <c r="C3678" s="0" t="s">
        <v>142</v>
      </c>
      <c r="D3678" s="0" t="s">
        <v>147</v>
      </c>
      <c r="E3678" s="0" t="s">
        <v>5530</v>
      </c>
      <c r="F3678" s="0" t="s">
        <v>177</v>
      </c>
      <c r="G3678" s="0" t="s">
        <v>167</v>
      </c>
      <c r="H3678" s="17" t="n">
        <v>46290.7215277778</v>
      </c>
      <c r="I3678" s="17" t="n">
        <v>46290.7388888889</v>
      </c>
      <c r="J3678" s="17" t="n">
        <v>46290.7430555556</v>
      </c>
      <c r="K3678" s="17" t="n">
        <v>46290.7645833333</v>
      </c>
      <c r="L3678" s="17" t="n">
        <v>46290.7708333333</v>
      </c>
      <c r="M3678" s="17" t="n">
        <v>46290.7951388889</v>
      </c>
      <c r="N3678" s="17" t="n">
        <v>46290.8638888889</v>
      </c>
      <c r="O3678" s="17" t="n">
        <v>46291.0222222222</v>
      </c>
      <c r="P3678" s="17" t="n">
        <v>46291.0291666667</v>
      </c>
      <c r="Q3678" s="17" t="n">
        <v>46291.0520833333</v>
      </c>
      <c r="R3678" s="0" t="n">
        <v>372</v>
      </c>
      <c r="S3678" s="0" t="n">
        <v>0</v>
      </c>
      <c r="T3678" s="0" t="n">
        <v>0</v>
      </c>
      <c r="U3678" s="18" t="s">
        <v>130</v>
      </c>
      <c r="V3678" s="18" t="s">
        <v>156</v>
      </c>
      <c r="W3678" s="0" t="str">
        <f aca="false">IF(AND(X3678&gt;=6,X3678&lt;14),"A",IF(AND(X3678&gt;=14,X3678&lt;22),"B","C"))</f>
        <v>B</v>
      </c>
      <c r="X3678" s="18" t="n">
        <f aca="false">HOUR(H3678)</f>
        <v>17</v>
      </c>
      <c r="Y3678" s="18" t="n">
        <f aca="false">ROUND((I3678-H3678)*1440,0)</f>
        <v>25</v>
      </c>
      <c r="Z3678" s="18" t="n">
        <f aca="false">ROUND((J3678-I3678)*1440,0)</f>
        <v>6</v>
      </c>
      <c r="AA3678" s="18" t="n">
        <f aca="false">ROUND((K3678-J3678)*1440,0)</f>
        <v>31</v>
      </c>
      <c r="AB3678" s="18" t="n">
        <f aca="false">ROUND((L3678-K3678)*1440,0)</f>
        <v>9</v>
      </c>
      <c r="AC3678" s="18" t="n">
        <f aca="false">ROUND((M3678-L3678)*1440,0)</f>
        <v>35</v>
      </c>
      <c r="AD3678" s="18" t="n">
        <f aca="false">IF(N3678="","",ROUND((N3678-M3678)*1440,0))</f>
        <v>99</v>
      </c>
      <c r="AE3678" s="18" t="n">
        <f aca="false">IF(O3678="","",ROUND((O3678-N3678)*1440,0))</f>
        <v>228</v>
      </c>
      <c r="AF3678" s="18" t="n">
        <f aca="false">IF(P3678="","",ROUND((P3678-O3678)*1440,0))</f>
        <v>10</v>
      </c>
      <c r="AG3678" s="18" t="n">
        <f aca="false">IF(Q3678="","",ROUND((Q3678-P3678)*1440,0))</f>
        <v>33</v>
      </c>
      <c r="AH3678" s="18" t="n">
        <f aca="false">IF(Q3678="","",ROUND((Q3678-H3678)*1440,0))</f>
        <v>476</v>
      </c>
      <c r="AI3678" s="19" t="n">
        <f aca="false">ROUND(IF(O3678="",Assumptions!$B$25-K3678,O3678-K3678)*24,1)</f>
        <v>6.2</v>
      </c>
      <c r="AJ3678" s="20" t="n">
        <f aca="false">ROUND(MAX(N(Y3678)/Assumptions!$C$5, N(Z3678)/Assumptions!$C$6, N(AA3678)/Assumptions!$C$7, N(AB3678)/Assumptions!$C$8, N(AC3678)/Assumptions!$C$9, N(AD3678)/Assumptions!$C$10, N(AE3678)/Assumptions!$C$11, N(AF3678)/Assumptions!$C$12, N(AG3678)/Assumptions!$C$13),3)</f>
        <v>5.067</v>
      </c>
      <c r="AK3678" s="0" t="str">
        <f aca="false">IF(OR(U3678="Pending",U3678="On Hold"),"Open GRN (awaiting)",IF(AJ3678&lt;=1,"Within SLA",IF(ROUND(N(Y3678)/Assumptions!$C$5,3)=AJ3678,"Gate Wait",IF(ROUND(N(Z3678)/Assumptions!$C$6,3)=AJ3678,"Dock Wait",IF(ROUND(N(AA3678)/Assumptions!$C$7,3)=AJ3678,"Unloading",IF(ROUND(N(AB3678)/Assumptions!$C$8,3)=AJ3678,"Unload-to-QC Wait",IF(ROUND(N(AC3678)/Assumptions!$C$9,3)=AJ3678,"QC",IF(ROUND(N(AD3678)/Assumptions!$C$10,3)=AJ3678,"QC-to-GRN Wait",IF(ROUND(N(AE3678)/Assumptions!$C$11,3)=AJ3678,"GRN Processing",IF(ROUND(N(AF3678)/Assumptions!$C$12,3)=AJ3678,"GRN-to-Putaway Wait",IF(ROUND(N(AG3678)/Assumptions!$C$13,3)=AJ3678,"Putaway","Within SLA")))))))))))</f>
        <v>GRN Processing</v>
      </c>
    </row>
    <row r="3679" customFormat="false" ht="15" hidden="false" customHeight="false" outlineLevel="0" collapsed="false">
      <c r="A3679" s="0" t="s">
        <v>10260</v>
      </c>
      <c r="B3679" s="0" t="s">
        <v>10261</v>
      </c>
      <c r="C3679" s="0" t="s">
        <v>118</v>
      </c>
      <c r="D3679" s="0" t="s">
        <v>147</v>
      </c>
      <c r="E3679" s="0" t="s">
        <v>4684</v>
      </c>
      <c r="F3679" s="0" t="s">
        <v>121</v>
      </c>
      <c r="G3679" s="0" t="s">
        <v>167</v>
      </c>
      <c r="H3679" s="17" t="n">
        <v>46290.8604166667</v>
      </c>
      <c r="I3679" s="17" t="n">
        <v>46290.8847222222</v>
      </c>
      <c r="J3679" s="17" t="n">
        <v>46290.8909722222</v>
      </c>
      <c r="K3679" s="17" t="n">
        <v>46290.9243055556</v>
      </c>
      <c r="L3679" s="17" t="n">
        <v>46290.9395833333</v>
      </c>
      <c r="M3679" s="17" t="n">
        <v>46290.9506944444</v>
      </c>
      <c r="N3679" s="17" t="n">
        <v>46290.98125</v>
      </c>
      <c r="O3679" s="17" t="n">
        <v>46291.05</v>
      </c>
      <c r="P3679" s="17" t="n">
        <v>46291.0569444444</v>
      </c>
      <c r="Q3679" s="17" t="n">
        <v>46291.06875</v>
      </c>
      <c r="R3679" s="0" t="n">
        <v>306</v>
      </c>
      <c r="S3679" s="0" t="n">
        <v>0</v>
      </c>
      <c r="T3679" s="0" t="n">
        <v>0</v>
      </c>
      <c r="U3679" s="18" t="s">
        <v>130</v>
      </c>
      <c r="V3679" s="18" t="s">
        <v>156</v>
      </c>
      <c r="W3679" s="0" t="str">
        <f aca="false">IF(AND(X3679&gt;=6,X3679&lt;14),"A",IF(AND(X3679&gt;=14,X3679&lt;22),"B","C"))</f>
        <v>B</v>
      </c>
      <c r="X3679" s="18" t="n">
        <f aca="false">HOUR(H3679)</f>
        <v>20</v>
      </c>
      <c r="Y3679" s="18" t="n">
        <f aca="false">ROUND((I3679-H3679)*1440,0)</f>
        <v>35</v>
      </c>
      <c r="Z3679" s="18" t="n">
        <f aca="false">ROUND((J3679-I3679)*1440,0)</f>
        <v>9</v>
      </c>
      <c r="AA3679" s="18" t="n">
        <f aca="false">ROUND((K3679-J3679)*1440,0)</f>
        <v>48</v>
      </c>
      <c r="AB3679" s="18" t="n">
        <f aca="false">ROUND((L3679-K3679)*1440,0)</f>
        <v>22</v>
      </c>
      <c r="AC3679" s="18" t="n">
        <f aca="false">ROUND((M3679-L3679)*1440,0)</f>
        <v>16</v>
      </c>
      <c r="AD3679" s="18" t="n">
        <f aca="false">IF(N3679="","",ROUND((N3679-M3679)*1440,0))</f>
        <v>44</v>
      </c>
      <c r="AE3679" s="18" t="n">
        <f aca="false">IF(O3679="","",ROUND((O3679-N3679)*1440,0))</f>
        <v>99</v>
      </c>
      <c r="AF3679" s="18" t="n">
        <f aca="false">IF(P3679="","",ROUND((P3679-O3679)*1440,0))</f>
        <v>10</v>
      </c>
      <c r="AG3679" s="18" t="n">
        <f aca="false">IF(Q3679="","",ROUND((Q3679-P3679)*1440,0))</f>
        <v>17</v>
      </c>
      <c r="AH3679" s="18" t="n">
        <f aca="false">IF(Q3679="","",ROUND((Q3679-H3679)*1440,0))</f>
        <v>300</v>
      </c>
      <c r="AI3679" s="19" t="n">
        <f aca="false">ROUND(IF(O3679="",Assumptions!$B$25-K3679,O3679-K3679)*24,1)</f>
        <v>3</v>
      </c>
      <c r="AJ3679" s="20" t="n">
        <f aca="false">ROUND(MAX(N(Y3679)/Assumptions!$C$5, N(Z3679)/Assumptions!$C$6, N(AA3679)/Assumptions!$C$7, N(AB3679)/Assumptions!$C$8, N(AC3679)/Assumptions!$C$9, N(AD3679)/Assumptions!$C$10, N(AE3679)/Assumptions!$C$11, N(AF3679)/Assumptions!$C$12, N(AG3679)/Assumptions!$C$13),3)</f>
        <v>2.2</v>
      </c>
      <c r="AK3679" s="0" t="str">
        <f aca="false">IF(OR(U3679="Pending",U3679="On Hold"),"Open GRN (awaiting)",IF(AJ3679&lt;=1,"Within SLA",IF(ROUND(N(Y3679)/Assumptions!$C$5,3)=AJ3679,"Gate Wait",IF(ROUND(N(Z3679)/Assumptions!$C$6,3)=AJ3679,"Dock Wait",IF(ROUND(N(AA3679)/Assumptions!$C$7,3)=AJ3679,"Unloading",IF(ROUND(N(AB3679)/Assumptions!$C$8,3)=AJ3679,"Unload-to-QC Wait",IF(ROUND(N(AC3679)/Assumptions!$C$9,3)=AJ3679,"QC",IF(ROUND(N(AD3679)/Assumptions!$C$10,3)=AJ3679,"QC-to-GRN Wait",IF(ROUND(N(AE3679)/Assumptions!$C$11,3)=AJ3679,"GRN Processing",IF(ROUND(N(AF3679)/Assumptions!$C$12,3)=AJ3679,"GRN-to-Putaway Wait",IF(ROUND(N(AG3679)/Assumptions!$C$13,3)=AJ3679,"Putaway","Within SLA")))))))))))</f>
        <v>GRN Processing</v>
      </c>
    </row>
    <row r="3680" customFormat="false" ht="15" hidden="false" customHeight="false" outlineLevel="0" collapsed="false">
      <c r="A3680" s="0" t="s">
        <v>10262</v>
      </c>
      <c r="B3680" s="0" t="s">
        <v>10263</v>
      </c>
      <c r="C3680" s="0" t="s">
        <v>218</v>
      </c>
      <c r="D3680" s="0" t="s">
        <v>119</v>
      </c>
      <c r="E3680" s="0" t="s">
        <v>7251</v>
      </c>
      <c r="F3680" s="0" t="s">
        <v>137</v>
      </c>
      <c r="G3680" s="0" t="s">
        <v>122</v>
      </c>
      <c r="H3680" s="17" t="n">
        <v>46290.8805555556</v>
      </c>
      <c r="I3680" s="17" t="n">
        <v>46290.8861111111</v>
      </c>
      <c r="J3680" s="17" t="n">
        <v>46290.8944444444</v>
      </c>
      <c r="K3680" s="17" t="n">
        <v>46290.9090277778</v>
      </c>
      <c r="L3680" s="17" t="n">
        <v>46290.9118055556</v>
      </c>
      <c r="M3680" s="17" t="n">
        <v>46290.9361111111</v>
      </c>
      <c r="N3680" s="17" t="n">
        <v>46290.9513888889</v>
      </c>
      <c r="O3680" s="17" t="n">
        <v>46290.9798611111</v>
      </c>
      <c r="P3680" s="17" t="n">
        <v>46291.0041666667</v>
      </c>
      <c r="Q3680" s="17" t="n">
        <v>46291.0201388889</v>
      </c>
      <c r="R3680" s="0" t="n">
        <v>251</v>
      </c>
      <c r="S3680" s="0" t="n">
        <v>0</v>
      </c>
      <c r="T3680" s="0" t="n">
        <v>0</v>
      </c>
      <c r="U3680" s="18" t="s">
        <v>130</v>
      </c>
      <c r="V3680" s="18" t="s">
        <v>144</v>
      </c>
      <c r="W3680" s="0" t="str">
        <f aca="false">IF(AND(X3680&gt;=6,X3680&lt;14),"A",IF(AND(X3680&gt;=14,X3680&lt;22),"B","C"))</f>
        <v>B</v>
      </c>
      <c r="X3680" s="18" t="n">
        <f aca="false">HOUR(H3680)</f>
        <v>21</v>
      </c>
      <c r="Y3680" s="18" t="n">
        <f aca="false">ROUND((I3680-H3680)*1440,0)</f>
        <v>8</v>
      </c>
      <c r="Z3680" s="18" t="n">
        <f aca="false">ROUND((J3680-I3680)*1440,0)</f>
        <v>12</v>
      </c>
      <c r="AA3680" s="18" t="n">
        <f aca="false">ROUND((K3680-J3680)*1440,0)</f>
        <v>21</v>
      </c>
      <c r="AB3680" s="18" t="n">
        <f aca="false">ROUND((L3680-K3680)*1440,0)</f>
        <v>4</v>
      </c>
      <c r="AC3680" s="18" t="n">
        <f aca="false">ROUND((M3680-L3680)*1440,0)</f>
        <v>35</v>
      </c>
      <c r="AD3680" s="18" t="n">
        <f aca="false">IF(N3680="","",ROUND((N3680-M3680)*1440,0))</f>
        <v>22</v>
      </c>
      <c r="AE3680" s="18" t="n">
        <f aca="false">IF(O3680="","",ROUND((O3680-N3680)*1440,0))</f>
        <v>41</v>
      </c>
      <c r="AF3680" s="18" t="n">
        <f aca="false">IF(P3680="","",ROUND((P3680-O3680)*1440,0))</f>
        <v>35</v>
      </c>
      <c r="AG3680" s="18" t="n">
        <f aca="false">IF(Q3680="","",ROUND((Q3680-P3680)*1440,0))</f>
        <v>23</v>
      </c>
      <c r="AH3680" s="18" t="n">
        <f aca="false">IF(Q3680="","",ROUND((Q3680-H3680)*1440,0))</f>
        <v>201</v>
      </c>
      <c r="AI3680" s="19" t="n">
        <f aca="false">ROUND(IF(O3680="",Assumptions!$B$25-K3680,O3680-K3680)*24,1)</f>
        <v>1.7</v>
      </c>
      <c r="AJ3680" s="20" t="n">
        <f aca="false">ROUND(MAX(N(Y3680)/Assumptions!$C$5, N(Z3680)/Assumptions!$C$6, N(AA3680)/Assumptions!$C$7, N(AB3680)/Assumptions!$C$8, N(AC3680)/Assumptions!$C$9, N(AD3680)/Assumptions!$C$10, N(AE3680)/Assumptions!$C$11, N(AF3680)/Assumptions!$C$12, N(AG3680)/Assumptions!$C$13),3)</f>
        <v>1.75</v>
      </c>
      <c r="AK3680" s="0" t="str">
        <f aca="false">IF(OR(U3680="Pending",U3680="On Hold"),"Open GRN (awaiting)",IF(AJ3680&lt;=1,"Within SLA",IF(ROUND(N(Y3680)/Assumptions!$C$5,3)=AJ3680,"Gate Wait",IF(ROUND(N(Z3680)/Assumptions!$C$6,3)=AJ3680,"Dock Wait",IF(ROUND(N(AA3680)/Assumptions!$C$7,3)=AJ3680,"Unloading",IF(ROUND(N(AB3680)/Assumptions!$C$8,3)=AJ3680,"Unload-to-QC Wait",IF(ROUND(N(AC3680)/Assumptions!$C$9,3)=AJ3680,"QC",IF(ROUND(N(AD3680)/Assumptions!$C$10,3)=AJ3680,"QC-to-GRN Wait",IF(ROUND(N(AE3680)/Assumptions!$C$11,3)=AJ3680,"GRN Processing",IF(ROUND(N(AF3680)/Assumptions!$C$12,3)=AJ3680,"GRN-to-Putaway Wait",IF(ROUND(N(AG3680)/Assumptions!$C$13,3)=AJ3680,"Putaway","Within SLA")))))))))))</f>
        <v>GRN-to-Putaway Wait</v>
      </c>
    </row>
    <row r="3681" customFormat="false" ht="15" hidden="false" customHeight="false" outlineLevel="0" collapsed="false">
      <c r="A3681" s="0" t="s">
        <v>10264</v>
      </c>
      <c r="B3681" s="0" t="s">
        <v>10265</v>
      </c>
      <c r="C3681" s="0" t="s">
        <v>142</v>
      </c>
      <c r="D3681" s="0" t="s">
        <v>135</v>
      </c>
      <c r="E3681" s="0" t="s">
        <v>10266</v>
      </c>
      <c r="F3681" s="0" t="s">
        <v>137</v>
      </c>
      <c r="G3681" s="0" t="s">
        <v>138</v>
      </c>
      <c r="H3681" s="17" t="n">
        <v>46290.8909722222</v>
      </c>
      <c r="I3681" s="17" t="n">
        <v>46290.8972222222</v>
      </c>
      <c r="J3681" s="17" t="n">
        <v>46290.9076388889</v>
      </c>
      <c r="K3681" s="17" t="n">
        <v>46290.9951388889</v>
      </c>
      <c r="L3681" s="17" t="n">
        <v>46291.0277777778</v>
      </c>
      <c r="M3681" s="17" t="n">
        <v>46291.0479166667</v>
      </c>
      <c r="N3681" s="17" t="n">
        <v>46291.1034722222</v>
      </c>
      <c r="O3681" s="17" t="n">
        <v>46291.1263888889</v>
      </c>
      <c r="P3681" s="17" t="n">
        <v>46291.1291666667</v>
      </c>
      <c r="Q3681" s="17" t="n">
        <v>46291.1534722222</v>
      </c>
      <c r="R3681" s="0" t="n">
        <v>3000</v>
      </c>
      <c r="S3681" s="0" t="n">
        <v>0</v>
      </c>
      <c r="T3681" s="0" t="n">
        <v>0</v>
      </c>
      <c r="U3681" s="18" t="s">
        <v>130</v>
      </c>
      <c r="V3681" s="18" t="s">
        <v>144</v>
      </c>
      <c r="W3681" s="0" t="str">
        <f aca="false">IF(AND(X3681&gt;=6,X3681&lt;14),"A",IF(AND(X3681&gt;=14,X3681&lt;22),"B","C"))</f>
        <v>B</v>
      </c>
      <c r="X3681" s="18" t="n">
        <f aca="false">HOUR(H3681)</f>
        <v>21</v>
      </c>
      <c r="Y3681" s="18" t="n">
        <f aca="false">ROUND((I3681-H3681)*1440,0)</f>
        <v>9</v>
      </c>
      <c r="Z3681" s="18" t="n">
        <f aca="false">ROUND((J3681-I3681)*1440,0)</f>
        <v>15</v>
      </c>
      <c r="AA3681" s="18" t="n">
        <f aca="false">ROUND((K3681-J3681)*1440,0)</f>
        <v>126</v>
      </c>
      <c r="AB3681" s="18" t="n">
        <f aca="false">ROUND((L3681-K3681)*1440,0)</f>
        <v>47</v>
      </c>
      <c r="AC3681" s="18" t="n">
        <f aca="false">ROUND((M3681-L3681)*1440,0)</f>
        <v>29</v>
      </c>
      <c r="AD3681" s="18" t="n">
        <f aca="false">IF(N3681="","",ROUND((N3681-M3681)*1440,0))</f>
        <v>80</v>
      </c>
      <c r="AE3681" s="18" t="n">
        <f aca="false">IF(O3681="","",ROUND((O3681-N3681)*1440,0))</f>
        <v>33</v>
      </c>
      <c r="AF3681" s="18" t="n">
        <f aca="false">IF(P3681="","",ROUND((P3681-O3681)*1440,0))</f>
        <v>4</v>
      </c>
      <c r="AG3681" s="18" t="n">
        <f aca="false">IF(Q3681="","",ROUND((Q3681-P3681)*1440,0))</f>
        <v>35</v>
      </c>
      <c r="AH3681" s="18" t="n">
        <f aca="false">IF(Q3681="","",ROUND((Q3681-H3681)*1440,0))</f>
        <v>378</v>
      </c>
      <c r="AI3681" s="19" t="n">
        <f aca="false">ROUND(IF(O3681="",Assumptions!$B$25-K3681,O3681-K3681)*24,1)</f>
        <v>3.2</v>
      </c>
      <c r="AJ3681" s="20" t="n">
        <f aca="false">ROUND(MAX(N(Y3681)/Assumptions!$C$5, N(Z3681)/Assumptions!$C$6, N(AA3681)/Assumptions!$C$7, N(AB3681)/Assumptions!$C$8, N(AC3681)/Assumptions!$C$9, N(AD3681)/Assumptions!$C$10, N(AE3681)/Assumptions!$C$11, N(AF3681)/Assumptions!$C$12, N(AG3681)/Assumptions!$C$13),3)</f>
        <v>3.133</v>
      </c>
      <c r="AK3681" s="0" t="str">
        <f aca="false">IF(OR(U3681="Pending",U3681="On Hold"),"Open GRN (awaiting)",IF(AJ3681&lt;=1,"Within SLA",IF(ROUND(N(Y3681)/Assumptions!$C$5,3)=AJ3681,"Gate Wait",IF(ROUND(N(Z3681)/Assumptions!$C$6,3)=AJ3681,"Dock Wait",IF(ROUND(N(AA3681)/Assumptions!$C$7,3)=AJ3681,"Unloading",IF(ROUND(N(AB3681)/Assumptions!$C$8,3)=AJ3681,"Unload-to-QC Wait",IF(ROUND(N(AC3681)/Assumptions!$C$9,3)=AJ3681,"QC",IF(ROUND(N(AD3681)/Assumptions!$C$10,3)=AJ3681,"QC-to-GRN Wait",IF(ROUND(N(AE3681)/Assumptions!$C$11,3)=AJ3681,"GRN Processing",IF(ROUND(N(AF3681)/Assumptions!$C$12,3)=AJ3681,"GRN-to-Putaway Wait",IF(ROUND(N(AG3681)/Assumptions!$C$13,3)=AJ3681,"Putaway","Within SLA")))))))))))</f>
        <v>Unload-to-QC Wait</v>
      </c>
    </row>
    <row r="3682" customFormat="false" ht="15" hidden="false" customHeight="false" outlineLevel="0" collapsed="false">
      <c r="A3682" s="0" t="s">
        <v>10267</v>
      </c>
      <c r="B3682" s="0" t="s">
        <v>10268</v>
      </c>
      <c r="C3682" s="0" t="s">
        <v>286</v>
      </c>
      <c r="D3682" s="0" t="s">
        <v>147</v>
      </c>
      <c r="E3682" s="0" t="s">
        <v>10269</v>
      </c>
      <c r="F3682" s="0" t="s">
        <v>172</v>
      </c>
      <c r="G3682" s="0" t="s">
        <v>167</v>
      </c>
      <c r="H3682" s="17" t="n">
        <v>46291.0236111111</v>
      </c>
      <c r="I3682" s="17" t="n">
        <v>46291.0458333333</v>
      </c>
      <c r="J3682" s="17" t="n">
        <v>46291.0520833333</v>
      </c>
      <c r="K3682" s="17" t="n">
        <v>46291.0930555556</v>
      </c>
      <c r="L3682" s="17" t="n">
        <v>46291.0958333333</v>
      </c>
      <c r="M3682" s="17" t="n">
        <v>46291.1013888889</v>
      </c>
      <c r="N3682" s="17" t="n">
        <v>46291.1291666667</v>
      </c>
      <c r="O3682" s="17" t="n">
        <v>46291.1416666667</v>
      </c>
      <c r="P3682" s="17" t="n">
        <v>46291.1513888889</v>
      </c>
      <c r="Q3682" s="17" t="n">
        <v>46291.1694444444</v>
      </c>
      <c r="R3682" s="0" t="n">
        <v>360</v>
      </c>
      <c r="S3682" s="0" t="n">
        <v>0</v>
      </c>
      <c r="T3682" s="0" t="n">
        <v>0</v>
      </c>
      <c r="U3682" s="18" t="s">
        <v>130</v>
      </c>
      <c r="V3682" s="18" t="s">
        <v>144</v>
      </c>
      <c r="W3682" s="0" t="str">
        <f aca="false">IF(AND(X3682&gt;=6,X3682&lt;14),"A",IF(AND(X3682&gt;=14,X3682&lt;22),"B","C"))</f>
        <v>C</v>
      </c>
      <c r="X3682" s="18" t="n">
        <f aca="false">HOUR(H3682)</f>
        <v>0</v>
      </c>
      <c r="Y3682" s="18" t="n">
        <f aca="false">ROUND((I3682-H3682)*1440,0)</f>
        <v>32</v>
      </c>
      <c r="Z3682" s="18" t="n">
        <f aca="false">ROUND((J3682-I3682)*1440,0)</f>
        <v>9</v>
      </c>
      <c r="AA3682" s="18" t="n">
        <f aca="false">ROUND((K3682-J3682)*1440,0)</f>
        <v>59</v>
      </c>
      <c r="AB3682" s="18" t="n">
        <f aca="false">ROUND((L3682-K3682)*1440,0)</f>
        <v>4</v>
      </c>
      <c r="AC3682" s="18" t="n">
        <f aca="false">ROUND((M3682-L3682)*1440,0)</f>
        <v>8</v>
      </c>
      <c r="AD3682" s="18" t="n">
        <f aca="false">IF(N3682="","",ROUND((N3682-M3682)*1440,0))</f>
        <v>40</v>
      </c>
      <c r="AE3682" s="18" t="n">
        <f aca="false">IF(O3682="","",ROUND((O3682-N3682)*1440,0))</f>
        <v>18</v>
      </c>
      <c r="AF3682" s="18" t="n">
        <f aca="false">IF(P3682="","",ROUND((P3682-O3682)*1440,0))</f>
        <v>14</v>
      </c>
      <c r="AG3682" s="18" t="n">
        <f aca="false">IF(Q3682="","",ROUND((Q3682-P3682)*1440,0))</f>
        <v>26</v>
      </c>
      <c r="AH3682" s="18" t="n">
        <f aca="false">IF(Q3682="","",ROUND((Q3682-H3682)*1440,0))</f>
        <v>210</v>
      </c>
      <c r="AI3682" s="19" t="n">
        <f aca="false">ROUND(IF(O3682="",Assumptions!$B$25-K3682,O3682-K3682)*24,1)</f>
        <v>1.2</v>
      </c>
      <c r="AJ3682" s="20" t="n">
        <f aca="false">ROUND(MAX(N(Y3682)/Assumptions!$C$5, N(Z3682)/Assumptions!$C$6, N(AA3682)/Assumptions!$C$7, N(AB3682)/Assumptions!$C$8, N(AC3682)/Assumptions!$C$9, N(AD3682)/Assumptions!$C$10, N(AE3682)/Assumptions!$C$11, N(AF3682)/Assumptions!$C$12, N(AG3682)/Assumptions!$C$13),3)</f>
        <v>1.333</v>
      </c>
      <c r="AK3682" s="0" t="str">
        <f aca="false">IF(OR(U3682="Pending",U3682="On Hold"),"Open GRN (awaiting)",IF(AJ3682&lt;=1,"Within SLA",IF(ROUND(N(Y3682)/Assumptions!$C$5,3)=AJ3682,"Gate Wait",IF(ROUND(N(Z3682)/Assumptions!$C$6,3)=AJ3682,"Dock Wait",IF(ROUND(N(AA3682)/Assumptions!$C$7,3)=AJ3682,"Unloading",IF(ROUND(N(AB3682)/Assumptions!$C$8,3)=AJ3682,"Unload-to-QC Wait",IF(ROUND(N(AC3682)/Assumptions!$C$9,3)=AJ3682,"QC",IF(ROUND(N(AD3682)/Assumptions!$C$10,3)=AJ3682,"QC-to-GRN Wait",IF(ROUND(N(AE3682)/Assumptions!$C$11,3)=AJ3682,"GRN Processing",IF(ROUND(N(AF3682)/Assumptions!$C$12,3)=AJ3682,"GRN-to-Putaway Wait",IF(ROUND(N(AG3682)/Assumptions!$C$13,3)=AJ3682,"Putaway","Within SLA")))))))))))</f>
        <v>QC-to-GRN Wait</v>
      </c>
    </row>
    <row r="3683" customFormat="false" ht="15" hidden="false" customHeight="false" outlineLevel="0" collapsed="false">
      <c r="A3683" s="0" t="s">
        <v>10270</v>
      </c>
      <c r="B3683" s="0" t="s">
        <v>10271</v>
      </c>
      <c r="C3683" s="0" t="s">
        <v>153</v>
      </c>
      <c r="D3683" s="0" t="s">
        <v>147</v>
      </c>
      <c r="E3683" s="0" t="s">
        <v>10272</v>
      </c>
      <c r="F3683" s="0" t="s">
        <v>155</v>
      </c>
      <c r="G3683" s="0" t="s">
        <v>167</v>
      </c>
      <c r="H3683" s="17" t="n">
        <v>46291.0319444445</v>
      </c>
      <c r="I3683" s="17" t="n">
        <v>46291.075</v>
      </c>
      <c r="J3683" s="17" t="n">
        <v>46291.0840277778</v>
      </c>
      <c r="K3683" s="17" t="n">
        <v>46291.1069444444</v>
      </c>
      <c r="L3683" s="17" t="n">
        <v>46291.1319444445</v>
      </c>
      <c r="M3683" s="17" t="n">
        <v>46291.1583333333</v>
      </c>
      <c r="N3683" s="17" t="n">
        <v>46291.2409722222</v>
      </c>
      <c r="O3683" s="17" t="n">
        <v>46291.2791666667</v>
      </c>
      <c r="P3683" s="17" t="n">
        <v>46291.2923611111</v>
      </c>
      <c r="Q3683" s="17" t="n">
        <v>46291.30625</v>
      </c>
      <c r="R3683" s="0" t="n">
        <v>212</v>
      </c>
      <c r="S3683" s="0" t="n">
        <v>0</v>
      </c>
      <c r="T3683" s="0" t="n">
        <v>0</v>
      </c>
      <c r="U3683" s="18" t="s">
        <v>130</v>
      </c>
      <c r="V3683" s="18" t="s">
        <v>144</v>
      </c>
      <c r="W3683" s="0" t="str">
        <f aca="false">IF(AND(X3683&gt;=6,X3683&lt;14),"A",IF(AND(X3683&gt;=14,X3683&lt;22),"B","C"))</f>
        <v>C</v>
      </c>
      <c r="X3683" s="18" t="n">
        <f aca="false">HOUR(H3683)</f>
        <v>0</v>
      </c>
      <c r="Y3683" s="18" t="n">
        <f aca="false">ROUND((I3683-H3683)*1440,0)</f>
        <v>62</v>
      </c>
      <c r="Z3683" s="18" t="n">
        <f aca="false">ROUND((J3683-I3683)*1440,0)</f>
        <v>13</v>
      </c>
      <c r="AA3683" s="18" t="n">
        <f aca="false">ROUND((K3683-J3683)*1440,0)</f>
        <v>33</v>
      </c>
      <c r="AB3683" s="18" t="n">
        <f aca="false">ROUND((L3683-K3683)*1440,0)</f>
        <v>36</v>
      </c>
      <c r="AC3683" s="18" t="n">
        <f aca="false">ROUND((M3683-L3683)*1440,0)</f>
        <v>38</v>
      </c>
      <c r="AD3683" s="18" t="n">
        <f aca="false">IF(N3683="","",ROUND((N3683-M3683)*1440,0))</f>
        <v>119</v>
      </c>
      <c r="AE3683" s="18" t="n">
        <f aca="false">IF(O3683="","",ROUND((O3683-N3683)*1440,0))</f>
        <v>55</v>
      </c>
      <c r="AF3683" s="18" t="n">
        <f aca="false">IF(P3683="","",ROUND((P3683-O3683)*1440,0))</f>
        <v>19</v>
      </c>
      <c r="AG3683" s="18" t="n">
        <f aca="false">IF(Q3683="","",ROUND((Q3683-P3683)*1440,0))</f>
        <v>20</v>
      </c>
      <c r="AH3683" s="18" t="n">
        <f aca="false">IF(Q3683="","",ROUND((Q3683-H3683)*1440,0))</f>
        <v>395</v>
      </c>
      <c r="AI3683" s="19" t="n">
        <f aca="false">ROUND(IF(O3683="",Assumptions!$B$25-K3683,O3683-K3683)*24,1)</f>
        <v>4.1</v>
      </c>
      <c r="AJ3683" s="20" t="n">
        <f aca="false">ROUND(MAX(N(Y3683)/Assumptions!$C$5, N(Z3683)/Assumptions!$C$6, N(AA3683)/Assumptions!$C$7, N(AB3683)/Assumptions!$C$8, N(AC3683)/Assumptions!$C$9, N(AD3683)/Assumptions!$C$10, N(AE3683)/Assumptions!$C$11, N(AF3683)/Assumptions!$C$12, N(AG3683)/Assumptions!$C$13),3)</f>
        <v>3.967</v>
      </c>
      <c r="AK3683" s="0" t="str">
        <f aca="false">IF(OR(U3683="Pending",U3683="On Hold"),"Open GRN (awaiting)",IF(AJ3683&lt;=1,"Within SLA",IF(ROUND(N(Y3683)/Assumptions!$C$5,3)=AJ3683,"Gate Wait",IF(ROUND(N(Z3683)/Assumptions!$C$6,3)=AJ3683,"Dock Wait",IF(ROUND(N(AA3683)/Assumptions!$C$7,3)=AJ3683,"Unloading",IF(ROUND(N(AB3683)/Assumptions!$C$8,3)=AJ3683,"Unload-to-QC Wait",IF(ROUND(N(AC3683)/Assumptions!$C$9,3)=AJ3683,"QC",IF(ROUND(N(AD3683)/Assumptions!$C$10,3)=AJ3683,"QC-to-GRN Wait",IF(ROUND(N(AE3683)/Assumptions!$C$11,3)=AJ3683,"GRN Processing",IF(ROUND(N(AF3683)/Assumptions!$C$12,3)=AJ3683,"GRN-to-Putaway Wait",IF(ROUND(N(AG3683)/Assumptions!$C$13,3)=AJ3683,"Putaway","Within SLA")))))))))))</f>
        <v>QC-to-GRN Wait</v>
      </c>
    </row>
    <row r="3684" customFormat="false" ht="15" hidden="false" customHeight="false" outlineLevel="0" collapsed="false">
      <c r="A3684" s="0" t="s">
        <v>10273</v>
      </c>
      <c r="B3684" s="0" t="s">
        <v>10274</v>
      </c>
      <c r="C3684" s="0" t="s">
        <v>142</v>
      </c>
      <c r="D3684" s="0" t="s">
        <v>119</v>
      </c>
      <c r="E3684" s="0" t="s">
        <v>10275</v>
      </c>
      <c r="F3684" s="0" t="s">
        <v>137</v>
      </c>
      <c r="G3684" s="0" t="s">
        <v>122</v>
      </c>
      <c r="H3684" s="17" t="n">
        <v>46291.0930555556</v>
      </c>
      <c r="I3684" s="17" t="n">
        <v>46291.1090277778</v>
      </c>
      <c r="J3684" s="17" t="n">
        <v>46291.11875</v>
      </c>
      <c r="K3684" s="17" t="n">
        <v>46291.1534722222</v>
      </c>
      <c r="L3684" s="17" t="n">
        <v>46291.1597222222</v>
      </c>
      <c r="M3684" s="17" t="n">
        <v>46291.1840277778</v>
      </c>
      <c r="N3684" s="17" t="n">
        <v>46291.3243055556</v>
      </c>
      <c r="O3684" s="17" t="n">
        <v>46291.3736111111</v>
      </c>
      <c r="P3684" s="17" t="n">
        <v>46291.3784722222</v>
      </c>
      <c r="Q3684" s="17" t="n">
        <v>46291.3909722222</v>
      </c>
      <c r="R3684" s="0" t="n">
        <v>417</v>
      </c>
      <c r="S3684" s="0" t="n">
        <v>0</v>
      </c>
      <c r="T3684" s="0" t="n">
        <v>1</v>
      </c>
      <c r="U3684" s="18" t="s">
        <v>123</v>
      </c>
      <c r="V3684" s="18" t="s">
        <v>144</v>
      </c>
      <c r="W3684" s="0" t="str">
        <f aca="false">IF(AND(X3684&gt;=6,X3684&lt;14),"A",IF(AND(X3684&gt;=14,X3684&lt;22),"B","C"))</f>
        <v>C</v>
      </c>
      <c r="X3684" s="18" t="n">
        <f aca="false">HOUR(H3684)</f>
        <v>2</v>
      </c>
      <c r="Y3684" s="18" t="n">
        <f aca="false">ROUND((I3684-H3684)*1440,0)</f>
        <v>23</v>
      </c>
      <c r="Z3684" s="18" t="n">
        <f aca="false">ROUND((J3684-I3684)*1440,0)</f>
        <v>14</v>
      </c>
      <c r="AA3684" s="18" t="n">
        <f aca="false">ROUND((K3684-J3684)*1440,0)</f>
        <v>50</v>
      </c>
      <c r="AB3684" s="18" t="n">
        <f aca="false">ROUND((L3684-K3684)*1440,0)</f>
        <v>9</v>
      </c>
      <c r="AC3684" s="18" t="n">
        <f aca="false">ROUND((M3684-L3684)*1440,0)</f>
        <v>35</v>
      </c>
      <c r="AD3684" s="18" t="n">
        <f aca="false">IF(N3684="","",ROUND((N3684-M3684)*1440,0))</f>
        <v>202</v>
      </c>
      <c r="AE3684" s="18" t="n">
        <f aca="false">IF(O3684="","",ROUND((O3684-N3684)*1440,0))</f>
        <v>71</v>
      </c>
      <c r="AF3684" s="18" t="n">
        <f aca="false">IF(P3684="","",ROUND((P3684-O3684)*1440,0))</f>
        <v>7</v>
      </c>
      <c r="AG3684" s="18" t="n">
        <f aca="false">IF(Q3684="","",ROUND((Q3684-P3684)*1440,0))</f>
        <v>18</v>
      </c>
      <c r="AH3684" s="18" t="n">
        <f aca="false">IF(Q3684="","",ROUND((Q3684-H3684)*1440,0))</f>
        <v>429</v>
      </c>
      <c r="AI3684" s="19" t="n">
        <f aca="false">ROUND(IF(O3684="",Assumptions!$B$25-K3684,O3684-K3684)*24,1)</f>
        <v>5.3</v>
      </c>
      <c r="AJ3684" s="20" t="n">
        <f aca="false">ROUND(MAX(N(Y3684)/Assumptions!$C$5, N(Z3684)/Assumptions!$C$6, N(AA3684)/Assumptions!$C$7, N(AB3684)/Assumptions!$C$8, N(AC3684)/Assumptions!$C$9, N(AD3684)/Assumptions!$C$10, N(AE3684)/Assumptions!$C$11, N(AF3684)/Assumptions!$C$12, N(AG3684)/Assumptions!$C$13),3)</f>
        <v>6.733</v>
      </c>
      <c r="AK3684" s="0" t="str">
        <f aca="false">IF(OR(U3684="Pending",U3684="On Hold"),"Open GRN (awaiting)",IF(AJ3684&lt;=1,"Within SLA",IF(ROUND(N(Y3684)/Assumptions!$C$5,3)=AJ3684,"Gate Wait",IF(ROUND(N(Z3684)/Assumptions!$C$6,3)=AJ3684,"Dock Wait",IF(ROUND(N(AA3684)/Assumptions!$C$7,3)=AJ3684,"Unloading",IF(ROUND(N(AB3684)/Assumptions!$C$8,3)=AJ3684,"Unload-to-QC Wait",IF(ROUND(N(AC3684)/Assumptions!$C$9,3)=AJ3684,"QC",IF(ROUND(N(AD3684)/Assumptions!$C$10,3)=AJ3684,"QC-to-GRN Wait",IF(ROUND(N(AE3684)/Assumptions!$C$11,3)=AJ3684,"GRN Processing",IF(ROUND(N(AF3684)/Assumptions!$C$12,3)=AJ3684,"GRN-to-Putaway Wait",IF(ROUND(N(AG3684)/Assumptions!$C$13,3)=AJ3684,"Putaway","Within SLA")))))))))))</f>
        <v>QC-to-GRN Wait</v>
      </c>
    </row>
    <row r="3685" customFormat="false" ht="15" hidden="false" customHeight="false" outlineLevel="0" collapsed="false">
      <c r="A3685" s="0" t="s">
        <v>10276</v>
      </c>
      <c r="B3685" s="0" t="s">
        <v>10277</v>
      </c>
      <c r="C3685" s="0" t="s">
        <v>218</v>
      </c>
      <c r="D3685" s="0" t="s">
        <v>119</v>
      </c>
      <c r="E3685" s="0" t="s">
        <v>5178</v>
      </c>
      <c r="F3685" s="0" t="s">
        <v>137</v>
      </c>
      <c r="G3685" s="0" t="s">
        <v>129</v>
      </c>
      <c r="H3685" s="17" t="n">
        <v>46291.2166666667</v>
      </c>
      <c r="I3685" s="17" t="n">
        <v>46291.2208333333</v>
      </c>
      <c r="J3685" s="17" t="n">
        <v>46291.2270833333</v>
      </c>
      <c r="K3685" s="17" t="n">
        <v>46291.2451388889</v>
      </c>
      <c r="L3685" s="17" t="n">
        <v>46291.2611111111</v>
      </c>
      <c r="M3685" s="17" t="n">
        <v>46291.2784722222</v>
      </c>
      <c r="N3685" s="17" t="n">
        <v>46291.2986111111</v>
      </c>
      <c r="O3685" s="17" t="n">
        <v>46291.3520833333</v>
      </c>
      <c r="P3685" s="17" t="n">
        <v>46291.3569444444</v>
      </c>
      <c r="Q3685" s="17" t="n">
        <v>46291.3701388889</v>
      </c>
      <c r="R3685" s="0" t="n">
        <v>308</v>
      </c>
      <c r="S3685" s="0" t="n">
        <v>0</v>
      </c>
      <c r="T3685" s="0" t="n">
        <v>0</v>
      </c>
      <c r="U3685" s="18" t="s">
        <v>130</v>
      </c>
      <c r="V3685" s="18" t="s">
        <v>156</v>
      </c>
      <c r="W3685" s="0" t="str">
        <f aca="false">IF(AND(X3685&gt;=6,X3685&lt;14),"A",IF(AND(X3685&gt;=14,X3685&lt;22),"B","C"))</f>
        <v>C</v>
      </c>
      <c r="X3685" s="18" t="n">
        <f aca="false">HOUR(H3685)</f>
        <v>5</v>
      </c>
      <c r="Y3685" s="18" t="n">
        <f aca="false">ROUND((I3685-H3685)*1440,0)</f>
        <v>6</v>
      </c>
      <c r="Z3685" s="18" t="n">
        <f aca="false">ROUND((J3685-I3685)*1440,0)</f>
        <v>9</v>
      </c>
      <c r="AA3685" s="18" t="n">
        <f aca="false">ROUND((K3685-J3685)*1440,0)</f>
        <v>26</v>
      </c>
      <c r="AB3685" s="18" t="n">
        <f aca="false">ROUND((L3685-K3685)*1440,0)</f>
        <v>23</v>
      </c>
      <c r="AC3685" s="18" t="n">
        <f aca="false">ROUND((M3685-L3685)*1440,0)</f>
        <v>25</v>
      </c>
      <c r="AD3685" s="18" t="n">
        <f aca="false">IF(N3685="","",ROUND((N3685-M3685)*1440,0))</f>
        <v>29</v>
      </c>
      <c r="AE3685" s="18" t="n">
        <f aca="false">IF(O3685="","",ROUND((O3685-N3685)*1440,0))</f>
        <v>77</v>
      </c>
      <c r="AF3685" s="18" t="n">
        <f aca="false">IF(P3685="","",ROUND((P3685-O3685)*1440,0))</f>
        <v>7</v>
      </c>
      <c r="AG3685" s="18" t="n">
        <f aca="false">IF(Q3685="","",ROUND((Q3685-P3685)*1440,0))</f>
        <v>19</v>
      </c>
      <c r="AH3685" s="18" t="n">
        <f aca="false">IF(Q3685="","",ROUND((Q3685-H3685)*1440,0))</f>
        <v>221</v>
      </c>
      <c r="AI3685" s="19" t="n">
        <f aca="false">ROUND(IF(O3685="",Assumptions!$B$25-K3685,O3685-K3685)*24,1)</f>
        <v>2.6</v>
      </c>
      <c r="AJ3685" s="20" t="n">
        <f aca="false">ROUND(MAX(N(Y3685)/Assumptions!$C$5, N(Z3685)/Assumptions!$C$6, N(AA3685)/Assumptions!$C$7, N(AB3685)/Assumptions!$C$8, N(AC3685)/Assumptions!$C$9, N(AD3685)/Assumptions!$C$10, N(AE3685)/Assumptions!$C$11, N(AF3685)/Assumptions!$C$12, N(AG3685)/Assumptions!$C$13),3)</f>
        <v>1.711</v>
      </c>
      <c r="AK3685" s="0" t="str">
        <f aca="false">IF(OR(U3685="Pending",U3685="On Hold"),"Open GRN (awaiting)",IF(AJ3685&lt;=1,"Within SLA",IF(ROUND(N(Y3685)/Assumptions!$C$5,3)=AJ3685,"Gate Wait",IF(ROUND(N(Z3685)/Assumptions!$C$6,3)=AJ3685,"Dock Wait",IF(ROUND(N(AA3685)/Assumptions!$C$7,3)=AJ3685,"Unloading",IF(ROUND(N(AB3685)/Assumptions!$C$8,3)=AJ3685,"Unload-to-QC Wait",IF(ROUND(N(AC3685)/Assumptions!$C$9,3)=AJ3685,"QC",IF(ROUND(N(AD3685)/Assumptions!$C$10,3)=AJ3685,"QC-to-GRN Wait",IF(ROUND(N(AE3685)/Assumptions!$C$11,3)=AJ3685,"GRN Processing",IF(ROUND(N(AF3685)/Assumptions!$C$12,3)=AJ3685,"GRN-to-Putaway Wait",IF(ROUND(N(AG3685)/Assumptions!$C$13,3)=AJ3685,"Putaway","Within SLA")))))))))))</f>
        <v>GRN Processing</v>
      </c>
    </row>
    <row r="3686" customFormat="false" ht="15" hidden="false" customHeight="false" outlineLevel="0" collapsed="false">
      <c r="A3686" s="0" t="s">
        <v>10278</v>
      </c>
      <c r="B3686" s="0" t="s">
        <v>10279</v>
      </c>
      <c r="C3686" s="0" t="s">
        <v>175</v>
      </c>
      <c r="D3686" s="0" t="s">
        <v>147</v>
      </c>
      <c r="E3686" s="0" t="s">
        <v>10280</v>
      </c>
      <c r="F3686" s="0" t="s">
        <v>128</v>
      </c>
      <c r="G3686" s="0" t="s">
        <v>167</v>
      </c>
      <c r="H3686" s="17" t="n">
        <v>46291.2958333333</v>
      </c>
      <c r="I3686" s="17" t="n">
        <v>46291.3027777778</v>
      </c>
      <c r="J3686" s="17" t="n">
        <v>46291.3083333333</v>
      </c>
      <c r="K3686" s="17" t="n">
        <v>46291.33125</v>
      </c>
      <c r="L3686" s="17" t="n">
        <v>46291.3430555556</v>
      </c>
      <c r="M3686" s="17" t="n">
        <v>46291.375</v>
      </c>
      <c r="N3686" s="17" t="n">
        <v>46291.3895833333</v>
      </c>
      <c r="O3686" s="17" t="n">
        <v>46291.3979166667</v>
      </c>
      <c r="P3686" s="17" t="n">
        <v>46291.4118055556</v>
      </c>
      <c r="Q3686" s="17" t="n">
        <v>46291.4277777778</v>
      </c>
      <c r="R3686" s="0" t="n">
        <v>326</v>
      </c>
      <c r="S3686" s="0" t="n">
        <v>0</v>
      </c>
      <c r="T3686" s="0" t="n">
        <v>0</v>
      </c>
      <c r="U3686" s="18" t="s">
        <v>130</v>
      </c>
      <c r="V3686" s="18" t="s">
        <v>144</v>
      </c>
      <c r="W3686" s="0" t="str">
        <f aca="false">IF(AND(X3686&gt;=6,X3686&lt;14),"A",IF(AND(X3686&gt;=14,X3686&lt;22),"B","C"))</f>
        <v>A</v>
      </c>
      <c r="X3686" s="18" t="n">
        <f aca="false">HOUR(H3686)</f>
        <v>7</v>
      </c>
      <c r="Y3686" s="18" t="n">
        <f aca="false">ROUND((I3686-H3686)*1440,0)</f>
        <v>10</v>
      </c>
      <c r="Z3686" s="18" t="n">
        <f aca="false">ROUND((J3686-I3686)*1440,0)</f>
        <v>8</v>
      </c>
      <c r="AA3686" s="18" t="n">
        <f aca="false">ROUND((K3686-J3686)*1440,0)</f>
        <v>33</v>
      </c>
      <c r="AB3686" s="18" t="n">
        <f aca="false">ROUND((L3686-K3686)*1440,0)</f>
        <v>17</v>
      </c>
      <c r="AC3686" s="18" t="n">
        <f aca="false">ROUND((M3686-L3686)*1440,0)</f>
        <v>46</v>
      </c>
      <c r="AD3686" s="18" t="n">
        <f aca="false">IF(N3686="","",ROUND((N3686-M3686)*1440,0))</f>
        <v>21</v>
      </c>
      <c r="AE3686" s="18" t="n">
        <f aca="false">IF(O3686="","",ROUND((O3686-N3686)*1440,0))</f>
        <v>12</v>
      </c>
      <c r="AF3686" s="18" t="n">
        <f aca="false">IF(P3686="","",ROUND((P3686-O3686)*1440,0))</f>
        <v>20</v>
      </c>
      <c r="AG3686" s="18" t="n">
        <f aca="false">IF(Q3686="","",ROUND((Q3686-P3686)*1440,0))</f>
        <v>23</v>
      </c>
      <c r="AH3686" s="18" t="n">
        <f aca="false">IF(Q3686="","",ROUND((Q3686-H3686)*1440,0))</f>
        <v>190</v>
      </c>
      <c r="AI3686" s="19" t="n">
        <f aca="false">ROUND(IF(O3686="",Assumptions!$B$25-K3686,O3686-K3686)*24,1)</f>
        <v>1.6</v>
      </c>
      <c r="AJ3686" s="20" t="n">
        <f aca="false">ROUND(MAX(N(Y3686)/Assumptions!$C$5, N(Z3686)/Assumptions!$C$6, N(AA3686)/Assumptions!$C$7, N(AB3686)/Assumptions!$C$8, N(AC3686)/Assumptions!$C$9, N(AD3686)/Assumptions!$C$10, N(AE3686)/Assumptions!$C$11, N(AF3686)/Assumptions!$C$12, N(AG3686)/Assumptions!$C$13),3)</f>
        <v>1.133</v>
      </c>
      <c r="AK3686" s="0" t="str">
        <f aca="false">IF(OR(U3686="Pending",U3686="On Hold"),"Open GRN (awaiting)",IF(AJ3686&lt;=1,"Within SLA",IF(ROUND(N(Y3686)/Assumptions!$C$5,3)=AJ3686,"Gate Wait",IF(ROUND(N(Z3686)/Assumptions!$C$6,3)=AJ3686,"Dock Wait",IF(ROUND(N(AA3686)/Assumptions!$C$7,3)=AJ3686,"Unloading",IF(ROUND(N(AB3686)/Assumptions!$C$8,3)=AJ3686,"Unload-to-QC Wait",IF(ROUND(N(AC3686)/Assumptions!$C$9,3)=AJ3686,"QC",IF(ROUND(N(AD3686)/Assumptions!$C$10,3)=AJ3686,"QC-to-GRN Wait",IF(ROUND(N(AE3686)/Assumptions!$C$11,3)=AJ3686,"GRN Processing",IF(ROUND(N(AF3686)/Assumptions!$C$12,3)=AJ3686,"GRN-to-Putaway Wait",IF(ROUND(N(AG3686)/Assumptions!$C$13,3)=AJ3686,"Putaway","Within SLA")))))))))))</f>
        <v>Unload-to-QC Wait</v>
      </c>
    </row>
    <row r="3687" customFormat="false" ht="15" hidden="false" customHeight="false" outlineLevel="0" collapsed="false">
      <c r="A3687" s="0" t="s">
        <v>10281</v>
      </c>
      <c r="B3687" s="0" t="s">
        <v>10282</v>
      </c>
      <c r="C3687" s="0" t="s">
        <v>175</v>
      </c>
      <c r="D3687" s="0" t="s">
        <v>147</v>
      </c>
      <c r="E3687" s="0" t="s">
        <v>4145</v>
      </c>
      <c r="F3687" s="0" t="s">
        <v>177</v>
      </c>
      <c r="G3687" s="0" t="s">
        <v>167</v>
      </c>
      <c r="H3687" s="17" t="n">
        <v>46291.2993055556</v>
      </c>
      <c r="I3687" s="17" t="n">
        <v>46291.3069444444</v>
      </c>
      <c r="J3687" s="17" t="n">
        <v>46291.3201388889</v>
      </c>
      <c r="K3687" s="17" t="n">
        <v>46291.3534722222</v>
      </c>
      <c r="L3687" s="17" t="n">
        <v>46291.3583333333</v>
      </c>
      <c r="M3687" s="17" t="n">
        <v>46291.3965277778</v>
      </c>
      <c r="N3687" s="17" t="n">
        <v>46291.4048611111</v>
      </c>
      <c r="O3687" s="17" t="n">
        <v>46291.4743055556</v>
      </c>
      <c r="P3687" s="17" t="n">
        <v>46291.4881944444</v>
      </c>
      <c r="Q3687" s="17" t="n">
        <v>46291.4951388889</v>
      </c>
      <c r="R3687" s="0" t="n">
        <v>310</v>
      </c>
      <c r="S3687" s="0" t="n">
        <v>0</v>
      </c>
      <c r="T3687" s="0" t="n">
        <v>0</v>
      </c>
      <c r="U3687" s="18" t="s">
        <v>130</v>
      </c>
      <c r="V3687" s="18" t="s">
        <v>131</v>
      </c>
      <c r="W3687" s="0" t="str">
        <f aca="false">IF(AND(X3687&gt;=6,X3687&lt;14),"A",IF(AND(X3687&gt;=14,X3687&lt;22),"B","C"))</f>
        <v>A</v>
      </c>
      <c r="X3687" s="18" t="n">
        <f aca="false">HOUR(H3687)</f>
        <v>7</v>
      </c>
      <c r="Y3687" s="18" t="n">
        <f aca="false">ROUND((I3687-H3687)*1440,0)</f>
        <v>11</v>
      </c>
      <c r="Z3687" s="18" t="n">
        <f aca="false">ROUND((J3687-I3687)*1440,0)</f>
        <v>19</v>
      </c>
      <c r="AA3687" s="18" t="n">
        <f aca="false">ROUND((K3687-J3687)*1440,0)</f>
        <v>48</v>
      </c>
      <c r="AB3687" s="18" t="n">
        <f aca="false">ROUND((L3687-K3687)*1440,0)</f>
        <v>7</v>
      </c>
      <c r="AC3687" s="18" t="n">
        <f aca="false">ROUND((M3687-L3687)*1440,0)</f>
        <v>55</v>
      </c>
      <c r="AD3687" s="18" t="n">
        <f aca="false">IF(N3687="","",ROUND((N3687-M3687)*1440,0))</f>
        <v>12</v>
      </c>
      <c r="AE3687" s="18" t="n">
        <f aca="false">IF(O3687="","",ROUND((O3687-N3687)*1440,0))</f>
        <v>100</v>
      </c>
      <c r="AF3687" s="18" t="n">
        <f aca="false">IF(P3687="","",ROUND((P3687-O3687)*1440,0))</f>
        <v>20</v>
      </c>
      <c r="AG3687" s="18" t="n">
        <f aca="false">IF(Q3687="","",ROUND((Q3687-P3687)*1440,0))</f>
        <v>10</v>
      </c>
      <c r="AH3687" s="18" t="n">
        <f aca="false">IF(Q3687="","",ROUND((Q3687-H3687)*1440,0))</f>
        <v>282</v>
      </c>
      <c r="AI3687" s="19" t="n">
        <f aca="false">ROUND(IF(O3687="",Assumptions!$B$25-K3687,O3687-K3687)*24,1)</f>
        <v>2.9</v>
      </c>
      <c r="AJ3687" s="20" t="n">
        <f aca="false">ROUND(MAX(N(Y3687)/Assumptions!$C$5, N(Z3687)/Assumptions!$C$6, N(AA3687)/Assumptions!$C$7, N(AB3687)/Assumptions!$C$8, N(AC3687)/Assumptions!$C$9, N(AD3687)/Assumptions!$C$10, N(AE3687)/Assumptions!$C$11, N(AF3687)/Assumptions!$C$12, N(AG3687)/Assumptions!$C$13),3)</f>
        <v>2.222</v>
      </c>
      <c r="AK3687" s="0" t="str">
        <f aca="false">IF(OR(U3687="Pending",U3687="On Hold"),"Open GRN (awaiting)",IF(AJ3687&lt;=1,"Within SLA",IF(ROUND(N(Y3687)/Assumptions!$C$5,3)=AJ3687,"Gate Wait",IF(ROUND(N(Z3687)/Assumptions!$C$6,3)=AJ3687,"Dock Wait",IF(ROUND(N(AA3687)/Assumptions!$C$7,3)=AJ3687,"Unloading",IF(ROUND(N(AB3687)/Assumptions!$C$8,3)=AJ3687,"Unload-to-QC Wait",IF(ROUND(N(AC3687)/Assumptions!$C$9,3)=AJ3687,"QC",IF(ROUND(N(AD3687)/Assumptions!$C$10,3)=AJ3687,"QC-to-GRN Wait",IF(ROUND(N(AE3687)/Assumptions!$C$11,3)=AJ3687,"GRN Processing",IF(ROUND(N(AF3687)/Assumptions!$C$12,3)=AJ3687,"GRN-to-Putaway Wait",IF(ROUND(N(AG3687)/Assumptions!$C$13,3)=AJ3687,"Putaway","Within SLA")))))))))))</f>
        <v>GRN Processing</v>
      </c>
    </row>
    <row r="3688" customFormat="false" ht="15" hidden="false" customHeight="false" outlineLevel="0" collapsed="false">
      <c r="A3688" s="0" t="s">
        <v>10283</v>
      </c>
      <c r="B3688" s="0" t="s">
        <v>10284</v>
      </c>
      <c r="C3688" s="0" t="s">
        <v>134</v>
      </c>
      <c r="D3688" s="0" t="s">
        <v>119</v>
      </c>
      <c r="E3688" s="0" t="s">
        <v>9335</v>
      </c>
      <c r="F3688" s="0" t="s">
        <v>121</v>
      </c>
      <c r="G3688" s="0" t="s">
        <v>129</v>
      </c>
      <c r="H3688" s="17" t="n">
        <v>46291.3013888889</v>
      </c>
      <c r="I3688" s="17" t="n">
        <v>46291.3284722222</v>
      </c>
      <c r="J3688" s="17" t="n">
        <v>46291.3340277778</v>
      </c>
      <c r="K3688" s="17" t="n">
        <v>46291.3541666667</v>
      </c>
      <c r="L3688" s="17" t="n">
        <v>46291.3583333333</v>
      </c>
      <c r="M3688" s="17" t="n">
        <v>46291.3763888889</v>
      </c>
      <c r="N3688" s="17" t="n">
        <v>46291.3833333333</v>
      </c>
      <c r="O3688" s="17" t="n">
        <v>46291.4215277778</v>
      </c>
      <c r="P3688" s="17" t="n">
        <v>46291.4395833333</v>
      </c>
      <c r="Q3688" s="17" t="n">
        <v>46291.4465277778</v>
      </c>
      <c r="R3688" s="0" t="n">
        <v>191</v>
      </c>
      <c r="S3688" s="0" t="n">
        <v>0</v>
      </c>
      <c r="T3688" s="0" t="n">
        <v>0</v>
      </c>
      <c r="U3688" s="18" t="s">
        <v>130</v>
      </c>
      <c r="V3688" s="18" t="s">
        <v>139</v>
      </c>
      <c r="W3688" s="0" t="str">
        <f aca="false">IF(AND(X3688&gt;=6,X3688&lt;14),"A",IF(AND(X3688&gt;=14,X3688&lt;22),"B","C"))</f>
        <v>A</v>
      </c>
      <c r="X3688" s="18" t="n">
        <f aca="false">HOUR(H3688)</f>
        <v>7</v>
      </c>
      <c r="Y3688" s="18" t="n">
        <f aca="false">ROUND((I3688-H3688)*1440,0)</f>
        <v>39</v>
      </c>
      <c r="Z3688" s="18" t="n">
        <f aca="false">ROUND((J3688-I3688)*1440,0)</f>
        <v>8</v>
      </c>
      <c r="AA3688" s="18" t="n">
        <f aca="false">ROUND((K3688-J3688)*1440,0)</f>
        <v>29</v>
      </c>
      <c r="AB3688" s="18" t="n">
        <f aca="false">ROUND((L3688-K3688)*1440,0)</f>
        <v>6</v>
      </c>
      <c r="AC3688" s="18" t="n">
        <f aca="false">ROUND((M3688-L3688)*1440,0)</f>
        <v>26</v>
      </c>
      <c r="AD3688" s="18" t="n">
        <f aca="false">IF(N3688="","",ROUND((N3688-M3688)*1440,0))</f>
        <v>10</v>
      </c>
      <c r="AE3688" s="18" t="n">
        <f aca="false">IF(O3688="","",ROUND((O3688-N3688)*1440,0))</f>
        <v>55</v>
      </c>
      <c r="AF3688" s="18" t="n">
        <f aca="false">IF(P3688="","",ROUND((P3688-O3688)*1440,0))</f>
        <v>26</v>
      </c>
      <c r="AG3688" s="18" t="n">
        <f aca="false">IF(Q3688="","",ROUND((Q3688-P3688)*1440,0))</f>
        <v>10</v>
      </c>
      <c r="AH3688" s="18" t="n">
        <f aca="false">IF(Q3688="","",ROUND((Q3688-H3688)*1440,0))</f>
        <v>209</v>
      </c>
      <c r="AI3688" s="19" t="n">
        <f aca="false">ROUND(IF(O3688="",Assumptions!$B$25-K3688,O3688-K3688)*24,1)</f>
        <v>1.6</v>
      </c>
      <c r="AJ3688" s="20" t="n">
        <f aca="false">ROUND(MAX(N(Y3688)/Assumptions!$C$5, N(Z3688)/Assumptions!$C$6, N(AA3688)/Assumptions!$C$7, N(AB3688)/Assumptions!$C$8, N(AC3688)/Assumptions!$C$9, N(AD3688)/Assumptions!$C$10, N(AE3688)/Assumptions!$C$11, N(AF3688)/Assumptions!$C$12, N(AG3688)/Assumptions!$C$13),3)</f>
        <v>1.3</v>
      </c>
      <c r="AK3688" s="0" t="str">
        <f aca="false">IF(OR(U3688="Pending",U3688="On Hold"),"Open GRN (awaiting)",IF(AJ3688&lt;=1,"Within SLA",IF(ROUND(N(Y3688)/Assumptions!$C$5,3)=AJ3688,"Gate Wait",IF(ROUND(N(Z3688)/Assumptions!$C$6,3)=AJ3688,"Dock Wait",IF(ROUND(N(AA3688)/Assumptions!$C$7,3)=AJ3688,"Unloading",IF(ROUND(N(AB3688)/Assumptions!$C$8,3)=AJ3688,"Unload-to-QC Wait",IF(ROUND(N(AC3688)/Assumptions!$C$9,3)=AJ3688,"QC",IF(ROUND(N(AD3688)/Assumptions!$C$10,3)=AJ3688,"QC-to-GRN Wait",IF(ROUND(N(AE3688)/Assumptions!$C$11,3)=AJ3688,"GRN Processing",IF(ROUND(N(AF3688)/Assumptions!$C$12,3)=AJ3688,"GRN-to-Putaway Wait",IF(ROUND(N(AG3688)/Assumptions!$C$13,3)=AJ3688,"Putaway","Within SLA")))))))))))</f>
        <v>Gate Wait</v>
      </c>
    </row>
    <row r="3689" customFormat="false" ht="15" hidden="false" customHeight="false" outlineLevel="0" collapsed="false">
      <c r="A3689" s="0" t="s">
        <v>10285</v>
      </c>
      <c r="B3689" s="0" t="s">
        <v>10286</v>
      </c>
      <c r="C3689" s="0" t="s">
        <v>286</v>
      </c>
      <c r="D3689" s="0" t="s">
        <v>119</v>
      </c>
      <c r="E3689" s="0" t="s">
        <v>10287</v>
      </c>
      <c r="F3689" s="0" t="s">
        <v>149</v>
      </c>
      <c r="G3689" s="0" t="s">
        <v>129</v>
      </c>
      <c r="H3689" s="17" t="n">
        <v>46291.3104166667</v>
      </c>
      <c r="I3689" s="17" t="n">
        <v>46291.3194444445</v>
      </c>
      <c r="J3689" s="17" t="n">
        <v>46291.3305555556</v>
      </c>
      <c r="K3689" s="17" t="n">
        <v>46291.3694444444</v>
      </c>
      <c r="L3689" s="17" t="n">
        <v>46291.3722222222</v>
      </c>
      <c r="M3689" s="17" t="n">
        <v>46291.3993055556</v>
      </c>
      <c r="N3689" s="17"/>
      <c r="O3689" s="17"/>
      <c r="P3689" s="17"/>
      <c r="Q3689" s="17"/>
      <c r="R3689" s="0" t="n">
        <v>255</v>
      </c>
      <c r="S3689" s="0" t="n">
        <v>0</v>
      </c>
      <c r="T3689" s="0" t="n">
        <v>1</v>
      </c>
      <c r="U3689" s="18" t="s">
        <v>8544</v>
      </c>
      <c r="V3689" s="18" t="s">
        <v>82</v>
      </c>
      <c r="W3689" s="0" t="str">
        <f aca="false">IF(AND(X3689&gt;=6,X3689&lt;14),"A",IF(AND(X3689&gt;=14,X3689&lt;22),"B","C"))</f>
        <v>A</v>
      </c>
      <c r="X3689" s="18" t="n">
        <f aca="false">HOUR(H3689)</f>
        <v>7</v>
      </c>
      <c r="Y3689" s="18" t="n">
        <f aca="false">ROUND((I3689-H3689)*1440,0)</f>
        <v>13</v>
      </c>
      <c r="Z3689" s="18" t="n">
        <f aca="false">ROUND((J3689-I3689)*1440,0)</f>
        <v>16</v>
      </c>
      <c r="AA3689" s="18" t="n">
        <f aca="false">ROUND((K3689-J3689)*1440,0)</f>
        <v>56</v>
      </c>
      <c r="AB3689" s="18" t="n">
        <f aca="false">ROUND((L3689-K3689)*1440,0)</f>
        <v>4</v>
      </c>
      <c r="AC3689" s="18" t="n">
        <f aca="false">ROUND((M3689-L3689)*1440,0)</f>
        <v>39</v>
      </c>
      <c r="AD3689" s="0" t="str">
        <f aca="false">IF(N3689="","",ROUND((N3689-M3689)*1440,0))</f>
        <v/>
      </c>
      <c r="AE3689" s="0" t="str">
        <f aca="false">IF(O3689="","",ROUND((O3689-N3689)*1440,0))</f>
        <v/>
      </c>
      <c r="AF3689" s="0" t="str">
        <f aca="false">IF(P3689="","",ROUND((P3689-O3689)*1440,0))</f>
        <v/>
      </c>
      <c r="AG3689" s="0" t="str">
        <f aca="false">IF(Q3689="","",ROUND((Q3689-P3689)*1440,0))</f>
        <v/>
      </c>
      <c r="AH3689" s="0" t="str">
        <f aca="false">IF(Q3689="","",ROUND((Q3689-H3689)*1440,0))</f>
        <v/>
      </c>
      <c r="AI3689" s="19" t="n">
        <f aca="false">ROUND(IF(O3689="",Assumptions!$B$25-K3689,O3689-K3689)*24,1)</f>
        <v>143.1</v>
      </c>
      <c r="AJ3689" s="20" t="n">
        <f aca="false">ROUND(MAX(N(Y3689)/Assumptions!$C$5, N(Z3689)/Assumptions!$C$6, N(AA3689)/Assumptions!$C$7, N(AB3689)/Assumptions!$C$8, N(AC3689)/Assumptions!$C$9, N(AD3689)/Assumptions!$C$10, N(AE3689)/Assumptions!$C$11, N(AF3689)/Assumptions!$C$12, N(AG3689)/Assumptions!$C$13),3)</f>
        <v>1.067</v>
      </c>
      <c r="AK3689" s="0" t="str">
        <f aca="false">IF(OR(U3689="Pending",U3689="On Hold"),"Open GRN (awaiting)",IF(AJ3689&lt;=1,"Within SLA",IF(ROUND(N(Y3689)/Assumptions!$C$5,3)=AJ3689,"Gate Wait",IF(ROUND(N(Z3689)/Assumptions!$C$6,3)=AJ3689,"Dock Wait",IF(ROUND(N(AA3689)/Assumptions!$C$7,3)=AJ3689,"Unloading",IF(ROUND(N(AB3689)/Assumptions!$C$8,3)=AJ3689,"Unload-to-QC Wait",IF(ROUND(N(AC3689)/Assumptions!$C$9,3)=AJ3689,"QC",IF(ROUND(N(AD3689)/Assumptions!$C$10,3)=AJ3689,"QC-to-GRN Wait",IF(ROUND(N(AE3689)/Assumptions!$C$11,3)=AJ3689,"GRN Processing",IF(ROUND(N(AF3689)/Assumptions!$C$12,3)=AJ3689,"GRN-to-Putaway Wait",IF(ROUND(N(AG3689)/Assumptions!$C$13,3)=AJ3689,"Putaway","Within SLA")))))))))))</f>
        <v>Open GRN (awaiting)</v>
      </c>
    </row>
    <row r="3690" customFormat="false" ht="15" hidden="false" customHeight="false" outlineLevel="0" collapsed="false">
      <c r="A3690" s="0" t="s">
        <v>10288</v>
      </c>
      <c r="B3690" s="0" t="s">
        <v>10289</v>
      </c>
      <c r="C3690" s="0" t="s">
        <v>153</v>
      </c>
      <c r="D3690" s="0" t="s">
        <v>119</v>
      </c>
      <c r="E3690" s="0" t="s">
        <v>10290</v>
      </c>
      <c r="F3690" s="0" t="s">
        <v>155</v>
      </c>
      <c r="G3690" s="0" t="s">
        <v>122</v>
      </c>
      <c r="H3690" s="17" t="n">
        <v>46291.3513888889</v>
      </c>
      <c r="I3690" s="17" t="n">
        <v>46291.3659722222</v>
      </c>
      <c r="J3690" s="17" t="n">
        <v>46291.36875</v>
      </c>
      <c r="K3690" s="17" t="n">
        <v>46291.3923611111</v>
      </c>
      <c r="L3690" s="17" t="n">
        <v>46291.4034722222</v>
      </c>
      <c r="M3690" s="17" t="n">
        <v>46291.44375</v>
      </c>
      <c r="N3690" s="17" t="n">
        <v>46291.4868055556</v>
      </c>
      <c r="O3690" s="17" t="n">
        <v>46291.5326388889</v>
      </c>
      <c r="P3690" s="17" t="n">
        <v>46291.5444444444</v>
      </c>
      <c r="Q3690" s="17" t="n">
        <v>46291.5576388889</v>
      </c>
      <c r="R3690" s="0" t="n">
        <v>174</v>
      </c>
      <c r="S3690" s="0" t="n">
        <v>11</v>
      </c>
      <c r="T3690" s="0" t="n">
        <v>0</v>
      </c>
      <c r="U3690" s="18" t="s">
        <v>123</v>
      </c>
      <c r="V3690" s="18" t="s">
        <v>131</v>
      </c>
      <c r="W3690" s="0" t="str">
        <f aca="false">IF(AND(X3690&gt;=6,X3690&lt;14),"A",IF(AND(X3690&gt;=14,X3690&lt;22),"B","C"))</f>
        <v>A</v>
      </c>
      <c r="X3690" s="18" t="n">
        <f aca="false">HOUR(H3690)</f>
        <v>8</v>
      </c>
      <c r="Y3690" s="18" t="n">
        <f aca="false">ROUND((I3690-H3690)*1440,0)</f>
        <v>21</v>
      </c>
      <c r="Z3690" s="18" t="n">
        <f aca="false">ROUND((J3690-I3690)*1440,0)</f>
        <v>4</v>
      </c>
      <c r="AA3690" s="18" t="n">
        <f aca="false">ROUND((K3690-J3690)*1440,0)</f>
        <v>34</v>
      </c>
      <c r="AB3690" s="18" t="n">
        <f aca="false">ROUND((L3690-K3690)*1440,0)</f>
        <v>16</v>
      </c>
      <c r="AC3690" s="18" t="n">
        <f aca="false">ROUND((M3690-L3690)*1440,0)</f>
        <v>58</v>
      </c>
      <c r="AD3690" s="18" t="n">
        <f aca="false">IF(N3690="","",ROUND((N3690-M3690)*1440,0))</f>
        <v>62</v>
      </c>
      <c r="AE3690" s="18" t="n">
        <f aca="false">IF(O3690="","",ROUND((O3690-N3690)*1440,0))</f>
        <v>66</v>
      </c>
      <c r="AF3690" s="18" t="n">
        <f aca="false">IF(P3690="","",ROUND((P3690-O3690)*1440,0))</f>
        <v>17</v>
      </c>
      <c r="AG3690" s="18" t="n">
        <f aca="false">IF(Q3690="","",ROUND((Q3690-P3690)*1440,0))</f>
        <v>19</v>
      </c>
      <c r="AH3690" s="18" t="n">
        <f aca="false">IF(Q3690="","",ROUND((Q3690-H3690)*1440,0))</f>
        <v>297</v>
      </c>
      <c r="AI3690" s="19" t="n">
        <f aca="false">ROUND(IF(O3690="",Assumptions!$B$25-K3690,O3690-K3690)*24,1)</f>
        <v>3.4</v>
      </c>
      <c r="AJ3690" s="20" t="n">
        <f aca="false">ROUND(MAX(N(Y3690)/Assumptions!$C$5, N(Z3690)/Assumptions!$C$6, N(AA3690)/Assumptions!$C$7, N(AB3690)/Assumptions!$C$8, N(AC3690)/Assumptions!$C$9, N(AD3690)/Assumptions!$C$10, N(AE3690)/Assumptions!$C$11, N(AF3690)/Assumptions!$C$12, N(AG3690)/Assumptions!$C$13),3)</f>
        <v>2.067</v>
      </c>
      <c r="AK3690" s="0" t="str">
        <f aca="false">IF(OR(U3690="Pending",U3690="On Hold"),"Open GRN (awaiting)",IF(AJ3690&lt;=1,"Within SLA",IF(ROUND(N(Y3690)/Assumptions!$C$5,3)=AJ3690,"Gate Wait",IF(ROUND(N(Z3690)/Assumptions!$C$6,3)=AJ3690,"Dock Wait",IF(ROUND(N(AA3690)/Assumptions!$C$7,3)=AJ3690,"Unloading",IF(ROUND(N(AB3690)/Assumptions!$C$8,3)=AJ3690,"Unload-to-QC Wait",IF(ROUND(N(AC3690)/Assumptions!$C$9,3)=AJ3690,"QC",IF(ROUND(N(AD3690)/Assumptions!$C$10,3)=AJ3690,"QC-to-GRN Wait",IF(ROUND(N(AE3690)/Assumptions!$C$11,3)=AJ3690,"GRN Processing",IF(ROUND(N(AF3690)/Assumptions!$C$12,3)=AJ3690,"GRN-to-Putaway Wait",IF(ROUND(N(AG3690)/Assumptions!$C$13,3)=AJ3690,"Putaway","Within SLA")))))))))))</f>
        <v>QC-to-GRN Wait</v>
      </c>
    </row>
    <row r="3691" customFormat="false" ht="15" hidden="false" customHeight="false" outlineLevel="0" collapsed="false">
      <c r="A3691" s="0" t="s">
        <v>10291</v>
      </c>
      <c r="B3691" s="0" t="s">
        <v>10292</v>
      </c>
      <c r="C3691" s="0" t="s">
        <v>153</v>
      </c>
      <c r="D3691" s="0" t="s">
        <v>147</v>
      </c>
      <c r="E3691" s="0" t="s">
        <v>8005</v>
      </c>
      <c r="F3691" s="0" t="s">
        <v>155</v>
      </c>
      <c r="G3691" s="0" t="s">
        <v>167</v>
      </c>
      <c r="H3691" s="17" t="n">
        <v>46291.3743055556</v>
      </c>
      <c r="I3691" s="17" t="n">
        <v>46291.3840277778</v>
      </c>
      <c r="J3691" s="17" t="n">
        <v>46291.3909722222</v>
      </c>
      <c r="K3691" s="17" t="n">
        <v>46291.425</v>
      </c>
      <c r="L3691" s="17" t="n">
        <v>46291.43125</v>
      </c>
      <c r="M3691" s="17" t="n">
        <v>46291.4645833333</v>
      </c>
      <c r="N3691" s="17" t="n">
        <v>46291.5145833333</v>
      </c>
      <c r="O3691" s="17" t="n">
        <v>46291.5291666667</v>
      </c>
      <c r="P3691" s="17" t="n">
        <v>46291.5368055556</v>
      </c>
      <c r="Q3691" s="17" t="n">
        <v>46291.5444444444</v>
      </c>
      <c r="R3691" s="0" t="n">
        <v>270</v>
      </c>
      <c r="S3691" s="0" t="n">
        <v>0</v>
      </c>
      <c r="T3691" s="0" t="n">
        <v>0</v>
      </c>
      <c r="U3691" s="18" t="s">
        <v>130</v>
      </c>
      <c r="V3691" s="18" t="s">
        <v>131</v>
      </c>
      <c r="W3691" s="0" t="str">
        <f aca="false">IF(AND(X3691&gt;=6,X3691&lt;14),"A",IF(AND(X3691&gt;=14,X3691&lt;22),"B","C"))</f>
        <v>A</v>
      </c>
      <c r="X3691" s="18" t="n">
        <f aca="false">HOUR(H3691)</f>
        <v>8</v>
      </c>
      <c r="Y3691" s="18" t="n">
        <f aca="false">ROUND((I3691-H3691)*1440,0)</f>
        <v>14</v>
      </c>
      <c r="Z3691" s="18" t="n">
        <f aca="false">ROUND((J3691-I3691)*1440,0)</f>
        <v>10</v>
      </c>
      <c r="AA3691" s="18" t="n">
        <f aca="false">ROUND((K3691-J3691)*1440,0)</f>
        <v>49</v>
      </c>
      <c r="AB3691" s="18" t="n">
        <f aca="false">ROUND((L3691-K3691)*1440,0)</f>
        <v>9</v>
      </c>
      <c r="AC3691" s="18" t="n">
        <f aca="false">ROUND((M3691-L3691)*1440,0)</f>
        <v>48</v>
      </c>
      <c r="AD3691" s="18" t="n">
        <f aca="false">IF(N3691="","",ROUND((N3691-M3691)*1440,0))</f>
        <v>72</v>
      </c>
      <c r="AE3691" s="18" t="n">
        <f aca="false">IF(O3691="","",ROUND((O3691-N3691)*1440,0))</f>
        <v>21</v>
      </c>
      <c r="AF3691" s="18" t="n">
        <f aca="false">IF(P3691="","",ROUND((P3691-O3691)*1440,0))</f>
        <v>11</v>
      </c>
      <c r="AG3691" s="18" t="n">
        <f aca="false">IF(Q3691="","",ROUND((Q3691-P3691)*1440,0))</f>
        <v>11</v>
      </c>
      <c r="AH3691" s="18" t="n">
        <f aca="false">IF(Q3691="","",ROUND((Q3691-H3691)*1440,0))</f>
        <v>245</v>
      </c>
      <c r="AI3691" s="19" t="n">
        <f aca="false">ROUND(IF(O3691="",Assumptions!$B$25-K3691,O3691-K3691)*24,1)</f>
        <v>2.5</v>
      </c>
      <c r="AJ3691" s="20" t="n">
        <f aca="false">ROUND(MAX(N(Y3691)/Assumptions!$C$5, N(Z3691)/Assumptions!$C$6, N(AA3691)/Assumptions!$C$7, N(AB3691)/Assumptions!$C$8, N(AC3691)/Assumptions!$C$9, N(AD3691)/Assumptions!$C$10, N(AE3691)/Assumptions!$C$11, N(AF3691)/Assumptions!$C$12, N(AG3691)/Assumptions!$C$13),3)</f>
        <v>2.4</v>
      </c>
      <c r="AK3691" s="0" t="str">
        <f aca="false">IF(OR(U3691="Pending",U3691="On Hold"),"Open GRN (awaiting)",IF(AJ3691&lt;=1,"Within SLA",IF(ROUND(N(Y3691)/Assumptions!$C$5,3)=AJ3691,"Gate Wait",IF(ROUND(N(Z3691)/Assumptions!$C$6,3)=AJ3691,"Dock Wait",IF(ROUND(N(AA3691)/Assumptions!$C$7,3)=AJ3691,"Unloading",IF(ROUND(N(AB3691)/Assumptions!$C$8,3)=AJ3691,"Unload-to-QC Wait",IF(ROUND(N(AC3691)/Assumptions!$C$9,3)=AJ3691,"QC",IF(ROUND(N(AD3691)/Assumptions!$C$10,3)=AJ3691,"QC-to-GRN Wait",IF(ROUND(N(AE3691)/Assumptions!$C$11,3)=AJ3691,"GRN Processing",IF(ROUND(N(AF3691)/Assumptions!$C$12,3)=AJ3691,"GRN-to-Putaway Wait",IF(ROUND(N(AG3691)/Assumptions!$C$13,3)=AJ3691,"Putaway","Within SLA")))))))))))</f>
        <v>QC-to-GRN Wait</v>
      </c>
    </row>
    <row r="3692" customFormat="false" ht="15" hidden="false" customHeight="false" outlineLevel="0" collapsed="false">
      <c r="A3692" s="0" t="s">
        <v>10293</v>
      </c>
      <c r="B3692" s="0" t="s">
        <v>10294</v>
      </c>
      <c r="C3692" s="0" t="s">
        <v>118</v>
      </c>
      <c r="D3692" s="0" t="s">
        <v>147</v>
      </c>
      <c r="E3692" s="0" t="s">
        <v>9392</v>
      </c>
      <c r="F3692" s="0" t="s">
        <v>121</v>
      </c>
      <c r="G3692" s="0" t="s">
        <v>167</v>
      </c>
      <c r="H3692" s="17" t="n">
        <v>46291.375</v>
      </c>
      <c r="I3692" s="17" t="n">
        <v>46291.4006944444</v>
      </c>
      <c r="J3692" s="17" t="n">
        <v>46291.4041666667</v>
      </c>
      <c r="K3692" s="17" t="n">
        <v>46291.4402777778</v>
      </c>
      <c r="L3692" s="17" t="n">
        <v>46291.4444444445</v>
      </c>
      <c r="M3692" s="17" t="n">
        <v>46291.46875</v>
      </c>
      <c r="N3692" s="17" t="n">
        <v>46291.5333333333</v>
      </c>
      <c r="O3692" s="17" t="n">
        <v>46291.5611111111</v>
      </c>
      <c r="P3692" s="17" t="n">
        <v>46291.5673611111</v>
      </c>
      <c r="Q3692" s="17" t="n">
        <v>46291.5951388889</v>
      </c>
      <c r="R3692" s="0" t="n">
        <v>460</v>
      </c>
      <c r="S3692" s="0" t="n">
        <v>0</v>
      </c>
      <c r="T3692" s="0" t="n">
        <v>0</v>
      </c>
      <c r="U3692" s="18" t="s">
        <v>130</v>
      </c>
      <c r="V3692" s="18" t="s">
        <v>144</v>
      </c>
      <c r="W3692" s="0" t="str">
        <f aca="false">IF(AND(X3692&gt;=6,X3692&lt;14),"A",IF(AND(X3692&gt;=14,X3692&lt;22),"B","C"))</f>
        <v>A</v>
      </c>
      <c r="X3692" s="18" t="n">
        <f aca="false">HOUR(H3692)</f>
        <v>9</v>
      </c>
      <c r="Y3692" s="18" t="n">
        <f aca="false">ROUND((I3692-H3692)*1440,0)</f>
        <v>37</v>
      </c>
      <c r="Z3692" s="18" t="n">
        <f aca="false">ROUND((J3692-I3692)*1440,0)</f>
        <v>5</v>
      </c>
      <c r="AA3692" s="18" t="n">
        <f aca="false">ROUND((K3692-J3692)*1440,0)</f>
        <v>52</v>
      </c>
      <c r="AB3692" s="18" t="n">
        <f aca="false">ROUND((L3692-K3692)*1440,0)</f>
        <v>6</v>
      </c>
      <c r="AC3692" s="18" t="n">
        <f aca="false">ROUND((M3692-L3692)*1440,0)</f>
        <v>35</v>
      </c>
      <c r="AD3692" s="18" t="n">
        <f aca="false">IF(N3692="","",ROUND((N3692-M3692)*1440,0))</f>
        <v>93</v>
      </c>
      <c r="AE3692" s="18" t="n">
        <f aca="false">IF(O3692="","",ROUND((O3692-N3692)*1440,0))</f>
        <v>40</v>
      </c>
      <c r="AF3692" s="18" t="n">
        <f aca="false">IF(P3692="","",ROUND((P3692-O3692)*1440,0))</f>
        <v>9</v>
      </c>
      <c r="AG3692" s="18" t="n">
        <f aca="false">IF(Q3692="","",ROUND((Q3692-P3692)*1440,0))</f>
        <v>40</v>
      </c>
      <c r="AH3692" s="18" t="n">
        <f aca="false">IF(Q3692="","",ROUND((Q3692-H3692)*1440,0))</f>
        <v>317</v>
      </c>
      <c r="AI3692" s="19" t="n">
        <f aca="false">ROUND(IF(O3692="",Assumptions!$B$25-K3692,O3692-K3692)*24,1)</f>
        <v>2.9</v>
      </c>
      <c r="AJ3692" s="20" t="n">
        <f aca="false">ROUND(MAX(N(Y3692)/Assumptions!$C$5, N(Z3692)/Assumptions!$C$6, N(AA3692)/Assumptions!$C$7, N(AB3692)/Assumptions!$C$8, N(AC3692)/Assumptions!$C$9, N(AD3692)/Assumptions!$C$10, N(AE3692)/Assumptions!$C$11, N(AF3692)/Assumptions!$C$12, N(AG3692)/Assumptions!$C$13),3)</f>
        <v>3.1</v>
      </c>
      <c r="AK3692" s="0" t="str">
        <f aca="false">IF(OR(U3692="Pending",U3692="On Hold"),"Open GRN (awaiting)",IF(AJ3692&lt;=1,"Within SLA",IF(ROUND(N(Y3692)/Assumptions!$C$5,3)=AJ3692,"Gate Wait",IF(ROUND(N(Z3692)/Assumptions!$C$6,3)=AJ3692,"Dock Wait",IF(ROUND(N(AA3692)/Assumptions!$C$7,3)=AJ3692,"Unloading",IF(ROUND(N(AB3692)/Assumptions!$C$8,3)=AJ3692,"Unload-to-QC Wait",IF(ROUND(N(AC3692)/Assumptions!$C$9,3)=AJ3692,"QC",IF(ROUND(N(AD3692)/Assumptions!$C$10,3)=AJ3692,"QC-to-GRN Wait",IF(ROUND(N(AE3692)/Assumptions!$C$11,3)=AJ3692,"GRN Processing",IF(ROUND(N(AF3692)/Assumptions!$C$12,3)=AJ3692,"GRN-to-Putaway Wait",IF(ROUND(N(AG3692)/Assumptions!$C$13,3)=AJ3692,"Putaway","Within SLA")))))))))))</f>
        <v>QC-to-GRN Wait</v>
      </c>
    </row>
    <row r="3693" customFormat="false" ht="15" hidden="false" customHeight="false" outlineLevel="0" collapsed="false">
      <c r="A3693" s="0" t="s">
        <v>10295</v>
      </c>
      <c r="B3693" s="0" t="s">
        <v>10296</v>
      </c>
      <c r="C3693" s="0" t="s">
        <v>126</v>
      </c>
      <c r="D3693" s="0" t="s">
        <v>147</v>
      </c>
      <c r="E3693" s="0" t="s">
        <v>4760</v>
      </c>
      <c r="F3693" s="0" t="s">
        <v>128</v>
      </c>
      <c r="G3693" s="0" t="s">
        <v>167</v>
      </c>
      <c r="H3693" s="17" t="n">
        <v>46291.3784722222</v>
      </c>
      <c r="I3693" s="17" t="n">
        <v>46291.3895833333</v>
      </c>
      <c r="J3693" s="17" t="n">
        <v>46291.4027777778</v>
      </c>
      <c r="K3693" s="17" t="n">
        <v>46291.4569444444</v>
      </c>
      <c r="L3693" s="17" t="n">
        <v>46291.4611111111</v>
      </c>
      <c r="M3693" s="17" t="n">
        <v>46291.4763888889</v>
      </c>
      <c r="N3693" s="17" t="n">
        <v>46291.5104166667</v>
      </c>
      <c r="O3693" s="17" t="n">
        <v>46291.5638888889</v>
      </c>
      <c r="P3693" s="17" t="n">
        <v>46291.5784722222</v>
      </c>
      <c r="Q3693" s="17" t="n">
        <v>46291.6034722222</v>
      </c>
      <c r="R3693" s="0" t="n">
        <v>1176</v>
      </c>
      <c r="S3693" s="0" t="n">
        <v>0</v>
      </c>
      <c r="T3693" s="0" t="n">
        <v>0</v>
      </c>
      <c r="U3693" s="18" t="s">
        <v>130</v>
      </c>
      <c r="V3693" s="18" t="s">
        <v>156</v>
      </c>
      <c r="W3693" s="0" t="str">
        <f aca="false">IF(AND(X3693&gt;=6,X3693&lt;14),"A",IF(AND(X3693&gt;=14,X3693&lt;22),"B","C"))</f>
        <v>A</v>
      </c>
      <c r="X3693" s="18" t="n">
        <f aca="false">HOUR(H3693)</f>
        <v>9</v>
      </c>
      <c r="Y3693" s="18" t="n">
        <f aca="false">ROUND((I3693-H3693)*1440,0)</f>
        <v>16</v>
      </c>
      <c r="Z3693" s="18" t="n">
        <f aca="false">ROUND((J3693-I3693)*1440,0)</f>
        <v>19</v>
      </c>
      <c r="AA3693" s="18" t="n">
        <f aca="false">ROUND((K3693-J3693)*1440,0)</f>
        <v>78</v>
      </c>
      <c r="AB3693" s="18" t="n">
        <f aca="false">ROUND((L3693-K3693)*1440,0)</f>
        <v>6</v>
      </c>
      <c r="AC3693" s="18" t="n">
        <f aca="false">ROUND((M3693-L3693)*1440,0)</f>
        <v>22</v>
      </c>
      <c r="AD3693" s="18" t="n">
        <f aca="false">IF(N3693="","",ROUND((N3693-M3693)*1440,0))</f>
        <v>49</v>
      </c>
      <c r="AE3693" s="18" t="n">
        <f aca="false">IF(O3693="","",ROUND((O3693-N3693)*1440,0))</f>
        <v>77</v>
      </c>
      <c r="AF3693" s="18" t="n">
        <f aca="false">IF(P3693="","",ROUND((P3693-O3693)*1440,0))</f>
        <v>21</v>
      </c>
      <c r="AG3693" s="18" t="n">
        <f aca="false">IF(Q3693="","",ROUND((Q3693-P3693)*1440,0))</f>
        <v>36</v>
      </c>
      <c r="AH3693" s="18" t="n">
        <f aca="false">IF(Q3693="","",ROUND((Q3693-H3693)*1440,0))</f>
        <v>324</v>
      </c>
      <c r="AI3693" s="19" t="n">
        <f aca="false">ROUND(IF(O3693="",Assumptions!$B$25-K3693,O3693-K3693)*24,1)</f>
        <v>2.6</v>
      </c>
      <c r="AJ3693" s="20" t="n">
        <f aca="false">ROUND(MAX(N(Y3693)/Assumptions!$C$5, N(Z3693)/Assumptions!$C$6, N(AA3693)/Assumptions!$C$7, N(AB3693)/Assumptions!$C$8, N(AC3693)/Assumptions!$C$9, N(AD3693)/Assumptions!$C$10, N(AE3693)/Assumptions!$C$11, N(AF3693)/Assumptions!$C$12, N(AG3693)/Assumptions!$C$13),3)</f>
        <v>1.711</v>
      </c>
      <c r="AK3693" s="0" t="str">
        <f aca="false">IF(OR(U3693="Pending",U3693="On Hold"),"Open GRN (awaiting)",IF(AJ3693&lt;=1,"Within SLA",IF(ROUND(N(Y3693)/Assumptions!$C$5,3)=AJ3693,"Gate Wait",IF(ROUND(N(Z3693)/Assumptions!$C$6,3)=AJ3693,"Dock Wait",IF(ROUND(N(AA3693)/Assumptions!$C$7,3)=AJ3693,"Unloading",IF(ROUND(N(AB3693)/Assumptions!$C$8,3)=AJ3693,"Unload-to-QC Wait",IF(ROUND(N(AC3693)/Assumptions!$C$9,3)=AJ3693,"QC",IF(ROUND(N(AD3693)/Assumptions!$C$10,3)=AJ3693,"QC-to-GRN Wait",IF(ROUND(N(AE3693)/Assumptions!$C$11,3)=AJ3693,"GRN Processing",IF(ROUND(N(AF3693)/Assumptions!$C$12,3)=AJ3693,"GRN-to-Putaway Wait",IF(ROUND(N(AG3693)/Assumptions!$C$13,3)=AJ3693,"Putaway","Within SLA")))))))))))</f>
        <v>GRN Processing</v>
      </c>
    </row>
    <row r="3694" customFormat="false" ht="15" hidden="false" customHeight="false" outlineLevel="0" collapsed="false">
      <c r="A3694" s="0" t="s">
        <v>10297</v>
      </c>
      <c r="B3694" s="0" t="s">
        <v>10298</v>
      </c>
      <c r="C3694" s="0" t="s">
        <v>153</v>
      </c>
      <c r="D3694" s="0" t="s">
        <v>119</v>
      </c>
      <c r="E3694" s="0" t="s">
        <v>10299</v>
      </c>
      <c r="F3694" s="0" t="s">
        <v>155</v>
      </c>
      <c r="G3694" s="0" t="s">
        <v>129</v>
      </c>
      <c r="H3694" s="17" t="n">
        <v>46291.3805555556</v>
      </c>
      <c r="I3694" s="17" t="n">
        <v>46291.4125</v>
      </c>
      <c r="J3694" s="17" t="n">
        <v>46291.4173611111</v>
      </c>
      <c r="K3694" s="17" t="n">
        <v>46291.4479166667</v>
      </c>
      <c r="L3694" s="17" t="n">
        <v>46291.4527777778</v>
      </c>
      <c r="M3694" s="17" t="n">
        <v>46291.4902777778</v>
      </c>
      <c r="N3694" s="17" t="n">
        <v>46291.5402777778</v>
      </c>
      <c r="O3694" s="17" t="n">
        <v>46291.5472222222</v>
      </c>
      <c r="P3694" s="17" t="n">
        <v>46291.5555555556</v>
      </c>
      <c r="Q3694" s="17" t="n">
        <v>46291.5784722222</v>
      </c>
      <c r="R3694" s="0" t="n">
        <v>142</v>
      </c>
      <c r="S3694" s="0" t="n">
        <v>0</v>
      </c>
      <c r="T3694" s="0" t="n">
        <v>0</v>
      </c>
      <c r="U3694" s="18" t="s">
        <v>130</v>
      </c>
      <c r="V3694" s="18" t="s">
        <v>156</v>
      </c>
      <c r="W3694" s="0" t="str">
        <f aca="false">IF(AND(X3694&gt;=6,X3694&lt;14),"A",IF(AND(X3694&gt;=14,X3694&lt;22),"B","C"))</f>
        <v>A</v>
      </c>
      <c r="X3694" s="18" t="n">
        <f aca="false">HOUR(H3694)</f>
        <v>9</v>
      </c>
      <c r="Y3694" s="18" t="n">
        <f aca="false">ROUND((I3694-H3694)*1440,0)</f>
        <v>46</v>
      </c>
      <c r="Z3694" s="18" t="n">
        <f aca="false">ROUND((J3694-I3694)*1440,0)</f>
        <v>7</v>
      </c>
      <c r="AA3694" s="18" t="n">
        <f aca="false">ROUND((K3694-J3694)*1440,0)</f>
        <v>44</v>
      </c>
      <c r="AB3694" s="18" t="n">
        <f aca="false">ROUND((L3694-K3694)*1440,0)</f>
        <v>7</v>
      </c>
      <c r="AC3694" s="18" t="n">
        <f aca="false">ROUND((M3694-L3694)*1440,0)</f>
        <v>54</v>
      </c>
      <c r="AD3694" s="18" t="n">
        <f aca="false">IF(N3694="","",ROUND((N3694-M3694)*1440,0))</f>
        <v>72</v>
      </c>
      <c r="AE3694" s="18" t="n">
        <f aca="false">IF(O3694="","",ROUND((O3694-N3694)*1440,0))</f>
        <v>10</v>
      </c>
      <c r="AF3694" s="18" t="n">
        <f aca="false">IF(P3694="","",ROUND((P3694-O3694)*1440,0))</f>
        <v>12</v>
      </c>
      <c r="AG3694" s="18" t="n">
        <f aca="false">IF(Q3694="","",ROUND((Q3694-P3694)*1440,0))</f>
        <v>33</v>
      </c>
      <c r="AH3694" s="18" t="n">
        <f aca="false">IF(Q3694="","",ROUND((Q3694-H3694)*1440,0))</f>
        <v>285</v>
      </c>
      <c r="AI3694" s="19" t="n">
        <f aca="false">ROUND(IF(O3694="",Assumptions!$B$25-K3694,O3694-K3694)*24,1)</f>
        <v>2.4</v>
      </c>
      <c r="AJ3694" s="20" t="n">
        <f aca="false">ROUND(MAX(N(Y3694)/Assumptions!$C$5, N(Z3694)/Assumptions!$C$6, N(AA3694)/Assumptions!$C$7, N(AB3694)/Assumptions!$C$8, N(AC3694)/Assumptions!$C$9, N(AD3694)/Assumptions!$C$10, N(AE3694)/Assumptions!$C$11, N(AF3694)/Assumptions!$C$12, N(AG3694)/Assumptions!$C$13),3)</f>
        <v>2.4</v>
      </c>
      <c r="AK3694" s="0" t="str">
        <f aca="false">IF(OR(U3694="Pending",U3694="On Hold"),"Open GRN (awaiting)",IF(AJ3694&lt;=1,"Within SLA",IF(ROUND(N(Y3694)/Assumptions!$C$5,3)=AJ3694,"Gate Wait",IF(ROUND(N(Z3694)/Assumptions!$C$6,3)=AJ3694,"Dock Wait",IF(ROUND(N(AA3694)/Assumptions!$C$7,3)=AJ3694,"Unloading",IF(ROUND(N(AB3694)/Assumptions!$C$8,3)=AJ3694,"Unload-to-QC Wait",IF(ROUND(N(AC3694)/Assumptions!$C$9,3)=AJ3694,"QC",IF(ROUND(N(AD3694)/Assumptions!$C$10,3)=AJ3694,"QC-to-GRN Wait",IF(ROUND(N(AE3694)/Assumptions!$C$11,3)=AJ3694,"GRN Processing",IF(ROUND(N(AF3694)/Assumptions!$C$12,3)=AJ3694,"GRN-to-Putaway Wait",IF(ROUND(N(AG3694)/Assumptions!$C$13,3)=AJ3694,"Putaway","Within SLA")))))))))))</f>
        <v>QC-to-GRN Wait</v>
      </c>
    </row>
    <row r="3695" customFormat="false" ht="15" hidden="false" customHeight="false" outlineLevel="0" collapsed="false">
      <c r="A3695" s="0" t="s">
        <v>10300</v>
      </c>
      <c r="B3695" s="0" t="s">
        <v>10301</v>
      </c>
      <c r="C3695" s="0" t="s">
        <v>142</v>
      </c>
      <c r="D3695" s="0" t="s">
        <v>119</v>
      </c>
      <c r="E3695" s="0" t="s">
        <v>10302</v>
      </c>
      <c r="F3695" s="0" t="s">
        <v>172</v>
      </c>
      <c r="G3695" s="0" t="s">
        <v>122</v>
      </c>
      <c r="H3695" s="17" t="n">
        <v>46291.3840277778</v>
      </c>
      <c r="I3695" s="17" t="n">
        <v>46291.4159722222</v>
      </c>
      <c r="J3695" s="17" t="n">
        <v>46291.4208333333</v>
      </c>
      <c r="K3695" s="17" t="n">
        <v>46291.4465277778</v>
      </c>
      <c r="L3695" s="17" t="n">
        <v>46291.4541666667</v>
      </c>
      <c r="M3695" s="17" t="n">
        <v>46291.4798611111</v>
      </c>
      <c r="N3695" s="17" t="n">
        <v>46291.4854166667</v>
      </c>
      <c r="O3695" s="17" t="n">
        <v>46291.4888888889</v>
      </c>
      <c r="P3695" s="17" t="n">
        <v>46291.5027777778</v>
      </c>
      <c r="Q3695" s="17" t="n">
        <v>46291.5201388889</v>
      </c>
      <c r="R3695" s="0" t="n">
        <v>151</v>
      </c>
      <c r="S3695" s="0" t="n">
        <v>0</v>
      </c>
      <c r="T3695" s="0" t="n">
        <v>0</v>
      </c>
      <c r="U3695" s="18" t="s">
        <v>130</v>
      </c>
      <c r="V3695" s="18" t="s">
        <v>82</v>
      </c>
      <c r="W3695" s="0" t="str">
        <f aca="false">IF(AND(X3695&gt;=6,X3695&lt;14),"A",IF(AND(X3695&gt;=14,X3695&lt;22),"B","C"))</f>
        <v>A</v>
      </c>
      <c r="X3695" s="18" t="n">
        <f aca="false">HOUR(H3695)</f>
        <v>9</v>
      </c>
      <c r="Y3695" s="18" t="n">
        <f aca="false">ROUND((I3695-H3695)*1440,0)</f>
        <v>46</v>
      </c>
      <c r="Z3695" s="18" t="n">
        <f aca="false">ROUND((J3695-I3695)*1440,0)</f>
        <v>7</v>
      </c>
      <c r="AA3695" s="18" t="n">
        <f aca="false">ROUND((K3695-J3695)*1440,0)</f>
        <v>37</v>
      </c>
      <c r="AB3695" s="18" t="n">
        <f aca="false">ROUND((L3695-K3695)*1440,0)</f>
        <v>11</v>
      </c>
      <c r="AC3695" s="18" t="n">
        <f aca="false">ROUND((M3695-L3695)*1440,0)</f>
        <v>37</v>
      </c>
      <c r="AD3695" s="18" t="n">
        <f aca="false">IF(N3695="","",ROUND((N3695-M3695)*1440,0))</f>
        <v>8</v>
      </c>
      <c r="AE3695" s="18" t="n">
        <f aca="false">IF(O3695="","",ROUND((O3695-N3695)*1440,0))</f>
        <v>5</v>
      </c>
      <c r="AF3695" s="18" t="n">
        <f aca="false">IF(P3695="","",ROUND((P3695-O3695)*1440,0))</f>
        <v>20</v>
      </c>
      <c r="AG3695" s="18" t="n">
        <f aca="false">IF(Q3695="","",ROUND((Q3695-P3695)*1440,0))</f>
        <v>25</v>
      </c>
      <c r="AH3695" s="18" t="n">
        <f aca="false">IF(Q3695="","",ROUND((Q3695-H3695)*1440,0))</f>
        <v>196</v>
      </c>
      <c r="AI3695" s="19" t="n">
        <f aca="false">ROUND(IF(O3695="",Assumptions!$B$25-K3695,O3695-K3695)*24,1)</f>
        <v>1</v>
      </c>
      <c r="AJ3695" s="20" t="n">
        <f aca="false">ROUND(MAX(N(Y3695)/Assumptions!$C$5, N(Z3695)/Assumptions!$C$6, N(AA3695)/Assumptions!$C$7, N(AB3695)/Assumptions!$C$8, N(AC3695)/Assumptions!$C$9, N(AD3695)/Assumptions!$C$10, N(AE3695)/Assumptions!$C$11, N(AF3695)/Assumptions!$C$12, N(AG3695)/Assumptions!$C$13),3)</f>
        <v>1.533</v>
      </c>
      <c r="AK3695" s="0" t="str">
        <f aca="false">IF(OR(U3695="Pending",U3695="On Hold"),"Open GRN (awaiting)",IF(AJ3695&lt;=1,"Within SLA",IF(ROUND(N(Y3695)/Assumptions!$C$5,3)=AJ3695,"Gate Wait",IF(ROUND(N(Z3695)/Assumptions!$C$6,3)=AJ3695,"Dock Wait",IF(ROUND(N(AA3695)/Assumptions!$C$7,3)=AJ3695,"Unloading",IF(ROUND(N(AB3695)/Assumptions!$C$8,3)=AJ3695,"Unload-to-QC Wait",IF(ROUND(N(AC3695)/Assumptions!$C$9,3)=AJ3695,"QC",IF(ROUND(N(AD3695)/Assumptions!$C$10,3)=AJ3695,"QC-to-GRN Wait",IF(ROUND(N(AE3695)/Assumptions!$C$11,3)=AJ3695,"GRN Processing",IF(ROUND(N(AF3695)/Assumptions!$C$12,3)=AJ3695,"GRN-to-Putaway Wait",IF(ROUND(N(AG3695)/Assumptions!$C$13,3)=AJ3695,"Putaway","Within SLA")))))))))))</f>
        <v>Gate Wait</v>
      </c>
    </row>
    <row r="3696" customFormat="false" ht="15" hidden="false" customHeight="false" outlineLevel="0" collapsed="false">
      <c r="A3696" s="0" t="s">
        <v>10303</v>
      </c>
      <c r="B3696" s="0" t="s">
        <v>10304</v>
      </c>
      <c r="C3696" s="0" t="s">
        <v>134</v>
      </c>
      <c r="D3696" s="0" t="s">
        <v>147</v>
      </c>
      <c r="E3696" s="0" t="s">
        <v>10305</v>
      </c>
      <c r="F3696" s="0" t="s">
        <v>149</v>
      </c>
      <c r="G3696" s="0" t="s">
        <v>150</v>
      </c>
      <c r="H3696" s="17" t="n">
        <v>46291.3895833333</v>
      </c>
      <c r="I3696" s="17" t="n">
        <v>46291.4222222222</v>
      </c>
      <c r="J3696" s="17" t="n">
        <v>46291.43125</v>
      </c>
      <c r="K3696" s="17" t="n">
        <v>46291.4465277778</v>
      </c>
      <c r="L3696" s="17" t="n">
        <v>46291.4569444444</v>
      </c>
      <c r="M3696" s="17" t="n">
        <v>46291.4763888889</v>
      </c>
      <c r="N3696" s="17" t="n">
        <v>46291.4902777778</v>
      </c>
      <c r="O3696" s="17" t="n">
        <v>46291.5131944444</v>
      </c>
      <c r="P3696" s="17" t="n">
        <v>46291.5173611111</v>
      </c>
      <c r="Q3696" s="17" t="n">
        <v>46291.5256944444</v>
      </c>
      <c r="R3696" s="0" t="n">
        <v>1011</v>
      </c>
      <c r="S3696" s="0" t="n">
        <v>0</v>
      </c>
      <c r="T3696" s="0" t="n">
        <v>0</v>
      </c>
      <c r="U3696" s="18" t="s">
        <v>130</v>
      </c>
      <c r="V3696" s="18" t="s">
        <v>139</v>
      </c>
      <c r="W3696" s="0" t="str">
        <f aca="false">IF(AND(X3696&gt;=6,X3696&lt;14),"A",IF(AND(X3696&gt;=14,X3696&lt;22),"B","C"))</f>
        <v>A</v>
      </c>
      <c r="X3696" s="18" t="n">
        <f aca="false">HOUR(H3696)</f>
        <v>9</v>
      </c>
      <c r="Y3696" s="18" t="n">
        <f aca="false">ROUND((I3696-H3696)*1440,0)</f>
        <v>47</v>
      </c>
      <c r="Z3696" s="18" t="n">
        <f aca="false">ROUND((J3696-I3696)*1440,0)</f>
        <v>13</v>
      </c>
      <c r="AA3696" s="18" t="n">
        <f aca="false">ROUND((K3696-J3696)*1440,0)</f>
        <v>22</v>
      </c>
      <c r="AB3696" s="18" t="n">
        <f aca="false">ROUND((L3696-K3696)*1440,0)</f>
        <v>15</v>
      </c>
      <c r="AC3696" s="18" t="n">
        <f aca="false">ROUND((M3696-L3696)*1440,0)</f>
        <v>28</v>
      </c>
      <c r="AD3696" s="18" t="n">
        <f aca="false">IF(N3696="","",ROUND((N3696-M3696)*1440,0))</f>
        <v>20</v>
      </c>
      <c r="AE3696" s="18" t="n">
        <f aca="false">IF(O3696="","",ROUND((O3696-N3696)*1440,0))</f>
        <v>33</v>
      </c>
      <c r="AF3696" s="18" t="n">
        <f aca="false">IF(P3696="","",ROUND((P3696-O3696)*1440,0))</f>
        <v>6</v>
      </c>
      <c r="AG3696" s="18" t="n">
        <f aca="false">IF(Q3696="","",ROUND((Q3696-P3696)*1440,0))</f>
        <v>12</v>
      </c>
      <c r="AH3696" s="18" t="n">
        <f aca="false">IF(Q3696="","",ROUND((Q3696-H3696)*1440,0))</f>
        <v>196</v>
      </c>
      <c r="AI3696" s="19" t="n">
        <f aca="false">ROUND(IF(O3696="",Assumptions!$B$25-K3696,O3696-K3696)*24,1)</f>
        <v>1.6</v>
      </c>
      <c r="AJ3696" s="20" t="n">
        <f aca="false">ROUND(MAX(N(Y3696)/Assumptions!$C$5, N(Z3696)/Assumptions!$C$6, N(AA3696)/Assumptions!$C$7, N(AB3696)/Assumptions!$C$8, N(AC3696)/Assumptions!$C$9, N(AD3696)/Assumptions!$C$10, N(AE3696)/Assumptions!$C$11, N(AF3696)/Assumptions!$C$12, N(AG3696)/Assumptions!$C$13),3)</f>
        <v>1.567</v>
      </c>
      <c r="AK3696" s="0" t="str">
        <f aca="false">IF(OR(U3696="Pending",U3696="On Hold"),"Open GRN (awaiting)",IF(AJ3696&lt;=1,"Within SLA",IF(ROUND(N(Y3696)/Assumptions!$C$5,3)=AJ3696,"Gate Wait",IF(ROUND(N(Z3696)/Assumptions!$C$6,3)=AJ3696,"Dock Wait",IF(ROUND(N(AA3696)/Assumptions!$C$7,3)=AJ3696,"Unloading",IF(ROUND(N(AB3696)/Assumptions!$C$8,3)=AJ3696,"Unload-to-QC Wait",IF(ROUND(N(AC3696)/Assumptions!$C$9,3)=AJ3696,"QC",IF(ROUND(N(AD3696)/Assumptions!$C$10,3)=AJ3696,"QC-to-GRN Wait",IF(ROUND(N(AE3696)/Assumptions!$C$11,3)=AJ3696,"GRN Processing",IF(ROUND(N(AF3696)/Assumptions!$C$12,3)=AJ3696,"GRN-to-Putaway Wait",IF(ROUND(N(AG3696)/Assumptions!$C$13,3)=AJ3696,"Putaway","Within SLA")))))))))))</f>
        <v>Gate Wait</v>
      </c>
    </row>
    <row r="3697" customFormat="false" ht="15" hidden="false" customHeight="false" outlineLevel="0" collapsed="false">
      <c r="A3697" s="0" t="s">
        <v>10306</v>
      </c>
      <c r="B3697" s="0" t="s">
        <v>10307</v>
      </c>
      <c r="C3697" s="0" t="s">
        <v>252</v>
      </c>
      <c r="D3697" s="0" t="s">
        <v>135</v>
      </c>
      <c r="E3697" s="0" t="s">
        <v>3480</v>
      </c>
      <c r="F3697" s="0" t="s">
        <v>155</v>
      </c>
      <c r="G3697" s="0" t="s">
        <v>138</v>
      </c>
      <c r="H3697" s="17" t="n">
        <v>46291.3902777778</v>
      </c>
      <c r="I3697" s="17" t="n">
        <v>46291.4159722222</v>
      </c>
      <c r="J3697" s="17" t="n">
        <v>46291.4215277778</v>
      </c>
      <c r="K3697" s="17" t="n">
        <v>46291.45</v>
      </c>
      <c r="L3697" s="17" t="n">
        <v>46291.4625</v>
      </c>
      <c r="M3697" s="17" t="n">
        <v>46291.4847222222</v>
      </c>
      <c r="N3697" s="17" t="n">
        <v>46291.5388888889</v>
      </c>
      <c r="O3697" s="17" t="n">
        <v>46291.5576388889</v>
      </c>
      <c r="P3697" s="17" t="n">
        <v>46291.5631944445</v>
      </c>
      <c r="Q3697" s="17" t="n">
        <v>46291.5840277778</v>
      </c>
      <c r="R3697" s="0" t="n">
        <v>395</v>
      </c>
      <c r="S3697" s="0" t="n">
        <v>0</v>
      </c>
      <c r="T3697" s="0" t="n">
        <v>0</v>
      </c>
      <c r="U3697" s="18" t="s">
        <v>130</v>
      </c>
      <c r="V3697" s="18" t="s">
        <v>156</v>
      </c>
      <c r="W3697" s="0" t="str">
        <f aca="false">IF(AND(X3697&gt;=6,X3697&lt;14),"A",IF(AND(X3697&gt;=14,X3697&lt;22),"B","C"))</f>
        <v>A</v>
      </c>
      <c r="X3697" s="18" t="n">
        <f aca="false">HOUR(H3697)</f>
        <v>9</v>
      </c>
      <c r="Y3697" s="18" t="n">
        <f aca="false">ROUND((I3697-H3697)*1440,0)</f>
        <v>37</v>
      </c>
      <c r="Z3697" s="18" t="n">
        <f aca="false">ROUND((J3697-I3697)*1440,0)</f>
        <v>8</v>
      </c>
      <c r="AA3697" s="18" t="n">
        <f aca="false">ROUND((K3697-J3697)*1440,0)</f>
        <v>41</v>
      </c>
      <c r="AB3697" s="18" t="n">
        <f aca="false">ROUND((L3697-K3697)*1440,0)</f>
        <v>18</v>
      </c>
      <c r="AC3697" s="18" t="n">
        <f aca="false">ROUND((M3697-L3697)*1440,0)</f>
        <v>32</v>
      </c>
      <c r="AD3697" s="18" t="n">
        <f aca="false">IF(N3697="","",ROUND((N3697-M3697)*1440,0))</f>
        <v>78</v>
      </c>
      <c r="AE3697" s="18" t="n">
        <f aca="false">IF(O3697="","",ROUND((O3697-N3697)*1440,0))</f>
        <v>27</v>
      </c>
      <c r="AF3697" s="18" t="n">
        <f aca="false">IF(P3697="","",ROUND((P3697-O3697)*1440,0))</f>
        <v>8</v>
      </c>
      <c r="AG3697" s="18" t="n">
        <f aca="false">IF(Q3697="","",ROUND((Q3697-P3697)*1440,0))</f>
        <v>30</v>
      </c>
      <c r="AH3697" s="18" t="n">
        <f aca="false">IF(Q3697="","",ROUND((Q3697-H3697)*1440,0))</f>
        <v>279</v>
      </c>
      <c r="AI3697" s="19" t="n">
        <f aca="false">ROUND(IF(O3697="",Assumptions!$B$25-K3697,O3697-K3697)*24,1)</f>
        <v>2.6</v>
      </c>
      <c r="AJ3697" s="20" t="n">
        <f aca="false">ROUND(MAX(N(Y3697)/Assumptions!$C$5, N(Z3697)/Assumptions!$C$6, N(AA3697)/Assumptions!$C$7, N(AB3697)/Assumptions!$C$8, N(AC3697)/Assumptions!$C$9, N(AD3697)/Assumptions!$C$10, N(AE3697)/Assumptions!$C$11, N(AF3697)/Assumptions!$C$12, N(AG3697)/Assumptions!$C$13),3)</f>
        <v>2.6</v>
      </c>
      <c r="AK3697" s="0" t="str">
        <f aca="false">IF(OR(U3697="Pending",U3697="On Hold"),"Open GRN (awaiting)",IF(AJ3697&lt;=1,"Within SLA",IF(ROUND(N(Y3697)/Assumptions!$C$5,3)=AJ3697,"Gate Wait",IF(ROUND(N(Z3697)/Assumptions!$C$6,3)=AJ3697,"Dock Wait",IF(ROUND(N(AA3697)/Assumptions!$C$7,3)=AJ3697,"Unloading",IF(ROUND(N(AB3697)/Assumptions!$C$8,3)=AJ3697,"Unload-to-QC Wait",IF(ROUND(N(AC3697)/Assumptions!$C$9,3)=AJ3697,"QC",IF(ROUND(N(AD3697)/Assumptions!$C$10,3)=AJ3697,"QC-to-GRN Wait",IF(ROUND(N(AE3697)/Assumptions!$C$11,3)=AJ3697,"GRN Processing",IF(ROUND(N(AF3697)/Assumptions!$C$12,3)=AJ3697,"GRN-to-Putaway Wait",IF(ROUND(N(AG3697)/Assumptions!$C$13,3)=AJ3697,"Putaway","Within SLA")))))))))))</f>
        <v>QC-to-GRN Wait</v>
      </c>
    </row>
    <row r="3698" customFormat="false" ht="15" hidden="false" customHeight="false" outlineLevel="0" collapsed="false">
      <c r="A3698" s="0" t="s">
        <v>10308</v>
      </c>
      <c r="B3698" s="0" t="s">
        <v>10309</v>
      </c>
      <c r="C3698" s="0" t="s">
        <v>118</v>
      </c>
      <c r="D3698" s="0" t="s">
        <v>119</v>
      </c>
      <c r="E3698" s="0" t="s">
        <v>1711</v>
      </c>
      <c r="F3698" s="0" t="s">
        <v>128</v>
      </c>
      <c r="G3698" s="0" t="s">
        <v>129</v>
      </c>
      <c r="H3698" s="17" t="n">
        <v>46291.4020833333</v>
      </c>
      <c r="I3698" s="17" t="n">
        <v>46291.4069444445</v>
      </c>
      <c r="J3698" s="17" t="n">
        <v>46291.4215277778</v>
      </c>
      <c r="K3698" s="17" t="n">
        <v>46291.43125</v>
      </c>
      <c r="L3698" s="17" t="n">
        <v>46291.4368055556</v>
      </c>
      <c r="M3698" s="17" t="n">
        <v>46291.4708333333</v>
      </c>
      <c r="N3698" s="17" t="n">
        <v>46291.4930555556</v>
      </c>
      <c r="O3698" s="17" t="n">
        <v>46291.5027777778</v>
      </c>
      <c r="P3698" s="17" t="n">
        <v>46291.5173611111</v>
      </c>
      <c r="Q3698" s="17" t="n">
        <v>46291.5326388889</v>
      </c>
      <c r="R3698" s="0" t="n">
        <v>224</v>
      </c>
      <c r="S3698" s="0" t="n">
        <v>0</v>
      </c>
      <c r="T3698" s="0" t="n">
        <v>0</v>
      </c>
      <c r="U3698" s="18" t="s">
        <v>130</v>
      </c>
      <c r="V3698" s="18" t="s">
        <v>144</v>
      </c>
      <c r="W3698" s="0" t="str">
        <f aca="false">IF(AND(X3698&gt;=6,X3698&lt;14),"A",IF(AND(X3698&gt;=14,X3698&lt;22),"B","C"))</f>
        <v>A</v>
      </c>
      <c r="X3698" s="18" t="n">
        <f aca="false">HOUR(H3698)</f>
        <v>9</v>
      </c>
      <c r="Y3698" s="18" t="n">
        <f aca="false">ROUND((I3698-H3698)*1440,0)</f>
        <v>7</v>
      </c>
      <c r="Z3698" s="18" t="n">
        <f aca="false">ROUND((J3698-I3698)*1440,0)</f>
        <v>21</v>
      </c>
      <c r="AA3698" s="18" t="n">
        <f aca="false">ROUND((K3698-J3698)*1440,0)</f>
        <v>14</v>
      </c>
      <c r="AB3698" s="18" t="n">
        <f aca="false">ROUND((L3698-K3698)*1440,0)</f>
        <v>8</v>
      </c>
      <c r="AC3698" s="18" t="n">
        <f aca="false">ROUND((M3698-L3698)*1440,0)</f>
        <v>49</v>
      </c>
      <c r="AD3698" s="18" t="n">
        <f aca="false">IF(N3698="","",ROUND((N3698-M3698)*1440,0))</f>
        <v>32</v>
      </c>
      <c r="AE3698" s="18" t="n">
        <f aca="false">IF(O3698="","",ROUND((O3698-N3698)*1440,0))</f>
        <v>14</v>
      </c>
      <c r="AF3698" s="18" t="n">
        <f aca="false">IF(P3698="","",ROUND((P3698-O3698)*1440,0))</f>
        <v>21</v>
      </c>
      <c r="AG3698" s="18" t="n">
        <f aca="false">IF(Q3698="","",ROUND((Q3698-P3698)*1440,0))</f>
        <v>22</v>
      </c>
      <c r="AH3698" s="18" t="n">
        <f aca="false">IF(Q3698="","",ROUND((Q3698-H3698)*1440,0))</f>
        <v>188</v>
      </c>
      <c r="AI3698" s="19" t="n">
        <f aca="false">ROUND(IF(O3698="",Assumptions!$B$25-K3698,O3698-K3698)*24,1)</f>
        <v>1.7</v>
      </c>
      <c r="AJ3698" s="20" t="n">
        <f aca="false">ROUND(MAX(N(Y3698)/Assumptions!$C$5, N(Z3698)/Assumptions!$C$6, N(AA3698)/Assumptions!$C$7, N(AB3698)/Assumptions!$C$8, N(AC3698)/Assumptions!$C$9, N(AD3698)/Assumptions!$C$10, N(AE3698)/Assumptions!$C$11, N(AF3698)/Assumptions!$C$12, N(AG3698)/Assumptions!$C$13),3)</f>
        <v>1.4</v>
      </c>
      <c r="AK3698" s="0" t="str">
        <f aca="false">IF(OR(U3698="Pending",U3698="On Hold"),"Open GRN (awaiting)",IF(AJ3698&lt;=1,"Within SLA",IF(ROUND(N(Y3698)/Assumptions!$C$5,3)=AJ3698,"Gate Wait",IF(ROUND(N(Z3698)/Assumptions!$C$6,3)=AJ3698,"Dock Wait",IF(ROUND(N(AA3698)/Assumptions!$C$7,3)=AJ3698,"Unloading",IF(ROUND(N(AB3698)/Assumptions!$C$8,3)=AJ3698,"Unload-to-QC Wait",IF(ROUND(N(AC3698)/Assumptions!$C$9,3)=AJ3698,"QC",IF(ROUND(N(AD3698)/Assumptions!$C$10,3)=AJ3698,"QC-to-GRN Wait",IF(ROUND(N(AE3698)/Assumptions!$C$11,3)=AJ3698,"GRN Processing",IF(ROUND(N(AF3698)/Assumptions!$C$12,3)=AJ3698,"GRN-to-Putaway Wait",IF(ROUND(N(AG3698)/Assumptions!$C$13,3)=AJ3698,"Putaway","Within SLA")))))))))))</f>
        <v>Dock Wait</v>
      </c>
    </row>
    <row r="3699" customFormat="false" ht="15" hidden="false" customHeight="false" outlineLevel="0" collapsed="false">
      <c r="A3699" s="0" t="s">
        <v>10310</v>
      </c>
      <c r="B3699" s="0" t="s">
        <v>10311</v>
      </c>
      <c r="C3699" s="0" t="s">
        <v>218</v>
      </c>
      <c r="D3699" s="0" t="s">
        <v>119</v>
      </c>
      <c r="E3699" s="0" t="s">
        <v>9839</v>
      </c>
      <c r="F3699" s="0" t="s">
        <v>137</v>
      </c>
      <c r="G3699" s="0" t="s">
        <v>129</v>
      </c>
      <c r="H3699" s="17" t="n">
        <v>46291.4166666667</v>
      </c>
      <c r="I3699" s="17" t="n">
        <v>46291.45625</v>
      </c>
      <c r="J3699" s="17" t="n">
        <v>46291.4604166667</v>
      </c>
      <c r="K3699" s="17" t="n">
        <v>46291.4743055556</v>
      </c>
      <c r="L3699" s="17" t="n">
        <v>46291.4798611111</v>
      </c>
      <c r="M3699" s="17" t="n">
        <v>46291.5111111111</v>
      </c>
      <c r="N3699" s="17"/>
      <c r="O3699" s="17"/>
      <c r="P3699" s="17"/>
      <c r="Q3699" s="17"/>
      <c r="R3699" s="0" t="n">
        <v>248</v>
      </c>
      <c r="S3699" s="0" t="n">
        <v>0</v>
      </c>
      <c r="T3699" s="0" t="n">
        <v>0</v>
      </c>
      <c r="U3699" s="18" t="s">
        <v>8544</v>
      </c>
      <c r="V3699" s="18" t="s">
        <v>82</v>
      </c>
      <c r="W3699" s="0" t="str">
        <f aca="false">IF(AND(X3699&gt;=6,X3699&lt;14),"A",IF(AND(X3699&gt;=14,X3699&lt;22),"B","C"))</f>
        <v>A</v>
      </c>
      <c r="X3699" s="18" t="n">
        <f aca="false">HOUR(H3699)</f>
        <v>10</v>
      </c>
      <c r="Y3699" s="18" t="n">
        <f aca="false">ROUND((I3699-H3699)*1440,0)</f>
        <v>57</v>
      </c>
      <c r="Z3699" s="18" t="n">
        <f aca="false">ROUND((J3699-I3699)*1440,0)</f>
        <v>6</v>
      </c>
      <c r="AA3699" s="18" t="n">
        <f aca="false">ROUND((K3699-J3699)*1440,0)</f>
        <v>20</v>
      </c>
      <c r="AB3699" s="18" t="n">
        <f aca="false">ROUND((L3699-K3699)*1440,0)</f>
        <v>8</v>
      </c>
      <c r="AC3699" s="18" t="n">
        <f aca="false">ROUND((M3699-L3699)*1440,0)</f>
        <v>45</v>
      </c>
      <c r="AD3699" s="0" t="str">
        <f aca="false">IF(N3699="","",ROUND((N3699-M3699)*1440,0))</f>
        <v/>
      </c>
      <c r="AE3699" s="0" t="str">
        <f aca="false">IF(O3699="","",ROUND((O3699-N3699)*1440,0))</f>
        <v/>
      </c>
      <c r="AF3699" s="0" t="str">
        <f aca="false">IF(P3699="","",ROUND((P3699-O3699)*1440,0))</f>
        <v/>
      </c>
      <c r="AG3699" s="0" t="str">
        <f aca="false">IF(Q3699="","",ROUND((Q3699-P3699)*1440,0))</f>
        <v/>
      </c>
      <c r="AH3699" s="0" t="str">
        <f aca="false">IF(Q3699="","",ROUND((Q3699-H3699)*1440,0))</f>
        <v/>
      </c>
      <c r="AI3699" s="19" t="n">
        <f aca="false">ROUND(IF(O3699="",Assumptions!$B$25-K3699,O3699-K3699)*24,1)</f>
        <v>140.6</v>
      </c>
      <c r="AJ3699" s="20" t="n">
        <f aca="false">ROUND(MAX(N(Y3699)/Assumptions!$C$5, N(Z3699)/Assumptions!$C$6, N(AA3699)/Assumptions!$C$7, N(AB3699)/Assumptions!$C$8, N(AC3699)/Assumptions!$C$9, N(AD3699)/Assumptions!$C$10, N(AE3699)/Assumptions!$C$11, N(AF3699)/Assumptions!$C$12, N(AG3699)/Assumptions!$C$13),3)</f>
        <v>1.9</v>
      </c>
      <c r="AK3699" s="0" t="str">
        <f aca="false">IF(OR(U3699="Pending",U3699="On Hold"),"Open GRN (awaiting)",IF(AJ3699&lt;=1,"Within SLA",IF(ROUND(N(Y3699)/Assumptions!$C$5,3)=AJ3699,"Gate Wait",IF(ROUND(N(Z3699)/Assumptions!$C$6,3)=AJ3699,"Dock Wait",IF(ROUND(N(AA3699)/Assumptions!$C$7,3)=AJ3699,"Unloading",IF(ROUND(N(AB3699)/Assumptions!$C$8,3)=AJ3699,"Unload-to-QC Wait",IF(ROUND(N(AC3699)/Assumptions!$C$9,3)=AJ3699,"QC",IF(ROUND(N(AD3699)/Assumptions!$C$10,3)=AJ3699,"QC-to-GRN Wait",IF(ROUND(N(AE3699)/Assumptions!$C$11,3)=AJ3699,"GRN Processing",IF(ROUND(N(AF3699)/Assumptions!$C$12,3)=AJ3699,"GRN-to-Putaway Wait",IF(ROUND(N(AG3699)/Assumptions!$C$13,3)=AJ3699,"Putaway","Within SLA")))))))))))</f>
        <v>Open GRN (awaiting)</v>
      </c>
    </row>
    <row r="3700" customFormat="false" ht="15" hidden="false" customHeight="false" outlineLevel="0" collapsed="false">
      <c r="A3700" s="0" t="s">
        <v>10312</v>
      </c>
      <c r="B3700" s="0" t="s">
        <v>10313</v>
      </c>
      <c r="C3700" s="0" t="s">
        <v>118</v>
      </c>
      <c r="D3700" s="0" t="s">
        <v>119</v>
      </c>
      <c r="E3700" s="0" t="s">
        <v>10098</v>
      </c>
      <c r="F3700" s="0" t="s">
        <v>128</v>
      </c>
      <c r="G3700" s="0" t="s">
        <v>122</v>
      </c>
      <c r="H3700" s="17" t="n">
        <v>46291.4180555556</v>
      </c>
      <c r="I3700" s="17" t="n">
        <v>46291.4229166667</v>
      </c>
      <c r="J3700" s="17" t="n">
        <v>46291.4298611111</v>
      </c>
      <c r="K3700" s="17" t="n">
        <v>46291.4451388889</v>
      </c>
      <c r="L3700" s="17" t="n">
        <v>46291.4520833333</v>
      </c>
      <c r="M3700" s="17" t="n">
        <v>46291.4659722222</v>
      </c>
      <c r="N3700" s="17" t="n">
        <v>46291.4784722222</v>
      </c>
      <c r="O3700" s="17" t="n">
        <v>46291.4993055556</v>
      </c>
      <c r="P3700" s="17" t="n">
        <v>46291.5131944444</v>
      </c>
      <c r="Q3700" s="17" t="n">
        <v>46291.5291666667</v>
      </c>
      <c r="R3700" s="0" t="n">
        <v>48</v>
      </c>
      <c r="S3700" s="0" t="n">
        <v>0</v>
      </c>
      <c r="T3700" s="0" t="n">
        <v>0</v>
      </c>
      <c r="U3700" s="18" t="s">
        <v>130</v>
      </c>
      <c r="V3700" s="18" t="s">
        <v>333</v>
      </c>
      <c r="W3700" s="0" t="str">
        <f aca="false">IF(AND(X3700&gt;=6,X3700&lt;14),"A",IF(AND(X3700&gt;=14,X3700&lt;22),"B","C"))</f>
        <v>A</v>
      </c>
      <c r="X3700" s="18" t="n">
        <f aca="false">HOUR(H3700)</f>
        <v>10</v>
      </c>
      <c r="Y3700" s="18" t="n">
        <f aca="false">ROUND((I3700-H3700)*1440,0)</f>
        <v>7</v>
      </c>
      <c r="Z3700" s="18" t="n">
        <f aca="false">ROUND((J3700-I3700)*1440,0)</f>
        <v>10</v>
      </c>
      <c r="AA3700" s="18" t="n">
        <f aca="false">ROUND((K3700-J3700)*1440,0)</f>
        <v>22</v>
      </c>
      <c r="AB3700" s="18" t="n">
        <f aca="false">ROUND((L3700-K3700)*1440,0)</f>
        <v>10</v>
      </c>
      <c r="AC3700" s="18" t="n">
        <f aca="false">ROUND((M3700-L3700)*1440,0)</f>
        <v>20</v>
      </c>
      <c r="AD3700" s="18" t="n">
        <f aca="false">IF(N3700="","",ROUND((N3700-M3700)*1440,0))</f>
        <v>18</v>
      </c>
      <c r="AE3700" s="18" t="n">
        <f aca="false">IF(O3700="","",ROUND((O3700-N3700)*1440,0))</f>
        <v>30</v>
      </c>
      <c r="AF3700" s="18" t="n">
        <f aca="false">IF(P3700="","",ROUND((P3700-O3700)*1440,0))</f>
        <v>20</v>
      </c>
      <c r="AG3700" s="18" t="n">
        <f aca="false">IF(Q3700="","",ROUND((Q3700-P3700)*1440,0))</f>
        <v>23</v>
      </c>
      <c r="AH3700" s="18" t="n">
        <f aca="false">IF(Q3700="","",ROUND((Q3700-H3700)*1440,0))</f>
        <v>160</v>
      </c>
      <c r="AI3700" s="19" t="n">
        <f aca="false">ROUND(IF(O3700="",Assumptions!$B$25-K3700,O3700-K3700)*24,1)</f>
        <v>1.3</v>
      </c>
      <c r="AJ3700" s="20" t="n">
        <f aca="false">ROUND(MAX(N(Y3700)/Assumptions!$C$5, N(Z3700)/Assumptions!$C$6, N(AA3700)/Assumptions!$C$7, N(AB3700)/Assumptions!$C$8, N(AC3700)/Assumptions!$C$9, N(AD3700)/Assumptions!$C$10, N(AE3700)/Assumptions!$C$11, N(AF3700)/Assumptions!$C$12, N(AG3700)/Assumptions!$C$13),3)</f>
        <v>1</v>
      </c>
      <c r="AK3700" s="0" t="str">
        <f aca="false">IF(OR(U3700="Pending",U3700="On Hold"),"Open GRN (awaiting)",IF(AJ3700&lt;=1,"Within SLA",IF(ROUND(N(Y3700)/Assumptions!$C$5,3)=AJ3700,"Gate Wait",IF(ROUND(N(Z3700)/Assumptions!$C$6,3)=AJ3700,"Dock Wait",IF(ROUND(N(AA3700)/Assumptions!$C$7,3)=AJ3700,"Unloading",IF(ROUND(N(AB3700)/Assumptions!$C$8,3)=AJ3700,"Unload-to-QC Wait",IF(ROUND(N(AC3700)/Assumptions!$C$9,3)=AJ3700,"QC",IF(ROUND(N(AD3700)/Assumptions!$C$10,3)=AJ3700,"QC-to-GRN Wait",IF(ROUND(N(AE3700)/Assumptions!$C$11,3)=AJ3700,"GRN Processing",IF(ROUND(N(AF3700)/Assumptions!$C$12,3)=AJ3700,"GRN-to-Putaway Wait",IF(ROUND(N(AG3700)/Assumptions!$C$13,3)=AJ3700,"Putaway","Within SLA")))))))))))</f>
        <v>Within SLA</v>
      </c>
    </row>
    <row r="3701" customFormat="false" ht="15" hidden="false" customHeight="false" outlineLevel="0" collapsed="false">
      <c r="A3701" s="0" t="s">
        <v>10314</v>
      </c>
      <c r="B3701" s="0" t="s">
        <v>10315</v>
      </c>
      <c r="C3701" s="0" t="s">
        <v>118</v>
      </c>
      <c r="D3701" s="0" t="s">
        <v>147</v>
      </c>
      <c r="E3701" s="0" t="s">
        <v>2898</v>
      </c>
      <c r="F3701" s="0" t="s">
        <v>121</v>
      </c>
      <c r="G3701" s="0" t="s">
        <v>167</v>
      </c>
      <c r="H3701" s="17" t="n">
        <v>46291.4236111111</v>
      </c>
      <c r="I3701" s="17" t="n">
        <v>46291.4520833333</v>
      </c>
      <c r="J3701" s="17" t="n">
        <v>46291.4604166667</v>
      </c>
      <c r="K3701" s="17" t="n">
        <v>46291.4701388889</v>
      </c>
      <c r="L3701" s="17" t="n">
        <v>46291.4958333333</v>
      </c>
      <c r="M3701" s="17" t="n">
        <v>46291.5125</v>
      </c>
      <c r="N3701" s="17" t="n">
        <v>46291.5222222222</v>
      </c>
      <c r="O3701" s="17" t="n">
        <v>46291.55</v>
      </c>
      <c r="P3701" s="17" t="n">
        <v>46291.5576388889</v>
      </c>
      <c r="Q3701" s="17" t="n">
        <v>46291.5736111111</v>
      </c>
      <c r="R3701" s="0" t="n">
        <v>367</v>
      </c>
      <c r="S3701" s="0" t="n">
        <v>0</v>
      </c>
      <c r="T3701" s="0" t="n">
        <v>0</v>
      </c>
      <c r="U3701" s="18" t="s">
        <v>130</v>
      </c>
      <c r="V3701" s="18" t="s">
        <v>144</v>
      </c>
      <c r="W3701" s="0" t="str">
        <f aca="false">IF(AND(X3701&gt;=6,X3701&lt;14),"A",IF(AND(X3701&gt;=14,X3701&lt;22),"B","C"))</f>
        <v>A</v>
      </c>
      <c r="X3701" s="18" t="n">
        <f aca="false">HOUR(H3701)</f>
        <v>10</v>
      </c>
      <c r="Y3701" s="18" t="n">
        <f aca="false">ROUND((I3701-H3701)*1440,0)</f>
        <v>41</v>
      </c>
      <c r="Z3701" s="18" t="n">
        <f aca="false">ROUND((J3701-I3701)*1440,0)</f>
        <v>12</v>
      </c>
      <c r="AA3701" s="18" t="n">
        <f aca="false">ROUND((K3701-J3701)*1440,0)</f>
        <v>14</v>
      </c>
      <c r="AB3701" s="18" t="n">
        <f aca="false">ROUND((L3701-K3701)*1440,0)</f>
        <v>37</v>
      </c>
      <c r="AC3701" s="18" t="n">
        <f aca="false">ROUND((M3701-L3701)*1440,0)</f>
        <v>24</v>
      </c>
      <c r="AD3701" s="18" t="n">
        <f aca="false">IF(N3701="","",ROUND((N3701-M3701)*1440,0))</f>
        <v>14</v>
      </c>
      <c r="AE3701" s="18" t="n">
        <f aca="false">IF(O3701="","",ROUND((O3701-N3701)*1440,0))</f>
        <v>40</v>
      </c>
      <c r="AF3701" s="18" t="n">
        <f aca="false">IF(P3701="","",ROUND((P3701-O3701)*1440,0))</f>
        <v>11</v>
      </c>
      <c r="AG3701" s="18" t="n">
        <f aca="false">IF(Q3701="","",ROUND((Q3701-P3701)*1440,0))</f>
        <v>23</v>
      </c>
      <c r="AH3701" s="18" t="n">
        <f aca="false">IF(Q3701="","",ROUND((Q3701-H3701)*1440,0))</f>
        <v>216</v>
      </c>
      <c r="AI3701" s="19" t="n">
        <f aca="false">ROUND(IF(O3701="",Assumptions!$B$25-K3701,O3701-K3701)*24,1)</f>
        <v>1.9</v>
      </c>
      <c r="AJ3701" s="20" t="n">
        <f aca="false">ROUND(MAX(N(Y3701)/Assumptions!$C$5, N(Z3701)/Assumptions!$C$6, N(AA3701)/Assumptions!$C$7, N(AB3701)/Assumptions!$C$8, N(AC3701)/Assumptions!$C$9, N(AD3701)/Assumptions!$C$10, N(AE3701)/Assumptions!$C$11, N(AF3701)/Assumptions!$C$12, N(AG3701)/Assumptions!$C$13),3)</f>
        <v>2.467</v>
      </c>
      <c r="AK3701" s="0" t="str">
        <f aca="false">IF(OR(U3701="Pending",U3701="On Hold"),"Open GRN (awaiting)",IF(AJ3701&lt;=1,"Within SLA",IF(ROUND(N(Y3701)/Assumptions!$C$5,3)=AJ3701,"Gate Wait",IF(ROUND(N(Z3701)/Assumptions!$C$6,3)=AJ3701,"Dock Wait",IF(ROUND(N(AA3701)/Assumptions!$C$7,3)=AJ3701,"Unloading",IF(ROUND(N(AB3701)/Assumptions!$C$8,3)=AJ3701,"Unload-to-QC Wait",IF(ROUND(N(AC3701)/Assumptions!$C$9,3)=AJ3701,"QC",IF(ROUND(N(AD3701)/Assumptions!$C$10,3)=AJ3701,"QC-to-GRN Wait",IF(ROUND(N(AE3701)/Assumptions!$C$11,3)=AJ3701,"GRN Processing",IF(ROUND(N(AF3701)/Assumptions!$C$12,3)=AJ3701,"GRN-to-Putaway Wait",IF(ROUND(N(AG3701)/Assumptions!$C$13,3)=AJ3701,"Putaway","Within SLA")))))))))))</f>
        <v>Unload-to-QC Wait</v>
      </c>
    </row>
    <row r="3702" customFormat="false" ht="15" hidden="false" customHeight="false" outlineLevel="0" collapsed="false">
      <c r="A3702" s="0" t="s">
        <v>10316</v>
      </c>
      <c r="B3702" s="0" t="s">
        <v>10317</v>
      </c>
      <c r="C3702" s="0" t="s">
        <v>159</v>
      </c>
      <c r="D3702" s="0" t="s">
        <v>119</v>
      </c>
      <c r="E3702" s="0" t="s">
        <v>10318</v>
      </c>
      <c r="F3702" s="0" t="s">
        <v>128</v>
      </c>
      <c r="G3702" s="0" t="s">
        <v>129</v>
      </c>
      <c r="H3702" s="17" t="n">
        <v>46291.4256944444</v>
      </c>
      <c r="I3702" s="17" t="n">
        <v>46291.4673611111</v>
      </c>
      <c r="J3702" s="17" t="n">
        <v>46291.4881944444</v>
      </c>
      <c r="K3702" s="17" t="n">
        <v>46291.5125</v>
      </c>
      <c r="L3702" s="17" t="n">
        <v>46291.5298611111</v>
      </c>
      <c r="M3702" s="17" t="n">
        <v>46291.5666666667</v>
      </c>
      <c r="N3702" s="17" t="n">
        <v>46291.5847222222</v>
      </c>
      <c r="O3702" s="17" t="n">
        <v>46291.6</v>
      </c>
      <c r="P3702" s="17" t="n">
        <v>46291.6104166667</v>
      </c>
      <c r="Q3702" s="17" t="n">
        <v>46291.6416666667</v>
      </c>
      <c r="R3702" s="0" t="n">
        <v>535</v>
      </c>
      <c r="S3702" s="0" t="n">
        <v>0</v>
      </c>
      <c r="T3702" s="0" t="n">
        <v>0</v>
      </c>
      <c r="U3702" s="18" t="s">
        <v>130</v>
      </c>
      <c r="V3702" s="18" t="s">
        <v>139</v>
      </c>
      <c r="W3702" s="0" t="str">
        <f aca="false">IF(AND(X3702&gt;=6,X3702&lt;14),"A",IF(AND(X3702&gt;=14,X3702&lt;22),"B","C"))</f>
        <v>A</v>
      </c>
      <c r="X3702" s="18" t="n">
        <f aca="false">HOUR(H3702)</f>
        <v>10</v>
      </c>
      <c r="Y3702" s="18" t="n">
        <f aca="false">ROUND((I3702-H3702)*1440,0)</f>
        <v>60</v>
      </c>
      <c r="Z3702" s="18" t="n">
        <f aca="false">ROUND((J3702-I3702)*1440,0)</f>
        <v>30</v>
      </c>
      <c r="AA3702" s="18" t="n">
        <f aca="false">ROUND((K3702-J3702)*1440,0)</f>
        <v>35</v>
      </c>
      <c r="AB3702" s="18" t="n">
        <f aca="false">ROUND((L3702-K3702)*1440,0)</f>
        <v>25</v>
      </c>
      <c r="AC3702" s="18" t="n">
        <f aca="false">ROUND((M3702-L3702)*1440,0)</f>
        <v>53</v>
      </c>
      <c r="AD3702" s="18" t="n">
        <f aca="false">IF(N3702="","",ROUND((N3702-M3702)*1440,0))</f>
        <v>26</v>
      </c>
      <c r="AE3702" s="18" t="n">
        <f aca="false">IF(O3702="","",ROUND((O3702-N3702)*1440,0))</f>
        <v>22</v>
      </c>
      <c r="AF3702" s="18" t="n">
        <f aca="false">IF(P3702="","",ROUND((P3702-O3702)*1440,0))</f>
        <v>15</v>
      </c>
      <c r="AG3702" s="18" t="n">
        <f aca="false">IF(Q3702="","",ROUND((Q3702-P3702)*1440,0))</f>
        <v>45</v>
      </c>
      <c r="AH3702" s="18" t="n">
        <f aca="false">IF(Q3702="","",ROUND((Q3702-H3702)*1440,0))</f>
        <v>311</v>
      </c>
      <c r="AI3702" s="19" t="n">
        <f aca="false">ROUND(IF(O3702="",Assumptions!$B$25-K3702,O3702-K3702)*24,1)</f>
        <v>2.1</v>
      </c>
      <c r="AJ3702" s="20" t="n">
        <f aca="false">ROUND(MAX(N(Y3702)/Assumptions!$C$5, N(Z3702)/Assumptions!$C$6, N(AA3702)/Assumptions!$C$7, N(AB3702)/Assumptions!$C$8, N(AC3702)/Assumptions!$C$9, N(AD3702)/Assumptions!$C$10, N(AE3702)/Assumptions!$C$11, N(AF3702)/Assumptions!$C$12, N(AG3702)/Assumptions!$C$13),3)</f>
        <v>2</v>
      </c>
      <c r="AK3702" s="0" t="str">
        <f aca="false">IF(OR(U3702="Pending",U3702="On Hold"),"Open GRN (awaiting)",IF(AJ3702&lt;=1,"Within SLA",IF(ROUND(N(Y3702)/Assumptions!$C$5,3)=AJ3702,"Gate Wait",IF(ROUND(N(Z3702)/Assumptions!$C$6,3)=AJ3702,"Dock Wait",IF(ROUND(N(AA3702)/Assumptions!$C$7,3)=AJ3702,"Unloading",IF(ROUND(N(AB3702)/Assumptions!$C$8,3)=AJ3702,"Unload-to-QC Wait",IF(ROUND(N(AC3702)/Assumptions!$C$9,3)=AJ3702,"QC",IF(ROUND(N(AD3702)/Assumptions!$C$10,3)=AJ3702,"QC-to-GRN Wait",IF(ROUND(N(AE3702)/Assumptions!$C$11,3)=AJ3702,"GRN Processing",IF(ROUND(N(AF3702)/Assumptions!$C$12,3)=AJ3702,"GRN-to-Putaway Wait",IF(ROUND(N(AG3702)/Assumptions!$C$13,3)=AJ3702,"Putaway","Within SLA")))))))))))</f>
        <v>Gate Wait</v>
      </c>
    </row>
    <row r="3703" customFormat="false" ht="15" hidden="false" customHeight="false" outlineLevel="0" collapsed="false">
      <c r="A3703" s="0" t="s">
        <v>10319</v>
      </c>
      <c r="B3703" s="0" t="s">
        <v>10320</v>
      </c>
      <c r="C3703" s="0" t="s">
        <v>170</v>
      </c>
      <c r="D3703" s="0" t="s">
        <v>119</v>
      </c>
      <c r="E3703" s="0" t="s">
        <v>10321</v>
      </c>
      <c r="F3703" s="0" t="s">
        <v>172</v>
      </c>
      <c r="G3703" s="0" t="s">
        <v>129</v>
      </c>
      <c r="H3703" s="17" t="n">
        <v>46291.4326388889</v>
      </c>
      <c r="I3703" s="17" t="n">
        <v>46291.45625</v>
      </c>
      <c r="J3703" s="17" t="n">
        <v>46291.4611111111</v>
      </c>
      <c r="K3703" s="17" t="n">
        <v>46291.5180555556</v>
      </c>
      <c r="L3703" s="17" t="n">
        <v>46291.5215277778</v>
      </c>
      <c r="M3703" s="17" t="n">
        <v>46291.5638888889</v>
      </c>
      <c r="N3703" s="17" t="n">
        <v>46291.5763888889</v>
      </c>
      <c r="O3703" s="17" t="n">
        <v>46291.60625</v>
      </c>
      <c r="P3703" s="17" t="n">
        <v>46291.61875</v>
      </c>
      <c r="Q3703" s="17" t="n">
        <v>46291.6340277778</v>
      </c>
      <c r="R3703" s="0" t="n">
        <v>763</v>
      </c>
      <c r="S3703" s="0" t="n">
        <v>0</v>
      </c>
      <c r="T3703" s="0" t="n">
        <v>0</v>
      </c>
      <c r="U3703" s="18" t="s">
        <v>130</v>
      </c>
      <c r="V3703" s="18" t="s">
        <v>82</v>
      </c>
      <c r="W3703" s="0" t="str">
        <f aca="false">IF(AND(X3703&gt;=6,X3703&lt;14),"A",IF(AND(X3703&gt;=14,X3703&lt;22),"B","C"))</f>
        <v>A</v>
      </c>
      <c r="X3703" s="18" t="n">
        <f aca="false">HOUR(H3703)</f>
        <v>10</v>
      </c>
      <c r="Y3703" s="18" t="n">
        <f aca="false">ROUND((I3703-H3703)*1440,0)</f>
        <v>34</v>
      </c>
      <c r="Z3703" s="18" t="n">
        <f aca="false">ROUND((J3703-I3703)*1440,0)</f>
        <v>7</v>
      </c>
      <c r="AA3703" s="18" t="n">
        <f aca="false">ROUND((K3703-J3703)*1440,0)</f>
        <v>82</v>
      </c>
      <c r="AB3703" s="18" t="n">
        <f aca="false">ROUND((L3703-K3703)*1440,0)</f>
        <v>5</v>
      </c>
      <c r="AC3703" s="18" t="n">
        <f aca="false">ROUND((M3703-L3703)*1440,0)</f>
        <v>61</v>
      </c>
      <c r="AD3703" s="18" t="n">
        <f aca="false">IF(N3703="","",ROUND((N3703-M3703)*1440,0))</f>
        <v>18</v>
      </c>
      <c r="AE3703" s="18" t="n">
        <f aca="false">IF(O3703="","",ROUND((O3703-N3703)*1440,0))</f>
        <v>43</v>
      </c>
      <c r="AF3703" s="18" t="n">
        <f aca="false">IF(P3703="","",ROUND((P3703-O3703)*1440,0))</f>
        <v>18</v>
      </c>
      <c r="AG3703" s="18" t="n">
        <f aca="false">IF(Q3703="","",ROUND((Q3703-P3703)*1440,0))</f>
        <v>22</v>
      </c>
      <c r="AH3703" s="18" t="n">
        <f aca="false">IF(Q3703="","",ROUND((Q3703-H3703)*1440,0))</f>
        <v>290</v>
      </c>
      <c r="AI3703" s="19" t="n">
        <f aca="false">ROUND(IF(O3703="",Assumptions!$B$25-K3703,O3703-K3703)*24,1)</f>
        <v>2.1</v>
      </c>
      <c r="AJ3703" s="20" t="n">
        <f aca="false">ROUND(MAX(N(Y3703)/Assumptions!$C$5, N(Z3703)/Assumptions!$C$6, N(AA3703)/Assumptions!$C$7, N(AB3703)/Assumptions!$C$8, N(AC3703)/Assumptions!$C$9, N(AD3703)/Assumptions!$C$10, N(AE3703)/Assumptions!$C$11, N(AF3703)/Assumptions!$C$12, N(AG3703)/Assumptions!$C$13),3)</f>
        <v>1.367</v>
      </c>
      <c r="AK3703" s="0" t="str">
        <f aca="false">IF(OR(U3703="Pending",U3703="On Hold"),"Open GRN (awaiting)",IF(AJ3703&lt;=1,"Within SLA",IF(ROUND(N(Y3703)/Assumptions!$C$5,3)=AJ3703,"Gate Wait",IF(ROUND(N(Z3703)/Assumptions!$C$6,3)=AJ3703,"Dock Wait",IF(ROUND(N(AA3703)/Assumptions!$C$7,3)=AJ3703,"Unloading",IF(ROUND(N(AB3703)/Assumptions!$C$8,3)=AJ3703,"Unload-to-QC Wait",IF(ROUND(N(AC3703)/Assumptions!$C$9,3)=AJ3703,"QC",IF(ROUND(N(AD3703)/Assumptions!$C$10,3)=AJ3703,"QC-to-GRN Wait",IF(ROUND(N(AE3703)/Assumptions!$C$11,3)=AJ3703,"GRN Processing",IF(ROUND(N(AF3703)/Assumptions!$C$12,3)=AJ3703,"GRN-to-Putaway Wait",IF(ROUND(N(AG3703)/Assumptions!$C$13,3)=AJ3703,"Putaway","Within SLA")))))))))))</f>
        <v>Unloading</v>
      </c>
    </row>
    <row r="3704" customFormat="false" ht="15" hidden="false" customHeight="false" outlineLevel="0" collapsed="false">
      <c r="A3704" s="0" t="s">
        <v>10322</v>
      </c>
      <c r="B3704" s="0" t="s">
        <v>10323</v>
      </c>
      <c r="C3704" s="0" t="s">
        <v>175</v>
      </c>
      <c r="D3704" s="0" t="s">
        <v>119</v>
      </c>
      <c r="E3704" s="0" t="s">
        <v>2606</v>
      </c>
      <c r="F3704" s="0" t="s">
        <v>177</v>
      </c>
      <c r="G3704" s="0" t="s">
        <v>129</v>
      </c>
      <c r="H3704" s="17" t="n">
        <v>46291.4423611111</v>
      </c>
      <c r="I3704" s="17" t="n">
        <v>46291.4625</v>
      </c>
      <c r="J3704" s="17" t="n">
        <v>46291.4736111111</v>
      </c>
      <c r="K3704" s="17" t="n">
        <v>46291.4951388889</v>
      </c>
      <c r="L3704" s="17" t="n">
        <v>46291.5034722222</v>
      </c>
      <c r="M3704" s="17" t="n">
        <v>46291.5263888889</v>
      </c>
      <c r="N3704" s="17" t="n">
        <v>46291.6166666667</v>
      </c>
      <c r="O3704" s="17" t="n">
        <v>46291.6375</v>
      </c>
      <c r="P3704" s="17" t="n">
        <v>46291.6569444445</v>
      </c>
      <c r="Q3704" s="17" t="n">
        <v>46291.6888888889</v>
      </c>
      <c r="R3704" s="0" t="n">
        <v>495</v>
      </c>
      <c r="S3704" s="0" t="n">
        <v>0</v>
      </c>
      <c r="T3704" s="0" t="n">
        <v>0</v>
      </c>
      <c r="U3704" s="18" t="s">
        <v>130</v>
      </c>
      <c r="V3704" s="18" t="s">
        <v>144</v>
      </c>
      <c r="W3704" s="0" t="str">
        <f aca="false">IF(AND(X3704&gt;=6,X3704&lt;14),"A",IF(AND(X3704&gt;=14,X3704&lt;22),"B","C"))</f>
        <v>A</v>
      </c>
      <c r="X3704" s="18" t="n">
        <f aca="false">HOUR(H3704)</f>
        <v>10</v>
      </c>
      <c r="Y3704" s="18" t="n">
        <f aca="false">ROUND((I3704-H3704)*1440,0)</f>
        <v>29</v>
      </c>
      <c r="Z3704" s="18" t="n">
        <f aca="false">ROUND((J3704-I3704)*1440,0)</f>
        <v>16</v>
      </c>
      <c r="AA3704" s="18" t="n">
        <f aca="false">ROUND((K3704-J3704)*1440,0)</f>
        <v>31</v>
      </c>
      <c r="AB3704" s="18" t="n">
        <f aca="false">ROUND((L3704-K3704)*1440,0)</f>
        <v>12</v>
      </c>
      <c r="AC3704" s="18" t="n">
        <f aca="false">ROUND((M3704-L3704)*1440,0)</f>
        <v>33</v>
      </c>
      <c r="AD3704" s="18" t="n">
        <f aca="false">IF(N3704="","",ROUND((N3704-M3704)*1440,0))</f>
        <v>130</v>
      </c>
      <c r="AE3704" s="18" t="n">
        <f aca="false">IF(O3704="","",ROUND((O3704-N3704)*1440,0))</f>
        <v>30</v>
      </c>
      <c r="AF3704" s="18" t="n">
        <f aca="false">IF(P3704="","",ROUND((P3704-O3704)*1440,0))</f>
        <v>28</v>
      </c>
      <c r="AG3704" s="18" t="n">
        <f aca="false">IF(Q3704="","",ROUND((Q3704-P3704)*1440,0))</f>
        <v>46</v>
      </c>
      <c r="AH3704" s="18" t="n">
        <f aca="false">IF(Q3704="","",ROUND((Q3704-H3704)*1440,0))</f>
        <v>355</v>
      </c>
      <c r="AI3704" s="19" t="n">
        <f aca="false">ROUND(IF(O3704="",Assumptions!$B$25-K3704,O3704-K3704)*24,1)</f>
        <v>3.4</v>
      </c>
      <c r="AJ3704" s="20" t="n">
        <f aca="false">ROUND(MAX(N(Y3704)/Assumptions!$C$5, N(Z3704)/Assumptions!$C$6, N(AA3704)/Assumptions!$C$7, N(AB3704)/Assumptions!$C$8, N(AC3704)/Assumptions!$C$9, N(AD3704)/Assumptions!$C$10, N(AE3704)/Assumptions!$C$11, N(AF3704)/Assumptions!$C$12, N(AG3704)/Assumptions!$C$13),3)</f>
        <v>4.333</v>
      </c>
      <c r="AK3704" s="0" t="str">
        <f aca="false">IF(OR(U3704="Pending",U3704="On Hold"),"Open GRN (awaiting)",IF(AJ3704&lt;=1,"Within SLA",IF(ROUND(N(Y3704)/Assumptions!$C$5,3)=AJ3704,"Gate Wait",IF(ROUND(N(Z3704)/Assumptions!$C$6,3)=AJ3704,"Dock Wait",IF(ROUND(N(AA3704)/Assumptions!$C$7,3)=AJ3704,"Unloading",IF(ROUND(N(AB3704)/Assumptions!$C$8,3)=AJ3704,"Unload-to-QC Wait",IF(ROUND(N(AC3704)/Assumptions!$C$9,3)=AJ3704,"QC",IF(ROUND(N(AD3704)/Assumptions!$C$10,3)=AJ3704,"QC-to-GRN Wait",IF(ROUND(N(AE3704)/Assumptions!$C$11,3)=AJ3704,"GRN Processing",IF(ROUND(N(AF3704)/Assumptions!$C$12,3)=AJ3704,"GRN-to-Putaway Wait",IF(ROUND(N(AG3704)/Assumptions!$C$13,3)=AJ3704,"Putaway","Within SLA")))))))))))</f>
        <v>QC-to-GRN Wait</v>
      </c>
    </row>
    <row r="3705" customFormat="false" ht="15" hidden="false" customHeight="false" outlineLevel="0" collapsed="false">
      <c r="A3705" s="0" t="s">
        <v>10324</v>
      </c>
      <c r="B3705" s="0" t="s">
        <v>10325</v>
      </c>
      <c r="C3705" s="0" t="s">
        <v>159</v>
      </c>
      <c r="D3705" s="0" t="s">
        <v>119</v>
      </c>
      <c r="E3705" s="0" t="s">
        <v>10326</v>
      </c>
      <c r="F3705" s="0" t="s">
        <v>121</v>
      </c>
      <c r="G3705" s="0" t="s">
        <v>122</v>
      </c>
      <c r="H3705" s="17" t="n">
        <v>46291.4527777778</v>
      </c>
      <c r="I3705" s="17" t="n">
        <v>46291.4701388889</v>
      </c>
      <c r="J3705" s="17" t="n">
        <v>46291.4798611111</v>
      </c>
      <c r="K3705" s="17" t="n">
        <v>46291.5111111111</v>
      </c>
      <c r="L3705" s="17" t="n">
        <v>46291.5222222222</v>
      </c>
      <c r="M3705" s="17" t="n">
        <v>46291.5583333333</v>
      </c>
      <c r="N3705" s="17"/>
      <c r="O3705" s="17"/>
      <c r="P3705" s="17"/>
      <c r="Q3705" s="17"/>
      <c r="R3705" s="0" t="n">
        <v>283</v>
      </c>
      <c r="S3705" s="0" t="n">
        <v>0</v>
      </c>
      <c r="T3705" s="0" t="n">
        <v>0</v>
      </c>
      <c r="U3705" s="18" t="s">
        <v>8544</v>
      </c>
      <c r="V3705" s="18" t="s">
        <v>156</v>
      </c>
      <c r="W3705" s="0" t="str">
        <f aca="false">IF(AND(X3705&gt;=6,X3705&lt;14),"A",IF(AND(X3705&gt;=14,X3705&lt;22),"B","C"))</f>
        <v>A</v>
      </c>
      <c r="X3705" s="18" t="n">
        <f aca="false">HOUR(H3705)</f>
        <v>10</v>
      </c>
      <c r="Y3705" s="18" t="n">
        <f aca="false">ROUND((I3705-H3705)*1440,0)</f>
        <v>25</v>
      </c>
      <c r="Z3705" s="18" t="n">
        <f aca="false">ROUND((J3705-I3705)*1440,0)</f>
        <v>14</v>
      </c>
      <c r="AA3705" s="18" t="n">
        <f aca="false">ROUND((K3705-J3705)*1440,0)</f>
        <v>45</v>
      </c>
      <c r="AB3705" s="18" t="n">
        <f aca="false">ROUND((L3705-K3705)*1440,0)</f>
        <v>16</v>
      </c>
      <c r="AC3705" s="18" t="n">
        <f aca="false">ROUND((M3705-L3705)*1440,0)</f>
        <v>52</v>
      </c>
      <c r="AD3705" s="0" t="str">
        <f aca="false">IF(N3705="","",ROUND((N3705-M3705)*1440,0))</f>
        <v/>
      </c>
      <c r="AE3705" s="0" t="str">
        <f aca="false">IF(O3705="","",ROUND((O3705-N3705)*1440,0))</f>
        <v/>
      </c>
      <c r="AF3705" s="0" t="str">
        <f aca="false">IF(P3705="","",ROUND((P3705-O3705)*1440,0))</f>
        <v/>
      </c>
      <c r="AG3705" s="0" t="str">
        <f aca="false">IF(Q3705="","",ROUND((Q3705-P3705)*1440,0))</f>
        <v/>
      </c>
      <c r="AH3705" s="0" t="str">
        <f aca="false">IF(Q3705="","",ROUND((Q3705-H3705)*1440,0))</f>
        <v/>
      </c>
      <c r="AI3705" s="19" t="n">
        <f aca="false">ROUND(IF(O3705="",Assumptions!$B$25-K3705,O3705-K3705)*24,1)</f>
        <v>139.7</v>
      </c>
      <c r="AJ3705" s="20" t="n">
        <f aca="false">ROUND(MAX(N(Y3705)/Assumptions!$C$5, N(Z3705)/Assumptions!$C$6, N(AA3705)/Assumptions!$C$7, N(AB3705)/Assumptions!$C$8, N(AC3705)/Assumptions!$C$9, N(AD3705)/Assumptions!$C$10, N(AE3705)/Assumptions!$C$11, N(AF3705)/Assumptions!$C$12, N(AG3705)/Assumptions!$C$13),3)</f>
        <v>1.156</v>
      </c>
      <c r="AK3705" s="0" t="str">
        <f aca="false">IF(OR(U3705="Pending",U3705="On Hold"),"Open GRN (awaiting)",IF(AJ3705&lt;=1,"Within SLA",IF(ROUND(N(Y3705)/Assumptions!$C$5,3)=AJ3705,"Gate Wait",IF(ROUND(N(Z3705)/Assumptions!$C$6,3)=AJ3705,"Dock Wait",IF(ROUND(N(AA3705)/Assumptions!$C$7,3)=AJ3705,"Unloading",IF(ROUND(N(AB3705)/Assumptions!$C$8,3)=AJ3705,"Unload-to-QC Wait",IF(ROUND(N(AC3705)/Assumptions!$C$9,3)=AJ3705,"QC",IF(ROUND(N(AD3705)/Assumptions!$C$10,3)=AJ3705,"QC-to-GRN Wait",IF(ROUND(N(AE3705)/Assumptions!$C$11,3)=AJ3705,"GRN Processing",IF(ROUND(N(AF3705)/Assumptions!$C$12,3)=AJ3705,"GRN-to-Putaway Wait",IF(ROUND(N(AG3705)/Assumptions!$C$13,3)=AJ3705,"Putaway","Within SLA")))))))))))</f>
        <v>Open GRN (awaiting)</v>
      </c>
    </row>
    <row r="3706" customFormat="false" ht="15" hidden="false" customHeight="false" outlineLevel="0" collapsed="false">
      <c r="A3706" s="0" t="s">
        <v>10327</v>
      </c>
      <c r="B3706" s="0" t="s">
        <v>10328</v>
      </c>
      <c r="C3706" s="0" t="s">
        <v>118</v>
      </c>
      <c r="D3706" s="0" t="s">
        <v>147</v>
      </c>
      <c r="E3706" s="0" t="s">
        <v>6946</v>
      </c>
      <c r="F3706" s="0" t="s">
        <v>121</v>
      </c>
      <c r="G3706" s="0" t="s">
        <v>167</v>
      </c>
      <c r="H3706" s="17" t="n">
        <v>46291.4819444444</v>
      </c>
      <c r="I3706" s="17" t="n">
        <v>46291.5256944444</v>
      </c>
      <c r="J3706" s="17" t="n">
        <v>46291.5284722222</v>
      </c>
      <c r="K3706" s="17" t="n">
        <v>46291.6215277778</v>
      </c>
      <c r="L3706" s="17" t="n">
        <v>46291.6375</v>
      </c>
      <c r="M3706" s="17" t="n">
        <v>46291.6625</v>
      </c>
      <c r="N3706" s="17" t="n">
        <v>46291.7020833333</v>
      </c>
      <c r="O3706" s="17" t="n">
        <v>46291.7131944444</v>
      </c>
      <c r="P3706" s="17" t="n">
        <v>46291.7166666667</v>
      </c>
      <c r="Q3706" s="17" t="n">
        <v>46291.7375</v>
      </c>
      <c r="R3706" s="0" t="n">
        <v>1354</v>
      </c>
      <c r="S3706" s="0" t="n">
        <v>0</v>
      </c>
      <c r="T3706" s="0" t="n">
        <v>0</v>
      </c>
      <c r="U3706" s="18" t="s">
        <v>130</v>
      </c>
      <c r="V3706" s="18" t="s">
        <v>144</v>
      </c>
      <c r="W3706" s="0" t="str">
        <f aca="false">IF(AND(X3706&gt;=6,X3706&lt;14),"A",IF(AND(X3706&gt;=14,X3706&lt;22),"B","C"))</f>
        <v>A</v>
      </c>
      <c r="X3706" s="18" t="n">
        <f aca="false">HOUR(H3706)</f>
        <v>11</v>
      </c>
      <c r="Y3706" s="18" t="n">
        <f aca="false">ROUND((I3706-H3706)*1440,0)</f>
        <v>63</v>
      </c>
      <c r="Z3706" s="18" t="n">
        <f aca="false">ROUND((J3706-I3706)*1440,0)</f>
        <v>4</v>
      </c>
      <c r="AA3706" s="18" t="n">
        <f aca="false">ROUND((K3706-J3706)*1440,0)</f>
        <v>134</v>
      </c>
      <c r="AB3706" s="18" t="n">
        <f aca="false">ROUND((L3706-K3706)*1440,0)</f>
        <v>23</v>
      </c>
      <c r="AC3706" s="18" t="n">
        <f aca="false">ROUND((M3706-L3706)*1440,0)</f>
        <v>36</v>
      </c>
      <c r="AD3706" s="18" t="n">
        <f aca="false">IF(N3706="","",ROUND((N3706-M3706)*1440,0))</f>
        <v>57</v>
      </c>
      <c r="AE3706" s="18" t="n">
        <f aca="false">IF(O3706="","",ROUND((O3706-N3706)*1440,0))</f>
        <v>16</v>
      </c>
      <c r="AF3706" s="18" t="n">
        <f aca="false">IF(P3706="","",ROUND((P3706-O3706)*1440,0))</f>
        <v>5</v>
      </c>
      <c r="AG3706" s="18" t="n">
        <f aca="false">IF(Q3706="","",ROUND((Q3706-P3706)*1440,0))</f>
        <v>30</v>
      </c>
      <c r="AH3706" s="18" t="n">
        <f aca="false">IF(Q3706="","",ROUND((Q3706-H3706)*1440,0))</f>
        <v>368</v>
      </c>
      <c r="AI3706" s="19" t="n">
        <f aca="false">ROUND(IF(O3706="",Assumptions!$B$25-K3706,O3706-K3706)*24,1)</f>
        <v>2.2</v>
      </c>
      <c r="AJ3706" s="20" t="n">
        <f aca="false">ROUND(MAX(N(Y3706)/Assumptions!$C$5, N(Z3706)/Assumptions!$C$6, N(AA3706)/Assumptions!$C$7, N(AB3706)/Assumptions!$C$8, N(AC3706)/Assumptions!$C$9, N(AD3706)/Assumptions!$C$10, N(AE3706)/Assumptions!$C$11, N(AF3706)/Assumptions!$C$12, N(AG3706)/Assumptions!$C$13),3)</f>
        <v>2.233</v>
      </c>
      <c r="AK3706" s="0" t="str">
        <f aca="false">IF(OR(U3706="Pending",U3706="On Hold"),"Open GRN (awaiting)",IF(AJ3706&lt;=1,"Within SLA",IF(ROUND(N(Y3706)/Assumptions!$C$5,3)=AJ3706,"Gate Wait",IF(ROUND(N(Z3706)/Assumptions!$C$6,3)=AJ3706,"Dock Wait",IF(ROUND(N(AA3706)/Assumptions!$C$7,3)=AJ3706,"Unloading",IF(ROUND(N(AB3706)/Assumptions!$C$8,3)=AJ3706,"Unload-to-QC Wait",IF(ROUND(N(AC3706)/Assumptions!$C$9,3)=AJ3706,"QC",IF(ROUND(N(AD3706)/Assumptions!$C$10,3)=AJ3706,"QC-to-GRN Wait",IF(ROUND(N(AE3706)/Assumptions!$C$11,3)=AJ3706,"GRN Processing",IF(ROUND(N(AF3706)/Assumptions!$C$12,3)=AJ3706,"GRN-to-Putaway Wait",IF(ROUND(N(AG3706)/Assumptions!$C$13,3)=AJ3706,"Putaway","Within SLA")))))))))))</f>
        <v>Unloading</v>
      </c>
    </row>
    <row r="3707" customFormat="false" ht="15" hidden="false" customHeight="false" outlineLevel="0" collapsed="false">
      <c r="A3707" s="0" t="s">
        <v>10329</v>
      </c>
      <c r="B3707" s="0" t="s">
        <v>10330</v>
      </c>
      <c r="C3707" s="0" t="s">
        <v>153</v>
      </c>
      <c r="D3707" s="0" t="s">
        <v>147</v>
      </c>
      <c r="E3707" s="0" t="s">
        <v>10331</v>
      </c>
      <c r="F3707" s="0" t="s">
        <v>155</v>
      </c>
      <c r="G3707" s="0" t="s">
        <v>150</v>
      </c>
      <c r="H3707" s="17" t="n">
        <v>46291.4819444444</v>
      </c>
      <c r="I3707" s="17" t="n">
        <v>46291.5041666667</v>
      </c>
      <c r="J3707" s="17" t="n">
        <v>46291.5118055556</v>
      </c>
      <c r="K3707" s="17" t="n">
        <v>46291.5298611111</v>
      </c>
      <c r="L3707" s="17" t="n">
        <v>46291.5409722222</v>
      </c>
      <c r="M3707" s="17" t="n">
        <v>46291.5513888889</v>
      </c>
      <c r="N3707" s="17" t="n">
        <v>46291.5784722222</v>
      </c>
      <c r="O3707" s="17" t="n">
        <v>46291.6736111111</v>
      </c>
      <c r="P3707" s="17" t="n">
        <v>46291.6895833333</v>
      </c>
      <c r="Q3707" s="17" t="n">
        <v>46291.7006944444</v>
      </c>
      <c r="R3707" s="0" t="n">
        <v>1335</v>
      </c>
      <c r="S3707" s="0" t="n">
        <v>54</v>
      </c>
      <c r="T3707" s="0" t="n">
        <v>29</v>
      </c>
      <c r="U3707" s="18" t="s">
        <v>123</v>
      </c>
      <c r="V3707" s="18" t="s">
        <v>82</v>
      </c>
      <c r="W3707" s="0" t="str">
        <f aca="false">IF(AND(X3707&gt;=6,X3707&lt;14),"A",IF(AND(X3707&gt;=14,X3707&lt;22),"B","C"))</f>
        <v>A</v>
      </c>
      <c r="X3707" s="18" t="n">
        <f aca="false">HOUR(H3707)</f>
        <v>11</v>
      </c>
      <c r="Y3707" s="18" t="n">
        <f aca="false">ROUND((I3707-H3707)*1440,0)</f>
        <v>32</v>
      </c>
      <c r="Z3707" s="18" t="n">
        <f aca="false">ROUND((J3707-I3707)*1440,0)</f>
        <v>11</v>
      </c>
      <c r="AA3707" s="18" t="n">
        <f aca="false">ROUND((K3707-J3707)*1440,0)</f>
        <v>26</v>
      </c>
      <c r="AB3707" s="18" t="n">
        <f aca="false">ROUND((L3707-K3707)*1440,0)</f>
        <v>16</v>
      </c>
      <c r="AC3707" s="18" t="n">
        <f aca="false">ROUND((M3707-L3707)*1440,0)</f>
        <v>15</v>
      </c>
      <c r="AD3707" s="18" t="n">
        <f aca="false">IF(N3707="","",ROUND((N3707-M3707)*1440,0))</f>
        <v>39</v>
      </c>
      <c r="AE3707" s="18" t="n">
        <f aca="false">IF(O3707="","",ROUND((O3707-N3707)*1440,0))</f>
        <v>137</v>
      </c>
      <c r="AF3707" s="18" t="n">
        <f aca="false">IF(P3707="","",ROUND((P3707-O3707)*1440,0))</f>
        <v>23</v>
      </c>
      <c r="AG3707" s="18" t="n">
        <f aca="false">IF(Q3707="","",ROUND((Q3707-P3707)*1440,0))</f>
        <v>16</v>
      </c>
      <c r="AH3707" s="18" t="n">
        <f aca="false">IF(Q3707="","",ROUND((Q3707-H3707)*1440,0))</f>
        <v>315</v>
      </c>
      <c r="AI3707" s="19" t="n">
        <f aca="false">ROUND(IF(O3707="",Assumptions!$B$25-K3707,O3707-K3707)*24,1)</f>
        <v>3.5</v>
      </c>
      <c r="AJ3707" s="20" t="n">
        <f aca="false">ROUND(MAX(N(Y3707)/Assumptions!$C$5, N(Z3707)/Assumptions!$C$6, N(AA3707)/Assumptions!$C$7, N(AB3707)/Assumptions!$C$8, N(AC3707)/Assumptions!$C$9, N(AD3707)/Assumptions!$C$10, N(AE3707)/Assumptions!$C$11, N(AF3707)/Assumptions!$C$12, N(AG3707)/Assumptions!$C$13),3)</f>
        <v>3.044</v>
      </c>
      <c r="AK3707" s="0" t="str">
        <f aca="false">IF(OR(U3707="Pending",U3707="On Hold"),"Open GRN (awaiting)",IF(AJ3707&lt;=1,"Within SLA",IF(ROUND(N(Y3707)/Assumptions!$C$5,3)=AJ3707,"Gate Wait",IF(ROUND(N(Z3707)/Assumptions!$C$6,3)=AJ3707,"Dock Wait",IF(ROUND(N(AA3707)/Assumptions!$C$7,3)=AJ3707,"Unloading",IF(ROUND(N(AB3707)/Assumptions!$C$8,3)=AJ3707,"Unload-to-QC Wait",IF(ROUND(N(AC3707)/Assumptions!$C$9,3)=AJ3707,"QC",IF(ROUND(N(AD3707)/Assumptions!$C$10,3)=AJ3707,"QC-to-GRN Wait",IF(ROUND(N(AE3707)/Assumptions!$C$11,3)=AJ3707,"GRN Processing",IF(ROUND(N(AF3707)/Assumptions!$C$12,3)=AJ3707,"GRN-to-Putaway Wait",IF(ROUND(N(AG3707)/Assumptions!$C$13,3)=AJ3707,"Putaway","Within SLA")))))))))))</f>
        <v>GRN Processing</v>
      </c>
    </row>
    <row r="3708" customFormat="false" ht="15" hidden="false" customHeight="false" outlineLevel="0" collapsed="false">
      <c r="A3708" s="0" t="s">
        <v>10332</v>
      </c>
      <c r="B3708" s="0" t="s">
        <v>10333</v>
      </c>
      <c r="C3708" s="0" t="s">
        <v>175</v>
      </c>
      <c r="D3708" s="0" t="s">
        <v>119</v>
      </c>
      <c r="E3708" s="0" t="s">
        <v>3010</v>
      </c>
      <c r="F3708" s="0" t="s">
        <v>177</v>
      </c>
      <c r="G3708" s="0" t="s">
        <v>129</v>
      </c>
      <c r="H3708" s="17" t="n">
        <v>46291.5027777778</v>
      </c>
      <c r="I3708" s="17" t="n">
        <v>46291.5263888889</v>
      </c>
      <c r="J3708" s="17" t="n">
        <v>46291.5326388889</v>
      </c>
      <c r="K3708" s="17" t="n">
        <v>46291.5604166667</v>
      </c>
      <c r="L3708" s="17" t="n">
        <v>46291.5645833333</v>
      </c>
      <c r="M3708" s="17" t="n">
        <v>46291.5868055556</v>
      </c>
      <c r="N3708" s="17" t="n">
        <v>46291.6444444444</v>
      </c>
      <c r="O3708" s="17" t="n">
        <v>46291.7243055556</v>
      </c>
      <c r="P3708" s="17" t="n">
        <v>46291.7298611111</v>
      </c>
      <c r="Q3708" s="17" t="n">
        <v>46291.7375</v>
      </c>
      <c r="R3708" s="0" t="n">
        <v>353</v>
      </c>
      <c r="S3708" s="0" t="n">
        <v>0</v>
      </c>
      <c r="T3708" s="0" t="n">
        <v>0</v>
      </c>
      <c r="U3708" s="18" t="s">
        <v>130</v>
      </c>
      <c r="V3708" s="18" t="s">
        <v>156</v>
      </c>
      <c r="W3708" s="0" t="str">
        <f aca="false">IF(AND(X3708&gt;=6,X3708&lt;14),"A",IF(AND(X3708&gt;=14,X3708&lt;22),"B","C"))</f>
        <v>A</v>
      </c>
      <c r="X3708" s="18" t="n">
        <f aca="false">HOUR(H3708)</f>
        <v>12</v>
      </c>
      <c r="Y3708" s="18" t="n">
        <f aca="false">ROUND((I3708-H3708)*1440,0)</f>
        <v>34</v>
      </c>
      <c r="Z3708" s="18" t="n">
        <f aca="false">ROUND((J3708-I3708)*1440,0)</f>
        <v>9</v>
      </c>
      <c r="AA3708" s="18" t="n">
        <f aca="false">ROUND((K3708-J3708)*1440,0)</f>
        <v>40</v>
      </c>
      <c r="AB3708" s="18" t="n">
        <f aca="false">ROUND((L3708-K3708)*1440,0)</f>
        <v>6</v>
      </c>
      <c r="AC3708" s="18" t="n">
        <f aca="false">ROUND((M3708-L3708)*1440,0)</f>
        <v>32</v>
      </c>
      <c r="AD3708" s="18" t="n">
        <f aca="false">IF(N3708="","",ROUND((N3708-M3708)*1440,0))</f>
        <v>83</v>
      </c>
      <c r="AE3708" s="18" t="n">
        <f aca="false">IF(O3708="","",ROUND((O3708-N3708)*1440,0))</f>
        <v>115</v>
      </c>
      <c r="AF3708" s="18" t="n">
        <f aca="false">IF(P3708="","",ROUND((P3708-O3708)*1440,0))</f>
        <v>8</v>
      </c>
      <c r="AG3708" s="18" t="n">
        <f aca="false">IF(Q3708="","",ROUND((Q3708-P3708)*1440,0))</f>
        <v>11</v>
      </c>
      <c r="AH3708" s="18" t="n">
        <f aca="false">IF(Q3708="","",ROUND((Q3708-H3708)*1440,0))</f>
        <v>338</v>
      </c>
      <c r="AI3708" s="19" t="n">
        <f aca="false">ROUND(IF(O3708="",Assumptions!$B$25-K3708,O3708-K3708)*24,1)</f>
        <v>3.9</v>
      </c>
      <c r="AJ3708" s="20" t="n">
        <f aca="false">ROUND(MAX(N(Y3708)/Assumptions!$C$5, N(Z3708)/Assumptions!$C$6, N(AA3708)/Assumptions!$C$7, N(AB3708)/Assumptions!$C$8, N(AC3708)/Assumptions!$C$9, N(AD3708)/Assumptions!$C$10, N(AE3708)/Assumptions!$C$11, N(AF3708)/Assumptions!$C$12, N(AG3708)/Assumptions!$C$13),3)</f>
        <v>2.767</v>
      </c>
      <c r="AK3708" s="0" t="str">
        <f aca="false">IF(OR(U3708="Pending",U3708="On Hold"),"Open GRN (awaiting)",IF(AJ3708&lt;=1,"Within SLA",IF(ROUND(N(Y3708)/Assumptions!$C$5,3)=AJ3708,"Gate Wait",IF(ROUND(N(Z3708)/Assumptions!$C$6,3)=AJ3708,"Dock Wait",IF(ROUND(N(AA3708)/Assumptions!$C$7,3)=AJ3708,"Unloading",IF(ROUND(N(AB3708)/Assumptions!$C$8,3)=AJ3708,"Unload-to-QC Wait",IF(ROUND(N(AC3708)/Assumptions!$C$9,3)=AJ3708,"QC",IF(ROUND(N(AD3708)/Assumptions!$C$10,3)=AJ3708,"QC-to-GRN Wait",IF(ROUND(N(AE3708)/Assumptions!$C$11,3)=AJ3708,"GRN Processing",IF(ROUND(N(AF3708)/Assumptions!$C$12,3)=AJ3708,"GRN-to-Putaway Wait",IF(ROUND(N(AG3708)/Assumptions!$C$13,3)=AJ3708,"Putaway","Within SLA")))))))))))</f>
        <v>QC-to-GRN Wait</v>
      </c>
    </row>
    <row r="3709" customFormat="false" ht="15" hidden="false" customHeight="false" outlineLevel="0" collapsed="false">
      <c r="A3709" s="0" t="s">
        <v>10334</v>
      </c>
      <c r="B3709" s="0" t="s">
        <v>10335</v>
      </c>
      <c r="C3709" s="0" t="s">
        <v>142</v>
      </c>
      <c r="D3709" s="0" t="s">
        <v>135</v>
      </c>
      <c r="E3709" s="0" t="s">
        <v>9385</v>
      </c>
      <c r="F3709" s="0" t="s">
        <v>137</v>
      </c>
      <c r="G3709" s="0" t="s">
        <v>138</v>
      </c>
      <c r="H3709" s="17" t="n">
        <v>46291.5090277778</v>
      </c>
      <c r="I3709" s="17" t="n">
        <v>46291.5319444445</v>
      </c>
      <c r="J3709" s="17" t="n">
        <v>46291.5388888889</v>
      </c>
      <c r="K3709" s="17" t="n">
        <v>46291.5486111111</v>
      </c>
      <c r="L3709" s="17" t="n">
        <v>46291.5569444444</v>
      </c>
      <c r="M3709" s="17" t="n">
        <v>46291.5715277778</v>
      </c>
      <c r="N3709" s="17"/>
      <c r="O3709" s="17"/>
      <c r="P3709" s="17"/>
      <c r="Q3709" s="17"/>
      <c r="R3709" s="0" t="n">
        <v>186</v>
      </c>
      <c r="S3709" s="0" t="n">
        <v>9</v>
      </c>
      <c r="T3709" s="0" t="n">
        <v>0</v>
      </c>
      <c r="U3709" s="18" t="s">
        <v>8544</v>
      </c>
      <c r="V3709" s="18" t="s">
        <v>131</v>
      </c>
      <c r="W3709" s="0" t="str">
        <f aca="false">IF(AND(X3709&gt;=6,X3709&lt;14),"A",IF(AND(X3709&gt;=14,X3709&lt;22),"B","C"))</f>
        <v>A</v>
      </c>
      <c r="X3709" s="18" t="n">
        <f aca="false">HOUR(H3709)</f>
        <v>12</v>
      </c>
      <c r="Y3709" s="18" t="n">
        <f aca="false">ROUND((I3709-H3709)*1440,0)</f>
        <v>33</v>
      </c>
      <c r="Z3709" s="18" t="n">
        <f aca="false">ROUND((J3709-I3709)*1440,0)</f>
        <v>10</v>
      </c>
      <c r="AA3709" s="18" t="n">
        <f aca="false">ROUND((K3709-J3709)*1440,0)</f>
        <v>14</v>
      </c>
      <c r="AB3709" s="18" t="n">
        <f aca="false">ROUND((L3709-K3709)*1440,0)</f>
        <v>12</v>
      </c>
      <c r="AC3709" s="18" t="n">
        <f aca="false">ROUND((M3709-L3709)*1440,0)</f>
        <v>21</v>
      </c>
      <c r="AD3709" s="0" t="str">
        <f aca="false">IF(N3709="","",ROUND((N3709-M3709)*1440,0))</f>
        <v/>
      </c>
      <c r="AE3709" s="0" t="str">
        <f aca="false">IF(O3709="","",ROUND((O3709-N3709)*1440,0))</f>
        <v/>
      </c>
      <c r="AF3709" s="0" t="str">
        <f aca="false">IF(P3709="","",ROUND((P3709-O3709)*1440,0))</f>
        <v/>
      </c>
      <c r="AG3709" s="0" t="str">
        <f aca="false">IF(Q3709="","",ROUND((Q3709-P3709)*1440,0))</f>
        <v/>
      </c>
      <c r="AH3709" s="0" t="str">
        <f aca="false">IF(Q3709="","",ROUND((Q3709-H3709)*1440,0))</f>
        <v/>
      </c>
      <c r="AI3709" s="19" t="n">
        <f aca="false">ROUND(IF(O3709="",Assumptions!$B$25-K3709,O3709-K3709)*24,1)</f>
        <v>138.8</v>
      </c>
      <c r="AJ3709" s="20" t="n">
        <f aca="false">ROUND(MAX(N(Y3709)/Assumptions!$C$5, N(Z3709)/Assumptions!$C$6, N(AA3709)/Assumptions!$C$7, N(AB3709)/Assumptions!$C$8, N(AC3709)/Assumptions!$C$9, N(AD3709)/Assumptions!$C$10, N(AE3709)/Assumptions!$C$11, N(AF3709)/Assumptions!$C$12, N(AG3709)/Assumptions!$C$13),3)</f>
        <v>1.1</v>
      </c>
      <c r="AK3709" s="0" t="str">
        <f aca="false">IF(OR(U3709="Pending",U3709="On Hold"),"Open GRN (awaiting)",IF(AJ3709&lt;=1,"Within SLA",IF(ROUND(N(Y3709)/Assumptions!$C$5,3)=AJ3709,"Gate Wait",IF(ROUND(N(Z3709)/Assumptions!$C$6,3)=AJ3709,"Dock Wait",IF(ROUND(N(AA3709)/Assumptions!$C$7,3)=AJ3709,"Unloading",IF(ROUND(N(AB3709)/Assumptions!$C$8,3)=AJ3709,"Unload-to-QC Wait",IF(ROUND(N(AC3709)/Assumptions!$C$9,3)=AJ3709,"QC",IF(ROUND(N(AD3709)/Assumptions!$C$10,3)=AJ3709,"QC-to-GRN Wait",IF(ROUND(N(AE3709)/Assumptions!$C$11,3)=AJ3709,"GRN Processing",IF(ROUND(N(AF3709)/Assumptions!$C$12,3)=AJ3709,"GRN-to-Putaway Wait",IF(ROUND(N(AG3709)/Assumptions!$C$13,3)=AJ3709,"Putaway","Within SLA")))))))))))</f>
        <v>Open GRN (awaiting)</v>
      </c>
    </row>
    <row r="3710" customFormat="false" ht="15" hidden="false" customHeight="false" outlineLevel="0" collapsed="false">
      <c r="A3710" s="0" t="s">
        <v>10336</v>
      </c>
      <c r="B3710" s="0" t="s">
        <v>10337</v>
      </c>
      <c r="C3710" s="0" t="s">
        <v>252</v>
      </c>
      <c r="D3710" s="0" t="s">
        <v>147</v>
      </c>
      <c r="E3710" s="0" t="s">
        <v>8334</v>
      </c>
      <c r="F3710" s="0" t="s">
        <v>155</v>
      </c>
      <c r="G3710" s="0" t="s">
        <v>167</v>
      </c>
      <c r="H3710" s="17" t="n">
        <v>46291.5277777778</v>
      </c>
      <c r="I3710" s="17" t="n">
        <v>46291.64375</v>
      </c>
      <c r="J3710" s="17" t="n">
        <v>46291.6465277778</v>
      </c>
      <c r="K3710" s="17" t="n">
        <v>46291.6729166667</v>
      </c>
      <c r="L3710" s="17" t="n">
        <v>46291.6875</v>
      </c>
      <c r="M3710" s="17" t="n">
        <v>46291.70625</v>
      </c>
      <c r="N3710" s="17" t="n">
        <v>46291.7222222222</v>
      </c>
      <c r="O3710" s="17" t="n">
        <v>46291.7340277778</v>
      </c>
      <c r="P3710" s="17" t="n">
        <v>46291.7388888889</v>
      </c>
      <c r="Q3710" s="17" t="n">
        <v>46291.7479166667</v>
      </c>
      <c r="R3710" s="0" t="n">
        <v>113</v>
      </c>
      <c r="S3710" s="0" t="n">
        <v>0</v>
      </c>
      <c r="T3710" s="0" t="n">
        <v>0</v>
      </c>
      <c r="U3710" s="18" t="s">
        <v>130</v>
      </c>
      <c r="V3710" s="18" t="s">
        <v>139</v>
      </c>
      <c r="W3710" s="0" t="str">
        <f aca="false">IF(AND(X3710&gt;=6,X3710&lt;14),"A",IF(AND(X3710&gt;=14,X3710&lt;22),"B","C"))</f>
        <v>A</v>
      </c>
      <c r="X3710" s="18" t="n">
        <f aca="false">HOUR(H3710)</f>
        <v>12</v>
      </c>
      <c r="Y3710" s="18" t="n">
        <f aca="false">ROUND((I3710-H3710)*1440,0)</f>
        <v>167</v>
      </c>
      <c r="Z3710" s="18" t="n">
        <f aca="false">ROUND((J3710-I3710)*1440,0)</f>
        <v>4</v>
      </c>
      <c r="AA3710" s="18" t="n">
        <f aca="false">ROUND((K3710-J3710)*1440,0)</f>
        <v>38</v>
      </c>
      <c r="AB3710" s="18" t="n">
        <f aca="false">ROUND((L3710-K3710)*1440,0)</f>
        <v>21</v>
      </c>
      <c r="AC3710" s="18" t="n">
        <f aca="false">ROUND((M3710-L3710)*1440,0)</f>
        <v>27</v>
      </c>
      <c r="AD3710" s="18" t="n">
        <f aca="false">IF(N3710="","",ROUND((N3710-M3710)*1440,0))</f>
        <v>23</v>
      </c>
      <c r="AE3710" s="18" t="n">
        <f aca="false">IF(O3710="","",ROUND((O3710-N3710)*1440,0))</f>
        <v>17</v>
      </c>
      <c r="AF3710" s="18" t="n">
        <f aca="false">IF(P3710="","",ROUND((P3710-O3710)*1440,0))</f>
        <v>7</v>
      </c>
      <c r="AG3710" s="18" t="n">
        <f aca="false">IF(Q3710="","",ROUND((Q3710-P3710)*1440,0))</f>
        <v>13</v>
      </c>
      <c r="AH3710" s="18" t="n">
        <f aca="false">IF(Q3710="","",ROUND((Q3710-H3710)*1440,0))</f>
        <v>317</v>
      </c>
      <c r="AI3710" s="19" t="n">
        <f aca="false">ROUND(IF(O3710="",Assumptions!$B$25-K3710,O3710-K3710)*24,1)</f>
        <v>1.5</v>
      </c>
      <c r="AJ3710" s="20" t="n">
        <f aca="false">ROUND(MAX(N(Y3710)/Assumptions!$C$5, N(Z3710)/Assumptions!$C$6, N(AA3710)/Assumptions!$C$7, N(AB3710)/Assumptions!$C$8, N(AC3710)/Assumptions!$C$9, N(AD3710)/Assumptions!$C$10, N(AE3710)/Assumptions!$C$11, N(AF3710)/Assumptions!$C$12, N(AG3710)/Assumptions!$C$13),3)</f>
        <v>5.567</v>
      </c>
      <c r="AK3710" s="0" t="str">
        <f aca="false">IF(OR(U3710="Pending",U3710="On Hold"),"Open GRN (awaiting)",IF(AJ3710&lt;=1,"Within SLA",IF(ROUND(N(Y3710)/Assumptions!$C$5,3)=AJ3710,"Gate Wait",IF(ROUND(N(Z3710)/Assumptions!$C$6,3)=AJ3710,"Dock Wait",IF(ROUND(N(AA3710)/Assumptions!$C$7,3)=AJ3710,"Unloading",IF(ROUND(N(AB3710)/Assumptions!$C$8,3)=AJ3710,"Unload-to-QC Wait",IF(ROUND(N(AC3710)/Assumptions!$C$9,3)=AJ3710,"QC",IF(ROUND(N(AD3710)/Assumptions!$C$10,3)=AJ3710,"QC-to-GRN Wait",IF(ROUND(N(AE3710)/Assumptions!$C$11,3)=AJ3710,"GRN Processing",IF(ROUND(N(AF3710)/Assumptions!$C$12,3)=AJ3710,"GRN-to-Putaway Wait",IF(ROUND(N(AG3710)/Assumptions!$C$13,3)=AJ3710,"Putaway","Within SLA")))))))))))</f>
        <v>Gate Wait</v>
      </c>
    </row>
    <row r="3711" customFormat="false" ht="15" hidden="false" customHeight="false" outlineLevel="0" collapsed="false">
      <c r="A3711" s="0" t="s">
        <v>10338</v>
      </c>
      <c r="B3711" s="0" t="s">
        <v>10339</v>
      </c>
      <c r="C3711" s="0" t="s">
        <v>153</v>
      </c>
      <c r="D3711" s="0" t="s">
        <v>147</v>
      </c>
      <c r="E3711" s="0" t="s">
        <v>6412</v>
      </c>
      <c r="F3711" s="0" t="s">
        <v>155</v>
      </c>
      <c r="G3711" s="0" t="s">
        <v>167</v>
      </c>
      <c r="H3711" s="17" t="n">
        <v>46291.5319444445</v>
      </c>
      <c r="I3711" s="17" t="n">
        <v>46291.5916666667</v>
      </c>
      <c r="J3711" s="17" t="n">
        <v>46291.5986111111</v>
      </c>
      <c r="K3711" s="17" t="n">
        <v>46291.6319444445</v>
      </c>
      <c r="L3711" s="17" t="n">
        <v>46291.6368055556</v>
      </c>
      <c r="M3711" s="17" t="n">
        <v>46291.6666666667</v>
      </c>
      <c r="N3711" s="17" t="n">
        <v>46291.6819444444</v>
      </c>
      <c r="O3711" s="17" t="n">
        <v>46291.7326388889</v>
      </c>
      <c r="P3711" s="17" t="n">
        <v>46291.7618055556</v>
      </c>
      <c r="Q3711" s="17" t="n">
        <v>46291.7791666667</v>
      </c>
      <c r="R3711" s="0" t="n">
        <v>786</v>
      </c>
      <c r="S3711" s="0" t="n">
        <v>0</v>
      </c>
      <c r="T3711" s="0" t="n">
        <v>0</v>
      </c>
      <c r="U3711" s="18" t="s">
        <v>130</v>
      </c>
      <c r="V3711" s="18" t="s">
        <v>139</v>
      </c>
      <c r="W3711" s="0" t="str">
        <f aca="false">IF(AND(X3711&gt;=6,X3711&lt;14),"A",IF(AND(X3711&gt;=14,X3711&lt;22),"B","C"))</f>
        <v>A</v>
      </c>
      <c r="X3711" s="18" t="n">
        <f aca="false">HOUR(H3711)</f>
        <v>12</v>
      </c>
      <c r="Y3711" s="18" t="n">
        <f aca="false">ROUND((I3711-H3711)*1440,0)</f>
        <v>86</v>
      </c>
      <c r="Z3711" s="18" t="n">
        <f aca="false">ROUND((J3711-I3711)*1440,0)</f>
        <v>10</v>
      </c>
      <c r="AA3711" s="18" t="n">
        <f aca="false">ROUND((K3711-J3711)*1440,0)</f>
        <v>48</v>
      </c>
      <c r="AB3711" s="18" t="n">
        <f aca="false">ROUND((L3711-K3711)*1440,0)</f>
        <v>7</v>
      </c>
      <c r="AC3711" s="18" t="n">
        <f aca="false">ROUND((M3711-L3711)*1440,0)</f>
        <v>43</v>
      </c>
      <c r="AD3711" s="18" t="n">
        <f aca="false">IF(N3711="","",ROUND((N3711-M3711)*1440,0))</f>
        <v>22</v>
      </c>
      <c r="AE3711" s="18" t="n">
        <f aca="false">IF(O3711="","",ROUND((O3711-N3711)*1440,0))</f>
        <v>73</v>
      </c>
      <c r="AF3711" s="18" t="n">
        <f aca="false">IF(P3711="","",ROUND((P3711-O3711)*1440,0))</f>
        <v>42</v>
      </c>
      <c r="AG3711" s="18" t="n">
        <f aca="false">IF(Q3711="","",ROUND((Q3711-P3711)*1440,0))</f>
        <v>25</v>
      </c>
      <c r="AH3711" s="18" t="n">
        <f aca="false">IF(Q3711="","",ROUND((Q3711-H3711)*1440,0))</f>
        <v>356</v>
      </c>
      <c r="AI3711" s="19" t="n">
        <f aca="false">ROUND(IF(O3711="",Assumptions!$B$25-K3711,O3711-K3711)*24,1)</f>
        <v>2.4</v>
      </c>
      <c r="AJ3711" s="20" t="n">
        <f aca="false">ROUND(MAX(N(Y3711)/Assumptions!$C$5, N(Z3711)/Assumptions!$C$6, N(AA3711)/Assumptions!$C$7, N(AB3711)/Assumptions!$C$8, N(AC3711)/Assumptions!$C$9, N(AD3711)/Assumptions!$C$10, N(AE3711)/Assumptions!$C$11, N(AF3711)/Assumptions!$C$12, N(AG3711)/Assumptions!$C$13),3)</f>
        <v>2.867</v>
      </c>
      <c r="AK3711" s="0" t="str">
        <f aca="false">IF(OR(U3711="Pending",U3711="On Hold"),"Open GRN (awaiting)",IF(AJ3711&lt;=1,"Within SLA",IF(ROUND(N(Y3711)/Assumptions!$C$5,3)=AJ3711,"Gate Wait",IF(ROUND(N(Z3711)/Assumptions!$C$6,3)=AJ3711,"Dock Wait",IF(ROUND(N(AA3711)/Assumptions!$C$7,3)=AJ3711,"Unloading",IF(ROUND(N(AB3711)/Assumptions!$C$8,3)=AJ3711,"Unload-to-QC Wait",IF(ROUND(N(AC3711)/Assumptions!$C$9,3)=AJ3711,"QC",IF(ROUND(N(AD3711)/Assumptions!$C$10,3)=AJ3711,"QC-to-GRN Wait",IF(ROUND(N(AE3711)/Assumptions!$C$11,3)=AJ3711,"GRN Processing",IF(ROUND(N(AF3711)/Assumptions!$C$12,3)=AJ3711,"GRN-to-Putaway Wait",IF(ROUND(N(AG3711)/Assumptions!$C$13,3)=AJ3711,"Putaway","Within SLA")))))))))))</f>
        <v>Gate Wait</v>
      </c>
    </row>
    <row r="3712" customFormat="false" ht="15" hidden="false" customHeight="false" outlineLevel="0" collapsed="false">
      <c r="A3712" s="0" t="s">
        <v>10340</v>
      </c>
      <c r="B3712" s="0" t="s">
        <v>10341</v>
      </c>
      <c r="C3712" s="0" t="s">
        <v>118</v>
      </c>
      <c r="D3712" s="0" t="s">
        <v>119</v>
      </c>
      <c r="E3712" s="0" t="s">
        <v>10342</v>
      </c>
      <c r="F3712" s="0" t="s">
        <v>121</v>
      </c>
      <c r="G3712" s="0" t="s">
        <v>122</v>
      </c>
      <c r="H3712" s="17" t="n">
        <v>46291.5340277778</v>
      </c>
      <c r="I3712" s="17" t="n">
        <v>46291.5569444444</v>
      </c>
      <c r="J3712" s="17" t="n">
        <v>46291.5652777778</v>
      </c>
      <c r="K3712" s="17" t="n">
        <v>46291.575</v>
      </c>
      <c r="L3712" s="17" t="n">
        <v>46291.5777777778</v>
      </c>
      <c r="M3712" s="17" t="n">
        <v>46291.5916666667</v>
      </c>
      <c r="N3712" s="17" t="n">
        <v>46291.6666666667</v>
      </c>
      <c r="O3712" s="17" t="n">
        <v>46291.6979166667</v>
      </c>
      <c r="P3712" s="17" t="n">
        <v>46291.7263888889</v>
      </c>
      <c r="Q3712" s="17" t="n">
        <v>46291.7395833333</v>
      </c>
      <c r="R3712" s="0" t="n">
        <v>185</v>
      </c>
      <c r="S3712" s="0" t="n">
        <v>0</v>
      </c>
      <c r="T3712" s="0" t="n">
        <v>0</v>
      </c>
      <c r="U3712" s="18" t="s">
        <v>130</v>
      </c>
      <c r="V3712" s="18" t="s">
        <v>144</v>
      </c>
      <c r="W3712" s="0" t="str">
        <f aca="false">IF(AND(X3712&gt;=6,X3712&lt;14),"A",IF(AND(X3712&gt;=14,X3712&lt;22),"B","C"))</f>
        <v>A</v>
      </c>
      <c r="X3712" s="18" t="n">
        <f aca="false">HOUR(H3712)</f>
        <v>12</v>
      </c>
      <c r="Y3712" s="18" t="n">
        <f aca="false">ROUND((I3712-H3712)*1440,0)</f>
        <v>33</v>
      </c>
      <c r="Z3712" s="18" t="n">
        <f aca="false">ROUND((J3712-I3712)*1440,0)</f>
        <v>12</v>
      </c>
      <c r="AA3712" s="18" t="n">
        <f aca="false">ROUND((K3712-J3712)*1440,0)</f>
        <v>14</v>
      </c>
      <c r="AB3712" s="18" t="n">
        <f aca="false">ROUND((L3712-K3712)*1440,0)</f>
        <v>4</v>
      </c>
      <c r="AC3712" s="18" t="n">
        <f aca="false">ROUND((M3712-L3712)*1440,0)</f>
        <v>20</v>
      </c>
      <c r="AD3712" s="18" t="n">
        <f aca="false">IF(N3712="","",ROUND((N3712-M3712)*1440,0))</f>
        <v>108</v>
      </c>
      <c r="AE3712" s="18" t="n">
        <f aca="false">IF(O3712="","",ROUND((O3712-N3712)*1440,0))</f>
        <v>45</v>
      </c>
      <c r="AF3712" s="18" t="n">
        <f aca="false">IF(P3712="","",ROUND((P3712-O3712)*1440,0))</f>
        <v>41</v>
      </c>
      <c r="AG3712" s="18" t="n">
        <f aca="false">IF(Q3712="","",ROUND((Q3712-P3712)*1440,0))</f>
        <v>19</v>
      </c>
      <c r="AH3712" s="18" t="n">
        <f aca="false">IF(Q3712="","",ROUND((Q3712-H3712)*1440,0))</f>
        <v>296</v>
      </c>
      <c r="AI3712" s="19" t="n">
        <f aca="false">ROUND(IF(O3712="",Assumptions!$B$25-K3712,O3712-K3712)*24,1)</f>
        <v>3</v>
      </c>
      <c r="AJ3712" s="20" t="n">
        <f aca="false">ROUND(MAX(N(Y3712)/Assumptions!$C$5, N(Z3712)/Assumptions!$C$6, N(AA3712)/Assumptions!$C$7, N(AB3712)/Assumptions!$C$8, N(AC3712)/Assumptions!$C$9, N(AD3712)/Assumptions!$C$10, N(AE3712)/Assumptions!$C$11, N(AF3712)/Assumptions!$C$12, N(AG3712)/Assumptions!$C$13),3)</f>
        <v>3.6</v>
      </c>
      <c r="AK3712" s="0" t="str">
        <f aca="false">IF(OR(U3712="Pending",U3712="On Hold"),"Open GRN (awaiting)",IF(AJ3712&lt;=1,"Within SLA",IF(ROUND(N(Y3712)/Assumptions!$C$5,3)=AJ3712,"Gate Wait",IF(ROUND(N(Z3712)/Assumptions!$C$6,3)=AJ3712,"Dock Wait",IF(ROUND(N(AA3712)/Assumptions!$C$7,3)=AJ3712,"Unloading",IF(ROUND(N(AB3712)/Assumptions!$C$8,3)=AJ3712,"Unload-to-QC Wait",IF(ROUND(N(AC3712)/Assumptions!$C$9,3)=AJ3712,"QC",IF(ROUND(N(AD3712)/Assumptions!$C$10,3)=AJ3712,"QC-to-GRN Wait",IF(ROUND(N(AE3712)/Assumptions!$C$11,3)=AJ3712,"GRN Processing",IF(ROUND(N(AF3712)/Assumptions!$C$12,3)=AJ3712,"GRN-to-Putaway Wait",IF(ROUND(N(AG3712)/Assumptions!$C$13,3)=AJ3712,"Putaway","Within SLA")))))))))))</f>
        <v>QC-to-GRN Wait</v>
      </c>
    </row>
    <row r="3713" customFormat="false" ht="15" hidden="false" customHeight="false" outlineLevel="0" collapsed="false">
      <c r="A3713" s="0" t="s">
        <v>10343</v>
      </c>
      <c r="B3713" s="0" t="s">
        <v>10344</v>
      </c>
      <c r="C3713" s="0" t="s">
        <v>118</v>
      </c>
      <c r="D3713" s="0" t="s">
        <v>147</v>
      </c>
      <c r="E3713" s="0" t="s">
        <v>10345</v>
      </c>
      <c r="F3713" s="0" t="s">
        <v>149</v>
      </c>
      <c r="G3713" s="0" t="s">
        <v>167</v>
      </c>
      <c r="H3713" s="17" t="n">
        <v>46291.5520833333</v>
      </c>
      <c r="I3713" s="17" t="n">
        <v>46291.575</v>
      </c>
      <c r="J3713" s="17" t="n">
        <v>46291.5840277778</v>
      </c>
      <c r="K3713" s="17" t="n">
        <v>46291.5965277778</v>
      </c>
      <c r="L3713" s="17" t="n">
        <v>46291.6034722222</v>
      </c>
      <c r="M3713" s="17" t="n">
        <v>46291.6381944444</v>
      </c>
      <c r="N3713" s="17" t="n">
        <v>46291.6444444444</v>
      </c>
      <c r="O3713" s="17" t="n">
        <v>46291.6756944444</v>
      </c>
      <c r="P3713" s="17" t="n">
        <v>46291.6875</v>
      </c>
      <c r="Q3713" s="17" t="n">
        <v>46291.7270833333</v>
      </c>
      <c r="R3713" s="0" t="n">
        <v>411</v>
      </c>
      <c r="S3713" s="0" t="n">
        <v>0</v>
      </c>
      <c r="T3713" s="0" t="n">
        <v>0</v>
      </c>
      <c r="U3713" s="18" t="s">
        <v>130</v>
      </c>
      <c r="V3713" s="18" t="s">
        <v>139</v>
      </c>
      <c r="W3713" s="0" t="str">
        <f aca="false">IF(AND(X3713&gt;=6,X3713&lt;14),"A",IF(AND(X3713&gt;=14,X3713&lt;22),"B","C"))</f>
        <v>A</v>
      </c>
      <c r="X3713" s="18" t="n">
        <f aca="false">HOUR(H3713)</f>
        <v>13</v>
      </c>
      <c r="Y3713" s="18" t="n">
        <f aca="false">ROUND((I3713-H3713)*1440,0)</f>
        <v>33</v>
      </c>
      <c r="Z3713" s="18" t="n">
        <f aca="false">ROUND((J3713-I3713)*1440,0)</f>
        <v>13</v>
      </c>
      <c r="AA3713" s="18" t="n">
        <f aca="false">ROUND((K3713-J3713)*1440,0)</f>
        <v>18</v>
      </c>
      <c r="AB3713" s="18" t="n">
        <f aca="false">ROUND((L3713-K3713)*1440,0)</f>
        <v>10</v>
      </c>
      <c r="AC3713" s="18" t="n">
        <f aca="false">ROUND((M3713-L3713)*1440,0)</f>
        <v>50</v>
      </c>
      <c r="AD3713" s="18" t="n">
        <f aca="false">IF(N3713="","",ROUND((N3713-M3713)*1440,0))</f>
        <v>9</v>
      </c>
      <c r="AE3713" s="18" t="n">
        <f aca="false">IF(O3713="","",ROUND((O3713-N3713)*1440,0))</f>
        <v>45</v>
      </c>
      <c r="AF3713" s="18" t="n">
        <f aca="false">IF(P3713="","",ROUND((P3713-O3713)*1440,0))</f>
        <v>17</v>
      </c>
      <c r="AG3713" s="18" t="n">
        <f aca="false">IF(Q3713="","",ROUND((Q3713-P3713)*1440,0))</f>
        <v>57</v>
      </c>
      <c r="AH3713" s="18" t="n">
        <f aca="false">IF(Q3713="","",ROUND((Q3713-H3713)*1440,0))</f>
        <v>252</v>
      </c>
      <c r="AI3713" s="19" t="n">
        <f aca="false">ROUND(IF(O3713="",Assumptions!$B$25-K3713,O3713-K3713)*24,1)</f>
        <v>1.9</v>
      </c>
      <c r="AJ3713" s="20" t="n">
        <f aca="false">ROUND(MAX(N(Y3713)/Assumptions!$C$5, N(Z3713)/Assumptions!$C$6, N(AA3713)/Assumptions!$C$7, N(AB3713)/Assumptions!$C$8, N(AC3713)/Assumptions!$C$9, N(AD3713)/Assumptions!$C$10, N(AE3713)/Assumptions!$C$11, N(AF3713)/Assumptions!$C$12, N(AG3713)/Assumptions!$C$13),3)</f>
        <v>1.425</v>
      </c>
      <c r="AK3713" s="0" t="str">
        <f aca="false">IF(OR(U3713="Pending",U3713="On Hold"),"Open GRN (awaiting)",IF(AJ3713&lt;=1,"Within SLA",IF(ROUND(N(Y3713)/Assumptions!$C$5,3)=AJ3713,"Gate Wait",IF(ROUND(N(Z3713)/Assumptions!$C$6,3)=AJ3713,"Dock Wait",IF(ROUND(N(AA3713)/Assumptions!$C$7,3)=AJ3713,"Unloading",IF(ROUND(N(AB3713)/Assumptions!$C$8,3)=AJ3713,"Unload-to-QC Wait",IF(ROUND(N(AC3713)/Assumptions!$C$9,3)=AJ3713,"QC",IF(ROUND(N(AD3713)/Assumptions!$C$10,3)=AJ3713,"QC-to-GRN Wait",IF(ROUND(N(AE3713)/Assumptions!$C$11,3)=AJ3713,"GRN Processing",IF(ROUND(N(AF3713)/Assumptions!$C$12,3)=AJ3713,"GRN-to-Putaway Wait",IF(ROUND(N(AG3713)/Assumptions!$C$13,3)=AJ3713,"Putaway","Within SLA")))))))))))</f>
        <v>Putaway</v>
      </c>
    </row>
    <row r="3714" customFormat="false" ht="15" hidden="false" customHeight="false" outlineLevel="0" collapsed="false">
      <c r="A3714" s="0" t="s">
        <v>10346</v>
      </c>
      <c r="B3714" s="0" t="s">
        <v>10347</v>
      </c>
      <c r="C3714" s="0" t="s">
        <v>218</v>
      </c>
      <c r="D3714" s="0" t="s">
        <v>147</v>
      </c>
      <c r="E3714" s="0" t="s">
        <v>10348</v>
      </c>
      <c r="F3714" s="0" t="s">
        <v>137</v>
      </c>
      <c r="G3714" s="0" t="s">
        <v>167</v>
      </c>
      <c r="H3714" s="17" t="n">
        <v>46291.5555555556</v>
      </c>
      <c r="I3714" s="17" t="n">
        <v>46291.5923611111</v>
      </c>
      <c r="J3714" s="17" t="n">
        <v>46291.5986111111</v>
      </c>
      <c r="K3714" s="17" t="n">
        <v>46291.6145833333</v>
      </c>
      <c r="L3714" s="17" t="n">
        <v>46291.6215277778</v>
      </c>
      <c r="M3714" s="17" t="n">
        <v>46291.6729166667</v>
      </c>
      <c r="N3714" s="17" t="n">
        <v>46291.6805555556</v>
      </c>
      <c r="O3714" s="17" t="n">
        <v>46291.6875</v>
      </c>
      <c r="P3714" s="17" t="n">
        <v>46291.6951388889</v>
      </c>
      <c r="Q3714" s="17" t="n">
        <v>46291.7131944444</v>
      </c>
      <c r="R3714" s="0" t="n">
        <v>232</v>
      </c>
      <c r="S3714" s="0" t="n">
        <v>0</v>
      </c>
      <c r="T3714" s="0" t="n">
        <v>0</v>
      </c>
      <c r="U3714" s="18" t="s">
        <v>130</v>
      </c>
      <c r="V3714" s="18" t="s">
        <v>144</v>
      </c>
      <c r="W3714" s="0" t="str">
        <f aca="false">IF(AND(X3714&gt;=6,X3714&lt;14),"A",IF(AND(X3714&gt;=14,X3714&lt;22),"B","C"))</f>
        <v>A</v>
      </c>
      <c r="X3714" s="18" t="n">
        <f aca="false">HOUR(H3714)</f>
        <v>13</v>
      </c>
      <c r="Y3714" s="18" t="n">
        <f aca="false">ROUND((I3714-H3714)*1440,0)</f>
        <v>53</v>
      </c>
      <c r="Z3714" s="18" t="n">
        <f aca="false">ROUND((J3714-I3714)*1440,0)</f>
        <v>9</v>
      </c>
      <c r="AA3714" s="18" t="n">
        <f aca="false">ROUND((K3714-J3714)*1440,0)</f>
        <v>23</v>
      </c>
      <c r="AB3714" s="18" t="n">
        <f aca="false">ROUND((L3714-K3714)*1440,0)</f>
        <v>10</v>
      </c>
      <c r="AC3714" s="18" t="n">
        <f aca="false">ROUND((M3714-L3714)*1440,0)</f>
        <v>74</v>
      </c>
      <c r="AD3714" s="18" t="n">
        <f aca="false">IF(N3714="","",ROUND((N3714-M3714)*1440,0))</f>
        <v>11</v>
      </c>
      <c r="AE3714" s="18" t="n">
        <f aca="false">IF(O3714="","",ROUND((O3714-N3714)*1440,0))</f>
        <v>10</v>
      </c>
      <c r="AF3714" s="18" t="n">
        <f aca="false">IF(P3714="","",ROUND((P3714-O3714)*1440,0))</f>
        <v>11</v>
      </c>
      <c r="AG3714" s="18" t="n">
        <f aca="false">IF(Q3714="","",ROUND((Q3714-P3714)*1440,0))</f>
        <v>26</v>
      </c>
      <c r="AH3714" s="18" t="n">
        <f aca="false">IF(Q3714="","",ROUND((Q3714-H3714)*1440,0))</f>
        <v>227</v>
      </c>
      <c r="AI3714" s="19" t="n">
        <f aca="false">ROUND(IF(O3714="",Assumptions!$B$25-K3714,O3714-K3714)*24,1)</f>
        <v>1.8</v>
      </c>
      <c r="AJ3714" s="20" t="n">
        <f aca="false">ROUND(MAX(N(Y3714)/Assumptions!$C$5, N(Z3714)/Assumptions!$C$6, N(AA3714)/Assumptions!$C$7, N(AB3714)/Assumptions!$C$8, N(AC3714)/Assumptions!$C$9, N(AD3714)/Assumptions!$C$10, N(AE3714)/Assumptions!$C$11, N(AF3714)/Assumptions!$C$12, N(AG3714)/Assumptions!$C$13),3)</f>
        <v>1.767</v>
      </c>
      <c r="AK3714" s="0" t="str">
        <f aca="false">IF(OR(U3714="Pending",U3714="On Hold"),"Open GRN (awaiting)",IF(AJ3714&lt;=1,"Within SLA",IF(ROUND(N(Y3714)/Assumptions!$C$5,3)=AJ3714,"Gate Wait",IF(ROUND(N(Z3714)/Assumptions!$C$6,3)=AJ3714,"Dock Wait",IF(ROUND(N(AA3714)/Assumptions!$C$7,3)=AJ3714,"Unloading",IF(ROUND(N(AB3714)/Assumptions!$C$8,3)=AJ3714,"Unload-to-QC Wait",IF(ROUND(N(AC3714)/Assumptions!$C$9,3)=AJ3714,"QC",IF(ROUND(N(AD3714)/Assumptions!$C$10,3)=AJ3714,"QC-to-GRN Wait",IF(ROUND(N(AE3714)/Assumptions!$C$11,3)=AJ3714,"GRN Processing",IF(ROUND(N(AF3714)/Assumptions!$C$12,3)=AJ3714,"GRN-to-Putaway Wait",IF(ROUND(N(AG3714)/Assumptions!$C$13,3)=AJ3714,"Putaway","Within SLA")))))))))))</f>
        <v>Gate Wait</v>
      </c>
    </row>
    <row r="3715" customFormat="false" ht="15" hidden="false" customHeight="false" outlineLevel="0" collapsed="false">
      <c r="A3715" s="0" t="s">
        <v>10349</v>
      </c>
      <c r="B3715" s="0" t="s">
        <v>10350</v>
      </c>
      <c r="C3715" s="0" t="s">
        <v>184</v>
      </c>
      <c r="D3715" s="0" t="s">
        <v>119</v>
      </c>
      <c r="E3715" s="0" t="s">
        <v>10351</v>
      </c>
      <c r="F3715" s="0" t="s">
        <v>177</v>
      </c>
      <c r="G3715" s="0" t="s">
        <v>122</v>
      </c>
      <c r="H3715" s="17" t="n">
        <v>46291.5611111111</v>
      </c>
      <c r="I3715" s="17" t="n">
        <v>46291.5770833333</v>
      </c>
      <c r="J3715" s="17" t="n">
        <v>46291.5916666667</v>
      </c>
      <c r="K3715" s="17" t="n">
        <v>46291.6263888889</v>
      </c>
      <c r="L3715" s="17" t="n">
        <v>46291.63125</v>
      </c>
      <c r="M3715" s="17" t="n">
        <v>46291.6472222222</v>
      </c>
      <c r="N3715" s="17" t="n">
        <v>46291.7388888889</v>
      </c>
      <c r="O3715" s="17" t="n">
        <v>46291.7506944445</v>
      </c>
      <c r="P3715" s="17" t="n">
        <v>46291.7576388889</v>
      </c>
      <c r="Q3715" s="17" t="n">
        <v>46291.8451388889</v>
      </c>
      <c r="R3715" s="0" t="n">
        <v>1115</v>
      </c>
      <c r="S3715" s="0" t="n">
        <v>0</v>
      </c>
      <c r="T3715" s="0" t="n">
        <v>0</v>
      </c>
      <c r="U3715" s="18" t="s">
        <v>130</v>
      </c>
      <c r="V3715" s="18" t="s">
        <v>144</v>
      </c>
      <c r="W3715" s="0" t="str">
        <f aca="false">IF(AND(X3715&gt;=6,X3715&lt;14),"A",IF(AND(X3715&gt;=14,X3715&lt;22),"B","C"))</f>
        <v>A</v>
      </c>
      <c r="X3715" s="18" t="n">
        <f aca="false">HOUR(H3715)</f>
        <v>13</v>
      </c>
      <c r="Y3715" s="18" t="n">
        <f aca="false">ROUND((I3715-H3715)*1440,0)</f>
        <v>23</v>
      </c>
      <c r="Z3715" s="18" t="n">
        <f aca="false">ROUND((J3715-I3715)*1440,0)</f>
        <v>21</v>
      </c>
      <c r="AA3715" s="18" t="n">
        <f aca="false">ROUND((K3715-J3715)*1440,0)</f>
        <v>50</v>
      </c>
      <c r="AB3715" s="18" t="n">
        <f aca="false">ROUND((L3715-K3715)*1440,0)</f>
        <v>7</v>
      </c>
      <c r="AC3715" s="18" t="n">
        <f aca="false">ROUND((M3715-L3715)*1440,0)</f>
        <v>23</v>
      </c>
      <c r="AD3715" s="18" t="n">
        <f aca="false">IF(N3715="","",ROUND((N3715-M3715)*1440,0))</f>
        <v>132</v>
      </c>
      <c r="AE3715" s="18" t="n">
        <f aca="false">IF(O3715="","",ROUND((O3715-N3715)*1440,0))</f>
        <v>17</v>
      </c>
      <c r="AF3715" s="18" t="n">
        <f aca="false">IF(P3715="","",ROUND((P3715-O3715)*1440,0))</f>
        <v>10</v>
      </c>
      <c r="AG3715" s="18" t="n">
        <f aca="false">IF(Q3715="","",ROUND((Q3715-P3715)*1440,0))</f>
        <v>126</v>
      </c>
      <c r="AH3715" s="18" t="n">
        <f aca="false">IF(Q3715="","",ROUND((Q3715-H3715)*1440,0))</f>
        <v>409</v>
      </c>
      <c r="AI3715" s="19" t="n">
        <f aca="false">ROUND(IF(O3715="",Assumptions!$B$25-K3715,O3715-K3715)*24,1)</f>
        <v>3</v>
      </c>
      <c r="AJ3715" s="20" t="n">
        <f aca="false">ROUND(MAX(N(Y3715)/Assumptions!$C$5, N(Z3715)/Assumptions!$C$6, N(AA3715)/Assumptions!$C$7, N(AB3715)/Assumptions!$C$8, N(AC3715)/Assumptions!$C$9, N(AD3715)/Assumptions!$C$10, N(AE3715)/Assumptions!$C$11, N(AF3715)/Assumptions!$C$12, N(AG3715)/Assumptions!$C$13),3)</f>
        <v>4.4</v>
      </c>
      <c r="AK3715" s="0" t="str">
        <f aca="false">IF(OR(U3715="Pending",U3715="On Hold"),"Open GRN (awaiting)",IF(AJ3715&lt;=1,"Within SLA",IF(ROUND(N(Y3715)/Assumptions!$C$5,3)=AJ3715,"Gate Wait",IF(ROUND(N(Z3715)/Assumptions!$C$6,3)=AJ3715,"Dock Wait",IF(ROUND(N(AA3715)/Assumptions!$C$7,3)=AJ3715,"Unloading",IF(ROUND(N(AB3715)/Assumptions!$C$8,3)=AJ3715,"Unload-to-QC Wait",IF(ROUND(N(AC3715)/Assumptions!$C$9,3)=AJ3715,"QC",IF(ROUND(N(AD3715)/Assumptions!$C$10,3)=AJ3715,"QC-to-GRN Wait",IF(ROUND(N(AE3715)/Assumptions!$C$11,3)=AJ3715,"GRN Processing",IF(ROUND(N(AF3715)/Assumptions!$C$12,3)=AJ3715,"GRN-to-Putaway Wait",IF(ROUND(N(AG3715)/Assumptions!$C$13,3)=AJ3715,"Putaway","Within SLA")))))))))))</f>
        <v>QC-to-GRN Wait</v>
      </c>
    </row>
    <row r="3716" customFormat="false" ht="15" hidden="false" customHeight="false" outlineLevel="0" collapsed="false">
      <c r="A3716" s="0" t="s">
        <v>10352</v>
      </c>
      <c r="B3716" s="0" t="s">
        <v>10353</v>
      </c>
      <c r="C3716" s="0" t="s">
        <v>252</v>
      </c>
      <c r="D3716" s="0" t="s">
        <v>147</v>
      </c>
      <c r="E3716" s="0" t="s">
        <v>7254</v>
      </c>
      <c r="F3716" s="0" t="s">
        <v>155</v>
      </c>
      <c r="G3716" s="0" t="s">
        <v>167</v>
      </c>
      <c r="H3716" s="17" t="n">
        <v>46291.5618055556</v>
      </c>
      <c r="I3716" s="17" t="n">
        <v>46291.6159722222</v>
      </c>
      <c r="J3716" s="17" t="n">
        <v>46291.6284722222</v>
      </c>
      <c r="K3716" s="17" t="n">
        <v>46291.6534722222</v>
      </c>
      <c r="L3716" s="17" t="n">
        <v>46291.6604166667</v>
      </c>
      <c r="M3716" s="17" t="n">
        <v>46291.6875</v>
      </c>
      <c r="N3716" s="17" t="n">
        <v>46291.7069444444</v>
      </c>
      <c r="O3716" s="17" t="n">
        <v>46291.8194444445</v>
      </c>
      <c r="P3716" s="17" t="n">
        <v>46291.8319444444</v>
      </c>
      <c r="Q3716" s="17" t="n">
        <v>46291.8493055556</v>
      </c>
      <c r="R3716" s="0" t="n">
        <v>892</v>
      </c>
      <c r="S3716" s="0" t="n">
        <v>0</v>
      </c>
      <c r="T3716" s="0" t="n">
        <v>11</v>
      </c>
      <c r="U3716" s="18" t="s">
        <v>123</v>
      </c>
      <c r="V3716" s="18" t="s">
        <v>156</v>
      </c>
      <c r="W3716" s="0" t="str">
        <f aca="false">IF(AND(X3716&gt;=6,X3716&lt;14),"A",IF(AND(X3716&gt;=14,X3716&lt;22),"B","C"))</f>
        <v>A</v>
      </c>
      <c r="X3716" s="18" t="n">
        <f aca="false">HOUR(H3716)</f>
        <v>13</v>
      </c>
      <c r="Y3716" s="18" t="n">
        <f aca="false">ROUND((I3716-H3716)*1440,0)</f>
        <v>78</v>
      </c>
      <c r="Z3716" s="18" t="n">
        <f aca="false">ROUND((J3716-I3716)*1440,0)</f>
        <v>18</v>
      </c>
      <c r="AA3716" s="18" t="n">
        <f aca="false">ROUND((K3716-J3716)*1440,0)</f>
        <v>36</v>
      </c>
      <c r="AB3716" s="18" t="n">
        <f aca="false">ROUND((L3716-K3716)*1440,0)</f>
        <v>10</v>
      </c>
      <c r="AC3716" s="18" t="n">
        <f aca="false">ROUND((M3716-L3716)*1440,0)</f>
        <v>39</v>
      </c>
      <c r="AD3716" s="18" t="n">
        <f aca="false">IF(N3716="","",ROUND((N3716-M3716)*1440,0))</f>
        <v>28</v>
      </c>
      <c r="AE3716" s="18" t="n">
        <f aca="false">IF(O3716="","",ROUND((O3716-N3716)*1440,0))</f>
        <v>162</v>
      </c>
      <c r="AF3716" s="18" t="n">
        <f aca="false">IF(P3716="","",ROUND((P3716-O3716)*1440,0))</f>
        <v>18</v>
      </c>
      <c r="AG3716" s="18" t="n">
        <f aca="false">IF(Q3716="","",ROUND((Q3716-P3716)*1440,0))</f>
        <v>25</v>
      </c>
      <c r="AH3716" s="18" t="n">
        <f aca="false">IF(Q3716="","",ROUND((Q3716-H3716)*1440,0))</f>
        <v>414</v>
      </c>
      <c r="AI3716" s="19" t="n">
        <f aca="false">ROUND(IF(O3716="",Assumptions!$B$25-K3716,O3716-K3716)*24,1)</f>
        <v>4</v>
      </c>
      <c r="AJ3716" s="20" t="n">
        <f aca="false">ROUND(MAX(N(Y3716)/Assumptions!$C$5, N(Z3716)/Assumptions!$C$6, N(AA3716)/Assumptions!$C$7, N(AB3716)/Assumptions!$C$8, N(AC3716)/Assumptions!$C$9, N(AD3716)/Assumptions!$C$10, N(AE3716)/Assumptions!$C$11, N(AF3716)/Assumptions!$C$12, N(AG3716)/Assumptions!$C$13),3)</f>
        <v>3.6</v>
      </c>
      <c r="AK3716" s="0" t="str">
        <f aca="false">IF(OR(U3716="Pending",U3716="On Hold"),"Open GRN (awaiting)",IF(AJ3716&lt;=1,"Within SLA",IF(ROUND(N(Y3716)/Assumptions!$C$5,3)=AJ3716,"Gate Wait",IF(ROUND(N(Z3716)/Assumptions!$C$6,3)=AJ3716,"Dock Wait",IF(ROUND(N(AA3716)/Assumptions!$C$7,3)=AJ3716,"Unloading",IF(ROUND(N(AB3716)/Assumptions!$C$8,3)=AJ3716,"Unload-to-QC Wait",IF(ROUND(N(AC3716)/Assumptions!$C$9,3)=AJ3716,"QC",IF(ROUND(N(AD3716)/Assumptions!$C$10,3)=AJ3716,"QC-to-GRN Wait",IF(ROUND(N(AE3716)/Assumptions!$C$11,3)=AJ3716,"GRN Processing",IF(ROUND(N(AF3716)/Assumptions!$C$12,3)=AJ3716,"GRN-to-Putaway Wait",IF(ROUND(N(AG3716)/Assumptions!$C$13,3)=AJ3716,"Putaway","Within SLA")))))))))))</f>
        <v>GRN Processing</v>
      </c>
    </row>
    <row r="3717" customFormat="false" ht="15" hidden="false" customHeight="false" outlineLevel="0" collapsed="false">
      <c r="A3717" s="0" t="s">
        <v>10354</v>
      </c>
      <c r="B3717" s="0" t="s">
        <v>10355</v>
      </c>
      <c r="C3717" s="0" t="s">
        <v>252</v>
      </c>
      <c r="D3717" s="0" t="s">
        <v>147</v>
      </c>
      <c r="E3717" s="0" t="s">
        <v>10356</v>
      </c>
      <c r="F3717" s="0" t="s">
        <v>155</v>
      </c>
      <c r="G3717" s="0" t="s">
        <v>150</v>
      </c>
      <c r="H3717" s="17" t="n">
        <v>46291.5840277778</v>
      </c>
      <c r="I3717" s="17" t="n">
        <v>46291.6159722222</v>
      </c>
      <c r="J3717" s="17" t="n">
        <v>46291.6173611111</v>
      </c>
      <c r="K3717" s="17" t="n">
        <v>46291.6625</v>
      </c>
      <c r="L3717" s="17" t="n">
        <v>46291.675</v>
      </c>
      <c r="M3717" s="17" t="n">
        <v>46291.6972222222</v>
      </c>
      <c r="N3717" s="17" t="n">
        <v>46291.7333333333</v>
      </c>
      <c r="O3717" s="17" t="n">
        <v>46291.7611111111</v>
      </c>
      <c r="P3717" s="17" t="n">
        <v>46291.7645833333</v>
      </c>
      <c r="Q3717" s="17" t="n">
        <v>46291.8131944445</v>
      </c>
      <c r="R3717" s="0" t="n">
        <v>1352</v>
      </c>
      <c r="S3717" s="0" t="n">
        <v>0</v>
      </c>
      <c r="T3717" s="0" t="n">
        <v>0</v>
      </c>
      <c r="U3717" s="18" t="s">
        <v>130</v>
      </c>
      <c r="V3717" s="18" t="s">
        <v>144</v>
      </c>
      <c r="W3717" s="0" t="str">
        <f aca="false">IF(AND(X3717&gt;=6,X3717&lt;14),"A",IF(AND(X3717&gt;=14,X3717&lt;22),"B","C"))</f>
        <v>B</v>
      </c>
      <c r="X3717" s="18" t="n">
        <f aca="false">HOUR(H3717)</f>
        <v>14</v>
      </c>
      <c r="Y3717" s="18" t="n">
        <f aca="false">ROUND((I3717-H3717)*1440,0)</f>
        <v>46</v>
      </c>
      <c r="Z3717" s="18" t="n">
        <f aca="false">ROUND((J3717-I3717)*1440,0)</f>
        <v>2</v>
      </c>
      <c r="AA3717" s="18" t="n">
        <f aca="false">ROUND((K3717-J3717)*1440,0)</f>
        <v>65</v>
      </c>
      <c r="AB3717" s="18" t="n">
        <f aca="false">ROUND((L3717-K3717)*1440,0)</f>
        <v>18</v>
      </c>
      <c r="AC3717" s="18" t="n">
        <f aca="false">ROUND((M3717-L3717)*1440,0)</f>
        <v>32</v>
      </c>
      <c r="AD3717" s="18" t="n">
        <f aca="false">IF(N3717="","",ROUND((N3717-M3717)*1440,0))</f>
        <v>52</v>
      </c>
      <c r="AE3717" s="18" t="n">
        <f aca="false">IF(O3717="","",ROUND((O3717-N3717)*1440,0))</f>
        <v>40</v>
      </c>
      <c r="AF3717" s="18" t="n">
        <f aca="false">IF(P3717="","",ROUND((P3717-O3717)*1440,0))</f>
        <v>5</v>
      </c>
      <c r="AG3717" s="18" t="n">
        <f aca="false">IF(Q3717="","",ROUND((Q3717-P3717)*1440,0))</f>
        <v>70</v>
      </c>
      <c r="AH3717" s="18" t="n">
        <f aca="false">IF(Q3717="","",ROUND((Q3717-H3717)*1440,0))</f>
        <v>330</v>
      </c>
      <c r="AI3717" s="19" t="n">
        <f aca="false">ROUND(IF(O3717="",Assumptions!$B$25-K3717,O3717-K3717)*24,1)</f>
        <v>2.4</v>
      </c>
      <c r="AJ3717" s="20" t="n">
        <f aca="false">ROUND(MAX(N(Y3717)/Assumptions!$C$5, N(Z3717)/Assumptions!$C$6, N(AA3717)/Assumptions!$C$7, N(AB3717)/Assumptions!$C$8, N(AC3717)/Assumptions!$C$9, N(AD3717)/Assumptions!$C$10, N(AE3717)/Assumptions!$C$11, N(AF3717)/Assumptions!$C$12, N(AG3717)/Assumptions!$C$13),3)</f>
        <v>1.75</v>
      </c>
      <c r="AK3717" s="0" t="str">
        <f aca="false">IF(OR(U3717="Pending",U3717="On Hold"),"Open GRN (awaiting)",IF(AJ3717&lt;=1,"Within SLA",IF(ROUND(N(Y3717)/Assumptions!$C$5,3)=AJ3717,"Gate Wait",IF(ROUND(N(Z3717)/Assumptions!$C$6,3)=AJ3717,"Dock Wait",IF(ROUND(N(AA3717)/Assumptions!$C$7,3)=AJ3717,"Unloading",IF(ROUND(N(AB3717)/Assumptions!$C$8,3)=AJ3717,"Unload-to-QC Wait",IF(ROUND(N(AC3717)/Assumptions!$C$9,3)=AJ3717,"QC",IF(ROUND(N(AD3717)/Assumptions!$C$10,3)=AJ3717,"QC-to-GRN Wait",IF(ROUND(N(AE3717)/Assumptions!$C$11,3)=AJ3717,"GRN Processing",IF(ROUND(N(AF3717)/Assumptions!$C$12,3)=AJ3717,"GRN-to-Putaway Wait",IF(ROUND(N(AG3717)/Assumptions!$C$13,3)=AJ3717,"Putaway","Within SLA")))))))))))</f>
        <v>Putaway</v>
      </c>
    </row>
    <row r="3718" customFormat="false" ht="15" hidden="false" customHeight="false" outlineLevel="0" collapsed="false">
      <c r="A3718" s="0" t="s">
        <v>10357</v>
      </c>
      <c r="B3718" s="0" t="s">
        <v>10358</v>
      </c>
      <c r="C3718" s="0" t="s">
        <v>134</v>
      </c>
      <c r="D3718" s="0" t="s">
        <v>147</v>
      </c>
      <c r="E3718" s="0" t="s">
        <v>10359</v>
      </c>
      <c r="F3718" s="0" t="s">
        <v>172</v>
      </c>
      <c r="G3718" s="0" t="s">
        <v>150</v>
      </c>
      <c r="H3718" s="17" t="n">
        <v>46291.6243055556</v>
      </c>
      <c r="I3718" s="17" t="n">
        <v>46291.6354166667</v>
      </c>
      <c r="J3718" s="17" t="n">
        <v>46291.6423611111</v>
      </c>
      <c r="K3718" s="17" t="n">
        <v>46291.7520833333</v>
      </c>
      <c r="L3718" s="17" t="n">
        <v>46291.7569444445</v>
      </c>
      <c r="M3718" s="17" t="n">
        <v>46291.7979166667</v>
      </c>
      <c r="N3718" s="17" t="n">
        <v>46291.8618055556</v>
      </c>
      <c r="O3718" s="17" t="n">
        <v>46291.88125</v>
      </c>
      <c r="P3718" s="17" t="n">
        <v>46291.9201388889</v>
      </c>
      <c r="Q3718" s="17" t="n">
        <v>46291.9326388889</v>
      </c>
      <c r="R3718" s="0" t="n">
        <v>985</v>
      </c>
      <c r="S3718" s="0" t="n">
        <v>0</v>
      </c>
      <c r="T3718" s="0" t="n">
        <v>0</v>
      </c>
      <c r="U3718" s="18" t="s">
        <v>130</v>
      </c>
      <c r="V3718" s="18" t="s">
        <v>156</v>
      </c>
      <c r="W3718" s="0" t="str">
        <f aca="false">IF(AND(X3718&gt;=6,X3718&lt;14),"A",IF(AND(X3718&gt;=14,X3718&lt;22),"B","C"))</f>
        <v>B</v>
      </c>
      <c r="X3718" s="18" t="n">
        <f aca="false">HOUR(H3718)</f>
        <v>14</v>
      </c>
      <c r="Y3718" s="18" t="n">
        <f aca="false">ROUND((I3718-H3718)*1440,0)</f>
        <v>16</v>
      </c>
      <c r="Z3718" s="18" t="n">
        <f aca="false">ROUND((J3718-I3718)*1440,0)</f>
        <v>10</v>
      </c>
      <c r="AA3718" s="18" t="n">
        <f aca="false">ROUND((K3718-J3718)*1440,0)</f>
        <v>158</v>
      </c>
      <c r="AB3718" s="18" t="n">
        <f aca="false">ROUND((L3718-K3718)*1440,0)</f>
        <v>7</v>
      </c>
      <c r="AC3718" s="18" t="n">
        <f aca="false">ROUND((M3718-L3718)*1440,0)</f>
        <v>59</v>
      </c>
      <c r="AD3718" s="18" t="n">
        <f aca="false">IF(N3718="","",ROUND((N3718-M3718)*1440,0))</f>
        <v>92</v>
      </c>
      <c r="AE3718" s="18" t="n">
        <f aca="false">IF(O3718="","",ROUND((O3718-N3718)*1440,0))</f>
        <v>28</v>
      </c>
      <c r="AF3718" s="18" t="n">
        <f aca="false">IF(P3718="","",ROUND((P3718-O3718)*1440,0))</f>
        <v>56</v>
      </c>
      <c r="AG3718" s="18" t="n">
        <f aca="false">IF(Q3718="","",ROUND((Q3718-P3718)*1440,0))</f>
        <v>18</v>
      </c>
      <c r="AH3718" s="18" t="n">
        <f aca="false">IF(Q3718="","",ROUND((Q3718-H3718)*1440,0))</f>
        <v>444</v>
      </c>
      <c r="AI3718" s="19" t="n">
        <f aca="false">ROUND(IF(O3718="",Assumptions!$B$25-K3718,O3718-K3718)*24,1)</f>
        <v>3.1</v>
      </c>
      <c r="AJ3718" s="20" t="n">
        <f aca="false">ROUND(MAX(N(Y3718)/Assumptions!$C$5, N(Z3718)/Assumptions!$C$6, N(AA3718)/Assumptions!$C$7, N(AB3718)/Assumptions!$C$8, N(AC3718)/Assumptions!$C$9, N(AD3718)/Assumptions!$C$10, N(AE3718)/Assumptions!$C$11, N(AF3718)/Assumptions!$C$12, N(AG3718)/Assumptions!$C$13),3)</f>
        <v>3.067</v>
      </c>
      <c r="AK3718" s="0" t="str">
        <f aca="false">IF(OR(U3718="Pending",U3718="On Hold"),"Open GRN (awaiting)",IF(AJ3718&lt;=1,"Within SLA",IF(ROUND(N(Y3718)/Assumptions!$C$5,3)=AJ3718,"Gate Wait",IF(ROUND(N(Z3718)/Assumptions!$C$6,3)=AJ3718,"Dock Wait",IF(ROUND(N(AA3718)/Assumptions!$C$7,3)=AJ3718,"Unloading",IF(ROUND(N(AB3718)/Assumptions!$C$8,3)=AJ3718,"Unload-to-QC Wait",IF(ROUND(N(AC3718)/Assumptions!$C$9,3)=AJ3718,"QC",IF(ROUND(N(AD3718)/Assumptions!$C$10,3)=AJ3718,"QC-to-GRN Wait",IF(ROUND(N(AE3718)/Assumptions!$C$11,3)=AJ3718,"GRN Processing",IF(ROUND(N(AF3718)/Assumptions!$C$12,3)=AJ3718,"GRN-to-Putaway Wait",IF(ROUND(N(AG3718)/Assumptions!$C$13,3)=AJ3718,"Putaway","Within SLA")))))))))))</f>
        <v>QC-to-GRN Wait</v>
      </c>
    </row>
    <row r="3719" customFormat="false" ht="15" hidden="false" customHeight="false" outlineLevel="0" collapsed="false">
      <c r="A3719" s="0" t="s">
        <v>10360</v>
      </c>
      <c r="B3719" s="0" t="s">
        <v>10361</v>
      </c>
      <c r="C3719" s="0" t="s">
        <v>159</v>
      </c>
      <c r="D3719" s="0" t="s">
        <v>147</v>
      </c>
      <c r="E3719" s="0" t="s">
        <v>6325</v>
      </c>
      <c r="F3719" s="0" t="s">
        <v>128</v>
      </c>
      <c r="G3719" s="0" t="s">
        <v>167</v>
      </c>
      <c r="H3719" s="17" t="n">
        <v>46291.6506944444</v>
      </c>
      <c r="I3719" s="17" t="n">
        <v>46291.6652777778</v>
      </c>
      <c r="J3719" s="17" t="n">
        <v>46291.6743055556</v>
      </c>
      <c r="K3719" s="17" t="n">
        <v>46291.6923611111</v>
      </c>
      <c r="L3719" s="17" t="n">
        <v>46291.6993055556</v>
      </c>
      <c r="M3719" s="17" t="n">
        <v>46291.7208333333</v>
      </c>
      <c r="N3719" s="17" t="n">
        <v>46291.7513888889</v>
      </c>
      <c r="O3719" s="17" t="n">
        <v>46291.7659722222</v>
      </c>
      <c r="P3719" s="17" t="n">
        <v>46291.7826388889</v>
      </c>
      <c r="Q3719" s="17" t="n">
        <v>46291.7958333333</v>
      </c>
      <c r="R3719" s="0" t="n">
        <v>269</v>
      </c>
      <c r="S3719" s="0" t="n">
        <v>0</v>
      </c>
      <c r="T3719" s="0" t="n">
        <v>0</v>
      </c>
      <c r="U3719" s="18" t="s">
        <v>130</v>
      </c>
      <c r="V3719" s="18" t="s">
        <v>144</v>
      </c>
      <c r="W3719" s="0" t="str">
        <f aca="false">IF(AND(X3719&gt;=6,X3719&lt;14),"A",IF(AND(X3719&gt;=14,X3719&lt;22),"B","C"))</f>
        <v>B</v>
      </c>
      <c r="X3719" s="18" t="n">
        <f aca="false">HOUR(H3719)</f>
        <v>15</v>
      </c>
      <c r="Y3719" s="18" t="n">
        <f aca="false">ROUND((I3719-H3719)*1440,0)</f>
        <v>21</v>
      </c>
      <c r="Z3719" s="18" t="n">
        <f aca="false">ROUND((J3719-I3719)*1440,0)</f>
        <v>13</v>
      </c>
      <c r="AA3719" s="18" t="n">
        <f aca="false">ROUND((K3719-J3719)*1440,0)</f>
        <v>26</v>
      </c>
      <c r="AB3719" s="18" t="n">
        <f aca="false">ROUND((L3719-K3719)*1440,0)</f>
        <v>10</v>
      </c>
      <c r="AC3719" s="18" t="n">
        <f aca="false">ROUND((M3719-L3719)*1440,0)</f>
        <v>31</v>
      </c>
      <c r="AD3719" s="18" t="n">
        <f aca="false">IF(N3719="","",ROUND((N3719-M3719)*1440,0))</f>
        <v>44</v>
      </c>
      <c r="AE3719" s="18" t="n">
        <f aca="false">IF(O3719="","",ROUND((O3719-N3719)*1440,0))</f>
        <v>21</v>
      </c>
      <c r="AF3719" s="18" t="n">
        <f aca="false">IF(P3719="","",ROUND((P3719-O3719)*1440,0))</f>
        <v>24</v>
      </c>
      <c r="AG3719" s="18" t="n">
        <f aca="false">IF(Q3719="","",ROUND((Q3719-P3719)*1440,0))</f>
        <v>19</v>
      </c>
      <c r="AH3719" s="18" t="n">
        <f aca="false">IF(Q3719="","",ROUND((Q3719-H3719)*1440,0))</f>
        <v>209</v>
      </c>
      <c r="AI3719" s="19" t="n">
        <f aca="false">ROUND(IF(O3719="",Assumptions!$B$25-K3719,O3719-K3719)*24,1)</f>
        <v>1.8</v>
      </c>
      <c r="AJ3719" s="20" t="n">
        <f aca="false">ROUND(MAX(N(Y3719)/Assumptions!$C$5, N(Z3719)/Assumptions!$C$6, N(AA3719)/Assumptions!$C$7, N(AB3719)/Assumptions!$C$8, N(AC3719)/Assumptions!$C$9, N(AD3719)/Assumptions!$C$10, N(AE3719)/Assumptions!$C$11, N(AF3719)/Assumptions!$C$12, N(AG3719)/Assumptions!$C$13),3)</f>
        <v>1.467</v>
      </c>
      <c r="AK3719" s="0" t="str">
        <f aca="false">IF(OR(U3719="Pending",U3719="On Hold"),"Open GRN (awaiting)",IF(AJ3719&lt;=1,"Within SLA",IF(ROUND(N(Y3719)/Assumptions!$C$5,3)=AJ3719,"Gate Wait",IF(ROUND(N(Z3719)/Assumptions!$C$6,3)=AJ3719,"Dock Wait",IF(ROUND(N(AA3719)/Assumptions!$C$7,3)=AJ3719,"Unloading",IF(ROUND(N(AB3719)/Assumptions!$C$8,3)=AJ3719,"Unload-to-QC Wait",IF(ROUND(N(AC3719)/Assumptions!$C$9,3)=AJ3719,"QC",IF(ROUND(N(AD3719)/Assumptions!$C$10,3)=AJ3719,"QC-to-GRN Wait",IF(ROUND(N(AE3719)/Assumptions!$C$11,3)=AJ3719,"GRN Processing",IF(ROUND(N(AF3719)/Assumptions!$C$12,3)=AJ3719,"GRN-to-Putaway Wait",IF(ROUND(N(AG3719)/Assumptions!$C$13,3)=AJ3719,"Putaway","Within SLA")))))))))))</f>
        <v>QC-to-GRN Wait</v>
      </c>
    </row>
    <row r="3720" customFormat="false" ht="15" hidden="false" customHeight="false" outlineLevel="0" collapsed="false">
      <c r="A3720" s="0" t="s">
        <v>10362</v>
      </c>
      <c r="B3720" s="0" t="s">
        <v>10363</v>
      </c>
      <c r="C3720" s="0" t="s">
        <v>159</v>
      </c>
      <c r="D3720" s="0" t="s">
        <v>147</v>
      </c>
      <c r="E3720" s="0" t="s">
        <v>3059</v>
      </c>
      <c r="F3720" s="0" t="s">
        <v>128</v>
      </c>
      <c r="G3720" s="0" t="s">
        <v>167</v>
      </c>
      <c r="H3720" s="17" t="n">
        <v>46291.6527777778</v>
      </c>
      <c r="I3720" s="17" t="n">
        <v>46291.6645833333</v>
      </c>
      <c r="J3720" s="17" t="n">
        <v>46291.66875</v>
      </c>
      <c r="K3720" s="17" t="n">
        <v>46291.7145833333</v>
      </c>
      <c r="L3720" s="17" t="n">
        <v>46291.7208333333</v>
      </c>
      <c r="M3720" s="17" t="n">
        <v>46291.75</v>
      </c>
      <c r="N3720" s="17" t="n">
        <v>46291.8194444445</v>
      </c>
      <c r="O3720" s="17" t="n">
        <v>46291.8861111111</v>
      </c>
      <c r="P3720" s="17" t="n">
        <v>46291.8916666667</v>
      </c>
      <c r="Q3720" s="17" t="n">
        <v>46291.9333333333</v>
      </c>
      <c r="R3720" s="0" t="n">
        <v>1223</v>
      </c>
      <c r="S3720" s="0" t="n">
        <v>0</v>
      </c>
      <c r="T3720" s="0" t="n">
        <v>0</v>
      </c>
      <c r="U3720" s="18" t="s">
        <v>130</v>
      </c>
      <c r="V3720" s="18" t="s">
        <v>131</v>
      </c>
      <c r="W3720" s="0" t="str">
        <f aca="false">IF(AND(X3720&gt;=6,X3720&lt;14),"A",IF(AND(X3720&gt;=14,X3720&lt;22),"B","C"))</f>
        <v>B</v>
      </c>
      <c r="X3720" s="18" t="n">
        <f aca="false">HOUR(H3720)</f>
        <v>15</v>
      </c>
      <c r="Y3720" s="18" t="n">
        <f aca="false">ROUND((I3720-H3720)*1440,0)</f>
        <v>17</v>
      </c>
      <c r="Z3720" s="18" t="n">
        <f aca="false">ROUND((J3720-I3720)*1440,0)</f>
        <v>6</v>
      </c>
      <c r="AA3720" s="18" t="n">
        <f aca="false">ROUND((K3720-J3720)*1440,0)</f>
        <v>66</v>
      </c>
      <c r="AB3720" s="18" t="n">
        <f aca="false">ROUND((L3720-K3720)*1440,0)</f>
        <v>9</v>
      </c>
      <c r="AC3720" s="18" t="n">
        <f aca="false">ROUND((M3720-L3720)*1440,0)</f>
        <v>42</v>
      </c>
      <c r="AD3720" s="18" t="n">
        <f aca="false">IF(N3720="","",ROUND((N3720-M3720)*1440,0))</f>
        <v>100</v>
      </c>
      <c r="AE3720" s="18" t="n">
        <f aca="false">IF(O3720="","",ROUND((O3720-N3720)*1440,0))</f>
        <v>96</v>
      </c>
      <c r="AF3720" s="18" t="n">
        <f aca="false">IF(P3720="","",ROUND((P3720-O3720)*1440,0))</f>
        <v>8</v>
      </c>
      <c r="AG3720" s="18" t="n">
        <f aca="false">IF(Q3720="","",ROUND((Q3720-P3720)*1440,0))</f>
        <v>60</v>
      </c>
      <c r="AH3720" s="18" t="n">
        <f aca="false">IF(Q3720="","",ROUND((Q3720-H3720)*1440,0))</f>
        <v>404</v>
      </c>
      <c r="AI3720" s="19" t="n">
        <f aca="false">ROUND(IF(O3720="",Assumptions!$B$25-K3720,O3720-K3720)*24,1)</f>
        <v>4.1</v>
      </c>
      <c r="AJ3720" s="20" t="n">
        <f aca="false">ROUND(MAX(N(Y3720)/Assumptions!$C$5, N(Z3720)/Assumptions!$C$6, N(AA3720)/Assumptions!$C$7, N(AB3720)/Assumptions!$C$8, N(AC3720)/Assumptions!$C$9, N(AD3720)/Assumptions!$C$10, N(AE3720)/Assumptions!$C$11, N(AF3720)/Assumptions!$C$12, N(AG3720)/Assumptions!$C$13),3)</f>
        <v>3.333</v>
      </c>
      <c r="AK3720" s="0" t="str">
        <f aca="false">IF(OR(U3720="Pending",U3720="On Hold"),"Open GRN (awaiting)",IF(AJ3720&lt;=1,"Within SLA",IF(ROUND(N(Y3720)/Assumptions!$C$5,3)=AJ3720,"Gate Wait",IF(ROUND(N(Z3720)/Assumptions!$C$6,3)=AJ3720,"Dock Wait",IF(ROUND(N(AA3720)/Assumptions!$C$7,3)=AJ3720,"Unloading",IF(ROUND(N(AB3720)/Assumptions!$C$8,3)=AJ3720,"Unload-to-QC Wait",IF(ROUND(N(AC3720)/Assumptions!$C$9,3)=AJ3720,"QC",IF(ROUND(N(AD3720)/Assumptions!$C$10,3)=AJ3720,"QC-to-GRN Wait",IF(ROUND(N(AE3720)/Assumptions!$C$11,3)=AJ3720,"GRN Processing",IF(ROUND(N(AF3720)/Assumptions!$C$12,3)=AJ3720,"GRN-to-Putaway Wait",IF(ROUND(N(AG3720)/Assumptions!$C$13,3)=AJ3720,"Putaway","Within SLA")))))))))))</f>
        <v>QC-to-GRN Wait</v>
      </c>
    </row>
    <row r="3721" customFormat="false" ht="15" hidden="false" customHeight="false" outlineLevel="0" collapsed="false">
      <c r="A3721" s="0" t="s">
        <v>10364</v>
      </c>
      <c r="B3721" s="0" t="s">
        <v>10365</v>
      </c>
      <c r="C3721" s="0" t="s">
        <v>218</v>
      </c>
      <c r="D3721" s="0" t="s">
        <v>147</v>
      </c>
      <c r="E3721" s="0" t="s">
        <v>2370</v>
      </c>
      <c r="F3721" s="0" t="s">
        <v>137</v>
      </c>
      <c r="G3721" s="0" t="s">
        <v>150</v>
      </c>
      <c r="H3721" s="17" t="n">
        <v>46291.6604166667</v>
      </c>
      <c r="I3721" s="17" t="n">
        <v>46291.6881944445</v>
      </c>
      <c r="J3721" s="17" t="n">
        <v>46291.6958333333</v>
      </c>
      <c r="K3721" s="17" t="n">
        <v>46291.7243055556</v>
      </c>
      <c r="L3721" s="17" t="n">
        <v>46291.7298611111</v>
      </c>
      <c r="M3721" s="17" t="n">
        <v>46291.7479166667</v>
      </c>
      <c r="N3721" s="17" t="n">
        <v>46291.775</v>
      </c>
      <c r="O3721" s="17" t="n">
        <v>46291.8034722222</v>
      </c>
      <c r="P3721" s="17" t="n">
        <v>46291.8069444444</v>
      </c>
      <c r="Q3721" s="17" t="n">
        <v>46291.8208333333</v>
      </c>
      <c r="R3721" s="0" t="n">
        <v>456</v>
      </c>
      <c r="S3721" s="0" t="n">
        <v>0</v>
      </c>
      <c r="T3721" s="0" t="n">
        <v>0</v>
      </c>
      <c r="U3721" s="18" t="s">
        <v>130</v>
      </c>
      <c r="V3721" s="18" t="s">
        <v>139</v>
      </c>
      <c r="W3721" s="0" t="str">
        <f aca="false">IF(AND(X3721&gt;=6,X3721&lt;14),"A",IF(AND(X3721&gt;=14,X3721&lt;22),"B","C"))</f>
        <v>B</v>
      </c>
      <c r="X3721" s="18" t="n">
        <f aca="false">HOUR(H3721)</f>
        <v>15</v>
      </c>
      <c r="Y3721" s="18" t="n">
        <f aca="false">ROUND((I3721-H3721)*1440,0)</f>
        <v>40</v>
      </c>
      <c r="Z3721" s="18" t="n">
        <f aca="false">ROUND((J3721-I3721)*1440,0)</f>
        <v>11</v>
      </c>
      <c r="AA3721" s="18" t="n">
        <f aca="false">ROUND((K3721-J3721)*1440,0)</f>
        <v>41</v>
      </c>
      <c r="AB3721" s="18" t="n">
        <f aca="false">ROUND((L3721-K3721)*1440,0)</f>
        <v>8</v>
      </c>
      <c r="AC3721" s="18" t="n">
        <f aca="false">ROUND((M3721-L3721)*1440,0)</f>
        <v>26</v>
      </c>
      <c r="AD3721" s="18" t="n">
        <f aca="false">IF(N3721="","",ROUND((N3721-M3721)*1440,0))</f>
        <v>39</v>
      </c>
      <c r="AE3721" s="18" t="n">
        <f aca="false">IF(O3721="","",ROUND((O3721-N3721)*1440,0))</f>
        <v>41</v>
      </c>
      <c r="AF3721" s="18" t="n">
        <f aca="false">IF(P3721="","",ROUND((P3721-O3721)*1440,0))</f>
        <v>5</v>
      </c>
      <c r="AG3721" s="18" t="n">
        <f aca="false">IF(Q3721="","",ROUND((Q3721-P3721)*1440,0))</f>
        <v>20</v>
      </c>
      <c r="AH3721" s="18" t="n">
        <f aca="false">IF(Q3721="","",ROUND((Q3721-H3721)*1440,0))</f>
        <v>231</v>
      </c>
      <c r="AI3721" s="19" t="n">
        <f aca="false">ROUND(IF(O3721="",Assumptions!$B$25-K3721,O3721-K3721)*24,1)</f>
        <v>1.9</v>
      </c>
      <c r="AJ3721" s="20" t="n">
        <f aca="false">ROUND(MAX(N(Y3721)/Assumptions!$C$5, N(Z3721)/Assumptions!$C$6, N(AA3721)/Assumptions!$C$7, N(AB3721)/Assumptions!$C$8, N(AC3721)/Assumptions!$C$9, N(AD3721)/Assumptions!$C$10, N(AE3721)/Assumptions!$C$11, N(AF3721)/Assumptions!$C$12, N(AG3721)/Assumptions!$C$13),3)</f>
        <v>1.333</v>
      </c>
      <c r="AK3721" s="0" t="str">
        <f aca="false">IF(OR(U3721="Pending",U3721="On Hold"),"Open GRN (awaiting)",IF(AJ3721&lt;=1,"Within SLA",IF(ROUND(N(Y3721)/Assumptions!$C$5,3)=AJ3721,"Gate Wait",IF(ROUND(N(Z3721)/Assumptions!$C$6,3)=AJ3721,"Dock Wait",IF(ROUND(N(AA3721)/Assumptions!$C$7,3)=AJ3721,"Unloading",IF(ROUND(N(AB3721)/Assumptions!$C$8,3)=AJ3721,"Unload-to-QC Wait",IF(ROUND(N(AC3721)/Assumptions!$C$9,3)=AJ3721,"QC",IF(ROUND(N(AD3721)/Assumptions!$C$10,3)=AJ3721,"QC-to-GRN Wait",IF(ROUND(N(AE3721)/Assumptions!$C$11,3)=AJ3721,"GRN Processing",IF(ROUND(N(AF3721)/Assumptions!$C$12,3)=AJ3721,"GRN-to-Putaway Wait",IF(ROUND(N(AG3721)/Assumptions!$C$13,3)=AJ3721,"Putaway","Within SLA")))))))))))</f>
        <v>Gate Wait</v>
      </c>
    </row>
    <row r="3722" customFormat="false" ht="15" hidden="false" customHeight="false" outlineLevel="0" collapsed="false">
      <c r="A3722" s="0" t="s">
        <v>10366</v>
      </c>
      <c r="B3722" s="0" t="s">
        <v>10367</v>
      </c>
      <c r="C3722" s="0" t="s">
        <v>126</v>
      </c>
      <c r="D3722" s="0" t="s">
        <v>119</v>
      </c>
      <c r="E3722" s="0" t="s">
        <v>1732</v>
      </c>
      <c r="F3722" s="0" t="s">
        <v>177</v>
      </c>
      <c r="G3722" s="0" t="s">
        <v>122</v>
      </c>
      <c r="H3722" s="17" t="n">
        <v>46291.6736111111</v>
      </c>
      <c r="I3722" s="17" t="n">
        <v>46291.6875</v>
      </c>
      <c r="J3722" s="17" t="n">
        <v>46291.6909722222</v>
      </c>
      <c r="K3722" s="17" t="n">
        <v>46291.7090277778</v>
      </c>
      <c r="L3722" s="17" t="n">
        <v>46291.7173611111</v>
      </c>
      <c r="M3722" s="17" t="n">
        <v>46291.7277777778</v>
      </c>
      <c r="N3722" s="17" t="n">
        <v>46291.7333333333</v>
      </c>
      <c r="O3722" s="17" t="n">
        <v>46291.7583333333</v>
      </c>
      <c r="P3722" s="17" t="n">
        <v>46291.7763888889</v>
      </c>
      <c r="Q3722" s="17" t="n">
        <v>46291.7951388889</v>
      </c>
      <c r="R3722" s="0" t="n">
        <v>129</v>
      </c>
      <c r="S3722" s="0" t="n">
        <v>0</v>
      </c>
      <c r="T3722" s="0" t="n">
        <v>0</v>
      </c>
      <c r="U3722" s="18" t="s">
        <v>130</v>
      </c>
      <c r="V3722" s="18" t="s">
        <v>139</v>
      </c>
      <c r="W3722" s="0" t="str">
        <f aca="false">IF(AND(X3722&gt;=6,X3722&lt;14),"A",IF(AND(X3722&gt;=14,X3722&lt;22),"B","C"))</f>
        <v>B</v>
      </c>
      <c r="X3722" s="18" t="n">
        <f aca="false">HOUR(H3722)</f>
        <v>16</v>
      </c>
      <c r="Y3722" s="18" t="n">
        <f aca="false">ROUND((I3722-H3722)*1440,0)</f>
        <v>20</v>
      </c>
      <c r="Z3722" s="18" t="n">
        <f aca="false">ROUND((J3722-I3722)*1440,0)</f>
        <v>5</v>
      </c>
      <c r="AA3722" s="18" t="n">
        <f aca="false">ROUND((K3722-J3722)*1440,0)</f>
        <v>26</v>
      </c>
      <c r="AB3722" s="18" t="n">
        <f aca="false">ROUND((L3722-K3722)*1440,0)</f>
        <v>12</v>
      </c>
      <c r="AC3722" s="18" t="n">
        <f aca="false">ROUND((M3722-L3722)*1440,0)</f>
        <v>15</v>
      </c>
      <c r="AD3722" s="18" t="n">
        <f aca="false">IF(N3722="","",ROUND((N3722-M3722)*1440,0))</f>
        <v>8</v>
      </c>
      <c r="AE3722" s="18" t="n">
        <f aca="false">IF(O3722="","",ROUND((O3722-N3722)*1440,0))</f>
        <v>36</v>
      </c>
      <c r="AF3722" s="18" t="n">
        <f aca="false">IF(P3722="","",ROUND((P3722-O3722)*1440,0))</f>
        <v>26</v>
      </c>
      <c r="AG3722" s="18" t="n">
        <f aca="false">IF(Q3722="","",ROUND((Q3722-P3722)*1440,0))</f>
        <v>27</v>
      </c>
      <c r="AH3722" s="18" t="n">
        <f aca="false">IF(Q3722="","",ROUND((Q3722-H3722)*1440,0))</f>
        <v>175</v>
      </c>
      <c r="AI3722" s="19" t="n">
        <f aca="false">ROUND(IF(O3722="",Assumptions!$B$25-K3722,O3722-K3722)*24,1)</f>
        <v>1.2</v>
      </c>
      <c r="AJ3722" s="20" t="n">
        <f aca="false">ROUND(MAX(N(Y3722)/Assumptions!$C$5, N(Z3722)/Assumptions!$C$6, N(AA3722)/Assumptions!$C$7, N(AB3722)/Assumptions!$C$8, N(AC3722)/Assumptions!$C$9, N(AD3722)/Assumptions!$C$10, N(AE3722)/Assumptions!$C$11, N(AF3722)/Assumptions!$C$12, N(AG3722)/Assumptions!$C$13),3)</f>
        <v>1.3</v>
      </c>
      <c r="AK3722" s="0" t="str">
        <f aca="false">IF(OR(U3722="Pending",U3722="On Hold"),"Open GRN (awaiting)",IF(AJ3722&lt;=1,"Within SLA",IF(ROUND(N(Y3722)/Assumptions!$C$5,3)=AJ3722,"Gate Wait",IF(ROUND(N(Z3722)/Assumptions!$C$6,3)=AJ3722,"Dock Wait",IF(ROUND(N(AA3722)/Assumptions!$C$7,3)=AJ3722,"Unloading",IF(ROUND(N(AB3722)/Assumptions!$C$8,3)=AJ3722,"Unload-to-QC Wait",IF(ROUND(N(AC3722)/Assumptions!$C$9,3)=AJ3722,"QC",IF(ROUND(N(AD3722)/Assumptions!$C$10,3)=AJ3722,"QC-to-GRN Wait",IF(ROUND(N(AE3722)/Assumptions!$C$11,3)=AJ3722,"GRN Processing",IF(ROUND(N(AF3722)/Assumptions!$C$12,3)=AJ3722,"GRN-to-Putaway Wait",IF(ROUND(N(AG3722)/Assumptions!$C$13,3)=AJ3722,"Putaway","Within SLA")))))))))))</f>
        <v>GRN-to-Putaway Wait</v>
      </c>
    </row>
    <row r="3723" customFormat="false" ht="15" hidden="false" customHeight="false" outlineLevel="0" collapsed="false">
      <c r="A3723" s="0" t="s">
        <v>10368</v>
      </c>
      <c r="B3723" s="0" t="s">
        <v>10369</v>
      </c>
      <c r="C3723" s="0" t="s">
        <v>218</v>
      </c>
      <c r="D3723" s="0" t="s">
        <v>135</v>
      </c>
      <c r="E3723" s="0" t="s">
        <v>6446</v>
      </c>
      <c r="F3723" s="0" t="s">
        <v>137</v>
      </c>
      <c r="G3723" s="0" t="s">
        <v>178</v>
      </c>
      <c r="H3723" s="17" t="n">
        <v>46291.6979166667</v>
      </c>
      <c r="I3723" s="17" t="n">
        <v>46291.7222222222</v>
      </c>
      <c r="J3723" s="17" t="n">
        <v>46291.7333333333</v>
      </c>
      <c r="K3723" s="17" t="n">
        <v>46291.7555555556</v>
      </c>
      <c r="L3723" s="17" t="n">
        <v>46291.7625</v>
      </c>
      <c r="M3723" s="17" t="n">
        <v>46291.7916666667</v>
      </c>
      <c r="N3723" s="17" t="n">
        <v>46291.8347222222</v>
      </c>
      <c r="O3723" s="17" t="n">
        <v>46291.8791666667</v>
      </c>
      <c r="P3723" s="17" t="n">
        <v>46291.9013888889</v>
      </c>
      <c r="Q3723" s="17" t="n">
        <v>46291.9104166667</v>
      </c>
      <c r="R3723" s="0" t="n">
        <v>270</v>
      </c>
      <c r="S3723" s="0" t="n">
        <v>0</v>
      </c>
      <c r="T3723" s="0" t="n">
        <v>0</v>
      </c>
      <c r="U3723" s="18" t="s">
        <v>130</v>
      </c>
      <c r="V3723" s="18" t="s">
        <v>144</v>
      </c>
      <c r="W3723" s="0" t="str">
        <f aca="false">IF(AND(X3723&gt;=6,X3723&lt;14),"A",IF(AND(X3723&gt;=14,X3723&lt;22),"B","C"))</f>
        <v>B</v>
      </c>
      <c r="X3723" s="18" t="n">
        <f aca="false">HOUR(H3723)</f>
        <v>16</v>
      </c>
      <c r="Y3723" s="18" t="n">
        <f aca="false">ROUND((I3723-H3723)*1440,0)</f>
        <v>35</v>
      </c>
      <c r="Z3723" s="18" t="n">
        <f aca="false">ROUND((J3723-I3723)*1440,0)</f>
        <v>16</v>
      </c>
      <c r="AA3723" s="18" t="n">
        <f aca="false">ROUND((K3723-J3723)*1440,0)</f>
        <v>32</v>
      </c>
      <c r="AB3723" s="18" t="n">
        <f aca="false">ROUND((L3723-K3723)*1440,0)</f>
        <v>10</v>
      </c>
      <c r="AC3723" s="18" t="n">
        <f aca="false">ROUND((M3723-L3723)*1440,0)</f>
        <v>42</v>
      </c>
      <c r="AD3723" s="18" t="n">
        <f aca="false">IF(N3723="","",ROUND((N3723-M3723)*1440,0))</f>
        <v>62</v>
      </c>
      <c r="AE3723" s="18" t="n">
        <f aca="false">IF(O3723="","",ROUND((O3723-N3723)*1440,0))</f>
        <v>64</v>
      </c>
      <c r="AF3723" s="18" t="n">
        <f aca="false">IF(P3723="","",ROUND((P3723-O3723)*1440,0))</f>
        <v>32</v>
      </c>
      <c r="AG3723" s="18" t="n">
        <f aca="false">IF(Q3723="","",ROUND((Q3723-P3723)*1440,0))</f>
        <v>13</v>
      </c>
      <c r="AH3723" s="18" t="n">
        <f aca="false">IF(Q3723="","",ROUND((Q3723-H3723)*1440,0))</f>
        <v>306</v>
      </c>
      <c r="AI3723" s="19" t="n">
        <f aca="false">ROUND(IF(O3723="",Assumptions!$B$25-K3723,O3723-K3723)*24,1)</f>
        <v>3</v>
      </c>
      <c r="AJ3723" s="20" t="n">
        <f aca="false">ROUND(MAX(N(Y3723)/Assumptions!$C$5, N(Z3723)/Assumptions!$C$6, N(AA3723)/Assumptions!$C$7, N(AB3723)/Assumptions!$C$8, N(AC3723)/Assumptions!$C$9, N(AD3723)/Assumptions!$C$10, N(AE3723)/Assumptions!$C$11, N(AF3723)/Assumptions!$C$12, N(AG3723)/Assumptions!$C$13),3)</f>
        <v>2.067</v>
      </c>
      <c r="AK3723" s="0" t="str">
        <f aca="false">IF(OR(U3723="Pending",U3723="On Hold"),"Open GRN (awaiting)",IF(AJ3723&lt;=1,"Within SLA",IF(ROUND(N(Y3723)/Assumptions!$C$5,3)=AJ3723,"Gate Wait",IF(ROUND(N(Z3723)/Assumptions!$C$6,3)=AJ3723,"Dock Wait",IF(ROUND(N(AA3723)/Assumptions!$C$7,3)=AJ3723,"Unloading",IF(ROUND(N(AB3723)/Assumptions!$C$8,3)=AJ3723,"Unload-to-QC Wait",IF(ROUND(N(AC3723)/Assumptions!$C$9,3)=AJ3723,"QC",IF(ROUND(N(AD3723)/Assumptions!$C$10,3)=AJ3723,"QC-to-GRN Wait",IF(ROUND(N(AE3723)/Assumptions!$C$11,3)=AJ3723,"GRN Processing",IF(ROUND(N(AF3723)/Assumptions!$C$12,3)=AJ3723,"GRN-to-Putaway Wait",IF(ROUND(N(AG3723)/Assumptions!$C$13,3)=AJ3723,"Putaway","Within SLA")))))))))))</f>
        <v>QC-to-GRN Wait</v>
      </c>
    </row>
    <row r="3724" customFormat="false" ht="15" hidden="false" customHeight="false" outlineLevel="0" collapsed="false">
      <c r="A3724" s="0" t="s">
        <v>10370</v>
      </c>
      <c r="B3724" s="0" t="s">
        <v>10371</v>
      </c>
      <c r="C3724" s="0" t="s">
        <v>142</v>
      </c>
      <c r="D3724" s="0" t="s">
        <v>147</v>
      </c>
      <c r="E3724" s="0" t="s">
        <v>8002</v>
      </c>
      <c r="F3724" s="0" t="s">
        <v>137</v>
      </c>
      <c r="G3724" s="0" t="s">
        <v>150</v>
      </c>
      <c r="H3724" s="17" t="n">
        <v>46291.6986111111</v>
      </c>
      <c r="I3724" s="17" t="n">
        <v>46291.7104166667</v>
      </c>
      <c r="J3724" s="17" t="n">
        <v>46291.7201388889</v>
      </c>
      <c r="K3724" s="17" t="n">
        <v>46291.7451388889</v>
      </c>
      <c r="L3724" s="17" t="n">
        <v>46291.7569444445</v>
      </c>
      <c r="M3724" s="17" t="n">
        <v>46291.8222222222</v>
      </c>
      <c r="N3724" s="17" t="n">
        <v>46291.9076388889</v>
      </c>
      <c r="O3724" s="17" t="n">
        <v>46291.9270833333</v>
      </c>
      <c r="P3724" s="17" t="n">
        <v>46291.9375</v>
      </c>
      <c r="Q3724" s="17" t="n">
        <v>46291.9652777778</v>
      </c>
      <c r="R3724" s="0" t="n">
        <v>401</v>
      </c>
      <c r="S3724" s="0" t="n">
        <v>0</v>
      </c>
      <c r="T3724" s="0" t="n">
        <v>15</v>
      </c>
      <c r="U3724" s="18" t="s">
        <v>123</v>
      </c>
      <c r="V3724" s="18" t="s">
        <v>156</v>
      </c>
      <c r="W3724" s="0" t="str">
        <f aca="false">IF(AND(X3724&gt;=6,X3724&lt;14),"A",IF(AND(X3724&gt;=14,X3724&lt;22),"B","C"))</f>
        <v>B</v>
      </c>
      <c r="X3724" s="18" t="n">
        <f aca="false">HOUR(H3724)</f>
        <v>16</v>
      </c>
      <c r="Y3724" s="18" t="n">
        <f aca="false">ROUND((I3724-H3724)*1440,0)</f>
        <v>17</v>
      </c>
      <c r="Z3724" s="18" t="n">
        <f aca="false">ROUND((J3724-I3724)*1440,0)</f>
        <v>14</v>
      </c>
      <c r="AA3724" s="18" t="n">
        <f aca="false">ROUND((K3724-J3724)*1440,0)</f>
        <v>36</v>
      </c>
      <c r="AB3724" s="18" t="n">
        <f aca="false">ROUND((L3724-K3724)*1440,0)</f>
        <v>17</v>
      </c>
      <c r="AC3724" s="18" t="n">
        <f aca="false">ROUND((M3724-L3724)*1440,0)</f>
        <v>94</v>
      </c>
      <c r="AD3724" s="18" t="n">
        <f aca="false">IF(N3724="","",ROUND((N3724-M3724)*1440,0))</f>
        <v>123</v>
      </c>
      <c r="AE3724" s="18" t="n">
        <f aca="false">IF(O3724="","",ROUND((O3724-N3724)*1440,0))</f>
        <v>28</v>
      </c>
      <c r="AF3724" s="18" t="n">
        <f aca="false">IF(P3724="","",ROUND((P3724-O3724)*1440,0))</f>
        <v>15</v>
      </c>
      <c r="AG3724" s="18" t="n">
        <f aca="false">IF(Q3724="","",ROUND((Q3724-P3724)*1440,0))</f>
        <v>40</v>
      </c>
      <c r="AH3724" s="18" t="n">
        <f aca="false">IF(Q3724="","",ROUND((Q3724-H3724)*1440,0))</f>
        <v>384</v>
      </c>
      <c r="AI3724" s="19" t="n">
        <f aca="false">ROUND(IF(O3724="",Assumptions!$B$25-K3724,O3724-K3724)*24,1)</f>
        <v>4.4</v>
      </c>
      <c r="AJ3724" s="20" t="n">
        <f aca="false">ROUND(MAX(N(Y3724)/Assumptions!$C$5, N(Z3724)/Assumptions!$C$6, N(AA3724)/Assumptions!$C$7, N(AB3724)/Assumptions!$C$8, N(AC3724)/Assumptions!$C$9, N(AD3724)/Assumptions!$C$10, N(AE3724)/Assumptions!$C$11, N(AF3724)/Assumptions!$C$12, N(AG3724)/Assumptions!$C$13),3)</f>
        <v>4.1</v>
      </c>
      <c r="AK3724" s="0" t="str">
        <f aca="false">IF(OR(U3724="Pending",U3724="On Hold"),"Open GRN (awaiting)",IF(AJ3724&lt;=1,"Within SLA",IF(ROUND(N(Y3724)/Assumptions!$C$5,3)=AJ3724,"Gate Wait",IF(ROUND(N(Z3724)/Assumptions!$C$6,3)=AJ3724,"Dock Wait",IF(ROUND(N(AA3724)/Assumptions!$C$7,3)=AJ3724,"Unloading",IF(ROUND(N(AB3724)/Assumptions!$C$8,3)=AJ3724,"Unload-to-QC Wait",IF(ROUND(N(AC3724)/Assumptions!$C$9,3)=AJ3724,"QC",IF(ROUND(N(AD3724)/Assumptions!$C$10,3)=AJ3724,"QC-to-GRN Wait",IF(ROUND(N(AE3724)/Assumptions!$C$11,3)=AJ3724,"GRN Processing",IF(ROUND(N(AF3724)/Assumptions!$C$12,3)=AJ3724,"GRN-to-Putaway Wait",IF(ROUND(N(AG3724)/Assumptions!$C$13,3)=AJ3724,"Putaway","Within SLA")))))))))))</f>
        <v>QC-to-GRN Wait</v>
      </c>
    </row>
    <row r="3725" customFormat="false" ht="15" hidden="false" customHeight="false" outlineLevel="0" collapsed="false">
      <c r="A3725" s="0" t="s">
        <v>10372</v>
      </c>
      <c r="B3725" s="0" t="s">
        <v>10373</v>
      </c>
      <c r="C3725" s="0" t="s">
        <v>170</v>
      </c>
      <c r="D3725" s="0" t="s">
        <v>135</v>
      </c>
      <c r="E3725" s="0" t="s">
        <v>7529</v>
      </c>
      <c r="F3725" s="0" t="s">
        <v>172</v>
      </c>
      <c r="G3725" s="0" t="s">
        <v>138</v>
      </c>
      <c r="H3725" s="17" t="n">
        <v>46291.7069444444</v>
      </c>
      <c r="I3725" s="17" t="n">
        <v>46291.7104166667</v>
      </c>
      <c r="J3725" s="17" t="n">
        <v>46291.7180555556</v>
      </c>
      <c r="K3725" s="17" t="n">
        <v>46291.7375</v>
      </c>
      <c r="L3725" s="17" t="n">
        <v>46291.7388888889</v>
      </c>
      <c r="M3725" s="17" t="n">
        <v>46291.7513888889</v>
      </c>
      <c r="N3725" s="17"/>
      <c r="O3725" s="17"/>
      <c r="P3725" s="17"/>
      <c r="Q3725" s="17"/>
      <c r="R3725" s="0" t="n">
        <v>69</v>
      </c>
      <c r="S3725" s="0" t="n">
        <v>0</v>
      </c>
      <c r="T3725" s="0" t="n">
        <v>0</v>
      </c>
      <c r="U3725" s="18" t="s">
        <v>8544</v>
      </c>
      <c r="V3725" s="18" t="s">
        <v>156</v>
      </c>
      <c r="W3725" s="0" t="str">
        <f aca="false">IF(AND(X3725&gt;=6,X3725&lt;14),"A",IF(AND(X3725&gt;=14,X3725&lt;22),"B","C"))</f>
        <v>B</v>
      </c>
      <c r="X3725" s="18" t="n">
        <f aca="false">HOUR(H3725)</f>
        <v>16</v>
      </c>
      <c r="Y3725" s="18" t="n">
        <f aca="false">ROUND((I3725-H3725)*1440,0)</f>
        <v>5</v>
      </c>
      <c r="Z3725" s="18" t="n">
        <f aca="false">ROUND((J3725-I3725)*1440,0)</f>
        <v>11</v>
      </c>
      <c r="AA3725" s="18" t="n">
        <f aca="false">ROUND((K3725-J3725)*1440,0)</f>
        <v>28</v>
      </c>
      <c r="AB3725" s="18" t="n">
        <f aca="false">ROUND((L3725-K3725)*1440,0)</f>
        <v>2</v>
      </c>
      <c r="AC3725" s="18" t="n">
        <f aca="false">ROUND((M3725-L3725)*1440,0)</f>
        <v>18</v>
      </c>
      <c r="AD3725" s="0" t="str">
        <f aca="false">IF(N3725="","",ROUND((N3725-M3725)*1440,0))</f>
        <v/>
      </c>
      <c r="AE3725" s="0" t="str">
        <f aca="false">IF(O3725="","",ROUND((O3725-N3725)*1440,0))</f>
        <v/>
      </c>
      <c r="AF3725" s="0" t="str">
        <f aca="false">IF(P3725="","",ROUND((P3725-O3725)*1440,0))</f>
        <v/>
      </c>
      <c r="AG3725" s="0" t="str">
        <f aca="false">IF(Q3725="","",ROUND((Q3725-P3725)*1440,0))</f>
        <v/>
      </c>
      <c r="AH3725" s="0" t="str">
        <f aca="false">IF(Q3725="","",ROUND((Q3725-H3725)*1440,0))</f>
        <v/>
      </c>
      <c r="AI3725" s="19" t="n">
        <f aca="false">ROUND(IF(O3725="",Assumptions!$B$25-K3725,O3725-K3725)*24,1)</f>
        <v>134.3</v>
      </c>
      <c r="AJ3725" s="20" t="n">
        <f aca="false">ROUND(MAX(N(Y3725)/Assumptions!$C$5, N(Z3725)/Assumptions!$C$6, N(AA3725)/Assumptions!$C$7, N(AB3725)/Assumptions!$C$8, N(AC3725)/Assumptions!$C$9, N(AD3725)/Assumptions!$C$10, N(AE3725)/Assumptions!$C$11, N(AF3725)/Assumptions!$C$12, N(AG3725)/Assumptions!$C$13),3)</f>
        <v>0.733</v>
      </c>
      <c r="AK3725" s="0" t="str">
        <f aca="false">IF(OR(U3725="Pending",U3725="On Hold"),"Open GRN (awaiting)",IF(AJ3725&lt;=1,"Within SLA",IF(ROUND(N(Y3725)/Assumptions!$C$5,3)=AJ3725,"Gate Wait",IF(ROUND(N(Z3725)/Assumptions!$C$6,3)=AJ3725,"Dock Wait",IF(ROUND(N(AA3725)/Assumptions!$C$7,3)=AJ3725,"Unloading",IF(ROUND(N(AB3725)/Assumptions!$C$8,3)=AJ3725,"Unload-to-QC Wait",IF(ROUND(N(AC3725)/Assumptions!$C$9,3)=AJ3725,"QC",IF(ROUND(N(AD3725)/Assumptions!$C$10,3)=AJ3725,"QC-to-GRN Wait",IF(ROUND(N(AE3725)/Assumptions!$C$11,3)=AJ3725,"GRN Processing",IF(ROUND(N(AF3725)/Assumptions!$C$12,3)=AJ3725,"GRN-to-Putaway Wait",IF(ROUND(N(AG3725)/Assumptions!$C$13,3)=AJ3725,"Putaway","Within SLA")))))))))))</f>
        <v>Open GRN (awaiting)</v>
      </c>
    </row>
    <row r="3726" customFormat="false" ht="15" hidden="false" customHeight="false" outlineLevel="0" collapsed="false">
      <c r="A3726" s="0" t="s">
        <v>10374</v>
      </c>
      <c r="B3726" s="0" t="s">
        <v>10375</v>
      </c>
      <c r="C3726" s="0" t="s">
        <v>118</v>
      </c>
      <c r="D3726" s="0" t="s">
        <v>147</v>
      </c>
      <c r="E3726" s="0" t="s">
        <v>10376</v>
      </c>
      <c r="F3726" s="0" t="s">
        <v>121</v>
      </c>
      <c r="G3726" s="0" t="s">
        <v>150</v>
      </c>
      <c r="H3726" s="17" t="n">
        <v>46291.7076388889</v>
      </c>
      <c r="I3726" s="17" t="n">
        <v>46291.7333333333</v>
      </c>
      <c r="J3726" s="17" t="n">
        <v>46291.7347222222</v>
      </c>
      <c r="K3726" s="17" t="n">
        <v>46291.7645833333</v>
      </c>
      <c r="L3726" s="17" t="n">
        <v>46291.7791666667</v>
      </c>
      <c r="M3726" s="17" t="n">
        <v>46291.7986111111</v>
      </c>
      <c r="N3726" s="17" t="n">
        <v>46291.8284722222</v>
      </c>
      <c r="O3726" s="17" t="n">
        <v>46291.83125</v>
      </c>
      <c r="P3726" s="17" t="n">
        <v>46291.8402777778</v>
      </c>
      <c r="Q3726" s="17" t="n">
        <v>46291.8645833333</v>
      </c>
      <c r="R3726" s="0" t="n">
        <v>1065</v>
      </c>
      <c r="S3726" s="0" t="n">
        <v>0</v>
      </c>
      <c r="T3726" s="0" t="n">
        <v>0</v>
      </c>
      <c r="U3726" s="18" t="s">
        <v>130</v>
      </c>
      <c r="V3726" s="18" t="s">
        <v>144</v>
      </c>
      <c r="W3726" s="0" t="str">
        <f aca="false">IF(AND(X3726&gt;=6,X3726&lt;14),"A",IF(AND(X3726&gt;=14,X3726&lt;22),"B","C"))</f>
        <v>B</v>
      </c>
      <c r="X3726" s="18" t="n">
        <f aca="false">HOUR(H3726)</f>
        <v>16</v>
      </c>
      <c r="Y3726" s="18" t="n">
        <f aca="false">ROUND((I3726-H3726)*1440,0)</f>
        <v>37</v>
      </c>
      <c r="Z3726" s="18" t="n">
        <f aca="false">ROUND((J3726-I3726)*1440,0)</f>
        <v>2</v>
      </c>
      <c r="AA3726" s="18" t="n">
        <f aca="false">ROUND((K3726-J3726)*1440,0)</f>
        <v>43</v>
      </c>
      <c r="AB3726" s="18" t="n">
        <f aca="false">ROUND((L3726-K3726)*1440,0)</f>
        <v>21</v>
      </c>
      <c r="AC3726" s="18" t="n">
        <f aca="false">ROUND((M3726-L3726)*1440,0)</f>
        <v>28</v>
      </c>
      <c r="AD3726" s="18" t="n">
        <f aca="false">IF(N3726="","",ROUND((N3726-M3726)*1440,0))</f>
        <v>43</v>
      </c>
      <c r="AE3726" s="18" t="n">
        <f aca="false">IF(O3726="","",ROUND((O3726-N3726)*1440,0))</f>
        <v>4</v>
      </c>
      <c r="AF3726" s="18" t="n">
        <f aca="false">IF(P3726="","",ROUND((P3726-O3726)*1440,0))</f>
        <v>13</v>
      </c>
      <c r="AG3726" s="18" t="n">
        <f aca="false">IF(Q3726="","",ROUND((Q3726-P3726)*1440,0))</f>
        <v>35</v>
      </c>
      <c r="AH3726" s="18" t="n">
        <f aca="false">IF(Q3726="","",ROUND((Q3726-H3726)*1440,0))</f>
        <v>226</v>
      </c>
      <c r="AI3726" s="19" t="n">
        <f aca="false">ROUND(IF(O3726="",Assumptions!$B$25-K3726,O3726-K3726)*24,1)</f>
        <v>1.6</v>
      </c>
      <c r="AJ3726" s="20" t="n">
        <f aca="false">ROUND(MAX(N(Y3726)/Assumptions!$C$5, N(Z3726)/Assumptions!$C$6, N(AA3726)/Assumptions!$C$7, N(AB3726)/Assumptions!$C$8, N(AC3726)/Assumptions!$C$9, N(AD3726)/Assumptions!$C$10, N(AE3726)/Assumptions!$C$11, N(AF3726)/Assumptions!$C$12, N(AG3726)/Assumptions!$C$13),3)</f>
        <v>1.433</v>
      </c>
      <c r="AK3726" s="0" t="str">
        <f aca="false">IF(OR(U3726="Pending",U3726="On Hold"),"Open GRN (awaiting)",IF(AJ3726&lt;=1,"Within SLA",IF(ROUND(N(Y3726)/Assumptions!$C$5,3)=AJ3726,"Gate Wait",IF(ROUND(N(Z3726)/Assumptions!$C$6,3)=AJ3726,"Dock Wait",IF(ROUND(N(AA3726)/Assumptions!$C$7,3)=AJ3726,"Unloading",IF(ROUND(N(AB3726)/Assumptions!$C$8,3)=AJ3726,"Unload-to-QC Wait",IF(ROUND(N(AC3726)/Assumptions!$C$9,3)=AJ3726,"QC",IF(ROUND(N(AD3726)/Assumptions!$C$10,3)=AJ3726,"QC-to-GRN Wait",IF(ROUND(N(AE3726)/Assumptions!$C$11,3)=AJ3726,"GRN Processing",IF(ROUND(N(AF3726)/Assumptions!$C$12,3)=AJ3726,"GRN-to-Putaway Wait",IF(ROUND(N(AG3726)/Assumptions!$C$13,3)=AJ3726,"Putaway","Within SLA")))))))))))</f>
        <v>QC-to-GRN Wait</v>
      </c>
    </row>
    <row r="3727" customFormat="false" ht="15" hidden="false" customHeight="false" outlineLevel="0" collapsed="false">
      <c r="A3727" s="0" t="s">
        <v>10377</v>
      </c>
      <c r="B3727" s="0" t="s">
        <v>10378</v>
      </c>
      <c r="C3727" s="0" t="s">
        <v>142</v>
      </c>
      <c r="D3727" s="0" t="s">
        <v>135</v>
      </c>
      <c r="E3727" s="0" t="s">
        <v>2863</v>
      </c>
      <c r="F3727" s="0" t="s">
        <v>137</v>
      </c>
      <c r="G3727" s="0" t="s">
        <v>178</v>
      </c>
      <c r="H3727" s="17" t="n">
        <v>46291.7145833333</v>
      </c>
      <c r="I3727" s="17" t="n">
        <v>46291.7354166667</v>
      </c>
      <c r="J3727" s="17" t="n">
        <v>46291.7381944444</v>
      </c>
      <c r="K3727" s="17" t="n">
        <v>46291.7722222222</v>
      </c>
      <c r="L3727" s="17" t="n">
        <v>46291.7854166667</v>
      </c>
      <c r="M3727" s="17" t="n">
        <v>46291.8201388889</v>
      </c>
      <c r="N3727" s="17" t="n">
        <v>46291.8576388889</v>
      </c>
      <c r="O3727" s="17" t="n">
        <v>46291.8944444444</v>
      </c>
      <c r="P3727" s="17" t="n">
        <v>46291.9041666667</v>
      </c>
      <c r="Q3727" s="17" t="n">
        <v>46291.9506944444</v>
      </c>
      <c r="R3727" s="0" t="n">
        <v>235</v>
      </c>
      <c r="S3727" s="0" t="n">
        <v>0</v>
      </c>
      <c r="T3727" s="0" t="n">
        <v>0</v>
      </c>
      <c r="U3727" s="18" t="s">
        <v>130</v>
      </c>
      <c r="V3727" s="18" t="s">
        <v>131</v>
      </c>
      <c r="W3727" s="0" t="str">
        <f aca="false">IF(AND(X3727&gt;=6,X3727&lt;14),"A",IF(AND(X3727&gt;=14,X3727&lt;22),"B","C"))</f>
        <v>B</v>
      </c>
      <c r="X3727" s="18" t="n">
        <f aca="false">HOUR(H3727)</f>
        <v>17</v>
      </c>
      <c r="Y3727" s="18" t="n">
        <f aca="false">ROUND((I3727-H3727)*1440,0)</f>
        <v>30</v>
      </c>
      <c r="Z3727" s="18" t="n">
        <f aca="false">ROUND((J3727-I3727)*1440,0)</f>
        <v>4</v>
      </c>
      <c r="AA3727" s="18" t="n">
        <f aca="false">ROUND((K3727-J3727)*1440,0)</f>
        <v>49</v>
      </c>
      <c r="AB3727" s="18" t="n">
        <f aca="false">ROUND((L3727-K3727)*1440,0)</f>
        <v>19</v>
      </c>
      <c r="AC3727" s="18" t="n">
        <f aca="false">ROUND((M3727-L3727)*1440,0)</f>
        <v>50</v>
      </c>
      <c r="AD3727" s="18" t="n">
        <f aca="false">IF(N3727="","",ROUND((N3727-M3727)*1440,0))</f>
        <v>54</v>
      </c>
      <c r="AE3727" s="18" t="n">
        <f aca="false">IF(O3727="","",ROUND((O3727-N3727)*1440,0))</f>
        <v>53</v>
      </c>
      <c r="AF3727" s="18" t="n">
        <f aca="false">IF(P3727="","",ROUND((P3727-O3727)*1440,0))</f>
        <v>14</v>
      </c>
      <c r="AG3727" s="18" t="n">
        <f aca="false">IF(Q3727="","",ROUND((Q3727-P3727)*1440,0))</f>
        <v>67</v>
      </c>
      <c r="AH3727" s="18" t="n">
        <f aca="false">IF(Q3727="","",ROUND((Q3727-H3727)*1440,0))</f>
        <v>340</v>
      </c>
      <c r="AI3727" s="19" t="n">
        <f aca="false">ROUND(IF(O3727="",Assumptions!$B$25-K3727,O3727-K3727)*24,1)</f>
        <v>2.9</v>
      </c>
      <c r="AJ3727" s="20" t="n">
        <f aca="false">ROUND(MAX(N(Y3727)/Assumptions!$C$5, N(Z3727)/Assumptions!$C$6, N(AA3727)/Assumptions!$C$7, N(AB3727)/Assumptions!$C$8, N(AC3727)/Assumptions!$C$9, N(AD3727)/Assumptions!$C$10, N(AE3727)/Assumptions!$C$11, N(AF3727)/Assumptions!$C$12, N(AG3727)/Assumptions!$C$13),3)</f>
        <v>1.8</v>
      </c>
      <c r="AK3727" s="0" t="str">
        <f aca="false">IF(OR(U3727="Pending",U3727="On Hold"),"Open GRN (awaiting)",IF(AJ3727&lt;=1,"Within SLA",IF(ROUND(N(Y3727)/Assumptions!$C$5,3)=AJ3727,"Gate Wait",IF(ROUND(N(Z3727)/Assumptions!$C$6,3)=AJ3727,"Dock Wait",IF(ROUND(N(AA3727)/Assumptions!$C$7,3)=AJ3727,"Unloading",IF(ROUND(N(AB3727)/Assumptions!$C$8,3)=AJ3727,"Unload-to-QC Wait",IF(ROUND(N(AC3727)/Assumptions!$C$9,3)=AJ3727,"QC",IF(ROUND(N(AD3727)/Assumptions!$C$10,3)=AJ3727,"QC-to-GRN Wait",IF(ROUND(N(AE3727)/Assumptions!$C$11,3)=AJ3727,"GRN Processing",IF(ROUND(N(AF3727)/Assumptions!$C$12,3)=AJ3727,"GRN-to-Putaway Wait",IF(ROUND(N(AG3727)/Assumptions!$C$13,3)=AJ3727,"Putaway","Within SLA")))))))))))</f>
        <v>QC-to-GRN Wait</v>
      </c>
    </row>
    <row r="3728" customFormat="false" ht="15" hidden="false" customHeight="false" outlineLevel="0" collapsed="false">
      <c r="A3728" s="0" t="s">
        <v>10379</v>
      </c>
      <c r="B3728" s="0" t="s">
        <v>10380</v>
      </c>
      <c r="C3728" s="0" t="s">
        <v>142</v>
      </c>
      <c r="D3728" s="0" t="s">
        <v>147</v>
      </c>
      <c r="E3728" s="0" t="s">
        <v>1375</v>
      </c>
      <c r="F3728" s="0" t="s">
        <v>137</v>
      </c>
      <c r="G3728" s="0" t="s">
        <v>150</v>
      </c>
      <c r="H3728" s="17" t="n">
        <v>46291.7194444445</v>
      </c>
      <c r="I3728" s="17" t="n">
        <v>46291.7409722222</v>
      </c>
      <c r="J3728" s="17" t="n">
        <v>46291.7430555556</v>
      </c>
      <c r="K3728" s="17" t="n">
        <v>46291.7916666667</v>
      </c>
      <c r="L3728" s="17" t="n">
        <v>46291.7958333333</v>
      </c>
      <c r="M3728" s="17" t="n">
        <v>46291.8243055556</v>
      </c>
      <c r="N3728" s="17" t="n">
        <v>46291.8770833333</v>
      </c>
      <c r="O3728" s="17" t="n">
        <v>46291.8895833333</v>
      </c>
      <c r="P3728" s="17" t="n">
        <v>46291.8972222222</v>
      </c>
      <c r="Q3728" s="17" t="n">
        <v>46291.9527777778</v>
      </c>
      <c r="R3728" s="0" t="n">
        <v>805</v>
      </c>
      <c r="S3728" s="0" t="n">
        <v>0</v>
      </c>
      <c r="T3728" s="0" t="n">
        <v>0</v>
      </c>
      <c r="U3728" s="18" t="s">
        <v>130</v>
      </c>
      <c r="V3728" s="18" t="s">
        <v>144</v>
      </c>
      <c r="W3728" s="0" t="str">
        <f aca="false">IF(AND(X3728&gt;=6,X3728&lt;14),"A",IF(AND(X3728&gt;=14,X3728&lt;22),"B","C"))</f>
        <v>B</v>
      </c>
      <c r="X3728" s="18" t="n">
        <f aca="false">HOUR(H3728)</f>
        <v>17</v>
      </c>
      <c r="Y3728" s="18" t="n">
        <f aca="false">ROUND((I3728-H3728)*1440,0)</f>
        <v>31</v>
      </c>
      <c r="Z3728" s="18" t="n">
        <f aca="false">ROUND((J3728-I3728)*1440,0)</f>
        <v>3</v>
      </c>
      <c r="AA3728" s="18" t="n">
        <f aca="false">ROUND((K3728-J3728)*1440,0)</f>
        <v>70</v>
      </c>
      <c r="AB3728" s="18" t="n">
        <f aca="false">ROUND((L3728-K3728)*1440,0)</f>
        <v>6</v>
      </c>
      <c r="AC3728" s="18" t="n">
        <f aca="false">ROUND((M3728-L3728)*1440,0)</f>
        <v>41</v>
      </c>
      <c r="AD3728" s="18" t="n">
        <f aca="false">IF(N3728="","",ROUND((N3728-M3728)*1440,0))</f>
        <v>76</v>
      </c>
      <c r="AE3728" s="18" t="n">
        <f aca="false">IF(O3728="","",ROUND((O3728-N3728)*1440,0))</f>
        <v>18</v>
      </c>
      <c r="AF3728" s="18" t="n">
        <f aca="false">IF(P3728="","",ROUND((P3728-O3728)*1440,0))</f>
        <v>11</v>
      </c>
      <c r="AG3728" s="18" t="n">
        <f aca="false">IF(Q3728="","",ROUND((Q3728-P3728)*1440,0))</f>
        <v>80</v>
      </c>
      <c r="AH3728" s="18" t="n">
        <f aca="false">IF(Q3728="","",ROUND((Q3728-H3728)*1440,0))</f>
        <v>336</v>
      </c>
      <c r="AI3728" s="19" t="n">
        <f aca="false">ROUND(IF(O3728="",Assumptions!$B$25-K3728,O3728-K3728)*24,1)</f>
        <v>2.4</v>
      </c>
      <c r="AJ3728" s="20" t="n">
        <f aca="false">ROUND(MAX(N(Y3728)/Assumptions!$C$5, N(Z3728)/Assumptions!$C$6, N(AA3728)/Assumptions!$C$7, N(AB3728)/Assumptions!$C$8, N(AC3728)/Assumptions!$C$9, N(AD3728)/Assumptions!$C$10, N(AE3728)/Assumptions!$C$11, N(AF3728)/Assumptions!$C$12, N(AG3728)/Assumptions!$C$13),3)</f>
        <v>2.533</v>
      </c>
      <c r="AK3728" s="0" t="str">
        <f aca="false">IF(OR(U3728="Pending",U3728="On Hold"),"Open GRN (awaiting)",IF(AJ3728&lt;=1,"Within SLA",IF(ROUND(N(Y3728)/Assumptions!$C$5,3)=AJ3728,"Gate Wait",IF(ROUND(N(Z3728)/Assumptions!$C$6,3)=AJ3728,"Dock Wait",IF(ROUND(N(AA3728)/Assumptions!$C$7,3)=AJ3728,"Unloading",IF(ROUND(N(AB3728)/Assumptions!$C$8,3)=AJ3728,"Unload-to-QC Wait",IF(ROUND(N(AC3728)/Assumptions!$C$9,3)=AJ3728,"QC",IF(ROUND(N(AD3728)/Assumptions!$C$10,3)=AJ3728,"QC-to-GRN Wait",IF(ROUND(N(AE3728)/Assumptions!$C$11,3)=AJ3728,"GRN Processing",IF(ROUND(N(AF3728)/Assumptions!$C$12,3)=AJ3728,"GRN-to-Putaway Wait",IF(ROUND(N(AG3728)/Assumptions!$C$13,3)=AJ3728,"Putaway","Within SLA")))))))))))</f>
        <v>QC-to-GRN Wait</v>
      </c>
    </row>
    <row r="3729" customFormat="false" ht="15" hidden="false" customHeight="false" outlineLevel="0" collapsed="false">
      <c r="A3729" s="0" t="s">
        <v>10381</v>
      </c>
      <c r="B3729" s="0" t="s">
        <v>10382</v>
      </c>
      <c r="C3729" s="0" t="s">
        <v>175</v>
      </c>
      <c r="D3729" s="0" t="s">
        <v>147</v>
      </c>
      <c r="E3729" s="0" t="s">
        <v>375</v>
      </c>
      <c r="F3729" s="0" t="s">
        <v>177</v>
      </c>
      <c r="G3729" s="0" t="s">
        <v>150</v>
      </c>
      <c r="H3729" s="17" t="n">
        <v>46291.7256944445</v>
      </c>
      <c r="I3729" s="17" t="n">
        <v>46291.7861111111</v>
      </c>
      <c r="J3729" s="17" t="n">
        <v>46291.7923611111</v>
      </c>
      <c r="K3729" s="17" t="n">
        <v>46291.8104166667</v>
      </c>
      <c r="L3729" s="17" t="n">
        <v>46291.8145833333</v>
      </c>
      <c r="M3729" s="17" t="n">
        <v>46291.8451388889</v>
      </c>
      <c r="N3729" s="17" t="n">
        <v>46291.8715277778</v>
      </c>
      <c r="O3729" s="17" t="n">
        <v>46291.8888888889</v>
      </c>
      <c r="P3729" s="17" t="n">
        <v>46291.9013888889</v>
      </c>
      <c r="Q3729" s="17" t="n">
        <v>46291.9069444445</v>
      </c>
      <c r="R3729" s="0" t="n">
        <v>135</v>
      </c>
      <c r="S3729" s="0" t="n">
        <v>0</v>
      </c>
      <c r="T3729" s="0" t="n">
        <v>0</v>
      </c>
      <c r="U3729" s="18" t="s">
        <v>130</v>
      </c>
      <c r="V3729" s="18" t="s">
        <v>139</v>
      </c>
      <c r="W3729" s="0" t="str">
        <f aca="false">IF(AND(X3729&gt;=6,X3729&lt;14),"A",IF(AND(X3729&gt;=14,X3729&lt;22),"B","C"))</f>
        <v>B</v>
      </c>
      <c r="X3729" s="18" t="n">
        <f aca="false">HOUR(H3729)</f>
        <v>17</v>
      </c>
      <c r="Y3729" s="18" t="n">
        <f aca="false">ROUND((I3729-H3729)*1440,0)</f>
        <v>87</v>
      </c>
      <c r="Z3729" s="18" t="n">
        <f aca="false">ROUND((J3729-I3729)*1440,0)</f>
        <v>9</v>
      </c>
      <c r="AA3729" s="18" t="n">
        <f aca="false">ROUND((K3729-J3729)*1440,0)</f>
        <v>26</v>
      </c>
      <c r="AB3729" s="18" t="n">
        <f aca="false">ROUND((L3729-K3729)*1440,0)</f>
        <v>6</v>
      </c>
      <c r="AC3729" s="18" t="n">
        <f aca="false">ROUND((M3729-L3729)*1440,0)</f>
        <v>44</v>
      </c>
      <c r="AD3729" s="18" t="n">
        <f aca="false">IF(N3729="","",ROUND((N3729-M3729)*1440,0))</f>
        <v>38</v>
      </c>
      <c r="AE3729" s="18" t="n">
        <f aca="false">IF(O3729="","",ROUND((O3729-N3729)*1440,0))</f>
        <v>25</v>
      </c>
      <c r="AF3729" s="18" t="n">
        <f aca="false">IF(P3729="","",ROUND((P3729-O3729)*1440,0))</f>
        <v>18</v>
      </c>
      <c r="AG3729" s="18" t="n">
        <f aca="false">IF(Q3729="","",ROUND((Q3729-P3729)*1440,0))</f>
        <v>8</v>
      </c>
      <c r="AH3729" s="18" t="n">
        <f aca="false">IF(Q3729="","",ROUND((Q3729-H3729)*1440,0))</f>
        <v>261</v>
      </c>
      <c r="AI3729" s="19" t="n">
        <f aca="false">ROUND(IF(O3729="",Assumptions!$B$25-K3729,O3729-K3729)*24,1)</f>
        <v>1.9</v>
      </c>
      <c r="AJ3729" s="20" t="n">
        <f aca="false">ROUND(MAX(N(Y3729)/Assumptions!$C$5, N(Z3729)/Assumptions!$C$6, N(AA3729)/Assumptions!$C$7, N(AB3729)/Assumptions!$C$8, N(AC3729)/Assumptions!$C$9, N(AD3729)/Assumptions!$C$10, N(AE3729)/Assumptions!$C$11, N(AF3729)/Assumptions!$C$12, N(AG3729)/Assumptions!$C$13),3)</f>
        <v>2.9</v>
      </c>
      <c r="AK3729" s="0" t="str">
        <f aca="false">IF(OR(U3729="Pending",U3729="On Hold"),"Open GRN (awaiting)",IF(AJ3729&lt;=1,"Within SLA",IF(ROUND(N(Y3729)/Assumptions!$C$5,3)=AJ3729,"Gate Wait",IF(ROUND(N(Z3729)/Assumptions!$C$6,3)=AJ3729,"Dock Wait",IF(ROUND(N(AA3729)/Assumptions!$C$7,3)=AJ3729,"Unloading",IF(ROUND(N(AB3729)/Assumptions!$C$8,3)=AJ3729,"Unload-to-QC Wait",IF(ROUND(N(AC3729)/Assumptions!$C$9,3)=AJ3729,"QC",IF(ROUND(N(AD3729)/Assumptions!$C$10,3)=AJ3729,"QC-to-GRN Wait",IF(ROUND(N(AE3729)/Assumptions!$C$11,3)=AJ3729,"GRN Processing",IF(ROUND(N(AF3729)/Assumptions!$C$12,3)=AJ3729,"GRN-to-Putaway Wait",IF(ROUND(N(AG3729)/Assumptions!$C$13,3)=AJ3729,"Putaway","Within SLA")))))))))))</f>
        <v>Gate Wait</v>
      </c>
    </row>
    <row r="3730" customFormat="false" ht="15" hidden="false" customHeight="false" outlineLevel="0" collapsed="false">
      <c r="A3730" s="0" t="s">
        <v>10383</v>
      </c>
      <c r="B3730" s="0" t="s">
        <v>10384</v>
      </c>
      <c r="C3730" s="0" t="s">
        <v>286</v>
      </c>
      <c r="D3730" s="0" t="s">
        <v>135</v>
      </c>
      <c r="E3730" s="0" t="s">
        <v>4633</v>
      </c>
      <c r="F3730" s="0" t="s">
        <v>121</v>
      </c>
      <c r="G3730" s="0" t="s">
        <v>178</v>
      </c>
      <c r="H3730" s="17" t="n">
        <v>46291.7340277778</v>
      </c>
      <c r="I3730" s="17" t="n">
        <v>46291.7541666667</v>
      </c>
      <c r="J3730" s="17" t="n">
        <v>46291.7583333333</v>
      </c>
      <c r="K3730" s="17" t="n">
        <v>46291.7736111111</v>
      </c>
      <c r="L3730" s="17" t="n">
        <v>46291.7791666667</v>
      </c>
      <c r="M3730" s="17" t="n">
        <v>46291.8097222222</v>
      </c>
      <c r="N3730" s="17" t="n">
        <v>46291.8805555556</v>
      </c>
      <c r="O3730" s="17" t="n">
        <v>46291.9527777778</v>
      </c>
      <c r="P3730" s="17" t="n">
        <v>46291.9645833333</v>
      </c>
      <c r="Q3730" s="17" t="n">
        <v>46291.9715277778</v>
      </c>
      <c r="R3730" s="0" t="n">
        <v>40</v>
      </c>
      <c r="S3730" s="0" t="n">
        <v>0</v>
      </c>
      <c r="T3730" s="0" t="n">
        <v>0</v>
      </c>
      <c r="U3730" s="18" t="s">
        <v>130</v>
      </c>
      <c r="V3730" s="18" t="s">
        <v>131</v>
      </c>
      <c r="W3730" s="0" t="str">
        <f aca="false">IF(AND(X3730&gt;=6,X3730&lt;14),"A",IF(AND(X3730&gt;=14,X3730&lt;22),"B","C"))</f>
        <v>B</v>
      </c>
      <c r="X3730" s="18" t="n">
        <f aca="false">HOUR(H3730)</f>
        <v>17</v>
      </c>
      <c r="Y3730" s="18" t="n">
        <f aca="false">ROUND((I3730-H3730)*1440,0)</f>
        <v>29</v>
      </c>
      <c r="Z3730" s="18" t="n">
        <f aca="false">ROUND((J3730-I3730)*1440,0)</f>
        <v>6</v>
      </c>
      <c r="AA3730" s="18" t="n">
        <f aca="false">ROUND((K3730-J3730)*1440,0)</f>
        <v>22</v>
      </c>
      <c r="AB3730" s="18" t="n">
        <f aca="false">ROUND((L3730-K3730)*1440,0)</f>
        <v>8</v>
      </c>
      <c r="AC3730" s="18" t="n">
        <f aca="false">ROUND((M3730-L3730)*1440,0)</f>
        <v>44</v>
      </c>
      <c r="AD3730" s="18" t="n">
        <f aca="false">IF(N3730="","",ROUND((N3730-M3730)*1440,0))</f>
        <v>102</v>
      </c>
      <c r="AE3730" s="18" t="n">
        <f aca="false">IF(O3730="","",ROUND((O3730-N3730)*1440,0))</f>
        <v>104</v>
      </c>
      <c r="AF3730" s="18" t="n">
        <f aca="false">IF(P3730="","",ROUND((P3730-O3730)*1440,0))</f>
        <v>17</v>
      </c>
      <c r="AG3730" s="18" t="n">
        <f aca="false">IF(Q3730="","",ROUND((Q3730-P3730)*1440,0))</f>
        <v>10</v>
      </c>
      <c r="AH3730" s="18" t="n">
        <f aca="false">IF(Q3730="","",ROUND((Q3730-H3730)*1440,0))</f>
        <v>342</v>
      </c>
      <c r="AI3730" s="19" t="n">
        <f aca="false">ROUND(IF(O3730="",Assumptions!$B$25-K3730,O3730-K3730)*24,1)</f>
        <v>4.3</v>
      </c>
      <c r="AJ3730" s="20" t="n">
        <f aca="false">ROUND(MAX(N(Y3730)/Assumptions!$C$5, N(Z3730)/Assumptions!$C$6, N(AA3730)/Assumptions!$C$7, N(AB3730)/Assumptions!$C$8, N(AC3730)/Assumptions!$C$9, N(AD3730)/Assumptions!$C$10, N(AE3730)/Assumptions!$C$11, N(AF3730)/Assumptions!$C$12, N(AG3730)/Assumptions!$C$13),3)</f>
        <v>3.4</v>
      </c>
      <c r="AK3730" s="0" t="str">
        <f aca="false">IF(OR(U3730="Pending",U3730="On Hold"),"Open GRN (awaiting)",IF(AJ3730&lt;=1,"Within SLA",IF(ROUND(N(Y3730)/Assumptions!$C$5,3)=AJ3730,"Gate Wait",IF(ROUND(N(Z3730)/Assumptions!$C$6,3)=AJ3730,"Dock Wait",IF(ROUND(N(AA3730)/Assumptions!$C$7,3)=AJ3730,"Unloading",IF(ROUND(N(AB3730)/Assumptions!$C$8,3)=AJ3730,"Unload-to-QC Wait",IF(ROUND(N(AC3730)/Assumptions!$C$9,3)=AJ3730,"QC",IF(ROUND(N(AD3730)/Assumptions!$C$10,3)=AJ3730,"QC-to-GRN Wait",IF(ROUND(N(AE3730)/Assumptions!$C$11,3)=AJ3730,"GRN Processing",IF(ROUND(N(AF3730)/Assumptions!$C$12,3)=AJ3730,"GRN-to-Putaway Wait",IF(ROUND(N(AG3730)/Assumptions!$C$13,3)=AJ3730,"Putaway","Within SLA")))))))))))</f>
        <v>QC-to-GRN Wait</v>
      </c>
    </row>
    <row r="3731" customFormat="false" ht="15" hidden="false" customHeight="false" outlineLevel="0" collapsed="false">
      <c r="A3731" s="0" t="s">
        <v>10385</v>
      </c>
      <c r="B3731" s="0" t="s">
        <v>10386</v>
      </c>
      <c r="C3731" s="0" t="s">
        <v>118</v>
      </c>
      <c r="D3731" s="0" t="s">
        <v>119</v>
      </c>
      <c r="E3731" s="0" t="s">
        <v>3987</v>
      </c>
      <c r="F3731" s="0" t="s">
        <v>121</v>
      </c>
      <c r="G3731" s="0" t="s">
        <v>129</v>
      </c>
      <c r="H3731" s="17" t="n">
        <v>46291.7875</v>
      </c>
      <c r="I3731" s="17" t="n">
        <v>46291.7944444444</v>
      </c>
      <c r="J3731" s="17" t="n">
        <v>46291.8034722222</v>
      </c>
      <c r="K3731" s="17" t="n">
        <v>46291.825</v>
      </c>
      <c r="L3731" s="17" t="n">
        <v>46291.8340277778</v>
      </c>
      <c r="M3731" s="17" t="n">
        <v>46291.8590277778</v>
      </c>
      <c r="N3731" s="17" t="n">
        <v>46291.8819444445</v>
      </c>
      <c r="O3731" s="17" t="n">
        <v>46291.9215277778</v>
      </c>
      <c r="P3731" s="17" t="n">
        <v>46291.93125</v>
      </c>
      <c r="Q3731" s="17" t="n">
        <v>46291.9444444445</v>
      </c>
      <c r="R3731" s="0" t="n">
        <v>583</v>
      </c>
      <c r="S3731" s="0" t="n">
        <v>0</v>
      </c>
      <c r="T3731" s="0" t="n">
        <v>0</v>
      </c>
      <c r="U3731" s="18" t="s">
        <v>130</v>
      </c>
      <c r="V3731" s="18" t="s">
        <v>156</v>
      </c>
      <c r="W3731" s="0" t="str">
        <f aca="false">IF(AND(X3731&gt;=6,X3731&lt;14),"A",IF(AND(X3731&gt;=14,X3731&lt;22),"B","C"))</f>
        <v>B</v>
      </c>
      <c r="X3731" s="18" t="n">
        <f aca="false">HOUR(H3731)</f>
        <v>18</v>
      </c>
      <c r="Y3731" s="18" t="n">
        <f aca="false">ROUND((I3731-H3731)*1440,0)</f>
        <v>10</v>
      </c>
      <c r="Z3731" s="18" t="n">
        <f aca="false">ROUND((J3731-I3731)*1440,0)</f>
        <v>13</v>
      </c>
      <c r="AA3731" s="18" t="n">
        <f aca="false">ROUND((K3731-J3731)*1440,0)</f>
        <v>31</v>
      </c>
      <c r="AB3731" s="18" t="n">
        <f aca="false">ROUND((L3731-K3731)*1440,0)</f>
        <v>13</v>
      </c>
      <c r="AC3731" s="18" t="n">
        <f aca="false">ROUND((M3731-L3731)*1440,0)</f>
        <v>36</v>
      </c>
      <c r="AD3731" s="18" t="n">
        <f aca="false">IF(N3731="","",ROUND((N3731-M3731)*1440,0))</f>
        <v>33</v>
      </c>
      <c r="AE3731" s="18" t="n">
        <f aca="false">IF(O3731="","",ROUND((O3731-N3731)*1440,0))</f>
        <v>57</v>
      </c>
      <c r="AF3731" s="18" t="n">
        <f aca="false">IF(P3731="","",ROUND((P3731-O3731)*1440,0))</f>
        <v>14</v>
      </c>
      <c r="AG3731" s="18" t="n">
        <f aca="false">IF(Q3731="","",ROUND((Q3731-P3731)*1440,0))</f>
        <v>19</v>
      </c>
      <c r="AH3731" s="18" t="n">
        <f aca="false">IF(Q3731="","",ROUND((Q3731-H3731)*1440,0))</f>
        <v>226</v>
      </c>
      <c r="AI3731" s="19" t="n">
        <f aca="false">ROUND(IF(O3731="",Assumptions!$B$25-K3731,O3731-K3731)*24,1)</f>
        <v>2.3</v>
      </c>
      <c r="AJ3731" s="20" t="n">
        <f aca="false">ROUND(MAX(N(Y3731)/Assumptions!$C$5, N(Z3731)/Assumptions!$C$6, N(AA3731)/Assumptions!$C$7, N(AB3731)/Assumptions!$C$8, N(AC3731)/Assumptions!$C$9, N(AD3731)/Assumptions!$C$10, N(AE3731)/Assumptions!$C$11, N(AF3731)/Assumptions!$C$12, N(AG3731)/Assumptions!$C$13),3)</f>
        <v>1.267</v>
      </c>
      <c r="AK3731" s="0" t="str">
        <f aca="false">IF(OR(U3731="Pending",U3731="On Hold"),"Open GRN (awaiting)",IF(AJ3731&lt;=1,"Within SLA",IF(ROUND(N(Y3731)/Assumptions!$C$5,3)=AJ3731,"Gate Wait",IF(ROUND(N(Z3731)/Assumptions!$C$6,3)=AJ3731,"Dock Wait",IF(ROUND(N(AA3731)/Assumptions!$C$7,3)=AJ3731,"Unloading",IF(ROUND(N(AB3731)/Assumptions!$C$8,3)=AJ3731,"Unload-to-QC Wait",IF(ROUND(N(AC3731)/Assumptions!$C$9,3)=AJ3731,"QC",IF(ROUND(N(AD3731)/Assumptions!$C$10,3)=AJ3731,"QC-to-GRN Wait",IF(ROUND(N(AE3731)/Assumptions!$C$11,3)=AJ3731,"GRN Processing",IF(ROUND(N(AF3731)/Assumptions!$C$12,3)=AJ3731,"GRN-to-Putaway Wait",IF(ROUND(N(AG3731)/Assumptions!$C$13,3)=AJ3731,"Putaway","Within SLA")))))))))))</f>
        <v>GRN Processing</v>
      </c>
    </row>
    <row r="3732" customFormat="false" ht="15" hidden="false" customHeight="false" outlineLevel="0" collapsed="false">
      <c r="A3732" s="0" t="s">
        <v>10387</v>
      </c>
      <c r="B3732" s="0" t="s">
        <v>10388</v>
      </c>
      <c r="C3732" s="0" t="s">
        <v>286</v>
      </c>
      <c r="D3732" s="0" t="s">
        <v>147</v>
      </c>
      <c r="E3732" s="0" t="s">
        <v>10389</v>
      </c>
      <c r="F3732" s="0" t="s">
        <v>121</v>
      </c>
      <c r="G3732" s="0" t="s">
        <v>167</v>
      </c>
      <c r="H3732" s="17" t="n">
        <v>46291.8013888889</v>
      </c>
      <c r="I3732" s="17" t="n">
        <v>46291.8055555556</v>
      </c>
      <c r="J3732" s="17" t="n">
        <v>46291.8118055556</v>
      </c>
      <c r="K3732" s="17" t="n">
        <v>46291.8388888889</v>
      </c>
      <c r="L3732" s="17" t="n">
        <v>46291.8597222222</v>
      </c>
      <c r="M3732" s="17" t="n">
        <v>46291.8729166667</v>
      </c>
      <c r="N3732" s="17" t="n">
        <v>46291.88125</v>
      </c>
      <c r="O3732" s="17" t="n">
        <v>46291.9027777778</v>
      </c>
      <c r="P3732" s="17" t="n">
        <v>46291.91875</v>
      </c>
      <c r="Q3732" s="17" t="n">
        <v>46291.9229166667</v>
      </c>
      <c r="R3732" s="0" t="n">
        <v>452</v>
      </c>
      <c r="S3732" s="0" t="n">
        <v>0</v>
      </c>
      <c r="T3732" s="0" t="n">
        <v>0</v>
      </c>
      <c r="U3732" s="18" t="s">
        <v>130</v>
      </c>
      <c r="V3732" s="18" t="s">
        <v>144</v>
      </c>
      <c r="W3732" s="0" t="str">
        <f aca="false">IF(AND(X3732&gt;=6,X3732&lt;14),"A",IF(AND(X3732&gt;=14,X3732&lt;22),"B","C"))</f>
        <v>B</v>
      </c>
      <c r="X3732" s="18" t="n">
        <f aca="false">HOUR(H3732)</f>
        <v>19</v>
      </c>
      <c r="Y3732" s="18" t="n">
        <f aca="false">ROUND((I3732-H3732)*1440,0)</f>
        <v>6</v>
      </c>
      <c r="Z3732" s="18" t="n">
        <f aca="false">ROUND((J3732-I3732)*1440,0)</f>
        <v>9</v>
      </c>
      <c r="AA3732" s="18" t="n">
        <f aca="false">ROUND((K3732-J3732)*1440,0)</f>
        <v>39</v>
      </c>
      <c r="AB3732" s="18" t="n">
        <f aca="false">ROUND((L3732-K3732)*1440,0)</f>
        <v>30</v>
      </c>
      <c r="AC3732" s="18" t="n">
        <f aca="false">ROUND((M3732-L3732)*1440,0)</f>
        <v>19</v>
      </c>
      <c r="AD3732" s="18" t="n">
        <f aca="false">IF(N3732="","",ROUND((N3732-M3732)*1440,0))</f>
        <v>12</v>
      </c>
      <c r="AE3732" s="18" t="n">
        <f aca="false">IF(O3732="","",ROUND((O3732-N3732)*1440,0))</f>
        <v>31</v>
      </c>
      <c r="AF3732" s="18" t="n">
        <f aca="false">IF(P3732="","",ROUND((P3732-O3732)*1440,0))</f>
        <v>23</v>
      </c>
      <c r="AG3732" s="18" t="n">
        <f aca="false">IF(Q3732="","",ROUND((Q3732-P3732)*1440,0))</f>
        <v>6</v>
      </c>
      <c r="AH3732" s="18" t="n">
        <f aca="false">IF(Q3732="","",ROUND((Q3732-H3732)*1440,0))</f>
        <v>175</v>
      </c>
      <c r="AI3732" s="19" t="n">
        <f aca="false">ROUND(IF(O3732="",Assumptions!$B$25-K3732,O3732-K3732)*24,1)</f>
        <v>1.5</v>
      </c>
      <c r="AJ3732" s="20" t="n">
        <f aca="false">ROUND(MAX(N(Y3732)/Assumptions!$C$5, N(Z3732)/Assumptions!$C$6, N(AA3732)/Assumptions!$C$7, N(AB3732)/Assumptions!$C$8, N(AC3732)/Assumptions!$C$9, N(AD3732)/Assumptions!$C$10, N(AE3732)/Assumptions!$C$11, N(AF3732)/Assumptions!$C$12, N(AG3732)/Assumptions!$C$13),3)</f>
        <v>2</v>
      </c>
      <c r="AK3732" s="0" t="str">
        <f aca="false">IF(OR(U3732="Pending",U3732="On Hold"),"Open GRN (awaiting)",IF(AJ3732&lt;=1,"Within SLA",IF(ROUND(N(Y3732)/Assumptions!$C$5,3)=AJ3732,"Gate Wait",IF(ROUND(N(Z3732)/Assumptions!$C$6,3)=AJ3732,"Dock Wait",IF(ROUND(N(AA3732)/Assumptions!$C$7,3)=AJ3732,"Unloading",IF(ROUND(N(AB3732)/Assumptions!$C$8,3)=AJ3732,"Unload-to-QC Wait",IF(ROUND(N(AC3732)/Assumptions!$C$9,3)=AJ3732,"QC",IF(ROUND(N(AD3732)/Assumptions!$C$10,3)=AJ3732,"QC-to-GRN Wait",IF(ROUND(N(AE3732)/Assumptions!$C$11,3)=AJ3732,"GRN Processing",IF(ROUND(N(AF3732)/Assumptions!$C$12,3)=AJ3732,"GRN-to-Putaway Wait",IF(ROUND(N(AG3732)/Assumptions!$C$13,3)=AJ3732,"Putaway","Within SLA")))))))))))</f>
        <v>Unload-to-QC Wait</v>
      </c>
    </row>
    <row r="3733" customFormat="false" ht="15" hidden="false" customHeight="false" outlineLevel="0" collapsed="false">
      <c r="A3733" s="0" t="s">
        <v>10390</v>
      </c>
      <c r="B3733" s="0" t="s">
        <v>10391</v>
      </c>
      <c r="C3733" s="0" t="s">
        <v>142</v>
      </c>
      <c r="D3733" s="0" t="s">
        <v>119</v>
      </c>
      <c r="E3733" s="0" t="s">
        <v>10392</v>
      </c>
      <c r="F3733" s="0" t="s">
        <v>137</v>
      </c>
      <c r="G3733" s="0" t="s">
        <v>122</v>
      </c>
      <c r="H3733" s="17" t="n">
        <v>46291.8208333333</v>
      </c>
      <c r="I3733" s="17" t="n">
        <v>46291.8340277778</v>
      </c>
      <c r="J3733" s="17" t="n">
        <v>46291.8354166667</v>
      </c>
      <c r="K3733" s="17" t="n">
        <v>46291.8458333333</v>
      </c>
      <c r="L3733" s="17" t="n">
        <v>46291.8583333333</v>
      </c>
      <c r="M3733" s="17" t="n">
        <v>46291.8743055556</v>
      </c>
      <c r="N3733" s="17" t="n">
        <v>46291.9152777778</v>
      </c>
      <c r="O3733" s="17" t="n">
        <v>46292.0097222222</v>
      </c>
      <c r="P3733" s="17" t="n">
        <v>46292.0159722222</v>
      </c>
      <c r="Q3733" s="17" t="n">
        <v>46292.0229166667</v>
      </c>
      <c r="R3733" s="0" t="n">
        <v>394</v>
      </c>
      <c r="S3733" s="0" t="n">
        <v>0</v>
      </c>
      <c r="T3733" s="0" t="n">
        <v>0</v>
      </c>
      <c r="U3733" s="18" t="s">
        <v>130</v>
      </c>
      <c r="V3733" s="18" t="s">
        <v>131</v>
      </c>
      <c r="W3733" s="0" t="str">
        <f aca="false">IF(AND(X3733&gt;=6,X3733&lt;14),"A",IF(AND(X3733&gt;=14,X3733&lt;22),"B","C"))</f>
        <v>B</v>
      </c>
      <c r="X3733" s="18" t="n">
        <f aca="false">HOUR(H3733)</f>
        <v>19</v>
      </c>
      <c r="Y3733" s="18" t="n">
        <f aca="false">ROUND((I3733-H3733)*1440,0)</f>
        <v>19</v>
      </c>
      <c r="Z3733" s="18" t="n">
        <f aca="false">ROUND((J3733-I3733)*1440,0)</f>
        <v>2</v>
      </c>
      <c r="AA3733" s="18" t="n">
        <f aca="false">ROUND((K3733-J3733)*1440,0)</f>
        <v>15</v>
      </c>
      <c r="AB3733" s="18" t="n">
        <f aca="false">ROUND((L3733-K3733)*1440,0)</f>
        <v>18</v>
      </c>
      <c r="AC3733" s="18" t="n">
        <f aca="false">ROUND((M3733-L3733)*1440,0)</f>
        <v>23</v>
      </c>
      <c r="AD3733" s="18" t="n">
        <f aca="false">IF(N3733="","",ROUND((N3733-M3733)*1440,0))</f>
        <v>59</v>
      </c>
      <c r="AE3733" s="18" t="n">
        <f aca="false">IF(O3733="","",ROUND((O3733-N3733)*1440,0))</f>
        <v>136</v>
      </c>
      <c r="AF3733" s="18" t="n">
        <f aca="false">IF(P3733="","",ROUND((P3733-O3733)*1440,0))</f>
        <v>9</v>
      </c>
      <c r="AG3733" s="18" t="n">
        <f aca="false">IF(Q3733="","",ROUND((Q3733-P3733)*1440,0))</f>
        <v>10</v>
      </c>
      <c r="AH3733" s="18" t="n">
        <f aca="false">IF(Q3733="","",ROUND((Q3733-H3733)*1440,0))</f>
        <v>291</v>
      </c>
      <c r="AI3733" s="19" t="n">
        <f aca="false">ROUND(IF(O3733="",Assumptions!$B$25-K3733,O3733-K3733)*24,1)</f>
        <v>3.9</v>
      </c>
      <c r="AJ3733" s="20" t="n">
        <f aca="false">ROUND(MAX(N(Y3733)/Assumptions!$C$5, N(Z3733)/Assumptions!$C$6, N(AA3733)/Assumptions!$C$7, N(AB3733)/Assumptions!$C$8, N(AC3733)/Assumptions!$C$9, N(AD3733)/Assumptions!$C$10, N(AE3733)/Assumptions!$C$11, N(AF3733)/Assumptions!$C$12, N(AG3733)/Assumptions!$C$13),3)</f>
        <v>3.022</v>
      </c>
      <c r="AK3733" s="0" t="str">
        <f aca="false">IF(OR(U3733="Pending",U3733="On Hold"),"Open GRN (awaiting)",IF(AJ3733&lt;=1,"Within SLA",IF(ROUND(N(Y3733)/Assumptions!$C$5,3)=AJ3733,"Gate Wait",IF(ROUND(N(Z3733)/Assumptions!$C$6,3)=AJ3733,"Dock Wait",IF(ROUND(N(AA3733)/Assumptions!$C$7,3)=AJ3733,"Unloading",IF(ROUND(N(AB3733)/Assumptions!$C$8,3)=AJ3733,"Unload-to-QC Wait",IF(ROUND(N(AC3733)/Assumptions!$C$9,3)=AJ3733,"QC",IF(ROUND(N(AD3733)/Assumptions!$C$10,3)=AJ3733,"QC-to-GRN Wait",IF(ROUND(N(AE3733)/Assumptions!$C$11,3)=AJ3733,"GRN Processing",IF(ROUND(N(AF3733)/Assumptions!$C$12,3)=AJ3733,"GRN-to-Putaway Wait",IF(ROUND(N(AG3733)/Assumptions!$C$13,3)=AJ3733,"Putaway","Within SLA")))))))))))</f>
        <v>GRN Processing</v>
      </c>
    </row>
    <row r="3734" customFormat="false" ht="15" hidden="false" customHeight="false" outlineLevel="0" collapsed="false">
      <c r="A3734" s="0" t="s">
        <v>10393</v>
      </c>
      <c r="B3734" s="0" t="s">
        <v>10394</v>
      </c>
      <c r="C3734" s="0" t="s">
        <v>286</v>
      </c>
      <c r="D3734" s="0" t="s">
        <v>147</v>
      </c>
      <c r="E3734" s="0" t="s">
        <v>10395</v>
      </c>
      <c r="F3734" s="0" t="s">
        <v>121</v>
      </c>
      <c r="G3734" s="0" t="s">
        <v>167</v>
      </c>
      <c r="H3734" s="17" t="n">
        <v>46291.8770833333</v>
      </c>
      <c r="I3734" s="17" t="n">
        <v>46291.8833333333</v>
      </c>
      <c r="J3734" s="17" t="n">
        <v>46291.8909722222</v>
      </c>
      <c r="K3734" s="17" t="n">
        <v>46291.9083333333</v>
      </c>
      <c r="L3734" s="17" t="n">
        <v>46291.9118055556</v>
      </c>
      <c r="M3734" s="17" t="n">
        <v>46291.9270833333</v>
      </c>
      <c r="N3734" s="17" t="n">
        <v>46291.9659722222</v>
      </c>
      <c r="O3734" s="17" t="n">
        <v>46292.0680555556</v>
      </c>
      <c r="P3734" s="17" t="n">
        <v>46292.1020833333</v>
      </c>
      <c r="Q3734" s="17" t="n">
        <v>46292.1166666667</v>
      </c>
      <c r="R3734" s="0" t="n">
        <v>545</v>
      </c>
      <c r="S3734" s="0" t="n">
        <v>0</v>
      </c>
      <c r="T3734" s="0" t="n">
        <v>0</v>
      </c>
      <c r="U3734" s="18" t="s">
        <v>130</v>
      </c>
      <c r="V3734" s="18" t="s">
        <v>156</v>
      </c>
      <c r="W3734" s="0" t="str">
        <f aca="false">IF(AND(X3734&gt;=6,X3734&lt;14),"A",IF(AND(X3734&gt;=14,X3734&lt;22),"B","C"))</f>
        <v>B</v>
      </c>
      <c r="X3734" s="18" t="n">
        <f aca="false">HOUR(H3734)</f>
        <v>21</v>
      </c>
      <c r="Y3734" s="18" t="n">
        <f aca="false">ROUND((I3734-H3734)*1440,0)</f>
        <v>9</v>
      </c>
      <c r="Z3734" s="18" t="n">
        <f aca="false">ROUND((J3734-I3734)*1440,0)</f>
        <v>11</v>
      </c>
      <c r="AA3734" s="18" t="n">
        <f aca="false">ROUND((K3734-J3734)*1440,0)</f>
        <v>25</v>
      </c>
      <c r="AB3734" s="18" t="n">
        <f aca="false">ROUND((L3734-K3734)*1440,0)</f>
        <v>5</v>
      </c>
      <c r="AC3734" s="18" t="n">
        <f aca="false">ROUND((M3734-L3734)*1440,0)</f>
        <v>22</v>
      </c>
      <c r="AD3734" s="18" t="n">
        <f aca="false">IF(N3734="","",ROUND((N3734-M3734)*1440,0))</f>
        <v>56</v>
      </c>
      <c r="AE3734" s="18" t="n">
        <f aca="false">IF(O3734="","",ROUND((O3734-N3734)*1440,0))</f>
        <v>147</v>
      </c>
      <c r="AF3734" s="18" t="n">
        <f aca="false">IF(P3734="","",ROUND((P3734-O3734)*1440,0))</f>
        <v>49</v>
      </c>
      <c r="AG3734" s="18" t="n">
        <f aca="false">IF(Q3734="","",ROUND((Q3734-P3734)*1440,0))</f>
        <v>21</v>
      </c>
      <c r="AH3734" s="18" t="n">
        <f aca="false">IF(Q3734="","",ROUND((Q3734-H3734)*1440,0))</f>
        <v>345</v>
      </c>
      <c r="AI3734" s="19" t="n">
        <f aca="false">ROUND(IF(O3734="",Assumptions!$B$25-K3734,O3734-K3734)*24,1)</f>
        <v>3.8</v>
      </c>
      <c r="AJ3734" s="20" t="n">
        <f aca="false">ROUND(MAX(N(Y3734)/Assumptions!$C$5, N(Z3734)/Assumptions!$C$6, N(AA3734)/Assumptions!$C$7, N(AB3734)/Assumptions!$C$8, N(AC3734)/Assumptions!$C$9, N(AD3734)/Assumptions!$C$10, N(AE3734)/Assumptions!$C$11, N(AF3734)/Assumptions!$C$12, N(AG3734)/Assumptions!$C$13),3)</f>
        <v>3.267</v>
      </c>
      <c r="AK3734" s="0" t="str">
        <f aca="false">IF(OR(U3734="Pending",U3734="On Hold"),"Open GRN (awaiting)",IF(AJ3734&lt;=1,"Within SLA",IF(ROUND(N(Y3734)/Assumptions!$C$5,3)=AJ3734,"Gate Wait",IF(ROUND(N(Z3734)/Assumptions!$C$6,3)=AJ3734,"Dock Wait",IF(ROUND(N(AA3734)/Assumptions!$C$7,3)=AJ3734,"Unloading",IF(ROUND(N(AB3734)/Assumptions!$C$8,3)=AJ3734,"Unload-to-QC Wait",IF(ROUND(N(AC3734)/Assumptions!$C$9,3)=AJ3734,"QC",IF(ROUND(N(AD3734)/Assumptions!$C$10,3)=AJ3734,"QC-to-GRN Wait",IF(ROUND(N(AE3734)/Assumptions!$C$11,3)=AJ3734,"GRN Processing",IF(ROUND(N(AF3734)/Assumptions!$C$12,3)=AJ3734,"GRN-to-Putaway Wait",IF(ROUND(N(AG3734)/Assumptions!$C$13,3)=AJ3734,"Putaway","Within SLA")))))))))))</f>
        <v>GRN Processing</v>
      </c>
    </row>
    <row r="3735" customFormat="false" ht="15" hidden="false" customHeight="false" outlineLevel="0" collapsed="false">
      <c r="A3735" s="0" t="s">
        <v>10396</v>
      </c>
      <c r="B3735" s="0" t="s">
        <v>10397</v>
      </c>
      <c r="C3735" s="0" t="s">
        <v>252</v>
      </c>
      <c r="D3735" s="0" t="s">
        <v>119</v>
      </c>
      <c r="E3735" s="0" t="s">
        <v>10398</v>
      </c>
      <c r="F3735" s="0" t="s">
        <v>155</v>
      </c>
      <c r="G3735" s="0" t="s">
        <v>122</v>
      </c>
      <c r="H3735" s="17" t="n">
        <v>46291.8861111111</v>
      </c>
      <c r="I3735" s="17" t="n">
        <v>46291.9097222222</v>
      </c>
      <c r="J3735" s="17" t="n">
        <v>46291.9173611111</v>
      </c>
      <c r="K3735" s="17" t="n">
        <v>46291.9347222222</v>
      </c>
      <c r="L3735" s="17" t="n">
        <v>46291.9465277778</v>
      </c>
      <c r="M3735" s="17" t="n">
        <v>46291.9604166667</v>
      </c>
      <c r="N3735" s="17" t="n">
        <v>46291.9659722222</v>
      </c>
      <c r="O3735" s="17" t="n">
        <v>46292.0041666667</v>
      </c>
      <c r="P3735" s="17" t="n">
        <v>46292.0145833333</v>
      </c>
      <c r="Q3735" s="17" t="n">
        <v>46292.0534722222</v>
      </c>
      <c r="R3735" s="0" t="n">
        <v>863</v>
      </c>
      <c r="S3735" s="0" t="n">
        <v>0</v>
      </c>
      <c r="T3735" s="0" t="n">
        <v>0</v>
      </c>
      <c r="U3735" s="18" t="s">
        <v>130</v>
      </c>
      <c r="V3735" s="18" t="s">
        <v>139</v>
      </c>
      <c r="W3735" s="0" t="str">
        <f aca="false">IF(AND(X3735&gt;=6,X3735&lt;14),"A",IF(AND(X3735&gt;=14,X3735&lt;22),"B","C"))</f>
        <v>B</v>
      </c>
      <c r="X3735" s="18" t="n">
        <f aca="false">HOUR(H3735)</f>
        <v>21</v>
      </c>
      <c r="Y3735" s="18" t="n">
        <f aca="false">ROUND((I3735-H3735)*1440,0)</f>
        <v>34</v>
      </c>
      <c r="Z3735" s="18" t="n">
        <f aca="false">ROUND((J3735-I3735)*1440,0)</f>
        <v>11</v>
      </c>
      <c r="AA3735" s="18" t="n">
        <f aca="false">ROUND((K3735-J3735)*1440,0)</f>
        <v>25</v>
      </c>
      <c r="AB3735" s="18" t="n">
        <f aca="false">ROUND((L3735-K3735)*1440,0)</f>
        <v>17</v>
      </c>
      <c r="AC3735" s="18" t="n">
        <f aca="false">ROUND((M3735-L3735)*1440,0)</f>
        <v>20</v>
      </c>
      <c r="AD3735" s="18" t="n">
        <f aca="false">IF(N3735="","",ROUND((N3735-M3735)*1440,0))</f>
        <v>8</v>
      </c>
      <c r="AE3735" s="18" t="n">
        <f aca="false">IF(O3735="","",ROUND((O3735-N3735)*1440,0))</f>
        <v>55</v>
      </c>
      <c r="AF3735" s="18" t="n">
        <f aca="false">IF(P3735="","",ROUND((P3735-O3735)*1440,0))</f>
        <v>15</v>
      </c>
      <c r="AG3735" s="18" t="n">
        <f aca="false">IF(Q3735="","",ROUND((Q3735-P3735)*1440,0))</f>
        <v>56</v>
      </c>
      <c r="AH3735" s="18" t="n">
        <f aca="false">IF(Q3735="","",ROUND((Q3735-H3735)*1440,0))</f>
        <v>241</v>
      </c>
      <c r="AI3735" s="19" t="n">
        <f aca="false">ROUND(IF(O3735="",Assumptions!$B$25-K3735,O3735-K3735)*24,1)</f>
        <v>1.7</v>
      </c>
      <c r="AJ3735" s="20" t="n">
        <f aca="false">ROUND(MAX(N(Y3735)/Assumptions!$C$5, N(Z3735)/Assumptions!$C$6, N(AA3735)/Assumptions!$C$7, N(AB3735)/Assumptions!$C$8, N(AC3735)/Assumptions!$C$9, N(AD3735)/Assumptions!$C$10, N(AE3735)/Assumptions!$C$11, N(AF3735)/Assumptions!$C$12, N(AG3735)/Assumptions!$C$13),3)</f>
        <v>1.4</v>
      </c>
      <c r="AK3735" s="0" t="str">
        <f aca="false">IF(OR(U3735="Pending",U3735="On Hold"),"Open GRN (awaiting)",IF(AJ3735&lt;=1,"Within SLA",IF(ROUND(N(Y3735)/Assumptions!$C$5,3)=AJ3735,"Gate Wait",IF(ROUND(N(Z3735)/Assumptions!$C$6,3)=AJ3735,"Dock Wait",IF(ROUND(N(AA3735)/Assumptions!$C$7,3)=AJ3735,"Unloading",IF(ROUND(N(AB3735)/Assumptions!$C$8,3)=AJ3735,"Unload-to-QC Wait",IF(ROUND(N(AC3735)/Assumptions!$C$9,3)=AJ3735,"QC",IF(ROUND(N(AD3735)/Assumptions!$C$10,3)=AJ3735,"QC-to-GRN Wait",IF(ROUND(N(AE3735)/Assumptions!$C$11,3)=AJ3735,"GRN Processing",IF(ROUND(N(AF3735)/Assumptions!$C$12,3)=AJ3735,"GRN-to-Putaway Wait",IF(ROUND(N(AG3735)/Assumptions!$C$13,3)=AJ3735,"Putaway","Within SLA")))))))))))</f>
        <v>Putaway</v>
      </c>
    </row>
    <row r="3736" customFormat="false" ht="15" hidden="false" customHeight="false" outlineLevel="0" collapsed="false">
      <c r="A3736" s="0" t="s">
        <v>10399</v>
      </c>
      <c r="B3736" s="0" t="s">
        <v>10400</v>
      </c>
      <c r="C3736" s="0" t="s">
        <v>252</v>
      </c>
      <c r="D3736" s="0" t="s">
        <v>147</v>
      </c>
      <c r="E3736" s="0" t="s">
        <v>10401</v>
      </c>
      <c r="F3736" s="0" t="s">
        <v>149</v>
      </c>
      <c r="G3736" s="0" t="s">
        <v>167</v>
      </c>
      <c r="H3736" s="17" t="n">
        <v>46291.9458333333</v>
      </c>
      <c r="I3736" s="17" t="n">
        <v>46291.9722222222</v>
      </c>
      <c r="J3736" s="17" t="n">
        <v>46291.9770833333</v>
      </c>
      <c r="K3736" s="17" t="n">
        <v>46291.9993055556</v>
      </c>
      <c r="L3736" s="17" t="n">
        <v>46292.0034722222</v>
      </c>
      <c r="M3736" s="17" t="n">
        <v>46292.0340277778</v>
      </c>
      <c r="N3736" s="17" t="n">
        <v>46292.0625</v>
      </c>
      <c r="O3736" s="17" t="n">
        <v>46292.0784722222</v>
      </c>
      <c r="P3736" s="17" t="n">
        <v>46292.0854166667</v>
      </c>
      <c r="Q3736" s="17" t="n">
        <v>46292.1354166667</v>
      </c>
      <c r="R3736" s="0" t="n">
        <v>229</v>
      </c>
      <c r="S3736" s="0" t="n">
        <v>0</v>
      </c>
      <c r="T3736" s="0" t="n">
        <v>0</v>
      </c>
      <c r="U3736" s="18" t="s">
        <v>130</v>
      </c>
      <c r="V3736" s="18" t="s">
        <v>139</v>
      </c>
      <c r="W3736" s="0" t="str">
        <f aca="false">IF(AND(X3736&gt;=6,X3736&lt;14),"A",IF(AND(X3736&gt;=14,X3736&lt;22),"B","C"))</f>
        <v>C</v>
      </c>
      <c r="X3736" s="18" t="n">
        <f aca="false">HOUR(H3736)</f>
        <v>22</v>
      </c>
      <c r="Y3736" s="18" t="n">
        <f aca="false">ROUND((I3736-H3736)*1440,0)</f>
        <v>38</v>
      </c>
      <c r="Z3736" s="18" t="n">
        <f aca="false">ROUND((J3736-I3736)*1440,0)</f>
        <v>7</v>
      </c>
      <c r="AA3736" s="18" t="n">
        <f aca="false">ROUND((K3736-J3736)*1440,0)</f>
        <v>32</v>
      </c>
      <c r="AB3736" s="18" t="n">
        <f aca="false">ROUND((L3736-K3736)*1440,0)</f>
        <v>6</v>
      </c>
      <c r="AC3736" s="18" t="n">
        <f aca="false">ROUND((M3736-L3736)*1440,0)</f>
        <v>44</v>
      </c>
      <c r="AD3736" s="18" t="n">
        <f aca="false">IF(N3736="","",ROUND((N3736-M3736)*1440,0))</f>
        <v>41</v>
      </c>
      <c r="AE3736" s="18" t="n">
        <f aca="false">IF(O3736="","",ROUND((O3736-N3736)*1440,0))</f>
        <v>23</v>
      </c>
      <c r="AF3736" s="18" t="n">
        <f aca="false">IF(P3736="","",ROUND((P3736-O3736)*1440,0))</f>
        <v>10</v>
      </c>
      <c r="AG3736" s="18" t="n">
        <f aca="false">IF(Q3736="","",ROUND((Q3736-P3736)*1440,0))</f>
        <v>72</v>
      </c>
      <c r="AH3736" s="18" t="n">
        <f aca="false">IF(Q3736="","",ROUND((Q3736-H3736)*1440,0))</f>
        <v>273</v>
      </c>
      <c r="AI3736" s="19" t="n">
        <f aca="false">ROUND(IF(O3736="",Assumptions!$B$25-K3736,O3736-K3736)*24,1)</f>
        <v>1.9</v>
      </c>
      <c r="AJ3736" s="20" t="n">
        <f aca="false">ROUND(MAX(N(Y3736)/Assumptions!$C$5, N(Z3736)/Assumptions!$C$6, N(AA3736)/Assumptions!$C$7, N(AB3736)/Assumptions!$C$8, N(AC3736)/Assumptions!$C$9, N(AD3736)/Assumptions!$C$10, N(AE3736)/Assumptions!$C$11, N(AF3736)/Assumptions!$C$12, N(AG3736)/Assumptions!$C$13),3)</f>
        <v>1.8</v>
      </c>
      <c r="AK3736" s="0" t="str">
        <f aca="false">IF(OR(U3736="Pending",U3736="On Hold"),"Open GRN (awaiting)",IF(AJ3736&lt;=1,"Within SLA",IF(ROUND(N(Y3736)/Assumptions!$C$5,3)=AJ3736,"Gate Wait",IF(ROUND(N(Z3736)/Assumptions!$C$6,3)=AJ3736,"Dock Wait",IF(ROUND(N(AA3736)/Assumptions!$C$7,3)=AJ3736,"Unloading",IF(ROUND(N(AB3736)/Assumptions!$C$8,3)=AJ3736,"Unload-to-QC Wait",IF(ROUND(N(AC3736)/Assumptions!$C$9,3)=AJ3736,"QC",IF(ROUND(N(AD3736)/Assumptions!$C$10,3)=AJ3736,"QC-to-GRN Wait",IF(ROUND(N(AE3736)/Assumptions!$C$11,3)=AJ3736,"GRN Processing",IF(ROUND(N(AF3736)/Assumptions!$C$12,3)=AJ3736,"GRN-to-Putaway Wait",IF(ROUND(N(AG3736)/Assumptions!$C$13,3)=AJ3736,"Putaway","Within SLA")))))))))))</f>
        <v>Putaway</v>
      </c>
    </row>
    <row r="3737" customFormat="false" ht="15" hidden="false" customHeight="false" outlineLevel="0" collapsed="false">
      <c r="A3737" s="0" t="s">
        <v>10402</v>
      </c>
      <c r="B3737" s="0" t="s">
        <v>10403</v>
      </c>
      <c r="C3737" s="0" t="s">
        <v>170</v>
      </c>
      <c r="D3737" s="0" t="s">
        <v>135</v>
      </c>
      <c r="E3737" s="0" t="s">
        <v>3663</v>
      </c>
      <c r="F3737" s="0" t="s">
        <v>137</v>
      </c>
      <c r="G3737" s="0" t="s">
        <v>138</v>
      </c>
      <c r="H3737" s="17" t="n">
        <v>46291.9472222222</v>
      </c>
      <c r="I3737" s="17" t="n">
        <v>46291.9583333333</v>
      </c>
      <c r="J3737" s="17" t="n">
        <v>46291.9638888889</v>
      </c>
      <c r="K3737" s="17" t="n">
        <v>46291.9770833333</v>
      </c>
      <c r="L3737" s="17" t="n">
        <v>46291.9805555556</v>
      </c>
      <c r="M3737" s="17" t="n">
        <v>46291.9979166667</v>
      </c>
      <c r="N3737" s="17" t="n">
        <v>46292.0152777778</v>
      </c>
      <c r="O3737" s="17" t="n">
        <v>46292.0840277778</v>
      </c>
      <c r="P3737" s="17" t="n">
        <v>46292.0930555556</v>
      </c>
      <c r="Q3737" s="17" t="n">
        <v>46292.1034722222</v>
      </c>
      <c r="R3737" s="0" t="n">
        <v>206</v>
      </c>
      <c r="S3737" s="0" t="n">
        <v>0</v>
      </c>
      <c r="T3737" s="0" t="n">
        <v>0</v>
      </c>
      <c r="U3737" s="18" t="s">
        <v>130</v>
      </c>
      <c r="V3737" s="18" t="s">
        <v>131</v>
      </c>
      <c r="W3737" s="0" t="str">
        <f aca="false">IF(AND(X3737&gt;=6,X3737&lt;14),"A",IF(AND(X3737&gt;=14,X3737&lt;22),"B","C"))</f>
        <v>C</v>
      </c>
      <c r="X3737" s="18" t="n">
        <f aca="false">HOUR(H3737)</f>
        <v>22</v>
      </c>
      <c r="Y3737" s="18" t="n">
        <f aca="false">ROUND((I3737-H3737)*1440,0)</f>
        <v>16</v>
      </c>
      <c r="Z3737" s="18" t="n">
        <f aca="false">ROUND((J3737-I3737)*1440,0)</f>
        <v>8</v>
      </c>
      <c r="AA3737" s="18" t="n">
        <f aca="false">ROUND((K3737-J3737)*1440,0)</f>
        <v>19</v>
      </c>
      <c r="AB3737" s="18" t="n">
        <f aca="false">ROUND((L3737-K3737)*1440,0)</f>
        <v>5</v>
      </c>
      <c r="AC3737" s="18" t="n">
        <f aca="false">ROUND((M3737-L3737)*1440,0)</f>
        <v>25</v>
      </c>
      <c r="AD3737" s="18" t="n">
        <f aca="false">IF(N3737="","",ROUND((N3737-M3737)*1440,0))</f>
        <v>25</v>
      </c>
      <c r="AE3737" s="18" t="n">
        <f aca="false">IF(O3737="","",ROUND((O3737-N3737)*1440,0))</f>
        <v>99</v>
      </c>
      <c r="AF3737" s="18" t="n">
        <f aca="false">IF(P3737="","",ROUND((P3737-O3737)*1440,0))</f>
        <v>13</v>
      </c>
      <c r="AG3737" s="18" t="n">
        <f aca="false">IF(Q3737="","",ROUND((Q3737-P3737)*1440,0))</f>
        <v>15</v>
      </c>
      <c r="AH3737" s="18" t="n">
        <f aca="false">IF(Q3737="","",ROUND((Q3737-H3737)*1440,0))</f>
        <v>225</v>
      </c>
      <c r="AI3737" s="19" t="n">
        <f aca="false">ROUND(IF(O3737="",Assumptions!$B$25-K3737,O3737-K3737)*24,1)</f>
        <v>2.6</v>
      </c>
      <c r="AJ3737" s="20" t="n">
        <f aca="false">ROUND(MAX(N(Y3737)/Assumptions!$C$5, N(Z3737)/Assumptions!$C$6, N(AA3737)/Assumptions!$C$7, N(AB3737)/Assumptions!$C$8, N(AC3737)/Assumptions!$C$9, N(AD3737)/Assumptions!$C$10, N(AE3737)/Assumptions!$C$11, N(AF3737)/Assumptions!$C$12, N(AG3737)/Assumptions!$C$13),3)</f>
        <v>2.2</v>
      </c>
      <c r="AK3737" s="0" t="str">
        <f aca="false">IF(OR(U3737="Pending",U3737="On Hold"),"Open GRN (awaiting)",IF(AJ3737&lt;=1,"Within SLA",IF(ROUND(N(Y3737)/Assumptions!$C$5,3)=AJ3737,"Gate Wait",IF(ROUND(N(Z3737)/Assumptions!$C$6,3)=AJ3737,"Dock Wait",IF(ROUND(N(AA3737)/Assumptions!$C$7,3)=AJ3737,"Unloading",IF(ROUND(N(AB3737)/Assumptions!$C$8,3)=AJ3737,"Unload-to-QC Wait",IF(ROUND(N(AC3737)/Assumptions!$C$9,3)=AJ3737,"QC",IF(ROUND(N(AD3737)/Assumptions!$C$10,3)=AJ3737,"QC-to-GRN Wait",IF(ROUND(N(AE3737)/Assumptions!$C$11,3)=AJ3737,"GRN Processing",IF(ROUND(N(AF3737)/Assumptions!$C$12,3)=AJ3737,"GRN-to-Putaway Wait",IF(ROUND(N(AG3737)/Assumptions!$C$13,3)=AJ3737,"Putaway","Within SLA")))))))))))</f>
        <v>GRN Processing</v>
      </c>
    </row>
    <row r="3738" customFormat="false" ht="15" hidden="false" customHeight="false" outlineLevel="0" collapsed="false">
      <c r="A3738" s="0" t="s">
        <v>10404</v>
      </c>
      <c r="B3738" s="0" t="s">
        <v>10405</v>
      </c>
      <c r="C3738" s="0" t="s">
        <v>126</v>
      </c>
      <c r="D3738" s="0" t="s">
        <v>147</v>
      </c>
      <c r="E3738" s="0" t="s">
        <v>8376</v>
      </c>
      <c r="F3738" s="0" t="s">
        <v>128</v>
      </c>
      <c r="G3738" s="0" t="s">
        <v>167</v>
      </c>
      <c r="H3738" s="17" t="n">
        <v>46293.0805555556</v>
      </c>
      <c r="I3738" s="17" t="n">
        <v>46293.0868055556</v>
      </c>
      <c r="J3738" s="17" t="n">
        <v>46293.0965277778</v>
      </c>
      <c r="K3738" s="17" t="n">
        <v>46293.1409722222</v>
      </c>
      <c r="L3738" s="17" t="n">
        <v>46293.15</v>
      </c>
      <c r="M3738" s="17" t="n">
        <v>46293.1701388889</v>
      </c>
      <c r="N3738" s="17" t="n">
        <v>46293.2493055556</v>
      </c>
      <c r="O3738" s="17" t="n">
        <v>46293.2888888889</v>
      </c>
      <c r="P3738" s="17" t="n">
        <v>46293.3111111111</v>
      </c>
      <c r="Q3738" s="17" t="n">
        <v>46293.3277777778</v>
      </c>
      <c r="R3738" s="0" t="n">
        <v>291</v>
      </c>
      <c r="S3738" s="0" t="n">
        <v>0</v>
      </c>
      <c r="T3738" s="0" t="n">
        <v>0</v>
      </c>
      <c r="U3738" s="18" t="s">
        <v>130</v>
      </c>
      <c r="V3738" s="18" t="s">
        <v>144</v>
      </c>
      <c r="W3738" s="0" t="str">
        <f aca="false">IF(AND(X3738&gt;=6,X3738&lt;14),"A",IF(AND(X3738&gt;=14,X3738&lt;22),"B","C"))</f>
        <v>C</v>
      </c>
      <c r="X3738" s="18" t="n">
        <f aca="false">HOUR(H3738)</f>
        <v>1</v>
      </c>
      <c r="Y3738" s="18" t="n">
        <f aca="false">ROUND((I3738-H3738)*1440,0)</f>
        <v>9</v>
      </c>
      <c r="Z3738" s="18" t="n">
        <f aca="false">ROUND((J3738-I3738)*1440,0)</f>
        <v>14</v>
      </c>
      <c r="AA3738" s="18" t="n">
        <f aca="false">ROUND((K3738-J3738)*1440,0)</f>
        <v>64</v>
      </c>
      <c r="AB3738" s="18" t="n">
        <f aca="false">ROUND((L3738-K3738)*1440,0)</f>
        <v>13</v>
      </c>
      <c r="AC3738" s="18" t="n">
        <f aca="false">ROUND((M3738-L3738)*1440,0)</f>
        <v>29</v>
      </c>
      <c r="AD3738" s="18" t="n">
        <f aca="false">IF(N3738="","",ROUND((N3738-M3738)*1440,0))</f>
        <v>114</v>
      </c>
      <c r="AE3738" s="18" t="n">
        <f aca="false">IF(O3738="","",ROUND((O3738-N3738)*1440,0))</f>
        <v>57</v>
      </c>
      <c r="AF3738" s="18" t="n">
        <f aca="false">IF(P3738="","",ROUND((P3738-O3738)*1440,0))</f>
        <v>32</v>
      </c>
      <c r="AG3738" s="18" t="n">
        <f aca="false">IF(Q3738="","",ROUND((Q3738-P3738)*1440,0))</f>
        <v>24</v>
      </c>
      <c r="AH3738" s="18" t="n">
        <f aca="false">IF(Q3738="","",ROUND((Q3738-H3738)*1440,0))</f>
        <v>356</v>
      </c>
      <c r="AI3738" s="19" t="n">
        <f aca="false">ROUND(IF(O3738="",Assumptions!$B$25-K3738,O3738-K3738)*24,1)</f>
        <v>3.6</v>
      </c>
      <c r="AJ3738" s="20" t="n">
        <f aca="false">ROUND(MAX(N(Y3738)/Assumptions!$C$5, N(Z3738)/Assumptions!$C$6, N(AA3738)/Assumptions!$C$7, N(AB3738)/Assumptions!$C$8, N(AC3738)/Assumptions!$C$9, N(AD3738)/Assumptions!$C$10, N(AE3738)/Assumptions!$C$11, N(AF3738)/Assumptions!$C$12, N(AG3738)/Assumptions!$C$13),3)</f>
        <v>3.8</v>
      </c>
      <c r="AK3738" s="0" t="str">
        <f aca="false">IF(OR(U3738="Pending",U3738="On Hold"),"Open GRN (awaiting)",IF(AJ3738&lt;=1,"Within SLA",IF(ROUND(N(Y3738)/Assumptions!$C$5,3)=AJ3738,"Gate Wait",IF(ROUND(N(Z3738)/Assumptions!$C$6,3)=AJ3738,"Dock Wait",IF(ROUND(N(AA3738)/Assumptions!$C$7,3)=AJ3738,"Unloading",IF(ROUND(N(AB3738)/Assumptions!$C$8,3)=AJ3738,"Unload-to-QC Wait",IF(ROUND(N(AC3738)/Assumptions!$C$9,3)=AJ3738,"QC",IF(ROUND(N(AD3738)/Assumptions!$C$10,3)=AJ3738,"QC-to-GRN Wait",IF(ROUND(N(AE3738)/Assumptions!$C$11,3)=AJ3738,"GRN Processing",IF(ROUND(N(AF3738)/Assumptions!$C$12,3)=AJ3738,"GRN-to-Putaway Wait",IF(ROUND(N(AG3738)/Assumptions!$C$13,3)=AJ3738,"Putaway","Within SLA")))))))))))</f>
        <v>QC-to-GRN Wait</v>
      </c>
    </row>
    <row r="3739" customFormat="false" ht="15" hidden="false" customHeight="false" outlineLevel="0" collapsed="false">
      <c r="A3739" s="0" t="s">
        <v>10406</v>
      </c>
      <c r="B3739" s="0" t="s">
        <v>10407</v>
      </c>
      <c r="C3739" s="0" t="s">
        <v>153</v>
      </c>
      <c r="D3739" s="0" t="s">
        <v>135</v>
      </c>
      <c r="E3739" s="0" t="s">
        <v>10408</v>
      </c>
      <c r="F3739" s="0" t="s">
        <v>128</v>
      </c>
      <c r="G3739" s="0" t="s">
        <v>178</v>
      </c>
      <c r="H3739" s="17" t="n">
        <v>46293.2104166667</v>
      </c>
      <c r="I3739" s="17" t="n">
        <v>46293.2159722222</v>
      </c>
      <c r="J3739" s="17" t="n">
        <v>46293.2194444445</v>
      </c>
      <c r="K3739" s="17" t="n">
        <v>46293.2347222222</v>
      </c>
      <c r="L3739" s="17" t="n">
        <v>46293.2555555556</v>
      </c>
      <c r="M3739" s="17" t="n">
        <v>46293.2680555556</v>
      </c>
      <c r="N3739" s="17" t="n">
        <v>46293.2777777778</v>
      </c>
      <c r="O3739" s="17" t="n">
        <v>46293.2875</v>
      </c>
      <c r="P3739" s="17" t="n">
        <v>46293.3020833333</v>
      </c>
      <c r="Q3739" s="17" t="n">
        <v>46293.3090277778</v>
      </c>
      <c r="R3739" s="0" t="n">
        <v>355</v>
      </c>
      <c r="S3739" s="0" t="n">
        <v>0</v>
      </c>
      <c r="T3739" s="0" t="n">
        <v>0</v>
      </c>
      <c r="U3739" s="18" t="s">
        <v>130</v>
      </c>
      <c r="V3739" s="18" t="s">
        <v>144</v>
      </c>
      <c r="W3739" s="0" t="str">
        <f aca="false">IF(AND(X3739&gt;=6,X3739&lt;14),"A",IF(AND(X3739&gt;=14,X3739&lt;22),"B","C"))</f>
        <v>C</v>
      </c>
      <c r="X3739" s="18" t="n">
        <f aca="false">HOUR(H3739)</f>
        <v>5</v>
      </c>
      <c r="Y3739" s="18" t="n">
        <f aca="false">ROUND((I3739-H3739)*1440,0)</f>
        <v>8</v>
      </c>
      <c r="Z3739" s="18" t="n">
        <f aca="false">ROUND((J3739-I3739)*1440,0)</f>
        <v>5</v>
      </c>
      <c r="AA3739" s="18" t="n">
        <f aca="false">ROUND((K3739-J3739)*1440,0)</f>
        <v>22</v>
      </c>
      <c r="AB3739" s="18" t="n">
        <f aca="false">ROUND((L3739-K3739)*1440,0)</f>
        <v>30</v>
      </c>
      <c r="AC3739" s="18" t="n">
        <f aca="false">ROUND((M3739-L3739)*1440,0)</f>
        <v>18</v>
      </c>
      <c r="AD3739" s="18" t="n">
        <f aca="false">IF(N3739="","",ROUND((N3739-M3739)*1440,0))</f>
        <v>14</v>
      </c>
      <c r="AE3739" s="18" t="n">
        <f aca="false">IF(O3739="","",ROUND((O3739-N3739)*1440,0))</f>
        <v>14</v>
      </c>
      <c r="AF3739" s="18" t="n">
        <f aca="false">IF(P3739="","",ROUND((P3739-O3739)*1440,0))</f>
        <v>21</v>
      </c>
      <c r="AG3739" s="18" t="n">
        <f aca="false">IF(Q3739="","",ROUND((Q3739-P3739)*1440,0))</f>
        <v>10</v>
      </c>
      <c r="AH3739" s="18" t="n">
        <f aca="false">IF(Q3739="","",ROUND((Q3739-H3739)*1440,0))</f>
        <v>142</v>
      </c>
      <c r="AI3739" s="19" t="n">
        <f aca="false">ROUND(IF(O3739="",Assumptions!$B$25-K3739,O3739-K3739)*24,1)</f>
        <v>1.3</v>
      </c>
      <c r="AJ3739" s="20" t="n">
        <f aca="false">ROUND(MAX(N(Y3739)/Assumptions!$C$5, N(Z3739)/Assumptions!$C$6, N(AA3739)/Assumptions!$C$7, N(AB3739)/Assumptions!$C$8, N(AC3739)/Assumptions!$C$9, N(AD3739)/Assumptions!$C$10, N(AE3739)/Assumptions!$C$11, N(AF3739)/Assumptions!$C$12, N(AG3739)/Assumptions!$C$13),3)</f>
        <v>2</v>
      </c>
      <c r="AK3739" s="0" t="str">
        <f aca="false">IF(OR(U3739="Pending",U3739="On Hold"),"Open GRN (awaiting)",IF(AJ3739&lt;=1,"Within SLA",IF(ROUND(N(Y3739)/Assumptions!$C$5,3)=AJ3739,"Gate Wait",IF(ROUND(N(Z3739)/Assumptions!$C$6,3)=AJ3739,"Dock Wait",IF(ROUND(N(AA3739)/Assumptions!$C$7,3)=AJ3739,"Unloading",IF(ROUND(N(AB3739)/Assumptions!$C$8,3)=AJ3739,"Unload-to-QC Wait",IF(ROUND(N(AC3739)/Assumptions!$C$9,3)=AJ3739,"QC",IF(ROUND(N(AD3739)/Assumptions!$C$10,3)=AJ3739,"QC-to-GRN Wait",IF(ROUND(N(AE3739)/Assumptions!$C$11,3)=AJ3739,"GRN Processing",IF(ROUND(N(AF3739)/Assumptions!$C$12,3)=AJ3739,"GRN-to-Putaway Wait",IF(ROUND(N(AG3739)/Assumptions!$C$13,3)=AJ3739,"Putaway","Within SLA")))))))))))</f>
        <v>Unload-to-QC Wait</v>
      </c>
    </row>
    <row r="3740" customFormat="false" ht="15" hidden="false" customHeight="false" outlineLevel="0" collapsed="false">
      <c r="A3740" s="0" t="s">
        <v>10409</v>
      </c>
      <c r="B3740" s="0" t="s">
        <v>10410</v>
      </c>
      <c r="C3740" s="0" t="s">
        <v>134</v>
      </c>
      <c r="D3740" s="0" t="s">
        <v>147</v>
      </c>
      <c r="E3740" s="0" t="s">
        <v>9509</v>
      </c>
      <c r="F3740" s="0" t="s">
        <v>149</v>
      </c>
      <c r="G3740" s="0" t="s">
        <v>167</v>
      </c>
      <c r="H3740" s="17" t="n">
        <v>46293.2111111111</v>
      </c>
      <c r="I3740" s="17" t="n">
        <v>46293.2173611111</v>
      </c>
      <c r="J3740" s="17" t="n">
        <v>46293.2194444445</v>
      </c>
      <c r="K3740" s="17" t="n">
        <v>46293.2590277778</v>
      </c>
      <c r="L3740" s="17" t="n">
        <v>46293.2638888889</v>
      </c>
      <c r="M3740" s="17" t="n">
        <v>46293.2756944444</v>
      </c>
      <c r="N3740" s="17" t="n">
        <v>46293.4006944444</v>
      </c>
      <c r="O3740" s="17" t="n">
        <v>46293.4715277778</v>
      </c>
      <c r="P3740" s="17" t="n">
        <v>46293.4805555556</v>
      </c>
      <c r="Q3740" s="17" t="n">
        <v>46293.4847222222</v>
      </c>
      <c r="R3740" s="0" t="n">
        <v>606</v>
      </c>
      <c r="S3740" s="0" t="n">
        <v>0</v>
      </c>
      <c r="T3740" s="0" t="n">
        <v>0</v>
      </c>
      <c r="U3740" s="18" t="s">
        <v>130</v>
      </c>
      <c r="V3740" s="18" t="s">
        <v>144</v>
      </c>
      <c r="W3740" s="0" t="str">
        <f aca="false">IF(AND(X3740&gt;=6,X3740&lt;14),"A",IF(AND(X3740&gt;=14,X3740&lt;22),"B","C"))</f>
        <v>C</v>
      </c>
      <c r="X3740" s="18" t="n">
        <f aca="false">HOUR(H3740)</f>
        <v>5</v>
      </c>
      <c r="Y3740" s="18" t="n">
        <f aca="false">ROUND((I3740-H3740)*1440,0)</f>
        <v>9</v>
      </c>
      <c r="Z3740" s="18" t="n">
        <f aca="false">ROUND((J3740-I3740)*1440,0)</f>
        <v>3</v>
      </c>
      <c r="AA3740" s="18" t="n">
        <f aca="false">ROUND((K3740-J3740)*1440,0)</f>
        <v>57</v>
      </c>
      <c r="AB3740" s="18" t="n">
        <f aca="false">ROUND((L3740-K3740)*1440,0)</f>
        <v>7</v>
      </c>
      <c r="AC3740" s="18" t="n">
        <f aca="false">ROUND((M3740-L3740)*1440,0)</f>
        <v>17</v>
      </c>
      <c r="AD3740" s="18" t="n">
        <f aca="false">IF(N3740="","",ROUND((N3740-M3740)*1440,0))</f>
        <v>180</v>
      </c>
      <c r="AE3740" s="18" t="n">
        <f aca="false">IF(O3740="","",ROUND((O3740-N3740)*1440,0))</f>
        <v>102</v>
      </c>
      <c r="AF3740" s="18" t="n">
        <f aca="false">IF(P3740="","",ROUND((P3740-O3740)*1440,0))</f>
        <v>13</v>
      </c>
      <c r="AG3740" s="18" t="n">
        <f aca="false">IF(Q3740="","",ROUND((Q3740-P3740)*1440,0))</f>
        <v>6</v>
      </c>
      <c r="AH3740" s="18" t="n">
        <f aca="false">IF(Q3740="","",ROUND((Q3740-H3740)*1440,0))</f>
        <v>394</v>
      </c>
      <c r="AI3740" s="19" t="n">
        <f aca="false">ROUND(IF(O3740="",Assumptions!$B$25-K3740,O3740-K3740)*24,1)</f>
        <v>5.1</v>
      </c>
      <c r="AJ3740" s="20" t="n">
        <f aca="false">ROUND(MAX(N(Y3740)/Assumptions!$C$5, N(Z3740)/Assumptions!$C$6, N(AA3740)/Assumptions!$C$7, N(AB3740)/Assumptions!$C$8, N(AC3740)/Assumptions!$C$9, N(AD3740)/Assumptions!$C$10, N(AE3740)/Assumptions!$C$11, N(AF3740)/Assumptions!$C$12, N(AG3740)/Assumptions!$C$13),3)</f>
        <v>6</v>
      </c>
      <c r="AK3740" s="0" t="str">
        <f aca="false">IF(OR(U3740="Pending",U3740="On Hold"),"Open GRN (awaiting)",IF(AJ3740&lt;=1,"Within SLA",IF(ROUND(N(Y3740)/Assumptions!$C$5,3)=AJ3740,"Gate Wait",IF(ROUND(N(Z3740)/Assumptions!$C$6,3)=AJ3740,"Dock Wait",IF(ROUND(N(AA3740)/Assumptions!$C$7,3)=AJ3740,"Unloading",IF(ROUND(N(AB3740)/Assumptions!$C$8,3)=AJ3740,"Unload-to-QC Wait",IF(ROUND(N(AC3740)/Assumptions!$C$9,3)=AJ3740,"QC",IF(ROUND(N(AD3740)/Assumptions!$C$10,3)=AJ3740,"QC-to-GRN Wait",IF(ROUND(N(AE3740)/Assumptions!$C$11,3)=AJ3740,"GRN Processing",IF(ROUND(N(AF3740)/Assumptions!$C$12,3)=AJ3740,"GRN-to-Putaway Wait",IF(ROUND(N(AG3740)/Assumptions!$C$13,3)=AJ3740,"Putaway","Within SLA")))))))))))</f>
        <v>QC-to-GRN Wait</v>
      </c>
    </row>
    <row r="3741" customFormat="false" ht="15" hidden="false" customHeight="false" outlineLevel="0" collapsed="false">
      <c r="A3741" s="0" t="s">
        <v>10411</v>
      </c>
      <c r="B3741" s="0" t="s">
        <v>10412</v>
      </c>
      <c r="C3741" s="0" t="s">
        <v>118</v>
      </c>
      <c r="D3741" s="0" t="s">
        <v>119</v>
      </c>
      <c r="E3741" s="0" t="s">
        <v>8220</v>
      </c>
      <c r="F3741" s="0" t="s">
        <v>121</v>
      </c>
      <c r="G3741" s="0" t="s">
        <v>129</v>
      </c>
      <c r="H3741" s="17" t="n">
        <v>46293.2222222222</v>
      </c>
      <c r="I3741" s="17" t="n">
        <v>46293.2333333333</v>
      </c>
      <c r="J3741" s="17" t="n">
        <v>46293.2388888889</v>
      </c>
      <c r="K3741" s="17" t="n">
        <v>46293.2590277778</v>
      </c>
      <c r="L3741" s="17" t="n">
        <v>46293.2631944444</v>
      </c>
      <c r="M3741" s="17" t="n">
        <v>46293.2840277778</v>
      </c>
      <c r="N3741" s="17" t="n">
        <v>46293.3458333333</v>
      </c>
      <c r="O3741" s="17" t="n">
        <v>46293.3826388889</v>
      </c>
      <c r="P3741" s="17" t="n">
        <v>46293.4125</v>
      </c>
      <c r="Q3741" s="17" t="n">
        <v>46293.4354166667</v>
      </c>
      <c r="R3741" s="0" t="n">
        <v>325</v>
      </c>
      <c r="S3741" s="0" t="n">
        <v>0</v>
      </c>
      <c r="T3741" s="0" t="n">
        <v>0</v>
      </c>
      <c r="U3741" s="18" t="s">
        <v>130</v>
      </c>
      <c r="V3741" s="18" t="s">
        <v>131</v>
      </c>
      <c r="W3741" s="0" t="str">
        <f aca="false">IF(AND(X3741&gt;=6,X3741&lt;14),"A",IF(AND(X3741&gt;=14,X3741&lt;22),"B","C"))</f>
        <v>C</v>
      </c>
      <c r="X3741" s="18" t="n">
        <f aca="false">HOUR(H3741)</f>
        <v>5</v>
      </c>
      <c r="Y3741" s="18" t="n">
        <f aca="false">ROUND((I3741-H3741)*1440,0)</f>
        <v>16</v>
      </c>
      <c r="Z3741" s="18" t="n">
        <f aca="false">ROUND((J3741-I3741)*1440,0)</f>
        <v>8</v>
      </c>
      <c r="AA3741" s="18" t="n">
        <f aca="false">ROUND((K3741-J3741)*1440,0)</f>
        <v>29</v>
      </c>
      <c r="AB3741" s="18" t="n">
        <f aca="false">ROUND((L3741-K3741)*1440,0)</f>
        <v>6</v>
      </c>
      <c r="AC3741" s="18" t="n">
        <f aca="false">ROUND((M3741-L3741)*1440,0)</f>
        <v>30</v>
      </c>
      <c r="AD3741" s="18" t="n">
        <f aca="false">IF(N3741="","",ROUND((N3741-M3741)*1440,0))</f>
        <v>89</v>
      </c>
      <c r="AE3741" s="18" t="n">
        <f aca="false">IF(O3741="","",ROUND((O3741-N3741)*1440,0))</f>
        <v>53</v>
      </c>
      <c r="AF3741" s="18" t="n">
        <f aca="false">IF(P3741="","",ROUND((P3741-O3741)*1440,0))</f>
        <v>43</v>
      </c>
      <c r="AG3741" s="18" t="n">
        <f aca="false">IF(Q3741="","",ROUND((Q3741-P3741)*1440,0))</f>
        <v>33</v>
      </c>
      <c r="AH3741" s="18" t="n">
        <f aca="false">IF(Q3741="","",ROUND((Q3741-H3741)*1440,0))</f>
        <v>307</v>
      </c>
      <c r="AI3741" s="19" t="n">
        <f aca="false">ROUND(IF(O3741="",Assumptions!$B$25-K3741,O3741-K3741)*24,1)</f>
        <v>3</v>
      </c>
      <c r="AJ3741" s="20" t="n">
        <f aca="false">ROUND(MAX(N(Y3741)/Assumptions!$C$5, N(Z3741)/Assumptions!$C$6, N(AA3741)/Assumptions!$C$7, N(AB3741)/Assumptions!$C$8, N(AC3741)/Assumptions!$C$9, N(AD3741)/Assumptions!$C$10, N(AE3741)/Assumptions!$C$11, N(AF3741)/Assumptions!$C$12, N(AG3741)/Assumptions!$C$13),3)</f>
        <v>2.967</v>
      </c>
      <c r="AK3741" s="0" t="str">
        <f aca="false">IF(OR(U3741="Pending",U3741="On Hold"),"Open GRN (awaiting)",IF(AJ3741&lt;=1,"Within SLA",IF(ROUND(N(Y3741)/Assumptions!$C$5,3)=AJ3741,"Gate Wait",IF(ROUND(N(Z3741)/Assumptions!$C$6,3)=AJ3741,"Dock Wait",IF(ROUND(N(AA3741)/Assumptions!$C$7,3)=AJ3741,"Unloading",IF(ROUND(N(AB3741)/Assumptions!$C$8,3)=AJ3741,"Unload-to-QC Wait",IF(ROUND(N(AC3741)/Assumptions!$C$9,3)=AJ3741,"QC",IF(ROUND(N(AD3741)/Assumptions!$C$10,3)=AJ3741,"QC-to-GRN Wait",IF(ROUND(N(AE3741)/Assumptions!$C$11,3)=AJ3741,"GRN Processing",IF(ROUND(N(AF3741)/Assumptions!$C$12,3)=AJ3741,"GRN-to-Putaway Wait",IF(ROUND(N(AG3741)/Assumptions!$C$13,3)=AJ3741,"Putaway","Within SLA")))))))))))</f>
        <v>QC-to-GRN Wait</v>
      </c>
    </row>
    <row r="3742" customFormat="false" ht="15" hidden="false" customHeight="false" outlineLevel="0" collapsed="false">
      <c r="A3742" s="0" t="s">
        <v>10413</v>
      </c>
      <c r="B3742" s="0" t="s">
        <v>10414</v>
      </c>
      <c r="C3742" s="0" t="s">
        <v>142</v>
      </c>
      <c r="D3742" s="0" t="s">
        <v>147</v>
      </c>
      <c r="E3742" s="0" t="s">
        <v>10415</v>
      </c>
      <c r="F3742" s="0" t="s">
        <v>172</v>
      </c>
      <c r="G3742" s="0" t="s">
        <v>150</v>
      </c>
      <c r="H3742" s="17" t="n">
        <v>46293.2625</v>
      </c>
      <c r="I3742" s="17" t="n">
        <v>46293.2840277778</v>
      </c>
      <c r="J3742" s="17" t="n">
        <v>46293.2958333333</v>
      </c>
      <c r="K3742" s="17" t="n">
        <v>46293.3277777778</v>
      </c>
      <c r="L3742" s="17" t="n">
        <v>46293.3486111111</v>
      </c>
      <c r="M3742" s="17" t="n">
        <v>46293.3763888889</v>
      </c>
      <c r="N3742" s="17" t="n">
        <v>46293.3805555556</v>
      </c>
      <c r="O3742" s="17" t="n">
        <v>46293.4138888889</v>
      </c>
      <c r="P3742" s="17" t="n">
        <v>46293.425</v>
      </c>
      <c r="Q3742" s="17" t="n">
        <v>46293.4576388889</v>
      </c>
      <c r="R3742" s="0" t="n">
        <v>947</v>
      </c>
      <c r="S3742" s="0" t="n">
        <v>0</v>
      </c>
      <c r="T3742" s="0" t="n">
        <v>0</v>
      </c>
      <c r="U3742" s="18" t="s">
        <v>130</v>
      </c>
      <c r="V3742" s="18" t="s">
        <v>144</v>
      </c>
      <c r="W3742" s="0" t="str">
        <f aca="false">IF(AND(X3742&gt;=6,X3742&lt;14),"A",IF(AND(X3742&gt;=14,X3742&lt;22),"B","C"))</f>
        <v>A</v>
      </c>
      <c r="X3742" s="18" t="n">
        <f aca="false">HOUR(H3742)</f>
        <v>6</v>
      </c>
      <c r="Y3742" s="18" t="n">
        <f aca="false">ROUND((I3742-H3742)*1440,0)</f>
        <v>31</v>
      </c>
      <c r="Z3742" s="18" t="n">
        <f aca="false">ROUND((J3742-I3742)*1440,0)</f>
        <v>17</v>
      </c>
      <c r="AA3742" s="18" t="n">
        <f aca="false">ROUND((K3742-J3742)*1440,0)</f>
        <v>46</v>
      </c>
      <c r="AB3742" s="18" t="n">
        <f aca="false">ROUND((L3742-K3742)*1440,0)</f>
        <v>30</v>
      </c>
      <c r="AC3742" s="18" t="n">
        <f aca="false">ROUND((M3742-L3742)*1440,0)</f>
        <v>40</v>
      </c>
      <c r="AD3742" s="18" t="n">
        <f aca="false">IF(N3742="","",ROUND((N3742-M3742)*1440,0))</f>
        <v>6</v>
      </c>
      <c r="AE3742" s="18" t="n">
        <f aca="false">IF(O3742="","",ROUND((O3742-N3742)*1440,0))</f>
        <v>48</v>
      </c>
      <c r="AF3742" s="18" t="n">
        <f aca="false">IF(P3742="","",ROUND((P3742-O3742)*1440,0))</f>
        <v>16</v>
      </c>
      <c r="AG3742" s="18" t="n">
        <f aca="false">IF(Q3742="","",ROUND((Q3742-P3742)*1440,0))</f>
        <v>47</v>
      </c>
      <c r="AH3742" s="18" t="n">
        <f aca="false">IF(Q3742="","",ROUND((Q3742-H3742)*1440,0))</f>
        <v>281</v>
      </c>
      <c r="AI3742" s="19" t="n">
        <f aca="false">ROUND(IF(O3742="",Assumptions!$B$25-K3742,O3742-K3742)*24,1)</f>
        <v>2.1</v>
      </c>
      <c r="AJ3742" s="20" t="n">
        <f aca="false">ROUND(MAX(N(Y3742)/Assumptions!$C$5, N(Z3742)/Assumptions!$C$6, N(AA3742)/Assumptions!$C$7, N(AB3742)/Assumptions!$C$8, N(AC3742)/Assumptions!$C$9, N(AD3742)/Assumptions!$C$10, N(AE3742)/Assumptions!$C$11, N(AF3742)/Assumptions!$C$12, N(AG3742)/Assumptions!$C$13),3)</f>
        <v>2</v>
      </c>
      <c r="AK3742" s="0" t="str">
        <f aca="false">IF(OR(U3742="Pending",U3742="On Hold"),"Open GRN (awaiting)",IF(AJ3742&lt;=1,"Within SLA",IF(ROUND(N(Y3742)/Assumptions!$C$5,3)=AJ3742,"Gate Wait",IF(ROUND(N(Z3742)/Assumptions!$C$6,3)=AJ3742,"Dock Wait",IF(ROUND(N(AA3742)/Assumptions!$C$7,3)=AJ3742,"Unloading",IF(ROUND(N(AB3742)/Assumptions!$C$8,3)=AJ3742,"Unload-to-QC Wait",IF(ROUND(N(AC3742)/Assumptions!$C$9,3)=AJ3742,"QC",IF(ROUND(N(AD3742)/Assumptions!$C$10,3)=AJ3742,"QC-to-GRN Wait",IF(ROUND(N(AE3742)/Assumptions!$C$11,3)=AJ3742,"GRN Processing",IF(ROUND(N(AF3742)/Assumptions!$C$12,3)=AJ3742,"GRN-to-Putaway Wait",IF(ROUND(N(AG3742)/Assumptions!$C$13,3)=AJ3742,"Putaway","Within SLA")))))))))))</f>
        <v>Unload-to-QC Wait</v>
      </c>
    </row>
    <row r="3743" customFormat="false" ht="15" hidden="false" customHeight="false" outlineLevel="0" collapsed="false">
      <c r="A3743" s="0" t="s">
        <v>10416</v>
      </c>
      <c r="B3743" s="0" t="s">
        <v>10417</v>
      </c>
      <c r="C3743" s="0" t="s">
        <v>175</v>
      </c>
      <c r="D3743" s="0" t="s">
        <v>135</v>
      </c>
      <c r="E3743" s="0" t="s">
        <v>4084</v>
      </c>
      <c r="F3743" s="0" t="s">
        <v>177</v>
      </c>
      <c r="G3743" s="0" t="s">
        <v>138</v>
      </c>
      <c r="H3743" s="17" t="n">
        <v>46293.2638888889</v>
      </c>
      <c r="I3743" s="17" t="n">
        <v>46293.2729166667</v>
      </c>
      <c r="J3743" s="17" t="n">
        <v>46293.2826388889</v>
      </c>
      <c r="K3743" s="17" t="n">
        <v>46293.2986111111</v>
      </c>
      <c r="L3743" s="17" t="n">
        <v>46293.30625</v>
      </c>
      <c r="M3743" s="17" t="n">
        <v>46293.3298611111</v>
      </c>
      <c r="N3743" s="17"/>
      <c r="O3743" s="17"/>
      <c r="P3743" s="17"/>
      <c r="Q3743" s="17"/>
      <c r="R3743" s="0" t="n">
        <v>150</v>
      </c>
      <c r="S3743" s="0" t="n">
        <v>0</v>
      </c>
      <c r="T3743" s="0" t="n">
        <v>0</v>
      </c>
      <c r="U3743" s="18" t="s">
        <v>8544</v>
      </c>
      <c r="V3743" s="18" t="s">
        <v>156</v>
      </c>
      <c r="W3743" s="0" t="str">
        <f aca="false">IF(AND(X3743&gt;=6,X3743&lt;14),"A",IF(AND(X3743&gt;=14,X3743&lt;22),"B","C"))</f>
        <v>A</v>
      </c>
      <c r="X3743" s="18" t="n">
        <f aca="false">HOUR(H3743)</f>
        <v>6</v>
      </c>
      <c r="Y3743" s="18" t="n">
        <f aca="false">ROUND((I3743-H3743)*1440,0)</f>
        <v>13</v>
      </c>
      <c r="Z3743" s="18" t="n">
        <f aca="false">ROUND((J3743-I3743)*1440,0)</f>
        <v>14</v>
      </c>
      <c r="AA3743" s="18" t="n">
        <f aca="false">ROUND((K3743-J3743)*1440,0)</f>
        <v>23</v>
      </c>
      <c r="AB3743" s="18" t="n">
        <f aca="false">ROUND((L3743-K3743)*1440,0)</f>
        <v>11</v>
      </c>
      <c r="AC3743" s="18" t="n">
        <f aca="false">ROUND((M3743-L3743)*1440,0)</f>
        <v>34</v>
      </c>
      <c r="AD3743" s="0" t="str">
        <f aca="false">IF(N3743="","",ROUND((N3743-M3743)*1440,0))</f>
        <v/>
      </c>
      <c r="AE3743" s="0" t="str">
        <f aca="false">IF(O3743="","",ROUND((O3743-N3743)*1440,0))</f>
        <v/>
      </c>
      <c r="AF3743" s="0" t="str">
        <f aca="false">IF(P3743="","",ROUND((P3743-O3743)*1440,0))</f>
        <v/>
      </c>
      <c r="AG3743" s="0" t="str">
        <f aca="false">IF(Q3743="","",ROUND((Q3743-P3743)*1440,0))</f>
        <v/>
      </c>
      <c r="AH3743" s="0" t="str">
        <f aca="false">IF(Q3743="","",ROUND((Q3743-H3743)*1440,0))</f>
        <v/>
      </c>
      <c r="AI3743" s="19" t="n">
        <f aca="false">ROUND(IF(O3743="",Assumptions!$B$25-K3743,O3743-K3743)*24,1)</f>
        <v>96.8</v>
      </c>
      <c r="AJ3743" s="20" t="n">
        <f aca="false">ROUND(MAX(N(Y3743)/Assumptions!$C$5, N(Z3743)/Assumptions!$C$6, N(AA3743)/Assumptions!$C$7, N(AB3743)/Assumptions!$C$8, N(AC3743)/Assumptions!$C$9, N(AD3743)/Assumptions!$C$10, N(AE3743)/Assumptions!$C$11, N(AF3743)/Assumptions!$C$12, N(AG3743)/Assumptions!$C$13),3)</f>
        <v>0.933</v>
      </c>
      <c r="AK3743" s="0" t="str">
        <f aca="false">IF(OR(U3743="Pending",U3743="On Hold"),"Open GRN (awaiting)",IF(AJ3743&lt;=1,"Within SLA",IF(ROUND(N(Y3743)/Assumptions!$C$5,3)=AJ3743,"Gate Wait",IF(ROUND(N(Z3743)/Assumptions!$C$6,3)=AJ3743,"Dock Wait",IF(ROUND(N(AA3743)/Assumptions!$C$7,3)=AJ3743,"Unloading",IF(ROUND(N(AB3743)/Assumptions!$C$8,3)=AJ3743,"Unload-to-QC Wait",IF(ROUND(N(AC3743)/Assumptions!$C$9,3)=AJ3743,"QC",IF(ROUND(N(AD3743)/Assumptions!$C$10,3)=AJ3743,"QC-to-GRN Wait",IF(ROUND(N(AE3743)/Assumptions!$C$11,3)=AJ3743,"GRN Processing",IF(ROUND(N(AF3743)/Assumptions!$C$12,3)=AJ3743,"GRN-to-Putaway Wait",IF(ROUND(N(AG3743)/Assumptions!$C$13,3)=AJ3743,"Putaway","Within SLA")))))))))))</f>
        <v>Open GRN (awaiting)</v>
      </c>
    </row>
    <row r="3744" customFormat="false" ht="15" hidden="false" customHeight="false" outlineLevel="0" collapsed="false">
      <c r="A3744" s="0" t="s">
        <v>10418</v>
      </c>
      <c r="B3744" s="0" t="s">
        <v>10419</v>
      </c>
      <c r="C3744" s="0" t="s">
        <v>286</v>
      </c>
      <c r="D3744" s="0" t="s">
        <v>147</v>
      </c>
      <c r="E3744" s="0" t="s">
        <v>1296</v>
      </c>
      <c r="F3744" s="0" t="s">
        <v>121</v>
      </c>
      <c r="G3744" s="0" t="s">
        <v>150</v>
      </c>
      <c r="H3744" s="17" t="n">
        <v>46293.2715277778</v>
      </c>
      <c r="I3744" s="17" t="n">
        <v>46293.3180555556</v>
      </c>
      <c r="J3744" s="17" t="n">
        <v>46293.3298611111</v>
      </c>
      <c r="K3744" s="17" t="n">
        <v>46293.3451388889</v>
      </c>
      <c r="L3744" s="17" t="n">
        <v>46293.3520833333</v>
      </c>
      <c r="M3744" s="17" t="n">
        <v>46293.3708333333</v>
      </c>
      <c r="N3744" s="17" t="n">
        <v>46293.3923611111</v>
      </c>
      <c r="O3744" s="17" t="n">
        <v>46293.4076388889</v>
      </c>
      <c r="P3744" s="17" t="n">
        <v>46293.4111111111</v>
      </c>
      <c r="Q3744" s="17" t="n">
        <v>46293.4194444444</v>
      </c>
      <c r="R3744" s="0" t="n">
        <v>265</v>
      </c>
      <c r="S3744" s="0" t="n">
        <v>19</v>
      </c>
      <c r="T3744" s="0" t="n">
        <v>3</v>
      </c>
      <c r="U3744" s="18" t="s">
        <v>123</v>
      </c>
      <c r="V3744" s="18" t="s">
        <v>139</v>
      </c>
      <c r="W3744" s="0" t="str">
        <f aca="false">IF(AND(X3744&gt;=6,X3744&lt;14),"A",IF(AND(X3744&gt;=14,X3744&lt;22),"B","C"))</f>
        <v>A</v>
      </c>
      <c r="X3744" s="18" t="n">
        <f aca="false">HOUR(H3744)</f>
        <v>6</v>
      </c>
      <c r="Y3744" s="18" t="n">
        <f aca="false">ROUND((I3744-H3744)*1440,0)</f>
        <v>67</v>
      </c>
      <c r="Z3744" s="18" t="n">
        <f aca="false">ROUND((J3744-I3744)*1440,0)</f>
        <v>17</v>
      </c>
      <c r="AA3744" s="18" t="n">
        <f aca="false">ROUND((K3744-J3744)*1440,0)</f>
        <v>22</v>
      </c>
      <c r="AB3744" s="18" t="n">
        <f aca="false">ROUND((L3744-K3744)*1440,0)</f>
        <v>10</v>
      </c>
      <c r="AC3744" s="18" t="n">
        <f aca="false">ROUND((M3744-L3744)*1440,0)</f>
        <v>27</v>
      </c>
      <c r="AD3744" s="18" t="n">
        <f aca="false">IF(N3744="","",ROUND((N3744-M3744)*1440,0))</f>
        <v>31</v>
      </c>
      <c r="AE3744" s="18" t="n">
        <f aca="false">IF(O3744="","",ROUND((O3744-N3744)*1440,0))</f>
        <v>22</v>
      </c>
      <c r="AF3744" s="18" t="n">
        <f aca="false">IF(P3744="","",ROUND((P3744-O3744)*1440,0))</f>
        <v>5</v>
      </c>
      <c r="AG3744" s="18" t="n">
        <f aca="false">IF(Q3744="","",ROUND((Q3744-P3744)*1440,0))</f>
        <v>12</v>
      </c>
      <c r="AH3744" s="18" t="n">
        <f aca="false">IF(Q3744="","",ROUND((Q3744-H3744)*1440,0))</f>
        <v>213</v>
      </c>
      <c r="AI3744" s="19" t="n">
        <f aca="false">ROUND(IF(O3744="",Assumptions!$B$25-K3744,O3744-K3744)*24,1)</f>
        <v>1.5</v>
      </c>
      <c r="AJ3744" s="20" t="n">
        <f aca="false">ROUND(MAX(N(Y3744)/Assumptions!$C$5, N(Z3744)/Assumptions!$C$6, N(AA3744)/Assumptions!$C$7, N(AB3744)/Assumptions!$C$8, N(AC3744)/Assumptions!$C$9, N(AD3744)/Assumptions!$C$10, N(AE3744)/Assumptions!$C$11, N(AF3744)/Assumptions!$C$12, N(AG3744)/Assumptions!$C$13),3)</f>
        <v>2.233</v>
      </c>
      <c r="AK3744" s="0" t="str">
        <f aca="false">IF(OR(U3744="Pending",U3744="On Hold"),"Open GRN (awaiting)",IF(AJ3744&lt;=1,"Within SLA",IF(ROUND(N(Y3744)/Assumptions!$C$5,3)=AJ3744,"Gate Wait",IF(ROUND(N(Z3744)/Assumptions!$C$6,3)=AJ3744,"Dock Wait",IF(ROUND(N(AA3744)/Assumptions!$C$7,3)=AJ3744,"Unloading",IF(ROUND(N(AB3744)/Assumptions!$C$8,3)=AJ3744,"Unload-to-QC Wait",IF(ROUND(N(AC3744)/Assumptions!$C$9,3)=AJ3744,"QC",IF(ROUND(N(AD3744)/Assumptions!$C$10,3)=AJ3744,"QC-to-GRN Wait",IF(ROUND(N(AE3744)/Assumptions!$C$11,3)=AJ3744,"GRN Processing",IF(ROUND(N(AF3744)/Assumptions!$C$12,3)=AJ3744,"GRN-to-Putaway Wait",IF(ROUND(N(AG3744)/Assumptions!$C$13,3)=AJ3744,"Putaway","Within SLA")))))))))))</f>
        <v>Gate Wait</v>
      </c>
    </row>
    <row r="3745" customFormat="false" ht="15" hidden="false" customHeight="false" outlineLevel="0" collapsed="false">
      <c r="A3745" s="0" t="s">
        <v>10420</v>
      </c>
      <c r="B3745" s="0" t="s">
        <v>10421</v>
      </c>
      <c r="C3745" s="0" t="s">
        <v>175</v>
      </c>
      <c r="D3745" s="0" t="s">
        <v>119</v>
      </c>
      <c r="E3745" s="0" t="s">
        <v>5318</v>
      </c>
      <c r="F3745" s="0" t="s">
        <v>177</v>
      </c>
      <c r="G3745" s="0" t="s">
        <v>122</v>
      </c>
      <c r="H3745" s="17" t="n">
        <v>46293.28125</v>
      </c>
      <c r="I3745" s="17" t="n">
        <v>46293.2958333333</v>
      </c>
      <c r="J3745" s="17" t="n">
        <v>46293.2993055556</v>
      </c>
      <c r="K3745" s="17" t="n">
        <v>46293.3125</v>
      </c>
      <c r="L3745" s="17" t="n">
        <v>46293.3166666667</v>
      </c>
      <c r="M3745" s="17" t="n">
        <v>46293.3444444445</v>
      </c>
      <c r="N3745" s="17" t="n">
        <v>46293.3527777778</v>
      </c>
      <c r="O3745" s="17" t="n">
        <v>46293.3729166667</v>
      </c>
      <c r="P3745" s="17" t="n">
        <v>46293.3916666667</v>
      </c>
      <c r="Q3745" s="17" t="n">
        <v>46293.41875</v>
      </c>
      <c r="R3745" s="0" t="n">
        <v>264</v>
      </c>
      <c r="S3745" s="0" t="n">
        <v>0</v>
      </c>
      <c r="T3745" s="0" t="n">
        <v>0</v>
      </c>
      <c r="U3745" s="18" t="s">
        <v>130</v>
      </c>
      <c r="V3745" s="18" t="s">
        <v>144</v>
      </c>
      <c r="W3745" s="0" t="str">
        <f aca="false">IF(AND(X3745&gt;=6,X3745&lt;14),"A",IF(AND(X3745&gt;=14,X3745&lt;22),"B","C"))</f>
        <v>A</v>
      </c>
      <c r="X3745" s="18" t="n">
        <f aca="false">HOUR(H3745)</f>
        <v>6</v>
      </c>
      <c r="Y3745" s="18" t="n">
        <f aca="false">ROUND((I3745-H3745)*1440,0)</f>
        <v>21</v>
      </c>
      <c r="Z3745" s="18" t="n">
        <f aca="false">ROUND((J3745-I3745)*1440,0)</f>
        <v>5</v>
      </c>
      <c r="AA3745" s="18" t="n">
        <f aca="false">ROUND((K3745-J3745)*1440,0)</f>
        <v>19</v>
      </c>
      <c r="AB3745" s="18" t="n">
        <f aca="false">ROUND((L3745-K3745)*1440,0)</f>
        <v>6</v>
      </c>
      <c r="AC3745" s="18" t="n">
        <f aca="false">ROUND((M3745-L3745)*1440,0)</f>
        <v>40</v>
      </c>
      <c r="AD3745" s="18" t="n">
        <f aca="false">IF(N3745="","",ROUND((N3745-M3745)*1440,0))</f>
        <v>12</v>
      </c>
      <c r="AE3745" s="18" t="n">
        <f aca="false">IF(O3745="","",ROUND((O3745-N3745)*1440,0))</f>
        <v>29</v>
      </c>
      <c r="AF3745" s="18" t="n">
        <f aca="false">IF(P3745="","",ROUND((P3745-O3745)*1440,0))</f>
        <v>27</v>
      </c>
      <c r="AG3745" s="18" t="n">
        <f aca="false">IF(Q3745="","",ROUND((Q3745-P3745)*1440,0))</f>
        <v>39</v>
      </c>
      <c r="AH3745" s="18" t="n">
        <f aca="false">IF(Q3745="","",ROUND((Q3745-H3745)*1440,0))</f>
        <v>198</v>
      </c>
      <c r="AI3745" s="19" t="n">
        <f aca="false">ROUND(IF(O3745="",Assumptions!$B$25-K3745,O3745-K3745)*24,1)</f>
        <v>1.5</v>
      </c>
      <c r="AJ3745" s="20" t="n">
        <f aca="false">ROUND(MAX(N(Y3745)/Assumptions!$C$5, N(Z3745)/Assumptions!$C$6, N(AA3745)/Assumptions!$C$7, N(AB3745)/Assumptions!$C$8, N(AC3745)/Assumptions!$C$9, N(AD3745)/Assumptions!$C$10, N(AE3745)/Assumptions!$C$11, N(AF3745)/Assumptions!$C$12, N(AG3745)/Assumptions!$C$13),3)</f>
        <v>1.35</v>
      </c>
      <c r="AK3745" s="0" t="str">
        <f aca="false">IF(OR(U3745="Pending",U3745="On Hold"),"Open GRN (awaiting)",IF(AJ3745&lt;=1,"Within SLA",IF(ROUND(N(Y3745)/Assumptions!$C$5,3)=AJ3745,"Gate Wait",IF(ROUND(N(Z3745)/Assumptions!$C$6,3)=AJ3745,"Dock Wait",IF(ROUND(N(AA3745)/Assumptions!$C$7,3)=AJ3745,"Unloading",IF(ROUND(N(AB3745)/Assumptions!$C$8,3)=AJ3745,"Unload-to-QC Wait",IF(ROUND(N(AC3745)/Assumptions!$C$9,3)=AJ3745,"QC",IF(ROUND(N(AD3745)/Assumptions!$C$10,3)=AJ3745,"QC-to-GRN Wait",IF(ROUND(N(AE3745)/Assumptions!$C$11,3)=AJ3745,"GRN Processing",IF(ROUND(N(AF3745)/Assumptions!$C$12,3)=AJ3745,"GRN-to-Putaway Wait",IF(ROUND(N(AG3745)/Assumptions!$C$13,3)=AJ3745,"Putaway","Within SLA")))))))))))</f>
        <v>GRN-to-Putaway Wait</v>
      </c>
    </row>
    <row r="3746" customFormat="false" ht="15" hidden="false" customHeight="false" outlineLevel="0" collapsed="false">
      <c r="A3746" s="0" t="s">
        <v>10422</v>
      </c>
      <c r="B3746" s="0" t="s">
        <v>10423</v>
      </c>
      <c r="C3746" s="0" t="s">
        <v>159</v>
      </c>
      <c r="D3746" s="0" t="s">
        <v>147</v>
      </c>
      <c r="E3746" s="0" t="s">
        <v>10424</v>
      </c>
      <c r="F3746" s="0" t="s">
        <v>128</v>
      </c>
      <c r="G3746" s="0" t="s">
        <v>150</v>
      </c>
      <c r="H3746" s="17" t="n">
        <v>46293.3125</v>
      </c>
      <c r="I3746" s="17" t="n">
        <v>46293.325</v>
      </c>
      <c r="J3746" s="17" t="n">
        <v>46293.3305555556</v>
      </c>
      <c r="K3746" s="17" t="n">
        <v>46293.35</v>
      </c>
      <c r="L3746" s="17" t="n">
        <v>46293.3576388889</v>
      </c>
      <c r="M3746" s="17" t="n">
        <v>46293.3902777778</v>
      </c>
      <c r="N3746" s="17" t="n">
        <v>46293.4013888889</v>
      </c>
      <c r="O3746" s="17" t="n">
        <v>46293.4277777778</v>
      </c>
      <c r="P3746" s="17" t="n">
        <v>46293.4444444445</v>
      </c>
      <c r="Q3746" s="17" t="n">
        <v>46293.4555555556</v>
      </c>
      <c r="R3746" s="0" t="n">
        <v>402</v>
      </c>
      <c r="S3746" s="0" t="n">
        <v>0</v>
      </c>
      <c r="T3746" s="0" t="n">
        <v>0</v>
      </c>
      <c r="U3746" s="18" t="s">
        <v>130</v>
      </c>
      <c r="V3746" s="18" t="s">
        <v>139</v>
      </c>
      <c r="W3746" s="0" t="str">
        <f aca="false">IF(AND(X3746&gt;=6,X3746&lt;14),"A",IF(AND(X3746&gt;=14,X3746&lt;22),"B","C"))</f>
        <v>A</v>
      </c>
      <c r="X3746" s="18" t="n">
        <f aca="false">HOUR(H3746)</f>
        <v>7</v>
      </c>
      <c r="Y3746" s="18" t="n">
        <f aca="false">ROUND((I3746-H3746)*1440,0)</f>
        <v>18</v>
      </c>
      <c r="Z3746" s="18" t="n">
        <f aca="false">ROUND((J3746-I3746)*1440,0)</f>
        <v>8</v>
      </c>
      <c r="AA3746" s="18" t="n">
        <f aca="false">ROUND((K3746-J3746)*1440,0)</f>
        <v>28</v>
      </c>
      <c r="AB3746" s="18" t="n">
        <f aca="false">ROUND((L3746-K3746)*1440,0)</f>
        <v>11</v>
      </c>
      <c r="AC3746" s="18" t="n">
        <f aca="false">ROUND((M3746-L3746)*1440,0)</f>
        <v>47</v>
      </c>
      <c r="AD3746" s="18" t="n">
        <f aca="false">IF(N3746="","",ROUND((N3746-M3746)*1440,0))</f>
        <v>16</v>
      </c>
      <c r="AE3746" s="18" t="n">
        <f aca="false">IF(O3746="","",ROUND((O3746-N3746)*1440,0))</f>
        <v>38</v>
      </c>
      <c r="AF3746" s="18" t="n">
        <f aca="false">IF(P3746="","",ROUND((P3746-O3746)*1440,0))</f>
        <v>24</v>
      </c>
      <c r="AG3746" s="18" t="n">
        <f aca="false">IF(Q3746="","",ROUND((Q3746-P3746)*1440,0))</f>
        <v>16</v>
      </c>
      <c r="AH3746" s="18" t="n">
        <f aca="false">IF(Q3746="","",ROUND((Q3746-H3746)*1440,0))</f>
        <v>206</v>
      </c>
      <c r="AI3746" s="19" t="n">
        <f aca="false">ROUND(IF(O3746="",Assumptions!$B$25-K3746,O3746-K3746)*24,1)</f>
        <v>1.9</v>
      </c>
      <c r="AJ3746" s="20" t="n">
        <f aca="false">ROUND(MAX(N(Y3746)/Assumptions!$C$5, N(Z3746)/Assumptions!$C$6, N(AA3746)/Assumptions!$C$7, N(AB3746)/Assumptions!$C$8, N(AC3746)/Assumptions!$C$9, N(AD3746)/Assumptions!$C$10, N(AE3746)/Assumptions!$C$11, N(AF3746)/Assumptions!$C$12, N(AG3746)/Assumptions!$C$13),3)</f>
        <v>1.2</v>
      </c>
      <c r="AK3746" s="0" t="str">
        <f aca="false">IF(OR(U3746="Pending",U3746="On Hold"),"Open GRN (awaiting)",IF(AJ3746&lt;=1,"Within SLA",IF(ROUND(N(Y3746)/Assumptions!$C$5,3)=AJ3746,"Gate Wait",IF(ROUND(N(Z3746)/Assumptions!$C$6,3)=AJ3746,"Dock Wait",IF(ROUND(N(AA3746)/Assumptions!$C$7,3)=AJ3746,"Unloading",IF(ROUND(N(AB3746)/Assumptions!$C$8,3)=AJ3746,"Unload-to-QC Wait",IF(ROUND(N(AC3746)/Assumptions!$C$9,3)=AJ3746,"QC",IF(ROUND(N(AD3746)/Assumptions!$C$10,3)=AJ3746,"QC-to-GRN Wait",IF(ROUND(N(AE3746)/Assumptions!$C$11,3)=AJ3746,"GRN Processing",IF(ROUND(N(AF3746)/Assumptions!$C$12,3)=AJ3746,"GRN-to-Putaway Wait",IF(ROUND(N(AG3746)/Assumptions!$C$13,3)=AJ3746,"Putaway","Within SLA")))))))))))</f>
        <v>GRN-to-Putaway Wait</v>
      </c>
    </row>
    <row r="3747" customFormat="false" ht="15" hidden="false" customHeight="false" outlineLevel="0" collapsed="false">
      <c r="A3747" s="0" t="s">
        <v>10425</v>
      </c>
      <c r="B3747" s="0" t="s">
        <v>10426</v>
      </c>
      <c r="C3747" s="0" t="s">
        <v>142</v>
      </c>
      <c r="D3747" s="0" t="s">
        <v>119</v>
      </c>
      <c r="E3747" s="0" t="s">
        <v>10427</v>
      </c>
      <c r="F3747" s="0" t="s">
        <v>137</v>
      </c>
      <c r="G3747" s="0" t="s">
        <v>122</v>
      </c>
      <c r="H3747" s="17" t="n">
        <v>46293.3152777778</v>
      </c>
      <c r="I3747" s="17" t="n">
        <v>46293.3270833333</v>
      </c>
      <c r="J3747" s="17" t="n">
        <v>46293.3319444444</v>
      </c>
      <c r="K3747" s="17" t="n">
        <v>46293.3506944445</v>
      </c>
      <c r="L3747" s="17" t="n">
        <v>46293.3701388889</v>
      </c>
      <c r="M3747" s="17" t="n">
        <v>46293.4</v>
      </c>
      <c r="N3747" s="17" t="n">
        <v>46293.4118055556</v>
      </c>
      <c r="O3747" s="17" t="n">
        <v>46293.4215277778</v>
      </c>
      <c r="P3747" s="17" t="n">
        <v>46293.425</v>
      </c>
      <c r="Q3747" s="17" t="n">
        <v>46293.4548611111</v>
      </c>
      <c r="R3747" s="0" t="n">
        <v>419</v>
      </c>
      <c r="S3747" s="0" t="n">
        <v>0</v>
      </c>
      <c r="T3747" s="0" t="n">
        <v>0</v>
      </c>
      <c r="U3747" s="18" t="s">
        <v>130</v>
      </c>
      <c r="V3747" s="18" t="s">
        <v>139</v>
      </c>
      <c r="W3747" s="0" t="str">
        <f aca="false">IF(AND(X3747&gt;=6,X3747&lt;14),"A",IF(AND(X3747&gt;=14,X3747&lt;22),"B","C"))</f>
        <v>A</v>
      </c>
      <c r="X3747" s="18" t="n">
        <f aca="false">HOUR(H3747)</f>
        <v>7</v>
      </c>
      <c r="Y3747" s="18" t="n">
        <f aca="false">ROUND((I3747-H3747)*1440,0)</f>
        <v>17</v>
      </c>
      <c r="Z3747" s="18" t="n">
        <f aca="false">ROUND((J3747-I3747)*1440,0)</f>
        <v>7</v>
      </c>
      <c r="AA3747" s="18" t="n">
        <f aca="false">ROUND((K3747-J3747)*1440,0)</f>
        <v>27</v>
      </c>
      <c r="AB3747" s="18" t="n">
        <f aca="false">ROUND((L3747-K3747)*1440,0)</f>
        <v>28</v>
      </c>
      <c r="AC3747" s="18" t="n">
        <f aca="false">ROUND((M3747-L3747)*1440,0)</f>
        <v>43</v>
      </c>
      <c r="AD3747" s="18" t="n">
        <f aca="false">IF(N3747="","",ROUND((N3747-M3747)*1440,0))</f>
        <v>17</v>
      </c>
      <c r="AE3747" s="18" t="n">
        <f aca="false">IF(O3747="","",ROUND((O3747-N3747)*1440,0))</f>
        <v>14</v>
      </c>
      <c r="AF3747" s="18" t="n">
        <f aca="false">IF(P3747="","",ROUND((P3747-O3747)*1440,0))</f>
        <v>5</v>
      </c>
      <c r="AG3747" s="18" t="n">
        <f aca="false">IF(Q3747="","",ROUND((Q3747-P3747)*1440,0))</f>
        <v>43</v>
      </c>
      <c r="AH3747" s="18" t="n">
        <f aca="false">IF(Q3747="","",ROUND((Q3747-H3747)*1440,0))</f>
        <v>201</v>
      </c>
      <c r="AI3747" s="19" t="n">
        <f aca="false">ROUND(IF(O3747="",Assumptions!$B$25-K3747,O3747-K3747)*24,1)</f>
        <v>1.7</v>
      </c>
      <c r="AJ3747" s="20" t="n">
        <f aca="false">ROUND(MAX(N(Y3747)/Assumptions!$C$5, N(Z3747)/Assumptions!$C$6, N(AA3747)/Assumptions!$C$7, N(AB3747)/Assumptions!$C$8, N(AC3747)/Assumptions!$C$9, N(AD3747)/Assumptions!$C$10, N(AE3747)/Assumptions!$C$11, N(AF3747)/Assumptions!$C$12, N(AG3747)/Assumptions!$C$13),3)</f>
        <v>1.867</v>
      </c>
      <c r="AK3747" s="0" t="str">
        <f aca="false">IF(OR(U3747="Pending",U3747="On Hold"),"Open GRN (awaiting)",IF(AJ3747&lt;=1,"Within SLA",IF(ROUND(N(Y3747)/Assumptions!$C$5,3)=AJ3747,"Gate Wait",IF(ROUND(N(Z3747)/Assumptions!$C$6,3)=AJ3747,"Dock Wait",IF(ROUND(N(AA3747)/Assumptions!$C$7,3)=AJ3747,"Unloading",IF(ROUND(N(AB3747)/Assumptions!$C$8,3)=AJ3747,"Unload-to-QC Wait",IF(ROUND(N(AC3747)/Assumptions!$C$9,3)=AJ3747,"QC",IF(ROUND(N(AD3747)/Assumptions!$C$10,3)=AJ3747,"QC-to-GRN Wait",IF(ROUND(N(AE3747)/Assumptions!$C$11,3)=AJ3747,"GRN Processing",IF(ROUND(N(AF3747)/Assumptions!$C$12,3)=AJ3747,"GRN-to-Putaway Wait",IF(ROUND(N(AG3747)/Assumptions!$C$13,3)=AJ3747,"Putaway","Within SLA")))))))))))</f>
        <v>Unload-to-QC Wait</v>
      </c>
    </row>
    <row r="3748" customFormat="false" ht="15" hidden="false" customHeight="false" outlineLevel="0" collapsed="false">
      <c r="A3748" s="0" t="s">
        <v>10428</v>
      </c>
      <c r="B3748" s="0" t="s">
        <v>10429</v>
      </c>
      <c r="C3748" s="0" t="s">
        <v>286</v>
      </c>
      <c r="D3748" s="0" t="s">
        <v>147</v>
      </c>
      <c r="E3748" s="0" t="s">
        <v>10430</v>
      </c>
      <c r="F3748" s="0" t="s">
        <v>121</v>
      </c>
      <c r="G3748" s="0" t="s">
        <v>150</v>
      </c>
      <c r="H3748" s="17" t="n">
        <v>46293.3277777778</v>
      </c>
      <c r="I3748" s="17" t="n">
        <v>46293.3513888889</v>
      </c>
      <c r="J3748" s="17" t="n">
        <v>46293.3569444444</v>
      </c>
      <c r="K3748" s="17" t="n">
        <v>46293.3805555556</v>
      </c>
      <c r="L3748" s="17" t="n">
        <v>46293.3881944444</v>
      </c>
      <c r="M3748" s="17" t="n">
        <v>46293.3965277778</v>
      </c>
      <c r="N3748" s="17" t="n">
        <v>46293.4027777778</v>
      </c>
      <c r="O3748" s="17" t="n">
        <v>46293.4256944444</v>
      </c>
      <c r="P3748" s="17" t="n">
        <v>46293.4354166667</v>
      </c>
      <c r="Q3748" s="17" t="n">
        <v>46293.4506944444</v>
      </c>
      <c r="R3748" s="0" t="n">
        <v>249</v>
      </c>
      <c r="S3748" s="0" t="n">
        <v>0</v>
      </c>
      <c r="T3748" s="0" t="n">
        <v>0</v>
      </c>
      <c r="U3748" s="18" t="s">
        <v>130</v>
      </c>
      <c r="V3748" s="18" t="s">
        <v>82</v>
      </c>
      <c r="W3748" s="0" t="str">
        <f aca="false">IF(AND(X3748&gt;=6,X3748&lt;14),"A",IF(AND(X3748&gt;=14,X3748&lt;22),"B","C"))</f>
        <v>A</v>
      </c>
      <c r="X3748" s="18" t="n">
        <f aca="false">HOUR(H3748)</f>
        <v>7</v>
      </c>
      <c r="Y3748" s="18" t="n">
        <f aca="false">ROUND((I3748-H3748)*1440,0)</f>
        <v>34</v>
      </c>
      <c r="Z3748" s="18" t="n">
        <f aca="false">ROUND((J3748-I3748)*1440,0)</f>
        <v>8</v>
      </c>
      <c r="AA3748" s="18" t="n">
        <f aca="false">ROUND((K3748-J3748)*1440,0)</f>
        <v>34</v>
      </c>
      <c r="AB3748" s="18" t="n">
        <f aca="false">ROUND((L3748-K3748)*1440,0)</f>
        <v>11</v>
      </c>
      <c r="AC3748" s="18" t="n">
        <f aca="false">ROUND((M3748-L3748)*1440,0)</f>
        <v>12</v>
      </c>
      <c r="AD3748" s="18" t="n">
        <f aca="false">IF(N3748="","",ROUND((N3748-M3748)*1440,0))</f>
        <v>9</v>
      </c>
      <c r="AE3748" s="18" t="n">
        <f aca="false">IF(O3748="","",ROUND((O3748-N3748)*1440,0))</f>
        <v>33</v>
      </c>
      <c r="AF3748" s="18" t="n">
        <f aca="false">IF(P3748="","",ROUND((P3748-O3748)*1440,0))</f>
        <v>14</v>
      </c>
      <c r="AG3748" s="18" t="n">
        <f aca="false">IF(Q3748="","",ROUND((Q3748-P3748)*1440,0))</f>
        <v>22</v>
      </c>
      <c r="AH3748" s="18" t="n">
        <f aca="false">IF(Q3748="","",ROUND((Q3748-H3748)*1440,0))</f>
        <v>177</v>
      </c>
      <c r="AI3748" s="19" t="n">
        <f aca="false">ROUND(IF(O3748="",Assumptions!$B$25-K3748,O3748-K3748)*24,1)</f>
        <v>1.1</v>
      </c>
      <c r="AJ3748" s="20" t="n">
        <f aca="false">ROUND(MAX(N(Y3748)/Assumptions!$C$5, N(Z3748)/Assumptions!$C$6, N(AA3748)/Assumptions!$C$7, N(AB3748)/Assumptions!$C$8, N(AC3748)/Assumptions!$C$9, N(AD3748)/Assumptions!$C$10, N(AE3748)/Assumptions!$C$11, N(AF3748)/Assumptions!$C$12, N(AG3748)/Assumptions!$C$13),3)</f>
        <v>1.133</v>
      </c>
      <c r="AK3748" s="0" t="str">
        <f aca="false">IF(OR(U3748="Pending",U3748="On Hold"),"Open GRN (awaiting)",IF(AJ3748&lt;=1,"Within SLA",IF(ROUND(N(Y3748)/Assumptions!$C$5,3)=AJ3748,"Gate Wait",IF(ROUND(N(Z3748)/Assumptions!$C$6,3)=AJ3748,"Dock Wait",IF(ROUND(N(AA3748)/Assumptions!$C$7,3)=AJ3748,"Unloading",IF(ROUND(N(AB3748)/Assumptions!$C$8,3)=AJ3748,"Unload-to-QC Wait",IF(ROUND(N(AC3748)/Assumptions!$C$9,3)=AJ3748,"QC",IF(ROUND(N(AD3748)/Assumptions!$C$10,3)=AJ3748,"QC-to-GRN Wait",IF(ROUND(N(AE3748)/Assumptions!$C$11,3)=AJ3748,"GRN Processing",IF(ROUND(N(AF3748)/Assumptions!$C$12,3)=AJ3748,"GRN-to-Putaway Wait",IF(ROUND(N(AG3748)/Assumptions!$C$13,3)=AJ3748,"Putaway","Within SLA")))))))))))</f>
        <v>Gate Wait</v>
      </c>
    </row>
    <row r="3749" customFormat="false" ht="15" hidden="false" customHeight="false" outlineLevel="0" collapsed="false">
      <c r="A3749" s="0" t="s">
        <v>10431</v>
      </c>
      <c r="B3749" s="0" t="s">
        <v>10432</v>
      </c>
      <c r="C3749" s="0" t="s">
        <v>134</v>
      </c>
      <c r="D3749" s="0" t="s">
        <v>119</v>
      </c>
      <c r="E3749" s="0" t="s">
        <v>10433</v>
      </c>
      <c r="F3749" s="0" t="s">
        <v>177</v>
      </c>
      <c r="G3749" s="0" t="s">
        <v>129</v>
      </c>
      <c r="H3749" s="17" t="n">
        <v>46293.3305555556</v>
      </c>
      <c r="I3749" s="17" t="n">
        <v>46293.3458333333</v>
      </c>
      <c r="J3749" s="17" t="n">
        <v>46293.35</v>
      </c>
      <c r="K3749" s="17" t="n">
        <v>46293.3701388889</v>
      </c>
      <c r="L3749" s="17" t="n">
        <v>46293.3895833333</v>
      </c>
      <c r="M3749" s="17" t="n">
        <v>46293.4083333333</v>
      </c>
      <c r="N3749" s="17" t="n">
        <v>46293.4604166667</v>
      </c>
      <c r="O3749" s="17" t="n">
        <v>46293.4875</v>
      </c>
      <c r="P3749" s="17" t="n">
        <v>46293.4979166667</v>
      </c>
      <c r="Q3749" s="17" t="n">
        <v>46293.51875</v>
      </c>
      <c r="R3749" s="0" t="n">
        <v>267</v>
      </c>
      <c r="S3749" s="0" t="n">
        <v>0</v>
      </c>
      <c r="T3749" s="0" t="n">
        <v>0</v>
      </c>
      <c r="U3749" s="18" t="s">
        <v>130</v>
      </c>
      <c r="V3749" s="18" t="s">
        <v>156</v>
      </c>
      <c r="W3749" s="0" t="str">
        <f aca="false">IF(AND(X3749&gt;=6,X3749&lt;14),"A",IF(AND(X3749&gt;=14,X3749&lt;22),"B","C"))</f>
        <v>A</v>
      </c>
      <c r="X3749" s="18" t="n">
        <f aca="false">HOUR(H3749)</f>
        <v>7</v>
      </c>
      <c r="Y3749" s="18" t="n">
        <f aca="false">ROUND((I3749-H3749)*1440,0)</f>
        <v>22</v>
      </c>
      <c r="Z3749" s="18" t="n">
        <f aca="false">ROUND((J3749-I3749)*1440,0)</f>
        <v>6</v>
      </c>
      <c r="AA3749" s="18" t="n">
        <f aca="false">ROUND((K3749-J3749)*1440,0)</f>
        <v>29</v>
      </c>
      <c r="AB3749" s="18" t="n">
        <f aca="false">ROUND((L3749-K3749)*1440,0)</f>
        <v>28</v>
      </c>
      <c r="AC3749" s="18" t="n">
        <f aca="false">ROUND((M3749-L3749)*1440,0)</f>
        <v>27</v>
      </c>
      <c r="AD3749" s="18" t="n">
        <f aca="false">IF(N3749="","",ROUND((N3749-M3749)*1440,0))</f>
        <v>75</v>
      </c>
      <c r="AE3749" s="18" t="n">
        <f aca="false">IF(O3749="","",ROUND((O3749-N3749)*1440,0))</f>
        <v>39</v>
      </c>
      <c r="AF3749" s="18" t="n">
        <f aca="false">IF(P3749="","",ROUND((P3749-O3749)*1440,0))</f>
        <v>15</v>
      </c>
      <c r="AG3749" s="18" t="n">
        <f aca="false">IF(Q3749="","",ROUND((Q3749-P3749)*1440,0))</f>
        <v>30</v>
      </c>
      <c r="AH3749" s="18" t="n">
        <f aca="false">IF(Q3749="","",ROUND((Q3749-H3749)*1440,0))</f>
        <v>271</v>
      </c>
      <c r="AI3749" s="19" t="n">
        <f aca="false">ROUND(IF(O3749="",Assumptions!$B$25-K3749,O3749-K3749)*24,1)</f>
        <v>2.8</v>
      </c>
      <c r="AJ3749" s="20" t="n">
        <f aca="false">ROUND(MAX(N(Y3749)/Assumptions!$C$5, N(Z3749)/Assumptions!$C$6, N(AA3749)/Assumptions!$C$7, N(AB3749)/Assumptions!$C$8, N(AC3749)/Assumptions!$C$9, N(AD3749)/Assumptions!$C$10, N(AE3749)/Assumptions!$C$11, N(AF3749)/Assumptions!$C$12, N(AG3749)/Assumptions!$C$13),3)</f>
        <v>2.5</v>
      </c>
      <c r="AK3749" s="0" t="str">
        <f aca="false">IF(OR(U3749="Pending",U3749="On Hold"),"Open GRN (awaiting)",IF(AJ3749&lt;=1,"Within SLA",IF(ROUND(N(Y3749)/Assumptions!$C$5,3)=AJ3749,"Gate Wait",IF(ROUND(N(Z3749)/Assumptions!$C$6,3)=AJ3749,"Dock Wait",IF(ROUND(N(AA3749)/Assumptions!$C$7,3)=AJ3749,"Unloading",IF(ROUND(N(AB3749)/Assumptions!$C$8,3)=AJ3749,"Unload-to-QC Wait",IF(ROUND(N(AC3749)/Assumptions!$C$9,3)=AJ3749,"QC",IF(ROUND(N(AD3749)/Assumptions!$C$10,3)=AJ3749,"QC-to-GRN Wait",IF(ROUND(N(AE3749)/Assumptions!$C$11,3)=AJ3749,"GRN Processing",IF(ROUND(N(AF3749)/Assumptions!$C$12,3)=AJ3749,"GRN-to-Putaway Wait",IF(ROUND(N(AG3749)/Assumptions!$C$13,3)=AJ3749,"Putaway","Within SLA")))))))))))</f>
        <v>QC-to-GRN Wait</v>
      </c>
    </row>
    <row r="3750" customFormat="false" ht="15" hidden="false" customHeight="false" outlineLevel="0" collapsed="false">
      <c r="A3750" s="0" t="s">
        <v>10434</v>
      </c>
      <c r="B3750" s="0" t="s">
        <v>10435</v>
      </c>
      <c r="C3750" s="0" t="s">
        <v>118</v>
      </c>
      <c r="D3750" s="0" t="s">
        <v>119</v>
      </c>
      <c r="E3750" s="0" t="s">
        <v>10436</v>
      </c>
      <c r="F3750" s="0" t="s">
        <v>121</v>
      </c>
      <c r="G3750" s="0" t="s">
        <v>129</v>
      </c>
      <c r="H3750" s="17" t="n">
        <v>46293.3368055556</v>
      </c>
      <c r="I3750" s="17" t="n">
        <v>46293.3486111111</v>
      </c>
      <c r="J3750" s="17" t="n">
        <v>46293.3527777778</v>
      </c>
      <c r="K3750" s="17" t="n">
        <v>46293.3944444444</v>
      </c>
      <c r="L3750" s="17" t="n">
        <v>46293.3993055556</v>
      </c>
      <c r="M3750" s="17" t="n">
        <v>46293.43125</v>
      </c>
      <c r="N3750" s="17" t="n">
        <v>46293.4375</v>
      </c>
      <c r="O3750" s="17" t="n">
        <v>46293.4743055556</v>
      </c>
      <c r="P3750" s="17" t="n">
        <v>46293.4902777778</v>
      </c>
      <c r="Q3750" s="17" t="n">
        <v>46293.5180555556</v>
      </c>
      <c r="R3750" s="0" t="n">
        <v>2297</v>
      </c>
      <c r="S3750" s="0" t="n">
        <v>0</v>
      </c>
      <c r="T3750" s="0" t="n">
        <v>0</v>
      </c>
      <c r="U3750" s="18" t="s">
        <v>130</v>
      </c>
      <c r="V3750" s="18" t="s">
        <v>156</v>
      </c>
      <c r="W3750" s="0" t="str">
        <f aca="false">IF(AND(X3750&gt;=6,X3750&lt;14),"A",IF(AND(X3750&gt;=14,X3750&lt;22),"B","C"))</f>
        <v>A</v>
      </c>
      <c r="X3750" s="18" t="n">
        <f aca="false">HOUR(H3750)</f>
        <v>8</v>
      </c>
      <c r="Y3750" s="18" t="n">
        <f aca="false">ROUND((I3750-H3750)*1440,0)</f>
        <v>17</v>
      </c>
      <c r="Z3750" s="18" t="n">
        <f aca="false">ROUND((J3750-I3750)*1440,0)</f>
        <v>6</v>
      </c>
      <c r="AA3750" s="18" t="n">
        <f aca="false">ROUND((K3750-J3750)*1440,0)</f>
        <v>60</v>
      </c>
      <c r="AB3750" s="18" t="n">
        <f aca="false">ROUND((L3750-K3750)*1440,0)</f>
        <v>7</v>
      </c>
      <c r="AC3750" s="18" t="n">
        <f aca="false">ROUND((M3750-L3750)*1440,0)</f>
        <v>46</v>
      </c>
      <c r="AD3750" s="18" t="n">
        <f aca="false">IF(N3750="","",ROUND((N3750-M3750)*1440,0))</f>
        <v>9</v>
      </c>
      <c r="AE3750" s="18" t="n">
        <f aca="false">IF(O3750="","",ROUND((O3750-N3750)*1440,0))</f>
        <v>53</v>
      </c>
      <c r="AF3750" s="18" t="n">
        <f aca="false">IF(P3750="","",ROUND((P3750-O3750)*1440,0))</f>
        <v>23</v>
      </c>
      <c r="AG3750" s="18" t="n">
        <f aca="false">IF(Q3750="","",ROUND((Q3750-P3750)*1440,0))</f>
        <v>40</v>
      </c>
      <c r="AH3750" s="18" t="n">
        <f aca="false">IF(Q3750="","",ROUND((Q3750-H3750)*1440,0))</f>
        <v>261</v>
      </c>
      <c r="AI3750" s="19" t="n">
        <f aca="false">ROUND(IF(O3750="",Assumptions!$B$25-K3750,O3750-K3750)*24,1)</f>
        <v>1.9</v>
      </c>
      <c r="AJ3750" s="20" t="n">
        <f aca="false">ROUND(MAX(N(Y3750)/Assumptions!$C$5, N(Z3750)/Assumptions!$C$6, N(AA3750)/Assumptions!$C$7, N(AB3750)/Assumptions!$C$8, N(AC3750)/Assumptions!$C$9, N(AD3750)/Assumptions!$C$10, N(AE3750)/Assumptions!$C$11, N(AF3750)/Assumptions!$C$12, N(AG3750)/Assumptions!$C$13),3)</f>
        <v>1.178</v>
      </c>
      <c r="AK3750" s="0" t="str">
        <f aca="false">IF(OR(U3750="Pending",U3750="On Hold"),"Open GRN (awaiting)",IF(AJ3750&lt;=1,"Within SLA",IF(ROUND(N(Y3750)/Assumptions!$C$5,3)=AJ3750,"Gate Wait",IF(ROUND(N(Z3750)/Assumptions!$C$6,3)=AJ3750,"Dock Wait",IF(ROUND(N(AA3750)/Assumptions!$C$7,3)=AJ3750,"Unloading",IF(ROUND(N(AB3750)/Assumptions!$C$8,3)=AJ3750,"Unload-to-QC Wait",IF(ROUND(N(AC3750)/Assumptions!$C$9,3)=AJ3750,"QC",IF(ROUND(N(AD3750)/Assumptions!$C$10,3)=AJ3750,"QC-to-GRN Wait",IF(ROUND(N(AE3750)/Assumptions!$C$11,3)=AJ3750,"GRN Processing",IF(ROUND(N(AF3750)/Assumptions!$C$12,3)=AJ3750,"GRN-to-Putaway Wait",IF(ROUND(N(AG3750)/Assumptions!$C$13,3)=AJ3750,"Putaway","Within SLA")))))))))))</f>
        <v>GRN Processing</v>
      </c>
    </row>
    <row r="3751" customFormat="false" ht="15" hidden="false" customHeight="false" outlineLevel="0" collapsed="false">
      <c r="A3751" s="0" t="s">
        <v>10437</v>
      </c>
      <c r="B3751" s="0" t="s">
        <v>10438</v>
      </c>
      <c r="C3751" s="0" t="s">
        <v>175</v>
      </c>
      <c r="D3751" s="0" t="s">
        <v>147</v>
      </c>
      <c r="E3751" s="0" t="s">
        <v>10439</v>
      </c>
      <c r="F3751" s="0" t="s">
        <v>177</v>
      </c>
      <c r="G3751" s="0" t="s">
        <v>167</v>
      </c>
      <c r="H3751" s="17" t="n">
        <v>46293.3375</v>
      </c>
      <c r="I3751" s="17" t="n">
        <v>46293.4048611111</v>
      </c>
      <c r="J3751" s="17" t="n">
        <v>46293.4145833333</v>
      </c>
      <c r="K3751" s="17" t="n">
        <v>46293.4395833333</v>
      </c>
      <c r="L3751" s="17" t="n">
        <v>46293.4493055556</v>
      </c>
      <c r="M3751" s="17" t="n">
        <v>46293.4923611111</v>
      </c>
      <c r="N3751" s="17" t="n">
        <v>46293.4993055556</v>
      </c>
      <c r="O3751" s="17" t="n">
        <v>46293.5673611111</v>
      </c>
      <c r="P3751" s="17" t="n">
        <v>46293.5791666667</v>
      </c>
      <c r="Q3751" s="17" t="n">
        <v>46293.5881944444</v>
      </c>
      <c r="R3751" s="0" t="n">
        <v>223</v>
      </c>
      <c r="S3751" s="0" t="n">
        <v>0</v>
      </c>
      <c r="T3751" s="0" t="n">
        <v>0</v>
      </c>
      <c r="U3751" s="18" t="s">
        <v>130</v>
      </c>
      <c r="V3751" s="18" t="s">
        <v>82</v>
      </c>
      <c r="W3751" s="0" t="str">
        <f aca="false">IF(AND(X3751&gt;=6,X3751&lt;14),"A",IF(AND(X3751&gt;=14,X3751&lt;22),"B","C"))</f>
        <v>A</v>
      </c>
      <c r="X3751" s="18" t="n">
        <f aca="false">HOUR(H3751)</f>
        <v>8</v>
      </c>
      <c r="Y3751" s="18" t="n">
        <f aca="false">ROUND((I3751-H3751)*1440,0)</f>
        <v>97</v>
      </c>
      <c r="Z3751" s="18" t="n">
        <f aca="false">ROUND((J3751-I3751)*1440,0)</f>
        <v>14</v>
      </c>
      <c r="AA3751" s="18" t="n">
        <f aca="false">ROUND((K3751-J3751)*1440,0)</f>
        <v>36</v>
      </c>
      <c r="AB3751" s="18" t="n">
        <f aca="false">ROUND((L3751-K3751)*1440,0)</f>
        <v>14</v>
      </c>
      <c r="AC3751" s="18" t="n">
        <f aca="false">ROUND((M3751-L3751)*1440,0)</f>
        <v>62</v>
      </c>
      <c r="AD3751" s="18" t="n">
        <f aca="false">IF(N3751="","",ROUND((N3751-M3751)*1440,0))</f>
        <v>10</v>
      </c>
      <c r="AE3751" s="18" t="n">
        <f aca="false">IF(O3751="","",ROUND((O3751-N3751)*1440,0))</f>
        <v>98</v>
      </c>
      <c r="AF3751" s="18" t="n">
        <f aca="false">IF(P3751="","",ROUND((P3751-O3751)*1440,0))</f>
        <v>17</v>
      </c>
      <c r="AG3751" s="18" t="n">
        <f aca="false">IF(Q3751="","",ROUND((Q3751-P3751)*1440,0))</f>
        <v>13</v>
      </c>
      <c r="AH3751" s="18" t="n">
        <f aca="false">IF(Q3751="","",ROUND((Q3751-H3751)*1440,0))</f>
        <v>361</v>
      </c>
      <c r="AI3751" s="19" t="n">
        <f aca="false">ROUND(IF(O3751="",Assumptions!$B$25-K3751,O3751-K3751)*24,1)</f>
        <v>3.1</v>
      </c>
      <c r="AJ3751" s="20" t="n">
        <f aca="false">ROUND(MAX(N(Y3751)/Assumptions!$C$5, N(Z3751)/Assumptions!$C$6, N(AA3751)/Assumptions!$C$7, N(AB3751)/Assumptions!$C$8, N(AC3751)/Assumptions!$C$9, N(AD3751)/Assumptions!$C$10, N(AE3751)/Assumptions!$C$11, N(AF3751)/Assumptions!$C$12, N(AG3751)/Assumptions!$C$13),3)</f>
        <v>3.233</v>
      </c>
      <c r="AK3751" s="0" t="str">
        <f aca="false">IF(OR(U3751="Pending",U3751="On Hold"),"Open GRN (awaiting)",IF(AJ3751&lt;=1,"Within SLA",IF(ROUND(N(Y3751)/Assumptions!$C$5,3)=AJ3751,"Gate Wait",IF(ROUND(N(Z3751)/Assumptions!$C$6,3)=AJ3751,"Dock Wait",IF(ROUND(N(AA3751)/Assumptions!$C$7,3)=AJ3751,"Unloading",IF(ROUND(N(AB3751)/Assumptions!$C$8,3)=AJ3751,"Unload-to-QC Wait",IF(ROUND(N(AC3751)/Assumptions!$C$9,3)=AJ3751,"QC",IF(ROUND(N(AD3751)/Assumptions!$C$10,3)=AJ3751,"QC-to-GRN Wait",IF(ROUND(N(AE3751)/Assumptions!$C$11,3)=AJ3751,"GRN Processing",IF(ROUND(N(AF3751)/Assumptions!$C$12,3)=AJ3751,"GRN-to-Putaway Wait",IF(ROUND(N(AG3751)/Assumptions!$C$13,3)=AJ3751,"Putaway","Within SLA")))))))))))</f>
        <v>Gate Wait</v>
      </c>
    </row>
    <row r="3752" customFormat="false" ht="15" hidden="false" customHeight="false" outlineLevel="0" collapsed="false">
      <c r="A3752" s="0" t="s">
        <v>10440</v>
      </c>
      <c r="B3752" s="0" t="s">
        <v>10441</v>
      </c>
      <c r="C3752" s="0" t="s">
        <v>134</v>
      </c>
      <c r="D3752" s="0" t="s">
        <v>119</v>
      </c>
      <c r="E3752" s="0" t="s">
        <v>10442</v>
      </c>
      <c r="F3752" s="0" t="s">
        <v>149</v>
      </c>
      <c r="G3752" s="0" t="s">
        <v>129</v>
      </c>
      <c r="H3752" s="17" t="n">
        <v>46293.3381944444</v>
      </c>
      <c r="I3752" s="17" t="n">
        <v>46293.3479166667</v>
      </c>
      <c r="J3752" s="17" t="n">
        <v>46293.3520833333</v>
      </c>
      <c r="K3752" s="17" t="n">
        <v>46293.3847222222</v>
      </c>
      <c r="L3752" s="17" t="n">
        <v>46293.3958333333</v>
      </c>
      <c r="M3752" s="17" t="n">
        <v>46293.4236111111</v>
      </c>
      <c r="N3752" s="17" t="n">
        <v>46293.4784722222</v>
      </c>
      <c r="O3752" s="17" t="n">
        <v>46293.5229166667</v>
      </c>
      <c r="P3752" s="17" t="n">
        <v>46293.5381944445</v>
      </c>
      <c r="Q3752" s="17" t="n">
        <v>46293.5506944444</v>
      </c>
      <c r="R3752" s="0" t="n">
        <v>517</v>
      </c>
      <c r="S3752" s="0" t="n">
        <v>0</v>
      </c>
      <c r="T3752" s="0" t="n">
        <v>0</v>
      </c>
      <c r="U3752" s="18" t="s">
        <v>130</v>
      </c>
      <c r="V3752" s="18" t="s">
        <v>131</v>
      </c>
      <c r="W3752" s="0" t="str">
        <f aca="false">IF(AND(X3752&gt;=6,X3752&lt;14),"A",IF(AND(X3752&gt;=14,X3752&lt;22),"B","C"))</f>
        <v>A</v>
      </c>
      <c r="X3752" s="18" t="n">
        <f aca="false">HOUR(H3752)</f>
        <v>8</v>
      </c>
      <c r="Y3752" s="18" t="n">
        <f aca="false">ROUND((I3752-H3752)*1440,0)</f>
        <v>14</v>
      </c>
      <c r="Z3752" s="18" t="n">
        <f aca="false">ROUND((J3752-I3752)*1440,0)</f>
        <v>6</v>
      </c>
      <c r="AA3752" s="18" t="n">
        <f aca="false">ROUND((K3752-J3752)*1440,0)</f>
        <v>47</v>
      </c>
      <c r="AB3752" s="18" t="n">
        <f aca="false">ROUND((L3752-K3752)*1440,0)</f>
        <v>16</v>
      </c>
      <c r="AC3752" s="18" t="n">
        <f aca="false">ROUND((M3752-L3752)*1440,0)</f>
        <v>40</v>
      </c>
      <c r="AD3752" s="18" t="n">
        <f aca="false">IF(N3752="","",ROUND((N3752-M3752)*1440,0))</f>
        <v>79</v>
      </c>
      <c r="AE3752" s="18" t="n">
        <f aca="false">IF(O3752="","",ROUND((O3752-N3752)*1440,0))</f>
        <v>64</v>
      </c>
      <c r="AF3752" s="18" t="n">
        <f aca="false">IF(P3752="","",ROUND((P3752-O3752)*1440,0))</f>
        <v>22</v>
      </c>
      <c r="AG3752" s="18" t="n">
        <f aca="false">IF(Q3752="","",ROUND((Q3752-P3752)*1440,0))</f>
        <v>18</v>
      </c>
      <c r="AH3752" s="18" t="n">
        <f aca="false">IF(Q3752="","",ROUND((Q3752-H3752)*1440,0))</f>
        <v>306</v>
      </c>
      <c r="AI3752" s="19" t="n">
        <f aca="false">ROUND(IF(O3752="",Assumptions!$B$25-K3752,O3752-K3752)*24,1)</f>
        <v>3.3</v>
      </c>
      <c r="AJ3752" s="20" t="n">
        <f aca="false">ROUND(MAX(N(Y3752)/Assumptions!$C$5, N(Z3752)/Assumptions!$C$6, N(AA3752)/Assumptions!$C$7, N(AB3752)/Assumptions!$C$8, N(AC3752)/Assumptions!$C$9, N(AD3752)/Assumptions!$C$10, N(AE3752)/Assumptions!$C$11, N(AF3752)/Assumptions!$C$12, N(AG3752)/Assumptions!$C$13),3)</f>
        <v>2.633</v>
      </c>
      <c r="AK3752" s="0" t="str">
        <f aca="false">IF(OR(U3752="Pending",U3752="On Hold"),"Open GRN (awaiting)",IF(AJ3752&lt;=1,"Within SLA",IF(ROUND(N(Y3752)/Assumptions!$C$5,3)=AJ3752,"Gate Wait",IF(ROUND(N(Z3752)/Assumptions!$C$6,3)=AJ3752,"Dock Wait",IF(ROUND(N(AA3752)/Assumptions!$C$7,3)=AJ3752,"Unloading",IF(ROUND(N(AB3752)/Assumptions!$C$8,3)=AJ3752,"Unload-to-QC Wait",IF(ROUND(N(AC3752)/Assumptions!$C$9,3)=AJ3752,"QC",IF(ROUND(N(AD3752)/Assumptions!$C$10,3)=AJ3752,"QC-to-GRN Wait",IF(ROUND(N(AE3752)/Assumptions!$C$11,3)=AJ3752,"GRN Processing",IF(ROUND(N(AF3752)/Assumptions!$C$12,3)=AJ3752,"GRN-to-Putaway Wait",IF(ROUND(N(AG3752)/Assumptions!$C$13,3)=AJ3752,"Putaway","Within SLA")))))))))))</f>
        <v>QC-to-GRN Wait</v>
      </c>
    </row>
    <row r="3753" customFormat="false" ht="15" hidden="false" customHeight="false" outlineLevel="0" collapsed="false">
      <c r="A3753" s="0" t="s">
        <v>10443</v>
      </c>
      <c r="B3753" s="0" t="s">
        <v>10444</v>
      </c>
      <c r="C3753" s="0" t="s">
        <v>142</v>
      </c>
      <c r="D3753" s="0" t="s">
        <v>119</v>
      </c>
      <c r="E3753" s="0" t="s">
        <v>1670</v>
      </c>
      <c r="F3753" s="0" t="s">
        <v>137</v>
      </c>
      <c r="G3753" s="0" t="s">
        <v>129</v>
      </c>
      <c r="H3753" s="17" t="n">
        <v>46293.3458333333</v>
      </c>
      <c r="I3753" s="17" t="n">
        <v>46293.3673611111</v>
      </c>
      <c r="J3753" s="17" t="n">
        <v>46293.3694444444</v>
      </c>
      <c r="K3753" s="17" t="n">
        <v>46293.4083333333</v>
      </c>
      <c r="L3753" s="17" t="n">
        <v>46293.4125</v>
      </c>
      <c r="M3753" s="17" t="n">
        <v>46293.4548611111</v>
      </c>
      <c r="N3753" s="17" t="n">
        <v>46293.5104166667</v>
      </c>
      <c r="O3753" s="17" t="n">
        <v>46293.5430555556</v>
      </c>
      <c r="P3753" s="17" t="n">
        <v>46293.5555555556</v>
      </c>
      <c r="Q3753" s="17" t="n">
        <v>46293.5715277778</v>
      </c>
      <c r="R3753" s="0" t="n">
        <v>584</v>
      </c>
      <c r="S3753" s="0" t="n">
        <v>0</v>
      </c>
      <c r="T3753" s="0" t="n">
        <v>5</v>
      </c>
      <c r="U3753" s="18" t="s">
        <v>123</v>
      </c>
      <c r="V3753" s="18" t="s">
        <v>131</v>
      </c>
      <c r="W3753" s="0" t="str">
        <f aca="false">IF(AND(X3753&gt;=6,X3753&lt;14),"A",IF(AND(X3753&gt;=14,X3753&lt;22),"B","C"))</f>
        <v>A</v>
      </c>
      <c r="X3753" s="18" t="n">
        <f aca="false">HOUR(H3753)</f>
        <v>8</v>
      </c>
      <c r="Y3753" s="18" t="n">
        <f aca="false">ROUND((I3753-H3753)*1440,0)</f>
        <v>31</v>
      </c>
      <c r="Z3753" s="18" t="n">
        <f aca="false">ROUND((J3753-I3753)*1440,0)</f>
        <v>3</v>
      </c>
      <c r="AA3753" s="18" t="n">
        <f aca="false">ROUND((K3753-J3753)*1440,0)</f>
        <v>56</v>
      </c>
      <c r="AB3753" s="18" t="n">
        <f aca="false">ROUND((L3753-K3753)*1440,0)</f>
        <v>6</v>
      </c>
      <c r="AC3753" s="18" t="n">
        <f aca="false">ROUND((M3753-L3753)*1440,0)</f>
        <v>61</v>
      </c>
      <c r="AD3753" s="18" t="n">
        <f aca="false">IF(N3753="","",ROUND((N3753-M3753)*1440,0))</f>
        <v>80</v>
      </c>
      <c r="AE3753" s="18" t="n">
        <f aca="false">IF(O3753="","",ROUND((O3753-N3753)*1440,0))</f>
        <v>47</v>
      </c>
      <c r="AF3753" s="18" t="n">
        <f aca="false">IF(P3753="","",ROUND((P3753-O3753)*1440,0))</f>
        <v>18</v>
      </c>
      <c r="AG3753" s="18" t="n">
        <f aca="false">IF(Q3753="","",ROUND((Q3753-P3753)*1440,0))</f>
        <v>23</v>
      </c>
      <c r="AH3753" s="18" t="n">
        <f aca="false">IF(Q3753="","",ROUND((Q3753-H3753)*1440,0))</f>
        <v>325</v>
      </c>
      <c r="AI3753" s="19" t="n">
        <f aca="false">ROUND(IF(O3753="",Assumptions!$B$25-K3753,O3753-K3753)*24,1)</f>
        <v>3.2</v>
      </c>
      <c r="AJ3753" s="20" t="n">
        <f aca="false">ROUND(MAX(N(Y3753)/Assumptions!$C$5, N(Z3753)/Assumptions!$C$6, N(AA3753)/Assumptions!$C$7, N(AB3753)/Assumptions!$C$8, N(AC3753)/Assumptions!$C$9, N(AD3753)/Assumptions!$C$10, N(AE3753)/Assumptions!$C$11, N(AF3753)/Assumptions!$C$12, N(AG3753)/Assumptions!$C$13),3)</f>
        <v>2.667</v>
      </c>
      <c r="AK3753" s="0" t="str">
        <f aca="false">IF(OR(U3753="Pending",U3753="On Hold"),"Open GRN (awaiting)",IF(AJ3753&lt;=1,"Within SLA",IF(ROUND(N(Y3753)/Assumptions!$C$5,3)=AJ3753,"Gate Wait",IF(ROUND(N(Z3753)/Assumptions!$C$6,3)=AJ3753,"Dock Wait",IF(ROUND(N(AA3753)/Assumptions!$C$7,3)=AJ3753,"Unloading",IF(ROUND(N(AB3753)/Assumptions!$C$8,3)=AJ3753,"Unload-to-QC Wait",IF(ROUND(N(AC3753)/Assumptions!$C$9,3)=AJ3753,"QC",IF(ROUND(N(AD3753)/Assumptions!$C$10,3)=AJ3753,"QC-to-GRN Wait",IF(ROUND(N(AE3753)/Assumptions!$C$11,3)=AJ3753,"GRN Processing",IF(ROUND(N(AF3753)/Assumptions!$C$12,3)=AJ3753,"GRN-to-Putaway Wait",IF(ROUND(N(AG3753)/Assumptions!$C$13,3)=AJ3753,"Putaway","Within SLA")))))))))))</f>
        <v>QC-to-GRN Wait</v>
      </c>
    </row>
    <row r="3754" customFormat="false" ht="15" hidden="false" customHeight="false" outlineLevel="0" collapsed="false">
      <c r="A3754" s="0" t="s">
        <v>10445</v>
      </c>
      <c r="B3754" s="0" t="s">
        <v>10446</v>
      </c>
      <c r="C3754" s="0" t="s">
        <v>218</v>
      </c>
      <c r="D3754" s="0" t="s">
        <v>119</v>
      </c>
      <c r="E3754" s="0" t="s">
        <v>10447</v>
      </c>
      <c r="F3754" s="0" t="s">
        <v>137</v>
      </c>
      <c r="G3754" s="0" t="s">
        <v>122</v>
      </c>
      <c r="H3754" s="17" t="n">
        <v>46293.3597222222</v>
      </c>
      <c r="I3754" s="17" t="n">
        <v>46293.4277777778</v>
      </c>
      <c r="J3754" s="17" t="n">
        <v>46293.4354166667</v>
      </c>
      <c r="K3754" s="17" t="n">
        <v>46293.4902777778</v>
      </c>
      <c r="L3754" s="17" t="n">
        <v>46293.5</v>
      </c>
      <c r="M3754" s="17" t="n">
        <v>46293.5173611111</v>
      </c>
      <c r="N3754" s="17" t="n">
        <v>46293.5256944444</v>
      </c>
      <c r="O3754" s="17" t="n">
        <v>46293.5576388889</v>
      </c>
      <c r="P3754" s="17" t="n">
        <v>46293.5597222222</v>
      </c>
      <c r="Q3754" s="17" t="n">
        <v>46293.5819444444</v>
      </c>
      <c r="R3754" s="0" t="n">
        <v>831</v>
      </c>
      <c r="S3754" s="0" t="n">
        <v>0</v>
      </c>
      <c r="T3754" s="0" t="n">
        <v>0</v>
      </c>
      <c r="U3754" s="18" t="s">
        <v>130</v>
      </c>
      <c r="V3754" s="18" t="s">
        <v>82</v>
      </c>
      <c r="W3754" s="0" t="str">
        <f aca="false">IF(AND(X3754&gt;=6,X3754&lt;14),"A",IF(AND(X3754&gt;=14,X3754&lt;22),"B","C"))</f>
        <v>A</v>
      </c>
      <c r="X3754" s="18" t="n">
        <f aca="false">HOUR(H3754)</f>
        <v>8</v>
      </c>
      <c r="Y3754" s="18" t="n">
        <f aca="false">ROUND((I3754-H3754)*1440,0)</f>
        <v>98</v>
      </c>
      <c r="Z3754" s="18" t="n">
        <f aca="false">ROUND((J3754-I3754)*1440,0)</f>
        <v>11</v>
      </c>
      <c r="AA3754" s="18" t="n">
        <f aca="false">ROUND((K3754-J3754)*1440,0)</f>
        <v>79</v>
      </c>
      <c r="AB3754" s="18" t="n">
        <f aca="false">ROUND((L3754-K3754)*1440,0)</f>
        <v>14</v>
      </c>
      <c r="AC3754" s="18" t="n">
        <f aca="false">ROUND((M3754-L3754)*1440,0)</f>
        <v>25</v>
      </c>
      <c r="AD3754" s="18" t="n">
        <f aca="false">IF(N3754="","",ROUND((N3754-M3754)*1440,0))</f>
        <v>12</v>
      </c>
      <c r="AE3754" s="18" t="n">
        <f aca="false">IF(O3754="","",ROUND((O3754-N3754)*1440,0))</f>
        <v>46</v>
      </c>
      <c r="AF3754" s="18" t="n">
        <f aca="false">IF(P3754="","",ROUND((P3754-O3754)*1440,0))</f>
        <v>3</v>
      </c>
      <c r="AG3754" s="18" t="n">
        <f aca="false">IF(Q3754="","",ROUND((Q3754-P3754)*1440,0))</f>
        <v>32</v>
      </c>
      <c r="AH3754" s="18" t="n">
        <f aca="false">IF(Q3754="","",ROUND((Q3754-H3754)*1440,0))</f>
        <v>320</v>
      </c>
      <c r="AI3754" s="19" t="n">
        <f aca="false">ROUND(IF(O3754="",Assumptions!$B$25-K3754,O3754-K3754)*24,1)</f>
        <v>1.6</v>
      </c>
      <c r="AJ3754" s="20" t="n">
        <f aca="false">ROUND(MAX(N(Y3754)/Assumptions!$C$5, N(Z3754)/Assumptions!$C$6, N(AA3754)/Assumptions!$C$7, N(AB3754)/Assumptions!$C$8, N(AC3754)/Assumptions!$C$9, N(AD3754)/Assumptions!$C$10, N(AE3754)/Assumptions!$C$11, N(AF3754)/Assumptions!$C$12, N(AG3754)/Assumptions!$C$13),3)</f>
        <v>3.267</v>
      </c>
      <c r="AK3754" s="0" t="str">
        <f aca="false">IF(OR(U3754="Pending",U3754="On Hold"),"Open GRN (awaiting)",IF(AJ3754&lt;=1,"Within SLA",IF(ROUND(N(Y3754)/Assumptions!$C$5,3)=AJ3754,"Gate Wait",IF(ROUND(N(Z3754)/Assumptions!$C$6,3)=AJ3754,"Dock Wait",IF(ROUND(N(AA3754)/Assumptions!$C$7,3)=AJ3754,"Unloading",IF(ROUND(N(AB3754)/Assumptions!$C$8,3)=AJ3754,"Unload-to-QC Wait",IF(ROUND(N(AC3754)/Assumptions!$C$9,3)=AJ3754,"QC",IF(ROUND(N(AD3754)/Assumptions!$C$10,3)=AJ3754,"QC-to-GRN Wait",IF(ROUND(N(AE3754)/Assumptions!$C$11,3)=AJ3754,"GRN Processing",IF(ROUND(N(AF3754)/Assumptions!$C$12,3)=AJ3754,"GRN-to-Putaway Wait",IF(ROUND(N(AG3754)/Assumptions!$C$13,3)=AJ3754,"Putaway","Within SLA")))))))))))</f>
        <v>Gate Wait</v>
      </c>
    </row>
    <row r="3755" customFormat="false" ht="15" hidden="false" customHeight="false" outlineLevel="0" collapsed="false">
      <c r="A3755" s="0" t="s">
        <v>10448</v>
      </c>
      <c r="B3755" s="0" t="s">
        <v>10449</v>
      </c>
      <c r="C3755" s="0" t="s">
        <v>170</v>
      </c>
      <c r="D3755" s="0" t="s">
        <v>147</v>
      </c>
      <c r="E3755" s="0" t="s">
        <v>6910</v>
      </c>
      <c r="F3755" s="0" t="s">
        <v>172</v>
      </c>
      <c r="G3755" s="0" t="s">
        <v>150</v>
      </c>
      <c r="H3755" s="17" t="n">
        <v>46293.3638888889</v>
      </c>
      <c r="I3755" s="17" t="n">
        <v>46293.3729166667</v>
      </c>
      <c r="J3755" s="17" t="n">
        <v>46293.3930555556</v>
      </c>
      <c r="K3755" s="17" t="n">
        <v>46293.3986111111</v>
      </c>
      <c r="L3755" s="17" t="n">
        <v>46293.4020833333</v>
      </c>
      <c r="M3755" s="17" t="n">
        <v>46293.4520833333</v>
      </c>
      <c r="N3755" s="17" t="n">
        <v>46293.4611111111</v>
      </c>
      <c r="O3755" s="17" t="n">
        <v>46293.4805555556</v>
      </c>
      <c r="P3755" s="17" t="n">
        <v>46293.4916666667</v>
      </c>
      <c r="Q3755" s="17" t="n">
        <v>46293.4979166667</v>
      </c>
      <c r="R3755" s="0" t="n">
        <v>138</v>
      </c>
      <c r="S3755" s="0" t="n">
        <v>0</v>
      </c>
      <c r="T3755" s="0" t="n">
        <v>0</v>
      </c>
      <c r="U3755" s="18" t="s">
        <v>130</v>
      </c>
      <c r="V3755" s="18" t="s">
        <v>139</v>
      </c>
      <c r="W3755" s="0" t="str">
        <f aca="false">IF(AND(X3755&gt;=6,X3755&lt;14),"A",IF(AND(X3755&gt;=14,X3755&lt;22),"B","C"))</f>
        <v>A</v>
      </c>
      <c r="X3755" s="18" t="n">
        <f aca="false">HOUR(H3755)</f>
        <v>8</v>
      </c>
      <c r="Y3755" s="18" t="n">
        <f aca="false">ROUND((I3755-H3755)*1440,0)</f>
        <v>13</v>
      </c>
      <c r="Z3755" s="18" t="n">
        <f aca="false">ROUND((J3755-I3755)*1440,0)</f>
        <v>29</v>
      </c>
      <c r="AA3755" s="18" t="n">
        <f aca="false">ROUND((K3755-J3755)*1440,0)</f>
        <v>8</v>
      </c>
      <c r="AB3755" s="18" t="n">
        <f aca="false">ROUND((L3755-K3755)*1440,0)</f>
        <v>5</v>
      </c>
      <c r="AC3755" s="18" t="n">
        <f aca="false">ROUND((M3755-L3755)*1440,0)</f>
        <v>72</v>
      </c>
      <c r="AD3755" s="18" t="n">
        <f aca="false">IF(N3755="","",ROUND((N3755-M3755)*1440,0))</f>
        <v>13</v>
      </c>
      <c r="AE3755" s="18" t="n">
        <f aca="false">IF(O3755="","",ROUND((O3755-N3755)*1440,0))</f>
        <v>28</v>
      </c>
      <c r="AF3755" s="18" t="n">
        <f aca="false">IF(P3755="","",ROUND((P3755-O3755)*1440,0))</f>
        <v>16</v>
      </c>
      <c r="AG3755" s="18" t="n">
        <f aca="false">IF(Q3755="","",ROUND((Q3755-P3755)*1440,0))</f>
        <v>9</v>
      </c>
      <c r="AH3755" s="18" t="n">
        <f aca="false">IF(Q3755="","",ROUND((Q3755-H3755)*1440,0))</f>
        <v>193</v>
      </c>
      <c r="AI3755" s="19" t="n">
        <f aca="false">ROUND(IF(O3755="",Assumptions!$B$25-K3755,O3755-K3755)*24,1)</f>
        <v>2</v>
      </c>
      <c r="AJ3755" s="20" t="n">
        <f aca="false">ROUND(MAX(N(Y3755)/Assumptions!$C$5, N(Z3755)/Assumptions!$C$6, N(AA3755)/Assumptions!$C$7, N(AB3755)/Assumptions!$C$8, N(AC3755)/Assumptions!$C$9, N(AD3755)/Assumptions!$C$10, N(AE3755)/Assumptions!$C$11, N(AF3755)/Assumptions!$C$12, N(AG3755)/Assumptions!$C$13),3)</f>
        <v>1.933</v>
      </c>
      <c r="AK3755" s="0" t="str">
        <f aca="false">IF(OR(U3755="Pending",U3755="On Hold"),"Open GRN (awaiting)",IF(AJ3755&lt;=1,"Within SLA",IF(ROUND(N(Y3755)/Assumptions!$C$5,3)=AJ3755,"Gate Wait",IF(ROUND(N(Z3755)/Assumptions!$C$6,3)=AJ3755,"Dock Wait",IF(ROUND(N(AA3755)/Assumptions!$C$7,3)=AJ3755,"Unloading",IF(ROUND(N(AB3755)/Assumptions!$C$8,3)=AJ3755,"Unload-to-QC Wait",IF(ROUND(N(AC3755)/Assumptions!$C$9,3)=AJ3755,"QC",IF(ROUND(N(AD3755)/Assumptions!$C$10,3)=AJ3755,"QC-to-GRN Wait",IF(ROUND(N(AE3755)/Assumptions!$C$11,3)=AJ3755,"GRN Processing",IF(ROUND(N(AF3755)/Assumptions!$C$12,3)=AJ3755,"GRN-to-Putaway Wait",IF(ROUND(N(AG3755)/Assumptions!$C$13,3)=AJ3755,"Putaway","Within SLA")))))))))))</f>
        <v>Dock Wait</v>
      </c>
    </row>
    <row r="3756" customFormat="false" ht="15" hidden="false" customHeight="false" outlineLevel="0" collapsed="false">
      <c r="A3756" s="0" t="s">
        <v>10450</v>
      </c>
      <c r="B3756" s="0" t="s">
        <v>10451</v>
      </c>
      <c r="C3756" s="0" t="s">
        <v>184</v>
      </c>
      <c r="D3756" s="0" t="s">
        <v>135</v>
      </c>
      <c r="E3756" s="0" t="s">
        <v>10452</v>
      </c>
      <c r="F3756" s="0" t="s">
        <v>177</v>
      </c>
      <c r="G3756" s="0" t="s">
        <v>138</v>
      </c>
      <c r="H3756" s="17" t="n">
        <v>46293.3784722222</v>
      </c>
      <c r="I3756" s="17" t="n">
        <v>46293.4555555556</v>
      </c>
      <c r="J3756" s="17" t="n">
        <v>46293.4611111111</v>
      </c>
      <c r="K3756" s="17" t="n">
        <v>46293.4847222222</v>
      </c>
      <c r="L3756" s="17" t="n">
        <v>46293.4875</v>
      </c>
      <c r="M3756" s="17" t="n">
        <v>46293.5027777778</v>
      </c>
      <c r="N3756" s="17" t="n">
        <v>46293.5388888889</v>
      </c>
      <c r="O3756" s="17" t="n">
        <v>46293.5555555556</v>
      </c>
      <c r="P3756" s="17" t="n">
        <v>46293.575</v>
      </c>
      <c r="Q3756" s="17" t="n">
        <v>46293.5833333333</v>
      </c>
      <c r="R3756" s="0" t="n">
        <v>219</v>
      </c>
      <c r="S3756" s="0" t="n">
        <v>0</v>
      </c>
      <c r="T3756" s="0" t="n">
        <v>0</v>
      </c>
      <c r="U3756" s="18" t="s">
        <v>130</v>
      </c>
      <c r="V3756" s="18" t="s">
        <v>82</v>
      </c>
      <c r="W3756" s="0" t="str">
        <f aca="false">IF(AND(X3756&gt;=6,X3756&lt;14),"A",IF(AND(X3756&gt;=14,X3756&lt;22),"B","C"))</f>
        <v>A</v>
      </c>
      <c r="X3756" s="18" t="n">
        <f aca="false">HOUR(H3756)</f>
        <v>9</v>
      </c>
      <c r="Y3756" s="18" t="n">
        <f aca="false">ROUND((I3756-H3756)*1440,0)</f>
        <v>111</v>
      </c>
      <c r="Z3756" s="18" t="n">
        <f aca="false">ROUND((J3756-I3756)*1440,0)</f>
        <v>8</v>
      </c>
      <c r="AA3756" s="18" t="n">
        <f aca="false">ROUND((K3756-J3756)*1440,0)</f>
        <v>34</v>
      </c>
      <c r="AB3756" s="18" t="n">
        <f aca="false">ROUND((L3756-K3756)*1440,0)</f>
        <v>4</v>
      </c>
      <c r="AC3756" s="18" t="n">
        <f aca="false">ROUND((M3756-L3756)*1440,0)</f>
        <v>22</v>
      </c>
      <c r="AD3756" s="18" t="n">
        <f aca="false">IF(N3756="","",ROUND((N3756-M3756)*1440,0))</f>
        <v>52</v>
      </c>
      <c r="AE3756" s="18" t="n">
        <f aca="false">IF(O3756="","",ROUND((O3756-N3756)*1440,0))</f>
        <v>24</v>
      </c>
      <c r="AF3756" s="18" t="n">
        <f aca="false">IF(P3756="","",ROUND((P3756-O3756)*1440,0))</f>
        <v>28</v>
      </c>
      <c r="AG3756" s="18" t="n">
        <f aca="false">IF(Q3756="","",ROUND((Q3756-P3756)*1440,0))</f>
        <v>12</v>
      </c>
      <c r="AH3756" s="18" t="n">
        <f aca="false">IF(Q3756="","",ROUND((Q3756-H3756)*1440,0))</f>
        <v>295</v>
      </c>
      <c r="AI3756" s="19" t="n">
        <f aca="false">ROUND(IF(O3756="",Assumptions!$B$25-K3756,O3756-K3756)*24,1)</f>
        <v>1.7</v>
      </c>
      <c r="AJ3756" s="20" t="n">
        <f aca="false">ROUND(MAX(N(Y3756)/Assumptions!$C$5, N(Z3756)/Assumptions!$C$6, N(AA3756)/Assumptions!$C$7, N(AB3756)/Assumptions!$C$8, N(AC3756)/Assumptions!$C$9, N(AD3756)/Assumptions!$C$10, N(AE3756)/Assumptions!$C$11, N(AF3756)/Assumptions!$C$12, N(AG3756)/Assumptions!$C$13),3)</f>
        <v>3.7</v>
      </c>
      <c r="AK3756" s="0" t="str">
        <f aca="false">IF(OR(U3756="Pending",U3756="On Hold"),"Open GRN (awaiting)",IF(AJ3756&lt;=1,"Within SLA",IF(ROUND(N(Y3756)/Assumptions!$C$5,3)=AJ3756,"Gate Wait",IF(ROUND(N(Z3756)/Assumptions!$C$6,3)=AJ3756,"Dock Wait",IF(ROUND(N(AA3756)/Assumptions!$C$7,3)=AJ3756,"Unloading",IF(ROUND(N(AB3756)/Assumptions!$C$8,3)=AJ3756,"Unload-to-QC Wait",IF(ROUND(N(AC3756)/Assumptions!$C$9,3)=AJ3756,"QC",IF(ROUND(N(AD3756)/Assumptions!$C$10,3)=AJ3756,"QC-to-GRN Wait",IF(ROUND(N(AE3756)/Assumptions!$C$11,3)=AJ3756,"GRN Processing",IF(ROUND(N(AF3756)/Assumptions!$C$12,3)=AJ3756,"GRN-to-Putaway Wait",IF(ROUND(N(AG3756)/Assumptions!$C$13,3)=AJ3756,"Putaway","Within SLA")))))))))))</f>
        <v>Gate Wait</v>
      </c>
    </row>
    <row r="3757" customFormat="false" ht="15" hidden="false" customHeight="false" outlineLevel="0" collapsed="false">
      <c r="A3757" s="0" t="s">
        <v>10453</v>
      </c>
      <c r="B3757" s="0" t="s">
        <v>10454</v>
      </c>
      <c r="C3757" s="0" t="s">
        <v>142</v>
      </c>
      <c r="D3757" s="0" t="s">
        <v>147</v>
      </c>
      <c r="E3757" s="0" t="s">
        <v>4815</v>
      </c>
      <c r="F3757" s="0" t="s">
        <v>137</v>
      </c>
      <c r="G3757" s="0" t="s">
        <v>167</v>
      </c>
      <c r="H3757" s="17" t="n">
        <v>46293.3972222222</v>
      </c>
      <c r="I3757" s="17" t="n">
        <v>46293.4173611111</v>
      </c>
      <c r="J3757" s="17" t="n">
        <v>46293.4256944444</v>
      </c>
      <c r="K3757" s="17" t="n">
        <v>46293.4402777778</v>
      </c>
      <c r="L3757" s="17" t="n">
        <v>46293.4458333333</v>
      </c>
      <c r="M3757" s="17" t="n">
        <v>46293.4722222222</v>
      </c>
      <c r="N3757" s="17" t="n">
        <v>46293.475</v>
      </c>
      <c r="O3757" s="17" t="n">
        <v>46293.5222222222</v>
      </c>
      <c r="P3757" s="17" t="n">
        <v>46293.5298611111</v>
      </c>
      <c r="Q3757" s="17" t="n">
        <v>46293.5388888889</v>
      </c>
      <c r="R3757" s="0" t="n">
        <v>229</v>
      </c>
      <c r="S3757" s="0" t="n">
        <v>0</v>
      </c>
      <c r="T3757" s="0" t="n">
        <v>0</v>
      </c>
      <c r="U3757" s="18" t="s">
        <v>130</v>
      </c>
      <c r="V3757" s="18" t="s">
        <v>156</v>
      </c>
      <c r="W3757" s="0" t="str">
        <f aca="false">IF(AND(X3757&gt;=6,X3757&lt;14),"A",IF(AND(X3757&gt;=14,X3757&lt;22),"B","C"))</f>
        <v>A</v>
      </c>
      <c r="X3757" s="18" t="n">
        <f aca="false">HOUR(H3757)</f>
        <v>9</v>
      </c>
      <c r="Y3757" s="18" t="n">
        <f aca="false">ROUND((I3757-H3757)*1440,0)</f>
        <v>29</v>
      </c>
      <c r="Z3757" s="18" t="n">
        <f aca="false">ROUND((J3757-I3757)*1440,0)</f>
        <v>12</v>
      </c>
      <c r="AA3757" s="18" t="n">
        <f aca="false">ROUND((K3757-J3757)*1440,0)</f>
        <v>21</v>
      </c>
      <c r="AB3757" s="18" t="n">
        <f aca="false">ROUND((L3757-K3757)*1440,0)</f>
        <v>8</v>
      </c>
      <c r="AC3757" s="18" t="n">
        <f aca="false">ROUND((M3757-L3757)*1440,0)</f>
        <v>38</v>
      </c>
      <c r="AD3757" s="18" t="n">
        <f aca="false">IF(N3757="","",ROUND((N3757-M3757)*1440,0))</f>
        <v>4</v>
      </c>
      <c r="AE3757" s="18" t="n">
        <f aca="false">IF(O3757="","",ROUND((O3757-N3757)*1440,0))</f>
        <v>68</v>
      </c>
      <c r="AF3757" s="18" t="n">
        <f aca="false">IF(P3757="","",ROUND((P3757-O3757)*1440,0))</f>
        <v>11</v>
      </c>
      <c r="AG3757" s="18" t="n">
        <f aca="false">IF(Q3757="","",ROUND((Q3757-P3757)*1440,0))</f>
        <v>13</v>
      </c>
      <c r="AH3757" s="18" t="n">
        <f aca="false">IF(Q3757="","",ROUND((Q3757-H3757)*1440,0))</f>
        <v>204</v>
      </c>
      <c r="AI3757" s="19" t="n">
        <f aca="false">ROUND(IF(O3757="",Assumptions!$B$25-K3757,O3757-K3757)*24,1)</f>
        <v>2</v>
      </c>
      <c r="AJ3757" s="20" t="n">
        <f aca="false">ROUND(MAX(N(Y3757)/Assumptions!$C$5, N(Z3757)/Assumptions!$C$6, N(AA3757)/Assumptions!$C$7, N(AB3757)/Assumptions!$C$8, N(AC3757)/Assumptions!$C$9, N(AD3757)/Assumptions!$C$10, N(AE3757)/Assumptions!$C$11, N(AF3757)/Assumptions!$C$12, N(AG3757)/Assumptions!$C$13),3)</f>
        <v>1.511</v>
      </c>
      <c r="AK3757" s="0" t="str">
        <f aca="false">IF(OR(U3757="Pending",U3757="On Hold"),"Open GRN (awaiting)",IF(AJ3757&lt;=1,"Within SLA",IF(ROUND(N(Y3757)/Assumptions!$C$5,3)=AJ3757,"Gate Wait",IF(ROUND(N(Z3757)/Assumptions!$C$6,3)=AJ3757,"Dock Wait",IF(ROUND(N(AA3757)/Assumptions!$C$7,3)=AJ3757,"Unloading",IF(ROUND(N(AB3757)/Assumptions!$C$8,3)=AJ3757,"Unload-to-QC Wait",IF(ROUND(N(AC3757)/Assumptions!$C$9,3)=AJ3757,"QC",IF(ROUND(N(AD3757)/Assumptions!$C$10,3)=AJ3757,"QC-to-GRN Wait",IF(ROUND(N(AE3757)/Assumptions!$C$11,3)=AJ3757,"GRN Processing",IF(ROUND(N(AF3757)/Assumptions!$C$12,3)=AJ3757,"GRN-to-Putaway Wait",IF(ROUND(N(AG3757)/Assumptions!$C$13,3)=AJ3757,"Putaway","Within SLA")))))))))))</f>
        <v>GRN Processing</v>
      </c>
    </row>
    <row r="3758" customFormat="false" ht="15" hidden="false" customHeight="false" outlineLevel="0" collapsed="false">
      <c r="A3758" s="0" t="s">
        <v>10455</v>
      </c>
      <c r="B3758" s="0" t="s">
        <v>10456</v>
      </c>
      <c r="C3758" s="0" t="s">
        <v>118</v>
      </c>
      <c r="D3758" s="0" t="s">
        <v>135</v>
      </c>
      <c r="E3758" s="0" t="s">
        <v>10457</v>
      </c>
      <c r="F3758" s="0" t="s">
        <v>121</v>
      </c>
      <c r="G3758" s="0" t="s">
        <v>138</v>
      </c>
      <c r="H3758" s="17" t="n">
        <v>46293.3972222222</v>
      </c>
      <c r="I3758" s="17" t="n">
        <v>46293.4013888889</v>
      </c>
      <c r="J3758" s="17" t="n">
        <v>46293.40625</v>
      </c>
      <c r="K3758" s="17" t="n">
        <v>46293.4284722222</v>
      </c>
      <c r="L3758" s="17" t="n">
        <v>46293.4381944445</v>
      </c>
      <c r="M3758" s="17" t="n">
        <v>46293.4666666667</v>
      </c>
      <c r="N3758" s="17" t="n">
        <v>46293.5715277778</v>
      </c>
      <c r="O3758" s="17" t="n">
        <v>46293.7763888889</v>
      </c>
      <c r="P3758" s="17" t="n">
        <v>46293.7888888889</v>
      </c>
      <c r="Q3758" s="17" t="n">
        <v>46293.8041666667</v>
      </c>
      <c r="R3758" s="0" t="n">
        <v>600</v>
      </c>
      <c r="S3758" s="0" t="n">
        <v>0</v>
      </c>
      <c r="T3758" s="0" t="n">
        <v>0</v>
      </c>
      <c r="U3758" s="18" t="s">
        <v>130</v>
      </c>
      <c r="V3758" s="18" t="s">
        <v>156</v>
      </c>
      <c r="W3758" s="0" t="str">
        <f aca="false">IF(AND(X3758&gt;=6,X3758&lt;14),"A",IF(AND(X3758&gt;=14,X3758&lt;22),"B","C"))</f>
        <v>A</v>
      </c>
      <c r="X3758" s="18" t="n">
        <f aca="false">HOUR(H3758)</f>
        <v>9</v>
      </c>
      <c r="Y3758" s="18" t="n">
        <f aca="false">ROUND((I3758-H3758)*1440,0)</f>
        <v>6</v>
      </c>
      <c r="Z3758" s="18" t="n">
        <f aca="false">ROUND((J3758-I3758)*1440,0)</f>
        <v>7</v>
      </c>
      <c r="AA3758" s="18" t="n">
        <f aca="false">ROUND((K3758-J3758)*1440,0)</f>
        <v>32</v>
      </c>
      <c r="AB3758" s="18" t="n">
        <f aca="false">ROUND((L3758-K3758)*1440,0)</f>
        <v>14</v>
      </c>
      <c r="AC3758" s="18" t="n">
        <f aca="false">ROUND((M3758-L3758)*1440,0)</f>
        <v>41</v>
      </c>
      <c r="AD3758" s="18" t="n">
        <f aca="false">IF(N3758="","",ROUND((N3758-M3758)*1440,0))</f>
        <v>151</v>
      </c>
      <c r="AE3758" s="18" t="n">
        <f aca="false">IF(O3758="","",ROUND((O3758-N3758)*1440,0))</f>
        <v>295</v>
      </c>
      <c r="AF3758" s="18" t="n">
        <f aca="false">IF(P3758="","",ROUND((P3758-O3758)*1440,0))</f>
        <v>18</v>
      </c>
      <c r="AG3758" s="18" t="n">
        <f aca="false">IF(Q3758="","",ROUND((Q3758-P3758)*1440,0))</f>
        <v>22</v>
      </c>
      <c r="AH3758" s="18" t="n">
        <f aca="false">IF(Q3758="","",ROUND((Q3758-H3758)*1440,0))</f>
        <v>586</v>
      </c>
      <c r="AI3758" s="19" t="n">
        <f aca="false">ROUND(IF(O3758="",Assumptions!$B$25-K3758,O3758-K3758)*24,1)</f>
        <v>8.4</v>
      </c>
      <c r="AJ3758" s="20" t="n">
        <f aca="false">ROUND(MAX(N(Y3758)/Assumptions!$C$5, N(Z3758)/Assumptions!$C$6, N(AA3758)/Assumptions!$C$7, N(AB3758)/Assumptions!$C$8, N(AC3758)/Assumptions!$C$9, N(AD3758)/Assumptions!$C$10, N(AE3758)/Assumptions!$C$11, N(AF3758)/Assumptions!$C$12, N(AG3758)/Assumptions!$C$13),3)</f>
        <v>6.556</v>
      </c>
      <c r="AK3758" s="0" t="str">
        <f aca="false">IF(OR(U3758="Pending",U3758="On Hold"),"Open GRN (awaiting)",IF(AJ3758&lt;=1,"Within SLA",IF(ROUND(N(Y3758)/Assumptions!$C$5,3)=AJ3758,"Gate Wait",IF(ROUND(N(Z3758)/Assumptions!$C$6,3)=AJ3758,"Dock Wait",IF(ROUND(N(AA3758)/Assumptions!$C$7,3)=AJ3758,"Unloading",IF(ROUND(N(AB3758)/Assumptions!$C$8,3)=AJ3758,"Unload-to-QC Wait",IF(ROUND(N(AC3758)/Assumptions!$C$9,3)=AJ3758,"QC",IF(ROUND(N(AD3758)/Assumptions!$C$10,3)=AJ3758,"QC-to-GRN Wait",IF(ROUND(N(AE3758)/Assumptions!$C$11,3)=AJ3758,"GRN Processing",IF(ROUND(N(AF3758)/Assumptions!$C$12,3)=AJ3758,"GRN-to-Putaway Wait",IF(ROUND(N(AG3758)/Assumptions!$C$13,3)=AJ3758,"Putaway","Within SLA")))))))))))</f>
        <v>GRN Processing</v>
      </c>
    </row>
    <row r="3759" customFormat="false" ht="15" hidden="false" customHeight="false" outlineLevel="0" collapsed="false">
      <c r="A3759" s="0" t="s">
        <v>10458</v>
      </c>
      <c r="B3759" s="0" t="s">
        <v>10459</v>
      </c>
      <c r="C3759" s="0" t="s">
        <v>159</v>
      </c>
      <c r="D3759" s="0" t="s">
        <v>135</v>
      </c>
      <c r="E3759" s="0" t="s">
        <v>4452</v>
      </c>
      <c r="F3759" s="0" t="s">
        <v>128</v>
      </c>
      <c r="G3759" s="0" t="s">
        <v>138</v>
      </c>
      <c r="H3759" s="17" t="n">
        <v>46293.4111111111</v>
      </c>
      <c r="I3759" s="17" t="n">
        <v>46293.4194444444</v>
      </c>
      <c r="J3759" s="17" t="n">
        <v>46293.4361111111</v>
      </c>
      <c r="K3759" s="17" t="n">
        <v>46293.4583333333</v>
      </c>
      <c r="L3759" s="17" t="n">
        <v>46293.4631944444</v>
      </c>
      <c r="M3759" s="17" t="n">
        <v>46293.4881944444</v>
      </c>
      <c r="N3759" s="17" t="n">
        <v>46293.5076388889</v>
      </c>
      <c r="O3759" s="17" t="n">
        <v>46293.5125</v>
      </c>
      <c r="P3759" s="17" t="n">
        <v>46293.5173611111</v>
      </c>
      <c r="Q3759" s="17" t="n">
        <v>46293.5618055556</v>
      </c>
      <c r="R3759" s="0" t="n">
        <v>306</v>
      </c>
      <c r="S3759" s="0" t="n">
        <v>0</v>
      </c>
      <c r="T3759" s="0" t="n">
        <v>0</v>
      </c>
      <c r="U3759" s="18" t="s">
        <v>130</v>
      </c>
      <c r="V3759" s="18" t="s">
        <v>139</v>
      </c>
      <c r="W3759" s="0" t="str">
        <f aca="false">IF(AND(X3759&gt;=6,X3759&lt;14),"A",IF(AND(X3759&gt;=14,X3759&lt;22),"B","C"))</f>
        <v>A</v>
      </c>
      <c r="X3759" s="18" t="n">
        <f aca="false">HOUR(H3759)</f>
        <v>9</v>
      </c>
      <c r="Y3759" s="18" t="n">
        <f aca="false">ROUND((I3759-H3759)*1440,0)</f>
        <v>12</v>
      </c>
      <c r="Z3759" s="18" t="n">
        <f aca="false">ROUND((J3759-I3759)*1440,0)</f>
        <v>24</v>
      </c>
      <c r="AA3759" s="18" t="n">
        <f aca="false">ROUND((K3759-J3759)*1440,0)</f>
        <v>32</v>
      </c>
      <c r="AB3759" s="18" t="n">
        <f aca="false">ROUND((L3759-K3759)*1440,0)</f>
        <v>7</v>
      </c>
      <c r="AC3759" s="18" t="n">
        <f aca="false">ROUND((M3759-L3759)*1440,0)</f>
        <v>36</v>
      </c>
      <c r="AD3759" s="18" t="n">
        <f aca="false">IF(N3759="","",ROUND((N3759-M3759)*1440,0))</f>
        <v>28</v>
      </c>
      <c r="AE3759" s="18" t="n">
        <f aca="false">IF(O3759="","",ROUND((O3759-N3759)*1440,0))</f>
        <v>7</v>
      </c>
      <c r="AF3759" s="18" t="n">
        <f aca="false">IF(P3759="","",ROUND((P3759-O3759)*1440,0))</f>
        <v>7</v>
      </c>
      <c r="AG3759" s="18" t="n">
        <f aca="false">IF(Q3759="","",ROUND((Q3759-P3759)*1440,0))</f>
        <v>64</v>
      </c>
      <c r="AH3759" s="18" t="n">
        <f aca="false">IF(Q3759="","",ROUND((Q3759-H3759)*1440,0))</f>
        <v>217</v>
      </c>
      <c r="AI3759" s="19" t="n">
        <f aca="false">ROUND(IF(O3759="",Assumptions!$B$25-K3759,O3759-K3759)*24,1)</f>
        <v>1.3</v>
      </c>
      <c r="AJ3759" s="20" t="n">
        <f aca="false">ROUND(MAX(N(Y3759)/Assumptions!$C$5, N(Z3759)/Assumptions!$C$6, N(AA3759)/Assumptions!$C$7, N(AB3759)/Assumptions!$C$8, N(AC3759)/Assumptions!$C$9, N(AD3759)/Assumptions!$C$10, N(AE3759)/Assumptions!$C$11, N(AF3759)/Assumptions!$C$12, N(AG3759)/Assumptions!$C$13),3)</f>
        <v>1.6</v>
      </c>
      <c r="AK3759" s="0" t="str">
        <f aca="false">IF(OR(U3759="Pending",U3759="On Hold"),"Open GRN (awaiting)",IF(AJ3759&lt;=1,"Within SLA",IF(ROUND(N(Y3759)/Assumptions!$C$5,3)=AJ3759,"Gate Wait",IF(ROUND(N(Z3759)/Assumptions!$C$6,3)=AJ3759,"Dock Wait",IF(ROUND(N(AA3759)/Assumptions!$C$7,3)=AJ3759,"Unloading",IF(ROUND(N(AB3759)/Assumptions!$C$8,3)=AJ3759,"Unload-to-QC Wait",IF(ROUND(N(AC3759)/Assumptions!$C$9,3)=AJ3759,"QC",IF(ROUND(N(AD3759)/Assumptions!$C$10,3)=AJ3759,"QC-to-GRN Wait",IF(ROUND(N(AE3759)/Assumptions!$C$11,3)=AJ3759,"GRN Processing",IF(ROUND(N(AF3759)/Assumptions!$C$12,3)=AJ3759,"GRN-to-Putaway Wait",IF(ROUND(N(AG3759)/Assumptions!$C$13,3)=AJ3759,"Putaway","Within SLA")))))))))))</f>
        <v>Dock Wait</v>
      </c>
    </row>
    <row r="3760" customFormat="false" ht="15" hidden="false" customHeight="false" outlineLevel="0" collapsed="false">
      <c r="A3760" s="0" t="s">
        <v>10460</v>
      </c>
      <c r="B3760" s="0" t="s">
        <v>10461</v>
      </c>
      <c r="C3760" s="0" t="s">
        <v>118</v>
      </c>
      <c r="D3760" s="0" t="s">
        <v>147</v>
      </c>
      <c r="E3760" s="0" t="s">
        <v>10462</v>
      </c>
      <c r="F3760" s="0" t="s">
        <v>121</v>
      </c>
      <c r="G3760" s="0" t="s">
        <v>167</v>
      </c>
      <c r="H3760" s="17" t="n">
        <v>46293.4173611111</v>
      </c>
      <c r="I3760" s="17" t="n">
        <v>46293.5506944444</v>
      </c>
      <c r="J3760" s="17" t="n">
        <v>46293.5569444444</v>
      </c>
      <c r="K3760" s="17" t="n">
        <v>46293.5881944444</v>
      </c>
      <c r="L3760" s="17" t="n">
        <v>46293.5909722222</v>
      </c>
      <c r="M3760" s="17" t="n">
        <v>46293.6138888889</v>
      </c>
      <c r="N3760" s="17" t="n">
        <v>46293.625</v>
      </c>
      <c r="O3760" s="17" t="n">
        <v>46293.6652777778</v>
      </c>
      <c r="P3760" s="17" t="n">
        <v>46293.6729166667</v>
      </c>
      <c r="Q3760" s="17" t="n">
        <v>46293.6965277778</v>
      </c>
      <c r="R3760" s="0" t="n">
        <v>1182</v>
      </c>
      <c r="S3760" s="0" t="n">
        <v>0</v>
      </c>
      <c r="T3760" s="0" t="n">
        <v>0</v>
      </c>
      <c r="U3760" s="18" t="s">
        <v>130</v>
      </c>
      <c r="V3760" s="18" t="s">
        <v>144</v>
      </c>
      <c r="W3760" s="0" t="str">
        <f aca="false">IF(AND(X3760&gt;=6,X3760&lt;14),"A",IF(AND(X3760&gt;=14,X3760&lt;22),"B","C"))</f>
        <v>A</v>
      </c>
      <c r="X3760" s="18" t="n">
        <f aca="false">HOUR(H3760)</f>
        <v>10</v>
      </c>
      <c r="Y3760" s="18" t="n">
        <f aca="false">ROUND((I3760-H3760)*1440,0)</f>
        <v>192</v>
      </c>
      <c r="Z3760" s="18" t="n">
        <f aca="false">ROUND((J3760-I3760)*1440,0)</f>
        <v>9</v>
      </c>
      <c r="AA3760" s="18" t="n">
        <f aca="false">ROUND((K3760-J3760)*1440,0)</f>
        <v>45</v>
      </c>
      <c r="AB3760" s="18" t="n">
        <f aca="false">ROUND((L3760-K3760)*1440,0)</f>
        <v>4</v>
      </c>
      <c r="AC3760" s="18" t="n">
        <f aca="false">ROUND((M3760-L3760)*1440,0)</f>
        <v>33</v>
      </c>
      <c r="AD3760" s="18" t="n">
        <f aca="false">IF(N3760="","",ROUND((N3760-M3760)*1440,0))</f>
        <v>16</v>
      </c>
      <c r="AE3760" s="18" t="n">
        <f aca="false">IF(O3760="","",ROUND((O3760-N3760)*1440,0))</f>
        <v>58</v>
      </c>
      <c r="AF3760" s="18" t="n">
        <f aca="false">IF(P3760="","",ROUND((P3760-O3760)*1440,0))</f>
        <v>11</v>
      </c>
      <c r="AG3760" s="18" t="n">
        <f aca="false">IF(Q3760="","",ROUND((Q3760-P3760)*1440,0))</f>
        <v>34</v>
      </c>
      <c r="AH3760" s="18" t="n">
        <f aca="false">IF(Q3760="","",ROUND((Q3760-H3760)*1440,0))</f>
        <v>402</v>
      </c>
      <c r="AI3760" s="19" t="n">
        <f aca="false">ROUND(IF(O3760="",Assumptions!$B$25-K3760,O3760-K3760)*24,1)</f>
        <v>1.9</v>
      </c>
      <c r="AJ3760" s="20" t="n">
        <f aca="false">ROUND(MAX(N(Y3760)/Assumptions!$C$5, N(Z3760)/Assumptions!$C$6, N(AA3760)/Assumptions!$C$7, N(AB3760)/Assumptions!$C$8, N(AC3760)/Assumptions!$C$9, N(AD3760)/Assumptions!$C$10, N(AE3760)/Assumptions!$C$11, N(AF3760)/Assumptions!$C$12, N(AG3760)/Assumptions!$C$13),3)</f>
        <v>6.4</v>
      </c>
      <c r="AK3760" s="0" t="str">
        <f aca="false">IF(OR(U3760="Pending",U3760="On Hold"),"Open GRN (awaiting)",IF(AJ3760&lt;=1,"Within SLA",IF(ROUND(N(Y3760)/Assumptions!$C$5,3)=AJ3760,"Gate Wait",IF(ROUND(N(Z3760)/Assumptions!$C$6,3)=AJ3760,"Dock Wait",IF(ROUND(N(AA3760)/Assumptions!$C$7,3)=AJ3760,"Unloading",IF(ROUND(N(AB3760)/Assumptions!$C$8,3)=AJ3760,"Unload-to-QC Wait",IF(ROUND(N(AC3760)/Assumptions!$C$9,3)=AJ3760,"QC",IF(ROUND(N(AD3760)/Assumptions!$C$10,3)=AJ3760,"QC-to-GRN Wait",IF(ROUND(N(AE3760)/Assumptions!$C$11,3)=AJ3760,"GRN Processing",IF(ROUND(N(AF3760)/Assumptions!$C$12,3)=AJ3760,"GRN-to-Putaway Wait",IF(ROUND(N(AG3760)/Assumptions!$C$13,3)=AJ3760,"Putaway","Within SLA")))))))))))</f>
        <v>Gate Wait</v>
      </c>
    </row>
    <row r="3761" customFormat="false" ht="15" hidden="false" customHeight="false" outlineLevel="0" collapsed="false">
      <c r="A3761" s="0" t="s">
        <v>10463</v>
      </c>
      <c r="B3761" s="0" t="s">
        <v>10464</v>
      </c>
      <c r="C3761" s="0" t="s">
        <v>142</v>
      </c>
      <c r="D3761" s="0" t="s">
        <v>119</v>
      </c>
      <c r="E3761" s="0" t="s">
        <v>6119</v>
      </c>
      <c r="F3761" s="0" t="s">
        <v>137</v>
      </c>
      <c r="G3761" s="0" t="s">
        <v>122</v>
      </c>
      <c r="H3761" s="17" t="n">
        <v>46293.4569444444</v>
      </c>
      <c r="I3761" s="17" t="n">
        <v>46293.4777777778</v>
      </c>
      <c r="J3761" s="17" t="n">
        <v>46293.4861111111</v>
      </c>
      <c r="K3761" s="17" t="n">
        <v>46293.5104166667</v>
      </c>
      <c r="L3761" s="17" t="n">
        <v>46293.5180555556</v>
      </c>
      <c r="M3761" s="17" t="n">
        <v>46293.5541666667</v>
      </c>
      <c r="N3761" s="17" t="n">
        <v>46293.5770833333</v>
      </c>
      <c r="O3761" s="17" t="n">
        <v>46293.5923611111</v>
      </c>
      <c r="P3761" s="17" t="n">
        <v>46293.6041666667</v>
      </c>
      <c r="Q3761" s="17" t="n">
        <v>46293.6256944445</v>
      </c>
      <c r="R3761" s="0" t="n">
        <v>452</v>
      </c>
      <c r="S3761" s="0" t="n">
        <v>0</v>
      </c>
      <c r="T3761" s="0" t="n">
        <v>0</v>
      </c>
      <c r="U3761" s="18" t="s">
        <v>130</v>
      </c>
      <c r="V3761" s="18" t="s">
        <v>156</v>
      </c>
      <c r="W3761" s="0" t="str">
        <f aca="false">IF(AND(X3761&gt;=6,X3761&lt;14),"A",IF(AND(X3761&gt;=14,X3761&lt;22),"B","C"))</f>
        <v>A</v>
      </c>
      <c r="X3761" s="18" t="n">
        <f aca="false">HOUR(H3761)</f>
        <v>10</v>
      </c>
      <c r="Y3761" s="18" t="n">
        <f aca="false">ROUND((I3761-H3761)*1440,0)</f>
        <v>30</v>
      </c>
      <c r="Z3761" s="18" t="n">
        <f aca="false">ROUND((J3761-I3761)*1440,0)</f>
        <v>12</v>
      </c>
      <c r="AA3761" s="18" t="n">
        <f aca="false">ROUND((K3761-J3761)*1440,0)</f>
        <v>35</v>
      </c>
      <c r="AB3761" s="18" t="n">
        <f aca="false">ROUND((L3761-K3761)*1440,0)</f>
        <v>11</v>
      </c>
      <c r="AC3761" s="18" t="n">
        <f aca="false">ROUND((M3761-L3761)*1440,0)</f>
        <v>52</v>
      </c>
      <c r="AD3761" s="18" t="n">
        <f aca="false">IF(N3761="","",ROUND((N3761-M3761)*1440,0))</f>
        <v>33</v>
      </c>
      <c r="AE3761" s="18" t="n">
        <f aca="false">IF(O3761="","",ROUND((O3761-N3761)*1440,0))</f>
        <v>22</v>
      </c>
      <c r="AF3761" s="18" t="n">
        <f aca="false">IF(P3761="","",ROUND((P3761-O3761)*1440,0))</f>
        <v>17</v>
      </c>
      <c r="AG3761" s="18" t="n">
        <f aca="false">IF(Q3761="","",ROUND((Q3761-P3761)*1440,0))</f>
        <v>31</v>
      </c>
      <c r="AH3761" s="18" t="n">
        <f aca="false">IF(Q3761="","",ROUND((Q3761-H3761)*1440,0))</f>
        <v>243</v>
      </c>
      <c r="AI3761" s="19" t="n">
        <f aca="false">ROUND(IF(O3761="",Assumptions!$B$25-K3761,O3761-K3761)*24,1)</f>
        <v>2</v>
      </c>
      <c r="AJ3761" s="20" t="n">
        <f aca="false">ROUND(MAX(N(Y3761)/Assumptions!$C$5, N(Z3761)/Assumptions!$C$6, N(AA3761)/Assumptions!$C$7, N(AB3761)/Assumptions!$C$8, N(AC3761)/Assumptions!$C$9, N(AD3761)/Assumptions!$C$10, N(AE3761)/Assumptions!$C$11, N(AF3761)/Assumptions!$C$12, N(AG3761)/Assumptions!$C$13),3)</f>
        <v>1.156</v>
      </c>
      <c r="AK3761" s="0" t="str">
        <f aca="false">IF(OR(U3761="Pending",U3761="On Hold"),"Open GRN (awaiting)",IF(AJ3761&lt;=1,"Within SLA",IF(ROUND(N(Y3761)/Assumptions!$C$5,3)=AJ3761,"Gate Wait",IF(ROUND(N(Z3761)/Assumptions!$C$6,3)=AJ3761,"Dock Wait",IF(ROUND(N(AA3761)/Assumptions!$C$7,3)=AJ3761,"Unloading",IF(ROUND(N(AB3761)/Assumptions!$C$8,3)=AJ3761,"Unload-to-QC Wait",IF(ROUND(N(AC3761)/Assumptions!$C$9,3)=AJ3761,"QC",IF(ROUND(N(AD3761)/Assumptions!$C$10,3)=AJ3761,"QC-to-GRN Wait",IF(ROUND(N(AE3761)/Assumptions!$C$11,3)=AJ3761,"GRN Processing",IF(ROUND(N(AF3761)/Assumptions!$C$12,3)=AJ3761,"GRN-to-Putaway Wait",IF(ROUND(N(AG3761)/Assumptions!$C$13,3)=AJ3761,"Putaway","Within SLA")))))))))))</f>
        <v>QC</v>
      </c>
    </row>
    <row r="3762" customFormat="false" ht="15" hidden="false" customHeight="false" outlineLevel="0" collapsed="false">
      <c r="A3762" s="0" t="s">
        <v>10465</v>
      </c>
      <c r="B3762" s="0" t="s">
        <v>10466</v>
      </c>
      <c r="C3762" s="0" t="s">
        <v>159</v>
      </c>
      <c r="D3762" s="0" t="s">
        <v>135</v>
      </c>
      <c r="E3762" s="0" t="s">
        <v>4031</v>
      </c>
      <c r="F3762" s="0" t="s">
        <v>128</v>
      </c>
      <c r="G3762" s="0" t="s">
        <v>138</v>
      </c>
      <c r="H3762" s="17" t="n">
        <v>46293.4833333333</v>
      </c>
      <c r="I3762" s="17" t="n">
        <v>46293.5388888889</v>
      </c>
      <c r="J3762" s="17" t="n">
        <v>46293.5409722222</v>
      </c>
      <c r="K3762" s="17" t="n">
        <v>46293.56875</v>
      </c>
      <c r="L3762" s="17" t="n">
        <v>46293.5729166667</v>
      </c>
      <c r="M3762" s="17" t="n">
        <v>46293.5916666667</v>
      </c>
      <c r="N3762" s="17" t="n">
        <v>46293.6013888889</v>
      </c>
      <c r="O3762" s="17" t="n">
        <v>46293.6104166667</v>
      </c>
      <c r="P3762" s="17" t="n">
        <v>46293.6152777778</v>
      </c>
      <c r="Q3762" s="17" t="n">
        <v>46293.6284722222</v>
      </c>
      <c r="R3762" s="0" t="n">
        <v>524</v>
      </c>
      <c r="S3762" s="0" t="n">
        <v>0</v>
      </c>
      <c r="T3762" s="0" t="n">
        <v>0</v>
      </c>
      <c r="U3762" s="18" t="s">
        <v>130</v>
      </c>
      <c r="V3762" s="18" t="s">
        <v>139</v>
      </c>
      <c r="W3762" s="0" t="str">
        <f aca="false">IF(AND(X3762&gt;=6,X3762&lt;14),"A",IF(AND(X3762&gt;=14,X3762&lt;22),"B","C"))</f>
        <v>A</v>
      </c>
      <c r="X3762" s="18" t="n">
        <f aca="false">HOUR(H3762)</f>
        <v>11</v>
      </c>
      <c r="Y3762" s="18" t="n">
        <f aca="false">ROUND((I3762-H3762)*1440,0)</f>
        <v>80</v>
      </c>
      <c r="Z3762" s="18" t="n">
        <f aca="false">ROUND((J3762-I3762)*1440,0)</f>
        <v>3</v>
      </c>
      <c r="AA3762" s="18" t="n">
        <f aca="false">ROUND((K3762-J3762)*1440,0)</f>
        <v>40</v>
      </c>
      <c r="AB3762" s="18" t="n">
        <f aca="false">ROUND((L3762-K3762)*1440,0)</f>
        <v>6</v>
      </c>
      <c r="AC3762" s="18" t="n">
        <f aca="false">ROUND((M3762-L3762)*1440,0)</f>
        <v>27</v>
      </c>
      <c r="AD3762" s="18" t="n">
        <f aca="false">IF(N3762="","",ROUND((N3762-M3762)*1440,0))</f>
        <v>14</v>
      </c>
      <c r="AE3762" s="18" t="n">
        <f aca="false">IF(O3762="","",ROUND((O3762-N3762)*1440,0))</f>
        <v>13</v>
      </c>
      <c r="AF3762" s="18" t="n">
        <f aca="false">IF(P3762="","",ROUND((P3762-O3762)*1440,0))</f>
        <v>7</v>
      </c>
      <c r="AG3762" s="18" t="n">
        <f aca="false">IF(Q3762="","",ROUND((Q3762-P3762)*1440,0))</f>
        <v>19</v>
      </c>
      <c r="AH3762" s="18" t="n">
        <f aca="false">IF(Q3762="","",ROUND((Q3762-H3762)*1440,0))</f>
        <v>209</v>
      </c>
      <c r="AI3762" s="19" t="n">
        <f aca="false">ROUND(IF(O3762="",Assumptions!$B$25-K3762,O3762-K3762)*24,1)</f>
        <v>1</v>
      </c>
      <c r="AJ3762" s="20" t="n">
        <f aca="false">ROUND(MAX(N(Y3762)/Assumptions!$C$5, N(Z3762)/Assumptions!$C$6, N(AA3762)/Assumptions!$C$7, N(AB3762)/Assumptions!$C$8, N(AC3762)/Assumptions!$C$9, N(AD3762)/Assumptions!$C$10, N(AE3762)/Assumptions!$C$11, N(AF3762)/Assumptions!$C$12, N(AG3762)/Assumptions!$C$13),3)</f>
        <v>2.667</v>
      </c>
      <c r="AK3762" s="0" t="str">
        <f aca="false">IF(OR(U3762="Pending",U3762="On Hold"),"Open GRN (awaiting)",IF(AJ3762&lt;=1,"Within SLA",IF(ROUND(N(Y3762)/Assumptions!$C$5,3)=AJ3762,"Gate Wait",IF(ROUND(N(Z3762)/Assumptions!$C$6,3)=AJ3762,"Dock Wait",IF(ROUND(N(AA3762)/Assumptions!$C$7,3)=AJ3762,"Unloading",IF(ROUND(N(AB3762)/Assumptions!$C$8,3)=AJ3762,"Unload-to-QC Wait",IF(ROUND(N(AC3762)/Assumptions!$C$9,3)=AJ3762,"QC",IF(ROUND(N(AD3762)/Assumptions!$C$10,3)=AJ3762,"QC-to-GRN Wait",IF(ROUND(N(AE3762)/Assumptions!$C$11,3)=AJ3762,"GRN Processing",IF(ROUND(N(AF3762)/Assumptions!$C$12,3)=AJ3762,"GRN-to-Putaway Wait",IF(ROUND(N(AG3762)/Assumptions!$C$13,3)=AJ3762,"Putaway","Within SLA")))))))))))</f>
        <v>Gate Wait</v>
      </c>
    </row>
    <row r="3763" customFormat="false" ht="15" hidden="false" customHeight="false" outlineLevel="0" collapsed="false">
      <c r="A3763" s="0" t="s">
        <v>10467</v>
      </c>
      <c r="B3763" s="0" t="s">
        <v>10468</v>
      </c>
      <c r="C3763" s="0" t="s">
        <v>153</v>
      </c>
      <c r="D3763" s="0" t="s">
        <v>135</v>
      </c>
      <c r="E3763" s="0" t="s">
        <v>10469</v>
      </c>
      <c r="F3763" s="0" t="s">
        <v>155</v>
      </c>
      <c r="G3763" s="0" t="s">
        <v>178</v>
      </c>
      <c r="H3763" s="17" t="n">
        <v>46293.4840277778</v>
      </c>
      <c r="I3763" s="17" t="n">
        <v>46293.5527777778</v>
      </c>
      <c r="J3763" s="17" t="n">
        <v>46293.5604166667</v>
      </c>
      <c r="K3763" s="17" t="n">
        <v>46293.5993055556</v>
      </c>
      <c r="L3763" s="17" t="n">
        <v>46293.60625</v>
      </c>
      <c r="M3763" s="17" t="n">
        <v>46293.6236111111</v>
      </c>
      <c r="N3763" s="17"/>
      <c r="O3763" s="17"/>
      <c r="P3763" s="17"/>
      <c r="Q3763" s="17"/>
      <c r="R3763" s="0" t="n">
        <v>361</v>
      </c>
      <c r="S3763" s="0" t="n">
        <v>15</v>
      </c>
      <c r="T3763" s="0" t="n">
        <v>0</v>
      </c>
      <c r="U3763" s="18" t="s">
        <v>8544</v>
      </c>
      <c r="V3763" s="18" t="s">
        <v>82</v>
      </c>
      <c r="W3763" s="0" t="str">
        <f aca="false">IF(AND(X3763&gt;=6,X3763&lt;14),"A",IF(AND(X3763&gt;=14,X3763&lt;22),"B","C"))</f>
        <v>A</v>
      </c>
      <c r="X3763" s="18" t="n">
        <f aca="false">HOUR(H3763)</f>
        <v>11</v>
      </c>
      <c r="Y3763" s="18" t="n">
        <f aca="false">ROUND((I3763-H3763)*1440,0)</f>
        <v>99</v>
      </c>
      <c r="Z3763" s="18" t="n">
        <f aca="false">ROUND((J3763-I3763)*1440,0)</f>
        <v>11</v>
      </c>
      <c r="AA3763" s="18" t="n">
        <f aca="false">ROUND((K3763-J3763)*1440,0)</f>
        <v>56</v>
      </c>
      <c r="AB3763" s="18" t="n">
        <f aca="false">ROUND((L3763-K3763)*1440,0)</f>
        <v>10</v>
      </c>
      <c r="AC3763" s="18" t="n">
        <f aca="false">ROUND((M3763-L3763)*1440,0)</f>
        <v>25</v>
      </c>
      <c r="AD3763" s="0" t="str">
        <f aca="false">IF(N3763="","",ROUND((N3763-M3763)*1440,0))</f>
        <v/>
      </c>
      <c r="AE3763" s="0" t="str">
        <f aca="false">IF(O3763="","",ROUND((O3763-N3763)*1440,0))</f>
        <v/>
      </c>
      <c r="AF3763" s="0" t="str">
        <f aca="false">IF(P3763="","",ROUND((P3763-O3763)*1440,0))</f>
        <v/>
      </c>
      <c r="AG3763" s="0" t="str">
        <f aca="false">IF(Q3763="","",ROUND((Q3763-P3763)*1440,0))</f>
        <v/>
      </c>
      <c r="AH3763" s="0" t="str">
        <f aca="false">IF(Q3763="","",ROUND((Q3763-H3763)*1440,0))</f>
        <v/>
      </c>
      <c r="AI3763" s="19" t="n">
        <f aca="false">ROUND(IF(O3763="",Assumptions!$B$25-K3763,O3763-K3763)*24,1)</f>
        <v>89.6</v>
      </c>
      <c r="AJ3763" s="20" t="n">
        <f aca="false">ROUND(MAX(N(Y3763)/Assumptions!$C$5, N(Z3763)/Assumptions!$C$6, N(AA3763)/Assumptions!$C$7, N(AB3763)/Assumptions!$C$8, N(AC3763)/Assumptions!$C$9, N(AD3763)/Assumptions!$C$10, N(AE3763)/Assumptions!$C$11, N(AF3763)/Assumptions!$C$12, N(AG3763)/Assumptions!$C$13),3)</f>
        <v>3.3</v>
      </c>
      <c r="AK3763" s="0" t="str">
        <f aca="false">IF(OR(U3763="Pending",U3763="On Hold"),"Open GRN (awaiting)",IF(AJ3763&lt;=1,"Within SLA",IF(ROUND(N(Y3763)/Assumptions!$C$5,3)=AJ3763,"Gate Wait",IF(ROUND(N(Z3763)/Assumptions!$C$6,3)=AJ3763,"Dock Wait",IF(ROUND(N(AA3763)/Assumptions!$C$7,3)=AJ3763,"Unloading",IF(ROUND(N(AB3763)/Assumptions!$C$8,3)=AJ3763,"Unload-to-QC Wait",IF(ROUND(N(AC3763)/Assumptions!$C$9,3)=AJ3763,"QC",IF(ROUND(N(AD3763)/Assumptions!$C$10,3)=AJ3763,"QC-to-GRN Wait",IF(ROUND(N(AE3763)/Assumptions!$C$11,3)=AJ3763,"GRN Processing",IF(ROUND(N(AF3763)/Assumptions!$C$12,3)=AJ3763,"GRN-to-Putaway Wait",IF(ROUND(N(AG3763)/Assumptions!$C$13,3)=AJ3763,"Putaway","Within SLA")))))))))))</f>
        <v>Open GRN (awaiting)</v>
      </c>
    </row>
    <row r="3764" customFormat="false" ht="15" hidden="false" customHeight="false" outlineLevel="0" collapsed="false">
      <c r="A3764" s="0" t="s">
        <v>10470</v>
      </c>
      <c r="B3764" s="0" t="s">
        <v>10471</v>
      </c>
      <c r="C3764" s="0" t="s">
        <v>153</v>
      </c>
      <c r="D3764" s="0" t="s">
        <v>147</v>
      </c>
      <c r="E3764" s="0" t="s">
        <v>10472</v>
      </c>
      <c r="F3764" s="0" t="s">
        <v>155</v>
      </c>
      <c r="G3764" s="0" t="s">
        <v>150</v>
      </c>
      <c r="H3764" s="17" t="n">
        <v>46293.4861111111</v>
      </c>
      <c r="I3764" s="17" t="n">
        <v>46293.4909722222</v>
      </c>
      <c r="J3764" s="17" t="n">
        <v>46293.4923611111</v>
      </c>
      <c r="K3764" s="17" t="n">
        <v>46293.5090277778</v>
      </c>
      <c r="L3764" s="17" t="n">
        <v>46293.51875</v>
      </c>
      <c r="M3764" s="17" t="n">
        <v>46293.5354166667</v>
      </c>
      <c r="N3764" s="17" t="n">
        <v>46293.5569444444</v>
      </c>
      <c r="O3764" s="17" t="n">
        <v>46293.5791666667</v>
      </c>
      <c r="P3764" s="17" t="n">
        <v>46293.5902777778</v>
      </c>
      <c r="Q3764" s="17" t="n">
        <v>46293.5979166667</v>
      </c>
      <c r="R3764" s="0" t="n">
        <v>95</v>
      </c>
      <c r="S3764" s="0" t="n">
        <v>0</v>
      </c>
      <c r="T3764" s="0" t="n">
        <v>0</v>
      </c>
      <c r="U3764" s="18" t="s">
        <v>130</v>
      </c>
      <c r="V3764" s="18" t="s">
        <v>144</v>
      </c>
      <c r="W3764" s="0" t="str">
        <f aca="false">IF(AND(X3764&gt;=6,X3764&lt;14),"A",IF(AND(X3764&gt;=14,X3764&lt;22),"B","C"))</f>
        <v>A</v>
      </c>
      <c r="X3764" s="18" t="n">
        <f aca="false">HOUR(H3764)</f>
        <v>11</v>
      </c>
      <c r="Y3764" s="18" t="n">
        <f aca="false">ROUND((I3764-H3764)*1440,0)</f>
        <v>7</v>
      </c>
      <c r="Z3764" s="18" t="n">
        <f aca="false">ROUND((J3764-I3764)*1440,0)</f>
        <v>2</v>
      </c>
      <c r="AA3764" s="18" t="n">
        <f aca="false">ROUND((K3764-J3764)*1440,0)</f>
        <v>24</v>
      </c>
      <c r="AB3764" s="18" t="n">
        <f aca="false">ROUND((L3764-K3764)*1440,0)</f>
        <v>14</v>
      </c>
      <c r="AC3764" s="18" t="n">
        <f aca="false">ROUND((M3764-L3764)*1440,0)</f>
        <v>24</v>
      </c>
      <c r="AD3764" s="18" t="n">
        <f aca="false">IF(N3764="","",ROUND((N3764-M3764)*1440,0))</f>
        <v>31</v>
      </c>
      <c r="AE3764" s="18" t="n">
        <f aca="false">IF(O3764="","",ROUND((O3764-N3764)*1440,0))</f>
        <v>32</v>
      </c>
      <c r="AF3764" s="18" t="n">
        <f aca="false">IF(P3764="","",ROUND((P3764-O3764)*1440,0))</f>
        <v>16</v>
      </c>
      <c r="AG3764" s="18" t="n">
        <f aca="false">IF(Q3764="","",ROUND((Q3764-P3764)*1440,0))</f>
        <v>11</v>
      </c>
      <c r="AH3764" s="18" t="n">
        <f aca="false">IF(Q3764="","",ROUND((Q3764-H3764)*1440,0))</f>
        <v>161</v>
      </c>
      <c r="AI3764" s="19" t="n">
        <f aca="false">ROUND(IF(O3764="",Assumptions!$B$25-K3764,O3764-K3764)*24,1)</f>
        <v>1.7</v>
      </c>
      <c r="AJ3764" s="20" t="n">
        <f aca="false">ROUND(MAX(N(Y3764)/Assumptions!$C$5, N(Z3764)/Assumptions!$C$6, N(AA3764)/Assumptions!$C$7, N(AB3764)/Assumptions!$C$8, N(AC3764)/Assumptions!$C$9, N(AD3764)/Assumptions!$C$10, N(AE3764)/Assumptions!$C$11, N(AF3764)/Assumptions!$C$12, N(AG3764)/Assumptions!$C$13),3)</f>
        <v>1.033</v>
      </c>
      <c r="AK3764" s="0" t="str">
        <f aca="false">IF(OR(U3764="Pending",U3764="On Hold"),"Open GRN (awaiting)",IF(AJ3764&lt;=1,"Within SLA",IF(ROUND(N(Y3764)/Assumptions!$C$5,3)=AJ3764,"Gate Wait",IF(ROUND(N(Z3764)/Assumptions!$C$6,3)=AJ3764,"Dock Wait",IF(ROUND(N(AA3764)/Assumptions!$C$7,3)=AJ3764,"Unloading",IF(ROUND(N(AB3764)/Assumptions!$C$8,3)=AJ3764,"Unload-to-QC Wait",IF(ROUND(N(AC3764)/Assumptions!$C$9,3)=AJ3764,"QC",IF(ROUND(N(AD3764)/Assumptions!$C$10,3)=AJ3764,"QC-to-GRN Wait",IF(ROUND(N(AE3764)/Assumptions!$C$11,3)=AJ3764,"GRN Processing",IF(ROUND(N(AF3764)/Assumptions!$C$12,3)=AJ3764,"GRN-to-Putaway Wait",IF(ROUND(N(AG3764)/Assumptions!$C$13,3)=AJ3764,"Putaway","Within SLA")))))))))))</f>
        <v>QC-to-GRN Wait</v>
      </c>
    </row>
    <row r="3765" customFormat="false" ht="15" hidden="false" customHeight="false" outlineLevel="0" collapsed="false">
      <c r="A3765" s="0" t="s">
        <v>10473</v>
      </c>
      <c r="B3765" s="0" t="s">
        <v>10474</v>
      </c>
      <c r="C3765" s="0" t="s">
        <v>134</v>
      </c>
      <c r="D3765" s="0" t="s">
        <v>119</v>
      </c>
      <c r="E3765" s="0" t="s">
        <v>10475</v>
      </c>
      <c r="F3765" s="0" t="s">
        <v>149</v>
      </c>
      <c r="G3765" s="0" t="s">
        <v>122</v>
      </c>
      <c r="H3765" s="17" t="n">
        <v>46293.4979166667</v>
      </c>
      <c r="I3765" s="17" t="n">
        <v>46293.5180555556</v>
      </c>
      <c r="J3765" s="17" t="n">
        <v>46293.5291666667</v>
      </c>
      <c r="K3765" s="17" t="n">
        <v>46293.5486111111</v>
      </c>
      <c r="L3765" s="17" t="n">
        <v>46293.5604166667</v>
      </c>
      <c r="M3765" s="17" t="n">
        <v>46293.5819444444</v>
      </c>
      <c r="N3765" s="17" t="n">
        <v>46293.7152777778</v>
      </c>
      <c r="O3765" s="17" t="n">
        <v>46293.7506944445</v>
      </c>
      <c r="P3765" s="17" t="n">
        <v>46293.7583333333</v>
      </c>
      <c r="Q3765" s="17" t="n">
        <v>46293.7826388889</v>
      </c>
      <c r="R3765" s="0" t="n">
        <v>418</v>
      </c>
      <c r="S3765" s="0" t="n">
        <v>0</v>
      </c>
      <c r="T3765" s="0" t="n">
        <v>0</v>
      </c>
      <c r="U3765" s="18" t="s">
        <v>130</v>
      </c>
      <c r="V3765" s="18" t="s">
        <v>131</v>
      </c>
      <c r="W3765" s="0" t="str">
        <f aca="false">IF(AND(X3765&gt;=6,X3765&lt;14),"A",IF(AND(X3765&gt;=14,X3765&lt;22),"B","C"))</f>
        <v>A</v>
      </c>
      <c r="X3765" s="18" t="n">
        <f aca="false">HOUR(H3765)</f>
        <v>11</v>
      </c>
      <c r="Y3765" s="18" t="n">
        <f aca="false">ROUND((I3765-H3765)*1440,0)</f>
        <v>29</v>
      </c>
      <c r="Z3765" s="18" t="n">
        <f aca="false">ROUND((J3765-I3765)*1440,0)</f>
        <v>16</v>
      </c>
      <c r="AA3765" s="18" t="n">
        <f aca="false">ROUND((K3765-J3765)*1440,0)</f>
        <v>28</v>
      </c>
      <c r="AB3765" s="18" t="n">
        <f aca="false">ROUND((L3765-K3765)*1440,0)</f>
        <v>17</v>
      </c>
      <c r="AC3765" s="18" t="n">
        <f aca="false">ROUND((M3765-L3765)*1440,0)</f>
        <v>31</v>
      </c>
      <c r="AD3765" s="18" t="n">
        <f aca="false">IF(N3765="","",ROUND((N3765-M3765)*1440,0))</f>
        <v>192</v>
      </c>
      <c r="AE3765" s="18" t="n">
        <f aca="false">IF(O3765="","",ROUND((O3765-N3765)*1440,0))</f>
        <v>51</v>
      </c>
      <c r="AF3765" s="18" t="n">
        <f aca="false">IF(P3765="","",ROUND((P3765-O3765)*1440,0))</f>
        <v>11</v>
      </c>
      <c r="AG3765" s="18" t="n">
        <f aca="false">IF(Q3765="","",ROUND((Q3765-P3765)*1440,0))</f>
        <v>35</v>
      </c>
      <c r="AH3765" s="18" t="n">
        <f aca="false">IF(Q3765="","",ROUND((Q3765-H3765)*1440,0))</f>
        <v>410</v>
      </c>
      <c r="AI3765" s="19" t="n">
        <f aca="false">ROUND(IF(O3765="",Assumptions!$B$25-K3765,O3765-K3765)*24,1)</f>
        <v>4.9</v>
      </c>
      <c r="AJ3765" s="20" t="n">
        <f aca="false">ROUND(MAX(N(Y3765)/Assumptions!$C$5, N(Z3765)/Assumptions!$C$6, N(AA3765)/Assumptions!$C$7, N(AB3765)/Assumptions!$C$8, N(AC3765)/Assumptions!$C$9, N(AD3765)/Assumptions!$C$10, N(AE3765)/Assumptions!$C$11, N(AF3765)/Assumptions!$C$12, N(AG3765)/Assumptions!$C$13),3)</f>
        <v>6.4</v>
      </c>
      <c r="AK3765" s="0" t="str">
        <f aca="false">IF(OR(U3765="Pending",U3765="On Hold"),"Open GRN (awaiting)",IF(AJ3765&lt;=1,"Within SLA",IF(ROUND(N(Y3765)/Assumptions!$C$5,3)=AJ3765,"Gate Wait",IF(ROUND(N(Z3765)/Assumptions!$C$6,3)=AJ3765,"Dock Wait",IF(ROUND(N(AA3765)/Assumptions!$C$7,3)=AJ3765,"Unloading",IF(ROUND(N(AB3765)/Assumptions!$C$8,3)=AJ3765,"Unload-to-QC Wait",IF(ROUND(N(AC3765)/Assumptions!$C$9,3)=AJ3765,"QC",IF(ROUND(N(AD3765)/Assumptions!$C$10,3)=AJ3765,"QC-to-GRN Wait",IF(ROUND(N(AE3765)/Assumptions!$C$11,3)=AJ3765,"GRN Processing",IF(ROUND(N(AF3765)/Assumptions!$C$12,3)=AJ3765,"GRN-to-Putaway Wait",IF(ROUND(N(AG3765)/Assumptions!$C$13,3)=AJ3765,"Putaway","Within SLA")))))))))))</f>
        <v>QC-to-GRN Wait</v>
      </c>
    </row>
    <row r="3766" customFormat="false" ht="15" hidden="false" customHeight="false" outlineLevel="0" collapsed="false">
      <c r="A3766" s="0" t="s">
        <v>10476</v>
      </c>
      <c r="B3766" s="0" t="s">
        <v>10477</v>
      </c>
      <c r="C3766" s="0" t="s">
        <v>142</v>
      </c>
      <c r="D3766" s="0" t="s">
        <v>119</v>
      </c>
      <c r="E3766" s="0" t="s">
        <v>194</v>
      </c>
      <c r="F3766" s="0" t="s">
        <v>177</v>
      </c>
      <c r="G3766" s="0" t="s">
        <v>122</v>
      </c>
      <c r="H3766" s="17" t="n">
        <v>46293.5006944445</v>
      </c>
      <c r="I3766" s="17" t="n">
        <v>46293.5298611111</v>
      </c>
      <c r="J3766" s="17" t="n">
        <v>46293.5333333333</v>
      </c>
      <c r="K3766" s="17" t="n">
        <v>46293.5673611111</v>
      </c>
      <c r="L3766" s="17" t="n">
        <v>46293.5729166667</v>
      </c>
      <c r="M3766" s="17" t="n">
        <v>46293.5868055556</v>
      </c>
      <c r="N3766" s="17" t="n">
        <v>46293.7618055556</v>
      </c>
      <c r="O3766" s="17" t="n">
        <v>46293.8625</v>
      </c>
      <c r="P3766" s="17" t="n">
        <v>46293.8972222222</v>
      </c>
      <c r="Q3766" s="17" t="n">
        <v>46293.9236111111</v>
      </c>
      <c r="R3766" s="0" t="n">
        <v>427</v>
      </c>
      <c r="S3766" s="0" t="n">
        <v>29</v>
      </c>
      <c r="T3766" s="0" t="n">
        <v>0</v>
      </c>
      <c r="U3766" s="18" t="s">
        <v>123</v>
      </c>
      <c r="V3766" s="18" t="s">
        <v>82</v>
      </c>
      <c r="W3766" s="0" t="str">
        <f aca="false">IF(AND(X3766&gt;=6,X3766&lt;14),"A",IF(AND(X3766&gt;=14,X3766&lt;22),"B","C"))</f>
        <v>A</v>
      </c>
      <c r="X3766" s="18" t="n">
        <f aca="false">HOUR(H3766)</f>
        <v>12</v>
      </c>
      <c r="Y3766" s="18" t="n">
        <f aca="false">ROUND((I3766-H3766)*1440,0)</f>
        <v>42</v>
      </c>
      <c r="Z3766" s="18" t="n">
        <f aca="false">ROUND((J3766-I3766)*1440,0)</f>
        <v>5</v>
      </c>
      <c r="AA3766" s="18" t="n">
        <f aca="false">ROUND((K3766-J3766)*1440,0)</f>
        <v>49</v>
      </c>
      <c r="AB3766" s="18" t="n">
        <f aca="false">ROUND((L3766-K3766)*1440,0)</f>
        <v>8</v>
      </c>
      <c r="AC3766" s="18" t="n">
        <f aca="false">ROUND((M3766-L3766)*1440,0)</f>
        <v>20</v>
      </c>
      <c r="AD3766" s="18" t="n">
        <f aca="false">IF(N3766="","",ROUND((N3766-M3766)*1440,0))</f>
        <v>252</v>
      </c>
      <c r="AE3766" s="18" t="n">
        <f aca="false">IF(O3766="","",ROUND((O3766-N3766)*1440,0))</f>
        <v>145</v>
      </c>
      <c r="AF3766" s="18" t="n">
        <f aca="false">IF(P3766="","",ROUND((P3766-O3766)*1440,0))</f>
        <v>50</v>
      </c>
      <c r="AG3766" s="18" t="n">
        <f aca="false">IF(Q3766="","",ROUND((Q3766-P3766)*1440,0))</f>
        <v>38</v>
      </c>
      <c r="AH3766" s="18" t="n">
        <f aca="false">IF(Q3766="","",ROUND((Q3766-H3766)*1440,0))</f>
        <v>609</v>
      </c>
      <c r="AI3766" s="19" t="n">
        <f aca="false">ROUND(IF(O3766="",Assumptions!$B$25-K3766,O3766-K3766)*24,1)</f>
        <v>7.1</v>
      </c>
      <c r="AJ3766" s="20" t="n">
        <f aca="false">ROUND(MAX(N(Y3766)/Assumptions!$C$5, N(Z3766)/Assumptions!$C$6, N(AA3766)/Assumptions!$C$7, N(AB3766)/Assumptions!$C$8, N(AC3766)/Assumptions!$C$9, N(AD3766)/Assumptions!$C$10, N(AE3766)/Assumptions!$C$11, N(AF3766)/Assumptions!$C$12, N(AG3766)/Assumptions!$C$13),3)</f>
        <v>8.4</v>
      </c>
      <c r="AK3766" s="0" t="str">
        <f aca="false">IF(OR(U3766="Pending",U3766="On Hold"),"Open GRN (awaiting)",IF(AJ3766&lt;=1,"Within SLA",IF(ROUND(N(Y3766)/Assumptions!$C$5,3)=AJ3766,"Gate Wait",IF(ROUND(N(Z3766)/Assumptions!$C$6,3)=AJ3766,"Dock Wait",IF(ROUND(N(AA3766)/Assumptions!$C$7,3)=AJ3766,"Unloading",IF(ROUND(N(AB3766)/Assumptions!$C$8,3)=AJ3766,"Unload-to-QC Wait",IF(ROUND(N(AC3766)/Assumptions!$C$9,3)=AJ3766,"QC",IF(ROUND(N(AD3766)/Assumptions!$C$10,3)=AJ3766,"QC-to-GRN Wait",IF(ROUND(N(AE3766)/Assumptions!$C$11,3)=AJ3766,"GRN Processing",IF(ROUND(N(AF3766)/Assumptions!$C$12,3)=AJ3766,"GRN-to-Putaway Wait",IF(ROUND(N(AG3766)/Assumptions!$C$13,3)=AJ3766,"Putaway","Within SLA")))))))))))</f>
        <v>QC-to-GRN Wait</v>
      </c>
    </row>
    <row r="3767" customFormat="false" ht="15" hidden="false" customHeight="false" outlineLevel="0" collapsed="false">
      <c r="A3767" s="0" t="s">
        <v>10478</v>
      </c>
      <c r="B3767" s="0" t="s">
        <v>10479</v>
      </c>
      <c r="C3767" s="0" t="s">
        <v>142</v>
      </c>
      <c r="D3767" s="0" t="s">
        <v>119</v>
      </c>
      <c r="E3767" s="0" t="s">
        <v>203</v>
      </c>
      <c r="F3767" s="0" t="s">
        <v>137</v>
      </c>
      <c r="G3767" s="0" t="s">
        <v>122</v>
      </c>
      <c r="H3767" s="17" t="n">
        <v>46293.5076388889</v>
      </c>
      <c r="I3767" s="17" t="n">
        <v>46293.5138888889</v>
      </c>
      <c r="J3767" s="17" t="n">
        <v>46293.5152777778</v>
      </c>
      <c r="K3767" s="17" t="n">
        <v>46293.5347222222</v>
      </c>
      <c r="L3767" s="17" t="n">
        <v>46293.5423611111</v>
      </c>
      <c r="M3767" s="17" t="n">
        <v>46293.5618055556</v>
      </c>
      <c r="N3767" s="17" t="n">
        <v>46293.5833333333</v>
      </c>
      <c r="O3767" s="17" t="n">
        <v>46293.6145833333</v>
      </c>
      <c r="P3767" s="17" t="n">
        <v>46293.6340277778</v>
      </c>
      <c r="Q3767" s="17" t="n">
        <v>46293.6423611111</v>
      </c>
      <c r="R3767" s="0" t="n">
        <v>178</v>
      </c>
      <c r="S3767" s="0" t="n">
        <v>0</v>
      </c>
      <c r="T3767" s="0" t="n">
        <v>0</v>
      </c>
      <c r="U3767" s="18" t="s">
        <v>130</v>
      </c>
      <c r="V3767" s="18" t="s">
        <v>139</v>
      </c>
      <c r="W3767" s="0" t="str">
        <f aca="false">IF(AND(X3767&gt;=6,X3767&lt;14),"A",IF(AND(X3767&gt;=14,X3767&lt;22),"B","C"))</f>
        <v>A</v>
      </c>
      <c r="X3767" s="18" t="n">
        <f aca="false">HOUR(H3767)</f>
        <v>12</v>
      </c>
      <c r="Y3767" s="18" t="n">
        <f aca="false">ROUND((I3767-H3767)*1440,0)</f>
        <v>9</v>
      </c>
      <c r="Z3767" s="18" t="n">
        <f aca="false">ROUND((J3767-I3767)*1440,0)</f>
        <v>2</v>
      </c>
      <c r="AA3767" s="18" t="n">
        <f aca="false">ROUND((K3767-J3767)*1440,0)</f>
        <v>28</v>
      </c>
      <c r="AB3767" s="18" t="n">
        <f aca="false">ROUND((L3767-K3767)*1440,0)</f>
        <v>11</v>
      </c>
      <c r="AC3767" s="18" t="n">
        <f aca="false">ROUND((M3767-L3767)*1440,0)</f>
        <v>28</v>
      </c>
      <c r="AD3767" s="18" t="n">
        <f aca="false">IF(N3767="","",ROUND((N3767-M3767)*1440,0))</f>
        <v>31</v>
      </c>
      <c r="AE3767" s="18" t="n">
        <f aca="false">IF(O3767="","",ROUND((O3767-N3767)*1440,0))</f>
        <v>45</v>
      </c>
      <c r="AF3767" s="18" t="n">
        <f aca="false">IF(P3767="","",ROUND((P3767-O3767)*1440,0))</f>
        <v>28</v>
      </c>
      <c r="AG3767" s="18" t="n">
        <f aca="false">IF(Q3767="","",ROUND((Q3767-P3767)*1440,0))</f>
        <v>12</v>
      </c>
      <c r="AH3767" s="18" t="n">
        <f aca="false">IF(Q3767="","",ROUND((Q3767-H3767)*1440,0))</f>
        <v>194</v>
      </c>
      <c r="AI3767" s="19" t="n">
        <f aca="false">ROUND(IF(O3767="",Assumptions!$B$25-K3767,O3767-K3767)*24,1)</f>
        <v>1.9</v>
      </c>
      <c r="AJ3767" s="20" t="n">
        <f aca="false">ROUND(MAX(N(Y3767)/Assumptions!$C$5, N(Z3767)/Assumptions!$C$6, N(AA3767)/Assumptions!$C$7, N(AB3767)/Assumptions!$C$8, N(AC3767)/Assumptions!$C$9, N(AD3767)/Assumptions!$C$10, N(AE3767)/Assumptions!$C$11, N(AF3767)/Assumptions!$C$12, N(AG3767)/Assumptions!$C$13),3)</f>
        <v>1.4</v>
      </c>
      <c r="AK3767" s="0" t="str">
        <f aca="false">IF(OR(U3767="Pending",U3767="On Hold"),"Open GRN (awaiting)",IF(AJ3767&lt;=1,"Within SLA",IF(ROUND(N(Y3767)/Assumptions!$C$5,3)=AJ3767,"Gate Wait",IF(ROUND(N(Z3767)/Assumptions!$C$6,3)=AJ3767,"Dock Wait",IF(ROUND(N(AA3767)/Assumptions!$C$7,3)=AJ3767,"Unloading",IF(ROUND(N(AB3767)/Assumptions!$C$8,3)=AJ3767,"Unload-to-QC Wait",IF(ROUND(N(AC3767)/Assumptions!$C$9,3)=AJ3767,"QC",IF(ROUND(N(AD3767)/Assumptions!$C$10,3)=AJ3767,"QC-to-GRN Wait",IF(ROUND(N(AE3767)/Assumptions!$C$11,3)=AJ3767,"GRN Processing",IF(ROUND(N(AF3767)/Assumptions!$C$12,3)=AJ3767,"GRN-to-Putaway Wait",IF(ROUND(N(AG3767)/Assumptions!$C$13,3)=AJ3767,"Putaway","Within SLA")))))))))))</f>
        <v>GRN-to-Putaway Wait</v>
      </c>
    </row>
    <row r="3768" customFormat="false" ht="15" hidden="false" customHeight="false" outlineLevel="0" collapsed="false">
      <c r="A3768" s="0" t="s">
        <v>10480</v>
      </c>
      <c r="B3768" s="0" t="s">
        <v>10481</v>
      </c>
      <c r="C3768" s="0" t="s">
        <v>134</v>
      </c>
      <c r="D3768" s="0" t="s">
        <v>147</v>
      </c>
      <c r="E3768" s="0" t="s">
        <v>5646</v>
      </c>
      <c r="F3768" s="0" t="s">
        <v>177</v>
      </c>
      <c r="G3768" s="0" t="s">
        <v>150</v>
      </c>
      <c r="H3768" s="17" t="n">
        <v>46293.5430555556</v>
      </c>
      <c r="I3768" s="17" t="n">
        <v>46293.5569444444</v>
      </c>
      <c r="J3768" s="17" t="n">
        <v>46293.5604166667</v>
      </c>
      <c r="K3768" s="17" t="n">
        <v>46293.5951388889</v>
      </c>
      <c r="L3768" s="17" t="n">
        <v>46293.5993055556</v>
      </c>
      <c r="M3768" s="17" t="n">
        <v>46293.6125</v>
      </c>
      <c r="N3768" s="17" t="n">
        <v>46293.6520833333</v>
      </c>
      <c r="O3768" s="17" t="n">
        <v>46293.6951388889</v>
      </c>
      <c r="P3768" s="17" t="n">
        <v>46293.7013888889</v>
      </c>
      <c r="Q3768" s="17" t="n">
        <v>46293.7298611111</v>
      </c>
      <c r="R3768" s="0" t="n">
        <v>1088</v>
      </c>
      <c r="S3768" s="0" t="n">
        <v>0</v>
      </c>
      <c r="T3768" s="0" t="n">
        <v>0</v>
      </c>
      <c r="U3768" s="18" t="s">
        <v>130</v>
      </c>
      <c r="V3768" s="18" t="s">
        <v>144</v>
      </c>
      <c r="W3768" s="0" t="str">
        <f aca="false">IF(AND(X3768&gt;=6,X3768&lt;14),"A",IF(AND(X3768&gt;=14,X3768&lt;22),"B","C"))</f>
        <v>A</v>
      </c>
      <c r="X3768" s="18" t="n">
        <f aca="false">HOUR(H3768)</f>
        <v>13</v>
      </c>
      <c r="Y3768" s="18" t="n">
        <f aca="false">ROUND((I3768-H3768)*1440,0)</f>
        <v>20</v>
      </c>
      <c r="Z3768" s="18" t="n">
        <f aca="false">ROUND((J3768-I3768)*1440,0)</f>
        <v>5</v>
      </c>
      <c r="AA3768" s="18" t="n">
        <f aca="false">ROUND((K3768-J3768)*1440,0)</f>
        <v>50</v>
      </c>
      <c r="AB3768" s="18" t="n">
        <f aca="false">ROUND((L3768-K3768)*1440,0)</f>
        <v>6</v>
      </c>
      <c r="AC3768" s="18" t="n">
        <f aca="false">ROUND((M3768-L3768)*1440,0)</f>
        <v>19</v>
      </c>
      <c r="AD3768" s="18" t="n">
        <f aca="false">IF(N3768="","",ROUND((N3768-M3768)*1440,0))</f>
        <v>57</v>
      </c>
      <c r="AE3768" s="18" t="n">
        <f aca="false">IF(O3768="","",ROUND((O3768-N3768)*1440,0))</f>
        <v>62</v>
      </c>
      <c r="AF3768" s="18" t="n">
        <f aca="false">IF(P3768="","",ROUND((P3768-O3768)*1440,0))</f>
        <v>9</v>
      </c>
      <c r="AG3768" s="18" t="n">
        <f aca="false">IF(Q3768="","",ROUND((Q3768-P3768)*1440,0))</f>
        <v>41</v>
      </c>
      <c r="AH3768" s="18" t="n">
        <f aca="false">IF(Q3768="","",ROUND((Q3768-H3768)*1440,0))</f>
        <v>269</v>
      </c>
      <c r="AI3768" s="19" t="n">
        <f aca="false">ROUND(IF(O3768="",Assumptions!$B$25-K3768,O3768-K3768)*24,1)</f>
        <v>2.4</v>
      </c>
      <c r="AJ3768" s="20" t="n">
        <f aca="false">ROUND(MAX(N(Y3768)/Assumptions!$C$5, N(Z3768)/Assumptions!$C$6, N(AA3768)/Assumptions!$C$7, N(AB3768)/Assumptions!$C$8, N(AC3768)/Assumptions!$C$9, N(AD3768)/Assumptions!$C$10, N(AE3768)/Assumptions!$C$11, N(AF3768)/Assumptions!$C$12, N(AG3768)/Assumptions!$C$13),3)</f>
        <v>1.9</v>
      </c>
      <c r="AK3768" s="0" t="str">
        <f aca="false">IF(OR(U3768="Pending",U3768="On Hold"),"Open GRN (awaiting)",IF(AJ3768&lt;=1,"Within SLA",IF(ROUND(N(Y3768)/Assumptions!$C$5,3)=AJ3768,"Gate Wait",IF(ROUND(N(Z3768)/Assumptions!$C$6,3)=AJ3768,"Dock Wait",IF(ROUND(N(AA3768)/Assumptions!$C$7,3)=AJ3768,"Unloading",IF(ROUND(N(AB3768)/Assumptions!$C$8,3)=AJ3768,"Unload-to-QC Wait",IF(ROUND(N(AC3768)/Assumptions!$C$9,3)=AJ3768,"QC",IF(ROUND(N(AD3768)/Assumptions!$C$10,3)=AJ3768,"QC-to-GRN Wait",IF(ROUND(N(AE3768)/Assumptions!$C$11,3)=AJ3768,"GRN Processing",IF(ROUND(N(AF3768)/Assumptions!$C$12,3)=AJ3768,"GRN-to-Putaway Wait",IF(ROUND(N(AG3768)/Assumptions!$C$13,3)=AJ3768,"Putaway","Within SLA")))))))))))</f>
        <v>QC-to-GRN Wait</v>
      </c>
    </row>
    <row r="3769" customFormat="false" ht="15" hidden="false" customHeight="false" outlineLevel="0" collapsed="false">
      <c r="A3769" s="0" t="s">
        <v>10482</v>
      </c>
      <c r="B3769" s="0" t="s">
        <v>10483</v>
      </c>
      <c r="C3769" s="0" t="s">
        <v>153</v>
      </c>
      <c r="D3769" s="0" t="s">
        <v>119</v>
      </c>
      <c r="E3769" s="0" t="s">
        <v>6795</v>
      </c>
      <c r="F3769" s="0" t="s">
        <v>155</v>
      </c>
      <c r="G3769" s="0" t="s">
        <v>122</v>
      </c>
      <c r="H3769" s="17" t="n">
        <v>46293.5451388889</v>
      </c>
      <c r="I3769" s="17" t="n">
        <v>46293.5798611111</v>
      </c>
      <c r="J3769" s="17" t="n">
        <v>46293.5833333333</v>
      </c>
      <c r="K3769" s="17" t="n">
        <v>46293.5972222222</v>
      </c>
      <c r="L3769" s="17" t="n">
        <v>46293.60625</v>
      </c>
      <c r="M3769" s="17" t="n">
        <v>46293.6291666667</v>
      </c>
      <c r="N3769" s="17"/>
      <c r="O3769" s="17"/>
      <c r="P3769" s="17"/>
      <c r="Q3769" s="17"/>
      <c r="R3769" s="0" t="n">
        <v>290</v>
      </c>
      <c r="S3769" s="0" t="n">
        <v>11</v>
      </c>
      <c r="T3769" s="0" t="n">
        <v>0</v>
      </c>
      <c r="U3769" s="18" t="s">
        <v>8544</v>
      </c>
      <c r="V3769" s="18" t="s">
        <v>156</v>
      </c>
      <c r="W3769" s="0" t="str">
        <f aca="false">IF(AND(X3769&gt;=6,X3769&lt;14),"A",IF(AND(X3769&gt;=14,X3769&lt;22),"B","C"))</f>
        <v>A</v>
      </c>
      <c r="X3769" s="18" t="n">
        <f aca="false">HOUR(H3769)</f>
        <v>13</v>
      </c>
      <c r="Y3769" s="18" t="n">
        <f aca="false">ROUND((I3769-H3769)*1440,0)</f>
        <v>50</v>
      </c>
      <c r="Z3769" s="18" t="n">
        <f aca="false">ROUND((J3769-I3769)*1440,0)</f>
        <v>5</v>
      </c>
      <c r="AA3769" s="18" t="n">
        <f aca="false">ROUND((K3769-J3769)*1440,0)</f>
        <v>20</v>
      </c>
      <c r="AB3769" s="18" t="n">
        <f aca="false">ROUND((L3769-K3769)*1440,0)</f>
        <v>13</v>
      </c>
      <c r="AC3769" s="18" t="n">
        <f aca="false">ROUND((M3769-L3769)*1440,0)</f>
        <v>33</v>
      </c>
      <c r="AD3769" s="0" t="str">
        <f aca="false">IF(N3769="","",ROUND((N3769-M3769)*1440,0))</f>
        <v/>
      </c>
      <c r="AE3769" s="0" t="str">
        <f aca="false">IF(O3769="","",ROUND((O3769-N3769)*1440,0))</f>
        <v/>
      </c>
      <c r="AF3769" s="0" t="str">
        <f aca="false">IF(P3769="","",ROUND((P3769-O3769)*1440,0))</f>
        <v/>
      </c>
      <c r="AG3769" s="0" t="str">
        <f aca="false">IF(Q3769="","",ROUND((Q3769-P3769)*1440,0))</f>
        <v/>
      </c>
      <c r="AH3769" s="0" t="str">
        <f aca="false">IF(Q3769="","",ROUND((Q3769-H3769)*1440,0))</f>
        <v/>
      </c>
      <c r="AI3769" s="19" t="n">
        <f aca="false">ROUND(IF(O3769="",Assumptions!$B$25-K3769,O3769-K3769)*24,1)</f>
        <v>89.7</v>
      </c>
      <c r="AJ3769" s="20" t="n">
        <f aca="false">ROUND(MAX(N(Y3769)/Assumptions!$C$5, N(Z3769)/Assumptions!$C$6, N(AA3769)/Assumptions!$C$7, N(AB3769)/Assumptions!$C$8, N(AC3769)/Assumptions!$C$9, N(AD3769)/Assumptions!$C$10, N(AE3769)/Assumptions!$C$11, N(AF3769)/Assumptions!$C$12, N(AG3769)/Assumptions!$C$13),3)</f>
        <v>1.667</v>
      </c>
      <c r="AK3769" s="0" t="str">
        <f aca="false">IF(OR(U3769="Pending",U3769="On Hold"),"Open GRN (awaiting)",IF(AJ3769&lt;=1,"Within SLA",IF(ROUND(N(Y3769)/Assumptions!$C$5,3)=AJ3769,"Gate Wait",IF(ROUND(N(Z3769)/Assumptions!$C$6,3)=AJ3769,"Dock Wait",IF(ROUND(N(AA3769)/Assumptions!$C$7,3)=AJ3769,"Unloading",IF(ROUND(N(AB3769)/Assumptions!$C$8,3)=AJ3769,"Unload-to-QC Wait",IF(ROUND(N(AC3769)/Assumptions!$C$9,3)=AJ3769,"QC",IF(ROUND(N(AD3769)/Assumptions!$C$10,3)=AJ3769,"QC-to-GRN Wait",IF(ROUND(N(AE3769)/Assumptions!$C$11,3)=AJ3769,"GRN Processing",IF(ROUND(N(AF3769)/Assumptions!$C$12,3)=AJ3769,"GRN-to-Putaway Wait",IF(ROUND(N(AG3769)/Assumptions!$C$13,3)=AJ3769,"Putaway","Within SLA")))))))))))</f>
        <v>Open GRN (awaiting)</v>
      </c>
    </row>
    <row r="3770" customFormat="false" ht="15" hidden="false" customHeight="false" outlineLevel="0" collapsed="false">
      <c r="A3770" s="0" t="s">
        <v>10484</v>
      </c>
      <c r="B3770" s="0" t="s">
        <v>10485</v>
      </c>
      <c r="C3770" s="0" t="s">
        <v>184</v>
      </c>
      <c r="D3770" s="0" t="s">
        <v>135</v>
      </c>
      <c r="E3770" s="0" t="s">
        <v>10486</v>
      </c>
      <c r="F3770" s="0" t="s">
        <v>177</v>
      </c>
      <c r="G3770" s="0" t="s">
        <v>178</v>
      </c>
      <c r="H3770" s="17" t="n">
        <v>46293.5541666667</v>
      </c>
      <c r="I3770" s="17" t="n">
        <v>46293.5784722222</v>
      </c>
      <c r="J3770" s="17" t="n">
        <v>46293.5833333333</v>
      </c>
      <c r="K3770" s="17" t="n">
        <v>46293.60625</v>
      </c>
      <c r="L3770" s="17" t="n">
        <v>46293.6111111111</v>
      </c>
      <c r="M3770" s="17" t="n">
        <v>46293.6305555556</v>
      </c>
      <c r="N3770" s="17" t="n">
        <v>46293.6430555556</v>
      </c>
      <c r="O3770" s="17" t="n">
        <v>46293.6840277778</v>
      </c>
      <c r="P3770" s="17" t="n">
        <v>46293.6881944445</v>
      </c>
      <c r="Q3770" s="17" t="n">
        <v>46293.7034722222</v>
      </c>
      <c r="R3770" s="0" t="n">
        <v>170</v>
      </c>
      <c r="S3770" s="0" t="n">
        <v>0</v>
      </c>
      <c r="T3770" s="0" t="n">
        <v>0</v>
      </c>
      <c r="U3770" s="18" t="s">
        <v>130</v>
      </c>
      <c r="V3770" s="18" t="s">
        <v>156</v>
      </c>
      <c r="W3770" s="0" t="str">
        <f aca="false">IF(AND(X3770&gt;=6,X3770&lt;14),"A",IF(AND(X3770&gt;=14,X3770&lt;22),"B","C"))</f>
        <v>A</v>
      </c>
      <c r="X3770" s="18" t="n">
        <f aca="false">HOUR(H3770)</f>
        <v>13</v>
      </c>
      <c r="Y3770" s="18" t="n">
        <f aca="false">ROUND((I3770-H3770)*1440,0)</f>
        <v>35</v>
      </c>
      <c r="Z3770" s="18" t="n">
        <f aca="false">ROUND((J3770-I3770)*1440,0)</f>
        <v>7</v>
      </c>
      <c r="AA3770" s="18" t="n">
        <f aca="false">ROUND((K3770-J3770)*1440,0)</f>
        <v>33</v>
      </c>
      <c r="AB3770" s="18" t="n">
        <f aca="false">ROUND((L3770-K3770)*1440,0)</f>
        <v>7</v>
      </c>
      <c r="AC3770" s="18" t="n">
        <f aca="false">ROUND((M3770-L3770)*1440,0)</f>
        <v>28</v>
      </c>
      <c r="AD3770" s="18" t="n">
        <f aca="false">IF(N3770="","",ROUND((N3770-M3770)*1440,0))</f>
        <v>18</v>
      </c>
      <c r="AE3770" s="18" t="n">
        <f aca="false">IF(O3770="","",ROUND((O3770-N3770)*1440,0))</f>
        <v>59</v>
      </c>
      <c r="AF3770" s="18" t="n">
        <f aca="false">IF(P3770="","",ROUND((P3770-O3770)*1440,0))</f>
        <v>6</v>
      </c>
      <c r="AG3770" s="18" t="n">
        <f aca="false">IF(Q3770="","",ROUND((Q3770-P3770)*1440,0))</f>
        <v>22</v>
      </c>
      <c r="AH3770" s="18" t="n">
        <f aca="false">IF(Q3770="","",ROUND((Q3770-H3770)*1440,0))</f>
        <v>215</v>
      </c>
      <c r="AI3770" s="19" t="n">
        <f aca="false">ROUND(IF(O3770="",Assumptions!$B$25-K3770,O3770-K3770)*24,1)</f>
        <v>1.9</v>
      </c>
      <c r="AJ3770" s="20" t="n">
        <f aca="false">ROUND(MAX(N(Y3770)/Assumptions!$C$5, N(Z3770)/Assumptions!$C$6, N(AA3770)/Assumptions!$C$7, N(AB3770)/Assumptions!$C$8, N(AC3770)/Assumptions!$C$9, N(AD3770)/Assumptions!$C$10, N(AE3770)/Assumptions!$C$11, N(AF3770)/Assumptions!$C$12, N(AG3770)/Assumptions!$C$13),3)</f>
        <v>1.311</v>
      </c>
      <c r="AK3770" s="0" t="str">
        <f aca="false">IF(OR(U3770="Pending",U3770="On Hold"),"Open GRN (awaiting)",IF(AJ3770&lt;=1,"Within SLA",IF(ROUND(N(Y3770)/Assumptions!$C$5,3)=AJ3770,"Gate Wait",IF(ROUND(N(Z3770)/Assumptions!$C$6,3)=AJ3770,"Dock Wait",IF(ROUND(N(AA3770)/Assumptions!$C$7,3)=AJ3770,"Unloading",IF(ROUND(N(AB3770)/Assumptions!$C$8,3)=AJ3770,"Unload-to-QC Wait",IF(ROUND(N(AC3770)/Assumptions!$C$9,3)=AJ3770,"QC",IF(ROUND(N(AD3770)/Assumptions!$C$10,3)=AJ3770,"QC-to-GRN Wait",IF(ROUND(N(AE3770)/Assumptions!$C$11,3)=AJ3770,"GRN Processing",IF(ROUND(N(AF3770)/Assumptions!$C$12,3)=AJ3770,"GRN-to-Putaway Wait",IF(ROUND(N(AG3770)/Assumptions!$C$13,3)=AJ3770,"Putaway","Within SLA")))))))))))</f>
        <v>GRN Processing</v>
      </c>
    </row>
    <row r="3771" customFormat="false" ht="15" hidden="false" customHeight="false" outlineLevel="0" collapsed="false">
      <c r="A3771" s="0" t="s">
        <v>10487</v>
      </c>
      <c r="B3771" s="0" t="s">
        <v>10488</v>
      </c>
      <c r="C3771" s="0" t="s">
        <v>134</v>
      </c>
      <c r="D3771" s="0" t="s">
        <v>135</v>
      </c>
      <c r="E3771" s="0" t="s">
        <v>10489</v>
      </c>
      <c r="F3771" s="0" t="s">
        <v>128</v>
      </c>
      <c r="G3771" s="0" t="s">
        <v>178</v>
      </c>
      <c r="H3771" s="17" t="n">
        <v>46293.5611111111</v>
      </c>
      <c r="I3771" s="17" t="n">
        <v>46293.5673611111</v>
      </c>
      <c r="J3771" s="17" t="n">
        <v>46293.5722222222</v>
      </c>
      <c r="K3771" s="17" t="n">
        <v>46293.6111111111</v>
      </c>
      <c r="L3771" s="17" t="n">
        <v>46293.6263888889</v>
      </c>
      <c r="M3771" s="17" t="n">
        <v>46293.6361111111</v>
      </c>
      <c r="N3771" s="17"/>
      <c r="O3771" s="17"/>
      <c r="P3771" s="17"/>
      <c r="Q3771" s="17"/>
      <c r="R3771" s="0" t="n">
        <v>688</v>
      </c>
      <c r="S3771" s="0" t="n">
        <v>0</v>
      </c>
      <c r="T3771" s="0" t="n">
        <v>0</v>
      </c>
      <c r="U3771" s="18" t="s">
        <v>8544</v>
      </c>
      <c r="V3771" s="18" t="s">
        <v>131</v>
      </c>
      <c r="W3771" s="0" t="str">
        <f aca="false">IF(AND(X3771&gt;=6,X3771&lt;14),"A",IF(AND(X3771&gt;=14,X3771&lt;22),"B","C"))</f>
        <v>A</v>
      </c>
      <c r="X3771" s="18" t="n">
        <f aca="false">HOUR(H3771)</f>
        <v>13</v>
      </c>
      <c r="Y3771" s="18" t="n">
        <f aca="false">ROUND((I3771-H3771)*1440,0)</f>
        <v>9</v>
      </c>
      <c r="Z3771" s="18" t="n">
        <f aca="false">ROUND((J3771-I3771)*1440,0)</f>
        <v>7</v>
      </c>
      <c r="AA3771" s="18" t="n">
        <f aca="false">ROUND((K3771-J3771)*1440,0)</f>
        <v>56</v>
      </c>
      <c r="AB3771" s="18" t="n">
        <f aca="false">ROUND((L3771-K3771)*1440,0)</f>
        <v>22</v>
      </c>
      <c r="AC3771" s="18" t="n">
        <f aca="false">ROUND((M3771-L3771)*1440,0)</f>
        <v>14</v>
      </c>
      <c r="AD3771" s="0" t="str">
        <f aca="false">IF(N3771="","",ROUND((N3771-M3771)*1440,0))</f>
        <v/>
      </c>
      <c r="AE3771" s="0" t="str">
        <f aca="false">IF(O3771="","",ROUND((O3771-N3771)*1440,0))</f>
        <v/>
      </c>
      <c r="AF3771" s="0" t="str">
        <f aca="false">IF(P3771="","",ROUND((P3771-O3771)*1440,0))</f>
        <v/>
      </c>
      <c r="AG3771" s="0" t="str">
        <f aca="false">IF(Q3771="","",ROUND((Q3771-P3771)*1440,0))</f>
        <v/>
      </c>
      <c r="AH3771" s="0" t="str">
        <f aca="false">IF(Q3771="","",ROUND((Q3771-H3771)*1440,0))</f>
        <v/>
      </c>
      <c r="AI3771" s="19" t="n">
        <f aca="false">ROUND(IF(O3771="",Assumptions!$B$25-K3771,O3771-K3771)*24,1)</f>
        <v>89.3</v>
      </c>
      <c r="AJ3771" s="20" t="n">
        <f aca="false">ROUND(MAX(N(Y3771)/Assumptions!$C$5, N(Z3771)/Assumptions!$C$6, N(AA3771)/Assumptions!$C$7, N(AB3771)/Assumptions!$C$8, N(AC3771)/Assumptions!$C$9, N(AD3771)/Assumptions!$C$10, N(AE3771)/Assumptions!$C$11, N(AF3771)/Assumptions!$C$12, N(AG3771)/Assumptions!$C$13),3)</f>
        <v>1.467</v>
      </c>
      <c r="AK3771" s="0" t="str">
        <f aca="false">IF(OR(U3771="Pending",U3771="On Hold"),"Open GRN (awaiting)",IF(AJ3771&lt;=1,"Within SLA",IF(ROUND(N(Y3771)/Assumptions!$C$5,3)=AJ3771,"Gate Wait",IF(ROUND(N(Z3771)/Assumptions!$C$6,3)=AJ3771,"Dock Wait",IF(ROUND(N(AA3771)/Assumptions!$C$7,3)=AJ3771,"Unloading",IF(ROUND(N(AB3771)/Assumptions!$C$8,3)=AJ3771,"Unload-to-QC Wait",IF(ROUND(N(AC3771)/Assumptions!$C$9,3)=AJ3771,"QC",IF(ROUND(N(AD3771)/Assumptions!$C$10,3)=AJ3771,"QC-to-GRN Wait",IF(ROUND(N(AE3771)/Assumptions!$C$11,3)=AJ3771,"GRN Processing",IF(ROUND(N(AF3771)/Assumptions!$C$12,3)=AJ3771,"GRN-to-Putaway Wait",IF(ROUND(N(AG3771)/Assumptions!$C$13,3)=AJ3771,"Putaway","Within SLA")))))))))))</f>
        <v>Open GRN (awaiting)</v>
      </c>
    </row>
    <row r="3772" customFormat="false" ht="15" hidden="false" customHeight="false" outlineLevel="0" collapsed="false">
      <c r="A3772" s="0" t="s">
        <v>10490</v>
      </c>
      <c r="B3772" s="0" t="s">
        <v>10491</v>
      </c>
      <c r="C3772" s="0" t="s">
        <v>134</v>
      </c>
      <c r="D3772" s="0" t="s">
        <v>135</v>
      </c>
      <c r="E3772" s="0" t="s">
        <v>10492</v>
      </c>
      <c r="F3772" s="0" t="s">
        <v>149</v>
      </c>
      <c r="G3772" s="0" t="s">
        <v>178</v>
      </c>
      <c r="H3772" s="17" t="n">
        <v>46293.5659722222</v>
      </c>
      <c r="I3772" s="17" t="n">
        <v>46293.5805555556</v>
      </c>
      <c r="J3772" s="17" t="n">
        <v>46293.5930555556</v>
      </c>
      <c r="K3772" s="17" t="n">
        <v>46293.6201388889</v>
      </c>
      <c r="L3772" s="17" t="n">
        <v>46293.6340277778</v>
      </c>
      <c r="M3772" s="17" t="n">
        <v>46293.66875</v>
      </c>
      <c r="N3772" s="17" t="n">
        <v>46293.7041666667</v>
      </c>
      <c r="O3772" s="17" t="n">
        <v>46293.7388888889</v>
      </c>
      <c r="P3772" s="17" t="n">
        <v>46293.7486111111</v>
      </c>
      <c r="Q3772" s="17" t="n">
        <v>46293.7673611111</v>
      </c>
      <c r="R3772" s="0" t="n">
        <v>318</v>
      </c>
      <c r="S3772" s="0" t="n">
        <v>0</v>
      </c>
      <c r="T3772" s="0" t="n">
        <v>0</v>
      </c>
      <c r="U3772" s="18" t="s">
        <v>130</v>
      </c>
      <c r="V3772" s="18" t="s">
        <v>131</v>
      </c>
      <c r="W3772" s="0" t="str">
        <f aca="false">IF(AND(X3772&gt;=6,X3772&lt;14),"A",IF(AND(X3772&gt;=14,X3772&lt;22),"B","C"))</f>
        <v>A</v>
      </c>
      <c r="X3772" s="18" t="n">
        <f aca="false">HOUR(H3772)</f>
        <v>13</v>
      </c>
      <c r="Y3772" s="18" t="n">
        <f aca="false">ROUND((I3772-H3772)*1440,0)</f>
        <v>21</v>
      </c>
      <c r="Z3772" s="18" t="n">
        <f aca="false">ROUND((J3772-I3772)*1440,0)</f>
        <v>18</v>
      </c>
      <c r="AA3772" s="18" t="n">
        <f aca="false">ROUND((K3772-J3772)*1440,0)</f>
        <v>39</v>
      </c>
      <c r="AB3772" s="18" t="n">
        <f aca="false">ROUND((L3772-K3772)*1440,0)</f>
        <v>20</v>
      </c>
      <c r="AC3772" s="18" t="n">
        <f aca="false">ROUND((M3772-L3772)*1440,0)</f>
        <v>50</v>
      </c>
      <c r="AD3772" s="18" t="n">
        <f aca="false">IF(N3772="","",ROUND((N3772-M3772)*1440,0))</f>
        <v>51</v>
      </c>
      <c r="AE3772" s="18" t="n">
        <f aca="false">IF(O3772="","",ROUND((O3772-N3772)*1440,0))</f>
        <v>50</v>
      </c>
      <c r="AF3772" s="18" t="n">
        <f aca="false">IF(P3772="","",ROUND((P3772-O3772)*1440,0))</f>
        <v>14</v>
      </c>
      <c r="AG3772" s="18" t="n">
        <f aca="false">IF(Q3772="","",ROUND((Q3772-P3772)*1440,0))</f>
        <v>27</v>
      </c>
      <c r="AH3772" s="18" t="n">
        <f aca="false">IF(Q3772="","",ROUND((Q3772-H3772)*1440,0))</f>
        <v>290</v>
      </c>
      <c r="AI3772" s="19" t="n">
        <f aca="false">ROUND(IF(O3772="",Assumptions!$B$25-K3772,O3772-K3772)*24,1)</f>
        <v>2.9</v>
      </c>
      <c r="AJ3772" s="20" t="n">
        <f aca="false">ROUND(MAX(N(Y3772)/Assumptions!$C$5, N(Z3772)/Assumptions!$C$6, N(AA3772)/Assumptions!$C$7, N(AB3772)/Assumptions!$C$8, N(AC3772)/Assumptions!$C$9, N(AD3772)/Assumptions!$C$10, N(AE3772)/Assumptions!$C$11, N(AF3772)/Assumptions!$C$12, N(AG3772)/Assumptions!$C$13),3)</f>
        <v>1.7</v>
      </c>
      <c r="AK3772" s="0" t="str">
        <f aca="false">IF(OR(U3772="Pending",U3772="On Hold"),"Open GRN (awaiting)",IF(AJ3772&lt;=1,"Within SLA",IF(ROUND(N(Y3772)/Assumptions!$C$5,3)=AJ3772,"Gate Wait",IF(ROUND(N(Z3772)/Assumptions!$C$6,3)=AJ3772,"Dock Wait",IF(ROUND(N(AA3772)/Assumptions!$C$7,3)=AJ3772,"Unloading",IF(ROUND(N(AB3772)/Assumptions!$C$8,3)=AJ3772,"Unload-to-QC Wait",IF(ROUND(N(AC3772)/Assumptions!$C$9,3)=AJ3772,"QC",IF(ROUND(N(AD3772)/Assumptions!$C$10,3)=AJ3772,"QC-to-GRN Wait",IF(ROUND(N(AE3772)/Assumptions!$C$11,3)=AJ3772,"GRN Processing",IF(ROUND(N(AF3772)/Assumptions!$C$12,3)=AJ3772,"GRN-to-Putaway Wait",IF(ROUND(N(AG3772)/Assumptions!$C$13,3)=AJ3772,"Putaway","Within SLA")))))))))))</f>
        <v>QC-to-GRN Wait</v>
      </c>
    </row>
    <row r="3773" customFormat="false" ht="15" hidden="false" customHeight="false" outlineLevel="0" collapsed="false">
      <c r="A3773" s="0" t="s">
        <v>10493</v>
      </c>
      <c r="B3773" s="0" t="s">
        <v>10494</v>
      </c>
      <c r="C3773" s="0" t="s">
        <v>126</v>
      </c>
      <c r="D3773" s="0" t="s">
        <v>119</v>
      </c>
      <c r="E3773" s="0" t="s">
        <v>10495</v>
      </c>
      <c r="F3773" s="0" t="s">
        <v>128</v>
      </c>
      <c r="G3773" s="0" t="s">
        <v>122</v>
      </c>
      <c r="H3773" s="17" t="n">
        <v>46293.5715277778</v>
      </c>
      <c r="I3773" s="17" t="n">
        <v>46293.5777777778</v>
      </c>
      <c r="J3773" s="17" t="n">
        <v>46293.5909722222</v>
      </c>
      <c r="K3773" s="17" t="n">
        <v>46293.6173611111</v>
      </c>
      <c r="L3773" s="17" t="n">
        <v>46293.6263888889</v>
      </c>
      <c r="M3773" s="17" t="n">
        <v>46293.6375</v>
      </c>
      <c r="N3773" s="17" t="n">
        <v>46293.6729166667</v>
      </c>
      <c r="O3773" s="17" t="n">
        <v>46293.6888888889</v>
      </c>
      <c r="P3773" s="17" t="n">
        <v>46293.7006944444</v>
      </c>
      <c r="Q3773" s="17" t="n">
        <v>46293.7166666667</v>
      </c>
      <c r="R3773" s="0" t="n">
        <v>608</v>
      </c>
      <c r="S3773" s="0" t="n">
        <v>0</v>
      </c>
      <c r="T3773" s="0" t="n">
        <v>0</v>
      </c>
      <c r="U3773" s="18" t="s">
        <v>130</v>
      </c>
      <c r="V3773" s="18" t="s">
        <v>131</v>
      </c>
      <c r="W3773" s="0" t="str">
        <f aca="false">IF(AND(X3773&gt;=6,X3773&lt;14),"A",IF(AND(X3773&gt;=14,X3773&lt;22),"B","C"))</f>
        <v>A</v>
      </c>
      <c r="X3773" s="18" t="n">
        <f aca="false">HOUR(H3773)</f>
        <v>13</v>
      </c>
      <c r="Y3773" s="18" t="n">
        <f aca="false">ROUND((I3773-H3773)*1440,0)</f>
        <v>9</v>
      </c>
      <c r="Z3773" s="18" t="n">
        <f aca="false">ROUND((J3773-I3773)*1440,0)</f>
        <v>19</v>
      </c>
      <c r="AA3773" s="18" t="n">
        <f aca="false">ROUND((K3773-J3773)*1440,0)</f>
        <v>38</v>
      </c>
      <c r="AB3773" s="18" t="n">
        <f aca="false">ROUND((L3773-K3773)*1440,0)</f>
        <v>13</v>
      </c>
      <c r="AC3773" s="18" t="n">
        <f aca="false">ROUND((M3773-L3773)*1440,0)</f>
        <v>16</v>
      </c>
      <c r="AD3773" s="18" t="n">
        <f aca="false">IF(N3773="","",ROUND((N3773-M3773)*1440,0))</f>
        <v>51</v>
      </c>
      <c r="AE3773" s="18" t="n">
        <f aca="false">IF(O3773="","",ROUND((O3773-N3773)*1440,0))</f>
        <v>23</v>
      </c>
      <c r="AF3773" s="18" t="n">
        <f aca="false">IF(P3773="","",ROUND((P3773-O3773)*1440,0))</f>
        <v>17</v>
      </c>
      <c r="AG3773" s="18" t="n">
        <f aca="false">IF(Q3773="","",ROUND((Q3773-P3773)*1440,0))</f>
        <v>23</v>
      </c>
      <c r="AH3773" s="18" t="n">
        <f aca="false">IF(Q3773="","",ROUND((Q3773-H3773)*1440,0))</f>
        <v>209</v>
      </c>
      <c r="AI3773" s="19" t="n">
        <f aca="false">ROUND(IF(O3773="",Assumptions!$B$25-K3773,O3773-K3773)*24,1)</f>
        <v>1.7</v>
      </c>
      <c r="AJ3773" s="20" t="n">
        <f aca="false">ROUND(MAX(N(Y3773)/Assumptions!$C$5, N(Z3773)/Assumptions!$C$6, N(AA3773)/Assumptions!$C$7, N(AB3773)/Assumptions!$C$8, N(AC3773)/Assumptions!$C$9, N(AD3773)/Assumptions!$C$10, N(AE3773)/Assumptions!$C$11, N(AF3773)/Assumptions!$C$12, N(AG3773)/Assumptions!$C$13),3)</f>
        <v>1.7</v>
      </c>
      <c r="AK3773" s="0" t="str">
        <f aca="false">IF(OR(U3773="Pending",U3773="On Hold"),"Open GRN (awaiting)",IF(AJ3773&lt;=1,"Within SLA",IF(ROUND(N(Y3773)/Assumptions!$C$5,3)=AJ3773,"Gate Wait",IF(ROUND(N(Z3773)/Assumptions!$C$6,3)=AJ3773,"Dock Wait",IF(ROUND(N(AA3773)/Assumptions!$C$7,3)=AJ3773,"Unloading",IF(ROUND(N(AB3773)/Assumptions!$C$8,3)=AJ3773,"Unload-to-QC Wait",IF(ROUND(N(AC3773)/Assumptions!$C$9,3)=AJ3773,"QC",IF(ROUND(N(AD3773)/Assumptions!$C$10,3)=AJ3773,"QC-to-GRN Wait",IF(ROUND(N(AE3773)/Assumptions!$C$11,3)=AJ3773,"GRN Processing",IF(ROUND(N(AF3773)/Assumptions!$C$12,3)=AJ3773,"GRN-to-Putaway Wait",IF(ROUND(N(AG3773)/Assumptions!$C$13,3)=AJ3773,"Putaway","Within SLA")))))))))))</f>
        <v>QC-to-GRN Wait</v>
      </c>
    </row>
    <row r="3774" customFormat="false" ht="15" hidden="false" customHeight="false" outlineLevel="0" collapsed="false">
      <c r="A3774" s="0" t="s">
        <v>10496</v>
      </c>
      <c r="B3774" s="0" t="s">
        <v>10497</v>
      </c>
      <c r="C3774" s="0" t="s">
        <v>218</v>
      </c>
      <c r="D3774" s="0" t="s">
        <v>119</v>
      </c>
      <c r="E3774" s="0" t="s">
        <v>6390</v>
      </c>
      <c r="F3774" s="0" t="s">
        <v>137</v>
      </c>
      <c r="G3774" s="0" t="s">
        <v>122</v>
      </c>
      <c r="H3774" s="17" t="n">
        <v>46293.5798611111</v>
      </c>
      <c r="I3774" s="17" t="n">
        <v>46293.6319444445</v>
      </c>
      <c r="J3774" s="17" t="n">
        <v>46293.6430555556</v>
      </c>
      <c r="K3774" s="17" t="n">
        <v>46293.6618055556</v>
      </c>
      <c r="L3774" s="17" t="n">
        <v>46293.6729166667</v>
      </c>
      <c r="M3774" s="17" t="n">
        <v>46293.6888888889</v>
      </c>
      <c r="N3774" s="17" t="n">
        <v>46293.7479166667</v>
      </c>
      <c r="O3774" s="17" t="n">
        <v>46293.7979166667</v>
      </c>
      <c r="P3774" s="17" t="n">
        <v>46293.8215277778</v>
      </c>
      <c r="Q3774" s="17" t="n">
        <v>46293.8319444444</v>
      </c>
      <c r="R3774" s="0" t="n">
        <v>455</v>
      </c>
      <c r="S3774" s="0" t="n">
        <v>0</v>
      </c>
      <c r="T3774" s="0" t="n">
        <v>0</v>
      </c>
      <c r="U3774" s="18" t="s">
        <v>130</v>
      </c>
      <c r="V3774" s="18" t="s">
        <v>144</v>
      </c>
      <c r="W3774" s="0" t="str">
        <f aca="false">IF(AND(X3774&gt;=6,X3774&lt;14),"A",IF(AND(X3774&gt;=14,X3774&lt;22),"B","C"))</f>
        <v>A</v>
      </c>
      <c r="X3774" s="18" t="n">
        <f aca="false">HOUR(H3774)</f>
        <v>13</v>
      </c>
      <c r="Y3774" s="18" t="n">
        <f aca="false">ROUND((I3774-H3774)*1440,0)</f>
        <v>75</v>
      </c>
      <c r="Z3774" s="18" t="n">
        <f aca="false">ROUND((J3774-I3774)*1440,0)</f>
        <v>16</v>
      </c>
      <c r="AA3774" s="18" t="n">
        <f aca="false">ROUND((K3774-J3774)*1440,0)</f>
        <v>27</v>
      </c>
      <c r="AB3774" s="18" t="n">
        <f aca="false">ROUND((L3774-K3774)*1440,0)</f>
        <v>16</v>
      </c>
      <c r="AC3774" s="18" t="n">
        <f aca="false">ROUND((M3774-L3774)*1440,0)</f>
        <v>23</v>
      </c>
      <c r="AD3774" s="18" t="n">
        <f aca="false">IF(N3774="","",ROUND((N3774-M3774)*1440,0))</f>
        <v>85</v>
      </c>
      <c r="AE3774" s="18" t="n">
        <f aca="false">IF(O3774="","",ROUND((O3774-N3774)*1440,0))</f>
        <v>72</v>
      </c>
      <c r="AF3774" s="18" t="n">
        <f aca="false">IF(P3774="","",ROUND((P3774-O3774)*1440,0))</f>
        <v>34</v>
      </c>
      <c r="AG3774" s="18" t="n">
        <f aca="false">IF(Q3774="","",ROUND((Q3774-P3774)*1440,0))</f>
        <v>15</v>
      </c>
      <c r="AH3774" s="18" t="n">
        <f aca="false">IF(Q3774="","",ROUND((Q3774-H3774)*1440,0))</f>
        <v>363</v>
      </c>
      <c r="AI3774" s="19" t="n">
        <f aca="false">ROUND(IF(O3774="",Assumptions!$B$25-K3774,O3774-K3774)*24,1)</f>
        <v>3.3</v>
      </c>
      <c r="AJ3774" s="20" t="n">
        <f aca="false">ROUND(MAX(N(Y3774)/Assumptions!$C$5, N(Z3774)/Assumptions!$C$6, N(AA3774)/Assumptions!$C$7, N(AB3774)/Assumptions!$C$8, N(AC3774)/Assumptions!$C$9, N(AD3774)/Assumptions!$C$10, N(AE3774)/Assumptions!$C$11, N(AF3774)/Assumptions!$C$12, N(AG3774)/Assumptions!$C$13),3)</f>
        <v>2.833</v>
      </c>
      <c r="AK3774" s="0" t="str">
        <f aca="false">IF(OR(U3774="Pending",U3774="On Hold"),"Open GRN (awaiting)",IF(AJ3774&lt;=1,"Within SLA",IF(ROUND(N(Y3774)/Assumptions!$C$5,3)=AJ3774,"Gate Wait",IF(ROUND(N(Z3774)/Assumptions!$C$6,3)=AJ3774,"Dock Wait",IF(ROUND(N(AA3774)/Assumptions!$C$7,3)=AJ3774,"Unloading",IF(ROUND(N(AB3774)/Assumptions!$C$8,3)=AJ3774,"Unload-to-QC Wait",IF(ROUND(N(AC3774)/Assumptions!$C$9,3)=AJ3774,"QC",IF(ROUND(N(AD3774)/Assumptions!$C$10,3)=AJ3774,"QC-to-GRN Wait",IF(ROUND(N(AE3774)/Assumptions!$C$11,3)=AJ3774,"GRN Processing",IF(ROUND(N(AF3774)/Assumptions!$C$12,3)=AJ3774,"GRN-to-Putaway Wait",IF(ROUND(N(AG3774)/Assumptions!$C$13,3)=AJ3774,"Putaway","Within SLA")))))))))))</f>
        <v>QC-to-GRN Wait</v>
      </c>
    </row>
    <row r="3775" customFormat="false" ht="15" hidden="false" customHeight="false" outlineLevel="0" collapsed="false">
      <c r="A3775" s="0" t="s">
        <v>10498</v>
      </c>
      <c r="B3775" s="0" t="s">
        <v>10499</v>
      </c>
      <c r="C3775" s="0" t="s">
        <v>153</v>
      </c>
      <c r="D3775" s="0" t="s">
        <v>119</v>
      </c>
      <c r="E3775" s="0" t="s">
        <v>10500</v>
      </c>
      <c r="F3775" s="0" t="s">
        <v>155</v>
      </c>
      <c r="G3775" s="0" t="s">
        <v>122</v>
      </c>
      <c r="H3775" s="17" t="n">
        <v>46293.5993055556</v>
      </c>
      <c r="I3775" s="17" t="n">
        <v>46293.6145833333</v>
      </c>
      <c r="J3775" s="17" t="n">
        <v>46293.61875</v>
      </c>
      <c r="K3775" s="17" t="n">
        <v>46293.6361111111</v>
      </c>
      <c r="L3775" s="17" t="n">
        <v>46293.6430555556</v>
      </c>
      <c r="M3775" s="17" t="n">
        <v>46293.6597222222</v>
      </c>
      <c r="N3775" s="17" t="n">
        <v>46293.7041666667</v>
      </c>
      <c r="O3775" s="17" t="n">
        <v>46293.7354166667</v>
      </c>
      <c r="P3775" s="17" t="n">
        <v>46293.7430555556</v>
      </c>
      <c r="Q3775" s="17" t="n">
        <v>46293.7638888889</v>
      </c>
      <c r="R3775" s="0" t="n">
        <v>212</v>
      </c>
      <c r="S3775" s="0" t="n">
        <v>0</v>
      </c>
      <c r="T3775" s="0" t="n">
        <v>0</v>
      </c>
      <c r="U3775" s="18" t="s">
        <v>130</v>
      </c>
      <c r="V3775" s="18" t="s">
        <v>156</v>
      </c>
      <c r="W3775" s="0" t="str">
        <f aca="false">IF(AND(X3775&gt;=6,X3775&lt;14),"A",IF(AND(X3775&gt;=14,X3775&lt;22),"B","C"))</f>
        <v>B</v>
      </c>
      <c r="X3775" s="18" t="n">
        <f aca="false">HOUR(H3775)</f>
        <v>14</v>
      </c>
      <c r="Y3775" s="18" t="n">
        <f aca="false">ROUND((I3775-H3775)*1440,0)</f>
        <v>22</v>
      </c>
      <c r="Z3775" s="18" t="n">
        <f aca="false">ROUND((J3775-I3775)*1440,0)</f>
        <v>6</v>
      </c>
      <c r="AA3775" s="18" t="n">
        <f aca="false">ROUND((K3775-J3775)*1440,0)</f>
        <v>25</v>
      </c>
      <c r="AB3775" s="18" t="n">
        <f aca="false">ROUND((L3775-K3775)*1440,0)</f>
        <v>10</v>
      </c>
      <c r="AC3775" s="18" t="n">
        <f aca="false">ROUND((M3775-L3775)*1440,0)</f>
        <v>24</v>
      </c>
      <c r="AD3775" s="18" t="n">
        <f aca="false">IF(N3775="","",ROUND((N3775-M3775)*1440,0))</f>
        <v>64</v>
      </c>
      <c r="AE3775" s="18" t="n">
        <f aca="false">IF(O3775="","",ROUND((O3775-N3775)*1440,0))</f>
        <v>45</v>
      </c>
      <c r="AF3775" s="18" t="n">
        <f aca="false">IF(P3775="","",ROUND((P3775-O3775)*1440,0))</f>
        <v>11</v>
      </c>
      <c r="AG3775" s="18" t="n">
        <f aca="false">IF(Q3775="","",ROUND((Q3775-P3775)*1440,0))</f>
        <v>30</v>
      </c>
      <c r="AH3775" s="18" t="n">
        <f aca="false">IF(Q3775="","",ROUND((Q3775-H3775)*1440,0))</f>
        <v>237</v>
      </c>
      <c r="AI3775" s="19" t="n">
        <f aca="false">ROUND(IF(O3775="",Assumptions!$B$25-K3775,O3775-K3775)*24,1)</f>
        <v>2.4</v>
      </c>
      <c r="AJ3775" s="20" t="n">
        <f aca="false">ROUND(MAX(N(Y3775)/Assumptions!$C$5, N(Z3775)/Assumptions!$C$6, N(AA3775)/Assumptions!$C$7, N(AB3775)/Assumptions!$C$8, N(AC3775)/Assumptions!$C$9, N(AD3775)/Assumptions!$C$10, N(AE3775)/Assumptions!$C$11, N(AF3775)/Assumptions!$C$12, N(AG3775)/Assumptions!$C$13),3)</f>
        <v>2.133</v>
      </c>
      <c r="AK3775" s="0" t="str">
        <f aca="false">IF(OR(U3775="Pending",U3775="On Hold"),"Open GRN (awaiting)",IF(AJ3775&lt;=1,"Within SLA",IF(ROUND(N(Y3775)/Assumptions!$C$5,3)=AJ3775,"Gate Wait",IF(ROUND(N(Z3775)/Assumptions!$C$6,3)=AJ3775,"Dock Wait",IF(ROUND(N(AA3775)/Assumptions!$C$7,3)=AJ3775,"Unloading",IF(ROUND(N(AB3775)/Assumptions!$C$8,3)=AJ3775,"Unload-to-QC Wait",IF(ROUND(N(AC3775)/Assumptions!$C$9,3)=AJ3775,"QC",IF(ROUND(N(AD3775)/Assumptions!$C$10,3)=AJ3775,"QC-to-GRN Wait",IF(ROUND(N(AE3775)/Assumptions!$C$11,3)=AJ3775,"GRN Processing",IF(ROUND(N(AF3775)/Assumptions!$C$12,3)=AJ3775,"GRN-to-Putaway Wait",IF(ROUND(N(AG3775)/Assumptions!$C$13,3)=AJ3775,"Putaway","Within SLA")))))))))))</f>
        <v>QC-to-GRN Wait</v>
      </c>
    </row>
    <row r="3776" customFormat="false" ht="15" hidden="false" customHeight="false" outlineLevel="0" collapsed="false">
      <c r="A3776" s="0" t="s">
        <v>10501</v>
      </c>
      <c r="B3776" s="0" t="s">
        <v>10502</v>
      </c>
      <c r="C3776" s="0" t="s">
        <v>159</v>
      </c>
      <c r="D3776" s="0" t="s">
        <v>119</v>
      </c>
      <c r="E3776" s="0" t="s">
        <v>10503</v>
      </c>
      <c r="F3776" s="0" t="s">
        <v>128</v>
      </c>
      <c r="G3776" s="0" t="s">
        <v>122</v>
      </c>
      <c r="H3776" s="17" t="n">
        <v>46293.6020833333</v>
      </c>
      <c r="I3776" s="17" t="n">
        <v>46293.6090277778</v>
      </c>
      <c r="J3776" s="17" t="n">
        <v>46293.6118055556</v>
      </c>
      <c r="K3776" s="17" t="n">
        <v>46293.6534722222</v>
      </c>
      <c r="L3776" s="17" t="n">
        <v>46293.6645833333</v>
      </c>
      <c r="M3776" s="17" t="n">
        <v>46293.6868055556</v>
      </c>
      <c r="N3776" s="17" t="n">
        <v>46293.6965277778</v>
      </c>
      <c r="O3776" s="17" t="n">
        <v>46293.7479166667</v>
      </c>
      <c r="P3776" s="17" t="n">
        <v>46293.7534722222</v>
      </c>
      <c r="Q3776" s="17" t="n">
        <v>46293.7868055556</v>
      </c>
      <c r="R3776" s="0" t="n">
        <v>678</v>
      </c>
      <c r="S3776" s="0" t="n">
        <v>0</v>
      </c>
      <c r="T3776" s="0" t="n">
        <v>0</v>
      </c>
      <c r="U3776" s="18" t="s">
        <v>130</v>
      </c>
      <c r="V3776" s="18" t="s">
        <v>156</v>
      </c>
      <c r="W3776" s="0" t="str">
        <f aca="false">IF(AND(X3776&gt;=6,X3776&lt;14),"A",IF(AND(X3776&gt;=14,X3776&lt;22),"B","C"))</f>
        <v>B</v>
      </c>
      <c r="X3776" s="18" t="n">
        <f aca="false">HOUR(H3776)</f>
        <v>14</v>
      </c>
      <c r="Y3776" s="18" t="n">
        <f aca="false">ROUND((I3776-H3776)*1440,0)</f>
        <v>10</v>
      </c>
      <c r="Z3776" s="18" t="n">
        <f aca="false">ROUND((J3776-I3776)*1440,0)</f>
        <v>4</v>
      </c>
      <c r="AA3776" s="18" t="n">
        <f aca="false">ROUND((K3776-J3776)*1440,0)</f>
        <v>60</v>
      </c>
      <c r="AB3776" s="18" t="n">
        <f aca="false">ROUND((L3776-K3776)*1440,0)</f>
        <v>16</v>
      </c>
      <c r="AC3776" s="18" t="n">
        <f aca="false">ROUND((M3776-L3776)*1440,0)</f>
        <v>32</v>
      </c>
      <c r="AD3776" s="18" t="n">
        <f aca="false">IF(N3776="","",ROUND((N3776-M3776)*1440,0))</f>
        <v>14</v>
      </c>
      <c r="AE3776" s="18" t="n">
        <f aca="false">IF(O3776="","",ROUND((O3776-N3776)*1440,0))</f>
        <v>74</v>
      </c>
      <c r="AF3776" s="18" t="n">
        <f aca="false">IF(P3776="","",ROUND((P3776-O3776)*1440,0))</f>
        <v>8</v>
      </c>
      <c r="AG3776" s="18" t="n">
        <f aca="false">IF(Q3776="","",ROUND((Q3776-P3776)*1440,0))</f>
        <v>48</v>
      </c>
      <c r="AH3776" s="18" t="n">
        <f aca="false">IF(Q3776="","",ROUND((Q3776-H3776)*1440,0))</f>
        <v>266</v>
      </c>
      <c r="AI3776" s="19" t="n">
        <f aca="false">ROUND(IF(O3776="",Assumptions!$B$25-K3776,O3776-K3776)*24,1)</f>
        <v>2.3</v>
      </c>
      <c r="AJ3776" s="20" t="n">
        <f aca="false">ROUND(MAX(N(Y3776)/Assumptions!$C$5, N(Z3776)/Assumptions!$C$6, N(AA3776)/Assumptions!$C$7, N(AB3776)/Assumptions!$C$8, N(AC3776)/Assumptions!$C$9, N(AD3776)/Assumptions!$C$10, N(AE3776)/Assumptions!$C$11, N(AF3776)/Assumptions!$C$12, N(AG3776)/Assumptions!$C$13),3)</f>
        <v>1.644</v>
      </c>
      <c r="AK3776" s="0" t="str">
        <f aca="false">IF(OR(U3776="Pending",U3776="On Hold"),"Open GRN (awaiting)",IF(AJ3776&lt;=1,"Within SLA",IF(ROUND(N(Y3776)/Assumptions!$C$5,3)=AJ3776,"Gate Wait",IF(ROUND(N(Z3776)/Assumptions!$C$6,3)=AJ3776,"Dock Wait",IF(ROUND(N(AA3776)/Assumptions!$C$7,3)=AJ3776,"Unloading",IF(ROUND(N(AB3776)/Assumptions!$C$8,3)=AJ3776,"Unload-to-QC Wait",IF(ROUND(N(AC3776)/Assumptions!$C$9,3)=AJ3776,"QC",IF(ROUND(N(AD3776)/Assumptions!$C$10,3)=AJ3776,"QC-to-GRN Wait",IF(ROUND(N(AE3776)/Assumptions!$C$11,3)=AJ3776,"GRN Processing",IF(ROUND(N(AF3776)/Assumptions!$C$12,3)=AJ3776,"GRN-to-Putaway Wait",IF(ROUND(N(AG3776)/Assumptions!$C$13,3)=AJ3776,"Putaway","Within SLA")))))))))))</f>
        <v>GRN Processing</v>
      </c>
    </row>
    <row r="3777" customFormat="false" ht="15" hidden="false" customHeight="false" outlineLevel="0" collapsed="false">
      <c r="A3777" s="0" t="s">
        <v>10504</v>
      </c>
      <c r="B3777" s="0" t="s">
        <v>10505</v>
      </c>
      <c r="C3777" s="0" t="s">
        <v>218</v>
      </c>
      <c r="D3777" s="0" t="s">
        <v>135</v>
      </c>
      <c r="E3777" s="0" t="s">
        <v>3858</v>
      </c>
      <c r="F3777" s="0" t="s">
        <v>137</v>
      </c>
      <c r="G3777" s="0" t="s">
        <v>138</v>
      </c>
      <c r="H3777" s="17" t="n">
        <v>46293.60625</v>
      </c>
      <c r="I3777" s="17" t="n">
        <v>46293.6111111111</v>
      </c>
      <c r="J3777" s="17" t="n">
        <v>46293.6298611111</v>
      </c>
      <c r="K3777" s="17" t="n">
        <v>46293.6569444445</v>
      </c>
      <c r="L3777" s="17" t="n">
        <v>46293.6652777778</v>
      </c>
      <c r="M3777" s="17" t="n">
        <v>46293.7027777778</v>
      </c>
      <c r="N3777" s="17" t="n">
        <v>46293.7333333333</v>
      </c>
      <c r="O3777" s="17" t="n">
        <v>46293.7513888889</v>
      </c>
      <c r="P3777" s="17" t="n">
        <v>46293.79375</v>
      </c>
      <c r="Q3777" s="17" t="n">
        <v>46293.8090277778</v>
      </c>
      <c r="R3777" s="0" t="n">
        <v>734</v>
      </c>
      <c r="S3777" s="0" t="n">
        <v>0</v>
      </c>
      <c r="T3777" s="0" t="n">
        <v>0</v>
      </c>
      <c r="U3777" s="18" t="s">
        <v>130</v>
      </c>
      <c r="V3777" s="18" t="s">
        <v>139</v>
      </c>
      <c r="W3777" s="0" t="str">
        <f aca="false">IF(AND(X3777&gt;=6,X3777&lt;14),"A",IF(AND(X3777&gt;=14,X3777&lt;22),"B","C"))</f>
        <v>B</v>
      </c>
      <c r="X3777" s="18" t="n">
        <f aca="false">HOUR(H3777)</f>
        <v>14</v>
      </c>
      <c r="Y3777" s="18" t="n">
        <f aca="false">ROUND((I3777-H3777)*1440,0)</f>
        <v>7</v>
      </c>
      <c r="Z3777" s="18" t="n">
        <f aca="false">ROUND((J3777-I3777)*1440,0)</f>
        <v>27</v>
      </c>
      <c r="AA3777" s="18" t="n">
        <f aca="false">ROUND((K3777-J3777)*1440,0)</f>
        <v>39</v>
      </c>
      <c r="AB3777" s="18" t="n">
        <f aca="false">ROUND((L3777-K3777)*1440,0)</f>
        <v>12</v>
      </c>
      <c r="AC3777" s="18" t="n">
        <f aca="false">ROUND((M3777-L3777)*1440,0)</f>
        <v>54</v>
      </c>
      <c r="AD3777" s="18" t="n">
        <f aca="false">IF(N3777="","",ROUND((N3777-M3777)*1440,0))</f>
        <v>44</v>
      </c>
      <c r="AE3777" s="18" t="n">
        <f aca="false">IF(O3777="","",ROUND((O3777-N3777)*1440,0))</f>
        <v>26</v>
      </c>
      <c r="AF3777" s="18" t="n">
        <f aca="false">IF(P3777="","",ROUND((P3777-O3777)*1440,0))</f>
        <v>61</v>
      </c>
      <c r="AG3777" s="18" t="n">
        <f aca="false">IF(Q3777="","",ROUND((Q3777-P3777)*1440,0))</f>
        <v>22</v>
      </c>
      <c r="AH3777" s="18" t="n">
        <f aca="false">IF(Q3777="","",ROUND((Q3777-H3777)*1440,0))</f>
        <v>292</v>
      </c>
      <c r="AI3777" s="19" t="n">
        <f aca="false">ROUND(IF(O3777="",Assumptions!$B$25-K3777,O3777-K3777)*24,1)</f>
        <v>2.3</v>
      </c>
      <c r="AJ3777" s="20" t="n">
        <f aca="false">ROUND(MAX(N(Y3777)/Assumptions!$C$5, N(Z3777)/Assumptions!$C$6, N(AA3777)/Assumptions!$C$7, N(AB3777)/Assumptions!$C$8, N(AC3777)/Assumptions!$C$9, N(AD3777)/Assumptions!$C$10, N(AE3777)/Assumptions!$C$11, N(AF3777)/Assumptions!$C$12, N(AG3777)/Assumptions!$C$13),3)</f>
        <v>3.05</v>
      </c>
      <c r="AK3777" s="0" t="str">
        <f aca="false">IF(OR(U3777="Pending",U3777="On Hold"),"Open GRN (awaiting)",IF(AJ3777&lt;=1,"Within SLA",IF(ROUND(N(Y3777)/Assumptions!$C$5,3)=AJ3777,"Gate Wait",IF(ROUND(N(Z3777)/Assumptions!$C$6,3)=AJ3777,"Dock Wait",IF(ROUND(N(AA3777)/Assumptions!$C$7,3)=AJ3777,"Unloading",IF(ROUND(N(AB3777)/Assumptions!$C$8,3)=AJ3777,"Unload-to-QC Wait",IF(ROUND(N(AC3777)/Assumptions!$C$9,3)=AJ3777,"QC",IF(ROUND(N(AD3777)/Assumptions!$C$10,3)=AJ3777,"QC-to-GRN Wait",IF(ROUND(N(AE3777)/Assumptions!$C$11,3)=AJ3777,"GRN Processing",IF(ROUND(N(AF3777)/Assumptions!$C$12,3)=AJ3777,"GRN-to-Putaway Wait",IF(ROUND(N(AG3777)/Assumptions!$C$13,3)=AJ3777,"Putaway","Within SLA")))))))))))</f>
        <v>GRN-to-Putaway Wait</v>
      </c>
    </row>
    <row r="3778" customFormat="false" ht="15" hidden="false" customHeight="false" outlineLevel="0" collapsed="false">
      <c r="A3778" s="0" t="s">
        <v>10506</v>
      </c>
      <c r="B3778" s="0" t="s">
        <v>10507</v>
      </c>
      <c r="C3778" s="0" t="s">
        <v>134</v>
      </c>
      <c r="D3778" s="0" t="s">
        <v>119</v>
      </c>
      <c r="E3778" s="0" t="s">
        <v>8945</v>
      </c>
      <c r="F3778" s="0" t="s">
        <v>149</v>
      </c>
      <c r="G3778" s="0" t="s">
        <v>122</v>
      </c>
      <c r="H3778" s="17" t="n">
        <v>46293.6083333333</v>
      </c>
      <c r="I3778" s="17" t="n">
        <v>46293.6131944444</v>
      </c>
      <c r="J3778" s="17" t="n">
        <v>46293.6173611111</v>
      </c>
      <c r="K3778" s="17" t="n">
        <v>46293.6416666667</v>
      </c>
      <c r="L3778" s="17" t="n">
        <v>46293.6486111111</v>
      </c>
      <c r="M3778" s="17" t="n">
        <v>46293.6569444445</v>
      </c>
      <c r="N3778" s="17" t="n">
        <v>46293.6618055556</v>
      </c>
      <c r="O3778" s="17" t="n">
        <v>46293.6909722222</v>
      </c>
      <c r="P3778" s="17" t="n">
        <v>46293.7090277778</v>
      </c>
      <c r="Q3778" s="17" t="n">
        <v>46293.7270833333</v>
      </c>
      <c r="R3778" s="0" t="n">
        <v>306</v>
      </c>
      <c r="S3778" s="0" t="n">
        <v>0</v>
      </c>
      <c r="T3778" s="0" t="n">
        <v>0</v>
      </c>
      <c r="U3778" s="18" t="s">
        <v>130</v>
      </c>
      <c r="V3778" s="18" t="s">
        <v>144</v>
      </c>
      <c r="W3778" s="0" t="str">
        <f aca="false">IF(AND(X3778&gt;=6,X3778&lt;14),"A",IF(AND(X3778&gt;=14,X3778&lt;22),"B","C"))</f>
        <v>B</v>
      </c>
      <c r="X3778" s="18" t="n">
        <f aca="false">HOUR(H3778)</f>
        <v>14</v>
      </c>
      <c r="Y3778" s="18" t="n">
        <f aca="false">ROUND((I3778-H3778)*1440,0)</f>
        <v>7</v>
      </c>
      <c r="Z3778" s="18" t="n">
        <f aca="false">ROUND((J3778-I3778)*1440,0)</f>
        <v>6</v>
      </c>
      <c r="AA3778" s="18" t="n">
        <f aca="false">ROUND((K3778-J3778)*1440,0)</f>
        <v>35</v>
      </c>
      <c r="AB3778" s="18" t="n">
        <f aca="false">ROUND((L3778-K3778)*1440,0)</f>
        <v>10</v>
      </c>
      <c r="AC3778" s="18" t="n">
        <f aca="false">ROUND((M3778-L3778)*1440,0)</f>
        <v>12</v>
      </c>
      <c r="AD3778" s="18" t="n">
        <f aca="false">IF(N3778="","",ROUND((N3778-M3778)*1440,0))</f>
        <v>7</v>
      </c>
      <c r="AE3778" s="18" t="n">
        <f aca="false">IF(O3778="","",ROUND((O3778-N3778)*1440,0))</f>
        <v>42</v>
      </c>
      <c r="AF3778" s="18" t="n">
        <f aca="false">IF(P3778="","",ROUND((P3778-O3778)*1440,0))</f>
        <v>26</v>
      </c>
      <c r="AG3778" s="18" t="n">
        <f aca="false">IF(Q3778="","",ROUND((Q3778-P3778)*1440,0))</f>
        <v>26</v>
      </c>
      <c r="AH3778" s="18" t="n">
        <f aca="false">IF(Q3778="","",ROUND((Q3778-H3778)*1440,0))</f>
        <v>171</v>
      </c>
      <c r="AI3778" s="19" t="n">
        <f aca="false">ROUND(IF(O3778="",Assumptions!$B$25-K3778,O3778-K3778)*24,1)</f>
        <v>1.2</v>
      </c>
      <c r="AJ3778" s="20" t="n">
        <f aca="false">ROUND(MAX(N(Y3778)/Assumptions!$C$5, N(Z3778)/Assumptions!$C$6, N(AA3778)/Assumptions!$C$7, N(AB3778)/Assumptions!$C$8, N(AC3778)/Assumptions!$C$9, N(AD3778)/Assumptions!$C$10, N(AE3778)/Assumptions!$C$11, N(AF3778)/Assumptions!$C$12, N(AG3778)/Assumptions!$C$13),3)</f>
        <v>1.3</v>
      </c>
      <c r="AK3778" s="0" t="str">
        <f aca="false">IF(OR(U3778="Pending",U3778="On Hold"),"Open GRN (awaiting)",IF(AJ3778&lt;=1,"Within SLA",IF(ROUND(N(Y3778)/Assumptions!$C$5,3)=AJ3778,"Gate Wait",IF(ROUND(N(Z3778)/Assumptions!$C$6,3)=AJ3778,"Dock Wait",IF(ROUND(N(AA3778)/Assumptions!$C$7,3)=AJ3778,"Unloading",IF(ROUND(N(AB3778)/Assumptions!$C$8,3)=AJ3778,"Unload-to-QC Wait",IF(ROUND(N(AC3778)/Assumptions!$C$9,3)=AJ3778,"QC",IF(ROUND(N(AD3778)/Assumptions!$C$10,3)=AJ3778,"QC-to-GRN Wait",IF(ROUND(N(AE3778)/Assumptions!$C$11,3)=AJ3778,"GRN Processing",IF(ROUND(N(AF3778)/Assumptions!$C$12,3)=AJ3778,"GRN-to-Putaway Wait",IF(ROUND(N(AG3778)/Assumptions!$C$13,3)=AJ3778,"Putaway","Within SLA")))))))))))</f>
        <v>GRN-to-Putaway Wait</v>
      </c>
    </row>
    <row r="3779" customFormat="false" ht="15" hidden="false" customHeight="false" outlineLevel="0" collapsed="false">
      <c r="A3779" s="0" t="s">
        <v>10508</v>
      </c>
      <c r="B3779" s="0" t="s">
        <v>10509</v>
      </c>
      <c r="C3779" s="0" t="s">
        <v>126</v>
      </c>
      <c r="D3779" s="0" t="s">
        <v>119</v>
      </c>
      <c r="E3779" s="0" t="s">
        <v>10510</v>
      </c>
      <c r="F3779" s="0" t="s">
        <v>121</v>
      </c>
      <c r="G3779" s="0" t="s">
        <v>129</v>
      </c>
      <c r="H3779" s="17" t="n">
        <v>46293.6125</v>
      </c>
      <c r="I3779" s="17" t="n">
        <v>46293.6347222222</v>
      </c>
      <c r="J3779" s="17" t="n">
        <v>46293.64375</v>
      </c>
      <c r="K3779" s="17" t="n">
        <v>46293.6875</v>
      </c>
      <c r="L3779" s="17" t="n">
        <v>46293.7013888889</v>
      </c>
      <c r="M3779" s="17" t="n">
        <v>46293.7326388889</v>
      </c>
      <c r="N3779" s="17" t="n">
        <v>46293.7784722222</v>
      </c>
      <c r="O3779" s="17" t="n">
        <v>46293.8069444444</v>
      </c>
      <c r="P3779" s="17" t="n">
        <v>46293.8125</v>
      </c>
      <c r="Q3779" s="17" t="n">
        <v>46293.8347222222</v>
      </c>
      <c r="R3779" s="0" t="n">
        <v>2155</v>
      </c>
      <c r="S3779" s="0" t="n">
        <v>0</v>
      </c>
      <c r="T3779" s="0" t="n">
        <v>0</v>
      </c>
      <c r="U3779" s="18" t="s">
        <v>130</v>
      </c>
      <c r="V3779" s="18" t="s">
        <v>144</v>
      </c>
      <c r="W3779" s="0" t="str">
        <f aca="false">IF(AND(X3779&gt;=6,X3779&lt;14),"A",IF(AND(X3779&gt;=14,X3779&lt;22),"B","C"))</f>
        <v>B</v>
      </c>
      <c r="X3779" s="18" t="n">
        <f aca="false">HOUR(H3779)</f>
        <v>14</v>
      </c>
      <c r="Y3779" s="18" t="n">
        <f aca="false">ROUND((I3779-H3779)*1440,0)</f>
        <v>32</v>
      </c>
      <c r="Z3779" s="18" t="n">
        <f aca="false">ROUND((J3779-I3779)*1440,0)</f>
        <v>13</v>
      </c>
      <c r="AA3779" s="18" t="n">
        <f aca="false">ROUND((K3779-J3779)*1440,0)</f>
        <v>63</v>
      </c>
      <c r="AB3779" s="18" t="n">
        <f aca="false">ROUND((L3779-K3779)*1440,0)</f>
        <v>20</v>
      </c>
      <c r="AC3779" s="18" t="n">
        <f aca="false">ROUND((M3779-L3779)*1440,0)</f>
        <v>45</v>
      </c>
      <c r="AD3779" s="18" t="n">
        <f aca="false">IF(N3779="","",ROUND((N3779-M3779)*1440,0))</f>
        <v>66</v>
      </c>
      <c r="AE3779" s="18" t="n">
        <f aca="false">IF(O3779="","",ROUND((O3779-N3779)*1440,0))</f>
        <v>41</v>
      </c>
      <c r="AF3779" s="18" t="n">
        <f aca="false">IF(P3779="","",ROUND((P3779-O3779)*1440,0))</f>
        <v>8</v>
      </c>
      <c r="AG3779" s="18" t="n">
        <f aca="false">IF(Q3779="","",ROUND((Q3779-P3779)*1440,0))</f>
        <v>32</v>
      </c>
      <c r="AH3779" s="18" t="n">
        <f aca="false">IF(Q3779="","",ROUND((Q3779-H3779)*1440,0))</f>
        <v>320</v>
      </c>
      <c r="AI3779" s="19" t="n">
        <f aca="false">ROUND(IF(O3779="",Assumptions!$B$25-K3779,O3779-K3779)*24,1)</f>
        <v>2.9</v>
      </c>
      <c r="AJ3779" s="20" t="n">
        <f aca="false">ROUND(MAX(N(Y3779)/Assumptions!$C$5, N(Z3779)/Assumptions!$C$6, N(AA3779)/Assumptions!$C$7, N(AB3779)/Assumptions!$C$8, N(AC3779)/Assumptions!$C$9, N(AD3779)/Assumptions!$C$10, N(AE3779)/Assumptions!$C$11, N(AF3779)/Assumptions!$C$12, N(AG3779)/Assumptions!$C$13),3)</f>
        <v>2.2</v>
      </c>
      <c r="AK3779" s="0" t="str">
        <f aca="false">IF(OR(U3779="Pending",U3779="On Hold"),"Open GRN (awaiting)",IF(AJ3779&lt;=1,"Within SLA",IF(ROUND(N(Y3779)/Assumptions!$C$5,3)=AJ3779,"Gate Wait",IF(ROUND(N(Z3779)/Assumptions!$C$6,3)=AJ3779,"Dock Wait",IF(ROUND(N(AA3779)/Assumptions!$C$7,3)=AJ3779,"Unloading",IF(ROUND(N(AB3779)/Assumptions!$C$8,3)=AJ3779,"Unload-to-QC Wait",IF(ROUND(N(AC3779)/Assumptions!$C$9,3)=AJ3779,"QC",IF(ROUND(N(AD3779)/Assumptions!$C$10,3)=AJ3779,"QC-to-GRN Wait",IF(ROUND(N(AE3779)/Assumptions!$C$11,3)=AJ3779,"GRN Processing",IF(ROUND(N(AF3779)/Assumptions!$C$12,3)=AJ3779,"GRN-to-Putaway Wait",IF(ROUND(N(AG3779)/Assumptions!$C$13,3)=AJ3779,"Putaway","Within SLA")))))))))))</f>
        <v>QC-to-GRN Wait</v>
      </c>
    </row>
    <row r="3780" customFormat="false" ht="15" hidden="false" customHeight="false" outlineLevel="0" collapsed="false">
      <c r="A3780" s="0" t="s">
        <v>10511</v>
      </c>
      <c r="B3780" s="0" t="s">
        <v>10512</v>
      </c>
      <c r="C3780" s="0" t="s">
        <v>170</v>
      </c>
      <c r="D3780" s="0" t="s">
        <v>119</v>
      </c>
      <c r="E3780" s="0" t="s">
        <v>10513</v>
      </c>
      <c r="F3780" s="0" t="s">
        <v>172</v>
      </c>
      <c r="G3780" s="0" t="s">
        <v>129</v>
      </c>
      <c r="H3780" s="17" t="n">
        <v>46293.6277777778</v>
      </c>
      <c r="I3780" s="17" t="n">
        <v>46293.6694444444</v>
      </c>
      <c r="J3780" s="17" t="n">
        <v>46293.6756944444</v>
      </c>
      <c r="K3780" s="17" t="n">
        <v>46293.6993055556</v>
      </c>
      <c r="L3780" s="17" t="n">
        <v>46293.7048611111</v>
      </c>
      <c r="M3780" s="17" t="n">
        <v>46293.7319444444</v>
      </c>
      <c r="N3780" s="17" t="n">
        <v>46293.8256944444</v>
      </c>
      <c r="O3780" s="17" t="n">
        <v>46294.0444444444</v>
      </c>
      <c r="P3780" s="17" t="n">
        <v>46294.0506944444</v>
      </c>
      <c r="Q3780" s="17" t="n">
        <v>46294.0652777778</v>
      </c>
      <c r="R3780" s="0" t="n">
        <v>305</v>
      </c>
      <c r="S3780" s="0" t="n">
        <v>0</v>
      </c>
      <c r="T3780" s="0" t="n">
        <v>0</v>
      </c>
      <c r="U3780" s="18" t="s">
        <v>130</v>
      </c>
      <c r="V3780" s="18" t="s">
        <v>131</v>
      </c>
      <c r="W3780" s="0" t="str">
        <f aca="false">IF(AND(X3780&gt;=6,X3780&lt;14),"A",IF(AND(X3780&gt;=14,X3780&lt;22),"B","C"))</f>
        <v>B</v>
      </c>
      <c r="X3780" s="18" t="n">
        <f aca="false">HOUR(H3780)</f>
        <v>15</v>
      </c>
      <c r="Y3780" s="18" t="n">
        <f aca="false">ROUND((I3780-H3780)*1440,0)</f>
        <v>60</v>
      </c>
      <c r="Z3780" s="18" t="n">
        <f aca="false">ROUND((J3780-I3780)*1440,0)</f>
        <v>9</v>
      </c>
      <c r="AA3780" s="18" t="n">
        <f aca="false">ROUND((K3780-J3780)*1440,0)</f>
        <v>34</v>
      </c>
      <c r="AB3780" s="18" t="n">
        <f aca="false">ROUND((L3780-K3780)*1440,0)</f>
        <v>8</v>
      </c>
      <c r="AC3780" s="18" t="n">
        <f aca="false">ROUND((M3780-L3780)*1440,0)</f>
        <v>39</v>
      </c>
      <c r="AD3780" s="18" t="n">
        <f aca="false">IF(N3780="","",ROUND((N3780-M3780)*1440,0))</f>
        <v>135</v>
      </c>
      <c r="AE3780" s="18" t="n">
        <f aca="false">IF(O3780="","",ROUND((O3780-N3780)*1440,0))</f>
        <v>315</v>
      </c>
      <c r="AF3780" s="18" t="n">
        <f aca="false">IF(P3780="","",ROUND((P3780-O3780)*1440,0))</f>
        <v>9</v>
      </c>
      <c r="AG3780" s="18" t="n">
        <f aca="false">IF(Q3780="","",ROUND((Q3780-P3780)*1440,0))</f>
        <v>21</v>
      </c>
      <c r="AH3780" s="18" t="n">
        <f aca="false">IF(Q3780="","",ROUND((Q3780-H3780)*1440,0))</f>
        <v>630</v>
      </c>
      <c r="AI3780" s="19" t="n">
        <f aca="false">ROUND(IF(O3780="",Assumptions!$B$25-K3780,O3780-K3780)*24,1)</f>
        <v>8.3</v>
      </c>
      <c r="AJ3780" s="20" t="n">
        <f aca="false">ROUND(MAX(N(Y3780)/Assumptions!$C$5, N(Z3780)/Assumptions!$C$6, N(AA3780)/Assumptions!$C$7, N(AB3780)/Assumptions!$C$8, N(AC3780)/Assumptions!$C$9, N(AD3780)/Assumptions!$C$10, N(AE3780)/Assumptions!$C$11, N(AF3780)/Assumptions!$C$12, N(AG3780)/Assumptions!$C$13),3)</f>
        <v>7</v>
      </c>
      <c r="AK3780" s="0" t="str">
        <f aca="false">IF(OR(U3780="Pending",U3780="On Hold"),"Open GRN (awaiting)",IF(AJ3780&lt;=1,"Within SLA",IF(ROUND(N(Y3780)/Assumptions!$C$5,3)=AJ3780,"Gate Wait",IF(ROUND(N(Z3780)/Assumptions!$C$6,3)=AJ3780,"Dock Wait",IF(ROUND(N(AA3780)/Assumptions!$C$7,3)=AJ3780,"Unloading",IF(ROUND(N(AB3780)/Assumptions!$C$8,3)=AJ3780,"Unload-to-QC Wait",IF(ROUND(N(AC3780)/Assumptions!$C$9,3)=AJ3780,"QC",IF(ROUND(N(AD3780)/Assumptions!$C$10,3)=AJ3780,"QC-to-GRN Wait",IF(ROUND(N(AE3780)/Assumptions!$C$11,3)=AJ3780,"GRN Processing",IF(ROUND(N(AF3780)/Assumptions!$C$12,3)=AJ3780,"GRN-to-Putaway Wait",IF(ROUND(N(AG3780)/Assumptions!$C$13,3)=AJ3780,"Putaway","Within SLA")))))))))))</f>
        <v>GRN Processing</v>
      </c>
    </row>
    <row r="3781" customFormat="false" ht="15" hidden="false" customHeight="false" outlineLevel="0" collapsed="false">
      <c r="A3781" s="0" t="s">
        <v>10514</v>
      </c>
      <c r="B3781" s="0" t="s">
        <v>10515</v>
      </c>
      <c r="C3781" s="0" t="s">
        <v>126</v>
      </c>
      <c r="D3781" s="0" t="s">
        <v>119</v>
      </c>
      <c r="E3781" s="0" t="s">
        <v>10516</v>
      </c>
      <c r="F3781" s="0" t="s">
        <v>128</v>
      </c>
      <c r="G3781" s="0" t="s">
        <v>122</v>
      </c>
      <c r="H3781" s="17" t="n">
        <v>46293.6375</v>
      </c>
      <c r="I3781" s="17" t="n">
        <v>46293.6520833333</v>
      </c>
      <c r="J3781" s="17" t="n">
        <v>46293.6590277778</v>
      </c>
      <c r="K3781" s="17" t="n">
        <v>46293.7</v>
      </c>
      <c r="L3781" s="17" t="n">
        <v>46293.7097222222</v>
      </c>
      <c r="M3781" s="17" t="n">
        <v>46293.7319444444</v>
      </c>
      <c r="N3781" s="17" t="n">
        <v>46293.7472222222</v>
      </c>
      <c r="O3781" s="17" t="n">
        <v>46293.7666666667</v>
      </c>
      <c r="P3781" s="17" t="n">
        <v>46293.7763888889</v>
      </c>
      <c r="Q3781" s="17" t="n">
        <v>46293.7881944445</v>
      </c>
      <c r="R3781" s="0" t="n">
        <v>766</v>
      </c>
      <c r="S3781" s="0" t="n">
        <v>0</v>
      </c>
      <c r="T3781" s="0" t="n">
        <v>0</v>
      </c>
      <c r="U3781" s="18" t="s">
        <v>130</v>
      </c>
      <c r="V3781" s="18" t="s">
        <v>333</v>
      </c>
      <c r="W3781" s="0" t="str">
        <f aca="false">IF(AND(X3781&gt;=6,X3781&lt;14),"A",IF(AND(X3781&gt;=14,X3781&lt;22),"B","C"))</f>
        <v>B</v>
      </c>
      <c r="X3781" s="18" t="n">
        <f aca="false">HOUR(H3781)</f>
        <v>15</v>
      </c>
      <c r="Y3781" s="18" t="n">
        <f aca="false">ROUND((I3781-H3781)*1440,0)</f>
        <v>21</v>
      </c>
      <c r="Z3781" s="18" t="n">
        <f aca="false">ROUND((J3781-I3781)*1440,0)</f>
        <v>10</v>
      </c>
      <c r="AA3781" s="18" t="n">
        <f aca="false">ROUND((K3781-J3781)*1440,0)</f>
        <v>59</v>
      </c>
      <c r="AB3781" s="18" t="n">
        <f aca="false">ROUND((L3781-K3781)*1440,0)</f>
        <v>14</v>
      </c>
      <c r="AC3781" s="18" t="n">
        <f aca="false">ROUND((M3781-L3781)*1440,0)</f>
        <v>32</v>
      </c>
      <c r="AD3781" s="18" t="n">
        <f aca="false">IF(N3781="","",ROUND((N3781-M3781)*1440,0))</f>
        <v>22</v>
      </c>
      <c r="AE3781" s="18" t="n">
        <f aca="false">IF(O3781="","",ROUND((O3781-N3781)*1440,0))</f>
        <v>28</v>
      </c>
      <c r="AF3781" s="18" t="n">
        <f aca="false">IF(P3781="","",ROUND((P3781-O3781)*1440,0))</f>
        <v>14</v>
      </c>
      <c r="AG3781" s="18" t="n">
        <f aca="false">IF(Q3781="","",ROUND((Q3781-P3781)*1440,0))</f>
        <v>17</v>
      </c>
      <c r="AH3781" s="18" t="n">
        <f aca="false">IF(Q3781="","",ROUND((Q3781-H3781)*1440,0))</f>
        <v>217</v>
      </c>
      <c r="AI3781" s="19" t="n">
        <f aca="false">ROUND(IF(O3781="",Assumptions!$B$25-K3781,O3781-K3781)*24,1)</f>
        <v>1.6</v>
      </c>
      <c r="AJ3781" s="20" t="n">
        <f aca="false">ROUND(MAX(N(Y3781)/Assumptions!$C$5, N(Z3781)/Assumptions!$C$6, N(AA3781)/Assumptions!$C$7, N(AB3781)/Assumptions!$C$8, N(AC3781)/Assumptions!$C$9, N(AD3781)/Assumptions!$C$10, N(AE3781)/Assumptions!$C$11, N(AF3781)/Assumptions!$C$12, N(AG3781)/Assumptions!$C$13),3)</f>
        <v>0.983</v>
      </c>
      <c r="AK3781" s="0" t="str">
        <f aca="false">IF(OR(U3781="Pending",U3781="On Hold"),"Open GRN (awaiting)",IF(AJ3781&lt;=1,"Within SLA",IF(ROUND(N(Y3781)/Assumptions!$C$5,3)=AJ3781,"Gate Wait",IF(ROUND(N(Z3781)/Assumptions!$C$6,3)=AJ3781,"Dock Wait",IF(ROUND(N(AA3781)/Assumptions!$C$7,3)=AJ3781,"Unloading",IF(ROUND(N(AB3781)/Assumptions!$C$8,3)=AJ3781,"Unload-to-QC Wait",IF(ROUND(N(AC3781)/Assumptions!$C$9,3)=AJ3781,"QC",IF(ROUND(N(AD3781)/Assumptions!$C$10,3)=AJ3781,"QC-to-GRN Wait",IF(ROUND(N(AE3781)/Assumptions!$C$11,3)=AJ3781,"GRN Processing",IF(ROUND(N(AF3781)/Assumptions!$C$12,3)=AJ3781,"GRN-to-Putaway Wait",IF(ROUND(N(AG3781)/Assumptions!$C$13,3)=AJ3781,"Putaway","Within SLA")))))))))))</f>
        <v>Within SLA</v>
      </c>
    </row>
    <row r="3782" customFormat="false" ht="15" hidden="false" customHeight="false" outlineLevel="0" collapsed="false">
      <c r="A3782" s="0" t="s">
        <v>10517</v>
      </c>
      <c r="B3782" s="0" t="s">
        <v>10518</v>
      </c>
      <c r="C3782" s="0" t="s">
        <v>159</v>
      </c>
      <c r="D3782" s="0" t="s">
        <v>135</v>
      </c>
      <c r="E3782" s="0" t="s">
        <v>8513</v>
      </c>
      <c r="F3782" s="0" t="s">
        <v>128</v>
      </c>
      <c r="G3782" s="0" t="s">
        <v>138</v>
      </c>
      <c r="H3782" s="17" t="n">
        <v>46293.6388888889</v>
      </c>
      <c r="I3782" s="17" t="n">
        <v>46293.6555555556</v>
      </c>
      <c r="J3782" s="17" t="n">
        <v>46293.6611111111</v>
      </c>
      <c r="K3782" s="17" t="n">
        <v>46293.7048611111</v>
      </c>
      <c r="L3782" s="17" t="n">
        <v>46293.7298611111</v>
      </c>
      <c r="M3782" s="17" t="n">
        <v>46293.7465277778</v>
      </c>
      <c r="N3782" s="17" t="n">
        <v>46293.7597222222</v>
      </c>
      <c r="O3782" s="17" t="n">
        <v>46293.8125</v>
      </c>
      <c r="P3782" s="17" t="n">
        <v>46293.8423611111</v>
      </c>
      <c r="Q3782" s="17" t="n">
        <v>46293.85625</v>
      </c>
      <c r="R3782" s="0" t="n">
        <v>472</v>
      </c>
      <c r="S3782" s="0" t="n">
        <v>0</v>
      </c>
      <c r="T3782" s="0" t="n">
        <v>0</v>
      </c>
      <c r="U3782" s="18" t="s">
        <v>130</v>
      </c>
      <c r="V3782" s="18" t="s">
        <v>139</v>
      </c>
      <c r="W3782" s="0" t="str">
        <f aca="false">IF(AND(X3782&gt;=6,X3782&lt;14),"A",IF(AND(X3782&gt;=14,X3782&lt;22),"B","C"))</f>
        <v>B</v>
      </c>
      <c r="X3782" s="18" t="n">
        <f aca="false">HOUR(H3782)</f>
        <v>15</v>
      </c>
      <c r="Y3782" s="18" t="n">
        <f aca="false">ROUND((I3782-H3782)*1440,0)</f>
        <v>24</v>
      </c>
      <c r="Z3782" s="18" t="n">
        <f aca="false">ROUND((J3782-I3782)*1440,0)</f>
        <v>8</v>
      </c>
      <c r="AA3782" s="18" t="n">
        <f aca="false">ROUND((K3782-J3782)*1440,0)</f>
        <v>63</v>
      </c>
      <c r="AB3782" s="18" t="n">
        <f aca="false">ROUND((L3782-K3782)*1440,0)</f>
        <v>36</v>
      </c>
      <c r="AC3782" s="18" t="n">
        <f aca="false">ROUND((M3782-L3782)*1440,0)</f>
        <v>24</v>
      </c>
      <c r="AD3782" s="18" t="n">
        <f aca="false">IF(N3782="","",ROUND((N3782-M3782)*1440,0))</f>
        <v>19</v>
      </c>
      <c r="AE3782" s="18" t="n">
        <f aca="false">IF(O3782="","",ROUND((O3782-N3782)*1440,0))</f>
        <v>76</v>
      </c>
      <c r="AF3782" s="18" t="n">
        <f aca="false">IF(P3782="","",ROUND((P3782-O3782)*1440,0))</f>
        <v>43</v>
      </c>
      <c r="AG3782" s="18" t="n">
        <f aca="false">IF(Q3782="","",ROUND((Q3782-P3782)*1440,0))</f>
        <v>20</v>
      </c>
      <c r="AH3782" s="18" t="n">
        <f aca="false">IF(Q3782="","",ROUND((Q3782-H3782)*1440,0))</f>
        <v>313</v>
      </c>
      <c r="AI3782" s="19" t="n">
        <f aca="false">ROUND(IF(O3782="",Assumptions!$B$25-K3782,O3782-K3782)*24,1)</f>
        <v>2.6</v>
      </c>
      <c r="AJ3782" s="20" t="n">
        <f aca="false">ROUND(MAX(N(Y3782)/Assumptions!$C$5, N(Z3782)/Assumptions!$C$6, N(AA3782)/Assumptions!$C$7, N(AB3782)/Assumptions!$C$8, N(AC3782)/Assumptions!$C$9, N(AD3782)/Assumptions!$C$10, N(AE3782)/Assumptions!$C$11, N(AF3782)/Assumptions!$C$12, N(AG3782)/Assumptions!$C$13),3)</f>
        <v>2.4</v>
      </c>
      <c r="AK3782" s="0" t="str">
        <f aca="false">IF(OR(U3782="Pending",U3782="On Hold"),"Open GRN (awaiting)",IF(AJ3782&lt;=1,"Within SLA",IF(ROUND(N(Y3782)/Assumptions!$C$5,3)=AJ3782,"Gate Wait",IF(ROUND(N(Z3782)/Assumptions!$C$6,3)=AJ3782,"Dock Wait",IF(ROUND(N(AA3782)/Assumptions!$C$7,3)=AJ3782,"Unloading",IF(ROUND(N(AB3782)/Assumptions!$C$8,3)=AJ3782,"Unload-to-QC Wait",IF(ROUND(N(AC3782)/Assumptions!$C$9,3)=AJ3782,"QC",IF(ROUND(N(AD3782)/Assumptions!$C$10,3)=AJ3782,"QC-to-GRN Wait",IF(ROUND(N(AE3782)/Assumptions!$C$11,3)=AJ3782,"GRN Processing",IF(ROUND(N(AF3782)/Assumptions!$C$12,3)=AJ3782,"GRN-to-Putaway Wait",IF(ROUND(N(AG3782)/Assumptions!$C$13,3)=AJ3782,"Putaway","Within SLA")))))))))))</f>
        <v>Unload-to-QC Wait</v>
      </c>
    </row>
    <row r="3783" customFormat="false" ht="15" hidden="false" customHeight="false" outlineLevel="0" collapsed="false">
      <c r="A3783" s="0" t="s">
        <v>10519</v>
      </c>
      <c r="B3783" s="0" t="s">
        <v>10520</v>
      </c>
      <c r="C3783" s="0" t="s">
        <v>170</v>
      </c>
      <c r="D3783" s="0" t="s">
        <v>135</v>
      </c>
      <c r="E3783" s="0" t="s">
        <v>3798</v>
      </c>
      <c r="F3783" s="0" t="s">
        <v>121</v>
      </c>
      <c r="G3783" s="0" t="s">
        <v>138</v>
      </c>
      <c r="H3783" s="17" t="n">
        <v>46293.6430555556</v>
      </c>
      <c r="I3783" s="17" t="n">
        <v>46293.6763888889</v>
      </c>
      <c r="J3783" s="17" t="n">
        <v>46293.6805555556</v>
      </c>
      <c r="K3783" s="17" t="n">
        <v>46293.7222222222</v>
      </c>
      <c r="L3783" s="17" t="n">
        <v>46293.7277777778</v>
      </c>
      <c r="M3783" s="17" t="n">
        <v>46293.775</v>
      </c>
      <c r="N3783" s="17" t="n">
        <v>46293.7916666667</v>
      </c>
      <c r="O3783" s="17" t="n">
        <v>46293.8222222222</v>
      </c>
      <c r="P3783" s="17" t="n">
        <v>46293.8340277778</v>
      </c>
      <c r="Q3783" s="17" t="n">
        <v>46293.8458333333</v>
      </c>
      <c r="R3783" s="0" t="n">
        <v>1003</v>
      </c>
      <c r="S3783" s="0" t="n">
        <v>0</v>
      </c>
      <c r="T3783" s="0" t="n">
        <v>0</v>
      </c>
      <c r="U3783" s="18" t="s">
        <v>130</v>
      </c>
      <c r="V3783" s="18" t="s">
        <v>139</v>
      </c>
      <c r="W3783" s="0" t="str">
        <f aca="false">IF(AND(X3783&gt;=6,X3783&lt;14),"A",IF(AND(X3783&gt;=14,X3783&lt;22),"B","C"))</f>
        <v>B</v>
      </c>
      <c r="X3783" s="18" t="n">
        <f aca="false">HOUR(H3783)</f>
        <v>15</v>
      </c>
      <c r="Y3783" s="18" t="n">
        <f aca="false">ROUND((I3783-H3783)*1440,0)</f>
        <v>48</v>
      </c>
      <c r="Z3783" s="18" t="n">
        <f aca="false">ROUND((J3783-I3783)*1440,0)</f>
        <v>6</v>
      </c>
      <c r="AA3783" s="18" t="n">
        <f aca="false">ROUND((K3783-J3783)*1440,0)</f>
        <v>60</v>
      </c>
      <c r="AB3783" s="18" t="n">
        <f aca="false">ROUND((L3783-K3783)*1440,0)</f>
        <v>8</v>
      </c>
      <c r="AC3783" s="18" t="n">
        <f aca="false">ROUND((M3783-L3783)*1440,0)</f>
        <v>68</v>
      </c>
      <c r="AD3783" s="18" t="n">
        <f aca="false">IF(N3783="","",ROUND((N3783-M3783)*1440,0))</f>
        <v>24</v>
      </c>
      <c r="AE3783" s="18" t="n">
        <f aca="false">IF(O3783="","",ROUND((O3783-N3783)*1440,0))</f>
        <v>44</v>
      </c>
      <c r="AF3783" s="18" t="n">
        <f aca="false">IF(P3783="","",ROUND((P3783-O3783)*1440,0))</f>
        <v>17</v>
      </c>
      <c r="AG3783" s="18" t="n">
        <f aca="false">IF(Q3783="","",ROUND((Q3783-P3783)*1440,0))</f>
        <v>17</v>
      </c>
      <c r="AH3783" s="18" t="n">
        <f aca="false">IF(Q3783="","",ROUND((Q3783-H3783)*1440,0))</f>
        <v>292</v>
      </c>
      <c r="AI3783" s="19" t="n">
        <f aca="false">ROUND(IF(O3783="",Assumptions!$B$25-K3783,O3783-K3783)*24,1)</f>
        <v>2.4</v>
      </c>
      <c r="AJ3783" s="20" t="n">
        <f aca="false">ROUND(MAX(N(Y3783)/Assumptions!$C$5, N(Z3783)/Assumptions!$C$6, N(AA3783)/Assumptions!$C$7, N(AB3783)/Assumptions!$C$8, N(AC3783)/Assumptions!$C$9, N(AD3783)/Assumptions!$C$10, N(AE3783)/Assumptions!$C$11, N(AF3783)/Assumptions!$C$12, N(AG3783)/Assumptions!$C$13),3)</f>
        <v>1.6</v>
      </c>
      <c r="AK3783" s="0" t="str">
        <f aca="false">IF(OR(U3783="Pending",U3783="On Hold"),"Open GRN (awaiting)",IF(AJ3783&lt;=1,"Within SLA",IF(ROUND(N(Y3783)/Assumptions!$C$5,3)=AJ3783,"Gate Wait",IF(ROUND(N(Z3783)/Assumptions!$C$6,3)=AJ3783,"Dock Wait",IF(ROUND(N(AA3783)/Assumptions!$C$7,3)=AJ3783,"Unloading",IF(ROUND(N(AB3783)/Assumptions!$C$8,3)=AJ3783,"Unload-to-QC Wait",IF(ROUND(N(AC3783)/Assumptions!$C$9,3)=AJ3783,"QC",IF(ROUND(N(AD3783)/Assumptions!$C$10,3)=AJ3783,"QC-to-GRN Wait",IF(ROUND(N(AE3783)/Assumptions!$C$11,3)=AJ3783,"GRN Processing",IF(ROUND(N(AF3783)/Assumptions!$C$12,3)=AJ3783,"GRN-to-Putaway Wait",IF(ROUND(N(AG3783)/Assumptions!$C$13,3)=AJ3783,"Putaway","Within SLA")))))))))))</f>
        <v>Gate Wait</v>
      </c>
    </row>
    <row r="3784" customFormat="false" ht="15" hidden="false" customHeight="false" outlineLevel="0" collapsed="false">
      <c r="A3784" s="0" t="s">
        <v>10521</v>
      </c>
      <c r="B3784" s="0" t="s">
        <v>10522</v>
      </c>
      <c r="C3784" s="0" t="s">
        <v>170</v>
      </c>
      <c r="D3784" s="0" t="s">
        <v>119</v>
      </c>
      <c r="E3784" s="0" t="s">
        <v>10523</v>
      </c>
      <c r="F3784" s="0" t="s">
        <v>172</v>
      </c>
      <c r="G3784" s="0" t="s">
        <v>122</v>
      </c>
      <c r="H3784" s="17" t="n">
        <v>46293.6541666667</v>
      </c>
      <c r="I3784" s="17" t="n">
        <v>46293.6888888889</v>
      </c>
      <c r="J3784" s="17" t="n">
        <v>46293.7020833333</v>
      </c>
      <c r="K3784" s="17" t="n">
        <v>46293.7194444445</v>
      </c>
      <c r="L3784" s="17" t="n">
        <v>46293.7402777778</v>
      </c>
      <c r="M3784" s="17" t="n">
        <v>46293.79375</v>
      </c>
      <c r="N3784" s="17" t="n">
        <v>46293.8131944445</v>
      </c>
      <c r="O3784" s="17" t="n">
        <v>46293.8215277778</v>
      </c>
      <c r="P3784" s="17" t="n">
        <v>46293.8263888889</v>
      </c>
      <c r="Q3784" s="17" t="n">
        <v>46293.8402777778</v>
      </c>
      <c r="R3784" s="0" t="n">
        <v>484</v>
      </c>
      <c r="S3784" s="0" t="n">
        <v>0</v>
      </c>
      <c r="T3784" s="0" t="n">
        <v>3</v>
      </c>
      <c r="U3784" s="18" t="s">
        <v>123</v>
      </c>
      <c r="V3784" s="18" t="s">
        <v>139</v>
      </c>
      <c r="W3784" s="0" t="str">
        <f aca="false">IF(AND(X3784&gt;=6,X3784&lt;14),"A",IF(AND(X3784&gt;=14,X3784&lt;22),"B","C"))</f>
        <v>B</v>
      </c>
      <c r="X3784" s="18" t="n">
        <f aca="false">HOUR(H3784)</f>
        <v>15</v>
      </c>
      <c r="Y3784" s="18" t="n">
        <f aca="false">ROUND((I3784-H3784)*1440,0)</f>
        <v>50</v>
      </c>
      <c r="Z3784" s="18" t="n">
        <f aca="false">ROUND((J3784-I3784)*1440,0)</f>
        <v>19</v>
      </c>
      <c r="AA3784" s="18" t="n">
        <f aca="false">ROUND((K3784-J3784)*1440,0)</f>
        <v>25</v>
      </c>
      <c r="AB3784" s="18" t="n">
        <f aca="false">ROUND((L3784-K3784)*1440,0)</f>
        <v>30</v>
      </c>
      <c r="AC3784" s="18" t="n">
        <f aca="false">ROUND((M3784-L3784)*1440,0)</f>
        <v>77</v>
      </c>
      <c r="AD3784" s="18" t="n">
        <f aca="false">IF(N3784="","",ROUND((N3784-M3784)*1440,0))</f>
        <v>28</v>
      </c>
      <c r="AE3784" s="18" t="n">
        <f aca="false">IF(O3784="","",ROUND((O3784-N3784)*1440,0))</f>
        <v>12</v>
      </c>
      <c r="AF3784" s="18" t="n">
        <f aca="false">IF(P3784="","",ROUND((P3784-O3784)*1440,0))</f>
        <v>7</v>
      </c>
      <c r="AG3784" s="18" t="n">
        <f aca="false">IF(Q3784="","",ROUND((Q3784-P3784)*1440,0))</f>
        <v>20</v>
      </c>
      <c r="AH3784" s="18" t="n">
        <f aca="false">IF(Q3784="","",ROUND((Q3784-H3784)*1440,0))</f>
        <v>268</v>
      </c>
      <c r="AI3784" s="19" t="n">
        <f aca="false">ROUND(IF(O3784="",Assumptions!$B$25-K3784,O3784-K3784)*24,1)</f>
        <v>2.5</v>
      </c>
      <c r="AJ3784" s="20" t="n">
        <f aca="false">ROUND(MAX(N(Y3784)/Assumptions!$C$5, N(Z3784)/Assumptions!$C$6, N(AA3784)/Assumptions!$C$7, N(AB3784)/Assumptions!$C$8, N(AC3784)/Assumptions!$C$9, N(AD3784)/Assumptions!$C$10, N(AE3784)/Assumptions!$C$11, N(AF3784)/Assumptions!$C$12, N(AG3784)/Assumptions!$C$13),3)</f>
        <v>2</v>
      </c>
      <c r="AK3784" s="0" t="str">
        <f aca="false">IF(OR(U3784="Pending",U3784="On Hold"),"Open GRN (awaiting)",IF(AJ3784&lt;=1,"Within SLA",IF(ROUND(N(Y3784)/Assumptions!$C$5,3)=AJ3784,"Gate Wait",IF(ROUND(N(Z3784)/Assumptions!$C$6,3)=AJ3784,"Dock Wait",IF(ROUND(N(AA3784)/Assumptions!$C$7,3)=AJ3784,"Unloading",IF(ROUND(N(AB3784)/Assumptions!$C$8,3)=AJ3784,"Unload-to-QC Wait",IF(ROUND(N(AC3784)/Assumptions!$C$9,3)=AJ3784,"QC",IF(ROUND(N(AD3784)/Assumptions!$C$10,3)=AJ3784,"QC-to-GRN Wait",IF(ROUND(N(AE3784)/Assumptions!$C$11,3)=AJ3784,"GRN Processing",IF(ROUND(N(AF3784)/Assumptions!$C$12,3)=AJ3784,"GRN-to-Putaway Wait",IF(ROUND(N(AG3784)/Assumptions!$C$13,3)=AJ3784,"Putaway","Within SLA")))))))))))</f>
        <v>Unload-to-QC Wait</v>
      </c>
    </row>
    <row r="3785" customFormat="false" ht="15" hidden="false" customHeight="false" outlineLevel="0" collapsed="false">
      <c r="A3785" s="0" t="s">
        <v>10524</v>
      </c>
      <c r="B3785" s="0" t="s">
        <v>10525</v>
      </c>
      <c r="C3785" s="0" t="s">
        <v>170</v>
      </c>
      <c r="D3785" s="0" t="s">
        <v>135</v>
      </c>
      <c r="E3785" s="0" t="s">
        <v>4754</v>
      </c>
      <c r="F3785" s="0" t="s">
        <v>155</v>
      </c>
      <c r="G3785" s="0" t="s">
        <v>138</v>
      </c>
      <c r="H3785" s="17" t="n">
        <v>46293.66875</v>
      </c>
      <c r="I3785" s="17" t="n">
        <v>46293.6902777778</v>
      </c>
      <c r="J3785" s="17" t="n">
        <v>46293.69375</v>
      </c>
      <c r="K3785" s="17" t="n">
        <v>46293.7138888889</v>
      </c>
      <c r="L3785" s="17" t="n">
        <v>46293.7243055556</v>
      </c>
      <c r="M3785" s="17" t="n">
        <v>46293.7340277778</v>
      </c>
      <c r="N3785" s="17" t="n">
        <v>46293.7611111111</v>
      </c>
      <c r="O3785" s="17" t="n">
        <v>46293.7736111111</v>
      </c>
      <c r="P3785" s="17" t="n">
        <v>46293.7784722222</v>
      </c>
      <c r="Q3785" s="17" t="n">
        <v>46293.8090277778</v>
      </c>
      <c r="R3785" s="0" t="n">
        <v>453</v>
      </c>
      <c r="S3785" s="0" t="n">
        <v>0</v>
      </c>
      <c r="T3785" s="0" t="n">
        <v>0</v>
      </c>
      <c r="U3785" s="18" t="s">
        <v>130</v>
      </c>
      <c r="V3785" s="18" t="s">
        <v>144</v>
      </c>
      <c r="W3785" s="0" t="str">
        <f aca="false">IF(AND(X3785&gt;=6,X3785&lt;14),"A",IF(AND(X3785&gt;=14,X3785&lt;22),"B","C"))</f>
        <v>B</v>
      </c>
      <c r="X3785" s="18" t="n">
        <f aca="false">HOUR(H3785)</f>
        <v>16</v>
      </c>
      <c r="Y3785" s="18" t="n">
        <f aca="false">ROUND((I3785-H3785)*1440,0)</f>
        <v>31</v>
      </c>
      <c r="Z3785" s="18" t="n">
        <f aca="false">ROUND((J3785-I3785)*1440,0)</f>
        <v>5</v>
      </c>
      <c r="AA3785" s="18" t="n">
        <f aca="false">ROUND((K3785-J3785)*1440,0)</f>
        <v>29</v>
      </c>
      <c r="AB3785" s="18" t="n">
        <f aca="false">ROUND((L3785-K3785)*1440,0)</f>
        <v>15</v>
      </c>
      <c r="AC3785" s="18" t="n">
        <f aca="false">ROUND((M3785-L3785)*1440,0)</f>
        <v>14</v>
      </c>
      <c r="AD3785" s="18" t="n">
        <f aca="false">IF(N3785="","",ROUND((N3785-M3785)*1440,0))</f>
        <v>39</v>
      </c>
      <c r="AE3785" s="18" t="n">
        <f aca="false">IF(O3785="","",ROUND((O3785-N3785)*1440,0))</f>
        <v>18</v>
      </c>
      <c r="AF3785" s="18" t="n">
        <f aca="false">IF(P3785="","",ROUND((P3785-O3785)*1440,0))</f>
        <v>7</v>
      </c>
      <c r="AG3785" s="18" t="n">
        <f aca="false">IF(Q3785="","",ROUND((Q3785-P3785)*1440,0))</f>
        <v>44</v>
      </c>
      <c r="AH3785" s="18" t="n">
        <f aca="false">IF(Q3785="","",ROUND((Q3785-H3785)*1440,0))</f>
        <v>202</v>
      </c>
      <c r="AI3785" s="19" t="n">
        <f aca="false">ROUND(IF(O3785="",Assumptions!$B$25-K3785,O3785-K3785)*24,1)</f>
        <v>1.4</v>
      </c>
      <c r="AJ3785" s="20" t="n">
        <f aca="false">ROUND(MAX(N(Y3785)/Assumptions!$C$5, N(Z3785)/Assumptions!$C$6, N(AA3785)/Assumptions!$C$7, N(AB3785)/Assumptions!$C$8, N(AC3785)/Assumptions!$C$9, N(AD3785)/Assumptions!$C$10, N(AE3785)/Assumptions!$C$11, N(AF3785)/Assumptions!$C$12, N(AG3785)/Assumptions!$C$13),3)</f>
        <v>1.3</v>
      </c>
      <c r="AK3785" s="0" t="str">
        <f aca="false">IF(OR(U3785="Pending",U3785="On Hold"),"Open GRN (awaiting)",IF(AJ3785&lt;=1,"Within SLA",IF(ROUND(N(Y3785)/Assumptions!$C$5,3)=AJ3785,"Gate Wait",IF(ROUND(N(Z3785)/Assumptions!$C$6,3)=AJ3785,"Dock Wait",IF(ROUND(N(AA3785)/Assumptions!$C$7,3)=AJ3785,"Unloading",IF(ROUND(N(AB3785)/Assumptions!$C$8,3)=AJ3785,"Unload-to-QC Wait",IF(ROUND(N(AC3785)/Assumptions!$C$9,3)=AJ3785,"QC",IF(ROUND(N(AD3785)/Assumptions!$C$10,3)=AJ3785,"QC-to-GRN Wait",IF(ROUND(N(AE3785)/Assumptions!$C$11,3)=AJ3785,"GRN Processing",IF(ROUND(N(AF3785)/Assumptions!$C$12,3)=AJ3785,"GRN-to-Putaway Wait",IF(ROUND(N(AG3785)/Assumptions!$C$13,3)=AJ3785,"Putaway","Within SLA")))))))))))</f>
        <v>QC-to-GRN Wait</v>
      </c>
    </row>
    <row r="3786" customFormat="false" ht="15" hidden="false" customHeight="false" outlineLevel="0" collapsed="false">
      <c r="A3786" s="0" t="s">
        <v>10526</v>
      </c>
      <c r="B3786" s="0" t="s">
        <v>10527</v>
      </c>
      <c r="C3786" s="0" t="s">
        <v>184</v>
      </c>
      <c r="D3786" s="0" t="s">
        <v>147</v>
      </c>
      <c r="E3786" s="0" t="s">
        <v>10528</v>
      </c>
      <c r="F3786" s="0" t="s">
        <v>172</v>
      </c>
      <c r="G3786" s="0" t="s">
        <v>167</v>
      </c>
      <c r="H3786" s="17" t="n">
        <v>46293.7277777778</v>
      </c>
      <c r="I3786" s="17" t="n">
        <v>46293.8083333333</v>
      </c>
      <c r="J3786" s="17" t="n">
        <v>46293.8152777778</v>
      </c>
      <c r="K3786" s="17" t="n">
        <v>46293.8569444444</v>
      </c>
      <c r="L3786" s="17" t="n">
        <v>46293.8777777778</v>
      </c>
      <c r="M3786" s="17" t="n">
        <v>46293.8923611111</v>
      </c>
      <c r="N3786" s="17" t="n">
        <v>46293.9048611111</v>
      </c>
      <c r="O3786" s="17" t="n">
        <v>46293.93125</v>
      </c>
      <c r="P3786" s="17" t="n">
        <v>46293.9472222222</v>
      </c>
      <c r="Q3786" s="17" t="n">
        <v>46293.9548611111</v>
      </c>
      <c r="R3786" s="0" t="n">
        <v>303</v>
      </c>
      <c r="S3786" s="0" t="n">
        <v>0</v>
      </c>
      <c r="T3786" s="0" t="n">
        <v>0</v>
      </c>
      <c r="U3786" s="18" t="s">
        <v>130</v>
      </c>
      <c r="V3786" s="18" t="s">
        <v>82</v>
      </c>
      <c r="W3786" s="0" t="str">
        <f aca="false">IF(AND(X3786&gt;=6,X3786&lt;14),"A",IF(AND(X3786&gt;=14,X3786&lt;22),"B","C"))</f>
        <v>B</v>
      </c>
      <c r="X3786" s="18" t="n">
        <f aca="false">HOUR(H3786)</f>
        <v>17</v>
      </c>
      <c r="Y3786" s="18" t="n">
        <f aca="false">ROUND((I3786-H3786)*1440,0)</f>
        <v>116</v>
      </c>
      <c r="Z3786" s="18" t="n">
        <f aca="false">ROUND((J3786-I3786)*1440,0)</f>
        <v>10</v>
      </c>
      <c r="AA3786" s="18" t="n">
        <f aca="false">ROUND((K3786-J3786)*1440,0)</f>
        <v>60</v>
      </c>
      <c r="AB3786" s="18" t="n">
        <f aca="false">ROUND((L3786-K3786)*1440,0)</f>
        <v>30</v>
      </c>
      <c r="AC3786" s="18" t="n">
        <f aca="false">ROUND((M3786-L3786)*1440,0)</f>
        <v>21</v>
      </c>
      <c r="AD3786" s="18" t="n">
        <f aca="false">IF(N3786="","",ROUND((N3786-M3786)*1440,0))</f>
        <v>18</v>
      </c>
      <c r="AE3786" s="18" t="n">
        <f aca="false">IF(O3786="","",ROUND((O3786-N3786)*1440,0))</f>
        <v>38</v>
      </c>
      <c r="AF3786" s="18" t="n">
        <f aca="false">IF(P3786="","",ROUND((P3786-O3786)*1440,0))</f>
        <v>23</v>
      </c>
      <c r="AG3786" s="18" t="n">
        <f aca="false">IF(Q3786="","",ROUND((Q3786-P3786)*1440,0))</f>
        <v>11</v>
      </c>
      <c r="AH3786" s="18" t="n">
        <f aca="false">IF(Q3786="","",ROUND((Q3786-H3786)*1440,0))</f>
        <v>327</v>
      </c>
      <c r="AI3786" s="19" t="n">
        <f aca="false">ROUND(IF(O3786="",Assumptions!$B$25-K3786,O3786-K3786)*24,1)</f>
        <v>1.8</v>
      </c>
      <c r="AJ3786" s="20" t="n">
        <f aca="false">ROUND(MAX(N(Y3786)/Assumptions!$C$5, N(Z3786)/Assumptions!$C$6, N(AA3786)/Assumptions!$C$7, N(AB3786)/Assumptions!$C$8, N(AC3786)/Assumptions!$C$9, N(AD3786)/Assumptions!$C$10, N(AE3786)/Assumptions!$C$11, N(AF3786)/Assumptions!$C$12, N(AG3786)/Assumptions!$C$13),3)</f>
        <v>3.867</v>
      </c>
      <c r="AK3786" s="0" t="str">
        <f aca="false">IF(OR(U3786="Pending",U3786="On Hold"),"Open GRN (awaiting)",IF(AJ3786&lt;=1,"Within SLA",IF(ROUND(N(Y3786)/Assumptions!$C$5,3)=AJ3786,"Gate Wait",IF(ROUND(N(Z3786)/Assumptions!$C$6,3)=AJ3786,"Dock Wait",IF(ROUND(N(AA3786)/Assumptions!$C$7,3)=AJ3786,"Unloading",IF(ROUND(N(AB3786)/Assumptions!$C$8,3)=AJ3786,"Unload-to-QC Wait",IF(ROUND(N(AC3786)/Assumptions!$C$9,3)=AJ3786,"QC",IF(ROUND(N(AD3786)/Assumptions!$C$10,3)=AJ3786,"QC-to-GRN Wait",IF(ROUND(N(AE3786)/Assumptions!$C$11,3)=AJ3786,"GRN Processing",IF(ROUND(N(AF3786)/Assumptions!$C$12,3)=AJ3786,"GRN-to-Putaway Wait",IF(ROUND(N(AG3786)/Assumptions!$C$13,3)=AJ3786,"Putaway","Within SLA")))))))))))</f>
        <v>Gate Wait</v>
      </c>
    </row>
    <row r="3787" customFormat="false" ht="15" hidden="false" customHeight="false" outlineLevel="0" collapsed="false">
      <c r="A3787" s="0" t="s">
        <v>10529</v>
      </c>
      <c r="B3787" s="0" t="s">
        <v>10530</v>
      </c>
      <c r="C3787" s="0" t="s">
        <v>175</v>
      </c>
      <c r="D3787" s="0" t="s">
        <v>147</v>
      </c>
      <c r="E3787" s="0" t="s">
        <v>4987</v>
      </c>
      <c r="F3787" s="0" t="s">
        <v>177</v>
      </c>
      <c r="G3787" s="0" t="s">
        <v>150</v>
      </c>
      <c r="H3787" s="17" t="n">
        <v>46293.7895833333</v>
      </c>
      <c r="I3787" s="17" t="n">
        <v>46293.7944444444</v>
      </c>
      <c r="J3787" s="17" t="n">
        <v>46293.7958333333</v>
      </c>
      <c r="K3787" s="17" t="n">
        <v>46293.875</v>
      </c>
      <c r="L3787" s="17" t="n">
        <v>46293.8833333333</v>
      </c>
      <c r="M3787" s="17" t="n">
        <v>46293.9104166667</v>
      </c>
      <c r="N3787" s="17" t="n">
        <v>46293.9368055556</v>
      </c>
      <c r="O3787" s="17" t="n">
        <v>46293.9958333333</v>
      </c>
      <c r="P3787" s="17" t="n">
        <v>46294.0048611111</v>
      </c>
      <c r="Q3787" s="17" t="n">
        <v>46294.0326388889</v>
      </c>
      <c r="R3787" s="0" t="n">
        <v>2368</v>
      </c>
      <c r="S3787" s="0" t="n">
        <v>0</v>
      </c>
      <c r="T3787" s="0" t="n">
        <v>0</v>
      </c>
      <c r="U3787" s="18" t="s">
        <v>130</v>
      </c>
      <c r="V3787" s="18" t="s">
        <v>82</v>
      </c>
      <c r="W3787" s="0" t="str">
        <f aca="false">IF(AND(X3787&gt;=6,X3787&lt;14),"A",IF(AND(X3787&gt;=14,X3787&lt;22),"B","C"))</f>
        <v>B</v>
      </c>
      <c r="X3787" s="18" t="n">
        <f aca="false">HOUR(H3787)</f>
        <v>18</v>
      </c>
      <c r="Y3787" s="18" t="n">
        <f aca="false">ROUND((I3787-H3787)*1440,0)</f>
        <v>7</v>
      </c>
      <c r="Z3787" s="18" t="n">
        <f aca="false">ROUND((J3787-I3787)*1440,0)</f>
        <v>2</v>
      </c>
      <c r="AA3787" s="18" t="n">
        <f aca="false">ROUND((K3787-J3787)*1440,0)</f>
        <v>114</v>
      </c>
      <c r="AB3787" s="18" t="n">
        <f aca="false">ROUND((L3787-K3787)*1440,0)</f>
        <v>12</v>
      </c>
      <c r="AC3787" s="18" t="n">
        <f aca="false">ROUND((M3787-L3787)*1440,0)</f>
        <v>39</v>
      </c>
      <c r="AD3787" s="18" t="n">
        <f aca="false">IF(N3787="","",ROUND((N3787-M3787)*1440,0))</f>
        <v>38</v>
      </c>
      <c r="AE3787" s="18" t="n">
        <f aca="false">IF(O3787="","",ROUND((O3787-N3787)*1440,0))</f>
        <v>85</v>
      </c>
      <c r="AF3787" s="18" t="n">
        <f aca="false">IF(P3787="","",ROUND((P3787-O3787)*1440,0))</f>
        <v>13</v>
      </c>
      <c r="AG3787" s="18" t="n">
        <f aca="false">IF(Q3787="","",ROUND((Q3787-P3787)*1440,0))</f>
        <v>40</v>
      </c>
      <c r="AH3787" s="18" t="n">
        <f aca="false">IF(Q3787="","",ROUND((Q3787-H3787)*1440,0))</f>
        <v>350</v>
      </c>
      <c r="AI3787" s="19" t="n">
        <f aca="false">ROUND(IF(O3787="",Assumptions!$B$25-K3787,O3787-K3787)*24,1)</f>
        <v>2.9</v>
      </c>
      <c r="AJ3787" s="20" t="n">
        <f aca="false">ROUND(MAX(N(Y3787)/Assumptions!$C$5, N(Z3787)/Assumptions!$C$6, N(AA3787)/Assumptions!$C$7, N(AB3787)/Assumptions!$C$8, N(AC3787)/Assumptions!$C$9, N(AD3787)/Assumptions!$C$10, N(AE3787)/Assumptions!$C$11, N(AF3787)/Assumptions!$C$12, N(AG3787)/Assumptions!$C$13),3)</f>
        <v>1.9</v>
      </c>
      <c r="AK3787" s="0" t="str">
        <f aca="false">IF(OR(U3787="Pending",U3787="On Hold"),"Open GRN (awaiting)",IF(AJ3787&lt;=1,"Within SLA",IF(ROUND(N(Y3787)/Assumptions!$C$5,3)=AJ3787,"Gate Wait",IF(ROUND(N(Z3787)/Assumptions!$C$6,3)=AJ3787,"Dock Wait",IF(ROUND(N(AA3787)/Assumptions!$C$7,3)=AJ3787,"Unloading",IF(ROUND(N(AB3787)/Assumptions!$C$8,3)=AJ3787,"Unload-to-QC Wait",IF(ROUND(N(AC3787)/Assumptions!$C$9,3)=AJ3787,"QC",IF(ROUND(N(AD3787)/Assumptions!$C$10,3)=AJ3787,"QC-to-GRN Wait",IF(ROUND(N(AE3787)/Assumptions!$C$11,3)=AJ3787,"GRN Processing",IF(ROUND(N(AF3787)/Assumptions!$C$12,3)=AJ3787,"GRN-to-Putaway Wait",IF(ROUND(N(AG3787)/Assumptions!$C$13,3)=AJ3787,"Putaway","Within SLA")))))))))))</f>
        <v>Unloading</v>
      </c>
    </row>
    <row r="3788" customFormat="false" ht="15" hidden="false" customHeight="false" outlineLevel="0" collapsed="false">
      <c r="A3788" s="0" t="s">
        <v>10531</v>
      </c>
      <c r="B3788" s="0" t="s">
        <v>10532</v>
      </c>
      <c r="C3788" s="0" t="s">
        <v>184</v>
      </c>
      <c r="D3788" s="0" t="s">
        <v>119</v>
      </c>
      <c r="E3788" s="0" t="s">
        <v>1169</v>
      </c>
      <c r="F3788" s="0" t="s">
        <v>177</v>
      </c>
      <c r="G3788" s="0" t="s">
        <v>129</v>
      </c>
      <c r="H3788" s="17" t="n">
        <v>46293.8027777778</v>
      </c>
      <c r="I3788" s="17" t="n">
        <v>46293.8145833333</v>
      </c>
      <c r="J3788" s="17" t="n">
        <v>46293.8159722222</v>
      </c>
      <c r="K3788" s="17" t="n">
        <v>46293.8513888889</v>
      </c>
      <c r="L3788" s="17" t="n">
        <v>46293.8631944444</v>
      </c>
      <c r="M3788" s="17" t="n">
        <v>46293.8743055556</v>
      </c>
      <c r="N3788" s="17" t="n">
        <v>46293.8868055556</v>
      </c>
      <c r="O3788" s="17" t="n">
        <v>46293.9180555556</v>
      </c>
      <c r="P3788" s="17" t="n">
        <v>46293.9263888889</v>
      </c>
      <c r="Q3788" s="17" t="n">
        <v>46293.9493055556</v>
      </c>
      <c r="R3788" s="0" t="n">
        <v>856</v>
      </c>
      <c r="S3788" s="0" t="n">
        <v>0</v>
      </c>
      <c r="T3788" s="0" t="n">
        <v>0</v>
      </c>
      <c r="U3788" s="18" t="s">
        <v>130</v>
      </c>
      <c r="V3788" s="18" t="s">
        <v>139</v>
      </c>
      <c r="W3788" s="0" t="str">
        <f aca="false">IF(AND(X3788&gt;=6,X3788&lt;14),"A",IF(AND(X3788&gt;=14,X3788&lt;22),"B","C"))</f>
        <v>B</v>
      </c>
      <c r="X3788" s="18" t="n">
        <f aca="false">HOUR(H3788)</f>
        <v>19</v>
      </c>
      <c r="Y3788" s="18" t="n">
        <f aca="false">ROUND((I3788-H3788)*1440,0)</f>
        <v>17</v>
      </c>
      <c r="Z3788" s="18" t="n">
        <f aca="false">ROUND((J3788-I3788)*1440,0)</f>
        <v>2</v>
      </c>
      <c r="AA3788" s="18" t="n">
        <f aca="false">ROUND((K3788-J3788)*1440,0)</f>
        <v>51</v>
      </c>
      <c r="AB3788" s="18" t="n">
        <f aca="false">ROUND((L3788-K3788)*1440,0)</f>
        <v>17</v>
      </c>
      <c r="AC3788" s="18" t="n">
        <f aca="false">ROUND((M3788-L3788)*1440,0)</f>
        <v>16</v>
      </c>
      <c r="AD3788" s="18" t="n">
        <f aca="false">IF(N3788="","",ROUND((N3788-M3788)*1440,0))</f>
        <v>18</v>
      </c>
      <c r="AE3788" s="18" t="n">
        <f aca="false">IF(O3788="","",ROUND((O3788-N3788)*1440,0))</f>
        <v>45</v>
      </c>
      <c r="AF3788" s="18" t="n">
        <f aca="false">IF(P3788="","",ROUND((P3788-O3788)*1440,0))</f>
        <v>12</v>
      </c>
      <c r="AG3788" s="18" t="n">
        <f aca="false">IF(Q3788="","",ROUND((Q3788-P3788)*1440,0))</f>
        <v>33</v>
      </c>
      <c r="AH3788" s="18" t="n">
        <f aca="false">IF(Q3788="","",ROUND((Q3788-H3788)*1440,0))</f>
        <v>211</v>
      </c>
      <c r="AI3788" s="19" t="n">
        <f aca="false">ROUND(IF(O3788="",Assumptions!$B$25-K3788,O3788-K3788)*24,1)</f>
        <v>1.6</v>
      </c>
      <c r="AJ3788" s="20" t="n">
        <f aca="false">ROUND(MAX(N(Y3788)/Assumptions!$C$5, N(Z3788)/Assumptions!$C$6, N(AA3788)/Assumptions!$C$7, N(AB3788)/Assumptions!$C$8, N(AC3788)/Assumptions!$C$9, N(AD3788)/Assumptions!$C$10, N(AE3788)/Assumptions!$C$11, N(AF3788)/Assumptions!$C$12, N(AG3788)/Assumptions!$C$13),3)</f>
        <v>1.133</v>
      </c>
      <c r="AK3788" s="0" t="str">
        <f aca="false">IF(OR(U3788="Pending",U3788="On Hold"),"Open GRN (awaiting)",IF(AJ3788&lt;=1,"Within SLA",IF(ROUND(N(Y3788)/Assumptions!$C$5,3)=AJ3788,"Gate Wait",IF(ROUND(N(Z3788)/Assumptions!$C$6,3)=AJ3788,"Dock Wait",IF(ROUND(N(AA3788)/Assumptions!$C$7,3)=AJ3788,"Unloading",IF(ROUND(N(AB3788)/Assumptions!$C$8,3)=AJ3788,"Unload-to-QC Wait",IF(ROUND(N(AC3788)/Assumptions!$C$9,3)=AJ3788,"QC",IF(ROUND(N(AD3788)/Assumptions!$C$10,3)=AJ3788,"QC-to-GRN Wait",IF(ROUND(N(AE3788)/Assumptions!$C$11,3)=AJ3788,"GRN Processing",IF(ROUND(N(AF3788)/Assumptions!$C$12,3)=AJ3788,"GRN-to-Putaway Wait",IF(ROUND(N(AG3788)/Assumptions!$C$13,3)=AJ3788,"Putaway","Within SLA")))))))))))</f>
        <v>Unload-to-QC Wait</v>
      </c>
    </row>
    <row r="3789" customFormat="false" ht="15" hidden="false" customHeight="false" outlineLevel="0" collapsed="false">
      <c r="A3789" s="0" t="s">
        <v>10533</v>
      </c>
      <c r="B3789" s="0" t="s">
        <v>10534</v>
      </c>
      <c r="C3789" s="0" t="s">
        <v>126</v>
      </c>
      <c r="D3789" s="0" t="s">
        <v>119</v>
      </c>
      <c r="E3789" s="0" t="s">
        <v>10535</v>
      </c>
      <c r="F3789" s="0" t="s">
        <v>128</v>
      </c>
      <c r="G3789" s="0" t="s">
        <v>129</v>
      </c>
      <c r="H3789" s="17" t="n">
        <v>46294.1506944444</v>
      </c>
      <c r="I3789" s="17" t="n">
        <v>46294.1708333333</v>
      </c>
      <c r="J3789" s="17" t="n">
        <v>46294.1729166667</v>
      </c>
      <c r="K3789" s="17" t="n">
        <v>46294.2090277778</v>
      </c>
      <c r="L3789" s="17" t="n">
        <v>46294.2152777778</v>
      </c>
      <c r="M3789" s="17" t="n">
        <v>46294.2340277778</v>
      </c>
      <c r="N3789" s="17" t="n">
        <v>46294.24375</v>
      </c>
      <c r="O3789" s="17" t="n">
        <v>46294.2972222222</v>
      </c>
      <c r="P3789" s="17" t="n">
        <v>46294.3138888889</v>
      </c>
      <c r="Q3789" s="17" t="n">
        <v>46294.34375</v>
      </c>
      <c r="R3789" s="0" t="n">
        <v>2040</v>
      </c>
      <c r="S3789" s="0" t="n">
        <v>0</v>
      </c>
      <c r="T3789" s="0" t="n">
        <v>0</v>
      </c>
      <c r="U3789" s="18" t="s">
        <v>130</v>
      </c>
      <c r="V3789" s="18" t="s">
        <v>156</v>
      </c>
      <c r="W3789" s="0" t="str">
        <f aca="false">IF(AND(X3789&gt;=6,X3789&lt;14),"A",IF(AND(X3789&gt;=14,X3789&lt;22),"B","C"))</f>
        <v>C</v>
      </c>
      <c r="X3789" s="18" t="n">
        <f aca="false">HOUR(H3789)</f>
        <v>3</v>
      </c>
      <c r="Y3789" s="18" t="n">
        <f aca="false">ROUND((I3789-H3789)*1440,0)</f>
        <v>29</v>
      </c>
      <c r="Z3789" s="18" t="n">
        <f aca="false">ROUND((J3789-I3789)*1440,0)</f>
        <v>3</v>
      </c>
      <c r="AA3789" s="18" t="n">
        <f aca="false">ROUND((K3789-J3789)*1440,0)</f>
        <v>52</v>
      </c>
      <c r="AB3789" s="18" t="n">
        <f aca="false">ROUND((L3789-K3789)*1440,0)</f>
        <v>9</v>
      </c>
      <c r="AC3789" s="18" t="n">
        <f aca="false">ROUND((M3789-L3789)*1440,0)</f>
        <v>27</v>
      </c>
      <c r="AD3789" s="18" t="n">
        <f aca="false">IF(N3789="","",ROUND((N3789-M3789)*1440,0))</f>
        <v>14</v>
      </c>
      <c r="AE3789" s="18" t="n">
        <f aca="false">IF(O3789="","",ROUND((O3789-N3789)*1440,0))</f>
        <v>77</v>
      </c>
      <c r="AF3789" s="18" t="n">
        <f aca="false">IF(P3789="","",ROUND((P3789-O3789)*1440,0))</f>
        <v>24</v>
      </c>
      <c r="AG3789" s="18" t="n">
        <f aca="false">IF(Q3789="","",ROUND((Q3789-P3789)*1440,0))</f>
        <v>43</v>
      </c>
      <c r="AH3789" s="18" t="n">
        <f aca="false">IF(Q3789="","",ROUND((Q3789-H3789)*1440,0))</f>
        <v>278</v>
      </c>
      <c r="AI3789" s="19" t="n">
        <f aca="false">ROUND(IF(O3789="",Assumptions!$B$25-K3789,O3789-K3789)*24,1)</f>
        <v>2.1</v>
      </c>
      <c r="AJ3789" s="20" t="n">
        <f aca="false">ROUND(MAX(N(Y3789)/Assumptions!$C$5, N(Z3789)/Assumptions!$C$6, N(AA3789)/Assumptions!$C$7, N(AB3789)/Assumptions!$C$8, N(AC3789)/Assumptions!$C$9, N(AD3789)/Assumptions!$C$10, N(AE3789)/Assumptions!$C$11, N(AF3789)/Assumptions!$C$12, N(AG3789)/Assumptions!$C$13),3)</f>
        <v>1.711</v>
      </c>
      <c r="AK3789" s="0" t="str">
        <f aca="false">IF(OR(U3789="Pending",U3789="On Hold"),"Open GRN (awaiting)",IF(AJ3789&lt;=1,"Within SLA",IF(ROUND(N(Y3789)/Assumptions!$C$5,3)=AJ3789,"Gate Wait",IF(ROUND(N(Z3789)/Assumptions!$C$6,3)=AJ3789,"Dock Wait",IF(ROUND(N(AA3789)/Assumptions!$C$7,3)=AJ3789,"Unloading",IF(ROUND(N(AB3789)/Assumptions!$C$8,3)=AJ3789,"Unload-to-QC Wait",IF(ROUND(N(AC3789)/Assumptions!$C$9,3)=AJ3789,"QC",IF(ROUND(N(AD3789)/Assumptions!$C$10,3)=AJ3789,"QC-to-GRN Wait",IF(ROUND(N(AE3789)/Assumptions!$C$11,3)=AJ3789,"GRN Processing",IF(ROUND(N(AF3789)/Assumptions!$C$12,3)=AJ3789,"GRN-to-Putaway Wait",IF(ROUND(N(AG3789)/Assumptions!$C$13,3)=AJ3789,"Putaway","Within SLA")))))))))))</f>
        <v>GRN Processing</v>
      </c>
    </row>
    <row r="3790" customFormat="false" ht="15" hidden="false" customHeight="false" outlineLevel="0" collapsed="false">
      <c r="A3790" s="0" t="s">
        <v>10536</v>
      </c>
      <c r="B3790" s="0" t="s">
        <v>10537</v>
      </c>
      <c r="C3790" s="0" t="s">
        <v>118</v>
      </c>
      <c r="D3790" s="0" t="s">
        <v>135</v>
      </c>
      <c r="E3790" s="0" t="s">
        <v>2370</v>
      </c>
      <c r="F3790" s="0" t="s">
        <v>137</v>
      </c>
      <c r="G3790" s="0" t="s">
        <v>138</v>
      </c>
      <c r="H3790" s="17" t="n">
        <v>46294.225</v>
      </c>
      <c r="I3790" s="17" t="n">
        <v>46294.23125</v>
      </c>
      <c r="J3790" s="17" t="n">
        <v>46294.2513888889</v>
      </c>
      <c r="K3790" s="17" t="n">
        <v>46294.2763888889</v>
      </c>
      <c r="L3790" s="17" t="n">
        <v>46294.2847222222</v>
      </c>
      <c r="M3790" s="17" t="n">
        <v>46294.2958333333</v>
      </c>
      <c r="N3790" s="17" t="n">
        <v>46294.3138888889</v>
      </c>
      <c r="O3790" s="17" t="n">
        <v>46294.3534722222</v>
      </c>
      <c r="P3790" s="17" t="n">
        <v>46294.3756944445</v>
      </c>
      <c r="Q3790" s="17" t="n">
        <v>46294.3895833333</v>
      </c>
      <c r="R3790" s="0" t="n">
        <v>238</v>
      </c>
      <c r="S3790" s="0" t="n">
        <v>0</v>
      </c>
      <c r="T3790" s="0" t="n">
        <v>0</v>
      </c>
      <c r="U3790" s="18" t="s">
        <v>130</v>
      </c>
      <c r="V3790" s="18" t="s">
        <v>144</v>
      </c>
      <c r="W3790" s="0" t="str">
        <f aca="false">IF(AND(X3790&gt;=6,X3790&lt;14),"A",IF(AND(X3790&gt;=14,X3790&lt;22),"B","C"))</f>
        <v>C</v>
      </c>
      <c r="X3790" s="18" t="n">
        <f aca="false">HOUR(H3790)</f>
        <v>5</v>
      </c>
      <c r="Y3790" s="18" t="n">
        <f aca="false">ROUND((I3790-H3790)*1440,0)</f>
        <v>9</v>
      </c>
      <c r="Z3790" s="18" t="n">
        <f aca="false">ROUND((J3790-I3790)*1440,0)</f>
        <v>29</v>
      </c>
      <c r="AA3790" s="18" t="n">
        <f aca="false">ROUND((K3790-J3790)*1440,0)</f>
        <v>36</v>
      </c>
      <c r="AB3790" s="18" t="n">
        <f aca="false">ROUND((L3790-K3790)*1440,0)</f>
        <v>12</v>
      </c>
      <c r="AC3790" s="18" t="n">
        <f aca="false">ROUND((M3790-L3790)*1440,0)</f>
        <v>16</v>
      </c>
      <c r="AD3790" s="18" t="n">
        <f aca="false">IF(N3790="","",ROUND((N3790-M3790)*1440,0))</f>
        <v>26</v>
      </c>
      <c r="AE3790" s="18" t="n">
        <f aca="false">IF(O3790="","",ROUND((O3790-N3790)*1440,0))</f>
        <v>57</v>
      </c>
      <c r="AF3790" s="18" t="n">
        <f aca="false">IF(P3790="","",ROUND((P3790-O3790)*1440,0))</f>
        <v>32</v>
      </c>
      <c r="AG3790" s="18" t="n">
        <f aca="false">IF(Q3790="","",ROUND((Q3790-P3790)*1440,0))</f>
        <v>20</v>
      </c>
      <c r="AH3790" s="18" t="n">
        <f aca="false">IF(Q3790="","",ROUND((Q3790-H3790)*1440,0))</f>
        <v>237</v>
      </c>
      <c r="AI3790" s="19" t="n">
        <f aca="false">ROUND(IF(O3790="",Assumptions!$B$25-K3790,O3790-K3790)*24,1)</f>
        <v>1.9</v>
      </c>
      <c r="AJ3790" s="20" t="n">
        <f aca="false">ROUND(MAX(N(Y3790)/Assumptions!$C$5, N(Z3790)/Assumptions!$C$6, N(AA3790)/Assumptions!$C$7, N(AB3790)/Assumptions!$C$8, N(AC3790)/Assumptions!$C$9, N(AD3790)/Assumptions!$C$10, N(AE3790)/Assumptions!$C$11, N(AF3790)/Assumptions!$C$12, N(AG3790)/Assumptions!$C$13),3)</f>
        <v>1.933</v>
      </c>
      <c r="AK3790" s="0" t="str">
        <f aca="false">IF(OR(U3790="Pending",U3790="On Hold"),"Open GRN (awaiting)",IF(AJ3790&lt;=1,"Within SLA",IF(ROUND(N(Y3790)/Assumptions!$C$5,3)=AJ3790,"Gate Wait",IF(ROUND(N(Z3790)/Assumptions!$C$6,3)=AJ3790,"Dock Wait",IF(ROUND(N(AA3790)/Assumptions!$C$7,3)=AJ3790,"Unloading",IF(ROUND(N(AB3790)/Assumptions!$C$8,3)=AJ3790,"Unload-to-QC Wait",IF(ROUND(N(AC3790)/Assumptions!$C$9,3)=AJ3790,"QC",IF(ROUND(N(AD3790)/Assumptions!$C$10,3)=AJ3790,"QC-to-GRN Wait",IF(ROUND(N(AE3790)/Assumptions!$C$11,3)=AJ3790,"GRN Processing",IF(ROUND(N(AF3790)/Assumptions!$C$12,3)=AJ3790,"GRN-to-Putaway Wait",IF(ROUND(N(AG3790)/Assumptions!$C$13,3)=AJ3790,"Putaway","Within SLA")))))))))))</f>
        <v>Dock Wait</v>
      </c>
    </row>
    <row r="3791" customFormat="false" ht="15" hidden="false" customHeight="false" outlineLevel="0" collapsed="false">
      <c r="A3791" s="0" t="s">
        <v>10538</v>
      </c>
      <c r="B3791" s="0" t="s">
        <v>10539</v>
      </c>
      <c r="C3791" s="0" t="s">
        <v>184</v>
      </c>
      <c r="D3791" s="0" t="s">
        <v>119</v>
      </c>
      <c r="E3791" s="0" t="s">
        <v>10540</v>
      </c>
      <c r="F3791" s="0" t="s">
        <v>177</v>
      </c>
      <c r="G3791" s="0" t="s">
        <v>122</v>
      </c>
      <c r="H3791" s="17" t="n">
        <v>46294.2388888889</v>
      </c>
      <c r="I3791" s="17" t="n">
        <v>46294.2527777778</v>
      </c>
      <c r="J3791" s="17" t="n">
        <v>46294.2541666667</v>
      </c>
      <c r="K3791" s="17" t="n">
        <v>46294.2701388889</v>
      </c>
      <c r="L3791" s="17" t="n">
        <v>46294.2763888889</v>
      </c>
      <c r="M3791" s="17" t="n">
        <v>46294.2965277778</v>
      </c>
      <c r="N3791" s="17" t="n">
        <v>46294.3222222222</v>
      </c>
      <c r="O3791" s="17" t="n">
        <v>46294.35</v>
      </c>
      <c r="P3791" s="17" t="n">
        <v>46294.3569444444</v>
      </c>
      <c r="Q3791" s="17" t="n">
        <v>46294.3652777778</v>
      </c>
      <c r="R3791" s="0" t="n">
        <v>386</v>
      </c>
      <c r="S3791" s="0" t="n">
        <v>0</v>
      </c>
      <c r="T3791" s="0" t="n">
        <v>0</v>
      </c>
      <c r="U3791" s="18" t="s">
        <v>130</v>
      </c>
      <c r="V3791" s="18" t="s">
        <v>131</v>
      </c>
      <c r="W3791" s="0" t="str">
        <f aca="false">IF(AND(X3791&gt;=6,X3791&lt;14),"A",IF(AND(X3791&gt;=14,X3791&lt;22),"B","C"))</f>
        <v>C</v>
      </c>
      <c r="X3791" s="18" t="n">
        <f aca="false">HOUR(H3791)</f>
        <v>5</v>
      </c>
      <c r="Y3791" s="18" t="n">
        <f aca="false">ROUND((I3791-H3791)*1440,0)</f>
        <v>20</v>
      </c>
      <c r="Z3791" s="18" t="n">
        <f aca="false">ROUND((J3791-I3791)*1440,0)</f>
        <v>2</v>
      </c>
      <c r="AA3791" s="18" t="n">
        <f aca="false">ROUND((K3791-J3791)*1440,0)</f>
        <v>23</v>
      </c>
      <c r="AB3791" s="18" t="n">
        <f aca="false">ROUND((L3791-K3791)*1440,0)</f>
        <v>9</v>
      </c>
      <c r="AC3791" s="18" t="n">
        <f aca="false">ROUND((M3791-L3791)*1440,0)</f>
        <v>29</v>
      </c>
      <c r="AD3791" s="18" t="n">
        <f aca="false">IF(N3791="","",ROUND((N3791-M3791)*1440,0))</f>
        <v>37</v>
      </c>
      <c r="AE3791" s="18" t="n">
        <f aca="false">IF(O3791="","",ROUND((O3791-N3791)*1440,0))</f>
        <v>40</v>
      </c>
      <c r="AF3791" s="18" t="n">
        <f aca="false">IF(P3791="","",ROUND((P3791-O3791)*1440,0))</f>
        <v>10</v>
      </c>
      <c r="AG3791" s="18" t="n">
        <f aca="false">IF(Q3791="","",ROUND((Q3791-P3791)*1440,0))</f>
        <v>12</v>
      </c>
      <c r="AH3791" s="18" t="n">
        <f aca="false">IF(Q3791="","",ROUND((Q3791-H3791)*1440,0))</f>
        <v>182</v>
      </c>
      <c r="AI3791" s="19" t="n">
        <f aca="false">ROUND(IF(O3791="",Assumptions!$B$25-K3791,O3791-K3791)*24,1)</f>
        <v>1.9</v>
      </c>
      <c r="AJ3791" s="20" t="n">
        <f aca="false">ROUND(MAX(N(Y3791)/Assumptions!$C$5, N(Z3791)/Assumptions!$C$6, N(AA3791)/Assumptions!$C$7, N(AB3791)/Assumptions!$C$8, N(AC3791)/Assumptions!$C$9, N(AD3791)/Assumptions!$C$10, N(AE3791)/Assumptions!$C$11, N(AF3791)/Assumptions!$C$12, N(AG3791)/Assumptions!$C$13),3)</f>
        <v>1.233</v>
      </c>
      <c r="AK3791" s="0" t="str">
        <f aca="false">IF(OR(U3791="Pending",U3791="On Hold"),"Open GRN (awaiting)",IF(AJ3791&lt;=1,"Within SLA",IF(ROUND(N(Y3791)/Assumptions!$C$5,3)=AJ3791,"Gate Wait",IF(ROUND(N(Z3791)/Assumptions!$C$6,3)=AJ3791,"Dock Wait",IF(ROUND(N(AA3791)/Assumptions!$C$7,3)=AJ3791,"Unloading",IF(ROUND(N(AB3791)/Assumptions!$C$8,3)=AJ3791,"Unload-to-QC Wait",IF(ROUND(N(AC3791)/Assumptions!$C$9,3)=AJ3791,"QC",IF(ROUND(N(AD3791)/Assumptions!$C$10,3)=AJ3791,"QC-to-GRN Wait",IF(ROUND(N(AE3791)/Assumptions!$C$11,3)=AJ3791,"GRN Processing",IF(ROUND(N(AF3791)/Assumptions!$C$12,3)=AJ3791,"GRN-to-Putaway Wait",IF(ROUND(N(AG3791)/Assumptions!$C$13,3)=AJ3791,"Putaway","Within SLA")))))))))))</f>
        <v>QC-to-GRN Wait</v>
      </c>
    </row>
    <row r="3792" customFormat="false" ht="15" hidden="false" customHeight="false" outlineLevel="0" collapsed="false">
      <c r="A3792" s="0" t="s">
        <v>10541</v>
      </c>
      <c r="B3792" s="0" t="s">
        <v>10542</v>
      </c>
      <c r="C3792" s="0" t="s">
        <v>153</v>
      </c>
      <c r="D3792" s="0" t="s">
        <v>147</v>
      </c>
      <c r="E3792" s="0" t="s">
        <v>10543</v>
      </c>
      <c r="F3792" s="0" t="s">
        <v>155</v>
      </c>
      <c r="G3792" s="0" t="s">
        <v>167</v>
      </c>
      <c r="H3792" s="17" t="n">
        <v>46294.3145833333</v>
      </c>
      <c r="I3792" s="17" t="n">
        <v>46294.3506944445</v>
      </c>
      <c r="J3792" s="17" t="n">
        <v>46294.3631944444</v>
      </c>
      <c r="K3792" s="17" t="n">
        <v>46294.38125</v>
      </c>
      <c r="L3792" s="17" t="n">
        <v>46294.3986111111</v>
      </c>
      <c r="M3792" s="17" t="n">
        <v>46294.4215277778</v>
      </c>
      <c r="N3792" s="17" t="n">
        <v>46294.4326388889</v>
      </c>
      <c r="O3792" s="17" t="n">
        <v>46294.4638888889</v>
      </c>
      <c r="P3792" s="17" t="n">
        <v>46294.4763888889</v>
      </c>
      <c r="Q3792" s="17" t="n">
        <v>46294.5180555556</v>
      </c>
      <c r="R3792" s="0" t="n">
        <v>370</v>
      </c>
      <c r="S3792" s="0" t="n">
        <v>0</v>
      </c>
      <c r="T3792" s="0" t="n">
        <v>0</v>
      </c>
      <c r="U3792" s="18" t="s">
        <v>130</v>
      </c>
      <c r="V3792" s="18" t="s">
        <v>82</v>
      </c>
      <c r="W3792" s="0" t="str">
        <f aca="false">IF(AND(X3792&gt;=6,X3792&lt;14),"A",IF(AND(X3792&gt;=14,X3792&lt;22),"B","C"))</f>
        <v>A</v>
      </c>
      <c r="X3792" s="18" t="n">
        <f aca="false">HOUR(H3792)</f>
        <v>7</v>
      </c>
      <c r="Y3792" s="18" t="n">
        <f aca="false">ROUND((I3792-H3792)*1440,0)</f>
        <v>52</v>
      </c>
      <c r="Z3792" s="18" t="n">
        <f aca="false">ROUND((J3792-I3792)*1440,0)</f>
        <v>18</v>
      </c>
      <c r="AA3792" s="18" t="n">
        <f aca="false">ROUND((K3792-J3792)*1440,0)</f>
        <v>26</v>
      </c>
      <c r="AB3792" s="18" t="n">
        <f aca="false">ROUND((L3792-K3792)*1440,0)</f>
        <v>25</v>
      </c>
      <c r="AC3792" s="18" t="n">
        <f aca="false">ROUND((M3792-L3792)*1440,0)</f>
        <v>33</v>
      </c>
      <c r="AD3792" s="18" t="n">
        <f aca="false">IF(N3792="","",ROUND((N3792-M3792)*1440,0))</f>
        <v>16</v>
      </c>
      <c r="AE3792" s="18" t="n">
        <f aca="false">IF(O3792="","",ROUND((O3792-N3792)*1440,0))</f>
        <v>45</v>
      </c>
      <c r="AF3792" s="18" t="n">
        <f aca="false">IF(P3792="","",ROUND((P3792-O3792)*1440,0))</f>
        <v>18</v>
      </c>
      <c r="AG3792" s="18" t="n">
        <f aca="false">IF(Q3792="","",ROUND((Q3792-P3792)*1440,0))</f>
        <v>60</v>
      </c>
      <c r="AH3792" s="18" t="n">
        <f aca="false">IF(Q3792="","",ROUND((Q3792-H3792)*1440,0))</f>
        <v>293</v>
      </c>
      <c r="AI3792" s="19" t="n">
        <f aca="false">ROUND(IF(O3792="",Assumptions!$B$25-K3792,O3792-K3792)*24,1)</f>
        <v>2</v>
      </c>
      <c r="AJ3792" s="20" t="n">
        <f aca="false">ROUND(MAX(N(Y3792)/Assumptions!$C$5, N(Z3792)/Assumptions!$C$6, N(AA3792)/Assumptions!$C$7, N(AB3792)/Assumptions!$C$8, N(AC3792)/Assumptions!$C$9, N(AD3792)/Assumptions!$C$10, N(AE3792)/Assumptions!$C$11, N(AF3792)/Assumptions!$C$12, N(AG3792)/Assumptions!$C$13),3)</f>
        <v>1.733</v>
      </c>
      <c r="AK3792" s="0" t="str">
        <f aca="false">IF(OR(U3792="Pending",U3792="On Hold"),"Open GRN (awaiting)",IF(AJ3792&lt;=1,"Within SLA",IF(ROUND(N(Y3792)/Assumptions!$C$5,3)=AJ3792,"Gate Wait",IF(ROUND(N(Z3792)/Assumptions!$C$6,3)=AJ3792,"Dock Wait",IF(ROUND(N(AA3792)/Assumptions!$C$7,3)=AJ3792,"Unloading",IF(ROUND(N(AB3792)/Assumptions!$C$8,3)=AJ3792,"Unload-to-QC Wait",IF(ROUND(N(AC3792)/Assumptions!$C$9,3)=AJ3792,"QC",IF(ROUND(N(AD3792)/Assumptions!$C$10,3)=AJ3792,"QC-to-GRN Wait",IF(ROUND(N(AE3792)/Assumptions!$C$11,3)=AJ3792,"GRN Processing",IF(ROUND(N(AF3792)/Assumptions!$C$12,3)=AJ3792,"GRN-to-Putaway Wait",IF(ROUND(N(AG3792)/Assumptions!$C$13,3)=AJ3792,"Putaway","Within SLA")))))))))))</f>
        <v>Gate Wait</v>
      </c>
    </row>
    <row r="3793" customFormat="false" ht="15" hidden="false" customHeight="false" outlineLevel="0" collapsed="false">
      <c r="A3793" s="0" t="s">
        <v>10544</v>
      </c>
      <c r="B3793" s="0" t="s">
        <v>10545</v>
      </c>
      <c r="C3793" s="0" t="s">
        <v>170</v>
      </c>
      <c r="D3793" s="0" t="s">
        <v>119</v>
      </c>
      <c r="E3793" s="0" t="s">
        <v>10546</v>
      </c>
      <c r="F3793" s="0" t="s">
        <v>155</v>
      </c>
      <c r="G3793" s="0" t="s">
        <v>129</v>
      </c>
      <c r="H3793" s="17" t="n">
        <v>46294.31875</v>
      </c>
      <c r="I3793" s="17" t="n">
        <v>46294.3416666667</v>
      </c>
      <c r="J3793" s="17" t="n">
        <v>46294.3541666667</v>
      </c>
      <c r="K3793" s="17" t="n">
        <v>46294.3840277778</v>
      </c>
      <c r="L3793" s="17" t="n">
        <v>46294.4020833333</v>
      </c>
      <c r="M3793" s="17" t="n">
        <v>46294.4263888889</v>
      </c>
      <c r="N3793" s="17" t="n">
        <v>46294.4284722222</v>
      </c>
      <c r="O3793" s="17" t="n">
        <v>46294.4527777778</v>
      </c>
      <c r="P3793" s="17" t="n">
        <v>46294.4597222222</v>
      </c>
      <c r="Q3793" s="17" t="n">
        <v>46294.4736111111</v>
      </c>
      <c r="R3793" s="0" t="n">
        <v>718</v>
      </c>
      <c r="S3793" s="0" t="n">
        <v>0</v>
      </c>
      <c r="T3793" s="0" t="n">
        <v>0</v>
      </c>
      <c r="U3793" s="18" t="s">
        <v>130</v>
      </c>
      <c r="V3793" s="18" t="s">
        <v>144</v>
      </c>
      <c r="W3793" s="0" t="str">
        <f aca="false">IF(AND(X3793&gt;=6,X3793&lt;14),"A",IF(AND(X3793&gt;=14,X3793&lt;22),"B","C"))</f>
        <v>A</v>
      </c>
      <c r="X3793" s="18" t="n">
        <f aca="false">HOUR(H3793)</f>
        <v>7</v>
      </c>
      <c r="Y3793" s="18" t="n">
        <f aca="false">ROUND((I3793-H3793)*1440,0)</f>
        <v>33</v>
      </c>
      <c r="Z3793" s="18" t="n">
        <f aca="false">ROUND((J3793-I3793)*1440,0)</f>
        <v>18</v>
      </c>
      <c r="AA3793" s="18" t="n">
        <f aca="false">ROUND((K3793-J3793)*1440,0)</f>
        <v>43</v>
      </c>
      <c r="AB3793" s="18" t="n">
        <f aca="false">ROUND((L3793-K3793)*1440,0)</f>
        <v>26</v>
      </c>
      <c r="AC3793" s="18" t="n">
        <f aca="false">ROUND((M3793-L3793)*1440,0)</f>
        <v>35</v>
      </c>
      <c r="AD3793" s="18" t="n">
        <f aca="false">IF(N3793="","",ROUND((N3793-M3793)*1440,0))</f>
        <v>3</v>
      </c>
      <c r="AE3793" s="18" t="n">
        <f aca="false">IF(O3793="","",ROUND((O3793-N3793)*1440,0))</f>
        <v>35</v>
      </c>
      <c r="AF3793" s="18" t="n">
        <f aca="false">IF(P3793="","",ROUND((P3793-O3793)*1440,0))</f>
        <v>10</v>
      </c>
      <c r="AG3793" s="18" t="n">
        <f aca="false">IF(Q3793="","",ROUND((Q3793-P3793)*1440,0))</f>
        <v>20</v>
      </c>
      <c r="AH3793" s="18" t="n">
        <f aca="false">IF(Q3793="","",ROUND((Q3793-H3793)*1440,0))</f>
        <v>223</v>
      </c>
      <c r="AI3793" s="19" t="n">
        <f aca="false">ROUND(IF(O3793="",Assumptions!$B$25-K3793,O3793-K3793)*24,1)</f>
        <v>1.7</v>
      </c>
      <c r="AJ3793" s="20" t="n">
        <f aca="false">ROUND(MAX(N(Y3793)/Assumptions!$C$5, N(Z3793)/Assumptions!$C$6, N(AA3793)/Assumptions!$C$7, N(AB3793)/Assumptions!$C$8, N(AC3793)/Assumptions!$C$9, N(AD3793)/Assumptions!$C$10, N(AE3793)/Assumptions!$C$11, N(AF3793)/Assumptions!$C$12, N(AG3793)/Assumptions!$C$13),3)</f>
        <v>1.733</v>
      </c>
      <c r="AK3793" s="0" t="str">
        <f aca="false">IF(OR(U3793="Pending",U3793="On Hold"),"Open GRN (awaiting)",IF(AJ3793&lt;=1,"Within SLA",IF(ROUND(N(Y3793)/Assumptions!$C$5,3)=AJ3793,"Gate Wait",IF(ROUND(N(Z3793)/Assumptions!$C$6,3)=AJ3793,"Dock Wait",IF(ROUND(N(AA3793)/Assumptions!$C$7,3)=AJ3793,"Unloading",IF(ROUND(N(AB3793)/Assumptions!$C$8,3)=AJ3793,"Unload-to-QC Wait",IF(ROUND(N(AC3793)/Assumptions!$C$9,3)=AJ3793,"QC",IF(ROUND(N(AD3793)/Assumptions!$C$10,3)=AJ3793,"QC-to-GRN Wait",IF(ROUND(N(AE3793)/Assumptions!$C$11,3)=AJ3793,"GRN Processing",IF(ROUND(N(AF3793)/Assumptions!$C$12,3)=AJ3793,"GRN-to-Putaway Wait",IF(ROUND(N(AG3793)/Assumptions!$C$13,3)=AJ3793,"Putaway","Within SLA")))))))))))</f>
        <v>Unload-to-QC Wait</v>
      </c>
    </row>
    <row r="3794" customFormat="false" ht="15" hidden="false" customHeight="false" outlineLevel="0" collapsed="false">
      <c r="A3794" s="0" t="s">
        <v>10547</v>
      </c>
      <c r="B3794" s="0" t="s">
        <v>10548</v>
      </c>
      <c r="C3794" s="0" t="s">
        <v>126</v>
      </c>
      <c r="D3794" s="0" t="s">
        <v>147</v>
      </c>
      <c r="E3794" s="0" t="s">
        <v>1568</v>
      </c>
      <c r="F3794" s="0" t="s">
        <v>128</v>
      </c>
      <c r="G3794" s="0" t="s">
        <v>150</v>
      </c>
      <c r="H3794" s="17" t="n">
        <v>46294.325</v>
      </c>
      <c r="I3794" s="17" t="n">
        <v>46294.3381944444</v>
      </c>
      <c r="J3794" s="17" t="n">
        <v>46294.3451388889</v>
      </c>
      <c r="K3794" s="17" t="n">
        <v>46294.3923611111</v>
      </c>
      <c r="L3794" s="17" t="n">
        <v>46294.4</v>
      </c>
      <c r="M3794" s="17" t="n">
        <v>46294.44375</v>
      </c>
      <c r="N3794" s="17" t="n">
        <v>46294.46875</v>
      </c>
      <c r="O3794" s="17" t="n">
        <v>46294.4930555556</v>
      </c>
      <c r="P3794" s="17" t="n">
        <v>46294.5</v>
      </c>
      <c r="Q3794" s="17" t="n">
        <v>46294.5090277778</v>
      </c>
      <c r="R3794" s="0" t="n">
        <v>1658</v>
      </c>
      <c r="S3794" s="0" t="n">
        <v>0</v>
      </c>
      <c r="T3794" s="0" t="n">
        <v>0</v>
      </c>
      <c r="U3794" s="18" t="s">
        <v>130</v>
      </c>
      <c r="V3794" s="18" t="s">
        <v>144</v>
      </c>
      <c r="W3794" s="0" t="str">
        <f aca="false">IF(AND(X3794&gt;=6,X3794&lt;14),"A",IF(AND(X3794&gt;=14,X3794&lt;22),"B","C"))</f>
        <v>A</v>
      </c>
      <c r="X3794" s="18" t="n">
        <f aca="false">HOUR(H3794)</f>
        <v>7</v>
      </c>
      <c r="Y3794" s="18" t="n">
        <f aca="false">ROUND((I3794-H3794)*1440,0)</f>
        <v>19</v>
      </c>
      <c r="Z3794" s="18" t="n">
        <f aca="false">ROUND((J3794-I3794)*1440,0)</f>
        <v>10</v>
      </c>
      <c r="AA3794" s="18" t="n">
        <f aca="false">ROUND((K3794-J3794)*1440,0)</f>
        <v>68</v>
      </c>
      <c r="AB3794" s="18" t="n">
        <f aca="false">ROUND((L3794-K3794)*1440,0)</f>
        <v>11</v>
      </c>
      <c r="AC3794" s="18" t="n">
        <f aca="false">ROUND((M3794-L3794)*1440,0)</f>
        <v>63</v>
      </c>
      <c r="AD3794" s="18" t="n">
        <f aca="false">IF(N3794="","",ROUND((N3794-M3794)*1440,0))</f>
        <v>36</v>
      </c>
      <c r="AE3794" s="18" t="n">
        <f aca="false">IF(O3794="","",ROUND((O3794-N3794)*1440,0))</f>
        <v>35</v>
      </c>
      <c r="AF3794" s="18" t="n">
        <f aca="false">IF(P3794="","",ROUND((P3794-O3794)*1440,0))</f>
        <v>10</v>
      </c>
      <c r="AG3794" s="18" t="n">
        <f aca="false">IF(Q3794="","",ROUND((Q3794-P3794)*1440,0))</f>
        <v>13</v>
      </c>
      <c r="AH3794" s="18" t="n">
        <f aca="false">IF(Q3794="","",ROUND((Q3794-H3794)*1440,0))</f>
        <v>265</v>
      </c>
      <c r="AI3794" s="19" t="n">
        <f aca="false">ROUND(IF(O3794="",Assumptions!$B$25-K3794,O3794-K3794)*24,1)</f>
        <v>2.4</v>
      </c>
      <c r="AJ3794" s="20" t="n">
        <f aca="false">ROUND(MAX(N(Y3794)/Assumptions!$C$5, N(Z3794)/Assumptions!$C$6, N(AA3794)/Assumptions!$C$7, N(AB3794)/Assumptions!$C$8, N(AC3794)/Assumptions!$C$9, N(AD3794)/Assumptions!$C$10, N(AE3794)/Assumptions!$C$11, N(AF3794)/Assumptions!$C$12, N(AG3794)/Assumptions!$C$13),3)</f>
        <v>1.4</v>
      </c>
      <c r="AK3794" s="0" t="str">
        <f aca="false">IF(OR(U3794="Pending",U3794="On Hold"),"Open GRN (awaiting)",IF(AJ3794&lt;=1,"Within SLA",IF(ROUND(N(Y3794)/Assumptions!$C$5,3)=AJ3794,"Gate Wait",IF(ROUND(N(Z3794)/Assumptions!$C$6,3)=AJ3794,"Dock Wait",IF(ROUND(N(AA3794)/Assumptions!$C$7,3)=AJ3794,"Unloading",IF(ROUND(N(AB3794)/Assumptions!$C$8,3)=AJ3794,"Unload-to-QC Wait",IF(ROUND(N(AC3794)/Assumptions!$C$9,3)=AJ3794,"QC",IF(ROUND(N(AD3794)/Assumptions!$C$10,3)=AJ3794,"QC-to-GRN Wait",IF(ROUND(N(AE3794)/Assumptions!$C$11,3)=AJ3794,"GRN Processing",IF(ROUND(N(AF3794)/Assumptions!$C$12,3)=AJ3794,"GRN-to-Putaway Wait",IF(ROUND(N(AG3794)/Assumptions!$C$13,3)=AJ3794,"Putaway","Within SLA")))))))))))</f>
        <v>QC</v>
      </c>
    </row>
    <row r="3795" customFormat="false" ht="15" hidden="false" customHeight="false" outlineLevel="0" collapsed="false">
      <c r="A3795" s="0" t="s">
        <v>10549</v>
      </c>
      <c r="B3795" s="0" t="s">
        <v>10550</v>
      </c>
      <c r="C3795" s="0" t="s">
        <v>126</v>
      </c>
      <c r="D3795" s="0" t="s">
        <v>135</v>
      </c>
      <c r="E3795" s="0" t="s">
        <v>6558</v>
      </c>
      <c r="F3795" s="0" t="s">
        <v>128</v>
      </c>
      <c r="G3795" s="0" t="s">
        <v>138</v>
      </c>
      <c r="H3795" s="17" t="n">
        <v>46294.3395833333</v>
      </c>
      <c r="I3795" s="17" t="n">
        <v>46294.3555555556</v>
      </c>
      <c r="J3795" s="17" t="n">
        <v>46294.3590277778</v>
      </c>
      <c r="K3795" s="17" t="n">
        <v>46294.3909722222</v>
      </c>
      <c r="L3795" s="17" t="n">
        <v>46294.3979166667</v>
      </c>
      <c r="M3795" s="17" t="n">
        <v>46294.4298611111</v>
      </c>
      <c r="N3795" s="17" t="n">
        <v>46294.4506944444</v>
      </c>
      <c r="O3795" s="17" t="n">
        <v>46294.4722222222</v>
      </c>
      <c r="P3795" s="17" t="n">
        <v>46294.4770833333</v>
      </c>
      <c r="Q3795" s="17" t="n">
        <v>46294.4916666667</v>
      </c>
      <c r="R3795" s="0" t="n">
        <v>920</v>
      </c>
      <c r="S3795" s="0" t="n">
        <v>0</v>
      </c>
      <c r="T3795" s="0" t="n">
        <v>0</v>
      </c>
      <c r="U3795" s="18" t="s">
        <v>130</v>
      </c>
      <c r="V3795" s="18" t="s">
        <v>82</v>
      </c>
      <c r="W3795" s="0" t="str">
        <f aca="false">IF(AND(X3795&gt;=6,X3795&lt;14),"A",IF(AND(X3795&gt;=14,X3795&lt;22),"B","C"))</f>
        <v>A</v>
      </c>
      <c r="X3795" s="18" t="n">
        <f aca="false">HOUR(H3795)</f>
        <v>8</v>
      </c>
      <c r="Y3795" s="18" t="n">
        <f aca="false">ROUND((I3795-H3795)*1440,0)</f>
        <v>23</v>
      </c>
      <c r="Z3795" s="18" t="n">
        <f aca="false">ROUND((J3795-I3795)*1440,0)</f>
        <v>5</v>
      </c>
      <c r="AA3795" s="18" t="n">
        <f aca="false">ROUND((K3795-J3795)*1440,0)</f>
        <v>46</v>
      </c>
      <c r="AB3795" s="18" t="n">
        <f aca="false">ROUND((L3795-K3795)*1440,0)</f>
        <v>10</v>
      </c>
      <c r="AC3795" s="18" t="n">
        <f aca="false">ROUND((M3795-L3795)*1440,0)</f>
        <v>46</v>
      </c>
      <c r="AD3795" s="18" t="n">
        <f aca="false">IF(N3795="","",ROUND((N3795-M3795)*1440,0))</f>
        <v>30</v>
      </c>
      <c r="AE3795" s="18" t="n">
        <f aca="false">IF(O3795="","",ROUND((O3795-N3795)*1440,0))</f>
        <v>31</v>
      </c>
      <c r="AF3795" s="18" t="n">
        <f aca="false">IF(P3795="","",ROUND((P3795-O3795)*1440,0))</f>
        <v>7</v>
      </c>
      <c r="AG3795" s="18" t="n">
        <f aca="false">IF(Q3795="","",ROUND((Q3795-P3795)*1440,0))</f>
        <v>21</v>
      </c>
      <c r="AH3795" s="18" t="n">
        <f aca="false">IF(Q3795="","",ROUND((Q3795-H3795)*1440,0))</f>
        <v>219</v>
      </c>
      <c r="AI3795" s="19" t="n">
        <f aca="false">ROUND(IF(O3795="",Assumptions!$B$25-K3795,O3795-K3795)*24,1)</f>
        <v>2</v>
      </c>
      <c r="AJ3795" s="20" t="n">
        <f aca="false">ROUND(MAX(N(Y3795)/Assumptions!$C$5, N(Z3795)/Assumptions!$C$6, N(AA3795)/Assumptions!$C$7, N(AB3795)/Assumptions!$C$8, N(AC3795)/Assumptions!$C$9, N(AD3795)/Assumptions!$C$10, N(AE3795)/Assumptions!$C$11, N(AF3795)/Assumptions!$C$12, N(AG3795)/Assumptions!$C$13),3)</f>
        <v>1.022</v>
      </c>
      <c r="AK3795" s="0" t="str">
        <f aca="false">IF(OR(U3795="Pending",U3795="On Hold"),"Open GRN (awaiting)",IF(AJ3795&lt;=1,"Within SLA",IF(ROUND(N(Y3795)/Assumptions!$C$5,3)=AJ3795,"Gate Wait",IF(ROUND(N(Z3795)/Assumptions!$C$6,3)=AJ3795,"Dock Wait",IF(ROUND(N(AA3795)/Assumptions!$C$7,3)=AJ3795,"Unloading",IF(ROUND(N(AB3795)/Assumptions!$C$8,3)=AJ3795,"Unload-to-QC Wait",IF(ROUND(N(AC3795)/Assumptions!$C$9,3)=AJ3795,"QC",IF(ROUND(N(AD3795)/Assumptions!$C$10,3)=AJ3795,"QC-to-GRN Wait",IF(ROUND(N(AE3795)/Assumptions!$C$11,3)=AJ3795,"GRN Processing",IF(ROUND(N(AF3795)/Assumptions!$C$12,3)=AJ3795,"GRN-to-Putaway Wait",IF(ROUND(N(AG3795)/Assumptions!$C$13,3)=AJ3795,"Putaway","Within SLA")))))))))))</f>
        <v>QC</v>
      </c>
    </row>
    <row r="3796" customFormat="false" ht="15" hidden="false" customHeight="false" outlineLevel="0" collapsed="false">
      <c r="A3796" s="0" t="s">
        <v>10551</v>
      </c>
      <c r="B3796" s="0" t="s">
        <v>10552</v>
      </c>
      <c r="C3796" s="0" t="s">
        <v>118</v>
      </c>
      <c r="D3796" s="0" t="s">
        <v>119</v>
      </c>
      <c r="E3796" s="0" t="s">
        <v>7579</v>
      </c>
      <c r="F3796" s="0" t="s">
        <v>121</v>
      </c>
      <c r="G3796" s="0" t="s">
        <v>122</v>
      </c>
      <c r="H3796" s="17" t="n">
        <v>46294.3611111111</v>
      </c>
      <c r="I3796" s="17" t="n">
        <v>46294.3708333333</v>
      </c>
      <c r="J3796" s="17" t="n">
        <v>46294.3763888889</v>
      </c>
      <c r="K3796" s="17" t="n">
        <v>46294.4430555556</v>
      </c>
      <c r="L3796" s="17" t="n">
        <v>46294.4548611111</v>
      </c>
      <c r="M3796" s="17" t="n">
        <v>46294.4840277778</v>
      </c>
      <c r="N3796" s="17" t="n">
        <v>46294.4965277778</v>
      </c>
      <c r="O3796" s="17" t="n">
        <v>46294.5305555556</v>
      </c>
      <c r="P3796" s="17" t="n">
        <v>46294.5368055556</v>
      </c>
      <c r="Q3796" s="17" t="n">
        <v>46294.5548611111</v>
      </c>
      <c r="R3796" s="0" t="n">
        <v>3000</v>
      </c>
      <c r="S3796" s="0" t="n">
        <v>0</v>
      </c>
      <c r="T3796" s="0" t="n">
        <v>0</v>
      </c>
      <c r="U3796" s="18" t="s">
        <v>130</v>
      </c>
      <c r="V3796" s="18" t="s">
        <v>144</v>
      </c>
      <c r="W3796" s="0" t="str">
        <f aca="false">IF(AND(X3796&gt;=6,X3796&lt;14),"A",IF(AND(X3796&gt;=14,X3796&lt;22),"B","C"))</f>
        <v>A</v>
      </c>
      <c r="X3796" s="18" t="n">
        <f aca="false">HOUR(H3796)</f>
        <v>8</v>
      </c>
      <c r="Y3796" s="18" t="n">
        <f aca="false">ROUND((I3796-H3796)*1440,0)</f>
        <v>14</v>
      </c>
      <c r="Z3796" s="18" t="n">
        <f aca="false">ROUND((J3796-I3796)*1440,0)</f>
        <v>8</v>
      </c>
      <c r="AA3796" s="18" t="n">
        <f aca="false">ROUND((K3796-J3796)*1440,0)</f>
        <v>96</v>
      </c>
      <c r="AB3796" s="18" t="n">
        <f aca="false">ROUND((L3796-K3796)*1440,0)</f>
        <v>17</v>
      </c>
      <c r="AC3796" s="18" t="n">
        <f aca="false">ROUND((M3796-L3796)*1440,0)</f>
        <v>42</v>
      </c>
      <c r="AD3796" s="18" t="n">
        <f aca="false">IF(N3796="","",ROUND((N3796-M3796)*1440,0))</f>
        <v>18</v>
      </c>
      <c r="AE3796" s="18" t="n">
        <f aca="false">IF(O3796="","",ROUND((O3796-N3796)*1440,0))</f>
        <v>49</v>
      </c>
      <c r="AF3796" s="18" t="n">
        <f aca="false">IF(P3796="","",ROUND((P3796-O3796)*1440,0))</f>
        <v>9</v>
      </c>
      <c r="AG3796" s="18" t="n">
        <f aca="false">IF(Q3796="","",ROUND((Q3796-P3796)*1440,0))</f>
        <v>26</v>
      </c>
      <c r="AH3796" s="18" t="n">
        <f aca="false">IF(Q3796="","",ROUND((Q3796-H3796)*1440,0))</f>
        <v>279</v>
      </c>
      <c r="AI3796" s="19" t="n">
        <f aca="false">ROUND(IF(O3796="",Assumptions!$B$25-K3796,O3796-K3796)*24,1)</f>
        <v>2.1</v>
      </c>
      <c r="AJ3796" s="20" t="n">
        <f aca="false">ROUND(MAX(N(Y3796)/Assumptions!$C$5, N(Z3796)/Assumptions!$C$6, N(AA3796)/Assumptions!$C$7, N(AB3796)/Assumptions!$C$8, N(AC3796)/Assumptions!$C$9, N(AD3796)/Assumptions!$C$10, N(AE3796)/Assumptions!$C$11, N(AF3796)/Assumptions!$C$12, N(AG3796)/Assumptions!$C$13),3)</f>
        <v>1.6</v>
      </c>
      <c r="AK3796" s="0" t="str">
        <f aca="false">IF(OR(U3796="Pending",U3796="On Hold"),"Open GRN (awaiting)",IF(AJ3796&lt;=1,"Within SLA",IF(ROUND(N(Y3796)/Assumptions!$C$5,3)=AJ3796,"Gate Wait",IF(ROUND(N(Z3796)/Assumptions!$C$6,3)=AJ3796,"Dock Wait",IF(ROUND(N(AA3796)/Assumptions!$C$7,3)=AJ3796,"Unloading",IF(ROUND(N(AB3796)/Assumptions!$C$8,3)=AJ3796,"Unload-to-QC Wait",IF(ROUND(N(AC3796)/Assumptions!$C$9,3)=AJ3796,"QC",IF(ROUND(N(AD3796)/Assumptions!$C$10,3)=AJ3796,"QC-to-GRN Wait",IF(ROUND(N(AE3796)/Assumptions!$C$11,3)=AJ3796,"GRN Processing",IF(ROUND(N(AF3796)/Assumptions!$C$12,3)=AJ3796,"GRN-to-Putaway Wait",IF(ROUND(N(AG3796)/Assumptions!$C$13,3)=AJ3796,"Putaway","Within SLA")))))))))))</f>
        <v>Unloading</v>
      </c>
    </row>
    <row r="3797" customFormat="false" ht="15" hidden="false" customHeight="false" outlineLevel="0" collapsed="false">
      <c r="A3797" s="0" t="s">
        <v>10553</v>
      </c>
      <c r="B3797" s="0" t="s">
        <v>10554</v>
      </c>
      <c r="C3797" s="0" t="s">
        <v>118</v>
      </c>
      <c r="D3797" s="0" t="s">
        <v>147</v>
      </c>
      <c r="E3797" s="0" t="s">
        <v>10555</v>
      </c>
      <c r="F3797" s="0" t="s">
        <v>121</v>
      </c>
      <c r="G3797" s="0" t="s">
        <v>150</v>
      </c>
      <c r="H3797" s="17" t="n">
        <v>46294.3659722222</v>
      </c>
      <c r="I3797" s="17" t="n">
        <v>46294.3736111111</v>
      </c>
      <c r="J3797" s="17" t="n">
        <v>46294.3763888889</v>
      </c>
      <c r="K3797" s="17" t="n">
        <v>46294.4125</v>
      </c>
      <c r="L3797" s="17" t="n">
        <v>46294.4277777778</v>
      </c>
      <c r="M3797" s="17" t="n">
        <v>46294.4861111111</v>
      </c>
      <c r="N3797" s="17"/>
      <c r="O3797" s="17"/>
      <c r="P3797" s="17"/>
      <c r="Q3797" s="17"/>
      <c r="R3797" s="0" t="n">
        <v>810</v>
      </c>
      <c r="S3797" s="0" t="n">
        <v>0</v>
      </c>
      <c r="T3797" s="0" t="n">
        <v>7</v>
      </c>
      <c r="U3797" s="18" t="s">
        <v>8544</v>
      </c>
      <c r="V3797" s="18" t="s">
        <v>156</v>
      </c>
      <c r="W3797" s="0" t="str">
        <f aca="false">IF(AND(X3797&gt;=6,X3797&lt;14),"A",IF(AND(X3797&gt;=14,X3797&lt;22),"B","C"))</f>
        <v>A</v>
      </c>
      <c r="X3797" s="18" t="n">
        <f aca="false">HOUR(H3797)</f>
        <v>8</v>
      </c>
      <c r="Y3797" s="18" t="n">
        <f aca="false">ROUND((I3797-H3797)*1440,0)</f>
        <v>11</v>
      </c>
      <c r="Z3797" s="18" t="n">
        <f aca="false">ROUND((J3797-I3797)*1440,0)</f>
        <v>4</v>
      </c>
      <c r="AA3797" s="18" t="n">
        <f aca="false">ROUND((K3797-J3797)*1440,0)</f>
        <v>52</v>
      </c>
      <c r="AB3797" s="18" t="n">
        <f aca="false">ROUND((L3797-K3797)*1440,0)</f>
        <v>22</v>
      </c>
      <c r="AC3797" s="18" t="n">
        <f aca="false">ROUND((M3797-L3797)*1440,0)</f>
        <v>84</v>
      </c>
      <c r="AD3797" s="0" t="str">
        <f aca="false">IF(N3797="","",ROUND((N3797-M3797)*1440,0))</f>
        <v/>
      </c>
      <c r="AE3797" s="0" t="str">
        <f aca="false">IF(O3797="","",ROUND((O3797-N3797)*1440,0))</f>
        <v/>
      </c>
      <c r="AF3797" s="0" t="str">
        <f aca="false">IF(P3797="","",ROUND((P3797-O3797)*1440,0))</f>
        <v/>
      </c>
      <c r="AG3797" s="0" t="str">
        <f aca="false">IF(Q3797="","",ROUND((Q3797-P3797)*1440,0))</f>
        <v/>
      </c>
      <c r="AH3797" s="0" t="str">
        <f aca="false">IF(Q3797="","",ROUND((Q3797-H3797)*1440,0))</f>
        <v/>
      </c>
      <c r="AI3797" s="19" t="n">
        <f aca="false">ROUND(IF(O3797="",Assumptions!$B$25-K3797,O3797-K3797)*24,1)</f>
        <v>70.1</v>
      </c>
      <c r="AJ3797" s="20" t="n">
        <f aca="false">ROUND(MAX(N(Y3797)/Assumptions!$C$5, N(Z3797)/Assumptions!$C$6, N(AA3797)/Assumptions!$C$7, N(AB3797)/Assumptions!$C$8, N(AC3797)/Assumptions!$C$9, N(AD3797)/Assumptions!$C$10, N(AE3797)/Assumptions!$C$11, N(AF3797)/Assumptions!$C$12, N(AG3797)/Assumptions!$C$13),3)</f>
        <v>1.867</v>
      </c>
      <c r="AK3797" s="0" t="str">
        <f aca="false">IF(OR(U3797="Pending",U3797="On Hold"),"Open GRN (awaiting)",IF(AJ3797&lt;=1,"Within SLA",IF(ROUND(N(Y3797)/Assumptions!$C$5,3)=AJ3797,"Gate Wait",IF(ROUND(N(Z3797)/Assumptions!$C$6,3)=AJ3797,"Dock Wait",IF(ROUND(N(AA3797)/Assumptions!$C$7,3)=AJ3797,"Unloading",IF(ROUND(N(AB3797)/Assumptions!$C$8,3)=AJ3797,"Unload-to-QC Wait",IF(ROUND(N(AC3797)/Assumptions!$C$9,3)=AJ3797,"QC",IF(ROUND(N(AD3797)/Assumptions!$C$10,3)=AJ3797,"QC-to-GRN Wait",IF(ROUND(N(AE3797)/Assumptions!$C$11,3)=AJ3797,"GRN Processing",IF(ROUND(N(AF3797)/Assumptions!$C$12,3)=AJ3797,"GRN-to-Putaway Wait",IF(ROUND(N(AG3797)/Assumptions!$C$13,3)=AJ3797,"Putaway","Within SLA")))))))))))</f>
        <v>Open GRN (awaiting)</v>
      </c>
    </row>
    <row r="3798" customFormat="false" ht="15" hidden="false" customHeight="false" outlineLevel="0" collapsed="false">
      <c r="A3798" s="0" t="s">
        <v>10556</v>
      </c>
      <c r="B3798" s="0" t="s">
        <v>10557</v>
      </c>
      <c r="C3798" s="0" t="s">
        <v>134</v>
      </c>
      <c r="D3798" s="0" t="s">
        <v>135</v>
      </c>
      <c r="E3798" s="0" t="s">
        <v>10558</v>
      </c>
      <c r="F3798" s="0" t="s">
        <v>149</v>
      </c>
      <c r="G3798" s="0" t="s">
        <v>178</v>
      </c>
      <c r="H3798" s="17" t="n">
        <v>46294.3736111111</v>
      </c>
      <c r="I3798" s="17" t="n">
        <v>46294.3854166667</v>
      </c>
      <c r="J3798" s="17" t="n">
        <v>46294.3875</v>
      </c>
      <c r="K3798" s="17" t="n">
        <v>46294.425</v>
      </c>
      <c r="L3798" s="17" t="n">
        <v>46294.4513888889</v>
      </c>
      <c r="M3798" s="17" t="n">
        <v>46294.4583333333</v>
      </c>
      <c r="N3798" s="17" t="n">
        <v>46294.5041666667</v>
      </c>
      <c r="O3798" s="17" t="n">
        <v>46294.5152777778</v>
      </c>
      <c r="P3798" s="17" t="n">
        <v>46294.5263888889</v>
      </c>
      <c r="Q3798" s="17" t="n">
        <v>46294.5458333333</v>
      </c>
      <c r="R3798" s="0" t="n">
        <v>732</v>
      </c>
      <c r="S3798" s="0" t="n">
        <v>0</v>
      </c>
      <c r="T3798" s="0" t="n">
        <v>0</v>
      </c>
      <c r="U3798" s="18" t="s">
        <v>130</v>
      </c>
      <c r="V3798" s="18" t="s">
        <v>144</v>
      </c>
      <c r="W3798" s="0" t="str">
        <f aca="false">IF(AND(X3798&gt;=6,X3798&lt;14),"A",IF(AND(X3798&gt;=14,X3798&lt;22),"B","C"))</f>
        <v>A</v>
      </c>
      <c r="X3798" s="18" t="n">
        <f aca="false">HOUR(H3798)</f>
        <v>8</v>
      </c>
      <c r="Y3798" s="18" t="n">
        <f aca="false">ROUND((I3798-H3798)*1440,0)</f>
        <v>17</v>
      </c>
      <c r="Z3798" s="18" t="n">
        <f aca="false">ROUND((J3798-I3798)*1440,0)</f>
        <v>3</v>
      </c>
      <c r="AA3798" s="18" t="n">
        <f aca="false">ROUND((K3798-J3798)*1440,0)</f>
        <v>54</v>
      </c>
      <c r="AB3798" s="18" t="n">
        <f aca="false">ROUND((L3798-K3798)*1440,0)</f>
        <v>38</v>
      </c>
      <c r="AC3798" s="18" t="n">
        <f aca="false">ROUND((M3798-L3798)*1440,0)</f>
        <v>10</v>
      </c>
      <c r="AD3798" s="18" t="n">
        <f aca="false">IF(N3798="","",ROUND((N3798-M3798)*1440,0))</f>
        <v>66</v>
      </c>
      <c r="AE3798" s="18" t="n">
        <f aca="false">IF(O3798="","",ROUND((O3798-N3798)*1440,0))</f>
        <v>16</v>
      </c>
      <c r="AF3798" s="18" t="n">
        <f aca="false">IF(P3798="","",ROUND((P3798-O3798)*1440,0))</f>
        <v>16</v>
      </c>
      <c r="AG3798" s="18" t="n">
        <f aca="false">IF(Q3798="","",ROUND((Q3798-P3798)*1440,0))</f>
        <v>28</v>
      </c>
      <c r="AH3798" s="18" t="n">
        <f aca="false">IF(Q3798="","",ROUND((Q3798-H3798)*1440,0))</f>
        <v>248</v>
      </c>
      <c r="AI3798" s="19" t="n">
        <f aca="false">ROUND(IF(O3798="",Assumptions!$B$25-K3798,O3798-K3798)*24,1)</f>
        <v>2.2</v>
      </c>
      <c r="AJ3798" s="20" t="n">
        <f aca="false">ROUND(MAX(N(Y3798)/Assumptions!$C$5, N(Z3798)/Assumptions!$C$6, N(AA3798)/Assumptions!$C$7, N(AB3798)/Assumptions!$C$8, N(AC3798)/Assumptions!$C$9, N(AD3798)/Assumptions!$C$10, N(AE3798)/Assumptions!$C$11, N(AF3798)/Assumptions!$C$12, N(AG3798)/Assumptions!$C$13),3)</f>
        <v>2.533</v>
      </c>
      <c r="AK3798" s="0" t="str">
        <f aca="false">IF(OR(U3798="Pending",U3798="On Hold"),"Open GRN (awaiting)",IF(AJ3798&lt;=1,"Within SLA",IF(ROUND(N(Y3798)/Assumptions!$C$5,3)=AJ3798,"Gate Wait",IF(ROUND(N(Z3798)/Assumptions!$C$6,3)=AJ3798,"Dock Wait",IF(ROUND(N(AA3798)/Assumptions!$C$7,3)=AJ3798,"Unloading",IF(ROUND(N(AB3798)/Assumptions!$C$8,3)=AJ3798,"Unload-to-QC Wait",IF(ROUND(N(AC3798)/Assumptions!$C$9,3)=AJ3798,"QC",IF(ROUND(N(AD3798)/Assumptions!$C$10,3)=AJ3798,"QC-to-GRN Wait",IF(ROUND(N(AE3798)/Assumptions!$C$11,3)=AJ3798,"GRN Processing",IF(ROUND(N(AF3798)/Assumptions!$C$12,3)=AJ3798,"GRN-to-Putaway Wait",IF(ROUND(N(AG3798)/Assumptions!$C$13,3)=AJ3798,"Putaway","Within SLA")))))))))))</f>
        <v>Unload-to-QC Wait</v>
      </c>
    </row>
    <row r="3799" customFormat="false" ht="15" hidden="false" customHeight="false" outlineLevel="0" collapsed="false">
      <c r="A3799" s="0" t="s">
        <v>10559</v>
      </c>
      <c r="B3799" s="0" t="s">
        <v>10560</v>
      </c>
      <c r="C3799" s="0" t="s">
        <v>218</v>
      </c>
      <c r="D3799" s="0" t="s">
        <v>135</v>
      </c>
      <c r="E3799" s="0" t="s">
        <v>283</v>
      </c>
      <c r="F3799" s="0" t="s">
        <v>137</v>
      </c>
      <c r="G3799" s="0" t="s">
        <v>138</v>
      </c>
      <c r="H3799" s="17" t="n">
        <v>46294.39375</v>
      </c>
      <c r="I3799" s="17" t="n">
        <v>46294.3986111111</v>
      </c>
      <c r="J3799" s="17" t="n">
        <v>46294.4097222222</v>
      </c>
      <c r="K3799" s="17" t="n">
        <v>46294.4340277778</v>
      </c>
      <c r="L3799" s="17" t="n">
        <v>46294.4430555556</v>
      </c>
      <c r="M3799" s="17" t="n">
        <v>46294.45625</v>
      </c>
      <c r="N3799" s="17" t="n">
        <v>46294.4840277778</v>
      </c>
      <c r="O3799" s="17" t="n">
        <v>46294.4993055556</v>
      </c>
      <c r="P3799" s="17" t="n">
        <v>46294.5104166667</v>
      </c>
      <c r="Q3799" s="17" t="n">
        <v>46294.5277777778</v>
      </c>
      <c r="R3799" s="0" t="n">
        <v>217</v>
      </c>
      <c r="S3799" s="0" t="n">
        <v>0</v>
      </c>
      <c r="T3799" s="0" t="n">
        <v>0</v>
      </c>
      <c r="U3799" s="18" t="s">
        <v>130</v>
      </c>
      <c r="V3799" s="18" t="s">
        <v>131</v>
      </c>
      <c r="W3799" s="0" t="str">
        <f aca="false">IF(AND(X3799&gt;=6,X3799&lt;14),"A",IF(AND(X3799&gt;=14,X3799&lt;22),"B","C"))</f>
        <v>A</v>
      </c>
      <c r="X3799" s="18" t="n">
        <f aca="false">HOUR(H3799)</f>
        <v>9</v>
      </c>
      <c r="Y3799" s="18" t="n">
        <f aca="false">ROUND((I3799-H3799)*1440,0)</f>
        <v>7</v>
      </c>
      <c r="Z3799" s="18" t="n">
        <f aca="false">ROUND((J3799-I3799)*1440,0)</f>
        <v>16</v>
      </c>
      <c r="AA3799" s="18" t="n">
        <f aca="false">ROUND((K3799-J3799)*1440,0)</f>
        <v>35</v>
      </c>
      <c r="AB3799" s="18" t="n">
        <f aca="false">ROUND((L3799-K3799)*1440,0)</f>
        <v>13</v>
      </c>
      <c r="AC3799" s="18" t="n">
        <f aca="false">ROUND((M3799-L3799)*1440,0)</f>
        <v>19</v>
      </c>
      <c r="AD3799" s="18" t="n">
        <f aca="false">IF(N3799="","",ROUND((N3799-M3799)*1440,0))</f>
        <v>40</v>
      </c>
      <c r="AE3799" s="18" t="n">
        <f aca="false">IF(O3799="","",ROUND((O3799-N3799)*1440,0))</f>
        <v>22</v>
      </c>
      <c r="AF3799" s="18" t="n">
        <f aca="false">IF(P3799="","",ROUND((P3799-O3799)*1440,0))</f>
        <v>16</v>
      </c>
      <c r="AG3799" s="18" t="n">
        <f aca="false">IF(Q3799="","",ROUND((Q3799-P3799)*1440,0))</f>
        <v>25</v>
      </c>
      <c r="AH3799" s="18" t="n">
        <f aca="false">IF(Q3799="","",ROUND((Q3799-H3799)*1440,0))</f>
        <v>193</v>
      </c>
      <c r="AI3799" s="19" t="n">
        <f aca="false">ROUND(IF(O3799="",Assumptions!$B$25-K3799,O3799-K3799)*24,1)</f>
        <v>1.6</v>
      </c>
      <c r="AJ3799" s="20" t="n">
        <f aca="false">ROUND(MAX(N(Y3799)/Assumptions!$C$5, N(Z3799)/Assumptions!$C$6, N(AA3799)/Assumptions!$C$7, N(AB3799)/Assumptions!$C$8, N(AC3799)/Assumptions!$C$9, N(AD3799)/Assumptions!$C$10, N(AE3799)/Assumptions!$C$11, N(AF3799)/Assumptions!$C$12, N(AG3799)/Assumptions!$C$13),3)</f>
        <v>1.333</v>
      </c>
      <c r="AK3799" s="0" t="str">
        <f aca="false">IF(OR(U3799="Pending",U3799="On Hold"),"Open GRN (awaiting)",IF(AJ3799&lt;=1,"Within SLA",IF(ROUND(N(Y3799)/Assumptions!$C$5,3)=AJ3799,"Gate Wait",IF(ROUND(N(Z3799)/Assumptions!$C$6,3)=AJ3799,"Dock Wait",IF(ROUND(N(AA3799)/Assumptions!$C$7,3)=AJ3799,"Unloading",IF(ROUND(N(AB3799)/Assumptions!$C$8,3)=AJ3799,"Unload-to-QC Wait",IF(ROUND(N(AC3799)/Assumptions!$C$9,3)=AJ3799,"QC",IF(ROUND(N(AD3799)/Assumptions!$C$10,3)=AJ3799,"QC-to-GRN Wait",IF(ROUND(N(AE3799)/Assumptions!$C$11,3)=AJ3799,"GRN Processing",IF(ROUND(N(AF3799)/Assumptions!$C$12,3)=AJ3799,"GRN-to-Putaway Wait",IF(ROUND(N(AG3799)/Assumptions!$C$13,3)=AJ3799,"Putaway","Within SLA")))))))))))</f>
        <v>QC-to-GRN Wait</v>
      </c>
    </row>
    <row r="3800" customFormat="false" ht="15" hidden="false" customHeight="false" outlineLevel="0" collapsed="false">
      <c r="A3800" s="0" t="s">
        <v>10561</v>
      </c>
      <c r="B3800" s="0" t="s">
        <v>10562</v>
      </c>
      <c r="C3800" s="0" t="s">
        <v>175</v>
      </c>
      <c r="D3800" s="0" t="s">
        <v>147</v>
      </c>
      <c r="E3800" s="0" t="s">
        <v>10563</v>
      </c>
      <c r="F3800" s="0" t="s">
        <v>177</v>
      </c>
      <c r="G3800" s="0" t="s">
        <v>167</v>
      </c>
      <c r="H3800" s="17" t="n">
        <v>46294.3972222222</v>
      </c>
      <c r="I3800" s="17" t="n">
        <v>46294.4111111111</v>
      </c>
      <c r="J3800" s="17" t="n">
        <v>46294.4145833333</v>
      </c>
      <c r="K3800" s="17" t="n">
        <v>46294.4388888889</v>
      </c>
      <c r="L3800" s="17" t="n">
        <v>46294.44375</v>
      </c>
      <c r="M3800" s="17" t="n">
        <v>46294.4638888889</v>
      </c>
      <c r="N3800" s="17" t="n">
        <v>46294.4694444445</v>
      </c>
      <c r="O3800" s="17" t="n">
        <v>46294.5138888889</v>
      </c>
      <c r="P3800" s="17" t="n">
        <v>46294.5215277778</v>
      </c>
      <c r="Q3800" s="17" t="n">
        <v>46294.5423611111</v>
      </c>
      <c r="R3800" s="0" t="n">
        <v>439</v>
      </c>
      <c r="S3800" s="0" t="n">
        <v>0</v>
      </c>
      <c r="T3800" s="0" t="n">
        <v>0</v>
      </c>
      <c r="U3800" s="18" t="s">
        <v>130</v>
      </c>
      <c r="V3800" s="18" t="s">
        <v>156</v>
      </c>
      <c r="W3800" s="0" t="str">
        <f aca="false">IF(AND(X3800&gt;=6,X3800&lt;14),"A",IF(AND(X3800&gt;=14,X3800&lt;22),"B","C"))</f>
        <v>A</v>
      </c>
      <c r="X3800" s="18" t="n">
        <f aca="false">HOUR(H3800)</f>
        <v>9</v>
      </c>
      <c r="Y3800" s="18" t="n">
        <f aca="false">ROUND((I3800-H3800)*1440,0)</f>
        <v>20</v>
      </c>
      <c r="Z3800" s="18" t="n">
        <f aca="false">ROUND((J3800-I3800)*1440,0)</f>
        <v>5</v>
      </c>
      <c r="AA3800" s="18" t="n">
        <f aca="false">ROUND((K3800-J3800)*1440,0)</f>
        <v>35</v>
      </c>
      <c r="AB3800" s="18" t="n">
        <f aca="false">ROUND((L3800-K3800)*1440,0)</f>
        <v>7</v>
      </c>
      <c r="AC3800" s="18" t="n">
        <f aca="false">ROUND((M3800-L3800)*1440,0)</f>
        <v>29</v>
      </c>
      <c r="AD3800" s="18" t="n">
        <f aca="false">IF(N3800="","",ROUND((N3800-M3800)*1440,0))</f>
        <v>8</v>
      </c>
      <c r="AE3800" s="18" t="n">
        <f aca="false">IF(O3800="","",ROUND((O3800-N3800)*1440,0))</f>
        <v>64</v>
      </c>
      <c r="AF3800" s="18" t="n">
        <f aca="false">IF(P3800="","",ROUND((P3800-O3800)*1440,0))</f>
        <v>11</v>
      </c>
      <c r="AG3800" s="18" t="n">
        <f aca="false">IF(Q3800="","",ROUND((Q3800-P3800)*1440,0))</f>
        <v>30</v>
      </c>
      <c r="AH3800" s="18" t="n">
        <f aca="false">IF(Q3800="","",ROUND((Q3800-H3800)*1440,0))</f>
        <v>209</v>
      </c>
      <c r="AI3800" s="19" t="n">
        <f aca="false">ROUND(IF(O3800="",Assumptions!$B$25-K3800,O3800-K3800)*24,1)</f>
        <v>1.8</v>
      </c>
      <c r="AJ3800" s="20" t="n">
        <f aca="false">ROUND(MAX(N(Y3800)/Assumptions!$C$5, N(Z3800)/Assumptions!$C$6, N(AA3800)/Assumptions!$C$7, N(AB3800)/Assumptions!$C$8, N(AC3800)/Assumptions!$C$9, N(AD3800)/Assumptions!$C$10, N(AE3800)/Assumptions!$C$11, N(AF3800)/Assumptions!$C$12, N(AG3800)/Assumptions!$C$13),3)</f>
        <v>1.422</v>
      </c>
      <c r="AK3800" s="0" t="str">
        <f aca="false">IF(OR(U3800="Pending",U3800="On Hold"),"Open GRN (awaiting)",IF(AJ3800&lt;=1,"Within SLA",IF(ROUND(N(Y3800)/Assumptions!$C$5,3)=AJ3800,"Gate Wait",IF(ROUND(N(Z3800)/Assumptions!$C$6,3)=AJ3800,"Dock Wait",IF(ROUND(N(AA3800)/Assumptions!$C$7,3)=AJ3800,"Unloading",IF(ROUND(N(AB3800)/Assumptions!$C$8,3)=AJ3800,"Unload-to-QC Wait",IF(ROUND(N(AC3800)/Assumptions!$C$9,3)=AJ3800,"QC",IF(ROUND(N(AD3800)/Assumptions!$C$10,3)=AJ3800,"QC-to-GRN Wait",IF(ROUND(N(AE3800)/Assumptions!$C$11,3)=AJ3800,"GRN Processing",IF(ROUND(N(AF3800)/Assumptions!$C$12,3)=AJ3800,"GRN-to-Putaway Wait",IF(ROUND(N(AG3800)/Assumptions!$C$13,3)=AJ3800,"Putaway","Within SLA")))))))))))</f>
        <v>GRN Processing</v>
      </c>
    </row>
    <row r="3801" customFormat="false" ht="15" hidden="false" customHeight="false" outlineLevel="0" collapsed="false">
      <c r="A3801" s="0" t="s">
        <v>10564</v>
      </c>
      <c r="B3801" s="0" t="s">
        <v>10565</v>
      </c>
      <c r="C3801" s="0" t="s">
        <v>184</v>
      </c>
      <c r="D3801" s="0" t="s">
        <v>147</v>
      </c>
      <c r="E3801" s="0" t="s">
        <v>10566</v>
      </c>
      <c r="F3801" s="0" t="s">
        <v>177</v>
      </c>
      <c r="G3801" s="0" t="s">
        <v>150</v>
      </c>
      <c r="H3801" s="17" t="n">
        <v>46294.4131944445</v>
      </c>
      <c r="I3801" s="17" t="n">
        <v>46294.4333333333</v>
      </c>
      <c r="J3801" s="17" t="n">
        <v>46294.4381944445</v>
      </c>
      <c r="K3801" s="17" t="n">
        <v>46294.4527777778</v>
      </c>
      <c r="L3801" s="17" t="n">
        <v>46294.4576388889</v>
      </c>
      <c r="M3801" s="17" t="n">
        <v>46294.4694444445</v>
      </c>
      <c r="N3801" s="17" t="n">
        <v>46294.4791666667</v>
      </c>
      <c r="O3801" s="17" t="n">
        <v>46294.5333333333</v>
      </c>
      <c r="P3801" s="17" t="n">
        <v>46294.5541666667</v>
      </c>
      <c r="Q3801" s="17" t="n">
        <v>46294.5611111111</v>
      </c>
      <c r="R3801" s="0" t="n">
        <v>164</v>
      </c>
      <c r="S3801" s="0" t="n">
        <v>0</v>
      </c>
      <c r="T3801" s="0" t="n">
        <v>0</v>
      </c>
      <c r="U3801" s="18" t="s">
        <v>130</v>
      </c>
      <c r="V3801" s="18" t="s">
        <v>156</v>
      </c>
      <c r="W3801" s="0" t="str">
        <f aca="false">IF(AND(X3801&gt;=6,X3801&lt;14),"A",IF(AND(X3801&gt;=14,X3801&lt;22),"B","C"))</f>
        <v>A</v>
      </c>
      <c r="X3801" s="18" t="n">
        <f aca="false">HOUR(H3801)</f>
        <v>9</v>
      </c>
      <c r="Y3801" s="18" t="n">
        <f aca="false">ROUND((I3801-H3801)*1440,0)</f>
        <v>29</v>
      </c>
      <c r="Z3801" s="18" t="n">
        <f aca="false">ROUND((J3801-I3801)*1440,0)</f>
        <v>7</v>
      </c>
      <c r="AA3801" s="18" t="n">
        <f aca="false">ROUND((K3801-J3801)*1440,0)</f>
        <v>21</v>
      </c>
      <c r="AB3801" s="18" t="n">
        <f aca="false">ROUND((L3801-K3801)*1440,0)</f>
        <v>7</v>
      </c>
      <c r="AC3801" s="18" t="n">
        <f aca="false">ROUND((M3801-L3801)*1440,0)</f>
        <v>17</v>
      </c>
      <c r="AD3801" s="18" t="n">
        <f aca="false">IF(N3801="","",ROUND((N3801-M3801)*1440,0))</f>
        <v>14</v>
      </c>
      <c r="AE3801" s="18" t="n">
        <f aca="false">IF(O3801="","",ROUND((O3801-N3801)*1440,0))</f>
        <v>78</v>
      </c>
      <c r="AF3801" s="18" t="n">
        <f aca="false">IF(P3801="","",ROUND((P3801-O3801)*1440,0))</f>
        <v>30</v>
      </c>
      <c r="AG3801" s="18" t="n">
        <f aca="false">IF(Q3801="","",ROUND((Q3801-P3801)*1440,0))</f>
        <v>10</v>
      </c>
      <c r="AH3801" s="18" t="n">
        <f aca="false">IF(Q3801="","",ROUND((Q3801-H3801)*1440,0))</f>
        <v>213</v>
      </c>
      <c r="AI3801" s="19" t="n">
        <f aca="false">ROUND(IF(O3801="",Assumptions!$B$25-K3801,O3801-K3801)*24,1)</f>
        <v>1.9</v>
      </c>
      <c r="AJ3801" s="20" t="n">
        <f aca="false">ROUND(MAX(N(Y3801)/Assumptions!$C$5, N(Z3801)/Assumptions!$C$6, N(AA3801)/Assumptions!$C$7, N(AB3801)/Assumptions!$C$8, N(AC3801)/Assumptions!$C$9, N(AD3801)/Assumptions!$C$10, N(AE3801)/Assumptions!$C$11, N(AF3801)/Assumptions!$C$12, N(AG3801)/Assumptions!$C$13),3)</f>
        <v>1.733</v>
      </c>
      <c r="AK3801" s="0" t="str">
        <f aca="false">IF(OR(U3801="Pending",U3801="On Hold"),"Open GRN (awaiting)",IF(AJ3801&lt;=1,"Within SLA",IF(ROUND(N(Y3801)/Assumptions!$C$5,3)=AJ3801,"Gate Wait",IF(ROUND(N(Z3801)/Assumptions!$C$6,3)=AJ3801,"Dock Wait",IF(ROUND(N(AA3801)/Assumptions!$C$7,3)=AJ3801,"Unloading",IF(ROUND(N(AB3801)/Assumptions!$C$8,3)=AJ3801,"Unload-to-QC Wait",IF(ROUND(N(AC3801)/Assumptions!$C$9,3)=AJ3801,"QC",IF(ROUND(N(AD3801)/Assumptions!$C$10,3)=AJ3801,"QC-to-GRN Wait",IF(ROUND(N(AE3801)/Assumptions!$C$11,3)=AJ3801,"GRN Processing",IF(ROUND(N(AF3801)/Assumptions!$C$12,3)=AJ3801,"GRN-to-Putaway Wait",IF(ROUND(N(AG3801)/Assumptions!$C$13,3)=AJ3801,"Putaway","Within SLA")))))))))))</f>
        <v>GRN Processing</v>
      </c>
    </row>
    <row r="3802" customFormat="false" ht="15" hidden="false" customHeight="false" outlineLevel="0" collapsed="false">
      <c r="A3802" s="0" t="s">
        <v>10567</v>
      </c>
      <c r="B3802" s="0" t="s">
        <v>10568</v>
      </c>
      <c r="C3802" s="0" t="s">
        <v>118</v>
      </c>
      <c r="D3802" s="0" t="s">
        <v>135</v>
      </c>
      <c r="E3802" s="0" t="s">
        <v>10569</v>
      </c>
      <c r="F3802" s="0" t="s">
        <v>155</v>
      </c>
      <c r="G3802" s="0" t="s">
        <v>178</v>
      </c>
      <c r="H3802" s="17" t="n">
        <v>46294.4354166667</v>
      </c>
      <c r="I3802" s="17" t="n">
        <v>46294.4395833333</v>
      </c>
      <c r="J3802" s="17" t="n">
        <v>46294.4423611111</v>
      </c>
      <c r="K3802" s="17" t="n">
        <v>46294.4576388889</v>
      </c>
      <c r="L3802" s="17" t="n">
        <v>46294.4736111111</v>
      </c>
      <c r="M3802" s="17" t="n">
        <v>46294.4951388889</v>
      </c>
      <c r="N3802" s="17" t="n">
        <v>46294.5326388889</v>
      </c>
      <c r="O3802" s="17" t="n">
        <v>46294.6256944445</v>
      </c>
      <c r="P3802" s="17" t="n">
        <v>46294.6277777778</v>
      </c>
      <c r="Q3802" s="17" t="n">
        <v>46294.6444444444</v>
      </c>
      <c r="R3802" s="0" t="n">
        <v>145</v>
      </c>
      <c r="S3802" s="0" t="n">
        <v>0</v>
      </c>
      <c r="T3802" s="0" t="n">
        <v>0</v>
      </c>
      <c r="U3802" s="18" t="s">
        <v>130</v>
      </c>
      <c r="V3802" s="18" t="s">
        <v>131</v>
      </c>
      <c r="W3802" s="0" t="str">
        <f aca="false">IF(AND(X3802&gt;=6,X3802&lt;14),"A",IF(AND(X3802&gt;=14,X3802&lt;22),"B","C"))</f>
        <v>A</v>
      </c>
      <c r="X3802" s="18" t="n">
        <f aca="false">HOUR(H3802)</f>
        <v>10</v>
      </c>
      <c r="Y3802" s="18" t="n">
        <f aca="false">ROUND((I3802-H3802)*1440,0)</f>
        <v>6</v>
      </c>
      <c r="Z3802" s="18" t="n">
        <f aca="false">ROUND((J3802-I3802)*1440,0)</f>
        <v>4</v>
      </c>
      <c r="AA3802" s="18" t="n">
        <f aca="false">ROUND((K3802-J3802)*1440,0)</f>
        <v>22</v>
      </c>
      <c r="AB3802" s="18" t="n">
        <f aca="false">ROUND((L3802-K3802)*1440,0)</f>
        <v>23</v>
      </c>
      <c r="AC3802" s="18" t="n">
        <f aca="false">ROUND((M3802-L3802)*1440,0)</f>
        <v>31</v>
      </c>
      <c r="AD3802" s="18" t="n">
        <f aca="false">IF(N3802="","",ROUND((N3802-M3802)*1440,0))</f>
        <v>54</v>
      </c>
      <c r="AE3802" s="18" t="n">
        <f aca="false">IF(O3802="","",ROUND((O3802-N3802)*1440,0))</f>
        <v>134</v>
      </c>
      <c r="AF3802" s="18" t="n">
        <f aca="false">IF(P3802="","",ROUND((P3802-O3802)*1440,0))</f>
        <v>3</v>
      </c>
      <c r="AG3802" s="18" t="n">
        <f aca="false">IF(Q3802="","",ROUND((Q3802-P3802)*1440,0))</f>
        <v>24</v>
      </c>
      <c r="AH3802" s="18" t="n">
        <f aca="false">IF(Q3802="","",ROUND((Q3802-H3802)*1440,0))</f>
        <v>301</v>
      </c>
      <c r="AI3802" s="19" t="n">
        <f aca="false">ROUND(IF(O3802="",Assumptions!$B$25-K3802,O3802-K3802)*24,1)</f>
        <v>4</v>
      </c>
      <c r="AJ3802" s="20" t="n">
        <f aca="false">ROUND(MAX(N(Y3802)/Assumptions!$C$5, N(Z3802)/Assumptions!$C$6, N(AA3802)/Assumptions!$C$7, N(AB3802)/Assumptions!$C$8, N(AC3802)/Assumptions!$C$9, N(AD3802)/Assumptions!$C$10, N(AE3802)/Assumptions!$C$11, N(AF3802)/Assumptions!$C$12, N(AG3802)/Assumptions!$C$13),3)</f>
        <v>2.978</v>
      </c>
      <c r="AK3802" s="0" t="str">
        <f aca="false">IF(OR(U3802="Pending",U3802="On Hold"),"Open GRN (awaiting)",IF(AJ3802&lt;=1,"Within SLA",IF(ROUND(N(Y3802)/Assumptions!$C$5,3)=AJ3802,"Gate Wait",IF(ROUND(N(Z3802)/Assumptions!$C$6,3)=AJ3802,"Dock Wait",IF(ROUND(N(AA3802)/Assumptions!$C$7,3)=AJ3802,"Unloading",IF(ROUND(N(AB3802)/Assumptions!$C$8,3)=AJ3802,"Unload-to-QC Wait",IF(ROUND(N(AC3802)/Assumptions!$C$9,3)=AJ3802,"QC",IF(ROUND(N(AD3802)/Assumptions!$C$10,3)=AJ3802,"QC-to-GRN Wait",IF(ROUND(N(AE3802)/Assumptions!$C$11,3)=AJ3802,"GRN Processing",IF(ROUND(N(AF3802)/Assumptions!$C$12,3)=AJ3802,"GRN-to-Putaway Wait",IF(ROUND(N(AG3802)/Assumptions!$C$13,3)=AJ3802,"Putaway","Within SLA")))))))))))</f>
        <v>GRN Processing</v>
      </c>
    </row>
    <row r="3803" customFormat="false" ht="15" hidden="false" customHeight="false" outlineLevel="0" collapsed="false">
      <c r="A3803" s="0" t="s">
        <v>10570</v>
      </c>
      <c r="B3803" s="0" t="s">
        <v>10571</v>
      </c>
      <c r="C3803" s="0" t="s">
        <v>286</v>
      </c>
      <c r="D3803" s="0" t="s">
        <v>135</v>
      </c>
      <c r="E3803" s="0" t="s">
        <v>10572</v>
      </c>
      <c r="F3803" s="0" t="s">
        <v>121</v>
      </c>
      <c r="G3803" s="0" t="s">
        <v>138</v>
      </c>
      <c r="H3803" s="17" t="n">
        <v>46294.4388888889</v>
      </c>
      <c r="I3803" s="17" t="n">
        <v>46294.4840277778</v>
      </c>
      <c r="J3803" s="17" t="n">
        <v>46294.4881944444</v>
      </c>
      <c r="K3803" s="17" t="n">
        <v>46294.5083333333</v>
      </c>
      <c r="L3803" s="17" t="n">
        <v>46294.5104166667</v>
      </c>
      <c r="M3803" s="17" t="n">
        <v>46294.5277777778</v>
      </c>
      <c r="N3803" s="17" t="n">
        <v>46294.5388888889</v>
      </c>
      <c r="O3803" s="17" t="n">
        <v>46294.5875</v>
      </c>
      <c r="P3803" s="17" t="n">
        <v>46294.5965277778</v>
      </c>
      <c r="Q3803" s="17" t="n">
        <v>46294.6118055556</v>
      </c>
      <c r="R3803" s="0" t="n">
        <v>509</v>
      </c>
      <c r="S3803" s="0" t="n">
        <v>0</v>
      </c>
      <c r="T3803" s="0" t="n">
        <v>0</v>
      </c>
      <c r="U3803" s="18" t="s">
        <v>130</v>
      </c>
      <c r="V3803" s="18" t="s">
        <v>139</v>
      </c>
      <c r="W3803" s="0" t="str">
        <f aca="false">IF(AND(X3803&gt;=6,X3803&lt;14),"A",IF(AND(X3803&gt;=14,X3803&lt;22),"B","C"))</f>
        <v>A</v>
      </c>
      <c r="X3803" s="18" t="n">
        <f aca="false">HOUR(H3803)</f>
        <v>10</v>
      </c>
      <c r="Y3803" s="18" t="n">
        <f aca="false">ROUND((I3803-H3803)*1440,0)</f>
        <v>65</v>
      </c>
      <c r="Z3803" s="18" t="n">
        <f aca="false">ROUND((J3803-I3803)*1440,0)</f>
        <v>6</v>
      </c>
      <c r="AA3803" s="18" t="n">
        <f aca="false">ROUND((K3803-J3803)*1440,0)</f>
        <v>29</v>
      </c>
      <c r="AB3803" s="18" t="n">
        <f aca="false">ROUND((L3803-K3803)*1440,0)</f>
        <v>3</v>
      </c>
      <c r="AC3803" s="18" t="n">
        <f aca="false">ROUND((M3803-L3803)*1440,0)</f>
        <v>25</v>
      </c>
      <c r="AD3803" s="18" t="n">
        <f aca="false">IF(N3803="","",ROUND((N3803-M3803)*1440,0))</f>
        <v>16</v>
      </c>
      <c r="AE3803" s="18" t="n">
        <f aca="false">IF(O3803="","",ROUND((O3803-N3803)*1440,0))</f>
        <v>70</v>
      </c>
      <c r="AF3803" s="18" t="n">
        <f aca="false">IF(P3803="","",ROUND((P3803-O3803)*1440,0))</f>
        <v>13</v>
      </c>
      <c r="AG3803" s="18" t="n">
        <f aca="false">IF(Q3803="","",ROUND((Q3803-P3803)*1440,0))</f>
        <v>22</v>
      </c>
      <c r="AH3803" s="18" t="n">
        <f aca="false">IF(Q3803="","",ROUND((Q3803-H3803)*1440,0))</f>
        <v>249</v>
      </c>
      <c r="AI3803" s="19" t="n">
        <f aca="false">ROUND(IF(O3803="",Assumptions!$B$25-K3803,O3803-K3803)*24,1)</f>
        <v>1.9</v>
      </c>
      <c r="AJ3803" s="20" t="n">
        <f aca="false">ROUND(MAX(N(Y3803)/Assumptions!$C$5, N(Z3803)/Assumptions!$C$6, N(AA3803)/Assumptions!$C$7, N(AB3803)/Assumptions!$C$8, N(AC3803)/Assumptions!$C$9, N(AD3803)/Assumptions!$C$10, N(AE3803)/Assumptions!$C$11, N(AF3803)/Assumptions!$C$12, N(AG3803)/Assumptions!$C$13),3)</f>
        <v>2.167</v>
      </c>
      <c r="AK3803" s="0" t="str">
        <f aca="false">IF(OR(U3803="Pending",U3803="On Hold"),"Open GRN (awaiting)",IF(AJ3803&lt;=1,"Within SLA",IF(ROUND(N(Y3803)/Assumptions!$C$5,3)=AJ3803,"Gate Wait",IF(ROUND(N(Z3803)/Assumptions!$C$6,3)=AJ3803,"Dock Wait",IF(ROUND(N(AA3803)/Assumptions!$C$7,3)=AJ3803,"Unloading",IF(ROUND(N(AB3803)/Assumptions!$C$8,3)=AJ3803,"Unload-to-QC Wait",IF(ROUND(N(AC3803)/Assumptions!$C$9,3)=AJ3803,"QC",IF(ROUND(N(AD3803)/Assumptions!$C$10,3)=AJ3803,"QC-to-GRN Wait",IF(ROUND(N(AE3803)/Assumptions!$C$11,3)=AJ3803,"GRN Processing",IF(ROUND(N(AF3803)/Assumptions!$C$12,3)=AJ3803,"GRN-to-Putaway Wait",IF(ROUND(N(AG3803)/Assumptions!$C$13,3)=AJ3803,"Putaway","Within SLA")))))))))))</f>
        <v>Gate Wait</v>
      </c>
    </row>
    <row r="3804" customFormat="false" ht="15" hidden="false" customHeight="false" outlineLevel="0" collapsed="false">
      <c r="A3804" s="0" t="s">
        <v>10573</v>
      </c>
      <c r="B3804" s="0" t="s">
        <v>10574</v>
      </c>
      <c r="C3804" s="0" t="s">
        <v>175</v>
      </c>
      <c r="D3804" s="0" t="s">
        <v>147</v>
      </c>
      <c r="E3804" s="0" t="s">
        <v>10575</v>
      </c>
      <c r="F3804" s="0" t="s">
        <v>177</v>
      </c>
      <c r="G3804" s="0" t="s">
        <v>150</v>
      </c>
      <c r="H3804" s="17" t="n">
        <v>46294.4583333333</v>
      </c>
      <c r="I3804" s="17" t="n">
        <v>46294.4972222222</v>
      </c>
      <c r="J3804" s="17" t="n">
        <v>46294.5020833333</v>
      </c>
      <c r="K3804" s="17" t="n">
        <v>46294.5333333333</v>
      </c>
      <c r="L3804" s="17" t="n">
        <v>46294.5409722222</v>
      </c>
      <c r="M3804" s="17" t="n">
        <v>46294.5618055556</v>
      </c>
      <c r="N3804" s="17" t="n">
        <v>46294.5888888889</v>
      </c>
      <c r="O3804" s="17" t="n">
        <v>46294.6118055556</v>
      </c>
      <c r="P3804" s="17" t="n">
        <v>46294.6159722222</v>
      </c>
      <c r="Q3804" s="17" t="n">
        <v>46294.6611111111</v>
      </c>
      <c r="R3804" s="0" t="n">
        <v>716</v>
      </c>
      <c r="S3804" s="0" t="n">
        <v>0</v>
      </c>
      <c r="T3804" s="0" t="n">
        <v>0</v>
      </c>
      <c r="U3804" s="18" t="s">
        <v>130</v>
      </c>
      <c r="V3804" s="18" t="s">
        <v>139</v>
      </c>
      <c r="W3804" s="0" t="str">
        <f aca="false">IF(AND(X3804&gt;=6,X3804&lt;14),"A",IF(AND(X3804&gt;=14,X3804&lt;22),"B","C"))</f>
        <v>A</v>
      </c>
      <c r="X3804" s="18" t="n">
        <f aca="false">HOUR(H3804)</f>
        <v>11</v>
      </c>
      <c r="Y3804" s="18" t="n">
        <f aca="false">ROUND((I3804-H3804)*1440,0)</f>
        <v>56</v>
      </c>
      <c r="Z3804" s="18" t="n">
        <f aca="false">ROUND((J3804-I3804)*1440,0)</f>
        <v>7</v>
      </c>
      <c r="AA3804" s="18" t="n">
        <f aca="false">ROUND((K3804-J3804)*1440,0)</f>
        <v>45</v>
      </c>
      <c r="AB3804" s="18" t="n">
        <f aca="false">ROUND((L3804-K3804)*1440,0)</f>
        <v>11</v>
      </c>
      <c r="AC3804" s="18" t="n">
        <f aca="false">ROUND((M3804-L3804)*1440,0)</f>
        <v>30</v>
      </c>
      <c r="AD3804" s="18" t="n">
        <f aca="false">IF(N3804="","",ROUND((N3804-M3804)*1440,0))</f>
        <v>39</v>
      </c>
      <c r="AE3804" s="18" t="n">
        <f aca="false">IF(O3804="","",ROUND((O3804-N3804)*1440,0))</f>
        <v>33</v>
      </c>
      <c r="AF3804" s="18" t="n">
        <f aca="false">IF(P3804="","",ROUND((P3804-O3804)*1440,0))</f>
        <v>6</v>
      </c>
      <c r="AG3804" s="18" t="n">
        <f aca="false">IF(Q3804="","",ROUND((Q3804-P3804)*1440,0))</f>
        <v>65</v>
      </c>
      <c r="AH3804" s="18" t="n">
        <f aca="false">IF(Q3804="","",ROUND((Q3804-H3804)*1440,0))</f>
        <v>292</v>
      </c>
      <c r="AI3804" s="19" t="n">
        <f aca="false">ROUND(IF(O3804="",Assumptions!$B$25-K3804,O3804-K3804)*24,1)</f>
        <v>1.9</v>
      </c>
      <c r="AJ3804" s="20" t="n">
        <f aca="false">ROUND(MAX(N(Y3804)/Assumptions!$C$5, N(Z3804)/Assumptions!$C$6, N(AA3804)/Assumptions!$C$7, N(AB3804)/Assumptions!$C$8, N(AC3804)/Assumptions!$C$9, N(AD3804)/Assumptions!$C$10, N(AE3804)/Assumptions!$C$11, N(AF3804)/Assumptions!$C$12, N(AG3804)/Assumptions!$C$13),3)</f>
        <v>1.867</v>
      </c>
      <c r="AK3804" s="0" t="str">
        <f aca="false">IF(OR(U3804="Pending",U3804="On Hold"),"Open GRN (awaiting)",IF(AJ3804&lt;=1,"Within SLA",IF(ROUND(N(Y3804)/Assumptions!$C$5,3)=AJ3804,"Gate Wait",IF(ROUND(N(Z3804)/Assumptions!$C$6,3)=AJ3804,"Dock Wait",IF(ROUND(N(AA3804)/Assumptions!$C$7,3)=AJ3804,"Unloading",IF(ROUND(N(AB3804)/Assumptions!$C$8,3)=AJ3804,"Unload-to-QC Wait",IF(ROUND(N(AC3804)/Assumptions!$C$9,3)=AJ3804,"QC",IF(ROUND(N(AD3804)/Assumptions!$C$10,3)=AJ3804,"QC-to-GRN Wait",IF(ROUND(N(AE3804)/Assumptions!$C$11,3)=AJ3804,"GRN Processing",IF(ROUND(N(AF3804)/Assumptions!$C$12,3)=AJ3804,"GRN-to-Putaway Wait",IF(ROUND(N(AG3804)/Assumptions!$C$13,3)=AJ3804,"Putaway","Within SLA")))))))))))</f>
        <v>Gate Wait</v>
      </c>
    </row>
    <row r="3805" customFormat="false" ht="15" hidden="false" customHeight="false" outlineLevel="0" collapsed="false">
      <c r="A3805" s="0" t="s">
        <v>10576</v>
      </c>
      <c r="B3805" s="0" t="s">
        <v>10577</v>
      </c>
      <c r="C3805" s="0" t="s">
        <v>175</v>
      </c>
      <c r="D3805" s="0" t="s">
        <v>147</v>
      </c>
      <c r="E3805" s="0" t="s">
        <v>256</v>
      </c>
      <c r="F3805" s="0" t="s">
        <v>177</v>
      </c>
      <c r="G3805" s="0" t="s">
        <v>167</v>
      </c>
      <c r="H3805" s="17" t="n">
        <v>46294.5048611111</v>
      </c>
      <c r="I3805" s="17" t="n">
        <v>46294.64375</v>
      </c>
      <c r="J3805" s="17" t="n">
        <v>46294.6513888889</v>
      </c>
      <c r="K3805" s="17" t="n">
        <v>46294.6736111111</v>
      </c>
      <c r="L3805" s="17" t="n">
        <v>46294.6881944445</v>
      </c>
      <c r="M3805" s="17" t="n">
        <v>46294.7013888889</v>
      </c>
      <c r="N3805" s="17" t="n">
        <v>46294.7409722222</v>
      </c>
      <c r="O3805" s="17" t="n">
        <v>46294.7986111111</v>
      </c>
      <c r="P3805" s="17" t="n">
        <v>46294.8194444445</v>
      </c>
      <c r="Q3805" s="17" t="n">
        <v>46294.8534722222</v>
      </c>
      <c r="R3805" s="0" t="n">
        <v>221</v>
      </c>
      <c r="S3805" s="0" t="n">
        <v>0</v>
      </c>
      <c r="T3805" s="0" t="n">
        <v>0</v>
      </c>
      <c r="U3805" s="18" t="s">
        <v>130</v>
      </c>
      <c r="V3805" s="18" t="s">
        <v>139</v>
      </c>
      <c r="W3805" s="0" t="str">
        <f aca="false">IF(AND(X3805&gt;=6,X3805&lt;14),"A",IF(AND(X3805&gt;=14,X3805&lt;22),"B","C"))</f>
        <v>A</v>
      </c>
      <c r="X3805" s="18" t="n">
        <f aca="false">HOUR(H3805)</f>
        <v>12</v>
      </c>
      <c r="Y3805" s="18" t="n">
        <f aca="false">ROUND((I3805-H3805)*1440,0)</f>
        <v>200</v>
      </c>
      <c r="Z3805" s="18" t="n">
        <f aca="false">ROUND((J3805-I3805)*1440,0)</f>
        <v>11</v>
      </c>
      <c r="AA3805" s="18" t="n">
        <f aca="false">ROUND((K3805-J3805)*1440,0)</f>
        <v>32</v>
      </c>
      <c r="AB3805" s="18" t="n">
        <f aca="false">ROUND((L3805-K3805)*1440,0)</f>
        <v>21</v>
      </c>
      <c r="AC3805" s="18" t="n">
        <f aca="false">ROUND((M3805-L3805)*1440,0)</f>
        <v>19</v>
      </c>
      <c r="AD3805" s="18" t="n">
        <f aca="false">IF(N3805="","",ROUND((N3805-M3805)*1440,0))</f>
        <v>57</v>
      </c>
      <c r="AE3805" s="18" t="n">
        <f aca="false">IF(O3805="","",ROUND((O3805-N3805)*1440,0))</f>
        <v>83</v>
      </c>
      <c r="AF3805" s="18" t="n">
        <f aca="false">IF(P3805="","",ROUND((P3805-O3805)*1440,0))</f>
        <v>30</v>
      </c>
      <c r="AG3805" s="18" t="n">
        <f aca="false">IF(Q3805="","",ROUND((Q3805-P3805)*1440,0))</f>
        <v>49</v>
      </c>
      <c r="AH3805" s="18" t="n">
        <f aca="false">IF(Q3805="","",ROUND((Q3805-H3805)*1440,0))</f>
        <v>502</v>
      </c>
      <c r="AI3805" s="19" t="n">
        <f aca="false">ROUND(IF(O3805="",Assumptions!$B$25-K3805,O3805-K3805)*24,1)</f>
        <v>3</v>
      </c>
      <c r="AJ3805" s="20" t="n">
        <f aca="false">ROUND(MAX(N(Y3805)/Assumptions!$C$5, N(Z3805)/Assumptions!$C$6, N(AA3805)/Assumptions!$C$7, N(AB3805)/Assumptions!$C$8, N(AC3805)/Assumptions!$C$9, N(AD3805)/Assumptions!$C$10, N(AE3805)/Assumptions!$C$11, N(AF3805)/Assumptions!$C$12, N(AG3805)/Assumptions!$C$13),3)</f>
        <v>6.667</v>
      </c>
      <c r="AK3805" s="0" t="str">
        <f aca="false">IF(OR(U3805="Pending",U3805="On Hold"),"Open GRN (awaiting)",IF(AJ3805&lt;=1,"Within SLA",IF(ROUND(N(Y3805)/Assumptions!$C$5,3)=AJ3805,"Gate Wait",IF(ROUND(N(Z3805)/Assumptions!$C$6,3)=AJ3805,"Dock Wait",IF(ROUND(N(AA3805)/Assumptions!$C$7,3)=AJ3805,"Unloading",IF(ROUND(N(AB3805)/Assumptions!$C$8,3)=AJ3805,"Unload-to-QC Wait",IF(ROUND(N(AC3805)/Assumptions!$C$9,3)=AJ3805,"QC",IF(ROUND(N(AD3805)/Assumptions!$C$10,3)=AJ3805,"QC-to-GRN Wait",IF(ROUND(N(AE3805)/Assumptions!$C$11,3)=AJ3805,"GRN Processing",IF(ROUND(N(AF3805)/Assumptions!$C$12,3)=AJ3805,"GRN-to-Putaway Wait",IF(ROUND(N(AG3805)/Assumptions!$C$13,3)=AJ3805,"Putaway","Within SLA")))))))))))</f>
        <v>Gate Wait</v>
      </c>
    </row>
    <row r="3806" customFormat="false" ht="15" hidden="false" customHeight="false" outlineLevel="0" collapsed="false">
      <c r="A3806" s="0" t="s">
        <v>10578</v>
      </c>
      <c r="B3806" s="0" t="s">
        <v>10579</v>
      </c>
      <c r="C3806" s="0" t="s">
        <v>184</v>
      </c>
      <c r="D3806" s="0" t="s">
        <v>147</v>
      </c>
      <c r="E3806" s="0" t="s">
        <v>10580</v>
      </c>
      <c r="F3806" s="0" t="s">
        <v>177</v>
      </c>
      <c r="G3806" s="0" t="s">
        <v>167</v>
      </c>
      <c r="H3806" s="17" t="n">
        <v>46294.5159722222</v>
      </c>
      <c r="I3806" s="17" t="n">
        <v>46294.5520833333</v>
      </c>
      <c r="J3806" s="17" t="n">
        <v>46294.5597222222</v>
      </c>
      <c r="K3806" s="17" t="n">
        <v>46294.5722222222</v>
      </c>
      <c r="L3806" s="17" t="n">
        <v>46294.5875</v>
      </c>
      <c r="M3806" s="17" t="n">
        <v>46294.6381944444</v>
      </c>
      <c r="N3806" s="17" t="n">
        <v>46294.6506944444</v>
      </c>
      <c r="O3806" s="17" t="n">
        <v>46294.6743055556</v>
      </c>
      <c r="P3806" s="17" t="n">
        <v>46294.6972222222</v>
      </c>
      <c r="Q3806" s="17" t="n">
        <v>46294.7027777778</v>
      </c>
      <c r="R3806" s="0" t="n">
        <v>143</v>
      </c>
      <c r="S3806" s="0" t="n">
        <v>0</v>
      </c>
      <c r="T3806" s="0" t="n">
        <v>0</v>
      </c>
      <c r="U3806" s="18" t="s">
        <v>130</v>
      </c>
      <c r="V3806" s="18" t="s">
        <v>139</v>
      </c>
      <c r="W3806" s="0" t="str">
        <f aca="false">IF(AND(X3806&gt;=6,X3806&lt;14),"A",IF(AND(X3806&gt;=14,X3806&lt;22),"B","C"))</f>
        <v>A</v>
      </c>
      <c r="X3806" s="18" t="n">
        <f aca="false">HOUR(H3806)</f>
        <v>12</v>
      </c>
      <c r="Y3806" s="18" t="n">
        <f aca="false">ROUND((I3806-H3806)*1440,0)</f>
        <v>52</v>
      </c>
      <c r="Z3806" s="18" t="n">
        <f aca="false">ROUND((J3806-I3806)*1440,0)</f>
        <v>11</v>
      </c>
      <c r="AA3806" s="18" t="n">
        <f aca="false">ROUND((K3806-J3806)*1440,0)</f>
        <v>18</v>
      </c>
      <c r="AB3806" s="18" t="n">
        <f aca="false">ROUND((L3806-K3806)*1440,0)</f>
        <v>22</v>
      </c>
      <c r="AC3806" s="18" t="n">
        <f aca="false">ROUND((M3806-L3806)*1440,0)</f>
        <v>73</v>
      </c>
      <c r="AD3806" s="18" t="n">
        <f aca="false">IF(N3806="","",ROUND((N3806-M3806)*1440,0))</f>
        <v>18</v>
      </c>
      <c r="AE3806" s="18" t="n">
        <f aca="false">IF(O3806="","",ROUND((O3806-N3806)*1440,0))</f>
        <v>34</v>
      </c>
      <c r="AF3806" s="18" t="n">
        <f aca="false">IF(P3806="","",ROUND((P3806-O3806)*1440,0))</f>
        <v>33</v>
      </c>
      <c r="AG3806" s="18" t="n">
        <f aca="false">IF(Q3806="","",ROUND((Q3806-P3806)*1440,0))</f>
        <v>8</v>
      </c>
      <c r="AH3806" s="18" t="n">
        <f aca="false">IF(Q3806="","",ROUND((Q3806-H3806)*1440,0))</f>
        <v>269</v>
      </c>
      <c r="AI3806" s="19" t="n">
        <f aca="false">ROUND(IF(O3806="",Assumptions!$B$25-K3806,O3806-K3806)*24,1)</f>
        <v>2.5</v>
      </c>
      <c r="AJ3806" s="20" t="n">
        <f aca="false">ROUND(MAX(N(Y3806)/Assumptions!$C$5, N(Z3806)/Assumptions!$C$6, N(AA3806)/Assumptions!$C$7, N(AB3806)/Assumptions!$C$8, N(AC3806)/Assumptions!$C$9, N(AD3806)/Assumptions!$C$10, N(AE3806)/Assumptions!$C$11, N(AF3806)/Assumptions!$C$12, N(AG3806)/Assumptions!$C$13),3)</f>
        <v>1.733</v>
      </c>
      <c r="AK3806" s="0" t="str">
        <f aca="false">IF(OR(U3806="Pending",U3806="On Hold"),"Open GRN (awaiting)",IF(AJ3806&lt;=1,"Within SLA",IF(ROUND(N(Y3806)/Assumptions!$C$5,3)=AJ3806,"Gate Wait",IF(ROUND(N(Z3806)/Assumptions!$C$6,3)=AJ3806,"Dock Wait",IF(ROUND(N(AA3806)/Assumptions!$C$7,3)=AJ3806,"Unloading",IF(ROUND(N(AB3806)/Assumptions!$C$8,3)=AJ3806,"Unload-to-QC Wait",IF(ROUND(N(AC3806)/Assumptions!$C$9,3)=AJ3806,"QC",IF(ROUND(N(AD3806)/Assumptions!$C$10,3)=AJ3806,"QC-to-GRN Wait",IF(ROUND(N(AE3806)/Assumptions!$C$11,3)=AJ3806,"GRN Processing",IF(ROUND(N(AF3806)/Assumptions!$C$12,3)=AJ3806,"GRN-to-Putaway Wait",IF(ROUND(N(AG3806)/Assumptions!$C$13,3)=AJ3806,"Putaway","Within SLA")))))))))))</f>
        <v>Gate Wait</v>
      </c>
    </row>
    <row r="3807" customFormat="false" ht="15" hidden="false" customHeight="false" outlineLevel="0" collapsed="false">
      <c r="A3807" s="0" t="s">
        <v>10581</v>
      </c>
      <c r="B3807" s="0" t="s">
        <v>10582</v>
      </c>
      <c r="C3807" s="0" t="s">
        <v>218</v>
      </c>
      <c r="D3807" s="0" t="s">
        <v>119</v>
      </c>
      <c r="E3807" s="0" t="s">
        <v>10583</v>
      </c>
      <c r="F3807" s="0" t="s">
        <v>137</v>
      </c>
      <c r="G3807" s="0" t="s">
        <v>129</v>
      </c>
      <c r="H3807" s="17" t="n">
        <v>46294.5215277778</v>
      </c>
      <c r="I3807" s="17" t="n">
        <v>46294.54375</v>
      </c>
      <c r="J3807" s="17" t="n">
        <v>46294.5472222222</v>
      </c>
      <c r="K3807" s="17" t="n">
        <v>46294.6347222222</v>
      </c>
      <c r="L3807" s="17" t="n">
        <v>46294.6381944444</v>
      </c>
      <c r="M3807" s="17" t="n">
        <v>46294.6486111111</v>
      </c>
      <c r="N3807" s="17" t="n">
        <v>46294.6854166667</v>
      </c>
      <c r="O3807" s="17" t="n">
        <v>46294.775</v>
      </c>
      <c r="P3807" s="17" t="n">
        <v>46294.7875</v>
      </c>
      <c r="Q3807" s="17" t="n">
        <v>46294.8208333333</v>
      </c>
      <c r="R3807" s="0" t="n">
        <v>1104</v>
      </c>
      <c r="S3807" s="0" t="n">
        <v>0</v>
      </c>
      <c r="T3807" s="0" t="n">
        <v>0</v>
      </c>
      <c r="U3807" s="18" t="s">
        <v>130</v>
      </c>
      <c r="V3807" s="18" t="s">
        <v>131</v>
      </c>
      <c r="W3807" s="0" t="str">
        <f aca="false">IF(AND(X3807&gt;=6,X3807&lt;14),"A",IF(AND(X3807&gt;=14,X3807&lt;22),"B","C"))</f>
        <v>A</v>
      </c>
      <c r="X3807" s="18" t="n">
        <f aca="false">HOUR(H3807)</f>
        <v>12</v>
      </c>
      <c r="Y3807" s="18" t="n">
        <f aca="false">ROUND((I3807-H3807)*1440,0)</f>
        <v>32</v>
      </c>
      <c r="Z3807" s="18" t="n">
        <f aca="false">ROUND((J3807-I3807)*1440,0)</f>
        <v>5</v>
      </c>
      <c r="AA3807" s="18" t="n">
        <f aca="false">ROUND((K3807-J3807)*1440,0)</f>
        <v>126</v>
      </c>
      <c r="AB3807" s="18" t="n">
        <f aca="false">ROUND((L3807-K3807)*1440,0)</f>
        <v>5</v>
      </c>
      <c r="AC3807" s="18" t="n">
        <f aca="false">ROUND((M3807-L3807)*1440,0)</f>
        <v>15</v>
      </c>
      <c r="AD3807" s="18" t="n">
        <f aca="false">IF(N3807="","",ROUND((N3807-M3807)*1440,0))</f>
        <v>53</v>
      </c>
      <c r="AE3807" s="18" t="n">
        <f aca="false">IF(O3807="","",ROUND((O3807-N3807)*1440,0))</f>
        <v>129</v>
      </c>
      <c r="AF3807" s="18" t="n">
        <f aca="false">IF(P3807="","",ROUND((P3807-O3807)*1440,0))</f>
        <v>18</v>
      </c>
      <c r="AG3807" s="18" t="n">
        <f aca="false">IF(Q3807="","",ROUND((Q3807-P3807)*1440,0))</f>
        <v>48</v>
      </c>
      <c r="AH3807" s="18" t="n">
        <f aca="false">IF(Q3807="","",ROUND((Q3807-H3807)*1440,0))</f>
        <v>431</v>
      </c>
      <c r="AI3807" s="19" t="n">
        <f aca="false">ROUND(IF(O3807="",Assumptions!$B$25-K3807,O3807-K3807)*24,1)</f>
        <v>3.4</v>
      </c>
      <c r="AJ3807" s="20" t="n">
        <f aca="false">ROUND(MAX(N(Y3807)/Assumptions!$C$5, N(Z3807)/Assumptions!$C$6, N(AA3807)/Assumptions!$C$7, N(AB3807)/Assumptions!$C$8, N(AC3807)/Assumptions!$C$9, N(AD3807)/Assumptions!$C$10, N(AE3807)/Assumptions!$C$11, N(AF3807)/Assumptions!$C$12, N(AG3807)/Assumptions!$C$13),3)</f>
        <v>2.867</v>
      </c>
      <c r="AK3807" s="0" t="str">
        <f aca="false">IF(OR(U3807="Pending",U3807="On Hold"),"Open GRN (awaiting)",IF(AJ3807&lt;=1,"Within SLA",IF(ROUND(N(Y3807)/Assumptions!$C$5,3)=AJ3807,"Gate Wait",IF(ROUND(N(Z3807)/Assumptions!$C$6,3)=AJ3807,"Dock Wait",IF(ROUND(N(AA3807)/Assumptions!$C$7,3)=AJ3807,"Unloading",IF(ROUND(N(AB3807)/Assumptions!$C$8,3)=AJ3807,"Unload-to-QC Wait",IF(ROUND(N(AC3807)/Assumptions!$C$9,3)=AJ3807,"QC",IF(ROUND(N(AD3807)/Assumptions!$C$10,3)=AJ3807,"QC-to-GRN Wait",IF(ROUND(N(AE3807)/Assumptions!$C$11,3)=AJ3807,"GRN Processing",IF(ROUND(N(AF3807)/Assumptions!$C$12,3)=AJ3807,"GRN-to-Putaway Wait",IF(ROUND(N(AG3807)/Assumptions!$C$13,3)=AJ3807,"Putaway","Within SLA")))))))))))</f>
        <v>GRN Processing</v>
      </c>
    </row>
    <row r="3808" customFormat="false" ht="15" hidden="false" customHeight="false" outlineLevel="0" collapsed="false">
      <c r="A3808" s="0" t="s">
        <v>10584</v>
      </c>
      <c r="B3808" s="0" t="s">
        <v>10585</v>
      </c>
      <c r="C3808" s="0" t="s">
        <v>286</v>
      </c>
      <c r="D3808" s="0" t="s">
        <v>119</v>
      </c>
      <c r="E3808" s="0" t="s">
        <v>2700</v>
      </c>
      <c r="F3808" s="0" t="s">
        <v>121</v>
      </c>
      <c r="G3808" s="0" t="s">
        <v>122</v>
      </c>
      <c r="H3808" s="17" t="n">
        <v>46294.5277777778</v>
      </c>
      <c r="I3808" s="17" t="n">
        <v>46294.5298611111</v>
      </c>
      <c r="J3808" s="17" t="n">
        <v>46294.5506944444</v>
      </c>
      <c r="K3808" s="17" t="n">
        <v>46294.5965277778</v>
      </c>
      <c r="L3808" s="17" t="n">
        <v>46294.5986111111</v>
      </c>
      <c r="M3808" s="17" t="n">
        <v>46294.6125</v>
      </c>
      <c r="N3808" s="17" t="n">
        <v>46294.68125</v>
      </c>
      <c r="O3808" s="17" t="n">
        <v>46294.7159722222</v>
      </c>
      <c r="P3808" s="17" t="n">
        <v>46294.7236111111</v>
      </c>
      <c r="Q3808" s="17" t="n">
        <v>46294.7423611111</v>
      </c>
      <c r="R3808" s="0" t="n">
        <v>656</v>
      </c>
      <c r="S3808" s="0" t="n">
        <v>0</v>
      </c>
      <c r="T3808" s="0" t="n">
        <v>0</v>
      </c>
      <c r="U3808" s="18" t="s">
        <v>130</v>
      </c>
      <c r="V3808" s="18" t="s">
        <v>131</v>
      </c>
      <c r="W3808" s="0" t="str">
        <f aca="false">IF(AND(X3808&gt;=6,X3808&lt;14),"A",IF(AND(X3808&gt;=14,X3808&lt;22),"B","C"))</f>
        <v>A</v>
      </c>
      <c r="X3808" s="18" t="n">
        <f aca="false">HOUR(H3808)</f>
        <v>12</v>
      </c>
      <c r="Y3808" s="18" t="n">
        <f aca="false">ROUND((I3808-H3808)*1440,0)</f>
        <v>3</v>
      </c>
      <c r="Z3808" s="18" t="n">
        <f aca="false">ROUND((J3808-I3808)*1440,0)</f>
        <v>30</v>
      </c>
      <c r="AA3808" s="18" t="n">
        <f aca="false">ROUND((K3808-J3808)*1440,0)</f>
        <v>66</v>
      </c>
      <c r="AB3808" s="18" t="n">
        <f aca="false">ROUND((L3808-K3808)*1440,0)</f>
        <v>3</v>
      </c>
      <c r="AC3808" s="18" t="n">
        <f aca="false">ROUND((M3808-L3808)*1440,0)</f>
        <v>20</v>
      </c>
      <c r="AD3808" s="18" t="n">
        <f aca="false">IF(N3808="","",ROUND((N3808-M3808)*1440,0))</f>
        <v>99</v>
      </c>
      <c r="AE3808" s="18" t="n">
        <f aca="false">IF(O3808="","",ROUND((O3808-N3808)*1440,0))</f>
        <v>50</v>
      </c>
      <c r="AF3808" s="18" t="n">
        <f aca="false">IF(P3808="","",ROUND((P3808-O3808)*1440,0))</f>
        <v>11</v>
      </c>
      <c r="AG3808" s="18" t="n">
        <f aca="false">IF(Q3808="","",ROUND((Q3808-P3808)*1440,0))</f>
        <v>27</v>
      </c>
      <c r="AH3808" s="18" t="n">
        <f aca="false">IF(Q3808="","",ROUND((Q3808-H3808)*1440,0))</f>
        <v>309</v>
      </c>
      <c r="AI3808" s="19" t="n">
        <f aca="false">ROUND(IF(O3808="",Assumptions!$B$25-K3808,O3808-K3808)*24,1)</f>
        <v>2.9</v>
      </c>
      <c r="AJ3808" s="20" t="n">
        <f aca="false">ROUND(MAX(N(Y3808)/Assumptions!$C$5, N(Z3808)/Assumptions!$C$6, N(AA3808)/Assumptions!$C$7, N(AB3808)/Assumptions!$C$8, N(AC3808)/Assumptions!$C$9, N(AD3808)/Assumptions!$C$10, N(AE3808)/Assumptions!$C$11, N(AF3808)/Assumptions!$C$12, N(AG3808)/Assumptions!$C$13),3)</f>
        <v>3.3</v>
      </c>
      <c r="AK3808" s="0" t="str">
        <f aca="false">IF(OR(U3808="Pending",U3808="On Hold"),"Open GRN (awaiting)",IF(AJ3808&lt;=1,"Within SLA",IF(ROUND(N(Y3808)/Assumptions!$C$5,3)=AJ3808,"Gate Wait",IF(ROUND(N(Z3808)/Assumptions!$C$6,3)=AJ3808,"Dock Wait",IF(ROUND(N(AA3808)/Assumptions!$C$7,3)=AJ3808,"Unloading",IF(ROUND(N(AB3808)/Assumptions!$C$8,3)=AJ3808,"Unload-to-QC Wait",IF(ROUND(N(AC3808)/Assumptions!$C$9,3)=AJ3808,"QC",IF(ROUND(N(AD3808)/Assumptions!$C$10,3)=AJ3808,"QC-to-GRN Wait",IF(ROUND(N(AE3808)/Assumptions!$C$11,3)=AJ3808,"GRN Processing",IF(ROUND(N(AF3808)/Assumptions!$C$12,3)=AJ3808,"GRN-to-Putaway Wait",IF(ROUND(N(AG3808)/Assumptions!$C$13,3)=AJ3808,"Putaway","Within SLA")))))))))))</f>
        <v>QC-to-GRN Wait</v>
      </c>
    </row>
    <row r="3809" customFormat="false" ht="15" hidden="false" customHeight="false" outlineLevel="0" collapsed="false">
      <c r="A3809" s="0" t="s">
        <v>10586</v>
      </c>
      <c r="B3809" s="0" t="s">
        <v>10587</v>
      </c>
      <c r="C3809" s="0" t="s">
        <v>170</v>
      </c>
      <c r="D3809" s="0" t="s">
        <v>147</v>
      </c>
      <c r="E3809" s="0" t="s">
        <v>10588</v>
      </c>
      <c r="F3809" s="0" t="s">
        <v>172</v>
      </c>
      <c r="G3809" s="0" t="s">
        <v>167</v>
      </c>
      <c r="H3809" s="17" t="n">
        <v>46294.5333333333</v>
      </c>
      <c r="I3809" s="17" t="n">
        <v>46294.5402777778</v>
      </c>
      <c r="J3809" s="17" t="n">
        <v>46294.54375</v>
      </c>
      <c r="K3809" s="17" t="n">
        <v>46294.5694444445</v>
      </c>
      <c r="L3809" s="17" t="n">
        <v>46294.5895833333</v>
      </c>
      <c r="M3809" s="17" t="n">
        <v>46294.6090277778</v>
      </c>
      <c r="N3809" s="17" t="n">
        <v>46294.61875</v>
      </c>
      <c r="O3809" s="17" t="n">
        <v>46294.6423611111</v>
      </c>
      <c r="P3809" s="17" t="n">
        <v>46294.66875</v>
      </c>
      <c r="Q3809" s="17" t="n">
        <v>46294.675</v>
      </c>
      <c r="R3809" s="0" t="n">
        <v>636</v>
      </c>
      <c r="S3809" s="0" t="n">
        <v>0</v>
      </c>
      <c r="T3809" s="0" t="n">
        <v>0</v>
      </c>
      <c r="U3809" s="18" t="s">
        <v>130</v>
      </c>
      <c r="V3809" s="18" t="s">
        <v>144</v>
      </c>
      <c r="W3809" s="0" t="str">
        <f aca="false">IF(AND(X3809&gt;=6,X3809&lt;14),"A",IF(AND(X3809&gt;=14,X3809&lt;22),"B","C"))</f>
        <v>A</v>
      </c>
      <c r="X3809" s="18" t="n">
        <f aca="false">HOUR(H3809)</f>
        <v>12</v>
      </c>
      <c r="Y3809" s="18" t="n">
        <f aca="false">ROUND((I3809-H3809)*1440,0)</f>
        <v>10</v>
      </c>
      <c r="Z3809" s="18" t="n">
        <f aca="false">ROUND((J3809-I3809)*1440,0)</f>
        <v>5</v>
      </c>
      <c r="AA3809" s="18" t="n">
        <f aca="false">ROUND((K3809-J3809)*1440,0)</f>
        <v>37</v>
      </c>
      <c r="AB3809" s="18" t="n">
        <f aca="false">ROUND((L3809-K3809)*1440,0)</f>
        <v>29</v>
      </c>
      <c r="AC3809" s="18" t="n">
        <f aca="false">ROUND((M3809-L3809)*1440,0)</f>
        <v>28</v>
      </c>
      <c r="AD3809" s="18" t="n">
        <f aca="false">IF(N3809="","",ROUND((N3809-M3809)*1440,0))</f>
        <v>14</v>
      </c>
      <c r="AE3809" s="18" t="n">
        <f aca="false">IF(O3809="","",ROUND((O3809-N3809)*1440,0))</f>
        <v>34</v>
      </c>
      <c r="AF3809" s="18" t="n">
        <f aca="false">IF(P3809="","",ROUND((P3809-O3809)*1440,0))</f>
        <v>38</v>
      </c>
      <c r="AG3809" s="18" t="n">
        <f aca="false">IF(Q3809="","",ROUND((Q3809-P3809)*1440,0))</f>
        <v>9</v>
      </c>
      <c r="AH3809" s="18" t="n">
        <f aca="false">IF(Q3809="","",ROUND((Q3809-H3809)*1440,0))</f>
        <v>204</v>
      </c>
      <c r="AI3809" s="19" t="n">
        <f aca="false">ROUND(IF(O3809="",Assumptions!$B$25-K3809,O3809-K3809)*24,1)</f>
        <v>1.8</v>
      </c>
      <c r="AJ3809" s="20" t="n">
        <f aca="false">ROUND(MAX(N(Y3809)/Assumptions!$C$5, N(Z3809)/Assumptions!$C$6, N(AA3809)/Assumptions!$C$7, N(AB3809)/Assumptions!$C$8, N(AC3809)/Assumptions!$C$9, N(AD3809)/Assumptions!$C$10, N(AE3809)/Assumptions!$C$11, N(AF3809)/Assumptions!$C$12, N(AG3809)/Assumptions!$C$13),3)</f>
        <v>1.933</v>
      </c>
      <c r="AK3809" s="0" t="str">
        <f aca="false">IF(OR(U3809="Pending",U3809="On Hold"),"Open GRN (awaiting)",IF(AJ3809&lt;=1,"Within SLA",IF(ROUND(N(Y3809)/Assumptions!$C$5,3)=AJ3809,"Gate Wait",IF(ROUND(N(Z3809)/Assumptions!$C$6,3)=AJ3809,"Dock Wait",IF(ROUND(N(AA3809)/Assumptions!$C$7,3)=AJ3809,"Unloading",IF(ROUND(N(AB3809)/Assumptions!$C$8,3)=AJ3809,"Unload-to-QC Wait",IF(ROUND(N(AC3809)/Assumptions!$C$9,3)=AJ3809,"QC",IF(ROUND(N(AD3809)/Assumptions!$C$10,3)=AJ3809,"QC-to-GRN Wait",IF(ROUND(N(AE3809)/Assumptions!$C$11,3)=AJ3809,"GRN Processing",IF(ROUND(N(AF3809)/Assumptions!$C$12,3)=AJ3809,"GRN-to-Putaway Wait",IF(ROUND(N(AG3809)/Assumptions!$C$13,3)=AJ3809,"Putaway","Within SLA")))))))))))</f>
        <v>Unload-to-QC Wait</v>
      </c>
    </row>
    <row r="3810" customFormat="false" ht="15" hidden="false" customHeight="false" outlineLevel="0" collapsed="false">
      <c r="A3810" s="0" t="s">
        <v>10589</v>
      </c>
      <c r="B3810" s="0" t="s">
        <v>10590</v>
      </c>
      <c r="C3810" s="0" t="s">
        <v>170</v>
      </c>
      <c r="D3810" s="0" t="s">
        <v>147</v>
      </c>
      <c r="E3810" s="0" t="s">
        <v>10591</v>
      </c>
      <c r="F3810" s="0" t="s">
        <v>172</v>
      </c>
      <c r="G3810" s="0" t="s">
        <v>167</v>
      </c>
      <c r="H3810" s="17" t="n">
        <v>46294.5479166667</v>
      </c>
      <c r="I3810" s="17" t="n">
        <v>46294.5784722222</v>
      </c>
      <c r="J3810" s="17" t="n">
        <v>46294.5833333333</v>
      </c>
      <c r="K3810" s="17" t="n">
        <v>46294.6097222222</v>
      </c>
      <c r="L3810" s="17" t="n">
        <v>46294.6215277778</v>
      </c>
      <c r="M3810" s="17" t="n">
        <v>46294.6340277778</v>
      </c>
      <c r="N3810" s="17" t="n">
        <v>46294.6590277778</v>
      </c>
      <c r="O3810" s="17" t="n">
        <v>46294.6708333333</v>
      </c>
      <c r="P3810" s="17" t="n">
        <v>46294.6819444444</v>
      </c>
      <c r="Q3810" s="17" t="n">
        <v>46294.6930555556</v>
      </c>
      <c r="R3810" s="0" t="n">
        <v>778</v>
      </c>
      <c r="S3810" s="0" t="n">
        <v>0</v>
      </c>
      <c r="T3810" s="0" t="n">
        <v>0</v>
      </c>
      <c r="U3810" s="18" t="s">
        <v>130</v>
      </c>
      <c r="V3810" s="18" t="s">
        <v>139</v>
      </c>
      <c r="W3810" s="0" t="str">
        <f aca="false">IF(AND(X3810&gt;=6,X3810&lt;14),"A",IF(AND(X3810&gt;=14,X3810&lt;22),"B","C"))</f>
        <v>A</v>
      </c>
      <c r="X3810" s="18" t="n">
        <f aca="false">HOUR(H3810)</f>
        <v>13</v>
      </c>
      <c r="Y3810" s="18" t="n">
        <f aca="false">ROUND((I3810-H3810)*1440,0)</f>
        <v>44</v>
      </c>
      <c r="Z3810" s="18" t="n">
        <f aca="false">ROUND((J3810-I3810)*1440,0)</f>
        <v>7</v>
      </c>
      <c r="AA3810" s="18" t="n">
        <f aca="false">ROUND((K3810-J3810)*1440,0)</f>
        <v>38</v>
      </c>
      <c r="AB3810" s="18" t="n">
        <f aca="false">ROUND((L3810-K3810)*1440,0)</f>
        <v>17</v>
      </c>
      <c r="AC3810" s="18" t="n">
        <f aca="false">ROUND((M3810-L3810)*1440,0)</f>
        <v>18</v>
      </c>
      <c r="AD3810" s="18" t="n">
        <f aca="false">IF(N3810="","",ROUND((N3810-M3810)*1440,0))</f>
        <v>36</v>
      </c>
      <c r="AE3810" s="18" t="n">
        <f aca="false">IF(O3810="","",ROUND((O3810-N3810)*1440,0))</f>
        <v>17</v>
      </c>
      <c r="AF3810" s="18" t="n">
        <f aca="false">IF(P3810="","",ROUND((P3810-O3810)*1440,0))</f>
        <v>16</v>
      </c>
      <c r="AG3810" s="18" t="n">
        <f aca="false">IF(Q3810="","",ROUND((Q3810-P3810)*1440,0))</f>
        <v>16</v>
      </c>
      <c r="AH3810" s="18" t="n">
        <f aca="false">IF(Q3810="","",ROUND((Q3810-H3810)*1440,0))</f>
        <v>209</v>
      </c>
      <c r="AI3810" s="19" t="n">
        <f aca="false">ROUND(IF(O3810="",Assumptions!$B$25-K3810,O3810-K3810)*24,1)</f>
        <v>1.5</v>
      </c>
      <c r="AJ3810" s="20" t="n">
        <f aca="false">ROUND(MAX(N(Y3810)/Assumptions!$C$5, N(Z3810)/Assumptions!$C$6, N(AA3810)/Assumptions!$C$7, N(AB3810)/Assumptions!$C$8, N(AC3810)/Assumptions!$C$9, N(AD3810)/Assumptions!$C$10, N(AE3810)/Assumptions!$C$11, N(AF3810)/Assumptions!$C$12, N(AG3810)/Assumptions!$C$13),3)</f>
        <v>1.467</v>
      </c>
      <c r="AK3810" s="0" t="str">
        <f aca="false">IF(OR(U3810="Pending",U3810="On Hold"),"Open GRN (awaiting)",IF(AJ3810&lt;=1,"Within SLA",IF(ROUND(N(Y3810)/Assumptions!$C$5,3)=AJ3810,"Gate Wait",IF(ROUND(N(Z3810)/Assumptions!$C$6,3)=AJ3810,"Dock Wait",IF(ROUND(N(AA3810)/Assumptions!$C$7,3)=AJ3810,"Unloading",IF(ROUND(N(AB3810)/Assumptions!$C$8,3)=AJ3810,"Unload-to-QC Wait",IF(ROUND(N(AC3810)/Assumptions!$C$9,3)=AJ3810,"QC",IF(ROUND(N(AD3810)/Assumptions!$C$10,3)=AJ3810,"QC-to-GRN Wait",IF(ROUND(N(AE3810)/Assumptions!$C$11,3)=AJ3810,"GRN Processing",IF(ROUND(N(AF3810)/Assumptions!$C$12,3)=AJ3810,"GRN-to-Putaway Wait",IF(ROUND(N(AG3810)/Assumptions!$C$13,3)=AJ3810,"Putaway","Within SLA")))))))))))</f>
        <v>Gate Wait</v>
      </c>
    </row>
    <row r="3811" customFormat="false" ht="15" hidden="false" customHeight="false" outlineLevel="0" collapsed="false">
      <c r="A3811" s="0" t="s">
        <v>10592</v>
      </c>
      <c r="B3811" s="0" t="s">
        <v>10593</v>
      </c>
      <c r="C3811" s="0" t="s">
        <v>118</v>
      </c>
      <c r="D3811" s="0" t="s">
        <v>135</v>
      </c>
      <c r="E3811" s="0" t="s">
        <v>10594</v>
      </c>
      <c r="F3811" s="0" t="s">
        <v>121</v>
      </c>
      <c r="G3811" s="0" t="s">
        <v>138</v>
      </c>
      <c r="H3811" s="17" t="n">
        <v>46294.5638888889</v>
      </c>
      <c r="I3811" s="17" t="n">
        <v>46294.5868055556</v>
      </c>
      <c r="J3811" s="17" t="n">
        <v>46294.5902777778</v>
      </c>
      <c r="K3811" s="17" t="n">
        <v>46294.6</v>
      </c>
      <c r="L3811" s="17" t="n">
        <v>46294.6125</v>
      </c>
      <c r="M3811" s="17" t="n">
        <v>46294.6527777778</v>
      </c>
      <c r="N3811" s="17" t="n">
        <v>46294.6784722222</v>
      </c>
      <c r="O3811" s="17" t="n">
        <v>46294.8791666667</v>
      </c>
      <c r="P3811" s="17" t="n">
        <v>46294.8875</v>
      </c>
      <c r="Q3811" s="17" t="n">
        <v>46294.9006944444</v>
      </c>
      <c r="R3811" s="0" t="n">
        <v>103</v>
      </c>
      <c r="S3811" s="0" t="n">
        <v>5</v>
      </c>
      <c r="T3811" s="0" t="n">
        <v>0</v>
      </c>
      <c r="U3811" s="18" t="s">
        <v>123</v>
      </c>
      <c r="V3811" s="18" t="s">
        <v>131</v>
      </c>
      <c r="W3811" s="0" t="str">
        <f aca="false">IF(AND(X3811&gt;=6,X3811&lt;14),"A",IF(AND(X3811&gt;=14,X3811&lt;22),"B","C"))</f>
        <v>A</v>
      </c>
      <c r="X3811" s="18" t="n">
        <f aca="false">HOUR(H3811)</f>
        <v>13</v>
      </c>
      <c r="Y3811" s="18" t="n">
        <f aca="false">ROUND((I3811-H3811)*1440,0)</f>
        <v>33</v>
      </c>
      <c r="Z3811" s="18" t="n">
        <f aca="false">ROUND((J3811-I3811)*1440,0)</f>
        <v>5</v>
      </c>
      <c r="AA3811" s="18" t="n">
        <f aca="false">ROUND((K3811-J3811)*1440,0)</f>
        <v>14</v>
      </c>
      <c r="AB3811" s="18" t="n">
        <f aca="false">ROUND((L3811-K3811)*1440,0)</f>
        <v>18</v>
      </c>
      <c r="AC3811" s="18" t="n">
        <f aca="false">ROUND((M3811-L3811)*1440,0)</f>
        <v>58</v>
      </c>
      <c r="AD3811" s="18" t="n">
        <f aca="false">IF(N3811="","",ROUND((N3811-M3811)*1440,0))</f>
        <v>37</v>
      </c>
      <c r="AE3811" s="18" t="n">
        <f aca="false">IF(O3811="","",ROUND((O3811-N3811)*1440,0))</f>
        <v>289</v>
      </c>
      <c r="AF3811" s="18" t="n">
        <f aca="false">IF(P3811="","",ROUND((P3811-O3811)*1440,0))</f>
        <v>12</v>
      </c>
      <c r="AG3811" s="18" t="n">
        <f aca="false">IF(Q3811="","",ROUND((Q3811-P3811)*1440,0))</f>
        <v>19</v>
      </c>
      <c r="AH3811" s="18" t="n">
        <f aca="false">IF(Q3811="","",ROUND((Q3811-H3811)*1440,0))</f>
        <v>485</v>
      </c>
      <c r="AI3811" s="19" t="n">
        <f aca="false">ROUND(IF(O3811="",Assumptions!$B$25-K3811,O3811-K3811)*24,1)</f>
        <v>6.7</v>
      </c>
      <c r="AJ3811" s="20" t="n">
        <f aca="false">ROUND(MAX(N(Y3811)/Assumptions!$C$5, N(Z3811)/Assumptions!$C$6, N(AA3811)/Assumptions!$C$7, N(AB3811)/Assumptions!$C$8, N(AC3811)/Assumptions!$C$9, N(AD3811)/Assumptions!$C$10, N(AE3811)/Assumptions!$C$11, N(AF3811)/Assumptions!$C$12, N(AG3811)/Assumptions!$C$13),3)</f>
        <v>6.422</v>
      </c>
      <c r="AK3811" s="0" t="str">
        <f aca="false">IF(OR(U3811="Pending",U3811="On Hold"),"Open GRN (awaiting)",IF(AJ3811&lt;=1,"Within SLA",IF(ROUND(N(Y3811)/Assumptions!$C$5,3)=AJ3811,"Gate Wait",IF(ROUND(N(Z3811)/Assumptions!$C$6,3)=AJ3811,"Dock Wait",IF(ROUND(N(AA3811)/Assumptions!$C$7,3)=AJ3811,"Unloading",IF(ROUND(N(AB3811)/Assumptions!$C$8,3)=AJ3811,"Unload-to-QC Wait",IF(ROUND(N(AC3811)/Assumptions!$C$9,3)=AJ3811,"QC",IF(ROUND(N(AD3811)/Assumptions!$C$10,3)=AJ3811,"QC-to-GRN Wait",IF(ROUND(N(AE3811)/Assumptions!$C$11,3)=AJ3811,"GRN Processing",IF(ROUND(N(AF3811)/Assumptions!$C$12,3)=AJ3811,"GRN-to-Putaway Wait",IF(ROUND(N(AG3811)/Assumptions!$C$13,3)=AJ3811,"Putaway","Within SLA")))))))))))</f>
        <v>GRN Processing</v>
      </c>
    </row>
    <row r="3812" customFormat="false" ht="15" hidden="false" customHeight="false" outlineLevel="0" collapsed="false">
      <c r="A3812" s="0" t="s">
        <v>10595</v>
      </c>
      <c r="B3812" s="0" t="s">
        <v>10596</v>
      </c>
      <c r="C3812" s="0" t="s">
        <v>142</v>
      </c>
      <c r="D3812" s="0" t="s">
        <v>119</v>
      </c>
      <c r="E3812" s="0" t="s">
        <v>4365</v>
      </c>
      <c r="F3812" s="0" t="s">
        <v>121</v>
      </c>
      <c r="G3812" s="0" t="s">
        <v>129</v>
      </c>
      <c r="H3812" s="17" t="n">
        <v>46294.5854166667</v>
      </c>
      <c r="I3812" s="17" t="n">
        <v>46294.6166666667</v>
      </c>
      <c r="J3812" s="17" t="n">
        <v>46294.6208333333</v>
      </c>
      <c r="K3812" s="17" t="n">
        <v>46294.6395833333</v>
      </c>
      <c r="L3812" s="17" t="n">
        <v>46294.6472222222</v>
      </c>
      <c r="M3812" s="17" t="n">
        <v>46294.6680555556</v>
      </c>
      <c r="N3812" s="17"/>
      <c r="O3812" s="17"/>
      <c r="P3812" s="17"/>
      <c r="Q3812" s="17"/>
      <c r="R3812" s="0" t="n">
        <v>551</v>
      </c>
      <c r="S3812" s="0" t="n">
        <v>0</v>
      </c>
      <c r="T3812" s="0" t="n">
        <v>0</v>
      </c>
      <c r="U3812" s="18" t="s">
        <v>8544</v>
      </c>
      <c r="V3812" s="18" t="s">
        <v>156</v>
      </c>
      <c r="W3812" s="0" t="str">
        <f aca="false">IF(AND(X3812&gt;=6,X3812&lt;14),"A",IF(AND(X3812&gt;=14,X3812&lt;22),"B","C"))</f>
        <v>B</v>
      </c>
      <c r="X3812" s="18" t="n">
        <f aca="false">HOUR(H3812)</f>
        <v>14</v>
      </c>
      <c r="Y3812" s="18" t="n">
        <f aca="false">ROUND((I3812-H3812)*1440,0)</f>
        <v>45</v>
      </c>
      <c r="Z3812" s="18" t="n">
        <f aca="false">ROUND((J3812-I3812)*1440,0)</f>
        <v>6</v>
      </c>
      <c r="AA3812" s="18" t="n">
        <f aca="false">ROUND((K3812-J3812)*1440,0)</f>
        <v>27</v>
      </c>
      <c r="AB3812" s="18" t="n">
        <f aca="false">ROUND((L3812-K3812)*1440,0)</f>
        <v>11</v>
      </c>
      <c r="AC3812" s="18" t="n">
        <f aca="false">ROUND((M3812-L3812)*1440,0)</f>
        <v>30</v>
      </c>
      <c r="AD3812" s="0" t="str">
        <f aca="false">IF(N3812="","",ROUND((N3812-M3812)*1440,0))</f>
        <v/>
      </c>
      <c r="AE3812" s="0" t="str">
        <f aca="false">IF(O3812="","",ROUND((O3812-N3812)*1440,0))</f>
        <v/>
      </c>
      <c r="AF3812" s="0" t="str">
        <f aca="false">IF(P3812="","",ROUND((P3812-O3812)*1440,0))</f>
        <v/>
      </c>
      <c r="AG3812" s="0" t="str">
        <f aca="false">IF(Q3812="","",ROUND((Q3812-P3812)*1440,0))</f>
        <v/>
      </c>
      <c r="AH3812" s="0" t="str">
        <f aca="false">IF(Q3812="","",ROUND((Q3812-H3812)*1440,0))</f>
        <v/>
      </c>
      <c r="AI3812" s="19" t="n">
        <f aca="false">ROUND(IF(O3812="",Assumptions!$B$25-K3812,O3812-K3812)*24,1)</f>
        <v>64.7</v>
      </c>
      <c r="AJ3812" s="20" t="n">
        <f aca="false">ROUND(MAX(N(Y3812)/Assumptions!$C$5, N(Z3812)/Assumptions!$C$6, N(AA3812)/Assumptions!$C$7, N(AB3812)/Assumptions!$C$8, N(AC3812)/Assumptions!$C$9, N(AD3812)/Assumptions!$C$10, N(AE3812)/Assumptions!$C$11, N(AF3812)/Assumptions!$C$12, N(AG3812)/Assumptions!$C$13),3)</f>
        <v>1.5</v>
      </c>
      <c r="AK3812" s="0" t="str">
        <f aca="false">IF(OR(U3812="Pending",U3812="On Hold"),"Open GRN (awaiting)",IF(AJ3812&lt;=1,"Within SLA",IF(ROUND(N(Y3812)/Assumptions!$C$5,3)=AJ3812,"Gate Wait",IF(ROUND(N(Z3812)/Assumptions!$C$6,3)=AJ3812,"Dock Wait",IF(ROUND(N(AA3812)/Assumptions!$C$7,3)=AJ3812,"Unloading",IF(ROUND(N(AB3812)/Assumptions!$C$8,3)=AJ3812,"Unload-to-QC Wait",IF(ROUND(N(AC3812)/Assumptions!$C$9,3)=AJ3812,"QC",IF(ROUND(N(AD3812)/Assumptions!$C$10,3)=AJ3812,"QC-to-GRN Wait",IF(ROUND(N(AE3812)/Assumptions!$C$11,3)=AJ3812,"GRN Processing",IF(ROUND(N(AF3812)/Assumptions!$C$12,3)=AJ3812,"GRN-to-Putaway Wait",IF(ROUND(N(AG3812)/Assumptions!$C$13,3)=AJ3812,"Putaway","Within SLA")))))))))))</f>
        <v>Open GRN (awaiting)</v>
      </c>
    </row>
    <row r="3813" customFormat="false" ht="15" hidden="false" customHeight="false" outlineLevel="0" collapsed="false">
      <c r="A3813" s="0" t="s">
        <v>10597</v>
      </c>
      <c r="B3813" s="0" t="s">
        <v>10598</v>
      </c>
      <c r="C3813" s="0" t="s">
        <v>159</v>
      </c>
      <c r="D3813" s="0" t="s">
        <v>135</v>
      </c>
      <c r="E3813" s="0" t="s">
        <v>10599</v>
      </c>
      <c r="F3813" s="0" t="s">
        <v>128</v>
      </c>
      <c r="G3813" s="0" t="s">
        <v>178</v>
      </c>
      <c r="H3813" s="17" t="n">
        <v>46294.6097222222</v>
      </c>
      <c r="I3813" s="17" t="n">
        <v>46294.6472222222</v>
      </c>
      <c r="J3813" s="17" t="n">
        <v>46294.65625</v>
      </c>
      <c r="K3813" s="17" t="n">
        <v>46294.6652777778</v>
      </c>
      <c r="L3813" s="17" t="n">
        <v>46294.6736111111</v>
      </c>
      <c r="M3813" s="17" t="n">
        <v>46294.7006944444</v>
      </c>
      <c r="N3813" s="17" t="n">
        <v>46294.7409722222</v>
      </c>
      <c r="O3813" s="17" t="n">
        <v>46294.9166666667</v>
      </c>
      <c r="P3813" s="17" t="n">
        <v>46294.9326388889</v>
      </c>
      <c r="Q3813" s="17" t="n">
        <v>46294.9409722222</v>
      </c>
      <c r="R3813" s="0" t="n">
        <v>64</v>
      </c>
      <c r="S3813" s="0" t="n">
        <v>0</v>
      </c>
      <c r="T3813" s="0" t="n">
        <v>1</v>
      </c>
      <c r="U3813" s="18" t="s">
        <v>123</v>
      </c>
      <c r="V3813" s="18" t="s">
        <v>82</v>
      </c>
      <c r="W3813" s="0" t="str">
        <f aca="false">IF(AND(X3813&gt;=6,X3813&lt;14),"A",IF(AND(X3813&gt;=14,X3813&lt;22),"B","C"))</f>
        <v>B</v>
      </c>
      <c r="X3813" s="18" t="n">
        <f aca="false">HOUR(H3813)</f>
        <v>14</v>
      </c>
      <c r="Y3813" s="18" t="n">
        <f aca="false">ROUND((I3813-H3813)*1440,0)</f>
        <v>54</v>
      </c>
      <c r="Z3813" s="18" t="n">
        <f aca="false">ROUND((J3813-I3813)*1440,0)</f>
        <v>13</v>
      </c>
      <c r="AA3813" s="18" t="n">
        <f aca="false">ROUND((K3813-J3813)*1440,0)</f>
        <v>13</v>
      </c>
      <c r="AB3813" s="18" t="n">
        <f aca="false">ROUND((L3813-K3813)*1440,0)</f>
        <v>12</v>
      </c>
      <c r="AC3813" s="18" t="n">
        <f aca="false">ROUND((M3813-L3813)*1440,0)</f>
        <v>39</v>
      </c>
      <c r="AD3813" s="18" t="n">
        <f aca="false">IF(N3813="","",ROUND((N3813-M3813)*1440,0))</f>
        <v>58</v>
      </c>
      <c r="AE3813" s="18" t="n">
        <f aca="false">IF(O3813="","",ROUND((O3813-N3813)*1440,0))</f>
        <v>253</v>
      </c>
      <c r="AF3813" s="18" t="n">
        <f aca="false">IF(P3813="","",ROUND((P3813-O3813)*1440,0))</f>
        <v>23</v>
      </c>
      <c r="AG3813" s="18" t="n">
        <f aca="false">IF(Q3813="","",ROUND((Q3813-P3813)*1440,0))</f>
        <v>12</v>
      </c>
      <c r="AH3813" s="18" t="n">
        <f aca="false">IF(Q3813="","",ROUND((Q3813-H3813)*1440,0))</f>
        <v>477</v>
      </c>
      <c r="AI3813" s="19" t="n">
        <f aca="false">ROUND(IF(O3813="",Assumptions!$B$25-K3813,O3813-K3813)*24,1)</f>
        <v>6</v>
      </c>
      <c r="AJ3813" s="20" t="n">
        <f aca="false">ROUND(MAX(N(Y3813)/Assumptions!$C$5, N(Z3813)/Assumptions!$C$6, N(AA3813)/Assumptions!$C$7, N(AB3813)/Assumptions!$C$8, N(AC3813)/Assumptions!$C$9, N(AD3813)/Assumptions!$C$10, N(AE3813)/Assumptions!$C$11, N(AF3813)/Assumptions!$C$12, N(AG3813)/Assumptions!$C$13),3)</f>
        <v>5.622</v>
      </c>
      <c r="AK3813" s="0" t="str">
        <f aca="false">IF(OR(U3813="Pending",U3813="On Hold"),"Open GRN (awaiting)",IF(AJ3813&lt;=1,"Within SLA",IF(ROUND(N(Y3813)/Assumptions!$C$5,3)=AJ3813,"Gate Wait",IF(ROUND(N(Z3813)/Assumptions!$C$6,3)=AJ3813,"Dock Wait",IF(ROUND(N(AA3813)/Assumptions!$C$7,3)=AJ3813,"Unloading",IF(ROUND(N(AB3813)/Assumptions!$C$8,3)=AJ3813,"Unload-to-QC Wait",IF(ROUND(N(AC3813)/Assumptions!$C$9,3)=AJ3813,"QC",IF(ROUND(N(AD3813)/Assumptions!$C$10,3)=AJ3813,"QC-to-GRN Wait",IF(ROUND(N(AE3813)/Assumptions!$C$11,3)=AJ3813,"GRN Processing",IF(ROUND(N(AF3813)/Assumptions!$C$12,3)=AJ3813,"GRN-to-Putaway Wait",IF(ROUND(N(AG3813)/Assumptions!$C$13,3)=AJ3813,"Putaway","Within SLA")))))))))))</f>
        <v>GRN Processing</v>
      </c>
    </row>
    <row r="3814" customFormat="false" ht="15" hidden="false" customHeight="false" outlineLevel="0" collapsed="false">
      <c r="A3814" s="0" t="s">
        <v>10600</v>
      </c>
      <c r="B3814" s="0" t="s">
        <v>10601</v>
      </c>
      <c r="C3814" s="0" t="s">
        <v>126</v>
      </c>
      <c r="D3814" s="0" t="s">
        <v>119</v>
      </c>
      <c r="E3814" s="0" t="s">
        <v>10602</v>
      </c>
      <c r="F3814" s="0" t="s">
        <v>128</v>
      </c>
      <c r="G3814" s="0" t="s">
        <v>129</v>
      </c>
      <c r="H3814" s="17" t="n">
        <v>46294.6159722222</v>
      </c>
      <c r="I3814" s="17" t="n">
        <v>46294.6576388889</v>
      </c>
      <c r="J3814" s="17" t="n">
        <v>46294.6590277778</v>
      </c>
      <c r="K3814" s="17" t="n">
        <v>46294.7395833333</v>
      </c>
      <c r="L3814" s="17" t="n">
        <v>46294.7458333333</v>
      </c>
      <c r="M3814" s="17" t="n">
        <v>46294.7680555556</v>
      </c>
      <c r="N3814" s="17" t="n">
        <v>46294.8125</v>
      </c>
      <c r="O3814" s="17" t="n">
        <v>46294.8625</v>
      </c>
      <c r="P3814" s="17" t="n">
        <v>46294.8756944445</v>
      </c>
      <c r="Q3814" s="17" t="n">
        <v>46294.9083333333</v>
      </c>
      <c r="R3814" s="0" t="n">
        <v>962</v>
      </c>
      <c r="S3814" s="0" t="n">
        <v>0</v>
      </c>
      <c r="T3814" s="0" t="n">
        <v>0</v>
      </c>
      <c r="U3814" s="18" t="s">
        <v>130</v>
      </c>
      <c r="V3814" s="18" t="s">
        <v>144</v>
      </c>
      <c r="W3814" s="0" t="str">
        <f aca="false">IF(AND(X3814&gt;=6,X3814&lt;14),"A",IF(AND(X3814&gt;=14,X3814&lt;22),"B","C"))</f>
        <v>B</v>
      </c>
      <c r="X3814" s="18" t="n">
        <f aca="false">HOUR(H3814)</f>
        <v>14</v>
      </c>
      <c r="Y3814" s="18" t="n">
        <f aca="false">ROUND((I3814-H3814)*1440,0)</f>
        <v>60</v>
      </c>
      <c r="Z3814" s="18" t="n">
        <f aca="false">ROUND((J3814-I3814)*1440,0)</f>
        <v>2</v>
      </c>
      <c r="AA3814" s="18" t="n">
        <f aca="false">ROUND((K3814-J3814)*1440,0)</f>
        <v>116</v>
      </c>
      <c r="AB3814" s="18" t="n">
        <f aca="false">ROUND((L3814-K3814)*1440,0)</f>
        <v>9</v>
      </c>
      <c r="AC3814" s="18" t="n">
        <f aca="false">ROUND((M3814-L3814)*1440,0)</f>
        <v>32</v>
      </c>
      <c r="AD3814" s="18" t="n">
        <f aca="false">IF(N3814="","",ROUND((N3814-M3814)*1440,0))</f>
        <v>64</v>
      </c>
      <c r="AE3814" s="18" t="n">
        <f aca="false">IF(O3814="","",ROUND((O3814-N3814)*1440,0))</f>
        <v>72</v>
      </c>
      <c r="AF3814" s="18" t="n">
        <f aca="false">IF(P3814="","",ROUND((P3814-O3814)*1440,0))</f>
        <v>19</v>
      </c>
      <c r="AG3814" s="18" t="n">
        <f aca="false">IF(Q3814="","",ROUND((Q3814-P3814)*1440,0))</f>
        <v>47</v>
      </c>
      <c r="AH3814" s="18" t="n">
        <f aca="false">IF(Q3814="","",ROUND((Q3814-H3814)*1440,0))</f>
        <v>421</v>
      </c>
      <c r="AI3814" s="19" t="n">
        <f aca="false">ROUND(IF(O3814="",Assumptions!$B$25-K3814,O3814-K3814)*24,1)</f>
        <v>3</v>
      </c>
      <c r="AJ3814" s="20" t="n">
        <f aca="false">ROUND(MAX(N(Y3814)/Assumptions!$C$5, N(Z3814)/Assumptions!$C$6, N(AA3814)/Assumptions!$C$7, N(AB3814)/Assumptions!$C$8, N(AC3814)/Assumptions!$C$9, N(AD3814)/Assumptions!$C$10, N(AE3814)/Assumptions!$C$11, N(AF3814)/Assumptions!$C$12, N(AG3814)/Assumptions!$C$13),3)</f>
        <v>2.133</v>
      </c>
      <c r="AK3814" s="0" t="str">
        <f aca="false">IF(OR(U3814="Pending",U3814="On Hold"),"Open GRN (awaiting)",IF(AJ3814&lt;=1,"Within SLA",IF(ROUND(N(Y3814)/Assumptions!$C$5,3)=AJ3814,"Gate Wait",IF(ROUND(N(Z3814)/Assumptions!$C$6,3)=AJ3814,"Dock Wait",IF(ROUND(N(AA3814)/Assumptions!$C$7,3)=AJ3814,"Unloading",IF(ROUND(N(AB3814)/Assumptions!$C$8,3)=AJ3814,"Unload-to-QC Wait",IF(ROUND(N(AC3814)/Assumptions!$C$9,3)=AJ3814,"QC",IF(ROUND(N(AD3814)/Assumptions!$C$10,3)=AJ3814,"QC-to-GRN Wait",IF(ROUND(N(AE3814)/Assumptions!$C$11,3)=AJ3814,"GRN Processing",IF(ROUND(N(AF3814)/Assumptions!$C$12,3)=AJ3814,"GRN-to-Putaway Wait",IF(ROUND(N(AG3814)/Assumptions!$C$13,3)=AJ3814,"Putaway","Within SLA")))))))))))</f>
        <v>QC-to-GRN Wait</v>
      </c>
    </row>
    <row r="3815" customFormat="false" ht="15" hidden="false" customHeight="false" outlineLevel="0" collapsed="false">
      <c r="A3815" s="0" t="s">
        <v>10603</v>
      </c>
      <c r="B3815" s="0" t="s">
        <v>10604</v>
      </c>
      <c r="C3815" s="0" t="s">
        <v>118</v>
      </c>
      <c r="D3815" s="0" t="s">
        <v>135</v>
      </c>
      <c r="E3815" s="0" t="s">
        <v>6594</v>
      </c>
      <c r="F3815" s="0" t="s">
        <v>121</v>
      </c>
      <c r="G3815" s="0" t="s">
        <v>178</v>
      </c>
      <c r="H3815" s="17" t="n">
        <v>46294.6381944444</v>
      </c>
      <c r="I3815" s="17" t="n">
        <v>46294.7263888889</v>
      </c>
      <c r="J3815" s="17" t="n">
        <v>46294.7368055556</v>
      </c>
      <c r="K3815" s="17" t="n">
        <v>46294.7645833333</v>
      </c>
      <c r="L3815" s="17" t="n">
        <v>46294.7708333333</v>
      </c>
      <c r="M3815" s="17" t="n">
        <v>46294.7902777778</v>
      </c>
      <c r="N3815" s="17" t="n">
        <v>46294.9076388889</v>
      </c>
      <c r="O3815" s="17" t="n">
        <v>46294.9263888889</v>
      </c>
      <c r="P3815" s="17" t="n">
        <v>46294.9319444444</v>
      </c>
      <c r="Q3815" s="17" t="n">
        <v>46294.9611111111</v>
      </c>
      <c r="R3815" s="0" t="n">
        <v>1041</v>
      </c>
      <c r="S3815" s="0" t="n">
        <v>0</v>
      </c>
      <c r="T3815" s="0" t="n">
        <v>0</v>
      </c>
      <c r="U3815" s="18" t="s">
        <v>130</v>
      </c>
      <c r="V3815" s="18" t="s">
        <v>131</v>
      </c>
      <c r="W3815" s="0" t="str">
        <f aca="false">IF(AND(X3815&gt;=6,X3815&lt;14),"A",IF(AND(X3815&gt;=14,X3815&lt;22),"B","C"))</f>
        <v>B</v>
      </c>
      <c r="X3815" s="18" t="n">
        <f aca="false">HOUR(H3815)</f>
        <v>15</v>
      </c>
      <c r="Y3815" s="18" t="n">
        <f aca="false">ROUND((I3815-H3815)*1440,0)</f>
        <v>127</v>
      </c>
      <c r="Z3815" s="18" t="n">
        <f aca="false">ROUND((J3815-I3815)*1440,0)</f>
        <v>15</v>
      </c>
      <c r="AA3815" s="18" t="n">
        <f aca="false">ROUND((K3815-J3815)*1440,0)</f>
        <v>40</v>
      </c>
      <c r="AB3815" s="18" t="n">
        <f aca="false">ROUND((L3815-K3815)*1440,0)</f>
        <v>9</v>
      </c>
      <c r="AC3815" s="18" t="n">
        <f aca="false">ROUND((M3815-L3815)*1440,0)</f>
        <v>28</v>
      </c>
      <c r="AD3815" s="18" t="n">
        <f aca="false">IF(N3815="","",ROUND((N3815-M3815)*1440,0))</f>
        <v>169</v>
      </c>
      <c r="AE3815" s="18" t="n">
        <f aca="false">IF(O3815="","",ROUND((O3815-N3815)*1440,0))</f>
        <v>27</v>
      </c>
      <c r="AF3815" s="18" t="n">
        <f aca="false">IF(P3815="","",ROUND((P3815-O3815)*1440,0))</f>
        <v>8</v>
      </c>
      <c r="AG3815" s="18" t="n">
        <f aca="false">IF(Q3815="","",ROUND((Q3815-P3815)*1440,0))</f>
        <v>42</v>
      </c>
      <c r="AH3815" s="18" t="n">
        <f aca="false">IF(Q3815="","",ROUND((Q3815-H3815)*1440,0))</f>
        <v>465</v>
      </c>
      <c r="AI3815" s="19" t="n">
        <f aca="false">ROUND(IF(O3815="",Assumptions!$B$25-K3815,O3815-K3815)*24,1)</f>
        <v>3.9</v>
      </c>
      <c r="AJ3815" s="20" t="n">
        <f aca="false">ROUND(MAX(N(Y3815)/Assumptions!$C$5, N(Z3815)/Assumptions!$C$6, N(AA3815)/Assumptions!$C$7, N(AB3815)/Assumptions!$C$8, N(AC3815)/Assumptions!$C$9, N(AD3815)/Assumptions!$C$10, N(AE3815)/Assumptions!$C$11, N(AF3815)/Assumptions!$C$12, N(AG3815)/Assumptions!$C$13),3)</f>
        <v>5.633</v>
      </c>
      <c r="AK3815" s="0" t="str">
        <f aca="false">IF(OR(U3815="Pending",U3815="On Hold"),"Open GRN (awaiting)",IF(AJ3815&lt;=1,"Within SLA",IF(ROUND(N(Y3815)/Assumptions!$C$5,3)=AJ3815,"Gate Wait",IF(ROUND(N(Z3815)/Assumptions!$C$6,3)=AJ3815,"Dock Wait",IF(ROUND(N(AA3815)/Assumptions!$C$7,3)=AJ3815,"Unloading",IF(ROUND(N(AB3815)/Assumptions!$C$8,3)=AJ3815,"Unload-to-QC Wait",IF(ROUND(N(AC3815)/Assumptions!$C$9,3)=AJ3815,"QC",IF(ROUND(N(AD3815)/Assumptions!$C$10,3)=AJ3815,"QC-to-GRN Wait",IF(ROUND(N(AE3815)/Assumptions!$C$11,3)=AJ3815,"GRN Processing",IF(ROUND(N(AF3815)/Assumptions!$C$12,3)=AJ3815,"GRN-to-Putaway Wait",IF(ROUND(N(AG3815)/Assumptions!$C$13,3)=AJ3815,"Putaway","Within SLA")))))))))))</f>
        <v>QC-to-GRN Wait</v>
      </c>
    </row>
    <row r="3816" customFormat="false" ht="15" hidden="false" customHeight="false" outlineLevel="0" collapsed="false">
      <c r="A3816" s="0" t="s">
        <v>10605</v>
      </c>
      <c r="B3816" s="0" t="s">
        <v>10606</v>
      </c>
      <c r="C3816" s="0" t="s">
        <v>252</v>
      </c>
      <c r="D3816" s="0" t="s">
        <v>119</v>
      </c>
      <c r="E3816" s="0" t="s">
        <v>4984</v>
      </c>
      <c r="F3816" s="0" t="s">
        <v>155</v>
      </c>
      <c r="G3816" s="0" t="s">
        <v>122</v>
      </c>
      <c r="H3816" s="17" t="n">
        <v>46294.6416666667</v>
      </c>
      <c r="I3816" s="17" t="n">
        <v>46294.6951388889</v>
      </c>
      <c r="J3816" s="17" t="n">
        <v>46294.7048611111</v>
      </c>
      <c r="K3816" s="17" t="n">
        <v>46294.725</v>
      </c>
      <c r="L3816" s="17" t="n">
        <v>46294.7319444444</v>
      </c>
      <c r="M3816" s="17" t="n">
        <v>46294.7520833333</v>
      </c>
      <c r="N3816" s="17" t="n">
        <v>46294.7618055556</v>
      </c>
      <c r="O3816" s="17" t="n">
        <v>46294.7868055556</v>
      </c>
      <c r="P3816" s="17" t="n">
        <v>46294.7958333333</v>
      </c>
      <c r="Q3816" s="17" t="n">
        <v>46294.8055555556</v>
      </c>
      <c r="R3816" s="0" t="n">
        <v>165</v>
      </c>
      <c r="S3816" s="0" t="n">
        <v>0</v>
      </c>
      <c r="T3816" s="0" t="n">
        <v>0</v>
      </c>
      <c r="U3816" s="18" t="s">
        <v>130</v>
      </c>
      <c r="V3816" s="18" t="s">
        <v>139</v>
      </c>
      <c r="W3816" s="0" t="str">
        <f aca="false">IF(AND(X3816&gt;=6,X3816&lt;14),"A",IF(AND(X3816&gt;=14,X3816&lt;22),"B","C"))</f>
        <v>B</v>
      </c>
      <c r="X3816" s="18" t="n">
        <f aca="false">HOUR(H3816)</f>
        <v>15</v>
      </c>
      <c r="Y3816" s="18" t="n">
        <f aca="false">ROUND((I3816-H3816)*1440,0)</f>
        <v>77</v>
      </c>
      <c r="Z3816" s="18" t="n">
        <f aca="false">ROUND((J3816-I3816)*1440,0)</f>
        <v>14</v>
      </c>
      <c r="AA3816" s="18" t="n">
        <f aca="false">ROUND((K3816-J3816)*1440,0)</f>
        <v>29</v>
      </c>
      <c r="AB3816" s="18" t="n">
        <f aca="false">ROUND((L3816-K3816)*1440,0)</f>
        <v>10</v>
      </c>
      <c r="AC3816" s="18" t="n">
        <f aca="false">ROUND((M3816-L3816)*1440,0)</f>
        <v>29</v>
      </c>
      <c r="AD3816" s="18" t="n">
        <f aca="false">IF(N3816="","",ROUND((N3816-M3816)*1440,0))</f>
        <v>14</v>
      </c>
      <c r="AE3816" s="18" t="n">
        <f aca="false">IF(O3816="","",ROUND((O3816-N3816)*1440,0))</f>
        <v>36</v>
      </c>
      <c r="AF3816" s="18" t="n">
        <f aca="false">IF(P3816="","",ROUND((P3816-O3816)*1440,0))</f>
        <v>13</v>
      </c>
      <c r="AG3816" s="18" t="n">
        <f aca="false">IF(Q3816="","",ROUND((Q3816-P3816)*1440,0))</f>
        <v>14</v>
      </c>
      <c r="AH3816" s="18" t="n">
        <f aca="false">IF(Q3816="","",ROUND((Q3816-H3816)*1440,0))</f>
        <v>236</v>
      </c>
      <c r="AI3816" s="19" t="n">
        <f aca="false">ROUND(IF(O3816="",Assumptions!$B$25-K3816,O3816-K3816)*24,1)</f>
        <v>1.5</v>
      </c>
      <c r="AJ3816" s="20" t="n">
        <f aca="false">ROUND(MAX(N(Y3816)/Assumptions!$C$5, N(Z3816)/Assumptions!$C$6, N(AA3816)/Assumptions!$C$7, N(AB3816)/Assumptions!$C$8, N(AC3816)/Assumptions!$C$9, N(AD3816)/Assumptions!$C$10, N(AE3816)/Assumptions!$C$11, N(AF3816)/Assumptions!$C$12, N(AG3816)/Assumptions!$C$13),3)</f>
        <v>2.567</v>
      </c>
      <c r="AK3816" s="0" t="str">
        <f aca="false">IF(OR(U3816="Pending",U3816="On Hold"),"Open GRN (awaiting)",IF(AJ3816&lt;=1,"Within SLA",IF(ROUND(N(Y3816)/Assumptions!$C$5,3)=AJ3816,"Gate Wait",IF(ROUND(N(Z3816)/Assumptions!$C$6,3)=AJ3816,"Dock Wait",IF(ROUND(N(AA3816)/Assumptions!$C$7,3)=AJ3816,"Unloading",IF(ROUND(N(AB3816)/Assumptions!$C$8,3)=AJ3816,"Unload-to-QC Wait",IF(ROUND(N(AC3816)/Assumptions!$C$9,3)=AJ3816,"QC",IF(ROUND(N(AD3816)/Assumptions!$C$10,3)=AJ3816,"QC-to-GRN Wait",IF(ROUND(N(AE3816)/Assumptions!$C$11,3)=AJ3816,"GRN Processing",IF(ROUND(N(AF3816)/Assumptions!$C$12,3)=AJ3816,"GRN-to-Putaway Wait",IF(ROUND(N(AG3816)/Assumptions!$C$13,3)=AJ3816,"Putaway","Within SLA")))))))))))</f>
        <v>Gate Wait</v>
      </c>
    </row>
    <row r="3817" customFormat="false" ht="15" hidden="false" customHeight="false" outlineLevel="0" collapsed="false">
      <c r="A3817" s="0" t="s">
        <v>10607</v>
      </c>
      <c r="B3817" s="0" t="s">
        <v>10608</v>
      </c>
      <c r="C3817" s="0" t="s">
        <v>118</v>
      </c>
      <c r="D3817" s="0" t="s">
        <v>147</v>
      </c>
      <c r="E3817" s="0" t="s">
        <v>7146</v>
      </c>
      <c r="F3817" s="0" t="s">
        <v>121</v>
      </c>
      <c r="G3817" s="0" t="s">
        <v>167</v>
      </c>
      <c r="H3817" s="17" t="n">
        <v>46294.6416666667</v>
      </c>
      <c r="I3817" s="17" t="n">
        <v>46294.6486111111</v>
      </c>
      <c r="J3817" s="17" t="n">
        <v>46294.6548611111</v>
      </c>
      <c r="K3817" s="17" t="n">
        <v>46294.6798611111</v>
      </c>
      <c r="L3817" s="17" t="n">
        <v>46294.7020833333</v>
      </c>
      <c r="M3817" s="17" t="n">
        <v>46294.7354166667</v>
      </c>
      <c r="N3817" s="17" t="n">
        <v>46294.7472222222</v>
      </c>
      <c r="O3817" s="17" t="n">
        <v>46294.8319444444</v>
      </c>
      <c r="P3817" s="17" t="n">
        <v>46294.8368055556</v>
      </c>
      <c r="Q3817" s="17" t="n">
        <v>46294.8513888889</v>
      </c>
      <c r="R3817" s="0" t="n">
        <v>210</v>
      </c>
      <c r="S3817" s="0" t="n">
        <v>0</v>
      </c>
      <c r="T3817" s="0" t="n">
        <v>0</v>
      </c>
      <c r="U3817" s="18" t="s">
        <v>130</v>
      </c>
      <c r="V3817" s="18" t="s">
        <v>131</v>
      </c>
      <c r="W3817" s="0" t="str">
        <f aca="false">IF(AND(X3817&gt;=6,X3817&lt;14),"A",IF(AND(X3817&gt;=14,X3817&lt;22),"B","C"))</f>
        <v>B</v>
      </c>
      <c r="X3817" s="18" t="n">
        <f aca="false">HOUR(H3817)</f>
        <v>15</v>
      </c>
      <c r="Y3817" s="18" t="n">
        <f aca="false">ROUND((I3817-H3817)*1440,0)</f>
        <v>10</v>
      </c>
      <c r="Z3817" s="18" t="n">
        <f aca="false">ROUND((J3817-I3817)*1440,0)</f>
        <v>9</v>
      </c>
      <c r="AA3817" s="18" t="n">
        <f aca="false">ROUND((K3817-J3817)*1440,0)</f>
        <v>36</v>
      </c>
      <c r="AB3817" s="18" t="n">
        <f aca="false">ROUND((L3817-K3817)*1440,0)</f>
        <v>32</v>
      </c>
      <c r="AC3817" s="18" t="n">
        <f aca="false">ROUND((M3817-L3817)*1440,0)</f>
        <v>48</v>
      </c>
      <c r="AD3817" s="18" t="n">
        <f aca="false">IF(N3817="","",ROUND((N3817-M3817)*1440,0))</f>
        <v>17</v>
      </c>
      <c r="AE3817" s="18" t="n">
        <f aca="false">IF(O3817="","",ROUND((O3817-N3817)*1440,0))</f>
        <v>122</v>
      </c>
      <c r="AF3817" s="18" t="n">
        <f aca="false">IF(P3817="","",ROUND((P3817-O3817)*1440,0))</f>
        <v>7</v>
      </c>
      <c r="AG3817" s="18" t="n">
        <f aca="false">IF(Q3817="","",ROUND((Q3817-P3817)*1440,0))</f>
        <v>21</v>
      </c>
      <c r="AH3817" s="18" t="n">
        <f aca="false">IF(Q3817="","",ROUND((Q3817-H3817)*1440,0))</f>
        <v>302</v>
      </c>
      <c r="AI3817" s="19" t="n">
        <f aca="false">ROUND(IF(O3817="",Assumptions!$B$25-K3817,O3817-K3817)*24,1)</f>
        <v>3.7</v>
      </c>
      <c r="AJ3817" s="20" t="n">
        <f aca="false">ROUND(MAX(N(Y3817)/Assumptions!$C$5, N(Z3817)/Assumptions!$C$6, N(AA3817)/Assumptions!$C$7, N(AB3817)/Assumptions!$C$8, N(AC3817)/Assumptions!$C$9, N(AD3817)/Assumptions!$C$10, N(AE3817)/Assumptions!$C$11, N(AF3817)/Assumptions!$C$12, N(AG3817)/Assumptions!$C$13),3)</f>
        <v>2.711</v>
      </c>
      <c r="AK3817" s="0" t="str">
        <f aca="false">IF(OR(U3817="Pending",U3817="On Hold"),"Open GRN (awaiting)",IF(AJ3817&lt;=1,"Within SLA",IF(ROUND(N(Y3817)/Assumptions!$C$5,3)=AJ3817,"Gate Wait",IF(ROUND(N(Z3817)/Assumptions!$C$6,3)=AJ3817,"Dock Wait",IF(ROUND(N(AA3817)/Assumptions!$C$7,3)=AJ3817,"Unloading",IF(ROUND(N(AB3817)/Assumptions!$C$8,3)=AJ3817,"Unload-to-QC Wait",IF(ROUND(N(AC3817)/Assumptions!$C$9,3)=AJ3817,"QC",IF(ROUND(N(AD3817)/Assumptions!$C$10,3)=AJ3817,"QC-to-GRN Wait",IF(ROUND(N(AE3817)/Assumptions!$C$11,3)=AJ3817,"GRN Processing",IF(ROUND(N(AF3817)/Assumptions!$C$12,3)=AJ3817,"GRN-to-Putaway Wait",IF(ROUND(N(AG3817)/Assumptions!$C$13,3)=AJ3817,"Putaway","Within SLA")))))))))))</f>
        <v>GRN Processing</v>
      </c>
    </row>
    <row r="3818" customFormat="false" ht="15" hidden="false" customHeight="false" outlineLevel="0" collapsed="false">
      <c r="A3818" s="0" t="s">
        <v>10609</v>
      </c>
      <c r="B3818" s="0" t="s">
        <v>10610</v>
      </c>
      <c r="C3818" s="0" t="s">
        <v>153</v>
      </c>
      <c r="D3818" s="0" t="s">
        <v>147</v>
      </c>
      <c r="E3818" s="0" t="s">
        <v>7917</v>
      </c>
      <c r="F3818" s="0" t="s">
        <v>155</v>
      </c>
      <c r="G3818" s="0" t="s">
        <v>167</v>
      </c>
      <c r="H3818" s="17" t="n">
        <v>46294.6430555556</v>
      </c>
      <c r="I3818" s="17" t="n">
        <v>46294.6770833333</v>
      </c>
      <c r="J3818" s="17" t="n">
        <v>46294.68125</v>
      </c>
      <c r="K3818" s="17" t="n">
        <v>46294.7111111111</v>
      </c>
      <c r="L3818" s="17" t="n">
        <v>46294.7222222222</v>
      </c>
      <c r="M3818" s="17" t="n">
        <v>46294.7458333333</v>
      </c>
      <c r="N3818" s="17" t="n">
        <v>46294.7881944445</v>
      </c>
      <c r="O3818" s="17" t="n">
        <v>46294.7986111111</v>
      </c>
      <c r="P3818" s="17" t="n">
        <v>46294.8069444444</v>
      </c>
      <c r="Q3818" s="17" t="n">
        <v>46294.8152777778</v>
      </c>
      <c r="R3818" s="0" t="n">
        <v>186</v>
      </c>
      <c r="S3818" s="0" t="n">
        <v>0</v>
      </c>
      <c r="T3818" s="0" t="n">
        <v>0</v>
      </c>
      <c r="U3818" s="18" t="s">
        <v>130</v>
      </c>
      <c r="V3818" s="18" t="s">
        <v>144</v>
      </c>
      <c r="W3818" s="0" t="str">
        <f aca="false">IF(AND(X3818&gt;=6,X3818&lt;14),"A",IF(AND(X3818&gt;=14,X3818&lt;22),"B","C"))</f>
        <v>B</v>
      </c>
      <c r="X3818" s="18" t="n">
        <f aca="false">HOUR(H3818)</f>
        <v>15</v>
      </c>
      <c r="Y3818" s="18" t="n">
        <f aca="false">ROUND((I3818-H3818)*1440,0)</f>
        <v>49</v>
      </c>
      <c r="Z3818" s="18" t="n">
        <f aca="false">ROUND((J3818-I3818)*1440,0)</f>
        <v>6</v>
      </c>
      <c r="AA3818" s="18" t="n">
        <f aca="false">ROUND((K3818-J3818)*1440,0)</f>
        <v>43</v>
      </c>
      <c r="AB3818" s="18" t="n">
        <f aca="false">ROUND((L3818-K3818)*1440,0)</f>
        <v>16</v>
      </c>
      <c r="AC3818" s="18" t="n">
        <f aca="false">ROUND((M3818-L3818)*1440,0)</f>
        <v>34</v>
      </c>
      <c r="AD3818" s="18" t="n">
        <f aca="false">IF(N3818="","",ROUND((N3818-M3818)*1440,0))</f>
        <v>61</v>
      </c>
      <c r="AE3818" s="18" t="n">
        <f aca="false">IF(O3818="","",ROUND((O3818-N3818)*1440,0))</f>
        <v>15</v>
      </c>
      <c r="AF3818" s="18" t="n">
        <f aca="false">IF(P3818="","",ROUND((P3818-O3818)*1440,0))</f>
        <v>12</v>
      </c>
      <c r="AG3818" s="18" t="n">
        <f aca="false">IF(Q3818="","",ROUND((Q3818-P3818)*1440,0))</f>
        <v>12</v>
      </c>
      <c r="AH3818" s="18" t="n">
        <f aca="false">IF(Q3818="","",ROUND((Q3818-H3818)*1440,0))</f>
        <v>248</v>
      </c>
      <c r="AI3818" s="19" t="n">
        <f aca="false">ROUND(IF(O3818="",Assumptions!$B$25-K3818,O3818-K3818)*24,1)</f>
        <v>2.1</v>
      </c>
      <c r="AJ3818" s="20" t="n">
        <f aca="false">ROUND(MAX(N(Y3818)/Assumptions!$C$5, N(Z3818)/Assumptions!$C$6, N(AA3818)/Assumptions!$C$7, N(AB3818)/Assumptions!$C$8, N(AC3818)/Assumptions!$C$9, N(AD3818)/Assumptions!$C$10, N(AE3818)/Assumptions!$C$11, N(AF3818)/Assumptions!$C$12, N(AG3818)/Assumptions!$C$13),3)</f>
        <v>2.033</v>
      </c>
      <c r="AK3818" s="0" t="str">
        <f aca="false">IF(OR(U3818="Pending",U3818="On Hold"),"Open GRN (awaiting)",IF(AJ3818&lt;=1,"Within SLA",IF(ROUND(N(Y3818)/Assumptions!$C$5,3)=AJ3818,"Gate Wait",IF(ROUND(N(Z3818)/Assumptions!$C$6,3)=AJ3818,"Dock Wait",IF(ROUND(N(AA3818)/Assumptions!$C$7,3)=AJ3818,"Unloading",IF(ROUND(N(AB3818)/Assumptions!$C$8,3)=AJ3818,"Unload-to-QC Wait",IF(ROUND(N(AC3818)/Assumptions!$C$9,3)=AJ3818,"QC",IF(ROUND(N(AD3818)/Assumptions!$C$10,3)=AJ3818,"QC-to-GRN Wait",IF(ROUND(N(AE3818)/Assumptions!$C$11,3)=AJ3818,"GRN Processing",IF(ROUND(N(AF3818)/Assumptions!$C$12,3)=AJ3818,"GRN-to-Putaway Wait",IF(ROUND(N(AG3818)/Assumptions!$C$13,3)=AJ3818,"Putaway","Within SLA")))))))))))</f>
        <v>QC-to-GRN Wait</v>
      </c>
    </row>
    <row r="3819" customFormat="false" ht="15" hidden="false" customHeight="false" outlineLevel="0" collapsed="false">
      <c r="A3819" s="0" t="s">
        <v>10611</v>
      </c>
      <c r="B3819" s="0" t="s">
        <v>10612</v>
      </c>
      <c r="C3819" s="0" t="s">
        <v>118</v>
      </c>
      <c r="D3819" s="0" t="s">
        <v>147</v>
      </c>
      <c r="E3819" s="0" t="s">
        <v>10613</v>
      </c>
      <c r="F3819" s="0" t="s">
        <v>121</v>
      </c>
      <c r="G3819" s="0" t="s">
        <v>150</v>
      </c>
      <c r="H3819" s="17" t="n">
        <v>46294.6555555556</v>
      </c>
      <c r="I3819" s="17" t="n">
        <v>46294.6847222222</v>
      </c>
      <c r="J3819" s="17" t="n">
        <v>46294.6909722222</v>
      </c>
      <c r="K3819" s="17" t="n">
        <v>46294.7125</v>
      </c>
      <c r="L3819" s="17" t="n">
        <v>46294.7173611111</v>
      </c>
      <c r="M3819" s="17" t="n">
        <v>46294.7333333333</v>
      </c>
      <c r="N3819" s="17" t="n">
        <v>46294.7361111111</v>
      </c>
      <c r="O3819" s="17" t="n">
        <v>46294.7541666667</v>
      </c>
      <c r="P3819" s="17" t="n">
        <v>46294.7618055556</v>
      </c>
      <c r="Q3819" s="17" t="n">
        <v>46294.78125</v>
      </c>
      <c r="R3819" s="0" t="n">
        <v>212</v>
      </c>
      <c r="S3819" s="0" t="n">
        <v>0</v>
      </c>
      <c r="T3819" s="0" t="n">
        <v>0</v>
      </c>
      <c r="U3819" s="18" t="s">
        <v>130</v>
      </c>
      <c r="V3819" s="18" t="s">
        <v>82</v>
      </c>
      <c r="W3819" s="0" t="str">
        <f aca="false">IF(AND(X3819&gt;=6,X3819&lt;14),"A",IF(AND(X3819&gt;=14,X3819&lt;22),"B","C"))</f>
        <v>B</v>
      </c>
      <c r="X3819" s="18" t="n">
        <f aca="false">HOUR(H3819)</f>
        <v>15</v>
      </c>
      <c r="Y3819" s="18" t="n">
        <f aca="false">ROUND((I3819-H3819)*1440,0)</f>
        <v>42</v>
      </c>
      <c r="Z3819" s="18" t="n">
        <f aca="false">ROUND((J3819-I3819)*1440,0)</f>
        <v>9</v>
      </c>
      <c r="AA3819" s="18" t="n">
        <f aca="false">ROUND((K3819-J3819)*1440,0)</f>
        <v>31</v>
      </c>
      <c r="AB3819" s="18" t="n">
        <f aca="false">ROUND((L3819-K3819)*1440,0)</f>
        <v>7</v>
      </c>
      <c r="AC3819" s="18" t="n">
        <f aca="false">ROUND((M3819-L3819)*1440,0)</f>
        <v>23</v>
      </c>
      <c r="AD3819" s="18" t="n">
        <f aca="false">IF(N3819="","",ROUND((N3819-M3819)*1440,0))</f>
        <v>4</v>
      </c>
      <c r="AE3819" s="18" t="n">
        <f aca="false">IF(O3819="","",ROUND((O3819-N3819)*1440,0))</f>
        <v>26</v>
      </c>
      <c r="AF3819" s="18" t="n">
        <f aca="false">IF(P3819="","",ROUND((P3819-O3819)*1440,0))</f>
        <v>11</v>
      </c>
      <c r="AG3819" s="18" t="n">
        <f aca="false">IF(Q3819="","",ROUND((Q3819-P3819)*1440,0))</f>
        <v>28</v>
      </c>
      <c r="AH3819" s="18" t="n">
        <f aca="false">IF(Q3819="","",ROUND((Q3819-H3819)*1440,0))</f>
        <v>181</v>
      </c>
      <c r="AI3819" s="19" t="n">
        <f aca="false">ROUND(IF(O3819="",Assumptions!$B$25-K3819,O3819-K3819)*24,1)</f>
        <v>1</v>
      </c>
      <c r="AJ3819" s="20" t="n">
        <f aca="false">ROUND(MAX(N(Y3819)/Assumptions!$C$5, N(Z3819)/Assumptions!$C$6, N(AA3819)/Assumptions!$C$7, N(AB3819)/Assumptions!$C$8, N(AC3819)/Assumptions!$C$9, N(AD3819)/Assumptions!$C$10, N(AE3819)/Assumptions!$C$11, N(AF3819)/Assumptions!$C$12, N(AG3819)/Assumptions!$C$13),3)</f>
        <v>1.4</v>
      </c>
      <c r="AK3819" s="0" t="str">
        <f aca="false">IF(OR(U3819="Pending",U3819="On Hold"),"Open GRN (awaiting)",IF(AJ3819&lt;=1,"Within SLA",IF(ROUND(N(Y3819)/Assumptions!$C$5,3)=AJ3819,"Gate Wait",IF(ROUND(N(Z3819)/Assumptions!$C$6,3)=AJ3819,"Dock Wait",IF(ROUND(N(AA3819)/Assumptions!$C$7,3)=AJ3819,"Unloading",IF(ROUND(N(AB3819)/Assumptions!$C$8,3)=AJ3819,"Unload-to-QC Wait",IF(ROUND(N(AC3819)/Assumptions!$C$9,3)=AJ3819,"QC",IF(ROUND(N(AD3819)/Assumptions!$C$10,3)=AJ3819,"QC-to-GRN Wait",IF(ROUND(N(AE3819)/Assumptions!$C$11,3)=AJ3819,"GRN Processing",IF(ROUND(N(AF3819)/Assumptions!$C$12,3)=AJ3819,"GRN-to-Putaway Wait",IF(ROUND(N(AG3819)/Assumptions!$C$13,3)=AJ3819,"Putaway","Within SLA")))))))))))</f>
        <v>Gate Wait</v>
      </c>
    </row>
    <row r="3820" customFormat="false" ht="15" hidden="false" customHeight="false" outlineLevel="0" collapsed="false">
      <c r="A3820" s="0" t="s">
        <v>10614</v>
      </c>
      <c r="B3820" s="0" t="s">
        <v>10615</v>
      </c>
      <c r="C3820" s="0" t="s">
        <v>134</v>
      </c>
      <c r="D3820" s="0" t="s">
        <v>135</v>
      </c>
      <c r="E3820" s="0" t="s">
        <v>6617</v>
      </c>
      <c r="F3820" s="0" t="s">
        <v>149</v>
      </c>
      <c r="G3820" s="0" t="s">
        <v>138</v>
      </c>
      <c r="H3820" s="17" t="n">
        <v>46294.6597222222</v>
      </c>
      <c r="I3820" s="17" t="n">
        <v>46294.70625</v>
      </c>
      <c r="J3820" s="17" t="n">
        <v>46294.7118055556</v>
      </c>
      <c r="K3820" s="17" t="n">
        <v>46294.7625</v>
      </c>
      <c r="L3820" s="17" t="n">
        <v>46294.7659722222</v>
      </c>
      <c r="M3820" s="17" t="n">
        <v>46294.7951388889</v>
      </c>
      <c r="N3820" s="17" t="n">
        <v>46294.8111111111</v>
      </c>
      <c r="O3820" s="17" t="n">
        <v>46294.8354166667</v>
      </c>
      <c r="P3820" s="17" t="n">
        <v>46294.8548611111</v>
      </c>
      <c r="Q3820" s="17" t="n">
        <v>46294.8694444444</v>
      </c>
      <c r="R3820" s="0" t="n">
        <v>408</v>
      </c>
      <c r="S3820" s="0" t="n">
        <v>0</v>
      </c>
      <c r="T3820" s="0" t="n">
        <v>0</v>
      </c>
      <c r="U3820" s="18" t="s">
        <v>130</v>
      </c>
      <c r="V3820" s="18" t="s">
        <v>144</v>
      </c>
      <c r="W3820" s="0" t="str">
        <f aca="false">IF(AND(X3820&gt;=6,X3820&lt;14),"A",IF(AND(X3820&gt;=14,X3820&lt;22),"B","C"))</f>
        <v>B</v>
      </c>
      <c r="X3820" s="18" t="n">
        <f aca="false">HOUR(H3820)</f>
        <v>15</v>
      </c>
      <c r="Y3820" s="18" t="n">
        <f aca="false">ROUND((I3820-H3820)*1440,0)</f>
        <v>67</v>
      </c>
      <c r="Z3820" s="18" t="n">
        <f aca="false">ROUND((J3820-I3820)*1440,0)</f>
        <v>8</v>
      </c>
      <c r="AA3820" s="18" t="n">
        <f aca="false">ROUND((K3820-J3820)*1440,0)</f>
        <v>73</v>
      </c>
      <c r="AB3820" s="18" t="n">
        <f aca="false">ROUND((L3820-K3820)*1440,0)</f>
        <v>5</v>
      </c>
      <c r="AC3820" s="18" t="n">
        <f aca="false">ROUND((M3820-L3820)*1440,0)</f>
        <v>42</v>
      </c>
      <c r="AD3820" s="18" t="n">
        <f aca="false">IF(N3820="","",ROUND((N3820-M3820)*1440,0))</f>
        <v>23</v>
      </c>
      <c r="AE3820" s="18" t="n">
        <f aca="false">IF(O3820="","",ROUND((O3820-N3820)*1440,0))</f>
        <v>35</v>
      </c>
      <c r="AF3820" s="18" t="n">
        <f aca="false">IF(P3820="","",ROUND((P3820-O3820)*1440,0))</f>
        <v>28</v>
      </c>
      <c r="AG3820" s="18" t="n">
        <f aca="false">IF(Q3820="","",ROUND((Q3820-P3820)*1440,0))</f>
        <v>21</v>
      </c>
      <c r="AH3820" s="18" t="n">
        <f aca="false">IF(Q3820="","",ROUND((Q3820-H3820)*1440,0))</f>
        <v>302</v>
      </c>
      <c r="AI3820" s="19" t="n">
        <f aca="false">ROUND(IF(O3820="",Assumptions!$B$25-K3820,O3820-K3820)*24,1)</f>
        <v>1.8</v>
      </c>
      <c r="AJ3820" s="20" t="n">
        <f aca="false">ROUND(MAX(N(Y3820)/Assumptions!$C$5, N(Z3820)/Assumptions!$C$6, N(AA3820)/Assumptions!$C$7, N(AB3820)/Assumptions!$C$8, N(AC3820)/Assumptions!$C$9, N(AD3820)/Assumptions!$C$10, N(AE3820)/Assumptions!$C$11, N(AF3820)/Assumptions!$C$12, N(AG3820)/Assumptions!$C$13),3)</f>
        <v>2.233</v>
      </c>
      <c r="AK3820" s="0" t="str">
        <f aca="false">IF(OR(U3820="Pending",U3820="On Hold"),"Open GRN (awaiting)",IF(AJ3820&lt;=1,"Within SLA",IF(ROUND(N(Y3820)/Assumptions!$C$5,3)=AJ3820,"Gate Wait",IF(ROUND(N(Z3820)/Assumptions!$C$6,3)=AJ3820,"Dock Wait",IF(ROUND(N(AA3820)/Assumptions!$C$7,3)=AJ3820,"Unloading",IF(ROUND(N(AB3820)/Assumptions!$C$8,3)=AJ3820,"Unload-to-QC Wait",IF(ROUND(N(AC3820)/Assumptions!$C$9,3)=AJ3820,"QC",IF(ROUND(N(AD3820)/Assumptions!$C$10,3)=AJ3820,"QC-to-GRN Wait",IF(ROUND(N(AE3820)/Assumptions!$C$11,3)=AJ3820,"GRN Processing",IF(ROUND(N(AF3820)/Assumptions!$C$12,3)=AJ3820,"GRN-to-Putaway Wait",IF(ROUND(N(AG3820)/Assumptions!$C$13,3)=AJ3820,"Putaway","Within SLA")))))))))))</f>
        <v>Gate Wait</v>
      </c>
    </row>
    <row r="3821" customFormat="false" ht="15" hidden="false" customHeight="false" outlineLevel="0" collapsed="false">
      <c r="A3821" s="0" t="s">
        <v>10616</v>
      </c>
      <c r="B3821" s="0" t="s">
        <v>10617</v>
      </c>
      <c r="C3821" s="0" t="s">
        <v>252</v>
      </c>
      <c r="D3821" s="0" t="s">
        <v>119</v>
      </c>
      <c r="E3821" s="0" t="s">
        <v>10618</v>
      </c>
      <c r="F3821" s="0" t="s">
        <v>155</v>
      </c>
      <c r="G3821" s="0" t="s">
        <v>122</v>
      </c>
      <c r="H3821" s="17" t="n">
        <v>46294.6611111111</v>
      </c>
      <c r="I3821" s="17" t="n">
        <v>46294.6715277778</v>
      </c>
      <c r="J3821" s="17" t="n">
        <v>46294.6805555556</v>
      </c>
      <c r="K3821" s="17" t="n">
        <v>46294.7013888889</v>
      </c>
      <c r="L3821" s="17" t="n">
        <v>46294.7215277778</v>
      </c>
      <c r="M3821" s="17" t="n">
        <v>46294.7388888889</v>
      </c>
      <c r="N3821" s="17" t="n">
        <v>46294.75</v>
      </c>
      <c r="O3821" s="17" t="n">
        <v>46294.7965277778</v>
      </c>
      <c r="P3821" s="17" t="n">
        <v>46294.8034722222</v>
      </c>
      <c r="Q3821" s="17" t="n">
        <v>46294.8152777778</v>
      </c>
      <c r="R3821" s="0" t="n">
        <v>135</v>
      </c>
      <c r="S3821" s="0" t="n">
        <v>0</v>
      </c>
      <c r="T3821" s="0" t="n">
        <v>0</v>
      </c>
      <c r="U3821" s="18" t="s">
        <v>130</v>
      </c>
      <c r="V3821" s="18" t="s">
        <v>144</v>
      </c>
      <c r="W3821" s="0" t="str">
        <f aca="false">IF(AND(X3821&gt;=6,X3821&lt;14),"A",IF(AND(X3821&gt;=14,X3821&lt;22),"B","C"))</f>
        <v>B</v>
      </c>
      <c r="X3821" s="18" t="n">
        <f aca="false">HOUR(H3821)</f>
        <v>15</v>
      </c>
      <c r="Y3821" s="18" t="n">
        <f aca="false">ROUND((I3821-H3821)*1440,0)</f>
        <v>15</v>
      </c>
      <c r="Z3821" s="18" t="n">
        <f aca="false">ROUND((J3821-I3821)*1440,0)</f>
        <v>13</v>
      </c>
      <c r="AA3821" s="18" t="n">
        <f aca="false">ROUND((K3821-J3821)*1440,0)</f>
        <v>30</v>
      </c>
      <c r="AB3821" s="18" t="n">
        <f aca="false">ROUND((L3821-K3821)*1440,0)</f>
        <v>29</v>
      </c>
      <c r="AC3821" s="18" t="n">
        <f aca="false">ROUND((M3821-L3821)*1440,0)</f>
        <v>25</v>
      </c>
      <c r="AD3821" s="18" t="n">
        <f aca="false">IF(N3821="","",ROUND((N3821-M3821)*1440,0))</f>
        <v>16</v>
      </c>
      <c r="AE3821" s="18" t="n">
        <f aca="false">IF(O3821="","",ROUND((O3821-N3821)*1440,0))</f>
        <v>67</v>
      </c>
      <c r="AF3821" s="18" t="n">
        <f aca="false">IF(P3821="","",ROUND((P3821-O3821)*1440,0))</f>
        <v>10</v>
      </c>
      <c r="AG3821" s="18" t="n">
        <f aca="false">IF(Q3821="","",ROUND((Q3821-P3821)*1440,0))</f>
        <v>17</v>
      </c>
      <c r="AH3821" s="18" t="n">
        <f aca="false">IF(Q3821="","",ROUND((Q3821-H3821)*1440,0))</f>
        <v>222</v>
      </c>
      <c r="AI3821" s="19" t="n">
        <f aca="false">ROUND(IF(O3821="",Assumptions!$B$25-K3821,O3821-K3821)*24,1)</f>
        <v>2.3</v>
      </c>
      <c r="AJ3821" s="20" t="n">
        <f aca="false">ROUND(MAX(N(Y3821)/Assumptions!$C$5, N(Z3821)/Assumptions!$C$6, N(AA3821)/Assumptions!$C$7, N(AB3821)/Assumptions!$C$8, N(AC3821)/Assumptions!$C$9, N(AD3821)/Assumptions!$C$10, N(AE3821)/Assumptions!$C$11, N(AF3821)/Assumptions!$C$12, N(AG3821)/Assumptions!$C$13),3)</f>
        <v>1.933</v>
      </c>
      <c r="AK3821" s="0" t="str">
        <f aca="false">IF(OR(U3821="Pending",U3821="On Hold"),"Open GRN (awaiting)",IF(AJ3821&lt;=1,"Within SLA",IF(ROUND(N(Y3821)/Assumptions!$C$5,3)=AJ3821,"Gate Wait",IF(ROUND(N(Z3821)/Assumptions!$C$6,3)=AJ3821,"Dock Wait",IF(ROUND(N(AA3821)/Assumptions!$C$7,3)=AJ3821,"Unloading",IF(ROUND(N(AB3821)/Assumptions!$C$8,3)=AJ3821,"Unload-to-QC Wait",IF(ROUND(N(AC3821)/Assumptions!$C$9,3)=AJ3821,"QC",IF(ROUND(N(AD3821)/Assumptions!$C$10,3)=AJ3821,"QC-to-GRN Wait",IF(ROUND(N(AE3821)/Assumptions!$C$11,3)=AJ3821,"GRN Processing",IF(ROUND(N(AF3821)/Assumptions!$C$12,3)=AJ3821,"GRN-to-Putaway Wait",IF(ROUND(N(AG3821)/Assumptions!$C$13,3)=AJ3821,"Putaway","Within SLA")))))))))))</f>
        <v>Unload-to-QC Wait</v>
      </c>
    </row>
    <row r="3822" customFormat="false" ht="15" hidden="false" customHeight="false" outlineLevel="0" collapsed="false">
      <c r="A3822" s="0" t="s">
        <v>10619</v>
      </c>
      <c r="B3822" s="0" t="s">
        <v>10620</v>
      </c>
      <c r="C3822" s="0" t="s">
        <v>252</v>
      </c>
      <c r="D3822" s="0" t="s">
        <v>119</v>
      </c>
      <c r="E3822" s="0" t="s">
        <v>5943</v>
      </c>
      <c r="F3822" s="0" t="s">
        <v>121</v>
      </c>
      <c r="G3822" s="0" t="s">
        <v>129</v>
      </c>
      <c r="H3822" s="17" t="n">
        <v>46294.6680555556</v>
      </c>
      <c r="I3822" s="17" t="n">
        <v>46294.7111111111</v>
      </c>
      <c r="J3822" s="17" t="n">
        <v>46294.7173611111</v>
      </c>
      <c r="K3822" s="17" t="n">
        <v>46294.75625</v>
      </c>
      <c r="L3822" s="17" t="n">
        <v>46294.7652777778</v>
      </c>
      <c r="M3822" s="17" t="n">
        <v>46294.8354166667</v>
      </c>
      <c r="N3822" s="17"/>
      <c r="O3822" s="17"/>
      <c r="P3822" s="17"/>
      <c r="Q3822" s="17"/>
      <c r="R3822" s="0" t="n">
        <v>371</v>
      </c>
      <c r="S3822" s="0" t="n">
        <v>0</v>
      </c>
      <c r="T3822" s="0" t="n">
        <v>10</v>
      </c>
      <c r="U3822" s="18" t="s">
        <v>8544</v>
      </c>
      <c r="V3822" s="18" t="s">
        <v>82</v>
      </c>
      <c r="W3822" s="0" t="str">
        <f aca="false">IF(AND(X3822&gt;=6,X3822&lt;14),"A",IF(AND(X3822&gt;=14,X3822&lt;22),"B","C"))</f>
        <v>B</v>
      </c>
      <c r="X3822" s="18" t="n">
        <f aca="false">HOUR(H3822)</f>
        <v>16</v>
      </c>
      <c r="Y3822" s="18" t="n">
        <f aca="false">ROUND((I3822-H3822)*1440,0)</f>
        <v>62</v>
      </c>
      <c r="Z3822" s="18" t="n">
        <f aca="false">ROUND((J3822-I3822)*1440,0)</f>
        <v>9</v>
      </c>
      <c r="AA3822" s="18" t="n">
        <f aca="false">ROUND((K3822-J3822)*1440,0)</f>
        <v>56</v>
      </c>
      <c r="AB3822" s="18" t="n">
        <f aca="false">ROUND((L3822-K3822)*1440,0)</f>
        <v>13</v>
      </c>
      <c r="AC3822" s="18" t="n">
        <f aca="false">ROUND((M3822-L3822)*1440,0)</f>
        <v>101</v>
      </c>
      <c r="AD3822" s="0" t="str">
        <f aca="false">IF(N3822="","",ROUND((N3822-M3822)*1440,0))</f>
        <v/>
      </c>
      <c r="AE3822" s="0" t="str">
        <f aca="false">IF(O3822="","",ROUND((O3822-N3822)*1440,0))</f>
        <v/>
      </c>
      <c r="AF3822" s="0" t="str">
        <f aca="false">IF(P3822="","",ROUND((P3822-O3822)*1440,0))</f>
        <v/>
      </c>
      <c r="AG3822" s="0" t="str">
        <f aca="false">IF(Q3822="","",ROUND((Q3822-P3822)*1440,0))</f>
        <v/>
      </c>
      <c r="AH3822" s="0" t="str">
        <f aca="false">IF(Q3822="","",ROUND((Q3822-H3822)*1440,0))</f>
        <v/>
      </c>
      <c r="AI3822" s="19" t="n">
        <f aca="false">ROUND(IF(O3822="",Assumptions!$B$25-K3822,O3822-K3822)*24,1)</f>
        <v>61.9</v>
      </c>
      <c r="AJ3822" s="20" t="n">
        <f aca="false">ROUND(MAX(N(Y3822)/Assumptions!$C$5, N(Z3822)/Assumptions!$C$6, N(AA3822)/Assumptions!$C$7, N(AB3822)/Assumptions!$C$8, N(AC3822)/Assumptions!$C$9, N(AD3822)/Assumptions!$C$10, N(AE3822)/Assumptions!$C$11, N(AF3822)/Assumptions!$C$12, N(AG3822)/Assumptions!$C$13),3)</f>
        <v>2.244</v>
      </c>
      <c r="AK3822" s="0" t="str">
        <f aca="false">IF(OR(U3822="Pending",U3822="On Hold"),"Open GRN (awaiting)",IF(AJ3822&lt;=1,"Within SLA",IF(ROUND(N(Y3822)/Assumptions!$C$5,3)=AJ3822,"Gate Wait",IF(ROUND(N(Z3822)/Assumptions!$C$6,3)=AJ3822,"Dock Wait",IF(ROUND(N(AA3822)/Assumptions!$C$7,3)=AJ3822,"Unloading",IF(ROUND(N(AB3822)/Assumptions!$C$8,3)=AJ3822,"Unload-to-QC Wait",IF(ROUND(N(AC3822)/Assumptions!$C$9,3)=AJ3822,"QC",IF(ROUND(N(AD3822)/Assumptions!$C$10,3)=AJ3822,"QC-to-GRN Wait",IF(ROUND(N(AE3822)/Assumptions!$C$11,3)=AJ3822,"GRN Processing",IF(ROUND(N(AF3822)/Assumptions!$C$12,3)=AJ3822,"GRN-to-Putaway Wait",IF(ROUND(N(AG3822)/Assumptions!$C$13,3)=AJ3822,"Putaway","Within SLA")))))))))))</f>
        <v>Open GRN (awaiting)</v>
      </c>
    </row>
    <row r="3823" customFormat="false" ht="15" hidden="false" customHeight="false" outlineLevel="0" collapsed="false">
      <c r="A3823" s="0" t="s">
        <v>10621</v>
      </c>
      <c r="B3823" s="0" t="s">
        <v>10622</v>
      </c>
      <c r="C3823" s="0" t="s">
        <v>134</v>
      </c>
      <c r="D3823" s="0" t="s">
        <v>119</v>
      </c>
      <c r="E3823" s="0" t="s">
        <v>9971</v>
      </c>
      <c r="F3823" s="0" t="s">
        <v>149</v>
      </c>
      <c r="G3823" s="0" t="s">
        <v>122</v>
      </c>
      <c r="H3823" s="17" t="n">
        <v>46294.675</v>
      </c>
      <c r="I3823" s="17" t="n">
        <v>46294.7111111111</v>
      </c>
      <c r="J3823" s="17" t="n">
        <v>46294.7131944444</v>
      </c>
      <c r="K3823" s="17" t="n">
        <v>46294.7472222222</v>
      </c>
      <c r="L3823" s="17" t="n">
        <v>46294.7590277778</v>
      </c>
      <c r="M3823" s="17" t="n">
        <v>46294.7694444444</v>
      </c>
      <c r="N3823" s="17" t="n">
        <v>46294.91875</v>
      </c>
      <c r="O3823" s="17" t="n">
        <v>46294.9847222222</v>
      </c>
      <c r="P3823" s="17" t="n">
        <v>46295.00625</v>
      </c>
      <c r="Q3823" s="17" t="n">
        <v>46295.0284722222</v>
      </c>
      <c r="R3823" s="0" t="n">
        <v>609</v>
      </c>
      <c r="S3823" s="0" t="n">
        <v>0</v>
      </c>
      <c r="T3823" s="0" t="n">
        <v>0</v>
      </c>
      <c r="U3823" s="18" t="s">
        <v>130</v>
      </c>
      <c r="V3823" s="18" t="s">
        <v>156</v>
      </c>
      <c r="W3823" s="0" t="str">
        <f aca="false">IF(AND(X3823&gt;=6,X3823&lt;14),"A",IF(AND(X3823&gt;=14,X3823&lt;22),"B","C"))</f>
        <v>B</v>
      </c>
      <c r="X3823" s="18" t="n">
        <f aca="false">HOUR(H3823)</f>
        <v>16</v>
      </c>
      <c r="Y3823" s="18" t="n">
        <f aca="false">ROUND((I3823-H3823)*1440,0)</f>
        <v>52</v>
      </c>
      <c r="Z3823" s="18" t="n">
        <f aca="false">ROUND((J3823-I3823)*1440,0)</f>
        <v>3</v>
      </c>
      <c r="AA3823" s="18" t="n">
        <f aca="false">ROUND((K3823-J3823)*1440,0)</f>
        <v>49</v>
      </c>
      <c r="AB3823" s="18" t="n">
        <f aca="false">ROUND((L3823-K3823)*1440,0)</f>
        <v>17</v>
      </c>
      <c r="AC3823" s="18" t="n">
        <f aca="false">ROUND((M3823-L3823)*1440,0)</f>
        <v>15</v>
      </c>
      <c r="AD3823" s="18" t="n">
        <f aca="false">IF(N3823="","",ROUND((N3823-M3823)*1440,0))</f>
        <v>215</v>
      </c>
      <c r="AE3823" s="18" t="n">
        <f aca="false">IF(O3823="","",ROUND((O3823-N3823)*1440,0))</f>
        <v>95</v>
      </c>
      <c r="AF3823" s="18" t="n">
        <f aca="false">IF(P3823="","",ROUND((P3823-O3823)*1440,0))</f>
        <v>31</v>
      </c>
      <c r="AG3823" s="18" t="n">
        <f aca="false">IF(Q3823="","",ROUND((Q3823-P3823)*1440,0))</f>
        <v>32</v>
      </c>
      <c r="AH3823" s="18" t="n">
        <f aca="false">IF(Q3823="","",ROUND((Q3823-H3823)*1440,0))</f>
        <v>509</v>
      </c>
      <c r="AI3823" s="19" t="n">
        <f aca="false">ROUND(IF(O3823="",Assumptions!$B$25-K3823,O3823-K3823)*24,1)</f>
        <v>5.7</v>
      </c>
      <c r="AJ3823" s="20" t="n">
        <f aca="false">ROUND(MAX(N(Y3823)/Assumptions!$C$5, N(Z3823)/Assumptions!$C$6, N(AA3823)/Assumptions!$C$7, N(AB3823)/Assumptions!$C$8, N(AC3823)/Assumptions!$C$9, N(AD3823)/Assumptions!$C$10, N(AE3823)/Assumptions!$C$11, N(AF3823)/Assumptions!$C$12, N(AG3823)/Assumptions!$C$13),3)</f>
        <v>7.167</v>
      </c>
      <c r="AK3823" s="0" t="str">
        <f aca="false">IF(OR(U3823="Pending",U3823="On Hold"),"Open GRN (awaiting)",IF(AJ3823&lt;=1,"Within SLA",IF(ROUND(N(Y3823)/Assumptions!$C$5,3)=AJ3823,"Gate Wait",IF(ROUND(N(Z3823)/Assumptions!$C$6,3)=AJ3823,"Dock Wait",IF(ROUND(N(AA3823)/Assumptions!$C$7,3)=AJ3823,"Unloading",IF(ROUND(N(AB3823)/Assumptions!$C$8,3)=AJ3823,"Unload-to-QC Wait",IF(ROUND(N(AC3823)/Assumptions!$C$9,3)=AJ3823,"QC",IF(ROUND(N(AD3823)/Assumptions!$C$10,3)=AJ3823,"QC-to-GRN Wait",IF(ROUND(N(AE3823)/Assumptions!$C$11,3)=AJ3823,"GRN Processing",IF(ROUND(N(AF3823)/Assumptions!$C$12,3)=AJ3823,"GRN-to-Putaway Wait",IF(ROUND(N(AG3823)/Assumptions!$C$13,3)=AJ3823,"Putaway","Within SLA")))))))))))</f>
        <v>QC-to-GRN Wait</v>
      </c>
    </row>
    <row r="3824" customFormat="false" ht="15" hidden="false" customHeight="false" outlineLevel="0" collapsed="false">
      <c r="A3824" s="0" t="s">
        <v>10623</v>
      </c>
      <c r="B3824" s="0" t="s">
        <v>10624</v>
      </c>
      <c r="C3824" s="0" t="s">
        <v>252</v>
      </c>
      <c r="D3824" s="0" t="s">
        <v>119</v>
      </c>
      <c r="E3824" s="0" t="s">
        <v>6257</v>
      </c>
      <c r="F3824" s="0" t="s">
        <v>155</v>
      </c>
      <c r="G3824" s="0" t="s">
        <v>129</v>
      </c>
      <c r="H3824" s="17" t="n">
        <v>46294.6840277778</v>
      </c>
      <c r="I3824" s="17" t="n">
        <v>46294.7069444444</v>
      </c>
      <c r="J3824" s="17" t="n">
        <v>46294.7173611111</v>
      </c>
      <c r="K3824" s="17" t="n">
        <v>46294.7597222222</v>
      </c>
      <c r="L3824" s="17" t="n">
        <v>46294.7625</v>
      </c>
      <c r="M3824" s="17" t="n">
        <v>46294.7763888889</v>
      </c>
      <c r="N3824" s="17" t="n">
        <v>46294.7888888889</v>
      </c>
      <c r="O3824" s="17" t="n">
        <v>46294.8215277778</v>
      </c>
      <c r="P3824" s="17" t="n">
        <v>46294.8270833333</v>
      </c>
      <c r="Q3824" s="17" t="n">
        <v>46294.8618055556</v>
      </c>
      <c r="R3824" s="0" t="n">
        <v>240</v>
      </c>
      <c r="S3824" s="0" t="n">
        <v>0</v>
      </c>
      <c r="T3824" s="0" t="n">
        <v>0</v>
      </c>
      <c r="U3824" s="18" t="s">
        <v>130</v>
      </c>
      <c r="V3824" s="18" t="s">
        <v>144</v>
      </c>
      <c r="W3824" s="0" t="str">
        <f aca="false">IF(AND(X3824&gt;=6,X3824&lt;14),"A",IF(AND(X3824&gt;=14,X3824&lt;22),"B","C"))</f>
        <v>B</v>
      </c>
      <c r="X3824" s="18" t="n">
        <f aca="false">HOUR(H3824)</f>
        <v>16</v>
      </c>
      <c r="Y3824" s="18" t="n">
        <f aca="false">ROUND((I3824-H3824)*1440,0)</f>
        <v>33</v>
      </c>
      <c r="Z3824" s="18" t="n">
        <f aca="false">ROUND((J3824-I3824)*1440,0)</f>
        <v>15</v>
      </c>
      <c r="AA3824" s="18" t="n">
        <f aca="false">ROUND((K3824-J3824)*1440,0)</f>
        <v>61</v>
      </c>
      <c r="AB3824" s="18" t="n">
        <f aca="false">ROUND((L3824-K3824)*1440,0)</f>
        <v>4</v>
      </c>
      <c r="AC3824" s="18" t="n">
        <f aca="false">ROUND((M3824-L3824)*1440,0)</f>
        <v>20</v>
      </c>
      <c r="AD3824" s="18" t="n">
        <f aca="false">IF(N3824="","",ROUND((N3824-M3824)*1440,0))</f>
        <v>18</v>
      </c>
      <c r="AE3824" s="18" t="n">
        <f aca="false">IF(O3824="","",ROUND((O3824-N3824)*1440,0))</f>
        <v>47</v>
      </c>
      <c r="AF3824" s="18" t="n">
        <f aca="false">IF(P3824="","",ROUND((P3824-O3824)*1440,0))</f>
        <v>8</v>
      </c>
      <c r="AG3824" s="18" t="n">
        <f aca="false">IF(Q3824="","",ROUND((Q3824-P3824)*1440,0))</f>
        <v>50</v>
      </c>
      <c r="AH3824" s="18" t="n">
        <f aca="false">IF(Q3824="","",ROUND((Q3824-H3824)*1440,0))</f>
        <v>256</v>
      </c>
      <c r="AI3824" s="19" t="n">
        <f aca="false">ROUND(IF(O3824="",Assumptions!$B$25-K3824,O3824-K3824)*24,1)</f>
        <v>1.5</v>
      </c>
      <c r="AJ3824" s="20" t="n">
        <f aca="false">ROUND(MAX(N(Y3824)/Assumptions!$C$5, N(Z3824)/Assumptions!$C$6, N(AA3824)/Assumptions!$C$7, N(AB3824)/Assumptions!$C$8, N(AC3824)/Assumptions!$C$9, N(AD3824)/Assumptions!$C$10, N(AE3824)/Assumptions!$C$11, N(AF3824)/Assumptions!$C$12, N(AG3824)/Assumptions!$C$13),3)</f>
        <v>1.25</v>
      </c>
      <c r="AK3824" s="0" t="str">
        <f aca="false">IF(OR(U3824="Pending",U3824="On Hold"),"Open GRN (awaiting)",IF(AJ3824&lt;=1,"Within SLA",IF(ROUND(N(Y3824)/Assumptions!$C$5,3)=AJ3824,"Gate Wait",IF(ROUND(N(Z3824)/Assumptions!$C$6,3)=AJ3824,"Dock Wait",IF(ROUND(N(AA3824)/Assumptions!$C$7,3)=AJ3824,"Unloading",IF(ROUND(N(AB3824)/Assumptions!$C$8,3)=AJ3824,"Unload-to-QC Wait",IF(ROUND(N(AC3824)/Assumptions!$C$9,3)=AJ3824,"QC",IF(ROUND(N(AD3824)/Assumptions!$C$10,3)=AJ3824,"QC-to-GRN Wait",IF(ROUND(N(AE3824)/Assumptions!$C$11,3)=AJ3824,"GRN Processing",IF(ROUND(N(AF3824)/Assumptions!$C$12,3)=AJ3824,"GRN-to-Putaway Wait",IF(ROUND(N(AG3824)/Assumptions!$C$13,3)=AJ3824,"Putaway","Within SLA")))))))))))</f>
        <v>Putaway</v>
      </c>
    </row>
    <row r="3825" customFormat="false" ht="15" hidden="false" customHeight="false" outlineLevel="0" collapsed="false">
      <c r="A3825" s="0" t="s">
        <v>10625</v>
      </c>
      <c r="B3825" s="0" t="s">
        <v>10626</v>
      </c>
      <c r="C3825" s="0" t="s">
        <v>159</v>
      </c>
      <c r="D3825" s="0" t="s">
        <v>135</v>
      </c>
      <c r="E3825" s="0" t="s">
        <v>10627</v>
      </c>
      <c r="F3825" s="0" t="s">
        <v>128</v>
      </c>
      <c r="G3825" s="0" t="s">
        <v>178</v>
      </c>
      <c r="H3825" s="17" t="n">
        <v>46294.7118055556</v>
      </c>
      <c r="I3825" s="17" t="n">
        <v>46294.7326388889</v>
      </c>
      <c r="J3825" s="17" t="n">
        <v>46294.7402777778</v>
      </c>
      <c r="K3825" s="17" t="n">
        <v>46294.7631944444</v>
      </c>
      <c r="L3825" s="17" t="n">
        <v>46294.7722222222</v>
      </c>
      <c r="M3825" s="17" t="n">
        <v>46294.81875</v>
      </c>
      <c r="N3825" s="17" t="n">
        <v>46294.8388888889</v>
      </c>
      <c r="O3825" s="17" t="n">
        <v>46294.9444444445</v>
      </c>
      <c r="P3825" s="17" t="n">
        <v>46294.9520833333</v>
      </c>
      <c r="Q3825" s="17" t="n">
        <v>46294.9951388889</v>
      </c>
      <c r="R3825" s="0" t="n">
        <v>490</v>
      </c>
      <c r="S3825" s="0" t="n">
        <v>0</v>
      </c>
      <c r="T3825" s="0" t="n">
        <v>3</v>
      </c>
      <c r="U3825" s="18" t="s">
        <v>123</v>
      </c>
      <c r="V3825" s="18" t="s">
        <v>131</v>
      </c>
      <c r="W3825" s="0" t="str">
        <f aca="false">IF(AND(X3825&gt;=6,X3825&lt;14),"A",IF(AND(X3825&gt;=14,X3825&lt;22),"B","C"))</f>
        <v>B</v>
      </c>
      <c r="X3825" s="18" t="n">
        <f aca="false">HOUR(H3825)</f>
        <v>17</v>
      </c>
      <c r="Y3825" s="18" t="n">
        <f aca="false">ROUND((I3825-H3825)*1440,0)</f>
        <v>30</v>
      </c>
      <c r="Z3825" s="18" t="n">
        <f aca="false">ROUND((J3825-I3825)*1440,0)</f>
        <v>11</v>
      </c>
      <c r="AA3825" s="18" t="n">
        <f aca="false">ROUND((K3825-J3825)*1440,0)</f>
        <v>33</v>
      </c>
      <c r="AB3825" s="18" t="n">
        <f aca="false">ROUND((L3825-K3825)*1440,0)</f>
        <v>13</v>
      </c>
      <c r="AC3825" s="18" t="n">
        <f aca="false">ROUND((M3825-L3825)*1440,0)</f>
        <v>67</v>
      </c>
      <c r="AD3825" s="18" t="n">
        <f aca="false">IF(N3825="","",ROUND((N3825-M3825)*1440,0))</f>
        <v>29</v>
      </c>
      <c r="AE3825" s="18" t="n">
        <f aca="false">IF(O3825="","",ROUND((O3825-N3825)*1440,0))</f>
        <v>152</v>
      </c>
      <c r="AF3825" s="18" t="n">
        <f aca="false">IF(P3825="","",ROUND((P3825-O3825)*1440,0))</f>
        <v>11</v>
      </c>
      <c r="AG3825" s="18" t="n">
        <f aca="false">IF(Q3825="","",ROUND((Q3825-P3825)*1440,0))</f>
        <v>62</v>
      </c>
      <c r="AH3825" s="18" t="n">
        <f aca="false">IF(Q3825="","",ROUND((Q3825-H3825)*1440,0))</f>
        <v>408</v>
      </c>
      <c r="AI3825" s="19" t="n">
        <f aca="false">ROUND(IF(O3825="",Assumptions!$B$25-K3825,O3825-K3825)*24,1)</f>
        <v>4.4</v>
      </c>
      <c r="AJ3825" s="20" t="n">
        <f aca="false">ROUND(MAX(N(Y3825)/Assumptions!$C$5, N(Z3825)/Assumptions!$C$6, N(AA3825)/Assumptions!$C$7, N(AB3825)/Assumptions!$C$8, N(AC3825)/Assumptions!$C$9, N(AD3825)/Assumptions!$C$10, N(AE3825)/Assumptions!$C$11, N(AF3825)/Assumptions!$C$12, N(AG3825)/Assumptions!$C$13),3)</f>
        <v>3.378</v>
      </c>
      <c r="AK3825" s="0" t="str">
        <f aca="false">IF(OR(U3825="Pending",U3825="On Hold"),"Open GRN (awaiting)",IF(AJ3825&lt;=1,"Within SLA",IF(ROUND(N(Y3825)/Assumptions!$C$5,3)=AJ3825,"Gate Wait",IF(ROUND(N(Z3825)/Assumptions!$C$6,3)=AJ3825,"Dock Wait",IF(ROUND(N(AA3825)/Assumptions!$C$7,3)=AJ3825,"Unloading",IF(ROUND(N(AB3825)/Assumptions!$C$8,3)=AJ3825,"Unload-to-QC Wait",IF(ROUND(N(AC3825)/Assumptions!$C$9,3)=AJ3825,"QC",IF(ROUND(N(AD3825)/Assumptions!$C$10,3)=AJ3825,"QC-to-GRN Wait",IF(ROUND(N(AE3825)/Assumptions!$C$11,3)=AJ3825,"GRN Processing",IF(ROUND(N(AF3825)/Assumptions!$C$12,3)=AJ3825,"GRN-to-Putaway Wait",IF(ROUND(N(AG3825)/Assumptions!$C$13,3)=AJ3825,"Putaway","Within SLA")))))))))))</f>
        <v>GRN Processing</v>
      </c>
    </row>
    <row r="3826" customFormat="false" ht="15" hidden="false" customHeight="false" outlineLevel="0" collapsed="false">
      <c r="A3826" s="0" t="s">
        <v>10628</v>
      </c>
      <c r="B3826" s="0" t="s">
        <v>10629</v>
      </c>
      <c r="C3826" s="0" t="s">
        <v>159</v>
      </c>
      <c r="D3826" s="0" t="s">
        <v>147</v>
      </c>
      <c r="E3826" s="0" t="s">
        <v>7613</v>
      </c>
      <c r="F3826" s="0" t="s">
        <v>128</v>
      </c>
      <c r="G3826" s="0" t="s">
        <v>167</v>
      </c>
      <c r="H3826" s="17" t="n">
        <v>46294.7118055556</v>
      </c>
      <c r="I3826" s="17" t="n">
        <v>46294.7347222222</v>
      </c>
      <c r="J3826" s="17" t="n">
        <v>46294.7388888889</v>
      </c>
      <c r="K3826" s="17" t="n">
        <v>46294.7583333333</v>
      </c>
      <c r="L3826" s="17" t="n">
        <v>46294.7618055556</v>
      </c>
      <c r="M3826" s="17" t="n">
        <v>46294.8055555556</v>
      </c>
      <c r="N3826" s="17" t="n">
        <v>46294.8652777778</v>
      </c>
      <c r="O3826" s="17" t="n">
        <v>46294.8902777778</v>
      </c>
      <c r="P3826" s="17" t="n">
        <v>46294.91875</v>
      </c>
      <c r="Q3826" s="17" t="n">
        <v>46294.93125</v>
      </c>
      <c r="R3826" s="0" t="n">
        <v>1412</v>
      </c>
      <c r="S3826" s="0" t="n">
        <v>87</v>
      </c>
      <c r="T3826" s="0" t="n">
        <v>0</v>
      </c>
      <c r="U3826" s="18" t="s">
        <v>123</v>
      </c>
      <c r="V3826" s="18" t="s">
        <v>144</v>
      </c>
      <c r="W3826" s="0" t="str">
        <f aca="false">IF(AND(X3826&gt;=6,X3826&lt;14),"A",IF(AND(X3826&gt;=14,X3826&lt;22),"B","C"))</f>
        <v>B</v>
      </c>
      <c r="X3826" s="18" t="n">
        <f aca="false">HOUR(H3826)</f>
        <v>17</v>
      </c>
      <c r="Y3826" s="18" t="n">
        <f aca="false">ROUND((I3826-H3826)*1440,0)</f>
        <v>33</v>
      </c>
      <c r="Z3826" s="18" t="n">
        <f aca="false">ROUND((J3826-I3826)*1440,0)</f>
        <v>6</v>
      </c>
      <c r="AA3826" s="18" t="n">
        <f aca="false">ROUND((K3826-J3826)*1440,0)</f>
        <v>28</v>
      </c>
      <c r="AB3826" s="18" t="n">
        <f aca="false">ROUND((L3826-K3826)*1440,0)</f>
        <v>5</v>
      </c>
      <c r="AC3826" s="18" t="n">
        <f aca="false">ROUND((M3826-L3826)*1440,0)</f>
        <v>63</v>
      </c>
      <c r="AD3826" s="18" t="n">
        <f aca="false">IF(N3826="","",ROUND((N3826-M3826)*1440,0))</f>
        <v>86</v>
      </c>
      <c r="AE3826" s="18" t="n">
        <f aca="false">IF(O3826="","",ROUND((O3826-N3826)*1440,0))</f>
        <v>36</v>
      </c>
      <c r="AF3826" s="18" t="n">
        <f aca="false">IF(P3826="","",ROUND((P3826-O3826)*1440,0))</f>
        <v>41</v>
      </c>
      <c r="AG3826" s="18" t="n">
        <f aca="false">IF(Q3826="","",ROUND((Q3826-P3826)*1440,0))</f>
        <v>18</v>
      </c>
      <c r="AH3826" s="18" t="n">
        <f aca="false">IF(Q3826="","",ROUND((Q3826-H3826)*1440,0))</f>
        <v>316</v>
      </c>
      <c r="AI3826" s="19" t="n">
        <f aca="false">ROUND(IF(O3826="",Assumptions!$B$25-K3826,O3826-K3826)*24,1)</f>
        <v>3.2</v>
      </c>
      <c r="AJ3826" s="20" t="n">
        <f aca="false">ROUND(MAX(N(Y3826)/Assumptions!$C$5, N(Z3826)/Assumptions!$C$6, N(AA3826)/Assumptions!$C$7, N(AB3826)/Assumptions!$C$8, N(AC3826)/Assumptions!$C$9, N(AD3826)/Assumptions!$C$10, N(AE3826)/Assumptions!$C$11, N(AF3826)/Assumptions!$C$12, N(AG3826)/Assumptions!$C$13),3)</f>
        <v>2.867</v>
      </c>
      <c r="AK3826" s="0" t="str">
        <f aca="false">IF(OR(U3826="Pending",U3826="On Hold"),"Open GRN (awaiting)",IF(AJ3826&lt;=1,"Within SLA",IF(ROUND(N(Y3826)/Assumptions!$C$5,3)=AJ3826,"Gate Wait",IF(ROUND(N(Z3826)/Assumptions!$C$6,3)=AJ3826,"Dock Wait",IF(ROUND(N(AA3826)/Assumptions!$C$7,3)=AJ3826,"Unloading",IF(ROUND(N(AB3826)/Assumptions!$C$8,3)=AJ3826,"Unload-to-QC Wait",IF(ROUND(N(AC3826)/Assumptions!$C$9,3)=AJ3826,"QC",IF(ROUND(N(AD3826)/Assumptions!$C$10,3)=AJ3826,"QC-to-GRN Wait",IF(ROUND(N(AE3826)/Assumptions!$C$11,3)=AJ3826,"GRN Processing",IF(ROUND(N(AF3826)/Assumptions!$C$12,3)=AJ3826,"GRN-to-Putaway Wait",IF(ROUND(N(AG3826)/Assumptions!$C$13,3)=AJ3826,"Putaway","Within SLA")))))))))))</f>
        <v>QC-to-GRN Wait</v>
      </c>
    </row>
    <row r="3827" customFormat="false" ht="15" hidden="false" customHeight="false" outlineLevel="0" collapsed="false">
      <c r="A3827" s="0" t="s">
        <v>10630</v>
      </c>
      <c r="B3827" s="0" t="s">
        <v>10631</v>
      </c>
      <c r="C3827" s="0" t="s">
        <v>134</v>
      </c>
      <c r="D3827" s="0" t="s">
        <v>135</v>
      </c>
      <c r="E3827" s="0" t="s">
        <v>10632</v>
      </c>
      <c r="F3827" s="0" t="s">
        <v>128</v>
      </c>
      <c r="G3827" s="0" t="s">
        <v>178</v>
      </c>
      <c r="H3827" s="17" t="n">
        <v>46294.775</v>
      </c>
      <c r="I3827" s="17" t="n">
        <v>46294.7840277778</v>
      </c>
      <c r="J3827" s="17" t="n">
        <v>46294.7875</v>
      </c>
      <c r="K3827" s="17" t="n">
        <v>46294.8013888889</v>
      </c>
      <c r="L3827" s="17" t="n">
        <v>46294.80625</v>
      </c>
      <c r="M3827" s="17" t="n">
        <v>46294.8375</v>
      </c>
      <c r="N3827" s="17" t="n">
        <v>46294.8666666667</v>
      </c>
      <c r="O3827" s="17" t="n">
        <v>46294.8847222222</v>
      </c>
      <c r="P3827" s="17" t="n">
        <v>46294.8972222222</v>
      </c>
      <c r="Q3827" s="17" t="n">
        <v>46294.9118055556</v>
      </c>
      <c r="R3827" s="0" t="n">
        <v>165</v>
      </c>
      <c r="S3827" s="0" t="n">
        <v>0</v>
      </c>
      <c r="T3827" s="0" t="n">
        <v>0</v>
      </c>
      <c r="U3827" s="18" t="s">
        <v>130</v>
      </c>
      <c r="V3827" s="18" t="s">
        <v>156</v>
      </c>
      <c r="W3827" s="0" t="str">
        <f aca="false">IF(AND(X3827&gt;=6,X3827&lt;14),"A",IF(AND(X3827&gt;=14,X3827&lt;22),"B","C"))</f>
        <v>B</v>
      </c>
      <c r="X3827" s="18" t="n">
        <f aca="false">HOUR(H3827)</f>
        <v>18</v>
      </c>
      <c r="Y3827" s="18" t="n">
        <f aca="false">ROUND((I3827-H3827)*1440,0)</f>
        <v>13</v>
      </c>
      <c r="Z3827" s="18" t="n">
        <f aca="false">ROUND((J3827-I3827)*1440,0)</f>
        <v>5</v>
      </c>
      <c r="AA3827" s="18" t="n">
        <f aca="false">ROUND((K3827-J3827)*1440,0)</f>
        <v>20</v>
      </c>
      <c r="AB3827" s="18" t="n">
        <f aca="false">ROUND((L3827-K3827)*1440,0)</f>
        <v>7</v>
      </c>
      <c r="AC3827" s="18" t="n">
        <f aca="false">ROUND((M3827-L3827)*1440,0)</f>
        <v>45</v>
      </c>
      <c r="AD3827" s="18" t="n">
        <f aca="false">IF(N3827="","",ROUND((N3827-M3827)*1440,0))</f>
        <v>42</v>
      </c>
      <c r="AE3827" s="18" t="n">
        <f aca="false">IF(O3827="","",ROUND((O3827-N3827)*1440,0))</f>
        <v>26</v>
      </c>
      <c r="AF3827" s="18" t="n">
        <f aca="false">IF(P3827="","",ROUND((P3827-O3827)*1440,0))</f>
        <v>18</v>
      </c>
      <c r="AG3827" s="18" t="n">
        <f aca="false">IF(Q3827="","",ROUND((Q3827-P3827)*1440,0))</f>
        <v>21</v>
      </c>
      <c r="AH3827" s="18" t="n">
        <f aca="false">IF(Q3827="","",ROUND((Q3827-H3827)*1440,0))</f>
        <v>197</v>
      </c>
      <c r="AI3827" s="19" t="n">
        <f aca="false">ROUND(IF(O3827="",Assumptions!$B$25-K3827,O3827-K3827)*24,1)</f>
        <v>2</v>
      </c>
      <c r="AJ3827" s="20" t="n">
        <f aca="false">ROUND(MAX(N(Y3827)/Assumptions!$C$5, N(Z3827)/Assumptions!$C$6, N(AA3827)/Assumptions!$C$7, N(AB3827)/Assumptions!$C$8, N(AC3827)/Assumptions!$C$9, N(AD3827)/Assumptions!$C$10, N(AE3827)/Assumptions!$C$11, N(AF3827)/Assumptions!$C$12, N(AG3827)/Assumptions!$C$13),3)</f>
        <v>1.4</v>
      </c>
      <c r="AK3827" s="0" t="str">
        <f aca="false">IF(OR(U3827="Pending",U3827="On Hold"),"Open GRN (awaiting)",IF(AJ3827&lt;=1,"Within SLA",IF(ROUND(N(Y3827)/Assumptions!$C$5,3)=AJ3827,"Gate Wait",IF(ROUND(N(Z3827)/Assumptions!$C$6,3)=AJ3827,"Dock Wait",IF(ROUND(N(AA3827)/Assumptions!$C$7,3)=AJ3827,"Unloading",IF(ROUND(N(AB3827)/Assumptions!$C$8,3)=AJ3827,"Unload-to-QC Wait",IF(ROUND(N(AC3827)/Assumptions!$C$9,3)=AJ3827,"QC",IF(ROUND(N(AD3827)/Assumptions!$C$10,3)=AJ3827,"QC-to-GRN Wait",IF(ROUND(N(AE3827)/Assumptions!$C$11,3)=AJ3827,"GRN Processing",IF(ROUND(N(AF3827)/Assumptions!$C$12,3)=AJ3827,"GRN-to-Putaway Wait",IF(ROUND(N(AG3827)/Assumptions!$C$13,3)=AJ3827,"Putaway","Within SLA")))))))))))</f>
        <v>QC-to-GRN Wait</v>
      </c>
    </row>
    <row r="3828" customFormat="false" ht="15" hidden="false" customHeight="false" outlineLevel="0" collapsed="false">
      <c r="A3828" s="0" t="s">
        <v>10633</v>
      </c>
      <c r="B3828" s="0" t="s">
        <v>10634</v>
      </c>
      <c r="C3828" s="0" t="s">
        <v>153</v>
      </c>
      <c r="D3828" s="0" t="s">
        <v>147</v>
      </c>
      <c r="E3828" s="0" t="s">
        <v>9828</v>
      </c>
      <c r="F3828" s="0" t="s">
        <v>155</v>
      </c>
      <c r="G3828" s="0" t="s">
        <v>150</v>
      </c>
      <c r="H3828" s="17" t="n">
        <v>46294.7826388889</v>
      </c>
      <c r="I3828" s="17" t="n">
        <v>46294.7986111111</v>
      </c>
      <c r="J3828" s="17" t="n">
        <v>46294.8069444444</v>
      </c>
      <c r="K3828" s="17" t="n">
        <v>46294.8222222222</v>
      </c>
      <c r="L3828" s="17" t="n">
        <v>46294.8277777778</v>
      </c>
      <c r="M3828" s="17" t="n">
        <v>46294.8486111111</v>
      </c>
      <c r="N3828" s="17" t="n">
        <v>46294.8659722222</v>
      </c>
      <c r="O3828" s="17" t="n">
        <v>46294.8979166667</v>
      </c>
      <c r="P3828" s="17" t="n">
        <v>46294.9055555556</v>
      </c>
      <c r="Q3828" s="17" t="n">
        <v>46294.9375</v>
      </c>
      <c r="R3828" s="0" t="n">
        <v>1036</v>
      </c>
      <c r="S3828" s="0" t="n">
        <v>0</v>
      </c>
      <c r="T3828" s="0" t="n">
        <v>0</v>
      </c>
      <c r="U3828" s="18" t="s">
        <v>130</v>
      </c>
      <c r="V3828" s="18" t="s">
        <v>139</v>
      </c>
      <c r="W3828" s="0" t="str">
        <f aca="false">IF(AND(X3828&gt;=6,X3828&lt;14),"A",IF(AND(X3828&gt;=14,X3828&lt;22),"B","C"))</f>
        <v>B</v>
      </c>
      <c r="X3828" s="18" t="n">
        <f aca="false">HOUR(H3828)</f>
        <v>18</v>
      </c>
      <c r="Y3828" s="18" t="n">
        <f aca="false">ROUND((I3828-H3828)*1440,0)</f>
        <v>23</v>
      </c>
      <c r="Z3828" s="18" t="n">
        <f aca="false">ROUND((J3828-I3828)*1440,0)</f>
        <v>12</v>
      </c>
      <c r="AA3828" s="18" t="n">
        <f aca="false">ROUND((K3828-J3828)*1440,0)</f>
        <v>22</v>
      </c>
      <c r="AB3828" s="18" t="n">
        <f aca="false">ROUND((L3828-K3828)*1440,0)</f>
        <v>8</v>
      </c>
      <c r="AC3828" s="18" t="n">
        <f aca="false">ROUND((M3828-L3828)*1440,0)</f>
        <v>30</v>
      </c>
      <c r="AD3828" s="18" t="n">
        <f aca="false">IF(N3828="","",ROUND((N3828-M3828)*1440,0))</f>
        <v>25</v>
      </c>
      <c r="AE3828" s="18" t="n">
        <f aca="false">IF(O3828="","",ROUND((O3828-N3828)*1440,0))</f>
        <v>46</v>
      </c>
      <c r="AF3828" s="18" t="n">
        <f aca="false">IF(P3828="","",ROUND((P3828-O3828)*1440,0))</f>
        <v>11</v>
      </c>
      <c r="AG3828" s="18" t="n">
        <f aca="false">IF(Q3828="","",ROUND((Q3828-P3828)*1440,0))</f>
        <v>46</v>
      </c>
      <c r="AH3828" s="18" t="n">
        <f aca="false">IF(Q3828="","",ROUND((Q3828-H3828)*1440,0))</f>
        <v>223</v>
      </c>
      <c r="AI3828" s="19" t="n">
        <f aca="false">ROUND(IF(O3828="",Assumptions!$B$25-K3828,O3828-K3828)*24,1)</f>
        <v>1.8</v>
      </c>
      <c r="AJ3828" s="20" t="n">
        <f aca="false">ROUND(MAX(N(Y3828)/Assumptions!$C$5, N(Z3828)/Assumptions!$C$6, N(AA3828)/Assumptions!$C$7, N(AB3828)/Assumptions!$C$8, N(AC3828)/Assumptions!$C$9, N(AD3828)/Assumptions!$C$10, N(AE3828)/Assumptions!$C$11, N(AF3828)/Assumptions!$C$12, N(AG3828)/Assumptions!$C$13),3)</f>
        <v>1.15</v>
      </c>
      <c r="AK3828" s="0" t="str">
        <f aca="false">IF(OR(U3828="Pending",U3828="On Hold"),"Open GRN (awaiting)",IF(AJ3828&lt;=1,"Within SLA",IF(ROUND(N(Y3828)/Assumptions!$C$5,3)=AJ3828,"Gate Wait",IF(ROUND(N(Z3828)/Assumptions!$C$6,3)=AJ3828,"Dock Wait",IF(ROUND(N(AA3828)/Assumptions!$C$7,3)=AJ3828,"Unloading",IF(ROUND(N(AB3828)/Assumptions!$C$8,3)=AJ3828,"Unload-to-QC Wait",IF(ROUND(N(AC3828)/Assumptions!$C$9,3)=AJ3828,"QC",IF(ROUND(N(AD3828)/Assumptions!$C$10,3)=AJ3828,"QC-to-GRN Wait",IF(ROUND(N(AE3828)/Assumptions!$C$11,3)=AJ3828,"GRN Processing",IF(ROUND(N(AF3828)/Assumptions!$C$12,3)=AJ3828,"GRN-to-Putaway Wait",IF(ROUND(N(AG3828)/Assumptions!$C$13,3)=AJ3828,"Putaway","Within SLA")))))))))))</f>
        <v>Putaway</v>
      </c>
    </row>
    <row r="3829" customFormat="false" ht="15" hidden="false" customHeight="false" outlineLevel="0" collapsed="false">
      <c r="A3829" s="0" t="s">
        <v>10635</v>
      </c>
      <c r="B3829" s="0" t="s">
        <v>10636</v>
      </c>
      <c r="C3829" s="0" t="s">
        <v>118</v>
      </c>
      <c r="D3829" s="0" t="s">
        <v>147</v>
      </c>
      <c r="E3829" s="0" t="s">
        <v>2304</v>
      </c>
      <c r="F3829" s="0" t="s">
        <v>177</v>
      </c>
      <c r="G3829" s="0" t="s">
        <v>150</v>
      </c>
      <c r="H3829" s="17" t="n">
        <v>46294.7854166667</v>
      </c>
      <c r="I3829" s="17" t="n">
        <v>46294.7916666667</v>
      </c>
      <c r="J3829" s="17" t="n">
        <v>46294.7993055556</v>
      </c>
      <c r="K3829" s="17" t="n">
        <v>46294.8222222222</v>
      </c>
      <c r="L3829" s="17" t="n">
        <v>46294.8305555556</v>
      </c>
      <c r="M3829" s="17" t="n">
        <v>46294.8506944445</v>
      </c>
      <c r="N3829" s="17" t="n">
        <v>46294.8625</v>
      </c>
      <c r="O3829" s="17" t="n">
        <v>46294.9479166667</v>
      </c>
      <c r="P3829" s="17" t="n">
        <v>46294.9854166667</v>
      </c>
      <c r="Q3829" s="17" t="n">
        <v>46295.0138888889</v>
      </c>
      <c r="R3829" s="0" t="n">
        <v>262</v>
      </c>
      <c r="S3829" s="0" t="n">
        <v>0</v>
      </c>
      <c r="T3829" s="0" t="n">
        <v>0</v>
      </c>
      <c r="U3829" s="18" t="s">
        <v>130</v>
      </c>
      <c r="V3829" s="18" t="s">
        <v>156</v>
      </c>
      <c r="W3829" s="0" t="str">
        <f aca="false">IF(AND(X3829&gt;=6,X3829&lt;14),"A",IF(AND(X3829&gt;=14,X3829&lt;22),"B","C"))</f>
        <v>B</v>
      </c>
      <c r="X3829" s="18" t="n">
        <f aca="false">HOUR(H3829)</f>
        <v>18</v>
      </c>
      <c r="Y3829" s="18" t="n">
        <f aca="false">ROUND((I3829-H3829)*1440,0)</f>
        <v>9</v>
      </c>
      <c r="Z3829" s="18" t="n">
        <f aca="false">ROUND((J3829-I3829)*1440,0)</f>
        <v>11</v>
      </c>
      <c r="AA3829" s="18" t="n">
        <f aca="false">ROUND((K3829-J3829)*1440,0)</f>
        <v>33</v>
      </c>
      <c r="AB3829" s="18" t="n">
        <f aca="false">ROUND((L3829-K3829)*1440,0)</f>
        <v>12</v>
      </c>
      <c r="AC3829" s="18" t="n">
        <f aca="false">ROUND((M3829-L3829)*1440,0)</f>
        <v>29</v>
      </c>
      <c r="AD3829" s="18" t="n">
        <f aca="false">IF(N3829="","",ROUND((N3829-M3829)*1440,0))</f>
        <v>17</v>
      </c>
      <c r="AE3829" s="18" t="n">
        <f aca="false">IF(O3829="","",ROUND((O3829-N3829)*1440,0))</f>
        <v>123</v>
      </c>
      <c r="AF3829" s="18" t="n">
        <f aca="false">IF(P3829="","",ROUND((P3829-O3829)*1440,0))</f>
        <v>54</v>
      </c>
      <c r="AG3829" s="18" t="n">
        <f aca="false">IF(Q3829="","",ROUND((Q3829-P3829)*1440,0))</f>
        <v>41</v>
      </c>
      <c r="AH3829" s="18" t="n">
        <f aca="false">IF(Q3829="","",ROUND((Q3829-H3829)*1440,0))</f>
        <v>329</v>
      </c>
      <c r="AI3829" s="19" t="n">
        <f aca="false">ROUND(IF(O3829="",Assumptions!$B$25-K3829,O3829-K3829)*24,1)</f>
        <v>3</v>
      </c>
      <c r="AJ3829" s="20" t="n">
        <f aca="false">ROUND(MAX(N(Y3829)/Assumptions!$C$5, N(Z3829)/Assumptions!$C$6, N(AA3829)/Assumptions!$C$7, N(AB3829)/Assumptions!$C$8, N(AC3829)/Assumptions!$C$9, N(AD3829)/Assumptions!$C$10, N(AE3829)/Assumptions!$C$11, N(AF3829)/Assumptions!$C$12, N(AG3829)/Assumptions!$C$13),3)</f>
        <v>2.733</v>
      </c>
      <c r="AK3829" s="0" t="str">
        <f aca="false">IF(OR(U3829="Pending",U3829="On Hold"),"Open GRN (awaiting)",IF(AJ3829&lt;=1,"Within SLA",IF(ROUND(N(Y3829)/Assumptions!$C$5,3)=AJ3829,"Gate Wait",IF(ROUND(N(Z3829)/Assumptions!$C$6,3)=AJ3829,"Dock Wait",IF(ROUND(N(AA3829)/Assumptions!$C$7,3)=AJ3829,"Unloading",IF(ROUND(N(AB3829)/Assumptions!$C$8,3)=AJ3829,"Unload-to-QC Wait",IF(ROUND(N(AC3829)/Assumptions!$C$9,3)=AJ3829,"QC",IF(ROUND(N(AD3829)/Assumptions!$C$10,3)=AJ3829,"QC-to-GRN Wait",IF(ROUND(N(AE3829)/Assumptions!$C$11,3)=AJ3829,"GRN Processing",IF(ROUND(N(AF3829)/Assumptions!$C$12,3)=AJ3829,"GRN-to-Putaway Wait",IF(ROUND(N(AG3829)/Assumptions!$C$13,3)=AJ3829,"Putaway","Within SLA")))))))))))</f>
        <v>GRN Processing</v>
      </c>
    </row>
    <row r="3830" customFormat="false" ht="15" hidden="false" customHeight="false" outlineLevel="0" collapsed="false">
      <c r="A3830" s="0" t="s">
        <v>10637</v>
      </c>
      <c r="B3830" s="0" t="s">
        <v>10638</v>
      </c>
      <c r="C3830" s="0" t="s">
        <v>134</v>
      </c>
      <c r="D3830" s="0" t="s">
        <v>147</v>
      </c>
      <c r="E3830" s="0" t="s">
        <v>10639</v>
      </c>
      <c r="F3830" s="0" t="s">
        <v>149</v>
      </c>
      <c r="G3830" s="0" t="s">
        <v>167</v>
      </c>
      <c r="H3830" s="17" t="n">
        <v>46294.8611111111</v>
      </c>
      <c r="I3830" s="17" t="n">
        <v>46294.8673611111</v>
      </c>
      <c r="J3830" s="17" t="n">
        <v>46294.8722222222</v>
      </c>
      <c r="K3830" s="17" t="n">
        <v>46294.9069444445</v>
      </c>
      <c r="L3830" s="17" t="n">
        <v>46294.9145833333</v>
      </c>
      <c r="M3830" s="17" t="n">
        <v>46294.9409722222</v>
      </c>
      <c r="N3830" s="17" t="n">
        <v>46295.0020833333</v>
      </c>
      <c r="O3830" s="17" t="n">
        <v>46295.0694444445</v>
      </c>
      <c r="P3830" s="17" t="n">
        <v>46295.0819444444</v>
      </c>
      <c r="Q3830" s="17" t="n">
        <v>46295.0916666667</v>
      </c>
      <c r="R3830" s="0" t="n">
        <v>508</v>
      </c>
      <c r="S3830" s="0" t="n">
        <v>0</v>
      </c>
      <c r="T3830" s="0" t="n">
        <v>0</v>
      </c>
      <c r="U3830" s="18" t="s">
        <v>130</v>
      </c>
      <c r="V3830" s="18" t="s">
        <v>156</v>
      </c>
      <c r="W3830" s="0" t="str">
        <f aca="false">IF(AND(X3830&gt;=6,X3830&lt;14),"A",IF(AND(X3830&gt;=14,X3830&lt;22),"B","C"))</f>
        <v>B</v>
      </c>
      <c r="X3830" s="18" t="n">
        <f aca="false">HOUR(H3830)</f>
        <v>20</v>
      </c>
      <c r="Y3830" s="18" t="n">
        <f aca="false">ROUND((I3830-H3830)*1440,0)</f>
        <v>9</v>
      </c>
      <c r="Z3830" s="18" t="n">
        <f aca="false">ROUND((J3830-I3830)*1440,0)</f>
        <v>7</v>
      </c>
      <c r="AA3830" s="18" t="n">
        <f aca="false">ROUND((K3830-J3830)*1440,0)</f>
        <v>50</v>
      </c>
      <c r="AB3830" s="18" t="n">
        <f aca="false">ROUND((L3830-K3830)*1440,0)</f>
        <v>11</v>
      </c>
      <c r="AC3830" s="18" t="n">
        <f aca="false">ROUND((M3830-L3830)*1440,0)</f>
        <v>38</v>
      </c>
      <c r="AD3830" s="18" t="n">
        <f aca="false">IF(N3830="","",ROUND((N3830-M3830)*1440,0))</f>
        <v>88</v>
      </c>
      <c r="AE3830" s="18" t="n">
        <f aca="false">IF(O3830="","",ROUND((O3830-N3830)*1440,0))</f>
        <v>97</v>
      </c>
      <c r="AF3830" s="18" t="n">
        <f aca="false">IF(P3830="","",ROUND((P3830-O3830)*1440,0))</f>
        <v>18</v>
      </c>
      <c r="AG3830" s="18" t="n">
        <f aca="false">IF(Q3830="","",ROUND((Q3830-P3830)*1440,0))</f>
        <v>14</v>
      </c>
      <c r="AH3830" s="18" t="n">
        <f aca="false">IF(Q3830="","",ROUND((Q3830-H3830)*1440,0))</f>
        <v>332</v>
      </c>
      <c r="AI3830" s="19" t="n">
        <f aca="false">ROUND(IF(O3830="",Assumptions!$B$25-K3830,O3830-K3830)*24,1)</f>
        <v>3.9</v>
      </c>
      <c r="AJ3830" s="20" t="n">
        <f aca="false">ROUND(MAX(N(Y3830)/Assumptions!$C$5, N(Z3830)/Assumptions!$C$6, N(AA3830)/Assumptions!$C$7, N(AB3830)/Assumptions!$C$8, N(AC3830)/Assumptions!$C$9, N(AD3830)/Assumptions!$C$10, N(AE3830)/Assumptions!$C$11, N(AF3830)/Assumptions!$C$12, N(AG3830)/Assumptions!$C$13),3)</f>
        <v>2.933</v>
      </c>
      <c r="AK3830" s="0" t="str">
        <f aca="false">IF(OR(U3830="Pending",U3830="On Hold"),"Open GRN (awaiting)",IF(AJ3830&lt;=1,"Within SLA",IF(ROUND(N(Y3830)/Assumptions!$C$5,3)=AJ3830,"Gate Wait",IF(ROUND(N(Z3830)/Assumptions!$C$6,3)=AJ3830,"Dock Wait",IF(ROUND(N(AA3830)/Assumptions!$C$7,3)=AJ3830,"Unloading",IF(ROUND(N(AB3830)/Assumptions!$C$8,3)=AJ3830,"Unload-to-QC Wait",IF(ROUND(N(AC3830)/Assumptions!$C$9,3)=AJ3830,"QC",IF(ROUND(N(AD3830)/Assumptions!$C$10,3)=AJ3830,"QC-to-GRN Wait",IF(ROUND(N(AE3830)/Assumptions!$C$11,3)=AJ3830,"GRN Processing",IF(ROUND(N(AF3830)/Assumptions!$C$12,3)=AJ3830,"GRN-to-Putaway Wait",IF(ROUND(N(AG3830)/Assumptions!$C$13,3)=AJ3830,"Putaway","Within SLA")))))))))))</f>
        <v>QC-to-GRN Wait</v>
      </c>
    </row>
    <row r="3831" customFormat="false" ht="15" hidden="false" customHeight="false" outlineLevel="0" collapsed="false">
      <c r="A3831" s="0" t="s">
        <v>10640</v>
      </c>
      <c r="B3831" s="0" t="s">
        <v>10641</v>
      </c>
      <c r="C3831" s="0" t="s">
        <v>159</v>
      </c>
      <c r="D3831" s="0" t="s">
        <v>135</v>
      </c>
      <c r="E3831" s="0" t="s">
        <v>10642</v>
      </c>
      <c r="F3831" s="0" t="s">
        <v>128</v>
      </c>
      <c r="G3831" s="0" t="s">
        <v>178</v>
      </c>
      <c r="H3831" s="17" t="n">
        <v>46294.8993055556</v>
      </c>
      <c r="I3831" s="17" t="n">
        <v>46294.9145833333</v>
      </c>
      <c r="J3831" s="17" t="n">
        <v>46294.9194444444</v>
      </c>
      <c r="K3831" s="17" t="n">
        <v>46294.9590277778</v>
      </c>
      <c r="L3831" s="17" t="n">
        <v>46294.9777777778</v>
      </c>
      <c r="M3831" s="17" t="n">
        <v>46295.0013888889</v>
      </c>
      <c r="N3831" s="17" t="n">
        <v>46295.01875</v>
      </c>
      <c r="O3831" s="17" t="n">
        <v>46295.1465277778</v>
      </c>
      <c r="P3831" s="17" t="n">
        <v>46295.1569444445</v>
      </c>
      <c r="Q3831" s="17" t="n">
        <v>46295.1729166667</v>
      </c>
      <c r="R3831" s="0" t="n">
        <v>253</v>
      </c>
      <c r="S3831" s="0" t="n">
        <v>0</v>
      </c>
      <c r="T3831" s="0" t="n">
        <v>0</v>
      </c>
      <c r="U3831" s="18" t="s">
        <v>130</v>
      </c>
      <c r="V3831" s="18" t="s">
        <v>131</v>
      </c>
      <c r="W3831" s="0" t="str">
        <f aca="false">IF(AND(X3831&gt;=6,X3831&lt;14),"A",IF(AND(X3831&gt;=14,X3831&lt;22),"B","C"))</f>
        <v>B</v>
      </c>
      <c r="X3831" s="18" t="n">
        <f aca="false">HOUR(H3831)</f>
        <v>21</v>
      </c>
      <c r="Y3831" s="18" t="n">
        <f aca="false">ROUND((I3831-H3831)*1440,0)</f>
        <v>22</v>
      </c>
      <c r="Z3831" s="18" t="n">
        <f aca="false">ROUND((J3831-I3831)*1440,0)</f>
        <v>7</v>
      </c>
      <c r="AA3831" s="18" t="n">
        <f aca="false">ROUND((K3831-J3831)*1440,0)</f>
        <v>57</v>
      </c>
      <c r="AB3831" s="18" t="n">
        <f aca="false">ROUND((L3831-K3831)*1440,0)</f>
        <v>27</v>
      </c>
      <c r="AC3831" s="18" t="n">
        <f aca="false">ROUND((M3831-L3831)*1440,0)</f>
        <v>34</v>
      </c>
      <c r="AD3831" s="18" t="n">
        <f aca="false">IF(N3831="","",ROUND((N3831-M3831)*1440,0))</f>
        <v>25</v>
      </c>
      <c r="AE3831" s="18" t="n">
        <f aca="false">IF(O3831="","",ROUND((O3831-N3831)*1440,0))</f>
        <v>184</v>
      </c>
      <c r="AF3831" s="18" t="n">
        <f aca="false">IF(P3831="","",ROUND((P3831-O3831)*1440,0))</f>
        <v>15</v>
      </c>
      <c r="AG3831" s="18" t="n">
        <f aca="false">IF(Q3831="","",ROUND((Q3831-P3831)*1440,0))</f>
        <v>23</v>
      </c>
      <c r="AH3831" s="18" t="n">
        <f aca="false">IF(Q3831="","",ROUND((Q3831-H3831)*1440,0))</f>
        <v>394</v>
      </c>
      <c r="AI3831" s="19" t="n">
        <f aca="false">ROUND(IF(O3831="",Assumptions!$B$25-K3831,O3831-K3831)*24,1)</f>
        <v>4.5</v>
      </c>
      <c r="AJ3831" s="20" t="n">
        <f aca="false">ROUND(MAX(N(Y3831)/Assumptions!$C$5, N(Z3831)/Assumptions!$C$6, N(AA3831)/Assumptions!$C$7, N(AB3831)/Assumptions!$C$8, N(AC3831)/Assumptions!$C$9, N(AD3831)/Assumptions!$C$10, N(AE3831)/Assumptions!$C$11, N(AF3831)/Assumptions!$C$12, N(AG3831)/Assumptions!$C$13),3)</f>
        <v>4.089</v>
      </c>
      <c r="AK3831" s="0" t="str">
        <f aca="false">IF(OR(U3831="Pending",U3831="On Hold"),"Open GRN (awaiting)",IF(AJ3831&lt;=1,"Within SLA",IF(ROUND(N(Y3831)/Assumptions!$C$5,3)=AJ3831,"Gate Wait",IF(ROUND(N(Z3831)/Assumptions!$C$6,3)=AJ3831,"Dock Wait",IF(ROUND(N(AA3831)/Assumptions!$C$7,3)=AJ3831,"Unloading",IF(ROUND(N(AB3831)/Assumptions!$C$8,3)=AJ3831,"Unload-to-QC Wait",IF(ROUND(N(AC3831)/Assumptions!$C$9,3)=AJ3831,"QC",IF(ROUND(N(AD3831)/Assumptions!$C$10,3)=AJ3831,"QC-to-GRN Wait",IF(ROUND(N(AE3831)/Assumptions!$C$11,3)=AJ3831,"GRN Processing",IF(ROUND(N(AF3831)/Assumptions!$C$12,3)=AJ3831,"GRN-to-Putaway Wait",IF(ROUND(N(AG3831)/Assumptions!$C$13,3)=AJ3831,"Putaway","Within SLA")))))))))))</f>
        <v>GRN Processing</v>
      </c>
    </row>
    <row r="3832" customFormat="false" ht="15" hidden="false" customHeight="false" outlineLevel="0" collapsed="false">
      <c r="A3832" s="0" t="s">
        <v>10643</v>
      </c>
      <c r="B3832" s="0" t="s">
        <v>10644</v>
      </c>
      <c r="C3832" s="0" t="s">
        <v>134</v>
      </c>
      <c r="D3832" s="0" t="s">
        <v>135</v>
      </c>
      <c r="E3832" s="0" t="s">
        <v>9063</v>
      </c>
      <c r="F3832" s="0" t="s">
        <v>149</v>
      </c>
      <c r="G3832" s="0" t="s">
        <v>138</v>
      </c>
      <c r="H3832" s="17" t="n">
        <v>46294.9055555556</v>
      </c>
      <c r="I3832" s="17" t="n">
        <v>46294.9222222222</v>
      </c>
      <c r="J3832" s="17" t="n">
        <v>46294.9326388889</v>
      </c>
      <c r="K3832" s="17" t="n">
        <v>46294.96875</v>
      </c>
      <c r="L3832" s="17" t="n">
        <v>46294.9833333333</v>
      </c>
      <c r="M3832" s="17" t="n">
        <v>46295.0381944445</v>
      </c>
      <c r="N3832" s="17" t="n">
        <v>46295.6388888889</v>
      </c>
      <c r="O3832" s="17" t="n">
        <v>46295.8243055556</v>
      </c>
      <c r="P3832" s="17" t="n">
        <v>46295.8347222222</v>
      </c>
      <c r="Q3832" s="17" t="n">
        <v>46295.8465277778</v>
      </c>
      <c r="R3832" s="0" t="n">
        <v>608</v>
      </c>
      <c r="S3832" s="0" t="n">
        <v>18</v>
      </c>
      <c r="T3832" s="0" t="n">
        <v>0</v>
      </c>
      <c r="U3832" s="18" t="s">
        <v>123</v>
      </c>
      <c r="V3832" s="18" t="s">
        <v>156</v>
      </c>
      <c r="W3832" s="0" t="str">
        <f aca="false">IF(AND(X3832&gt;=6,X3832&lt;14),"A",IF(AND(X3832&gt;=14,X3832&lt;22),"B","C"))</f>
        <v>B</v>
      </c>
      <c r="X3832" s="18" t="n">
        <f aca="false">HOUR(H3832)</f>
        <v>21</v>
      </c>
      <c r="Y3832" s="18" t="n">
        <f aca="false">ROUND((I3832-H3832)*1440,0)</f>
        <v>24</v>
      </c>
      <c r="Z3832" s="18" t="n">
        <f aca="false">ROUND((J3832-I3832)*1440,0)</f>
        <v>15</v>
      </c>
      <c r="AA3832" s="18" t="n">
        <f aca="false">ROUND((K3832-J3832)*1440,0)</f>
        <v>52</v>
      </c>
      <c r="AB3832" s="18" t="n">
        <f aca="false">ROUND((L3832-K3832)*1440,0)</f>
        <v>21</v>
      </c>
      <c r="AC3832" s="18" t="n">
        <f aca="false">ROUND((M3832-L3832)*1440,0)</f>
        <v>79</v>
      </c>
      <c r="AD3832" s="18" t="n">
        <f aca="false">IF(N3832="","",ROUND((N3832-M3832)*1440,0))</f>
        <v>865</v>
      </c>
      <c r="AE3832" s="18" t="n">
        <f aca="false">IF(O3832="","",ROUND((O3832-N3832)*1440,0))</f>
        <v>267</v>
      </c>
      <c r="AF3832" s="18" t="n">
        <f aca="false">IF(P3832="","",ROUND((P3832-O3832)*1440,0))</f>
        <v>15</v>
      </c>
      <c r="AG3832" s="18" t="n">
        <f aca="false">IF(Q3832="","",ROUND((Q3832-P3832)*1440,0))</f>
        <v>17</v>
      </c>
      <c r="AH3832" s="18" t="n">
        <f aca="false">IF(Q3832="","",ROUND((Q3832-H3832)*1440,0))</f>
        <v>1355</v>
      </c>
      <c r="AI3832" s="19" t="n">
        <f aca="false">ROUND(IF(O3832="",Assumptions!$B$25-K3832,O3832-K3832)*24,1)</f>
        <v>20.5</v>
      </c>
      <c r="AJ3832" s="20" t="n">
        <f aca="false">ROUND(MAX(N(Y3832)/Assumptions!$C$5, N(Z3832)/Assumptions!$C$6, N(AA3832)/Assumptions!$C$7, N(AB3832)/Assumptions!$C$8, N(AC3832)/Assumptions!$C$9, N(AD3832)/Assumptions!$C$10, N(AE3832)/Assumptions!$C$11, N(AF3832)/Assumptions!$C$12, N(AG3832)/Assumptions!$C$13),3)</f>
        <v>28.833</v>
      </c>
      <c r="AK3832" s="0" t="str">
        <f aca="false">IF(OR(U3832="Pending",U3832="On Hold"),"Open GRN (awaiting)",IF(AJ3832&lt;=1,"Within SLA",IF(ROUND(N(Y3832)/Assumptions!$C$5,3)=AJ3832,"Gate Wait",IF(ROUND(N(Z3832)/Assumptions!$C$6,3)=AJ3832,"Dock Wait",IF(ROUND(N(AA3832)/Assumptions!$C$7,3)=AJ3832,"Unloading",IF(ROUND(N(AB3832)/Assumptions!$C$8,3)=AJ3832,"Unload-to-QC Wait",IF(ROUND(N(AC3832)/Assumptions!$C$9,3)=AJ3832,"QC",IF(ROUND(N(AD3832)/Assumptions!$C$10,3)=AJ3832,"QC-to-GRN Wait",IF(ROUND(N(AE3832)/Assumptions!$C$11,3)=AJ3832,"GRN Processing",IF(ROUND(N(AF3832)/Assumptions!$C$12,3)=AJ3832,"GRN-to-Putaway Wait",IF(ROUND(N(AG3832)/Assumptions!$C$13,3)=AJ3832,"Putaway","Within SLA")))))))))))</f>
        <v>QC-to-GRN Wait</v>
      </c>
    </row>
    <row r="3833" customFormat="false" ht="15" hidden="false" customHeight="false" outlineLevel="0" collapsed="false">
      <c r="A3833" s="0" t="s">
        <v>10645</v>
      </c>
      <c r="B3833" s="0" t="s">
        <v>10646</v>
      </c>
      <c r="C3833" s="0" t="s">
        <v>142</v>
      </c>
      <c r="D3833" s="0" t="s">
        <v>119</v>
      </c>
      <c r="E3833" s="0" t="s">
        <v>5810</v>
      </c>
      <c r="F3833" s="0" t="s">
        <v>137</v>
      </c>
      <c r="G3833" s="0" t="s">
        <v>129</v>
      </c>
      <c r="H3833" s="17" t="n">
        <v>46294.9375</v>
      </c>
      <c r="I3833" s="17" t="n">
        <v>46294.9520833333</v>
      </c>
      <c r="J3833" s="17" t="n">
        <v>46294.9569444444</v>
      </c>
      <c r="K3833" s="17" t="n">
        <v>46294.9972222222</v>
      </c>
      <c r="L3833" s="17" t="n">
        <v>46295.0173611111</v>
      </c>
      <c r="M3833" s="17" t="n">
        <v>46295.0243055556</v>
      </c>
      <c r="N3833" s="17" t="n">
        <v>46295.14375</v>
      </c>
      <c r="O3833" s="17" t="n">
        <v>46295.175</v>
      </c>
      <c r="P3833" s="17" t="n">
        <v>46295.1819444444</v>
      </c>
      <c r="Q3833" s="17" t="n">
        <v>46295.1965277778</v>
      </c>
      <c r="R3833" s="0" t="n">
        <v>632</v>
      </c>
      <c r="S3833" s="0" t="n">
        <v>0</v>
      </c>
      <c r="T3833" s="0" t="n">
        <v>0</v>
      </c>
      <c r="U3833" s="18" t="s">
        <v>130</v>
      </c>
      <c r="V3833" s="18" t="s">
        <v>144</v>
      </c>
      <c r="W3833" s="0" t="str">
        <f aca="false">IF(AND(X3833&gt;=6,X3833&lt;14),"A",IF(AND(X3833&gt;=14,X3833&lt;22),"B","C"))</f>
        <v>C</v>
      </c>
      <c r="X3833" s="18" t="n">
        <f aca="false">HOUR(H3833)</f>
        <v>22</v>
      </c>
      <c r="Y3833" s="18" t="n">
        <f aca="false">ROUND((I3833-H3833)*1440,0)</f>
        <v>21</v>
      </c>
      <c r="Z3833" s="18" t="n">
        <f aca="false">ROUND((J3833-I3833)*1440,0)</f>
        <v>7</v>
      </c>
      <c r="AA3833" s="18" t="n">
        <f aca="false">ROUND((K3833-J3833)*1440,0)</f>
        <v>58</v>
      </c>
      <c r="AB3833" s="18" t="n">
        <f aca="false">ROUND((L3833-K3833)*1440,0)</f>
        <v>29</v>
      </c>
      <c r="AC3833" s="18" t="n">
        <f aca="false">ROUND((M3833-L3833)*1440,0)</f>
        <v>10</v>
      </c>
      <c r="AD3833" s="18" t="n">
        <f aca="false">IF(N3833="","",ROUND((N3833-M3833)*1440,0))</f>
        <v>172</v>
      </c>
      <c r="AE3833" s="18" t="n">
        <f aca="false">IF(O3833="","",ROUND((O3833-N3833)*1440,0))</f>
        <v>45</v>
      </c>
      <c r="AF3833" s="18" t="n">
        <f aca="false">IF(P3833="","",ROUND((P3833-O3833)*1440,0))</f>
        <v>10</v>
      </c>
      <c r="AG3833" s="18" t="n">
        <f aca="false">IF(Q3833="","",ROUND((Q3833-P3833)*1440,0))</f>
        <v>21</v>
      </c>
      <c r="AH3833" s="18" t="n">
        <f aca="false">IF(Q3833="","",ROUND((Q3833-H3833)*1440,0))</f>
        <v>373</v>
      </c>
      <c r="AI3833" s="19" t="n">
        <f aca="false">ROUND(IF(O3833="",Assumptions!$B$25-K3833,O3833-K3833)*24,1)</f>
        <v>4.3</v>
      </c>
      <c r="AJ3833" s="20" t="n">
        <f aca="false">ROUND(MAX(N(Y3833)/Assumptions!$C$5, N(Z3833)/Assumptions!$C$6, N(AA3833)/Assumptions!$C$7, N(AB3833)/Assumptions!$C$8, N(AC3833)/Assumptions!$C$9, N(AD3833)/Assumptions!$C$10, N(AE3833)/Assumptions!$C$11, N(AF3833)/Assumptions!$C$12, N(AG3833)/Assumptions!$C$13),3)</f>
        <v>5.733</v>
      </c>
      <c r="AK3833" s="0" t="str">
        <f aca="false">IF(OR(U3833="Pending",U3833="On Hold"),"Open GRN (awaiting)",IF(AJ3833&lt;=1,"Within SLA",IF(ROUND(N(Y3833)/Assumptions!$C$5,3)=AJ3833,"Gate Wait",IF(ROUND(N(Z3833)/Assumptions!$C$6,3)=AJ3833,"Dock Wait",IF(ROUND(N(AA3833)/Assumptions!$C$7,3)=AJ3833,"Unloading",IF(ROUND(N(AB3833)/Assumptions!$C$8,3)=AJ3833,"Unload-to-QC Wait",IF(ROUND(N(AC3833)/Assumptions!$C$9,3)=AJ3833,"QC",IF(ROUND(N(AD3833)/Assumptions!$C$10,3)=AJ3833,"QC-to-GRN Wait",IF(ROUND(N(AE3833)/Assumptions!$C$11,3)=AJ3833,"GRN Processing",IF(ROUND(N(AF3833)/Assumptions!$C$12,3)=AJ3833,"GRN-to-Putaway Wait",IF(ROUND(N(AG3833)/Assumptions!$C$13,3)=AJ3833,"Putaway","Within SLA")))))))))))</f>
        <v>QC-to-GRN Wait</v>
      </c>
    </row>
    <row r="3834" customFormat="false" ht="15" hidden="false" customHeight="false" outlineLevel="0" collapsed="false">
      <c r="A3834" s="0" t="s">
        <v>10647</v>
      </c>
      <c r="B3834" s="0" t="s">
        <v>10648</v>
      </c>
      <c r="C3834" s="0" t="s">
        <v>252</v>
      </c>
      <c r="D3834" s="0" t="s">
        <v>147</v>
      </c>
      <c r="E3834" s="0" t="s">
        <v>10649</v>
      </c>
      <c r="F3834" s="0" t="s">
        <v>155</v>
      </c>
      <c r="G3834" s="0" t="s">
        <v>150</v>
      </c>
      <c r="H3834" s="17" t="n">
        <v>46294.9875</v>
      </c>
      <c r="I3834" s="17" t="n">
        <v>46294.9979166667</v>
      </c>
      <c r="J3834" s="17" t="n">
        <v>46295.0041666667</v>
      </c>
      <c r="K3834" s="17" t="n">
        <v>46295.01875</v>
      </c>
      <c r="L3834" s="17" t="n">
        <v>46295.0229166667</v>
      </c>
      <c r="M3834" s="17" t="n">
        <v>46295.0493055556</v>
      </c>
      <c r="N3834" s="17" t="n">
        <v>46295.1430555556</v>
      </c>
      <c r="O3834" s="17" t="n">
        <v>46295.1895833333</v>
      </c>
      <c r="P3834" s="17" t="n">
        <v>46295.2145833333</v>
      </c>
      <c r="Q3834" s="17" t="n">
        <v>46295.2333333333</v>
      </c>
      <c r="R3834" s="0" t="n">
        <v>268</v>
      </c>
      <c r="S3834" s="0" t="n">
        <v>0</v>
      </c>
      <c r="T3834" s="0" t="n">
        <v>0</v>
      </c>
      <c r="U3834" s="18" t="s">
        <v>130</v>
      </c>
      <c r="V3834" s="18" t="s">
        <v>131</v>
      </c>
      <c r="W3834" s="0" t="str">
        <f aca="false">IF(AND(X3834&gt;=6,X3834&lt;14),"A",IF(AND(X3834&gt;=14,X3834&lt;22),"B","C"))</f>
        <v>C</v>
      </c>
      <c r="X3834" s="18" t="n">
        <f aca="false">HOUR(H3834)</f>
        <v>23</v>
      </c>
      <c r="Y3834" s="18" t="n">
        <f aca="false">ROUND((I3834-H3834)*1440,0)</f>
        <v>15</v>
      </c>
      <c r="Z3834" s="18" t="n">
        <f aca="false">ROUND((J3834-I3834)*1440,0)</f>
        <v>9</v>
      </c>
      <c r="AA3834" s="18" t="n">
        <f aca="false">ROUND((K3834-J3834)*1440,0)</f>
        <v>21</v>
      </c>
      <c r="AB3834" s="18" t="n">
        <f aca="false">ROUND((L3834-K3834)*1440,0)</f>
        <v>6</v>
      </c>
      <c r="AC3834" s="18" t="n">
        <f aca="false">ROUND((M3834-L3834)*1440,0)</f>
        <v>38</v>
      </c>
      <c r="AD3834" s="18" t="n">
        <f aca="false">IF(N3834="","",ROUND((N3834-M3834)*1440,0))</f>
        <v>135</v>
      </c>
      <c r="AE3834" s="18" t="n">
        <f aca="false">IF(O3834="","",ROUND((O3834-N3834)*1440,0))</f>
        <v>67</v>
      </c>
      <c r="AF3834" s="18" t="n">
        <f aca="false">IF(P3834="","",ROUND((P3834-O3834)*1440,0))</f>
        <v>36</v>
      </c>
      <c r="AG3834" s="18" t="n">
        <f aca="false">IF(Q3834="","",ROUND((Q3834-P3834)*1440,0))</f>
        <v>27</v>
      </c>
      <c r="AH3834" s="18" t="n">
        <f aca="false">IF(Q3834="","",ROUND((Q3834-H3834)*1440,0))</f>
        <v>354</v>
      </c>
      <c r="AI3834" s="19" t="n">
        <f aca="false">ROUND(IF(O3834="",Assumptions!$B$25-K3834,O3834-K3834)*24,1)</f>
        <v>4.1</v>
      </c>
      <c r="AJ3834" s="20" t="n">
        <f aca="false">ROUND(MAX(N(Y3834)/Assumptions!$C$5, N(Z3834)/Assumptions!$C$6, N(AA3834)/Assumptions!$C$7, N(AB3834)/Assumptions!$C$8, N(AC3834)/Assumptions!$C$9, N(AD3834)/Assumptions!$C$10, N(AE3834)/Assumptions!$C$11, N(AF3834)/Assumptions!$C$12, N(AG3834)/Assumptions!$C$13),3)</f>
        <v>4.5</v>
      </c>
      <c r="AK3834" s="0" t="str">
        <f aca="false">IF(OR(U3834="Pending",U3834="On Hold"),"Open GRN (awaiting)",IF(AJ3834&lt;=1,"Within SLA",IF(ROUND(N(Y3834)/Assumptions!$C$5,3)=AJ3834,"Gate Wait",IF(ROUND(N(Z3834)/Assumptions!$C$6,3)=AJ3834,"Dock Wait",IF(ROUND(N(AA3834)/Assumptions!$C$7,3)=AJ3834,"Unloading",IF(ROUND(N(AB3834)/Assumptions!$C$8,3)=AJ3834,"Unload-to-QC Wait",IF(ROUND(N(AC3834)/Assumptions!$C$9,3)=AJ3834,"QC",IF(ROUND(N(AD3834)/Assumptions!$C$10,3)=AJ3834,"QC-to-GRN Wait",IF(ROUND(N(AE3834)/Assumptions!$C$11,3)=AJ3834,"GRN Processing",IF(ROUND(N(AF3834)/Assumptions!$C$12,3)=AJ3834,"GRN-to-Putaway Wait",IF(ROUND(N(AG3834)/Assumptions!$C$13,3)=AJ3834,"Putaway","Within SLA")))))))))))</f>
        <v>QC-to-GRN Wait</v>
      </c>
    </row>
    <row r="3835" customFormat="false" ht="15" hidden="false" customHeight="false" outlineLevel="0" collapsed="false">
      <c r="A3835" s="0" t="s">
        <v>10650</v>
      </c>
      <c r="B3835" s="0" t="s">
        <v>10651</v>
      </c>
      <c r="C3835" s="0" t="s">
        <v>159</v>
      </c>
      <c r="D3835" s="0" t="s">
        <v>147</v>
      </c>
      <c r="E3835" s="0" t="s">
        <v>1688</v>
      </c>
      <c r="F3835" s="0" t="s">
        <v>128</v>
      </c>
      <c r="G3835" s="0" t="s">
        <v>167</v>
      </c>
      <c r="H3835" s="17" t="n">
        <v>46295.0395833333</v>
      </c>
      <c r="I3835" s="17" t="n">
        <v>46295.0513888889</v>
      </c>
      <c r="J3835" s="17" t="n">
        <v>46295.0590277778</v>
      </c>
      <c r="K3835" s="17" t="n">
        <v>46295.0993055556</v>
      </c>
      <c r="L3835" s="17" t="n">
        <v>46295.1083333333</v>
      </c>
      <c r="M3835" s="17" t="n">
        <v>46295.1388888889</v>
      </c>
      <c r="N3835" s="17" t="n">
        <v>46295.2354166667</v>
      </c>
      <c r="O3835" s="17" t="n">
        <v>46295.3319444444</v>
      </c>
      <c r="P3835" s="17" t="n">
        <v>46295.3388888889</v>
      </c>
      <c r="Q3835" s="17" t="n">
        <v>46295.3618055556</v>
      </c>
      <c r="R3835" s="0" t="n">
        <v>1000</v>
      </c>
      <c r="S3835" s="0" t="n">
        <v>0</v>
      </c>
      <c r="T3835" s="0" t="n">
        <v>0</v>
      </c>
      <c r="U3835" s="18" t="s">
        <v>130</v>
      </c>
      <c r="V3835" s="18" t="s">
        <v>156</v>
      </c>
      <c r="W3835" s="0" t="str">
        <f aca="false">IF(AND(X3835&gt;=6,X3835&lt;14),"A",IF(AND(X3835&gt;=14,X3835&lt;22),"B","C"))</f>
        <v>C</v>
      </c>
      <c r="X3835" s="18" t="n">
        <f aca="false">HOUR(H3835)</f>
        <v>0</v>
      </c>
      <c r="Y3835" s="18" t="n">
        <f aca="false">ROUND((I3835-H3835)*1440,0)</f>
        <v>17</v>
      </c>
      <c r="Z3835" s="18" t="n">
        <f aca="false">ROUND((J3835-I3835)*1440,0)</f>
        <v>11</v>
      </c>
      <c r="AA3835" s="18" t="n">
        <f aca="false">ROUND((K3835-J3835)*1440,0)</f>
        <v>58</v>
      </c>
      <c r="AB3835" s="18" t="n">
        <f aca="false">ROUND((L3835-K3835)*1440,0)</f>
        <v>13</v>
      </c>
      <c r="AC3835" s="18" t="n">
        <f aca="false">ROUND((M3835-L3835)*1440,0)</f>
        <v>44</v>
      </c>
      <c r="AD3835" s="18" t="n">
        <f aca="false">IF(N3835="","",ROUND((N3835-M3835)*1440,0))</f>
        <v>139</v>
      </c>
      <c r="AE3835" s="18" t="n">
        <f aca="false">IF(O3835="","",ROUND((O3835-N3835)*1440,0))</f>
        <v>139</v>
      </c>
      <c r="AF3835" s="18" t="n">
        <f aca="false">IF(P3835="","",ROUND((P3835-O3835)*1440,0))</f>
        <v>10</v>
      </c>
      <c r="AG3835" s="18" t="n">
        <f aca="false">IF(Q3835="","",ROUND((Q3835-P3835)*1440,0))</f>
        <v>33</v>
      </c>
      <c r="AH3835" s="18" t="n">
        <f aca="false">IF(Q3835="","",ROUND((Q3835-H3835)*1440,0))</f>
        <v>464</v>
      </c>
      <c r="AI3835" s="19" t="n">
        <f aca="false">ROUND(IF(O3835="",Assumptions!$B$25-K3835,O3835-K3835)*24,1)</f>
        <v>5.6</v>
      </c>
      <c r="AJ3835" s="20" t="n">
        <f aca="false">ROUND(MAX(N(Y3835)/Assumptions!$C$5, N(Z3835)/Assumptions!$C$6, N(AA3835)/Assumptions!$C$7, N(AB3835)/Assumptions!$C$8, N(AC3835)/Assumptions!$C$9, N(AD3835)/Assumptions!$C$10, N(AE3835)/Assumptions!$C$11, N(AF3835)/Assumptions!$C$12, N(AG3835)/Assumptions!$C$13),3)</f>
        <v>4.633</v>
      </c>
      <c r="AK3835" s="0" t="str">
        <f aca="false">IF(OR(U3835="Pending",U3835="On Hold"),"Open GRN (awaiting)",IF(AJ3835&lt;=1,"Within SLA",IF(ROUND(N(Y3835)/Assumptions!$C$5,3)=AJ3835,"Gate Wait",IF(ROUND(N(Z3835)/Assumptions!$C$6,3)=AJ3835,"Dock Wait",IF(ROUND(N(AA3835)/Assumptions!$C$7,3)=AJ3835,"Unloading",IF(ROUND(N(AB3835)/Assumptions!$C$8,3)=AJ3835,"Unload-to-QC Wait",IF(ROUND(N(AC3835)/Assumptions!$C$9,3)=AJ3835,"QC",IF(ROUND(N(AD3835)/Assumptions!$C$10,3)=AJ3835,"QC-to-GRN Wait",IF(ROUND(N(AE3835)/Assumptions!$C$11,3)=AJ3835,"GRN Processing",IF(ROUND(N(AF3835)/Assumptions!$C$12,3)=AJ3835,"GRN-to-Putaway Wait",IF(ROUND(N(AG3835)/Assumptions!$C$13,3)=AJ3835,"Putaway","Within SLA")))))))))))</f>
        <v>QC-to-GRN Wait</v>
      </c>
    </row>
    <row r="3836" customFormat="false" ht="15" hidden="false" customHeight="false" outlineLevel="0" collapsed="false">
      <c r="A3836" s="0" t="s">
        <v>10652</v>
      </c>
      <c r="B3836" s="0" t="s">
        <v>10653</v>
      </c>
      <c r="C3836" s="0" t="s">
        <v>126</v>
      </c>
      <c r="D3836" s="0" t="s">
        <v>147</v>
      </c>
      <c r="E3836" s="0" t="s">
        <v>10654</v>
      </c>
      <c r="F3836" s="0" t="s">
        <v>128</v>
      </c>
      <c r="G3836" s="0" t="s">
        <v>150</v>
      </c>
      <c r="H3836" s="17" t="n">
        <v>46295.0444444444</v>
      </c>
      <c r="I3836" s="17" t="n">
        <v>46295.0465277778</v>
      </c>
      <c r="J3836" s="17" t="n">
        <v>46295.0520833333</v>
      </c>
      <c r="K3836" s="17" t="n">
        <v>46295.0923611111</v>
      </c>
      <c r="L3836" s="17" t="n">
        <v>46295.1006944445</v>
      </c>
      <c r="M3836" s="17" t="n">
        <v>46295.1395833333</v>
      </c>
      <c r="N3836" s="17" t="n">
        <v>46295.2576388889</v>
      </c>
      <c r="O3836" s="17" t="n">
        <v>46295.2965277778</v>
      </c>
      <c r="P3836" s="17" t="n">
        <v>46295.3006944444</v>
      </c>
      <c r="Q3836" s="17" t="n">
        <v>46295.3125</v>
      </c>
      <c r="R3836" s="0" t="n">
        <v>1628</v>
      </c>
      <c r="S3836" s="0" t="n">
        <v>0</v>
      </c>
      <c r="T3836" s="0" t="n">
        <v>0</v>
      </c>
      <c r="U3836" s="18" t="s">
        <v>130</v>
      </c>
      <c r="V3836" s="18" t="s">
        <v>131</v>
      </c>
      <c r="W3836" s="0" t="str">
        <f aca="false">IF(AND(X3836&gt;=6,X3836&lt;14),"A",IF(AND(X3836&gt;=14,X3836&lt;22),"B","C"))</f>
        <v>C</v>
      </c>
      <c r="X3836" s="18" t="n">
        <f aca="false">HOUR(H3836)</f>
        <v>1</v>
      </c>
      <c r="Y3836" s="18" t="n">
        <f aca="false">ROUND((I3836-H3836)*1440,0)</f>
        <v>3</v>
      </c>
      <c r="Z3836" s="18" t="n">
        <f aca="false">ROUND((J3836-I3836)*1440,0)</f>
        <v>8</v>
      </c>
      <c r="AA3836" s="18" t="n">
        <f aca="false">ROUND((K3836-J3836)*1440,0)</f>
        <v>58</v>
      </c>
      <c r="AB3836" s="18" t="n">
        <f aca="false">ROUND((L3836-K3836)*1440,0)</f>
        <v>12</v>
      </c>
      <c r="AC3836" s="18" t="n">
        <f aca="false">ROUND((M3836-L3836)*1440,0)</f>
        <v>56</v>
      </c>
      <c r="AD3836" s="18" t="n">
        <f aca="false">IF(N3836="","",ROUND((N3836-M3836)*1440,0))</f>
        <v>170</v>
      </c>
      <c r="AE3836" s="18" t="n">
        <f aca="false">IF(O3836="","",ROUND((O3836-N3836)*1440,0))</f>
        <v>56</v>
      </c>
      <c r="AF3836" s="18" t="n">
        <f aca="false">IF(P3836="","",ROUND((P3836-O3836)*1440,0))</f>
        <v>6</v>
      </c>
      <c r="AG3836" s="18" t="n">
        <f aca="false">IF(Q3836="","",ROUND((Q3836-P3836)*1440,0))</f>
        <v>17</v>
      </c>
      <c r="AH3836" s="18" t="n">
        <f aca="false">IF(Q3836="","",ROUND((Q3836-H3836)*1440,0))</f>
        <v>386</v>
      </c>
      <c r="AI3836" s="19" t="n">
        <f aca="false">ROUND(IF(O3836="",Assumptions!$B$25-K3836,O3836-K3836)*24,1)</f>
        <v>4.9</v>
      </c>
      <c r="AJ3836" s="20" t="n">
        <f aca="false">ROUND(MAX(N(Y3836)/Assumptions!$C$5, N(Z3836)/Assumptions!$C$6, N(AA3836)/Assumptions!$C$7, N(AB3836)/Assumptions!$C$8, N(AC3836)/Assumptions!$C$9, N(AD3836)/Assumptions!$C$10, N(AE3836)/Assumptions!$C$11, N(AF3836)/Assumptions!$C$12, N(AG3836)/Assumptions!$C$13),3)</f>
        <v>5.667</v>
      </c>
      <c r="AK3836" s="0" t="str">
        <f aca="false">IF(OR(U3836="Pending",U3836="On Hold"),"Open GRN (awaiting)",IF(AJ3836&lt;=1,"Within SLA",IF(ROUND(N(Y3836)/Assumptions!$C$5,3)=AJ3836,"Gate Wait",IF(ROUND(N(Z3836)/Assumptions!$C$6,3)=AJ3836,"Dock Wait",IF(ROUND(N(AA3836)/Assumptions!$C$7,3)=AJ3836,"Unloading",IF(ROUND(N(AB3836)/Assumptions!$C$8,3)=AJ3836,"Unload-to-QC Wait",IF(ROUND(N(AC3836)/Assumptions!$C$9,3)=AJ3836,"QC",IF(ROUND(N(AD3836)/Assumptions!$C$10,3)=AJ3836,"QC-to-GRN Wait",IF(ROUND(N(AE3836)/Assumptions!$C$11,3)=AJ3836,"GRN Processing",IF(ROUND(N(AF3836)/Assumptions!$C$12,3)=AJ3836,"GRN-to-Putaway Wait",IF(ROUND(N(AG3836)/Assumptions!$C$13,3)=AJ3836,"Putaway","Within SLA")))))))))))</f>
        <v>QC-to-GRN Wait</v>
      </c>
    </row>
    <row r="3837" customFormat="false" ht="15" hidden="false" customHeight="false" outlineLevel="0" collapsed="false">
      <c r="A3837" s="0" t="s">
        <v>10655</v>
      </c>
      <c r="B3837" s="0" t="s">
        <v>10656</v>
      </c>
      <c r="C3837" s="0" t="s">
        <v>118</v>
      </c>
      <c r="D3837" s="0" t="s">
        <v>135</v>
      </c>
      <c r="E3837" s="0" t="s">
        <v>1151</v>
      </c>
      <c r="F3837" s="0" t="s">
        <v>128</v>
      </c>
      <c r="G3837" s="0" t="s">
        <v>138</v>
      </c>
      <c r="H3837" s="17" t="n">
        <v>46295.1986111111</v>
      </c>
      <c r="I3837" s="17" t="n">
        <v>46295.2048611111</v>
      </c>
      <c r="J3837" s="17" t="n">
        <v>46295.2076388889</v>
      </c>
      <c r="K3837" s="17" t="n">
        <v>46295.2444444444</v>
      </c>
      <c r="L3837" s="17" t="n">
        <v>46295.2569444445</v>
      </c>
      <c r="M3837" s="17" t="n">
        <v>46295.3069444444</v>
      </c>
      <c r="N3837" s="17" t="n">
        <v>46295.3173611111</v>
      </c>
      <c r="O3837" s="17" t="n">
        <v>46295.4375</v>
      </c>
      <c r="P3837" s="17" t="n">
        <v>46295.4479166667</v>
      </c>
      <c r="Q3837" s="17" t="n">
        <v>46295.4590277778</v>
      </c>
      <c r="R3837" s="0" t="n">
        <v>133</v>
      </c>
      <c r="S3837" s="0" t="n">
        <v>0</v>
      </c>
      <c r="T3837" s="0" t="n">
        <v>0</v>
      </c>
      <c r="U3837" s="18" t="s">
        <v>130</v>
      </c>
      <c r="V3837" s="18" t="s">
        <v>131</v>
      </c>
      <c r="W3837" s="0" t="str">
        <f aca="false">IF(AND(X3837&gt;=6,X3837&lt;14),"A",IF(AND(X3837&gt;=14,X3837&lt;22),"B","C"))</f>
        <v>C</v>
      </c>
      <c r="X3837" s="18" t="n">
        <f aca="false">HOUR(H3837)</f>
        <v>4</v>
      </c>
      <c r="Y3837" s="18" t="n">
        <f aca="false">ROUND((I3837-H3837)*1440,0)</f>
        <v>9</v>
      </c>
      <c r="Z3837" s="18" t="n">
        <f aca="false">ROUND((J3837-I3837)*1440,0)</f>
        <v>4</v>
      </c>
      <c r="AA3837" s="18" t="n">
        <f aca="false">ROUND((K3837-J3837)*1440,0)</f>
        <v>53</v>
      </c>
      <c r="AB3837" s="18" t="n">
        <f aca="false">ROUND((L3837-K3837)*1440,0)</f>
        <v>18</v>
      </c>
      <c r="AC3837" s="18" t="n">
        <f aca="false">ROUND((M3837-L3837)*1440,0)</f>
        <v>72</v>
      </c>
      <c r="AD3837" s="18" t="n">
        <f aca="false">IF(N3837="","",ROUND((N3837-M3837)*1440,0))</f>
        <v>15</v>
      </c>
      <c r="AE3837" s="18" t="n">
        <f aca="false">IF(O3837="","",ROUND((O3837-N3837)*1440,0))</f>
        <v>173</v>
      </c>
      <c r="AF3837" s="18" t="n">
        <f aca="false">IF(P3837="","",ROUND((P3837-O3837)*1440,0))</f>
        <v>15</v>
      </c>
      <c r="AG3837" s="18" t="n">
        <f aca="false">IF(Q3837="","",ROUND((Q3837-P3837)*1440,0))</f>
        <v>16</v>
      </c>
      <c r="AH3837" s="18" t="n">
        <f aca="false">IF(Q3837="","",ROUND((Q3837-H3837)*1440,0))</f>
        <v>375</v>
      </c>
      <c r="AI3837" s="19" t="n">
        <f aca="false">ROUND(IF(O3837="",Assumptions!$B$25-K3837,O3837-K3837)*24,1)</f>
        <v>4.6</v>
      </c>
      <c r="AJ3837" s="20" t="n">
        <f aca="false">ROUND(MAX(N(Y3837)/Assumptions!$C$5, N(Z3837)/Assumptions!$C$6, N(AA3837)/Assumptions!$C$7, N(AB3837)/Assumptions!$C$8, N(AC3837)/Assumptions!$C$9, N(AD3837)/Assumptions!$C$10, N(AE3837)/Assumptions!$C$11, N(AF3837)/Assumptions!$C$12, N(AG3837)/Assumptions!$C$13),3)</f>
        <v>3.844</v>
      </c>
      <c r="AK3837" s="0" t="str">
        <f aca="false">IF(OR(U3837="Pending",U3837="On Hold"),"Open GRN (awaiting)",IF(AJ3837&lt;=1,"Within SLA",IF(ROUND(N(Y3837)/Assumptions!$C$5,3)=AJ3837,"Gate Wait",IF(ROUND(N(Z3837)/Assumptions!$C$6,3)=AJ3837,"Dock Wait",IF(ROUND(N(AA3837)/Assumptions!$C$7,3)=AJ3837,"Unloading",IF(ROUND(N(AB3837)/Assumptions!$C$8,3)=AJ3837,"Unload-to-QC Wait",IF(ROUND(N(AC3837)/Assumptions!$C$9,3)=AJ3837,"QC",IF(ROUND(N(AD3837)/Assumptions!$C$10,3)=AJ3837,"QC-to-GRN Wait",IF(ROUND(N(AE3837)/Assumptions!$C$11,3)=AJ3837,"GRN Processing",IF(ROUND(N(AF3837)/Assumptions!$C$12,3)=AJ3837,"GRN-to-Putaway Wait",IF(ROUND(N(AG3837)/Assumptions!$C$13,3)=AJ3837,"Putaway","Within SLA")))))))))))</f>
        <v>GRN Processing</v>
      </c>
    </row>
    <row r="3838" customFormat="false" ht="15" hidden="false" customHeight="false" outlineLevel="0" collapsed="false">
      <c r="A3838" s="0" t="s">
        <v>10657</v>
      </c>
      <c r="B3838" s="0" t="s">
        <v>10658</v>
      </c>
      <c r="C3838" s="0" t="s">
        <v>134</v>
      </c>
      <c r="D3838" s="0" t="s">
        <v>147</v>
      </c>
      <c r="E3838" s="0" t="s">
        <v>10659</v>
      </c>
      <c r="F3838" s="0" t="s">
        <v>149</v>
      </c>
      <c r="G3838" s="0" t="s">
        <v>167</v>
      </c>
      <c r="H3838" s="17" t="n">
        <v>46295.2034722222</v>
      </c>
      <c r="I3838" s="17" t="n">
        <v>46295.2180555556</v>
      </c>
      <c r="J3838" s="17" t="n">
        <v>46295.2201388889</v>
      </c>
      <c r="K3838" s="17" t="n">
        <v>46295.2361111111</v>
      </c>
      <c r="L3838" s="17" t="n">
        <v>46295.2416666667</v>
      </c>
      <c r="M3838" s="17" t="n">
        <v>46295.2555555556</v>
      </c>
      <c r="N3838" s="17" t="n">
        <v>46295.2798611111</v>
      </c>
      <c r="O3838" s="17" t="n">
        <v>46295.3486111111</v>
      </c>
      <c r="P3838" s="17" t="n">
        <v>46295.3652777778</v>
      </c>
      <c r="Q3838" s="17" t="n">
        <v>46295.3777777778</v>
      </c>
      <c r="R3838" s="0" t="n">
        <v>293</v>
      </c>
      <c r="S3838" s="0" t="n">
        <v>0</v>
      </c>
      <c r="T3838" s="0" t="n">
        <v>0</v>
      </c>
      <c r="U3838" s="18" t="s">
        <v>130</v>
      </c>
      <c r="V3838" s="18" t="s">
        <v>156</v>
      </c>
      <c r="W3838" s="0" t="str">
        <f aca="false">IF(AND(X3838&gt;=6,X3838&lt;14),"A",IF(AND(X3838&gt;=14,X3838&lt;22),"B","C"))</f>
        <v>C</v>
      </c>
      <c r="X3838" s="18" t="n">
        <f aca="false">HOUR(H3838)</f>
        <v>4</v>
      </c>
      <c r="Y3838" s="18" t="n">
        <f aca="false">ROUND((I3838-H3838)*1440,0)</f>
        <v>21</v>
      </c>
      <c r="Z3838" s="18" t="n">
        <f aca="false">ROUND((J3838-I3838)*1440,0)</f>
        <v>3</v>
      </c>
      <c r="AA3838" s="18" t="n">
        <f aca="false">ROUND((K3838-J3838)*1440,0)</f>
        <v>23</v>
      </c>
      <c r="AB3838" s="18" t="n">
        <f aca="false">ROUND((L3838-K3838)*1440,0)</f>
        <v>8</v>
      </c>
      <c r="AC3838" s="18" t="n">
        <f aca="false">ROUND((M3838-L3838)*1440,0)</f>
        <v>20</v>
      </c>
      <c r="AD3838" s="18" t="n">
        <f aca="false">IF(N3838="","",ROUND((N3838-M3838)*1440,0))</f>
        <v>35</v>
      </c>
      <c r="AE3838" s="18" t="n">
        <f aca="false">IF(O3838="","",ROUND((O3838-N3838)*1440,0))</f>
        <v>99</v>
      </c>
      <c r="AF3838" s="18" t="n">
        <f aca="false">IF(P3838="","",ROUND((P3838-O3838)*1440,0))</f>
        <v>24</v>
      </c>
      <c r="AG3838" s="18" t="n">
        <f aca="false">IF(Q3838="","",ROUND((Q3838-P3838)*1440,0))</f>
        <v>18</v>
      </c>
      <c r="AH3838" s="18" t="n">
        <f aca="false">IF(Q3838="","",ROUND((Q3838-H3838)*1440,0))</f>
        <v>251</v>
      </c>
      <c r="AI3838" s="19" t="n">
        <f aca="false">ROUND(IF(O3838="",Assumptions!$B$25-K3838,O3838-K3838)*24,1)</f>
        <v>2.7</v>
      </c>
      <c r="AJ3838" s="20" t="n">
        <f aca="false">ROUND(MAX(N(Y3838)/Assumptions!$C$5, N(Z3838)/Assumptions!$C$6, N(AA3838)/Assumptions!$C$7, N(AB3838)/Assumptions!$C$8, N(AC3838)/Assumptions!$C$9, N(AD3838)/Assumptions!$C$10, N(AE3838)/Assumptions!$C$11, N(AF3838)/Assumptions!$C$12, N(AG3838)/Assumptions!$C$13),3)</f>
        <v>2.2</v>
      </c>
      <c r="AK3838" s="0" t="str">
        <f aca="false">IF(OR(U3838="Pending",U3838="On Hold"),"Open GRN (awaiting)",IF(AJ3838&lt;=1,"Within SLA",IF(ROUND(N(Y3838)/Assumptions!$C$5,3)=AJ3838,"Gate Wait",IF(ROUND(N(Z3838)/Assumptions!$C$6,3)=AJ3838,"Dock Wait",IF(ROUND(N(AA3838)/Assumptions!$C$7,3)=AJ3838,"Unloading",IF(ROUND(N(AB3838)/Assumptions!$C$8,3)=AJ3838,"Unload-to-QC Wait",IF(ROUND(N(AC3838)/Assumptions!$C$9,3)=AJ3838,"QC",IF(ROUND(N(AD3838)/Assumptions!$C$10,3)=AJ3838,"QC-to-GRN Wait",IF(ROUND(N(AE3838)/Assumptions!$C$11,3)=AJ3838,"GRN Processing",IF(ROUND(N(AF3838)/Assumptions!$C$12,3)=AJ3838,"GRN-to-Putaway Wait",IF(ROUND(N(AG3838)/Assumptions!$C$13,3)=AJ3838,"Putaway","Within SLA")))))))))))</f>
        <v>GRN Processing</v>
      </c>
    </row>
    <row r="3839" customFormat="false" ht="15" hidden="false" customHeight="false" outlineLevel="0" collapsed="false">
      <c r="A3839" s="0" t="s">
        <v>10660</v>
      </c>
      <c r="B3839" s="0" t="s">
        <v>10661</v>
      </c>
      <c r="C3839" s="0" t="s">
        <v>218</v>
      </c>
      <c r="D3839" s="0" t="s">
        <v>119</v>
      </c>
      <c r="E3839" s="0" t="s">
        <v>1460</v>
      </c>
      <c r="F3839" s="0" t="s">
        <v>137</v>
      </c>
      <c r="G3839" s="0" t="s">
        <v>129</v>
      </c>
      <c r="H3839" s="17" t="n">
        <v>46295.2347222222</v>
      </c>
      <c r="I3839" s="17" t="n">
        <v>46295.2409722222</v>
      </c>
      <c r="J3839" s="17" t="n">
        <v>46295.2430555556</v>
      </c>
      <c r="K3839" s="17" t="n">
        <v>46295.2527777778</v>
      </c>
      <c r="L3839" s="17" t="n">
        <v>46295.2673611111</v>
      </c>
      <c r="M3839" s="17" t="n">
        <v>46295.28125</v>
      </c>
      <c r="N3839" s="17" t="n">
        <v>46295.2944444444</v>
      </c>
      <c r="O3839" s="17" t="n">
        <v>46295.35</v>
      </c>
      <c r="P3839" s="17" t="n">
        <v>46295.3680555556</v>
      </c>
      <c r="Q3839" s="17" t="n">
        <v>46295.3791666667</v>
      </c>
      <c r="R3839" s="0" t="n">
        <v>436</v>
      </c>
      <c r="S3839" s="0" t="n">
        <v>0</v>
      </c>
      <c r="T3839" s="0" t="n">
        <v>0</v>
      </c>
      <c r="U3839" s="18" t="s">
        <v>130</v>
      </c>
      <c r="V3839" s="18" t="s">
        <v>156</v>
      </c>
      <c r="W3839" s="0" t="str">
        <f aca="false">IF(AND(X3839&gt;=6,X3839&lt;14),"A",IF(AND(X3839&gt;=14,X3839&lt;22),"B","C"))</f>
        <v>C</v>
      </c>
      <c r="X3839" s="18" t="n">
        <f aca="false">HOUR(H3839)</f>
        <v>5</v>
      </c>
      <c r="Y3839" s="18" t="n">
        <f aca="false">ROUND((I3839-H3839)*1440,0)</f>
        <v>9</v>
      </c>
      <c r="Z3839" s="18" t="n">
        <f aca="false">ROUND((J3839-I3839)*1440,0)</f>
        <v>3</v>
      </c>
      <c r="AA3839" s="18" t="n">
        <f aca="false">ROUND((K3839-J3839)*1440,0)</f>
        <v>14</v>
      </c>
      <c r="AB3839" s="18" t="n">
        <f aca="false">ROUND((L3839-K3839)*1440,0)</f>
        <v>21</v>
      </c>
      <c r="AC3839" s="18" t="n">
        <f aca="false">ROUND((M3839-L3839)*1440,0)</f>
        <v>20</v>
      </c>
      <c r="AD3839" s="18" t="n">
        <f aca="false">IF(N3839="","",ROUND((N3839-M3839)*1440,0))</f>
        <v>19</v>
      </c>
      <c r="AE3839" s="18" t="n">
        <f aca="false">IF(O3839="","",ROUND((O3839-N3839)*1440,0))</f>
        <v>80</v>
      </c>
      <c r="AF3839" s="18" t="n">
        <f aca="false">IF(P3839="","",ROUND((P3839-O3839)*1440,0))</f>
        <v>26</v>
      </c>
      <c r="AG3839" s="18" t="n">
        <f aca="false">IF(Q3839="","",ROUND((Q3839-P3839)*1440,0))</f>
        <v>16</v>
      </c>
      <c r="AH3839" s="18" t="n">
        <f aca="false">IF(Q3839="","",ROUND((Q3839-H3839)*1440,0))</f>
        <v>208</v>
      </c>
      <c r="AI3839" s="19" t="n">
        <f aca="false">ROUND(IF(O3839="",Assumptions!$B$25-K3839,O3839-K3839)*24,1)</f>
        <v>2.3</v>
      </c>
      <c r="AJ3839" s="20" t="n">
        <f aca="false">ROUND(MAX(N(Y3839)/Assumptions!$C$5, N(Z3839)/Assumptions!$C$6, N(AA3839)/Assumptions!$C$7, N(AB3839)/Assumptions!$C$8, N(AC3839)/Assumptions!$C$9, N(AD3839)/Assumptions!$C$10, N(AE3839)/Assumptions!$C$11, N(AF3839)/Assumptions!$C$12, N(AG3839)/Assumptions!$C$13),3)</f>
        <v>1.778</v>
      </c>
      <c r="AK3839" s="0" t="str">
        <f aca="false">IF(OR(U3839="Pending",U3839="On Hold"),"Open GRN (awaiting)",IF(AJ3839&lt;=1,"Within SLA",IF(ROUND(N(Y3839)/Assumptions!$C$5,3)=AJ3839,"Gate Wait",IF(ROUND(N(Z3839)/Assumptions!$C$6,3)=AJ3839,"Dock Wait",IF(ROUND(N(AA3839)/Assumptions!$C$7,3)=AJ3839,"Unloading",IF(ROUND(N(AB3839)/Assumptions!$C$8,3)=AJ3839,"Unload-to-QC Wait",IF(ROUND(N(AC3839)/Assumptions!$C$9,3)=AJ3839,"QC",IF(ROUND(N(AD3839)/Assumptions!$C$10,3)=AJ3839,"QC-to-GRN Wait",IF(ROUND(N(AE3839)/Assumptions!$C$11,3)=AJ3839,"GRN Processing",IF(ROUND(N(AF3839)/Assumptions!$C$12,3)=AJ3839,"GRN-to-Putaway Wait",IF(ROUND(N(AG3839)/Assumptions!$C$13,3)=AJ3839,"Putaway","Within SLA")))))))))))</f>
        <v>GRN Processing</v>
      </c>
    </row>
    <row r="3840" customFormat="false" ht="15" hidden="false" customHeight="false" outlineLevel="0" collapsed="false">
      <c r="A3840" s="0" t="s">
        <v>10662</v>
      </c>
      <c r="B3840" s="0" t="s">
        <v>10663</v>
      </c>
      <c r="C3840" s="0" t="s">
        <v>126</v>
      </c>
      <c r="D3840" s="0" t="s">
        <v>147</v>
      </c>
      <c r="E3840" s="0" t="s">
        <v>2534</v>
      </c>
      <c r="F3840" s="0" t="s">
        <v>128</v>
      </c>
      <c r="G3840" s="0" t="s">
        <v>150</v>
      </c>
      <c r="H3840" s="17" t="n">
        <v>46295.2430555556</v>
      </c>
      <c r="I3840" s="17" t="n">
        <v>46295.2527777778</v>
      </c>
      <c r="J3840" s="17" t="n">
        <v>46295.2569444445</v>
      </c>
      <c r="K3840" s="17" t="n">
        <v>46295.2840277778</v>
      </c>
      <c r="L3840" s="17" t="n">
        <v>46295.2923611111</v>
      </c>
      <c r="M3840" s="17" t="n">
        <v>46295.3256944444</v>
      </c>
      <c r="N3840" s="17" t="n">
        <v>46295.3486111111</v>
      </c>
      <c r="O3840" s="17" t="n">
        <v>46295.4375</v>
      </c>
      <c r="P3840" s="17" t="n">
        <v>46295.4666666667</v>
      </c>
      <c r="Q3840" s="17" t="n">
        <v>46295.4854166667</v>
      </c>
      <c r="R3840" s="0" t="n">
        <v>370</v>
      </c>
      <c r="S3840" s="0" t="n">
        <v>0</v>
      </c>
      <c r="T3840" s="0" t="n">
        <v>0</v>
      </c>
      <c r="U3840" s="18" t="s">
        <v>130</v>
      </c>
      <c r="V3840" s="18" t="s">
        <v>156</v>
      </c>
      <c r="W3840" s="0" t="str">
        <f aca="false">IF(AND(X3840&gt;=6,X3840&lt;14),"A",IF(AND(X3840&gt;=14,X3840&lt;22),"B","C"))</f>
        <v>C</v>
      </c>
      <c r="X3840" s="18" t="n">
        <f aca="false">HOUR(H3840)</f>
        <v>5</v>
      </c>
      <c r="Y3840" s="18" t="n">
        <f aca="false">ROUND((I3840-H3840)*1440,0)</f>
        <v>14</v>
      </c>
      <c r="Z3840" s="18" t="n">
        <f aca="false">ROUND((J3840-I3840)*1440,0)</f>
        <v>6</v>
      </c>
      <c r="AA3840" s="18" t="n">
        <f aca="false">ROUND((K3840-J3840)*1440,0)</f>
        <v>39</v>
      </c>
      <c r="AB3840" s="18" t="n">
        <f aca="false">ROUND((L3840-K3840)*1440,0)</f>
        <v>12</v>
      </c>
      <c r="AC3840" s="18" t="n">
        <f aca="false">ROUND((M3840-L3840)*1440,0)</f>
        <v>48</v>
      </c>
      <c r="AD3840" s="18" t="n">
        <f aca="false">IF(N3840="","",ROUND((N3840-M3840)*1440,0))</f>
        <v>33</v>
      </c>
      <c r="AE3840" s="18" t="n">
        <f aca="false">IF(O3840="","",ROUND((O3840-N3840)*1440,0))</f>
        <v>128</v>
      </c>
      <c r="AF3840" s="18" t="n">
        <f aca="false">IF(P3840="","",ROUND((P3840-O3840)*1440,0))</f>
        <v>42</v>
      </c>
      <c r="AG3840" s="18" t="n">
        <f aca="false">IF(Q3840="","",ROUND((Q3840-P3840)*1440,0))</f>
        <v>27</v>
      </c>
      <c r="AH3840" s="18" t="n">
        <f aca="false">IF(Q3840="","",ROUND((Q3840-H3840)*1440,0))</f>
        <v>349</v>
      </c>
      <c r="AI3840" s="19" t="n">
        <f aca="false">ROUND(IF(O3840="",Assumptions!$B$25-K3840,O3840-K3840)*24,1)</f>
        <v>3.7</v>
      </c>
      <c r="AJ3840" s="20" t="n">
        <f aca="false">ROUND(MAX(N(Y3840)/Assumptions!$C$5, N(Z3840)/Assumptions!$C$6, N(AA3840)/Assumptions!$C$7, N(AB3840)/Assumptions!$C$8, N(AC3840)/Assumptions!$C$9, N(AD3840)/Assumptions!$C$10, N(AE3840)/Assumptions!$C$11, N(AF3840)/Assumptions!$C$12, N(AG3840)/Assumptions!$C$13),3)</f>
        <v>2.844</v>
      </c>
      <c r="AK3840" s="0" t="str">
        <f aca="false">IF(OR(U3840="Pending",U3840="On Hold"),"Open GRN (awaiting)",IF(AJ3840&lt;=1,"Within SLA",IF(ROUND(N(Y3840)/Assumptions!$C$5,3)=AJ3840,"Gate Wait",IF(ROUND(N(Z3840)/Assumptions!$C$6,3)=AJ3840,"Dock Wait",IF(ROUND(N(AA3840)/Assumptions!$C$7,3)=AJ3840,"Unloading",IF(ROUND(N(AB3840)/Assumptions!$C$8,3)=AJ3840,"Unload-to-QC Wait",IF(ROUND(N(AC3840)/Assumptions!$C$9,3)=AJ3840,"QC",IF(ROUND(N(AD3840)/Assumptions!$C$10,3)=AJ3840,"QC-to-GRN Wait",IF(ROUND(N(AE3840)/Assumptions!$C$11,3)=AJ3840,"GRN Processing",IF(ROUND(N(AF3840)/Assumptions!$C$12,3)=AJ3840,"GRN-to-Putaway Wait",IF(ROUND(N(AG3840)/Assumptions!$C$13,3)=AJ3840,"Putaway","Within SLA")))))))))))</f>
        <v>GRN Processing</v>
      </c>
    </row>
    <row r="3841" customFormat="false" ht="15" hidden="false" customHeight="false" outlineLevel="0" collapsed="false">
      <c r="A3841" s="0" t="s">
        <v>10664</v>
      </c>
      <c r="B3841" s="0" t="s">
        <v>10665</v>
      </c>
      <c r="C3841" s="0" t="s">
        <v>286</v>
      </c>
      <c r="D3841" s="0" t="s">
        <v>119</v>
      </c>
      <c r="E3841" s="0" t="s">
        <v>4420</v>
      </c>
      <c r="F3841" s="0" t="s">
        <v>121</v>
      </c>
      <c r="G3841" s="0" t="s">
        <v>122</v>
      </c>
      <c r="H3841" s="17" t="n">
        <v>46295.25625</v>
      </c>
      <c r="I3841" s="17" t="n">
        <v>46295.2673611111</v>
      </c>
      <c r="J3841" s="17" t="n">
        <v>46295.2743055556</v>
      </c>
      <c r="K3841" s="17" t="n">
        <v>46295.2972222222</v>
      </c>
      <c r="L3841" s="17" t="n">
        <v>46295.3055555556</v>
      </c>
      <c r="M3841" s="17" t="n">
        <v>46295.3451388889</v>
      </c>
      <c r="N3841" s="17" t="n">
        <v>46295.3520833333</v>
      </c>
      <c r="O3841" s="17" t="n">
        <v>46295.3666666667</v>
      </c>
      <c r="P3841" s="17" t="n">
        <v>46295.3784722222</v>
      </c>
      <c r="Q3841" s="17" t="n">
        <v>46295.3909722222</v>
      </c>
      <c r="R3841" s="0" t="n">
        <v>399</v>
      </c>
      <c r="S3841" s="0" t="n">
        <v>0</v>
      </c>
      <c r="T3841" s="0" t="n">
        <v>11</v>
      </c>
      <c r="U3841" s="18" t="s">
        <v>123</v>
      </c>
      <c r="V3841" s="18" t="s">
        <v>82</v>
      </c>
      <c r="W3841" s="0" t="str">
        <f aca="false">IF(AND(X3841&gt;=6,X3841&lt;14),"A",IF(AND(X3841&gt;=14,X3841&lt;22),"B","C"))</f>
        <v>A</v>
      </c>
      <c r="X3841" s="18" t="n">
        <f aca="false">HOUR(H3841)</f>
        <v>6</v>
      </c>
      <c r="Y3841" s="18" t="n">
        <f aca="false">ROUND((I3841-H3841)*1440,0)</f>
        <v>16</v>
      </c>
      <c r="Z3841" s="18" t="n">
        <f aca="false">ROUND((J3841-I3841)*1440,0)</f>
        <v>10</v>
      </c>
      <c r="AA3841" s="18" t="n">
        <f aca="false">ROUND((K3841-J3841)*1440,0)</f>
        <v>33</v>
      </c>
      <c r="AB3841" s="18" t="n">
        <f aca="false">ROUND((L3841-K3841)*1440,0)</f>
        <v>12</v>
      </c>
      <c r="AC3841" s="18" t="n">
        <f aca="false">ROUND((M3841-L3841)*1440,0)</f>
        <v>57</v>
      </c>
      <c r="AD3841" s="18" t="n">
        <f aca="false">IF(N3841="","",ROUND((N3841-M3841)*1440,0))</f>
        <v>10</v>
      </c>
      <c r="AE3841" s="18" t="n">
        <f aca="false">IF(O3841="","",ROUND((O3841-N3841)*1440,0))</f>
        <v>21</v>
      </c>
      <c r="AF3841" s="18" t="n">
        <f aca="false">IF(P3841="","",ROUND((P3841-O3841)*1440,0))</f>
        <v>17</v>
      </c>
      <c r="AG3841" s="18" t="n">
        <f aca="false">IF(Q3841="","",ROUND((Q3841-P3841)*1440,0))</f>
        <v>18</v>
      </c>
      <c r="AH3841" s="18" t="n">
        <f aca="false">IF(Q3841="","",ROUND((Q3841-H3841)*1440,0))</f>
        <v>194</v>
      </c>
      <c r="AI3841" s="19" t="n">
        <f aca="false">ROUND(IF(O3841="",Assumptions!$B$25-K3841,O3841-K3841)*24,1)</f>
        <v>1.7</v>
      </c>
      <c r="AJ3841" s="20" t="n">
        <f aca="false">ROUND(MAX(N(Y3841)/Assumptions!$C$5, N(Z3841)/Assumptions!$C$6, N(AA3841)/Assumptions!$C$7, N(AB3841)/Assumptions!$C$8, N(AC3841)/Assumptions!$C$9, N(AD3841)/Assumptions!$C$10, N(AE3841)/Assumptions!$C$11, N(AF3841)/Assumptions!$C$12, N(AG3841)/Assumptions!$C$13),3)</f>
        <v>1.267</v>
      </c>
      <c r="AK3841" s="0" t="str">
        <f aca="false">IF(OR(U3841="Pending",U3841="On Hold"),"Open GRN (awaiting)",IF(AJ3841&lt;=1,"Within SLA",IF(ROUND(N(Y3841)/Assumptions!$C$5,3)=AJ3841,"Gate Wait",IF(ROUND(N(Z3841)/Assumptions!$C$6,3)=AJ3841,"Dock Wait",IF(ROUND(N(AA3841)/Assumptions!$C$7,3)=AJ3841,"Unloading",IF(ROUND(N(AB3841)/Assumptions!$C$8,3)=AJ3841,"Unload-to-QC Wait",IF(ROUND(N(AC3841)/Assumptions!$C$9,3)=AJ3841,"QC",IF(ROUND(N(AD3841)/Assumptions!$C$10,3)=AJ3841,"QC-to-GRN Wait",IF(ROUND(N(AE3841)/Assumptions!$C$11,3)=AJ3841,"GRN Processing",IF(ROUND(N(AF3841)/Assumptions!$C$12,3)=AJ3841,"GRN-to-Putaway Wait",IF(ROUND(N(AG3841)/Assumptions!$C$13,3)=AJ3841,"Putaway","Within SLA")))))))))))</f>
        <v>QC</v>
      </c>
    </row>
    <row r="3842" customFormat="false" ht="15" hidden="false" customHeight="false" outlineLevel="0" collapsed="false">
      <c r="A3842" s="0" t="s">
        <v>10666</v>
      </c>
      <c r="B3842" s="0" t="s">
        <v>10667</v>
      </c>
      <c r="C3842" s="0" t="s">
        <v>142</v>
      </c>
      <c r="D3842" s="0" t="s">
        <v>135</v>
      </c>
      <c r="E3842" s="0" t="s">
        <v>10668</v>
      </c>
      <c r="F3842" s="0" t="s">
        <v>137</v>
      </c>
      <c r="G3842" s="0" t="s">
        <v>178</v>
      </c>
      <c r="H3842" s="17" t="n">
        <v>46295.2659722222</v>
      </c>
      <c r="I3842" s="17" t="n">
        <v>46295.2736111111</v>
      </c>
      <c r="J3842" s="17" t="n">
        <v>46295.2763888889</v>
      </c>
      <c r="K3842" s="17" t="n">
        <v>46295.3416666667</v>
      </c>
      <c r="L3842" s="17" t="n">
        <v>46295.3472222222</v>
      </c>
      <c r="M3842" s="17" t="n">
        <v>46295.3763888889</v>
      </c>
      <c r="N3842" s="17" t="n">
        <v>46295.3854166667</v>
      </c>
      <c r="O3842" s="17" t="n">
        <v>46295.4263888889</v>
      </c>
      <c r="P3842" s="17" t="n">
        <v>46295.4368055556</v>
      </c>
      <c r="Q3842" s="17" t="n">
        <v>46295.4465277778</v>
      </c>
      <c r="R3842" s="0" t="n">
        <v>905</v>
      </c>
      <c r="S3842" s="0" t="n">
        <v>0</v>
      </c>
      <c r="T3842" s="0" t="n">
        <v>0</v>
      </c>
      <c r="U3842" s="18" t="s">
        <v>130</v>
      </c>
      <c r="V3842" s="18" t="s">
        <v>144</v>
      </c>
      <c r="W3842" s="0" t="str">
        <f aca="false">IF(AND(X3842&gt;=6,X3842&lt;14),"A",IF(AND(X3842&gt;=14,X3842&lt;22),"B","C"))</f>
        <v>A</v>
      </c>
      <c r="X3842" s="18" t="n">
        <f aca="false">HOUR(H3842)</f>
        <v>6</v>
      </c>
      <c r="Y3842" s="18" t="n">
        <f aca="false">ROUND((I3842-H3842)*1440,0)</f>
        <v>11</v>
      </c>
      <c r="Z3842" s="18" t="n">
        <f aca="false">ROUND((J3842-I3842)*1440,0)</f>
        <v>4</v>
      </c>
      <c r="AA3842" s="18" t="n">
        <f aca="false">ROUND((K3842-J3842)*1440,0)</f>
        <v>94</v>
      </c>
      <c r="AB3842" s="18" t="n">
        <f aca="false">ROUND((L3842-K3842)*1440,0)</f>
        <v>8</v>
      </c>
      <c r="AC3842" s="18" t="n">
        <f aca="false">ROUND((M3842-L3842)*1440,0)</f>
        <v>42</v>
      </c>
      <c r="AD3842" s="18" t="n">
        <f aca="false">IF(N3842="","",ROUND((N3842-M3842)*1440,0))</f>
        <v>13</v>
      </c>
      <c r="AE3842" s="18" t="n">
        <f aca="false">IF(O3842="","",ROUND((O3842-N3842)*1440,0))</f>
        <v>59</v>
      </c>
      <c r="AF3842" s="18" t="n">
        <f aca="false">IF(P3842="","",ROUND((P3842-O3842)*1440,0))</f>
        <v>15</v>
      </c>
      <c r="AG3842" s="18" t="n">
        <f aca="false">IF(Q3842="","",ROUND((Q3842-P3842)*1440,0))</f>
        <v>14</v>
      </c>
      <c r="AH3842" s="18" t="n">
        <f aca="false">IF(Q3842="","",ROUND((Q3842-H3842)*1440,0))</f>
        <v>260</v>
      </c>
      <c r="AI3842" s="19" t="n">
        <f aca="false">ROUND(IF(O3842="",Assumptions!$B$25-K3842,O3842-K3842)*24,1)</f>
        <v>2</v>
      </c>
      <c r="AJ3842" s="20" t="n">
        <f aca="false">ROUND(MAX(N(Y3842)/Assumptions!$C$5, N(Z3842)/Assumptions!$C$6, N(AA3842)/Assumptions!$C$7, N(AB3842)/Assumptions!$C$8, N(AC3842)/Assumptions!$C$9, N(AD3842)/Assumptions!$C$10, N(AE3842)/Assumptions!$C$11, N(AF3842)/Assumptions!$C$12, N(AG3842)/Assumptions!$C$13),3)</f>
        <v>1.567</v>
      </c>
      <c r="AK3842" s="0" t="str">
        <f aca="false">IF(OR(U3842="Pending",U3842="On Hold"),"Open GRN (awaiting)",IF(AJ3842&lt;=1,"Within SLA",IF(ROUND(N(Y3842)/Assumptions!$C$5,3)=AJ3842,"Gate Wait",IF(ROUND(N(Z3842)/Assumptions!$C$6,3)=AJ3842,"Dock Wait",IF(ROUND(N(AA3842)/Assumptions!$C$7,3)=AJ3842,"Unloading",IF(ROUND(N(AB3842)/Assumptions!$C$8,3)=AJ3842,"Unload-to-QC Wait",IF(ROUND(N(AC3842)/Assumptions!$C$9,3)=AJ3842,"QC",IF(ROUND(N(AD3842)/Assumptions!$C$10,3)=AJ3842,"QC-to-GRN Wait",IF(ROUND(N(AE3842)/Assumptions!$C$11,3)=AJ3842,"GRN Processing",IF(ROUND(N(AF3842)/Assumptions!$C$12,3)=AJ3842,"GRN-to-Putaway Wait",IF(ROUND(N(AG3842)/Assumptions!$C$13,3)=AJ3842,"Putaway","Within SLA")))))))))))</f>
        <v>Unloading</v>
      </c>
    </row>
    <row r="3843" customFormat="false" ht="15" hidden="false" customHeight="false" outlineLevel="0" collapsed="false">
      <c r="A3843" s="0" t="s">
        <v>10669</v>
      </c>
      <c r="B3843" s="0" t="s">
        <v>10670</v>
      </c>
      <c r="C3843" s="0" t="s">
        <v>126</v>
      </c>
      <c r="D3843" s="0" t="s">
        <v>135</v>
      </c>
      <c r="E3843" s="0" t="s">
        <v>10671</v>
      </c>
      <c r="F3843" s="0" t="s">
        <v>128</v>
      </c>
      <c r="G3843" s="0" t="s">
        <v>178</v>
      </c>
      <c r="H3843" s="17" t="n">
        <v>46295.2986111111</v>
      </c>
      <c r="I3843" s="17" t="n">
        <v>46295.3222222222</v>
      </c>
      <c r="J3843" s="17" t="n">
        <v>46295.3263888889</v>
      </c>
      <c r="K3843" s="17" t="n">
        <v>46295.34375</v>
      </c>
      <c r="L3843" s="17" t="n">
        <v>46295.3465277778</v>
      </c>
      <c r="M3843" s="17" t="n">
        <v>46295.3541666667</v>
      </c>
      <c r="N3843" s="17" t="n">
        <v>46295.4138888889</v>
      </c>
      <c r="O3843" s="17" t="n">
        <v>46295.4826388889</v>
      </c>
      <c r="P3843" s="17" t="n">
        <v>46295.4965277778</v>
      </c>
      <c r="Q3843" s="17" t="n">
        <v>46295.5125</v>
      </c>
      <c r="R3843" s="0" t="n">
        <v>205</v>
      </c>
      <c r="S3843" s="0" t="n">
        <v>0</v>
      </c>
      <c r="T3843" s="0" t="n">
        <v>0</v>
      </c>
      <c r="U3843" s="18" t="s">
        <v>130</v>
      </c>
      <c r="V3843" s="18" t="s">
        <v>144</v>
      </c>
      <c r="W3843" s="0" t="str">
        <f aca="false">IF(AND(X3843&gt;=6,X3843&lt;14),"A",IF(AND(X3843&gt;=14,X3843&lt;22),"B","C"))</f>
        <v>A</v>
      </c>
      <c r="X3843" s="18" t="n">
        <f aca="false">HOUR(H3843)</f>
        <v>7</v>
      </c>
      <c r="Y3843" s="18" t="n">
        <f aca="false">ROUND((I3843-H3843)*1440,0)</f>
        <v>34</v>
      </c>
      <c r="Z3843" s="18" t="n">
        <f aca="false">ROUND((J3843-I3843)*1440,0)</f>
        <v>6</v>
      </c>
      <c r="AA3843" s="18" t="n">
        <f aca="false">ROUND((K3843-J3843)*1440,0)</f>
        <v>25</v>
      </c>
      <c r="AB3843" s="18" t="n">
        <f aca="false">ROUND((L3843-K3843)*1440,0)</f>
        <v>4</v>
      </c>
      <c r="AC3843" s="18" t="n">
        <f aca="false">ROUND((M3843-L3843)*1440,0)</f>
        <v>11</v>
      </c>
      <c r="AD3843" s="18" t="n">
        <f aca="false">IF(N3843="","",ROUND((N3843-M3843)*1440,0))</f>
        <v>86</v>
      </c>
      <c r="AE3843" s="18" t="n">
        <f aca="false">IF(O3843="","",ROUND((O3843-N3843)*1440,0))</f>
        <v>99</v>
      </c>
      <c r="AF3843" s="18" t="n">
        <f aca="false">IF(P3843="","",ROUND((P3843-O3843)*1440,0))</f>
        <v>20</v>
      </c>
      <c r="AG3843" s="18" t="n">
        <f aca="false">IF(Q3843="","",ROUND((Q3843-P3843)*1440,0))</f>
        <v>23</v>
      </c>
      <c r="AH3843" s="18" t="n">
        <f aca="false">IF(Q3843="","",ROUND((Q3843-H3843)*1440,0))</f>
        <v>308</v>
      </c>
      <c r="AI3843" s="19" t="n">
        <f aca="false">ROUND(IF(O3843="",Assumptions!$B$25-K3843,O3843-K3843)*24,1)</f>
        <v>3.3</v>
      </c>
      <c r="AJ3843" s="20" t="n">
        <f aca="false">ROUND(MAX(N(Y3843)/Assumptions!$C$5, N(Z3843)/Assumptions!$C$6, N(AA3843)/Assumptions!$C$7, N(AB3843)/Assumptions!$C$8, N(AC3843)/Assumptions!$C$9, N(AD3843)/Assumptions!$C$10, N(AE3843)/Assumptions!$C$11, N(AF3843)/Assumptions!$C$12, N(AG3843)/Assumptions!$C$13),3)</f>
        <v>2.867</v>
      </c>
      <c r="AK3843" s="0" t="str">
        <f aca="false">IF(OR(U3843="Pending",U3843="On Hold"),"Open GRN (awaiting)",IF(AJ3843&lt;=1,"Within SLA",IF(ROUND(N(Y3843)/Assumptions!$C$5,3)=AJ3843,"Gate Wait",IF(ROUND(N(Z3843)/Assumptions!$C$6,3)=AJ3843,"Dock Wait",IF(ROUND(N(AA3843)/Assumptions!$C$7,3)=AJ3843,"Unloading",IF(ROUND(N(AB3843)/Assumptions!$C$8,3)=AJ3843,"Unload-to-QC Wait",IF(ROUND(N(AC3843)/Assumptions!$C$9,3)=AJ3843,"QC",IF(ROUND(N(AD3843)/Assumptions!$C$10,3)=AJ3843,"QC-to-GRN Wait",IF(ROUND(N(AE3843)/Assumptions!$C$11,3)=AJ3843,"GRN Processing",IF(ROUND(N(AF3843)/Assumptions!$C$12,3)=AJ3843,"GRN-to-Putaway Wait",IF(ROUND(N(AG3843)/Assumptions!$C$13,3)=AJ3843,"Putaway","Within SLA")))))))))))</f>
        <v>QC-to-GRN Wait</v>
      </c>
    </row>
    <row r="3844" customFormat="false" ht="15" hidden="false" customHeight="false" outlineLevel="0" collapsed="false">
      <c r="A3844" s="0" t="s">
        <v>10672</v>
      </c>
      <c r="B3844" s="0" t="s">
        <v>10673</v>
      </c>
      <c r="C3844" s="0" t="s">
        <v>153</v>
      </c>
      <c r="D3844" s="0" t="s">
        <v>135</v>
      </c>
      <c r="E3844" s="0" t="s">
        <v>10674</v>
      </c>
      <c r="F3844" s="0" t="s">
        <v>155</v>
      </c>
      <c r="G3844" s="0" t="s">
        <v>138</v>
      </c>
      <c r="H3844" s="17" t="n">
        <v>46295.3</v>
      </c>
      <c r="I3844" s="17" t="n">
        <v>46295.3131944445</v>
      </c>
      <c r="J3844" s="17" t="n">
        <v>46295.3236111111</v>
      </c>
      <c r="K3844" s="17" t="n">
        <v>46295.3465277778</v>
      </c>
      <c r="L3844" s="17" t="n">
        <v>46295.3506944445</v>
      </c>
      <c r="M3844" s="17" t="n">
        <v>46295.3847222222</v>
      </c>
      <c r="N3844" s="17"/>
      <c r="O3844" s="17"/>
      <c r="P3844" s="17"/>
      <c r="Q3844" s="17"/>
      <c r="R3844" s="0" t="n">
        <v>497</v>
      </c>
      <c r="S3844" s="0" t="n">
        <v>7</v>
      </c>
      <c r="T3844" s="0" t="n">
        <v>11</v>
      </c>
      <c r="U3844" s="18" t="s">
        <v>8544</v>
      </c>
      <c r="V3844" s="18" t="s">
        <v>156</v>
      </c>
      <c r="W3844" s="0" t="str">
        <f aca="false">IF(AND(X3844&gt;=6,X3844&lt;14),"A",IF(AND(X3844&gt;=14,X3844&lt;22),"B","C"))</f>
        <v>A</v>
      </c>
      <c r="X3844" s="18" t="n">
        <f aca="false">HOUR(H3844)</f>
        <v>7</v>
      </c>
      <c r="Y3844" s="18" t="n">
        <f aca="false">ROUND((I3844-H3844)*1440,0)</f>
        <v>19</v>
      </c>
      <c r="Z3844" s="18" t="n">
        <f aca="false">ROUND((J3844-I3844)*1440,0)</f>
        <v>15</v>
      </c>
      <c r="AA3844" s="18" t="n">
        <f aca="false">ROUND((K3844-J3844)*1440,0)</f>
        <v>33</v>
      </c>
      <c r="AB3844" s="18" t="n">
        <f aca="false">ROUND((L3844-K3844)*1440,0)</f>
        <v>6</v>
      </c>
      <c r="AC3844" s="18" t="n">
        <f aca="false">ROUND((M3844-L3844)*1440,0)</f>
        <v>49</v>
      </c>
      <c r="AD3844" s="0" t="str">
        <f aca="false">IF(N3844="","",ROUND((N3844-M3844)*1440,0))</f>
        <v/>
      </c>
      <c r="AE3844" s="0" t="str">
        <f aca="false">IF(O3844="","",ROUND((O3844-N3844)*1440,0))</f>
        <v/>
      </c>
      <c r="AF3844" s="0" t="str">
        <f aca="false">IF(P3844="","",ROUND((P3844-O3844)*1440,0))</f>
        <v/>
      </c>
      <c r="AG3844" s="0" t="str">
        <f aca="false">IF(Q3844="","",ROUND((Q3844-P3844)*1440,0))</f>
        <v/>
      </c>
      <c r="AH3844" s="0" t="str">
        <f aca="false">IF(Q3844="","",ROUND((Q3844-H3844)*1440,0))</f>
        <v/>
      </c>
      <c r="AI3844" s="19" t="n">
        <f aca="false">ROUND(IF(O3844="",Assumptions!$B$25-K3844,O3844-K3844)*24,1)</f>
        <v>47.7</v>
      </c>
      <c r="AJ3844" s="20" t="n">
        <f aca="false">ROUND(MAX(N(Y3844)/Assumptions!$C$5, N(Z3844)/Assumptions!$C$6, N(AA3844)/Assumptions!$C$7, N(AB3844)/Assumptions!$C$8, N(AC3844)/Assumptions!$C$9, N(AD3844)/Assumptions!$C$10, N(AE3844)/Assumptions!$C$11, N(AF3844)/Assumptions!$C$12, N(AG3844)/Assumptions!$C$13),3)</f>
        <v>1.089</v>
      </c>
      <c r="AK3844" s="0" t="str">
        <f aca="false">IF(OR(U3844="Pending",U3844="On Hold"),"Open GRN (awaiting)",IF(AJ3844&lt;=1,"Within SLA",IF(ROUND(N(Y3844)/Assumptions!$C$5,3)=AJ3844,"Gate Wait",IF(ROUND(N(Z3844)/Assumptions!$C$6,3)=AJ3844,"Dock Wait",IF(ROUND(N(AA3844)/Assumptions!$C$7,3)=AJ3844,"Unloading",IF(ROUND(N(AB3844)/Assumptions!$C$8,3)=AJ3844,"Unload-to-QC Wait",IF(ROUND(N(AC3844)/Assumptions!$C$9,3)=AJ3844,"QC",IF(ROUND(N(AD3844)/Assumptions!$C$10,3)=AJ3844,"QC-to-GRN Wait",IF(ROUND(N(AE3844)/Assumptions!$C$11,3)=AJ3844,"GRN Processing",IF(ROUND(N(AF3844)/Assumptions!$C$12,3)=AJ3844,"GRN-to-Putaway Wait",IF(ROUND(N(AG3844)/Assumptions!$C$13,3)=AJ3844,"Putaway","Within SLA")))))))))))</f>
        <v>Open GRN (awaiting)</v>
      </c>
    </row>
    <row r="3845" customFormat="false" ht="15" hidden="false" customHeight="false" outlineLevel="0" collapsed="false">
      <c r="A3845" s="0" t="s">
        <v>10675</v>
      </c>
      <c r="B3845" s="0" t="s">
        <v>10676</v>
      </c>
      <c r="C3845" s="0" t="s">
        <v>142</v>
      </c>
      <c r="D3845" s="0" t="s">
        <v>135</v>
      </c>
      <c r="E3845" s="0" t="s">
        <v>2474</v>
      </c>
      <c r="F3845" s="0" t="s">
        <v>137</v>
      </c>
      <c r="G3845" s="0" t="s">
        <v>178</v>
      </c>
      <c r="H3845" s="17" t="n">
        <v>46295.3125</v>
      </c>
      <c r="I3845" s="17" t="n">
        <v>46295.3236111111</v>
      </c>
      <c r="J3845" s="17" t="n">
        <v>46295.3298611111</v>
      </c>
      <c r="K3845" s="17" t="n">
        <v>46295.3416666667</v>
      </c>
      <c r="L3845" s="17" t="n">
        <v>46295.3541666667</v>
      </c>
      <c r="M3845" s="17" t="n">
        <v>46295.375</v>
      </c>
      <c r="N3845" s="17" t="n">
        <v>46295.6736111111</v>
      </c>
      <c r="O3845" s="17" t="n">
        <v>46295.7</v>
      </c>
      <c r="P3845" s="17" t="n">
        <v>46295.7131944444</v>
      </c>
      <c r="Q3845" s="17" t="n">
        <v>46295.775</v>
      </c>
      <c r="R3845" s="0" t="n">
        <v>237</v>
      </c>
      <c r="S3845" s="0" t="n">
        <v>0</v>
      </c>
      <c r="T3845" s="0" t="n">
        <v>0</v>
      </c>
      <c r="U3845" s="18" t="s">
        <v>130</v>
      </c>
      <c r="V3845" s="18" t="s">
        <v>144</v>
      </c>
      <c r="W3845" s="0" t="str">
        <f aca="false">IF(AND(X3845&gt;=6,X3845&lt;14),"A",IF(AND(X3845&gt;=14,X3845&lt;22),"B","C"))</f>
        <v>A</v>
      </c>
      <c r="X3845" s="18" t="n">
        <f aca="false">HOUR(H3845)</f>
        <v>7</v>
      </c>
      <c r="Y3845" s="18" t="n">
        <f aca="false">ROUND((I3845-H3845)*1440,0)</f>
        <v>16</v>
      </c>
      <c r="Z3845" s="18" t="n">
        <f aca="false">ROUND((J3845-I3845)*1440,0)</f>
        <v>9</v>
      </c>
      <c r="AA3845" s="18" t="n">
        <f aca="false">ROUND((K3845-J3845)*1440,0)</f>
        <v>17</v>
      </c>
      <c r="AB3845" s="18" t="n">
        <f aca="false">ROUND((L3845-K3845)*1440,0)</f>
        <v>18</v>
      </c>
      <c r="AC3845" s="18" t="n">
        <f aca="false">ROUND((M3845-L3845)*1440,0)</f>
        <v>30</v>
      </c>
      <c r="AD3845" s="18" t="n">
        <f aca="false">IF(N3845="","",ROUND((N3845-M3845)*1440,0))</f>
        <v>430</v>
      </c>
      <c r="AE3845" s="18" t="n">
        <f aca="false">IF(O3845="","",ROUND((O3845-N3845)*1440,0))</f>
        <v>38</v>
      </c>
      <c r="AF3845" s="18" t="n">
        <f aca="false">IF(P3845="","",ROUND((P3845-O3845)*1440,0))</f>
        <v>19</v>
      </c>
      <c r="AG3845" s="18" t="n">
        <f aca="false">IF(Q3845="","",ROUND((Q3845-P3845)*1440,0))</f>
        <v>89</v>
      </c>
      <c r="AH3845" s="18" t="n">
        <f aca="false">IF(Q3845="","",ROUND((Q3845-H3845)*1440,0))</f>
        <v>666</v>
      </c>
      <c r="AI3845" s="19" t="n">
        <f aca="false">ROUND(IF(O3845="",Assumptions!$B$25-K3845,O3845-K3845)*24,1)</f>
        <v>8.6</v>
      </c>
      <c r="AJ3845" s="20" t="n">
        <f aca="false">ROUND(MAX(N(Y3845)/Assumptions!$C$5, N(Z3845)/Assumptions!$C$6, N(AA3845)/Assumptions!$C$7, N(AB3845)/Assumptions!$C$8, N(AC3845)/Assumptions!$C$9, N(AD3845)/Assumptions!$C$10, N(AE3845)/Assumptions!$C$11, N(AF3845)/Assumptions!$C$12, N(AG3845)/Assumptions!$C$13),3)</f>
        <v>14.333</v>
      </c>
      <c r="AK3845" s="0" t="str">
        <f aca="false">IF(OR(U3845="Pending",U3845="On Hold"),"Open GRN (awaiting)",IF(AJ3845&lt;=1,"Within SLA",IF(ROUND(N(Y3845)/Assumptions!$C$5,3)=AJ3845,"Gate Wait",IF(ROUND(N(Z3845)/Assumptions!$C$6,3)=AJ3845,"Dock Wait",IF(ROUND(N(AA3845)/Assumptions!$C$7,3)=AJ3845,"Unloading",IF(ROUND(N(AB3845)/Assumptions!$C$8,3)=AJ3845,"Unload-to-QC Wait",IF(ROUND(N(AC3845)/Assumptions!$C$9,3)=AJ3845,"QC",IF(ROUND(N(AD3845)/Assumptions!$C$10,3)=AJ3845,"QC-to-GRN Wait",IF(ROUND(N(AE3845)/Assumptions!$C$11,3)=AJ3845,"GRN Processing",IF(ROUND(N(AF3845)/Assumptions!$C$12,3)=AJ3845,"GRN-to-Putaway Wait",IF(ROUND(N(AG3845)/Assumptions!$C$13,3)=AJ3845,"Putaway","Within SLA")))))))))))</f>
        <v>QC-to-GRN Wait</v>
      </c>
    </row>
    <row r="3846" customFormat="false" ht="15" hidden="false" customHeight="false" outlineLevel="0" collapsed="false">
      <c r="A3846" s="0" t="s">
        <v>10677</v>
      </c>
      <c r="B3846" s="0" t="s">
        <v>10678</v>
      </c>
      <c r="C3846" s="0" t="s">
        <v>218</v>
      </c>
      <c r="D3846" s="0" t="s">
        <v>147</v>
      </c>
      <c r="E3846" s="0" t="s">
        <v>10679</v>
      </c>
      <c r="F3846" s="0" t="s">
        <v>177</v>
      </c>
      <c r="G3846" s="0" t="s">
        <v>150</v>
      </c>
      <c r="H3846" s="17" t="n">
        <v>46295.3166666667</v>
      </c>
      <c r="I3846" s="17" t="n">
        <v>46295.3479166667</v>
      </c>
      <c r="J3846" s="17" t="n">
        <v>46295.3534722222</v>
      </c>
      <c r="K3846" s="17" t="n">
        <v>46295.3770833333</v>
      </c>
      <c r="L3846" s="17" t="n">
        <v>46295.3861111111</v>
      </c>
      <c r="M3846" s="17" t="n">
        <v>46295.4006944444</v>
      </c>
      <c r="N3846" s="17" t="n">
        <v>46295.4111111111</v>
      </c>
      <c r="O3846" s="17" t="n">
        <v>46295.4340277778</v>
      </c>
      <c r="P3846" s="17" t="n">
        <v>46295.4479166667</v>
      </c>
      <c r="Q3846" s="17" t="n">
        <v>46295.4590277778</v>
      </c>
      <c r="R3846" s="0" t="n">
        <v>250</v>
      </c>
      <c r="S3846" s="0" t="n">
        <v>0</v>
      </c>
      <c r="T3846" s="0" t="n">
        <v>0</v>
      </c>
      <c r="U3846" s="18" t="s">
        <v>130</v>
      </c>
      <c r="V3846" s="18" t="s">
        <v>82</v>
      </c>
      <c r="W3846" s="0" t="str">
        <f aca="false">IF(AND(X3846&gt;=6,X3846&lt;14),"A",IF(AND(X3846&gt;=14,X3846&lt;22),"B","C"))</f>
        <v>A</v>
      </c>
      <c r="X3846" s="18" t="n">
        <f aca="false">HOUR(H3846)</f>
        <v>7</v>
      </c>
      <c r="Y3846" s="18" t="n">
        <f aca="false">ROUND((I3846-H3846)*1440,0)</f>
        <v>45</v>
      </c>
      <c r="Z3846" s="18" t="n">
        <f aca="false">ROUND((J3846-I3846)*1440,0)</f>
        <v>8</v>
      </c>
      <c r="AA3846" s="18" t="n">
        <f aca="false">ROUND((K3846-J3846)*1440,0)</f>
        <v>34</v>
      </c>
      <c r="AB3846" s="18" t="n">
        <f aca="false">ROUND((L3846-K3846)*1440,0)</f>
        <v>13</v>
      </c>
      <c r="AC3846" s="18" t="n">
        <f aca="false">ROUND((M3846-L3846)*1440,0)</f>
        <v>21</v>
      </c>
      <c r="AD3846" s="18" t="n">
        <f aca="false">IF(N3846="","",ROUND((N3846-M3846)*1440,0))</f>
        <v>15</v>
      </c>
      <c r="AE3846" s="18" t="n">
        <f aca="false">IF(O3846="","",ROUND((O3846-N3846)*1440,0))</f>
        <v>33</v>
      </c>
      <c r="AF3846" s="18" t="n">
        <f aca="false">IF(P3846="","",ROUND((P3846-O3846)*1440,0))</f>
        <v>20</v>
      </c>
      <c r="AG3846" s="18" t="n">
        <f aca="false">IF(Q3846="","",ROUND((Q3846-P3846)*1440,0))</f>
        <v>16</v>
      </c>
      <c r="AH3846" s="18" t="n">
        <f aca="false">IF(Q3846="","",ROUND((Q3846-H3846)*1440,0))</f>
        <v>205</v>
      </c>
      <c r="AI3846" s="19" t="n">
        <f aca="false">ROUND(IF(O3846="",Assumptions!$B$25-K3846,O3846-K3846)*24,1)</f>
        <v>1.4</v>
      </c>
      <c r="AJ3846" s="20" t="n">
        <f aca="false">ROUND(MAX(N(Y3846)/Assumptions!$C$5, N(Z3846)/Assumptions!$C$6, N(AA3846)/Assumptions!$C$7, N(AB3846)/Assumptions!$C$8, N(AC3846)/Assumptions!$C$9, N(AD3846)/Assumptions!$C$10, N(AE3846)/Assumptions!$C$11, N(AF3846)/Assumptions!$C$12, N(AG3846)/Assumptions!$C$13),3)</f>
        <v>1.5</v>
      </c>
      <c r="AK3846" s="0" t="str">
        <f aca="false">IF(OR(U3846="Pending",U3846="On Hold"),"Open GRN (awaiting)",IF(AJ3846&lt;=1,"Within SLA",IF(ROUND(N(Y3846)/Assumptions!$C$5,3)=AJ3846,"Gate Wait",IF(ROUND(N(Z3846)/Assumptions!$C$6,3)=AJ3846,"Dock Wait",IF(ROUND(N(AA3846)/Assumptions!$C$7,3)=AJ3846,"Unloading",IF(ROUND(N(AB3846)/Assumptions!$C$8,3)=AJ3846,"Unload-to-QC Wait",IF(ROUND(N(AC3846)/Assumptions!$C$9,3)=AJ3846,"QC",IF(ROUND(N(AD3846)/Assumptions!$C$10,3)=AJ3846,"QC-to-GRN Wait",IF(ROUND(N(AE3846)/Assumptions!$C$11,3)=AJ3846,"GRN Processing",IF(ROUND(N(AF3846)/Assumptions!$C$12,3)=AJ3846,"GRN-to-Putaway Wait",IF(ROUND(N(AG3846)/Assumptions!$C$13,3)=AJ3846,"Putaway","Within SLA")))))))))))</f>
        <v>Gate Wait</v>
      </c>
    </row>
    <row r="3847" customFormat="false" ht="15" hidden="false" customHeight="false" outlineLevel="0" collapsed="false">
      <c r="A3847" s="0" t="s">
        <v>10680</v>
      </c>
      <c r="B3847" s="0" t="s">
        <v>10681</v>
      </c>
      <c r="C3847" s="0" t="s">
        <v>170</v>
      </c>
      <c r="D3847" s="0" t="s">
        <v>119</v>
      </c>
      <c r="E3847" s="0" t="s">
        <v>2612</v>
      </c>
      <c r="F3847" s="0" t="s">
        <v>149</v>
      </c>
      <c r="G3847" s="0" t="s">
        <v>129</v>
      </c>
      <c r="H3847" s="17" t="n">
        <v>46295.31875</v>
      </c>
      <c r="I3847" s="17" t="n">
        <v>46295.3520833333</v>
      </c>
      <c r="J3847" s="17" t="n">
        <v>46295.3555555556</v>
      </c>
      <c r="K3847" s="17" t="n">
        <v>46295.3805555556</v>
      </c>
      <c r="L3847" s="17" t="n">
        <v>46295.3895833333</v>
      </c>
      <c r="M3847" s="17" t="n">
        <v>46295.4423611111</v>
      </c>
      <c r="N3847" s="17" t="n">
        <v>46295.4486111111</v>
      </c>
      <c r="O3847" s="17" t="n">
        <v>46295.4631944444</v>
      </c>
      <c r="P3847" s="17" t="n">
        <v>46295.4666666667</v>
      </c>
      <c r="Q3847" s="17" t="n">
        <v>46295.48125</v>
      </c>
      <c r="R3847" s="0" t="n">
        <v>159</v>
      </c>
      <c r="S3847" s="0" t="n">
        <v>0</v>
      </c>
      <c r="T3847" s="0" t="n">
        <v>0</v>
      </c>
      <c r="U3847" s="18" t="s">
        <v>130</v>
      </c>
      <c r="V3847" s="18" t="s">
        <v>82</v>
      </c>
      <c r="W3847" s="0" t="str">
        <f aca="false">IF(AND(X3847&gt;=6,X3847&lt;14),"A",IF(AND(X3847&gt;=14,X3847&lt;22),"B","C"))</f>
        <v>A</v>
      </c>
      <c r="X3847" s="18" t="n">
        <f aca="false">HOUR(H3847)</f>
        <v>7</v>
      </c>
      <c r="Y3847" s="18" t="n">
        <f aca="false">ROUND((I3847-H3847)*1440,0)</f>
        <v>48</v>
      </c>
      <c r="Z3847" s="18" t="n">
        <f aca="false">ROUND((J3847-I3847)*1440,0)</f>
        <v>5</v>
      </c>
      <c r="AA3847" s="18" t="n">
        <f aca="false">ROUND((K3847-J3847)*1440,0)</f>
        <v>36</v>
      </c>
      <c r="AB3847" s="18" t="n">
        <f aca="false">ROUND((L3847-K3847)*1440,0)</f>
        <v>13</v>
      </c>
      <c r="AC3847" s="18" t="n">
        <f aca="false">ROUND((M3847-L3847)*1440,0)</f>
        <v>76</v>
      </c>
      <c r="AD3847" s="18" t="n">
        <f aca="false">IF(N3847="","",ROUND((N3847-M3847)*1440,0))</f>
        <v>9</v>
      </c>
      <c r="AE3847" s="18" t="n">
        <f aca="false">IF(O3847="","",ROUND((O3847-N3847)*1440,0))</f>
        <v>21</v>
      </c>
      <c r="AF3847" s="18" t="n">
        <f aca="false">IF(P3847="","",ROUND((P3847-O3847)*1440,0))</f>
        <v>5</v>
      </c>
      <c r="AG3847" s="18" t="n">
        <f aca="false">IF(Q3847="","",ROUND((Q3847-P3847)*1440,0))</f>
        <v>21</v>
      </c>
      <c r="AH3847" s="18" t="n">
        <f aca="false">IF(Q3847="","",ROUND((Q3847-H3847)*1440,0))</f>
        <v>234</v>
      </c>
      <c r="AI3847" s="19" t="n">
        <f aca="false">ROUND(IF(O3847="",Assumptions!$B$25-K3847,O3847-K3847)*24,1)</f>
        <v>2</v>
      </c>
      <c r="AJ3847" s="20" t="n">
        <f aca="false">ROUND(MAX(N(Y3847)/Assumptions!$C$5, N(Z3847)/Assumptions!$C$6, N(AA3847)/Assumptions!$C$7, N(AB3847)/Assumptions!$C$8, N(AC3847)/Assumptions!$C$9, N(AD3847)/Assumptions!$C$10, N(AE3847)/Assumptions!$C$11, N(AF3847)/Assumptions!$C$12, N(AG3847)/Assumptions!$C$13),3)</f>
        <v>1.689</v>
      </c>
      <c r="AK3847" s="0" t="str">
        <f aca="false">IF(OR(U3847="Pending",U3847="On Hold"),"Open GRN (awaiting)",IF(AJ3847&lt;=1,"Within SLA",IF(ROUND(N(Y3847)/Assumptions!$C$5,3)=AJ3847,"Gate Wait",IF(ROUND(N(Z3847)/Assumptions!$C$6,3)=AJ3847,"Dock Wait",IF(ROUND(N(AA3847)/Assumptions!$C$7,3)=AJ3847,"Unloading",IF(ROUND(N(AB3847)/Assumptions!$C$8,3)=AJ3847,"Unload-to-QC Wait",IF(ROUND(N(AC3847)/Assumptions!$C$9,3)=AJ3847,"QC",IF(ROUND(N(AD3847)/Assumptions!$C$10,3)=AJ3847,"QC-to-GRN Wait",IF(ROUND(N(AE3847)/Assumptions!$C$11,3)=AJ3847,"GRN Processing",IF(ROUND(N(AF3847)/Assumptions!$C$12,3)=AJ3847,"GRN-to-Putaway Wait",IF(ROUND(N(AG3847)/Assumptions!$C$13,3)=AJ3847,"Putaway","Within SLA")))))))))))</f>
        <v>QC</v>
      </c>
    </row>
    <row r="3848" customFormat="false" ht="15" hidden="false" customHeight="false" outlineLevel="0" collapsed="false">
      <c r="A3848" s="0" t="s">
        <v>10682</v>
      </c>
      <c r="B3848" s="0" t="s">
        <v>10683</v>
      </c>
      <c r="C3848" s="0" t="s">
        <v>175</v>
      </c>
      <c r="D3848" s="0" t="s">
        <v>119</v>
      </c>
      <c r="E3848" s="0" t="s">
        <v>10684</v>
      </c>
      <c r="F3848" s="0" t="s">
        <v>177</v>
      </c>
      <c r="G3848" s="0" t="s">
        <v>122</v>
      </c>
      <c r="H3848" s="17" t="n">
        <v>46295.3270833333</v>
      </c>
      <c r="I3848" s="17" t="n">
        <v>46295.3402777778</v>
      </c>
      <c r="J3848" s="17" t="n">
        <v>46295.3430555556</v>
      </c>
      <c r="K3848" s="17" t="n">
        <v>46295.3618055556</v>
      </c>
      <c r="L3848" s="17" t="n">
        <v>46295.3715277778</v>
      </c>
      <c r="M3848" s="17" t="n">
        <v>46295.3881944444</v>
      </c>
      <c r="N3848" s="17" t="n">
        <v>46295.5270833333</v>
      </c>
      <c r="O3848" s="17" t="n">
        <v>46295.5631944445</v>
      </c>
      <c r="P3848" s="17" t="n">
        <v>46295.5847222222</v>
      </c>
      <c r="Q3848" s="17" t="n">
        <v>46295.5909722222</v>
      </c>
      <c r="R3848" s="0" t="n">
        <v>116</v>
      </c>
      <c r="S3848" s="0" t="n">
        <v>0</v>
      </c>
      <c r="T3848" s="0" t="n">
        <v>0</v>
      </c>
      <c r="U3848" s="18" t="s">
        <v>130</v>
      </c>
      <c r="V3848" s="18" t="s">
        <v>131</v>
      </c>
      <c r="W3848" s="0" t="str">
        <f aca="false">IF(AND(X3848&gt;=6,X3848&lt;14),"A",IF(AND(X3848&gt;=14,X3848&lt;22),"B","C"))</f>
        <v>A</v>
      </c>
      <c r="X3848" s="18" t="n">
        <f aca="false">HOUR(H3848)</f>
        <v>7</v>
      </c>
      <c r="Y3848" s="18" t="n">
        <f aca="false">ROUND((I3848-H3848)*1440,0)</f>
        <v>19</v>
      </c>
      <c r="Z3848" s="18" t="n">
        <f aca="false">ROUND((J3848-I3848)*1440,0)</f>
        <v>4</v>
      </c>
      <c r="AA3848" s="18" t="n">
        <f aca="false">ROUND((K3848-J3848)*1440,0)</f>
        <v>27</v>
      </c>
      <c r="AB3848" s="18" t="n">
        <f aca="false">ROUND((L3848-K3848)*1440,0)</f>
        <v>14</v>
      </c>
      <c r="AC3848" s="18" t="n">
        <f aca="false">ROUND((M3848-L3848)*1440,0)</f>
        <v>24</v>
      </c>
      <c r="AD3848" s="18" t="n">
        <f aca="false">IF(N3848="","",ROUND((N3848-M3848)*1440,0))</f>
        <v>200</v>
      </c>
      <c r="AE3848" s="18" t="n">
        <f aca="false">IF(O3848="","",ROUND((O3848-N3848)*1440,0))</f>
        <v>52</v>
      </c>
      <c r="AF3848" s="18" t="n">
        <f aca="false">IF(P3848="","",ROUND((P3848-O3848)*1440,0))</f>
        <v>31</v>
      </c>
      <c r="AG3848" s="18" t="n">
        <f aca="false">IF(Q3848="","",ROUND((Q3848-P3848)*1440,0))</f>
        <v>9</v>
      </c>
      <c r="AH3848" s="18" t="n">
        <f aca="false">IF(Q3848="","",ROUND((Q3848-H3848)*1440,0))</f>
        <v>380</v>
      </c>
      <c r="AI3848" s="19" t="n">
        <f aca="false">ROUND(IF(O3848="",Assumptions!$B$25-K3848,O3848-K3848)*24,1)</f>
        <v>4.8</v>
      </c>
      <c r="AJ3848" s="20" t="n">
        <f aca="false">ROUND(MAX(N(Y3848)/Assumptions!$C$5, N(Z3848)/Assumptions!$C$6, N(AA3848)/Assumptions!$C$7, N(AB3848)/Assumptions!$C$8, N(AC3848)/Assumptions!$C$9, N(AD3848)/Assumptions!$C$10, N(AE3848)/Assumptions!$C$11, N(AF3848)/Assumptions!$C$12, N(AG3848)/Assumptions!$C$13),3)</f>
        <v>6.667</v>
      </c>
      <c r="AK3848" s="0" t="str">
        <f aca="false">IF(OR(U3848="Pending",U3848="On Hold"),"Open GRN (awaiting)",IF(AJ3848&lt;=1,"Within SLA",IF(ROUND(N(Y3848)/Assumptions!$C$5,3)=AJ3848,"Gate Wait",IF(ROUND(N(Z3848)/Assumptions!$C$6,3)=AJ3848,"Dock Wait",IF(ROUND(N(AA3848)/Assumptions!$C$7,3)=AJ3848,"Unloading",IF(ROUND(N(AB3848)/Assumptions!$C$8,3)=AJ3848,"Unload-to-QC Wait",IF(ROUND(N(AC3848)/Assumptions!$C$9,3)=AJ3848,"QC",IF(ROUND(N(AD3848)/Assumptions!$C$10,3)=AJ3848,"QC-to-GRN Wait",IF(ROUND(N(AE3848)/Assumptions!$C$11,3)=AJ3848,"GRN Processing",IF(ROUND(N(AF3848)/Assumptions!$C$12,3)=AJ3848,"GRN-to-Putaway Wait",IF(ROUND(N(AG3848)/Assumptions!$C$13,3)=AJ3848,"Putaway","Within SLA")))))))))))</f>
        <v>QC-to-GRN Wait</v>
      </c>
    </row>
    <row r="3849" customFormat="false" ht="15" hidden="false" customHeight="false" outlineLevel="0" collapsed="false">
      <c r="A3849" s="0" t="s">
        <v>10685</v>
      </c>
      <c r="B3849" s="0" t="s">
        <v>10686</v>
      </c>
      <c r="C3849" s="0" t="s">
        <v>170</v>
      </c>
      <c r="D3849" s="0" t="s">
        <v>135</v>
      </c>
      <c r="E3849" s="0" t="s">
        <v>9055</v>
      </c>
      <c r="F3849" s="0" t="s">
        <v>172</v>
      </c>
      <c r="G3849" s="0" t="s">
        <v>178</v>
      </c>
      <c r="H3849" s="17" t="n">
        <v>46295.3486111111</v>
      </c>
      <c r="I3849" s="17" t="n">
        <v>46295.3555555556</v>
      </c>
      <c r="J3849" s="17" t="n">
        <v>46295.3673611111</v>
      </c>
      <c r="K3849" s="17" t="n">
        <v>46295.40625</v>
      </c>
      <c r="L3849" s="17" t="n">
        <v>46295.4131944445</v>
      </c>
      <c r="M3849" s="17" t="n">
        <v>46295.4340277778</v>
      </c>
      <c r="N3849" s="17" t="n">
        <v>46295.4631944444</v>
      </c>
      <c r="O3849" s="17" t="n">
        <v>46295.5041666667</v>
      </c>
      <c r="P3849" s="17" t="n">
        <v>46295.5118055556</v>
      </c>
      <c r="Q3849" s="17" t="n">
        <v>46295.525</v>
      </c>
      <c r="R3849" s="0" t="n">
        <v>368</v>
      </c>
      <c r="S3849" s="0" t="n">
        <v>0</v>
      </c>
      <c r="T3849" s="0" t="n">
        <v>0</v>
      </c>
      <c r="U3849" s="18" t="s">
        <v>130</v>
      </c>
      <c r="V3849" s="18" t="s">
        <v>156</v>
      </c>
      <c r="W3849" s="0" t="str">
        <f aca="false">IF(AND(X3849&gt;=6,X3849&lt;14),"A",IF(AND(X3849&gt;=14,X3849&lt;22),"B","C"))</f>
        <v>A</v>
      </c>
      <c r="X3849" s="18" t="n">
        <f aca="false">HOUR(H3849)</f>
        <v>8</v>
      </c>
      <c r="Y3849" s="18" t="n">
        <f aca="false">ROUND((I3849-H3849)*1440,0)</f>
        <v>10</v>
      </c>
      <c r="Z3849" s="18" t="n">
        <f aca="false">ROUND((J3849-I3849)*1440,0)</f>
        <v>17</v>
      </c>
      <c r="AA3849" s="18" t="n">
        <f aca="false">ROUND((K3849-J3849)*1440,0)</f>
        <v>56</v>
      </c>
      <c r="AB3849" s="18" t="n">
        <f aca="false">ROUND((L3849-K3849)*1440,0)</f>
        <v>10</v>
      </c>
      <c r="AC3849" s="18" t="n">
        <f aca="false">ROUND((M3849-L3849)*1440,0)</f>
        <v>30</v>
      </c>
      <c r="AD3849" s="18" t="n">
        <f aca="false">IF(N3849="","",ROUND((N3849-M3849)*1440,0))</f>
        <v>42</v>
      </c>
      <c r="AE3849" s="18" t="n">
        <f aca="false">IF(O3849="","",ROUND((O3849-N3849)*1440,0))</f>
        <v>59</v>
      </c>
      <c r="AF3849" s="18" t="n">
        <f aca="false">IF(P3849="","",ROUND((P3849-O3849)*1440,0))</f>
        <v>11</v>
      </c>
      <c r="AG3849" s="18" t="n">
        <f aca="false">IF(Q3849="","",ROUND((Q3849-P3849)*1440,0))</f>
        <v>19</v>
      </c>
      <c r="AH3849" s="18" t="n">
        <f aca="false">IF(Q3849="","",ROUND((Q3849-H3849)*1440,0))</f>
        <v>254</v>
      </c>
      <c r="AI3849" s="19" t="n">
        <f aca="false">ROUND(IF(O3849="",Assumptions!$B$25-K3849,O3849-K3849)*24,1)</f>
        <v>2.4</v>
      </c>
      <c r="AJ3849" s="20" t="n">
        <f aca="false">ROUND(MAX(N(Y3849)/Assumptions!$C$5, N(Z3849)/Assumptions!$C$6, N(AA3849)/Assumptions!$C$7, N(AB3849)/Assumptions!$C$8, N(AC3849)/Assumptions!$C$9, N(AD3849)/Assumptions!$C$10, N(AE3849)/Assumptions!$C$11, N(AF3849)/Assumptions!$C$12, N(AG3849)/Assumptions!$C$13),3)</f>
        <v>1.4</v>
      </c>
      <c r="AK3849" s="0" t="str">
        <f aca="false">IF(OR(U3849="Pending",U3849="On Hold"),"Open GRN (awaiting)",IF(AJ3849&lt;=1,"Within SLA",IF(ROUND(N(Y3849)/Assumptions!$C$5,3)=AJ3849,"Gate Wait",IF(ROUND(N(Z3849)/Assumptions!$C$6,3)=AJ3849,"Dock Wait",IF(ROUND(N(AA3849)/Assumptions!$C$7,3)=AJ3849,"Unloading",IF(ROUND(N(AB3849)/Assumptions!$C$8,3)=AJ3849,"Unload-to-QC Wait",IF(ROUND(N(AC3849)/Assumptions!$C$9,3)=AJ3849,"QC",IF(ROUND(N(AD3849)/Assumptions!$C$10,3)=AJ3849,"QC-to-GRN Wait",IF(ROUND(N(AE3849)/Assumptions!$C$11,3)=AJ3849,"GRN Processing",IF(ROUND(N(AF3849)/Assumptions!$C$12,3)=AJ3849,"GRN-to-Putaway Wait",IF(ROUND(N(AG3849)/Assumptions!$C$13,3)=AJ3849,"Putaway","Within SLA")))))))))))</f>
        <v>QC-to-GRN Wait</v>
      </c>
    </row>
    <row r="3850" customFormat="false" ht="15" hidden="false" customHeight="false" outlineLevel="0" collapsed="false">
      <c r="A3850" s="0" t="s">
        <v>10687</v>
      </c>
      <c r="B3850" s="0" t="s">
        <v>10688</v>
      </c>
      <c r="C3850" s="0" t="s">
        <v>286</v>
      </c>
      <c r="D3850" s="0" t="s">
        <v>119</v>
      </c>
      <c r="E3850" s="0" t="s">
        <v>4069</v>
      </c>
      <c r="F3850" s="0" t="s">
        <v>121</v>
      </c>
      <c r="G3850" s="0" t="s">
        <v>129</v>
      </c>
      <c r="H3850" s="17" t="n">
        <v>46295.3583333333</v>
      </c>
      <c r="I3850" s="17" t="n">
        <v>46295.3854166667</v>
      </c>
      <c r="J3850" s="17" t="n">
        <v>46295.3972222222</v>
      </c>
      <c r="K3850" s="17" t="n">
        <v>46295.4284722222</v>
      </c>
      <c r="L3850" s="17" t="n">
        <v>46295.4340277778</v>
      </c>
      <c r="M3850" s="17" t="n">
        <v>46295.4604166667</v>
      </c>
      <c r="N3850" s="17" t="n">
        <v>46295.5243055556</v>
      </c>
      <c r="O3850" s="17" t="n">
        <v>46295.5465277778</v>
      </c>
      <c r="P3850" s="17" t="n">
        <v>46295.5611111111</v>
      </c>
      <c r="Q3850" s="17" t="n">
        <v>46295.5722222222</v>
      </c>
      <c r="R3850" s="0" t="n">
        <v>187</v>
      </c>
      <c r="S3850" s="0" t="n">
        <v>0</v>
      </c>
      <c r="T3850" s="0" t="n">
        <v>1</v>
      </c>
      <c r="U3850" s="18" t="s">
        <v>123</v>
      </c>
      <c r="V3850" s="18" t="s">
        <v>144</v>
      </c>
      <c r="W3850" s="0" t="str">
        <f aca="false">IF(AND(X3850&gt;=6,X3850&lt;14),"A",IF(AND(X3850&gt;=14,X3850&lt;22),"B","C"))</f>
        <v>A</v>
      </c>
      <c r="X3850" s="18" t="n">
        <f aca="false">HOUR(H3850)</f>
        <v>8</v>
      </c>
      <c r="Y3850" s="18" t="n">
        <f aca="false">ROUND((I3850-H3850)*1440,0)</f>
        <v>39</v>
      </c>
      <c r="Z3850" s="18" t="n">
        <f aca="false">ROUND((J3850-I3850)*1440,0)</f>
        <v>17</v>
      </c>
      <c r="AA3850" s="18" t="n">
        <f aca="false">ROUND((K3850-J3850)*1440,0)</f>
        <v>45</v>
      </c>
      <c r="AB3850" s="18" t="n">
        <f aca="false">ROUND((L3850-K3850)*1440,0)</f>
        <v>8</v>
      </c>
      <c r="AC3850" s="18" t="n">
        <f aca="false">ROUND((M3850-L3850)*1440,0)</f>
        <v>38</v>
      </c>
      <c r="AD3850" s="18" t="n">
        <f aca="false">IF(N3850="","",ROUND((N3850-M3850)*1440,0))</f>
        <v>92</v>
      </c>
      <c r="AE3850" s="18" t="n">
        <f aca="false">IF(O3850="","",ROUND((O3850-N3850)*1440,0))</f>
        <v>32</v>
      </c>
      <c r="AF3850" s="18" t="n">
        <f aca="false">IF(P3850="","",ROUND((P3850-O3850)*1440,0))</f>
        <v>21</v>
      </c>
      <c r="AG3850" s="18" t="n">
        <f aca="false">IF(Q3850="","",ROUND((Q3850-P3850)*1440,0))</f>
        <v>16</v>
      </c>
      <c r="AH3850" s="18" t="n">
        <f aca="false">IF(Q3850="","",ROUND((Q3850-H3850)*1440,0))</f>
        <v>308</v>
      </c>
      <c r="AI3850" s="19" t="n">
        <f aca="false">ROUND(IF(O3850="",Assumptions!$B$25-K3850,O3850-K3850)*24,1)</f>
        <v>2.8</v>
      </c>
      <c r="AJ3850" s="20" t="n">
        <f aca="false">ROUND(MAX(N(Y3850)/Assumptions!$C$5, N(Z3850)/Assumptions!$C$6, N(AA3850)/Assumptions!$C$7, N(AB3850)/Assumptions!$C$8, N(AC3850)/Assumptions!$C$9, N(AD3850)/Assumptions!$C$10, N(AE3850)/Assumptions!$C$11, N(AF3850)/Assumptions!$C$12, N(AG3850)/Assumptions!$C$13),3)</f>
        <v>3.067</v>
      </c>
      <c r="AK3850" s="0" t="str">
        <f aca="false">IF(OR(U3850="Pending",U3850="On Hold"),"Open GRN (awaiting)",IF(AJ3850&lt;=1,"Within SLA",IF(ROUND(N(Y3850)/Assumptions!$C$5,3)=AJ3850,"Gate Wait",IF(ROUND(N(Z3850)/Assumptions!$C$6,3)=AJ3850,"Dock Wait",IF(ROUND(N(AA3850)/Assumptions!$C$7,3)=AJ3850,"Unloading",IF(ROUND(N(AB3850)/Assumptions!$C$8,3)=AJ3850,"Unload-to-QC Wait",IF(ROUND(N(AC3850)/Assumptions!$C$9,3)=AJ3850,"QC",IF(ROUND(N(AD3850)/Assumptions!$C$10,3)=AJ3850,"QC-to-GRN Wait",IF(ROUND(N(AE3850)/Assumptions!$C$11,3)=AJ3850,"GRN Processing",IF(ROUND(N(AF3850)/Assumptions!$C$12,3)=AJ3850,"GRN-to-Putaway Wait",IF(ROUND(N(AG3850)/Assumptions!$C$13,3)=AJ3850,"Putaway","Within SLA")))))))))))</f>
        <v>QC-to-GRN Wait</v>
      </c>
    </row>
    <row r="3851" customFormat="false" ht="15" hidden="false" customHeight="false" outlineLevel="0" collapsed="false">
      <c r="A3851" s="0" t="s">
        <v>10689</v>
      </c>
      <c r="B3851" s="0" t="s">
        <v>10690</v>
      </c>
      <c r="C3851" s="0" t="s">
        <v>170</v>
      </c>
      <c r="D3851" s="0" t="s">
        <v>135</v>
      </c>
      <c r="E3851" s="0" t="s">
        <v>10691</v>
      </c>
      <c r="F3851" s="0" t="s">
        <v>172</v>
      </c>
      <c r="G3851" s="0" t="s">
        <v>178</v>
      </c>
      <c r="H3851" s="17" t="n">
        <v>46295.3736111111</v>
      </c>
      <c r="I3851" s="17" t="n">
        <v>46295.3840277778</v>
      </c>
      <c r="J3851" s="17" t="n">
        <v>46295.3895833333</v>
      </c>
      <c r="K3851" s="17" t="n">
        <v>46295.4097222222</v>
      </c>
      <c r="L3851" s="17" t="n">
        <v>46295.4173611111</v>
      </c>
      <c r="M3851" s="17" t="n">
        <v>46295.4444444445</v>
      </c>
      <c r="N3851" s="17"/>
      <c r="O3851" s="17"/>
      <c r="P3851" s="17"/>
      <c r="Q3851" s="17"/>
      <c r="R3851" s="0" t="n">
        <v>243</v>
      </c>
      <c r="S3851" s="0" t="n">
        <v>0</v>
      </c>
      <c r="T3851" s="0" t="n">
        <v>0</v>
      </c>
      <c r="U3851" s="18" t="s">
        <v>8544</v>
      </c>
      <c r="V3851" s="18" t="s">
        <v>131</v>
      </c>
      <c r="W3851" s="0" t="str">
        <f aca="false">IF(AND(X3851&gt;=6,X3851&lt;14),"A",IF(AND(X3851&gt;=14,X3851&lt;22),"B","C"))</f>
        <v>A</v>
      </c>
      <c r="X3851" s="18" t="n">
        <f aca="false">HOUR(H3851)</f>
        <v>8</v>
      </c>
      <c r="Y3851" s="18" t="n">
        <f aca="false">ROUND((I3851-H3851)*1440,0)</f>
        <v>15</v>
      </c>
      <c r="Z3851" s="18" t="n">
        <f aca="false">ROUND((J3851-I3851)*1440,0)</f>
        <v>8</v>
      </c>
      <c r="AA3851" s="18" t="n">
        <f aca="false">ROUND((K3851-J3851)*1440,0)</f>
        <v>29</v>
      </c>
      <c r="AB3851" s="18" t="n">
        <f aca="false">ROUND((L3851-K3851)*1440,0)</f>
        <v>11</v>
      </c>
      <c r="AC3851" s="18" t="n">
        <f aca="false">ROUND((M3851-L3851)*1440,0)</f>
        <v>39</v>
      </c>
      <c r="AD3851" s="0" t="str">
        <f aca="false">IF(N3851="","",ROUND((N3851-M3851)*1440,0))</f>
        <v/>
      </c>
      <c r="AE3851" s="0" t="str">
        <f aca="false">IF(O3851="","",ROUND((O3851-N3851)*1440,0))</f>
        <v/>
      </c>
      <c r="AF3851" s="0" t="str">
        <f aca="false">IF(P3851="","",ROUND((P3851-O3851)*1440,0))</f>
        <v/>
      </c>
      <c r="AG3851" s="0" t="str">
        <f aca="false">IF(Q3851="","",ROUND((Q3851-P3851)*1440,0))</f>
        <v/>
      </c>
      <c r="AH3851" s="0" t="str">
        <f aca="false">IF(Q3851="","",ROUND((Q3851-H3851)*1440,0))</f>
        <v/>
      </c>
      <c r="AI3851" s="19" t="n">
        <f aca="false">ROUND(IF(O3851="",Assumptions!$B$25-K3851,O3851-K3851)*24,1)</f>
        <v>46.2</v>
      </c>
      <c r="AJ3851" s="20" t="n">
        <f aca="false">ROUND(MAX(N(Y3851)/Assumptions!$C$5, N(Z3851)/Assumptions!$C$6, N(AA3851)/Assumptions!$C$7, N(AB3851)/Assumptions!$C$8, N(AC3851)/Assumptions!$C$9, N(AD3851)/Assumptions!$C$10, N(AE3851)/Assumptions!$C$11, N(AF3851)/Assumptions!$C$12, N(AG3851)/Assumptions!$C$13),3)</f>
        <v>0.867</v>
      </c>
      <c r="AK3851" s="0" t="str">
        <f aca="false">IF(OR(U3851="Pending",U3851="On Hold"),"Open GRN (awaiting)",IF(AJ3851&lt;=1,"Within SLA",IF(ROUND(N(Y3851)/Assumptions!$C$5,3)=AJ3851,"Gate Wait",IF(ROUND(N(Z3851)/Assumptions!$C$6,3)=AJ3851,"Dock Wait",IF(ROUND(N(AA3851)/Assumptions!$C$7,3)=AJ3851,"Unloading",IF(ROUND(N(AB3851)/Assumptions!$C$8,3)=AJ3851,"Unload-to-QC Wait",IF(ROUND(N(AC3851)/Assumptions!$C$9,3)=AJ3851,"QC",IF(ROUND(N(AD3851)/Assumptions!$C$10,3)=AJ3851,"QC-to-GRN Wait",IF(ROUND(N(AE3851)/Assumptions!$C$11,3)=AJ3851,"GRN Processing",IF(ROUND(N(AF3851)/Assumptions!$C$12,3)=AJ3851,"GRN-to-Putaway Wait",IF(ROUND(N(AG3851)/Assumptions!$C$13,3)=AJ3851,"Putaway","Within SLA")))))))))))</f>
        <v>Open GRN (awaiting)</v>
      </c>
    </row>
    <row r="3852" customFormat="false" ht="15" hidden="false" customHeight="false" outlineLevel="0" collapsed="false">
      <c r="A3852" s="0" t="s">
        <v>10692</v>
      </c>
      <c r="B3852" s="0" t="s">
        <v>10693</v>
      </c>
      <c r="C3852" s="0" t="s">
        <v>134</v>
      </c>
      <c r="D3852" s="0" t="s">
        <v>119</v>
      </c>
      <c r="E3852" s="0" t="s">
        <v>447</v>
      </c>
      <c r="F3852" s="0" t="s">
        <v>149</v>
      </c>
      <c r="G3852" s="0" t="s">
        <v>122</v>
      </c>
      <c r="H3852" s="17" t="n">
        <v>46295.3826388889</v>
      </c>
      <c r="I3852" s="17" t="n">
        <v>46295.4020833333</v>
      </c>
      <c r="J3852" s="17" t="n">
        <v>46295.4069444445</v>
      </c>
      <c r="K3852" s="17" t="n">
        <v>46295.4263888889</v>
      </c>
      <c r="L3852" s="17" t="n">
        <v>46295.4340277778</v>
      </c>
      <c r="M3852" s="17" t="n">
        <v>46295.4569444444</v>
      </c>
      <c r="N3852" s="17" t="n">
        <v>46295.4659722222</v>
      </c>
      <c r="O3852" s="17" t="n">
        <v>46295.5111111111</v>
      </c>
      <c r="P3852" s="17" t="n">
        <v>46295.5277777778</v>
      </c>
      <c r="Q3852" s="17" t="n">
        <v>46295.5458333333</v>
      </c>
      <c r="R3852" s="0" t="n">
        <v>213</v>
      </c>
      <c r="S3852" s="0" t="n">
        <v>0</v>
      </c>
      <c r="T3852" s="0" t="n">
        <v>0</v>
      </c>
      <c r="U3852" s="18" t="s">
        <v>130</v>
      </c>
      <c r="V3852" s="18" t="s">
        <v>131</v>
      </c>
      <c r="W3852" s="0" t="str">
        <f aca="false">IF(AND(X3852&gt;=6,X3852&lt;14),"A",IF(AND(X3852&gt;=14,X3852&lt;22),"B","C"))</f>
        <v>A</v>
      </c>
      <c r="X3852" s="18" t="n">
        <f aca="false">HOUR(H3852)</f>
        <v>9</v>
      </c>
      <c r="Y3852" s="18" t="n">
        <f aca="false">ROUND((I3852-H3852)*1440,0)</f>
        <v>28</v>
      </c>
      <c r="Z3852" s="18" t="n">
        <f aca="false">ROUND((J3852-I3852)*1440,0)</f>
        <v>7</v>
      </c>
      <c r="AA3852" s="18" t="n">
        <f aca="false">ROUND((K3852-J3852)*1440,0)</f>
        <v>28</v>
      </c>
      <c r="AB3852" s="18" t="n">
        <f aca="false">ROUND((L3852-K3852)*1440,0)</f>
        <v>11</v>
      </c>
      <c r="AC3852" s="18" t="n">
        <f aca="false">ROUND((M3852-L3852)*1440,0)</f>
        <v>33</v>
      </c>
      <c r="AD3852" s="18" t="n">
        <f aca="false">IF(N3852="","",ROUND((N3852-M3852)*1440,0))</f>
        <v>13</v>
      </c>
      <c r="AE3852" s="18" t="n">
        <f aca="false">IF(O3852="","",ROUND((O3852-N3852)*1440,0))</f>
        <v>65</v>
      </c>
      <c r="AF3852" s="18" t="n">
        <f aca="false">IF(P3852="","",ROUND((P3852-O3852)*1440,0))</f>
        <v>24</v>
      </c>
      <c r="AG3852" s="18" t="n">
        <f aca="false">IF(Q3852="","",ROUND((Q3852-P3852)*1440,0))</f>
        <v>26</v>
      </c>
      <c r="AH3852" s="18" t="n">
        <f aca="false">IF(Q3852="","",ROUND((Q3852-H3852)*1440,0))</f>
        <v>235</v>
      </c>
      <c r="AI3852" s="19" t="n">
        <f aca="false">ROUND(IF(O3852="",Assumptions!$B$25-K3852,O3852-K3852)*24,1)</f>
        <v>2</v>
      </c>
      <c r="AJ3852" s="20" t="n">
        <f aca="false">ROUND(MAX(N(Y3852)/Assumptions!$C$5, N(Z3852)/Assumptions!$C$6, N(AA3852)/Assumptions!$C$7, N(AB3852)/Assumptions!$C$8, N(AC3852)/Assumptions!$C$9, N(AD3852)/Assumptions!$C$10, N(AE3852)/Assumptions!$C$11, N(AF3852)/Assumptions!$C$12, N(AG3852)/Assumptions!$C$13),3)</f>
        <v>1.444</v>
      </c>
      <c r="AK3852" s="0" t="str">
        <f aca="false">IF(OR(U3852="Pending",U3852="On Hold"),"Open GRN (awaiting)",IF(AJ3852&lt;=1,"Within SLA",IF(ROUND(N(Y3852)/Assumptions!$C$5,3)=AJ3852,"Gate Wait",IF(ROUND(N(Z3852)/Assumptions!$C$6,3)=AJ3852,"Dock Wait",IF(ROUND(N(AA3852)/Assumptions!$C$7,3)=AJ3852,"Unloading",IF(ROUND(N(AB3852)/Assumptions!$C$8,3)=AJ3852,"Unload-to-QC Wait",IF(ROUND(N(AC3852)/Assumptions!$C$9,3)=AJ3852,"QC",IF(ROUND(N(AD3852)/Assumptions!$C$10,3)=AJ3852,"QC-to-GRN Wait",IF(ROUND(N(AE3852)/Assumptions!$C$11,3)=AJ3852,"GRN Processing",IF(ROUND(N(AF3852)/Assumptions!$C$12,3)=AJ3852,"GRN-to-Putaway Wait",IF(ROUND(N(AG3852)/Assumptions!$C$13,3)=AJ3852,"Putaway","Within SLA")))))))))))</f>
        <v>GRN Processing</v>
      </c>
    </row>
    <row r="3853" customFormat="false" ht="15" hidden="false" customHeight="false" outlineLevel="0" collapsed="false">
      <c r="A3853" s="0" t="s">
        <v>10694</v>
      </c>
      <c r="B3853" s="0" t="s">
        <v>10695</v>
      </c>
      <c r="C3853" s="0" t="s">
        <v>218</v>
      </c>
      <c r="D3853" s="0" t="s">
        <v>135</v>
      </c>
      <c r="E3853" s="0" t="s">
        <v>2227</v>
      </c>
      <c r="F3853" s="0" t="s">
        <v>121</v>
      </c>
      <c r="G3853" s="0" t="s">
        <v>138</v>
      </c>
      <c r="H3853" s="17" t="n">
        <v>46295.3826388889</v>
      </c>
      <c r="I3853" s="17" t="n">
        <v>46295.3972222222</v>
      </c>
      <c r="J3853" s="17" t="n">
        <v>46295.4125</v>
      </c>
      <c r="K3853" s="17" t="n">
        <v>46295.4444444445</v>
      </c>
      <c r="L3853" s="17" t="n">
        <v>46295.4486111111</v>
      </c>
      <c r="M3853" s="17" t="n">
        <v>46295.4715277778</v>
      </c>
      <c r="N3853" s="17" t="n">
        <v>46295.4798611111</v>
      </c>
      <c r="O3853" s="17" t="n">
        <v>46295.5125</v>
      </c>
      <c r="P3853" s="17" t="n">
        <v>46295.5180555556</v>
      </c>
      <c r="Q3853" s="17" t="n">
        <v>46295.5340277778</v>
      </c>
      <c r="R3853" s="0" t="n">
        <v>563</v>
      </c>
      <c r="S3853" s="0" t="n">
        <v>0</v>
      </c>
      <c r="T3853" s="0" t="n">
        <v>0</v>
      </c>
      <c r="U3853" s="18" t="s">
        <v>130</v>
      </c>
      <c r="V3853" s="18" t="s">
        <v>139</v>
      </c>
      <c r="W3853" s="0" t="str">
        <f aca="false">IF(AND(X3853&gt;=6,X3853&lt;14),"A",IF(AND(X3853&gt;=14,X3853&lt;22),"B","C"))</f>
        <v>A</v>
      </c>
      <c r="X3853" s="18" t="n">
        <f aca="false">HOUR(H3853)</f>
        <v>9</v>
      </c>
      <c r="Y3853" s="18" t="n">
        <f aca="false">ROUND((I3853-H3853)*1440,0)</f>
        <v>21</v>
      </c>
      <c r="Z3853" s="18" t="n">
        <f aca="false">ROUND((J3853-I3853)*1440,0)</f>
        <v>22</v>
      </c>
      <c r="AA3853" s="18" t="n">
        <f aca="false">ROUND((K3853-J3853)*1440,0)</f>
        <v>46</v>
      </c>
      <c r="AB3853" s="18" t="n">
        <f aca="false">ROUND((L3853-K3853)*1440,0)</f>
        <v>6</v>
      </c>
      <c r="AC3853" s="18" t="n">
        <f aca="false">ROUND((M3853-L3853)*1440,0)</f>
        <v>33</v>
      </c>
      <c r="AD3853" s="18" t="n">
        <f aca="false">IF(N3853="","",ROUND((N3853-M3853)*1440,0))</f>
        <v>12</v>
      </c>
      <c r="AE3853" s="18" t="n">
        <f aca="false">IF(O3853="","",ROUND((O3853-N3853)*1440,0))</f>
        <v>47</v>
      </c>
      <c r="AF3853" s="18" t="n">
        <f aca="false">IF(P3853="","",ROUND((P3853-O3853)*1440,0))</f>
        <v>8</v>
      </c>
      <c r="AG3853" s="18" t="n">
        <f aca="false">IF(Q3853="","",ROUND((Q3853-P3853)*1440,0))</f>
        <v>23</v>
      </c>
      <c r="AH3853" s="18" t="n">
        <f aca="false">IF(Q3853="","",ROUND((Q3853-H3853)*1440,0))</f>
        <v>218</v>
      </c>
      <c r="AI3853" s="19" t="n">
        <f aca="false">ROUND(IF(O3853="",Assumptions!$B$25-K3853,O3853-K3853)*24,1)</f>
        <v>1.6</v>
      </c>
      <c r="AJ3853" s="20" t="n">
        <f aca="false">ROUND(MAX(N(Y3853)/Assumptions!$C$5, N(Z3853)/Assumptions!$C$6, N(AA3853)/Assumptions!$C$7, N(AB3853)/Assumptions!$C$8, N(AC3853)/Assumptions!$C$9, N(AD3853)/Assumptions!$C$10, N(AE3853)/Assumptions!$C$11, N(AF3853)/Assumptions!$C$12, N(AG3853)/Assumptions!$C$13),3)</f>
        <v>1.467</v>
      </c>
      <c r="AK3853" s="0" t="str">
        <f aca="false">IF(OR(U3853="Pending",U3853="On Hold"),"Open GRN (awaiting)",IF(AJ3853&lt;=1,"Within SLA",IF(ROUND(N(Y3853)/Assumptions!$C$5,3)=AJ3853,"Gate Wait",IF(ROUND(N(Z3853)/Assumptions!$C$6,3)=AJ3853,"Dock Wait",IF(ROUND(N(AA3853)/Assumptions!$C$7,3)=AJ3853,"Unloading",IF(ROUND(N(AB3853)/Assumptions!$C$8,3)=AJ3853,"Unload-to-QC Wait",IF(ROUND(N(AC3853)/Assumptions!$C$9,3)=AJ3853,"QC",IF(ROUND(N(AD3853)/Assumptions!$C$10,3)=AJ3853,"QC-to-GRN Wait",IF(ROUND(N(AE3853)/Assumptions!$C$11,3)=AJ3853,"GRN Processing",IF(ROUND(N(AF3853)/Assumptions!$C$12,3)=AJ3853,"GRN-to-Putaway Wait",IF(ROUND(N(AG3853)/Assumptions!$C$13,3)=AJ3853,"Putaway","Within SLA")))))))))))</f>
        <v>Dock Wait</v>
      </c>
    </row>
    <row r="3854" customFormat="false" ht="15" hidden="false" customHeight="false" outlineLevel="0" collapsed="false">
      <c r="A3854" s="0" t="s">
        <v>10696</v>
      </c>
      <c r="B3854" s="0" t="s">
        <v>10697</v>
      </c>
      <c r="C3854" s="0" t="s">
        <v>175</v>
      </c>
      <c r="D3854" s="0" t="s">
        <v>147</v>
      </c>
      <c r="E3854" s="0" t="s">
        <v>3642</v>
      </c>
      <c r="F3854" s="0" t="s">
        <v>149</v>
      </c>
      <c r="G3854" s="0" t="s">
        <v>150</v>
      </c>
      <c r="H3854" s="17" t="n">
        <v>46295.40625</v>
      </c>
      <c r="I3854" s="17" t="n">
        <v>46295.4256944444</v>
      </c>
      <c r="J3854" s="17" t="n">
        <v>46295.4347222222</v>
      </c>
      <c r="K3854" s="17" t="n">
        <v>46295.45625</v>
      </c>
      <c r="L3854" s="17" t="n">
        <v>46295.4638888889</v>
      </c>
      <c r="M3854" s="17" t="n">
        <v>46295.5006944445</v>
      </c>
      <c r="N3854" s="17" t="n">
        <v>46295.5111111111</v>
      </c>
      <c r="O3854" s="17" t="n">
        <v>46295.5486111111</v>
      </c>
      <c r="P3854" s="17" t="n">
        <v>46295.5541666667</v>
      </c>
      <c r="Q3854" s="17" t="n">
        <v>46295.5708333333</v>
      </c>
      <c r="R3854" s="0" t="n">
        <v>602</v>
      </c>
      <c r="S3854" s="0" t="n">
        <v>0</v>
      </c>
      <c r="T3854" s="0" t="n">
        <v>0</v>
      </c>
      <c r="U3854" s="18" t="s">
        <v>130</v>
      </c>
      <c r="V3854" s="18" t="s">
        <v>156</v>
      </c>
      <c r="W3854" s="0" t="str">
        <f aca="false">IF(AND(X3854&gt;=6,X3854&lt;14),"A",IF(AND(X3854&gt;=14,X3854&lt;22),"B","C"))</f>
        <v>A</v>
      </c>
      <c r="X3854" s="18" t="n">
        <f aca="false">HOUR(H3854)</f>
        <v>9</v>
      </c>
      <c r="Y3854" s="18" t="n">
        <f aca="false">ROUND((I3854-H3854)*1440,0)</f>
        <v>28</v>
      </c>
      <c r="Z3854" s="18" t="n">
        <f aca="false">ROUND((J3854-I3854)*1440,0)</f>
        <v>13</v>
      </c>
      <c r="AA3854" s="18" t="n">
        <f aca="false">ROUND((K3854-J3854)*1440,0)</f>
        <v>31</v>
      </c>
      <c r="AB3854" s="18" t="n">
        <f aca="false">ROUND((L3854-K3854)*1440,0)</f>
        <v>11</v>
      </c>
      <c r="AC3854" s="18" t="n">
        <f aca="false">ROUND((M3854-L3854)*1440,0)</f>
        <v>53</v>
      </c>
      <c r="AD3854" s="18" t="n">
        <f aca="false">IF(N3854="","",ROUND((N3854-M3854)*1440,0))</f>
        <v>15</v>
      </c>
      <c r="AE3854" s="18" t="n">
        <f aca="false">IF(O3854="","",ROUND((O3854-N3854)*1440,0))</f>
        <v>54</v>
      </c>
      <c r="AF3854" s="18" t="n">
        <f aca="false">IF(P3854="","",ROUND((P3854-O3854)*1440,0))</f>
        <v>8</v>
      </c>
      <c r="AG3854" s="18" t="n">
        <f aca="false">IF(Q3854="","",ROUND((Q3854-P3854)*1440,0))</f>
        <v>24</v>
      </c>
      <c r="AH3854" s="18" t="n">
        <f aca="false">IF(Q3854="","",ROUND((Q3854-H3854)*1440,0))</f>
        <v>237</v>
      </c>
      <c r="AI3854" s="19" t="n">
        <f aca="false">ROUND(IF(O3854="",Assumptions!$B$25-K3854,O3854-K3854)*24,1)</f>
        <v>2.2</v>
      </c>
      <c r="AJ3854" s="20" t="n">
        <f aca="false">ROUND(MAX(N(Y3854)/Assumptions!$C$5, N(Z3854)/Assumptions!$C$6, N(AA3854)/Assumptions!$C$7, N(AB3854)/Assumptions!$C$8, N(AC3854)/Assumptions!$C$9, N(AD3854)/Assumptions!$C$10, N(AE3854)/Assumptions!$C$11, N(AF3854)/Assumptions!$C$12, N(AG3854)/Assumptions!$C$13),3)</f>
        <v>1.2</v>
      </c>
      <c r="AK3854" s="0" t="str">
        <f aca="false">IF(OR(U3854="Pending",U3854="On Hold"),"Open GRN (awaiting)",IF(AJ3854&lt;=1,"Within SLA",IF(ROUND(N(Y3854)/Assumptions!$C$5,3)=AJ3854,"Gate Wait",IF(ROUND(N(Z3854)/Assumptions!$C$6,3)=AJ3854,"Dock Wait",IF(ROUND(N(AA3854)/Assumptions!$C$7,3)=AJ3854,"Unloading",IF(ROUND(N(AB3854)/Assumptions!$C$8,3)=AJ3854,"Unload-to-QC Wait",IF(ROUND(N(AC3854)/Assumptions!$C$9,3)=AJ3854,"QC",IF(ROUND(N(AD3854)/Assumptions!$C$10,3)=AJ3854,"QC-to-GRN Wait",IF(ROUND(N(AE3854)/Assumptions!$C$11,3)=AJ3854,"GRN Processing",IF(ROUND(N(AF3854)/Assumptions!$C$12,3)=AJ3854,"GRN-to-Putaway Wait",IF(ROUND(N(AG3854)/Assumptions!$C$13,3)=AJ3854,"Putaway","Within SLA")))))))))))</f>
        <v>GRN Processing</v>
      </c>
    </row>
    <row r="3855" customFormat="false" ht="15" hidden="false" customHeight="false" outlineLevel="0" collapsed="false">
      <c r="A3855" s="0" t="s">
        <v>10698</v>
      </c>
      <c r="B3855" s="0" t="s">
        <v>10699</v>
      </c>
      <c r="C3855" s="0" t="s">
        <v>175</v>
      </c>
      <c r="D3855" s="0" t="s">
        <v>135</v>
      </c>
      <c r="E3855" s="0" t="s">
        <v>9828</v>
      </c>
      <c r="F3855" s="0" t="s">
        <v>155</v>
      </c>
      <c r="G3855" s="0" t="s">
        <v>138</v>
      </c>
      <c r="H3855" s="17" t="n">
        <v>46295.4076388889</v>
      </c>
      <c r="I3855" s="17" t="n">
        <v>46295.4138888889</v>
      </c>
      <c r="J3855" s="17" t="n">
        <v>46295.4208333333</v>
      </c>
      <c r="K3855" s="17" t="n">
        <v>46295.4666666667</v>
      </c>
      <c r="L3855" s="17" t="n">
        <v>46295.4763888889</v>
      </c>
      <c r="M3855" s="17" t="n">
        <v>46295.4930555556</v>
      </c>
      <c r="N3855" s="17" t="n">
        <v>46295.5118055556</v>
      </c>
      <c r="O3855" s="17" t="n">
        <v>46295.5534722222</v>
      </c>
      <c r="P3855" s="17" t="n">
        <v>46295.5590277778</v>
      </c>
      <c r="Q3855" s="17" t="n">
        <v>46295.5798611111</v>
      </c>
      <c r="R3855" s="0" t="n">
        <v>932</v>
      </c>
      <c r="S3855" s="0" t="n">
        <v>0</v>
      </c>
      <c r="T3855" s="0" t="n">
        <v>6</v>
      </c>
      <c r="U3855" s="18" t="s">
        <v>123</v>
      </c>
      <c r="V3855" s="18" t="s">
        <v>156</v>
      </c>
      <c r="W3855" s="0" t="str">
        <f aca="false">IF(AND(X3855&gt;=6,X3855&lt;14),"A",IF(AND(X3855&gt;=14,X3855&lt;22),"B","C"))</f>
        <v>A</v>
      </c>
      <c r="X3855" s="18" t="n">
        <f aca="false">HOUR(H3855)</f>
        <v>9</v>
      </c>
      <c r="Y3855" s="18" t="n">
        <f aca="false">ROUND((I3855-H3855)*1440,0)</f>
        <v>9</v>
      </c>
      <c r="Z3855" s="18" t="n">
        <f aca="false">ROUND((J3855-I3855)*1440,0)</f>
        <v>10</v>
      </c>
      <c r="AA3855" s="18" t="n">
        <f aca="false">ROUND((K3855-J3855)*1440,0)</f>
        <v>66</v>
      </c>
      <c r="AB3855" s="18" t="n">
        <f aca="false">ROUND((L3855-K3855)*1440,0)</f>
        <v>14</v>
      </c>
      <c r="AC3855" s="18" t="n">
        <f aca="false">ROUND((M3855-L3855)*1440,0)</f>
        <v>24</v>
      </c>
      <c r="AD3855" s="18" t="n">
        <f aca="false">IF(N3855="","",ROUND((N3855-M3855)*1440,0))</f>
        <v>27</v>
      </c>
      <c r="AE3855" s="18" t="n">
        <f aca="false">IF(O3855="","",ROUND((O3855-N3855)*1440,0))</f>
        <v>60</v>
      </c>
      <c r="AF3855" s="18" t="n">
        <f aca="false">IF(P3855="","",ROUND((P3855-O3855)*1440,0))</f>
        <v>8</v>
      </c>
      <c r="AG3855" s="18" t="n">
        <f aca="false">IF(Q3855="","",ROUND((Q3855-P3855)*1440,0))</f>
        <v>30</v>
      </c>
      <c r="AH3855" s="18" t="n">
        <f aca="false">IF(Q3855="","",ROUND((Q3855-H3855)*1440,0))</f>
        <v>248</v>
      </c>
      <c r="AI3855" s="19" t="n">
        <f aca="false">ROUND(IF(O3855="",Assumptions!$B$25-K3855,O3855-K3855)*24,1)</f>
        <v>2.1</v>
      </c>
      <c r="AJ3855" s="20" t="n">
        <f aca="false">ROUND(MAX(N(Y3855)/Assumptions!$C$5, N(Z3855)/Assumptions!$C$6, N(AA3855)/Assumptions!$C$7, N(AB3855)/Assumptions!$C$8, N(AC3855)/Assumptions!$C$9, N(AD3855)/Assumptions!$C$10, N(AE3855)/Assumptions!$C$11, N(AF3855)/Assumptions!$C$12, N(AG3855)/Assumptions!$C$13),3)</f>
        <v>1.333</v>
      </c>
      <c r="AK3855" s="0" t="str">
        <f aca="false">IF(OR(U3855="Pending",U3855="On Hold"),"Open GRN (awaiting)",IF(AJ3855&lt;=1,"Within SLA",IF(ROUND(N(Y3855)/Assumptions!$C$5,3)=AJ3855,"Gate Wait",IF(ROUND(N(Z3855)/Assumptions!$C$6,3)=AJ3855,"Dock Wait",IF(ROUND(N(AA3855)/Assumptions!$C$7,3)=AJ3855,"Unloading",IF(ROUND(N(AB3855)/Assumptions!$C$8,3)=AJ3855,"Unload-to-QC Wait",IF(ROUND(N(AC3855)/Assumptions!$C$9,3)=AJ3855,"QC",IF(ROUND(N(AD3855)/Assumptions!$C$10,3)=AJ3855,"QC-to-GRN Wait",IF(ROUND(N(AE3855)/Assumptions!$C$11,3)=AJ3855,"GRN Processing",IF(ROUND(N(AF3855)/Assumptions!$C$12,3)=AJ3855,"GRN-to-Putaway Wait",IF(ROUND(N(AG3855)/Assumptions!$C$13,3)=AJ3855,"Putaway","Within SLA")))))))))))</f>
        <v>GRN Processing</v>
      </c>
    </row>
    <row r="3856" customFormat="false" ht="15" hidden="false" customHeight="false" outlineLevel="0" collapsed="false">
      <c r="A3856" s="0" t="s">
        <v>10700</v>
      </c>
      <c r="B3856" s="0" t="s">
        <v>10701</v>
      </c>
      <c r="C3856" s="0" t="s">
        <v>118</v>
      </c>
      <c r="D3856" s="0" t="s">
        <v>119</v>
      </c>
      <c r="E3856" s="0" t="s">
        <v>9855</v>
      </c>
      <c r="F3856" s="0" t="s">
        <v>121</v>
      </c>
      <c r="G3856" s="0" t="s">
        <v>122</v>
      </c>
      <c r="H3856" s="17" t="n">
        <v>46295.4090277778</v>
      </c>
      <c r="I3856" s="17" t="n">
        <v>46295.4173611111</v>
      </c>
      <c r="J3856" s="17" t="n">
        <v>46295.4270833333</v>
      </c>
      <c r="K3856" s="17" t="n">
        <v>46295.4388888889</v>
      </c>
      <c r="L3856" s="17" t="n">
        <v>46295.4465277778</v>
      </c>
      <c r="M3856" s="17" t="n">
        <v>46295.4548611111</v>
      </c>
      <c r="N3856" s="17" t="n">
        <v>46295.4694444445</v>
      </c>
      <c r="O3856" s="17" t="n">
        <v>46295.4909722222</v>
      </c>
      <c r="P3856" s="17" t="n">
        <v>46295.4986111111</v>
      </c>
      <c r="Q3856" s="17" t="n">
        <v>46295.5111111111</v>
      </c>
      <c r="R3856" s="0" t="n">
        <v>331</v>
      </c>
      <c r="S3856" s="0" t="n">
        <v>0</v>
      </c>
      <c r="T3856" s="0" t="n">
        <v>0</v>
      </c>
      <c r="U3856" s="18" t="s">
        <v>130</v>
      </c>
      <c r="V3856" s="18" t="s">
        <v>333</v>
      </c>
      <c r="W3856" s="0" t="str">
        <f aca="false">IF(AND(X3856&gt;=6,X3856&lt;14),"A",IF(AND(X3856&gt;=14,X3856&lt;22),"B","C"))</f>
        <v>A</v>
      </c>
      <c r="X3856" s="18" t="n">
        <f aca="false">HOUR(H3856)</f>
        <v>9</v>
      </c>
      <c r="Y3856" s="18" t="n">
        <f aca="false">ROUND((I3856-H3856)*1440,0)</f>
        <v>12</v>
      </c>
      <c r="Z3856" s="18" t="n">
        <f aca="false">ROUND((J3856-I3856)*1440,0)</f>
        <v>14</v>
      </c>
      <c r="AA3856" s="18" t="n">
        <f aca="false">ROUND((K3856-J3856)*1440,0)</f>
        <v>17</v>
      </c>
      <c r="AB3856" s="18" t="n">
        <f aca="false">ROUND((L3856-K3856)*1440,0)</f>
        <v>11</v>
      </c>
      <c r="AC3856" s="18" t="n">
        <f aca="false">ROUND((M3856-L3856)*1440,0)</f>
        <v>12</v>
      </c>
      <c r="AD3856" s="18" t="n">
        <f aca="false">IF(N3856="","",ROUND((N3856-M3856)*1440,0))</f>
        <v>21</v>
      </c>
      <c r="AE3856" s="18" t="n">
        <f aca="false">IF(O3856="","",ROUND((O3856-N3856)*1440,0))</f>
        <v>31</v>
      </c>
      <c r="AF3856" s="18" t="n">
        <f aca="false">IF(P3856="","",ROUND((P3856-O3856)*1440,0))</f>
        <v>11</v>
      </c>
      <c r="AG3856" s="18" t="n">
        <f aca="false">IF(Q3856="","",ROUND((Q3856-P3856)*1440,0))</f>
        <v>18</v>
      </c>
      <c r="AH3856" s="18" t="n">
        <f aca="false">IF(Q3856="","",ROUND((Q3856-H3856)*1440,0))</f>
        <v>147</v>
      </c>
      <c r="AI3856" s="19" t="n">
        <f aca="false">ROUND(IF(O3856="",Assumptions!$B$25-K3856,O3856-K3856)*24,1)</f>
        <v>1.3</v>
      </c>
      <c r="AJ3856" s="20" t="n">
        <f aca="false">ROUND(MAX(N(Y3856)/Assumptions!$C$5, N(Z3856)/Assumptions!$C$6, N(AA3856)/Assumptions!$C$7, N(AB3856)/Assumptions!$C$8, N(AC3856)/Assumptions!$C$9, N(AD3856)/Assumptions!$C$10, N(AE3856)/Assumptions!$C$11, N(AF3856)/Assumptions!$C$12, N(AG3856)/Assumptions!$C$13),3)</f>
        <v>0.933</v>
      </c>
      <c r="AK3856" s="0" t="str">
        <f aca="false">IF(OR(U3856="Pending",U3856="On Hold"),"Open GRN (awaiting)",IF(AJ3856&lt;=1,"Within SLA",IF(ROUND(N(Y3856)/Assumptions!$C$5,3)=AJ3856,"Gate Wait",IF(ROUND(N(Z3856)/Assumptions!$C$6,3)=AJ3856,"Dock Wait",IF(ROUND(N(AA3856)/Assumptions!$C$7,3)=AJ3856,"Unloading",IF(ROUND(N(AB3856)/Assumptions!$C$8,3)=AJ3856,"Unload-to-QC Wait",IF(ROUND(N(AC3856)/Assumptions!$C$9,3)=AJ3856,"QC",IF(ROUND(N(AD3856)/Assumptions!$C$10,3)=AJ3856,"QC-to-GRN Wait",IF(ROUND(N(AE3856)/Assumptions!$C$11,3)=AJ3856,"GRN Processing",IF(ROUND(N(AF3856)/Assumptions!$C$12,3)=AJ3856,"GRN-to-Putaway Wait",IF(ROUND(N(AG3856)/Assumptions!$C$13,3)=AJ3856,"Putaway","Within SLA")))))))))))</f>
        <v>Within SLA</v>
      </c>
    </row>
    <row r="3857" customFormat="false" ht="15" hidden="false" customHeight="false" outlineLevel="0" collapsed="false">
      <c r="A3857" s="0" t="s">
        <v>10702</v>
      </c>
      <c r="B3857" s="0" t="s">
        <v>10703</v>
      </c>
      <c r="C3857" s="0" t="s">
        <v>252</v>
      </c>
      <c r="D3857" s="0" t="s">
        <v>119</v>
      </c>
      <c r="E3857" s="0" t="s">
        <v>10704</v>
      </c>
      <c r="F3857" s="0" t="s">
        <v>172</v>
      </c>
      <c r="G3857" s="0" t="s">
        <v>129</v>
      </c>
      <c r="H3857" s="17" t="n">
        <v>46295.4111111111</v>
      </c>
      <c r="I3857" s="17" t="n">
        <v>46295.4326388889</v>
      </c>
      <c r="J3857" s="17" t="n">
        <v>46295.44375</v>
      </c>
      <c r="K3857" s="17" t="n">
        <v>46295.4819444444</v>
      </c>
      <c r="L3857" s="17" t="n">
        <v>46295.4902777778</v>
      </c>
      <c r="M3857" s="17" t="n">
        <v>46295.4993055556</v>
      </c>
      <c r="N3857" s="17" t="n">
        <v>46295.5548611111</v>
      </c>
      <c r="O3857" s="17" t="n">
        <v>46295.5965277778</v>
      </c>
      <c r="P3857" s="17" t="n">
        <v>46295.6104166667</v>
      </c>
      <c r="Q3857" s="17" t="n">
        <v>46295.6215277778</v>
      </c>
      <c r="R3857" s="0" t="n">
        <v>558</v>
      </c>
      <c r="S3857" s="0" t="n">
        <v>0</v>
      </c>
      <c r="T3857" s="0" t="n">
        <v>0</v>
      </c>
      <c r="U3857" s="18" t="s">
        <v>130</v>
      </c>
      <c r="V3857" s="18" t="s">
        <v>144</v>
      </c>
      <c r="W3857" s="0" t="str">
        <f aca="false">IF(AND(X3857&gt;=6,X3857&lt;14),"A",IF(AND(X3857&gt;=14,X3857&lt;22),"B","C"))</f>
        <v>A</v>
      </c>
      <c r="X3857" s="18" t="n">
        <f aca="false">HOUR(H3857)</f>
        <v>9</v>
      </c>
      <c r="Y3857" s="18" t="n">
        <f aca="false">ROUND((I3857-H3857)*1440,0)</f>
        <v>31</v>
      </c>
      <c r="Z3857" s="18" t="n">
        <f aca="false">ROUND((J3857-I3857)*1440,0)</f>
        <v>16</v>
      </c>
      <c r="AA3857" s="18" t="n">
        <f aca="false">ROUND((K3857-J3857)*1440,0)</f>
        <v>55</v>
      </c>
      <c r="AB3857" s="18" t="n">
        <f aca="false">ROUND((L3857-K3857)*1440,0)</f>
        <v>12</v>
      </c>
      <c r="AC3857" s="18" t="n">
        <f aca="false">ROUND((M3857-L3857)*1440,0)</f>
        <v>13</v>
      </c>
      <c r="AD3857" s="18" t="n">
        <f aca="false">IF(N3857="","",ROUND((N3857-M3857)*1440,0))</f>
        <v>80</v>
      </c>
      <c r="AE3857" s="18" t="n">
        <f aca="false">IF(O3857="","",ROUND((O3857-N3857)*1440,0))</f>
        <v>60</v>
      </c>
      <c r="AF3857" s="18" t="n">
        <f aca="false">IF(P3857="","",ROUND((P3857-O3857)*1440,0))</f>
        <v>20</v>
      </c>
      <c r="AG3857" s="18" t="n">
        <f aca="false">IF(Q3857="","",ROUND((Q3857-P3857)*1440,0))</f>
        <v>16</v>
      </c>
      <c r="AH3857" s="18" t="n">
        <f aca="false">IF(Q3857="","",ROUND((Q3857-H3857)*1440,0))</f>
        <v>303</v>
      </c>
      <c r="AI3857" s="19" t="n">
        <f aca="false">ROUND(IF(O3857="",Assumptions!$B$25-K3857,O3857-K3857)*24,1)</f>
        <v>2.8</v>
      </c>
      <c r="AJ3857" s="20" t="n">
        <f aca="false">ROUND(MAX(N(Y3857)/Assumptions!$C$5, N(Z3857)/Assumptions!$C$6, N(AA3857)/Assumptions!$C$7, N(AB3857)/Assumptions!$C$8, N(AC3857)/Assumptions!$C$9, N(AD3857)/Assumptions!$C$10, N(AE3857)/Assumptions!$C$11, N(AF3857)/Assumptions!$C$12, N(AG3857)/Assumptions!$C$13),3)</f>
        <v>2.667</v>
      </c>
      <c r="AK3857" s="0" t="str">
        <f aca="false">IF(OR(U3857="Pending",U3857="On Hold"),"Open GRN (awaiting)",IF(AJ3857&lt;=1,"Within SLA",IF(ROUND(N(Y3857)/Assumptions!$C$5,3)=AJ3857,"Gate Wait",IF(ROUND(N(Z3857)/Assumptions!$C$6,3)=AJ3857,"Dock Wait",IF(ROUND(N(AA3857)/Assumptions!$C$7,3)=AJ3857,"Unloading",IF(ROUND(N(AB3857)/Assumptions!$C$8,3)=AJ3857,"Unload-to-QC Wait",IF(ROUND(N(AC3857)/Assumptions!$C$9,3)=AJ3857,"QC",IF(ROUND(N(AD3857)/Assumptions!$C$10,3)=AJ3857,"QC-to-GRN Wait",IF(ROUND(N(AE3857)/Assumptions!$C$11,3)=AJ3857,"GRN Processing",IF(ROUND(N(AF3857)/Assumptions!$C$12,3)=AJ3857,"GRN-to-Putaway Wait",IF(ROUND(N(AG3857)/Assumptions!$C$13,3)=AJ3857,"Putaway","Within SLA")))))))))))</f>
        <v>QC-to-GRN Wait</v>
      </c>
    </row>
    <row r="3858" customFormat="false" ht="15" hidden="false" customHeight="false" outlineLevel="0" collapsed="false">
      <c r="A3858" s="0" t="s">
        <v>10705</v>
      </c>
      <c r="B3858" s="0" t="s">
        <v>10706</v>
      </c>
      <c r="C3858" s="0" t="s">
        <v>134</v>
      </c>
      <c r="D3858" s="0" t="s">
        <v>119</v>
      </c>
      <c r="E3858" s="0" t="s">
        <v>2633</v>
      </c>
      <c r="F3858" s="0" t="s">
        <v>177</v>
      </c>
      <c r="G3858" s="0" t="s">
        <v>122</v>
      </c>
      <c r="H3858" s="17" t="n">
        <v>46295.4277777778</v>
      </c>
      <c r="I3858" s="17" t="n">
        <v>46295.4361111111</v>
      </c>
      <c r="J3858" s="17" t="n">
        <v>46295.4395833333</v>
      </c>
      <c r="K3858" s="17" t="n">
        <v>46295.4722222222</v>
      </c>
      <c r="L3858" s="17" t="n">
        <v>46295.4930555556</v>
      </c>
      <c r="M3858" s="17" t="n">
        <v>46295.5104166667</v>
      </c>
      <c r="N3858" s="17" t="n">
        <v>46295.5277777778</v>
      </c>
      <c r="O3858" s="17" t="n">
        <v>46295.5375</v>
      </c>
      <c r="P3858" s="17" t="n">
        <v>46295.5458333333</v>
      </c>
      <c r="Q3858" s="17" t="n">
        <v>46295.5701388889</v>
      </c>
      <c r="R3858" s="0" t="n">
        <v>446</v>
      </c>
      <c r="S3858" s="0" t="n">
        <v>0</v>
      </c>
      <c r="T3858" s="0" t="n">
        <v>0</v>
      </c>
      <c r="U3858" s="18" t="s">
        <v>130</v>
      </c>
      <c r="V3858" s="18" t="s">
        <v>144</v>
      </c>
      <c r="W3858" s="0" t="str">
        <f aca="false">IF(AND(X3858&gt;=6,X3858&lt;14),"A",IF(AND(X3858&gt;=14,X3858&lt;22),"B","C"))</f>
        <v>A</v>
      </c>
      <c r="X3858" s="18" t="n">
        <f aca="false">HOUR(H3858)</f>
        <v>10</v>
      </c>
      <c r="Y3858" s="18" t="n">
        <f aca="false">ROUND((I3858-H3858)*1440,0)</f>
        <v>12</v>
      </c>
      <c r="Z3858" s="18" t="n">
        <f aca="false">ROUND((J3858-I3858)*1440,0)</f>
        <v>5</v>
      </c>
      <c r="AA3858" s="18" t="n">
        <f aca="false">ROUND((K3858-J3858)*1440,0)</f>
        <v>47</v>
      </c>
      <c r="AB3858" s="18" t="n">
        <f aca="false">ROUND((L3858-K3858)*1440,0)</f>
        <v>30</v>
      </c>
      <c r="AC3858" s="18" t="n">
        <f aca="false">ROUND((M3858-L3858)*1440,0)</f>
        <v>25</v>
      </c>
      <c r="AD3858" s="18" t="n">
        <f aca="false">IF(N3858="","",ROUND((N3858-M3858)*1440,0))</f>
        <v>25</v>
      </c>
      <c r="AE3858" s="18" t="n">
        <f aca="false">IF(O3858="","",ROUND((O3858-N3858)*1440,0))</f>
        <v>14</v>
      </c>
      <c r="AF3858" s="18" t="n">
        <f aca="false">IF(P3858="","",ROUND((P3858-O3858)*1440,0))</f>
        <v>12</v>
      </c>
      <c r="AG3858" s="18" t="n">
        <f aca="false">IF(Q3858="","",ROUND((Q3858-P3858)*1440,0))</f>
        <v>35</v>
      </c>
      <c r="AH3858" s="18" t="n">
        <f aca="false">IF(Q3858="","",ROUND((Q3858-H3858)*1440,0))</f>
        <v>205</v>
      </c>
      <c r="AI3858" s="19" t="n">
        <f aca="false">ROUND(IF(O3858="",Assumptions!$B$25-K3858,O3858-K3858)*24,1)</f>
        <v>1.6</v>
      </c>
      <c r="AJ3858" s="20" t="n">
        <f aca="false">ROUND(MAX(N(Y3858)/Assumptions!$C$5, N(Z3858)/Assumptions!$C$6, N(AA3858)/Assumptions!$C$7, N(AB3858)/Assumptions!$C$8, N(AC3858)/Assumptions!$C$9, N(AD3858)/Assumptions!$C$10, N(AE3858)/Assumptions!$C$11, N(AF3858)/Assumptions!$C$12, N(AG3858)/Assumptions!$C$13),3)</f>
        <v>2</v>
      </c>
      <c r="AK3858" s="0" t="str">
        <f aca="false">IF(OR(U3858="Pending",U3858="On Hold"),"Open GRN (awaiting)",IF(AJ3858&lt;=1,"Within SLA",IF(ROUND(N(Y3858)/Assumptions!$C$5,3)=AJ3858,"Gate Wait",IF(ROUND(N(Z3858)/Assumptions!$C$6,3)=AJ3858,"Dock Wait",IF(ROUND(N(AA3858)/Assumptions!$C$7,3)=AJ3858,"Unloading",IF(ROUND(N(AB3858)/Assumptions!$C$8,3)=AJ3858,"Unload-to-QC Wait",IF(ROUND(N(AC3858)/Assumptions!$C$9,3)=AJ3858,"QC",IF(ROUND(N(AD3858)/Assumptions!$C$10,3)=AJ3858,"QC-to-GRN Wait",IF(ROUND(N(AE3858)/Assumptions!$C$11,3)=AJ3858,"GRN Processing",IF(ROUND(N(AF3858)/Assumptions!$C$12,3)=AJ3858,"GRN-to-Putaway Wait",IF(ROUND(N(AG3858)/Assumptions!$C$13,3)=AJ3858,"Putaway","Within SLA")))))))))))</f>
        <v>Unload-to-QC Wait</v>
      </c>
    </row>
    <row r="3859" customFormat="false" ht="15" hidden="false" customHeight="false" outlineLevel="0" collapsed="false">
      <c r="A3859" s="0" t="s">
        <v>10707</v>
      </c>
      <c r="B3859" s="0" t="s">
        <v>10708</v>
      </c>
      <c r="C3859" s="0" t="s">
        <v>286</v>
      </c>
      <c r="D3859" s="0" t="s">
        <v>119</v>
      </c>
      <c r="E3859" s="0" t="s">
        <v>6475</v>
      </c>
      <c r="F3859" s="0" t="s">
        <v>121</v>
      </c>
      <c r="G3859" s="0" t="s">
        <v>122</v>
      </c>
      <c r="H3859" s="17" t="n">
        <v>46295.4284722222</v>
      </c>
      <c r="I3859" s="17" t="n">
        <v>46295.4597222222</v>
      </c>
      <c r="J3859" s="17" t="n">
        <v>46295.4625</v>
      </c>
      <c r="K3859" s="17" t="n">
        <v>46295.5097222222</v>
      </c>
      <c r="L3859" s="17" t="n">
        <v>46295.5173611111</v>
      </c>
      <c r="M3859" s="17" t="n">
        <v>46295.5333333333</v>
      </c>
      <c r="N3859" s="17" t="n">
        <v>46295.5444444444</v>
      </c>
      <c r="O3859" s="17" t="n">
        <v>46295.6604166667</v>
      </c>
      <c r="P3859" s="17" t="n">
        <v>46295.6715277778</v>
      </c>
      <c r="Q3859" s="17" t="n">
        <v>46295.6909722222</v>
      </c>
      <c r="R3859" s="0" t="n">
        <v>997</v>
      </c>
      <c r="S3859" s="0" t="n">
        <v>0</v>
      </c>
      <c r="T3859" s="0" t="n">
        <v>0</v>
      </c>
      <c r="U3859" s="18" t="s">
        <v>130</v>
      </c>
      <c r="V3859" s="18" t="s">
        <v>131</v>
      </c>
      <c r="W3859" s="0" t="str">
        <f aca="false">IF(AND(X3859&gt;=6,X3859&lt;14),"A",IF(AND(X3859&gt;=14,X3859&lt;22),"B","C"))</f>
        <v>A</v>
      </c>
      <c r="X3859" s="18" t="n">
        <f aca="false">HOUR(H3859)</f>
        <v>10</v>
      </c>
      <c r="Y3859" s="18" t="n">
        <f aca="false">ROUND((I3859-H3859)*1440,0)</f>
        <v>45</v>
      </c>
      <c r="Z3859" s="18" t="n">
        <f aca="false">ROUND((J3859-I3859)*1440,0)</f>
        <v>4</v>
      </c>
      <c r="AA3859" s="18" t="n">
        <f aca="false">ROUND((K3859-J3859)*1440,0)</f>
        <v>68</v>
      </c>
      <c r="AB3859" s="18" t="n">
        <f aca="false">ROUND((L3859-K3859)*1440,0)</f>
        <v>11</v>
      </c>
      <c r="AC3859" s="18" t="n">
        <f aca="false">ROUND((M3859-L3859)*1440,0)</f>
        <v>23</v>
      </c>
      <c r="AD3859" s="18" t="n">
        <f aca="false">IF(N3859="","",ROUND((N3859-M3859)*1440,0))</f>
        <v>16</v>
      </c>
      <c r="AE3859" s="18" t="n">
        <f aca="false">IF(O3859="","",ROUND((O3859-N3859)*1440,0))</f>
        <v>167</v>
      </c>
      <c r="AF3859" s="18" t="n">
        <f aca="false">IF(P3859="","",ROUND((P3859-O3859)*1440,0))</f>
        <v>16</v>
      </c>
      <c r="AG3859" s="18" t="n">
        <f aca="false">IF(Q3859="","",ROUND((Q3859-P3859)*1440,0))</f>
        <v>28</v>
      </c>
      <c r="AH3859" s="18" t="n">
        <f aca="false">IF(Q3859="","",ROUND((Q3859-H3859)*1440,0))</f>
        <v>378</v>
      </c>
      <c r="AI3859" s="19" t="n">
        <f aca="false">ROUND(IF(O3859="",Assumptions!$B$25-K3859,O3859-K3859)*24,1)</f>
        <v>3.6</v>
      </c>
      <c r="AJ3859" s="20" t="n">
        <f aca="false">ROUND(MAX(N(Y3859)/Assumptions!$C$5, N(Z3859)/Assumptions!$C$6, N(AA3859)/Assumptions!$C$7, N(AB3859)/Assumptions!$C$8, N(AC3859)/Assumptions!$C$9, N(AD3859)/Assumptions!$C$10, N(AE3859)/Assumptions!$C$11, N(AF3859)/Assumptions!$C$12, N(AG3859)/Assumptions!$C$13),3)</f>
        <v>3.711</v>
      </c>
      <c r="AK3859" s="0" t="str">
        <f aca="false">IF(OR(U3859="Pending",U3859="On Hold"),"Open GRN (awaiting)",IF(AJ3859&lt;=1,"Within SLA",IF(ROUND(N(Y3859)/Assumptions!$C$5,3)=AJ3859,"Gate Wait",IF(ROUND(N(Z3859)/Assumptions!$C$6,3)=AJ3859,"Dock Wait",IF(ROUND(N(AA3859)/Assumptions!$C$7,3)=AJ3859,"Unloading",IF(ROUND(N(AB3859)/Assumptions!$C$8,3)=AJ3859,"Unload-to-QC Wait",IF(ROUND(N(AC3859)/Assumptions!$C$9,3)=AJ3859,"QC",IF(ROUND(N(AD3859)/Assumptions!$C$10,3)=AJ3859,"QC-to-GRN Wait",IF(ROUND(N(AE3859)/Assumptions!$C$11,3)=AJ3859,"GRN Processing",IF(ROUND(N(AF3859)/Assumptions!$C$12,3)=AJ3859,"GRN-to-Putaway Wait",IF(ROUND(N(AG3859)/Assumptions!$C$13,3)=AJ3859,"Putaway","Within SLA")))))))))))</f>
        <v>GRN Processing</v>
      </c>
    </row>
    <row r="3860" customFormat="false" ht="15" hidden="false" customHeight="false" outlineLevel="0" collapsed="false">
      <c r="A3860" s="0" t="s">
        <v>10709</v>
      </c>
      <c r="B3860" s="0" t="s">
        <v>10710</v>
      </c>
      <c r="C3860" s="0" t="s">
        <v>218</v>
      </c>
      <c r="D3860" s="0" t="s">
        <v>119</v>
      </c>
      <c r="E3860" s="0" t="s">
        <v>10711</v>
      </c>
      <c r="F3860" s="0" t="s">
        <v>137</v>
      </c>
      <c r="G3860" s="0" t="s">
        <v>129</v>
      </c>
      <c r="H3860" s="17" t="n">
        <v>46295.4333333333</v>
      </c>
      <c r="I3860" s="17" t="n">
        <v>46295.4527777778</v>
      </c>
      <c r="J3860" s="17" t="n">
        <v>46295.4701388889</v>
      </c>
      <c r="K3860" s="17" t="n">
        <v>46295.5</v>
      </c>
      <c r="L3860" s="17" t="n">
        <v>46295.5083333333</v>
      </c>
      <c r="M3860" s="17" t="n">
        <v>46295.5541666667</v>
      </c>
      <c r="N3860" s="17" t="n">
        <v>46295.5638888889</v>
      </c>
      <c r="O3860" s="17" t="n">
        <v>46295.5909722222</v>
      </c>
      <c r="P3860" s="17" t="n">
        <v>46295.60625</v>
      </c>
      <c r="Q3860" s="17" t="n">
        <v>46295.6291666667</v>
      </c>
      <c r="R3860" s="0" t="n">
        <v>688</v>
      </c>
      <c r="S3860" s="0" t="n">
        <v>0</v>
      </c>
      <c r="T3860" s="0" t="n">
        <v>0</v>
      </c>
      <c r="U3860" s="18" t="s">
        <v>130</v>
      </c>
      <c r="V3860" s="18" t="s">
        <v>144</v>
      </c>
      <c r="W3860" s="0" t="str">
        <f aca="false">IF(AND(X3860&gt;=6,X3860&lt;14),"A",IF(AND(X3860&gt;=14,X3860&lt;22),"B","C"))</f>
        <v>A</v>
      </c>
      <c r="X3860" s="18" t="n">
        <f aca="false">HOUR(H3860)</f>
        <v>10</v>
      </c>
      <c r="Y3860" s="18" t="n">
        <f aca="false">ROUND((I3860-H3860)*1440,0)</f>
        <v>28</v>
      </c>
      <c r="Z3860" s="18" t="n">
        <f aca="false">ROUND((J3860-I3860)*1440,0)</f>
        <v>25</v>
      </c>
      <c r="AA3860" s="18" t="n">
        <f aca="false">ROUND((K3860-J3860)*1440,0)</f>
        <v>43</v>
      </c>
      <c r="AB3860" s="18" t="n">
        <f aca="false">ROUND((L3860-K3860)*1440,0)</f>
        <v>12</v>
      </c>
      <c r="AC3860" s="18" t="n">
        <f aca="false">ROUND((M3860-L3860)*1440,0)</f>
        <v>66</v>
      </c>
      <c r="AD3860" s="18" t="n">
        <f aca="false">IF(N3860="","",ROUND((N3860-M3860)*1440,0))</f>
        <v>14</v>
      </c>
      <c r="AE3860" s="18" t="n">
        <f aca="false">IF(O3860="","",ROUND((O3860-N3860)*1440,0))</f>
        <v>39</v>
      </c>
      <c r="AF3860" s="18" t="n">
        <f aca="false">IF(P3860="","",ROUND((P3860-O3860)*1440,0))</f>
        <v>22</v>
      </c>
      <c r="AG3860" s="18" t="n">
        <f aca="false">IF(Q3860="","",ROUND((Q3860-P3860)*1440,0))</f>
        <v>33</v>
      </c>
      <c r="AH3860" s="18" t="n">
        <f aca="false">IF(Q3860="","",ROUND((Q3860-H3860)*1440,0))</f>
        <v>282</v>
      </c>
      <c r="AI3860" s="19" t="n">
        <f aca="false">ROUND(IF(O3860="",Assumptions!$B$25-K3860,O3860-K3860)*24,1)</f>
        <v>2.2</v>
      </c>
      <c r="AJ3860" s="20" t="n">
        <f aca="false">ROUND(MAX(N(Y3860)/Assumptions!$C$5, N(Z3860)/Assumptions!$C$6, N(AA3860)/Assumptions!$C$7, N(AB3860)/Assumptions!$C$8, N(AC3860)/Assumptions!$C$9, N(AD3860)/Assumptions!$C$10, N(AE3860)/Assumptions!$C$11, N(AF3860)/Assumptions!$C$12, N(AG3860)/Assumptions!$C$13),3)</f>
        <v>1.667</v>
      </c>
      <c r="AK3860" s="0" t="str">
        <f aca="false">IF(OR(U3860="Pending",U3860="On Hold"),"Open GRN (awaiting)",IF(AJ3860&lt;=1,"Within SLA",IF(ROUND(N(Y3860)/Assumptions!$C$5,3)=AJ3860,"Gate Wait",IF(ROUND(N(Z3860)/Assumptions!$C$6,3)=AJ3860,"Dock Wait",IF(ROUND(N(AA3860)/Assumptions!$C$7,3)=AJ3860,"Unloading",IF(ROUND(N(AB3860)/Assumptions!$C$8,3)=AJ3860,"Unload-to-QC Wait",IF(ROUND(N(AC3860)/Assumptions!$C$9,3)=AJ3860,"QC",IF(ROUND(N(AD3860)/Assumptions!$C$10,3)=AJ3860,"QC-to-GRN Wait",IF(ROUND(N(AE3860)/Assumptions!$C$11,3)=AJ3860,"GRN Processing",IF(ROUND(N(AF3860)/Assumptions!$C$12,3)=AJ3860,"GRN-to-Putaway Wait",IF(ROUND(N(AG3860)/Assumptions!$C$13,3)=AJ3860,"Putaway","Within SLA")))))))))))</f>
        <v>Dock Wait</v>
      </c>
    </row>
    <row r="3861" customFormat="false" ht="15" hidden="false" customHeight="false" outlineLevel="0" collapsed="false">
      <c r="A3861" s="0" t="s">
        <v>10712</v>
      </c>
      <c r="B3861" s="0" t="s">
        <v>10713</v>
      </c>
      <c r="C3861" s="0" t="s">
        <v>126</v>
      </c>
      <c r="D3861" s="0" t="s">
        <v>119</v>
      </c>
      <c r="E3861" s="0" t="s">
        <v>757</v>
      </c>
      <c r="F3861" s="0" t="s">
        <v>137</v>
      </c>
      <c r="G3861" s="0" t="s">
        <v>122</v>
      </c>
      <c r="H3861" s="17" t="n">
        <v>46295.4416666667</v>
      </c>
      <c r="I3861" s="17" t="n">
        <v>46295.4826388889</v>
      </c>
      <c r="J3861" s="17" t="n">
        <v>46295.4993055556</v>
      </c>
      <c r="K3861" s="17" t="n">
        <v>46295.5548611111</v>
      </c>
      <c r="L3861" s="17" t="n">
        <v>46295.55625</v>
      </c>
      <c r="M3861" s="17" t="n">
        <v>46295.5951388889</v>
      </c>
      <c r="N3861" s="17" t="n">
        <v>46295.6076388889</v>
      </c>
      <c r="O3861" s="17" t="n">
        <v>46295.7097222222</v>
      </c>
      <c r="P3861" s="17" t="n">
        <v>46295.7159722222</v>
      </c>
      <c r="Q3861" s="17" t="n">
        <v>46295.7263888889</v>
      </c>
      <c r="R3861" s="0" t="n">
        <v>600</v>
      </c>
      <c r="S3861" s="0" t="n">
        <v>0</v>
      </c>
      <c r="T3861" s="0" t="n">
        <v>0</v>
      </c>
      <c r="U3861" s="18" t="s">
        <v>130</v>
      </c>
      <c r="V3861" s="18" t="s">
        <v>131</v>
      </c>
      <c r="W3861" s="0" t="str">
        <f aca="false">IF(AND(X3861&gt;=6,X3861&lt;14),"A",IF(AND(X3861&gt;=14,X3861&lt;22),"B","C"))</f>
        <v>A</v>
      </c>
      <c r="X3861" s="18" t="n">
        <f aca="false">HOUR(H3861)</f>
        <v>10</v>
      </c>
      <c r="Y3861" s="18" t="n">
        <f aca="false">ROUND((I3861-H3861)*1440,0)</f>
        <v>59</v>
      </c>
      <c r="Z3861" s="18" t="n">
        <f aca="false">ROUND((J3861-I3861)*1440,0)</f>
        <v>24</v>
      </c>
      <c r="AA3861" s="18" t="n">
        <f aca="false">ROUND((K3861-J3861)*1440,0)</f>
        <v>80</v>
      </c>
      <c r="AB3861" s="18" t="n">
        <f aca="false">ROUND((L3861-K3861)*1440,0)</f>
        <v>2</v>
      </c>
      <c r="AC3861" s="18" t="n">
        <f aca="false">ROUND((M3861-L3861)*1440,0)</f>
        <v>56</v>
      </c>
      <c r="AD3861" s="18" t="n">
        <f aca="false">IF(N3861="","",ROUND((N3861-M3861)*1440,0))</f>
        <v>18</v>
      </c>
      <c r="AE3861" s="18" t="n">
        <f aca="false">IF(O3861="","",ROUND((O3861-N3861)*1440,0))</f>
        <v>147</v>
      </c>
      <c r="AF3861" s="18" t="n">
        <f aca="false">IF(P3861="","",ROUND((P3861-O3861)*1440,0))</f>
        <v>9</v>
      </c>
      <c r="AG3861" s="18" t="n">
        <f aca="false">IF(Q3861="","",ROUND((Q3861-P3861)*1440,0))</f>
        <v>15</v>
      </c>
      <c r="AH3861" s="18" t="n">
        <f aca="false">IF(Q3861="","",ROUND((Q3861-H3861)*1440,0))</f>
        <v>410</v>
      </c>
      <c r="AI3861" s="19" t="n">
        <f aca="false">ROUND(IF(O3861="",Assumptions!$B$25-K3861,O3861-K3861)*24,1)</f>
        <v>3.7</v>
      </c>
      <c r="AJ3861" s="20" t="n">
        <f aca="false">ROUND(MAX(N(Y3861)/Assumptions!$C$5, N(Z3861)/Assumptions!$C$6, N(AA3861)/Assumptions!$C$7, N(AB3861)/Assumptions!$C$8, N(AC3861)/Assumptions!$C$9, N(AD3861)/Assumptions!$C$10, N(AE3861)/Assumptions!$C$11, N(AF3861)/Assumptions!$C$12, N(AG3861)/Assumptions!$C$13),3)</f>
        <v>3.267</v>
      </c>
      <c r="AK3861" s="0" t="str">
        <f aca="false">IF(OR(U3861="Pending",U3861="On Hold"),"Open GRN (awaiting)",IF(AJ3861&lt;=1,"Within SLA",IF(ROUND(N(Y3861)/Assumptions!$C$5,3)=AJ3861,"Gate Wait",IF(ROUND(N(Z3861)/Assumptions!$C$6,3)=AJ3861,"Dock Wait",IF(ROUND(N(AA3861)/Assumptions!$C$7,3)=AJ3861,"Unloading",IF(ROUND(N(AB3861)/Assumptions!$C$8,3)=AJ3861,"Unload-to-QC Wait",IF(ROUND(N(AC3861)/Assumptions!$C$9,3)=AJ3861,"QC",IF(ROUND(N(AD3861)/Assumptions!$C$10,3)=AJ3861,"QC-to-GRN Wait",IF(ROUND(N(AE3861)/Assumptions!$C$11,3)=AJ3861,"GRN Processing",IF(ROUND(N(AF3861)/Assumptions!$C$12,3)=AJ3861,"GRN-to-Putaway Wait",IF(ROUND(N(AG3861)/Assumptions!$C$13,3)=AJ3861,"Putaway","Within SLA")))))))))))</f>
        <v>GRN Processing</v>
      </c>
    </row>
    <row r="3862" customFormat="false" ht="15" hidden="false" customHeight="false" outlineLevel="0" collapsed="false">
      <c r="A3862" s="0" t="s">
        <v>10714</v>
      </c>
      <c r="B3862" s="0" t="s">
        <v>10715</v>
      </c>
      <c r="C3862" s="0" t="s">
        <v>252</v>
      </c>
      <c r="D3862" s="0" t="s">
        <v>119</v>
      </c>
      <c r="E3862" s="0" t="s">
        <v>3181</v>
      </c>
      <c r="F3862" s="0" t="s">
        <v>155</v>
      </c>
      <c r="G3862" s="0" t="s">
        <v>129</v>
      </c>
      <c r="H3862" s="17" t="n">
        <v>46295.4430555556</v>
      </c>
      <c r="I3862" s="17" t="n">
        <v>46295.4631944444</v>
      </c>
      <c r="J3862" s="17" t="n">
        <v>46295.46875</v>
      </c>
      <c r="K3862" s="17" t="n">
        <v>46295.5034722222</v>
      </c>
      <c r="L3862" s="17" t="n">
        <v>46295.5069444445</v>
      </c>
      <c r="M3862" s="17" t="n">
        <v>46295.5180555556</v>
      </c>
      <c r="N3862" s="17" t="n">
        <v>46295.5215277778</v>
      </c>
      <c r="O3862" s="17" t="n">
        <v>46295.5486111111</v>
      </c>
      <c r="P3862" s="17" t="n">
        <v>46295.5541666667</v>
      </c>
      <c r="Q3862" s="17" t="n">
        <v>46295.5673611111</v>
      </c>
      <c r="R3862" s="0" t="n">
        <v>325</v>
      </c>
      <c r="S3862" s="0" t="n">
        <v>0</v>
      </c>
      <c r="T3862" s="0" t="n">
        <v>0</v>
      </c>
      <c r="U3862" s="18" t="s">
        <v>130</v>
      </c>
      <c r="V3862" s="18" t="s">
        <v>333</v>
      </c>
      <c r="W3862" s="0" t="str">
        <f aca="false">IF(AND(X3862&gt;=6,X3862&lt;14),"A",IF(AND(X3862&gt;=14,X3862&lt;22),"B","C"))</f>
        <v>A</v>
      </c>
      <c r="X3862" s="18" t="n">
        <f aca="false">HOUR(H3862)</f>
        <v>10</v>
      </c>
      <c r="Y3862" s="18" t="n">
        <f aca="false">ROUND((I3862-H3862)*1440,0)</f>
        <v>29</v>
      </c>
      <c r="Z3862" s="18" t="n">
        <f aca="false">ROUND((J3862-I3862)*1440,0)</f>
        <v>8</v>
      </c>
      <c r="AA3862" s="18" t="n">
        <f aca="false">ROUND((K3862-J3862)*1440,0)</f>
        <v>50</v>
      </c>
      <c r="AB3862" s="18" t="n">
        <f aca="false">ROUND((L3862-K3862)*1440,0)</f>
        <v>5</v>
      </c>
      <c r="AC3862" s="18" t="n">
        <f aca="false">ROUND((M3862-L3862)*1440,0)</f>
        <v>16</v>
      </c>
      <c r="AD3862" s="18" t="n">
        <f aca="false">IF(N3862="","",ROUND((N3862-M3862)*1440,0))</f>
        <v>5</v>
      </c>
      <c r="AE3862" s="18" t="n">
        <f aca="false">IF(O3862="","",ROUND((O3862-N3862)*1440,0))</f>
        <v>39</v>
      </c>
      <c r="AF3862" s="18" t="n">
        <f aca="false">IF(P3862="","",ROUND((P3862-O3862)*1440,0))</f>
        <v>8</v>
      </c>
      <c r="AG3862" s="18" t="n">
        <f aca="false">IF(Q3862="","",ROUND((Q3862-P3862)*1440,0))</f>
        <v>19</v>
      </c>
      <c r="AH3862" s="18" t="n">
        <f aca="false">IF(Q3862="","",ROUND((Q3862-H3862)*1440,0))</f>
        <v>179</v>
      </c>
      <c r="AI3862" s="19" t="n">
        <f aca="false">ROUND(IF(O3862="",Assumptions!$B$25-K3862,O3862-K3862)*24,1)</f>
        <v>1.1</v>
      </c>
      <c r="AJ3862" s="20" t="n">
        <f aca="false">ROUND(MAX(N(Y3862)/Assumptions!$C$5, N(Z3862)/Assumptions!$C$6, N(AA3862)/Assumptions!$C$7, N(AB3862)/Assumptions!$C$8, N(AC3862)/Assumptions!$C$9, N(AD3862)/Assumptions!$C$10, N(AE3862)/Assumptions!$C$11, N(AF3862)/Assumptions!$C$12, N(AG3862)/Assumptions!$C$13),3)</f>
        <v>0.967</v>
      </c>
      <c r="AK3862" s="0" t="str">
        <f aca="false">IF(OR(U3862="Pending",U3862="On Hold"),"Open GRN (awaiting)",IF(AJ3862&lt;=1,"Within SLA",IF(ROUND(N(Y3862)/Assumptions!$C$5,3)=AJ3862,"Gate Wait",IF(ROUND(N(Z3862)/Assumptions!$C$6,3)=AJ3862,"Dock Wait",IF(ROUND(N(AA3862)/Assumptions!$C$7,3)=AJ3862,"Unloading",IF(ROUND(N(AB3862)/Assumptions!$C$8,3)=AJ3862,"Unload-to-QC Wait",IF(ROUND(N(AC3862)/Assumptions!$C$9,3)=AJ3862,"QC",IF(ROUND(N(AD3862)/Assumptions!$C$10,3)=AJ3862,"QC-to-GRN Wait",IF(ROUND(N(AE3862)/Assumptions!$C$11,3)=AJ3862,"GRN Processing",IF(ROUND(N(AF3862)/Assumptions!$C$12,3)=AJ3862,"GRN-to-Putaway Wait",IF(ROUND(N(AG3862)/Assumptions!$C$13,3)=AJ3862,"Putaway","Within SLA")))))))))))</f>
        <v>Within SLA</v>
      </c>
    </row>
    <row r="3863" customFormat="false" ht="15" hidden="false" customHeight="false" outlineLevel="0" collapsed="false">
      <c r="A3863" s="0" t="s">
        <v>10716</v>
      </c>
      <c r="B3863" s="0" t="s">
        <v>10717</v>
      </c>
      <c r="C3863" s="0" t="s">
        <v>159</v>
      </c>
      <c r="D3863" s="0" t="s">
        <v>147</v>
      </c>
      <c r="E3863" s="0" t="s">
        <v>1054</v>
      </c>
      <c r="F3863" s="0" t="s">
        <v>128</v>
      </c>
      <c r="G3863" s="0" t="s">
        <v>150</v>
      </c>
      <c r="H3863" s="17" t="n">
        <v>46295.4493055556</v>
      </c>
      <c r="I3863" s="17" t="n">
        <v>46295.4611111111</v>
      </c>
      <c r="J3863" s="17" t="n">
        <v>46295.4722222222</v>
      </c>
      <c r="K3863" s="17" t="n">
        <v>46295.4944444444</v>
      </c>
      <c r="L3863" s="17" t="n">
        <v>46295.5284722222</v>
      </c>
      <c r="M3863" s="17" t="n">
        <v>46295.55</v>
      </c>
      <c r="N3863" s="17" t="n">
        <v>46295.5805555556</v>
      </c>
      <c r="O3863" s="17" t="n">
        <v>46295.6076388889</v>
      </c>
      <c r="P3863" s="17" t="n">
        <v>46295.6215277778</v>
      </c>
      <c r="Q3863" s="17" t="n">
        <v>46295.6506944444</v>
      </c>
      <c r="R3863" s="0" t="n">
        <v>425</v>
      </c>
      <c r="S3863" s="0" t="n">
        <v>0</v>
      </c>
      <c r="T3863" s="0" t="n">
        <v>0</v>
      </c>
      <c r="U3863" s="18" t="s">
        <v>130</v>
      </c>
      <c r="V3863" s="18" t="s">
        <v>139</v>
      </c>
      <c r="W3863" s="0" t="str">
        <f aca="false">IF(AND(X3863&gt;=6,X3863&lt;14),"A",IF(AND(X3863&gt;=14,X3863&lt;22),"B","C"))</f>
        <v>A</v>
      </c>
      <c r="X3863" s="18" t="n">
        <f aca="false">HOUR(H3863)</f>
        <v>10</v>
      </c>
      <c r="Y3863" s="18" t="n">
        <f aca="false">ROUND((I3863-H3863)*1440,0)</f>
        <v>17</v>
      </c>
      <c r="Z3863" s="18" t="n">
        <f aca="false">ROUND((J3863-I3863)*1440,0)</f>
        <v>16</v>
      </c>
      <c r="AA3863" s="18" t="n">
        <f aca="false">ROUND((K3863-J3863)*1440,0)</f>
        <v>32</v>
      </c>
      <c r="AB3863" s="18" t="n">
        <f aca="false">ROUND((L3863-K3863)*1440,0)</f>
        <v>49</v>
      </c>
      <c r="AC3863" s="18" t="n">
        <f aca="false">ROUND((M3863-L3863)*1440,0)</f>
        <v>31</v>
      </c>
      <c r="AD3863" s="18" t="n">
        <f aca="false">IF(N3863="","",ROUND((N3863-M3863)*1440,0))</f>
        <v>44</v>
      </c>
      <c r="AE3863" s="18" t="n">
        <f aca="false">IF(O3863="","",ROUND((O3863-N3863)*1440,0))</f>
        <v>39</v>
      </c>
      <c r="AF3863" s="18" t="n">
        <f aca="false">IF(P3863="","",ROUND((P3863-O3863)*1440,0))</f>
        <v>20</v>
      </c>
      <c r="AG3863" s="18" t="n">
        <f aca="false">IF(Q3863="","",ROUND((Q3863-P3863)*1440,0))</f>
        <v>42</v>
      </c>
      <c r="AH3863" s="18" t="n">
        <f aca="false">IF(Q3863="","",ROUND((Q3863-H3863)*1440,0))</f>
        <v>290</v>
      </c>
      <c r="AI3863" s="19" t="n">
        <f aca="false">ROUND(IF(O3863="",Assumptions!$B$25-K3863,O3863-K3863)*24,1)</f>
        <v>2.7</v>
      </c>
      <c r="AJ3863" s="20" t="n">
        <f aca="false">ROUND(MAX(N(Y3863)/Assumptions!$C$5, N(Z3863)/Assumptions!$C$6, N(AA3863)/Assumptions!$C$7, N(AB3863)/Assumptions!$C$8, N(AC3863)/Assumptions!$C$9, N(AD3863)/Assumptions!$C$10, N(AE3863)/Assumptions!$C$11, N(AF3863)/Assumptions!$C$12, N(AG3863)/Assumptions!$C$13),3)</f>
        <v>3.267</v>
      </c>
      <c r="AK3863" s="0" t="str">
        <f aca="false">IF(OR(U3863="Pending",U3863="On Hold"),"Open GRN (awaiting)",IF(AJ3863&lt;=1,"Within SLA",IF(ROUND(N(Y3863)/Assumptions!$C$5,3)=AJ3863,"Gate Wait",IF(ROUND(N(Z3863)/Assumptions!$C$6,3)=AJ3863,"Dock Wait",IF(ROUND(N(AA3863)/Assumptions!$C$7,3)=AJ3863,"Unloading",IF(ROUND(N(AB3863)/Assumptions!$C$8,3)=AJ3863,"Unload-to-QC Wait",IF(ROUND(N(AC3863)/Assumptions!$C$9,3)=AJ3863,"QC",IF(ROUND(N(AD3863)/Assumptions!$C$10,3)=AJ3863,"QC-to-GRN Wait",IF(ROUND(N(AE3863)/Assumptions!$C$11,3)=AJ3863,"GRN Processing",IF(ROUND(N(AF3863)/Assumptions!$C$12,3)=AJ3863,"GRN-to-Putaway Wait",IF(ROUND(N(AG3863)/Assumptions!$C$13,3)=AJ3863,"Putaway","Within SLA")))))))))))</f>
        <v>Unload-to-QC Wait</v>
      </c>
    </row>
    <row r="3864" customFormat="false" ht="15" hidden="false" customHeight="false" outlineLevel="0" collapsed="false">
      <c r="A3864" s="0" t="s">
        <v>10718</v>
      </c>
      <c r="B3864" s="0" t="s">
        <v>10719</v>
      </c>
      <c r="C3864" s="0" t="s">
        <v>118</v>
      </c>
      <c r="D3864" s="0" t="s">
        <v>135</v>
      </c>
      <c r="E3864" s="0" t="s">
        <v>10720</v>
      </c>
      <c r="F3864" s="0" t="s">
        <v>172</v>
      </c>
      <c r="G3864" s="0" t="s">
        <v>178</v>
      </c>
      <c r="H3864" s="17" t="n">
        <v>46295.4520833333</v>
      </c>
      <c r="I3864" s="17" t="n">
        <v>46295.4611111111</v>
      </c>
      <c r="J3864" s="17" t="n">
        <v>46295.4729166667</v>
      </c>
      <c r="K3864" s="17" t="n">
        <v>46295.5208333333</v>
      </c>
      <c r="L3864" s="17" t="n">
        <v>46295.5270833333</v>
      </c>
      <c r="M3864" s="17" t="n">
        <v>46295.5430555556</v>
      </c>
      <c r="N3864" s="17" t="n">
        <v>46295.5784722222</v>
      </c>
      <c r="O3864" s="17" t="n">
        <v>46295.5923611111</v>
      </c>
      <c r="P3864" s="17" t="n">
        <v>46295.60625</v>
      </c>
      <c r="Q3864" s="17" t="n">
        <v>46295.6222222222</v>
      </c>
      <c r="R3864" s="0" t="n">
        <v>1384</v>
      </c>
      <c r="S3864" s="0" t="n">
        <v>0</v>
      </c>
      <c r="T3864" s="0" t="n">
        <v>0</v>
      </c>
      <c r="U3864" s="18" t="s">
        <v>130</v>
      </c>
      <c r="V3864" s="18" t="s">
        <v>144</v>
      </c>
      <c r="W3864" s="0" t="str">
        <f aca="false">IF(AND(X3864&gt;=6,X3864&lt;14),"A",IF(AND(X3864&gt;=14,X3864&lt;22),"B","C"))</f>
        <v>A</v>
      </c>
      <c r="X3864" s="18" t="n">
        <f aca="false">HOUR(H3864)</f>
        <v>10</v>
      </c>
      <c r="Y3864" s="18" t="n">
        <f aca="false">ROUND((I3864-H3864)*1440,0)</f>
        <v>13</v>
      </c>
      <c r="Z3864" s="18" t="n">
        <f aca="false">ROUND((J3864-I3864)*1440,0)</f>
        <v>17</v>
      </c>
      <c r="AA3864" s="18" t="n">
        <f aca="false">ROUND((K3864-J3864)*1440,0)</f>
        <v>69</v>
      </c>
      <c r="AB3864" s="18" t="n">
        <f aca="false">ROUND((L3864-K3864)*1440,0)</f>
        <v>9</v>
      </c>
      <c r="AC3864" s="18" t="n">
        <f aca="false">ROUND((M3864-L3864)*1440,0)</f>
        <v>23</v>
      </c>
      <c r="AD3864" s="18" t="n">
        <f aca="false">IF(N3864="","",ROUND((N3864-M3864)*1440,0))</f>
        <v>51</v>
      </c>
      <c r="AE3864" s="18" t="n">
        <f aca="false">IF(O3864="","",ROUND((O3864-N3864)*1440,0))</f>
        <v>20</v>
      </c>
      <c r="AF3864" s="18" t="n">
        <f aca="false">IF(P3864="","",ROUND((P3864-O3864)*1440,0))</f>
        <v>20</v>
      </c>
      <c r="AG3864" s="18" t="n">
        <f aca="false">IF(Q3864="","",ROUND((Q3864-P3864)*1440,0))</f>
        <v>23</v>
      </c>
      <c r="AH3864" s="18" t="n">
        <f aca="false">IF(Q3864="","",ROUND((Q3864-H3864)*1440,0))</f>
        <v>245</v>
      </c>
      <c r="AI3864" s="19" t="n">
        <f aca="false">ROUND(IF(O3864="",Assumptions!$B$25-K3864,O3864-K3864)*24,1)</f>
        <v>1.7</v>
      </c>
      <c r="AJ3864" s="20" t="n">
        <f aca="false">ROUND(MAX(N(Y3864)/Assumptions!$C$5, N(Z3864)/Assumptions!$C$6, N(AA3864)/Assumptions!$C$7, N(AB3864)/Assumptions!$C$8, N(AC3864)/Assumptions!$C$9, N(AD3864)/Assumptions!$C$10, N(AE3864)/Assumptions!$C$11, N(AF3864)/Assumptions!$C$12, N(AG3864)/Assumptions!$C$13),3)</f>
        <v>1.7</v>
      </c>
      <c r="AK3864" s="0" t="str">
        <f aca="false">IF(OR(U3864="Pending",U3864="On Hold"),"Open GRN (awaiting)",IF(AJ3864&lt;=1,"Within SLA",IF(ROUND(N(Y3864)/Assumptions!$C$5,3)=AJ3864,"Gate Wait",IF(ROUND(N(Z3864)/Assumptions!$C$6,3)=AJ3864,"Dock Wait",IF(ROUND(N(AA3864)/Assumptions!$C$7,3)=AJ3864,"Unloading",IF(ROUND(N(AB3864)/Assumptions!$C$8,3)=AJ3864,"Unload-to-QC Wait",IF(ROUND(N(AC3864)/Assumptions!$C$9,3)=AJ3864,"QC",IF(ROUND(N(AD3864)/Assumptions!$C$10,3)=AJ3864,"QC-to-GRN Wait",IF(ROUND(N(AE3864)/Assumptions!$C$11,3)=AJ3864,"GRN Processing",IF(ROUND(N(AF3864)/Assumptions!$C$12,3)=AJ3864,"GRN-to-Putaway Wait",IF(ROUND(N(AG3864)/Assumptions!$C$13,3)=AJ3864,"Putaway","Within SLA")))))))))))</f>
        <v>QC-to-GRN Wait</v>
      </c>
    </row>
    <row r="3865" customFormat="false" ht="15" hidden="false" customHeight="false" outlineLevel="0" collapsed="false">
      <c r="A3865" s="0" t="s">
        <v>10721</v>
      </c>
      <c r="B3865" s="0" t="s">
        <v>10722</v>
      </c>
      <c r="C3865" s="0" t="s">
        <v>175</v>
      </c>
      <c r="D3865" s="0" t="s">
        <v>119</v>
      </c>
      <c r="E3865" s="0" t="s">
        <v>8273</v>
      </c>
      <c r="F3865" s="0" t="s">
        <v>177</v>
      </c>
      <c r="G3865" s="0" t="s">
        <v>129</v>
      </c>
      <c r="H3865" s="17" t="n">
        <v>46295.4548611111</v>
      </c>
      <c r="I3865" s="17" t="n">
        <v>46295.4854166667</v>
      </c>
      <c r="J3865" s="17" t="n">
        <v>46295.4888888889</v>
      </c>
      <c r="K3865" s="17" t="n">
        <v>46295.5298611111</v>
      </c>
      <c r="L3865" s="17" t="n">
        <v>46295.5402777778</v>
      </c>
      <c r="M3865" s="17" t="n">
        <v>46295.5680555556</v>
      </c>
      <c r="N3865" s="17" t="n">
        <v>46295.6055555556</v>
      </c>
      <c r="O3865" s="17" t="n">
        <v>46295.63125</v>
      </c>
      <c r="P3865" s="17" t="n">
        <v>46295.6458333333</v>
      </c>
      <c r="Q3865" s="17" t="n">
        <v>46295.6659722222</v>
      </c>
      <c r="R3865" s="0" t="n">
        <v>1732</v>
      </c>
      <c r="S3865" s="0" t="n">
        <v>0</v>
      </c>
      <c r="T3865" s="0" t="n">
        <v>0</v>
      </c>
      <c r="U3865" s="18" t="s">
        <v>130</v>
      </c>
      <c r="V3865" s="18" t="s">
        <v>156</v>
      </c>
      <c r="W3865" s="0" t="str">
        <f aca="false">IF(AND(X3865&gt;=6,X3865&lt;14),"A",IF(AND(X3865&gt;=14,X3865&lt;22),"B","C"))</f>
        <v>A</v>
      </c>
      <c r="X3865" s="18" t="n">
        <f aca="false">HOUR(H3865)</f>
        <v>10</v>
      </c>
      <c r="Y3865" s="18" t="n">
        <f aca="false">ROUND((I3865-H3865)*1440,0)</f>
        <v>44</v>
      </c>
      <c r="Z3865" s="18" t="n">
        <f aca="false">ROUND((J3865-I3865)*1440,0)</f>
        <v>5</v>
      </c>
      <c r="AA3865" s="18" t="n">
        <f aca="false">ROUND((K3865-J3865)*1440,0)</f>
        <v>59</v>
      </c>
      <c r="AB3865" s="18" t="n">
        <f aca="false">ROUND((L3865-K3865)*1440,0)</f>
        <v>15</v>
      </c>
      <c r="AC3865" s="18" t="n">
        <f aca="false">ROUND((M3865-L3865)*1440,0)</f>
        <v>40</v>
      </c>
      <c r="AD3865" s="18" t="n">
        <f aca="false">IF(N3865="","",ROUND((N3865-M3865)*1440,0))</f>
        <v>54</v>
      </c>
      <c r="AE3865" s="18" t="n">
        <f aca="false">IF(O3865="","",ROUND((O3865-N3865)*1440,0))</f>
        <v>37</v>
      </c>
      <c r="AF3865" s="18" t="n">
        <f aca="false">IF(P3865="","",ROUND((P3865-O3865)*1440,0))</f>
        <v>21</v>
      </c>
      <c r="AG3865" s="18" t="n">
        <f aca="false">IF(Q3865="","",ROUND((Q3865-P3865)*1440,0))</f>
        <v>29</v>
      </c>
      <c r="AH3865" s="18" t="n">
        <f aca="false">IF(Q3865="","",ROUND((Q3865-H3865)*1440,0))</f>
        <v>304</v>
      </c>
      <c r="AI3865" s="19" t="n">
        <f aca="false">ROUND(IF(O3865="",Assumptions!$B$25-K3865,O3865-K3865)*24,1)</f>
        <v>2.4</v>
      </c>
      <c r="AJ3865" s="20" t="n">
        <f aca="false">ROUND(MAX(N(Y3865)/Assumptions!$C$5, N(Z3865)/Assumptions!$C$6, N(AA3865)/Assumptions!$C$7, N(AB3865)/Assumptions!$C$8, N(AC3865)/Assumptions!$C$9, N(AD3865)/Assumptions!$C$10, N(AE3865)/Assumptions!$C$11, N(AF3865)/Assumptions!$C$12, N(AG3865)/Assumptions!$C$13),3)</f>
        <v>1.8</v>
      </c>
      <c r="AK3865" s="0" t="str">
        <f aca="false">IF(OR(U3865="Pending",U3865="On Hold"),"Open GRN (awaiting)",IF(AJ3865&lt;=1,"Within SLA",IF(ROUND(N(Y3865)/Assumptions!$C$5,3)=AJ3865,"Gate Wait",IF(ROUND(N(Z3865)/Assumptions!$C$6,3)=AJ3865,"Dock Wait",IF(ROUND(N(AA3865)/Assumptions!$C$7,3)=AJ3865,"Unloading",IF(ROUND(N(AB3865)/Assumptions!$C$8,3)=AJ3865,"Unload-to-QC Wait",IF(ROUND(N(AC3865)/Assumptions!$C$9,3)=AJ3865,"QC",IF(ROUND(N(AD3865)/Assumptions!$C$10,3)=AJ3865,"QC-to-GRN Wait",IF(ROUND(N(AE3865)/Assumptions!$C$11,3)=AJ3865,"GRN Processing",IF(ROUND(N(AF3865)/Assumptions!$C$12,3)=AJ3865,"GRN-to-Putaway Wait",IF(ROUND(N(AG3865)/Assumptions!$C$13,3)=AJ3865,"Putaway","Within SLA")))))))))))</f>
        <v>QC-to-GRN Wait</v>
      </c>
    </row>
    <row r="3866" customFormat="false" ht="15" hidden="false" customHeight="false" outlineLevel="0" collapsed="false">
      <c r="A3866" s="0" t="s">
        <v>10723</v>
      </c>
      <c r="B3866" s="0" t="s">
        <v>10724</v>
      </c>
      <c r="C3866" s="0" t="s">
        <v>175</v>
      </c>
      <c r="D3866" s="0" t="s">
        <v>147</v>
      </c>
      <c r="E3866" s="0" t="s">
        <v>5527</v>
      </c>
      <c r="F3866" s="0" t="s">
        <v>177</v>
      </c>
      <c r="G3866" s="0" t="s">
        <v>167</v>
      </c>
      <c r="H3866" s="17" t="n">
        <v>46295.4666666667</v>
      </c>
      <c r="I3866" s="17" t="n">
        <v>46295.5222222222</v>
      </c>
      <c r="J3866" s="17" t="n">
        <v>46295.5277777778</v>
      </c>
      <c r="K3866" s="17" t="n">
        <v>46295.5590277778</v>
      </c>
      <c r="L3866" s="17" t="n">
        <v>46295.5680555556</v>
      </c>
      <c r="M3866" s="17" t="n">
        <v>46295.5847222222</v>
      </c>
      <c r="N3866" s="17" t="n">
        <v>46295.6506944444</v>
      </c>
      <c r="O3866" s="17" t="n">
        <v>46295.7583333333</v>
      </c>
      <c r="P3866" s="17" t="n">
        <v>46295.7847222222</v>
      </c>
      <c r="Q3866" s="17" t="n">
        <v>46295.7916666667</v>
      </c>
      <c r="R3866" s="0" t="n">
        <v>905</v>
      </c>
      <c r="S3866" s="0" t="n">
        <v>0</v>
      </c>
      <c r="T3866" s="0" t="n">
        <v>0</v>
      </c>
      <c r="U3866" s="18" t="s">
        <v>130</v>
      </c>
      <c r="V3866" s="18" t="s">
        <v>131</v>
      </c>
      <c r="W3866" s="0" t="str">
        <f aca="false">IF(AND(X3866&gt;=6,X3866&lt;14),"A",IF(AND(X3866&gt;=14,X3866&lt;22),"B","C"))</f>
        <v>A</v>
      </c>
      <c r="X3866" s="18" t="n">
        <f aca="false">HOUR(H3866)</f>
        <v>11</v>
      </c>
      <c r="Y3866" s="18" t="n">
        <f aca="false">ROUND((I3866-H3866)*1440,0)</f>
        <v>80</v>
      </c>
      <c r="Z3866" s="18" t="n">
        <f aca="false">ROUND((J3866-I3866)*1440,0)</f>
        <v>8</v>
      </c>
      <c r="AA3866" s="18" t="n">
        <f aca="false">ROUND((K3866-J3866)*1440,0)</f>
        <v>45</v>
      </c>
      <c r="AB3866" s="18" t="n">
        <f aca="false">ROUND((L3866-K3866)*1440,0)</f>
        <v>13</v>
      </c>
      <c r="AC3866" s="18" t="n">
        <f aca="false">ROUND((M3866-L3866)*1440,0)</f>
        <v>24</v>
      </c>
      <c r="AD3866" s="18" t="n">
        <f aca="false">IF(N3866="","",ROUND((N3866-M3866)*1440,0))</f>
        <v>95</v>
      </c>
      <c r="AE3866" s="18" t="n">
        <f aca="false">IF(O3866="","",ROUND((O3866-N3866)*1440,0))</f>
        <v>155</v>
      </c>
      <c r="AF3866" s="18" t="n">
        <f aca="false">IF(P3866="","",ROUND((P3866-O3866)*1440,0))</f>
        <v>38</v>
      </c>
      <c r="AG3866" s="18" t="n">
        <f aca="false">IF(Q3866="","",ROUND((Q3866-P3866)*1440,0))</f>
        <v>10</v>
      </c>
      <c r="AH3866" s="18" t="n">
        <f aca="false">IF(Q3866="","",ROUND((Q3866-H3866)*1440,0))</f>
        <v>468</v>
      </c>
      <c r="AI3866" s="19" t="n">
        <f aca="false">ROUND(IF(O3866="",Assumptions!$B$25-K3866,O3866-K3866)*24,1)</f>
        <v>4.8</v>
      </c>
      <c r="AJ3866" s="20" t="n">
        <f aca="false">ROUND(MAX(N(Y3866)/Assumptions!$C$5, N(Z3866)/Assumptions!$C$6, N(AA3866)/Assumptions!$C$7, N(AB3866)/Assumptions!$C$8, N(AC3866)/Assumptions!$C$9, N(AD3866)/Assumptions!$C$10, N(AE3866)/Assumptions!$C$11, N(AF3866)/Assumptions!$C$12, N(AG3866)/Assumptions!$C$13),3)</f>
        <v>3.444</v>
      </c>
      <c r="AK3866" s="0" t="str">
        <f aca="false">IF(OR(U3866="Pending",U3866="On Hold"),"Open GRN (awaiting)",IF(AJ3866&lt;=1,"Within SLA",IF(ROUND(N(Y3866)/Assumptions!$C$5,3)=AJ3866,"Gate Wait",IF(ROUND(N(Z3866)/Assumptions!$C$6,3)=AJ3866,"Dock Wait",IF(ROUND(N(AA3866)/Assumptions!$C$7,3)=AJ3866,"Unloading",IF(ROUND(N(AB3866)/Assumptions!$C$8,3)=AJ3866,"Unload-to-QC Wait",IF(ROUND(N(AC3866)/Assumptions!$C$9,3)=AJ3866,"QC",IF(ROUND(N(AD3866)/Assumptions!$C$10,3)=AJ3866,"QC-to-GRN Wait",IF(ROUND(N(AE3866)/Assumptions!$C$11,3)=AJ3866,"GRN Processing",IF(ROUND(N(AF3866)/Assumptions!$C$12,3)=AJ3866,"GRN-to-Putaway Wait",IF(ROUND(N(AG3866)/Assumptions!$C$13,3)=AJ3866,"Putaway","Within SLA")))))))))))</f>
        <v>GRN Processing</v>
      </c>
    </row>
    <row r="3867" customFormat="false" ht="15" hidden="false" customHeight="false" outlineLevel="0" collapsed="false">
      <c r="A3867" s="0" t="s">
        <v>10725</v>
      </c>
      <c r="B3867" s="0" t="s">
        <v>10726</v>
      </c>
      <c r="C3867" s="0" t="s">
        <v>142</v>
      </c>
      <c r="D3867" s="0" t="s">
        <v>135</v>
      </c>
      <c r="E3867" s="0" t="s">
        <v>2160</v>
      </c>
      <c r="F3867" s="0" t="s">
        <v>137</v>
      </c>
      <c r="G3867" s="0" t="s">
        <v>178</v>
      </c>
      <c r="H3867" s="17" t="n">
        <v>46295.4722222222</v>
      </c>
      <c r="I3867" s="17" t="n">
        <v>46295.4840277778</v>
      </c>
      <c r="J3867" s="17" t="n">
        <v>46295.49375</v>
      </c>
      <c r="K3867" s="17" t="n">
        <v>46295.5222222222</v>
      </c>
      <c r="L3867" s="17" t="n">
        <v>46295.5305555556</v>
      </c>
      <c r="M3867" s="17" t="n">
        <v>46295.5416666667</v>
      </c>
      <c r="N3867" s="17" t="n">
        <v>46295.5736111111</v>
      </c>
      <c r="O3867" s="17" t="n">
        <v>46295.5819444444</v>
      </c>
      <c r="P3867" s="17" t="n">
        <v>46295.5895833333</v>
      </c>
      <c r="Q3867" s="17" t="n">
        <v>46295.6020833333</v>
      </c>
      <c r="R3867" s="0" t="n">
        <v>384</v>
      </c>
      <c r="S3867" s="0" t="n">
        <v>0</v>
      </c>
      <c r="T3867" s="0" t="n">
        <v>0</v>
      </c>
      <c r="U3867" s="18" t="s">
        <v>130</v>
      </c>
      <c r="V3867" s="18" t="s">
        <v>156</v>
      </c>
      <c r="W3867" s="0" t="str">
        <f aca="false">IF(AND(X3867&gt;=6,X3867&lt;14),"A",IF(AND(X3867&gt;=14,X3867&lt;22),"B","C"))</f>
        <v>A</v>
      </c>
      <c r="X3867" s="18" t="n">
        <f aca="false">HOUR(H3867)</f>
        <v>11</v>
      </c>
      <c r="Y3867" s="18" t="n">
        <f aca="false">ROUND((I3867-H3867)*1440,0)</f>
        <v>17</v>
      </c>
      <c r="Z3867" s="18" t="n">
        <f aca="false">ROUND((J3867-I3867)*1440,0)</f>
        <v>14</v>
      </c>
      <c r="AA3867" s="18" t="n">
        <f aca="false">ROUND((K3867-J3867)*1440,0)</f>
        <v>41</v>
      </c>
      <c r="AB3867" s="18" t="n">
        <f aca="false">ROUND((L3867-K3867)*1440,0)</f>
        <v>12</v>
      </c>
      <c r="AC3867" s="18" t="n">
        <f aca="false">ROUND((M3867-L3867)*1440,0)</f>
        <v>16</v>
      </c>
      <c r="AD3867" s="18" t="n">
        <f aca="false">IF(N3867="","",ROUND((N3867-M3867)*1440,0))</f>
        <v>46</v>
      </c>
      <c r="AE3867" s="18" t="n">
        <f aca="false">IF(O3867="","",ROUND((O3867-N3867)*1440,0))</f>
        <v>12</v>
      </c>
      <c r="AF3867" s="18" t="n">
        <f aca="false">IF(P3867="","",ROUND((P3867-O3867)*1440,0))</f>
        <v>11</v>
      </c>
      <c r="AG3867" s="18" t="n">
        <f aca="false">IF(Q3867="","",ROUND((Q3867-P3867)*1440,0))</f>
        <v>18</v>
      </c>
      <c r="AH3867" s="18" t="n">
        <f aca="false">IF(Q3867="","",ROUND((Q3867-H3867)*1440,0))</f>
        <v>187</v>
      </c>
      <c r="AI3867" s="19" t="n">
        <f aca="false">ROUND(IF(O3867="",Assumptions!$B$25-K3867,O3867-K3867)*24,1)</f>
        <v>1.4</v>
      </c>
      <c r="AJ3867" s="20" t="n">
        <f aca="false">ROUND(MAX(N(Y3867)/Assumptions!$C$5, N(Z3867)/Assumptions!$C$6, N(AA3867)/Assumptions!$C$7, N(AB3867)/Assumptions!$C$8, N(AC3867)/Assumptions!$C$9, N(AD3867)/Assumptions!$C$10, N(AE3867)/Assumptions!$C$11, N(AF3867)/Assumptions!$C$12, N(AG3867)/Assumptions!$C$13),3)</f>
        <v>1.533</v>
      </c>
      <c r="AK3867" s="0" t="str">
        <f aca="false">IF(OR(U3867="Pending",U3867="On Hold"),"Open GRN (awaiting)",IF(AJ3867&lt;=1,"Within SLA",IF(ROUND(N(Y3867)/Assumptions!$C$5,3)=AJ3867,"Gate Wait",IF(ROUND(N(Z3867)/Assumptions!$C$6,3)=AJ3867,"Dock Wait",IF(ROUND(N(AA3867)/Assumptions!$C$7,3)=AJ3867,"Unloading",IF(ROUND(N(AB3867)/Assumptions!$C$8,3)=AJ3867,"Unload-to-QC Wait",IF(ROUND(N(AC3867)/Assumptions!$C$9,3)=AJ3867,"QC",IF(ROUND(N(AD3867)/Assumptions!$C$10,3)=AJ3867,"QC-to-GRN Wait",IF(ROUND(N(AE3867)/Assumptions!$C$11,3)=AJ3867,"GRN Processing",IF(ROUND(N(AF3867)/Assumptions!$C$12,3)=AJ3867,"GRN-to-Putaway Wait",IF(ROUND(N(AG3867)/Assumptions!$C$13,3)=AJ3867,"Putaway","Within SLA")))))))))))</f>
        <v>QC-to-GRN Wait</v>
      </c>
    </row>
    <row r="3868" customFormat="false" ht="15" hidden="false" customHeight="false" outlineLevel="0" collapsed="false">
      <c r="A3868" s="0" t="s">
        <v>10727</v>
      </c>
      <c r="B3868" s="0" t="s">
        <v>10728</v>
      </c>
      <c r="C3868" s="0" t="s">
        <v>286</v>
      </c>
      <c r="D3868" s="0" t="s">
        <v>119</v>
      </c>
      <c r="E3868" s="0" t="s">
        <v>9685</v>
      </c>
      <c r="F3868" s="0" t="s">
        <v>137</v>
      </c>
      <c r="G3868" s="0" t="s">
        <v>122</v>
      </c>
      <c r="H3868" s="17" t="n">
        <v>46295.4770833333</v>
      </c>
      <c r="I3868" s="17" t="n">
        <v>46295.4881944444</v>
      </c>
      <c r="J3868" s="17" t="n">
        <v>46295.4902777778</v>
      </c>
      <c r="K3868" s="17" t="n">
        <v>46295.5284722222</v>
      </c>
      <c r="L3868" s="17" t="n">
        <v>46295.5340277778</v>
      </c>
      <c r="M3868" s="17" t="n">
        <v>46295.5513888889</v>
      </c>
      <c r="N3868" s="17" t="n">
        <v>46295.5972222222</v>
      </c>
      <c r="O3868" s="17" t="n">
        <v>46295.6229166667</v>
      </c>
      <c r="P3868" s="17" t="n">
        <v>46295.6340277778</v>
      </c>
      <c r="Q3868" s="17" t="n">
        <v>46295.6576388889</v>
      </c>
      <c r="R3868" s="0" t="n">
        <v>1867</v>
      </c>
      <c r="S3868" s="0" t="n">
        <v>0</v>
      </c>
      <c r="T3868" s="0" t="n">
        <v>16</v>
      </c>
      <c r="U3868" s="18" t="s">
        <v>123</v>
      </c>
      <c r="V3868" s="18" t="s">
        <v>156</v>
      </c>
      <c r="W3868" s="0" t="str">
        <f aca="false">IF(AND(X3868&gt;=6,X3868&lt;14),"A",IF(AND(X3868&gt;=14,X3868&lt;22),"B","C"))</f>
        <v>A</v>
      </c>
      <c r="X3868" s="18" t="n">
        <f aca="false">HOUR(H3868)</f>
        <v>11</v>
      </c>
      <c r="Y3868" s="18" t="n">
        <f aca="false">ROUND((I3868-H3868)*1440,0)</f>
        <v>16</v>
      </c>
      <c r="Z3868" s="18" t="n">
        <f aca="false">ROUND((J3868-I3868)*1440,0)</f>
        <v>3</v>
      </c>
      <c r="AA3868" s="18" t="n">
        <f aca="false">ROUND((K3868-J3868)*1440,0)</f>
        <v>55</v>
      </c>
      <c r="AB3868" s="18" t="n">
        <f aca="false">ROUND((L3868-K3868)*1440,0)</f>
        <v>8</v>
      </c>
      <c r="AC3868" s="18" t="n">
        <f aca="false">ROUND((M3868-L3868)*1440,0)</f>
        <v>25</v>
      </c>
      <c r="AD3868" s="18" t="n">
        <f aca="false">IF(N3868="","",ROUND((N3868-M3868)*1440,0))</f>
        <v>66</v>
      </c>
      <c r="AE3868" s="18" t="n">
        <f aca="false">IF(O3868="","",ROUND((O3868-N3868)*1440,0))</f>
        <v>37</v>
      </c>
      <c r="AF3868" s="18" t="n">
        <f aca="false">IF(P3868="","",ROUND((P3868-O3868)*1440,0))</f>
        <v>16</v>
      </c>
      <c r="AG3868" s="18" t="n">
        <f aca="false">IF(Q3868="","",ROUND((Q3868-P3868)*1440,0))</f>
        <v>34</v>
      </c>
      <c r="AH3868" s="18" t="n">
        <f aca="false">IF(Q3868="","",ROUND((Q3868-H3868)*1440,0))</f>
        <v>260</v>
      </c>
      <c r="AI3868" s="19" t="n">
        <f aca="false">ROUND(IF(O3868="",Assumptions!$B$25-K3868,O3868-K3868)*24,1)</f>
        <v>2.3</v>
      </c>
      <c r="AJ3868" s="20" t="n">
        <f aca="false">ROUND(MAX(N(Y3868)/Assumptions!$C$5, N(Z3868)/Assumptions!$C$6, N(AA3868)/Assumptions!$C$7, N(AB3868)/Assumptions!$C$8, N(AC3868)/Assumptions!$C$9, N(AD3868)/Assumptions!$C$10, N(AE3868)/Assumptions!$C$11, N(AF3868)/Assumptions!$C$12, N(AG3868)/Assumptions!$C$13),3)</f>
        <v>2.2</v>
      </c>
      <c r="AK3868" s="0" t="str">
        <f aca="false">IF(OR(U3868="Pending",U3868="On Hold"),"Open GRN (awaiting)",IF(AJ3868&lt;=1,"Within SLA",IF(ROUND(N(Y3868)/Assumptions!$C$5,3)=AJ3868,"Gate Wait",IF(ROUND(N(Z3868)/Assumptions!$C$6,3)=AJ3868,"Dock Wait",IF(ROUND(N(AA3868)/Assumptions!$C$7,3)=AJ3868,"Unloading",IF(ROUND(N(AB3868)/Assumptions!$C$8,3)=AJ3868,"Unload-to-QC Wait",IF(ROUND(N(AC3868)/Assumptions!$C$9,3)=AJ3868,"QC",IF(ROUND(N(AD3868)/Assumptions!$C$10,3)=AJ3868,"QC-to-GRN Wait",IF(ROUND(N(AE3868)/Assumptions!$C$11,3)=AJ3868,"GRN Processing",IF(ROUND(N(AF3868)/Assumptions!$C$12,3)=AJ3868,"GRN-to-Putaway Wait",IF(ROUND(N(AG3868)/Assumptions!$C$13,3)=AJ3868,"Putaway","Within SLA")))))))))))</f>
        <v>QC-to-GRN Wait</v>
      </c>
    </row>
    <row r="3869" customFormat="false" ht="15" hidden="false" customHeight="false" outlineLevel="0" collapsed="false">
      <c r="A3869" s="0" t="s">
        <v>10729</v>
      </c>
      <c r="B3869" s="0" t="s">
        <v>10730</v>
      </c>
      <c r="C3869" s="0" t="s">
        <v>175</v>
      </c>
      <c r="D3869" s="0" t="s">
        <v>119</v>
      </c>
      <c r="E3869" s="0" t="s">
        <v>10731</v>
      </c>
      <c r="F3869" s="0" t="s">
        <v>177</v>
      </c>
      <c r="G3869" s="0" t="s">
        <v>129</v>
      </c>
      <c r="H3869" s="17" t="n">
        <v>46295.4784722222</v>
      </c>
      <c r="I3869" s="17" t="n">
        <v>46295.5763888889</v>
      </c>
      <c r="J3869" s="17" t="n">
        <v>46295.5881944444</v>
      </c>
      <c r="K3869" s="17" t="n">
        <v>46295.6145833333</v>
      </c>
      <c r="L3869" s="17" t="n">
        <v>46295.6236111111</v>
      </c>
      <c r="M3869" s="17" t="n">
        <v>46295.6479166667</v>
      </c>
      <c r="N3869" s="17" t="n">
        <v>46295.6826388889</v>
      </c>
      <c r="O3869" s="17" t="n">
        <v>46295.7020833333</v>
      </c>
      <c r="P3869" s="17" t="n">
        <v>46295.7090277778</v>
      </c>
      <c r="Q3869" s="17" t="n">
        <v>46295.7354166667</v>
      </c>
      <c r="R3869" s="0" t="n">
        <v>296</v>
      </c>
      <c r="S3869" s="0" t="n">
        <v>0</v>
      </c>
      <c r="T3869" s="0" t="n">
        <v>0</v>
      </c>
      <c r="U3869" s="18" t="s">
        <v>130</v>
      </c>
      <c r="V3869" s="18" t="s">
        <v>82</v>
      </c>
      <c r="W3869" s="0" t="str">
        <f aca="false">IF(AND(X3869&gt;=6,X3869&lt;14),"A",IF(AND(X3869&gt;=14,X3869&lt;22),"B","C"))</f>
        <v>A</v>
      </c>
      <c r="X3869" s="18" t="n">
        <f aca="false">HOUR(H3869)</f>
        <v>11</v>
      </c>
      <c r="Y3869" s="18" t="n">
        <f aca="false">ROUND((I3869-H3869)*1440,0)</f>
        <v>141</v>
      </c>
      <c r="Z3869" s="18" t="n">
        <f aca="false">ROUND((J3869-I3869)*1440,0)</f>
        <v>17</v>
      </c>
      <c r="AA3869" s="18" t="n">
        <f aca="false">ROUND((K3869-J3869)*1440,0)</f>
        <v>38</v>
      </c>
      <c r="AB3869" s="18" t="n">
        <f aca="false">ROUND((L3869-K3869)*1440,0)</f>
        <v>13</v>
      </c>
      <c r="AC3869" s="18" t="n">
        <f aca="false">ROUND((M3869-L3869)*1440,0)</f>
        <v>35</v>
      </c>
      <c r="AD3869" s="18" t="n">
        <f aca="false">IF(N3869="","",ROUND((N3869-M3869)*1440,0))</f>
        <v>50</v>
      </c>
      <c r="AE3869" s="18" t="n">
        <f aca="false">IF(O3869="","",ROUND((O3869-N3869)*1440,0))</f>
        <v>28</v>
      </c>
      <c r="AF3869" s="18" t="n">
        <f aca="false">IF(P3869="","",ROUND((P3869-O3869)*1440,0))</f>
        <v>10</v>
      </c>
      <c r="AG3869" s="18" t="n">
        <f aca="false">IF(Q3869="","",ROUND((Q3869-P3869)*1440,0))</f>
        <v>38</v>
      </c>
      <c r="AH3869" s="18" t="n">
        <f aca="false">IF(Q3869="","",ROUND((Q3869-H3869)*1440,0))</f>
        <v>370</v>
      </c>
      <c r="AI3869" s="19" t="n">
        <f aca="false">ROUND(IF(O3869="",Assumptions!$B$25-K3869,O3869-K3869)*24,1)</f>
        <v>2.1</v>
      </c>
      <c r="AJ3869" s="20" t="n">
        <f aca="false">ROUND(MAX(N(Y3869)/Assumptions!$C$5, N(Z3869)/Assumptions!$C$6, N(AA3869)/Assumptions!$C$7, N(AB3869)/Assumptions!$C$8, N(AC3869)/Assumptions!$C$9, N(AD3869)/Assumptions!$C$10, N(AE3869)/Assumptions!$C$11, N(AF3869)/Assumptions!$C$12, N(AG3869)/Assumptions!$C$13),3)</f>
        <v>4.7</v>
      </c>
      <c r="AK3869" s="0" t="str">
        <f aca="false">IF(OR(U3869="Pending",U3869="On Hold"),"Open GRN (awaiting)",IF(AJ3869&lt;=1,"Within SLA",IF(ROUND(N(Y3869)/Assumptions!$C$5,3)=AJ3869,"Gate Wait",IF(ROUND(N(Z3869)/Assumptions!$C$6,3)=AJ3869,"Dock Wait",IF(ROUND(N(AA3869)/Assumptions!$C$7,3)=AJ3869,"Unloading",IF(ROUND(N(AB3869)/Assumptions!$C$8,3)=AJ3869,"Unload-to-QC Wait",IF(ROUND(N(AC3869)/Assumptions!$C$9,3)=AJ3869,"QC",IF(ROUND(N(AD3869)/Assumptions!$C$10,3)=AJ3869,"QC-to-GRN Wait",IF(ROUND(N(AE3869)/Assumptions!$C$11,3)=AJ3869,"GRN Processing",IF(ROUND(N(AF3869)/Assumptions!$C$12,3)=AJ3869,"GRN-to-Putaway Wait",IF(ROUND(N(AG3869)/Assumptions!$C$13,3)=AJ3869,"Putaway","Within SLA")))))))))))</f>
        <v>Gate Wait</v>
      </c>
    </row>
    <row r="3870" customFormat="false" ht="15" hidden="false" customHeight="false" outlineLevel="0" collapsed="false">
      <c r="A3870" s="0" t="s">
        <v>10732</v>
      </c>
      <c r="B3870" s="0" t="s">
        <v>10733</v>
      </c>
      <c r="C3870" s="0" t="s">
        <v>134</v>
      </c>
      <c r="D3870" s="0" t="s">
        <v>147</v>
      </c>
      <c r="E3870" s="0" t="s">
        <v>10734</v>
      </c>
      <c r="F3870" s="0" t="s">
        <v>149</v>
      </c>
      <c r="G3870" s="0" t="s">
        <v>167</v>
      </c>
      <c r="H3870" s="17" t="n">
        <v>46295.5076388889</v>
      </c>
      <c r="I3870" s="17" t="n">
        <v>46295.5486111111</v>
      </c>
      <c r="J3870" s="17" t="n">
        <v>46295.5527777778</v>
      </c>
      <c r="K3870" s="17" t="n">
        <v>46295.5902777778</v>
      </c>
      <c r="L3870" s="17" t="n">
        <v>46295.5979166667</v>
      </c>
      <c r="M3870" s="17" t="n">
        <v>46295.6395833333</v>
      </c>
      <c r="N3870" s="17" t="n">
        <v>46295.6854166667</v>
      </c>
      <c r="O3870" s="17" t="n">
        <v>46295.70625</v>
      </c>
      <c r="P3870" s="17" t="n">
        <v>46295.7152777778</v>
      </c>
      <c r="Q3870" s="17" t="n">
        <v>46295.7472222222</v>
      </c>
      <c r="R3870" s="0" t="n">
        <v>954</v>
      </c>
      <c r="S3870" s="0" t="n">
        <v>0</v>
      </c>
      <c r="T3870" s="0" t="n">
        <v>0</v>
      </c>
      <c r="U3870" s="18" t="s">
        <v>130</v>
      </c>
      <c r="V3870" s="18" t="s">
        <v>144</v>
      </c>
      <c r="W3870" s="0" t="str">
        <f aca="false">IF(AND(X3870&gt;=6,X3870&lt;14),"A",IF(AND(X3870&gt;=14,X3870&lt;22),"B","C"))</f>
        <v>A</v>
      </c>
      <c r="X3870" s="18" t="n">
        <f aca="false">HOUR(H3870)</f>
        <v>12</v>
      </c>
      <c r="Y3870" s="18" t="n">
        <f aca="false">ROUND((I3870-H3870)*1440,0)</f>
        <v>59</v>
      </c>
      <c r="Z3870" s="18" t="n">
        <f aca="false">ROUND((J3870-I3870)*1440,0)</f>
        <v>6</v>
      </c>
      <c r="AA3870" s="18" t="n">
        <f aca="false">ROUND((K3870-J3870)*1440,0)</f>
        <v>54</v>
      </c>
      <c r="AB3870" s="18" t="n">
        <f aca="false">ROUND((L3870-K3870)*1440,0)</f>
        <v>11</v>
      </c>
      <c r="AC3870" s="18" t="n">
        <f aca="false">ROUND((M3870-L3870)*1440,0)</f>
        <v>60</v>
      </c>
      <c r="AD3870" s="18" t="n">
        <f aca="false">IF(N3870="","",ROUND((N3870-M3870)*1440,0))</f>
        <v>66</v>
      </c>
      <c r="AE3870" s="18" t="n">
        <f aca="false">IF(O3870="","",ROUND((O3870-N3870)*1440,0))</f>
        <v>30</v>
      </c>
      <c r="AF3870" s="18" t="n">
        <f aca="false">IF(P3870="","",ROUND((P3870-O3870)*1440,0))</f>
        <v>13</v>
      </c>
      <c r="AG3870" s="18" t="n">
        <f aca="false">IF(Q3870="","",ROUND((Q3870-P3870)*1440,0))</f>
        <v>46</v>
      </c>
      <c r="AH3870" s="18" t="n">
        <f aca="false">IF(Q3870="","",ROUND((Q3870-H3870)*1440,0))</f>
        <v>345</v>
      </c>
      <c r="AI3870" s="19" t="n">
        <f aca="false">ROUND(IF(O3870="",Assumptions!$B$25-K3870,O3870-K3870)*24,1)</f>
        <v>2.8</v>
      </c>
      <c r="AJ3870" s="20" t="n">
        <f aca="false">ROUND(MAX(N(Y3870)/Assumptions!$C$5, N(Z3870)/Assumptions!$C$6, N(AA3870)/Assumptions!$C$7, N(AB3870)/Assumptions!$C$8, N(AC3870)/Assumptions!$C$9, N(AD3870)/Assumptions!$C$10, N(AE3870)/Assumptions!$C$11, N(AF3870)/Assumptions!$C$12, N(AG3870)/Assumptions!$C$13),3)</f>
        <v>2.2</v>
      </c>
      <c r="AK3870" s="0" t="str">
        <f aca="false">IF(OR(U3870="Pending",U3870="On Hold"),"Open GRN (awaiting)",IF(AJ3870&lt;=1,"Within SLA",IF(ROUND(N(Y3870)/Assumptions!$C$5,3)=AJ3870,"Gate Wait",IF(ROUND(N(Z3870)/Assumptions!$C$6,3)=AJ3870,"Dock Wait",IF(ROUND(N(AA3870)/Assumptions!$C$7,3)=AJ3870,"Unloading",IF(ROUND(N(AB3870)/Assumptions!$C$8,3)=AJ3870,"Unload-to-QC Wait",IF(ROUND(N(AC3870)/Assumptions!$C$9,3)=AJ3870,"QC",IF(ROUND(N(AD3870)/Assumptions!$C$10,3)=AJ3870,"QC-to-GRN Wait",IF(ROUND(N(AE3870)/Assumptions!$C$11,3)=AJ3870,"GRN Processing",IF(ROUND(N(AF3870)/Assumptions!$C$12,3)=AJ3870,"GRN-to-Putaway Wait",IF(ROUND(N(AG3870)/Assumptions!$C$13,3)=AJ3870,"Putaway","Within SLA")))))))))))</f>
        <v>QC-to-GRN Wait</v>
      </c>
    </row>
    <row r="3871" customFormat="false" ht="15" hidden="false" customHeight="false" outlineLevel="0" collapsed="false">
      <c r="A3871" s="0" t="s">
        <v>10735</v>
      </c>
      <c r="B3871" s="0" t="s">
        <v>10736</v>
      </c>
      <c r="C3871" s="0" t="s">
        <v>286</v>
      </c>
      <c r="D3871" s="0" t="s">
        <v>119</v>
      </c>
      <c r="E3871" s="0" t="s">
        <v>10737</v>
      </c>
      <c r="F3871" s="0" t="s">
        <v>121</v>
      </c>
      <c r="G3871" s="0" t="s">
        <v>129</v>
      </c>
      <c r="H3871" s="17" t="n">
        <v>46295.5201388889</v>
      </c>
      <c r="I3871" s="17" t="n">
        <v>46295.5805555556</v>
      </c>
      <c r="J3871" s="17" t="n">
        <v>46295.5854166667</v>
      </c>
      <c r="K3871" s="17" t="n">
        <v>46295.6048611111</v>
      </c>
      <c r="L3871" s="17" t="n">
        <v>46295.6152777778</v>
      </c>
      <c r="M3871" s="17" t="n">
        <v>46295.6222222222</v>
      </c>
      <c r="N3871" s="17" t="n">
        <v>46295.6694444444</v>
      </c>
      <c r="O3871" s="17" t="n">
        <v>46295.7277777778</v>
      </c>
      <c r="P3871" s="17" t="n">
        <v>46295.7388888889</v>
      </c>
      <c r="Q3871" s="17" t="n">
        <v>46295.7513888889</v>
      </c>
      <c r="R3871" s="0" t="n">
        <v>313</v>
      </c>
      <c r="S3871" s="0" t="n">
        <v>0</v>
      </c>
      <c r="T3871" s="0" t="n">
        <v>0</v>
      </c>
      <c r="U3871" s="18" t="s">
        <v>130</v>
      </c>
      <c r="V3871" s="18" t="s">
        <v>144</v>
      </c>
      <c r="W3871" s="0" t="str">
        <f aca="false">IF(AND(X3871&gt;=6,X3871&lt;14),"A",IF(AND(X3871&gt;=14,X3871&lt;22),"B","C"))</f>
        <v>A</v>
      </c>
      <c r="X3871" s="18" t="n">
        <f aca="false">HOUR(H3871)</f>
        <v>12</v>
      </c>
      <c r="Y3871" s="18" t="n">
        <f aca="false">ROUND((I3871-H3871)*1440,0)</f>
        <v>87</v>
      </c>
      <c r="Z3871" s="18" t="n">
        <f aca="false">ROUND((J3871-I3871)*1440,0)</f>
        <v>7</v>
      </c>
      <c r="AA3871" s="18" t="n">
        <f aca="false">ROUND((K3871-J3871)*1440,0)</f>
        <v>28</v>
      </c>
      <c r="AB3871" s="18" t="n">
        <f aca="false">ROUND((L3871-K3871)*1440,0)</f>
        <v>15</v>
      </c>
      <c r="AC3871" s="18" t="n">
        <f aca="false">ROUND((M3871-L3871)*1440,0)</f>
        <v>10</v>
      </c>
      <c r="AD3871" s="18" t="n">
        <f aca="false">IF(N3871="","",ROUND((N3871-M3871)*1440,0))</f>
        <v>68</v>
      </c>
      <c r="AE3871" s="18" t="n">
        <f aca="false">IF(O3871="","",ROUND((O3871-N3871)*1440,0))</f>
        <v>84</v>
      </c>
      <c r="AF3871" s="18" t="n">
        <f aca="false">IF(P3871="","",ROUND((P3871-O3871)*1440,0))</f>
        <v>16</v>
      </c>
      <c r="AG3871" s="18" t="n">
        <f aca="false">IF(Q3871="","",ROUND((Q3871-P3871)*1440,0))</f>
        <v>18</v>
      </c>
      <c r="AH3871" s="18" t="n">
        <f aca="false">IF(Q3871="","",ROUND((Q3871-H3871)*1440,0))</f>
        <v>333</v>
      </c>
      <c r="AI3871" s="19" t="n">
        <f aca="false">ROUND(IF(O3871="",Assumptions!$B$25-K3871,O3871-K3871)*24,1)</f>
        <v>3</v>
      </c>
      <c r="AJ3871" s="20" t="n">
        <f aca="false">ROUND(MAX(N(Y3871)/Assumptions!$C$5, N(Z3871)/Assumptions!$C$6, N(AA3871)/Assumptions!$C$7, N(AB3871)/Assumptions!$C$8, N(AC3871)/Assumptions!$C$9, N(AD3871)/Assumptions!$C$10, N(AE3871)/Assumptions!$C$11, N(AF3871)/Assumptions!$C$12, N(AG3871)/Assumptions!$C$13),3)</f>
        <v>2.9</v>
      </c>
      <c r="AK3871" s="0" t="str">
        <f aca="false">IF(OR(U3871="Pending",U3871="On Hold"),"Open GRN (awaiting)",IF(AJ3871&lt;=1,"Within SLA",IF(ROUND(N(Y3871)/Assumptions!$C$5,3)=AJ3871,"Gate Wait",IF(ROUND(N(Z3871)/Assumptions!$C$6,3)=AJ3871,"Dock Wait",IF(ROUND(N(AA3871)/Assumptions!$C$7,3)=AJ3871,"Unloading",IF(ROUND(N(AB3871)/Assumptions!$C$8,3)=AJ3871,"Unload-to-QC Wait",IF(ROUND(N(AC3871)/Assumptions!$C$9,3)=AJ3871,"QC",IF(ROUND(N(AD3871)/Assumptions!$C$10,3)=AJ3871,"QC-to-GRN Wait",IF(ROUND(N(AE3871)/Assumptions!$C$11,3)=AJ3871,"GRN Processing",IF(ROUND(N(AF3871)/Assumptions!$C$12,3)=AJ3871,"GRN-to-Putaway Wait",IF(ROUND(N(AG3871)/Assumptions!$C$13,3)=AJ3871,"Putaway","Within SLA")))))))))))</f>
        <v>Gate Wait</v>
      </c>
    </row>
    <row r="3872" customFormat="false" ht="15" hidden="false" customHeight="false" outlineLevel="0" collapsed="false">
      <c r="A3872" s="0" t="s">
        <v>10738</v>
      </c>
      <c r="B3872" s="0" t="s">
        <v>10739</v>
      </c>
      <c r="C3872" s="0" t="s">
        <v>153</v>
      </c>
      <c r="D3872" s="0" t="s">
        <v>135</v>
      </c>
      <c r="E3872" s="0" t="s">
        <v>10740</v>
      </c>
      <c r="F3872" s="0" t="s">
        <v>155</v>
      </c>
      <c r="G3872" s="0" t="s">
        <v>178</v>
      </c>
      <c r="H3872" s="17" t="n">
        <v>46295.5229166667</v>
      </c>
      <c r="I3872" s="17" t="n">
        <v>46295.5423611111</v>
      </c>
      <c r="J3872" s="17" t="n">
        <v>46295.5527777778</v>
      </c>
      <c r="K3872" s="17" t="n">
        <v>46295.575</v>
      </c>
      <c r="L3872" s="17" t="n">
        <v>46295.5916666667</v>
      </c>
      <c r="M3872" s="17" t="n">
        <v>46295.6326388889</v>
      </c>
      <c r="N3872" s="17" t="n">
        <v>46295.6506944444</v>
      </c>
      <c r="O3872" s="17" t="n">
        <v>46295.7020833333</v>
      </c>
      <c r="P3872" s="17" t="n">
        <v>46295.7152777778</v>
      </c>
      <c r="Q3872" s="17" t="n">
        <v>46295.7388888889</v>
      </c>
      <c r="R3872" s="0" t="n">
        <v>622</v>
      </c>
      <c r="S3872" s="0" t="n">
        <v>0</v>
      </c>
      <c r="T3872" s="0" t="n">
        <v>0</v>
      </c>
      <c r="U3872" s="18" t="s">
        <v>130</v>
      </c>
      <c r="V3872" s="18" t="s">
        <v>156</v>
      </c>
      <c r="W3872" s="0" t="str">
        <f aca="false">IF(AND(X3872&gt;=6,X3872&lt;14),"A",IF(AND(X3872&gt;=14,X3872&lt;22),"B","C"))</f>
        <v>A</v>
      </c>
      <c r="X3872" s="18" t="n">
        <f aca="false">HOUR(H3872)</f>
        <v>12</v>
      </c>
      <c r="Y3872" s="18" t="n">
        <f aca="false">ROUND((I3872-H3872)*1440,0)</f>
        <v>28</v>
      </c>
      <c r="Z3872" s="18" t="n">
        <f aca="false">ROUND((J3872-I3872)*1440,0)</f>
        <v>15</v>
      </c>
      <c r="AA3872" s="18" t="n">
        <f aca="false">ROUND((K3872-J3872)*1440,0)</f>
        <v>32</v>
      </c>
      <c r="AB3872" s="18" t="n">
        <f aca="false">ROUND((L3872-K3872)*1440,0)</f>
        <v>24</v>
      </c>
      <c r="AC3872" s="18" t="n">
        <f aca="false">ROUND((M3872-L3872)*1440,0)</f>
        <v>59</v>
      </c>
      <c r="AD3872" s="18" t="n">
        <f aca="false">IF(N3872="","",ROUND((N3872-M3872)*1440,0))</f>
        <v>26</v>
      </c>
      <c r="AE3872" s="18" t="n">
        <f aca="false">IF(O3872="","",ROUND((O3872-N3872)*1440,0))</f>
        <v>74</v>
      </c>
      <c r="AF3872" s="18" t="n">
        <f aca="false">IF(P3872="","",ROUND((P3872-O3872)*1440,0))</f>
        <v>19</v>
      </c>
      <c r="AG3872" s="18" t="n">
        <f aca="false">IF(Q3872="","",ROUND((Q3872-P3872)*1440,0))</f>
        <v>34</v>
      </c>
      <c r="AH3872" s="18" t="n">
        <f aca="false">IF(Q3872="","",ROUND((Q3872-H3872)*1440,0))</f>
        <v>311</v>
      </c>
      <c r="AI3872" s="19" t="n">
        <f aca="false">ROUND(IF(O3872="",Assumptions!$B$25-K3872,O3872-K3872)*24,1)</f>
        <v>3.1</v>
      </c>
      <c r="AJ3872" s="20" t="n">
        <f aca="false">ROUND(MAX(N(Y3872)/Assumptions!$C$5, N(Z3872)/Assumptions!$C$6, N(AA3872)/Assumptions!$C$7, N(AB3872)/Assumptions!$C$8, N(AC3872)/Assumptions!$C$9, N(AD3872)/Assumptions!$C$10, N(AE3872)/Assumptions!$C$11, N(AF3872)/Assumptions!$C$12, N(AG3872)/Assumptions!$C$13),3)</f>
        <v>1.644</v>
      </c>
      <c r="AK3872" s="0" t="str">
        <f aca="false">IF(OR(U3872="Pending",U3872="On Hold"),"Open GRN (awaiting)",IF(AJ3872&lt;=1,"Within SLA",IF(ROUND(N(Y3872)/Assumptions!$C$5,3)=AJ3872,"Gate Wait",IF(ROUND(N(Z3872)/Assumptions!$C$6,3)=AJ3872,"Dock Wait",IF(ROUND(N(AA3872)/Assumptions!$C$7,3)=AJ3872,"Unloading",IF(ROUND(N(AB3872)/Assumptions!$C$8,3)=AJ3872,"Unload-to-QC Wait",IF(ROUND(N(AC3872)/Assumptions!$C$9,3)=AJ3872,"QC",IF(ROUND(N(AD3872)/Assumptions!$C$10,3)=AJ3872,"QC-to-GRN Wait",IF(ROUND(N(AE3872)/Assumptions!$C$11,3)=AJ3872,"GRN Processing",IF(ROUND(N(AF3872)/Assumptions!$C$12,3)=AJ3872,"GRN-to-Putaway Wait",IF(ROUND(N(AG3872)/Assumptions!$C$13,3)=AJ3872,"Putaway","Within SLA")))))))))))</f>
        <v>GRN Processing</v>
      </c>
    </row>
    <row r="3873" customFormat="false" ht="15" hidden="false" customHeight="false" outlineLevel="0" collapsed="false">
      <c r="A3873" s="0" t="s">
        <v>10741</v>
      </c>
      <c r="B3873" s="0" t="s">
        <v>10742</v>
      </c>
      <c r="C3873" s="0" t="s">
        <v>286</v>
      </c>
      <c r="D3873" s="0" t="s">
        <v>135</v>
      </c>
      <c r="E3873" s="0" t="s">
        <v>390</v>
      </c>
      <c r="F3873" s="0" t="s">
        <v>121</v>
      </c>
      <c r="G3873" s="0" t="s">
        <v>178</v>
      </c>
      <c r="H3873" s="17" t="n">
        <v>46295.5236111111</v>
      </c>
      <c r="I3873" s="17" t="n">
        <v>46295.5340277778</v>
      </c>
      <c r="J3873" s="17" t="n">
        <v>46295.5458333333</v>
      </c>
      <c r="K3873" s="17" t="n">
        <v>46295.5986111111</v>
      </c>
      <c r="L3873" s="17" t="n">
        <v>46295.6069444444</v>
      </c>
      <c r="M3873" s="17" t="n">
        <v>46295.6361111111</v>
      </c>
      <c r="N3873" s="17" t="n">
        <v>46295.6895833333</v>
      </c>
      <c r="O3873" s="17" t="n">
        <v>46295.7083333333</v>
      </c>
      <c r="P3873" s="17" t="n">
        <v>46295.7159722222</v>
      </c>
      <c r="Q3873" s="17" t="n">
        <v>46295.7368055556</v>
      </c>
      <c r="R3873" s="0" t="n">
        <v>1202</v>
      </c>
      <c r="S3873" s="0" t="n">
        <v>0</v>
      </c>
      <c r="T3873" s="0" t="n">
        <v>0</v>
      </c>
      <c r="U3873" s="18" t="s">
        <v>130</v>
      </c>
      <c r="V3873" s="18" t="s">
        <v>131</v>
      </c>
      <c r="W3873" s="0" t="str">
        <f aca="false">IF(AND(X3873&gt;=6,X3873&lt;14),"A",IF(AND(X3873&gt;=14,X3873&lt;22),"B","C"))</f>
        <v>A</v>
      </c>
      <c r="X3873" s="18" t="n">
        <f aca="false">HOUR(H3873)</f>
        <v>12</v>
      </c>
      <c r="Y3873" s="18" t="n">
        <f aca="false">ROUND((I3873-H3873)*1440,0)</f>
        <v>15</v>
      </c>
      <c r="Z3873" s="18" t="n">
        <f aca="false">ROUND((J3873-I3873)*1440,0)</f>
        <v>17</v>
      </c>
      <c r="AA3873" s="18" t="n">
        <f aca="false">ROUND((K3873-J3873)*1440,0)</f>
        <v>76</v>
      </c>
      <c r="AB3873" s="18" t="n">
        <f aca="false">ROUND((L3873-K3873)*1440,0)</f>
        <v>12</v>
      </c>
      <c r="AC3873" s="18" t="n">
        <f aca="false">ROUND((M3873-L3873)*1440,0)</f>
        <v>42</v>
      </c>
      <c r="AD3873" s="18" t="n">
        <f aca="false">IF(N3873="","",ROUND((N3873-M3873)*1440,0))</f>
        <v>77</v>
      </c>
      <c r="AE3873" s="18" t="n">
        <f aca="false">IF(O3873="","",ROUND((O3873-N3873)*1440,0))</f>
        <v>27</v>
      </c>
      <c r="AF3873" s="18" t="n">
        <f aca="false">IF(P3873="","",ROUND((P3873-O3873)*1440,0))</f>
        <v>11</v>
      </c>
      <c r="AG3873" s="18" t="n">
        <f aca="false">IF(Q3873="","",ROUND((Q3873-P3873)*1440,0))</f>
        <v>30</v>
      </c>
      <c r="AH3873" s="18" t="n">
        <f aca="false">IF(Q3873="","",ROUND((Q3873-H3873)*1440,0))</f>
        <v>307</v>
      </c>
      <c r="AI3873" s="19" t="n">
        <f aca="false">ROUND(IF(O3873="",Assumptions!$B$25-K3873,O3873-K3873)*24,1)</f>
        <v>2.6</v>
      </c>
      <c r="AJ3873" s="20" t="n">
        <f aca="false">ROUND(MAX(N(Y3873)/Assumptions!$C$5, N(Z3873)/Assumptions!$C$6, N(AA3873)/Assumptions!$C$7, N(AB3873)/Assumptions!$C$8, N(AC3873)/Assumptions!$C$9, N(AD3873)/Assumptions!$C$10, N(AE3873)/Assumptions!$C$11, N(AF3873)/Assumptions!$C$12, N(AG3873)/Assumptions!$C$13),3)</f>
        <v>2.567</v>
      </c>
      <c r="AK3873" s="0" t="str">
        <f aca="false">IF(OR(U3873="Pending",U3873="On Hold"),"Open GRN (awaiting)",IF(AJ3873&lt;=1,"Within SLA",IF(ROUND(N(Y3873)/Assumptions!$C$5,3)=AJ3873,"Gate Wait",IF(ROUND(N(Z3873)/Assumptions!$C$6,3)=AJ3873,"Dock Wait",IF(ROUND(N(AA3873)/Assumptions!$C$7,3)=AJ3873,"Unloading",IF(ROUND(N(AB3873)/Assumptions!$C$8,3)=AJ3873,"Unload-to-QC Wait",IF(ROUND(N(AC3873)/Assumptions!$C$9,3)=AJ3873,"QC",IF(ROUND(N(AD3873)/Assumptions!$C$10,3)=AJ3873,"QC-to-GRN Wait",IF(ROUND(N(AE3873)/Assumptions!$C$11,3)=AJ3873,"GRN Processing",IF(ROUND(N(AF3873)/Assumptions!$C$12,3)=AJ3873,"GRN-to-Putaway Wait",IF(ROUND(N(AG3873)/Assumptions!$C$13,3)=AJ3873,"Putaway","Within SLA")))))))))))</f>
        <v>QC-to-GRN Wait</v>
      </c>
    </row>
    <row r="3874" customFormat="false" ht="15" hidden="false" customHeight="false" outlineLevel="0" collapsed="false">
      <c r="A3874" s="0" t="s">
        <v>10743</v>
      </c>
      <c r="B3874" s="0" t="s">
        <v>10744</v>
      </c>
      <c r="C3874" s="0" t="s">
        <v>118</v>
      </c>
      <c r="D3874" s="0" t="s">
        <v>135</v>
      </c>
      <c r="E3874" s="0" t="s">
        <v>3717</v>
      </c>
      <c r="F3874" s="0" t="s">
        <v>172</v>
      </c>
      <c r="G3874" s="0" t="s">
        <v>138</v>
      </c>
      <c r="H3874" s="17" t="n">
        <v>46295.5673611111</v>
      </c>
      <c r="I3874" s="17" t="n">
        <v>46295.5763888889</v>
      </c>
      <c r="J3874" s="17" t="n">
        <v>46295.5833333333</v>
      </c>
      <c r="K3874" s="17" t="n">
        <v>46295.6006944445</v>
      </c>
      <c r="L3874" s="17" t="n">
        <v>46295.6048611111</v>
      </c>
      <c r="M3874" s="17" t="n">
        <v>46295.63125</v>
      </c>
      <c r="N3874" s="17" t="n">
        <v>46295.6402777778</v>
      </c>
      <c r="O3874" s="17" t="n">
        <v>46295.6895833333</v>
      </c>
      <c r="P3874" s="17" t="n">
        <v>46295.7090277778</v>
      </c>
      <c r="Q3874" s="17" t="n">
        <v>46295.7263888889</v>
      </c>
      <c r="R3874" s="0" t="n">
        <v>1740</v>
      </c>
      <c r="S3874" s="0" t="n">
        <v>0</v>
      </c>
      <c r="T3874" s="0" t="n">
        <v>0</v>
      </c>
      <c r="U3874" s="18" t="s">
        <v>130</v>
      </c>
      <c r="V3874" s="18" t="s">
        <v>144</v>
      </c>
      <c r="W3874" s="0" t="str">
        <f aca="false">IF(AND(X3874&gt;=6,X3874&lt;14),"A",IF(AND(X3874&gt;=14,X3874&lt;22),"B","C"))</f>
        <v>A</v>
      </c>
      <c r="X3874" s="18" t="n">
        <f aca="false">HOUR(H3874)</f>
        <v>13</v>
      </c>
      <c r="Y3874" s="18" t="n">
        <f aca="false">ROUND((I3874-H3874)*1440,0)</f>
        <v>13</v>
      </c>
      <c r="Z3874" s="18" t="n">
        <f aca="false">ROUND((J3874-I3874)*1440,0)</f>
        <v>10</v>
      </c>
      <c r="AA3874" s="18" t="n">
        <f aca="false">ROUND((K3874-J3874)*1440,0)</f>
        <v>25</v>
      </c>
      <c r="AB3874" s="18" t="n">
        <f aca="false">ROUND((L3874-K3874)*1440,0)</f>
        <v>6</v>
      </c>
      <c r="AC3874" s="18" t="n">
        <f aca="false">ROUND((M3874-L3874)*1440,0)</f>
        <v>38</v>
      </c>
      <c r="AD3874" s="18" t="n">
        <f aca="false">IF(N3874="","",ROUND((N3874-M3874)*1440,0))</f>
        <v>13</v>
      </c>
      <c r="AE3874" s="18" t="n">
        <f aca="false">IF(O3874="","",ROUND((O3874-N3874)*1440,0))</f>
        <v>71</v>
      </c>
      <c r="AF3874" s="18" t="n">
        <f aca="false">IF(P3874="","",ROUND((P3874-O3874)*1440,0))</f>
        <v>28</v>
      </c>
      <c r="AG3874" s="18" t="n">
        <f aca="false">IF(Q3874="","",ROUND((Q3874-P3874)*1440,0))</f>
        <v>25</v>
      </c>
      <c r="AH3874" s="18" t="n">
        <f aca="false">IF(Q3874="","",ROUND((Q3874-H3874)*1440,0))</f>
        <v>229</v>
      </c>
      <c r="AI3874" s="19" t="n">
        <f aca="false">ROUND(IF(O3874="",Assumptions!$B$25-K3874,O3874-K3874)*24,1)</f>
        <v>2.1</v>
      </c>
      <c r="AJ3874" s="20" t="n">
        <f aca="false">ROUND(MAX(N(Y3874)/Assumptions!$C$5, N(Z3874)/Assumptions!$C$6, N(AA3874)/Assumptions!$C$7, N(AB3874)/Assumptions!$C$8, N(AC3874)/Assumptions!$C$9, N(AD3874)/Assumptions!$C$10, N(AE3874)/Assumptions!$C$11, N(AF3874)/Assumptions!$C$12, N(AG3874)/Assumptions!$C$13),3)</f>
        <v>1.578</v>
      </c>
      <c r="AK3874" s="0" t="str">
        <f aca="false">IF(OR(U3874="Pending",U3874="On Hold"),"Open GRN (awaiting)",IF(AJ3874&lt;=1,"Within SLA",IF(ROUND(N(Y3874)/Assumptions!$C$5,3)=AJ3874,"Gate Wait",IF(ROUND(N(Z3874)/Assumptions!$C$6,3)=AJ3874,"Dock Wait",IF(ROUND(N(AA3874)/Assumptions!$C$7,3)=AJ3874,"Unloading",IF(ROUND(N(AB3874)/Assumptions!$C$8,3)=AJ3874,"Unload-to-QC Wait",IF(ROUND(N(AC3874)/Assumptions!$C$9,3)=AJ3874,"QC",IF(ROUND(N(AD3874)/Assumptions!$C$10,3)=AJ3874,"QC-to-GRN Wait",IF(ROUND(N(AE3874)/Assumptions!$C$11,3)=AJ3874,"GRN Processing",IF(ROUND(N(AF3874)/Assumptions!$C$12,3)=AJ3874,"GRN-to-Putaway Wait",IF(ROUND(N(AG3874)/Assumptions!$C$13,3)=AJ3874,"Putaway","Within SLA")))))))))))</f>
        <v>GRN Processing</v>
      </c>
    </row>
    <row r="3875" customFormat="false" ht="15" hidden="false" customHeight="false" outlineLevel="0" collapsed="false">
      <c r="A3875" s="0" t="s">
        <v>10745</v>
      </c>
      <c r="B3875" s="0" t="s">
        <v>10746</v>
      </c>
      <c r="C3875" s="0" t="s">
        <v>252</v>
      </c>
      <c r="D3875" s="0" t="s">
        <v>147</v>
      </c>
      <c r="E3875" s="0" t="s">
        <v>10747</v>
      </c>
      <c r="F3875" s="0" t="s">
        <v>155</v>
      </c>
      <c r="G3875" s="0" t="s">
        <v>150</v>
      </c>
      <c r="H3875" s="17" t="n">
        <v>46295.5736111111</v>
      </c>
      <c r="I3875" s="17" t="n">
        <v>46295.6125</v>
      </c>
      <c r="J3875" s="17" t="n">
        <v>46295.6208333333</v>
      </c>
      <c r="K3875" s="17" t="n">
        <v>46295.6409722222</v>
      </c>
      <c r="L3875" s="17" t="n">
        <v>46295.6763888889</v>
      </c>
      <c r="M3875" s="17" t="n">
        <v>46295.71875</v>
      </c>
      <c r="N3875" s="17" t="n">
        <v>46295.7826388889</v>
      </c>
      <c r="O3875" s="17" t="n">
        <v>46295.8291666667</v>
      </c>
      <c r="P3875" s="17" t="n">
        <v>46295.8611111111</v>
      </c>
      <c r="Q3875" s="17" t="n">
        <v>46295.8680555556</v>
      </c>
      <c r="R3875" s="0" t="n">
        <v>169</v>
      </c>
      <c r="S3875" s="0" t="n">
        <v>0</v>
      </c>
      <c r="T3875" s="0" t="n">
        <v>0</v>
      </c>
      <c r="U3875" s="18" t="s">
        <v>130</v>
      </c>
      <c r="V3875" s="18" t="s">
        <v>144</v>
      </c>
      <c r="W3875" s="0" t="str">
        <f aca="false">IF(AND(X3875&gt;=6,X3875&lt;14),"A",IF(AND(X3875&gt;=14,X3875&lt;22),"B","C"))</f>
        <v>A</v>
      </c>
      <c r="X3875" s="18" t="n">
        <f aca="false">HOUR(H3875)</f>
        <v>13</v>
      </c>
      <c r="Y3875" s="18" t="n">
        <f aca="false">ROUND((I3875-H3875)*1440,0)</f>
        <v>56</v>
      </c>
      <c r="Z3875" s="18" t="n">
        <f aca="false">ROUND((J3875-I3875)*1440,0)</f>
        <v>12</v>
      </c>
      <c r="AA3875" s="18" t="n">
        <f aca="false">ROUND((K3875-J3875)*1440,0)</f>
        <v>29</v>
      </c>
      <c r="AB3875" s="18" t="n">
        <f aca="false">ROUND((L3875-K3875)*1440,0)</f>
        <v>51</v>
      </c>
      <c r="AC3875" s="18" t="n">
        <f aca="false">ROUND((M3875-L3875)*1440,0)</f>
        <v>61</v>
      </c>
      <c r="AD3875" s="18" t="n">
        <f aca="false">IF(N3875="","",ROUND((N3875-M3875)*1440,0))</f>
        <v>92</v>
      </c>
      <c r="AE3875" s="18" t="n">
        <f aca="false">IF(O3875="","",ROUND((O3875-N3875)*1440,0))</f>
        <v>67</v>
      </c>
      <c r="AF3875" s="18" t="n">
        <f aca="false">IF(P3875="","",ROUND((P3875-O3875)*1440,0))</f>
        <v>46</v>
      </c>
      <c r="AG3875" s="18" t="n">
        <f aca="false">IF(Q3875="","",ROUND((Q3875-P3875)*1440,0))</f>
        <v>10</v>
      </c>
      <c r="AH3875" s="18" t="n">
        <f aca="false">IF(Q3875="","",ROUND((Q3875-H3875)*1440,0))</f>
        <v>424</v>
      </c>
      <c r="AI3875" s="19" t="n">
        <f aca="false">ROUND(IF(O3875="",Assumptions!$B$25-K3875,O3875-K3875)*24,1)</f>
        <v>4.5</v>
      </c>
      <c r="AJ3875" s="20" t="n">
        <f aca="false">ROUND(MAX(N(Y3875)/Assumptions!$C$5, N(Z3875)/Assumptions!$C$6, N(AA3875)/Assumptions!$C$7, N(AB3875)/Assumptions!$C$8, N(AC3875)/Assumptions!$C$9, N(AD3875)/Assumptions!$C$10, N(AE3875)/Assumptions!$C$11, N(AF3875)/Assumptions!$C$12, N(AG3875)/Assumptions!$C$13),3)</f>
        <v>3.4</v>
      </c>
      <c r="AK3875" s="0" t="str">
        <f aca="false">IF(OR(U3875="Pending",U3875="On Hold"),"Open GRN (awaiting)",IF(AJ3875&lt;=1,"Within SLA",IF(ROUND(N(Y3875)/Assumptions!$C$5,3)=AJ3875,"Gate Wait",IF(ROUND(N(Z3875)/Assumptions!$C$6,3)=AJ3875,"Dock Wait",IF(ROUND(N(AA3875)/Assumptions!$C$7,3)=AJ3875,"Unloading",IF(ROUND(N(AB3875)/Assumptions!$C$8,3)=AJ3875,"Unload-to-QC Wait",IF(ROUND(N(AC3875)/Assumptions!$C$9,3)=AJ3875,"QC",IF(ROUND(N(AD3875)/Assumptions!$C$10,3)=AJ3875,"QC-to-GRN Wait",IF(ROUND(N(AE3875)/Assumptions!$C$11,3)=AJ3875,"GRN Processing",IF(ROUND(N(AF3875)/Assumptions!$C$12,3)=AJ3875,"GRN-to-Putaway Wait",IF(ROUND(N(AG3875)/Assumptions!$C$13,3)=AJ3875,"Putaway","Within SLA")))))))))))</f>
        <v>Unload-to-QC Wait</v>
      </c>
    </row>
    <row r="3876" customFormat="false" ht="15" hidden="false" customHeight="false" outlineLevel="0" collapsed="false">
      <c r="A3876" s="0" t="s">
        <v>10748</v>
      </c>
      <c r="B3876" s="0" t="s">
        <v>10749</v>
      </c>
      <c r="C3876" s="0" t="s">
        <v>218</v>
      </c>
      <c r="D3876" s="0" t="s">
        <v>135</v>
      </c>
      <c r="E3876" s="0" t="s">
        <v>10750</v>
      </c>
      <c r="F3876" s="0" t="s">
        <v>137</v>
      </c>
      <c r="G3876" s="0" t="s">
        <v>178</v>
      </c>
      <c r="H3876" s="17" t="n">
        <v>46295.5868055556</v>
      </c>
      <c r="I3876" s="17" t="n">
        <v>46295.5951388889</v>
      </c>
      <c r="J3876" s="17" t="n">
        <v>46295.6013888889</v>
      </c>
      <c r="K3876" s="17" t="n">
        <v>46295.6229166667</v>
      </c>
      <c r="L3876" s="17" t="n">
        <v>46295.6340277778</v>
      </c>
      <c r="M3876" s="17" t="n">
        <v>46295.6479166667</v>
      </c>
      <c r="N3876" s="17" t="n">
        <v>46295.6631944445</v>
      </c>
      <c r="O3876" s="17" t="n">
        <v>46295.6993055556</v>
      </c>
      <c r="P3876" s="17" t="n">
        <v>46295.7090277778</v>
      </c>
      <c r="Q3876" s="17" t="n">
        <v>46295.7215277778</v>
      </c>
      <c r="R3876" s="0" t="n">
        <v>185</v>
      </c>
      <c r="S3876" s="0" t="n">
        <v>0</v>
      </c>
      <c r="T3876" s="0" t="n">
        <v>0</v>
      </c>
      <c r="U3876" s="18" t="s">
        <v>130</v>
      </c>
      <c r="V3876" s="18" t="s">
        <v>156</v>
      </c>
      <c r="W3876" s="0" t="str">
        <f aca="false">IF(AND(X3876&gt;=6,X3876&lt;14),"A",IF(AND(X3876&gt;=14,X3876&lt;22),"B","C"))</f>
        <v>B</v>
      </c>
      <c r="X3876" s="18" t="n">
        <f aca="false">HOUR(H3876)</f>
        <v>14</v>
      </c>
      <c r="Y3876" s="18" t="n">
        <f aca="false">ROUND((I3876-H3876)*1440,0)</f>
        <v>12</v>
      </c>
      <c r="Z3876" s="18" t="n">
        <f aca="false">ROUND((J3876-I3876)*1440,0)</f>
        <v>9</v>
      </c>
      <c r="AA3876" s="18" t="n">
        <f aca="false">ROUND((K3876-J3876)*1440,0)</f>
        <v>31</v>
      </c>
      <c r="AB3876" s="18" t="n">
        <f aca="false">ROUND((L3876-K3876)*1440,0)</f>
        <v>16</v>
      </c>
      <c r="AC3876" s="18" t="n">
        <f aca="false">ROUND((M3876-L3876)*1440,0)</f>
        <v>20</v>
      </c>
      <c r="AD3876" s="18" t="n">
        <f aca="false">IF(N3876="","",ROUND((N3876-M3876)*1440,0))</f>
        <v>22</v>
      </c>
      <c r="AE3876" s="18" t="n">
        <f aca="false">IF(O3876="","",ROUND((O3876-N3876)*1440,0))</f>
        <v>52</v>
      </c>
      <c r="AF3876" s="18" t="n">
        <f aca="false">IF(P3876="","",ROUND((P3876-O3876)*1440,0))</f>
        <v>14</v>
      </c>
      <c r="AG3876" s="18" t="n">
        <f aca="false">IF(Q3876="","",ROUND((Q3876-P3876)*1440,0))</f>
        <v>18</v>
      </c>
      <c r="AH3876" s="18" t="n">
        <f aca="false">IF(Q3876="","",ROUND((Q3876-H3876)*1440,0))</f>
        <v>194</v>
      </c>
      <c r="AI3876" s="19" t="n">
        <f aca="false">ROUND(IF(O3876="",Assumptions!$B$25-K3876,O3876-K3876)*24,1)</f>
        <v>1.8</v>
      </c>
      <c r="AJ3876" s="20" t="n">
        <f aca="false">ROUND(MAX(N(Y3876)/Assumptions!$C$5, N(Z3876)/Assumptions!$C$6, N(AA3876)/Assumptions!$C$7, N(AB3876)/Assumptions!$C$8, N(AC3876)/Assumptions!$C$9, N(AD3876)/Assumptions!$C$10, N(AE3876)/Assumptions!$C$11, N(AF3876)/Assumptions!$C$12, N(AG3876)/Assumptions!$C$13),3)</f>
        <v>1.156</v>
      </c>
      <c r="AK3876" s="0" t="str">
        <f aca="false">IF(OR(U3876="Pending",U3876="On Hold"),"Open GRN (awaiting)",IF(AJ3876&lt;=1,"Within SLA",IF(ROUND(N(Y3876)/Assumptions!$C$5,3)=AJ3876,"Gate Wait",IF(ROUND(N(Z3876)/Assumptions!$C$6,3)=AJ3876,"Dock Wait",IF(ROUND(N(AA3876)/Assumptions!$C$7,3)=AJ3876,"Unloading",IF(ROUND(N(AB3876)/Assumptions!$C$8,3)=AJ3876,"Unload-to-QC Wait",IF(ROUND(N(AC3876)/Assumptions!$C$9,3)=AJ3876,"QC",IF(ROUND(N(AD3876)/Assumptions!$C$10,3)=AJ3876,"QC-to-GRN Wait",IF(ROUND(N(AE3876)/Assumptions!$C$11,3)=AJ3876,"GRN Processing",IF(ROUND(N(AF3876)/Assumptions!$C$12,3)=AJ3876,"GRN-to-Putaway Wait",IF(ROUND(N(AG3876)/Assumptions!$C$13,3)=AJ3876,"Putaway","Within SLA")))))))))))</f>
        <v>GRN Processing</v>
      </c>
    </row>
    <row r="3877" customFormat="false" ht="15" hidden="false" customHeight="false" outlineLevel="0" collapsed="false">
      <c r="A3877" s="0" t="s">
        <v>10751</v>
      </c>
      <c r="B3877" s="0" t="s">
        <v>10752</v>
      </c>
      <c r="C3877" s="0" t="s">
        <v>252</v>
      </c>
      <c r="D3877" s="0" t="s">
        <v>119</v>
      </c>
      <c r="E3877" s="0" t="s">
        <v>329</v>
      </c>
      <c r="F3877" s="0" t="s">
        <v>155</v>
      </c>
      <c r="G3877" s="0" t="s">
        <v>129</v>
      </c>
      <c r="H3877" s="17" t="n">
        <v>46295.5909722222</v>
      </c>
      <c r="I3877" s="17" t="n">
        <v>46295.6472222222</v>
      </c>
      <c r="J3877" s="17" t="n">
        <v>46295.6493055556</v>
      </c>
      <c r="K3877" s="17" t="n">
        <v>46295.6645833333</v>
      </c>
      <c r="L3877" s="17" t="n">
        <v>46295.6673611111</v>
      </c>
      <c r="M3877" s="17" t="n">
        <v>46295.6923611111</v>
      </c>
      <c r="N3877" s="17" t="n">
        <v>46295.7104166667</v>
      </c>
      <c r="O3877" s="17" t="n">
        <v>46295.7618055556</v>
      </c>
      <c r="P3877" s="17" t="n">
        <v>46295.7729166667</v>
      </c>
      <c r="Q3877" s="17" t="n">
        <v>46295.7777777778</v>
      </c>
      <c r="R3877" s="0" t="n">
        <v>176</v>
      </c>
      <c r="S3877" s="0" t="n">
        <v>0</v>
      </c>
      <c r="T3877" s="0" t="n">
        <v>0</v>
      </c>
      <c r="U3877" s="18" t="s">
        <v>130</v>
      </c>
      <c r="V3877" s="18" t="s">
        <v>82</v>
      </c>
      <c r="W3877" s="0" t="str">
        <f aca="false">IF(AND(X3877&gt;=6,X3877&lt;14),"A",IF(AND(X3877&gt;=14,X3877&lt;22),"B","C"))</f>
        <v>B</v>
      </c>
      <c r="X3877" s="18" t="n">
        <f aca="false">HOUR(H3877)</f>
        <v>14</v>
      </c>
      <c r="Y3877" s="18" t="n">
        <f aca="false">ROUND((I3877-H3877)*1440,0)</f>
        <v>81</v>
      </c>
      <c r="Z3877" s="18" t="n">
        <f aca="false">ROUND((J3877-I3877)*1440,0)</f>
        <v>3</v>
      </c>
      <c r="AA3877" s="18" t="n">
        <f aca="false">ROUND((K3877-J3877)*1440,0)</f>
        <v>22</v>
      </c>
      <c r="AB3877" s="18" t="n">
        <f aca="false">ROUND((L3877-K3877)*1440,0)</f>
        <v>4</v>
      </c>
      <c r="AC3877" s="18" t="n">
        <f aca="false">ROUND((M3877-L3877)*1440,0)</f>
        <v>36</v>
      </c>
      <c r="AD3877" s="18" t="n">
        <f aca="false">IF(N3877="","",ROUND((N3877-M3877)*1440,0))</f>
        <v>26</v>
      </c>
      <c r="AE3877" s="18" t="n">
        <f aca="false">IF(O3877="","",ROUND((O3877-N3877)*1440,0))</f>
        <v>74</v>
      </c>
      <c r="AF3877" s="18" t="n">
        <f aca="false">IF(P3877="","",ROUND((P3877-O3877)*1440,0))</f>
        <v>16</v>
      </c>
      <c r="AG3877" s="18" t="n">
        <f aca="false">IF(Q3877="","",ROUND((Q3877-P3877)*1440,0))</f>
        <v>7</v>
      </c>
      <c r="AH3877" s="18" t="n">
        <f aca="false">IF(Q3877="","",ROUND((Q3877-H3877)*1440,0))</f>
        <v>269</v>
      </c>
      <c r="AI3877" s="19" t="n">
        <f aca="false">ROUND(IF(O3877="",Assumptions!$B$25-K3877,O3877-K3877)*24,1)</f>
        <v>2.3</v>
      </c>
      <c r="AJ3877" s="20" t="n">
        <f aca="false">ROUND(MAX(N(Y3877)/Assumptions!$C$5, N(Z3877)/Assumptions!$C$6, N(AA3877)/Assumptions!$C$7, N(AB3877)/Assumptions!$C$8, N(AC3877)/Assumptions!$C$9, N(AD3877)/Assumptions!$C$10, N(AE3877)/Assumptions!$C$11, N(AF3877)/Assumptions!$C$12, N(AG3877)/Assumptions!$C$13),3)</f>
        <v>2.7</v>
      </c>
      <c r="AK3877" s="0" t="str">
        <f aca="false">IF(OR(U3877="Pending",U3877="On Hold"),"Open GRN (awaiting)",IF(AJ3877&lt;=1,"Within SLA",IF(ROUND(N(Y3877)/Assumptions!$C$5,3)=AJ3877,"Gate Wait",IF(ROUND(N(Z3877)/Assumptions!$C$6,3)=AJ3877,"Dock Wait",IF(ROUND(N(AA3877)/Assumptions!$C$7,3)=AJ3877,"Unloading",IF(ROUND(N(AB3877)/Assumptions!$C$8,3)=AJ3877,"Unload-to-QC Wait",IF(ROUND(N(AC3877)/Assumptions!$C$9,3)=AJ3877,"QC",IF(ROUND(N(AD3877)/Assumptions!$C$10,3)=AJ3877,"QC-to-GRN Wait",IF(ROUND(N(AE3877)/Assumptions!$C$11,3)=AJ3877,"GRN Processing",IF(ROUND(N(AF3877)/Assumptions!$C$12,3)=AJ3877,"GRN-to-Putaway Wait",IF(ROUND(N(AG3877)/Assumptions!$C$13,3)=AJ3877,"Putaway","Within SLA")))))))))))</f>
        <v>Gate Wait</v>
      </c>
    </row>
    <row r="3878" customFormat="false" ht="15" hidden="false" customHeight="false" outlineLevel="0" collapsed="false">
      <c r="A3878" s="0" t="s">
        <v>10753</v>
      </c>
      <c r="B3878" s="0" t="s">
        <v>10754</v>
      </c>
      <c r="C3878" s="0" t="s">
        <v>286</v>
      </c>
      <c r="D3878" s="0" t="s">
        <v>119</v>
      </c>
      <c r="E3878" s="0" t="s">
        <v>2912</v>
      </c>
      <c r="F3878" s="0" t="s">
        <v>121</v>
      </c>
      <c r="G3878" s="0" t="s">
        <v>122</v>
      </c>
      <c r="H3878" s="17" t="n">
        <v>46295.5972222222</v>
      </c>
      <c r="I3878" s="17" t="n">
        <v>46295.6208333333</v>
      </c>
      <c r="J3878" s="17" t="n">
        <v>46295.6402777778</v>
      </c>
      <c r="K3878" s="17" t="n">
        <v>46295.6701388889</v>
      </c>
      <c r="L3878" s="17" t="n">
        <v>46295.6875</v>
      </c>
      <c r="M3878" s="17" t="n">
        <v>46295.6993055556</v>
      </c>
      <c r="N3878" s="17" t="n">
        <v>46295.70625</v>
      </c>
      <c r="O3878" s="17" t="n">
        <v>46295.7527777778</v>
      </c>
      <c r="P3878" s="17" t="n">
        <v>46295.7569444445</v>
      </c>
      <c r="Q3878" s="17" t="n">
        <v>46295.7756944444</v>
      </c>
      <c r="R3878" s="0" t="n">
        <v>1941</v>
      </c>
      <c r="S3878" s="0" t="n">
        <v>0</v>
      </c>
      <c r="T3878" s="0" t="n">
        <v>0</v>
      </c>
      <c r="U3878" s="18" t="s">
        <v>130</v>
      </c>
      <c r="V3878" s="18" t="s">
        <v>144</v>
      </c>
      <c r="W3878" s="0" t="str">
        <f aca="false">IF(AND(X3878&gt;=6,X3878&lt;14),"A",IF(AND(X3878&gt;=14,X3878&lt;22),"B","C"))</f>
        <v>B</v>
      </c>
      <c r="X3878" s="18" t="n">
        <f aca="false">HOUR(H3878)</f>
        <v>14</v>
      </c>
      <c r="Y3878" s="18" t="n">
        <f aca="false">ROUND((I3878-H3878)*1440,0)</f>
        <v>34</v>
      </c>
      <c r="Z3878" s="18" t="n">
        <f aca="false">ROUND((J3878-I3878)*1440,0)</f>
        <v>28</v>
      </c>
      <c r="AA3878" s="18" t="n">
        <f aca="false">ROUND((K3878-J3878)*1440,0)</f>
        <v>43</v>
      </c>
      <c r="AB3878" s="18" t="n">
        <f aca="false">ROUND((L3878-K3878)*1440,0)</f>
        <v>25</v>
      </c>
      <c r="AC3878" s="18" t="n">
        <f aca="false">ROUND((M3878-L3878)*1440,0)</f>
        <v>17</v>
      </c>
      <c r="AD3878" s="18" t="n">
        <f aca="false">IF(N3878="","",ROUND((N3878-M3878)*1440,0))</f>
        <v>10</v>
      </c>
      <c r="AE3878" s="18" t="n">
        <f aca="false">IF(O3878="","",ROUND((O3878-N3878)*1440,0))</f>
        <v>67</v>
      </c>
      <c r="AF3878" s="18" t="n">
        <f aca="false">IF(P3878="","",ROUND((P3878-O3878)*1440,0))</f>
        <v>6</v>
      </c>
      <c r="AG3878" s="18" t="n">
        <f aca="false">IF(Q3878="","",ROUND((Q3878-P3878)*1440,0))</f>
        <v>27</v>
      </c>
      <c r="AH3878" s="18" t="n">
        <f aca="false">IF(Q3878="","",ROUND((Q3878-H3878)*1440,0))</f>
        <v>257</v>
      </c>
      <c r="AI3878" s="19" t="n">
        <f aca="false">ROUND(IF(O3878="",Assumptions!$B$25-K3878,O3878-K3878)*24,1)</f>
        <v>2</v>
      </c>
      <c r="AJ3878" s="20" t="n">
        <f aca="false">ROUND(MAX(N(Y3878)/Assumptions!$C$5, N(Z3878)/Assumptions!$C$6, N(AA3878)/Assumptions!$C$7, N(AB3878)/Assumptions!$C$8, N(AC3878)/Assumptions!$C$9, N(AD3878)/Assumptions!$C$10, N(AE3878)/Assumptions!$C$11, N(AF3878)/Assumptions!$C$12, N(AG3878)/Assumptions!$C$13),3)</f>
        <v>1.867</v>
      </c>
      <c r="AK3878" s="0" t="str">
        <f aca="false">IF(OR(U3878="Pending",U3878="On Hold"),"Open GRN (awaiting)",IF(AJ3878&lt;=1,"Within SLA",IF(ROUND(N(Y3878)/Assumptions!$C$5,3)=AJ3878,"Gate Wait",IF(ROUND(N(Z3878)/Assumptions!$C$6,3)=AJ3878,"Dock Wait",IF(ROUND(N(AA3878)/Assumptions!$C$7,3)=AJ3878,"Unloading",IF(ROUND(N(AB3878)/Assumptions!$C$8,3)=AJ3878,"Unload-to-QC Wait",IF(ROUND(N(AC3878)/Assumptions!$C$9,3)=AJ3878,"QC",IF(ROUND(N(AD3878)/Assumptions!$C$10,3)=AJ3878,"QC-to-GRN Wait",IF(ROUND(N(AE3878)/Assumptions!$C$11,3)=AJ3878,"GRN Processing",IF(ROUND(N(AF3878)/Assumptions!$C$12,3)=AJ3878,"GRN-to-Putaway Wait",IF(ROUND(N(AG3878)/Assumptions!$C$13,3)=AJ3878,"Putaway","Within SLA")))))))))))</f>
        <v>Dock Wait</v>
      </c>
    </row>
    <row r="3879" customFormat="false" ht="15" hidden="false" customHeight="false" outlineLevel="0" collapsed="false">
      <c r="A3879" s="0" t="s">
        <v>10755</v>
      </c>
      <c r="B3879" s="0" t="s">
        <v>10756</v>
      </c>
      <c r="C3879" s="0" t="s">
        <v>218</v>
      </c>
      <c r="D3879" s="0" t="s">
        <v>135</v>
      </c>
      <c r="E3879" s="0" t="s">
        <v>8813</v>
      </c>
      <c r="F3879" s="0" t="s">
        <v>137</v>
      </c>
      <c r="G3879" s="0" t="s">
        <v>178</v>
      </c>
      <c r="H3879" s="17" t="n">
        <v>46295.5986111111</v>
      </c>
      <c r="I3879" s="17" t="n">
        <v>46295.6333333333</v>
      </c>
      <c r="J3879" s="17" t="n">
        <v>46295.64375</v>
      </c>
      <c r="K3879" s="17" t="n">
        <v>46295.66875</v>
      </c>
      <c r="L3879" s="17" t="n">
        <v>46295.6930555556</v>
      </c>
      <c r="M3879" s="17" t="n">
        <v>46295.7104166667</v>
      </c>
      <c r="N3879" s="17" t="n">
        <v>46295.7652777778</v>
      </c>
      <c r="O3879" s="17" t="n">
        <v>46295.8194444445</v>
      </c>
      <c r="P3879" s="17" t="n">
        <v>46295.8243055556</v>
      </c>
      <c r="Q3879" s="17" t="n">
        <v>46295.8409722222</v>
      </c>
      <c r="R3879" s="0" t="n">
        <v>508</v>
      </c>
      <c r="S3879" s="0" t="n">
        <v>0</v>
      </c>
      <c r="T3879" s="0" t="n">
        <v>0</v>
      </c>
      <c r="U3879" s="18" t="s">
        <v>130</v>
      </c>
      <c r="V3879" s="18" t="s">
        <v>144</v>
      </c>
      <c r="W3879" s="0" t="str">
        <f aca="false">IF(AND(X3879&gt;=6,X3879&lt;14),"A",IF(AND(X3879&gt;=14,X3879&lt;22),"B","C"))</f>
        <v>B</v>
      </c>
      <c r="X3879" s="18" t="n">
        <f aca="false">HOUR(H3879)</f>
        <v>14</v>
      </c>
      <c r="Y3879" s="18" t="n">
        <f aca="false">ROUND((I3879-H3879)*1440,0)</f>
        <v>50</v>
      </c>
      <c r="Z3879" s="18" t="n">
        <f aca="false">ROUND((J3879-I3879)*1440,0)</f>
        <v>15</v>
      </c>
      <c r="AA3879" s="18" t="n">
        <f aca="false">ROUND((K3879-J3879)*1440,0)</f>
        <v>36</v>
      </c>
      <c r="AB3879" s="18" t="n">
        <f aca="false">ROUND((L3879-K3879)*1440,0)</f>
        <v>35</v>
      </c>
      <c r="AC3879" s="18" t="n">
        <f aca="false">ROUND((M3879-L3879)*1440,0)</f>
        <v>25</v>
      </c>
      <c r="AD3879" s="18" t="n">
        <f aca="false">IF(N3879="","",ROUND((N3879-M3879)*1440,0))</f>
        <v>79</v>
      </c>
      <c r="AE3879" s="18" t="n">
        <f aca="false">IF(O3879="","",ROUND((O3879-N3879)*1440,0))</f>
        <v>78</v>
      </c>
      <c r="AF3879" s="18" t="n">
        <f aca="false">IF(P3879="","",ROUND((P3879-O3879)*1440,0))</f>
        <v>7</v>
      </c>
      <c r="AG3879" s="18" t="n">
        <f aca="false">IF(Q3879="","",ROUND((Q3879-P3879)*1440,0))</f>
        <v>24</v>
      </c>
      <c r="AH3879" s="18" t="n">
        <f aca="false">IF(Q3879="","",ROUND((Q3879-H3879)*1440,0))</f>
        <v>349</v>
      </c>
      <c r="AI3879" s="19" t="n">
        <f aca="false">ROUND(IF(O3879="",Assumptions!$B$25-K3879,O3879-K3879)*24,1)</f>
        <v>3.6</v>
      </c>
      <c r="AJ3879" s="20" t="n">
        <f aca="false">ROUND(MAX(N(Y3879)/Assumptions!$C$5, N(Z3879)/Assumptions!$C$6, N(AA3879)/Assumptions!$C$7, N(AB3879)/Assumptions!$C$8, N(AC3879)/Assumptions!$C$9, N(AD3879)/Assumptions!$C$10, N(AE3879)/Assumptions!$C$11, N(AF3879)/Assumptions!$C$12, N(AG3879)/Assumptions!$C$13),3)</f>
        <v>2.633</v>
      </c>
      <c r="AK3879" s="0" t="str">
        <f aca="false">IF(OR(U3879="Pending",U3879="On Hold"),"Open GRN (awaiting)",IF(AJ3879&lt;=1,"Within SLA",IF(ROUND(N(Y3879)/Assumptions!$C$5,3)=AJ3879,"Gate Wait",IF(ROUND(N(Z3879)/Assumptions!$C$6,3)=AJ3879,"Dock Wait",IF(ROUND(N(AA3879)/Assumptions!$C$7,3)=AJ3879,"Unloading",IF(ROUND(N(AB3879)/Assumptions!$C$8,3)=AJ3879,"Unload-to-QC Wait",IF(ROUND(N(AC3879)/Assumptions!$C$9,3)=AJ3879,"QC",IF(ROUND(N(AD3879)/Assumptions!$C$10,3)=AJ3879,"QC-to-GRN Wait",IF(ROUND(N(AE3879)/Assumptions!$C$11,3)=AJ3879,"GRN Processing",IF(ROUND(N(AF3879)/Assumptions!$C$12,3)=AJ3879,"GRN-to-Putaway Wait",IF(ROUND(N(AG3879)/Assumptions!$C$13,3)=AJ3879,"Putaway","Within SLA")))))))))))</f>
        <v>QC-to-GRN Wait</v>
      </c>
    </row>
    <row r="3880" customFormat="false" ht="15" hidden="false" customHeight="false" outlineLevel="0" collapsed="false">
      <c r="A3880" s="0" t="s">
        <v>10757</v>
      </c>
      <c r="B3880" s="0" t="s">
        <v>10758</v>
      </c>
      <c r="C3880" s="0" t="s">
        <v>153</v>
      </c>
      <c r="D3880" s="0" t="s">
        <v>147</v>
      </c>
      <c r="E3880" s="0" t="s">
        <v>10759</v>
      </c>
      <c r="F3880" s="0" t="s">
        <v>128</v>
      </c>
      <c r="G3880" s="0" t="s">
        <v>167</v>
      </c>
      <c r="H3880" s="17" t="n">
        <v>46295.60625</v>
      </c>
      <c r="I3880" s="17" t="n">
        <v>46295.6583333333</v>
      </c>
      <c r="J3880" s="17" t="n">
        <v>46295.6659722222</v>
      </c>
      <c r="K3880" s="17" t="n">
        <v>46295.6854166667</v>
      </c>
      <c r="L3880" s="17" t="n">
        <v>46295.6895833333</v>
      </c>
      <c r="M3880" s="17" t="n">
        <v>46295.7277777778</v>
      </c>
      <c r="N3880" s="17" t="n">
        <v>46295.73125</v>
      </c>
      <c r="O3880" s="17" t="n">
        <v>46295.7583333333</v>
      </c>
      <c r="P3880" s="17" t="n">
        <v>46295.7701388889</v>
      </c>
      <c r="Q3880" s="17" t="n">
        <v>46295.7840277778</v>
      </c>
      <c r="R3880" s="0" t="n">
        <v>610</v>
      </c>
      <c r="S3880" s="0" t="n">
        <v>0</v>
      </c>
      <c r="T3880" s="0" t="n">
        <v>0</v>
      </c>
      <c r="U3880" s="18" t="s">
        <v>130</v>
      </c>
      <c r="V3880" s="18" t="s">
        <v>139</v>
      </c>
      <c r="W3880" s="0" t="str">
        <f aca="false">IF(AND(X3880&gt;=6,X3880&lt;14),"A",IF(AND(X3880&gt;=14,X3880&lt;22),"B","C"))</f>
        <v>B</v>
      </c>
      <c r="X3880" s="18" t="n">
        <f aca="false">HOUR(H3880)</f>
        <v>14</v>
      </c>
      <c r="Y3880" s="18" t="n">
        <f aca="false">ROUND((I3880-H3880)*1440,0)</f>
        <v>75</v>
      </c>
      <c r="Z3880" s="18" t="n">
        <f aca="false">ROUND((J3880-I3880)*1440,0)</f>
        <v>11</v>
      </c>
      <c r="AA3880" s="18" t="n">
        <f aca="false">ROUND((K3880-J3880)*1440,0)</f>
        <v>28</v>
      </c>
      <c r="AB3880" s="18" t="n">
        <f aca="false">ROUND((L3880-K3880)*1440,0)</f>
        <v>6</v>
      </c>
      <c r="AC3880" s="18" t="n">
        <f aca="false">ROUND((M3880-L3880)*1440,0)</f>
        <v>55</v>
      </c>
      <c r="AD3880" s="18" t="n">
        <f aca="false">IF(N3880="","",ROUND((N3880-M3880)*1440,0))</f>
        <v>5</v>
      </c>
      <c r="AE3880" s="18" t="n">
        <f aca="false">IF(O3880="","",ROUND((O3880-N3880)*1440,0))</f>
        <v>39</v>
      </c>
      <c r="AF3880" s="18" t="n">
        <f aca="false">IF(P3880="","",ROUND((P3880-O3880)*1440,0))</f>
        <v>17</v>
      </c>
      <c r="AG3880" s="18" t="n">
        <f aca="false">IF(Q3880="","",ROUND((Q3880-P3880)*1440,0))</f>
        <v>20</v>
      </c>
      <c r="AH3880" s="18" t="n">
        <f aca="false">IF(Q3880="","",ROUND((Q3880-H3880)*1440,0))</f>
        <v>256</v>
      </c>
      <c r="AI3880" s="19" t="n">
        <f aca="false">ROUND(IF(O3880="",Assumptions!$B$25-K3880,O3880-K3880)*24,1)</f>
        <v>1.8</v>
      </c>
      <c r="AJ3880" s="20" t="n">
        <f aca="false">ROUND(MAX(N(Y3880)/Assumptions!$C$5, N(Z3880)/Assumptions!$C$6, N(AA3880)/Assumptions!$C$7, N(AB3880)/Assumptions!$C$8, N(AC3880)/Assumptions!$C$9, N(AD3880)/Assumptions!$C$10, N(AE3880)/Assumptions!$C$11, N(AF3880)/Assumptions!$C$12, N(AG3880)/Assumptions!$C$13),3)</f>
        <v>2.5</v>
      </c>
      <c r="AK3880" s="0" t="str">
        <f aca="false">IF(OR(U3880="Pending",U3880="On Hold"),"Open GRN (awaiting)",IF(AJ3880&lt;=1,"Within SLA",IF(ROUND(N(Y3880)/Assumptions!$C$5,3)=AJ3880,"Gate Wait",IF(ROUND(N(Z3880)/Assumptions!$C$6,3)=AJ3880,"Dock Wait",IF(ROUND(N(AA3880)/Assumptions!$C$7,3)=AJ3880,"Unloading",IF(ROUND(N(AB3880)/Assumptions!$C$8,3)=AJ3880,"Unload-to-QC Wait",IF(ROUND(N(AC3880)/Assumptions!$C$9,3)=AJ3880,"QC",IF(ROUND(N(AD3880)/Assumptions!$C$10,3)=AJ3880,"QC-to-GRN Wait",IF(ROUND(N(AE3880)/Assumptions!$C$11,3)=AJ3880,"GRN Processing",IF(ROUND(N(AF3880)/Assumptions!$C$12,3)=AJ3880,"GRN-to-Putaway Wait",IF(ROUND(N(AG3880)/Assumptions!$C$13,3)=AJ3880,"Putaway","Within SLA")))))))))))</f>
        <v>Gate Wait</v>
      </c>
    </row>
    <row r="3881" customFormat="false" ht="15" hidden="false" customHeight="false" outlineLevel="0" collapsed="false">
      <c r="A3881" s="0" t="s">
        <v>10760</v>
      </c>
      <c r="B3881" s="0" t="s">
        <v>10761</v>
      </c>
      <c r="C3881" s="0" t="s">
        <v>184</v>
      </c>
      <c r="D3881" s="0" t="s">
        <v>119</v>
      </c>
      <c r="E3881" s="0" t="s">
        <v>8279</v>
      </c>
      <c r="F3881" s="0" t="s">
        <v>177</v>
      </c>
      <c r="G3881" s="0" t="s">
        <v>122</v>
      </c>
      <c r="H3881" s="17" t="n">
        <v>46295.6104166667</v>
      </c>
      <c r="I3881" s="17" t="n">
        <v>46295.6784722222</v>
      </c>
      <c r="J3881" s="17" t="n">
        <v>46295.6888888889</v>
      </c>
      <c r="K3881" s="17" t="n">
        <v>46295.7006944444</v>
      </c>
      <c r="L3881" s="17" t="n">
        <v>46295.7055555556</v>
      </c>
      <c r="M3881" s="17" t="n">
        <v>46295.7305555556</v>
      </c>
      <c r="N3881" s="17" t="n">
        <v>46295.7555555556</v>
      </c>
      <c r="O3881" s="17" t="n">
        <v>46295.7888888889</v>
      </c>
      <c r="P3881" s="17" t="n">
        <v>46295.7965277778</v>
      </c>
      <c r="Q3881" s="17" t="n">
        <v>46295.8166666667</v>
      </c>
      <c r="R3881" s="0" t="n">
        <v>192</v>
      </c>
      <c r="S3881" s="0" t="n">
        <v>0</v>
      </c>
      <c r="T3881" s="0" t="n">
        <v>6</v>
      </c>
      <c r="U3881" s="18" t="s">
        <v>123</v>
      </c>
      <c r="V3881" s="18" t="s">
        <v>139</v>
      </c>
      <c r="W3881" s="0" t="str">
        <f aca="false">IF(AND(X3881&gt;=6,X3881&lt;14),"A",IF(AND(X3881&gt;=14,X3881&lt;22),"B","C"))</f>
        <v>B</v>
      </c>
      <c r="X3881" s="18" t="n">
        <f aca="false">HOUR(H3881)</f>
        <v>14</v>
      </c>
      <c r="Y3881" s="18" t="n">
        <f aca="false">ROUND((I3881-H3881)*1440,0)</f>
        <v>98</v>
      </c>
      <c r="Z3881" s="18" t="n">
        <f aca="false">ROUND((J3881-I3881)*1440,0)</f>
        <v>15</v>
      </c>
      <c r="AA3881" s="18" t="n">
        <f aca="false">ROUND((K3881-J3881)*1440,0)</f>
        <v>17</v>
      </c>
      <c r="AB3881" s="18" t="n">
        <f aca="false">ROUND((L3881-K3881)*1440,0)</f>
        <v>7</v>
      </c>
      <c r="AC3881" s="18" t="n">
        <f aca="false">ROUND((M3881-L3881)*1440,0)</f>
        <v>36</v>
      </c>
      <c r="AD3881" s="18" t="n">
        <f aca="false">IF(N3881="","",ROUND((N3881-M3881)*1440,0))</f>
        <v>36</v>
      </c>
      <c r="AE3881" s="18" t="n">
        <f aca="false">IF(O3881="","",ROUND((O3881-N3881)*1440,0))</f>
        <v>48</v>
      </c>
      <c r="AF3881" s="18" t="n">
        <f aca="false">IF(P3881="","",ROUND((P3881-O3881)*1440,0))</f>
        <v>11</v>
      </c>
      <c r="AG3881" s="18" t="n">
        <f aca="false">IF(Q3881="","",ROUND((Q3881-P3881)*1440,0))</f>
        <v>29</v>
      </c>
      <c r="AH3881" s="18" t="n">
        <f aca="false">IF(Q3881="","",ROUND((Q3881-H3881)*1440,0))</f>
        <v>297</v>
      </c>
      <c r="AI3881" s="19" t="n">
        <f aca="false">ROUND(IF(O3881="",Assumptions!$B$25-K3881,O3881-K3881)*24,1)</f>
        <v>2.1</v>
      </c>
      <c r="AJ3881" s="20" t="n">
        <f aca="false">ROUND(MAX(N(Y3881)/Assumptions!$C$5, N(Z3881)/Assumptions!$C$6, N(AA3881)/Assumptions!$C$7, N(AB3881)/Assumptions!$C$8, N(AC3881)/Assumptions!$C$9, N(AD3881)/Assumptions!$C$10, N(AE3881)/Assumptions!$C$11, N(AF3881)/Assumptions!$C$12, N(AG3881)/Assumptions!$C$13),3)</f>
        <v>3.267</v>
      </c>
      <c r="AK3881" s="0" t="str">
        <f aca="false">IF(OR(U3881="Pending",U3881="On Hold"),"Open GRN (awaiting)",IF(AJ3881&lt;=1,"Within SLA",IF(ROUND(N(Y3881)/Assumptions!$C$5,3)=AJ3881,"Gate Wait",IF(ROUND(N(Z3881)/Assumptions!$C$6,3)=AJ3881,"Dock Wait",IF(ROUND(N(AA3881)/Assumptions!$C$7,3)=AJ3881,"Unloading",IF(ROUND(N(AB3881)/Assumptions!$C$8,3)=AJ3881,"Unload-to-QC Wait",IF(ROUND(N(AC3881)/Assumptions!$C$9,3)=AJ3881,"QC",IF(ROUND(N(AD3881)/Assumptions!$C$10,3)=AJ3881,"QC-to-GRN Wait",IF(ROUND(N(AE3881)/Assumptions!$C$11,3)=AJ3881,"GRN Processing",IF(ROUND(N(AF3881)/Assumptions!$C$12,3)=AJ3881,"GRN-to-Putaway Wait",IF(ROUND(N(AG3881)/Assumptions!$C$13,3)=AJ3881,"Putaway","Within SLA")))))))))))</f>
        <v>Gate Wait</v>
      </c>
    </row>
    <row r="3882" customFormat="false" ht="15" hidden="false" customHeight="false" outlineLevel="0" collapsed="false">
      <c r="A3882" s="0" t="s">
        <v>10762</v>
      </c>
      <c r="B3882" s="0" t="s">
        <v>10763</v>
      </c>
      <c r="C3882" s="0" t="s">
        <v>175</v>
      </c>
      <c r="D3882" s="0" t="s">
        <v>135</v>
      </c>
      <c r="E3882" s="0" t="s">
        <v>5885</v>
      </c>
      <c r="F3882" s="0" t="s">
        <v>177</v>
      </c>
      <c r="G3882" s="0" t="s">
        <v>178</v>
      </c>
      <c r="H3882" s="17" t="n">
        <v>46295.6277777778</v>
      </c>
      <c r="I3882" s="17" t="n">
        <v>46295.6472222222</v>
      </c>
      <c r="J3882" s="17" t="n">
        <v>46295.6555555556</v>
      </c>
      <c r="K3882" s="17" t="n">
        <v>46295.6826388889</v>
      </c>
      <c r="L3882" s="17" t="n">
        <v>46295.6923611111</v>
      </c>
      <c r="M3882" s="17" t="n">
        <v>46295.7388888889</v>
      </c>
      <c r="N3882" s="17" t="n">
        <v>46295.7909722222</v>
      </c>
      <c r="O3882" s="17" t="n">
        <v>46295.8923611111</v>
      </c>
      <c r="P3882" s="17" t="n">
        <v>46295.8993055556</v>
      </c>
      <c r="Q3882" s="17" t="n">
        <v>46295.9173611111</v>
      </c>
      <c r="R3882" s="0" t="n">
        <v>234</v>
      </c>
      <c r="S3882" s="0" t="n">
        <v>13</v>
      </c>
      <c r="T3882" s="0" t="n">
        <v>0</v>
      </c>
      <c r="U3882" s="18" t="s">
        <v>123</v>
      </c>
      <c r="V3882" s="18" t="s">
        <v>82</v>
      </c>
      <c r="W3882" s="0" t="str">
        <f aca="false">IF(AND(X3882&gt;=6,X3882&lt;14),"A",IF(AND(X3882&gt;=14,X3882&lt;22),"B","C"))</f>
        <v>B</v>
      </c>
      <c r="X3882" s="18" t="n">
        <f aca="false">HOUR(H3882)</f>
        <v>15</v>
      </c>
      <c r="Y3882" s="18" t="n">
        <f aca="false">ROUND((I3882-H3882)*1440,0)</f>
        <v>28</v>
      </c>
      <c r="Z3882" s="18" t="n">
        <f aca="false">ROUND((J3882-I3882)*1440,0)</f>
        <v>12</v>
      </c>
      <c r="AA3882" s="18" t="n">
        <f aca="false">ROUND((K3882-J3882)*1440,0)</f>
        <v>39</v>
      </c>
      <c r="AB3882" s="18" t="n">
        <f aca="false">ROUND((L3882-K3882)*1440,0)</f>
        <v>14</v>
      </c>
      <c r="AC3882" s="18" t="n">
        <f aca="false">ROUND((M3882-L3882)*1440,0)</f>
        <v>67</v>
      </c>
      <c r="AD3882" s="18" t="n">
        <f aca="false">IF(N3882="","",ROUND((N3882-M3882)*1440,0))</f>
        <v>75</v>
      </c>
      <c r="AE3882" s="18" t="n">
        <f aca="false">IF(O3882="","",ROUND((O3882-N3882)*1440,0))</f>
        <v>146</v>
      </c>
      <c r="AF3882" s="18" t="n">
        <f aca="false">IF(P3882="","",ROUND((P3882-O3882)*1440,0))</f>
        <v>10</v>
      </c>
      <c r="AG3882" s="18" t="n">
        <f aca="false">IF(Q3882="","",ROUND((Q3882-P3882)*1440,0))</f>
        <v>26</v>
      </c>
      <c r="AH3882" s="18" t="n">
        <f aca="false">IF(Q3882="","",ROUND((Q3882-H3882)*1440,0))</f>
        <v>417</v>
      </c>
      <c r="AI3882" s="19" t="n">
        <f aca="false">ROUND(IF(O3882="",Assumptions!$B$25-K3882,O3882-K3882)*24,1)</f>
        <v>5</v>
      </c>
      <c r="AJ3882" s="20" t="n">
        <f aca="false">ROUND(MAX(N(Y3882)/Assumptions!$C$5, N(Z3882)/Assumptions!$C$6, N(AA3882)/Assumptions!$C$7, N(AB3882)/Assumptions!$C$8, N(AC3882)/Assumptions!$C$9, N(AD3882)/Assumptions!$C$10, N(AE3882)/Assumptions!$C$11, N(AF3882)/Assumptions!$C$12, N(AG3882)/Assumptions!$C$13),3)</f>
        <v>3.244</v>
      </c>
      <c r="AK3882" s="0" t="str">
        <f aca="false">IF(OR(U3882="Pending",U3882="On Hold"),"Open GRN (awaiting)",IF(AJ3882&lt;=1,"Within SLA",IF(ROUND(N(Y3882)/Assumptions!$C$5,3)=AJ3882,"Gate Wait",IF(ROUND(N(Z3882)/Assumptions!$C$6,3)=AJ3882,"Dock Wait",IF(ROUND(N(AA3882)/Assumptions!$C$7,3)=AJ3882,"Unloading",IF(ROUND(N(AB3882)/Assumptions!$C$8,3)=AJ3882,"Unload-to-QC Wait",IF(ROUND(N(AC3882)/Assumptions!$C$9,3)=AJ3882,"QC",IF(ROUND(N(AD3882)/Assumptions!$C$10,3)=AJ3882,"QC-to-GRN Wait",IF(ROUND(N(AE3882)/Assumptions!$C$11,3)=AJ3882,"GRN Processing",IF(ROUND(N(AF3882)/Assumptions!$C$12,3)=AJ3882,"GRN-to-Putaway Wait",IF(ROUND(N(AG3882)/Assumptions!$C$13,3)=AJ3882,"Putaway","Within SLA")))))))))))</f>
        <v>GRN Processing</v>
      </c>
    </row>
    <row r="3883" customFormat="false" ht="15" hidden="false" customHeight="false" outlineLevel="0" collapsed="false">
      <c r="A3883" s="0" t="s">
        <v>10764</v>
      </c>
      <c r="B3883" s="0" t="s">
        <v>10765</v>
      </c>
      <c r="C3883" s="0" t="s">
        <v>170</v>
      </c>
      <c r="D3883" s="0" t="s">
        <v>119</v>
      </c>
      <c r="E3883" s="0" t="s">
        <v>5150</v>
      </c>
      <c r="F3883" s="0" t="s">
        <v>128</v>
      </c>
      <c r="G3883" s="0" t="s">
        <v>129</v>
      </c>
      <c r="H3883" s="17" t="n">
        <v>46295.6305555556</v>
      </c>
      <c r="I3883" s="17" t="n">
        <v>46295.6722222222</v>
      </c>
      <c r="J3883" s="17" t="n">
        <v>46295.6840277778</v>
      </c>
      <c r="K3883" s="17" t="n">
        <v>46295.7069444444</v>
      </c>
      <c r="L3883" s="17" t="n">
        <v>46295.7138888889</v>
      </c>
      <c r="M3883" s="17" t="n">
        <v>46295.7548611111</v>
      </c>
      <c r="N3883" s="17" t="n">
        <v>46295.7972222222</v>
      </c>
      <c r="O3883" s="17" t="n">
        <v>46295.8305555556</v>
      </c>
      <c r="P3883" s="17" t="n">
        <v>46295.8402777778</v>
      </c>
      <c r="Q3883" s="17" t="n">
        <v>46295.8576388889</v>
      </c>
      <c r="R3883" s="0" t="n">
        <v>1413</v>
      </c>
      <c r="S3883" s="0" t="n">
        <v>0</v>
      </c>
      <c r="T3883" s="0" t="n">
        <v>0</v>
      </c>
      <c r="U3883" s="18" t="s">
        <v>130</v>
      </c>
      <c r="V3883" s="18" t="s">
        <v>144</v>
      </c>
      <c r="W3883" s="0" t="str">
        <f aca="false">IF(AND(X3883&gt;=6,X3883&lt;14),"A",IF(AND(X3883&gt;=14,X3883&lt;22),"B","C"))</f>
        <v>B</v>
      </c>
      <c r="X3883" s="18" t="n">
        <f aca="false">HOUR(H3883)</f>
        <v>15</v>
      </c>
      <c r="Y3883" s="18" t="n">
        <f aca="false">ROUND((I3883-H3883)*1440,0)</f>
        <v>60</v>
      </c>
      <c r="Z3883" s="18" t="n">
        <f aca="false">ROUND((J3883-I3883)*1440,0)</f>
        <v>17</v>
      </c>
      <c r="AA3883" s="18" t="n">
        <f aca="false">ROUND((K3883-J3883)*1440,0)</f>
        <v>33</v>
      </c>
      <c r="AB3883" s="18" t="n">
        <f aca="false">ROUND((L3883-K3883)*1440,0)</f>
        <v>10</v>
      </c>
      <c r="AC3883" s="18" t="n">
        <f aca="false">ROUND((M3883-L3883)*1440,0)</f>
        <v>59</v>
      </c>
      <c r="AD3883" s="18" t="n">
        <f aca="false">IF(N3883="","",ROUND((N3883-M3883)*1440,0))</f>
        <v>61</v>
      </c>
      <c r="AE3883" s="18" t="n">
        <f aca="false">IF(O3883="","",ROUND((O3883-N3883)*1440,0))</f>
        <v>48</v>
      </c>
      <c r="AF3883" s="18" t="n">
        <f aca="false">IF(P3883="","",ROUND((P3883-O3883)*1440,0))</f>
        <v>14</v>
      </c>
      <c r="AG3883" s="18" t="n">
        <f aca="false">IF(Q3883="","",ROUND((Q3883-P3883)*1440,0))</f>
        <v>25</v>
      </c>
      <c r="AH3883" s="18" t="n">
        <f aca="false">IF(Q3883="","",ROUND((Q3883-H3883)*1440,0))</f>
        <v>327</v>
      </c>
      <c r="AI3883" s="19" t="n">
        <f aca="false">ROUND(IF(O3883="",Assumptions!$B$25-K3883,O3883-K3883)*24,1)</f>
        <v>3</v>
      </c>
      <c r="AJ3883" s="20" t="n">
        <f aca="false">ROUND(MAX(N(Y3883)/Assumptions!$C$5, N(Z3883)/Assumptions!$C$6, N(AA3883)/Assumptions!$C$7, N(AB3883)/Assumptions!$C$8, N(AC3883)/Assumptions!$C$9, N(AD3883)/Assumptions!$C$10, N(AE3883)/Assumptions!$C$11, N(AF3883)/Assumptions!$C$12, N(AG3883)/Assumptions!$C$13),3)</f>
        <v>2.033</v>
      </c>
      <c r="AK3883" s="0" t="str">
        <f aca="false">IF(OR(U3883="Pending",U3883="On Hold"),"Open GRN (awaiting)",IF(AJ3883&lt;=1,"Within SLA",IF(ROUND(N(Y3883)/Assumptions!$C$5,3)=AJ3883,"Gate Wait",IF(ROUND(N(Z3883)/Assumptions!$C$6,3)=AJ3883,"Dock Wait",IF(ROUND(N(AA3883)/Assumptions!$C$7,3)=AJ3883,"Unloading",IF(ROUND(N(AB3883)/Assumptions!$C$8,3)=AJ3883,"Unload-to-QC Wait",IF(ROUND(N(AC3883)/Assumptions!$C$9,3)=AJ3883,"QC",IF(ROUND(N(AD3883)/Assumptions!$C$10,3)=AJ3883,"QC-to-GRN Wait",IF(ROUND(N(AE3883)/Assumptions!$C$11,3)=AJ3883,"GRN Processing",IF(ROUND(N(AF3883)/Assumptions!$C$12,3)=AJ3883,"GRN-to-Putaway Wait",IF(ROUND(N(AG3883)/Assumptions!$C$13,3)=AJ3883,"Putaway","Within SLA")))))))))))</f>
        <v>QC-to-GRN Wait</v>
      </c>
    </row>
    <row r="3884" customFormat="false" ht="15" hidden="false" customHeight="false" outlineLevel="0" collapsed="false">
      <c r="A3884" s="0" t="s">
        <v>10766</v>
      </c>
      <c r="B3884" s="0" t="s">
        <v>10767</v>
      </c>
      <c r="C3884" s="0" t="s">
        <v>184</v>
      </c>
      <c r="D3884" s="0" t="s">
        <v>147</v>
      </c>
      <c r="E3884" s="0" t="s">
        <v>1360</v>
      </c>
      <c r="F3884" s="0" t="s">
        <v>177</v>
      </c>
      <c r="G3884" s="0" t="s">
        <v>167</v>
      </c>
      <c r="H3884" s="17" t="n">
        <v>46295.6319444445</v>
      </c>
      <c r="I3884" s="17" t="n">
        <v>46295.6625</v>
      </c>
      <c r="J3884" s="17" t="n">
        <v>46295.6659722222</v>
      </c>
      <c r="K3884" s="17" t="n">
        <v>46295.7027777778</v>
      </c>
      <c r="L3884" s="17" t="n">
        <v>46295.7118055556</v>
      </c>
      <c r="M3884" s="17" t="n">
        <v>46295.7305555556</v>
      </c>
      <c r="N3884" s="17" t="n">
        <v>46295.7743055556</v>
      </c>
      <c r="O3884" s="17" t="n">
        <v>46295.7819444445</v>
      </c>
      <c r="P3884" s="17" t="n">
        <v>46295.7902777778</v>
      </c>
      <c r="Q3884" s="17" t="n">
        <v>46295.8020833333</v>
      </c>
      <c r="R3884" s="0" t="n">
        <v>597</v>
      </c>
      <c r="S3884" s="0" t="n">
        <v>0</v>
      </c>
      <c r="T3884" s="0" t="n">
        <v>0</v>
      </c>
      <c r="U3884" s="18" t="s">
        <v>130</v>
      </c>
      <c r="V3884" s="18" t="s">
        <v>144</v>
      </c>
      <c r="W3884" s="0" t="str">
        <f aca="false">IF(AND(X3884&gt;=6,X3884&lt;14),"A",IF(AND(X3884&gt;=14,X3884&lt;22),"B","C"))</f>
        <v>B</v>
      </c>
      <c r="X3884" s="18" t="n">
        <f aca="false">HOUR(H3884)</f>
        <v>15</v>
      </c>
      <c r="Y3884" s="18" t="n">
        <f aca="false">ROUND((I3884-H3884)*1440,0)</f>
        <v>44</v>
      </c>
      <c r="Z3884" s="18" t="n">
        <f aca="false">ROUND((J3884-I3884)*1440,0)</f>
        <v>5</v>
      </c>
      <c r="AA3884" s="18" t="n">
        <f aca="false">ROUND((K3884-J3884)*1440,0)</f>
        <v>53</v>
      </c>
      <c r="AB3884" s="18" t="n">
        <f aca="false">ROUND((L3884-K3884)*1440,0)</f>
        <v>13</v>
      </c>
      <c r="AC3884" s="18" t="n">
        <f aca="false">ROUND((M3884-L3884)*1440,0)</f>
        <v>27</v>
      </c>
      <c r="AD3884" s="18" t="n">
        <f aca="false">IF(N3884="","",ROUND((N3884-M3884)*1440,0))</f>
        <v>63</v>
      </c>
      <c r="AE3884" s="18" t="n">
        <f aca="false">IF(O3884="","",ROUND((O3884-N3884)*1440,0))</f>
        <v>11</v>
      </c>
      <c r="AF3884" s="18" t="n">
        <f aca="false">IF(P3884="","",ROUND((P3884-O3884)*1440,0))</f>
        <v>12</v>
      </c>
      <c r="AG3884" s="18" t="n">
        <f aca="false">IF(Q3884="","",ROUND((Q3884-P3884)*1440,0))</f>
        <v>17</v>
      </c>
      <c r="AH3884" s="18" t="n">
        <f aca="false">IF(Q3884="","",ROUND((Q3884-H3884)*1440,0))</f>
        <v>245</v>
      </c>
      <c r="AI3884" s="19" t="n">
        <f aca="false">ROUND(IF(O3884="",Assumptions!$B$25-K3884,O3884-K3884)*24,1)</f>
        <v>1.9</v>
      </c>
      <c r="AJ3884" s="20" t="n">
        <f aca="false">ROUND(MAX(N(Y3884)/Assumptions!$C$5, N(Z3884)/Assumptions!$C$6, N(AA3884)/Assumptions!$C$7, N(AB3884)/Assumptions!$C$8, N(AC3884)/Assumptions!$C$9, N(AD3884)/Assumptions!$C$10, N(AE3884)/Assumptions!$C$11, N(AF3884)/Assumptions!$C$12, N(AG3884)/Assumptions!$C$13),3)</f>
        <v>2.1</v>
      </c>
      <c r="AK3884" s="0" t="str">
        <f aca="false">IF(OR(U3884="Pending",U3884="On Hold"),"Open GRN (awaiting)",IF(AJ3884&lt;=1,"Within SLA",IF(ROUND(N(Y3884)/Assumptions!$C$5,3)=AJ3884,"Gate Wait",IF(ROUND(N(Z3884)/Assumptions!$C$6,3)=AJ3884,"Dock Wait",IF(ROUND(N(AA3884)/Assumptions!$C$7,3)=AJ3884,"Unloading",IF(ROUND(N(AB3884)/Assumptions!$C$8,3)=AJ3884,"Unload-to-QC Wait",IF(ROUND(N(AC3884)/Assumptions!$C$9,3)=AJ3884,"QC",IF(ROUND(N(AD3884)/Assumptions!$C$10,3)=AJ3884,"QC-to-GRN Wait",IF(ROUND(N(AE3884)/Assumptions!$C$11,3)=AJ3884,"GRN Processing",IF(ROUND(N(AF3884)/Assumptions!$C$12,3)=AJ3884,"GRN-to-Putaway Wait",IF(ROUND(N(AG3884)/Assumptions!$C$13,3)=AJ3884,"Putaway","Within SLA")))))))))))</f>
        <v>QC-to-GRN Wait</v>
      </c>
    </row>
    <row r="3885" customFormat="false" ht="15" hidden="false" customHeight="false" outlineLevel="0" collapsed="false">
      <c r="A3885" s="0" t="s">
        <v>10768</v>
      </c>
      <c r="B3885" s="0" t="s">
        <v>10769</v>
      </c>
      <c r="C3885" s="0" t="s">
        <v>159</v>
      </c>
      <c r="D3885" s="0" t="s">
        <v>135</v>
      </c>
      <c r="E3885" s="0" t="s">
        <v>10770</v>
      </c>
      <c r="F3885" s="0" t="s">
        <v>128</v>
      </c>
      <c r="G3885" s="0" t="s">
        <v>178</v>
      </c>
      <c r="H3885" s="17" t="n">
        <v>46295.6395833333</v>
      </c>
      <c r="I3885" s="17" t="n">
        <v>46295.6472222222</v>
      </c>
      <c r="J3885" s="17" t="n">
        <v>46295.6555555556</v>
      </c>
      <c r="K3885" s="17" t="n">
        <v>46295.6861111111</v>
      </c>
      <c r="L3885" s="17" t="n">
        <v>46295.6923611111</v>
      </c>
      <c r="M3885" s="17" t="n">
        <v>46295.7111111111</v>
      </c>
      <c r="N3885" s="17" t="n">
        <v>46295.7305555556</v>
      </c>
      <c r="O3885" s="17" t="n">
        <v>46295.7798611111</v>
      </c>
      <c r="P3885" s="17" t="n">
        <v>46295.7854166667</v>
      </c>
      <c r="Q3885" s="17" t="n">
        <v>46295.8131944445</v>
      </c>
      <c r="R3885" s="0" t="n">
        <v>516</v>
      </c>
      <c r="S3885" s="0" t="n">
        <v>0</v>
      </c>
      <c r="T3885" s="0" t="n">
        <v>0</v>
      </c>
      <c r="U3885" s="18" t="s">
        <v>130</v>
      </c>
      <c r="V3885" s="18" t="s">
        <v>156</v>
      </c>
      <c r="W3885" s="0" t="str">
        <f aca="false">IF(AND(X3885&gt;=6,X3885&lt;14),"A",IF(AND(X3885&gt;=14,X3885&lt;22),"B","C"))</f>
        <v>B</v>
      </c>
      <c r="X3885" s="18" t="n">
        <f aca="false">HOUR(H3885)</f>
        <v>15</v>
      </c>
      <c r="Y3885" s="18" t="n">
        <f aca="false">ROUND((I3885-H3885)*1440,0)</f>
        <v>11</v>
      </c>
      <c r="Z3885" s="18" t="n">
        <f aca="false">ROUND((J3885-I3885)*1440,0)</f>
        <v>12</v>
      </c>
      <c r="AA3885" s="18" t="n">
        <f aca="false">ROUND((K3885-J3885)*1440,0)</f>
        <v>44</v>
      </c>
      <c r="AB3885" s="18" t="n">
        <f aca="false">ROUND((L3885-K3885)*1440,0)</f>
        <v>9</v>
      </c>
      <c r="AC3885" s="18" t="n">
        <f aca="false">ROUND((M3885-L3885)*1440,0)</f>
        <v>27</v>
      </c>
      <c r="AD3885" s="18" t="n">
        <f aca="false">IF(N3885="","",ROUND((N3885-M3885)*1440,0))</f>
        <v>28</v>
      </c>
      <c r="AE3885" s="18" t="n">
        <f aca="false">IF(O3885="","",ROUND((O3885-N3885)*1440,0))</f>
        <v>71</v>
      </c>
      <c r="AF3885" s="18" t="n">
        <f aca="false">IF(P3885="","",ROUND((P3885-O3885)*1440,0))</f>
        <v>8</v>
      </c>
      <c r="AG3885" s="18" t="n">
        <f aca="false">IF(Q3885="","",ROUND((Q3885-P3885)*1440,0))</f>
        <v>40</v>
      </c>
      <c r="AH3885" s="18" t="n">
        <f aca="false">IF(Q3885="","",ROUND((Q3885-H3885)*1440,0))</f>
        <v>250</v>
      </c>
      <c r="AI3885" s="19" t="n">
        <f aca="false">ROUND(IF(O3885="",Assumptions!$B$25-K3885,O3885-K3885)*24,1)</f>
        <v>2.3</v>
      </c>
      <c r="AJ3885" s="20" t="n">
        <f aca="false">ROUND(MAX(N(Y3885)/Assumptions!$C$5, N(Z3885)/Assumptions!$C$6, N(AA3885)/Assumptions!$C$7, N(AB3885)/Assumptions!$C$8, N(AC3885)/Assumptions!$C$9, N(AD3885)/Assumptions!$C$10, N(AE3885)/Assumptions!$C$11, N(AF3885)/Assumptions!$C$12, N(AG3885)/Assumptions!$C$13),3)</f>
        <v>1.578</v>
      </c>
      <c r="AK3885" s="0" t="str">
        <f aca="false">IF(OR(U3885="Pending",U3885="On Hold"),"Open GRN (awaiting)",IF(AJ3885&lt;=1,"Within SLA",IF(ROUND(N(Y3885)/Assumptions!$C$5,3)=AJ3885,"Gate Wait",IF(ROUND(N(Z3885)/Assumptions!$C$6,3)=AJ3885,"Dock Wait",IF(ROUND(N(AA3885)/Assumptions!$C$7,3)=AJ3885,"Unloading",IF(ROUND(N(AB3885)/Assumptions!$C$8,3)=AJ3885,"Unload-to-QC Wait",IF(ROUND(N(AC3885)/Assumptions!$C$9,3)=AJ3885,"QC",IF(ROUND(N(AD3885)/Assumptions!$C$10,3)=AJ3885,"QC-to-GRN Wait",IF(ROUND(N(AE3885)/Assumptions!$C$11,3)=AJ3885,"GRN Processing",IF(ROUND(N(AF3885)/Assumptions!$C$12,3)=AJ3885,"GRN-to-Putaway Wait",IF(ROUND(N(AG3885)/Assumptions!$C$13,3)=AJ3885,"Putaway","Within SLA")))))))))))</f>
        <v>GRN Processing</v>
      </c>
    </row>
    <row r="3886" customFormat="false" ht="15" hidden="false" customHeight="false" outlineLevel="0" collapsed="false">
      <c r="A3886" s="0" t="s">
        <v>10771</v>
      </c>
      <c r="B3886" s="0" t="s">
        <v>10772</v>
      </c>
      <c r="C3886" s="0" t="s">
        <v>218</v>
      </c>
      <c r="D3886" s="0" t="s">
        <v>147</v>
      </c>
      <c r="E3886" s="0" t="s">
        <v>10773</v>
      </c>
      <c r="F3886" s="0" t="s">
        <v>137</v>
      </c>
      <c r="G3886" s="0" t="s">
        <v>150</v>
      </c>
      <c r="H3886" s="17" t="n">
        <v>46295.6493055556</v>
      </c>
      <c r="I3886" s="17" t="n">
        <v>46295.6701388889</v>
      </c>
      <c r="J3886" s="17" t="n">
        <v>46295.6736111111</v>
      </c>
      <c r="K3886" s="17" t="n">
        <v>46295.7013888889</v>
      </c>
      <c r="L3886" s="17" t="n">
        <v>46295.7048611111</v>
      </c>
      <c r="M3886" s="17" t="n">
        <v>46295.7347222222</v>
      </c>
      <c r="N3886" s="17" t="n">
        <v>46296.0625</v>
      </c>
      <c r="O3886" s="17" t="n">
        <v>46296.0930555556</v>
      </c>
      <c r="P3886" s="17" t="n">
        <v>46296.1159722222</v>
      </c>
      <c r="Q3886" s="17" t="n">
        <v>46296.1326388889</v>
      </c>
      <c r="R3886" s="0" t="n">
        <v>720</v>
      </c>
      <c r="S3886" s="0" t="n">
        <v>0</v>
      </c>
      <c r="T3886" s="0" t="n">
        <v>0</v>
      </c>
      <c r="U3886" s="18" t="s">
        <v>130</v>
      </c>
      <c r="V3886" s="18" t="s">
        <v>156</v>
      </c>
      <c r="W3886" s="0" t="str">
        <f aca="false">IF(AND(X3886&gt;=6,X3886&lt;14),"A",IF(AND(X3886&gt;=14,X3886&lt;22),"B","C"))</f>
        <v>B</v>
      </c>
      <c r="X3886" s="18" t="n">
        <f aca="false">HOUR(H3886)</f>
        <v>15</v>
      </c>
      <c r="Y3886" s="18" t="n">
        <f aca="false">ROUND((I3886-H3886)*1440,0)</f>
        <v>30</v>
      </c>
      <c r="Z3886" s="18" t="n">
        <f aca="false">ROUND((J3886-I3886)*1440,0)</f>
        <v>5</v>
      </c>
      <c r="AA3886" s="18" t="n">
        <f aca="false">ROUND((K3886-J3886)*1440,0)</f>
        <v>40</v>
      </c>
      <c r="AB3886" s="18" t="n">
        <f aca="false">ROUND((L3886-K3886)*1440,0)</f>
        <v>5</v>
      </c>
      <c r="AC3886" s="18" t="n">
        <f aca="false">ROUND((M3886-L3886)*1440,0)</f>
        <v>43</v>
      </c>
      <c r="AD3886" s="18" t="n">
        <f aca="false">IF(N3886="","",ROUND((N3886-M3886)*1440,0))</f>
        <v>472</v>
      </c>
      <c r="AE3886" s="18" t="n">
        <f aca="false">IF(O3886="","",ROUND((O3886-N3886)*1440,0))</f>
        <v>44</v>
      </c>
      <c r="AF3886" s="18" t="n">
        <f aca="false">IF(P3886="","",ROUND((P3886-O3886)*1440,0))</f>
        <v>33</v>
      </c>
      <c r="AG3886" s="18" t="n">
        <f aca="false">IF(Q3886="","",ROUND((Q3886-P3886)*1440,0))</f>
        <v>24</v>
      </c>
      <c r="AH3886" s="18" t="n">
        <f aca="false">IF(Q3886="","",ROUND((Q3886-H3886)*1440,0))</f>
        <v>696</v>
      </c>
      <c r="AI3886" s="19" t="n">
        <f aca="false">ROUND(IF(O3886="",Assumptions!$B$25-K3886,O3886-K3886)*24,1)</f>
        <v>9.4</v>
      </c>
      <c r="AJ3886" s="20" t="n">
        <f aca="false">ROUND(MAX(N(Y3886)/Assumptions!$C$5, N(Z3886)/Assumptions!$C$6, N(AA3886)/Assumptions!$C$7, N(AB3886)/Assumptions!$C$8, N(AC3886)/Assumptions!$C$9, N(AD3886)/Assumptions!$C$10, N(AE3886)/Assumptions!$C$11, N(AF3886)/Assumptions!$C$12, N(AG3886)/Assumptions!$C$13),3)</f>
        <v>15.733</v>
      </c>
      <c r="AK3886" s="0" t="str">
        <f aca="false">IF(OR(U3886="Pending",U3886="On Hold"),"Open GRN (awaiting)",IF(AJ3886&lt;=1,"Within SLA",IF(ROUND(N(Y3886)/Assumptions!$C$5,3)=AJ3886,"Gate Wait",IF(ROUND(N(Z3886)/Assumptions!$C$6,3)=AJ3886,"Dock Wait",IF(ROUND(N(AA3886)/Assumptions!$C$7,3)=AJ3886,"Unloading",IF(ROUND(N(AB3886)/Assumptions!$C$8,3)=AJ3886,"Unload-to-QC Wait",IF(ROUND(N(AC3886)/Assumptions!$C$9,3)=AJ3886,"QC",IF(ROUND(N(AD3886)/Assumptions!$C$10,3)=AJ3886,"QC-to-GRN Wait",IF(ROUND(N(AE3886)/Assumptions!$C$11,3)=AJ3886,"GRN Processing",IF(ROUND(N(AF3886)/Assumptions!$C$12,3)=AJ3886,"GRN-to-Putaway Wait",IF(ROUND(N(AG3886)/Assumptions!$C$13,3)=AJ3886,"Putaway","Within SLA")))))))))))</f>
        <v>QC-to-GRN Wait</v>
      </c>
    </row>
    <row r="3887" customFormat="false" ht="15" hidden="false" customHeight="false" outlineLevel="0" collapsed="false">
      <c r="A3887" s="0" t="s">
        <v>10774</v>
      </c>
      <c r="B3887" s="0" t="s">
        <v>10775</v>
      </c>
      <c r="C3887" s="0" t="s">
        <v>286</v>
      </c>
      <c r="D3887" s="0" t="s">
        <v>135</v>
      </c>
      <c r="E3887" s="0" t="s">
        <v>10776</v>
      </c>
      <c r="F3887" s="0" t="s">
        <v>121</v>
      </c>
      <c r="G3887" s="0" t="s">
        <v>178</v>
      </c>
      <c r="H3887" s="17" t="n">
        <v>46295.6604166667</v>
      </c>
      <c r="I3887" s="17" t="n">
        <v>46295.7125</v>
      </c>
      <c r="J3887" s="17" t="n">
        <v>46295.7201388889</v>
      </c>
      <c r="K3887" s="17" t="n">
        <v>46295.7493055556</v>
      </c>
      <c r="L3887" s="17" t="n">
        <v>46295.7506944445</v>
      </c>
      <c r="M3887" s="17" t="n">
        <v>46295.7708333333</v>
      </c>
      <c r="N3887" s="17" t="n">
        <v>46296.0055555556</v>
      </c>
      <c r="O3887" s="17" t="n">
        <v>46296.1118055556</v>
      </c>
      <c r="P3887" s="17" t="n">
        <v>46296.1152777778</v>
      </c>
      <c r="Q3887" s="17" t="n">
        <v>46296.1284722222</v>
      </c>
      <c r="R3887" s="0" t="n">
        <v>240</v>
      </c>
      <c r="S3887" s="0" t="n">
        <v>0</v>
      </c>
      <c r="T3887" s="0" t="n">
        <v>0</v>
      </c>
      <c r="U3887" s="18" t="s">
        <v>130</v>
      </c>
      <c r="V3887" s="18" t="s">
        <v>131</v>
      </c>
      <c r="W3887" s="0" t="str">
        <f aca="false">IF(AND(X3887&gt;=6,X3887&lt;14),"A",IF(AND(X3887&gt;=14,X3887&lt;22),"B","C"))</f>
        <v>B</v>
      </c>
      <c r="X3887" s="18" t="n">
        <f aca="false">HOUR(H3887)</f>
        <v>15</v>
      </c>
      <c r="Y3887" s="18" t="n">
        <f aca="false">ROUND((I3887-H3887)*1440,0)</f>
        <v>75</v>
      </c>
      <c r="Z3887" s="18" t="n">
        <f aca="false">ROUND((J3887-I3887)*1440,0)</f>
        <v>11</v>
      </c>
      <c r="AA3887" s="18" t="n">
        <f aca="false">ROUND((K3887-J3887)*1440,0)</f>
        <v>42</v>
      </c>
      <c r="AB3887" s="18" t="n">
        <f aca="false">ROUND((L3887-K3887)*1440,0)</f>
        <v>2</v>
      </c>
      <c r="AC3887" s="18" t="n">
        <f aca="false">ROUND((M3887-L3887)*1440,0)</f>
        <v>29</v>
      </c>
      <c r="AD3887" s="18" t="n">
        <f aca="false">IF(N3887="","",ROUND((N3887-M3887)*1440,0))</f>
        <v>338</v>
      </c>
      <c r="AE3887" s="18" t="n">
        <f aca="false">IF(O3887="","",ROUND((O3887-N3887)*1440,0))</f>
        <v>153</v>
      </c>
      <c r="AF3887" s="18" t="n">
        <f aca="false">IF(P3887="","",ROUND((P3887-O3887)*1440,0))</f>
        <v>5</v>
      </c>
      <c r="AG3887" s="18" t="n">
        <f aca="false">IF(Q3887="","",ROUND((Q3887-P3887)*1440,0))</f>
        <v>19</v>
      </c>
      <c r="AH3887" s="18" t="n">
        <f aca="false">IF(Q3887="","",ROUND((Q3887-H3887)*1440,0))</f>
        <v>674</v>
      </c>
      <c r="AI3887" s="19" t="n">
        <f aca="false">ROUND(IF(O3887="",Assumptions!$B$25-K3887,O3887-K3887)*24,1)</f>
        <v>8.7</v>
      </c>
      <c r="AJ3887" s="20" t="n">
        <f aca="false">ROUND(MAX(N(Y3887)/Assumptions!$C$5, N(Z3887)/Assumptions!$C$6, N(AA3887)/Assumptions!$C$7, N(AB3887)/Assumptions!$C$8, N(AC3887)/Assumptions!$C$9, N(AD3887)/Assumptions!$C$10, N(AE3887)/Assumptions!$C$11, N(AF3887)/Assumptions!$C$12, N(AG3887)/Assumptions!$C$13),3)</f>
        <v>11.267</v>
      </c>
      <c r="AK3887" s="0" t="str">
        <f aca="false">IF(OR(U3887="Pending",U3887="On Hold"),"Open GRN (awaiting)",IF(AJ3887&lt;=1,"Within SLA",IF(ROUND(N(Y3887)/Assumptions!$C$5,3)=AJ3887,"Gate Wait",IF(ROUND(N(Z3887)/Assumptions!$C$6,3)=AJ3887,"Dock Wait",IF(ROUND(N(AA3887)/Assumptions!$C$7,3)=AJ3887,"Unloading",IF(ROUND(N(AB3887)/Assumptions!$C$8,3)=AJ3887,"Unload-to-QC Wait",IF(ROUND(N(AC3887)/Assumptions!$C$9,3)=AJ3887,"QC",IF(ROUND(N(AD3887)/Assumptions!$C$10,3)=AJ3887,"QC-to-GRN Wait",IF(ROUND(N(AE3887)/Assumptions!$C$11,3)=AJ3887,"GRN Processing",IF(ROUND(N(AF3887)/Assumptions!$C$12,3)=AJ3887,"GRN-to-Putaway Wait",IF(ROUND(N(AG3887)/Assumptions!$C$13,3)=AJ3887,"Putaway","Within SLA")))))))))))</f>
        <v>QC-to-GRN Wait</v>
      </c>
    </row>
    <row r="3888" customFormat="false" ht="15" hidden="false" customHeight="false" outlineLevel="0" collapsed="false">
      <c r="A3888" s="0" t="s">
        <v>10777</v>
      </c>
      <c r="B3888" s="0" t="s">
        <v>10778</v>
      </c>
      <c r="C3888" s="0" t="s">
        <v>286</v>
      </c>
      <c r="D3888" s="0" t="s">
        <v>147</v>
      </c>
      <c r="E3888" s="0" t="s">
        <v>8474</v>
      </c>
      <c r="F3888" s="0" t="s">
        <v>121</v>
      </c>
      <c r="G3888" s="0" t="s">
        <v>167</v>
      </c>
      <c r="H3888" s="17" t="n">
        <v>46295.6715277778</v>
      </c>
      <c r="I3888" s="17" t="n">
        <v>46295.6861111111</v>
      </c>
      <c r="J3888" s="17" t="n">
        <v>46295.6895833333</v>
      </c>
      <c r="K3888" s="17" t="n">
        <v>46295.7152777778</v>
      </c>
      <c r="L3888" s="17" t="n">
        <v>46295.7208333333</v>
      </c>
      <c r="M3888" s="17" t="n">
        <v>46295.7368055556</v>
      </c>
      <c r="N3888" s="17" t="n">
        <v>46295.7631944444</v>
      </c>
      <c r="O3888" s="17" t="n">
        <v>46295.825</v>
      </c>
      <c r="P3888" s="17" t="n">
        <v>46295.8520833333</v>
      </c>
      <c r="Q3888" s="17" t="n">
        <v>46295.8694444444</v>
      </c>
      <c r="R3888" s="0" t="n">
        <v>359</v>
      </c>
      <c r="S3888" s="0" t="n">
        <v>0</v>
      </c>
      <c r="T3888" s="0" t="n">
        <v>0</v>
      </c>
      <c r="U3888" s="18" t="s">
        <v>130</v>
      </c>
      <c r="V3888" s="18" t="s">
        <v>156</v>
      </c>
      <c r="W3888" s="0" t="str">
        <f aca="false">IF(AND(X3888&gt;=6,X3888&lt;14),"A",IF(AND(X3888&gt;=14,X3888&lt;22),"B","C"))</f>
        <v>B</v>
      </c>
      <c r="X3888" s="18" t="n">
        <f aca="false">HOUR(H3888)</f>
        <v>16</v>
      </c>
      <c r="Y3888" s="18" t="n">
        <f aca="false">ROUND((I3888-H3888)*1440,0)</f>
        <v>21</v>
      </c>
      <c r="Z3888" s="18" t="n">
        <f aca="false">ROUND((J3888-I3888)*1440,0)</f>
        <v>5</v>
      </c>
      <c r="AA3888" s="18" t="n">
        <f aca="false">ROUND((K3888-J3888)*1440,0)</f>
        <v>37</v>
      </c>
      <c r="AB3888" s="18" t="n">
        <f aca="false">ROUND((L3888-K3888)*1440,0)</f>
        <v>8</v>
      </c>
      <c r="AC3888" s="18" t="n">
        <f aca="false">ROUND((M3888-L3888)*1440,0)</f>
        <v>23</v>
      </c>
      <c r="AD3888" s="18" t="n">
        <f aca="false">IF(N3888="","",ROUND((N3888-M3888)*1440,0))</f>
        <v>38</v>
      </c>
      <c r="AE3888" s="18" t="n">
        <f aca="false">IF(O3888="","",ROUND((O3888-N3888)*1440,0))</f>
        <v>89</v>
      </c>
      <c r="AF3888" s="18" t="n">
        <f aca="false">IF(P3888="","",ROUND((P3888-O3888)*1440,0))</f>
        <v>39</v>
      </c>
      <c r="AG3888" s="18" t="n">
        <f aca="false">IF(Q3888="","",ROUND((Q3888-P3888)*1440,0))</f>
        <v>25</v>
      </c>
      <c r="AH3888" s="18" t="n">
        <f aca="false">IF(Q3888="","",ROUND((Q3888-H3888)*1440,0))</f>
        <v>285</v>
      </c>
      <c r="AI3888" s="19" t="n">
        <f aca="false">ROUND(IF(O3888="",Assumptions!$B$25-K3888,O3888-K3888)*24,1)</f>
        <v>2.6</v>
      </c>
      <c r="AJ3888" s="20" t="n">
        <f aca="false">ROUND(MAX(N(Y3888)/Assumptions!$C$5, N(Z3888)/Assumptions!$C$6, N(AA3888)/Assumptions!$C$7, N(AB3888)/Assumptions!$C$8, N(AC3888)/Assumptions!$C$9, N(AD3888)/Assumptions!$C$10, N(AE3888)/Assumptions!$C$11, N(AF3888)/Assumptions!$C$12, N(AG3888)/Assumptions!$C$13),3)</f>
        <v>1.978</v>
      </c>
      <c r="AK3888" s="0" t="str">
        <f aca="false">IF(OR(U3888="Pending",U3888="On Hold"),"Open GRN (awaiting)",IF(AJ3888&lt;=1,"Within SLA",IF(ROUND(N(Y3888)/Assumptions!$C$5,3)=AJ3888,"Gate Wait",IF(ROUND(N(Z3888)/Assumptions!$C$6,3)=AJ3888,"Dock Wait",IF(ROUND(N(AA3888)/Assumptions!$C$7,3)=AJ3888,"Unloading",IF(ROUND(N(AB3888)/Assumptions!$C$8,3)=AJ3888,"Unload-to-QC Wait",IF(ROUND(N(AC3888)/Assumptions!$C$9,3)=AJ3888,"QC",IF(ROUND(N(AD3888)/Assumptions!$C$10,3)=AJ3888,"QC-to-GRN Wait",IF(ROUND(N(AE3888)/Assumptions!$C$11,3)=AJ3888,"GRN Processing",IF(ROUND(N(AF3888)/Assumptions!$C$12,3)=AJ3888,"GRN-to-Putaway Wait",IF(ROUND(N(AG3888)/Assumptions!$C$13,3)=AJ3888,"Putaway","Within SLA")))))))))))</f>
        <v>GRN Processing</v>
      </c>
    </row>
    <row r="3889" customFormat="false" ht="15" hidden="false" customHeight="false" outlineLevel="0" collapsed="false">
      <c r="A3889" s="0" t="s">
        <v>10779</v>
      </c>
      <c r="B3889" s="0" t="s">
        <v>10780</v>
      </c>
      <c r="C3889" s="0" t="s">
        <v>218</v>
      </c>
      <c r="D3889" s="0" t="s">
        <v>119</v>
      </c>
      <c r="E3889" s="0" t="s">
        <v>10781</v>
      </c>
      <c r="F3889" s="0" t="s">
        <v>137</v>
      </c>
      <c r="G3889" s="0" t="s">
        <v>129</v>
      </c>
      <c r="H3889" s="17" t="n">
        <v>46295.68125</v>
      </c>
      <c r="I3889" s="17" t="n">
        <v>46295.7069444444</v>
      </c>
      <c r="J3889" s="17" t="n">
        <v>46295.7111111111</v>
      </c>
      <c r="K3889" s="17" t="n">
        <v>46295.7215277778</v>
      </c>
      <c r="L3889" s="17" t="n">
        <v>46295.7333333333</v>
      </c>
      <c r="M3889" s="17" t="n">
        <v>46295.7493055556</v>
      </c>
      <c r="N3889" s="17" t="n">
        <v>46295.7847222222</v>
      </c>
      <c r="O3889" s="17" t="n">
        <v>46295.8458333333</v>
      </c>
      <c r="P3889" s="17" t="n">
        <v>46295.8583333333</v>
      </c>
      <c r="Q3889" s="17" t="n">
        <v>46295.8770833333</v>
      </c>
      <c r="R3889" s="0" t="n">
        <v>322</v>
      </c>
      <c r="S3889" s="0" t="n">
        <v>0</v>
      </c>
      <c r="T3889" s="0" t="n">
        <v>0</v>
      </c>
      <c r="U3889" s="18" t="s">
        <v>130</v>
      </c>
      <c r="V3889" s="18" t="s">
        <v>156</v>
      </c>
      <c r="W3889" s="0" t="str">
        <f aca="false">IF(AND(X3889&gt;=6,X3889&lt;14),"A",IF(AND(X3889&gt;=14,X3889&lt;22),"B","C"))</f>
        <v>B</v>
      </c>
      <c r="X3889" s="18" t="n">
        <f aca="false">HOUR(H3889)</f>
        <v>16</v>
      </c>
      <c r="Y3889" s="18" t="n">
        <f aca="false">ROUND((I3889-H3889)*1440,0)</f>
        <v>37</v>
      </c>
      <c r="Z3889" s="18" t="n">
        <f aca="false">ROUND((J3889-I3889)*1440,0)</f>
        <v>6</v>
      </c>
      <c r="AA3889" s="18" t="n">
        <f aca="false">ROUND((K3889-J3889)*1440,0)</f>
        <v>15</v>
      </c>
      <c r="AB3889" s="18" t="n">
        <f aca="false">ROUND((L3889-K3889)*1440,0)</f>
        <v>17</v>
      </c>
      <c r="AC3889" s="18" t="n">
        <f aca="false">ROUND((M3889-L3889)*1440,0)</f>
        <v>23</v>
      </c>
      <c r="AD3889" s="18" t="n">
        <f aca="false">IF(N3889="","",ROUND((N3889-M3889)*1440,0))</f>
        <v>51</v>
      </c>
      <c r="AE3889" s="18" t="n">
        <f aca="false">IF(O3889="","",ROUND((O3889-N3889)*1440,0))</f>
        <v>88</v>
      </c>
      <c r="AF3889" s="18" t="n">
        <f aca="false">IF(P3889="","",ROUND((P3889-O3889)*1440,0))</f>
        <v>18</v>
      </c>
      <c r="AG3889" s="18" t="n">
        <f aca="false">IF(Q3889="","",ROUND((Q3889-P3889)*1440,0))</f>
        <v>27</v>
      </c>
      <c r="AH3889" s="18" t="n">
        <f aca="false">IF(Q3889="","",ROUND((Q3889-H3889)*1440,0))</f>
        <v>282</v>
      </c>
      <c r="AI3889" s="19" t="n">
        <f aca="false">ROUND(IF(O3889="",Assumptions!$B$25-K3889,O3889-K3889)*24,1)</f>
        <v>3</v>
      </c>
      <c r="AJ3889" s="20" t="n">
        <f aca="false">ROUND(MAX(N(Y3889)/Assumptions!$C$5, N(Z3889)/Assumptions!$C$6, N(AA3889)/Assumptions!$C$7, N(AB3889)/Assumptions!$C$8, N(AC3889)/Assumptions!$C$9, N(AD3889)/Assumptions!$C$10, N(AE3889)/Assumptions!$C$11, N(AF3889)/Assumptions!$C$12, N(AG3889)/Assumptions!$C$13),3)</f>
        <v>1.956</v>
      </c>
      <c r="AK3889" s="0" t="str">
        <f aca="false">IF(OR(U3889="Pending",U3889="On Hold"),"Open GRN (awaiting)",IF(AJ3889&lt;=1,"Within SLA",IF(ROUND(N(Y3889)/Assumptions!$C$5,3)=AJ3889,"Gate Wait",IF(ROUND(N(Z3889)/Assumptions!$C$6,3)=AJ3889,"Dock Wait",IF(ROUND(N(AA3889)/Assumptions!$C$7,3)=AJ3889,"Unloading",IF(ROUND(N(AB3889)/Assumptions!$C$8,3)=AJ3889,"Unload-to-QC Wait",IF(ROUND(N(AC3889)/Assumptions!$C$9,3)=AJ3889,"QC",IF(ROUND(N(AD3889)/Assumptions!$C$10,3)=AJ3889,"QC-to-GRN Wait",IF(ROUND(N(AE3889)/Assumptions!$C$11,3)=AJ3889,"GRN Processing",IF(ROUND(N(AF3889)/Assumptions!$C$12,3)=AJ3889,"GRN-to-Putaway Wait",IF(ROUND(N(AG3889)/Assumptions!$C$13,3)=AJ3889,"Putaway","Within SLA")))))))))))</f>
        <v>GRN Processing</v>
      </c>
    </row>
    <row r="3890" customFormat="false" ht="15" hidden="false" customHeight="false" outlineLevel="0" collapsed="false">
      <c r="A3890" s="0" t="s">
        <v>10782</v>
      </c>
      <c r="B3890" s="0" t="s">
        <v>10783</v>
      </c>
      <c r="C3890" s="0" t="s">
        <v>153</v>
      </c>
      <c r="D3890" s="0" t="s">
        <v>119</v>
      </c>
      <c r="E3890" s="0" t="s">
        <v>8871</v>
      </c>
      <c r="F3890" s="0" t="s">
        <v>172</v>
      </c>
      <c r="G3890" s="0" t="s">
        <v>129</v>
      </c>
      <c r="H3890" s="17" t="n">
        <v>46295.6868055556</v>
      </c>
      <c r="I3890" s="17" t="n">
        <v>46295.7055555556</v>
      </c>
      <c r="J3890" s="17" t="n">
        <v>46295.7159722222</v>
      </c>
      <c r="K3890" s="17" t="n">
        <v>46295.7493055556</v>
      </c>
      <c r="L3890" s="17" t="n">
        <v>46295.7645833333</v>
      </c>
      <c r="M3890" s="17" t="n">
        <v>46295.7826388889</v>
      </c>
      <c r="N3890" s="17" t="n">
        <v>46295.7923611111</v>
      </c>
      <c r="O3890" s="17" t="n">
        <v>46296.0069444445</v>
      </c>
      <c r="P3890" s="17" t="n">
        <v>46296.0222222222</v>
      </c>
      <c r="Q3890" s="17" t="n">
        <v>46296.0402777778</v>
      </c>
      <c r="R3890" s="0" t="n">
        <v>312</v>
      </c>
      <c r="S3890" s="0" t="n">
        <v>0</v>
      </c>
      <c r="T3890" s="0" t="n">
        <v>0</v>
      </c>
      <c r="U3890" s="18" t="s">
        <v>130</v>
      </c>
      <c r="V3890" s="18" t="s">
        <v>156</v>
      </c>
      <c r="W3890" s="0" t="str">
        <f aca="false">IF(AND(X3890&gt;=6,X3890&lt;14),"A",IF(AND(X3890&gt;=14,X3890&lt;22),"B","C"))</f>
        <v>B</v>
      </c>
      <c r="X3890" s="18" t="n">
        <f aca="false">HOUR(H3890)</f>
        <v>16</v>
      </c>
      <c r="Y3890" s="18" t="n">
        <f aca="false">ROUND((I3890-H3890)*1440,0)</f>
        <v>27</v>
      </c>
      <c r="Z3890" s="18" t="n">
        <f aca="false">ROUND((J3890-I3890)*1440,0)</f>
        <v>15</v>
      </c>
      <c r="AA3890" s="18" t="n">
        <f aca="false">ROUND((K3890-J3890)*1440,0)</f>
        <v>48</v>
      </c>
      <c r="AB3890" s="18" t="n">
        <f aca="false">ROUND((L3890-K3890)*1440,0)</f>
        <v>22</v>
      </c>
      <c r="AC3890" s="18" t="n">
        <f aca="false">ROUND((M3890-L3890)*1440,0)</f>
        <v>26</v>
      </c>
      <c r="AD3890" s="18" t="n">
        <f aca="false">IF(N3890="","",ROUND((N3890-M3890)*1440,0))</f>
        <v>14</v>
      </c>
      <c r="AE3890" s="18" t="n">
        <f aca="false">IF(O3890="","",ROUND((O3890-N3890)*1440,0))</f>
        <v>309</v>
      </c>
      <c r="AF3890" s="18" t="n">
        <f aca="false">IF(P3890="","",ROUND((P3890-O3890)*1440,0))</f>
        <v>22</v>
      </c>
      <c r="AG3890" s="18" t="n">
        <f aca="false">IF(Q3890="","",ROUND((Q3890-P3890)*1440,0))</f>
        <v>26</v>
      </c>
      <c r="AH3890" s="18" t="n">
        <f aca="false">IF(Q3890="","",ROUND((Q3890-H3890)*1440,0))</f>
        <v>509</v>
      </c>
      <c r="AI3890" s="19" t="n">
        <f aca="false">ROUND(IF(O3890="",Assumptions!$B$25-K3890,O3890-K3890)*24,1)</f>
        <v>6.2</v>
      </c>
      <c r="AJ3890" s="20" t="n">
        <f aca="false">ROUND(MAX(N(Y3890)/Assumptions!$C$5, N(Z3890)/Assumptions!$C$6, N(AA3890)/Assumptions!$C$7, N(AB3890)/Assumptions!$C$8, N(AC3890)/Assumptions!$C$9, N(AD3890)/Assumptions!$C$10, N(AE3890)/Assumptions!$C$11, N(AF3890)/Assumptions!$C$12, N(AG3890)/Assumptions!$C$13),3)</f>
        <v>6.867</v>
      </c>
      <c r="AK3890" s="0" t="str">
        <f aca="false">IF(OR(U3890="Pending",U3890="On Hold"),"Open GRN (awaiting)",IF(AJ3890&lt;=1,"Within SLA",IF(ROUND(N(Y3890)/Assumptions!$C$5,3)=AJ3890,"Gate Wait",IF(ROUND(N(Z3890)/Assumptions!$C$6,3)=AJ3890,"Dock Wait",IF(ROUND(N(AA3890)/Assumptions!$C$7,3)=AJ3890,"Unloading",IF(ROUND(N(AB3890)/Assumptions!$C$8,3)=AJ3890,"Unload-to-QC Wait",IF(ROUND(N(AC3890)/Assumptions!$C$9,3)=AJ3890,"QC",IF(ROUND(N(AD3890)/Assumptions!$C$10,3)=AJ3890,"QC-to-GRN Wait",IF(ROUND(N(AE3890)/Assumptions!$C$11,3)=AJ3890,"GRN Processing",IF(ROUND(N(AF3890)/Assumptions!$C$12,3)=AJ3890,"GRN-to-Putaway Wait",IF(ROUND(N(AG3890)/Assumptions!$C$13,3)=AJ3890,"Putaway","Within SLA")))))))))))</f>
        <v>GRN Processing</v>
      </c>
    </row>
    <row r="3891" customFormat="false" ht="15" hidden="false" customHeight="false" outlineLevel="0" collapsed="false">
      <c r="A3891" s="0" t="s">
        <v>10784</v>
      </c>
      <c r="B3891" s="0" t="s">
        <v>10785</v>
      </c>
      <c r="C3891" s="0" t="s">
        <v>170</v>
      </c>
      <c r="D3891" s="0" t="s">
        <v>119</v>
      </c>
      <c r="E3891" s="0" t="s">
        <v>10786</v>
      </c>
      <c r="F3891" s="0" t="s">
        <v>172</v>
      </c>
      <c r="G3891" s="0" t="s">
        <v>122</v>
      </c>
      <c r="H3891" s="17" t="n">
        <v>46295.6965277778</v>
      </c>
      <c r="I3891" s="17" t="n">
        <v>46295.7458333333</v>
      </c>
      <c r="J3891" s="17" t="n">
        <v>46295.7520833333</v>
      </c>
      <c r="K3891" s="17" t="n">
        <v>46295.7770833333</v>
      </c>
      <c r="L3891" s="17" t="n">
        <v>46295.79375</v>
      </c>
      <c r="M3891" s="17" t="n">
        <v>46295.8409722222</v>
      </c>
      <c r="N3891" s="17" t="n">
        <v>46295.8625</v>
      </c>
      <c r="O3891" s="17" t="n">
        <v>46295.9006944444</v>
      </c>
      <c r="P3891" s="17" t="n">
        <v>46295.9118055556</v>
      </c>
      <c r="Q3891" s="17" t="n">
        <v>46295.9395833333</v>
      </c>
      <c r="R3891" s="0" t="n">
        <v>1208</v>
      </c>
      <c r="S3891" s="0" t="n">
        <v>0</v>
      </c>
      <c r="T3891" s="0" t="n">
        <v>0</v>
      </c>
      <c r="U3891" s="18" t="s">
        <v>130</v>
      </c>
      <c r="V3891" s="18" t="s">
        <v>139</v>
      </c>
      <c r="W3891" s="0" t="str">
        <f aca="false">IF(AND(X3891&gt;=6,X3891&lt;14),"A",IF(AND(X3891&gt;=14,X3891&lt;22),"B","C"))</f>
        <v>B</v>
      </c>
      <c r="X3891" s="18" t="n">
        <f aca="false">HOUR(H3891)</f>
        <v>16</v>
      </c>
      <c r="Y3891" s="18" t="n">
        <f aca="false">ROUND((I3891-H3891)*1440,0)</f>
        <v>71</v>
      </c>
      <c r="Z3891" s="18" t="n">
        <f aca="false">ROUND((J3891-I3891)*1440,0)</f>
        <v>9</v>
      </c>
      <c r="AA3891" s="18" t="n">
        <f aca="false">ROUND((K3891-J3891)*1440,0)</f>
        <v>36</v>
      </c>
      <c r="AB3891" s="18" t="n">
        <f aca="false">ROUND((L3891-K3891)*1440,0)</f>
        <v>24</v>
      </c>
      <c r="AC3891" s="18" t="n">
        <f aca="false">ROUND((M3891-L3891)*1440,0)</f>
        <v>68</v>
      </c>
      <c r="AD3891" s="18" t="n">
        <f aca="false">IF(N3891="","",ROUND((N3891-M3891)*1440,0))</f>
        <v>31</v>
      </c>
      <c r="AE3891" s="18" t="n">
        <f aca="false">IF(O3891="","",ROUND((O3891-N3891)*1440,0))</f>
        <v>55</v>
      </c>
      <c r="AF3891" s="18" t="n">
        <f aca="false">IF(P3891="","",ROUND((P3891-O3891)*1440,0))</f>
        <v>16</v>
      </c>
      <c r="AG3891" s="18" t="n">
        <f aca="false">IF(Q3891="","",ROUND((Q3891-P3891)*1440,0))</f>
        <v>40</v>
      </c>
      <c r="AH3891" s="18" t="n">
        <f aca="false">IF(Q3891="","",ROUND((Q3891-H3891)*1440,0))</f>
        <v>350</v>
      </c>
      <c r="AI3891" s="19" t="n">
        <f aca="false">ROUND(IF(O3891="",Assumptions!$B$25-K3891,O3891-K3891)*24,1)</f>
        <v>3</v>
      </c>
      <c r="AJ3891" s="20" t="n">
        <f aca="false">ROUND(MAX(N(Y3891)/Assumptions!$C$5, N(Z3891)/Assumptions!$C$6, N(AA3891)/Assumptions!$C$7, N(AB3891)/Assumptions!$C$8, N(AC3891)/Assumptions!$C$9, N(AD3891)/Assumptions!$C$10, N(AE3891)/Assumptions!$C$11, N(AF3891)/Assumptions!$C$12, N(AG3891)/Assumptions!$C$13),3)</f>
        <v>2.367</v>
      </c>
      <c r="AK3891" s="0" t="str">
        <f aca="false">IF(OR(U3891="Pending",U3891="On Hold"),"Open GRN (awaiting)",IF(AJ3891&lt;=1,"Within SLA",IF(ROUND(N(Y3891)/Assumptions!$C$5,3)=AJ3891,"Gate Wait",IF(ROUND(N(Z3891)/Assumptions!$C$6,3)=AJ3891,"Dock Wait",IF(ROUND(N(AA3891)/Assumptions!$C$7,3)=AJ3891,"Unloading",IF(ROUND(N(AB3891)/Assumptions!$C$8,3)=AJ3891,"Unload-to-QC Wait",IF(ROUND(N(AC3891)/Assumptions!$C$9,3)=AJ3891,"QC",IF(ROUND(N(AD3891)/Assumptions!$C$10,3)=AJ3891,"QC-to-GRN Wait",IF(ROUND(N(AE3891)/Assumptions!$C$11,3)=AJ3891,"GRN Processing",IF(ROUND(N(AF3891)/Assumptions!$C$12,3)=AJ3891,"GRN-to-Putaway Wait",IF(ROUND(N(AG3891)/Assumptions!$C$13,3)=AJ3891,"Putaway","Within SLA")))))))))))</f>
        <v>Gate Wait</v>
      </c>
    </row>
    <row r="3892" customFormat="false" ht="15" hidden="false" customHeight="false" outlineLevel="0" collapsed="false">
      <c r="A3892" s="0" t="s">
        <v>10787</v>
      </c>
      <c r="B3892" s="0" t="s">
        <v>10788</v>
      </c>
      <c r="C3892" s="0" t="s">
        <v>118</v>
      </c>
      <c r="D3892" s="0" t="s">
        <v>119</v>
      </c>
      <c r="E3892" s="0" t="s">
        <v>10789</v>
      </c>
      <c r="F3892" s="0" t="s">
        <v>121</v>
      </c>
      <c r="G3892" s="0" t="s">
        <v>129</v>
      </c>
      <c r="H3892" s="17" t="n">
        <v>46295.6979166667</v>
      </c>
      <c r="I3892" s="17" t="n">
        <v>46295.7236111111</v>
      </c>
      <c r="J3892" s="17" t="n">
        <v>46295.7284722222</v>
      </c>
      <c r="K3892" s="17" t="n">
        <v>46295.7777777778</v>
      </c>
      <c r="L3892" s="17" t="n">
        <v>46295.7840277778</v>
      </c>
      <c r="M3892" s="17" t="n">
        <v>46295.8208333333</v>
      </c>
      <c r="N3892" s="17" t="n">
        <v>46295.8361111111</v>
      </c>
      <c r="O3892" s="17" t="n">
        <v>46295.8638888889</v>
      </c>
      <c r="P3892" s="17" t="n">
        <v>46295.8694444444</v>
      </c>
      <c r="Q3892" s="17" t="n">
        <v>46295.8909722222</v>
      </c>
      <c r="R3892" s="0" t="n">
        <v>450</v>
      </c>
      <c r="S3892" s="0" t="n">
        <v>0</v>
      </c>
      <c r="T3892" s="0" t="n">
        <v>0</v>
      </c>
      <c r="U3892" s="18" t="s">
        <v>130</v>
      </c>
      <c r="V3892" s="18" t="s">
        <v>82</v>
      </c>
      <c r="W3892" s="0" t="str">
        <f aca="false">IF(AND(X3892&gt;=6,X3892&lt;14),"A",IF(AND(X3892&gt;=14,X3892&lt;22),"B","C"))</f>
        <v>B</v>
      </c>
      <c r="X3892" s="18" t="n">
        <f aca="false">HOUR(H3892)</f>
        <v>16</v>
      </c>
      <c r="Y3892" s="18" t="n">
        <f aca="false">ROUND((I3892-H3892)*1440,0)</f>
        <v>37</v>
      </c>
      <c r="Z3892" s="18" t="n">
        <f aca="false">ROUND((J3892-I3892)*1440,0)</f>
        <v>7</v>
      </c>
      <c r="AA3892" s="18" t="n">
        <f aca="false">ROUND((K3892-J3892)*1440,0)</f>
        <v>71</v>
      </c>
      <c r="AB3892" s="18" t="n">
        <f aca="false">ROUND((L3892-K3892)*1440,0)</f>
        <v>9</v>
      </c>
      <c r="AC3892" s="18" t="n">
        <f aca="false">ROUND((M3892-L3892)*1440,0)</f>
        <v>53</v>
      </c>
      <c r="AD3892" s="18" t="n">
        <f aca="false">IF(N3892="","",ROUND((N3892-M3892)*1440,0))</f>
        <v>22</v>
      </c>
      <c r="AE3892" s="18" t="n">
        <f aca="false">IF(O3892="","",ROUND((O3892-N3892)*1440,0))</f>
        <v>40</v>
      </c>
      <c r="AF3892" s="18" t="n">
        <f aca="false">IF(P3892="","",ROUND((P3892-O3892)*1440,0))</f>
        <v>8</v>
      </c>
      <c r="AG3892" s="18" t="n">
        <f aca="false">IF(Q3892="","",ROUND((Q3892-P3892)*1440,0))</f>
        <v>31</v>
      </c>
      <c r="AH3892" s="18" t="n">
        <f aca="false">IF(Q3892="","",ROUND((Q3892-H3892)*1440,0))</f>
        <v>278</v>
      </c>
      <c r="AI3892" s="19" t="n">
        <f aca="false">ROUND(IF(O3892="",Assumptions!$B$25-K3892,O3892-K3892)*24,1)</f>
        <v>2.1</v>
      </c>
      <c r="AJ3892" s="20" t="n">
        <f aca="false">ROUND(MAX(N(Y3892)/Assumptions!$C$5, N(Z3892)/Assumptions!$C$6, N(AA3892)/Assumptions!$C$7, N(AB3892)/Assumptions!$C$8, N(AC3892)/Assumptions!$C$9, N(AD3892)/Assumptions!$C$10, N(AE3892)/Assumptions!$C$11, N(AF3892)/Assumptions!$C$12, N(AG3892)/Assumptions!$C$13),3)</f>
        <v>1.233</v>
      </c>
      <c r="AK3892" s="0" t="str">
        <f aca="false">IF(OR(U3892="Pending",U3892="On Hold"),"Open GRN (awaiting)",IF(AJ3892&lt;=1,"Within SLA",IF(ROUND(N(Y3892)/Assumptions!$C$5,3)=AJ3892,"Gate Wait",IF(ROUND(N(Z3892)/Assumptions!$C$6,3)=AJ3892,"Dock Wait",IF(ROUND(N(AA3892)/Assumptions!$C$7,3)=AJ3892,"Unloading",IF(ROUND(N(AB3892)/Assumptions!$C$8,3)=AJ3892,"Unload-to-QC Wait",IF(ROUND(N(AC3892)/Assumptions!$C$9,3)=AJ3892,"QC",IF(ROUND(N(AD3892)/Assumptions!$C$10,3)=AJ3892,"QC-to-GRN Wait",IF(ROUND(N(AE3892)/Assumptions!$C$11,3)=AJ3892,"GRN Processing",IF(ROUND(N(AF3892)/Assumptions!$C$12,3)=AJ3892,"GRN-to-Putaway Wait",IF(ROUND(N(AG3892)/Assumptions!$C$13,3)=AJ3892,"Putaway","Within SLA")))))))))))</f>
        <v>Gate Wait</v>
      </c>
    </row>
    <row r="3893" customFormat="false" ht="15" hidden="false" customHeight="false" outlineLevel="0" collapsed="false">
      <c r="A3893" s="0" t="s">
        <v>10790</v>
      </c>
      <c r="B3893" s="0" t="s">
        <v>10791</v>
      </c>
      <c r="C3893" s="0" t="s">
        <v>159</v>
      </c>
      <c r="D3893" s="0" t="s">
        <v>135</v>
      </c>
      <c r="E3893" s="0" t="s">
        <v>5882</v>
      </c>
      <c r="F3893" s="0" t="s">
        <v>155</v>
      </c>
      <c r="G3893" s="0" t="s">
        <v>138</v>
      </c>
      <c r="H3893" s="17" t="n">
        <v>46295.7173611111</v>
      </c>
      <c r="I3893" s="17" t="n">
        <v>46295.7243055556</v>
      </c>
      <c r="J3893" s="17" t="n">
        <v>46295.7395833333</v>
      </c>
      <c r="K3893" s="17" t="n">
        <v>46295.7583333333</v>
      </c>
      <c r="L3893" s="17" t="n">
        <v>46295.7708333333</v>
      </c>
      <c r="M3893" s="17" t="n">
        <v>46295.8069444444</v>
      </c>
      <c r="N3893" s="17" t="n">
        <v>46295.8222222222</v>
      </c>
      <c r="O3893" s="17" t="n">
        <v>46295.8638888889</v>
      </c>
      <c r="P3893" s="17" t="n">
        <v>46295.8791666667</v>
      </c>
      <c r="Q3893" s="17" t="n">
        <v>46295.8958333333</v>
      </c>
      <c r="R3893" s="0" t="n">
        <v>305</v>
      </c>
      <c r="S3893" s="0" t="n">
        <v>0</v>
      </c>
      <c r="T3893" s="0" t="n">
        <v>0</v>
      </c>
      <c r="U3893" s="18" t="s">
        <v>130</v>
      </c>
      <c r="V3893" s="18" t="s">
        <v>144</v>
      </c>
      <c r="W3893" s="0" t="str">
        <f aca="false">IF(AND(X3893&gt;=6,X3893&lt;14),"A",IF(AND(X3893&gt;=14,X3893&lt;22),"B","C"))</f>
        <v>B</v>
      </c>
      <c r="X3893" s="18" t="n">
        <f aca="false">HOUR(H3893)</f>
        <v>17</v>
      </c>
      <c r="Y3893" s="18" t="n">
        <f aca="false">ROUND((I3893-H3893)*1440,0)</f>
        <v>10</v>
      </c>
      <c r="Z3893" s="18" t="n">
        <f aca="false">ROUND((J3893-I3893)*1440,0)</f>
        <v>22</v>
      </c>
      <c r="AA3893" s="18" t="n">
        <f aca="false">ROUND((K3893-J3893)*1440,0)</f>
        <v>27</v>
      </c>
      <c r="AB3893" s="18" t="n">
        <f aca="false">ROUND((L3893-K3893)*1440,0)</f>
        <v>18</v>
      </c>
      <c r="AC3893" s="18" t="n">
        <f aca="false">ROUND((M3893-L3893)*1440,0)</f>
        <v>52</v>
      </c>
      <c r="AD3893" s="18" t="n">
        <f aca="false">IF(N3893="","",ROUND((N3893-M3893)*1440,0))</f>
        <v>22</v>
      </c>
      <c r="AE3893" s="18" t="n">
        <f aca="false">IF(O3893="","",ROUND((O3893-N3893)*1440,0))</f>
        <v>60</v>
      </c>
      <c r="AF3893" s="18" t="n">
        <f aca="false">IF(P3893="","",ROUND((P3893-O3893)*1440,0))</f>
        <v>22</v>
      </c>
      <c r="AG3893" s="18" t="n">
        <f aca="false">IF(Q3893="","",ROUND((Q3893-P3893)*1440,0))</f>
        <v>24</v>
      </c>
      <c r="AH3893" s="18" t="n">
        <f aca="false">IF(Q3893="","",ROUND((Q3893-H3893)*1440,0))</f>
        <v>257</v>
      </c>
      <c r="AI3893" s="19" t="n">
        <f aca="false">ROUND(IF(O3893="",Assumptions!$B$25-K3893,O3893-K3893)*24,1)</f>
        <v>2.5</v>
      </c>
      <c r="AJ3893" s="20" t="n">
        <f aca="false">ROUND(MAX(N(Y3893)/Assumptions!$C$5, N(Z3893)/Assumptions!$C$6, N(AA3893)/Assumptions!$C$7, N(AB3893)/Assumptions!$C$8, N(AC3893)/Assumptions!$C$9, N(AD3893)/Assumptions!$C$10, N(AE3893)/Assumptions!$C$11, N(AF3893)/Assumptions!$C$12, N(AG3893)/Assumptions!$C$13),3)</f>
        <v>1.467</v>
      </c>
      <c r="AK3893" s="0" t="str">
        <f aca="false">IF(OR(U3893="Pending",U3893="On Hold"),"Open GRN (awaiting)",IF(AJ3893&lt;=1,"Within SLA",IF(ROUND(N(Y3893)/Assumptions!$C$5,3)=AJ3893,"Gate Wait",IF(ROUND(N(Z3893)/Assumptions!$C$6,3)=AJ3893,"Dock Wait",IF(ROUND(N(AA3893)/Assumptions!$C$7,3)=AJ3893,"Unloading",IF(ROUND(N(AB3893)/Assumptions!$C$8,3)=AJ3893,"Unload-to-QC Wait",IF(ROUND(N(AC3893)/Assumptions!$C$9,3)=AJ3893,"QC",IF(ROUND(N(AD3893)/Assumptions!$C$10,3)=AJ3893,"QC-to-GRN Wait",IF(ROUND(N(AE3893)/Assumptions!$C$11,3)=AJ3893,"GRN Processing",IF(ROUND(N(AF3893)/Assumptions!$C$12,3)=AJ3893,"GRN-to-Putaway Wait",IF(ROUND(N(AG3893)/Assumptions!$C$13,3)=AJ3893,"Putaway","Within SLA")))))))))))</f>
        <v>Dock Wait</v>
      </c>
    </row>
    <row r="3894" customFormat="false" ht="15" hidden="false" customHeight="false" outlineLevel="0" collapsed="false">
      <c r="A3894" s="0" t="s">
        <v>10792</v>
      </c>
      <c r="B3894" s="0" t="s">
        <v>10793</v>
      </c>
      <c r="C3894" s="0" t="s">
        <v>175</v>
      </c>
      <c r="D3894" s="0" t="s">
        <v>147</v>
      </c>
      <c r="E3894" s="0" t="s">
        <v>3806</v>
      </c>
      <c r="F3894" s="0" t="s">
        <v>177</v>
      </c>
      <c r="G3894" s="0" t="s">
        <v>150</v>
      </c>
      <c r="H3894" s="17" t="n">
        <v>46295.7395833333</v>
      </c>
      <c r="I3894" s="17" t="n">
        <v>46295.7666666667</v>
      </c>
      <c r="J3894" s="17" t="n">
        <v>46295.7763888889</v>
      </c>
      <c r="K3894" s="17" t="n">
        <v>46295.7916666667</v>
      </c>
      <c r="L3894" s="17" t="n">
        <v>46295.8020833333</v>
      </c>
      <c r="M3894" s="17" t="n">
        <v>46295.8256944444</v>
      </c>
      <c r="N3894" s="17" t="n">
        <v>46295.8513888889</v>
      </c>
      <c r="O3894" s="17" t="n">
        <v>46295.8756944445</v>
      </c>
      <c r="P3894" s="17" t="n">
        <v>46295.8875</v>
      </c>
      <c r="Q3894" s="17" t="n">
        <v>46295.9</v>
      </c>
      <c r="R3894" s="0" t="n">
        <v>400</v>
      </c>
      <c r="S3894" s="0" t="n">
        <v>0</v>
      </c>
      <c r="T3894" s="0" t="n">
        <v>0</v>
      </c>
      <c r="U3894" s="18" t="s">
        <v>130</v>
      </c>
      <c r="V3894" s="18" t="s">
        <v>82</v>
      </c>
      <c r="W3894" s="0" t="str">
        <f aca="false">IF(AND(X3894&gt;=6,X3894&lt;14),"A",IF(AND(X3894&gt;=14,X3894&lt;22),"B","C"))</f>
        <v>B</v>
      </c>
      <c r="X3894" s="18" t="n">
        <f aca="false">HOUR(H3894)</f>
        <v>17</v>
      </c>
      <c r="Y3894" s="18" t="n">
        <f aca="false">ROUND((I3894-H3894)*1440,0)</f>
        <v>39</v>
      </c>
      <c r="Z3894" s="18" t="n">
        <f aca="false">ROUND((J3894-I3894)*1440,0)</f>
        <v>14</v>
      </c>
      <c r="AA3894" s="18" t="n">
        <f aca="false">ROUND((K3894-J3894)*1440,0)</f>
        <v>22</v>
      </c>
      <c r="AB3894" s="18" t="n">
        <f aca="false">ROUND((L3894-K3894)*1440,0)</f>
        <v>15</v>
      </c>
      <c r="AC3894" s="18" t="n">
        <f aca="false">ROUND((M3894-L3894)*1440,0)</f>
        <v>34</v>
      </c>
      <c r="AD3894" s="18" t="n">
        <f aca="false">IF(N3894="","",ROUND((N3894-M3894)*1440,0))</f>
        <v>37</v>
      </c>
      <c r="AE3894" s="18" t="n">
        <f aca="false">IF(O3894="","",ROUND((O3894-N3894)*1440,0))</f>
        <v>35</v>
      </c>
      <c r="AF3894" s="18" t="n">
        <f aca="false">IF(P3894="","",ROUND((P3894-O3894)*1440,0))</f>
        <v>17</v>
      </c>
      <c r="AG3894" s="18" t="n">
        <f aca="false">IF(Q3894="","",ROUND((Q3894-P3894)*1440,0))</f>
        <v>18</v>
      </c>
      <c r="AH3894" s="18" t="n">
        <f aca="false">IF(Q3894="","",ROUND((Q3894-H3894)*1440,0))</f>
        <v>231</v>
      </c>
      <c r="AI3894" s="19" t="n">
        <f aca="false">ROUND(IF(O3894="",Assumptions!$B$25-K3894,O3894-K3894)*24,1)</f>
        <v>2</v>
      </c>
      <c r="AJ3894" s="20" t="n">
        <f aca="false">ROUND(MAX(N(Y3894)/Assumptions!$C$5, N(Z3894)/Assumptions!$C$6, N(AA3894)/Assumptions!$C$7, N(AB3894)/Assumptions!$C$8, N(AC3894)/Assumptions!$C$9, N(AD3894)/Assumptions!$C$10, N(AE3894)/Assumptions!$C$11, N(AF3894)/Assumptions!$C$12, N(AG3894)/Assumptions!$C$13),3)</f>
        <v>1.3</v>
      </c>
      <c r="AK3894" s="0" t="str">
        <f aca="false">IF(OR(U3894="Pending",U3894="On Hold"),"Open GRN (awaiting)",IF(AJ3894&lt;=1,"Within SLA",IF(ROUND(N(Y3894)/Assumptions!$C$5,3)=AJ3894,"Gate Wait",IF(ROUND(N(Z3894)/Assumptions!$C$6,3)=AJ3894,"Dock Wait",IF(ROUND(N(AA3894)/Assumptions!$C$7,3)=AJ3894,"Unloading",IF(ROUND(N(AB3894)/Assumptions!$C$8,3)=AJ3894,"Unload-to-QC Wait",IF(ROUND(N(AC3894)/Assumptions!$C$9,3)=AJ3894,"QC",IF(ROUND(N(AD3894)/Assumptions!$C$10,3)=AJ3894,"QC-to-GRN Wait",IF(ROUND(N(AE3894)/Assumptions!$C$11,3)=AJ3894,"GRN Processing",IF(ROUND(N(AF3894)/Assumptions!$C$12,3)=AJ3894,"GRN-to-Putaway Wait",IF(ROUND(N(AG3894)/Assumptions!$C$13,3)=AJ3894,"Putaway","Within SLA")))))))))))</f>
        <v>Gate Wait</v>
      </c>
    </row>
    <row r="3895" customFormat="false" ht="15" hidden="false" customHeight="false" outlineLevel="0" collapsed="false">
      <c r="A3895" s="0" t="s">
        <v>10794</v>
      </c>
      <c r="B3895" s="0" t="s">
        <v>10795</v>
      </c>
      <c r="C3895" s="0" t="s">
        <v>118</v>
      </c>
      <c r="D3895" s="0" t="s">
        <v>135</v>
      </c>
      <c r="E3895" s="0" t="s">
        <v>10796</v>
      </c>
      <c r="F3895" s="0" t="s">
        <v>121</v>
      </c>
      <c r="G3895" s="0" t="s">
        <v>138</v>
      </c>
      <c r="H3895" s="17" t="n">
        <v>46295.7402777778</v>
      </c>
      <c r="I3895" s="17" t="n">
        <v>46295.7722222222</v>
      </c>
      <c r="J3895" s="17" t="n">
        <v>46295.7791666667</v>
      </c>
      <c r="K3895" s="17" t="n">
        <v>46295.80625</v>
      </c>
      <c r="L3895" s="17" t="n">
        <v>46295.8118055556</v>
      </c>
      <c r="M3895" s="17" t="n">
        <v>46295.8375</v>
      </c>
      <c r="N3895" s="17" t="n">
        <v>46296.0423611111</v>
      </c>
      <c r="O3895" s="17" t="n">
        <v>46296.0868055556</v>
      </c>
      <c r="P3895" s="17" t="n">
        <v>46296.1020833333</v>
      </c>
      <c r="Q3895" s="17" t="n">
        <v>46296.125</v>
      </c>
      <c r="R3895" s="0" t="n">
        <v>328</v>
      </c>
      <c r="S3895" s="0" t="n">
        <v>0</v>
      </c>
      <c r="T3895" s="0" t="n">
        <v>0</v>
      </c>
      <c r="U3895" s="18" t="s">
        <v>130</v>
      </c>
      <c r="V3895" s="18" t="s">
        <v>144</v>
      </c>
      <c r="W3895" s="0" t="str">
        <f aca="false">IF(AND(X3895&gt;=6,X3895&lt;14),"A",IF(AND(X3895&gt;=14,X3895&lt;22),"B","C"))</f>
        <v>B</v>
      </c>
      <c r="X3895" s="18" t="n">
        <f aca="false">HOUR(H3895)</f>
        <v>17</v>
      </c>
      <c r="Y3895" s="18" t="n">
        <f aca="false">ROUND((I3895-H3895)*1440,0)</f>
        <v>46</v>
      </c>
      <c r="Z3895" s="18" t="n">
        <f aca="false">ROUND((J3895-I3895)*1440,0)</f>
        <v>10</v>
      </c>
      <c r="AA3895" s="18" t="n">
        <f aca="false">ROUND((K3895-J3895)*1440,0)</f>
        <v>39</v>
      </c>
      <c r="AB3895" s="18" t="n">
        <f aca="false">ROUND((L3895-K3895)*1440,0)</f>
        <v>8</v>
      </c>
      <c r="AC3895" s="18" t="n">
        <f aca="false">ROUND((M3895-L3895)*1440,0)</f>
        <v>37</v>
      </c>
      <c r="AD3895" s="18" t="n">
        <f aca="false">IF(N3895="","",ROUND((N3895-M3895)*1440,0))</f>
        <v>295</v>
      </c>
      <c r="AE3895" s="18" t="n">
        <f aca="false">IF(O3895="","",ROUND((O3895-N3895)*1440,0))</f>
        <v>64</v>
      </c>
      <c r="AF3895" s="18" t="n">
        <f aca="false">IF(P3895="","",ROUND((P3895-O3895)*1440,0))</f>
        <v>22</v>
      </c>
      <c r="AG3895" s="18" t="n">
        <f aca="false">IF(Q3895="","",ROUND((Q3895-P3895)*1440,0))</f>
        <v>33</v>
      </c>
      <c r="AH3895" s="18" t="n">
        <f aca="false">IF(Q3895="","",ROUND((Q3895-H3895)*1440,0))</f>
        <v>554</v>
      </c>
      <c r="AI3895" s="19" t="n">
        <f aca="false">ROUND(IF(O3895="",Assumptions!$B$25-K3895,O3895-K3895)*24,1)</f>
        <v>6.7</v>
      </c>
      <c r="AJ3895" s="20" t="n">
        <f aca="false">ROUND(MAX(N(Y3895)/Assumptions!$C$5, N(Z3895)/Assumptions!$C$6, N(AA3895)/Assumptions!$C$7, N(AB3895)/Assumptions!$C$8, N(AC3895)/Assumptions!$C$9, N(AD3895)/Assumptions!$C$10, N(AE3895)/Assumptions!$C$11, N(AF3895)/Assumptions!$C$12, N(AG3895)/Assumptions!$C$13),3)</f>
        <v>9.833</v>
      </c>
      <c r="AK3895" s="0" t="str">
        <f aca="false">IF(OR(U3895="Pending",U3895="On Hold"),"Open GRN (awaiting)",IF(AJ3895&lt;=1,"Within SLA",IF(ROUND(N(Y3895)/Assumptions!$C$5,3)=AJ3895,"Gate Wait",IF(ROUND(N(Z3895)/Assumptions!$C$6,3)=AJ3895,"Dock Wait",IF(ROUND(N(AA3895)/Assumptions!$C$7,3)=AJ3895,"Unloading",IF(ROUND(N(AB3895)/Assumptions!$C$8,3)=AJ3895,"Unload-to-QC Wait",IF(ROUND(N(AC3895)/Assumptions!$C$9,3)=AJ3895,"QC",IF(ROUND(N(AD3895)/Assumptions!$C$10,3)=AJ3895,"QC-to-GRN Wait",IF(ROUND(N(AE3895)/Assumptions!$C$11,3)=AJ3895,"GRN Processing",IF(ROUND(N(AF3895)/Assumptions!$C$12,3)=AJ3895,"GRN-to-Putaway Wait",IF(ROUND(N(AG3895)/Assumptions!$C$13,3)=AJ3895,"Putaway","Within SLA")))))))))))</f>
        <v>QC-to-GRN Wait</v>
      </c>
    </row>
    <row r="3896" customFormat="false" ht="15" hidden="false" customHeight="false" outlineLevel="0" collapsed="false">
      <c r="A3896" s="0" t="s">
        <v>10797</v>
      </c>
      <c r="B3896" s="0" t="s">
        <v>10798</v>
      </c>
      <c r="C3896" s="0" t="s">
        <v>126</v>
      </c>
      <c r="D3896" s="0" t="s">
        <v>147</v>
      </c>
      <c r="E3896" s="0" t="s">
        <v>10799</v>
      </c>
      <c r="F3896" s="0" t="s">
        <v>128</v>
      </c>
      <c r="G3896" s="0" t="s">
        <v>167</v>
      </c>
      <c r="H3896" s="17" t="n">
        <v>46295.7659722222</v>
      </c>
      <c r="I3896" s="17" t="n">
        <v>46295.7777777778</v>
      </c>
      <c r="J3896" s="17" t="n">
        <v>46295.7847222222</v>
      </c>
      <c r="K3896" s="17" t="n">
        <v>46295.8083333333</v>
      </c>
      <c r="L3896" s="17" t="n">
        <v>46295.8173611111</v>
      </c>
      <c r="M3896" s="17" t="n">
        <v>46295.8256944444</v>
      </c>
      <c r="N3896" s="17"/>
      <c r="O3896" s="17"/>
      <c r="P3896" s="17"/>
      <c r="Q3896" s="17"/>
      <c r="R3896" s="0" t="n">
        <v>310</v>
      </c>
      <c r="S3896" s="0" t="n">
        <v>0</v>
      </c>
      <c r="T3896" s="0" t="n">
        <v>0</v>
      </c>
      <c r="U3896" s="18" t="s">
        <v>8544</v>
      </c>
      <c r="V3896" s="18" t="s">
        <v>82</v>
      </c>
      <c r="W3896" s="0" t="str">
        <f aca="false">IF(AND(X3896&gt;=6,X3896&lt;14),"A",IF(AND(X3896&gt;=14,X3896&lt;22),"B","C"))</f>
        <v>B</v>
      </c>
      <c r="X3896" s="18" t="n">
        <f aca="false">HOUR(H3896)</f>
        <v>18</v>
      </c>
      <c r="Y3896" s="18" t="n">
        <f aca="false">ROUND((I3896-H3896)*1440,0)</f>
        <v>17</v>
      </c>
      <c r="Z3896" s="18" t="n">
        <f aca="false">ROUND((J3896-I3896)*1440,0)</f>
        <v>10</v>
      </c>
      <c r="AA3896" s="18" t="n">
        <f aca="false">ROUND((K3896-J3896)*1440,0)</f>
        <v>34</v>
      </c>
      <c r="AB3896" s="18" t="n">
        <f aca="false">ROUND((L3896-K3896)*1440,0)</f>
        <v>13</v>
      </c>
      <c r="AC3896" s="18" t="n">
        <f aca="false">ROUND((M3896-L3896)*1440,0)</f>
        <v>12</v>
      </c>
      <c r="AD3896" s="0" t="str">
        <f aca="false">IF(N3896="","",ROUND((N3896-M3896)*1440,0))</f>
        <v/>
      </c>
      <c r="AE3896" s="0" t="str">
        <f aca="false">IF(O3896="","",ROUND((O3896-N3896)*1440,0))</f>
        <v/>
      </c>
      <c r="AF3896" s="0" t="str">
        <f aca="false">IF(P3896="","",ROUND((P3896-O3896)*1440,0))</f>
        <v/>
      </c>
      <c r="AG3896" s="0" t="str">
        <f aca="false">IF(Q3896="","",ROUND((Q3896-P3896)*1440,0))</f>
        <v/>
      </c>
      <c r="AH3896" s="0" t="str">
        <f aca="false">IF(Q3896="","",ROUND((Q3896-H3896)*1440,0))</f>
        <v/>
      </c>
      <c r="AI3896" s="19" t="n">
        <f aca="false">ROUND(IF(O3896="",Assumptions!$B$25-K3896,O3896-K3896)*24,1)</f>
        <v>36.6</v>
      </c>
      <c r="AJ3896" s="20" t="n">
        <f aca="false">ROUND(MAX(N(Y3896)/Assumptions!$C$5, N(Z3896)/Assumptions!$C$6, N(AA3896)/Assumptions!$C$7, N(AB3896)/Assumptions!$C$8, N(AC3896)/Assumptions!$C$9, N(AD3896)/Assumptions!$C$10, N(AE3896)/Assumptions!$C$11, N(AF3896)/Assumptions!$C$12, N(AG3896)/Assumptions!$C$13),3)</f>
        <v>0.867</v>
      </c>
      <c r="AK3896" s="0" t="str">
        <f aca="false">IF(OR(U3896="Pending",U3896="On Hold"),"Open GRN (awaiting)",IF(AJ3896&lt;=1,"Within SLA",IF(ROUND(N(Y3896)/Assumptions!$C$5,3)=AJ3896,"Gate Wait",IF(ROUND(N(Z3896)/Assumptions!$C$6,3)=AJ3896,"Dock Wait",IF(ROUND(N(AA3896)/Assumptions!$C$7,3)=AJ3896,"Unloading",IF(ROUND(N(AB3896)/Assumptions!$C$8,3)=AJ3896,"Unload-to-QC Wait",IF(ROUND(N(AC3896)/Assumptions!$C$9,3)=AJ3896,"QC",IF(ROUND(N(AD3896)/Assumptions!$C$10,3)=AJ3896,"QC-to-GRN Wait",IF(ROUND(N(AE3896)/Assumptions!$C$11,3)=AJ3896,"GRN Processing",IF(ROUND(N(AF3896)/Assumptions!$C$12,3)=AJ3896,"GRN-to-Putaway Wait",IF(ROUND(N(AG3896)/Assumptions!$C$13,3)=AJ3896,"Putaway","Within SLA")))))))))))</f>
        <v>Open GRN (awaiting)</v>
      </c>
    </row>
    <row r="3897" customFormat="false" ht="15" hidden="false" customHeight="false" outlineLevel="0" collapsed="false">
      <c r="A3897" s="0" t="s">
        <v>10800</v>
      </c>
      <c r="B3897" s="0" t="s">
        <v>10801</v>
      </c>
      <c r="C3897" s="0" t="s">
        <v>175</v>
      </c>
      <c r="D3897" s="0" t="s">
        <v>147</v>
      </c>
      <c r="E3897" s="0" t="s">
        <v>10802</v>
      </c>
      <c r="F3897" s="0" t="s">
        <v>177</v>
      </c>
      <c r="G3897" s="0" t="s">
        <v>167</v>
      </c>
      <c r="H3897" s="17" t="n">
        <v>46295.76875</v>
      </c>
      <c r="I3897" s="17" t="n">
        <v>46295.7729166667</v>
      </c>
      <c r="J3897" s="17" t="n">
        <v>46295.7770833333</v>
      </c>
      <c r="K3897" s="17" t="n">
        <v>46295.8006944444</v>
      </c>
      <c r="L3897" s="17" t="n">
        <v>46295.8138888889</v>
      </c>
      <c r="M3897" s="17" t="n">
        <v>46295.8340277778</v>
      </c>
      <c r="N3897" s="17" t="n">
        <v>46295.8458333333</v>
      </c>
      <c r="O3897" s="17" t="n">
        <v>46295.8680555556</v>
      </c>
      <c r="P3897" s="17" t="n">
        <v>46295.8756944445</v>
      </c>
      <c r="Q3897" s="17" t="n">
        <v>46295.8895833333</v>
      </c>
      <c r="R3897" s="0" t="n">
        <v>223</v>
      </c>
      <c r="S3897" s="0" t="n">
        <v>0</v>
      </c>
      <c r="T3897" s="0" t="n">
        <v>0</v>
      </c>
      <c r="U3897" s="18" t="s">
        <v>130</v>
      </c>
      <c r="V3897" s="18" t="s">
        <v>139</v>
      </c>
      <c r="W3897" s="0" t="str">
        <f aca="false">IF(AND(X3897&gt;=6,X3897&lt;14),"A",IF(AND(X3897&gt;=14,X3897&lt;22),"B","C"))</f>
        <v>B</v>
      </c>
      <c r="X3897" s="18" t="n">
        <f aca="false">HOUR(H3897)</f>
        <v>18</v>
      </c>
      <c r="Y3897" s="18" t="n">
        <f aca="false">ROUND((I3897-H3897)*1440,0)</f>
        <v>6</v>
      </c>
      <c r="Z3897" s="18" t="n">
        <f aca="false">ROUND((J3897-I3897)*1440,0)</f>
        <v>6</v>
      </c>
      <c r="AA3897" s="18" t="n">
        <f aca="false">ROUND((K3897-J3897)*1440,0)</f>
        <v>34</v>
      </c>
      <c r="AB3897" s="18" t="n">
        <f aca="false">ROUND((L3897-K3897)*1440,0)</f>
        <v>19</v>
      </c>
      <c r="AC3897" s="18" t="n">
        <f aca="false">ROUND((M3897-L3897)*1440,0)</f>
        <v>29</v>
      </c>
      <c r="AD3897" s="18" t="n">
        <f aca="false">IF(N3897="","",ROUND((N3897-M3897)*1440,0))</f>
        <v>17</v>
      </c>
      <c r="AE3897" s="18" t="n">
        <f aca="false">IF(O3897="","",ROUND((O3897-N3897)*1440,0))</f>
        <v>32</v>
      </c>
      <c r="AF3897" s="18" t="n">
        <f aca="false">IF(P3897="","",ROUND((P3897-O3897)*1440,0))</f>
        <v>11</v>
      </c>
      <c r="AG3897" s="18" t="n">
        <f aca="false">IF(Q3897="","",ROUND((Q3897-P3897)*1440,0))</f>
        <v>20</v>
      </c>
      <c r="AH3897" s="18" t="n">
        <f aca="false">IF(Q3897="","",ROUND((Q3897-H3897)*1440,0))</f>
        <v>174</v>
      </c>
      <c r="AI3897" s="19" t="n">
        <f aca="false">ROUND(IF(O3897="",Assumptions!$B$25-K3897,O3897-K3897)*24,1)</f>
        <v>1.6</v>
      </c>
      <c r="AJ3897" s="20" t="n">
        <f aca="false">ROUND(MAX(N(Y3897)/Assumptions!$C$5, N(Z3897)/Assumptions!$C$6, N(AA3897)/Assumptions!$C$7, N(AB3897)/Assumptions!$C$8, N(AC3897)/Assumptions!$C$9, N(AD3897)/Assumptions!$C$10, N(AE3897)/Assumptions!$C$11, N(AF3897)/Assumptions!$C$12, N(AG3897)/Assumptions!$C$13),3)</f>
        <v>1.267</v>
      </c>
      <c r="AK3897" s="0" t="str">
        <f aca="false">IF(OR(U3897="Pending",U3897="On Hold"),"Open GRN (awaiting)",IF(AJ3897&lt;=1,"Within SLA",IF(ROUND(N(Y3897)/Assumptions!$C$5,3)=AJ3897,"Gate Wait",IF(ROUND(N(Z3897)/Assumptions!$C$6,3)=AJ3897,"Dock Wait",IF(ROUND(N(AA3897)/Assumptions!$C$7,3)=AJ3897,"Unloading",IF(ROUND(N(AB3897)/Assumptions!$C$8,3)=AJ3897,"Unload-to-QC Wait",IF(ROUND(N(AC3897)/Assumptions!$C$9,3)=AJ3897,"QC",IF(ROUND(N(AD3897)/Assumptions!$C$10,3)=AJ3897,"QC-to-GRN Wait",IF(ROUND(N(AE3897)/Assumptions!$C$11,3)=AJ3897,"GRN Processing",IF(ROUND(N(AF3897)/Assumptions!$C$12,3)=AJ3897,"GRN-to-Putaway Wait",IF(ROUND(N(AG3897)/Assumptions!$C$13,3)=AJ3897,"Putaway","Within SLA")))))))))))</f>
        <v>Unload-to-QC Wait</v>
      </c>
    </row>
    <row r="3898" customFormat="false" ht="15" hidden="false" customHeight="false" outlineLevel="0" collapsed="false">
      <c r="A3898" s="0" t="s">
        <v>10803</v>
      </c>
      <c r="B3898" s="0" t="s">
        <v>10804</v>
      </c>
      <c r="C3898" s="0" t="s">
        <v>175</v>
      </c>
      <c r="D3898" s="0" t="s">
        <v>147</v>
      </c>
      <c r="E3898" s="0" t="s">
        <v>4726</v>
      </c>
      <c r="F3898" s="0" t="s">
        <v>177</v>
      </c>
      <c r="G3898" s="0" t="s">
        <v>150</v>
      </c>
      <c r="H3898" s="17" t="n">
        <v>46295.8013888889</v>
      </c>
      <c r="I3898" s="17" t="n">
        <v>46295.80625</v>
      </c>
      <c r="J3898" s="17" t="n">
        <v>46295.8118055556</v>
      </c>
      <c r="K3898" s="17" t="n">
        <v>46295.8368055556</v>
      </c>
      <c r="L3898" s="17" t="n">
        <v>46295.8458333333</v>
      </c>
      <c r="M3898" s="17" t="n">
        <v>46295.8826388889</v>
      </c>
      <c r="N3898" s="17" t="n">
        <v>46295.9881944444</v>
      </c>
      <c r="O3898" s="17" t="n">
        <v>46296.0298611111</v>
      </c>
      <c r="P3898" s="17" t="n">
        <v>46296.0555555556</v>
      </c>
      <c r="Q3898" s="17" t="n">
        <v>46296.0645833333</v>
      </c>
      <c r="R3898" s="0" t="n">
        <v>164</v>
      </c>
      <c r="S3898" s="0" t="n">
        <v>0</v>
      </c>
      <c r="T3898" s="0" t="n">
        <v>0</v>
      </c>
      <c r="U3898" s="18" t="s">
        <v>130</v>
      </c>
      <c r="V3898" s="18" t="s">
        <v>144</v>
      </c>
      <c r="W3898" s="0" t="str">
        <f aca="false">IF(AND(X3898&gt;=6,X3898&lt;14),"A",IF(AND(X3898&gt;=14,X3898&lt;22),"B","C"))</f>
        <v>B</v>
      </c>
      <c r="X3898" s="18" t="n">
        <f aca="false">HOUR(H3898)</f>
        <v>19</v>
      </c>
      <c r="Y3898" s="18" t="n">
        <f aca="false">ROUND((I3898-H3898)*1440,0)</f>
        <v>7</v>
      </c>
      <c r="Z3898" s="18" t="n">
        <f aca="false">ROUND((J3898-I3898)*1440,0)</f>
        <v>8</v>
      </c>
      <c r="AA3898" s="18" t="n">
        <f aca="false">ROUND((K3898-J3898)*1440,0)</f>
        <v>36</v>
      </c>
      <c r="AB3898" s="18" t="n">
        <f aca="false">ROUND((L3898-K3898)*1440,0)</f>
        <v>13</v>
      </c>
      <c r="AC3898" s="18" t="n">
        <f aca="false">ROUND((M3898-L3898)*1440,0)</f>
        <v>53</v>
      </c>
      <c r="AD3898" s="18" t="n">
        <f aca="false">IF(N3898="","",ROUND((N3898-M3898)*1440,0))</f>
        <v>152</v>
      </c>
      <c r="AE3898" s="18" t="n">
        <f aca="false">IF(O3898="","",ROUND((O3898-N3898)*1440,0))</f>
        <v>60</v>
      </c>
      <c r="AF3898" s="18" t="n">
        <f aca="false">IF(P3898="","",ROUND((P3898-O3898)*1440,0))</f>
        <v>37</v>
      </c>
      <c r="AG3898" s="18" t="n">
        <f aca="false">IF(Q3898="","",ROUND((Q3898-P3898)*1440,0))</f>
        <v>13</v>
      </c>
      <c r="AH3898" s="18" t="n">
        <f aca="false">IF(Q3898="","",ROUND((Q3898-H3898)*1440,0))</f>
        <v>379</v>
      </c>
      <c r="AI3898" s="19" t="n">
        <f aca="false">ROUND(IF(O3898="",Assumptions!$B$25-K3898,O3898-K3898)*24,1)</f>
        <v>4.6</v>
      </c>
      <c r="AJ3898" s="20" t="n">
        <f aca="false">ROUND(MAX(N(Y3898)/Assumptions!$C$5, N(Z3898)/Assumptions!$C$6, N(AA3898)/Assumptions!$C$7, N(AB3898)/Assumptions!$C$8, N(AC3898)/Assumptions!$C$9, N(AD3898)/Assumptions!$C$10, N(AE3898)/Assumptions!$C$11, N(AF3898)/Assumptions!$C$12, N(AG3898)/Assumptions!$C$13),3)</f>
        <v>5.067</v>
      </c>
      <c r="AK3898" s="0" t="str">
        <f aca="false">IF(OR(U3898="Pending",U3898="On Hold"),"Open GRN (awaiting)",IF(AJ3898&lt;=1,"Within SLA",IF(ROUND(N(Y3898)/Assumptions!$C$5,3)=AJ3898,"Gate Wait",IF(ROUND(N(Z3898)/Assumptions!$C$6,3)=AJ3898,"Dock Wait",IF(ROUND(N(AA3898)/Assumptions!$C$7,3)=AJ3898,"Unloading",IF(ROUND(N(AB3898)/Assumptions!$C$8,3)=AJ3898,"Unload-to-QC Wait",IF(ROUND(N(AC3898)/Assumptions!$C$9,3)=AJ3898,"QC",IF(ROUND(N(AD3898)/Assumptions!$C$10,3)=AJ3898,"QC-to-GRN Wait",IF(ROUND(N(AE3898)/Assumptions!$C$11,3)=AJ3898,"GRN Processing",IF(ROUND(N(AF3898)/Assumptions!$C$12,3)=AJ3898,"GRN-to-Putaway Wait",IF(ROUND(N(AG3898)/Assumptions!$C$13,3)=AJ3898,"Putaway","Within SLA")))))))))))</f>
        <v>QC-to-GRN Wait</v>
      </c>
    </row>
    <row r="3899" customFormat="false" ht="15" hidden="false" customHeight="false" outlineLevel="0" collapsed="false">
      <c r="A3899" s="0" t="s">
        <v>10805</v>
      </c>
      <c r="B3899" s="0" t="s">
        <v>10806</v>
      </c>
      <c r="C3899" s="0" t="s">
        <v>170</v>
      </c>
      <c r="D3899" s="0" t="s">
        <v>147</v>
      </c>
      <c r="E3899" s="0" t="s">
        <v>10807</v>
      </c>
      <c r="F3899" s="0" t="s">
        <v>172</v>
      </c>
      <c r="G3899" s="0" t="s">
        <v>150</v>
      </c>
      <c r="H3899" s="17" t="n">
        <v>46295.8243055556</v>
      </c>
      <c r="I3899" s="17" t="n">
        <v>46295.8263888889</v>
      </c>
      <c r="J3899" s="17" t="n">
        <v>46295.8333333333</v>
      </c>
      <c r="K3899" s="17" t="n">
        <v>46295.8631944444</v>
      </c>
      <c r="L3899" s="17" t="n">
        <v>46295.8736111111</v>
      </c>
      <c r="M3899" s="17" t="n">
        <v>46295.9201388889</v>
      </c>
      <c r="N3899" s="17" t="n">
        <v>46295.9243055556</v>
      </c>
      <c r="O3899" s="17" t="n">
        <v>46295.9430555556</v>
      </c>
      <c r="P3899" s="17" t="n">
        <v>46295.9590277778</v>
      </c>
      <c r="Q3899" s="17" t="n">
        <v>46295.9666666667</v>
      </c>
      <c r="R3899" s="0" t="n">
        <v>513</v>
      </c>
      <c r="S3899" s="0" t="n">
        <v>0</v>
      </c>
      <c r="T3899" s="0" t="n">
        <v>0</v>
      </c>
      <c r="U3899" s="18" t="s">
        <v>130</v>
      </c>
      <c r="V3899" s="18" t="s">
        <v>82</v>
      </c>
      <c r="W3899" s="0" t="str">
        <f aca="false">IF(AND(X3899&gt;=6,X3899&lt;14),"A",IF(AND(X3899&gt;=14,X3899&lt;22),"B","C"))</f>
        <v>B</v>
      </c>
      <c r="X3899" s="18" t="n">
        <f aca="false">HOUR(H3899)</f>
        <v>19</v>
      </c>
      <c r="Y3899" s="18" t="n">
        <f aca="false">ROUND((I3899-H3899)*1440,0)</f>
        <v>3</v>
      </c>
      <c r="Z3899" s="18" t="n">
        <f aca="false">ROUND((J3899-I3899)*1440,0)</f>
        <v>10</v>
      </c>
      <c r="AA3899" s="18" t="n">
        <f aca="false">ROUND((K3899-J3899)*1440,0)</f>
        <v>43</v>
      </c>
      <c r="AB3899" s="18" t="n">
        <f aca="false">ROUND((L3899-K3899)*1440,0)</f>
        <v>15</v>
      </c>
      <c r="AC3899" s="18" t="n">
        <f aca="false">ROUND((M3899-L3899)*1440,0)</f>
        <v>67</v>
      </c>
      <c r="AD3899" s="18" t="n">
        <f aca="false">IF(N3899="","",ROUND((N3899-M3899)*1440,0))</f>
        <v>6</v>
      </c>
      <c r="AE3899" s="18" t="n">
        <f aca="false">IF(O3899="","",ROUND((O3899-N3899)*1440,0))</f>
        <v>27</v>
      </c>
      <c r="AF3899" s="18" t="n">
        <f aca="false">IF(P3899="","",ROUND((P3899-O3899)*1440,0))</f>
        <v>23</v>
      </c>
      <c r="AG3899" s="18" t="n">
        <f aca="false">IF(Q3899="","",ROUND((Q3899-P3899)*1440,0))</f>
        <v>11</v>
      </c>
      <c r="AH3899" s="18" t="n">
        <f aca="false">IF(Q3899="","",ROUND((Q3899-H3899)*1440,0))</f>
        <v>205</v>
      </c>
      <c r="AI3899" s="19" t="n">
        <f aca="false">ROUND(IF(O3899="",Assumptions!$B$25-K3899,O3899-K3899)*24,1)</f>
        <v>1.9</v>
      </c>
      <c r="AJ3899" s="20" t="n">
        <f aca="false">ROUND(MAX(N(Y3899)/Assumptions!$C$5, N(Z3899)/Assumptions!$C$6, N(AA3899)/Assumptions!$C$7, N(AB3899)/Assumptions!$C$8, N(AC3899)/Assumptions!$C$9, N(AD3899)/Assumptions!$C$10, N(AE3899)/Assumptions!$C$11, N(AF3899)/Assumptions!$C$12, N(AG3899)/Assumptions!$C$13),3)</f>
        <v>1.489</v>
      </c>
      <c r="AK3899" s="0" t="str">
        <f aca="false">IF(OR(U3899="Pending",U3899="On Hold"),"Open GRN (awaiting)",IF(AJ3899&lt;=1,"Within SLA",IF(ROUND(N(Y3899)/Assumptions!$C$5,3)=AJ3899,"Gate Wait",IF(ROUND(N(Z3899)/Assumptions!$C$6,3)=AJ3899,"Dock Wait",IF(ROUND(N(AA3899)/Assumptions!$C$7,3)=AJ3899,"Unloading",IF(ROUND(N(AB3899)/Assumptions!$C$8,3)=AJ3899,"Unload-to-QC Wait",IF(ROUND(N(AC3899)/Assumptions!$C$9,3)=AJ3899,"QC",IF(ROUND(N(AD3899)/Assumptions!$C$10,3)=AJ3899,"QC-to-GRN Wait",IF(ROUND(N(AE3899)/Assumptions!$C$11,3)=AJ3899,"GRN Processing",IF(ROUND(N(AF3899)/Assumptions!$C$12,3)=AJ3899,"GRN-to-Putaway Wait",IF(ROUND(N(AG3899)/Assumptions!$C$13,3)=AJ3899,"Putaway","Within SLA")))))))))))</f>
        <v>QC</v>
      </c>
    </row>
    <row r="3900" customFormat="false" ht="15" hidden="false" customHeight="false" outlineLevel="0" collapsed="false">
      <c r="A3900" s="0" t="s">
        <v>10808</v>
      </c>
      <c r="B3900" s="0" t="s">
        <v>10809</v>
      </c>
      <c r="C3900" s="0" t="s">
        <v>286</v>
      </c>
      <c r="D3900" s="0" t="s">
        <v>119</v>
      </c>
      <c r="E3900" s="0" t="s">
        <v>3218</v>
      </c>
      <c r="F3900" s="0" t="s">
        <v>121</v>
      </c>
      <c r="G3900" s="0" t="s">
        <v>129</v>
      </c>
      <c r="H3900" s="17" t="n">
        <v>46295.8611111111</v>
      </c>
      <c r="I3900" s="17" t="n">
        <v>46295.8805555556</v>
      </c>
      <c r="J3900" s="17" t="n">
        <v>46295.8861111111</v>
      </c>
      <c r="K3900" s="17" t="n">
        <v>46295.9722222222</v>
      </c>
      <c r="L3900" s="17" t="n">
        <v>46295.9791666667</v>
      </c>
      <c r="M3900" s="17" t="n">
        <v>46296.0347222222</v>
      </c>
      <c r="N3900" s="17" t="n">
        <v>46296.0576388889</v>
      </c>
      <c r="O3900" s="17" t="n">
        <v>46296.1368055556</v>
      </c>
      <c r="P3900" s="17" t="n">
        <v>46296.1673611111</v>
      </c>
      <c r="Q3900" s="17" t="n">
        <v>46296.1784722222</v>
      </c>
      <c r="R3900" s="0" t="n">
        <v>685</v>
      </c>
      <c r="S3900" s="0" t="n">
        <v>0</v>
      </c>
      <c r="T3900" s="0" t="n">
        <v>0</v>
      </c>
      <c r="U3900" s="18" t="s">
        <v>130</v>
      </c>
      <c r="V3900" s="18" t="s">
        <v>156</v>
      </c>
      <c r="W3900" s="0" t="str">
        <f aca="false">IF(AND(X3900&gt;=6,X3900&lt;14),"A",IF(AND(X3900&gt;=14,X3900&lt;22),"B","C"))</f>
        <v>B</v>
      </c>
      <c r="X3900" s="18" t="n">
        <f aca="false">HOUR(H3900)</f>
        <v>20</v>
      </c>
      <c r="Y3900" s="18" t="n">
        <f aca="false">ROUND((I3900-H3900)*1440,0)</f>
        <v>28</v>
      </c>
      <c r="Z3900" s="18" t="n">
        <f aca="false">ROUND((J3900-I3900)*1440,0)</f>
        <v>8</v>
      </c>
      <c r="AA3900" s="18" t="n">
        <f aca="false">ROUND((K3900-J3900)*1440,0)</f>
        <v>124</v>
      </c>
      <c r="AB3900" s="18" t="n">
        <f aca="false">ROUND((L3900-K3900)*1440,0)</f>
        <v>10</v>
      </c>
      <c r="AC3900" s="18" t="n">
        <f aca="false">ROUND((M3900-L3900)*1440,0)</f>
        <v>80</v>
      </c>
      <c r="AD3900" s="18" t="n">
        <f aca="false">IF(N3900="","",ROUND((N3900-M3900)*1440,0))</f>
        <v>33</v>
      </c>
      <c r="AE3900" s="18" t="n">
        <f aca="false">IF(O3900="","",ROUND((O3900-N3900)*1440,0))</f>
        <v>114</v>
      </c>
      <c r="AF3900" s="18" t="n">
        <f aca="false">IF(P3900="","",ROUND((P3900-O3900)*1440,0))</f>
        <v>44</v>
      </c>
      <c r="AG3900" s="18" t="n">
        <f aca="false">IF(Q3900="","",ROUND((Q3900-P3900)*1440,0))</f>
        <v>16</v>
      </c>
      <c r="AH3900" s="18" t="n">
        <f aca="false">IF(Q3900="","",ROUND((Q3900-H3900)*1440,0))</f>
        <v>457</v>
      </c>
      <c r="AI3900" s="19" t="n">
        <f aca="false">ROUND(IF(O3900="",Assumptions!$B$25-K3900,O3900-K3900)*24,1)</f>
        <v>4</v>
      </c>
      <c r="AJ3900" s="20" t="n">
        <f aca="false">ROUND(MAX(N(Y3900)/Assumptions!$C$5, N(Z3900)/Assumptions!$C$6, N(AA3900)/Assumptions!$C$7, N(AB3900)/Assumptions!$C$8, N(AC3900)/Assumptions!$C$9, N(AD3900)/Assumptions!$C$10, N(AE3900)/Assumptions!$C$11, N(AF3900)/Assumptions!$C$12, N(AG3900)/Assumptions!$C$13),3)</f>
        <v>2.533</v>
      </c>
      <c r="AK3900" s="0" t="str">
        <f aca="false">IF(OR(U3900="Pending",U3900="On Hold"),"Open GRN (awaiting)",IF(AJ3900&lt;=1,"Within SLA",IF(ROUND(N(Y3900)/Assumptions!$C$5,3)=AJ3900,"Gate Wait",IF(ROUND(N(Z3900)/Assumptions!$C$6,3)=AJ3900,"Dock Wait",IF(ROUND(N(AA3900)/Assumptions!$C$7,3)=AJ3900,"Unloading",IF(ROUND(N(AB3900)/Assumptions!$C$8,3)=AJ3900,"Unload-to-QC Wait",IF(ROUND(N(AC3900)/Assumptions!$C$9,3)=AJ3900,"QC",IF(ROUND(N(AD3900)/Assumptions!$C$10,3)=AJ3900,"QC-to-GRN Wait",IF(ROUND(N(AE3900)/Assumptions!$C$11,3)=AJ3900,"GRN Processing",IF(ROUND(N(AF3900)/Assumptions!$C$12,3)=AJ3900,"GRN-to-Putaway Wait",IF(ROUND(N(AG3900)/Assumptions!$C$13,3)=AJ3900,"Putaway","Within SLA")))))))))))</f>
        <v>GRN Processing</v>
      </c>
    </row>
    <row r="3901" customFormat="false" ht="15" hidden="false" customHeight="false" outlineLevel="0" collapsed="false">
      <c r="A3901" s="0" t="s">
        <v>10810</v>
      </c>
      <c r="B3901" s="0" t="s">
        <v>10811</v>
      </c>
      <c r="C3901" s="0" t="s">
        <v>118</v>
      </c>
      <c r="D3901" s="0" t="s">
        <v>119</v>
      </c>
      <c r="E3901" s="0" t="s">
        <v>9930</v>
      </c>
      <c r="F3901" s="0" t="s">
        <v>121</v>
      </c>
      <c r="G3901" s="0" t="s">
        <v>122</v>
      </c>
      <c r="H3901" s="17" t="n">
        <v>46295.8708333333</v>
      </c>
      <c r="I3901" s="17" t="n">
        <v>46295.88125</v>
      </c>
      <c r="J3901" s="17" t="n">
        <v>46295.8875</v>
      </c>
      <c r="K3901" s="17" t="n">
        <v>46295.9215277778</v>
      </c>
      <c r="L3901" s="17" t="n">
        <v>46295.93125</v>
      </c>
      <c r="M3901" s="17" t="n">
        <v>46295.9451388889</v>
      </c>
      <c r="N3901" s="17" t="n">
        <v>46295.9604166667</v>
      </c>
      <c r="O3901" s="17" t="n">
        <v>46296.0138888889</v>
      </c>
      <c r="P3901" s="17" t="n">
        <v>46296.0284722222</v>
      </c>
      <c r="Q3901" s="17" t="n">
        <v>46296.0347222222</v>
      </c>
      <c r="R3901" s="0" t="n">
        <v>120</v>
      </c>
      <c r="S3901" s="0" t="n">
        <v>0</v>
      </c>
      <c r="T3901" s="0" t="n">
        <v>0</v>
      </c>
      <c r="U3901" s="18" t="s">
        <v>130</v>
      </c>
      <c r="V3901" s="18" t="s">
        <v>131</v>
      </c>
      <c r="W3901" s="0" t="str">
        <f aca="false">IF(AND(X3901&gt;=6,X3901&lt;14),"A",IF(AND(X3901&gt;=14,X3901&lt;22),"B","C"))</f>
        <v>B</v>
      </c>
      <c r="X3901" s="18" t="n">
        <f aca="false">HOUR(H3901)</f>
        <v>20</v>
      </c>
      <c r="Y3901" s="18" t="n">
        <f aca="false">ROUND((I3901-H3901)*1440,0)</f>
        <v>15</v>
      </c>
      <c r="Z3901" s="18" t="n">
        <f aca="false">ROUND((J3901-I3901)*1440,0)</f>
        <v>9</v>
      </c>
      <c r="AA3901" s="18" t="n">
        <f aca="false">ROUND((K3901-J3901)*1440,0)</f>
        <v>49</v>
      </c>
      <c r="AB3901" s="18" t="n">
        <f aca="false">ROUND((L3901-K3901)*1440,0)</f>
        <v>14</v>
      </c>
      <c r="AC3901" s="18" t="n">
        <f aca="false">ROUND((M3901-L3901)*1440,0)</f>
        <v>20</v>
      </c>
      <c r="AD3901" s="18" t="n">
        <f aca="false">IF(N3901="","",ROUND((N3901-M3901)*1440,0))</f>
        <v>22</v>
      </c>
      <c r="AE3901" s="18" t="n">
        <f aca="false">IF(O3901="","",ROUND((O3901-N3901)*1440,0))</f>
        <v>77</v>
      </c>
      <c r="AF3901" s="18" t="n">
        <f aca="false">IF(P3901="","",ROUND((P3901-O3901)*1440,0))</f>
        <v>21</v>
      </c>
      <c r="AG3901" s="18" t="n">
        <f aca="false">IF(Q3901="","",ROUND((Q3901-P3901)*1440,0))</f>
        <v>9</v>
      </c>
      <c r="AH3901" s="18" t="n">
        <f aca="false">IF(Q3901="","",ROUND((Q3901-H3901)*1440,0))</f>
        <v>236</v>
      </c>
      <c r="AI3901" s="19" t="n">
        <f aca="false">ROUND(IF(O3901="",Assumptions!$B$25-K3901,O3901-K3901)*24,1)</f>
        <v>2.2</v>
      </c>
      <c r="AJ3901" s="20" t="n">
        <f aca="false">ROUND(MAX(N(Y3901)/Assumptions!$C$5, N(Z3901)/Assumptions!$C$6, N(AA3901)/Assumptions!$C$7, N(AB3901)/Assumptions!$C$8, N(AC3901)/Assumptions!$C$9, N(AD3901)/Assumptions!$C$10, N(AE3901)/Assumptions!$C$11, N(AF3901)/Assumptions!$C$12, N(AG3901)/Assumptions!$C$13),3)</f>
        <v>1.711</v>
      </c>
      <c r="AK3901" s="0" t="str">
        <f aca="false">IF(OR(U3901="Pending",U3901="On Hold"),"Open GRN (awaiting)",IF(AJ3901&lt;=1,"Within SLA",IF(ROUND(N(Y3901)/Assumptions!$C$5,3)=AJ3901,"Gate Wait",IF(ROUND(N(Z3901)/Assumptions!$C$6,3)=AJ3901,"Dock Wait",IF(ROUND(N(AA3901)/Assumptions!$C$7,3)=AJ3901,"Unloading",IF(ROUND(N(AB3901)/Assumptions!$C$8,3)=AJ3901,"Unload-to-QC Wait",IF(ROUND(N(AC3901)/Assumptions!$C$9,3)=AJ3901,"QC",IF(ROUND(N(AD3901)/Assumptions!$C$10,3)=AJ3901,"QC-to-GRN Wait",IF(ROUND(N(AE3901)/Assumptions!$C$11,3)=AJ3901,"GRN Processing",IF(ROUND(N(AF3901)/Assumptions!$C$12,3)=AJ3901,"GRN-to-Putaway Wait",IF(ROUND(N(AG3901)/Assumptions!$C$13,3)=AJ3901,"Putaway","Within SLA")))))))))))</f>
        <v>GRN Processing</v>
      </c>
    </row>
    <row r="3902" customFormat="false" ht="15" hidden="false" customHeight="false" outlineLevel="0" collapsed="false">
      <c r="A3902" s="0" t="s">
        <v>10812</v>
      </c>
      <c r="B3902" s="0" t="s">
        <v>10813</v>
      </c>
      <c r="C3902" s="0" t="s">
        <v>126</v>
      </c>
      <c r="D3902" s="0" t="s">
        <v>147</v>
      </c>
      <c r="E3902" s="0" t="s">
        <v>10814</v>
      </c>
      <c r="F3902" s="0" t="s">
        <v>128</v>
      </c>
      <c r="G3902" s="0" t="s">
        <v>167</v>
      </c>
      <c r="H3902" s="17" t="n">
        <v>46296.3409722222</v>
      </c>
      <c r="I3902" s="17" t="n">
        <v>46296.3826388889</v>
      </c>
      <c r="J3902" s="17" t="n">
        <v>46296.3944444444</v>
      </c>
      <c r="K3902" s="17" t="n">
        <v>46296.4645833333</v>
      </c>
      <c r="L3902" s="17" t="n">
        <v>46296.4673611111</v>
      </c>
      <c r="M3902" s="17" t="n">
        <v>46296.4881944444</v>
      </c>
      <c r="N3902" s="17"/>
      <c r="O3902" s="17"/>
      <c r="P3902" s="17"/>
      <c r="Q3902" s="17"/>
      <c r="R3902" s="0" t="n">
        <v>412</v>
      </c>
      <c r="S3902" s="0" t="n">
        <v>0</v>
      </c>
      <c r="T3902" s="0" t="n">
        <v>0</v>
      </c>
      <c r="U3902" s="18" t="s">
        <v>10815</v>
      </c>
      <c r="V3902" s="18" t="s">
        <v>156</v>
      </c>
      <c r="W3902" s="0" t="str">
        <f aca="false">IF(AND(X3902&gt;=6,X3902&lt;14),"A",IF(AND(X3902&gt;=14,X3902&lt;22),"B","C"))</f>
        <v>A</v>
      </c>
      <c r="X3902" s="18" t="n">
        <f aca="false">HOUR(H3902)</f>
        <v>8</v>
      </c>
      <c r="Y3902" s="18" t="n">
        <f aca="false">ROUND((I3902-H3902)*1440,0)</f>
        <v>60</v>
      </c>
      <c r="Z3902" s="18" t="n">
        <f aca="false">ROUND((J3902-I3902)*1440,0)</f>
        <v>17</v>
      </c>
      <c r="AA3902" s="18" t="n">
        <f aca="false">ROUND((K3902-J3902)*1440,0)</f>
        <v>101</v>
      </c>
      <c r="AB3902" s="18" t="n">
        <f aca="false">ROUND((L3902-K3902)*1440,0)</f>
        <v>4</v>
      </c>
      <c r="AC3902" s="18" t="n">
        <f aca="false">ROUND((M3902-L3902)*1440,0)</f>
        <v>30</v>
      </c>
      <c r="AD3902" s="0" t="str">
        <f aca="false">IF(N3902="","",ROUND((N3902-M3902)*1440,0))</f>
        <v/>
      </c>
      <c r="AE3902" s="0" t="str">
        <f aca="false">IF(O3902="","",ROUND((O3902-N3902)*1440,0))</f>
        <v/>
      </c>
      <c r="AF3902" s="0" t="str">
        <f aca="false">IF(P3902="","",ROUND((P3902-O3902)*1440,0))</f>
        <v/>
      </c>
      <c r="AG3902" s="0" t="str">
        <f aca="false">IF(Q3902="","",ROUND((Q3902-P3902)*1440,0))</f>
        <v/>
      </c>
      <c r="AH3902" s="0" t="str">
        <f aca="false">IF(Q3902="","",ROUND((Q3902-H3902)*1440,0))</f>
        <v/>
      </c>
      <c r="AI3902" s="19" t="n">
        <f aca="false">ROUND(IF(O3902="",Assumptions!$B$25-K3902,O3902-K3902)*24,1)</f>
        <v>20.9</v>
      </c>
      <c r="AJ3902" s="20" t="n">
        <f aca="false">ROUND(MAX(N(Y3902)/Assumptions!$C$5, N(Z3902)/Assumptions!$C$6, N(AA3902)/Assumptions!$C$7, N(AB3902)/Assumptions!$C$8, N(AC3902)/Assumptions!$C$9, N(AD3902)/Assumptions!$C$10, N(AE3902)/Assumptions!$C$11, N(AF3902)/Assumptions!$C$12, N(AG3902)/Assumptions!$C$13),3)</f>
        <v>2</v>
      </c>
      <c r="AK3902" s="0" t="str">
        <f aca="false">IF(OR(U3902="Pending",U3902="On Hold"),"Open GRN (awaiting)",IF(AJ3902&lt;=1,"Within SLA",IF(ROUND(N(Y3902)/Assumptions!$C$5,3)=AJ3902,"Gate Wait",IF(ROUND(N(Z3902)/Assumptions!$C$6,3)=AJ3902,"Dock Wait",IF(ROUND(N(AA3902)/Assumptions!$C$7,3)=AJ3902,"Unloading",IF(ROUND(N(AB3902)/Assumptions!$C$8,3)=AJ3902,"Unload-to-QC Wait",IF(ROUND(N(AC3902)/Assumptions!$C$9,3)=AJ3902,"QC",IF(ROUND(N(AD3902)/Assumptions!$C$10,3)=AJ3902,"QC-to-GRN Wait",IF(ROUND(N(AE3902)/Assumptions!$C$11,3)=AJ3902,"GRN Processing",IF(ROUND(N(AF3902)/Assumptions!$C$12,3)=AJ3902,"GRN-to-Putaway Wait",IF(ROUND(N(AG3902)/Assumptions!$C$13,3)=AJ3902,"Putaway","Within SLA")))))))))))</f>
        <v>Open GRN (awaiting)</v>
      </c>
    </row>
    <row r="3903" customFormat="false" ht="15" hidden="false" customHeight="false" outlineLevel="0" collapsed="false">
      <c r="A3903" s="0" t="s">
        <v>10816</v>
      </c>
      <c r="B3903" s="0" t="s">
        <v>10817</v>
      </c>
      <c r="C3903" s="0" t="s">
        <v>118</v>
      </c>
      <c r="D3903" s="0" t="s">
        <v>119</v>
      </c>
      <c r="E3903" s="0" t="s">
        <v>10818</v>
      </c>
      <c r="F3903" s="0" t="s">
        <v>128</v>
      </c>
      <c r="G3903" s="0" t="s">
        <v>129</v>
      </c>
      <c r="H3903" s="17" t="n">
        <v>46296.3423611111</v>
      </c>
      <c r="I3903" s="17" t="n">
        <v>46296.3638888889</v>
      </c>
      <c r="J3903" s="17" t="n">
        <v>46296.3680555556</v>
      </c>
      <c r="K3903" s="17" t="n">
        <v>46296.4104166667</v>
      </c>
      <c r="L3903" s="17" t="n">
        <v>46296.4208333333</v>
      </c>
      <c r="M3903" s="17" t="n">
        <v>46296.4375</v>
      </c>
      <c r="N3903" s="17"/>
      <c r="O3903" s="17"/>
      <c r="P3903" s="17"/>
      <c r="Q3903" s="17"/>
      <c r="R3903" s="0" t="n">
        <v>1271</v>
      </c>
      <c r="S3903" s="0" t="n">
        <v>0</v>
      </c>
      <c r="T3903" s="0" t="n">
        <v>0</v>
      </c>
      <c r="U3903" s="18" t="s">
        <v>10815</v>
      </c>
      <c r="V3903" s="18" t="s">
        <v>156</v>
      </c>
      <c r="W3903" s="0" t="str">
        <f aca="false">IF(AND(X3903&gt;=6,X3903&lt;14),"A",IF(AND(X3903&gt;=14,X3903&lt;22),"B","C"))</f>
        <v>A</v>
      </c>
      <c r="X3903" s="18" t="n">
        <f aca="false">HOUR(H3903)</f>
        <v>8</v>
      </c>
      <c r="Y3903" s="18" t="n">
        <f aca="false">ROUND((I3903-H3903)*1440,0)</f>
        <v>31</v>
      </c>
      <c r="Z3903" s="18" t="n">
        <f aca="false">ROUND((J3903-I3903)*1440,0)</f>
        <v>6</v>
      </c>
      <c r="AA3903" s="18" t="n">
        <f aca="false">ROUND((K3903-J3903)*1440,0)</f>
        <v>61</v>
      </c>
      <c r="AB3903" s="18" t="n">
        <f aca="false">ROUND((L3903-K3903)*1440,0)</f>
        <v>15</v>
      </c>
      <c r="AC3903" s="18" t="n">
        <f aca="false">ROUND((M3903-L3903)*1440,0)</f>
        <v>24</v>
      </c>
      <c r="AD3903" s="0" t="str">
        <f aca="false">IF(N3903="","",ROUND((N3903-M3903)*1440,0))</f>
        <v/>
      </c>
      <c r="AE3903" s="0" t="str">
        <f aca="false">IF(O3903="","",ROUND((O3903-N3903)*1440,0))</f>
        <v/>
      </c>
      <c r="AF3903" s="0" t="str">
        <f aca="false">IF(P3903="","",ROUND((P3903-O3903)*1440,0))</f>
        <v/>
      </c>
      <c r="AG3903" s="0" t="str">
        <f aca="false">IF(Q3903="","",ROUND((Q3903-P3903)*1440,0))</f>
        <v/>
      </c>
      <c r="AH3903" s="0" t="str">
        <f aca="false">IF(Q3903="","",ROUND((Q3903-H3903)*1440,0))</f>
        <v/>
      </c>
      <c r="AI3903" s="19" t="n">
        <f aca="false">ROUND(IF(O3903="",Assumptions!$B$25-K3903,O3903-K3903)*24,1)</f>
        <v>22.2</v>
      </c>
      <c r="AJ3903" s="20" t="n">
        <f aca="false">ROUND(MAX(N(Y3903)/Assumptions!$C$5, N(Z3903)/Assumptions!$C$6, N(AA3903)/Assumptions!$C$7, N(AB3903)/Assumptions!$C$8, N(AC3903)/Assumptions!$C$9, N(AD3903)/Assumptions!$C$10, N(AE3903)/Assumptions!$C$11, N(AF3903)/Assumptions!$C$12, N(AG3903)/Assumptions!$C$13),3)</f>
        <v>1.033</v>
      </c>
      <c r="AK3903" s="0" t="str">
        <f aca="false">IF(OR(U3903="Pending",U3903="On Hold"),"Open GRN (awaiting)",IF(AJ3903&lt;=1,"Within SLA",IF(ROUND(N(Y3903)/Assumptions!$C$5,3)=AJ3903,"Gate Wait",IF(ROUND(N(Z3903)/Assumptions!$C$6,3)=AJ3903,"Dock Wait",IF(ROUND(N(AA3903)/Assumptions!$C$7,3)=AJ3903,"Unloading",IF(ROUND(N(AB3903)/Assumptions!$C$8,3)=AJ3903,"Unload-to-QC Wait",IF(ROUND(N(AC3903)/Assumptions!$C$9,3)=AJ3903,"QC",IF(ROUND(N(AD3903)/Assumptions!$C$10,3)=AJ3903,"QC-to-GRN Wait",IF(ROUND(N(AE3903)/Assumptions!$C$11,3)=AJ3903,"GRN Processing",IF(ROUND(N(AF3903)/Assumptions!$C$12,3)=AJ3903,"GRN-to-Putaway Wait",IF(ROUND(N(AG3903)/Assumptions!$C$13,3)=AJ3903,"Putaway","Within SLA")))))))))))</f>
        <v>Open GRN (awaiting)</v>
      </c>
    </row>
    <row r="3904" customFormat="false" ht="15" hidden="false" customHeight="false" outlineLevel="0" collapsed="false">
      <c r="A3904" s="0" t="s">
        <v>10819</v>
      </c>
      <c r="B3904" s="0" t="s">
        <v>10820</v>
      </c>
      <c r="C3904" s="0" t="s">
        <v>126</v>
      </c>
      <c r="D3904" s="0" t="s">
        <v>135</v>
      </c>
      <c r="E3904" s="0" t="s">
        <v>10821</v>
      </c>
      <c r="F3904" s="0" t="s">
        <v>128</v>
      </c>
      <c r="G3904" s="0" t="s">
        <v>138</v>
      </c>
      <c r="H3904" s="17" t="n">
        <v>46296.3423611111</v>
      </c>
      <c r="I3904" s="17" t="n">
        <v>46296.3465277778</v>
      </c>
      <c r="J3904" s="17" t="n">
        <v>46296.3534722222</v>
      </c>
      <c r="K3904" s="17" t="n">
        <v>46296.3965277778</v>
      </c>
      <c r="L3904" s="17" t="n">
        <v>46296.4048611111</v>
      </c>
      <c r="M3904" s="17" t="n">
        <v>46296.4229166667</v>
      </c>
      <c r="N3904" s="17"/>
      <c r="O3904" s="17"/>
      <c r="P3904" s="17"/>
      <c r="Q3904" s="17"/>
      <c r="R3904" s="0" t="n">
        <v>443</v>
      </c>
      <c r="S3904" s="0" t="n">
        <v>0</v>
      </c>
      <c r="T3904" s="0" t="n">
        <v>0</v>
      </c>
      <c r="U3904" s="18" t="s">
        <v>10815</v>
      </c>
      <c r="V3904" s="18" t="s">
        <v>144</v>
      </c>
      <c r="W3904" s="0" t="str">
        <f aca="false">IF(AND(X3904&gt;=6,X3904&lt;14),"A",IF(AND(X3904&gt;=14,X3904&lt;22),"B","C"))</f>
        <v>A</v>
      </c>
      <c r="X3904" s="18" t="n">
        <f aca="false">HOUR(H3904)</f>
        <v>8</v>
      </c>
      <c r="Y3904" s="18" t="n">
        <f aca="false">ROUND((I3904-H3904)*1440,0)</f>
        <v>6</v>
      </c>
      <c r="Z3904" s="18" t="n">
        <f aca="false">ROUND((J3904-I3904)*1440,0)</f>
        <v>10</v>
      </c>
      <c r="AA3904" s="18" t="n">
        <f aca="false">ROUND((K3904-J3904)*1440,0)</f>
        <v>62</v>
      </c>
      <c r="AB3904" s="18" t="n">
        <f aca="false">ROUND((L3904-K3904)*1440,0)</f>
        <v>12</v>
      </c>
      <c r="AC3904" s="18" t="n">
        <f aca="false">ROUND((M3904-L3904)*1440,0)</f>
        <v>26</v>
      </c>
      <c r="AD3904" s="0" t="str">
        <f aca="false">IF(N3904="","",ROUND((N3904-M3904)*1440,0))</f>
        <v/>
      </c>
      <c r="AE3904" s="0" t="str">
        <f aca="false">IF(O3904="","",ROUND((O3904-N3904)*1440,0))</f>
        <v/>
      </c>
      <c r="AF3904" s="0" t="str">
        <f aca="false">IF(P3904="","",ROUND((P3904-O3904)*1440,0))</f>
        <v/>
      </c>
      <c r="AG3904" s="0" t="str">
        <f aca="false">IF(Q3904="","",ROUND((Q3904-P3904)*1440,0))</f>
        <v/>
      </c>
      <c r="AH3904" s="0" t="str">
        <f aca="false">IF(Q3904="","",ROUND((Q3904-H3904)*1440,0))</f>
        <v/>
      </c>
      <c r="AI3904" s="19" t="n">
        <f aca="false">ROUND(IF(O3904="",Assumptions!$B$25-K3904,O3904-K3904)*24,1)</f>
        <v>22.5</v>
      </c>
      <c r="AJ3904" s="20" t="n">
        <f aca="false">ROUND(MAX(N(Y3904)/Assumptions!$C$5, N(Z3904)/Assumptions!$C$6, N(AA3904)/Assumptions!$C$7, N(AB3904)/Assumptions!$C$8, N(AC3904)/Assumptions!$C$9, N(AD3904)/Assumptions!$C$10, N(AE3904)/Assumptions!$C$11, N(AF3904)/Assumptions!$C$12, N(AG3904)/Assumptions!$C$13),3)</f>
        <v>1.033</v>
      </c>
      <c r="AK3904" s="0" t="str">
        <f aca="false">IF(OR(U3904="Pending",U3904="On Hold"),"Open GRN (awaiting)",IF(AJ3904&lt;=1,"Within SLA",IF(ROUND(N(Y3904)/Assumptions!$C$5,3)=AJ3904,"Gate Wait",IF(ROUND(N(Z3904)/Assumptions!$C$6,3)=AJ3904,"Dock Wait",IF(ROUND(N(AA3904)/Assumptions!$C$7,3)=AJ3904,"Unloading",IF(ROUND(N(AB3904)/Assumptions!$C$8,3)=AJ3904,"Unload-to-QC Wait",IF(ROUND(N(AC3904)/Assumptions!$C$9,3)=AJ3904,"QC",IF(ROUND(N(AD3904)/Assumptions!$C$10,3)=AJ3904,"QC-to-GRN Wait",IF(ROUND(N(AE3904)/Assumptions!$C$11,3)=AJ3904,"GRN Processing",IF(ROUND(N(AF3904)/Assumptions!$C$12,3)=AJ3904,"GRN-to-Putaway Wait",IF(ROUND(N(AG3904)/Assumptions!$C$13,3)=AJ3904,"Putaway","Within SLA")))))))))))</f>
        <v>Open GRN (awaiting)</v>
      </c>
    </row>
    <row r="3905" customFormat="false" ht="15" hidden="false" customHeight="false" outlineLevel="0" collapsed="false">
      <c r="A3905" s="0" t="s">
        <v>10822</v>
      </c>
      <c r="B3905" s="0" t="s">
        <v>10823</v>
      </c>
      <c r="C3905" s="0" t="s">
        <v>252</v>
      </c>
      <c r="D3905" s="0" t="s">
        <v>119</v>
      </c>
      <c r="E3905" s="0" t="s">
        <v>10824</v>
      </c>
      <c r="F3905" s="0" t="s">
        <v>149</v>
      </c>
      <c r="G3905" s="0" t="s">
        <v>129</v>
      </c>
      <c r="H3905" s="17" t="n">
        <v>46296.3527777778</v>
      </c>
      <c r="I3905" s="17" t="n">
        <v>46296.4027777778</v>
      </c>
      <c r="J3905" s="17" t="n">
        <v>46296.4083333333</v>
      </c>
      <c r="K3905" s="17" t="n">
        <v>46296.4229166667</v>
      </c>
      <c r="L3905" s="17" t="n">
        <v>46296.4284722222</v>
      </c>
      <c r="M3905" s="17" t="n">
        <v>46296.4506944444</v>
      </c>
      <c r="N3905" s="17"/>
      <c r="O3905" s="17"/>
      <c r="P3905" s="17"/>
      <c r="Q3905" s="17"/>
      <c r="R3905" s="0" t="n">
        <v>463</v>
      </c>
      <c r="S3905" s="0" t="n">
        <v>0</v>
      </c>
      <c r="T3905" s="0" t="n">
        <v>0</v>
      </c>
      <c r="U3905" s="18" t="s">
        <v>10815</v>
      </c>
      <c r="V3905" s="18" t="s">
        <v>144</v>
      </c>
      <c r="W3905" s="0" t="str">
        <f aca="false">IF(AND(X3905&gt;=6,X3905&lt;14),"A",IF(AND(X3905&gt;=14,X3905&lt;22),"B","C"))</f>
        <v>A</v>
      </c>
      <c r="X3905" s="18" t="n">
        <f aca="false">HOUR(H3905)</f>
        <v>8</v>
      </c>
      <c r="Y3905" s="18" t="n">
        <f aca="false">ROUND((I3905-H3905)*1440,0)</f>
        <v>72</v>
      </c>
      <c r="Z3905" s="18" t="n">
        <f aca="false">ROUND((J3905-I3905)*1440,0)</f>
        <v>8</v>
      </c>
      <c r="AA3905" s="18" t="n">
        <f aca="false">ROUND((K3905-J3905)*1440,0)</f>
        <v>21</v>
      </c>
      <c r="AB3905" s="18" t="n">
        <f aca="false">ROUND((L3905-K3905)*1440,0)</f>
        <v>8</v>
      </c>
      <c r="AC3905" s="18" t="n">
        <f aca="false">ROUND((M3905-L3905)*1440,0)</f>
        <v>32</v>
      </c>
      <c r="AD3905" s="0" t="str">
        <f aca="false">IF(N3905="","",ROUND((N3905-M3905)*1440,0))</f>
        <v/>
      </c>
      <c r="AE3905" s="0" t="str">
        <f aca="false">IF(O3905="","",ROUND((O3905-N3905)*1440,0))</f>
        <v/>
      </c>
      <c r="AF3905" s="0" t="str">
        <f aca="false">IF(P3905="","",ROUND((P3905-O3905)*1440,0))</f>
        <v/>
      </c>
      <c r="AG3905" s="0" t="str">
        <f aca="false">IF(Q3905="","",ROUND((Q3905-P3905)*1440,0))</f>
        <v/>
      </c>
      <c r="AH3905" s="0" t="str">
        <f aca="false">IF(Q3905="","",ROUND((Q3905-H3905)*1440,0))</f>
        <v/>
      </c>
      <c r="AI3905" s="19" t="n">
        <f aca="false">ROUND(IF(O3905="",Assumptions!$B$25-K3905,O3905-K3905)*24,1)</f>
        <v>21.9</v>
      </c>
      <c r="AJ3905" s="20" t="n">
        <f aca="false">ROUND(MAX(N(Y3905)/Assumptions!$C$5, N(Z3905)/Assumptions!$C$6, N(AA3905)/Assumptions!$C$7, N(AB3905)/Assumptions!$C$8, N(AC3905)/Assumptions!$C$9, N(AD3905)/Assumptions!$C$10, N(AE3905)/Assumptions!$C$11, N(AF3905)/Assumptions!$C$12, N(AG3905)/Assumptions!$C$13),3)</f>
        <v>2.4</v>
      </c>
      <c r="AK3905" s="0" t="str">
        <f aca="false">IF(OR(U3905="Pending",U3905="On Hold"),"Open GRN (awaiting)",IF(AJ3905&lt;=1,"Within SLA",IF(ROUND(N(Y3905)/Assumptions!$C$5,3)=AJ3905,"Gate Wait",IF(ROUND(N(Z3905)/Assumptions!$C$6,3)=AJ3905,"Dock Wait",IF(ROUND(N(AA3905)/Assumptions!$C$7,3)=AJ3905,"Unloading",IF(ROUND(N(AB3905)/Assumptions!$C$8,3)=AJ3905,"Unload-to-QC Wait",IF(ROUND(N(AC3905)/Assumptions!$C$9,3)=AJ3905,"QC",IF(ROUND(N(AD3905)/Assumptions!$C$10,3)=AJ3905,"QC-to-GRN Wait",IF(ROUND(N(AE3905)/Assumptions!$C$11,3)=AJ3905,"GRN Processing",IF(ROUND(N(AF3905)/Assumptions!$C$12,3)=AJ3905,"GRN-to-Putaway Wait",IF(ROUND(N(AG3905)/Assumptions!$C$13,3)=AJ3905,"Putaway","Within SLA")))))))))))</f>
        <v>Open GRN (awaiting)</v>
      </c>
    </row>
    <row r="3906" customFormat="false" ht="15" hidden="false" customHeight="false" outlineLevel="0" collapsed="false">
      <c r="A3906" s="0" t="s">
        <v>10825</v>
      </c>
      <c r="B3906" s="0" t="s">
        <v>10826</v>
      </c>
      <c r="C3906" s="0" t="s">
        <v>184</v>
      </c>
      <c r="D3906" s="0" t="s">
        <v>147</v>
      </c>
      <c r="E3906" s="0" t="s">
        <v>10827</v>
      </c>
      <c r="F3906" s="0" t="s">
        <v>137</v>
      </c>
      <c r="G3906" s="0" t="s">
        <v>150</v>
      </c>
      <c r="H3906" s="17" t="n">
        <v>46296.3597222222</v>
      </c>
      <c r="I3906" s="17" t="n">
        <v>46296.4277777778</v>
      </c>
      <c r="J3906" s="17" t="n">
        <v>46296.4305555556</v>
      </c>
      <c r="K3906" s="17" t="n">
        <v>46296.45625</v>
      </c>
      <c r="L3906" s="17" t="n">
        <v>46296.4638888889</v>
      </c>
      <c r="M3906" s="17" t="n">
        <v>46296.5006944445</v>
      </c>
      <c r="N3906" s="17"/>
      <c r="O3906" s="17"/>
      <c r="P3906" s="17"/>
      <c r="Q3906" s="17"/>
      <c r="R3906" s="0" t="n">
        <v>450</v>
      </c>
      <c r="S3906" s="0" t="n">
        <v>0</v>
      </c>
      <c r="T3906" s="0" t="n">
        <v>0</v>
      </c>
      <c r="U3906" s="18" t="s">
        <v>10815</v>
      </c>
      <c r="V3906" s="18" t="s">
        <v>131</v>
      </c>
      <c r="W3906" s="0" t="str">
        <f aca="false">IF(AND(X3906&gt;=6,X3906&lt;14),"A",IF(AND(X3906&gt;=14,X3906&lt;22),"B","C"))</f>
        <v>A</v>
      </c>
      <c r="X3906" s="18" t="n">
        <f aca="false">HOUR(H3906)</f>
        <v>8</v>
      </c>
      <c r="Y3906" s="18" t="n">
        <f aca="false">ROUND((I3906-H3906)*1440,0)</f>
        <v>98</v>
      </c>
      <c r="Z3906" s="18" t="n">
        <f aca="false">ROUND((J3906-I3906)*1440,0)</f>
        <v>4</v>
      </c>
      <c r="AA3906" s="18" t="n">
        <f aca="false">ROUND((K3906-J3906)*1440,0)</f>
        <v>37</v>
      </c>
      <c r="AB3906" s="18" t="n">
        <f aca="false">ROUND((L3906-K3906)*1440,0)</f>
        <v>11</v>
      </c>
      <c r="AC3906" s="18" t="n">
        <f aca="false">ROUND((M3906-L3906)*1440,0)</f>
        <v>53</v>
      </c>
      <c r="AD3906" s="0" t="str">
        <f aca="false">IF(N3906="","",ROUND((N3906-M3906)*1440,0))</f>
        <v/>
      </c>
      <c r="AE3906" s="0" t="str">
        <f aca="false">IF(O3906="","",ROUND((O3906-N3906)*1440,0))</f>
        <v/>
      </c>
      <c r="AF3906" s="0" t="str">
        <f aca="false">IF(P3906="","",ROUND((P3906-O3906)*1440,0))</f>
        <v/>
      </c>
      <c r="AG3906" s="0" t="str">
        <f aca="false">IF(Q3906="","",ROUND((Q3906-P3906)*1440,0))</f>
        <v/>
      </c>
      <c r="AH3906" s="0" t="str">
        <f aca="false">IF(Q3906="","",ROUND((Q3906-H3906)*1440,0))</f>
        <v/>
      </c>
      <c r="AI3906" s="19" t="n">
        <f aca="false">ROUND(IF(O3906="",Assumptions!$B$25-K3906,O3906-K3906)*24,1)</f>
        <v>21.1</v>
      </c>
      <c r="AJ3906" s="20" t="n">
        <f aca="false">ROUND(MAX(N(Y3906)/Assumptions!$C$5, N(Z3906)/Assumptions!$C$6, N(AA3906)/Assumptions!$C$7, N(AB3906)/Assumptions!$C$8, N(AC3906)/Assumptions!$C$9, N(AD3906)/Assumptions!$C$10, N(AE3906)/Assumptions!$C$11, N(AF3906)/Assumptions!$C$12, N(AG3906)/Assumptions!$C$13),3)</f>
        <v>3.267</v>
      </c>
      <c r="AK3906" s="0" t="str">
        <f aca="false">IF(OR(U3906="Pending",U3906="On Hold"),"Open GRN (awaiting)",IF(AJ3906&lt;=1,"Within SLA",IF(ROUND(N(Y3906)/Assumptions!$C$5,3)=AJ3906,"Gate Wait",IF(ROUND(N(Z3906)/Assumptions!$C$6,3)=AJ3906,"Dock Wait",IF(ROUND(N(AA3906)/Assumptions!$C$7,3)=AJ3906,"Unloading",IF(ROUND(N(AB3906)/Assumptions!$C$8,3)=AJ3906,"Unload-to-QC Wait",IF(ROUND(N(AC3906)/Assumptions!$C$9,3)=AJ3906,"QC",IF(ROUND(N(AD3906)/Assumptions!$C$10,3)=AJ3906,"QC-to-GRN Wait",IF(ROUND(N(AE3906)/Assumptions!$C$11,3)=AJ3906,"GRN Processing",IF(ROUND(N(AF3906)/Assumptions!$C$12,3)=AJ3906,"GRN-to-Putaway Wait",IF(ROUND(N(AG3906)/Assumptions!$C$13,3)=AJ3906,"Putaway","Within SLA")))))))))))</f>
        <v>Open GRN (awaiting)</v>
      </c>
    </row>
    <row r="3907" customFormat="false" ht="15" hidden="false" customHeight="false" outlineLevel="0" collapsed="false">
      <c r="A3907" s="0" t="s">
        <v>10828</v>
      </c>
      <c r="B3907" s="0" t="s">
        <v>10829</v>
      </c>
      <c r="C3907" s="0" t="s">
        <v>286</v>
      </c>
      <c r="D3907" s="0" t="s">
        <v>119</v>
      </c>
      <c r="E3907" s="0" t="s">
        <v>8121</v>
      </c>
      <c r="F3907" s="0" t="s">
        <v>121</v>
      </c>
      <c r="G3907" s="0" t="s">
        <v>122</v>
      </c>
      <c r="H3907" s="17" t="n">
        <v>46296.3625</v>
      </c>
      <c r="I3907" s="17" t="n">
        <v>46296.3881944444</v>
      </c>
      <c r="J3907" s="17" t="n">
        <v>46296.3944444444</v>
      </c>
      <c r="K3907" s="17" t="n">
        <v>46296.4118055556</v>
      </c>
      <c r="L3907" s="17" t="n">
        <v>46296.4277777778</v>
      </c>
      <c r="M3907" s="17" t="n">
        <v>46296.4881944444</v>
      </c>
      <c r="N3907" s="17"/>
      <c r="O3907" s="17"/>
      <c r="P3907" s="17"/>
      <c r="Q3907" s="17"/>
      <c r="R3907" s="0" t="n">
        <v>281</v>
      </c>
      <c r="S3907" s="0" t="n">
        <v>0</v>
      </c>
      <c r="T3907" s="0" t="n">
        <v>4</v>
      </c>
      <c r="U3907" s="18" t="s">
        <v>10815</v>
      </c>
      <c r="V3907" s="18" t="s">
        <v>144</v>
      </c>
      <c r="W3907" s="0" t="str">
        <f aca="false">IF(AND(X3907&gt;=6,X3907&lt;14),"A",IF(AND(X3907&gt;=14,X3907&lt;22),"B","C"))</f>
        <v>A</v>
      </c>
      <c r="X3907" s="18" t="n">
        <f aca="false">HOUR(H3907)</f>
        <v>8</v>
      </c>
      <c r="Y3907" s="18" t="n">
        <f aca="false">ROUND((I3907-H3907)*1440,0)</f>
        <v>37</v>
      </c>
      <c r="Z3907" s="18" t="n">
        <f aca="false">ROUND((J3907-I3907)*1440,0)</f>
        <v>9</v>
      </c>
      <c r="AA3907" s="18" t="n">
        <f aca="false">ROUND((K3907-J3907)*1440,0)</f>
        <v>25</v>
      </c>
      <c r="AB3907" s="18" t="n">
        <f aca="false">ROUND((L3907-K3907)*1440,0)</f>
        <v>23</v>
      </c>
      <c r="AC3907" s="18" t="n">
        <f aca="false">ROUND((M3907-L3907)*1440,0)</f>
        <v>87</v>
      </c>
      <c r="AD3907" s="0" t="str">
        <f aca="false">IF(N3907="","",ROUND((N3907-M3907)*1440,0))</f>
        <v/>
      </c>
      <c r="AE3907" s="0" t="str">
        <f aca="false">IF(O3907="","",ROUND((O3907-N3907)*1440,0))</f>
        <v/>
      </c>
      <c r="AF3907" s="0" t="str">
        <f aca="false">IF(P3907="","",ROUND((P3907-O3907)*1440,0))</f>
        <v/>
      </c>
      <c r="AG3907" s="0" t="str">
        <f aca="false">IF(Q3907="","",ROUND((Q3907-P3907)*1440,0))</f>
        <v/>
      </c>
      <c r="AH3907" s="0" t="str">
        <f aca="false">IF(Q3907="","",ROUND((Q3907-H3907)*1440,0))</f>
        <v/>
      </c>
      <c r="AI3907" s="19" t="n">
        <f aca="false">ROUND(IF(O3907="",Assumptions!$B$25-K3907,O3907-K3907)*24,1)</f>
        <v>22.1</v>
      </c>
      <c r="AJ3907" s="20" t="n">
        <f aca="false">ROUND(MAX(N(Y3907)/Assumptions!$C$5, N(Z3907)/Assumptions!$C$6, N(AA3907)/Assumptions!$C$7, N(AB3907)/Assumptions!$C$8, N(AC3907)/Assumptions!$C$9, N(AD3907)/Assumptions!$C$10, N(AE3907)/Assumptions!$C$11, N(AF3907)/Assumptions!$C$12, N(AG3907)/Assumptions!$C$13),3)</f>
        <v>1.933</v>
      </c>
      <c r="AK3907" s="0" t="str">
        <f aca="false">IF(OR(U3907="Pending",U3907="On Hold"),"Open GRN (awaiting)",IF(AJ3907&lt;=1,"Within SLA",IF(ROUND(N(Y3907)/Assumptions!$C$5,3)=AJ3907,"Gate Wait",IF(ROUND(N(Z3907)/Assumptions!$C$6,3)=AJ3907,"Dock Wait",IF(ROUND(N(AA3907)/Assumptions!$C$7,3)=AJ3907,"Unloading",IF(ROUND(N(AB3907)/Assumptions!$C$8,3)=AJ3907,"Unload-to-QC Wait",IF(ROUND(N(AC3907)/Assumptions!$C$9,3)=AJ3907,"QC",IF(ROUND(N(AD3907)/Assumptions!$C$10,3)=AJ3907,"QC-to-GRN Wait",IF(ROUND(N(AE3907)/Assumptions!$C$11,3)=AJ3907,"GRN Processing",IF(ROUND(N(AF3907)/Assumptions!$C$12,3)=AJ3907,"GRN-to-Putaway Wait",IF(ROUND(N(AG3907)/Assumptions!$C$13,3)=AJ3907,"Putaway","Within SLA")))))))))))</f>
        <v>Open GRN (awaiting)</v>
      </c>
    </row>
    <row r="3908" customFormat="false" ht="15" hidden="false" customHeight="false" outlineLevel="0" collapsed="false">
      <c r="A3908" s="0" t="s">
        <v>10830</v>
      </c>
      <c r="B3908" s="0" t="s">
        <v>10831</v>
      </c>
      <c r="C3908" s="0" t="s">
        <v>286</v>
      </c>
      <c r="D3908" s="0" t="s">
        <v>135</v>
      </c>
      <c r="E3908" s="0" t="s">
        <v>8848</v>
      </c>
      <c r="F3908" s="0" t="s">
        <v>121</v>
      </c>
      <c r="G3908" s="0" t="s">
        <v>138</v>
      </c>
      <c r="H3908" s="17" t="n">
        <v>46296.3638888889</v>
      </c>
      <c r="I3908" s="17" t="n">
        <v>46296.3805555556</v>
      </c>
      <c r="J3908" s="17" t="n">
        <v>46296.39375</v>
      </c>
      <c r="K3908" s="17" t="n">
        <v>46296.4277777778</v>
      </c>
      <c r="L3908" s="17" t="n">
        <v>46296.4319444444</v>
      </c>
      <c r="M3908" s="17" t="n">
        <v>46296.4493055556</v>
      </c>
      <c r="N3908" s="17"/>
      <c r="O3908" s="17"/>
      <c r="P3908" s="17"/>
      <c r="Q3908" s="17"/>
      <c r="R3908" s="0" t="n">
        <v>443</v>
      </c>
      <c r="S3908" s="0" t="n">
        <v>0</v>
      </c>
      <c r="T3908" s="0" t="n">
        <v>0</v>
      </c>
      <c r="U3908" s="18" t="s">
        <v>10815</v>
      </c>
      <c r="V3908" s="18" t="s">
        <v>131</v>
      </c>
      <c r="W3908" s="0" t="str">
        <f aca="false">IF(AND(X3908&gt;=6,X3908&lt;14),"A",IF(AND(X3908&gt;=14,X3908&lt;22),"B","C"))</f>
        <v>A</v>
      </c>
      <c r="X3908" s="18" t="n">
        <f aca="false">HOUR(H3908)</f>
        <v>8</v>
      </c>
      <c r="Y3908" s="18" t="n">
        <f aca="false">ROUND((I3908-H3908)*1440,0)</f>
        <v>24</v>
      </c>
      <c r="Z3908" s="18" t="n">
        <f aca="false">ROUND((J3908-I3908)*1440,0)</f>
        <v>19</v>
      </c>
      <c r="AA3908" s="18" t="n">
        <f aca="false">ROUND((K3908-J3908)*1440,0)</f>
        <v>49</v>
      </c>
      <c r="AB3908" s="18" t="n">
        <f aca="false">ROUND((L3908-K3908)*1440,0)</f>
        <v>6</v>
      </c>
      <c r="AC3908" s="18" t="n">
        <f aca="false">ROUND((M3908-L3908)*1440,0)</f>
        <v>25</v>
      </c>
      <c r="AD3908" s="0" t="str">
        <f aca="false">IF(N3908="","",ROUND((N3908-M3908)*1440,0))</f>
        <v/>
      </c>
      <c r="AE3908" s="0" t="str">
        <f aca="false">IF(O3908="","",ROUND((O3908-N3908)*1440,0))</f>
        <v/>
      </c>
      <c r="AF3908" s="0" t="str">
        <f aca="false">IF(P3908="","",ROUND((P3908-O3908)*1440,0))</f>
        <v/>
      </c>
      <c r="AG3908" s="0" t="str">
        <f aca="false">IF(Q3908="","",ROUND((Q3908-P3908)*1440,0))</f>
        <v/>
      </c>
      <c r="AH3908" s="0" t="str">
        <f aca="false">IF(Q3908="","",ROUND((Q3908-H3908)*1440,0))</f>
        <v/>
      </c>
      <c r="AI3908" s="19" t="n">
        <f aca="false">ROUND(IF(O3908="",Assumptions!$B$25-K3908,O3908-K3908)*24,1)</f>
        <v>21.7</v>
      </c>
      <c r="AJ3908" s="20" t="n">
        <f aca="false">ROUND(MAX(N(Y3908)/Assumptions!$C$5, N(Z3908)/Assumptions!$C$6, N(AA3908)/Assumptions!$C$7, N(AB3908)/Assumptions!$C$8, N(AC3908)/Assumptions!$C$9, N(AD3908)/Assumptions!$C$10, N(AE3908)/Assumptions!$C$11, N(AF3908)/Assumptions!$C$12, N(AG3908)/Assumptions!$C$13),3)</f>
        <v>1.267</v>
      </c>
      <c r="AK3908" s="0" t="str">
        <f aca="false">IF(OR(U3908="Pending",U3908="On Hold"),"Open GRN (awaiting)",IF(AJ3908&lt;=1,"Within SLA",IF(ROUND(N(Y3908)/Assumptions!$C$5,3)=AJ3908,"Gate Wait",IF(ROUND(N(Z3908)/Assumptions!$C$6,3)=AJ3908,"Dock Wait",IF(ROUND(N(AA3908)/Assumptions!$C$7,3)=AJ3908,"Unloading",IF(ROUND(N(AB3908)/Assumptions!$C$8,3)=AJ3908,"Unload-to-QC Wait",IF(ROUND(N(AC3908)/Assumptions!$C$9,3)=AJ3908,"QC",IF(ROUND(N(AD3908)/Assumptions!$C$10,3)=AJ3908,"QC-to-GRN Wait",IF(ROUND(N(AE3908)/Assumptions!$C$11,3)=AJ3908,"GRN Processing",IF(ROUND(N(AF3908)/Assumptions!$C$12,3)=AJ3908,"GRN-to-Putaway Wait",IF(ROUND(N(AG3908)/Assumptions!$C$13,3)=AJ3908,"Putaway","Within SLA")))))))))))</f>
        <v>Open GRN (awaiting)</v>
      </c>
    </row>
    <row r="3909" customFormat="false" ht="15" hidden="false" customHeight="false" outlineLevel="0" collapsed="false">
      <c r="A3909" s="0" t="s">
        <v>10832</v>
      </c>
      <c r="B3909" s="0" t="s">
        <v>10833</v>
      </c>
      <c r="C3909" s="0" t="s">
        <v>184</v>
      </c>
      <c r="D3909" s="0" t="s">
        <v>147</v>
      </c>
      <c r="E3909" s="0" t="s">
        <v>10834</v>
      </c>
      <c r="F3909" s="0" t="s">
        <v>177</v>
      </c>
      <c r="G3909" s="0" t="s">
        <v>150</v>
      </c>
      <c r="H3909" s="17" t="n">
        <v>46296.3701388889</v>
      </c>
      <c r="I3909" s="17" t="n">
        <v>46296.4083333333</v>
      </c>
      <c r="J3909" s="17" t="n">
        <v>46296.4354166667</v>
      </c>
      <c r="K3909" s="17" t="n">
        <v>46296.4729166667</v>
      </c>
      <c r="L3909" s="17" t="n">
        <v>46296.4784722222</v>
      </c>
      <c r="M3909" s="17" t="n">
        <v>46296.5444444444</v>
      </c>
      <c r="N3909" s="17"/>
      <c r="O3909" s="17"/>
      <c r="P3909" s="17"/>
      <c r="Q3909" s="17"/>
      <c r="R3909" s="0" t="n">
        <v>452</v>
      </c>
      <c r="S3909" s="0" t="n">
        <v>4</v>
      </c>
      <c r="T3909" s="0" t="n">
        <v>0</v>
      </c>
      <c r="U3909" s="18" t="s">
        <v>10815</v>
      </c>
      <c r="V3909" s="18" t="s">
        <v>131</v>
      </c>
      <c r="W3909" s="0" t="str">
        <f aca="false">IF(AND(X3909&gt;=6,X3909&lt;14),"A",IF(AND(X3909&gt;=14,X3909&lt;22),"B","C"))</f>
        <v>A</v>
      </c>
      <c r="X3909" s="18" t="n">
        <f aca="false">HOUR(H3909)</f>
        <v>8</v>
      </c>
      <c r="Y3909" s="18" t="n">
        <f aca="false">ROUND((I3909-H3909)*1440,0)</f>
        <v>55</v>
      </c>
      <c r="Z3909" s="18" t="n">
        <f aca="false">ROUND((J3909-I3909)*1440,0)</f>
        <v>39</v>
      </c>
      <c r="AA3909" s="18" t="n">
        <f aca="false">ROUND((K3909-J3909)*1440,0)</f>
        <v>54</v>
      </c>
      <c r="AB3909" s="18" t="n">
        <f aca="false">ROUND((L3909-K3909)*1440,0)</f>
        <v>8</v>
      </c>
      <c r="AC3909" s="18" t="n">
        <f aca="false">ROUND((M3909-L3909)*1440,0)</f>
        <v>95</v>
      </c>
      <c r="AD3909" s="0" t="str">
        <f aca="false">IF(N3909="","",ROUND((N3909-M3909)*1440,0))</f>
        <v/>
      </c>
      <c r="AE3909" s="0" t="str">
        <f aca="false">IF(O3909="","",ROUND((O3909-N3909)*1440,0))</f>
        <v/>
      </c>
      <c r="AF3909" s="0" t="str">
        <f aca="false">IF(P3909="","",ROUND((P3909-O3909)*1440,0))</f>
        <v/>
      </c>
      <c r="AG3909" s="0" t="str">
        <f aca="false">IF(Q3909="","",ROUND((Q3909-P3909)*1440,0))</f>
        <v/>
      </c>
      <c r="AH3909" s="0" t="str">
        <f aca="false">IF(Q3909="","",ROUND((Q3909-H3909)*1440,0))</f>
        <v/>
      </c>
      <c r="AI3909" s="19" t="n">
        <f aca="false">ROUND(IF(O3909="",Assumptions!$B$25-K3909,O3909-K3909)*24,1)</f>
        <v>20.7</v>
      </c>
      <c r="AJ3909" s="20" t="n">
        <f aca="false">ROUND(MAX(N(Y3909)/Assumptions!$C$5, N(Z3909)/Assumptions!$C$6, N(AA3909)/Assumptions!$C$7, N(AB3909)/Assumptions!$C$8, N(AC3909)/Assumptions!$C$9, N(AD3909)/Assumptions!$C$10, N(AE3909)/Assumptions!$C$11, N(AF3909)/Assumptions!$C$12, N(AG3909)/Assumptions!$C$13),3)</f>
        <v>2.6</v>
      </c>
      <c r="AK3909" s="0" t="str">
        <f aca="false">IF(OR(U3909="Pending",U3909="On Hold"),"Open GRN (awaiting)",IF(AJ3909&lt;=1,"Within SLA",IF(ROUND(N(Y3909)/Assumptions!$C$5,3)=AJ3909,"Gate Wait",IF(ROUND(N(Z3909)/Assumptions!$C$6,3)=AJ3909,"Dock Wait",IF(ROUND(N(AA3909)/Assumptions!$C$7,3)=AJ3909,"Unloading",IF(ROUND(N(AB3909)/Assumptions!$C$8,3)=AJ3909,"Unload-to-QC Wait",IF(ROUND(N(AC3909)/Assumptions!$C$9,3)=AJ3909,"QC",IF(ROUND(N(AD3909)/Assumptions!$C$10,3)=AJ3909,"QC-to-GRN Wait",IF(ROUND(N(AE3909)/Assumptions!$C$11,3)=AJ3909,"GRN Processing",IF(ROUND(N(AF3909)/Assumptions!$C$12,3)=AJ3909,"GRN-to-Putaway Wait",IF(ROUND(N(AG3909)/Assumptions!$C$13,3)=AJ3909,"Putaway","Within SLA")))))))))))</f>
        <v>Open GRN (awaiting)</v>
      </c>
    </row>
    <row r="3910" customFormat="false" ht="15" hidden="false" customHeight="false" outlineLevel="0" collapsed="false">
      <c r="A3910" s="0" t="s">
        <v>10835</v>
      </c>
      <c r="B3910" s="0" t="s">
        <v>10836</v>
      </c>
      <c r="C3910" s="0" t="s">
        <v>252</v>
      </c>
      <c r="D3910" s="0" t="s">
        <v>119</v>
      </c>
      <c r="E3910" s="0" t="s">
        <v>10837</v>
      </c>
      <c r="F3910" s="0" t="s">
        <v>155</v>
      </c>
      <c r="G3910" s="0" t="s">
        <v>122</v>
      </c>
      <c r="H3910" s="17" t="n">
        <v>46296.3770833333</v>
      </c>
      <c r="I3910" s="17" t="n">
        <v>46296.3861111111</v>
      </c>
      <c r="J3910" s="17" t="n">
        <v>46296.3909722222</v>
      </c>
      <c r="K3910" s="17" t="n">
        <v>46296.4305555556</v>
      </c>
      <c r="L3910" s="17" t="n">
        <v>46296.4361111111</v>
      </c>
      <c r="M3910" s="17" t="n">
        <v>46296.4534722222</v>
      </c>
      <c r="N3910" s="17"/>
      <c r="O3910" s="17"/>
      <c r="P3910" s="17"/>
      <c r="Q3910" s="17"/>
      <c r="R3910" s="0" t="n">
        <v>149</v>
      </c>
      <c r="S3910" s="0" t="n">
        <v>0</v>
      </c>
      <c r="T3910" s="0" t="n">
        <v>0</v>
      </c>
      <c r="U3910" s="18" t="s">
        <v>10815</v>
      </c>
      <c r="V3910" s="18" t="s">
        <v>144</v>
      </c>
      <c r="W3910" s="0" t="str">
        <f aca="false">IF(AND(X3910&gt;=6,X3910&lt;14),"A",IF(AND(X3910&gt;=14,X3910&lt;22),"B","C"))</f>
        <v>A</v>
      </c>
      <c r="X3910" s="18" t="n">
        <f aca="false">HOUR(H3910)</f>
        <v>9</v>
      </c>
      <c r="Y3910" s="18" t="n">
        <f aca="false">ROUND((I3910-H3910)*1440,0)</f>
        <v>13</v>
      </c>
      <c r="Z3910" s="18" t="n">
        <f aca="false">ROUND((J3910-I3910)*1440,0)</f>
        <v>7</v>
      </c>
      <c r="AA3910" s="18" t="n">
        <f aca="false">ROUND((K3910-J3910)*1440,0)</f>
        <v>57</v>
      </c>
      <c r="AB3910" s="18" t="n">
        <f aca="false">ROUND((L3910-K3910)*1440,0)</f>
        <v>8</v>
      </c>
      <c r="AC3910" s="18" t="n">
        <f aca="false">ROUND((M3910-L3910)*1440,0)</f>
        <v>25</v>
      </c>
      <c r="AD3910" s="0" t="str">
        <f aca="false">IF(N3910="","",ROUND((N3910-M3910)*1440,0))</f>
        <v/>
      </c>
      <c r="AE3910" s="0" t="str">
        <f aca="false">IF(O3910="","",ROUND((O3910-N3910)*1440,0))</f>
        <v/>
      </c>
      <c r="AF3910" s="0" t="str">
        <f aca="false">IF(P3910="","",ROUND((P3910-O3910)*1440,0))</f>
        <v/>
      </c>
      <c r="AG3910" s="0" t="str">
        <f aca="false">IF(Q3910="","",ROUND((Q3910-P3910)*1440,0))</f>
        <v/>
      </c>
      <c r="AH3910" s="0" t="str">
        <f aca="false">IF(Q3910="","",ROUND((Q3910-H3910)*1440,0))</f>
        <v/>
      </c>
      <c r="AI3910" s="19" t="n">
        <f aca="false">ROUND(IF(O3910="",Assumptions!$B$25-K3910,O3910-K3910)*24,1)</f>
        <v>21.7</v>
      </c>
      <c r="AJ3910" s="20" t="n">
        <f aca="false">ROUND(MAX(N(Y3910)/Assumptions!$C$5, N(Z3910)/Assumptions!$C$6, N(AA3910)/Assumptions!$C$7, N(AB3910)/Assumptions!$C$8, N(AC3910)/Assumptions!$C$9, N(AD3910)/Assumptions!$C$10, N(AE3910)/Assumptions!$C$11, N(AF3910)/Assumptions!$C$12, N(AG3910)/Assumptions!$C$13),3)</f>
        <v>0.95</v>
      </c>
      <c r="AK3910" s="0" t="str">
        <f aca="false">IF(OR(U3910="Pending",U3910="On Hold"),"Open GRN (awaiting)",IF(AJ3910&lt;=1,"Within SLA",IF(ROUND(N(Y3910)/Assumptions!$C$5,3)=AJ3910,"Gate Wait",IF(ROUND(N(Z3910)/Assumptions!$C$6,3)=AJ3910,"Dock Wait",IF(ROUND(N(AA3910)/Assumptions!$C$7,3)=AJ3910,"Unloading",IF(ROUND(N(AB3910)/Assumptions!$C$8,3)=AJ3910,"Unload-to-QC Wait",IF(ROUND(N(AC3910)/Assumptions!$C$9,3)=AJ3910,"QC",IF(ROUND(N(AD3910)/Assumptions!$C$10,3)=AJ3910,"QC-to-GRN Wait",IF(ROUND(N(AE3910)/Assumptions!$C$11,3)=AJ3910,"GRN Processing",IF(ROUND(N(AF3910)/Assumptions!$C$12,3)=AJ3910,"GRN-to-Putaway Wait",IF(ROUND(N(AG3910)/Assumptions!$C$13,3)=AJ3910,"Putaway","Within SLA")))))))))))</f>
        <v>Open GRN (awaiting)</v>
      </c>
    </row>
    <row r="3911" customFormat="false" ht="15" hidden="false" customHeight="false" outlineLevel="0" collapsed="false">
      <c r="A3911" s="0" t="s">
        <v>10838</v>
      </c>
      <c r="B3911" s="0" t="s">
        <v>10839</v>
      </c>
      <c r="C3911" s="0" t="s">
        <v>170</v>
      </c>
      <c r="D3911" s="0" t="s">
        <v>135</v>
      </c>
      <c r="E3911" s="0" t="s">
        <v>10840</v>
      </c>
      <c r="F3911" s="0" t="s">
        <v>172</v>
      </c>
      <c r="G3911" s="0" t="s">
        <v>138</v>
      </c>
      <c r="H3911" s="17" t="n">
        <v>46296.38125</v>
      </c>
      <c r="I3911" s="17" t="n">
        <v>46296.3847222222</v>
      </c>
      <c r="J3911" s="17" t="n">
        <v>46296.3993055556</v>
      </c>
      <c r="K3911" s="17" t="n">
        <v>46296.4194444444</v>
      </c>
      <c r="L3911" s="17" t="n">
        <v>46296.4298611111</v>
      </c>
      <c r="M3911" s="17" t="n">
        <v>46296.4847222222</v>
      </c>
      <c r="N3911" s="17"/>
      <c r="O3911" s="17"/>
      <c r="P3911" s="17"/>
      <c r="Q3911" s="17"/>
      <c r="R3911" s="0" t="n">
        <v>223</v>
      </c>
      <c r="S3911" s="0" t="n">
        <v>0</v>
      </c>
      <c r="T3911" s="0" t="n">
        <v>0</v>
      </c>
      <c r="U3911" s="18" t="s">
        <v>10815</v>
      </c>
      <c r="V3911" s="18" t="s">
        <v>156</v>
      </c>
      <c r="W3911" s="0" t="str">
        <f aca="false">IF(AND(X3911&gt;=6,X3911&lt;14),"A",IF(AND(X3911&gt;=14,X3911&lt;22),"B","C"))</f>
        <v>A</v>
      </c>
      <c r="X3911" s="18" t="n">
        <f aca="false">HOUR(H3911)</f>
        <v>9</v>
      </c>
      <c r="Y3911" s="18" t="n">
        <f aca="false">ROUND((I3911-H3911)*1440,0)</f>
        <v>5</v>
      </c>
      <c r="Z3911" s="18" t="n">
        <f aca="false">ROUND((J3911-I3911)*1440,0)</f>
        <v>21</v>
      </c>
      <c r="AA3911" s="18" t="n">
        <f aca="false">ROUND((K3911-J3911)*1440,0)</f>
        <v>29</v>
      </c>
      <c r="AB3911" s="18" t="n">
        <f aca="false">ROUND((L3911-K3911)*1440,0)</f>
        <v>15</v>
      </c>
      <c r="AC3911" s="18" t="n">
        <f aca="false">ROUND((M3911-L3911)*1440,0)</f>
        <v>79</v>
      </c>
      <c r="AD3911" s="0" t="str">
        <f aca="false">IF(N3911="","",ROUND((N3911-M3911)*1440,0))</f>
        <v/>
      </c>
      <c r="AE3911" s="0" t="str">
        <f aca="false">IF(O3911="","",ROUND((O3911-N3911)*1440,0))</f>
        <v/>
      </c>
      <c r="AF3911" s="0" t="str">
        <f aca="false">IF(P3911="","",ROUND((P3911-O3911)*1440,0))</f>
        <v/>
      </c>
      <c r="AG3911" s="0" t="str">
        <f aca="false">IF(Q3911="","",ROUND((Q3911-P3911)*1440,0))</f>
        <v/>
      </c>
      <c r="AH3911" s="0" t="str">
        <f aca="false">IF(Q3911="","",ROUND((Q3911-H3911)*1440,0))</f>
        <v/>
      </c>
      <c r="AI3911" s="19" t="n">
        <f aca="false">ROUND(IF(O3911="",Assumptions!$B$25-K3911,O3911-K3911)*24,1)</f>
        <v>21.9</v>
      </c>
      <c r="AJ3911" s="20" t="n">
        <f aca="false">ROUND(MAX(N(Y3911)/Assumptions!$C$5, N(Z3911)/Assumptions!$C$6, N(AA3911)/Assumptions!$C$7, N(AB3911)/Assumptions!$C$8, N(AC3911)/Assumptions!$C$9, N(AD3911)/Assumptions!$C$10, N(AE3911)/Assumptions!$C$11, N(AF3911)/Assumptions!$C$12, N(AG3911)/Assumptions!$C$13),3)</f>
        <v>1.756</v>
      </c>
      <c r="AK3911" s="0" t="str">
        <f aca="false">IF(OR(U3911="Pending",U3911="On Hold"),"Open GRN (awaiting)",IF(AJ3911&lt;=1,"Within SLA",IF(ROUND(N(Y3911)/Assumptions!$C$5,3)=AJ3911,"Gate Wait",IF(ROUND(N(Z3911)/Assumptions!$C$6,3)=AJ3911,"Dock Wait",IF(ROUND(N(AA3911)/Assumptions!$C$7,3)=AJ3911,"Unloading",IF(ROUND(N(AB3911)/Assumptions!$C$8,3)=AJ3911,"Unload-to-QC Wait",IF(ROUND(N(AC3911)/Assumptions!$C$9,3)=AJ3911,"QC",IF(ROUND(N(AD3911)/Assumptions!$C$10,3)=AJ3911,"QC-to-GRN Wait",IF(ROUND(N(AE3911)/Assumptions!$C$11,3)=AJ3911,"GRN Processing",IF(ROUND(N(AF3911)/Assumptions!$C$12,3)=AJ3911,"GRN-to-Putaway Wait",IF(ROUND(N(AG3911)/Assumptions!$C$13,3)=AJ3911,"Putaway","Within SLA")))))))))))</f>
        <v>Open GRN (awaiting)</v>
      </c>
    </row>
    <row r="3912" customFormat="false" ht="15" hidden="false" customHeight="false" outlineLevel="0" collapsed="false">
      <c r="A3912" s="0" t="s">
        <v>10841</v>
      </c>
      <c r="B3912" s="0" t="s">
        <v>10842</v>
      </c>
      <c r="C3912" s="0" t="s">
        <v>153</v>
      </c>
      <c r="D3912" s="0" t="s">
        <v>147</v>
      </c>
      <c r="E3912" s="0" t="s">
        <v>10843</v>
      </c>
      <c r="F3912" s="0" t="s">
        <v>155</v>
      </c>
      <c r="G3912" s="0" t="s">
        <v>150</v>
      </c>
      <c r="H3912" s="17" t="n">
        <v>46296.3944444444</v>
      </c>
      <c r="I3912" s="17" t="n">
        <v>46296.4013888889</v>
      </c>
      <c r="J3912" s="17" t="n">
        <v>46296.40625</v>
      </c>
      <c r="K3912" s="17" t="n">
        <v>46296.4256944444</v>
      </c>
      <c r="L3912" s="17" t="n">
        <v>46296.4416666667</v>
      </c>
      <c r="M3912" s="17" t="n">
        <v>46296.4652777778</v>
      </c>
      <c r="N3912" s="17"/>
      <c r="O3912" s="17"/>
      <c r="P3912" s="17"/>
      <c r="Q3912" s="17"/>
      <c r="R3912" s="0" t="n">
        <v>288</v>
      </c>
      <c r="S3912" s="0" t="n">
        <v>0</v>
      </c>
      <c r="T3912" s="0" t="n">
        <v>0</v>
      </c>
      <c r="U3912" s="18" t="s">
        <v>10815</v>
      </c>
      <c r="V3912" s="18" t="s">
        <v>131</v>
      </c>
      <c r="W3912" s="0" t="str">
        <f aca="false">IF(AND(X3912&gt;=6,X3912&lt;14),"A",IF(AND(X3912&gt;=14,X3912&lt;22),"B","C"))</f>
        <v>A</v>
      </c>
      <c r="X3912" s="18" t="n">
        <f aca="false">HOUR(H3912)</f>
        <v>9</v>
      </c>
      <c r="Y3912" s="18" t="n">
        <f aca="false">ROUND((I3912-H3912)*1440,0)</f>
        <v>10</v>
      </c>
      <c r="Z3912" s="18" t="n">
        <f aca="false">ROUND((J3912-I3912)*1440,0)</f>
        <v>7</v>
      </c>
      <c r="AA3912" s="18" t="n">
        <f aca="false">ROUND((K3912-J3912)*1440,0)</f>
        <v>28</v>
      </c>
      <c r="AB3912" s="18" t="n">
        <f aca="false">ROUND((L3912-K3912)*1440,0)</f>
        <v>23</v>
      </c>
      <c r="AC3912" s="18" t="n">
        <f aca="false">ROUND((M3912-L3912)*1440,0)</f>
        <v>34</v>
      </c>
      <c r="AD3912" s="0" t="str">
        <f aca="false">IF(N3912="","",ROUND((N3912-M3912)*1440,0))</f>
        <v/>
      </c>
      <c r="AE3912" s="0" t="str">
        <f aca="false">IF(O3912="","",ROUND((O3912-N3912)*1440,0))</f>
        <v/>
      </c>
      <c r="AF3912" s="0" t="str">
        <f aca="false">IF(P3912="","",ROUND((P3912-O3912)*1440,0))</f>
        <v/>
      </c>
      <c r="AG3912" s="0" t="str">
        <f aca="false">IF(Q3912="","",ROUND((Q3912-P3912)*1440,0))</f>
        <v/>
      </c>
      <c r="AH3912" s="0" t="str">
        <f aca="false">IF(Q3912="","",ROUND((Q3912-H3912)*1440,0))</f>
        <v/>
      </c>
      <c r="AI3912" s="19" t="n">
        <f aca="false">ROUND(IF(O3912="",Assumptions!$B$25-K3912,O3912-K3912)*24,1)</f>
        <v>21.8</v>
      </c>
      <c r="AJ3912" s="20" t="n">
        <f aca="false">ROUND(MAX(N(Y3912)/Assumptions!$C$5, N(Z3912)/Assumptions!$C$6, N(AA3912)/Assumptions!$C$7, N(AB3912)/Assumptions!$C$8, N(AC3912)/Assumptions!$C$9, N(AD3912)/Assumptions!$C$10, N(AE3912)/Assumptions!$C$11, N(AF3912)/Assumptions!$C$12, N(AG3912)/Assumptions!$C$13),3)</f>
        <v>1.533</v>
      </c>
      <c r="AK3912" s="0" t="str">
        <f aca="false">IF(OR(U3912="Pending",U3912="On Hold"),"Open GRN (awaiting)",IF(AJ3912&lt;=1,"Within SLA",IF(ROUND(N(Y3912)/Assumptions!$C$5,3)=AJ3912,"Gate Wait",IF(ROUND(N(Z3912)/Assumptions!$C$6,3)=AJ3912,"Dock Wait",IF(ROUND(N(AA3912)/Assumptions!$C$7,3)=AJ3912,"Unloading",IF(ROUND(N(AB3912)/Assumptions!$C$8,3)=AJ3912,"Unload-to-QC Wait",IF(ROUND(N(AC3912)/Assumptions!$C$9,3)=AJ3912,"QC",IF(ROUND(N(AD3912)/Assumptions!$C$10,3)=AJ3912,"QC-to-GRN Wait",IF(ROUND(N(AE3912)/Assumptions!$C$11,3)=AJ3912,"GRN Processing",IF(ROUND(N(AF3912)/Assumptions!$C$12,3)=AJ3912,"GRN-to-Putaway Wait",IF(ROUND(N(AG3912)/Assumptions!$C$13,3)=AJ3912,"Putaway","Within SLA")))))))))))</f>
        <v>Open GRN (awaiting)</v>
      </c>
    </row>
    <row r="3913" customFormat="false" ht="15" hidden="false" customHeight="false" outlineLevel="0" collapsed="false">
      <c r="A3913" s="0" t="s">
        <v>10844</v>
      </c>
      <c r="B3913" s="0" t="s">
        <v>10845</v>
      </c>
      <c r="C3913" s="0" t="s">
        <v>286</v>
      </c>
      <c r="D3913" s="0" t="s">
        <v>119</v>
      </c>
      <c r="E3913" s="0" t="s">
        <v>10846</v>
      </c>
      <c r="F3913" s="0" t="s">
        <v>177</v>
      </c>
      <c r="G3913" s="0" t="s">
        <v>129</v>
      </c>
      <c r="H3913" s="17" t="n">
        <v>46296.3986111111</v>
      </c>
      <c r="I3913" s="17" t="n">
        <v>46296.4145833333</v>
      </c>
      <c r="J3913" s="17" t="n">
        <v>46296.4180555556</v>
      </c>
      <c r="K3913" s="17" t="n">
        <v>46296.4444444445</v>
      </c>
      <c r="L3913" s="17" t="n">
        <v>46296.4520833333</v>
      </c>
      <c r="M3913" s="17" t="n">
        <v>46296.46875</v>
      </c>
      <c r="N3913" s="17"/>
      <c r="O3913" s="17"/>
      <c r="P3913" s="17"/>
      <c r="Q3913" s="17"/>
      <c r="R3913" s="0" t="n">
        <v>796</v>
      </c>
      <c r="S3913" s="0" t="n">
        <v>0</v>
      </c>
      <c r="T3913" s="0" t="n">
        <v>0</v>
      </c>
      <c r="U3913" s="18" t="s">
        <v>10815</v>
      </c>
      <c r="V3913" s="18" t="s">
        <v>156</v>
      </c>
      <c r="W3913" s="0" t="str">
        <f aca="false">IF(AND(X3913&gt;=6,X3913&lt;14),"A",IF(AND(X3913&gt;=14,X3913&lt;22),"B","C"))</f>
        <v>A</v>
      </c>
      <c r="X3913" s="18" t="n">
        <f aca="false">HOUR(H3913)</f>
        <v>9</v>
      </c>
      <c r="Y3913" s="18" t="n">
        <f aca="false">ROUND((I3913-H3913)*1440,0)</f>
        <v>23</v>
      </c>
      <c r="Z3913" s="18" t="n">
        <f aca="false">ROUND((J3913-I3913)*1440,0)</f>
        <v>5</v>
      </c>
      <c r="AA3913" s="18" t="n">
        <f aca="false">ROUND((K3913-J3913)*1440,0)</f>
        <v>38</v>
      </c>
      <c r="AB3913" s="18" t="n">
        <f aca="false">ROUND((L3913-K3913)*1440,0)</f>
        <v>11</v>
      </c>
      <c r="AC3913" s="18" t="n">
        <f aca="false">ROUND((M3913-L3913)*1440,0)</f>
        <v>24</v>
      </c>
      <c r="AD3913" s="0" t="str">
        <f aca="false">IF(N3913="","",ROUND((N3913-M3913)*1440,0))</f>
        <v/>
      </c>
      <c r="AE3913" s="0" t="str">
        <f aca="false">IF(O3913="","",ROUND((O3913-N3913)*1440,0))</f>
        <v/>
      </c>
      <c r="AF3913" s="0" t="str">
        <f aca="false">IF(P3913="","",ROUND((P3913-O3913)*1440,0))</f>
        <v/>
      </c>
      <c r="AG3913" s="0" t="str">
        <f aca="false">IF(Q3913="","",ROUND((Q3913-P3913)*1440,0))</f>
        <v/>
      </c>
      <c r="AH3913" s="0" t="str">
        <f aca="false">IF(Q3913="","",ROUND((Q3913-H3913)*1440,0))</f>
        <v/>
      </c>
      <c r="AI3913" s="19" t="n">
        <f aca="false">ROUND(IF(O3913="",Assumptions!$B$25-K3913,O3913-K3913)*24,1)</f>
        <v>21.3</v>
      </c>
      <c r="AJ3913" s="20" t="n">
        <f aca="false">ROUND(MAX(N(Y3913)/Assumptions!$C$5, N(Z3913)/Assumptions!$C$6, N(AA3913)/Assumptions!$C$7, N(AB3913)/Assumptions!$C$8, N(AC3913)/Assumptions!$C$9, N(AD3913)/Assumptions!$C$10, N(AE3913)/Assumptions!$C$11, N(AF3913)/Assumptions!$C$12, N(AG3913)/Assumptions!$C$13),3)</f>
        <v>0.767</v>
      </c>
      <c r="AK3913" s="0" t="str">
        <f aca="false">IF(OR(U3913="Pending",U3913="On Hold"),"Open GRN (awaiting)",IF(AJ3913&lt;=1,"Within SLA",IF(ROUND(N(Y3913)/Assumptions!$C$5,3)=AJ3913,"Gate Wait",IF(ROUND(N(Z3913)/Assumptions!$C$6,3)=AJ3913,"Dock Wait",IF(ROUND(N(AA3913)/Assumptions!$C$7,3)=AJ3913,"Unloading",IF(ROUND(N(AB3913)/Assumptions!$C$8,3)=AJ3913,"Unload-to-QC Wait",IF(ROUND(N(AC3913)/Assumptions!$C$9,3)=AJ3913,"QC",IF(ROUND(N(AD3913)/Assumptions!$C$10,3)=AJ3913,"QC-to-GRN Wait",IF(ROUND(N(AE3913)/Assumptions!$C$11,3)=AJ3913,"GRN Processing",IF(ROUND(N(AF3913)/Assumptions!$C$12,3)=AJ3913,"GRN-to-Putaway Wait",IF(ROUND(N(AG3913)/Assumptions!$C$13,3)=AJ3913,"Putaway","Within SLA")))))))))))</f>
        <v>Open GRN (awaiting)</v>
      </c>
    </row>
    <row r="3914" customFormat="false" ht="15" hidden="false" customHeight="false" outlineLevel="0" collapsed="false">
      <c r="A3914" s="0" t="s">
        <v>10847</v>
      </c>
      <c r="B3914" s="0" t="s">
        <v>10848</v>
      </c>
      <c r="C3914" s="0" t="s">
        <v>142</v>
      </c>
      <c r="D3914" s="0" t="s">
        <v>119</v>
      </c>
      <c r="E3914" s="0" t="s">
        <v>4839</v>
      </c>
      <c r="F3914" s="0" t="s">
        <v>128</v>
      </c>
      <c r="G3914" s="0" t="s">
        <v>122</v>
      </c>
      <c r="H3914" s="17" t="n">
        <v>46296.4027777778</v>
      </c>
      <c r="I3914" s="17" t="n">
        <v>46296.4208333333</v>
      </c>
      <c r="J3914" s="17" t="n">
        <v>46296.4243055556</v>
      </c>
      <c r="K3914" s="17" t="n">
        <v>46296.4388888889</v>
      </c>
      <c r="L3914" s="17" t="n">
        <v>46296.4486111111</v>
      </c>
      <c r="M3914" s="17" t="n">
        <v>46296.4701388889</v>
      </c>
      <c r="N3914" s="17"/>
      <c r="O3914" s="17"/>
      <c r="P3914" s="17"/>
      <c r="Q3914" s="17"/>
      <c r="R3914" s="0" t="n">
        <v>492</v>
      </c>
      <c r="S3914" s="0" t="n">
        <v>0</v>
      </c>
      <c r="T3914" s="0" t="n">
        <v>0</v>
      </c>
      <c r="U3914" s="18" t="s">
        <v>10815</v>
      </c>
      <c r="V3914" s="18" t="s">
        <v>156</v>
      </c>
      <c r="W3914" s="0" t="str">
        <f aca="false">IF(AND(X3914&gt;=6,X3914&lt;14),"A",IF(AND(X3914&gt;=14,X3914&lt;22),"B","C"))</f>
        <v>A</v>
      </c>
      <c r="X3914" s="18" t="n">
        <f aca="false">HOUR(H3914)</f>
        <v>9</v>
      </c>
      <c r="Y3914" s="18" t="n">
        <f aca="false">ROUND((I3914-H3914)*1440,0)</f>
        <v>26</v>
      </c>
      <c r="Z3914" s="18" t="n">
        <f aca="false">ROUND((J3914-I3914)*1440,0)</f>
        <v>5</v>
      </c>
      <c r="AA3914" s="18" t="n">
        <f aca="false">ROUND((K3914-J3914)*1440,0)</f>
        <v>21</v>
      </c>
      <c r="AB3914" s="18" t="n">
        <f aca="false">ROUND((L3914-K3914)*1440,0)</f>
        <v>14</v>
      </c>
      <c r="AC3914" s="18" t="n">
        <f aca="false">ROUND((M3914-L3914)*1440,0)</f>
        <v>31</v>
      </c>
      <c r="AD3914" s="0" t="str">
        <f aca="false">IF(N3914="","",ROUND((N3914-M3914)*1440,0))</f>
        <v/>
      </c>
      <c r="AE3914" s="0" t="str">
        <f aca="false">IF(O3914="","",ROUND((O3914-N3914)*1440,0))</f>
        <v/>
      </c>
      <c r="AF3914" s="0" t="str">
        <f aca="false">IF(P3914="","",ROUND((P3914-O3914)*1440,0))</f>
        <v/>
      </c>
      <c r="AG3914" s="0" t="str">
        <f aca="false">IF(Q3914="","",ROUND((Q3914-P3914)*1440,0))</f>
        <v/>
      </c>
      <c r="AH3914" s="0" t="str">
        <f aca="false">IF(Q3914="","",ROUND((Q3914-H3914)*1440,0))</f>
        <v/>
      </c>
      <c r="AI3914" s="19" t="n">
        <f aca="false">ROUND(IF(O3914="",Assumptions!$B$25-K3914,O3914-K3914)*24,1)</f>
        <v>21.5</v>
      </c>
      <c r="AJ3914" s="20" t="n">
        <f aca="false">ROUND(MAX(N(Y3914)/Assumptions!$C$5, N(Z3914)/Assumptions!$C$6, N(AA3914)/Assumptions!$C$7, N(AB3914)/Assumptions!$C$8, N(AC3914)/Assumptions!$C$9, N(AD3914)/Assumptions!$C$10, N(AE3914)/Assumptions!$C$11, N(AF3914)/Assumptions!$C$12, N(AG3914)/Assumptions!$C$13),3)</f>
        <v>0.933</v>
      </c>
      <c r="AK3914" s="0" t="str">
        <f aca="false">IF(OR(U3914="Pending",U3914="On Hold"),"Open GRN (awaiting)",IF(AJ3914&lt;=1,"Within SLA",IF(ROUND(N(Y3914)/Assumptions!$C$5,3)=AJ3914,"Gate Wait",IF(ROUND(N(Z3914)/Assumptions!$C$6,3)=AJ3914,"Dock Wait",IF(ROUND(N(AA3914)/Assumptions!$C$7,3)=AJ3914,"Unloading",IF(ROUND(N(AB3914)/Assumptions!$C$8,3)=AJ3914,"Unload-to-QC Wait",IF(ROUND(N(AC3914)/Assumptions!$C$9,3)=AJ3914,"QC",IF(ROUND(N(AD3914)/Assumptions!$C$10,3)=AJ3914,"QC-to-GRN Wait",IF(ROUND(N(AE3914)/Assumptions!$C$11,3)=AJ3914,"GRN Processing",IF(ROUND(N(AF3914)/Assumptions!$C$12,3)=AJ3914,"GRN-to-Putaway Wait",IF(ROUND(N(AG3914)/Assumptions!$C$13,3)=AJ3914,"Putaway","Within SLA")))))))))))</f>
        <v>Open GRN (awaiting)</v>
      </c>
    </row>
    <row r="3915" customFormat="false" ht="15" hidden="false" customHeight="false" outlineLevel="0" collapsed="false">
      <c r="A3915" s="0" t="s">
        <v>10849</v>
      </c>
      <c r="B3915" s="0" t="s">
        <v>10850</v>
      </c>
      <c r="C3915" s="0" t="s">
        <v>153</v>
      </c>
      <c r="D3915" s="0" t="s">
        <v>147</v>
      </c>
      <c r="E3915" s="0" t="s">
        <v>3400</v>
      </c>
      <c r="F3915" s="0" t="s">
        <v>155</v>
      </c>
      <c r="G3915" s="0" t="s">
        <v>167</v>
      </c>
      <c r="H3915" s="17" t="n">
        <v>46296.4076388889</v>
      </c>
      <c r="I3915" s="17" t="n">
        <v>46296.4298611111</v>
      </c>
      <c r="J3915" s="17" t="n">
        <v>46296.4361111111</v>
      </c>
      <c r="K3915" s="17" t="n">
        <v>46296.475</v>
      </c>
      <c r="L3915" s="17" t="n">
        <v>46296.4784722222</v>
      </c>
      <c r="M3915" s="17" t="n">
        <v>46296.5111111111</v>
      </c>
      <c r="N3915" s="17"/>
      <c r="O3915" s="17"/>
      <c r="P3915" s="17"/>
      <c r="Q3915" s="17"/>
      <c r="R3915" s="0" t="n">
        <v>501</v>
      </c>
      <c r="S3915" s="0" t="n">
        <v>27</v>
      </c>
      <c r="T3915" s="0" t="n">
        <v>0</v>
      </c>
      <c r="U3915" s="18" t="s">
        <v>10815</v>
      </c>
      <c r="V3915" s="18" t="s">
        <v>144</v>
      </c>
      <c r="W3915" s="0" t="str">
        <f aca="false">IF(AND(X3915&gt;=6,X3915&lt;14),"A",IF(AND(X3915&gt;=14,X3915&lt;22),"B","C"))</f>
        <v>A</v>
      </c>
      <c r="X3915" s="18" t="n">
        <f aca="false">HOUR(H3915)</f>
        <v>9</v>
      </c>
      <c r="Y3915" s="18" t="n">
        <f aca="false">ROUND((I3915-H3915)*1440,0)</f>
        <v>32</v>
      </c>
      <c r="Z3915" s="18" t="n">
        <f aca="false">ROUND((J3915-I3915)*1440,0)</f>
        <v>9</v>
      </c>
      <c r="AA3915" s="18" t="n">
        <f aca="false">ROUND((K3915-J3915)*1440,0)</f>
        <v>56</v>
      </c>
      <c r="AB3915" s="18" t="n">
        <f aca="false">ROUND((L3915-K3915)*1440,0)</f>
        <v>5</v>
      </c>
      <c r="AC3915" s="18" t="n">
        <f aca="false">ROUND((M3915-L3915)*1440,0)</f>
        <v>47</v>
      </c>
      <c r="AD3915" s="0" t="str">
        <f aca="false">IF(N3915="","",ROUND((N3915-M3915)*1440,0))</f>
        <v/>
      </c>
      <c r="AE3915" s="0" t="str">
        <f aca="false">IF(O3915="","",ROUND((O3915-N3915)*1440,0))</f>
        <v/>
      </c>
      <c r="AF3915" s="0" t="str">
        <f aca="false">IF(P3915="","",ROUND((P3915-O3915)*1440,0))</f>
        <v/>
      </c>
      <c r="AG3915" s="0" t="str">
        <f aca="false">IF(Q3915="","",ROUND((Q3915-P3915)*1440,0))</f>
        <v/>
      </c>
      <c r="AH3915" s="0" t="str">
        <f aca="false">IF(Q3915="","",ROUND((Q3915-H3915)*1440,0))</f>
        <v/>
      </c>
      <c r="AI3915" s="19" t="n">
        <f aca="false">ROUND(IF(O3915="",Assumptions!$B$25-K3915,O3915-K3915)*24,1)</f>
        <v>20.6</v>
      </c>
      <c r="AJ3915" s="20" t="n">
        <f aca="false">ROUND(MAX(N(Y3915)/Assumptions!$C$5, N(Z3915)/Assumptions!$C$6, N(AA3915)/Assumptions!$C$7, N(AB3915)/Assumptions!$C$8, N(AC3915)/Assumptions!$C$9, N(AD3915)/Assumptions!$C$10, N(AE3915)/Assumptions!$C$11, N(AF3915)/Assumptions!$C$12, N(AG3915)/Assumptions!$C$13),3)</f>
        <v>1.067</v>
      </c>
      <c r="AK3915" s="0" t="str">
        <f aca="false">IF(OR(U3915="Pending",U3915="On Hold"),"Open GRN (awaiting)",IF(AJ3915&lt;=1,"Within SLA",IF(ROUND(N(Y3915)/Assumptions!$C$5,3)=AJ3915,"Gate Wait",IF(ROUND(N(Z3915)/Assumptions!$C$6,3)=AJ3915,"Dock Wait",IF(ROUND(N(AA3915)/Assumptions!$C$7,3)=AJ3915,"Unloading",IF(ROUND(N(AB3915)/Assumptions!$C$8,3)=AJ3915,"Unload-to-QC Wait",IF(ROUND(N(AC3915)/Assumptions!$C$9,3)=AJ3915,"QC",IF(ROUND(N(AD3915)/Assumptions!$C$10,3)=AJ3915,"QC-to-GRN Wait",IF(ROUND(N(AE3915)/Assumptions!$C$11,3)=AJ3915,"GRN Processing",IF(ROUND(N(AF3915)/Assumptions!$C$12,3)=AJ3915,"GRN-to-Putaway Wait",IF(ROUND(N(AG3915)/Assumptions!$C$13,3)=AJ3915,"Putaway","Within SLA")))))))))))</f>
        <v>Open GRN (awaiting)</v>
      </c>
    </row>
    <row r="3916" customFormat="false" ht="15" hidden="false" customHeight="false" outlineLevel="0" collapsed="false">
      <c r="A3916" s="0" t="s">
        <v>10851</v>
      </c>
      <c r="B3916" s="0" t="s">
        <v>10852</v>
      </c>
      <c r="C3916" s="0" t="s">
        <v>252</v>
      </c>
      <c r="D3916" s="0" t="s">
        <v>147</v>
      </c>
      <c r="E3916" s="0" t="s">
        <v>10853</v>
      </c>
      <c r="F3916" s="0" t="s">
        <v>155</v>
      </c>
      <c r="G3916" s="0" t="s">
        <v>167</v>
      </c>
      <c r="H3916" s="17" t="n">
        <v>46296.4138888889</v>
      </c>
      <c r="I3916" s="17" t="n">
        <v>46296.4826388889</v>
      </c>
      <c r="J3916" s="17" t="n">
        <v>46296.4888888889</v>
      </c>
      <c r="K3916" s="17" t="n">
        <v>46296.5</v>
      </c>
      <c r="L3916" s="17" t="n">
        <v>46296.5125</v>
      </c>
      <c r="M3916" s="17" t="n">
        <v>46296.5263888889</v>
      </c>
      <c r="N3916" s="17"/>
      <c r="O3916" s="17"/>
      <c r="P3916" s="17"/>
      <c r="Q3916" s="17"/>
      <c r="R3916" s="0" t="n">
        <v>161</v>
      </c>
      <c r="S3916" s="0" t="n">
        <v>0</v>
      </c>
      <c r="T3916" s="0" t="n">
        <v>0</v>
      </c>
      <c r="U3916" s="18" t="s">
        <v>10815</v>
      </c>
      <c r="V3916" s="18" t="s">
        <v>156</v>
      </c>
      <c r="W3916" s="0" t="str">
        <f aca="false">IF(AND(X3916&gt;=6,X3916&lt;14),"A",IF(AND(X3916&gt;=14,X3916&lt;22),"B","C"))</f>
        <v>A</v>
      </c>
      <c r="X3916" s="18" t="n">
        <f aca="false">HOUR(H3916)</f>
        <v>9</v>
      </c>
      <c r="Y3916" s="18" t="n">
        <f aca="false">ROUND((I3916-H3916)*1440,0)</f>
        <v>99</v>
      </c>
      <c r="Z3916" s="18" t="n">
        <f aca="false">ROUND((J3916-I3916)*1440,0)</f>
        <v>9</v>
      </c>
      <c r="AA3916" s="18" t="n">
        <f aca="false">ROUND((K3916-J3916)*1440,0)</f>
        <v>16</v>
      </c>
      <c r="AB3916" s="18" t="n">
        <f aca="false">ROUND((L3916-K3916)*1440,0)</f>
        <v>18</v>
      </c>
      <c r="AC3916" s="18" t="n">
        <f aca="false">ROUND((M3916-L3916)*1440,0)</f>
        <v>20</v>
      </c>
      <c r="AD3916" s="0" t="str">
        <f aca="false">IF(N3916="","",ROUND((N3916-M3916)*1440,0))</f>
        <v/>
      </c>
      <c r="AE3916" s="0" t="str">
        <f aca="false">IF(O3916="","",ROUND((O3916-N3916)*1440,0))</f>
        <v/>
      </c>
      <c r="AF3916" s="0" t="str">
        <f aca="false">IF(P3916="","",ROUND((P3916-O3916)*1440,0))</f>
        <v/>
      </c>
      <c r="AG3916" s="0" t="str">
        <f aca="false">IF(Q3916="","",ROUND((Q3916-P3916)*1440,0))</f>
        <v/>
      </c>
      <c r="AH3916" s="0" t="str">
        <f aca="false">IF(Q3916="","",ROUND((Q3916-H3916)*1440,0))</f>
        <v/>
      </c>
      <c r="AI3916" s="19" t="n">
        <f aca="false">ROUND(IF(O3916="",Assumptions!$B$25-K3916,O3916-K3916)*24,1)</f>
        <v>20</v>
      </c>
      <c r="AJ3916" s="20" t="n">
        <f aca="false">ROUND(MAX(N(Y3916)/Assumptions!$C$5, N(Z3916)/Assumptions!$C$6, N(AA3916)/Assumptions!$C$7, N(AB3916)/Assumptions!$C$8, N(AC3916)/Assumptions!$C$9, N(AD3916)/Assumptions!$C$10, N(AE3916)/Assumptions!$C$11, N(AF3916)/Assumptions!$C$12, N(AG3916)/Assumptions!$C$13),3)</f>
        <v>3.3</v>
      </c>
      <c r="AK3916" s="0" t="str">
        <f aca="false">IF(OR(U3916="Pending",U3916="On Hold"),"Open GRN (awaiting)",IF(AJ3916&lt;=1,"Within SLA",IF(ROUND(N(Y3916)/Assumptions!$C$5,3)=AJ3916,"Gate Wait",IF(ROUND(N(Z3916)/Assumptions!$C$6,3)=AJ3916,"Dock Wait",IF(ROUND(N(AA3916)/Assumptions!$C$7,3)=AJ3916,"Unloading",IF(ROUND(N(AB3916)/Assumptions!$C$8,3)=AJ3916,"Unload-to-QC Wait",IF(ROUND(N(AC3916)/Assumptions!$C$9,3)=AJ3916,"QC",IF(ROUND(N(AD3916)/Assumptions!$C$10,3)=AJ3916,"QC-to-GRN Wait",IF(ROUND(N(AE3916)/Assumptions!$C$11,3)=AJ3916,"GRN Processing",IF(ROUND(N(AF3916)/Assumptions!$C$12,3)=AJ3916,"GRN-to-Putaway Wait",IF(ROUND(N(AG3916)/Assumptions!$C$13,3)=AJ3916,"Putaway","Within SLA")))))))))))</f>
        <v>Open GRN (awaiting)</v>
      </c>
    </row>
    <row r="3917" customFormat="false" ht="15" hidden="false" customHeight="false" outlineLevel="0" collapsed="false">
      <c r="A3917" s="0" t="s">
        <v>10854</v>
      </c>
      <c r="B3917" s="0" t="s">
        <v>10855</v>
      </c>
      <c r="C3917" s="0" t="s">
        <v>252</v>
      </c>
      <c r="D3917" s="0" t="s">
        <v>119</v>
      </c>
      <c r="E3917" s="0" t="s">
        <v>10856</v>
      </c>
      <c r="F3917" s="0" t="s">
        <v>155</v>
      </c>
      <c r="G3917" s="0" t="s">
        <v>122</v>
      </c>
      <c r="H3917" s="17" t="n">
        <v>46296.4173611111</v>
      </c>
      <c r="I3917" s="17" t="n">
        <v>46296.4763888889</v>
      </c>
      <c r="J3917" s="17" t="n">
        <v>46296.4805555556</v>
      </c>
      <c r="K3917" s="17" t="n">
        <v>46296.5118055556</v>
      </c>
      <c r="L3917" s="17" t="n">
        <v>46296.5236111111</v>
      </c>
      <c r="M3917" s="17" t="n">
        <v>46296.5381944445</v>
      </c>
      <c r="N3917" s="17"/>
      <c r="O3917" s="17"/>
      <c r="P3917" s="17"/>
      <c r="Q3917" s="17"/>
      <c r="R3917" s="0" t="n">
        <v>283</v>
      </c>
      <c r="S3917" s="0" t="n">
        <v>0</v>
      </c>
      <c r="T3917" s="0" t="n">
        <v>2</v>
      </c>
      <c r="U3917" s="18" t="s">
        <v>10815</v>
      </c>
      <c r="V3917" s="18" t="s">
        <v>144</v>
      </c>
      <c r="W3917" s="0" t="str">
        <f aca="false">IF(AND(X3917&gt;=6,X3917&lt;14),"A",IF(AND(X3917&gt;=14,X3917&lt;22),"B","C"))</f>
        <v>A</v>
      </c>
      <c r="X3917" s="18" t="n">
        <f aca="false">HOUR(H3917)</f>
        <v>10</v>
      </c>
      <c r="Y3917" s="18" t="n">
        <f aca="false">ROUND((I3917-H3917)*1440,0)</f>
        <v>85</v>
      </c>
      <c r="Z3917" s="18" t="n">
        <f aca="false">ROUND((J3917-I3917)*1440,0)</f>
        <v>6</v>
      </c>
      <c r="AA3917" s="18" t="n">
        <f aca="false">ROUND((K3917-J3917)*1440,0)</f>
        <v>45</v>
      </c>
      <c r="AB3917" s="18" t="n">
        <f aca="false">ROUND((L3917-K3917)*1440,0)</f>
        <v>17</v>
      </c>
      <c r="AC3917" s="18" t="n">
        <f aca="false">ROUND((M3917-L3917)*1440,0)</f>
        <v>21</v>
      </c>
      <c r="AD3917" s="0" t="str">
        <f aca="false">IF(N3917="","",ROUND((N3917-M3917)*1440,0))</f>
        <v/>
      </c>
      <c r="AE3917" s="0" t="str">
        <f aca="false">IF(O3917="","",ROUND((O3917-N3917)*1440,0))</f>
        <v/>
      </c>
      <c r="AF3917" s="0" t="str">
        <f aca="false">IF(P3917="","",ROUND((P3917-O3917)*1440,0))</f>
        <v/>
      </c>
      <c r="AG3917" s="0" t="str">
        <f aca="false">IF(Q3917="","",ROUND((Q3917-P3917)*1440,0))</f>
        <v/>
      </c>
      <c r="AH3917" s="0" t="str">
        <f aca="false">IF(Q3917="","",ROUND((Q3917-H3917)*1440,0))</f>
        <v/>
      </c>
      <c r="AI3917" s="19" t="n">
        <f aca="false">ROUND(IF(O3917="",Assumptions!$B$25-K3917,O3917-K3917)*24,1)</f>
        <v>19.7</v>
      </c>
      <c r="AJ3917" s="20" t="n">
        <f aca="false">ROUND(MAX(N(Y3917)/Assumptions!$C$5, N(Z3917)/Assumptions!$C$6, N(AA3917)/Assumptions!$C$7, N(AB3917)/Assumptions!$C$8, N(AC3917)/Assumptions!$C$9, N(AD3917)/Assumptions!$C$10, N(AE3917)/Assumptions!$C$11, N(AF3917)/Assumptions!$C$12, N(AG3917)/Assumptions!$C$13),3)</f>
        <v>2.833</v>
      </c>
      <c r="AK3917" s="0" t="str">
        <f aca="false">IF(OR(U3917="Pending",U3917="On Hold"),"Open GRN (awaiting)",IF(AJ3917&lt;=1,"Within SLA",IF(ROUND(N(Y3917)/Assumptions!$C$5,3)=AJ3917,"Gate Wait",IF(ROUND(N(Z3917)/Assumptions!$C$6,3)=AJ3917,"Dock Wait",IF(ROUND(N(AA3917)/Assumptions!$C$7,3)=AJ3917,"Unloading",IF(ROUND(N(AB3917)/Assumptions!$C$8,3)=AJ3917,"Unload-to-QC Wait",IF(ROUND(N(AC3917)/Assumptions!$C$9,3)=AJ3917,"QC",IF(ROUND(N(AD3917)/Assumptions!$C$10,3)=AJ3917,"QC-to-GRN Wait",IF(ROUND(N(AE3917)/Assumptions!$C$11,3)=AJ3917,"GRN Processing",IF(ROUND(N(AF3917)/Assumptions!$C$12,3)=AJ3917,"GRN-to-Putaway Wait",IF(ROUND(N(AG3917)/Assumptions!$C$13,3)=AJ3917,"Putaway","Within SLA")))))))))))</f>
        <v>Open GRN (awaiting)</v>
      </c>
    </row>
    <row r="3918" customFormat="false" ht="15" hidden="false" customHeight="false" outlineLevel="0" collapsed="false">
      <c r="A3918" s="0" t="s">
        <v>10857</v>
      </c>
      <c r="B3918" s="0" t="s">
        <v>10858</v>
      </c>
      <c r="C3918" s="0" t="s">
        <v>170</v>
      </c>
      <c r="D3918" s="0" t="s">
        <v>119</v>
      </c>
      <c r="E3918" s="0" t="s">
        <v>10859</v>
      </c>
      <c r="F3918" s="0" t="s">
        <v>172</v>
      </c>
      <c r="G3918" s="0" t="s">
        <v>129</v>
      </c>
      <c r="H3918" s="17" t="n">
        <v>46296.4236111111</v>
      </c>
      <c r="I3918" s="17" t="n">
        <v>46296.4618055556</v>
      </c>
      <c r="J3918" s="17" t="n">
        <v>46296.4708333333</v>
      </c>
      <c r="K3918" s="17" t="n">
        <v>46296.4847222222</v>
      </c>
      <c r="L3918" s="17" t="n">
        <v>46296.4944444444</v>
      </c>
      <c r="M3918" s="17" t="n">
        <v>46296.5076388889</v>
      </c>
      <c r="N3918" s="17"/>
      <c r="O3918" s="17"/>
      <c r="P3918" s="17"/>
      <c r="Q3918" s="17"/>
      <c r="R3918" s="0" t="n">
        <v>188</v>
      </c>
      <c r="S3918" s="0" t="n">
        <v>0</v>
      </c>
      <c r="T3918" s="0" t="n">
        <v>0</v>
      </c>
      <c r="U3918" s="18" t="s">
        <v>10815</v>
      </c>
      <c r="V3918" s="18" t="s">
        <v>156</v>
      </c>
      <c r="W3918" s="0" t="str">
        <f aca="false">IF(AND(X3918&gt;=6,X3918&lt;14),"A",IF(AND(X3918&gt;=14,X3918&lt;22),"B","C"))</f>
        <v>A</v>
      </c>
      <c r="X3918" s="18" t="n">
        <f aca="false">HOUR(H3918)</f>
        <v>10</v>
      </c>
      <c r="Y3918" s="18" t="n">
        <f aca="false">ROUND((I3918-H3918)*1440,0)</f>
        <v>55</v>
      </c>
      <c r="Z3918" s="18" t="n">
        <f aca="false">ROUND((J3918-I3918)*1440,0)</f>
        <v>13</v>
      </c>
      <c r="AA3918" s="18" t="n">
        <f aca="false">ROUND((K3918-J3918)*1440,0)</f>
        <v>20</v>
      </c>
      <c r="AB3918" s="18" t="n">
        <f aca="false">ROUND((L3918-K3918)*1440,0)</f>
        <v>14</v>
      </c>
      <c r="AC3918" s="18" t="n">
        <f aca="false">ROUND((M3918-L3918)*1440,0)</f>
        <v>19</v>
      </c>
      <c r="AD3918" s="0" t="str">
        <f aca="false">IF(N3918="","",ROUND((N3918-M3918)*1440,0))</f>
        <v/>
      </c>
      <c r="AE3918" s="0" t="str">
        <f aca="false">IF(O3918="","",ROUND((O3918-N3918)*1440,0))</f>
        <v/>
      </c>
      <c r="AF3918" s="0" t="str">
        <f aca="false">IF(P3918="","",ROUND((P3918-O3918)*1440,0))</f>
        <v/>
      </c>
      <c r="AG3918" s="0" t="str">
        <f aca="false">IF(Q3918="","",ROUND((Q3918-P3918)*1440,0))</f>
        <v/>
      </c>
      <c r="AH3918" s="0" t="str">
        <f aca="false">IF(Q3918="","",ROUND((Q3918-H3918)*1440,0))</f>
        <v/>
      </c>
      <c r="AI3918" s="19" t="n">
        <f aca="false">ROUND(IF(O3918="",Assumptions!$B$25-K3918,O3918-K3918)*24,1)</f>
        <v>20.4</v>
      </c>
      <c r="AJ3918" s="20" t="n">
        <f aca="false">ROUND(MAX(N(Y3918)/Assumptions!$C$5, N(Z3918)/Assumptions!$C$6, N(AA3918)/Assumptions!$C$7, N(AB3918)/Assumptions!$C$8, N(AC3918)/Assumptions!$C$9, N(AD3918)/Assumptions!$C$10, N(AE3918)/Assumptions!$C$11, N(AF3918)/Assumptions!$C$12, N(AG3918)/Assumptions!$C$13),3)</f>
        <v>1.833</v>
      </c>
      <c r="AK3918" s="0" t="str">
        <f aca="false">IF(OR(U3918="Pending",U3918="On Hold"),"Open GRN (awaiting)",IF(AJ3918&lt;=1,"Within SLA",IF(ROUND(N(Y3918)/Assumptions!$C$5,3)=AJ3918,"Gate Wait",IF(ROUND(N(Z3918)/Assumptions!$C$6,3)=AJ3918,"Dock Wait",IF(ROUND(N(AA3918)/Assumptions!$C$7,3)=AJ3918,"Unloading",IF(ROUND(N(AB3918)/Assumptions!$C$8,3)=AJ3918,"Unload-to-QC Wait",IF(ROUND(N(AC3918)/Assumptions!$C$9,3)=AJ3918,"QC",IF(ROUND(N(AD3918)/Assumptions!$C$10,3)=AJ3918,"QC-to-GRN Wait",IF(ROUND(N(AE3918)/Assumptions!$C$11,3)=AJ3918,"GRN Processing",IF(ROUND(N(AF3918)/Assumptions!$C$12,3)=AJ3918,"GRN-to-Putaway Wait",IF(ROUND(N(AG3918)/Assumptions!$C$13,3)=AJ3918,"Putaway","Within SLA")))))))))))</f>
        <v>Open GRN (awaiting)</v>
      </c>
    </row>
    <row r="3919" customFormat="false" ht="15" hidden="false" customHeight="false" outlineLevel="0" collapsed="false">
      <c r="A3919" s="0" t="s">
        <v>10860</v>
      </c>
      <c r="B3919" s="0" t="s">
        <v>10861</v>
      </c>
      <c r="C3919" s="0" t="s">
        <v>184</v>
      </c>
      <c r="D3919" s="0" t="s">
        <v>135</v>
      </c>
      <c r="E3919" s="0" t="s">
        <v>10862</v>
      </c>
      <c r="F3919" s="0" t="s">
        <v>177</v>
      </c>
      <c r="G3919" s="0" t="s">
        <v>178</v>
      </c>
      <c r="H3919" s="17" t="n">
        <v>46296.4270833333</v>
      </c>
      <c r="I3919" s="17" t="n">
        <v>46296.4347222222</v>
      </c>
      <c r="J3919" s="17" t="n">
        <v>46296.4388888889</v>
      </c>
      <c r="K3919" s="17" t="n">
        <v>46296.4770833333</v>
      </c>
      <c r="L3919" s="17" t="n">
        <v>46296.4868055556</v>
      </c>
      <c r="M3919" s="17" t="n">
        <v>46296.5145833333</v>
      </c>
      <c r="N3919" s="17"/>
      <c r="O3919" s="17"/>
      <c r="P3919" s="17"/>
      <c r="Q3919" s="17"/>
      <c r="R3919" s="0" t="n">
        <v>1379</v>
      </c>
      <c r="S3919" s="0" t="n">
        <v>0</v>
      </c>
      <c r="T3919" s="0" t="n">
        <v>0</v>
      </c>
      <c r="U3919" s="18" t="s">
        <v>10815</v>
      </c>
      <c r="V3919" s="18" t="s">
        <v>144</v>
      </c>
      <c r="W3919" s="0" t="str">
        <f aca="false">IF(AND(X3919&gt;=6,X3919&lt;14),"A",IF(AND(X3919&gt;=14,X3919&lt;22),"B","C"))</f>
        <v>A</v>
      </c>
      <c r="X3919" s="18" t="n">
        <f aca="false">HOUR(H3919)</f>
        <v>10</v>
      </c>
      <c r="Y3919" s="18" t="n">
        <f aca="false">ROUND((I3919-H3919)*1440,0)</f>
        <v>11</v>
      </c>
      <c r="Z3919" s="18" t="n">
        <f aca="false">ROUND((J3919-I3919)*1440,0)</f>
        <v>6</v>
      </c>
      <c r="AA3919" s="18" t="n">
        <f aca="false">ROUND((K3919-J3919)*1440,0)</f>
        <v>55</v>
      </c>
      <c r="AB3919" s="18" t="n">
        <f aca="false">ROUND((L3919-K3919)*1440,0)</f>
        <v>14</v>
      </c>
      <c r="AC3919" s="18" t="n">
        <f aca="false">ROUND((M3919-L3919)*1440,0)</f>
        <v>40</v>
      </c>
      <c r="AD3919" s="0" t="str">
        <f aca="false">IF(N3919="","",ROUND((N3919-M3919)*1440,0))</f>
        <v/>
      </c>
      <c r="AE3919" s="0" t="str">
        <f aca="false">IF(O3919="","",ROUND((O3919-N3919)*1440,0))</f>
        <v/>
      </c>
      <c r="AF3919" s="0" t="str">
        <f aca="false">IF(P3919="","",ROUND((P3919-O3919)*1440,0))</f>
        <v/>
      </c>
      <c r="AG3919" s="0" t="str">
        <f aca="false">IF(Q3919="","",ROUND((Q3919-P3919)*1440,0))</f>
        <v/>
      </c>
      <c r="AH3919" s="0" t="str">
        <f aca="false">IF(Q3919="","",ROUND((Q3919-H3919)*1440,0))</f>
        <v/>
      </c>
      <c r="AI3919" s="19" t="n">
        <f aca="false">ROUND(IF(O3919="",Assumptions!$B$25-K3919,O3919-K3919)*24,1)</f>
        <v>20.6</v>
      </c>
      <c r="AJ3919" s="20" t="n">
        <f aca="false">ROUND(MAX(N(Y3919)/Assumptions!$C$5, N(Z3919)/Assumptions!$C$6, N(AA3919)/Assumptions!$C$7, N(AB3919)/Assumptions!$C$8, N(AC3919)/Assumptions!$C$9, N(AD3919)/Assumptions!$C$10, N(AE3919)/Assumptions!$C$11, N(AF3919)/Assumptions!$C$12, N(AG3919)/Assumptions!$C$13),3)</f>
        <v>0.933</v>
      </c>
      <c r="AK3919" s="0" t="str">
        <f aca="false">IF(OR(U3919="Pending",U3919="On Hold"),"Open GRN (awaiting)",IF(AJ3919&lt;=1,"Within SLA",IF(ROUND(N(Y3919)/Assumptions!$C$5,3)=AJ3919,"Gate Wait",IF(ROUND(N(Z3919)/Assumptions!$C$6,3)=AJ3919,"Dock Wait",IF(ROUND(N(AA3919)/Assumptions!$C$7,3)=AJ3919,"Unloading",IF(ROUND(N(AB3919)/Assumptions!$C$8,3)=AJ3919,"Unload-to-QC Wait",IF(ROUND(N(AC3919)/Assumptions!$C$9,3)=AJ3919,"QC",IF(ROUND(N(AD3919)/Assumptions!$C$10,3)=AJ3919,"QC-to-GRN Wait",IF(ROUND(N(AE3919)/Assumptions!$C$11,3)=AJ3919,"GRN Processing",IF(ROUND(N(AF3919)/Assumptions!$C$12,3)=AJ3919,"GRN-to-Putaway Wait",IF(ROUND(N(AG3919)/Assumptions!$C$13,3)=AJ3919,"Putaway","Within SLA")))))))))))</f>
        <v>Open GRN (awaiting)</v>
      </c>
    </row>
    <row r="3920" customFormat="false" ht="15" hidden="false" customHeight="false" outlineLevel="0" collapsed="false">
      <c r="A3920" s="0" t="s">
        <v>10863</v>
      </c>
      <c r="B3920" s="0" t="s">
        <v>10864</v>
      </c>
      <c r="C3920" s="0" t="s">
        <v>134</v>
      </c>
      <c r="D3920" s="0" t="s">
        <v>119</v>
      </c>
      <c r="E3920" s="0" t="s">
        <v>10865</v>
      </c>
      <c r="F3920" s="0" t="s">
        <v>149</v>
      </c>
      <c r="G3920" s="0" t="s">
        <v>129</v>
      </c>
      <c r="H3920" s="17" t="n">
        <v>46296.4326388889</v>
      </c>
      <c r="I3920" s="17" t="n">
        <v>46296.4479166667</v>
      </c>
      <c r="J3920" s="17" t="n">
        <v>46296.4520833333</v>
      </c>
      <c r="K3920" s="17" t="n">
        <v>46296.4715277778</v>
      </c>
      <c r="L3920" s="17" t="n">
        <v>46296.4819444444</v>
      </c>
      <c r="M3920" s="17" t="n">
        <v>46296.5097222222</v>
      </c>
      <c r="N3920" s="17"/>
      <c r="O3920" s="17"/>
      <c r="P3920" s="17"/>
      <c r="Q3920" s="17"/>
      <c r="R3920" s="0" t="n">
        <v>279</v>
      </c>
      <c r="S3920" s="0" t="n">
        <v>0</v>
      </c>
      <c r="T3920" s="0" t="n">
        <v>0</v>
      </c>
      <c r="U3920" s="18" t="s">
        <v>10815</v>
      </c>
      <c r="V3920" s="18" t="s">
        <v>156</v>
      </c>
      <c r="W3920" s="0" t="str">
        <f aca="false">IF(AND(X3920&gt;=6,X3920&lt;14),"A",IF(AND(X3920&gt;=14,X3920&lt;22),"B","C"))</f>
        <v>A</v>
      </c>
      <c r="X3920" s="18" t="n">
        <f aca="false">HOUR(H3920)</f>
        <v>10</v>
      </c>
      <c r="Y3920" s="18" t="n">
        <f aca="false">ROUND((I3920-H3920)*1440,0)</f>
        <v>22</v>
      </c>
      <c r="Z3920" s="18" t="n">
        <f aca="false">ROUND((J3920-I3920)*1440,0)</f>
        <v>6</v>
      </c>
      <c r="AA3920" s="18" t="n">
        <f aca="false">ROUND((K3920-J3920)*1440,0)</f>
        <v>28</v>
      </c>
      <c r="AB3920" s="18" t="n">
        <f aca="false">ROUND((L3920-K3920)*1440,0)</f>
        <v>15</v>
      </c>
      <c r="AC3920" s="18" t="n">
        <f aca="false">ROUND((M3920-L3920)*1440,0)</f>
        <v>40</v>
      </c>
      <c r="AD3920" s="0" t="str">
        <f aca="false">IF(N3920="","",ROUND((N3920-M3920)*1440,0))</f>
        <v/>
      </c>
      <c r="AE3920" s="0" t="str">
        <f aca="false">IF(O3920="","",ROUND((O3920-N3920)*1440,0))</f>
        <v/>
      </c>
      <c r="AF3920" s="0" t="str">
        <f aca="false">IF(P3920="","",ROUND((P3920-O3920)*1440,0))</f>
        <v/>
      </c>
      <c r="AG3920" s="0" t="str">
        <f aca="false">IF(Q3920="","",ROUND((Q3920-P3920)*1440,0))</f>
        <v/>
      </c>
      <c r="AH3920" s="0" t="str">
        <f aca="false">IF(Q3920="","",ROUND((Q3920-H3920)*1440,0))</f>
        <v/>
      </c>
      <c r="AI3920" s="19" t="n">
        <f aca="false">ROUND(IF(O3920="",Assumptions!$B$25-K3920,O3920-K3920)*24,1)</f>
        <v>20.7</v>
      </c>
      <c r="AJ3920" s="20" t="n">
        <f aca="false">ROUND(MAX(N(Y3920)/Assumptions!$C$5, N(Z3920)/Assumptions!$C$6, N(AA3920)/Assumptions!$C$7, N(AB3920)/Assumptions!$C$8, N(AC3920)/Assumptions!$C$9, N(AD3920)/Assumptions!$C$10, N(AE3920)/Assumptions!$C$11, N(AF3920)/Assumptions!$C$12, N(AG3920)/Assumptions!$C$13),3)</f>
        <v>1</v>
      </c>
      <c r="AK3920" s="0" t="str">
        <f aca="false">IF(OR(U3920="Pending",U3920="On Hold"),"Open GRN (awaiting)",IF(AJ3920&lt;=1,"Within SLA",IF(ROUND(N(Y3920)/Assumptions!$C$5,3)=AJ3920,"Gate Wait",IF(ROUND(N(Z3920)/Assumptions!$C$6,3)=AJ3920,"Dock Wait",IF(ROUND(N(AA3920)/Assumptions!$C$7,3)=AJ3920,"Unloading",IF(ROUND(N(AB3920)/Assumptions!$C$8,3)=AJ3920,"Unload-to-QC Wait",IF(ROUND(N(AC3920)/Assumptions!$C$9,3)=AJ3920,"QC",IF(ROUND(N(AD3920)/Assumptions!$C$10,3)=AJ3920,"QC-to-GRN Wait",IF(ROUND(N(AE3920)/Assumptions!$C$11,3)=AJ3920,"GRN Processing",IF(ROUND(N(AF3920)/Assumptions!$C$12,3)=AJ3920,"GRN-to-Putaway Wait",IF(ROUND(N(AG3920)/Assumptions!$C$13,3)=AJ3920,"Putaway","Within SLA")))))))))))</f>
        <v>Open GRN (awaiting)</v>
      </c>
    </row>
    <row r="3921" customFormat="false" ht="15" hidden="false" customHeight="false" outlineLevel="0" collapsed="false">
      <c r="A3921" s="0" t="s">
        <v>10866</v>
      </c>
      <c r="B3921" s="0" t="s">
        <v>10867</v>
      </c>
      <c r="C3921" s="0" t="s">
        <v>126</v>
      </c>
      <c r="D3921" s="0" t="s">
        <v>119</v>
      </c>
      <c r="E3921" s="0" t="s">
        <v>3789</v>
      </c>
      <c r="F3921" s="0" t="s">
        <v>128</v>
      </c>
      <c r="G3921" s="0" t="s">
        <v>122</v>
      </c>
      <c r="H3921" s="17" t="n">
        <v>46296.4479166667</v>
      </c>
      <c r="I3921" s="17" t="n">
        <v>46296.5</v>
      </c>
      <c r="J3921" s="17" t="n">
        <v>46296.5034722222</v>
      </c>
      <c r="K3921" s="17" t="n">
        <v>46296.5180555556</v>
      </c>
      <c r="L3921" s="17" t="n">
        <v>46296.5256944444</v>
      </c>
      <c r="M3921" s="17" t="n">
        <v>46296.5604166667</v>
      </c>
      <c r="N3921" s="17"/>
      <c r="O3921" s="17"/>
      <c r="P3921" s="17"/>
      <c r="Q3921" s="17"/>
      <c r="R3921" s="0" t="n">
        <v>46</v>
      </c>
      <c r="S3921" s="0" t="n">
        <v>0</v>
      </c>
      <c r="T3921" s="0" t="n">
        <v>0</v>
      </c>
      <c r="U3921" s="18" t="s">
        <v>10815</v>
      </c>
      <c r="V3921" s="18" t="s">
        <v>131</v>
      </c>
      <c r="W3921" s="0" t="str">
        <f aca="false">IF(AND(X3921&gt;=6,X3921&lt;14),"A",IF(AND(X3921&gt;=14,X3921&lt;22),"B","C"))</f>
        <v>A</v>
      </c>
      <c r="X3921" s="18" t="n">
        <f aca="false">HOUR(H3921)</f>
        <v>10</v>
      </c>
      <c r="Y3921" s="18" t="n">
        <f aca="false">ROUND((I3921-H3921)*1440,0)</f>
        <v>75</v>
      </c>
      <c r="Z3921" s="18" t="n">
        <f aca="false">ROUND((J3921-I3921)*1440,0)</f>
        <v>5</v>
      </c>
      <c r="AA3921" s="18" t="n">
        <f aca="false">ROUND((K3921-J3921)*1440,0)</f>
        <v>21</v>
      </c>
      <c r="AB3921" s="18" t="n">
        <f aca="false">ROUND((L3921-K3921)*1440,0)</f>
        <v>11</v>
      </c>
      <c r="AC3921" s="18" t="n">
        <f aca="false">ROUND((M3921-L3921)*1440,0)</f>
        <v>50</v>
      </c>
      <c r="AD3921" s="0" t="str">
        <f aca="false">IF(N3921="","",ROUND((N3921-M3921)*1440,0))</f>
        <v/>
      </c>
      <c r="AE3921" s="0" t="str">
        <f aca="false">IF(O3921="","",ROUND((O3921-N3921)*1440,0))</f>
        <v/>
      </c>
      <c r="AF3921" s="0" t="str">
        <f aca="false">IF(P3921="","",ROUND((P3921-O3921)*1440,0))</f>
        <v/>
      </c>
      <c r="AG3921" s="0" t="str">
        <f aca="false">IF(Q3921="","",ROUND((Q3921-P3921)*1440,0))</f>
        <v/>
      </c>
      <c r="AH3921" s="0" t="str">
        <f aca="false">IF(Q3921="","",ROUND((Q3921-H3921)*1440,0))</f>
        <v/>
      </c>
      <c r="AI3921" s="19" t="n">
        <f aca="false">ROUND(IF(O3921="",Assumptions!$B$25-K3921,O3921-K3921)*24,1)</f>
        <v>19.6</v>
      </c>
      <c r="AJ3921" s="20" t="n">
        <f aca="false">ROUND(MAX(N(Y3921)/Assumptions!$C$5, N(Z3921)/Assumptions!$C$6, N(AA3921)/Assumptions!$C$7, N(AB3921)/Assumptions!$C$8, N(AC3921)/Assumptions!$C$9, N(AD3921)/Assumptions!$C$10, N(AE3921)/Assumptions!$C$11, N(AF3921)/Assumptions!$C$12, N(AG3921)/Assumptions!$C$13),3)</f>
        <v>2.5</v>
      </c>
      <c r="AK3921" s="0" t="str">
        <f aca="false">IF(OR(U3921="Pending",U3921="On Hold"),"Open GRN (awaiting)",IF(AJ3921&lt;=1,"Within SLA",IF(ROUND(N(Y3921)/Assumptions!$C$5,3)=AJ3921,"Gate Wait",IF(ROUND(N(Z3921)/Assumptions!$C$6,3)=AJ3921,"Dock Wait",IF(ROUND(N(AA3921)/Assumptions!$C$7,3)=AJ3921,"Unloading",IF(ROUND(N(AB3921)/Assumptions!$C$8,3)=AJ3921,"Unload-to-QC Wait",IF(ROUND(N(AC3921)/Assumptions!$C$9,3)=AJ3921,"QC",IF(ROUND(N(AD3921)/Assumptions!$C$10,3)=AJ3921,"QC-to-GRN Wait",IF(ROUND(N(AE3921)/Assumptions!$C$11,3)=AJ3921,"GRN Processing",IF(ROUND(N(AF3921)/Assumptions!$C$12,3)=AJ3921,"GRN-to-Putaway Wait",IF(ROUND(N(AG3921)/Assumptions!$C$13,3)=AJ3921,"Putaway","Within SLA")))))))))))</f>
        <v>Open GRN (awaiting)</v>
      </c>
    </row>
    <row r="3922" customFormat="false" ht="15" hidden="false" customHeight="false" outlineLevel="0" collapsed="false">
      <c r="A3922" s="0" t="s">
        <v>10868</v>
      </c>
      <c r="B3922" s="0" t="s">
        <v>10869</v>
      </c>
      <c r="C3922" s="0" t="s">
        <v>184</v>
      </c>
      <c r="D3922" s="0" t="s">
        <v>119</v>
      </c>
      <c r="E3922" s="0" t="s">
        <v>3993</v>
      </c>
      <c r="F3922" s="0" t="s">
        <v>128</v>
      </c>
      <c r="G3922" s="0" t="s">
        <v>129</v>
      </c>
      <c r="H3922" s="17" t="n">
        <v>46296.45</v>
      </c>
      <c r="I3922" s="17" t="n">
        <v>46296.4826388889</v>
      </c>
      <c r="J3922" s="17" t="n">
        <v>46296.4888888889</v>
      </c>
      <c r="K3922" s="17" t="n">
        <v>46296.5236111111</v>
      </c>
      <c r="L3922" s="17" t="n">
        <v>46296.5326388889</v>
      </c>
      <c r="M3922" s="17" t="n">
        <v>46296.5458333333</v>
      </c>
      <c r="N3922" s="17"/>
      <c r="O3922" s="17"/>
      <c r="P3922" s="17"/>
      <c r="Q3922" s="17"/>
      <c r="R3922" s="0" t="n">
        <v>626</v>
      </c>
      <c r="S3922" s="0" t="n">
        <v>0</v>
      </c>
      <c r="T3922" s="0" t="n">
        <v>0</v>
      </c>
      <c r="U3922" s="18" t="s">
        <v>10815</v>
      </c>
      <c r="V3922" s="18" t="s">
        <v>156</v>
      </c>
      <c r="W3922" s="0" t="str">
        <f aca="false">IF(AND(X3922&gt;=6,X3922&lt;14),"A",IF(AND(X3922&gt;=14,X3922&lt;22),"B","C"))</f>
        <v>A</v>
      </c>
      <c r="X3922" s="18" t="n">
        <f aca="false">HOUR(H3922)</f>
        <v>10</v>
      </c>
      <c r="Y3922" s="18" t="n">
        <f aca="false">ROUND((I3922-H3922)*1440,0)</f>
        <v>47</v>
      </c>
      <c r="Z3922" s="18" t="n">
        <f aca="false">ROUND((J3922-I3922)*1440,0)</f>
        <v>9</v>
      </c>
      <c r="AA3922" s="18" t="n">
        <f aca="false">ROUND((K3922-J3922)*1440,0)</f>
        <v>50</v>
      </c>
      <c r="AB3922" s="18" t="n">
        <f aca="false">ROUND((L3922-K3922)*1440,0)</f>
        <v>13</v>
      </c>
      <c r="AC3922" s="18" t="n">
        <f aca="false">ROUND((M3922-L3922)*1440,0)</f>
        <v>19</v>
      </c>
      <c r="AD3922" s="0" t="str">
        <f aca="false">IF(N3922="","",ROUND((N3922-M3922)*1440,0))</f>
        <v/>
      </c>
      <c r="AE3922" s="0" t="str">
        <f aca="false">IF(O3922="","",ROUND((O3922-N3922)*1440,0))</f>
        <v/>
      </c>
      <c r="AF3922" s="0" t="str">
        <f aca="false">IF(P3922="","",ROUND((P3922-O3922)*1440,0))</f>
        <v/>
      </c>
      <c r="AG3922" s="0" t="str">
        <f aca="false">IF(Q3922="","",ROUND((Q3922-P3922)*1440,0))</f>
        <v/>
      </c>
      <c r="AH3922" s="0" t="str">
        <f aca="false">IF(Q3922="","",ROUND((Q3922-H3922)*1440,0))</f>
        <v/>
      </c>
      <c r="AI3922" s="19" t="n">
        <f aca="false">ROUND(IF(O3922="",Assumptions!$B$25-K3922,O3922-K3922)*24,1)</f>
        <v>19.4</v>
      </c>
      <c r="AJ3922" s="20" t="n">
        <f aca="false">ROUND(MAX(N(Y3922)/Assumptions!$C$5, N(Z3922)/Assumptions!$C$6, N(AA3922)/Assumptions!$C$7, N(AB3922)/Assumptions!$C$8, N(AC3922)/Assumptions!$C$9, N(AD3922)/Assumptions!$C$10, N(AE3922)/Assumptions!$C$11, N(AF3922)/Assumptions!$C$12, N(AG3922)/Assumptions!$C$13),3)</f>
        <v>1.567</v>
      </c>
      <c r="AK3922" s="0" t="str">
        <f aca="false">IF(OR(U3922="Pending",U3922="On Hold"),"Open GRN (awaiting)",IF(AJ3922&lt;=1,"Within SLA",IF(ROUND(N(Y3922)/Assumptions!$C$5,3)=AJ3922,"Gate Wait",IF(ROUND(N(Z3922)/Assumptions!$C$6,3)=AJ3922,"Dock Wait",IF(ROUND(N(AA3922)/Assumptions!$C$7,3)=AJ3922,"Unloading",IF(ROUND(N(AB3922)/Assumptions!$C$8,3)=AJ3922,"Unload-to-QC Wait",IF(ROUND(N(AC3922)/Assumptions!$C$9,3)=AJ3922,"QC",IF(ROUND(N(AD3922)/Assumptions!$C$10,3)=AJ3922,"QC-to-GRN Wait",IF(ROUND(N(AE3922)/Assumptions!$C$11,3)=AJ3922,"GRN Processing",IF(ROUND(N(AF3922)/Assumptions!$C$12,3)=AJ3922,"GRN-to-Putaway Wait",IF(ROUND(N(AG3922)/Assumptions!$C$13,3)=AJ3922,"Putaway","Within SLA")))))))))))</f>
        <v>Open GRN (awaiting)</v>
      </c>
    </row>
    <row r="3923" customFormat="false" ht="15" hidden="false" customHeight="false" outlineLevel="0" collapsed="false">
      <c r="A3923" s="0" t="s">
        <v>10870</v>
      </c>
      <c r="B3923" s="0" t="s">
        <v>10871</v>
      </c>
      <c r="C3923" s="0" t="s">
        <v>218</v>
      </c>
      <c r="D3923" s="0" t="s">
        <v>135</v>
      </c>
      <c r="E3923" s="0" t="s">
        <v>10872</v>
      </c>
      <c r="F3923" s="0" t="s">
        <v>137</v>
      </c>
      <c r="G3923" s="0" t="s">
        <v>178</v>
      </c>
      <c r="H3923" s="17" t="n">
        <v>46296.4638888889</v>
      </c>
      <c r="I3923" s="17" t="n">
        <v>46296.4798611111</v>
      </c>
      <c r="J3923" s="17" t="n">
        <v>46296.4875</v>
      </c>
      <c r="K3923" s="17" t="n">
        <v>46296.5069444445</v>
      </c>
      <c r="L3923" s="17" t="n">
        <v>46296.5104166667</v>
      </c>
      <c r="M3923" s="17" t="n">
        <v>46296.5548611111</v>
      </c>
      <c r="N3923" s="17"/>
      <c r="O3923" s="17"/>
      <c r="P3923" s="17"/>
      <c r="Q3923" s="17"/>
      <c r="R3923" s="0" t="n">
        <v>211</v>
      </c>
      <c r="S3923" s="0" t="n">
        <v>0</v>
      </c>
      <c r="T3923" s="0" t="n">
        <v>1</v>
      </c>
      <c r="U3923" s="18" t="s">
        <v>10815</v>
      </c>
      <c r="V3923" s="18" t="s">
        <v>144</v>
      </c>
      <c r="W3923" s="0" t="str">
        <f aca="false">IF(AND(X3923&gt;=6,X3923&lt;14),"A",IF(AND(X3923&gt;=14,X3923&lt;22),"B","C"))</f>
        <v>A</v>
      </c>
      <c r="X3923" s="18" t="n">
        <f aca="false">HOUR(H3923)</f>
        <v>11</v>
      </c>
      <c r="Y3923" s="18" t="n">
        <f aca="false">ROUND((I3923-H3923)*1440,0)</f>
        <v>23</v>
      </c>
      <c r="Z3923" s="18" t="n">
        <f aca="false">ROUND((J3923-I3923)*1440,0)</f>
        <v>11</v>
      </c>
      <c r="AA3923" s="18" t="n">
        <f aca="false">ROUND((K3923-J3923)*1440,0)</f>
        <v>28</v>
      </c>
      <c r="AB3923" s="18" t="n">
        <f aca="false">ROUND((L3923-K3923)*1440,0)</f>
        <v>5</v>
      </c>
      <c r="AC3923" s="18" t="n">
        <f aca="false">ROUND((M3923-L3923)*1440,0)</f>
        <v>64</v>
      </c>
      <c r="AD3923" s="0" t="str">
        <f aca="false">IF(N3923="","",ROUND((N3923-M3923)*1440,0))</f>
        <v/>
      </c>
      <c r="AE3923" s="0" t="str">
        <f aca="false">IF(O3923="","",ROUND((O3923-N3923)*1440,0))</f>
        <v/>
      </c>
      <c r="AF3923" s="0" t="str">
        <f aca="false">IF(P3923="","",ROUND((P3923-O3923)*1440,0))</f>
        <v/>
      </c>
      <c r="AG3923" s="0" t="str">
        <f aca="false">IF(Q3923="","",ROUND((Q3923-P3923)*1440,0))</f>
        <v/>
      </c>
      <c r="AH3923" s="0" t="str">
        <f aca="false">IF(Q3923="","",ROUND((Q3923-H3923)*1440,0))</f>
        <v/>
      </c>
      <c r="AI3923" s="19" t="n">
        <f aca="false">ROUND(IF(O3923="",Assumptions!$B$25-K3923,O3923-K3923)*24,1)</f>
        <v>19.8</v>
      </c>
      <c r="AJ3923" s="20" t="n">
        <f aca="false">ROUND(MAX(N(Y3923)/Assumptions!$C$5, N(Z3923)/Assumptions!$C$6, N(AA3923)/Assumptions!$C$7, N(AB3923)/Assumptions!$C$8, N(AC3923)/Assumptions!$C$9, N(AD3923)/Assumptions!$C$10, N(AE3923)/Assumptions!$C$11, N(AF3923)/Assumptions!$C$12, N(AG3923)/Assumptions!$C$13),3)</f>
        <v>1.422</v>
      </c>
      <c r="AK3923" s="0" t="str">
        <f aca="false">IF(OR(U3923="Pending",U3923="On Hold"),"Open GRN (awaiting)",IF(AJ3923&lt;=1,"Within SLA",IF(ROUND(N(Y3923)/Assumptions!$C$5,3)=AJ3923,"Gate Wait",IF(ROUND(N(Z3923)/Assumptions!$C$6,3)=AJ3923,"Dock Wait",IF(ROUND(N(AA3923)/Assumptions!$C$7,3)=AJ3923,"Unloading",IF(ROUND(N(AB3923)/Assumptions!$C$8,3)=AJ3923,"Unload-to-QC Wait",IF(ROUND(N(AC3923)/Assumptions!$C$9,3)=AJ3923,"QC",IF(ROUND(N(AD3923)/Assumptions!$C$10,3)=AJ3923,"QC-to-GRN Wait",IF(ROUND(N(AE3923)/Assumptions!$C$11,3)=AJ3923,"GRN Processing",IF(ROUND(N(AF3923)/Assumptions!$C$12,3)=AJ3923,"GRN-to-Putaway Wait",IF(ROUND(N(AG3923)/Assumptions!$C$13,3)=AJ3923,"Putaway","Within SLA")))))))))))</f>
        <v>Open GRN (awaiting)</v>
      </c>
    </row>
    <row r="3924" customFormat="false" ht="15" hidden="false" customHeight="false" outlineLevel="0" collapsed="false">
      <c r="A3924" s="0" t="s">
        <v>10873</v>
      </c>
      <c r="B3924" s="0" t="s">
        <v>10874</v>
      </c>
      <c r="C3924" s="0" t="s">
        <v>126</v>
      </c>
      <c r="D3924" s="0" t="s">
        <v>119</v>
      </c>
      <c r="E3924" s="0" t="s">
        <v>10875</v>
      </c>
      <c r="F3924" s="0" t="s">
        <v>128</v>
      </c>
      <c r="G3924" s="0" t="s">
        <v>129</v>
      </c>
      <c r="H3924" s="17" t="n">
        <v>46296.4916666667</v>
      </c>
      <c r="I3924" s="17" t="n">
        <v>46296.5340277778</v>
      </c>
      <c r="J3924" s="17" t="n">
        <v>46296.5416666667</v>
      </c>
      <c r="K3924" s="17" t="n">
        <v>46296.5736111111</v>
      </c>
      <c r="L3924" s="17" t="n">
        <v>46296.5847222222</v>
      </c>
      <c r="M3924" s="17" t="n">
        <v>46296.6034722222</v>
      </c>
      <c r="N3924" s="17"/>
      <c r="O3924" s="17"/>
      <c r="P3924" s="17"/>
      <c r="Q3924" s="17"/>
      <c r="R3924" s="0" t="n">
        <v>122</v>
      </c>
      <c r="S3924" s="0" t="n">
        <v>0</v>
      </c>
      <c r="T3924" s="0" t="n">
        <v>0</v>
      </c>
      <c r="U3924" s="18" t="s">
        <v>10815</v>
      </c>
      <c r="V3924" s="18" t="s">
        <v>144</v>
      </c>
      <c r="W3924" s="0" t="str">
        <f aca="false">IF(AND(X3924&gt;=6,X3924&lt;14),"A",IF(AND(X3924&gt;=14,X3924&lt;22),"B","C"))</f>
        <v>A</v>
      </c>
      <c r="X3924" s="18" t="n">
        <f aca="false">HOUR(H3924)</f>
        <v>11</v>
      </c>
      <c r="Y3924" s="18" t="n">
        <f aca="false">ROUND((I3924-H3924)*1440,0)</f>
        <v>61</v>
      </c>
      <c r="Z3924" s="18" t="n">
        <f aca="false">ROUND((J3924-I3924)*1440,0)</f>
        <v>11</v>
      </c>
      <c r="AA3924" s="18" t="n">
        <f aca="false">ROUND((K3924-J3924)*1440,0)</f>
        <v>46</v>
      </c>
      <c r="AB3924" s="18" t="n">
        <f aca="false">ROUND((L3924-K3924)*1440,0)</f>
        <v>16</v>
      </c>
      <c r="AC3924" s="18" t="n">
        <f aca="false">ROUND((M3924-L3924)*1440,0)</f>
        <v>27</v>
      </c>
      <c r="AD3924" s="0" t="str">
        <f aca="false">IF(N3924="","",ROUND((N3924-M3924)*1440,0))</f>
        <v/>
      </c>
      <c r="AE3924" s="0" t="str">
        <f aca="false">IF(O3924="","",ROUND((O3924-N3924)*1440,0))</f>
        <v/>
      </c>
      <c r="AF3924" s="0" t="str">
        <f aca="false">IF(P3924="","",ROUND((P3924-O3924)*1440,0))</f>
        <v/>
      </c>
      <c r="AG3924" s="0" t="str">
        <f aca="false">IF(Q3924="","",ROUND((Q3924-P3924)*1440,0))</f>
        <v/>
      </c>
      <c r="AH3924" s="0" t="str">
        <f aca="false">IF(Q3924="","",ROUND((Q3924-H3924)*1440,0))</f>
        <v/>
      </c>
      <c r="AI3924" s="19" t="n">
        <f aca="false">ROUND(IF(O3924="",Assumptions!$B$25-K3924,O3924-K3924)*24,1)</f>
        <v>18.2</v>
      </c>
      <c r="AJ3924" s="20" t="n">
        <f aca="false">ROUND(MAX(N(Y3924)/Assumptions!$C$5, N(Z3924)/Assumptions!$C$6, N(AA3924)/Assumptions!$C$7, N(AB3924)/Assumptions!$C$8, N(AC3924)/Assumptions!$C$9, N(AD3924)/Assumptions!$C$10, N(AE3924)/Assumptions!$C$11, N(AF3924)/Assumptions!$C$12, N(AG3924)/Assumptions!$C$13),3)</f>
        <v>2.033</v>
      </c>
      <c r="AK3924" s="0" t="str">
        <f aca="false">IF(OR(U3924="Pending",U3924="On Hold"),"Open GRN (awaiting)",IF(AJ3924&lt;=1,"Within SLA",IF(ROUND(N(Y3924)/Assumptions!$C$5,3)=AJ3924,"Gate Wait",IF(ROUND(N(Z3924)/Assumptions!$C$6,3)=AJ3924,"Dock Wait",IF(ROUND(N(AA3924)/Assumptions!$C$7,3)=AJ3924,"Unloading",IF(ROUND(N(AB3924)/Assumptions!$C$8,3)=AJ3924,"Unload-to-QC Wait",IF(ROUND(N(AC3924)/Assumptions!$C$9,3)=AJ3924,"QC",IF(ROUND(N(AD3924)/Assumptions!$C$10,3)=AJ3924,"QC-to-GRN Wait",IF(ROUND(N(AE3924)/Assumptions!$C$11,3)=AJ3924,"GRN Processing",IF(ROUND(N(AF3924)/Assumptions!$C$12,3)=AJ3924,"GRN-to-Putaway Wait",IF(ROUND(N(AG3924)/Assumptions!$C$13,3)=AJ3924,"Putaway","Within SLA")))))))))))</f>
        <v>Open GRN (awaiting)</v>
      </c>
    </row>
    <row r="3925" customFormat="false" ht="15" hidden="false" customHeight="false" outlineLevel="0" collapsed="false">
      <c r="A3925" s="0" t="s">
        <v>10876</v>
      </c>
      <c r="B3925" s="0" t="s">
        <v>10877</v>
      </c>
      <c r="C3925" s="0" t="s">
        <v>184</v>
      </c>
      <c r="D3925" s="0" t="s">
        <v>135</v>
      </c>
      <c r="E3925" s="0" t="s">
        <v>10878</v>
      </c>
      <c r="F3925" s="0" t="s">
        <v>149</v>
      </c>
      <c r="G3925" s="0" t="s">
        <v>178</v>
      </c>
      <c r="H3925" s="17" t="n">
        <v>46296.49375</v>
      </c>
      <c r="I3925" s="17" t="n">
        <v>46296.5083333333</v>
      </c>
      <c r="J3925" s="17" t="n">
        <v>46296.5152777778</v>
      </c>
      <c r="K3925" s="17" t="n">
        <v>46296.5625</v>
      </c>
      <c r="L3925" s="17" t="n">
        <v>46296.5680555556</v>
      </c>
      <c r="M3925" s="17" t="n">
        <v>46296.5868055556</v>
      </c>
      <c r="N3925" s="17"/>
      <c r="O3925" s="17"/>
      <c r="P3925" s="17"/>
      <c r="Q3925" s="17"/>
      <c r="R3925" s="0" t="n">
        <v>434</v>
      </c>
      <c r="S3925" s="0" t="n">
        <v>0</v>
      </c>
      <c r="T3925" s="0" t="n">
        <v>0</v>
      </c>
      <c r="U3925" s="18" t="s">
        <v>10815</v>
      </c>
      <c r="V3925" s="18" t="s">
        <v>131</v>
      </c>
      <c r="W3925" s="0" t="str">
        <f aca="false">IF(AND(X3925&gt;=6,X3925&lt;14),"A",IF(AND(X3925&gt;=14,X3925&lt;22),"B","C"))</f>
        <v>A</v>
      </c>
      <c r="X3925" s="18" t="n">
        <f aca="false">HOUR(H3925)</f>
        <v>11</v>
      </c>
      <c r="Y3925" s="18" t="n">
        <f aca="false">ROUND((I3925-H3925)*1440,0)</f>
        <v>21</v>
      </c>
      <c r="Z3925" s="18" t="n">
        <f aca="false">ROUND((J3925-I3925)*1440,0)</f>
        <v>10</v>
      </c>
      <c r="AA3925" s="18" t="n">
        <f aca="false">ROUND((K3925-J3925)*1440,0)</f>
        <v>68</v>
      </c>
      <c r="AB3925" s="18" t="n">
        <f aca="false">ROUND((L3925-K3925)*1440,0)</f>
        <v>8</v>
      </c>
      <c r="AC3925" s="18" t="n">
        <f aca="false">ROUND((M3925-L3925)*1440,0)</f>
        <v>27</v>
      </c>
      <c r="AD3925" s="0" t="str">
        <f aca="false">IF(N3925="","",ROUND((N3925-M3925)*1440,0))</f>
        <v/>
      </c>
      <c r="AE3925" s="0" t="str">
        <f aca="false">IF(O3925="","",ROUND((O3925-N3925)*1440,0))</f>
        <v/>
      </c>
      <c r="AF3925" s="0" t="str">
        <f aca="false">IF(P3925="","",ROUND((P3925-O3925)*1440,0))</f>
        <v/>
      </c>
      <c r="AG3925" s="0" t="str">
        <f aca="false">IF(Q3925="","",ROUND((Q3925-P3925)*1440,0))</f>
        <v/>
      </c>
      <c r="AH3925" s="0" t="str">
        <f aca="false">IF(Q3925="","",ROUND((Q3925-H3925)*1440,0))</f>
        <v/>
      </c>
      <c r="AI3925" s="19" t="n">
        <f aca="false">ROUND(IF(O3925="",Assumptions!$B$25-K3925,O3925-K3925)*24,1)</f>
        <v>18.5</v>
      </c>
      <c r="AJ3925" s="20" t="n">
        <f aca="false">ROUND(MAX(N(Y3925)/Assumptions!$C$5, N(Z3925)/Assumptions!$C$6, N(AA3925)/Assumptions!$C$7, N(AB3925)/Assumptions!$C$8, N(AC3925)/Assumptions!$C$9, N(AD3925)/Assumptions!$C$10, N(AE3925)/Assumptions!$C$11, N(AF3925)/Assumptions!$C$12, N(AG3925)/Assumptions!$C$13),3)</f>
        <v>1.133</v>
      </c>
      <c r="AK3925" s="0" t="str">
        <f aca="false">IF(OR(U3925="Pending",U3925="On Hold"),"Open GRN (awaiting)",IF(AJ3925&lt;=1,"Within SLA",IF(ROUND(N(Y3925)/Assumptions!$C$5,3)=AJ3925,"Gate Wait",IF(ROUND(N(Z3925)/Assumptions!$C$6,3)=AJ3925,"Dock Wait",IF(ROUND(N(AA3925)/Assumptions!$C$7,3)=AJ3925,"Unloading",IF(ROUND(N(AB3925)/Assumptions!$C$8,3)=AJ3925,"Unload-to-QC Wait",IF(ROUND(N(AC3925)/Assumptions!$C$9,3)=AJ3925,"QC",IF(ROUND(N(AD3925)/Assumptions!$C$10,3)=AJ3925,"QC-to-GRN Wait",IF(ROUND(N(AE3925)/Assumptions!$C$11,3)=AJ3925,"GRN Processing",IF(ROUND(N(AF3925)/Assumptions!$C$12,3)=AJ3925,"GRN-to-Putaway Wait",IF(ROUND(N(AG3925)/Assumptions!$C$13,3)=AJ3925,"Putaway","Within SLA")))))))))))</f>
        <v>Open GRN (awaiting)</v>
      </c>
    </row>
    <row r="3926" customFormat="false" ht="15" hidden="false" customHeight="false" outlineLevel="0" collapsed="false">
      <c r="A3926" s="0" t="s">
        <v>10879</v>
      </c>
      <c r="B3926" s="0" t="s">
        <v>10880</v>
      </c>
      <c r="C3926" s="0" t="s">
        <v>170</v>
      </c>
      <c r="D3926" s="0" t="s">
        <v>147</v>
      </c>
      <c r="E3926" s="0" t="s">
        <v>2343</v>
      </c>
      <c r="F3926" s="0" t="s">
        <v>172</v>
      </c>
      <c r="G3926" s="0" t="s">
        <v>167</v>
      </c>
      <c r="H3926" s="17" t="n">
        <v>46296.5006944445</v>
      </c>
      <c r="I3926" s="17" t="n">
        <v>46296.5159722222</v>
      </c>
      <c r="J3926" s="17" t="n">
        <v>46296.5173611111</v>
      </c>
      <c r="K3926" s="17" t="n">
        <v>46296.5618055556</v>
      </c>
      <c r="L3926" s="17" t="n">
        <v>46296.5736111111</v>
      </c>
      <c r="M3926" s="17" t="n">
        <v>46296.6097222222</v>
      </c>
      <c r="N3926" s="17"/>
      <c r="O3926" s="17"/>
      <c r="P3926" s="17"/>
      <c r="Q3926" s="17"/>
      <c r="R3926" s="0" t="n">
        <v>344</v>
      </c>
      <c r="S3926" s="0" t="n">
        <v>0</v>
      </c>
      <c r="T3926" s="0" t="n">
        <v>0</v>
      </c>
      <c r="U3926" s="18" t="s">
        <v>10815</v>
      </c>
      <c r="V3926" s="18" t="s">
        <v>156</v>
      </c>
      <c r="W3926" s="0" t="str">
        <f aca="false">IF(AND(X3926&gt;=6,X3926&lt;14),"A",IF(AND(X3926&gt;=14,X3926&lt;22),"B","C"))</f>
        <v>A</v>
      </c>
      <c r="X3926" s="18" t="n">
        <f aca="false">HOUR(H3926)</f>
        <v>12</v>
      </c>
      <c r="Y3926" s="18" t="n">
        <f aca="false">ROUND((I3926-H3926)*1440,0)</f>
        <v>22</v>
      </c>
      <c r="Z3926" s="18" t="n">
        <f aca="false">ROUND((J3926-I3926)*1440,0)</f>
        <v>2</v>
      </c>
      <c r="AA3926" s="18" t="n">
        <f aca="false">ROUND((K3926-J3926)*1440,0)</f>
        <v>64</v>
      </c>
      <c r="AB3926" s="18" t="n">
        <f aca="false">ROUND((L3926-K3926)*1440,0)</f>
        <v>17</v>
      </c>
      <c r="AC3926" s="18" t="n">
        <f aca="false">ROUND((M3926-L3926)*1440,0)</f>
        <v>52</v>
      </c>
      <c r="AD3926" s="0" t="str">
        <f aca="false">IF(N3926="","",ROUND((N3926-M3926)*1440,0))</f>
        <v/>
      </c>
      <c r="AE3926" s="0" t="str">
        <f aca="false">IF(O3926="","",ROUND((O3926-N3926)*1440,0))</f>
        <v/>
      </c>
      <c r="AF3926" s="0" t="str">
        <f aca="false">IF(P3926="","",ROUND((P3926-O3926)*1440,0))</f>
        <v/>
      </c>
      <c r="AG3926" s="0" t="str">
        <f aca="false">IF(Q3926="","",ROUND((Q3926-P3926)*1440,0))</f>
        <v/>
      </c>
      <c r="AH3926" s="0" t="str">
        <f aca="false">IF(Q3926="","",ROUND((Q3926-H3926)*1440,0))</f>
        <v/>
      </c>
      <c r="AI3926" s="19" t="n">
        <f aca="false">ROUND(IF(O3926="",Assumptions!$B$25-K3926,O3926-K3926)*24,1)</f>
        <v>18.5</v>
      </c>
      <c r="AJ3926" s="20" t="n">
        <f aca="false">ROUND(MAX(N(Y3926)/Assumptions!$C$5, N(Z3926)/Assumptions!$C$6, N(AA3926)/Assumptions!$C$7, N(AB3926)/Assumptions!$C$8, N(AC3926)/Assumptions!$C$9, N(AD3926)/Assumptions!$C$10, N(AE3926)/Assumptions!$C$11, N(AF3926)/Assumptions!$C$12, N(AG3926)/Assumptions!$C$13),3)</f>
        <v>1.156</v>
      </c>
      <c r="AK3926" s="0" t="str">
        <f aca="false">IF(OR(U3926="Pending",U3926="On Hold"),"Open GRN (awaiting)",IF(AJ3926&lt;=1,"Within SLA",IF(ROUND(N(Y3926)/Assumptions!$C$5,3)=AJ3926,"Gate Wait",IF(ROUND(N(Z3926)/Assumptions!$C$6,3)=AJ3926,"Dock Wait",IF(ROUND(N(AA3926)/Assumptions!$C$7,3)=AJ3926,"Unloading",IF(ROUND(N(AB3926)/Assumptions!$C$8,3)=AJ3926,"Unload-to-QC Wait",IF(ROUND(N(AC3926)/Assumptions!$C$9,3)=AJ3926,"QC",IF(ROUND(N(AD3926)/Assumptions!$C$10,3)=AJ3926,"QC-to-GRN Wait",IF(ROUND(N(AE3926)/Assumptions!$C$11,3)=AJ3926,"GRN Processing",IF(ROUND(N(AF3926)/Assumptions!$C$12,3)=AJ3926,"GRN-to-Putaway Wait",IF(ROUND(N(AG3926)/Assumptions!$C$13,3)=AJ3926,"Putaway","Within SLA")))))))))))</f>
        <v>Open GRN (awaiting)</v>
      </c>
    </row>
    <row r="3927" customFormat="false" ht="15" hidden="false" customHeight="false" outlineLevel="0" collapsed="false">
      <c r="A3927" s="0" t="s">
        <v>10881</v>
      </c>
      <c r="B3927" s="0" t="s">
        <v>10882</v>
      </c>
      <c r="C3927" s="0" t="s">
        <v>175</v>
      </c>
      <c r="D3927" s="0" t="s">
        <v>147</v>
      </c>
      <c r="E3927" s="0" t="s">
        <v>10883</v>
      </c>
      <c r="F3927" s="0" t="s">
        <v>177</v>
      </c>
      <c r="G3927" s="0" t="s">
        <v>167</v>
      </c>
      <c r="H3927" s="17" t="n">
        <v>46296.50625</v>
      </c>
      <c r="I3927" s="17" t="n">
        <v>46296.6118055556</v>
      </c>
      <c r="J3927" s="17" t="n">
        <v>46296.6277777778</v>
      </c>
      <c r="K3927" s="17" t="n">
        <v>46296.6611111111</v>
      </c>
      <c r="L3927" s="17" t="n">
        <v>46296.6666666667</v>
      </c>
      <c r="M3927" s="17" t="n">
        <v>46296.6819444444</v>
      </c>
      <c r="N3927" s="17"/>
      <c r="O3927" s="17"/>
      <c r="P3927" s="17"/>
      <c r="Q3927" s="17"/>
      <c r="R3927" s="0" t="n">
        <v>620</v>
      </c>
      <c r="S3927" s="0" t="n">
        <v>0</v>
      </c>
      <c r="T3927" s="0" t="n">
        <v>0</v>
      </c>
      <c r="U3927" s="18" t="s">
        <v>10815</v>
      </c>
      <c r="V3927" s="18" t="s">
        <v>144</v>
      </c>
      <c r="W3927" s="0" t="str">
        <f aca="false">IF(AND(X3927&gt;=6,X3927&lt;14),"A",IF(AND(X3927&gt;=14,X3927&lt;22),"B","C"))</f>
        <v>A</v>
      </c>
      <c r="X3927" s="18" t="n">
        <f aca="false">HOUR(H3927)</f>
        <v>12</v>
      </c>
      <c r="Y3927" s="18" t="n">
        <f aca="false">ROUND((I3927-H3927)*1440,0)</f>
        <v>152</v>
      </c>
      <c r="Z3927" s="18" t="n">
        <f aca="false">ROUND((J3927-I3927)*1440,0)</f>
        <v>23</v>
      </c>
      <c r="AA3927" s="18" t="n">
        <f aca="false">ROUND((K3927-J3927)*1440,0)</f>
        <v>48</v>
      </c>
      <c r="AB3927" s="18" t="n">
        <f aca="false">ROUND((L3927-K3927)*1440,0)</f>
        <v>8</v>
      </c>
      <c r="AC3927" s="18" t="n">
        <f aca="false">ROUND((M3927-L3927)*1440,0)</f>
        <v>22</v>
      </c>
      <c r="AD3927" s="0" t="str">
        <f aca="false">IF(N3927="","",ROUND((N3927-M3927)*1440,0))</f>
        <v/>
      </c>
      <c r="AE3927" s="0" t="str">
        <f aca="false">IF(O3927="","",ROUND((O3927-N3927)*1440,0))</f>
        <v/>
      </c>
      <c r="AF3927" s="0" t="str">
        <f aca="false">IF(P3927="","",ROUND((P3927-O3927)*1440,0))</f>
        <v/>
      </c>
      <c r="AG3927" s="0" t="str">
        <f aca="false">IF(Q3927="","",ROUND((Q3927-P3927)*1440,0))</f>
        <v/>
      </c>
      <c r="AH3927" s="0" t="str">
        <f aca="false">IF(Q3927="","",ROUND((Q3927-H3927)*1440,0))</f>
        <v/>
      </c>
      <c r="AI3927" s="19" t="n">
        <f aca="false">ROUND(IF(O3927="",Assumptions!$B$25-K3927,O3927-K3927)*24,1)</f>
        <v>16.1</v>
      </c>
      <c r="AJ3927" s="20" t="n">
        <f aca="false">ROUND(MAX(N(Y3927)/Assumptions!$C$5, N(Z3927)/Assumptions!$C$6, N(AA3927)/Assumptions!$C$7, N(AB3927)/Assumptions!$C$8, N(AC3927)/Assumptions!$C$9, N(AD3927)/Assumptions!$C$10, N(AE3927)/Assumptions!$C$11, N(AF3927)/Assumptions!$C$12, N(AG3927)/Assumptions!$C$13),3)</f>
        <v>5.067</v>
      </c>
      <c r="AK3927" s="0" t="str">
        <f aca="false">IF(OR(U3927="Pending",U3927="On Hold"),"Open GRN (awaiting)",IF(AJ3927&lt;=1,"Within SLA",IF(ROUND(N(Y3927)/Assumptions!$C$5,3)=AJ3927,"Gate Wait",IF(ROUND(N(Z3927)/Assumptions!$C$6,3)=AJ3927,"Dock Wait",IF(ROUND(N(AA3927)/Assumptions!$C$7,3)=AJ3927,"Unloading",IF(ROUND(N(AB3927)/Assumptions!$C$8,3)=AJ3927,"Unload-to-QC Wait",IF(ROUND(N(AC3927)/Assumptions!$C$9,3)=AJ3927,"QC",IF(ROUND(N(AD3927)/Assumptions!$C$10,3)=AJ3927,"QC-to-GRN Wait",IF(ROUND(N(AE3927)/Assumptions!$C$11,3)=AJ3927,"GRN Processing",IF(ROUND(N(AF3927)/Assumptions!$C$12,3)=AJ3927,"GRN-to-Putaway Wait",IF(ROUND(N(AG3927)/Assumptions!$C$13,3)=AJ3927,"Putaway","Within SLA")))))))))))</f>
        <v>Open GRN (awaiting)</v>
      </c>
    </row>
    <row r="3928" customFormat="false" ht="15" hidden="false" customHeight="false" outlineLevel="0" collapsed="false">
      <c r="A3928" s="0" t="s">
        <v>10884</v>
      </c>
      <c r="B3928" s="0" t="s">
        <v>10885</v>
      </c>
      <c r="C3928" s="0" t="s">
        <v>218</v>
      </c>
      <c r="D3928" s="0" t="s">
        <v>119</v>
      </c>
      <c r="E3928" s="0" t="s">
        <v>2456</v>
      </c>
      <c r="F3928" s="0" t="s">
        <v>137</v>
      </c>
      <c r="G3928" s="0" t="s">
        <v>122</v>
      </c>
      <c r="H3928" s="17" t="n">
        <v>46296.5083333333</v>
      </c>
      <c r="I3928" s="17" t="n">
        <v>46296.5513888889</v>
      </c>
      <c r="J3928" s="17" t="n">
        <v>46296.5638888889</v>
      </c>
      <c r="K3928" s="17" t="n">
        <v>46296.6013888889</v>
      </c>
      <c r="L3928" s="17" t="n">
        <v>46296.60625</v>
      </c>
      <c r="M3928" s="17" t="n">
        <v>46296.6270833333</v>
      </c>
      <c r="N3928" s="17"/>
      <c r="O3928" s="17"/>
      <c r="P3928" s="17"/>
      <c r="Q3928" s="17"/>
      <c r="R3928" s="0" t="n">
        <v>1437</v>
      </c>
      <c r="S3928" s="0" t="n">
        <v>0</v>
      </c>
      <c r="T3928" s="0" t="n">
        <v>0</v>
      </c>
      <c r="U3928" s="18" t="s">
        <v>10815</v>
      </c>
      <c r="V3928" s="18" t="s">
        <v>156</v>
      </c>
      <c r="W3928" s="0" t="str">
        <f aca="false">IF(AND(X3928&gt;=6,X3928&lt;14),"A",IF(AND(X3928&gt;=14,X3928&lt;22),"B","C"))</f>
        <v>A</v>
      </c>
      <c r="X3928" s="18" t="n">
        <f aca="false">HOUR(H3928)</f>
        <v>12</v>
      </c>
      <c r="Y3928" s="18" t="n">
        <f aca="false">ROUND((I3928-H3928)*1440,0)</f>
        <v>62</v>
      </c>
      <c r="Z3928" s="18" t="n">
        <f aca="false">ROUND((J3928-I3928)*1440,0)</f>
        <v>18</v>
      </c>
      <c r="AA3928" s="18" t="n">
        <f aca="false">ROUND((K3928-J3928)*1440,0)</f>
        <v>54</v>
      </c>
      <c r="AB3928" s="18" t="n">
        <f aca="false">ROUND((L3928-K3928)*1440,0)</f>
        <v>7</v>
      </c>
      <c r="AC3928" s="18" t="n">
        <f aca="false">ROUND((M3928-L3928)*1440,0)</f>
        <v>30</v>
      </c>
      <c r="AD3928" s="0" t="str">
        <f aca="false">IF(N3928="","",ROUND((N3928-M3928)*1440,0))</f>
        <v/>
      </c>
      <c r="AE3928" s="0" t="str">
        <f aca="false">IF(O3928="","",ROUND((O3928-N3928)*1440,0))</f>
        <v/>
      </c>
      <c r="AF3928" s="0" t="str">
        <f aca="false">IF(P3928="","",ROUND((P3928-O3928)*1440,0))</f>
        <v/>
      </c>
      <c r="AG3928" s="0" t="str">
        <f aca="false">IF(Q3928="","",ROUND((Q3928-P3928)*1440,0))</f>
        <v/>
      </c>
      <c r="AH3928" s="0" t="str">
        <f aca="false">IF(Q3928="","",ROUND((Q3928-H3928)*1440,0))</f>
        <v/>
      </c>
      <c r="AI3928" s="19" t="n">
        <f aca="false">ROUND(IF(O3928="",Assumptions!$B$25-K3928,O3928-K3928)*24,1)</f>
        <v>17.6</v>
      </c>
      <c r="AJ3928" s="20" t="n">
        <f aca="false">ROUND(MAX(N(Y3928)/Assumptions!$C$5, N(Z3928)/Assumptions!$C$6, N(AA3928)/Assumptions!$C$7, N(AB3928)/Assumptions!$C$8, N(AC3928)/Assumptions!$C$9, N(AD3928)/Assumptions!$C$10, N(AE3928)/Assumptions!$C$11, N(AF3928)/Assumptions!$C$12, N(AG3928)/Assumptions!$C$13),3)</f>
        <v>2.067</v>
      </c>
      <c r="AK3928" s="0" t="str">
        <f aca="false">IF(OR(U3928="Pending",U3928="On Hold"),"Open GRN (awaiting)",IF(AJ3928&lt;=1,"Within SLA",IF(ROUND(N(Y3928)/Assumptions!$C$5,3)=AJ3928,"Gate Wait",IF(ROUND(N(Z3928)/Assumptions!$C$6,3)=AJ3928,"Dock Wait",IF(ROUND(N(AA3928)/Assumptions!$C$7,3)=AJ3928,"Unloading",IF(ROUND(N(AB3928)/Assumptions!$C$8,3)=AJ3928,"Unload-to-QC Wait",IF(ROUND(N(AC3928)/Assumptions!$C$9,3)=AJ3928,"QC",IF(ROUND(N(AD3928)/Assumptions!$C$10,3)=AJ3928,"QC-to-GRN Wait",IF(ROUND(N(AE3928)/Assumptions!$C$11,3)=AJ3928,"GRN Processing",IF(ROUND(N(AF3928)/Assumptions!$C$12,3)=AJ3928,"GRN-to-Putaway Wait",IF(ROUND(N(AG3928)/Assumptions!$C$13,3)=AJ3928,"Putaway","Within SLA")))))))))))</f>
        <v>Open GRN (awaiting)</v>
      </c>
    </row>
    <row r="3929" customFormat="false" ht="15" hidden="false" customHeight="false" outlineLevel="0" collapsed="false">
      <c r="A3929" s="0" t="s">
        <v>10886</v>
      </c>
      <c r="B3929" s="0" t="s">
        <v>10887</v>
      </c>
      <c r="C3929" s="0" t="s">
        <v>134</v>
      </c>
      <c r="D3929" s="0" t="s">
        <v>119</v>
      </c>
      <c r="E3929" s="0" t="s">
        <v>10888</v>
      </c>
      <c r="F3929" s="0" t="s">
        <v>149</v>
      </c>
      <c r="G3929" s="0" t="s">
        <v>122</v>
      </c>
      <c r="H3929" s="17" t="n">
        <v>46296.5208333333</v>
      </c>
      <c r="I3929" s="17" t="n">
        <v>46296.5354166667</v>
      </c>
      <c r="J3929" s="17" t="n">
        <v>46296.5423611111</v>
      </c>
      <c r="K3929" s="17" t="n">
        <v>46296.5944444445</v>
      </c>
      <c r="L3929" s="17" t="n">
        <v>46296.6138888889</v>
      </c>
      <c r="M3929" s="17" t="n">
        <v>46296.6215277778</v>
      </c>
      <c r="N3929" s="17"/>
      <c r="O3929" s="17"/>
      <c r="P3929" s="17"/>
      <c r="Q3929" s="17"/>
      <c r="R3929" s="0" t="n">
        <v>649</v>
      </c>
      <c r="S3929" s="0" t="n">
        <v>0</v>
      </c>
      <c r="T3929" s="0" t="n">
        <v>0</v>
      </c>
      <c r="U3929" s="18" t="s">
        <v>10815</v>
      </c>
      <c r="V3929" s="18" t="s">
        <v>144</v>
      </c>
      <c r="W3929" s="0" t="str">
        <f aca="false">IF(AND(X3929&gt;=6,X3929&lt;14),"A",IF(AND(X3929&gt;=14,X3929&lt;22),"B","C"))</f>
        <v>A</v>
      </c>
      <c r="X3929" s="18" t="n">
        <f aca="false">HOUR(H3929)</f>
        <v>12</v>
      </c>
      <c r="Y3929" s="18" t="n">
        <f aca="false">ROUND((I3929-H3929)*1440,0)</f>
        <v>21</v>
      </c>
      <c r="Z3929" s="18" t="n">
        <f aca="false">ROUND((J3929-I3929)*1440,0)</f>
        <v>10</v>
      </c>
      <c r="AA3929" s="18" t="n">
        <f aca="false">ROUND((K3929-J3929)*1440,0)</f>
        <v>75</v>
      </c>
      <c r="AB3929" s="18" t="n">
        <f aca="false">ROUND((L3929-K3929)*1440,0)</f>
        <v>28</v>
      </c>
      <c r="AC3929" s="18" t="n">
        <f aca="false">ROUND((M3929-L3929)*1440,0)</f>
        <v>11</v>
      </c>
      <c r="AD3929" s="0" t="str">
        <f aca="false">IF(N3929="","",ROUND((N3929-M3929)*1440,0))</f>
        <v/>
      </c>
      <c r="AE3929" s="0" t="str">
        <f aca="false">IF(O3929="","",ROUND((O3929-N3929)*1440,0))</f>
        <v/>
      </c>
      <c r="AF3929" s="0" t="str">
        <f aca="false">IF(P3929="","",ROUND((P3929-O3929)*1440,0))</f>
        <v/>
      </c>
      <c r="AG3929" s="0" t="str">
        <f aca="false">IF(Q3929="","",ROUND((Q3929-P3929)*1440,0))</f>
        <v/>
      </c>
      <c r="AH3929" s="0" t="str">
        <f aca="false">IF(Q3929="","",ROUND((Q3929-H3929)*1440,0))</f>
        <v/>
      </c>
      <c r="AI3929" s="19" t="n">
        <f aca="false">ROUND(IF(O3929="",Assumptions!$B$25-K3929,O3929-K3929)*24,1)</f>
        <v>17.7</v>
      </c>
      <c r="AJ3929" s="20" t="n">
        <f aca="false">ROUND(MAX(N(Y3929)/Assumptions!$C$5, N(Z3929)/Assumptions!$C$6, N(AA3929)/Assumptions!$C$7, N(AB3929)/Assumptions!$C$8, N(AC3929)/Assumptions!$C$9, N(AD3929)/Assumptions!$C$10, N(AE3929)/Assumptions!$C$11, N(AF3929)/Assumptions!$C$12, N(AG3929)/Assumptions!$C$13),3)</f>
        <v>1.867</v>
      </c>
      <c r="AK3929" s="0" t="str">
        <f aca="false">IF(OR(U3929="Pending",U3929="On Hold"),"Open GRN (awaiting)",IF(AJ3929&lt;=1,"Within SLA",IF(ROUND(N(Y3929)/Assumptions!$C$5,3)=AJ3929,"Gate Wait",IF(ROUND(N(Z3929)/Assumptions!$C$6,3)=AJ3929,"Dock Wait",IF(ROUND(N(AA3929)/Assumptions!$C$7,3)=AJ3929,"Unloading",IF(ROUND(N(AB3929)/Assumptions!$C$8,3)=AJ3929,"Unload-to-QC Wait",IF(ROUND(N(AC3929)/Assumptions!$C$9,3)=AJ3929,"QC",IF(ROUND(N(AD3929)/Assumptions!$C$10,3)=AJ3929,"QC-to-GRN Wait",IF(ROUND(N(AE3929)/Assumptions!$C$11,3)=AJ3929,"GRN Processing",IF(ROUND(N(AF3929)/Assumptions!$C$12,3)=AJ3929,"GRN-to-Putaway Wait",IF(ROUND(N(AG3929)/Assumptions!$C$13,3)=AJ3929,"Putaway","Within SLA")))))))))))</f>
        <v>Open GRN (awaiting)</v>
      </c>
    </row>
    <row r="3930" customFormat="false" ht="15" hidden="false" customHeight="false" outlineLevel="0" collapsed="false">
      <c r="A3930" s="0" t="s">
        <v>10889</v>
      </c>
      <c r="B3930" s="0" t="s">
        <v>10890</v>
      </c>
      <c r="C3930" s="0" t="s">
        <v>126</v>
      </c>
      <c r="D3930" s="0" t="s">
        <v>147</v>
      </c>
      <c r="E3930" s="0" t="s">
        <v>8727</v>
      </c>
      <c r="F3930" s="0" t="s">
        <v>128</v>
      </c>
      <c r="G3930" s="0" t="s">
        <v>167</v>
      </c>
      <c r="H3930" s="17" t="n">
        <v>46296.525</v>
      </c>
      <c r="I3930" s="17" t="n">
        <v>46296.5333333333</v>
      </c>
      <c r="J3930" s="17" t="n">
        <v>46296.5347222222</v>
      </c>
      <c r="K3930" s="17" t="n">
        <v>46296.5479166667</v>
      </c>
      <c r="L3930" s="17" t="n">
        <v>46296.5534722222</v>
      </c>
      <c r="M3930" s="17" t="n">
        <v>46296.5715277778</v>
      </c>
      <c r="N3930" s="17"/>
      <c r="O3930" s="17"/>
      <c r="P3930" s="17"/>
      <c r="Q3930" s="17"/>
      <c r="R3930" s="0" t="n">
        <v>308</v>
      </c>
      <c r="S3930" s="0" t="n">
        <v>0</v>
      </c>
      <c r="T3930" s="0" t="n">
        <v>0</v>
      </c>
      <c r="U3930" s="18" t="s">
        <v>10815</v>
      </c>
      <c r="V3930" s="18" t="s">
        <v>156</v>
      </c>
      <c r="W3930" s="0" t="str">
        <f aca="false">IF(AND(X3930&gt;=6,X3930&lt;14),"A",IF(AND(X3930&gt;=14,X3930&lt;22),"B","C"))</f>
        <v>A</v>
      </c>
      <c r="X3930" s="18" t="n">
        <f aca="false">HOUR(H3930)</f>
        <v>12</v>
      </c>
      <c r="Y3930" s="18" t="n">
        <f aca="false">ROUND((I3930-H3930)*1440,0)</f>
        <v>12</v>
      </c>
      <c r="Z3930" s="18" t="n">
        <f aca="false">ROUND((J3930-I3930)*1440,0)</f>
        <v>2</v>
      </c>
      <c r="AA3930" s="18" t="n">
        <f aca="false">ROUND((K3930-J3930)*1440,0)</f>
        <v>19</v>
      </c>
      <c r="AB3930" s="18" t="n">
        <f aca="false">ROUND((L3930-K3930)*1440,0)</f>
        <v>8</v>
      </c>
      <c r="AC3930" s="18" t="n">
        <f aca="false">ROUND((M3930-L3930)*1440,0)</f>
        <v>26</v>
      </c>
      <c r="AD3930" s="0" t="str">
        <f aca="false">IF(N3930="","",ROUND((N3930-M3930)*1440,0))</f>
        <v/>
      </c>
      <c r="AE3930" s="0" t="str">
        <f aca="false">IF(O3930="","",ROUND((O3930-N3930)*1440,0))</f>
        <v/>
      </c>
      <c r="AF3930" s="0" t="str">
        <f aca="false">IF(P3930="","",ROUND((P3930-O3930)*1440,0))</f>
        <v/>
      </c>
      <c r="AG3930" s="0" t="str">
        <f aca="false">IF(Q3930="","",ROUND((Q3930-P3930)*1440,0))</f>
        <v/>
      </c>
      <c r="AH3930" s="0" t="str">
        <f aca="false">IF(Q3930="","",ROUND((Q3930-H3930)*1440,0))</f>
        <v/>
      </c>
      <c r="AI3930" s="19" t="n">
        <f aca="false">ROUND(IF(O3930="",Assumptions!$B$25-K3930,O3930-K3930)*24,1)</f>
        <v>18.9</v>
      </c>
      <c r="AJ3930" s="20" t="n">
        <f aca="false">ROUND(MAX(N(Y3930)/Assumptions!$C$5, N(Z3930)/Assumptions!$C$6, N(AA3930)/Assumptions!$C$7, N(AB3930)/Assumptions!$C$8, N(AC3930)/Assumptions!$C$9, N(AD3930)/Assumptions!$C$10, N(AE3930)/Assumptions!$C$11, N(AF3930)/Assumptions!$C$12, N(AG3930)/Assumptions!$C$13),3)</f>
        <v>0.578</v>
      </c>
      <c r="AK3930" s="0" t="str">
        <f aca="false">IF(OR(U3930="Pending",U3930="On Hold"),"Open GRN (awaiting)",IF(AJ3930&lt;=1,"Within SLA",IF(ROUND(N(Y3930)/Assumptions!$C$5,3)=AJ3930,"Gate Wait",IF(ROUND(N(Z3930)/Assumptions!$C$6,3)=AJ3930,"Dock Wait",IF(ROUND(N(AA3930)/Assumptions!$C$7,3)=AJ3930,"Unloading",IF(ROUND(N(AB3930)/Assumptions!$C$8,3)=AJ3930,"Unload-to-QC Wait",IF(ROUND(N(AC3930)/Assumptions!$C$9,3)=AJ3930,"QC",IF(ROUND(N(AD3930)/Assumptions!$C$10,3)=AJ3930,"QC-to-GRN Wait",IF(ROUND(N(AE3930)/Assumptions!$C$11,3)=AJ3930,"GRN Processing",IF(ROUND(N(AF3930)/Assumptions!$C$12,3)=AJ3930,"GRN-to-Putaway Wait",IF(ROUND(N(AG3930)/Assumptions!$C$13,3)=AJ3930,"Putaway","Within SLA")))))))))))</f>
        <v>Open GRN (awaiting)</v>
      </c>
    </row>
    <row r="3931" customFormat="false" ht="15" hidden="false" customHeight="false" outlineLevel="0" collapsed="false">
      <c r="A3931" s="0" t="s">
        <v>10891</v>
      </c>
      <c r="B3931" s="0" t="s">
        <v>10892</v>
      </c>
      <c r="C3931" s="0" t="s">
        <v>218</v>
      </c>
      <c r="D3931" s="0" t="s">
        <v>119</v>
      </c>
      <c r="E3931" s="0" t="s">
        <v>10893</v>
      </c>
      <c r="F3931" s="0" t="s">
        <v>137</v>
      </c>
      <c r="G3931" s="0" t="s">
        <v>122</v>
      </c>
      <c r="H3931" s="17" t="n">
        <v>46296.5395833333</v>
      </c>
      <c r="I3931" s="17" t="n">
        <v>46296.58125</v>
      </c>
      <c r="J3931" s="17" t="n">
        <v>46296.59375</v>
      </c>
      <c r="K3931" s="17" t="n">
        <v>46296.64375</v>
      </c>
      <c r="L3931" s="17" t="n">
        <v>46296.6506944444</v>
      </c>
      <c r="M3931" s="17" t="n">
        <v>46296.68125</v>
      </c>
      <c r="N3931" s="17"/>
      <c r="O3931" s="17"/>
      <c r="P3931" s="17"/>
      <c r="Q3931" s="17"/>
      <c r="R3931" s="0" t="n">
        <v>1422</v>
      </c>
      <c r="S3931" s="0" t="n">
        <v>0</v>
      </c>
      <c r="T3931" s="0" t="n">
        <v>0</v>
      </c>
      <c r="U3931" s="18" t="s">
        <v>10815</v>
      </c>
      <c r="V3931" s="18" t="s">
        <v>156</v>
      </c>
      <c r="W3931" s="0" t="str">
        <f aca="false">IF(AND(X3931&gt;=6,X3931&lt;14),"A",IF(AND(X3931&gt;=14,X3931&lt;22),"B","C"))</f>
        <v>A</v>
      </c>
      <c r="X3931" s="18" t="n">
        <f aca="false">HOUR(H3931)</f>
        <v>12</v>
      </c>
      <c r="Y3931" s="18" t="n">
        <f aca="false">ROUND((I3931-H3931)*1440,0)</f>
        <v>60</v>
      </c>
      <c r="Z3931" s="18" t="n">
        <f aca="false">ROUND((J3931-I3931)*1440,0)</f>
        <v>18</v>
      </c>
      <c r="AA3931" s="18" t="n">
        <f aca="false">ROUND((K3931-J3931)*1440,0)</f>
        <v>72</v>
      </c>
      <c r="AB3931" s="18" t="n">
        <f aca="false">ROUND((L3931-K3931)*1440,0)</f>
        <v>10</v>
      </c>
      <c r="AC3931" s="18" t="n">
        <f aca="false">ROUND((M3931-L3931)*1440,0)</f>
        <v>44</v>
      </c>
      <c r="AD3931" s="0" t="str">
        <f aca="false">IF(N3931="","",ROUND((N3931-M3931)*1440,0))</f>
        <v/>
      </c>
      <c r="AE3931" s="0" t="str">
        <f aca="false">IF(O3931="","",ROUND((O3931-N3931)*1440,0))</f>
        <v/>
      </c>
      <c r="AF3931" s="0" t="str">
        <f aca="false">IF(P3931="","",ROUND((P3931-O3931)*1440,0))</f>
        <v/>
      </c>
      <c r="AG3931" s="0" t="str">
        <f aca="false">IF(Q3931="","",ROUND((Q3931-P3931)*1440,0))</f>
        <v/>
      </c>
      <c r="AH3931" s="0" t="str">
        <f aca="false">IF(Q3931="","",ROUND((Q3931-H3931)*1440,0))</f>
        <v/>
      </c>
      <c r="AI3931" s="19" t="n">
        <f aca="false">ROUND(IF(O3931="",Assumptions!$B$25-K3931,O3931-K3931)*24,1)</f>
        <v>16.6</v>
      </c>
      <c r="AJ3931" s="20" t="n">
        <f aca="false">ROUND(MAX(N(Y3931)/Assumptions!$C$5, N(Z3931)/Assumptions!$C$6, N(AA3931)/Assumptions!$C$7, N(AB3931)/Assumptions!$C$8, N(AC3931)/Assumptions!$C$9, N(AD3931)/Assumptions!$C$10, N(AE3931)/Assumptions!$C$11, N(AF3931)/Assumptions!$C$12, N(AG3931)/Assumptions!$C$13),3)</f>
        <v>2</v>
      </c>
      <c r="AK3931" s="0" t="str">
        <f aca="false">IF(OR(U3931="Pending",U3931="On Hold"),"Open GRN (awaiting)",IF(AJ3931&lt;=1,"Within SLA",IF(ROUND(N(Y3931)/Assumptions!$C$5,3)=AJ3931,"Gate Wait",IF(ROUND(N(Z3931)/Assumptions!$C$6,3)=AJ3931,"Dock Wait",IF(ROUND(N(AA3931)/Assumptions!$C$7,3)=AJ3931,"Unloading",IF(ROUND(N(AB3931)/Assumptions!$C$8,3)=AJ3931,"Unload-to-QC Wait",IF(ROUND(N(AC3931)/Assumptions!$C$9,3)=AJ3931,"QC",IF(ROUND(N(AD3931)/Assumptions!$C$10,3)=AJ3931,"QC-to-GRN Wait",IF(ROUND(N(AE3931)/Assumptions!$C$11,3)=AJ3931,"GRN Processing",IF(ROUND(N(AF3931)/Assumptions!$C$12,3)=AJ3931,"GRN-to-Putaway Wait",IF(ROUND(N(AG3931)/Assumptions!$C$13,3)=AJ3931,"Putaway","Within SLA")))))))))))</f>
        <v>Open GRN (awaiting)</v>
      </c>
    </row>
    <row r="3932" customFormat="false" ht="15" hidden="false" customHeight="false" outlineLevel="0" collapsed="false">
      <c r="A3932" s="0" t="s">
        <v>10894</v>
      </c>
      <c r="B3932" s="0" t="s">
        <v>10895</v>
      </c>
      <c r="C3932" s="0" t="s">
        <v>175</v>
      </c>
      <c r="D3932" s="0" t="s">
        <v>135</v>
      </c>
      <c r="E3932" s="0" t="s">
        <v>2334</v>
      </c>
      <c r="F3932" s="0" t="s">
        <v>177</v>
      </c>
      <c r="G3932" s="0" t="s">
        <v>178</v>
      </c>
      <c r="H3932" s="17" t="n">
        <v>46296.5409722222</v>
      </c>
      <c r="I3932" s="17" t="n">
        <v>46296.5513888889</v>
      </c>
      <c r="J3932" s="17" t="n">
        <v>46296.5534722222</v>
      </c>
      <c r="K3932" s="17" t="n">
        <v>46296.5888888889</v>
      </c>
      <c r="L3932" s="17" t="n">
        <v>46296.5930555556</v>
      </c>
      <c r="M3932" s="17" t="n">
        <v>46296.6041666667</v>
      </c>
      <c r="N3932" s="17"/>
      <c r="O3932" s="17"/>
      <c r="P3932" s="17"/>
      <c r="Q3932" s="17"/>
      <c r="R3932" s="0" t="n">
        <v>665</v>
      </c>
      <c r="S3932" s="0" t="n">
        <v>0</v>
      </c>
      <c r="T3932" s="0" t="n">
        <v>0</v>
      </c>
      <c r="U3932" s="18" t="s">
        <v>10815</v>
      </c>
      <c r="V3932" s="18" t="s">
        <v>131</v>
      </c>
      <c r="W3932" s="0" t="str">
        <f aca="false">IF(AND(X3932&gt;=6,X3932&lt;14),"A",IF(AND(X3932&gt;=14,X3932&lt;22),"B","C"))</f>
        <v>A</v>
      </c>
      <c r="X3932" s="18" t="n">
        <f aca="false">HOUR(H3932)</f>
        <v>12</v>
      </c>
      <c r="Y3932" s="18" t="n">
        <f aca="false">ROUND((I3932-H3932)*1440,0)</f>
        <v>15</v>
      </c>
      <c r="Z3932" s="18" t="n">
        <f aca="false">ROUND((J3932-I3932)*1440,0)</f>
        <v>3</v>
      </c>
      <c r="AA3932" s="18" t="n">
        <f aca="false">ROUND((K3932-J3932)*1440,0)</f>
        <v>51</v>
      </c>
      <c r="AB3932" s="18" t="n">
        <f aca="false">ROUND((L3932-K3932)*1440,0)</f>
        <v>6</v>
      </c>
      <c r="AC3932" s="18" t="n">
        <f aca="false">ROUND((M3932-L3932)*1440,0)</f>
        <v>16</v>
      </c>
      <c r="AD3932" s="0" t="str">
        <f aca="false">IF(N3932="","",ROUND((N3932-M3932)*1440,0))</f>
        <v/>
      </c>
      <c r="AE3932" s="0" t="str">
        <f aca="false">IF(O3932="","",ROUND((O3932-N3932)*1440,0))</f>
        <v/>
      </c>
      <c r="AF3932" s="0" t="str">
        <f aca="false">IF(P3932="","",ROUND((P3932-O3932)*1440,0))</f>
        <v/>
      </c>
      <c r="AG3932" s="0" t="str">
        <f aca="false">IF(Q3932="","",ROUND((Q3932-P3932)*1440,0))</f>
        <v/>
      </c>
      <c r="AH3932" s="0" t="str">
        <f aca="false">IF(Q3932="","",ROUND((Q3932-H3932)*1440,0))</f>
        <v/>
      </c>
      <c r="AI3932" s="19" t="n">
        <f aca="false">ROUND(IF(O3932="",Assumptions!$B$25-K3932,O3932-K3932)*24,1)</f>
        <v>17.9</v>
      </c>
      <c r="AJ3932" s="20" t="n">
        <f aca="false">ROUND(MAX(N(Y3932)/Assumptions!$C$5, N(Z3932)/Assumptions!$C$6, N(AA3932)/Assumptions!$C$7, N(AB3932)/Assumptions!$C$8, N(AC3932)/Assumptions!$C$9, N(AD3932)/Assumptions!$C$10, N(AE3932)/Assumptions!$C$11, N(AF3932)/Assumptions!$C$12, N(AG3932)/Assumptions!$C$13),3)</f>
        <v>0.85</v>
      </c>
      <c r="AK3932" s="0" t="str">
        <f aca="false">IF(OR(U3932="Pending",U3932="On Hold"),"Open GRN (awaiting)",IF(AJ3932&lt;=1,"Within SLA",IF(ROUND(N(Y3932)/Assumptions!$C$5,3)=AJ3932,"Gate Wait",IF(ROUND(N(Z3932)/Assumptions!$C$6,3)=AJ3932,"Dock Wait",IF(ROUND(N(AA3932)/Assumptions!$C$7,3)=AJ3932,"Unloading",IF(ROUND(N(AB3932)/Assumptions!$C$8,3)=AJ3932,"Unload-to-QC Wait",IF(ROUND(N(AC3932)/Assumptions!$C$9,3)=AJ3932,"QC",IF(ROUND(N(AD3932)/Assumptions!$C$10,3)=AJ3932,"QC-to-GRN Wait",IF(ROUND(N(AE3932)/Assumptions!$C$11,3)=AJ3932,"GRN Processing",IF(ROUND(N(AF3932)/Assumptions!$C$12,3)=AJ3932,"GRN-to-Putaway Wait",IF(ROUND(N(AG3932)/Assumptions!$C$13,3)=AJ3932,"Putaway","Within SLA")))))))))))</f>
        <v>Open GRN (awaiting)</v>
      </c>
    </row>
    <row r="3933" customFormat="false" ht="15" hidden="false" customHeight="false" outlineLevel="0" collapsed="false">
      <c r="A3933" s="0" t="s">
        <v>10896</v>
      </c>
      <c r="B3933" s="0" t="s">
        <v>10897</v>
      </c>
      <c r="C3933" s="0" t="s">
        <v>153</v>
      </c>
      <c r="D3933" s="0" t="s">
        <v>147</v>
      </c>
      <c r="E3933" s="0" t="s">
        <v>10898</v>
      </c>
      <c r="F3933" s="0" t="s">
        <v>155</v>
      </c>
      <c r="G3933" s="0" t="s">
        <v>150</v>
      </c>
      <c r="H3933" s="17" t="n">
        <v>46296.5527777778</v>
      </c>
      <c r="I3933" s="17" t="n">
        <v>46296.5743055556</v>
      </c>
      <c r="J3933" s="17" t="n">
        <v>46296.5770833333</v>
      </c>
      <c r="K3933" s="17" t="n">
        <v>46296.6083333333</v>
      </c>
      <c r="L3933" s="17" t="n">
        <v>46296.6125</v>
      </c>
      <c r="M3933" s="17" t="n">
        <v>46296.64375</v>
      </c>
      <c r="N3933" s="17"/>
      <c r="O3933" s="17"/>
      <c r="P3933" s="17"/>
      <c r="Q3933" s="17"/>
      <c r="R3933" s="0" t="n">
        <v>249</v>
      </c>
      <c r="S3933" s="0" t="n">
        <v>0</v>
      </c>
      <c r="T3933" s="0" t="n">
        <v>0</v>
      </c>
      <c r="U3933" s="18" t="s">
        <v>10815</v>
      </c>
      <c r="V3933" s="18" t="s">
        <v>144</v>
      </c>
      <c r="W3933" s="0" t="str">
        <f aca="false">IF(AND(X3933&gt;=6,X3933&lt;14),"A",IF(AND(X3933&gt;=14,X3933&lt;22),"B","C"))</f>
        <v>A</v>
      </c>
      <c r="X3933" s="18" t="n">
        <f aca="false">HOUR(H3933)</f>
        <v>13</v>
      </c>
      <c r="Y3933" s="18" t="n">
        <f aca="false">ROUND((I3933-H3933)*1440,0)</f>
        <v>31</v>
      </c>
      <c r="Z3933" s="18" t="n">
        <f aca="false">ROUND((J3933-I3933)*1440,0)</f>
        <v>4</v>
      </c>
      <c r="AA3933" s="18" t="n">
        <f aca="false">ROUND((K3933-J3933)*1440,0)</f>
        <v>45</v>
      </c>
      <c r="AB3933" s="18" t="n">
        <f aca="false">ROUND((L3933-K3933)*1440,0)</f>
        <v>6</v>
      </c>
      <c r="AC3933" s="18" t="n">
        <f aca="false">ROUND((M3933-L3933)*1440,0)</f>
        <v>45</v>
      </c>
      <c r="AD3933" s="0" t="str">
        <f aca="false">IF(N3933="","",ROUND((N3933-M3933)*1440,0))</f>
        <v/>
      </c>
      <c r="AE3933" s="0" t="str">
        <f aca="false">IF(O3933="","",ROUND((O3933-N3933)*1440,0))</f>
        <v/>
      </c>
      <c r="AF3933" s="0" t="str">
        <f aca="false">IF(P3933="","",ROUND((P3933-O3933)*1440,0))</f>
        <v/>
      </c>
      <c r="AG3933" s="0" t="str">
        <f aca="false">IF(Q3933="","",ROUND((Q3933-P3933)*1440,0))</f>
        <v/>
      </c>
      <c r="AH3933" s="0" t="str">
        <f aca="false">IF(Q3933="","",ROUND((Q3933-H3933)*1440,0))</f>
        <v/>
      </c>
      <c r="AI3933" s="19" t="n">
        <f aca="false">ROUND(IF(O3933="",Assumptions!$B$25-K3933,O3933-K3933)*24,1)</f>
        <v>17.4</v>
      </c>
      <c r="AJ3933" s="20" t="n">
        <f aca="false">ROUND(MAX(N(Y3933)/Assumptions!$C$5, N(Z3933)/Assumptions!$C$6, N(AA3933)/Assumptions!$C$7, N(AB3933)/Assumptions!$C$8, N(AC3933)/Assumptions!$C$9, N(AD3933)/Assumptions!$C$10, N(AE3933)/Assumptions!$C$11, N(AF3933)/Assumptions!$C$12, N(AG3933)/Assumptions!$C$13),3)</f>
        <v>1.033</v>
      </c>
      <c r="AK3933" s="0" t="str">
        <f aca="false">IF(OR(U3933="Pending",U3933="On Hold"),"Open GRN (awaiting)",IF(AJ3933&lt;=1,"Within SLA",IF(ROUND(N(Y3933)/Assumptions!$C$5,3)=AJ3933,"Gate Wait",IF(ROUND(N(Z3933)/Assumptions!$C$6,3)=AJ3933,"Dock Wait",IF(ROUND(N(AA3933)/Assumptions!$C$7,3)=AJ3933,"Unloading",IF(ROUND(N(AB3933)/Assumptions!$C$8,3)=AJ3933,"Unload-to-QC Wait",IF(ROUND(N(AC3933)/Assumptions!$C$9,3)=AJ3933,"QC",IF(ROUND(N(AD3933)/Assumptions!$C$10,3)=AJ3933,"QC-to-GRN Wait",IF(ROUND(N(AE3933)/Assumptions!$C$11,3)=AJ3933,"GRN Processing",IF(ROUND(N(AF3933)/Assumptions!$C$12,3)=AJ3933,"GRN-to-Putaway Wait",IF(ROUND(N(AG3933)/Assumptions!$C$13,3)=AJ3933,"Putaway","Within SLA")))))))))))</f>
        <v>Open GRN (awaiting)</v>
      </c>
    </row>
    <row r="3934" customFormat="false" ht="15" hidden="false" customHeight="false" outlineLevel="0" collapsed="false">
      <c r="A3934" s="0" t="s">
        <v>10899</v>
      </c>
      <c r="B3934" s="0" t="s">
        <v>10900</v>
      </c>
      <c r="C3934" s="0" t="s">
        <v>286</v>
      </c>
      <c r="D3934" s="0" t="s">
        <v>119</v>
      </c>
      <c r="E3934" s="0" t="s">
        <v>2977</v>
      </c>
      <c r="F3934" s="0" t="s">
        <v>121</v>
      </c>
      <c r="G3934" s="0" t="s">
        <v>129</v>
      </c>
      <c r="H3934" s="17" t="n">
        <v>46296.5534722222</v>
      </c>
      <c r="I3934" s="17" t="n">
        <v>46296.575</v>
      </c>
      <c r="J3934" s="17" t="n">
        <v>46296.5791666667</v>
      </c>
      <c r="K3934" s="17" t="n">
        <v>46296.6090277778</v>
      </c>
      <c r="L3934" s="17" t="n">
        <v>46296.61875</v>
      </c>
      <c r="M3934" s="17" t="n">
        <v>46296.6340277778</v>
      </c>
      <c r="N3934" s="17"/>
      <c r="O3934" s="17"/>
      <c r="P3934" s="17"/>
      <c r="Q3934" s="17"/>
      <c r="R3934" s="0" t="n">
        <v>1681</v>
      </c>
      <c r="S3934" s="0" t="n">
        <v>0</v>
      </c>
      <c r="T3934" s="0" t="n">
        <v>0</v>
      </c>
      <c r="U3934" s="18" t="s">
        <v>10815</v>
      </c>
      <c r="V3934" s="18" t="s">
        <v>144</v>
      </c>
      <c r="W3934" s="0" t="str">
        <f aca="false">IF(AND(X3934&gt;=6,X3934&lt;14),"A",IF(AND(X3934&gt;=14,X3934&lt;22),"B","C"))</f>
        <v>A</v>
      </c>
      <c r="X3934" s="18" t="n">
        <f aca="false">HOUR(H3934)</f>
        <v>13</v>
      </c>
      <c r="Y3934" s="18" t="n">
        <f aca="false">ROUND((I3934-H3934)*1440,0)</f>
        <v>31</v>
      </c>
      <c r="Z3934" s="18" t="n">
        <f aca="false">ROUND((J3934-I3934)*1440,0)</f>
        <v>6</v>
      </c>
      <c r="AA3934" s="18" t="n">
        <f aca="false">ROUND((K3934-J3934)*1440,0)</f>
        <v>43</v>
      </c>
      <c r="AB3934" s="18" t="n">
        <f aca="false">ROUND((L3934-K3934)*1440,0)</f>
        <v>14</v>
      </c>
      <c r="AC3934" s="18" t="n">
        <f aca="false">ROUND((M3934-L3934)*1440,0)</f>
        <v>22</v>
      </c>
      <c r="AD3934" s="0" t="str">
        <f aca="false">IF(N3934="","",ROUND((N3934-M3934)*1440,0))</f>
        <v/>
      </c>
      <c r="AE3934" s="0" t="str">
        <f aca="false">IF(O3934="","",ROUND((O3934-N3934)*1440,0))</f>
        <v/>
      </c>
      <c r="AF3934" s="0" t="str">
        <f aca="false">IF(P3934="","",ROUND((P3934-O3934)*1440,0))</f>
        <v/>
      </c>
      <c r="AG3934" s="0" t="str">
        <f aca="false">IF(Q3934="","",ROUND((Q3934-P3934)*1440,0))</f>
        <v/>
      </c>
      <c r="AH3934" s="0" t="str">
        <f aca="false">IF(Q3934="","",ROUND((Q3934-H3934)*1440,0))</f>
        <v/>
      </c>
      <c r="AI3934" s="19" t="n">
        <f aca="false">ROUND(IF(O3934="",Assumptions!$B$25-K3934,O3934-K3934)*24,1)</f>
        <v>17.4</v>
      </c>
      <c r="AJ3934" s="20" t="n">
        <f aca="false">ROUND(MAX(N(Y3934)/Assumptions!$C$5, N(Z3934)/Assumptions!$C$6, N(AA3934)/Assumptions!$C$7, N(AB3934)/Assumptions!$C$8, N(AC3934)/Assumptions!$C$9, N(AD3934)/Assumptions!$C$10, N(AE3934)/Assumptions!$C$11, N(AF3934)/Assumptions!$C$12, N(AG3934)/Assumptions!$C$13),3)</f>
        <v>1.033</v>
      </c>
      <c r="AK3934" s="0" t="str">
        <f aca="false">IF(OR(U3934="Pending",U3934="On Hold"),"Open GRN (awaiting)",IF(AJ3934&lt;=1,"Within SLA",IF(ROUND(N(Y3934)/Assumptions!$C$5,3)=AJ3934,"Gate Wait",IF(ROUND(N(Z3934)/Assumptions!$C$6,3)=AJ3934,"Dock Wait",IF(ROUND(N(AA3934)/Assumptions!$C$7,3)=AJ3934,"Unloading",IF(ROUND(N(AB3934)/Assumptions!$C$8,3)=AJ3934,"Unload-to-QC Wait",IF(ROUND(N(AC3934)/Assumptions!$C$9,3)=AJ3934,"QC",IF(ROUND(N(AD3934)/Assumptions!$C$10,3)=AJ3934,"QC-to-GRN Wait",IF(ROUND(N(AE3934)/Assumptions!$C$11,3)=AJ3934,"GRN Processing",IF(ROUND(N(AF3934)/Assumptions!$C$12,3)=AJ3934,"GRN-to-Putaway Wait",IF(ROUND(N(AG3934)/Assumptions!$C$13,3)=AJ3934,"Putaway","Within SLA")))))))))))</f>
        <v>Open GRN (awaiting)</v>
      </c>
    </row>
    <row r="3935" customFormat="false" ht="15" hidden="false" customHeight="false" outlineLevel="0" collapsed="false">
      <c r="A3935" s="0" t="s">
        <v>10901</v>
      </c>
      <c r="B3935" s="0" t="s">
        <v>10902</v>
      </c>
      <c r="C3935" s="0" t="s">
        <v>184</v>
      </c>
      <c r="D3935" s="0" t="s">
        <v>147</v>
      </c>
      <c r="E3935" s="0" t="s">
        <v>8069</v>
      </c>
      <c r="F3935" s="0" t="s">
        <v>177</v>
      </c>
      <c r="G3935" s="0" t="s">
        <v>167</v>
      </c>
      <c r="H3935" s="17" t="n">
        <v>46296.5611111111</v>
      </c>
      <c r="I3935" s="17" t="n">
        <v>46296.60625</v>
      </c>
      <c r="J3935" s="17" t="n">
        <v>46296.6090277778</v>
      </c>
      <c r="K3935" s="17" t="n">
        <v>46296.6284722222</v>
      </c>
      <c r="L3935" s="17" t="n">
        <v>46296.6354166667</v>
      </c>
      <c r="M3935" s="17" t="n">
        <v>46296.7</v>
      </c>
      <c r="N3935" s="17"/>
      <c r="O3935" s="17"/>
      <c r="P3935" s="17"/>
      <c r="Q3935" s="17"/>
      <c r="R3935" s="0" t="n">
        <v>344</v>
      </c>
      <c r="S3935" s="0" t="n">
        <v>0</v>
      </c>
      <c r="T3935" s="0" t="n">
        <v>3</v>
      </c>
      <c r="U3935" s="18" t="s">
        <v>10815</v>
      </c>
      <c r="V3935" s="18" t="s">
        <v>144</v>
      </c>
      <c r="W3935" s="0" t="str">
        <f aca="false">IF(AND(X3935&gt;=6,X3935&lt;14),"A",IF(AND(X3935&gt;=14,X3935&lt;22),"B","C"))</f>
        <v>A</v>
      </c>
      <c r="X3935" s="18" t="n">
        <f aca="false">HOUR(H3935)</f>
        <v>13</v>
      </c>
      <c r="Y3935" s="18" t="n">
        <f aca="false">ROUND((I3935-H3935)*1440,0)</f>
        <v>65</v>
      </c>
      <c r="Z3935" s="18" t="n">
        <f aca="false">ROUND((J3935-I3935)*1440,0)</f>
        <v>4</v>
      </c>
      <c r="AA3935" s="18" t="n">
        <f aca="false">ROUND((K3935-J3935)*1440,0)</f>
        <v>28</v>
      </c>
      <c r="AB3935" s="18" t="n">
        <f aca="false">ROUND((L3935-K3935)*1440,0)</f>
        <v>10</v>
      </c>
      <c r="AC3935" s="18" t="n">
        <f aca="false">ROUND((M3935-L3935)*1440,0)</f>
        <v>93</v>
      </c>
      <c r="AD3935" s="0" t="str">
        <f aca="false">IF(N3935="","",ROUND((N3935-M3935)*1440,0))</f>
        <v/>
      </c>
      <c r="AE3935" s="0" t="str">
        <f aca="false">IF(O3935="","",ROUND((O3935-N3935)*1440,0))</f>
        <v/>
      </c>
      <c r="AF3935" s="0" t="str">
        <f aca="false">IF(P3935="","",ROUND((P3935-O3935)*1440,0))</f>
        <v/>
      </c>
      <c r="AG3935" s="0" t="str">
        <f aca="false">IF(Q3935="","",ROUND((Q3935-P3935)*1440,0))</f>
        <v/>
      </c>
      <c r="AH3935" s="0" t="str">
        <f aca="false">IF(Q3935="","",ROUND((Q3935-H3935)*1440,0))</f>
        <v/>
      </c>
      <c r="AI3935" s="19" t="n">
        <f aca="false">ROUND(IF(O3935="",Assumptions!$B$25-K3935,O3935-K3935)*24,1)</f>
        <v>16.9</v>
      </c>
      <c r="AJ3935" s="20" t="n">
        <f aca="false">ROUND(MAX(N(Y3935)/Assumptions!$C$5, N(Z3935)/Assumptions!$C$6, N(AA3935)/Assumptions!$C$7, N(AB3935)/Assumptions!$C$8, N(AC3935)/Assumptions!$C$9, N(AD3935)/Assumptions!$C$10, N(AE3935)/Assumptions!$C$11, N(AF3935)/Assumptions!$C$12, N(AG3935)/Assumptions!$C$13),3)</f>
        <v>2.167</v>
      </c>
      <c r="AK3935" s="0" t="str">
        <f aca="false">IF(OR(U3935="Pending",U3935="On Hold"),"Open GRN (awaiting)",IF(AJ3935&lt;=1,"Within SLA",IF(ROUND(N(Y3935)/Assumptions!$C$5,3)=AJ3935,"Gate Wait",IF(ROUND(N(Z3935)/Assumptions!$C$6,3)=AJ3935,"Dock Wait",IF(ROUND(N(AA3935)/Assumptions!$C$7,3)=AJ3935,"Unloading",IF(ROUND(N(AB3935)/Assumptions!$C$8,3)=AJ3935,"Unload-to-QC Wait",IF(ROUND(N(AC3935)/Assumptions!$C$9,3)=AJ3935,"QC",IF(ROUND(N(AD3935)/Assumptions!$C$10,3)=AJ3935,"QC-to-GRN Wait",IF(ROUND(N(AE3935)/Assumptions!$C$11,3)=AJ3935,"GRN Processing",IF(ROUND(N(AF3935)/Assumptions!$C$12,3)=AJ3935,"GRN-to-Putaway Wait",IF(ROUND(N(AG3935)/Assumptions!$C$13,3)=AJ3935,"Putaway","Within SLA")))))))))))</f>
        <v>Open GRN (awaiting)</v>
      </c>
    </row>
    <row r="3936" customFormat="false" ht="15" hidden="false" customHeight="false" outlineLevel="0" collapsed="false">
      <c r="A3936" s="0" t="s">
        <v>10903</v>
      </c>
      <c r="B3936" s="0" t="s">
        <v>10904</v>
      </c>
      <c r="C3936" s="0" t="s">
        <v>184</v>
      </c>
      <c r="D3936" s="0" t="s">
        <v>147</v>
      </c>
      <c r="E3936" s="0" t="s">
        <v>9779</v>
      </c>
      <c r="F3936" s="0" t="s">
        <v>177</v>
      </c>
      <c r="G3936" s="0" t="s">
        <v>167</v>
      </c>
      <c r="H3936" s="17" t="n">
        <v>46296.5701388889</v>
      </c>
      <c r="I3936" s="17" t="n">
        <v>46296.6625</v>
      </c>
      <c r="J3936" s="17" t="n">
        <v>46296.6673611111</v>
      </c>
      <c r="K3936" s="17" t="n">
        <v>46296.6895833333</v>
      </c>
      <c r="L3936" s="17" t="n">
        <v>46296.7194444445</v>
      </c>
      <c r="M3936" s="17" t="n">
        <v>46296.7430555556</v>
      </c>
      <c r="N3936" s="17"/>
      <c r="O3936" s="17"/>
      <c r="P3936" s="17"/>
      <c r="Q3936" s="17"/>
      <c r="R3936" s="0" t="n">
        <v>622</v>
      </c>
      <c r="S3936" s="0" t="n">
        <v>0</v>
      </c>
      <c r="T3936" s="0" t="n">
        <v>11</v>
      </c>
      <c r="U3936" s="18" t="s">
        <v>10815</v>
      </c>
      <c r="V3936" s="18" t="s">
        <v>156</v>
      </c>
      <c r="W3936" s="0" t="str">
        <f aca="false">IF(AND(X3936&gt;=6,X3936&lt;14),"A",IF(AND(X3936&gt;=14,X3936&lt;22),"B","C"))</f>
        <v>A</v>
      </c>
      <c r="X3936" s="18" t="n">
        <f aca="false">HOUR(H3936)</f>
        <v>13</v>
      </c>
      <c r="Y3936" s="18" t="n">
        <f aca="false">ROUND((I3936-H3936)*1440,0)</f>
        <v>133</v>
      </c>
      <c r="Z3936" s="18" t="n">
        <f aca="false">ROUND((J3936-I3936)*1440,0)</f>
        <v>7</v>
      </c>
      <c r="AA3936" s="18" t="n">
        <f aca="false">ROUND((K3936-J3936)*1440,0)</f>
        <v>32</v>
      </c>
      <c r="AB3936" s="18" t="n">
        <f aca="false">ROUND((L3936-K3936)*1440,0)</f>
        <v>43</v>
      </c>
      <c r="AC3936" s="18" t="n">
        <f aca="false">ROUND((M3936-L3936)*1440,0)</f>
        <v>34</v>
      </c>
      <c r="AD3936" s="0" t="str">
        <f aca="false">IF(N3936="","",ROUND((N3936-M3936)*1440,0))</f>
        <v/>
      </c>
      <c r="AE3936" s="0" t="str">
        <f aca="false">IF(O3936="","",ROUND((O3936-N3936)*1440,0))</f>
        <v/>
      </c>
      <c r="AF3936" s="0" t="str">
        <f aca="false">IF(P3936="","",ROUND((P3936-O3936)*1440,0))</f>
        <v/>
      </c>
      <c r="AG3936" s="0" t="str">
        <f aca="false">IF(Q3936="","",ROUND((Q3936-P3936)*1440,0))</f>
        <v/>
      </c>
      <c r="AH3936" s="0" t="str">
        <f aca="false">IF(Q3936="","",ROUND((Q3936-H3936)*1440,0))</f>
        <v/>
      </c>
      <c r="AI3936" s="19" t="n">
        <f aca="false">ROUND(IF(O3936="",Assumptions!$B$25-K3936,O3936-K3936)*24,1)</f>
        <v>15.5</v>
      </c>
      <c r="AJ3936" s="20" t="n">
        <f aca="false">ROUND(MAX(N(Y3936)/Assumptions!$C$5, N(Z3936)/Assumptions!$C$6, N(AA3936)/Assumptions!$C$7, N(AB3936)/Assumptions!$C$8, N(AC3936)/Assumptions!$C$9, N(AD3936)/Assumptions!$C$10, N(AE3936)/Assumptions!$C$11, N(AF3936)/Assumptions!$C$12, N(AG3936)/Assumptions!$C$13),3)</f>
        <v>4.433</v>
      </c>
      <c r="AK3936" s="0" t="str">
        <f aca="false">IF(OR(U3936="Pending",U3936="On Hold"),"Open GRN (awaiting)",IF(AJ3936&lt;=1,"Within SLA",IF(ROUND(N(Y3936)/Assumptions!$C$5,3)=AJ3936,"Gate Wait",IF(ROUND(N(Z3936)/Assumptions!$C$6,3)=AJ3936,"Dock Wait",IF(ROUND(N(AA3936)/Assumptions!$C$7,3)=AJ3936,"Unloading",IF(ROUND(N(AB3936)/Assumptions!$C$8,3)=AJ3936,"Unload-to-QC Wait",IF(ROUND(N(AC3936)/Assumptions!$C$9,3)=AJ3936,"QC",IF(ROUND(N(AD3936)/Assumptions!$C$10,3)=AJ3936,"QC-to-GRN Wait",IF(ROUND(N(AE3936)/Assumptions!$C$11,3)=AJ3936,"GRN Processing",IF(ROUND(N(AF3936)/Assumptions!$C$12,3)=AJ3936,"GRN-to-Putaway Wait",IF(ROUND(N(AG3936)/Assumptions!$C$13,3)=AJ3936,"Putaway","Within SLA")))))))))))</f>
        <v>Open GRN (awaiting)</v>
      </c>
    </row>
    <row r="3937" customFormat="false" ht="15" hidden="false" customHeight="false" outlineLevel="0" collapsed="false">
      <c r="A3937" s="0" t="s">
        <v>10905</v>
      </c>
      <c r="B3937" s="0" t="s">
        <v>10906</v>
      </c>
      <c r="C3937" s="0" t="s">
        <v>134</v>
      </c>
      <c r="D3937" s="0" t="s">
        <v>147</v>
      </c>
      <c r="E3937" s="0" t="s">
        <v>6334</v>
      </c>
      <c r="F3937" s="0" t="s">
        <v>149</v>
      </c>
      <c r="G3937" s="0" t="s">
        <v>167</v>
      </c>
      <c r="H3937" s="17" t="n">
        <v>46296.5847222222</v>
      </c>
      <c r="I3937" s="17" t="n">
        <v>46296.6048611111</v>
      </c>
      <c r="J3937" s="17" t="n">
        <v>46296.6069444444</v>
      </c>
      <c r="K3937" s="17" t="n">
        <v>46296.6298611111</v>
      </c>
      <c r="L3937" s="17" t="n">
        <v>46296.6388888889</v>
      </c>
      <c r="M3937" s="17" t="n">
        <v>46296.6722222222</v>
      </c>
      <c r="N3937" s="17"/>
      <c r="O3937" s="17"/>
      <c r="P3937" s="17"/>
      <c r="Q3937" s="17"/>
      <c r="R3937" s="0" t="n">
        <v>383</v>
      </c>
      <c r="S3937" s="0" t="n">
        <v>0</v>
      </c>
      <c r="T3937" s="0" t="n">
        <v>0</v>
      </c>
      <c r="U3937" s="18" t="s">
        <v>10815</v>
      </c>
      <c r="V3937" s="18" t="s">
        <v>144</v>
      </c>
      <c r="W3937" s="0" t="str">
        <f aca="false">IF(AND(X3937&gt;=6,X3937&lt;14),"A",IF(AND(X3937&gt;=14,X3937&lt;22),"B","C"))</f>
        <v>B</v>
      </c>
      <c r="X3937" s="18" t="n">
        <f aca="false">HOUR(H3937)</f>
        <v>14</v>
      </c>
      <c r="Y3937" s="18" t="n">
        <f aca="false">ROUND((I3937-H3937)*1440,0)</f>
        <v>29</v>
      </c>
      <c r="Z3937" s="18" t="n">
        <f aca="false">ROUND((J3937-I3937)*1440,0)</f>
        <v>3</v>
      </c>
      <c r="AA3937" s="18" t="n">
        <f aca="false">ROUND((K3937-J3937)*1440,0)</f>
        <v>33</v>
      </c>
      <c r="AB3937" s="18" t="n">
        <f aca="false">ROUND((L3937-K3937)*1440,0)</f>
        <v>13</v>
      </c>
      <c r="AC3937" s="18" t="n">
        <f aca="false">ROUND((M3937-L3937)*1440,0)</f>
        <v>48</v>
      </c>
      <c r="AD3937" s="0" t="str">
        <f aca="false">IF(N3937="","",ROUND((N3937-M3937)*1440,0))</f>
        <v/>
      </c>
      <c r="AE3937" s="0" t="str">
        <f aca="false">IF(O3937="","",ROUND((O3937-N3937)*1440,0))</f>
        <v/>
      </c>
      <c r="AF3937" s="0" t="str">
        <f aca="false">IF(P3937="","",ROUND((P3937-O3937)*1440,0))</f>
        <v/>
      </c>
      <c r="AG3937" s="0" t="str">
        <f aca="false">IF(Q3937="","",ROUND((Q3937-P3937)*1440,0))</f>
        <v/>
      </c>
      <c r="AH3937" s="0" t="str">
        <f aca="false">IF(Q3937="","",ROUND((Q3937-H3937)*1440,0))</f>
        <v/>
      </c>
      <c r="AI3937" s="19" t="n">
        <f aca="false">ROUND(IF(O3937="",Assumptions!$B$25-K3937,O3937-K3937)*24,1)</f>
        <v>16.9</v>
      </c>
      <c r="AJ3937" s="20" t="n">
        <f aca="false">ROUND(MAX(N(Y3937)/Assumptions!$C$5, N(Z3937)/Assumptions!$C$6, N(AA3937)/Assumptions!$C$7, N(AB3937)/Assumptions!$C$8, N(AC3937)/Assumptions!$C$9, N(AD3937)/Assumptions!$C$10, N(AE3937)/Assumptions!$C$11, N(AF3937)/Assumptions!$C$12, N(AG3937)/Assumptions!$C$13),3)</f>
        <v>1.067</v>
      </c>
      <c r="AK3937" s="0" t="str">
        <f aca="false">IF(OR(U3937="Pending",U3937="On Hold"),"Open GRN (awaiting)",IF(AJ3937&lt;=1,"Within SLA",IF(ROUND(N(Y3937)/Assumptions!$C$5,3)=AJ3937,"Gate Wait",IF(ROUND(N(Z3937)/Assumptions!$C$6,3)=AJ3937,"Dock Wait",IF(ROUND(N(AA3937)/Assumptions!$C$7,3)=AJ3937,"Unloading",IF(ROUND(N(AB3937)/Assumptions!$C$8,3)=AJ3937,"Unload-to-QC Wait",IF(ROUND(N(AC3937)/Assumptions!$C$9,3)=AJ3937,"QC",IF(ROUND(N(AD3937)/Assumptions!$C$10,3)=AJ3937,"QC-to-GRN Wait",IF(ROUND(N(AE3937)/Assumptions!$C$11,3)=AJ3937,"GRN Processing",IF(ROUND(N(AF3937)/Assumptions!$C$12,3)=AJ3937,"GRN-to-Putaway Wait",IF(ROUND(N(AG3937)/Assumptions!$C$13,3)=AJ3937,"Putaway","Within SLA")))))))))))</f>
        <v>Open GRN (awaiting)</v>
      </c>
    </row>
    <row r="3938" customFormat="false" ht="15" hidden="false" customHeight="false" outlineLevel="0" collapsed="false">
      <c r="A3938" s="0" t="s">
        <v>10907</v>
      </c>
      <c r="B3938" s="0" t="s">
        <v>10908</v>
      </c>
      <c r="C3938" s="0" t="s">
        <v>142</v>
      </c>
      <c r="D3938" s="0" t="s">
        <v>119</v>
      </c>
      <c r="E3938" s="0" t="s">
        <v>10909</v>
      </c>
      <c r="F3938" s="0" t="s">
        <v>137</v>
      </c>
      <c r="G3938" s="0" t="s">
        <v>129</v>
      </c>
      <c r="H3938" s="17" t="n">
        <v>46296.5868055556</v>
      </c>
      <c r="I3938" s="17" t="n">
        <v>46296.6125</v>
      </c>
      <c r="J3938" s="17" t="n">
        <v>46296.6152777778</v>
      </c>
      <c r="K3938" s="17" t="n">
        <v>46296.6319444445</v>
      </c>
      <c r="L3938" s="17" t="n">
        <v>46296.6416666667</v>
      </c>
      <c r="M3938" s="17" t="n">
        <v>46296.6583333333</v>
      </c>
      <c r="N3938" s="17"/>
      <c r="O3938" s="17"/>
      <c r="P3938" s="17"/>
      <c r="Q3938" s="17"/>
      <c r="R3938" s="0" t="n">
        <v>100</v>
      </c>
      <c r="S3938" s="0" t="n">
        <v>0</v>
      </c>
      <c r="T3938" s="0" t="n">
        <v>0</v>
      </c>
      <c r="U3938" s="18" t="s">
        <v>10815</v>
      </c>
      <c r="V3938" s="18" t="s">
        <v>156</v>
      </c>
      <c r="W3938" s="0" t="str">
        <f aca="false">IF(AND(X3938&gt;=6,X3938&lt;14),"A",IF(AND(X3938&gt;=14,X3938&lt;22),"B","C"))</f>
        <v>B</v>
      </c>
      <c r="X3938" s="18" t="n">
        <f aca="false">HOUR(H3938)</f>
        <v>14</v>
      </c>
      <c r="Y3938" s="18" t="n">
        <f aca="false">ROUND((I3938-H3938)*1440,0)</f>
        <v>37</v>
      </c>
      <c r="Z3938" s="18" t="n">
        <f aca="false">ROUND((J3938-I3938)*1440,0)</f>
        <v>4</v>
      </c>
      <c r="AA3938" s="18" t="n">
        <f aca="false">ROUND((K3938-J3938)*1440,0)</f>
        <v>24</v>
      </c>
      <c r="AB3938" s="18" t="n">
        <f aca="false">ROUND((L3938-K3938)*1440,0)</f>
        <v>14</v>
      </c>
      <c r="AC3938" s="18" t="n">
        <f aca="false">ROUND((M3938-L3938)*1440,0)</f>
        <v>24</v>
      </c>
      <c r="AD3938" s="0" t="str">
        <f aca="false">IF(N3938="","",ROUND((N3938-M3938)*1440,0))</f>
        <v/>
      </c>
      <c r="AE3938" s="0" t="str">
        <f aca="false">IF(O3938="","",ROUND((O3938-N3938)*1440,0))</f>
        <v/>
      </c>
      <c r="AF3938" s="0" t="str">
        <f aca="false">IF(P3938="","",ROUND((P3938-O3938)*1440,0))</f>
        <v/>
      </c>
      <c r="AG3938" s="0" t="str">
        <f aca="false">IF(Q3938="","",ROUND((Q3938-P3938)*1440,0))</f>
        <v/>
      </c>
      <c r="AH3938" s="0" t="str">
        <f aca="false">IF(Q3938="","",ROUND((Q3938-H3938)*1440,0))</f>
        <v/>
      </c>
      <c r="AI3938" s="19" t="n">
        <f aca="false">ROUND(IF(O3938="",Assumptions!$B$25-K3938,O3938-K3938)*24,1)</f>
        <v>16.8</v>
      </c>
      <c r="AJ3938" s="20" t="n">
        <f aca="false">ROUND(MAX(N(Y3938)/Assumptions!$C$5, N(Z3938)/Assumptions!$C$6, N(AA3938)/Assumptions!$C$7, N(AB3938)/Assumptions!$C$8, N(AC3938)/Assumptions!$C$9, N(AD3938)/Assumptions!$C$10, N(AE3938)/Assumptions!$C$11, N(AF3938)/Assumptions!$C$12, N(AG3938)/Assumptions!$C$13),3)</f>
        <v>1.233</v>
      </c>
      <c r="AK3938" s="0" t="str">
        <f aca="false">IF(OR(U3938="Pending",U3938="On Hold"),"Open GRN (awaiting)",IF(AJ3938&lt;=1,"Within SLA",IF(ROUND(N(Y3938)/Assumptions!$C$5,3)=AJ3938,"Gate Wait",IF(ROUND(N(Z3938)/Assumptions!$C$6,3)=AJ3938,"Dock Wait",IF(ROUND(N(AA3938)/Assumptions!$C$7,3)=AJ3938,"Unloading",IF(ROUND(N(AB3938)/Assumptions!$C$8,3)=AJ3938,"Unload-to-QC Wait",IF(ROUND(N(AC3938)/Assumptions!$C$9,3)=AJ3938,"QC",IF(ROUND(N(AD3938)/Assumptions!$C$10,3)=AJ3938,"QC-to-GRN Wait",IF(ROUND(N(AE3938)/Assumptions!$C$11,3)=AJ3938,"GRN Processing",IF(ROUND(N(AF3938)/Assumptions!$C$12,3)=AJ3938,"GRN-to-Putaway Wait",IF(ROUND(N(AG3938)/Assumptions!$C$13,3)=AJ3938,"Putaway","Within SLA")))))))))))</f>
        <v>Open GRN (awaiting)</v>
      </c>
    </row>
    <row r="3939" customFormat="false" ht="15" hidden="false" customHeight="false" outlineLevel="0" collapsed="false">
      <c r="A3939" s="0" t="s">
        <v>10910</v>
      </c>
      <c r="B3939" s="0" t="s">
        <v>10911</v>
      </c>
      <c r="C3939" s="0" t="s">
        <v>118</v>
      </c>
      <c r="D3939" s="0" t="s">
        <v>147</v>
      </c>
      <c r="E3939" s="0" t="s">
        <v>10912</v>
      </c>
      <c r="F3939" s="0" t="s">
        <v>121</v>
      </c>
      <c r="G3939" s="0" t="s">
        <v>150</v>
      </c>
      <c r="H3939" s="17" t="n">
        <v>46296.6006944445</v>
      </c>
      <c r="I3939" s="17" t="n">
        <v>46296.69375</v>
      </c>
      <c r="J3939" s="17" t="n">
        <v>46296.7006944444</v>
      </c>
      <c r="K3939" s="17" t="n">
        <v>46296.7305555556</v>
      </c>
      <c r="L3939" s="17" t="n">
        <v>46296.7520833333</v>
      </c>
      <c r="M3939" s="17" t="n">
        <v>46296.7666666667</v>
      </c>
      <c r="N3939" s="17"/>
      <c r="O3939" s="17"/>
      <c r="P3939" s="17"/>
      <c r="Q3939" s="17"/>
      <c r="R3939" s="0" t="n">
        <v>853</v>
      </c>
      <c r="S3939" s="0" t="n">
        <v>26</v>
      </c>
      <c r="T3939" s="0" t="n">
        <v>0</v>
      </c>
      <c r="U3939" s="18" t="s">
        <v>10815</v>
      </c>
      <c r="V3939" s="18" t="s">
        <v>131</v>
      </c>
      <c r="W3939" s="0" t="str">
        <f aca="false">IF(AND(X3939&gt;=6,X3939&lt;14),"A",IF(AND(X3939&gt;=14,X3939&lt;22),"B","C"))</f>
        <v>B</v>
      </c>
      <c r="X3939" s="18" t="n">
        <f aca="false">HOUR(H3939)</f>
        <v>14</v>
      </c>
      <c r="Y3939" s="18" t="n">
        <f aca="false">ROUND((I3939-H3939)*1440,0)</f>
        <v>134</v>
      </c>
      <c r="Z3939" s="18" t="n">
        <f aca="false">ROUND((J3939-I3939)*1440,0)</f>
        <v>10</v>
      </c>
      <c r="AA3939" s="18" t="n">
        <f aca="false">ROUND((K3939-J3939)*1440,0)</f>
        <v>43</v>
      </c>
      <c r="AB3939" s="18" t="n">
        <f aca="false">ROUND((L3939-K3939)*1440,0)</f>
        <v>31</v>
      </c>
      <c r="AC3939" s="18" t="n">
        <f aca="false">ROUND((M3939-L3939)*1440,0)</f>
        <v>21</v>
      </c>
      <c r="AD3939" s="0" t="str">
        <f aca="false">IF(N3939="","",ROUND((N3939-M3939)*1440,0))</f>
        <v/>
      </c>
      <c r="AE3939" s="0" t="str">
        <f aca="false">IF(O3939="","",ROUND((O3939-N3939)*1440,0))</f>
        <v/>
      </c>
      <c r="AF3939" s="0" t="str">
        <f aca="false">IF(P3939="","",ROUND((P3939-O3939)*1440,0))</f>
        <v/>
      </c>
      <c r="AG3939" s="0" t="str">
        <f aca="false">IF(Q3939="","",ROUND((Q3939-P3939)*1440,0))</f>
        <v/>
      </c>
      <c r="AH3939" s="0" t="str">
        <f aca="false">IF(Q3939="","",ROUND((Q3939-H3939)*1440,0))</f>
        <v/>
      </c>
      <c r="AI3939" s="19" t="n">
        <f aca="false">ROUND(IF(O3939="",Assumptions!$B$25-K3939,O3939-K3939)*24,1)</f>
        <v>14.5</v>
      </c>
      <c r="AJ3939" s="20" t="n">
        <f aca="false">ROUND(MAX(N(Y3939)/Assumptions!$C$5, N(Z3939)/Assumptions!$C$6, N(AA3939)/Assumptions!$C$7, N(AB3939)/Assumptions!$C$8, N(AC3939)/Assumptions!$C$9, N(AD3939)/Assumptions!$C$10, N(AE3939)/Assumptions!$C$11, N(AF3939)/Assumptions!$C$12, N(AG3939)/Assumptions!$C$13),3)</f>
        <v>4.467</v>
      </c>
      <c r="AK3939" s="0" t="str">
        <f aca="false">IF(OR(U3939="Pending",U3939="On Hold"),"Open GRN (awaiting)",IF(AJ3939&lt;=1,"Within SLA",IF(ROUND(N(Y3939)/Assumptions!$C$5,3)=AJ3939,"Gate Wait",IF(ROUND(N(Z3939)/Assumptions!$C$6,3)=AJ3939,"Dock Wait",IF(ROUND(N(AA3939)/Assumptions!$C$7,3)=AJ3939,"Unloading",IF(ROUND(N(AB3939)/Assumptions!$C$8,3)=AJ3939,"Unload-to-QC Wait",IF(ROUND(N(AC3939)/Assumptions!$C$9,3)=AJ3939,"QC",IF(ROUND(N(AD3939)/Assumptions!$C$10,3)=AJ3939,"QC-to-GRN Wait",IF(ROUND(N(AE3939)/Assumptions!$C$11,3)=AJ3939,"GRN Processing",IF(ROUND(N(AF3939)/Assumptions!$C$12,3)=AJ3939,"GRN-to-Putaway Wait",IF(ROUND(N(AG3939)/Assumptions!$C$13,3)=AJ3939,"Putaway","Within SLA")))))))))))</f>
        <v>Open GRN (awaiting)</v>
      </c>
    </row>
    <row r="3940" customFormat="false" ht="15" hidden="false" customHeight="false" outlineLevel="0" collapsed="false">
      <c r="A3940" s="0" t="s">
        <v>10913</v>
      </c>
      <c r="B3940" s="0" t="s">
        <v>10914</v>
      </c>
      <c r="C3940" s="0" t="s">
        <v>252</v>
      </c>
      <c r="D3940" s="0" t="s">
        <v>135</v>
      </c>
      <c r="E3940" s="0" t="s">
        <v>4037</v>
      </c>
      <c r="F3940" s="0" t="s">
        <v>155</v>
      </c>
      <c r="G3940" s="0" t="s">
        <v>138</v>
      </c>
      <c r="H3940" s="17" t="n">
        <v>46296.6048611111</v>
      </c>
      <c r="I3940" s="17" t="n">
        <v>46296.6208333333</v>
      </c>
      <c r="J3940" s="17" t="n">
        <v>46296.6243055556</v>
      </c>
      <c r="K3940" s="17" t="n">
        <v>46296.6486111111</v>
      </c>
      <c r="L3940" s="17" t="n">
        <v>46296.6666666667</v>
      </c>
      <c r="M3940" s="17" t="n">
        <v>46296.7041666667</v>
      </c>
      <c r="N3940" s="17"/>
      <c r="O3940" s="17"/>
      <c r="P3940" s="17"/>
      <c r="Q3940" s="17"/>
      <c r="R3940" s="0" t="n">
        <v>275</v>
      </c>
      <c r="S3940" s="0" t="n">
        <v>8</v>
      </c>
      <c r="T3940" s="0" t="n">
        <v>3</v>
      </c>
      <c r="U3940" s="18" t="s">
        <v>10815</v>
      </c>
      <c r="V3940" s="18" t="s">
        <v>131</v>
      </c>
      <c r="W3940" s="0" t="str">
        <f aca="false">IF(AND(X3940&gt;=6,X3940&lt;14),"A",IF(AND(X3940&gt;=14,X3940&lt;22),"B","C"))</f>
        <v>B</v>
      </c>
      <c r="X3940" s="18" t="n">
        <f aca="false">HOUR(H3940)</f>
        <v>14</v>
      </c>
      <c r="Y3940" s="18" t="n">
        <f aca="false">ROUND((I3940-H3940)*1440,0)</f>
        <v>23</v>
      </c>
      <c r="Z3940" s="18" t="n">
        <f aca="false">ROUND((J3940-I3940)*1440,0)</f>
        <v>5</v>
      </c>
      <c r="AA3940" s="18" t="n">
        <f aca="false">ROUND((K3940-J3940)*1440,0)</f>
        <v>35</v>
      </c>
      <c r="AB3940" s="18" t="n">
        <f aca="false">ROUND((L3940-K3940)*1440,0)</f>
        <v>26</v>
      </c>
      <c r="AC3940" s="18" t="n">
        <f aca="false">ROUND((M3940-L3940)*1440,0)</f>
        <v>54</v>
      </c>
      <c r="AD3940" s="0" t="str">
        <f aca="false">IF(N3940="","",ROUND((N3940-M3940)*1440,0))</f>
        <v/>
      </c>
      <c r="AE3940" s="0" t="str">
        <f aca="false">IF(O3940="","",ROUND((O3940-N3940)*1440,0))</f>
        <v/>
      </c>
      <c r="AF3940" s="0" t="str">
        <f aca="false">IF(P3940="","",ROUND((P3940-O3940)*1440,0))</f>
        <v/>
      </c>
      <c r="AG3940" s="0" t="str">
        <f aca="false">IF(Q3940="","",ROUND((Q3940-P3940)*1440,0))</f>
        <v/>
      </c>
      <c r="AH3940" s="0" t="str">
        <f aca="false">IF(Q3940="","",ROUND((Q3940-H3940)*1440,0))</f>
        <v/>
      </c>
      <c r="AI3940" s="19" t="n">
        <f aca="false">ROUND(IF(O3940="",Assumptions!$B$25-K3940,O3940-K3940)*24,1)</f>
        <v>16.4</v>
      </c>
      <c r="AJ3940" s="20" t="n">
        <f aca="false">ROUND(MAX(N(Y3940)/Assumptions!$C$5, N(Z3940)/Assumptions!$C$6, N(AA3940)/Assumptions!$C$7, N(AB3940)/Assumptions!$C$8, N(AC3940)/Assumptions!$C$9, N(AD3940)/Assumptions!$C$10, N(AE3940)/Assumptions!$C$11, N(AF3940)/Assumptions!$C$12, N(AG3940)/Assumptions!$C$13),3)</f>
        <v>1.733</v>
      </c>
      <c r="AK3940" s="0" t="str">
        <f aca="false">IF(OR(U3940="Pending",U3940="On Hold"),"Open GRN (awaiting)",IF(AJ3940&lt;=1,"Within SLA",IF(ROUND(N(Y3940)/Assumptions!$C$5,3)=AJ3940,"Gate Wait",IF(ROUND(N(Z3940)/Assumptions!$C$6,3)=AJ3940,"Dock Wait",IF(ROUND(N(AA3940)/Assumptions!$C$7,3)=AJ3940,"Unloading",IF(ROUND(N(AB3940)/Assumptions!$C$8,3)=AJ3940,"Unload-to-QC Wait",IF(ROUND(N(AC3940)/Assumptions!$C$9,3)=AJ3940,"QC",IF(ROUND(N(AD3940)/Assumptions!$C$10,3)=AJ3940,"QC-to-GRN Wait",IF(ROUND(N(AE3940)/Assumptions!$C$11,3)=AJ3940,"GRN Processing",IF(ROUND(N(AF3940)/Assumptions!$C$12,3)=AJ3940,"GRN-to-Putaway Wait",IF(ROUND(N(AG3940)/Assumptions!$C$13,3)=AJ3940,"Putaway","Within SLA")))))))))))</f>
        <v>Open GRN (awaiting)</v>
      </c>
    </row>
    <row r="3941" customFormat="false" ht="15" hidden="false" customHeight="false" outlineLevel="0" collapsed="false">
      <c r="A3941" s="0" t="s">
        <v>10915</v>
      </c>
      <c r="B3941" s="0" t="s">
        <v>10916</v>
      </c>
      <c r="C3941" s="0" t="s">
        <v>118</v>
      </c>
      <c r="D3941" s="0" t="s">
        <v>119</v>
      </c>
      <c r="E3941" s="0" t="s">
        <v>8965</v>
      </c>
      <c r="F3941" s="0" t="s">
        <v>121</v>
      </c>
      <c r="G3941" s="0" t="s">
        <v>122</v>
      </c>
      <c r="H3941" s="17" t="n">
        <v>46296.6118055556</v>
      </c>
      <c r="I3941" s="17" t="n">
        <v>46296.6298611111</v>
      </c>
      <c r="J3941" s="17" t="n">
        <v>46296.6354166667</v>
      </c>
      <c r="K3941" s="17" t="n">
        <v>46296.6729166667</v>
      </c>
      <c r="L3941" s="17" t="n">
        <v>46296.6833333333</v>
      </c>
      <c r="M3941" s="17" t="n">
        <v>46296.7006944444</v>
      </c>
      <c r="N3941" s="17"/>
      <c r="O3941" s="17"/>
      <c r="P3941" s="17"/>
      <c r="Q3941" s="17"/>
      <c r="R3941" s="0" t="n">
        <v>808</v>
      </c>
      <c r="S3941" s="0" t="n">
        <v>0</v>
      </c>
      <c r="T3941" s="0" t="n">
        <v>0</v>
      </c>
      <c r="U3941" s="18" t="s">
        <v>10815</v>
      </c>
      <c r="V3941" s="18" t="s">
        <v>156</v>
      </c>
      <c r="W3941" s="0" t="str">
        <f aca="false">IF(AND(X3941&gt;=6,X3941&lt;14),"A",IF(AND(X3941&gt;=14,X3941&lt;22),"B","C"))</f>
        <v>B</v>
      </c>
      <c r="X3941" s="18" t="n">
        <f aca="false">HOUR(H3941)</f>
        <v>14</v>
      </c>
      <c r="Y3941" s="18" t="n">
        <f aca="false">ROUND((I3941-H3941)*1440,0)</f>
        <v>26</v>
      </c>
      <c r="Z3941" s="18" t="n">
        <f aca="false">ROUND((J3941-I3941)*1440,0)</f>
        <v>8</v>
      </c>
      <c r="AA3941" s="18" t="n">
        <f aca="false">ROUND((K3941-J3941)*1440,0)</f>
        <v>54</v>
      </c>
      <c r="AB3941" s="18" t="n">
        <f aca="false">ROUND((L3941-K3941)*1440,0)</f>
        <v>15</v>
      </c>
      <c r="AC3941" s="18" t="n">
        <f aca="false">ROUND((M3941-L3941)*1440,0)</f>
        <v>25</v>
      </c>
      <c r="AD3941" s="0" t="str">
        <f aca="false">IF(N3941="","",ROUND((N3941-M3941)*1440,0))</f>
        <v/>
      </c>
      <c r="AE3941" s="0" t="str">
        <f aca="false">IF(O3941="","",ROUND((O3941-N3941)*1440,0))</f>
        <v/>
      </c>
      <c r="AF3941" s="0" t="str">
        <f aca="false">IF(P3941="","",ROUND((P3941-O3941)*1440,0))</f>
        <v/>
      </c>
      <c r="AG3941" s="0" t="str">
        <f aca="false">IF(Q3941="","",ROUND((Q3941-P3941)*1440,0))</f>
        <v/>
      </c>
      <c r="AH3941" s="0" t="str">
        <f aca="false">IF(Q3941="","",ROUND((Q3941-H3941)*1440,0))</f>
        <v/>
      </c>
      <c r="AI3941" s="19" t="n">
        <f aca="false">ROUND(IF(O3941="",Assumptions!$B$25-K3941,O3941-K3941)*24,1)</f>
        <v>15.9</v>
      </c>
      <c r="AJ3941" s="20" t="n">
        <f aca="false">ROUND(MAX(N(Y3941)/Assumptions!$C$5, N(Z3941)/Assumptions!$C$6, N(AA3941)/Assumptions!$C$7, N(AB3941)/Assumptions!$C$8, N(AC3941)/Assumptions!$C$9, N(AD3941)/Assumptions!$C$10, N(AE3941)/Assumptions!$C$11, N(AF3941)/Assumptions!$C$12, N(AG3941)/Assumptions!$C$13),3)</f>
        <v>1</v>
      </c>
      <c r="AK3941" s="0" t="str">
        <f aca="false">IF(OR(U3941="Pending",U3941="On Hold"),"Open GRN (awaiting)",IF(AJ3941&lt;=1,"Within SLA",IF(ROUND(N(Y3941)/Assumptions!$C$5,3)=AJ3941,"Gate Wait",IF(ROUND(N(Z3941)/Assumptions!$C$6,3)=AJ3941,"Dock Wait",IF(ROUND(N(AA3941)/Assumptions!$C$7,3)=AJ3941,"Unloading",IF(ROUND(N(AB3941)/Assumptions!$C$8,3)=AJ3941,"Unload-to-QC Wait",IF(ROUND(N(AC3941)/Assumptions!$C$9,3)=AJ3941,"QC",IF(ROUND(N(AD3941)/Assumptions!$C$10,3)=AJ3941,"QC-to-GRN Wait",IF(ROUND(N(AE3941)/Assumptions!$C$11,3)=AJ3941,"GRN Processing",IF(ROUND(N(AF3941)/Assumptions!$C$12,3)=AJ3941,"GRN-to-Putaway Wait",IF(ROUND(N(AG3941)/Assumptions!$C$13,3)=AJ3941,"Putaway","Within SLA")))))))))))</f>
        <v>Open GRN (awaiting)</v>
      </c>
    </row>
    <row r="3942" customFormat="false" ht="15" hidden="false" customHeight="false" outlineLevel="0" collapsed="false">
      <c r="A3942" s="0" t="s">
        <v>10917</v>
      </c>
      <c r="B3942" s="0" t="s">
        <v>10918</v>
      </c>
      <c r="C3942" s="0" t="s">
        <v>170</v>
      </c>
      <c r="D3942" s="0" t="s">
        <v>147</v>
      </c>
      <c r="E3942" s="0" t="s">
        <v>5072</v>
      </c>
      <c r="F3942" s="0" t="s">
        <v>172</v>
      </c>
      <c r="G3942" s="0" t="s">
        <v>167</v>
      </c>
      <c r="H3942" s="17" t="n">
        <v>46296.6131944444</v>
      </c>
      <c r="I3942" s="17" t="n">
        <v>46296.6354166667</v>
      </c>
      <c r="J3942" s="17" t="n">
        <v>46296.6395833333</v>
      </c>
      <c r="K3942" s="17" t="n">
        <v>46296.6652777778</v>
      </c>
      <c r="L3942" s="17" t="n">
        <v>46296.6805555556</v>
      </c>
      <c r="M3942" s="17" t="n">
        <v>46296.6951388889</v>
      </c>
      <c r="N3942" s="17"/>
      <c r="O3942" s="17"/>
      <c r="P3942" s="17"/>
      <c r="Q3942" s="17"/>
      <c r="R3942" s="0" t="n">
        <v>210</v>
      </c>
      <c r="S3942" s="0" t="n">
        <v>0</v>
      </c>
      <c r="T3942" s="0" t="n">
        <v>0</v>
      </c>
      <c r="U3942" s="18" t="s">
        <v>10815</v>
      </c>
      <c r="V3942" s="18" t="s">
        <v>156</v>
      </c>
      <c r="W3942" s="0" t="str">
        <f aca="false">IF(AND(X3942&gt;=6,X3942&lt;14),"A",IF(AND(X3942&gt;=14,X3942&lt;22),"B","C"))</f>
        <v>B</v>
      </c>
      <c r="X3942" s="18" t="n">
        <f aca="false">HOUR(H3942)</f>
        <v>14</v>
      </c>
      <c r="Y3942" s="18" t="n">
        <f aca="false">ROUND((I3942-H3942)*1440,0)</f>
        <v>32</v>
      </c>
      <c r="Z3942" s="18" t="n">
        <f aca="false">ROUND((J3942-I3942)*1440,0)</f>
        <v>6</v>
      </c>
      <c r="AA3942" s="18" t="n">
        <f aca="false">ROUND((K3942-J3942)*1440,0)</f>
        <v>37</v>
      </c>
      <c r="AB3942" s="18" t="n">
        <f aca="false">ROUND((L3942-K3942)*1440,0)</f>
        <v>22</v>
      </c>
      <c r="AC3942" s="18" t="n">
        <f aca="false">ROUND((M3942-L3942)*1440,0)</f>
        <v>21</v>
      </c>
      <c r="AD3942" s="0" t="str">
        <f aca="false">IF(N3942="","",ROUND((N3942-M3942)*1440,0))</f>
        <v/>
      </c>
      <c r="AE3942" s="0" t="str">
        <f aca="false">IF(O3942="","",ROUND((O3942-N3942)*1440,0))</f>
        <v/>
      </c>
      <c r="AF3942" s="0" t="str">
        <f aca="false">IF(P3942="","",ROUND((P3942-O3942)*1440,0))</f>
        <v/>
      </c>
      <c r="AG3942" s="0" t="str">
        <f aca="false">IF(Q3942="","",ROUND((Q3942-P3942)*1440,0))</f>
        <v/>
      </c>
      <c r="AH3942" s="0" t="str">
        <f aca="false">IF(Q3942="","",ROUND((Q3942-H3942)*1440,0))</f>
        <v/>
      </c>
      <c r="AI3942" s="19" t="n">
        <f aca="false">ROUND(IF(O3942="",Assumptions!$B$25-K3942,O3942-K3942)*24,1)</f>
        <v>16</v>
      </c>
      <c r="AJ3942" s="20" t="n">
        <f aca="false">ROUND(MAX(N(Y3942)/Assumptions!$C$5, N(Z3942)/Assumptions!$C$6, N(AA3942)/Assumptions!$C$7, N(AB3942)/Assumptions!$C$8, N(AC3942)/Assumptions!$C$9, N(AD3942)/Assumptions!$C$10, N(AE3942)/Assumptions!$C$11, N(AF3942)/Assumptions!$C$12, N(AG3942)/Assumptions!$C$13),3)</f>
        <v>1.467</v>
      </c>
      <c r="AK3942" s="0" t="str">
        <f aca="false">IF(OR(U3942="Pending",U3942="On Hold"),"Open GRN (awaiting)",IF(AJ3942&lt;=1,"Within SLA",IF(ROUND(N(Y3942)/Assumptions!$C$5,3)=AJ3942,"Gate Wait",IF(ROUND(N(Z3942)/Assumptions!$C$6,3)=AJ3942,"Dock Wait",IF(ROUND(N(AA3942)/Assumptions!$C$7,3)=AJ3942,"Unloading",IF(ROUND(N(AB3942)/Assumptions!$C$8,3)=AJ3942,"Unload-to-QC Wait",IF(ROUND(N(AC3942)/Assumptions!$C$9,3)=AJ3942,"QC",IF(ROUND(N(AD3942)/Assumptions!$C$10,3)=AJ3942,"QC-to-GRN Wait",IF(ROUND(N(AE3942)/Assumptions!$C$11,3)=AJ3942,"GRN Processing",IF(ROUND(N(AF3942)/Assumptions!$C$12,3)=AJ3942,"GRN-to-Putaway Wait",IF(ROUND(N(AG3942)/Assumptions!$C$13,3)=AJ3942,"Putaway","Within SLA")))))))))))</f>
        <v>Open GRN (awaiting)</v>
      </c>
    </row>
    <row r="3943" customFormat="false" ht="15" hidden="false" customHeight="false" outlineLevel="0" collapsed="false">
      <c r="A3943" s="0" t="s">
        <v>10919</v>
      </c>
      <c r="B3943" s="0" t="s">
        <v>10920</v>
      </c>
      <c r="C3943" s="0" t="s">
        <v>153</v>
      </c>
      <c r="D3943" s="0" t="s">
        <v>119</v>
      </c>
      <c r="E3943" s="0" t="s">
        <v>9806</v>
      </c>
      <c r="F3943" s="0" t="s">
        <v>155</v>
      </c>
      <c r="G3943" s="0" t="s">
        <v>129</v>
      </c>
      <c r="H3943" s="17" t="n">
        <v>46296.6166666667</v>
      </c>
      <c r="I3943" s="17" t="n">
        <v>46296.6993055556</v>
      </c>
      <c r="J3943" s="17" t="n">
        <v>46296.7041666667</v>
      </c>
      <c r="K3943" s="17" t="n">
        <v>46296.7208333333</v>
      </c>
      <c r="L3943" s="17" t="n">
        <v>46296.7375</v>
      </c>
      <c r="M3943" s="17" t="n">
        <v>46296.7743055556</v>
      </c>
      <c r="N3943" s="17"/>
      <c r="O3943" s="17"/>
      <c r="P3943" s="17"/>
      <c r="Q3943" s="17"/>
      <c r="R3943" s="0" t="n">
        <v>335</v>
      </c>
      <c r="S3943" s="0" t="n">
        <v>0</v>
      </c>
      <c r="T3943" s="0" t="n">
        <v>0</v>
      </c>
      <c r="U3943" s="18" t="s">
        <v>10815</v>
      </c>
      <c r="V3943" s="18" t="s">
        <v>131</v>
      </c>
      <c r="W3943" s="0" t="str">
        <f aca="false">IF(AND(X3943&gt;=6,X3943&lt;14),"A",IF(AND(X3943&gt;=14,X3943&lt;22),"B","C"))</f>
        <v>B</v>
      </c>
      <c r="X3943" s="18" t="n">
        <f aca="false">HOUR(H3943)</f>
        <v>14</v>
      </c>
      <c r="Y3943" s="18" t="n">
        <f aca="false">ROUND((I3943-H3943)*1440,0)</f>
        <v>119</v>
      </c>
      <c r="Z3943" s="18" t="n">
        <f aca="false">ROUND((J3943-I3943)*1440,0)</f>
        <v>7</v>
      </c>
      <c r="AA3943" s="18" t="n">
        <f aca="false">ROUND((K3943-J3943)*1440,0)</f>
        <v>24</v>
      </c>
      <c r="AB3943" s="18" t="n">
        <f aca="false">ROUND((L3943-K3943)*1440,0)</f>
        <v>24</v>
      </c>
      <c r="AC3943" s="18" t="n">
        <f aca="false">ROUND((M3943-L3943)*1440,0)</f>
        <v>53</v>
      </c>
      <c r="AD3943" s="0" t="str">
        <f aca="false">IF(N3943="","",ROUND((N3943-M3943)*1440,0))</f>
        <v/>
      </c>
      <c r="AE3943" s="0" t="str">
        <f aca="false">IF(O3943="","",ROUND((O3943-N3943)*1440,0))</f>
        <v/>
      </c>
      <c r="AF3943" s="0" t="str">
        <f aca="false">IF(P3943="","",ROUND((P3943-O3943)*1440,0))</f>
        <v/>
      </c>
      <c r="AG3943" s="0" t="str">
        <f aca="false">IF(Q3943="","",ROUND((Q3943-P3943)*1440,0))</f>
        <v/>
      </c>
      <c r="AH3943" s="0" t="str">
        <f aca="false">IF(Q3943="","",ROUND((Q3943-H3943)*1440,0))</f>
        <v/>
      </c>
      <c r="AI3943" s="19" t="n">
        <f aca="false">ROUND(IF(O3943="",Assumptions!$B$25-K3943,O3943-K3943)*24,1)</f>
        <v>14.7</v>
      </c>
      <c r="AJ3943" s="20" t="n">
        <f aca="false">ROUND(MAX(N(Y3943)/Assumptions!$C$5, N(Z3943)/Assumptions!$C$6, N(AA3943)/Assumptions!$C$7, N(AB3943)/Assumptions!$C$8, N(AC3943)/Assumptions!$C$9, N(AD3943)/Assumptions!$C$10, N(AE3943)/Assumptions!$C$11, N(AF3943)/Assumptions!$C$12, N(AG3943)/Assumptions!$C$13),3)</f>
        <v>3.967</v>
      </c>
      <c r="AK3943" s="0" t="str">
        <f aca="false">IF(OR(U3943="Pending",U3943="On Hold"),"Open GRN (awaiting)",IF(AJ3943&lt;=1,"Within SLA",IF(ROUND(N(Y3943)/Assumptions!$C$5,3)=AJ3943,"Gate Wait",IF(ROUND(N(Z3943)/Assumptions!$C$6,3)=AJ3943,"Dock Wait",IF(ROUND(N(AA3943)/Assumptions!$C$7,3)=AJ3943,"Unloading",IF(ROUND(N(AB3943)/Assumptions!$C$8,3)=AJ3943,"Unload-to-QC Wait",IF(ROUND(N(AC3943)/Assumptions!$C$9,3)=AJ3943,"QC",IF(ROUND(N(AD3943)/Assumptions!$C$10,3)=AJ3943,"QC-to-GRN Wait",IF(ROUND(N(AE3943)/Assumptions!$C$11,3)=AJ3943,"GRN Processing",IF(ROUND(N(AF3943)/Assumptions!$C$12,3)=AJ3943,"GRN-to-Putaway Wait",IF(ROUND(N(AG3943)/Assumptions!$C$13,3)=AJ3943,"Putaway","Within SLA")))))))))))</f>
        <v>Open GRN (awaiting)</v>
      </c>
    </row>
    <row r="3944" customFormat="false" ht="15" hidden="false" customHeight="false" outlineLevel="0" collapsed="false">
      <c r="A3944" s="0" t="s">
        <v>10921</v>
      </c>
      <c r="B3944" s="0" t="s">
        <v>10922</v>
      </c>
      <c r="C3944" s="0" t="s">
        <v>286</v>
      </c>
      <c r="D3944" s="0" t="s">
        <v>119</v>
      </c>
      <c r="E3944" s="0" t="s">
        <v>10923</v>
      </c>
      <c r="F3944" s="0" t="s">
        <v>121</v>
      </c>
      <c r="G3944" s="0" t="s">
        <v>122</v>
      </c>
      <c r="H3944" s="17" t="n">
        <v>46296.6194444444</v>
      </c>
      <c r="I3944" s="17" t="n">
        <v>46296.6340277778</v>
      </c>
      <c r="J3944" s="17" t="n">
        <v>46296.6444444444</v>
      </c>
      <c r="K3944" s="17" t="n">
        <v>46296.6743055556</v>
      </c>
      <c r="L3944" s="17" t="n">
        <v>46296.6826388889</v>
      </c>
      <c r="M3944" s="17" t="n">
        <v>46296.7166666667</v>
      </c>
      <c r="N3944" s="17"/>
      <c r="O3944" s="17"/>
      <c r="P3944" s="17"/>
      <c r="Q3944" s="17"/>
      <c r="R3944" s="0" t="n">
        <v>1352</v>
      </c>
      <c r="S3944" s="0" t="n">
        <v>0</v>
      </c>
      <c r="T3944" s="0" t="n">
        <v>21</v>
      </c>
      <c r="U3944" s="18" t="s">
        <v>10815</v>
      </c>
      <c r="V3944" s="18" t="s">
        <v>144</v>
      </c>
      <c r="W3944" s="0" t="str">
        <f aca="false">IF(AND(X3944&gt;=6,X3944&lt;14),"A",IF(AND(X3944&gt;=14,X3944&lt;22),"B","C"))</f>
        <v>B</v>
      </c>
      <c r="X3944" s="18" t="n">
        <f aca="false">HOUR(H3944)</f>
        <v>14</v>
      </c>
      <c r="Y3944" s="18" t="n">
        <f aca="false">ROUND((I3944-H3944)*1440,0)</f>
        <v>21</v>
      </c>
      <c r="Z3944" s="18" t="n">
        <f aca="false">ROUND((J3944-I3944)*1440,0)</f>
        <v>15</v>
      </c>
      <c r="AA3944" s="18" t="n">
        <f aca="false">ROUND((K3944-J3944)*1440,0)</f>
        <v>43</v>
      </c>
      <c r="AB3944" s="18" t="n">
        <f aca="false">ROUND((L3944-K3944)*1440,0)</f>
        <v>12</v>
      </c>
      <c r="AC3944" s="18" t="n">
        <f aca="false">ROUND((M3944-L3944)*1440,0)</f>
        <v>49</v>
      </c>
      <c r="AD3944" s="0" t="str">
        <f aca="false">IF(N3944="","",ROUND((N3944-M3944)*1440,0))</f>
        <v/>
      </c>
      <c r="AE3944" s="0" t="str">
        <f aca="false">IF(O3944="","",ROUND((O3944-N3944)*1440,0))</f>
        <v/>
      </c>
      <c r="AF3944" s="0" t="str">
        <f aca="false">IF(P3944="","",ROUND((P3944-O3944)*1440,0))</f>
        <v/>
      </c>
      <c r="AG3944" s="0" t="str">
        <f aca="false">IF(Q3944="","",ROUND((Q3944-P3944)*1440,0))</f>
        <v/>
      </c>
      <c r="AH3944" s="0" t="str">
        <f aca="false">IF(Q3944="","",ROUND((Q3944-H3944)*1440,0))</f>
        <v/>
      </c>
      <c r="AI3944" s="19" t="n">
        <f aca="false">ROUND(IF(O3944="",Assumptions!$B$25-K3944,O3944-K3944)*24,1)</f>
        <v>15.8</v>
      </c>
      <c r="AJ3944" s="20" t="n">
        <f aca="false">ROUND(MAX(N(Y3944)/Assumptions!$C$5, N(Z3944)/Assumptions!$C$6, N(AA3944)/Assumptions!$C$7, N(AB3944)/Assumptions!$C$8, N(AC3944)/Assumptions!$C$9, N(AD3944)/Assumptions!$C$10, N(AE3944)/Assumptions!$C$11, N(AF3944)/Assumptions!$C$12, N(AG3944)/Assumptions!$C$13),3)</f>
        <v>1.089</v>
      </c>
      <c r="AK3944" s="0" t="str">
        <f aca="false">IF(OR(U3944="Pending",U3944="On Hold"),"Open GRN (awaiting)",IF(AJ3944&lt;=1,"Within SLA",IF(ROUND(N(Y3944)/Assumptions!$C$5,3)=AJ3944,"Gate Wait",IF(ROUND(N(Z3944)/Assumptions!$C$6,3)=AJ3944,"Dock Wait",IF(ROUND(N(AA3944)/Assumptions!$C$7,3)=AJ3944,"Unloading",IF(ROUND(N(AB3944)/Assumptions!$C$8,3)=AJ3944,"Unload-to-QC Wait",IF(ROUND(N(AC3944)/Assumptions!$C$9,3)=AJ3944,"QC",IF(ROUND(N(AD3944)/Assumptions!$C$10,3)=AJ3944,"QC-to-GRN Wait",IF(ROUND(N(AE3944)/Assumptions!$C$11,3)=AJ3944,"GRN Processing",IF(ROUND(N(AF3944)/Assumptions!$C$12,3)=AJ3944,"GRN-to-Putaway Wait",IF(ROUND(N(AG3944)/Assumptions!$C$13,3)=AJ3944,"Putaway","Within SLA")))))))))))</f>
        <v>Open GRN (awaiting)</v>
      </c>
    </row>
    <row r="3945" customFormat="false" ht="15" hidden="false" customHeight="false" outlineLevel="0" collapsed="false">
      <c r="A3945" s="0" t="s">
        <v>10924</v>
      </c>
      <c r="B3945" s="0" t="s">
        <v>10925</v>
      </c>
      <c r="C3945" s="0" t="s">
        <v>118</v>
      </c>
      <c r="D3945" s="0" t="s">
        <v>147</v>
      </c>
      <c r="E3945" s="0" t="s">
        <v>2654</v>
      </c>
      <c r="F3945" s="0" t="s">
        <v>121</v>
      </c>
      <c r="G3945" s="0" t="s">
        <v>167</v>
      </c>
      <c r="H3945" s="17" t="n">
        <v>46296.6208333333</v>
      </c>
      <c r="I3945" s="17" t="n">
        <v>46296.6444444444</v>
      </c>
      <c r="J3945" s="17" t="n">
        <v>46296.6493055556</v>
      </c>
      <c r="K3945" s="17" t="n">
        <v>46296.6715277778</v>
      </c>
      <c r="L3945" s="17" t="n">
        <v>46296.6840277778</v>
      </c>
      <c r="M3945" s="17" t="n">
        <v>46296.71875</v>
      </c>
      <c r="N3945" s="17"/>
      <c r="O3945" s="17"/>
      <c r="P3945" s="17"/>
      <c r="Q3945" s="17"/>
      <c r="R3945" s="0" t="n">
        <v>188</v>
      </c>
      <c r="S3945" s="0" t="n">
        <v>0</v>
      </c>
      <c r="T3945" s="0" t="n">
        <v>0</v>
      </c>
      <c r="U3945" s="18" t="s">
        <v>10815</v>
      </c>
      <c r="V3945" s="18" t="s">
        <v>156</v>
      </c>
      <c r="W3945" s="0" t="str">
        <f aca="false">IF(AND(X3945&gt;=6,X3945&lt;14),"A",IF(AND(X3945&gt;=14,X3945&lt;22),"B","C"))</f>
        <v>B</v>
      </c>
      <c r="X3945" s="18" t="n">
        <f aca="false">HOUR(H3945)</f>
        <v>14</v>
      </c>
      <c r="Y3945" s="18" t="n">
        <f aca="false">ROUND((I3945-H3945)*1440,0)</f>
        <v>34</v>
      </c>
      <c r="Z3945" s="18" t="n">
        <f aca="false">ROUND((J3945-I3945)*1440,0)</f>
        <v>7</v>
      </c>
      <c r="AA3945" s="18" t="n">
        <f aca="false">ROUND((K3945-J3945)*1440,0)</f>
        <v>32</v>
      </c>
      <c r="AB3945" s="18" t="n">
        <f aca="false">ROUND((L3945-K3945)*1440,0)</f>
        <v>18</v>
      </c>
      <c r="AC3945" s="18" t="n">
        <f aca="false">ROUND((M3945-L3945)*1440,0)</f>
        <v>50</v>
      </c>
      <c r="AD3945" s="0" t="str">
        <f aca="false">IF(N3945="","",ROUND((N3945-M3945)*1440,0))</f>
        <v/>
      </c>
      <c r="AE3945" s="0" t="str">
        <f aca="false">IF(O3945="","",ROUND((O3945-N3945)*1440,0))</f>
        <v/>
      </c>
      <c r="AF3945" s="0" t="str">
        <f aca="false">IF(P3945="","",ROUND((P3945-O3945)*1440,0))</f>
        <v/>
      </c>
      <c r="AG3945" s="0" t="str">
        <f aca="false">IF(Q3945="","",ROUND((Q3945-P3945)*1440,0))</f>
        <v/>
      </c>
      <c r="AH3945" s="0" t="str">
        <f aca="false">IF(Q3945="","",ROUND((Q3945-H3945)*1440,0))</f>
        <v/>
      </c>
      <c r="AI3945" s="19" t="n">
        <f aca="false">ROUND(IF(O3945="",Assumptions!$B$25-K3945,O3945-K3945)*24,1)</f>
        <v>15.9</v>
      </c>
      <c r="AJ3945" s="20" t="n">
        <f aca="false">ROUND(MAX(N(Y3945)/Assumptions!$C$5, N(Z3945)/Assumptions!$C$6, N(AA3945)/Assumptions!$C$7, N(AB3945)/Assumptions!$C$8, N(AC3945)/Assumptions!$C$9, N(AD3945)/Assumptions!$C$10, N(AE3945)/Assumptions!$C$11, N(AF3945)/Assumptions!$C$12, N(AG3945)/Assumptions!$C$13),3)</f>
        <v>1.2</v>
      </c>
      <c r="AK3945" s="0" t="str">
        <f aca="false">IF(OR(U3945="Pending",U3945="On Hold"),"Open GRN (awaiting)",IF(AJ3945&lt;=1,"Within SLA",IF(ROUND(N(Y3945)/Assumptions!$C$5,3)=AJ3945,"Gate Wait",IF(ROUND(N(Z3945)/Assumptions!$C$6,3)=AJ3945,"Dock Wait",IF(ROUND(N(AA3945)/Assumptions!$C$7,3)=AJ3945,"Unloading",IF(ROUND(N(AB3945)/Assumptions!$C$8,3)=AJ3945,"Unload-to-QC Wait",IF(ROUND(N(AC3945)/Assumptions!$C$9,3)=AJ3945,"QC",IF(ROUND(N(AD3945)/Assumptions!$C$10,3)=AJ3945,"QC-to-GRN Wait",IF(ROUND(N(AE3945)/Assumptions!$C$11,3)=AJ3945,"GRN Processing",IF(ROUND(N(AF3945)/Assumptions!$C$12,3)=AJ3945,"GRN-to-Putaway Wait",IF(ROUND(N(AG3945)/Assumptions!$C$13,3)=AJ3945,"Putaway","Within SLA")))))))))))</f>
        <v>Open GRN (awaiting)</v>
      </c>
    </row>
    <row r="3946" customFormat="false" ht="15" hidden="false" customHeight="false" outlineLevel="0" collapsed="false">
      <c r="A3946" s="0" t="s">
        <v>10926</v>
      </c>
      <c r="B3946" s="0" t="s">
        <v>10927</v>
      </c>
      <c r="C3946" s="0" t="s">
        <v>126</v>
      </c>
      <c r="D3946" s="0" t="s">
        <v>135</v>
      </c>
      <c r="E3946" s="0" t="s">
        <v>1417</v>
      </c>
      <c r="F3946" s="0" t="s">
        <v>121</v>
      </c>
      <c r="G3946" s="0" t="s">
        <v>138</v>
      </c>
      <c r="H3946" s="17" t="n">
        <v>46296.6236111111</v>
      </c>
      <c r="I3946" s="17" t="n">
        <v>46296.6666666667</v>
      </c>
      <c r="J3946" s="17" t="n">
        <v>46296.6791666667</v>
      </c>
      <c r="K3946" s="17" t="n">
        <v>46296.6951388889</v>
      </c>
      <c r="L3946" s="17" t="n">
        <v>46296.7013888889</v>
      </c>
      <c r="M3946" s="17" t="n">
        <v>46296.7291666667</v>
      </c>
      <c r="N3946" s="17"/>
      <c r="O3946" s="17"/>
      <c r="P3946" s="17"/>
      <c r="Q3946" s="17"/>
      <c r="R3946" s="0" t="n">
        <v>296</v>
      </c>
      <c r="S3946" s="0" t="n">
        <v>0</v>
      </c>
      <c r="T3946" s="0" t="n">
        <v>0</v>
      </c>
      <c r="U3946" s="18" t="s">
        <v>10815</v>
      </c>
      <c r="V3946" s="18" t="s">
        <v>131</v>
      </c>
      <c r="W3946" s="0" t="str">
        <f aca="false">IF(AND(X3946&gt;=6,X3946&lt;14),"A",IF(AND(X3946&gt;=14,X3946&lt;22),"B","C"))</f>
        <v>B</v>
      </c>
      <c r="X3946" s="18" t="n">
        <f aca="false">HOUR(H3946)</f>
        <v>14</v>
      </c>
      <c r="Y3946" s="18" t="n">
        <f aca="false">ROUND((I3946-H3946)*1440,0)</f>
        <v>62</v>
      </c>
      <c r="Z3946" s="18" t="n">
        <f aca="false">ROUND((J3946-I3946)*1440,0)</f>
        <v>18</v>
      </c>
      <c r="AA3946" s="18" t="n">
        <f aca="false">ROUND((K3946-J3946)*1440,0)</f>
        <v>23</v>
      </c>
      <c r="AB3946" s="18" t="n">
        <f aca="false">ROUND((L3946-K3946)*1440,0)</f>
        <v>9</v>
      </c>
      <c r="AC3946" s="18" t="n">
        <f aca="false">ROUND((M3946-L3946)*1440,0)</f>
        <v>40</v>
      </c>
      <c r="AD3946" s="0" t="str">
        <f aca="false">IF(N3946="","",ROUND((N3946-M3946)*1440,0))</f>
        <v/>
      </c>
      <c r="AE3946" s="0" t="str">
        <f aca="false">IF(O3946="","",ROUND((O3946-N3946)*1440,0))</f>
        <v/>
      </c>
      <c r="AF3946" s="0" t="str">
        <f aca="false">IF(P3946="","",ROUND((P3946-O3946)*1440,0))</f>
        <v/>
      </c>
      <c r="AG3946" s="0" t="str">
        <f aca="false">IF(Q3946="","",ROUND((Q3946-P3946)*1440,0))</f>
        <v/>
      </c>
      <c r="AH3946" s="0" t="str">
        <f aca="false">IF(Q3946="","",ROUND((Q3946-H3946)*1440,0))</f>
        <v/>
      </c>
      <c r="AI3946" s="19" t="n">
        <f aca="false">ROUND(IF(O3946="",Assumptions!$B$25-K3946,O3946-K3946)*24,1)</f>
        <v>15.3</v>
      </c>
      <c r="AJ3946" s="20" t="n">
        <f aca="false">ROUND(MAX(N(Y3946)/Assumptions!$C$5, N(Z3946)/Assumptions!$C$6, N(AA3946)/Assumptions!$C$7, N(AB3946)/Assumptions!$C$8, N(AC3946)/Assumptions!$C$9, N(AD3946)/Assumptions!$C$10, N(AE3946)/Assumptions!$C$11, N(AF3946)/Assumptions!$C$12, N(AG3946)/Assumptions!$C$13),3)</f>
        <v>2.067</v>
      </c>
      <c r="AK3946" s="0" t="str">
        <f aca="false">IF(OR(U3946="Pending",U3946="On Hold"),"Open GRN (awaiting)",IF(AJ3946&lt;=1,"Within SLA",IF(ROUND(N(Y3946)/Assumptions!$C$5,3)=AJ3946,"Gate Wait",IF(ROUND(N(Z3946)/Assumptions!$C$6,3)=AJ3946,"Dock Wait",IF(ROUND(N(AA3946)/Assumptions!$C$7,3)=AJ3946,"Unloading",IF(ROUND(N(AB3946)/Assumptions!$C$8,3)=AJ3946,"Unload-to-QC Wait",IF(ROUND(N(AC3946)/Assumptions!$C$9,3)=AJ3946,"QC",IF(ROUND(N(AD3946)/Assumptions!$C$10,3)=AJ3946,"QC-to-GRN Wait",IF(ROUND(N(AE3946)/Assumptions!$C$11,3)=AJ3946,"GRN Processing",IF(ROUND(N(AF3946)/Assumptions!$C$12,3)=AJ3946,"GRN-to-Putaway Wait",IF(ROUND(N(AG3946)/Assumptions!$C$13,3)=AJ3946,"Putaway","Within SLA")))))))))))</f>
        <v>Open GRN (awaiting)</v>
      </c>
    </row>
    <row r="3947" customFormat="false" ht="15" hidden="false" customHeight="false" outlineLevel="0" collapsed="false">
      <c r="A3947" s="0" t="s">
        <v>10928</v>
      </c>
      <c r="B3947" s="0" t="s">
        <v>10929</v>
      </c>
      <c r="C3947" s="0" t="s">
        <v>142</v>
      </c>
      <c r="D3947" s="0" t="s">
        <v>147</v>
      </c>
      <c r="E3947" s="0" t="s">
        <v>4471</v>
      </c>
      <c r="F3947" s="0" t="s">
        <v>137</v>
      </c>
      <c r="G3947" s="0" t="s">
        <v>167</v>
      </c>
      <c r="H3947" s="17" t="n">
        <v>46296.6305555556</v>
      </c>
      <c r="I3947" s="17" t="n">
        <v>46296.6444444444</v>
      </c>
      <c r="J3947" s="17" t="n">
        <v>46296.6472222222</v>
      </c>
      <c r="K3947" s="17" t="n">
        <v>46296.6645833333</v>
      </c>
      <c r="L3947" s="17" t="n">
        <v>46296.6701388889</v>
      </c>
      <c r="M3947" s="17" t="n">
        <v>46296.7104166667</v>
      </c>
      <c r="N3947" s="17"/>
      <c r="O3947" s="17"/>
      <c r="P3947" s="17"/>
      <c r="Q3947" s="17"/>
      <c r="R3947" s="0" t="n">
        <v>147</v>
      </c>
      <c r="S3947" s="0" t="n">
        <v>0</v>
      </c>
      <c r="T3947" s="0" t="n">
        <v>0</v>
      </c>
      <c r="U3947" s="18" t="s">
        <v>10815</v>
      </c>
      <c r="V3947" s="18" t="s">
        <v>156</v>
      </c>
      <c r="W3947" s="0" t="str">
        <f aca="false">IF(AND(X3947&gt;=6,X3947&lt;14),"A",IF(AND(X3947&gt;=14,X3947&lt;22),"B","C"))</f>
        <v>B</v>
      </c>
      <c r="X3947" s="18" t="n">
        <f aca="false">HOUR(H3947)</f>
        <v>15</v>
      </c>
      <c r="Y3947" s="18" t="n">
        <f aca="false">ROUND((I3947-H3947)*1440,0)</f>
        <v>20</v>
      </c>
      <c r="Z3947" s="18" t="n">
        <f aca="false">ROUND((J3947-I3947)*1440,0)</f>
        <v>4</v>
      </c>
      <c r="AA3947" s="18" t="n">
        <f aca="false">ROUND((K3947-J3947)*1440,0)</f>
        <v>25</v>
      </c>
      <c r="AB3947" s="18" t="n">
        <f aca="false">ROUND((L3947-K3947)*1440,0)</f>
        <v>8</v>
      </c>
      <c r="AC3947" s="18" t="n">
        <f aca="false">ROUND((M3947-L3947)*1440,0)</f>
        <v>58</v>
      </c>
      <c r="AD3947" s="0" t="str">
        <f aca="false">IF(N3947="","",ROUND((N3947-M3947)*1440,0))</f>
        <v/>
      </c>
      <c r="AE3947" s="0" t="str">
        <f aca="false">IF(O3947="","",ROUND((O3947-N3947)*1440,0))</f>
        <v/>
      </c>
      <c r="AF3947" s="0" t="str">
        <f aca="false">IF(P3947="","",ROUND((P3947-O3947)*1440,0))</f>
        <v/>
      </c>
      <c r="AG3947" s="0" t="str">
        <f aca="false">IF(Q3947="","",ROUND((Q3947-P3947)*1440,0))</f>
        <v/>
      </c>
      <c r="AH3947" s="0" t="str">
        <f aca="false">IF(Q3947="","",ROUND((Q3947-H3947)*1440,0))</f>
        <v/>
      </c>
      <c r="AI3947" s="19" t="n">
        <f aca="false">ROUND(IF(O3947="",Assumptions!$B$25-K3947,O3947-K3947)*24,1)</f>
        <v>16.1</v>
      </c>
      <c r="AJ3947" s="20" t="n">
        <f aca="false">ROUND(MAX(N(Y3947)/Assumptions!$C$5, N(Z3947)/Assumptions!$C$6, N(AA3947)/Assumptions!$C$7, N(AB3947)/Assumptions!$C$8, N(AC3947)/Assumptions!$C$9, N(AD3947)/Assumptions!$C$10, N(AE3947)/Assumptions!$C$11, N(AF3947)/Assumptions!$C$12, N(AG3947)/Assumptions!$C$13),3)</f>
        <v>1.289</v>
      </c>
      <c r="AK3947" s="0" t="str">
        <f aca="false">IF(OR(U3947="Pending",U3947="On Hold"),"Open GRN (awaiting)",IF(AJ3947&lt;=1,"Within SLA",IF(ROUND(N(Y3947)/Assumptions!$C$5,3)=AJ3947,"Gate Wait",IF(ROUND(N(Z3947)/Assumptions!$C$6,3)=AJ3947,"Dock Wait",IF(ROUND(N(AA3947)/Assumptions!$C$7,3)=AJ3947,"Unloading",IF(ROUND(N(AB3947)/Assumptions!$C$8,3)=AJ3947,"Unload-to-QC Wait",IF(ROUND(N(AC3947)/Assumptions!$C$9,3)=AJ3947,"QC",IF(ROUND(N(AD3947)/Assumptions!$C$10,3)=AJ3947,"QC-to-GRN Wait",IF(ROUND(N(AE3947)/Assumptions!$C$11,3)=AJ3947,"GRN Processing",IF(ROUND(N(AF3947)/Assumptions!$C$12,3)=AJ3947,"GRN-to-Putaway Wait",IF(ROUND(N(AG3947)/Assumptions!$C$13,3)=AJ3947,"Putaway","Within SLA")))))))))))</f>
        <v>Open GRN (awaiting)</v>
      </c>
    </row>
    <row r="3948" customFormat="false" ht="15" hidden="false" customHeight="false" outlineLevel="0" collapsed="false">
      <c r="A3948" s="0" t="s">
        <v>10930</v>
      </c>
      <c r="B3948" s="0" t="s">
        <v>10931</v>
      </c>
      <c r="C3948" s="0" t="s">
        <v>118</v>
      </c>
      <c r="D3948" s="0" t="s">
        <v>147</v>
      </c>
      <c r="E3948" s="0" t="s">
        <v>10932</v>
      </c>
      <c r="F3948" s="0" t="s">
        <v>121</v>
      </c>
      <c r="G3948" s="0" t="s">
        <v>167</v>
      </c>
      <c r="H3948" s="17" t="n">
        <v>46296.6402777778</v>
      </c>
      <c r="I3948" s="17" t="n">
        <v>46296.6506944444</v>
      </c>
      <c r="J3948" s="17" t="n">
        <v>46296.6618055556</v>
      </c>
      <c r="K3948" s="17" t="n">
        <v>46296.6791666667</v>
      </c>
      <c r="L3948" s="17" t="n">
        <v>46296.6861111111</v>
      </c>
      <c r="M3948" s="17" t="n">
        <v>46296.7020833333</v>
      </c>
      <c r="N3948" s="17"/>
      <c r="O3948" s="17"/>
      <c r="P3948" s="17"/>
      <c r="Q3948" s="17"/>
      <c r="R3948" s="0" t="n">
        <v>134</v>
      </c>
      <c r="S3948" s="0" t="n">
        <v>0</v>
      </c>
      <c r="T3948" s="0" t="n">
        <v>1</v>
      </c>
      <c r="U3948" s="18" t="s">
        <v>10815</v>
      </c>
      <c r="V3948" s="18" t="s">
        <v>144</v>
      </c>
      <c r="W3948" s="0" t="str">
        <f aca="false">IF(AND(X3948&gt;=6,X3948&lt;14),"A",IF(AND(X3948&gt;=14,X3948&lt;22),"B","C"))</f>
        <v>B</v>
      </c>
      <c r="X3948" s="18" t="n">
        <f aca="false">HOUR(H3948)</f>
        <v>15</v>
      </c>
      <c r="Y3948" s="18" t="n">
        <f aca="false">ROUND((I3948-H3948)*1440,0)</f>
        <v>15</v>
      </c>
      <c r="Z3948" s="18" t="n">
        <f aca="false">ROUND((J3948-I3948)*1440,0)</f>
        <v>16</v>
      </c>
      <c r="AA3948" s="18" t="n">
        <f aca="false">ROUND((K3948-J3948)*1440,0)</f>
        <v>25</v>
      </c>
      <c r="AB3948" s="18" t="n">
        <f aca="false">ROUND((L3948-K3948)*1440,0)</f>
        <v>10</v>
      </c>
      <c r="AC3948" s="18" t="n">
        <f aca="false">ROUND((M3948-L3948)*1440,0)</f>
        <v>23</v>
      </c>
      <c r="AD3948" s="0" t="str">
        <f aca="false">IF(N3948="","",ROUND((N3948-M3948)*1440,0))</f>
        <v/>
      </c>
      <c r="AE3948" s="0" t="str">
        <f aca="false">IF(O3948="","",ROUND((O3948-N3948)*1440,0))</f>
        <v/>
      </c>
      <c r="AF3948" s="0" t="str">
        <f aca="false">IF(P3948="","",ROUND((P3948-O3948)*1440,0))</f>
        <v/>
      </c>
      <c r="AG3948" s="0" t="str">
        <f aca="false">IF(Q3948="","",ROUND((Q3948-P3948)*1440,0))</f>
        <v/>
      </c>
      <c r="AH3948" s="0" t="str">
        <f aca="false">IF(Q3948="","",ROUND((Q3948-H3948)*1440,0))</f>
        <v/>
      </c>
      <c r="AI3948" s="19" t="n">
        <f aca="false">ROUND(IF(O3948="",Assumptions!$B$25-K3948,O3948-K3948)*24,1)</f>
        <v>15.7</v>
      </c>
      <c r="AJ3948" s="20" t="n">
        <f aca="false">ROUND(MAX(N(Y3948)/Assumptions!$C$5, N(Z3948)/Assumptions!$C$6, N(AA3948)/Assumptions!$C$7, N(AB3948)/Assumptions!$C$8, N(AC3948)/Assumptions!$C$9, N(AD3948)/Assumptions!$C$10, N(AE3948)/Assumptions!$C$11, N(AF3948)/Assumptions!$C$12, N(AG3948)/Assumptions!$C$13),3)</f>
        <v>1.067</v>
      </c>
      <c r="AK3948" s="0" t="str">
        <f aca="false">IF(OR(U3948="Pending",U3948="On Hold"),"Open GRN (awaiting)",IF(AJ3948&lt;=1,"Within SLA",IF(ROUND(N(Y3948)/Assumptions!$C$5,3)=AJ3948,"Gate Wait",IF(ROUND(N(Z3948)/Assumptions!$C$6,3)=AJ3948,"Dock Wait",IF(ROUND(N(AA3948)/Assumptions!$C$7,3)=AJ3948,"Unloading",IF(ROUND(N(AB3948)/Assumptions!$C$8,3)=AJ3948,"Unload-to-QC Wait",IF(ROUND(N(AC3948)/Assumptions!$C$9,3)=AJ3948,"QC",IF(ROUND(N(AD3948)/Assumptions!$C$10,3)=AJ3948,"QC-to-GRN Wait",IF(ROUND(N(AE3948)/Assumptions!$C$11,3)=AJ3948,"GRN Processing",IF(ROUND(N(AF3948)/Assumptions!$C$12,3)=AJ3948,"GRN-to-Putaway Wait",IF(ROUND(N(AG3948)/Assumptions!$C$13,3)=AJ3948,"Putaway","Within SLA")))))))))))</f>
        <v>Open GRN (awaiting)</v>
      </c>
    </row>
    <row r="3949" customFormat="false" ht="15" hidden="false" customHeight="false" outlineLevel="0" collapsed="false">
      <c r="A3949" s="0" t="s">
        <v>10933</v>
      </c>
      <c r="B3949" s="0" t="s">
        <v>10934</v>
      </c>
      <c r="C3949" s="0" t="s">
        <v>134</v>
      </c>
      <c r="D3949" s="0" t="s">
        <v>147</v>
      </c>
      <c r="E3949" s="0" t="s">
        <v>10935</v>
      </c>
      <c r="F3949" s="0" t="s">
        <v>149</v>
      </c>
      <c r="G3949" s="0" t="s">
        <v>150</v>
      </c>
      <c r="H3949" s="17" t="n">
        <v>46296.6590277778</v>
      </c>
      <c r="I3949" s="17" t="n">
        <v>46296.6854166667</v>
      </c>
      <c r="J3949" s="17" t="n">
        <v>46296.6888888889</v>
      </c>
      <c r="K3949" s="17" t="n">
        <v>46296.7215277778</v>
      </c>
      <c r="L3949" s="17" t="n">
        <v>46296.7263888889</v>
      </c>
      <c r="M3949" s="17" t="n">
        <v>46296.7458333333</v>
      </c>
      <c r="N3949" s="17"/>
      <c r="O3949" s="17"/>
      <c r="P3949" s="17"/>
      <c r="Q3949" s="17"/>
      <c r="R3949" s="0" t="n">
        <v>446</v>
      </c>
      <c r="S3949" s="0" t="n">
        <v>0</v>
      </c>
      <c r="T3949" s="0" t="n">
        <v>0</v>
      </c>
      <c r="U3949" s="18" t="s">
        <v>10815</v>
      </c>
      <c r="V3949" s="18" t="s">
        <v>144</v>
      </c>
      <c r="W3949" s="0" t="str">
        <f aca="false">IF(AND(X3949&gt;=6,X3949&lt;14),"A",IF(AND(X3949&gt;=14,X3949&lt;22),"B","C"))</f>
        <v>B</v>
      </c>
      <c r="X3949" s="18" t="n">
        <f aca="false">HOUR(H3949)</f>
        <v>15</v>
      </c>
      <c r="Y3949" s="18" t="n">
        <f aca="false">ROUND((I3949-H3949)*1440,0)</f>
        <v>38</v>
      </c>
      <c r="Z3949" s="18" t="n">
        <f aca="false">ROUND((J3949-I3949)*1440,0)</f>
        <v>5</v>
      </c>
      <c r="AA3949" s="18" t="n">
        <f aca="false">ROUND((K3949-J3949)*1440,0)</f>
        <v>47</v>
      </c>
      <c r="AB3949" s="18" t="n">
        <f aca="false">ROUND((L3949-K3949)*1440,0)</f>
        <v>7</v>
      </c>
      <c r="AC3949" s="18" t="n">
        <f aca="false">ROUND((M3949-L3949)*1440,0)</f>
        <v>28</v>
      </c>
      <c r="AD3949" s="0" t="str">
        <f aca="false">IF(N3949="","",ROUND((N3949-M3949)*1440,0))</f>
        <v/>
      </c>
      <c r="AE3949" s="0" t="str">
        <f aca="false">IF(O3949="","",ROUND((O3949-N3949)*1440,0))</f>
        <v/>
      </c>
      <c r="AF3949" s="0" t="str">
        <f aca="false">IF(P3949="","",ROUND((P3949-O3949)*1440,0))</f>
        <v/>
      </c>
      <c r="AG3949" s="0" t="str">
        <f aca="false">IF(Q3949="","",ROUND((Q3949-P3949)*1440,0))</f>
        <v/>
      </c>
      <c r="AH3949" s="0" t="str">
        <f aca="false">IF(Q3949="","",ROUND((Q3949-H3949)*1440,0))</f>
        <v/>
      </c>
      <c r="AI3949" s="19" t="n">
        <f aca="false">ROUND(IF(O3949="",Assumptions!$B$25-K3949,O3949-K3949)*24,1)</f>
        <v>14.7</v>
      </c>
      <c r="AJ3949" s="20" t="n">
        <f aca="false">ROUND(MAX(N(Y3949)/Assumptions!$C$5, N(Z3949)/Assumptions!$C$6, N(AA3949)/Assumptions!$C$7, N(AB3949)/Assumptions!$C$8, N(AC3949)/Assumptions!$C$9, N(AD3949)/Assumptions!$C$10, N(AE3949)/Assumptions!$C$11, N(AF3949)/Assumptions!$C$12, N(AG3949)/Assumptions!$C$13),3)</f>
        <v>1.267</v>
      </c>
      <c r="AK3949" s="0" t="str">
        <f aca="false">IF(OR(U3949="Pending",U3949="On Hold"),"Open GRN (awaiting)",IF(AJ3949&lt;=1,"Within SLA",IF(ROUND(N(Y3949)/Assumptions!$C$5,3)=AJ3949,"Gate Wait",IF(ROUND(N(Z3949)/Assumptions!$C$6,3)=AJ3949,"Dock Wait",IF(ROUND(N(AA3949)/Assumptions!$C$7,3)=AJ3949,"Unloading",IF(ROUND(N(AB3949)/Assumptions!$C$8,3)=AJ3949,"Unload-to-QC Wait",IF(ROUND(N(AC3949)/Assumptions!$C$9,3)=AJ3949,"QC",IF(ROUND(N(AD3949)/Assumptions!$C$10,3)=AJ3949,"QC-to-GRN Wait",IF(ROUND(N(AE3949)/Assumptions!$C$11,3)=AJ3949,"GRN Processing",IF(ROUND(N(AF3949)/Assumptions!$C$12,3)=AJ3949,"GRN-to-Putaway Wait",IF(ROUND(N(AG3949)/Assumptions!$C$13,3)=AJ3949,"Putaway","Within SLA")))))))))))</f>
        <v>Open GRN (awaiting)</v>
      </c>
    </row>
    <row r="3950" customFormat="false" ht="15" hidden="false" customHeight="false" outlineLevel="0" collapsed="false">
      <c r="A3950" s="0" t="s">
        <v>10936</v>
      </c>
      <c r="B3950" s="0" t="s">
        <v>10937</v>
      </c>
      <c r="C3950" s="0" t="s">
        <v>142</v>
      </c>
      <c r="D3950" s="0" t="s">
        <v>147</v>
      </c>
      <c r="E3950" s="0" t="s">
        <v>10938</v>
      </c>
      <c r="F3950" s="0" t="s">
        <v>137</v>
      </c>
      <c r="G3950" s="0" t="s">
        <v>150</v>
      </c>
      <c r="H3950" s="17" t="n">
        <v>46296.6638888889</v>
      </c>
      <c r="I3950" s="17" t="n">
        <v>46296.6909722222</v>
      </c>
      <c r="J3950" s="17" t="n">
        <v>46296.6951388889</v>
      </c>
      <c r="K3950" s="17" t="n">
        <v>46296.7263888889</v>
      </c>
      <c r="L3950" s="17" t="n">
        <v>46296.7368055556</v>
      </c>
      <c r="M3950" s="17" t="n">
        <v>46296.7833333333</v>
      </c>
      <c r="N3950" s="17"/>
      <c r="O3950" s="17"/>
      <c r="P3950" s="17"/>
      <c r="Q3950" s="17"/>
      <c r="R3950" s="0" t="n">
        <v>522</v>
      </c>
      <c r="S3950" s="0" t="n">
        <v>20</v>
      </c>
      <c r="T3950" s="0" t="n">
        <v>0</v>
      </c>
      <c r="U3950" s="18" t="s">
        <v>10815</v>
      </c>
      <c r="V3950" s="18" t="s">
        <v>156</v>
      </c>
      <c r="W3950" s="0" t="str">
        <f aca="false">IF(AND(X3950&gt;=6,X3950&lt;14),"A",IF(AND(X3950&gt;=14,X3950&lt;22),"B","C"))</f>
        <v>B</v>
      </c>
      <c r="X3950" s="18" t="n">
        <f aca="false">HOUR(H3950)</f>
        <v>15</v>
      </c>
      <c r="Y3950" s="18" t="n">
        <f aca="false">ROUND((I3950-H3950)*1440,0)</f>
        <v>39</v>
      </c>
      <c r="Z3950" s="18" t="n">
        <f aca="false">ROUND((J3950-I3950)*1440,0)</f>
        <v>6</v>
      </c>
      <c r="AA3950" s="18" t="n">
        <f aca="false">ROUND((K3950-J3950)*1440,0)</f>
        <v>45</v>
      </c>
      <c r="AB3950" s="18" t="n">
        <f aca="false">ROUND((L3950-K3950)*1440,0)</f>
        <v>15</v>
      </c>
      <c r="AC3950" s="18" t="n">
        <f aca="false">ROUND((M3950-L3950)*1440,0)</f>
        <v>67</v>
      </c>
      <c r="AD3950" s="0" t="str">
        <f aca="false">IF(N3950="","",ROUND((N3950-M3950)*1440,0))</f>
        <v/>
      </c>
      <c r="AE3950" s="0" t="str">
        <f aca="false">IF(O3950="","",ROUND((O3950-N3950)*1440,0))</f>
        <v/>
      </c>
      <c r="AF3950" s="0" t="str">
        <f aca="false">IF(P3950="","",ROUND((P3950-O3950)*1440,0))</f>
        <v/>
      </c>
      <c r="AG3950" s="0" t="str">
        <f aca="false">IF(Q3950="","",ROUND((Q3950-P3950)*1440,0))</f>
        <v/>
      </c>
      <c r="AH3950" s="0" t="str">
        <f aca="false">IF(Q3950="","",ROUND((Q3950-H3950)*1440,0))</f>
        <v/>
      </c>
      <c r="AI3950" s="19" t="n">
        <f aca="false">ROUND(IF(O3950="",Assumptions!$B$25-K3950,O3950-K3950)*24,1)</f>
        <v>14.6</v>
      </c>
      <c r="AJ3950" s="20" t="n">
        <f aca="false">ROUND(MAX(N(Y3950)/Assumptions!$C$5, N(Z3950)/Assumptions!$C$6, N(AA3950)/Assumptions!$C$7, N(AB3950)/Assumptions!$C$8, N(AC3950)/Assumptions!$C$9, N(AD3950)/Assumptions!$C$10, N(AE3950)/Assumptions!$C$11, N(AF3950)/Assumptions!$C$12, N(AG3950)/Assumptions!$C$13),3)</f>
        <v>1.489</v>
      </c>
      <c r="AK3950" s="0" t="str">
        <f aca="false">IF(OR(U3950="Pending",U3950="On Hold"),"Open GRN (awaiting)",IF(AJ3950&lt;=1,"Within SLA",IF(ROUND(N(Y3950)/Assumptions!$C$5,3)=AJ3950,"Gate Wait",IF(ROUND(N(Z3950)/Assumptions!$C$6,3)=AJ3950,"Dock Wait",IF(ROUND(N(AA3950)/Assumptions!$C$7,3)=AJ3950,"Unloading",IF(ROUND(N(AB3950)/Assumptions!$C$8,3)=AJ3950,"Unload-to-QC Wait",IF(ROUND(N(AC3950)/Assumptions!$C$9,3)=AJ3950,"QC",IF(ROUND(N(AD3950)/Assumptions!$C$10,3)=AJ3950,"QC-to-GRN Wait",IF(ROUND(N(AE3950)/Assumptions!$C$11,3)=AJ3950,"GRN Processing",IF(ROUND(N(AF3950)/Assumptions!$C$12,3)=AJ3950,"GRN-to-Putaway Wait",IF(ROUND(N(AG3950)/Assumptions!$C$13,3)=AJ3950,"Putaway","Within SLA")))))))))))</f>
        <v>Open GRN (awaiting)</v>
      </c>
    </row>
    <row r="3951" customFormat="false" ht="15" hidden="false" customHeight="false" outlineLevel="0" collapsed="false">
      <c r="A3951" s="0" t="s">
        <v>10939</v>
      </c>
      <c r="B3951" s="0" t="s">
        <v>10940</v>
      </c>
      <c r="C3951" s="0" t="s">
        <v>118</v>
      </c>
      <c r="D3951" s="0" t="s">
        <v>147</v>
      </c>
      <c r="E3951" s="0" t="s">
        <v>3844</v>
      </c>
      <c r="F3951" s="0" t="s">
        <v>121</v>
      </c>
      <c r="G3951" s="0" t="s">
        <v>167</v>
      </c>
      <c r="H3951" s="17" t="n">
        <v>46296.6645833333</v>
      </c>
      <c r="I3951" s="17" t="n">
        <v>46296.6715277778</v>
      </c>
      <c r="J3951" s="17" t="n">
        <v>46296.6756944444</v>
      </c>
      <c r="K3951" s="17" t="n">
        <v>46296.6993055556</v>
      </c>
      <c r="L3951" s="17" t="n">
        <v>46296.7145833333</v>
      </c>
      <c r="M3951" s="17" t="n">
        <v>46296.7326388889</v>
      </c>
      <c r="N3951" s="17"/>
      <c r="O3951" s="17"/>
      <c r="P3951" s="17"/>
      <c r="Q3951" s="17"/>
      <c r="R3951" s="0" t="n">
        <v>389</v>
      </c>
      <c r="S3951" s="0" t="n">
        <v>0</v>
      </c>
      <c r="T3951" s="0" t="n">
        <v>0</v>
      </c>
      <c r="U3951" s="18" t="s">
        <v>10815</v>
      </c>
      <c r="V3951" s="18" t="s">
        <v>144</v>
      </c>
      <c r="W3951" s="0" t="str">
        <f aca="false">IF(AND(X3951&gt;=6,X3951&lt;14),"A",IF(AND(X3951&gt;=14,X3951&lt;22),"B","C"))</f>
        <v>B</v>
      </c>
      <c r="X3951" s="18" t="n">
        <f aca="false">HOUR(H3951)</f>
        <v>15</v>
      </c>
      <c r="Y3951" s="18" t="n">
        <f aca="false">ROUND((I3951-H3951)*1440,0)</f>
        <v>10</v>
      </c>
      <c r="Z3951" s="18" t="n">
        <f aca="false">ROUND((J3951-I3951)*1440,0)</f>
        <v>6</v>
      </c>
      <c r="AA3951" s="18" t="n">
        <f aca="false">ROUND((K3951-J3951)*1440,0)</f>
        <v>34</v>
      </c>
      <c r="AB3951" s="18" t="n">
        <f aca="false">ROUND((L3951-K3951)*1440,0)</f>
        <v>22</v>
      </c>
      <c r="AC3951" s="18" t="n">
        <f aca="false">ROUND((M3951-L3951)*1440,0)</f>
        <v>26</v>
      </c>
      <c r="AD3951" s="0" t="str">
        <f aca="false">IF(N3951="","",ROUND((N3951-M3951)*1440,0))</f>
        <v/>
      </c>
      <c r="AE3951" s="0" t="str">
        <f aca="false">IF(O3951="","",ROUND((O3951-N3951)*1440,0))</f>
        <v/>
      </c>
      <c r="AF3951" s="0" t="str">
        <f aca="false">IF(P3951="","",ROUND((P3951-O3951)*1440,0))</f>
        <v/>
      </c>
      <c r="AG3951" s="0" t="str">
        <f aca="false">IF(Q3951="","",ROUND((Q3951-P3951)*1440,0))</f>
        <v/>
      </c>
      <c r="AH3951" s="0" t="str">
        <f aca="false">IF(Q3951="","",ROUND((Q3951-H3951)*1440,0))</f>
        <v/>
      </c>
      <c r="AI3951" s="19" t="n">
        <f aca="false">ROUND(IF(O3951="",Assumptions!$B$25-K3951,O3951-K3951)*24,1)</f>
        <v>15.2</v>
      </c>
      <c r="AJ3951" s="20" t="n">
        <f aca="false">ROUND(MAX(N(Y3951)/Assumptions!$C$5, N(Z3951)/Assumptions!$C$6, N(AA3951)/Assumptions!$C$7, N(AB3951)/Assumptions!$C$8, N(AC3951)/Assumptions!$C$9, N(AD3951)/Assumptions!$C$10, N(AE3951)/Assumptions!$C$11, N(AF3951)/Assumptions!$C$12, N(AG3951)/Assumptions!$C$13),3)</f>
        <v>1.467</v>
      </c>
      <c r="AK3951" s="0" t="str">
        <f aca="false">IF(OR(U3951="Pending",U3951="On Hold"),"Open GRN (awaiting)",IF(AJ3951&lt;=1,"Within SLA",IF(ROUND(N(Y3951)/Assumptions!$C$5,3)=AJ3951,"Gate Wait",IF(ROUND(N(Z3951)/Assumptions!$C$6,3)=AJ3951,"Dock Wait",IF(ROUND(N(AA3951)/Assumptions!$C$7,3)=AJ3951,"Unloading",IF(ROUND(N(AB3951)/Assumptions!$C$8,3)=AJ3951,"Unload-to-QC Wait",IF(ROUND(N(AC3951)/Assumptions!$C$9,3)=AJ3951,"QC",IF(ROUND(N(AD3951)/Assumptions!$C$10,3)=AJ3951,"QC-to-GRN Wait",IF(ROUND(N(AE3951)/Assumptions!$C$11,3)=AJ3951,"GRN Processing",IF(ROUND(N(AF3951)/Assumptions!$C$12,3)=AJ3951,"GRN-to-Putaway Wait",IF(ROUND(N(AG3951)/Assumptions!$C$13,3)=AJ3951,"Putaway","Within SLA")))))))))))</f>
        <v>Open GRN (awaiting)</v>
      </c>
    </row>
    <row r="3952" customFormat="false" ht="15" hidden="false" customHeight="false" outlineLevel="0" collapsed="false">
      <c r="A3952" s="0" t="s">
        <v>10941</v>
      </c>
      <c r="B3952" s="0" t="s">
        <v>10942</v>
      </c>
      <c r="C3952" s="0" t="s">
        <v>159</v>
      </c>
      <c r="D3952" s="0" t="s">
        <v>135</v>
      </c>
      <c r="E3952" s="0" t="s">
        <v>10943</v>
      </c>
      <c r="F3952" s="0" t="s">
        <v>128</v>
      </c>
      <c r="G3952" s="0" t="s">
        <v>138</v>
      </c>
      <c r="H3952" s="17" t="n">
        <v>46296.6715277778</v>
      </c>
      <c r="I3952" s="17" t="n">
        <v>46296.6819444444</v>
      </c>
      <c r="J3952" s="17" t="n">
        <v>46296.6861111111</v>
      </c>
      <c r="K3952" s="17" t="n">
        <v>46296.7111111111</v>
      </c>
      <c r="L3952" s="17" t="n">
        <v>46296.7166666667</v>
      </c>
      <c r="M3952" s="17" t="n">
        <v>46296.7354166667</v>
      </c>
      <c r="N3952" s="17"/>
      <c r="O3952" s="17"/>
      <c r="P3952" s="17"/>
      <c r="Q3952" s="17"/>
      <c r="R3952" s="0" t="n">
        <v>902</v>
      </c>
      <c r="S3952" s="0" t="n">
        <v>0</v>
      </c>
      <c r="T3952" s="0" t="n">
        <v>0</v>
      </c>
      <c r="U3952" s="18" t="s">
        <v>10815</v>
      </c>
      <c r="V3952" s="18" t="s">
        <v>144</v>
      </c>
      <c r="W3952" s="0" t="str">
        <f aca="false">IF(AND(X3952&gt;=6,X3952&lt;14),"A",IF(AND(X3952&gt;=14,X3952&lt;22),"B","C"))</f>
        <v>B</v>
      </c>
      <c r="X3952" s="18" t="n">
        <f aca="false">HOUR(H3952)</f>
        <v>16</v>
      </c>
      <c r="Y3952" s="18" t="n">
        <f aca="false">ROUND((I3952-H3952)*1440,0)</f>
        <v>15</v>
      </c>
      <c r="Z3952" s="18" t="n">
        <f aca="false">ROUND((J3952-I3952)*1440,0)</f>
        <v>6</v>
      </c>
      <c r="AA3952" s="18" t="n">
        <f aca="false">ROUND((K3952-J3952)*1440,0)</f>
        <v>36</v>
      </c>
      <c r="AB3952" s="18" t="n">
        <f aca="false">ROUND((L3952-K3952)*1440,0)</f>
        <v>8</v>
      </c>
      <c r="AC3952" s="18" t="n">
        <f aca="false">ROUND((M3952-L3952)*1440,0)</f>
        <v>27</v>
      </c>
      <c r="AD3952" s="0" t="str">
        <f aca="false">IF(N3952="","",ROUND((N3952-M3952)*1440,0))</f>
        <v/>
      </c>
      <c r="AE3952" s="0" t="str">
        <f aca="false">IF(O3952="","",ROUND((O3952-N3952)*1440,0))</f>
        <v/>
      </c>
      <c r="AF3952" s="0" t="str">
        <f aca="false">IF(P3952="","",ROUND((P3952-O3952)*1440,0))</f>
        <v/>
      </c>
      <c r="AG3952" s="0" t="str">
        <f aca="false">IF(Q3952="","",ROUND((Q3952-P3952)*1440,0))</f>
        <v/>
      </c>
      <c r="AH3952" s="0" t="str">
        <f aca="false">IF(Q3952="","",ROUND((Q3952-H3952)*1440,0))</f>
        <v/>
      </c>
      <c r="AI3952" s="19" t="n">
        <f aca="false">ROUND(IF(O3952="",Assumptions!$B$25-K3952,O3952-K3952)*24,1)</f>
        <v>14.9</v>
      </c>
      <c r="AJ3952" s="20" t="n">
        <f aca="false">ROUND(MAX(N(Y3952)/Assumptions!$C$5, N(Z3952)/Assumptions!$C$6, N(AA3952)/Assumptions!$C$7, N(AB3952)/Assumptions!$C$8, N(AC3952)/Assumptions!$C$9, N(AD3952)/Assumptions!$C$10, N(AE3952)/Assumptions!$C$11, N(AF3952)/Assumptions!$C$12, N(AG3952)/Assumptions!$C$13),3)</f>
        <v>0.6</v>
      </c>
      <c r="AK3952" s="0" t="str">
        <f aca="false">IF(OR(U3952="Pending",U3952="On Hold"),"Open GRN (awaiting)",IF(AJ3952&lt;=1,"Within SLA",IF(ROUND(N(Y3952)/Assumptions!$C$5,3)=AJ3952,"Gate Wait",IF(ROUND(N(Z3952)/Assumptions!$C$6,3)=AJ3952,"Dock Wait",IF(ROUND(N(AA3952)/Assumptions!$C$7,3)=AJ3952,"Unloading",IF(ROUND(N(AB3952)/Assumptions!$C$8,3)=AJ3952,"Unload-to-QC Wait",IF(ROUND(N(AC3952)/Assumptions!$C$9,3)=AJ3952,"QC",IF(ROUND(N(AD3952)/Assumptions!$C$10,3)=AJ3952,"QC-to-GRN Wait",IF(ROUND(N(AE3952)/Assumptions!$C$11,3)=AJ3952,"GRN Processing",IF(ROUND(N(AF3952)/Assumptions!$C$12,3)=AJ3952,"GRN-to-Putaway Wait",IF(ROUND(N(AG3952)/Assumptions!$C$13,3)=AJ3952,"Putaway","Within SLA")))))))))))</f>
        <v>Open GRN (awaiting)</v>
      </c>
    </row>
    <row r="3953" customFormat="false" ht="15" hidden="false" customHeight="false" outlineLevel="0" collapsed="false">
      <c r="A3953" s="0" t="s">
        <v>10944</v>
      </c>
      <c r="B3953" s="0" t="s">
        <v>10945</v>
      </c>
      <c r="C3953" s="0" t="s">
        <v>286</v>
      </c>
      <c r="D3953" s="0" t="s">
        <v>135</v>
      </c>
      <c r="E3953" s="0" t="s">
        <v>10946</v>
      </c>
      <c r="F3953" s="0" t="s">
        <v>172</v>
      </c>
      <c r="G3953" s="0" t="s">
        <v>138</v>
      </c>
      <c r="H3953" s="17" t="n">
        <v>46296.6722222222</v>
      </c>
      <c r="I3953" s="17" t="n">
        <v>46296.6951388889</v>
      </c>
      <c r="J3953" s="17" t="n">
        <v>46296.7159722222</v>
      </c>
      <c r="K3953" s="17" t="n">
        <v>46296.7333333333</v>
      </c>
      <c r="L3953" s="17" t="n">
        <v>46296.7444444444</v>
      </c>
      <c r="M3953" s="17" t="n">
        <v>46296.8006944444</v>
      </c>
      <c r="N3953" s="17"/>
      <c r="O3953" s="17"/>
      <c r="P3953" s="17"/>
      <c r="Q3953" s="17"/>
      <c r="R3953" s="0" t="n">
        <v>243</v>
      </c>
      <c r="S3953" s="0" t="n">
        <v>0</v>
      </c>
      <c r="T3953" s="0" t="n">
        <v>0</v>
      </c>
      <c r="U3953" s="18" t="s">
        <v>10815</v>
      </c>
      <c r="V3953" s="18" t="s">
        <v>131</v>
      </c>
      <c r="W3953" s="0" t="str">
        <f aca="false">IF(AND(X3953&gt;=6,X3953&lt;14),"A",IF(AND(X3953&gt;=14,X3953&lt;22),"B","C"))</f>
        <v>B</v>
      </c>
      <c r="X3953" s="18" t="n">
        <f aca="false">HOUR(H3953)</f>
        <v>16</v>
      </c>
      <c r="Y3953" s="18" t="n">
        <f aca="false">ROUND((I3953-H3953)*1440,0)</f>
        <v>33</v>
      </c>
      <c r="Z3953" s="18" t="n">
        <f aca="false">ROUND((J3953-I3953)*1440,0)</f>
        <v>30</v>
      </c>
      <c r="AA3953" s="18" t="n">
        <f aca="false">ROUND((K3953-J3953)*1440,0)</f>
        <v>25</v>
      </c>
      <c r="AB3953" s="18" t="n">
        <f aca="false">ROUND((L3953-K3953)*1440,0)</f>
        <v>16</v>
      </c>
      <c r="AC3953" s="18" t="n">
        <f aca="false">ROUND((M3953-L3953)*1440,0)</f>
        <v>81</v>
      </c>
      <c r="AD3953" s="0" t="str">
        <f aca="false">IF(N3953="","",ROUND((N3953-M3953)*1440,0))</f>
        <v/>
      </c>
      <c r="AE3953" s="0" t="str">
        <f aca="false">IF(O3953="","",ROUND((O3953-N3953)*1440,0))</f>
        <v/>
      </c>
      <c r="AF3953" s="0" t="str">
        <f aca="false">IF(P3953="","",ROUND((P3953-O3953)*1440,0))</f>
        <v/>
      </c>
      <c r="AG3953" s="0" t="str">
        <f aca="false">IF(Q3953="","",ROUND((Q3953-P3953)*1440,0))</f>
        <v/>
      </c>
      <c r="AH3953" s="0" t="str">
        <f aca="false">IF(Q3953="","",ROUND((Q3953-H3953)*1440,0))</f>
        <v/>
      </c>
      <c r="AI3953" s="19" t="n">
        <f aca="false">ROUND(IF(O3953="",Assumptions!$B$25-K3953,O3953-K3953)*24,1)</f>
        <v>14.4</v>
      </c>
      <c r="AJ3953" s="20" t="n">
        <f aca="false">ROUND(MAX(N(Y3953)/Assumptions!$C$5, N(Z3953)/Assumptions!$C$6, N(AA3953)/Assumptions!$C$7, N(AB3953)/Assumptions!$C$8, N(AC3953)/Assumptions!$C$9, N(AD3953)/Assumptions!$C$10, N(AE3953)/Assumptions!$C$11, N(AF3953)/Assumptions!$C$12, N(AG3953)/Assumptions!$C$13),3)</f>
        <v>2</v>
      </c>
      <c r="AK3953" s="0" t="str">
        <f aca="false">IF(OR(U3953="Pending",U3953="On Hold"),"Open GRN (awaiting)",IF(AJ3953&lt;=1,"Within SLA",IF(ROUND(N(Y3953)/Assumptions!$C$5,3)=AJ3953,"Gate Wait",IF(ROUND(N(Z3953)/Assumptions!$C$6,3)=AJ3953,"Dock Wait",IF(ROUND(N(AA3953)/Assumptions!$C$7,3)=AJ3953,"Unloading",IF(ROUND(N(AB3953)/Assumptions!$C$8,3)=AJ3953,"Unload-to-QC Wait",IF(ROUND(N(AC3953)/Assumptions!$C$9,3)=AJ3953,"QC",IF(ROUND(N(AD3953)/Assumptions!$C$10,3)=AJ3953,"QC-to-GRN Wait",IF(ROUND(N(AE3953)/Assumptions!$C$11,3)=AJ3953,"GRN Processing",IF(ROUND(N(AF3953)/Assumptions!$C$12,3)=AJ3953,"GRN-to-Putaway Wait",IF(ROUND(N(AG3953)/Assumptions!$C$13,3)=AJ3953,"Putaway","Within SLA")))))))))))</f>
        <v>Open GRN (awaiting)</v>
      </c>
    </row>
    <row r="3954" customFormat="false" ht="15" hidden="false" customHeight="false" outlineLevel="0" collapsed="false">
      <c r="A3954" s="0" t="s">
        <v>10947</v>
      </c>
      <c r="B3954" s="0" t="s">
        <v>10948</v>
      </c>
      <c r="C3954" s="0" t="s">
        <v>218</v>
      </c>
      <c r="D3954" s="0" t="s">
        <v>135</v>
      </c>
      <c r="E3954" s="0" t="s">
        <v>10949</v>
      </c>
      <c r="F3954" s="0" t="s">
        <v>137</v>
      </c>
      <c r="G3954" s="0" t="s">
        <v>178</v>
      </c>
      <c r="H3954" s="17" t="n">
        <v>46296.6736111111</v>
      </c>
      <c r="I3954" s="17" t="n">
        <v>46296.7152777778</v>
      </c>
      <c r="J3954" s="17" t="n">
        <v>46296.7194444445</v>
      </c>
      <c r="K3954" s="17" t="n">
        <v>46296.7458333333</v>
      </c>
      <c r="L3954" s="17" t="n">
        <v>46296.7534722222</v>
      </c>
      <c r="M3954" s="17" t="n">
        <v>46296.7798611111</v>
      </c>
      <c r="N3954" s="17"/>
      <c r="O3954" s="17"/>
      <c r="P3954" s="17"/>
      <c r="Q3954" s="17"/>
      <c r="R3954" s="0" t="n">
        <v>274</v>
      </c>
      <c r="S3954" s="0" t="n">
        <v>0</v>
      </c>
      <c r="T3954" s="0" t="n">
        <v>0</v>
      </c>
      <c r="U3954" s="18" t="s">
        <v>10815</v>
      </c>
      <c r="V3954" s="18" t="s">
        <v>144</v>
      </c>
      <c r="W3954" s="0" t="str">
        <f aca="false">IF(AND(X3954&gt;=6,X3954&lt;14),"A",IF(AND(X3954&gt;=14,X3954&lt;22),"B","C"))</f>
        <v>B</v>
      </c>
      <c r="X3954" s="18" t="n">
        <f aca="false">HOUR(H3954)</f>
        <v>16</v>
      </c>
      <c r="Y3954" s="18" t="n">
        <f aca="false">ROUND((I3954-H3954)*1440,0)</f>
        <v>60</v>
      </c>
      <c r="Z3954" s="18" t="n">
        <f aca="false">ROUND((J3954-I3954)*1440,0)</f>
        <v>6</v>
      </c>
      <c r="AA3954" s="18" t="n">
        <f aca="false">ROUND((K3954-J3954)*1440,0)</f>
        <v>38</v>
      </c>
      <c r="AB3954" s="18" t="n">
        <f aca="false">ROUND((L3954-K3954)*1440,0)</f>
        <v>11</v>
      </c>
      <c r="AC3954" s="18" t="n">
        <f aca="false">ROUND((M3954-L3954)*1440,0)</f>
        <v>38</v>
      </c>
      <c r="AD3954" s="0" t="str">
        <f aca="false">IF(N3954="","",ROUND((N3954-M3954)*1440,0))</f>
        <v/>
      </c>
      <c r="AE3954" s="0" t="str">
        <f aca="false">IF(O3954="","",ROUND((O3954-N3954)*1440,0))</f>
        <v/>
      </c>
      <c r="AF3954" s="0" t="str">
        <f aca="false">IF(P3954="","",ROUND((P3954-O3954)*1440,0))</f>
        <v/>
      </c>
      <c r="AG3954" s="0" t="str">
        <f aca="false">IF(Q3954="","",ROUND((Q3954-P3954)*1440,0))</f>
        <v/>
      </c>
      <c r="AH3954" s="0" t="str">
        <f aca="false">IF(Q3954="","",ROUND((Q3954-H3954)*1440,0))</f>
        <v/>
      </c>
      <c r="AI3954" s="19" t="n">
        <f aca="false">ROUND(IF(O3954="",Assumptions!$B$25-K3954,O3954-K3954)*24,1)</f>
        <v>14.1</v>
      </c>
      <c r="AJ3954" s="20" t="n">
        <f aca="false">ROUND(MAX(N(Y3954)/Assumptions!$C$5, N(Z3954)/Assumptions!$C$6, N(AA3954)/Assumptions!$C$7, N(AB3954)/Assumptions!$C$8, N(AC3954)/Assumptions!$C$9, N(AD3954)/Assumptions!$C$10, N(AE3954)/Assumptions!$C$11, N(AF3954)/Assumptions!$C$12, N(AG3954)/Assumptions!$C$13),3)</f>
        <v>2</v>
      </c>
      <c r="AK3954" s="0" t="str">
        <f aca="false">IF(OR(U3954="Pending",U3954="On Hold"),"Open GRN (awaiting)",IF(AJ3954&lt;=1,"Within SLA",IF(ROUND(N(Y3954)/Assumptions!$C$5,3)=AJ3954,"Gate Wait",IF(ROUND(N(Z3954)/Assumptions!$C$6,3)=AJ3954,"Dock Wait",IF(ROUND(N(AA3954)/Assumptions!$C$7,3)=AJ3954,"Unloading",IF(ROUND(N(AB3954)/Assumptions!$C$8,3)=AJ3954,"Unload-to-QC Wait",IF(ROUND(N(AC3954)/Assumptions!$C$9,3)=AJ3954,"QC",IF(ROUND(N(AD3954)/Assumptions!$C$10,3)=AJ3954,"QC-to-GRN Wait",IF(ROUND(N(AE3954)/Assumptions!$C$11,3)=AJ3954,"GRN Processing",IF(ROUND(N(AF3954)/Assumptions!$C$12,3)=AJ3954,"GRN-to-Putaway Wait",IF(ROUND(N(AG3954)/Assumptions!$C$13,3)=AJ3954,"Putaway","Within SLA")))))))))))</f>
        <v>Open GRN (awaiting)</v>
      </c>
    </row>
    <row r="3955" customFormat="false" ht="15" hidden="false" customHeight="false" outlineLevel="0" collapsed="false">
      <c r="A3955" s="0" t="s">
        <v>10950</v>
      </c>
      <c r="B3955" s="0" t="s">
        <v>10951</v>
      </c>
      <c r="C3955" s="0" t="s">
        <v>134</v>
      </c>
      <c r="D3955" s="0" t="s">
        <v>119</v>
      </c>
      <c r="E3955" s="0" t="s">
        <v>10952</v>
      </c>
      <c r="F3955" s="0" t="s">
        <v>149</v>
      </c>
      <c r="G3955" s="0" t="s">
        <v>122</v>
      </c>
      <c r="H3955" s="17" t="n">
        <v>46296.675</v>
      </c>
      <c r="I3955" s="17" t="n">
        <v>46296.7118055556</v>
      </c>
      <c r="J3955" s="17" t="n">
        <v>46296.71875</v>
      </c>
      <c r="K3955" s="17" t="n">
        <v>46296.7618055556</v>
      </c>
      <c r="L3955" s="17" t="n">
        <v>46296.7888888889</v>
      </c>
      <c r="M3955" s="17" t="n">
        <v>46296.8222222222</v>
      </c>
      <c r="N3955" s="17"/>
      <c r="O3955" s="17"/>
      <c r="P3955" s="17"/>
      <c r="Q3955" s="17"/>
      <c r="R3955" s="0" t="n">
        <v>2428</v>
      </c>
      <c r="S3955" s="0" t="n">
        <v>0</v>
      </c>
      <c r="T3955" s="0" t="n">
        <v>0</v>
      </c>
      <c r="U3955" s="18" t="s">
        <v>10815</v>
      </c>
      <c r="V3955" s="18" t="s">
        <v>144</v>
      </c>
      <c r="W3955" s="0" t="str">
        <f aca="false">IF(AND(X3955&gt;=6,X3955&lt;14),"A",IF(AND(X3955&gt;=14,X3955&lt;22),"B","C"))</f>
        <v>B</v>
      </c>
      <c r="X3955" s="18" t="n">
        <f aca="false">HOUR(H3955)</f>
        <v>16</v>
      </c>
      <c r="Y3955" s="18" t="n">
        <f aca="false">ROUND((I3955-H3955)*1440,0)</f>
        <v>53</v>
      </c>
      <c r="Z3955" s="18" t="n">
        <f aca="false">ROUND((J3955-I3955)*1440,0)</f>
        <v>10</v>
      </c>
      <c r="AA3955" s="18" t="n">
        <f aca="false">ROUND((K3955-J3955)*1440,0)</f>
        <v>62</v>
      </c>
      <c r="AB3955" s="18" t="n">
        <f aca="false">ROUND((L3955-K3955)*1440,0)</f>
        <v>39</v>
      </c>
      <c r="AC3955" s="18" t="n">
        <f aca="false">ROUND((M3955-L3955)*1440,0)</f>
        <v>48</v>
      </c>
      <c r="AD3955" s="0" t="str">
        <f aca="false">IF(N3955="","",ROUND((N3955-M3955)*1440,0))</f>
        <v/>
      </c>
      <c r="AE3955" s="0" t="str">
        <f aca="false">IF(O3955="","",ROUND((O3955-N3955)*1440,0))</f>
        <v/>
      </c>
      <c r="AF3955" s="0" t="str">
        <f aca="false">IF(P3955="","",ROUND((P3955-O3955)*1440,0))</f>
        <v/>
      </c>
      <c r="AG3955" s="0" t="str">
        <f aca="false">IF(Q3955="","",ROUND((Q3955-P3955)*1440,0))</f>
        <v/>
      </c>
      <c r="AH3955" s="0" t="str">
        <f aca="false">IF(Q3955="","",ROUND((Q3955-H3955)*1440,0))</f>
        <v/>
      </c>
      <c r="AI3955" s="19" t="n">
        <f aca="false">ROUND(IF(O3955="",Assumptions!$B$25-K3955,O3955-K3955)*24,1)</f>
        <v>13.7</v>
      </c>
      <c r="AJ3955" s="20" t="n">
        <f aca="false">ROUND(MAX(N(Y3955)/Assumptions!$C$5, N(Z3955)/Assumptions!$C$6, N(AA3955)/Assumptions!$C$7, N(AB3955)/Assumptions!$C$8, N(AC3955)/Assumptions!$C$9, N(AD3955)/Assumptions!$C$10, N(AE3955)/Assumptions!$C$11, N(AF3955)/Assumptions!$C$12, N(AG3955)/Assumptions!$C$13),3)</f>
        <v>2.6</v>
      </c>
      <c r="AK3955" s="0" t="str">
        <f aca="false">IF(OR(U3955="Pending",U3955="On Hold"),"Open GRN (awaiting)",IF(AJ3955&lt;=1,"Within SLA",IF(ROUND(N(Y3955)/Assumptions!$C$5,3)=AJ3955,"Gate Wait",IF(ROUND(N(Z3955)/Assumptions!$C$6,3)=AJ3955,"Dock Wait",IF(ROUND(N(AA3955)/Assumptions!$C$7,3)=AJ3955,"Unloading",IF(ROUND(N(AB3955)/Assumptions!$C$8,3)=AJ3955,"Unload-to-QC Wait",IF(ROUND(N(AC3955)/Assumptions!$C$9,3)=AJ3955,"QC",IF(ROUND(N(AD3955)/Assumptions!$C$10,3)=AJ3955,"QC-to-GRN Wait",IF(ROUND(N(AE3955)/Assumptions!$C$11,3)=AJ3955,"GRN Processing",IF(ROUND(N(AF3955)/Assumptions!$C$12,3)=AJ3955,"GRN-to-Putaway Wait",IF(ROUND(N(AG3955)/Assumptions!$C$13,3)=AJ3955,"Putaway","Within SLA")))))))))))</f>
        <v>Open GRN (awaiting)</v>
      </c>
    </row>
    <row r="3956" customFormat="false" ht="15" hidden="false" customHeight="false" outlineLevel="0" collapsed="false">
      <c r="A3956" s="0" t="s">
        <v>10953</v>
      </c>
      <c r="B3956" s="0" t="s">
        <v>10954</v>
      </c>
      <c r="C3956" s="0" t="s">
        <v>184</v>
      </c>
      <c r="D3956" s="0" t="s">
        <v>147</v>
      </c>
      <c r="E3956" s="0" t="s">
        <v>4183</v>
      </c>
      <c r="F3956" s="0" t="s">
        <v>177</v>
      </c>
      <c r="G3956" s="0" t="s">
        <v>167</v>
      </c>
      <c r="H3956" s="17" t="n">
        <v>46296.6833333333</v>
      </c>
      <c r="I3956" s="17" t="n">
        <v>46296.6986111111</v>
      </c>
      <c r="J3956" s="17" t="n">
        <v>46296.7076388889</v>
      </c>
      <c r="K3956" s="17" t="n">
        <v>46296.7201388889</v>
      </c>
      <c r="L3956" s="17" t="n">
        <v>46296.7256944445</v>
      </c>
      <c r="M3956" s="17" t="n">
        <v>46296.7840277778</v>
      </c>
      <c r="N3956" s="17"/>
      <c r="O3956" s="17"/>
      <c r="P3956" s="17"/>
      <c r="Q3956" s="17"/>
      <c r="R3956" s="0" t="n">
        <v>78</v>
      </c>
      <c r="S3956" s="0" t="n">
        <v>4</v>
      </c>
      <c r="T3956" s="0" t="n">
        <v>0</v>
      </c>
      <c r="U3956" s="18" t="s">
        <v>10815</v>
      </c>
      <c r="V3956" s="18" t="s">
        <v>144</v>
      </c>
      <c r="W3956" s="0" t="str">
        <f aca="false">IF(AND(X3956&gt;=6,X3956&lt;14),"A",IF(AND(X3956&gt;=14,X3956&lt;22),"B","C"))</f>
        <v>B</v>
      </c>
      <c r="X3956" s="18" t="n">
        <f aca="false">HOUR(H3956)</f>
        <v>16</v>
      </c>
      <c r="Y3956" s="18" t="n">
        <f aca="false">ROUND((I3956-H3956)*1440,0)</f>
        <v>22</v>
      </c>
      <c r="Z3956" s="18" t="n">
        <f aca="false">ROUND((J3956-I3956)*1440,0)</f>
        <v>13</v>
      </c>
      <c r="AA3956" s="18" t="n">
        <f aca="false">ROUND((K3956-J3956)*1440,0)</f>
        <v>18</v>
      </c>
      <c r="AB3956" s="18" t="n">
        <f aca="false">ROUND((L3956-K3956)*1440,0)</f>
        <v>8</v>
      </c>
      <c r="AC3956" s="18" t="n">
        <f aca="false">ROUND((M3956-L3956)*1440,0)</f>
        <v>84</v>
      </c>
      <c r="AD3956" s="0" t="str">
        <f aca="false">IF(N3956="","",ROUND((N3956-M3956)*1440,0))</f>
        <v/>
      </c>
      <c r="AE3956" s="0" t="str">
        <f aca="false">IF(O3956="","",ROUND((O3956-N3956)*1440,0))</f>
        <v/>
      </c>
      <c r="AF3956" s="0" t="str">
        <f aca="false">IF(P3956="","",ROUND((P3956-O3956)*1440,0))</f>
        <v/>
      </c>
      <c r="AG3956" s="0" t="str">
        <f aca="false">IF(Q3956="","",ROUND((Q3956-P3956)*1440,0))</f>
        <v/>
      </c>
      <c r="AH3956" s="0" t="str">
        <f aca="false">IF(Q3956="","",ROUND((Q3956-H3956)*1440,0))</f>
        <v/>
      </c>
      <c r="AI3956" s="19" t="n">
        <f aca="false">ROUND(IF(O3956="",Assumptions!$B$25-K3956,O3956-K3956)*24,1)</f>
        <v>14.7</v>
      </c>
      <c r="AJ3956" s="20" t="n">
        <f aca="false">ROUND(MAX(N(Y3956)/Assumptions!$C$5, N(Z3956)/Assumptions!$C$6, N(AA3956)/Assumptions!$C$7, N(AB3956)/Assumptions!$C$8, N(AC3956)/Assumptions!$C$9, N(AD3956)/Assumptions!$C$10, N(AE3956)/Assumptions!$C$11, N(AF3956)/Assumptions!$C$12, N(AG3956)/Assumptions!$C$13),3)</f>
        <v>1.867</v>
      </c>
      <c r="AK3956" s="0" t="str">
        <f aca="false">IF(OR(U3956="Pending",U3956="On Hold"),"Open GRN (awaiting)",IF(AJ3956&lt;=1,"Within SLA",IF(ROUND(N(Y3956)/Assumptions!$C$5,3)=AJ3956,"Gate Wait",IF(ROUND(N(Z3956)/Assumptions!$C$6,3)=AJ3956,"Dock Wait",IF(ROUND(N(AA3956)/Assumptions!$C$7,3)=AJ3956,"Unloading",IF(ROUND(N(AB3956)/Assumptions!$C$8,3)=AJ3956,"Unload-to-QC Wait",IF(ROUND(N(AC3956)/Assumptions!$C$9,3)=AJ3956,"QC",IF(ROUND(N(AD3956)/Assumptions!$C$10,3)=AJ3956,"QC-to-GRN Wait",IF(ROUND(N(AE3956)/Assumptions!$C$11,3)=AJ3956,"GRN Processing",IF(ROUND(N(AF3956)/Assumptions!$C$12,3)=AJ3956,"GRN-to-Putaway Wait",IF(ROUND(N(AG3956)/Assumptions!$C$13,3)=AJ3956,"Putaway","Within SLA")))))))))))</f>
        <v>Open GRN (awaiting)</v>
      </c>
    </row>
    <row r="3957" customFormat="false" ht="15" hidden="false" customHeight="false" outlineLevel="0" collapsed="false">
      <c r="A3957" s="0" t="s">
        <v>10955</v>
      </c>
      <c r="B3957" s="0" t="s">
        <v>10956</v>
      </c>
      <c r="C3957" s="0" t="s">
        <v>159</v>
      </c>
      <c r="D3957" s="0" t="s">
        <v>135</v>
      </c>
      <c r="E3957" s="0" t="s">
        <v>6240</v>
      </c>
      <c r="F3957" s="0" t="s">
        <v>128</v>
      </c>
      <c r="G3957" s="0" t="s">
        <v>178</v>
      </c>
      <c r="H3957" s="17" t="n">
        <v>46296.6840277778</v>
      </c>
      <c r="I3957" s="17" t="n">
        <v>46296.7027777778</v>
      </c>
      <c r="J3957" s="17" t="n">
        <v>46296.7090277778</v>
      </c>
      <c r="K3957" s="17" t="n">
        <v>46296.7402777778</v>
      </c>
      <c r="L3957" s="17" t="n">
        <v>46296.7430555556</v>
      </c>
      <c r="M3957" s="17" t="n">
        <v>46296.7534722222</v>
      </c>
      <c r="N3957" s="17"/>
      <c r="O3957" s="17"/>
      <c r="P3957" s="17"/>
      <c r="Q3957" s="17"/>
      <c r="R3957" s="0" t="n">
        <v>330</v>
      </c>
      <c r="S3957" s="0" t="n">
        <v>0</v>
      </c>
      <c r="T3957" s="0" t="n">
        <v>0</v>
      </c>
      <c r="U3957" s="18" t="s">
        <v>10815</v>
      </c>
      <c r="V3957" s="18" t="s">
        <v>156</v>
      </c>
      <c r="W3957" s="0" t="str">
        <f aca="false">IF(AND(X3957&gt;=6,X3957&lt;14),"A",IF(AND(X3957&gt;=14,X3957&lt;22),"B","C"))</f>
        <v>B</v>
      </c>
      <c r="X3957" s="18" t="n">
        <f aca="false">HOUR(H3957)</f>
        <v>16</v>
      </c>
      <c r="Y3957" s="18" t="n">
        <f aca="false">ROUND((I3957-H3957)*1440,0)</f>
        <v>27</v>
      </c>
      <c r="Z3957" s="18" t="n">
        <f aca="false">ROUND((J3957-I3957)*1440,0)</f>
        <v>9</v>
      </c>
      <c r="AA3957" s="18" t="n">
        <f aca="false">ROUND((K3957-J3957)*1440,0)</f>
        <v>45</v>
      </c>
      <c r="AB3957" s="18" t="n">
        <f aca="false">ROUND((L3957-K3957)*1440,0)</f>
        <v>4</v>
      </c>
      <c r="AC3957" s="18" t="n">
        <f aca="false">ROUND((M3957-L3957)*1440,0)</f>
        <v>15</v>
      </c>
      <c r="AD3957" s="0" t="str">
        <f aca="false">IF(N3957="","",ROUND((N3957-M3957)*1440,0))</f>
        <v/>
      </c>
      <c r="AE3957" s="0" t="str">
        <f aca="false">IF(O3957="","",ROUND((O3957-N3957)*1440,0))</f>
        <v/>
      </c>
      <c r="AF3957" s="0" t="str">
        <f aca="false">IF(P3957="","",ROUND((P3957-O3957)*1440,0))</f>
        <v/>
      </c>
      <c r="AG3957" s="0" t="str">
        <f aca="false">IF(Q3957="","",ROUND((Q3957-P3957)*1440,0))</f>
        <v/>
      </c>
      <c r="AH3957" s="0" t="str">
        <f aca="false">IF(Q3957="","",ROUND((Q3957-H3957)*1440,0))</f>
        <v/>
      </c>
      <c r="AI3957" s="19" t="n">
        <f aca="false">ROUND(IF(O3957="",Assumptions!$B$25-K3957,O3957-K3957)*24,1)</f>
        <v>14.2</v>
      </c>
      <c r="AJ3957" s="20" t="n">
        <f aca="false">ROUND(MAX(N(Y3957)/Assumptions!$C$5, N(Z3957)/Assumptions!$C$6, N(AA3957)/Assumptions!$C$7, N(AB3957)/Assumptions!$C$8, N(AC3957)/Assumptions!$C$9, N(AD3957)/Assumptions!$C$10, N(AE3957)/Assumptions!$C$11, N(AF3957)/Assumptions!$C$12, N(AG3957)/Assumptions!$C$13),3)</f>
        <v>0.9</v>
      </c>
      <c r="AK3957" s="0" t="str">
        <f aca="false">IF(OR(U3957="Pending",U3957="On Hold"),"Open GRN (awaiting)",IF(AJ3957&lt;=1,"Within SLA",IF(ROUND(N(Y3957)/Assumptions!$C$5,3)=AJ3957,"Gate Wait",IF(ROUND(N(Z3957)/Assumptions!$C$6,3)=AJ3957,"Dock Wait",IF(ROUND(N(AA3957)/Assumptions!$C$7,3)=AJ3957,"Unloading",IF(ROUND(N(AB3957)/Assumptions!$C$8,3)=AJ3957,"Unload-to-QC Wait",IF(ROUND(N(AC3957)/Assumptions!$C$9,3)=AJ3957,"QC",IF(ROUND(N(AD3957)/Assumptions!$C$10,3)=AJ3957,"QC-to-GRN Wait",IF(ROUND(N(AE3957)/Assumptions!$C$11,3)=AJ3957,"GRN Processing",IF(ROUND(N(AF3957)/Assumptions!$C$12,3)=AJ3957,"GRN-to-Putaway Wait",IF(ROUND(N(AG3957)/Assumptions!$C$13,3)=AJ3957,"Putaway","Within SLA")))))))))))</f>
        <v>Open GRN (awaiting)</v>
      </c>
    </row>
    <row r="3958" customFormat="false" ht="15" hidden="false" customHeight="false" outlineLevel="0" collapsed="false">
      <c r="A3958" s="0" t="s">
        <v>10957</v>
      </c>
      <c r="B3958" s="0" t="s">
        <v>10958</v>
      </c>
      <c r="C3958" s="0" t="s">
        <v>159</v>
      </c>
      <c r="D3958" s="0" t="s">
        <v>135</v>
      </c>
      <c r="E3958" s="0" t="s">
        <v>10959</v>
      </c>
      <c r="F3958" s="0" t="s">
        <v>137</v>
      </c>
      <c r="G3958" s="0" t="s">
        <v>178</v>
      </c>
      <c r="H3958" s="17" t="n">
        <v>46296.7013888889</v>
      </c>
      <c r="I3958" s="17" t="n">
        <v>46296.7145833333</v>
      </c>
      <c r="J3958" s="17" t="n">
        <v>46296.7180555556</v>
      </c>
      <c r="K3958" s="17" t="n">
        <v>46296.7340277778</v>
      </c>
      <c r="L3958" s="17" t="n">
        <v>46296.7381944444</v>
      </c>
      <c r="M3958" s="17" t="n">
        <v>46296.75625</v>
      </c>
      <c r="N3958" s="17"/>
      <c r="O3958" s="17"/>
      <c r="P3958" s="17"/>
      <c r="Q3958" s="17"/>
      <c r="R3958" s="0" t="n">
        <v>851</v>
      </c>
      <c r="S3958" s="0" t="n">
        <v>0</v>
      </c>
      <c r="T3958" s="0" t="n">
        <v>0</v>
      </c>
      <c r="U3958" s="18" t="s">
        <v>10815</v>
      </c>
      <c r="V3958" s="18" t="s">
        <v>156</v>
      </c>
      <c r="W3958" s="0" t="str">
        <f aca="false">IF(AND(X3958&gt;=6,X3958&lt;14),"A",IF(AND(X3958&gt;=14,X3958&lt;22),"B","C"))</f>
        <v>B</v>
      </c>
      <c r="X3958" s="18" t="n">
        <f aca="false">HOUR(H3958)</f>
        <v>16</v>
      </c>
      <c r="Y3958" s="18" t="n">
        <f aca="false">ROUND((I3958-H3958)*1440,0)</f>
        <v>19</v>
      </c>
      <c r="Z3958" s="18" t="n">
        <f aca="false">ROUND((J3958-I3958)*1440,0)</f>
        <v>5</v>
      </c>
      <c r="AA3958" s="18" t="n">
        <f aca="false">ROUND((K3958-J3958)*1440,0)</f>
        <v>23</v>
      </c>
      <c r="AB3958" s="18" t="n">
        <f aca="false">ROUND((L3958-K3958)*1440,0)</f>
        <v>6</v>
      </c>
      <c r="AC3958" s="18" t="n">
        <f aca="false">ROUND((M3958-L3958)*1440,0)</f>
        <v>26</v>
      </c>
      <c r="AD3958" s="0" t="str">
        <f aca="false">IF(N3958="","",ROUND((N3958-M3958)*1440,0))</f>
        <v/>
      </c>
      <c r="AE3958" s="0" t="str">
        <f aca="false">IF(O3958="","",ROUND((O3958-N3958)*1440,0))</f>
        <v/>
      </c>
      <c r="AF3958" s="0" t="str">
        <f aca="false">IF(P3958="","",ROUND((P3958-O3958)*1440,0))</f>
        <v/>
      </c>
      <c r="AG3958" s="0" t="str">
        <f aca="false">IF(Q3958="","",ROUND((Q3958-P3958)*1440,0))</f>
        <v/>
      </c>
      <c r="AH3958" s="0" t="str">
        <f aca="false">IF(Q3958="","",ROUND((Q3958-H3958)*1440,0))</f>
        <v/>
      </c>
      <c r="AI3958" s="19" t="n">
        <f aca="false">ROUND(IF(O3958="",Assumptions!$B$25-K3958,O3958-K3958)*24,1)</f>
        <v>14.4</v>
      </c>
      <c r="AJ3958" s="20" t="n">
        <f aca="false">ROUND(MAX(N(Y3958)/Assumptions!$C$5, N(Z3958)/Assumptions!$C$6, N(AA3958)/Assumptions!$C$7, N(AB3958)/Assumptions!$C$8, N(AC3958)/Assumptions!$C$9, N(AD3958)/Assumptions!$C$10, N(AE3958)/Assumptions!$C$11, N(AF3958)/Assumptions!$C$12, N(AG3958)/Assumptions!$C$13),3)</f>
        <v>0.633</v>
      </c>
      <c r="AK3958" s="0" t="str">
        <f aca="false">IF(OR(U3958="Pending",U3958="On Hold"),"Open GRN (awaiting)",IF(AJ3958&lt;=1,"Within SLA",IF(ROUND(N(Y3958)/Assumptions!$C$5,3)=AJ3958,"Gate Wait",IF(ROUND(N(Z3958)/Assumptions!$C$6,3)=AJ3958,"Dock Wait",IF(ROUND(N(AA3958)/Assumptions!$C$7,3)=AJ3958,"Unloading",IF(ROUND(N(AB3958)/Assumptions!$C$8,3)=AJ3958,"Unload-to-QC Wait",IF(ROUND(N(AC3958)/Assumptions!$C$9,3)=AJ3958,"QC",IF(ROUND(N(AD3958)/Assumptions!$C$10,3)=AJ3958,"QC-to-GRN Wait",IF(ROUND(N(AE3958)/Assumptions!$C$11,3)=AJ3958,"GRN Processing",IF(ROUND(N(AF3958)/Assumptions!$C$12,3)=AJ3958,"GRN-to-Putaway Wait",IF(ROUND(N(AG3958)/Assumptions!$C$13,3)=AJ3958,"Putaway","Within SLA")))))))))))</f>
        <v>Open GRN (awaiting)</v>
      </c>
    </row>
    <row r="3959" customFormat="false" ht="15" hidden="false" customHeight="false" outlineLevel="0" collapsed="false">
      <c r="A3959" s="0" t="s">
        <v>10960</v>
      </c>
      <c r="B3959" s="0" t="s">
        <v>10961</v>
      </c>
      <c r="C3959" s="0" t="s">
        <v>218</v>
      </c>
      <c r="D3959" s="0" t="s">
        <v>147</v>
      </c>
      <c r="E3959" s="0" t="s">
        <v>10962</v>
      </c>
      <c r="F3959" s="0" t="s">
        <v>177</v>
      </c>
      <c r="G3959" s="0" t="s">
        <v>167</v>
      </c>
      <c r="H3959" s="17" t="n">
        <v>46296.7076388889</v>
      </c>
      <c r="I3959" s="17" t="n">
        <v>46296.7236111111</v>
      </c>
      <c r="J3959" s="17" t="n">
        <v>46296.7263888889</v>
      </c>
      <c r="K3959" s="17" t="n">
        <v>46296.7548611111</v>
      </c>
      <c r="L3959" s="17" t="n">
        <v>46296.7604166667</v>
      </c>
      <c r="M3959" s="17" t="n">
        <v>46296.7861111111</v>
      </c>
      <c r="N3959" s="17"/>
      <c r="O3959" s="17"/>
      <c r="P3959" s="17"/>
      <c r="Q3959" s="17"/>
      <c r="R3959" s="0" t="n">
        <v>572</v>
      </c>
      <c r="S3959" s="0" t="n">
        <v>43</v>
      </c>
      <c r="T3959" s="0" t="n">
        <v>0</v>
      </c>
      <c r="U3959" s="18" t="s">
        <v>10815</v>
      </c>
      <c r="V3959" s="18" t="s">
        <v>156</v>
      </c>
      <c r="W3959" s="0" t="str">
        <f aca="false">IF(AND(X3959&gt;=6,X3959&lt;14),"A",IF(AND(X3959&gt;=14,X3959&lt;22),"B","C"))</f>
        <v>B</v>
      </c>
      <c r="X3959" s="18" t="n">
        <f aca="false">HOUR(H3959)</f>
        <v>16</v>
      </c>
      <c r="Y3959" s="18" t="n">
        <f aca="false">ROUND((I3959-H3959)*1440,0)</f>
        <v>23</v>
      </c>
      <c r="Z3959" s="18" t="n">
        <f aca="false">ROUND((J3959-I3959)*1440,0)</f>
        <v>4</v>
      </c>
      <c r="AA3959" s="18" t="n">
        <f aca="false">ROUND((K3959-J3959)*1440,0)</f>
        <v>41</v>
      </c>
      <c r="AB3959" s="18" t="n">
        <f aca="false">ROUND((L3959-K3959)*1440,0)</f>
        <v>8</v>
      </c>
      <c r="AC3959" s="18" t="n">
        <f aca="false">ROUND((M3959-L3959)*1440,0)</f>
        <v>37</v>
      </c>
      <c r="AD3959" s="0" t="str">
        <f aca="false">IF(N3959="","",ROUND((N3959-M3959)*1440,0))</f>
        <v/>
      </c>
      <c r="AE3959" s="0" t="str">
        <f aca="false">IF(O3959="","",ROUND((O3959-N3959)*1440,0))</f>
        <v/>
      </c>
      <c r="AF3959" s="0" t="str">
        <f aca="false">IF(P3959="","",ROUND((P3959-O3959)*1440,0))</f>
        <v/>
      </c>
      <c r="AG3959" s="0" t="str">
        <f aca="false">IF(Q3959="","",ROUND((Q3959-P3959)*1440,0))</f>
        <v/>
      </c>
      <c r="AH3959" s="0" t="str">
        <f aca="false">IF(Q3959="","",ROUND((Q3959-H3959)*1440,0))</f>
        <v/>
      </c>
      <c r="AI3959" s="19" t="n">
        <f aca="false">ROUND(IF(O3959="",Assumptions!$B$25-K3959,O3959-K3959)*24,1)</f>
        <v>13.9</v>
      </c>
      <c r="AJ3959" s="20" t="n">
        <f aca="false">ROUND(MAX(N(Y3959)/Assumptions!$C$5, N(Z3959)/Assumptions!$C$6, N(AA3959)/Assumptions!$C$7, N(AB3959)/Assumptions!$C$8, N(AC3959)/Assumptions!$C$9, N(AD3959)/Assumptions!$C$10, N(AE3959)/Assumptions!$C$11, N(AF3959)/Assumptions!$C$12, N(AG3959)/Assumptions!$C$13),3)</f>
        <v>0.822</v>
      </c>
      <c r="AK3959" s="0" t="str">
        <f aca="false">IF(OR(U3959="Pending",U3959="On Hold"),"Open GRN (awaiting)",IF(AJ3959&lt;=1,"Within SLA",IF(ROUND(N(Y3959)/Assumptions!$C$5,3)=AJ3959,"Gate Wait",IF(ROUND(N(Z3959)/Assumptions!$C$6,3)=AJ3959,"Dock Wait",IF(ROUND(N(AA3959)/Assumptions!$C$7,3)=AJ3959,"Unloading",IF(ROUND(N(AB3959)/Assumptions!$C$8,3)=AJ3959,"Unload-to-QC Wait",IF(ROUND(N(AC3959)/Assumptions!$C$9,3)=AJ3959,"QC",IF(ROUND(N(AD3959)/Assumptions!$C$10,3)=AJ3959,"QC-to-GRN Wait",IF(ROUND(N(AE3959)/Assumptions!$C$11,3)=AJ3959,"GRN Processing",IF(ROUND(N(AF3959)/Assumptions!$C$12,3)=AJ3959,"GRN-to-Putaway Wait",IF(ROUND(N(AG3959)/Assumptions!$C$13,3)=AJ3959,"Putaway","Within SLA")))))))))))</f>
        <v>Open GRN (awaiting)</v>
      </c>
    </row>
    <row r="3960" customFormat="false" ht="15" hidden="false" customHeight="false" outlineLevel="0" collapsed="false">
      <c r="A3960" s="0" t="s">
        <v>10963</v>
      </c>
      <c r="B3960" s="0" t="s">
        <v>10964</v>
      </c>
      <c r="C3960" s="0" t="s">
        <v>252</v>
      </c>
      <c r="D3960" s="0" t="s">
        <v>147</v>
      </c>
      <c r="E3960" s="0" t="s">
        <v>10398</v>
      </c>
      <c r="F3960" s="0" t="s">
        <v>155</v>
      </c>
      <c r="G3960" s="0" t="s">
        <v>150</v>
      </c>
      <c r="H3960" s="17" t="n">
        <v>46296.7097222222</v>
      </c>
      <c r="I3960" s="17" t="n">
        <v>46296.7298611111</v>
      </c>
      <c r="J3960" s="17" t="n">
        <v>46296.7361111111</v>
      </c>
      <c r="K3960" s="17" t="n">
        <v>46296.7555555556</v>
      </c>
      <c r="L3960" s="17" t="n">
        <v>46296.7597222222</v>
      </c>
      <c r="M3960" s="17" t="n">
        <v>46296.7791666667</v>
      </c>
      <c r="N3960" s="17"/>
      <c r="O3960" s="17"/>
      <c r="P3960" s="17"/>
      <c r="Q3960" s="17"/>
      <c r="R3960" s="0" t="n">
        <v>191</v>
      </c>
      <c r="S3960" s="0" t="n">
        <v>0</v>
      </c>
      <c r="T3960" s="0" t="n">
        <v>4</v>
      </c>
      <c r="U3960" s="18" t="s">
        <v>10815</v>
      </c>
      <c r="V3960" s="18" t="s">
        <v>156</v>
      </c>
      <c r="W3960" s="0" t="str">
        <f aca="false">IF(AND(X3960&gt;=6,X3960&lt;14),"A",IF(AND(X3960&gt;=14,X3960&lt;22),"B","C"))</f>
        <v>B</v>
      </c>
      <c r="X3960" s="18" t="n">
        <f aca="false">HOUR(H3960)</f>
        <v>17</v>
      </c>
      <c r="Y3960" s="18" t="n">
        <f aca="false">ROUND((I3960-H3960)*1440,0)</f>
        <v>29</v>
      </c>
      <c r="Z3960" s="18" t="n">
        <f aca="false">ROUND((J3960-I3960)*1440,0)</f>
        <v>9</v>
      </c>
      <c r="AA3960" s="18" t="n">
        <f aca="false">ROUND((K3960-J3960)*1440,0)</f>
        <v>28</v>
      </c>
      <c r="AB3960" s="18" t="n">
        <f aca="false">ROUND((L3960-K3960)*1440,0)</f>
        <v>6</v>
      </c>
      <c r="AC3960" s="18" t="n">
        <f aca="false">ROUND((M3960-L3960)*1440,0)</f>
        <v>28</v>
      </c>
      <c r="AD3960" s="0" t="str">
        <f aca="false">IF(N3960="","",ROUND((N3960-M3960)*1440,0))</f>
        <v/>
      </c>
      <c r="AE3960" s="0" t="str">
        <f aca="false">IF(O3960="","",ROUND((O3960-N3960)*1440,0))</f>
        <v/>
      </c>
      <c r="AF3960" s="0" t="str">
        <f aca="false">IF(P3960="","",ROUND((P3960-O3960)*1440,0))</f>
        <v/>
      </c>
      <c r="AG3960" s="0" t="str">
        <f aca="false">IF(Q3960="","",ROUND((Q3960-P3960)*1440,0))</f>
        <v/>
      </c>
      <c r="AH3960" s="0" t="str">
        <f aca="false">IF(Q3960="","",ROUND((Q3960-H3960)*1440,0))</f>
        <v/>
      </c>
      <c r="AI3960" s="19" t="n">
        <f aca="false">ROUND(IF(O3960="",Assumptions!$B$25-K3960,O3960-K3960)*24,1)</f>
        <v>13.9</v>
      </c>
      <c r="AJ3960" s="20" t="n">
        <f aca="false">ROUND(MAX(N(Y3960)/Assumptions!$C$5, N(Z3960)/Assumptions!$C$6, N(AA3960)/Assumptions!$C$7, N(AB3960)/Assumptions!$C$8, N(AC3960)/Assumptions!$C$9, N(AD3960)/Assumptions!$C$10, N(AE3960)/Assumptions!$C$11, N(AF3960)/Assumptions!$C$12, N(AG3960)/Assumptions!$C$13),3)</f>
        <v>0.967</v>
      </c>
      <c r="AK3960" s="0" t="str">
        <f aca="false">IF(OR(U3960="Pending",U3960="On Hold"),"Open GRN (awaiting)",IF(AJ3960&lt;=1,"Within SLA",IF(ROUND(N(Y3960)/Assumptions!$C$5,3)=AJ3960,"Gate Wait",IF(ROUND(N(Z3960)/Assumptions!$C$6,3)=AJ3960,"Dock Wait",IF(ROUND(N(AA3960)/Assumptions!$C$7,3)=AJ3960,"Unloading",IF(ROUND(N(AB3960)/Assumptions!$C$8,3)=AJ3960,"Unload-to-QC Wait",IF(ROUND(N(AC3960)/Assumptions!$C$9,3)=AJ3960,"QC",IF(ROUND(N(AD3960)/Assumptions!$C$10,3)=AJ3960,"QC-to-GRN Wait",IF(ROUND(N(AE3960)/Assumptions!$C$11,3)=AJ3960,"GRN Processing",IF(ROUND(N(AF3960)/Assumptions!$C$12,3)=AJ3960,"GRN-to-Putaway Wait",IF(ROUND(N(AG3960)/Assumptions!$C$13,3)=AJ3960,"Putaway","Within SLA")))))))))))</f>
        <v>Open GRN (awaiting)</v>
      </c>
    </row>
    <row r="3961" customFormat="false" ht="15" hidden="false" customHeight="false" outlineLevel="0" collapsed="false">
      <c r="A3961" s="0" t="s">
        <v>10965</v>
      </c>
      <c r="B3961" s="0" t="s">
        <v>10966</v>
      </c>
      <c r="C3961" s="0" t="s">
        <v>218</v>
      </c>
      <c r="D3961" s="0" t="s">
        <v>147</v>
      </c>
      <c r="E3961" s="0" t="s">
        <v>3435</v>
      </c>
      <c r="F3961" s="0" t="s">
        <v>137</v>
      </c>
      <c r="G3961" s="0" t="s">
        <v>167</v>
      </c>
      <c r="H3961" s="17" t="n">
        <v>46296.7194444445</v>
      </c>
      <c r="I3961" s="17" t="n">
        <v>46296.7319444444</v>
      </c>
      <c r="J3961" s="17" t="n">
        <v>46296.7368055556</v>
      </c>
      <c r="K3961" s="17" t="n">
        <v>46296.7694444444</v>
      </c>
      <c r="L3961" s="17" t="n">
        <v>46296.7722222222</v>
      </c>
      <c r="M3961" s="17" t="n">
        <v>46296.8027777778</v>
      </c>
      <c r="N3961" s="17"/>
      <c r="O3961" s="17"/>
      <c r="P3961" s="17"/>
      <c r="Q3961" s="17"/>
      <c r="R3961" s="0" t="n">
        <v>368</v>
      </c>
      <c r="S3961" s="0" t="n">
        <v>0</v>
      </c>
      <c r="T3961" s="0" t="n">
        <v>0</v>
      </c>
      <c r="U3961" s="18" t="s">
        <v>10815</v>
      </c>
      <c r="V3961" s="18" t="s">
        <v>144</v>
      </c>
      <c r="W3961" s="0" t="str">
        <f aca="false">IF(AND(X3961&gt;=6,X3961&lt;14),"A",IF(AND(X3961&gt;=14,X3961&lt;22),"B","C"))</f>
        <v>B</v>
      </c>
      <c r="X3961" s="18" t="n">
        <f aca="false">HOUR(H3961)</f>
        <v>17</v>
      </c>
      <c r="Y3961" s="18" t="n">
        <f aca="false">ROUND((I3961-H3961)*1440,0)</f>
        <v>18</v>
      </c>
      <c r="Z3961" s="18" t="n">
        <f aca="false">ROUND((J3961-I3961)*1440,0)</f>
        <v>7</v>
      </c>
      <c r="AA3961" s="18" t="n">
        <f aca="false">ROUND((K3961-J3961)*1440,0)</f>
        <v>47</v>
      </c>
      <c r="AB3961" s="18" t="n">
        <f aca="false">ROUND((L3961-K3961)*1440,0)</f>
        <v>4</v>
      </c>
      <c r="AC3961" s="18" t="n">
        <f aca="false">ROUND((M3961-L3961)*1440,0)</f>
        <v>44</v>
      </c>
      <c r="AD3961" s="0" t="str">
        <f aca="false">IF(N3961="","",ROUND((N3961-M3961)*1440,0))</f>
        <v/>
      </c>
      <c r="AE3961" s="0" t="str">
        <f aca="false">IF(O3961="","",ROUND((O3961-N3961)*1440,0))</f>
        <v/>
      </c>
      <c r="AF3961" s="0" t="str">
        <f aca="false">IF(P3961="","",ROUND((P3961-O3961)*1440,0))</f>
        <v/>
      </c>
      <c r="AG3961" s="0" t="str">
        <f aca="false">IF(Q3961="","",ROUND((Q3961-P3961)*1440,0))</f>
        <v/>
      </c>
      <c r="AH3961" s="0" t="str">
        <f aca="false">IF(Q3961="","",ROUND((Q3961-H3961)*1440,0))</f>
        <v/>
      </c>
      <c r="AI3961" s="19" t="n">
        <f aca="false">ROUND(IF(O3961="",Assumptions!$B$25-K3961,O3961-K3961)*24,1)</f>
        <v>13.5</v>
      </c>
      <c r="AJ3961" s="20" t="n">
        <f aca="false">ROUND(MAX(N(Y3961)/Assumptions!$C$5, N(Z3961)/Assumptions!$C$6, N(AA3961)/Assumptions!$C$7, N(AB3961)/Assumptions!$C$8, N(AC3961)/Assumptions!$C$9, N(AD3961)/Assumptions!$C$10, N(AE3961)/Assumptions!$C$11, N(AF3961)/Assumptions!$C$12, N(AG3961)/Assumptions!$C$13),3)</f>
        <v>0.978</v>
      </c>
      <c r="AK3961" s="0" t="str">
        <f aca="false">IF(OR(U3961="Pending",U3961="On Hold"),"Open GRN (awaiting)",IF(AJ3961&lt;=1,"Within SLA",IF(ROUND(N(Y3961)/Assumptions!$C$5,3)=AJ3961,"Gate Wait",IF(ROUND(N(Z3961)/Assumptions!$C$6,3)=AJ3961,"Dock Wait",IF(ROUND(N(AA3961)/Assumptions!$C$7,3)=AJ3961,"Unloading",IF(ROUND(N(AB3961)/Assumptions!$C$8,3)=AJ3961,"Unload-to-QC Wait",IF(ROUND(N(AC3961)/Assumptions!$C$9,3)=AJ3961,"QC",IF(ROUND(N(AD3961)/Assumptions!$C$10,3)=AJ3961,"QC-to-GRN Wait",IF(ROUND(N(AE3961)/Assumptions!$C$11,3)=AJ3961,"GRN Processing",IF(ROUND(N(AF3961)/Assumptions!$C$12,3)=AJ3961,"GRN-to-Putaway Wait",IF(ROUND(N(AG3961)/Assumptions!$C$13,3)=AJ3961,"Putaway","Within SLA")))))))))))</f>
        <v>Open GRN (awaiting)</v>
      </c>
    </row>
    <row r="3962" customFormat="false" ht="15" hidden="false" customHeight="false" outlineLevel="0" collapsed="false">
      <c r="A3962" s="0" t="s">
        <v>10967</v>
      </c>
      <c r="B3962" s="0" t="s">
        <v>10968</v>
      </c>
      <c r="C3962" s="0" t="s">
        <v>134</v>
      </c>
      <c r="D3962" s="0" t="s">
        <v>135</v>
      </c>
      <c r="E3962" s="0" t="s">
        <v>10969</v>
      </c>
      <c r="F3962" s="0" t="s">
        <v>177</v>
      </c>
      <c r="G3962" s="0" t="s">
        <v>178</v>
      </c>
      <c r="H3962" s="17" t="n">
        <v>46296.7340277778</v>
      </c>
      <c r="I3962" s="17" t="n">
        <v>46296.8111111111</v>
      </c>
      <c r="J3962" s="17" t="n">
        <v>46296.8131944445</v>
      </c>
      <c r="K3962" s="17" t="n">
        <v>46296.8340277778</v>
      </c>
      <c r="L3962" s="17" t="n">
        <v>46296.84375</v>
      </c>
      <c r="M3962" s="17" t="n">
        <v>46296.8527777778</v>
      </c>
      <c r="N3962" s="17"/>
      <c r="O3962" s="17"/>
      <c r="P3962" s="17"/>
      <c r="Q3962" s="17"/>
      <c r="R3962" s="0" t="n">
        <v>747</v>
      </c>
      <c r="S3962" s="0" t="n">
        <v>0</v>
      </c>
      <c r="T3962" s="0" t="n">
        <v>0</v>
      </c>
      <c r="U3962" s="18" t="s">
        <v>10815</v>
      </c>
      <c r="V3962" s="18" t="s">
        <v>131</v>
      </c>
      <c r="W3962" s="0" t="str">
        <f aca="false">IF(AND(X3962&gt;=6,X3962&lt;14),"A",IF(AND(X3962&gt;=14,X3962&lt;22),"B","C"))</f>
        <v>B</v>
      </c>
      <c r="X3962" s="18" t="n">
        <f aca="false">HOUR(H3962)</f>
        <v>17</v>
      </c>
      <c r="Y3962" s="18" t="n">
        <f aca="false">ROUND((I3962-H3962)*1440,0)</f>
        <v>111</v>
      </c>
      <c r="Z3962" s="18" t="n">
        <f aca="false">ROUND((J3962-I3962)*1440,0)</f>
        <v>3</v>
      </c>
      <c r="AA3962" s="18" t="n">
        <f aca="false">ROUND((K3962-J3962)*1440,0)</f>
        <v>30</v>
      </c>
      <c r="AB3962" s="18" t="n">
        <f aca="false">ROUND((L3962-K3962)*1440,0)</f>
        <v>14</v>
      </c>
      <c r="AC3962" s="18" t="n">
        <f aca="false">ROUND((M3962-L3962)*1440,0)</f>
        <v>13</v>
      </c>
      <c r="AD3962" s="0" t="str">
        <f aca="false">IF(N3962="","",ROUND((N3962-M3962)*1440,0))</f>
        <v/>
      </c>
      <c r="AE3962" s="0" t="str">
        <f aca="false">IF(O3962="","",ROUND((O3962-N3962)*1440,0))</f>
        <v/>
      </c>
      <c r="AF3962" s="0" t="str">
        <f aca="false">IF(P3962="","",ROUND((P3962-O3962)*1440,0))</f>
        <v/>
      </c>
      <c r="AG3962" s="0" t="str">
        <f aca="false">IF(Q3962="","",ROUND((Q3962-P3962)*1440,0))</f>
        <v/>
      </c>
      <c r="AH3962" s="0" t="str">
        <f aca="false">IF(Q3962="","",ROUND((Q3962-H3962)*1440,0))</f>
        <v/>
      </c>
      <c r="AI3962" s="19" t="n">
        <f aca="false">ROUND(IF(O3962="",Assumptions!$B$25-K3962,O3962-K3962)*24,1)</f>
        <v>12</v>
      </c>
      <c r="AJ3962" s="20" t="n">
        <f aca="false">ROUND(MAX(N(Y3962)/Assumptions!$C$5, N(Z3962)/Assumptions!$C$6, N(AA3962)/Assumptions!$C$7, N(AB3962)/Assumptions!$C$8, N(AC3962)/Assumptions!$C$9, N(AD3962)/Assumptions!$C$10, N(AE3962)/Assumptions!$C$11, N(AF3962)/Assumptions!$C$12, N(AG3962)/Assumptions!$C$13),3)</f>
        <v>3.7</v>
      </c>
      <c r="AK3962" s="0" t="str">
        <f aca="false">IF(OR(U3962="Pending",U3962="On Hold"),"Open GRN (awaiting)",IF(AJ3962&lt;=1,"Within SLA",IF(ROUND(N(Y3962)/Assumptions!$C$5,3)=AJ3962,"Gate Wait",IF(ROUND(N(Z3962)/Assumptions!$C$6,3)=AJ3962,"Dock Wait",IF(ROUND(N(AA3962)/Assumptions!$C$7,3)=AJ3962,"Unloading",IF(ROUND(N(AB3962)/Assumptions!$C$8,3)=AJ3962,"Unload-to-QC Wait",IF(ROUND(N(AC3962)/Assumptions!$C$9,3)=AJ3962,"QC",IF(ROUND(N(AD3962)/Assumptions!$C$10,3)=AJ3962,"QC-to-GRN Wait",IF(ROUND(N(AE3962)/Assumptions!$C$11,3)=AJ3962,"GRN Processing",IF(ROUND(N(AF3962)/Assumptions!$C$12,3)=AJ3962,"GRN-to-Putaway Wait",IF(ROUND(N(AG3962)/Assumptions!$C$13,3)=AJ3962,"Putaway","Within SLA")))))))))))</f>
        <v>Open GRN (awaiting)</v>
      </c>
    </row>
    <row r="3963" customFormat="false" ht="15" hidden="false" customHeight="false" outlineLevel="0" collapsed="false">
      <c r="A3963" s="0" t="s">
        <v>10970</v>
      </c>
      <c r="B3963" s="0" t="s">
        <v>10971</v>
      </c>
      <c r="C3963" s="0" t="s">
        <v>118</v>
      </c>
      <c r="D3963" s="0" t="s">
        <v>147</v>
      </c>
      <c r="E3963" s="0" t="s">
        <v>10972</v>
      </c>
      <c r="F3963" s="0" t="s">
        <v>149</v>
      </c>
      <c r="G3963" s="0" t="s">
        <v>150</v>
      </c>
      <c r="H3963" s="17" t="n">
        <v>46296.7361111111</v>
      </c>
      <c r="I3963" s="17" t="n">
        <v>46296.7451388889</v>
      </c>
      <c r="J3963" s="17" t="n">
        <v>46296.7604166667</v>
      </c>
      <c r="K3963" s="17" t="n">
        <v>46296.7909722222</v>
      </c>
      <c r="L3963" s="17" t="n">
        <v>46296.7993055556</v>
      </c>
      <c r="M3963" s="17" t="n">
        <v>46296.8097222222</v>
      </c>
      <c r="N3963" s="17"/>
      <c r="O3963" s="17"/>
      <c r="P3963" s="17"/>
      <c r="Q3963" s="17"/>
      <c r="R3963" s="0" t="n">
        <v>434</v>
      </c>
      <c r="S3963" s="0" t="n">
        <v>0</v>
      </c>
      <c r="T3963" s="0" t="n">
        <v>0</v>
      </c>
      <c r="U3963" s="18" t="s">
        <v>10815</v>
      </c>
      <c r="V3963" s="18" t="s">
        <v>156</v>
      </c>
      <c r="W3963" s="0" t="str">
        <f aca="false">IF(AND(X3963&gt;=6,X3963&lt;14),"A",IF(AND(X3963&gt;=14,X3963&lt;22),"B","C"))</f>
        <v>B</v>
      </c>
      <c r="X3963" s="18" t="n">
        <f aca="false">HOUR(H3963)</f>
        <v>17</v>
      </c>
      <c r="Y3963" s="18" t="n">
        <f aca="false">ROUND((I3963-H3963)*1440,0)</f>
        <v>13</v>
      </c>
      <c r="Z3963" s="18" t="n">
        <f aca="false">ROUND((J3963-I3963)*1440,0)</f>
        <v>22</v>
      </c>
      <c r="AA3963" s="18" t="n">
        <f aca="false">ROUND((K3963-J3963)*1440,0)</f>
        <v>44</v>
      </c>
      <c r="AB3963" s="18" t="n">
        <f aca="false">ROUND((L3963-K3963)*1440,0)</f>
        <v>12</v>
      </c>
      <c r="AC3963" s="18" t="n">
        <f aca="false">ROUND((M3963-L3963)*1440,0)</f>
        <v>15</v>
      </c>
      <c r="AD3963" s="0" t="str">
        <f aca="false">IF(N3963="","",ROUND((N3963-M3963)*1440,0))</f>
        <v/>
      </c>
      <c r="AE3963" s="0" t="str">
        <f aca="false">IF(O3963="","",ROUND((O3963-N3963)*1440,0))</f>
        <v/>
      </c>
      <c r="AF3963" s="0" t="str">
        <f aca="false">IF(P3963="","",ROUND((P3963-O3963)*1440,0))</f>
        <v/>
      </c>
      <c r="AG3963" s="0" t="str">
        <f aca="false">IF(Q3963="","",ROUND((Q3963-P3963)*1440,0))</f>
        <v/>
      </c>
      <c r="AH3963" s="0" t="str">
        <f aca="false">IF(Q3963="","",ROUND((Q3963-H3963)*1440,0))</f>
        <v/>
      </c>
      <c r="AI3963" s="19" t="n">
        <f aca="false">ROUND(IF(O3963="",Assumptions!$B$25-K3963,O3963-K3963)*24,1)</f>
        <v>13</v>
      </c>
      <c r="AJ3963" s="20" t="n">
        <f aca="false">ROUND(MAX(N(Y3963)/Assumptions!$C$5, N(Z3963)/Assumptions!$C$6, N(AA3963)/Assumptions!$C$7, N(AB3963)/Assumptions!$C$8, N(AC3963)/Assumptions!$C$9, N(AD3963)/Assumptions!$C$10, N(AE3963)/Assumptions!$C$11, N(AF3963)/Assumptions!$C$12, N(AG3963)/Assumptions!$C$13),3)</f>
        <v>1.467</v>
      </c>
      <c r="AK3963" s="0" t="str">
        <f aca="false">IF(OR(U3963="Pending",U3963="On Hold"),"Open GRN (awaiting)",IF(AJ3963&lt;=1,"Within SLA",IF(ROUND(N(Y3963)/Assumptions!$C$5,3)=AJ3963,"Gate Wait",IF(ROUND(N(Z3963)/Assumptions!$C$6,3)=AJ3963,"Dock Wait",IF(ROUND(N(AA3963)/Assumptions!$C$7,3)=AJ3963,"Unloading",IF(ROUND(N(AB3963)/Assumptions!$C$8,3)=AJ3963,"Unload-to-QC Wait",IF(ROUND(N(AC3963)/Assumptions!$C$9,3)=AJ3963,"QC",IF(ROUND(N(AD3963)/Assumptions!$C$10,3)=AJ3963,"QC-to-GRN Wait",IF(ROUND(N(AE3963)/Assumptions!$C$11,3)=AJ3963,"GRN Processing",IF(ROUND(N(AF3963)/Assumptions!$C$12,3)=AJ3963,"GRN-to-Putaway Wait",IF(ROUND(N(AG3963)/Assumptions!$C$13,3)=AJ3963,"Putaway","Within SLA")))))))))))</f>
        <v>Open GRN (awaiting)</v>
      </c>
    </row>
    <row r="3964" customFormat="false" ht="15" hidden="false" customHeight="false" outlineLevel="0" collapsed="false">
      <c r="A3964" s="0" t="s">
        <v>10973</v>
      </c>
      <c r="B3964" s="0" t="s">
        <v>10974</v>
      </c>
      <c r="C3964" s="0" t="s">
        <v>142</v>
      </c>
      <c r="D3964" s="0" t="s">
        <v>119</v>
      </c>
      <c r="E3964" s="0" t="s">
        <v>4336</v>
      </c>
      <c r="F3964" s="0" t="s">
        <v>128</v>
      </c>
      <c r="G3964" s="0" t="s">
        <v>122</v>
      </c>
      <c r="H3964" s="17" t="n">
        <v>46296.7423611111</v>
      </c>
      <c r="I3964" s="17" t="n">
        <v>46296.7541666667</v>
      </c>
      <c r="J3964" s="17" t="n">
        <v>46296.7680555556</v>
      </c>
      <c r="K3964" s="17" t="n">
        <v>46296.7930555556</v>
      </c>
      <c r="L3964" s="17" t="n">
        <v>46296.7993055556</v>
      </c>
      <c r="M3964" s="17" t="n">
        <v>46296.8340277778</v>
      </c>
      <c r="N3964" s="17"/>
      <c r="O3964" s="17"/>
      <c r="P3964" s="17"/>
      <c r="Q3964" s="17"/>
      <c r="R3964" s="0" t="n">
        <v>464</v>
      </c>
      <c r="S3964" s="0" t="n">
        <v>5</v>
      </c>
      <c r="T3964" s="0" t="n">
        <v>0</v>
      </c>
      <c r="U3964" s="18" t="s">
        <v>10815</v>
      </c>
      <c r="V3964" s="18" t="s">
        <v>144</v>
      </c>
      <c r="W3964" s="0" t="str">
        <f aca="false">IF(AND(X3964&gt;=6,X3964&lt;14),"A",IF(AND(X3964&gt;=14,X3964&lt;22),"B","C"))</f>
        <v>B</v>
      </c>
      <c r="X3964" s="18" t="n">
        <f aca="false">HOUR(H3964)</f>
        <v>17</v>
      </c>
      <c r="Y3964" s="18" t="n">
        <f aca="false">ROUND((I3964-H3964)*1440,0)</f>
        <v>17</v>
      </c>
      <c r="Z3964" s="18" t="n">
        <f aca="false">ROUND((J3964-I3964)*1440,0)</f>
        <v>20</v>
      </c>
      <c r="AA3964" s="18" t="n">
        <f aca="false">ROUND((K3964-J3964)*1440,0)</f>
        <v>36</v>
      </c>
      <c r="AB3964" s="18" t="n">
        <f aca="false">ROUND((L3964-K3964)*1440,0)</f>
        <v>9</v>
      </c>
      <c r="AC3964" s="18" t="n">
        <f aca="false">ROUND((M3964-L3964)*1440,0)</f>
        <v>50</v>
      </c>
      <c r="AD3964" s="0" t="str">
        <f aca="false">IF(N3964="","",ROUND((N3964-M3964)*1440,0))</f>
        <v/>
      </c>
      <c r="AE3964" s="0" t="str">
        <f aca="false">IF(O3964="","",ROUND((O3964-N3964)*1440,0))</f>
        <v/>
      </c>
      <c r="AF3964" s="0" t="str">
        <f aca="false">IF(P3964="","",ROUND((P3964-O3964)*1440,0))</f>
        <v/>
      </c>
      <c r="AG3964" s="0" t="str">
        <f aca="false">IF(Q3964="","",ROUND((Q3964-P3964)*1440,0))</f>
        <v/>
      </c>
      <c r="AH3964" s="0" t="str">
        <f aca="false">IF(Q3964="","",ROUND((Q3964-H3964)*1440,0))</f>
        <v/>
      </c>
      <c r="AI3964" s="19" t="n">
        <f aca="false">ROUND(IF(O3964="",Assumptions!$B$25-K3964,O3964-K3964)*24,1)</f>
        <v>13</v>
      </c>
      <c r="AJ3964" s="20" t="n">
        <f aca="false">ROUND(MAX(N(Y3964)/Assumptions!$C$5, N(Z3964)/Assumptions!$C$6, N(AA3964)/Assumptions!$C$7, N(AB3964)/Assumptions!$C$8, N(AC3964)/Assumptions!$C$9, N(AD3964)/Assumptions!$C$10, N(AE3964)/Assumptions!$C$11, N(AF3964)/Assumptions!$C$12, N(AG3964)/Assumptions!$C$13),3)</f>
        <v>1.333</v>
      </c>
      <c r="AK3964" s="0" t="str">
        <f aca="false">IF(OR(U3964="Pending",U3964="On Hold"),"Open GRN (awaiting)",IF(AJ3964&lt;=1,"Within SLA",IF(ROUND(N(Y3964)/Assumptions!$C$5,3)=AJ3964,"Gate Wait",IF(ROUND(N(Z3964)/Assumptions!$C$6,3)=AJ3964,"Dock Wait",IF(ROUND(N(AA3964)/Assumptions!$C$7,3)=AJ3964,"Unloading",IF(ROUND(N(AB3964)/Assumptions!$C$8,3)=AJ3964,"Unload-to-QC Wait",IF(ROUND(N(AC3964)/Assumptions!$C$9,3)=AJ3964,"QC",IF(ROUND(N(AD3964)/Assumptions!$C$10,3)=AJ3964,"QC-to-GRN Wait",IF(ROUND(N(AE3964)/Assumptions!$C$11,3)=AJ3964,"GRN Processing",IF(ROUND(N(AF3964)/Assumptions!$C$12,3)=AJ3964,"GRN-to-Putaway Wait",IF(ROUND(N(AG3964)/Assumptions!$C$13,3)=AJ3964,"Putaway","Within SLA")))))))))))</f>
        <v>Open GRN (awaiting)</v>
      </c>
    </row>
    <row r="3965" customFormat="false" ht="15" hidden="false" customHeight="false" outlineLevel="0" collapsed="false">
      <c r="A3965" s="0" t="s">
        <v>10975</v>
      </c>
      <c r="B3965" s="0" t="s">
        <v>10976</v>
      </c>
      <c r="C3965" s="0" t="s">
        <v>118</v>
      </c>
      <c r="D3965" s="0" t="s">
        <v>119</v>
      </c>
      <c r="E3965" s="0" t="s">
        <v>10977</v>
      </c>
      <c r="F3965" s="0" t="s">
        <v>177</v>
      </c>
      <c r="G3965" s="0" t="s">
        <v>129</v>
      </c>
      <c r="H3965" s="17" t="n">
        <v>46296.7465277778</v>
      </c>
      <c r="I3965" s="17" t="n">
        <v>46296.7861111111</v>
      </c>
      <c r="J3965" s="17" t="n">
        <v>46296.7972222222</v>
      </c>
      <c r="K3965" s="17" t="n">
        <v>46296.8215277778</v>
      </c>
      <c r="L3965" s="17" t="n">
        <v>46296.8548611111</v>
      </c>
      <c r="M3965" s="17" t="n">
        <v>46296.8652777778</v>
      </c>
      <c r="N3965" s="17"/>
      <c r="O3965" s="17"/>
      <c r="P3965" s="17"/>
      <c r="Q3965" s="17"/>
      <c r="R3965" s="0" t="n">
        <v>794</v>
      </c>
      <c r="S3965" s="0" t="n">
        <v>0</v>
      </c>
      <c r="T3965" s="0" t="n">
        <v>0</v>
      </c>
      <c r="U3965" s="18" t="s">
        <v>10815</v>
      </c>
      <c r="V3965" s="18" t="s">
        <v>131</v>
      </c>
      <c r="W3965" s="0" t="str">
        <f aca="false">IF(AND(X3965&gt;=6,X3965&lt;14),"A",IF(AND(X3965&gt;=14,X3965&lt;22),"B","C"))</f>
        <v>B</v>
      </c>
      <c r="X3965" s="18" t="n">
        <f aca="false">HOUR(H3965)</f>
        <v>17</v>
      </c>
      <c r="Y3965" s="18" t="n">
        <f aca="false">ROUND((I3965-H3965)*1440,0)</f>
        <v>57</v>
      </c>
      <c r="Z3965" s="18" t="n">
        <f aca="false">ROUND((J3965-I3965)*1440,0)</f>
        <v>16</v>
      </c>
      <c r="AA3965" s="18" t="n">
        <f aca="false">ROUND((K3965-J3965)*1440,0)</f>
        <v>35</v>
      </c>
      <c r="AB3965" s="18" t="n">
        <f aca="false">ROUND((L3965-K3965)*1440,0)</f>
        <v>48</v>
      </c>
      <c r="AC3965" s="18" t="n">
        <f aca="false">ROUND((M3965-L3965)*1440,0)</f>
        <v>15</v>
      </c>
      <c r="AD3965" s="0" t="str">
        <f aca="false">IF(N3965="","",ROUND((N3965-M3965)*1440,0))</f>
        <v/>
      </c>
      <c r="AE3965" s="0" t="str">
        <f aca="false">IF(O3965="","",ROUND((O3965-N3965)*1440,0))</f>
        <v/>
      </c>
      <c r="AF3965" s="0" t="str">
        <f aca="false">IF(P3965="","",ROUND((P3965-O3965)*1440,0))</f>
        <v/>
      </c>
      <c r="AG3965" s="0" t="str">
        <f aca="false">IF(Q3965="","",ROUND((Q3965-P3965)*1440,0))</f>
        <v/>
      </c>
      <c r="AH3965" s="0" t="str">
        <f aca="false">IF(Q3965="","",ROUND((Q3965-H3965)*1440,0))</f>
        <v/>
      </c>
      <c r="AI3965" s="19" t="n">
        <f aca="false">ROUND(IF(O3965="",Assumptions!$B$25-K3965,O3965-K3965)*24,1)</f>
        <v>12.3</v>
      </c>
      <c r="AJ3965" s="20" t="n">
        <f aca="false">ROUND(MAX(N(Y3965)/Assumptions!$C$5, N(Z3965)/Assumptions!$C$6, N(AA3965)/Assumptions!$C$7, N(AB3965)/Assumptions!$C$8, N(AC3965)/Assumptions!$C$9, N(AD3965)/Assumptions!$C$10, N(AE3965)/Assumptions!$C$11, N(AF3965)/Assumptions!$C$12, N(AG3965)/Assumptions!$C$13),3)</f>
        <v>3.2</v>
      </c>
      <c r="AK3965" s="0" t="str">
        <f aca="false">IF(OR(U3965="Pending",U3965="On Hold"),"Open GRN (awaiting)",IF(AJ3965&lt;=1,"Within SLA",IF(ROUND(N(Y3965)/Assumptions!$C$5,3)=AJ3965,"Gate Wait",IF(ROUND(N(Z3965)/Assumptions!$C$6,3)=AJ3965,"Dock Wait",IF(ROUND(N(AA3965)/Assumptions!$C$7,3)=AJ3965,"Unloading",IF(ROUND(N(AB3965)/Assumptions!$C$8,3)=AJ3965,"Unload-to-QC Wait",IF(ROUND(N(AC3965)/Assumptions!$C$9,3)=AJ3965,"QC",IF(ROUND(N(AD3965)/Assumptions!$C$10,3)=AJ3965,"QC-to-GRN Wait",IF(ROUND(N(AE3965)/Assumptions!$C$11,3)=AJ3965,"GRN Processing",IF(ROUND(N(AF3965)/Assumptions!$C$12,3)=AJ3965,"GRN-to-Putaway Wait",IF(ROUND(N(AG3965)/Assumptions!$C$13,3)=AJ3965,"Putaway","Within SLA")))))))))))</f>
        <v>Open GRN (awaiting)</v>
      </c>
    </row>
    <row r="3966" customFormat="false" ht="15" hidden="false" customHeight="false" outlineLevel="0" collapsed="false">
      <c r="A3966" s="0" t="s">
        <v>10978</v>
      </c>
      <c r="B3966" s="0" t="s">
        <v>10979</v>
      </c>
      <c r="C3966" s="0" t="s">
        <v>126</v>
      </c>
      <c r="D3966" s="0" t="s">
        <v>119</v>
      </c>
      <c r="E3966" s="0" t="s">
        <v>6921</v>
      </c>
      <c r="F3966" s="0" t="s">
        <v>128</v>
      </c>
      <c r="G3966" s="0" t="s">
        <v>129</v>
      </c>
      <c r="H3966" s="17" t="n">
        <v>46296.7826388889</v>
      </c>
      <c r="I3966" s="17" t="n">
        <v>46296.7881944445</v>
      </c>
      <c r="J3966" s="17" t="n">
        <v>46296.7951388889</v>
      </c>
      <c r="K3966" s="17" t="n">
        <v>46296.8173611111</v>
      </c>
      <c r="L3966" s="17" t="n">
        <v>46296.8423611111</v>
      </c>
      <c r="M3966" s="17" t="n">
        <v>46296.8527777778</v>
      </c>
      <c r="N3966" s="17"/>
      <c r="O3966" s="17"/>
      <c r="P3966" s="17"/>
      <c r="Q3966" s="17"/>
      <c r="R3966" s="0" t="n">
        <v>745</v>
      </c>
      <c r="S3966" s="0" t="n">
        <v>0</v>
      </c>
      <c r="T3966" s="0" t="n">
        <v>0</v>
      </c>
      <c r="U3966" s="18" t="s">
        <v>10815</v>
      </c>
      <c r="V3966" s="18" t="s">
        <v>144</v>
      </c>
      <c r="W3966" s="0" t="str">
        <f aca="false">IF(AND(X3966&gt;=6,X3966&lt;14),"A",IF(AND(X3966&gt;=14,X3966&lt;22),"B","C"))</f>
        <v>B</v>
      </c>
      <c r="X3966" s="18" t="n">
        <f aca="false">HOUR(H3966)</f>
        <v>18</v>
      </c>
      <c r="Y3966" s="18" t="n">
        <f aca="false">ROUND((I3966-H3966)*1440,0)</f>
        <v>8</v>
      </c>
      <c r="Z3966" s="18" t="n">
        <f aca="false">ROUND((J3966-I3966)*1440,0)</f>
        <v>10</v>
      </c>
      <c r="AA3966" s="18" t="n">
        <f aca="false">ROUND((K3966-J3966)*1440,0)</f>
        <v>32</v>
      </c>
      <c r="AB3966" s="18" t="n">
        <f aca="false">ROUND((L3966-K3966)*1440,0)</f>
        <v>36</v>
      </c>
      <c r="AC3966" s="18" t="n">
        <f aca="false">ROUND((M3966-L3966)*1440,0)</f>
        <v>15</v>
      </c>
      <c r="AD3966" s="0" t="str">
        <f aca="false">IF(N3966="","",ROUND((N3966-M3966)*1440,0))</f>
        <v/>
      </c>
      <c r="AE3966" s="0" t="str">
        <f aca="false">IF(O3966="","",ROUND((O3966-N3966)*1440,0))</f>
        <v/>
      </c>
      <c r="AF3966" s="0" t="str">
        <f aca="false">IF(P3966="","",ROUND((P3966-O3966)*1440,0))</f>
        <v/>
      </c>
      <c r="AG3966" s="0" t="str">
        <f aca="false">IF(Q3966="","",ROUND((Q3966-P3966)*1440,0))</f>
        <v/>
      </c>
      <c r="AH3966" s="0" t="str">
        <f aca="false">IF(Q3966="","",ROUND((Q3966-H3966)*1440,0))</f>
        <v/>
      </c>
      <c r="AI3966" s="19" t="n">
        <f aca="false">ROUND(IF(O3966="",Assumptions!$B$25-K3966,O3966-K3966)*24,1)</f>
        <v>12.4</v>
      </c>
      <c r="AJ3966" s="20" t="n">
        <f aca="false">ROUND(MAX(N(Y3966)/Assumptions!$C$5, N(Z3966)/Assumptions!$C$6, N(AA3966)/Assumptions!$C$7, N(AB3966)/Assumptions!$C$8, N(AC3966)/Assumptions!$C$9, N(AD3966)/Assumptions!$C$10, N(AE3966)/Assumptions!$C$11, N(AF3966)/Assumptions!$C$12, N(AG3966)/Assumptions!$C$13),3)</f>
        <v>2.4</v>
      </c>
      <c r="AK3966" s="0" t="str">
        <f aca="false">IF(OR(U3966="Pending",U3966="On Hold"),"Open GRN (awaiting)",IF(AJ3966&lt;=1,"Within SLA",IF(ROUND(N(Y3966)/Assumptions!$C$5,3)=AJ3966,"Gate Wait",IF(ROUND(N(Z3966)/Assumptions!$C$6,3)=AJ3966,"Dock Wait",IF(ROUND(N(AA3966)/Assumptions!$C$7,3)=AJ3966,"Unloading",IF(ROUND(N(AB3966)/Assumptions!$C$8,3)=AJ3966,"Unload-to-QC Wait",IF(ROUND(N(AC3966)/Assumptions!$C$9,3)=AJ3966,"QC",IF(ROUND(N(AD3966)/Assumptions!$C$10,3)=AJ3966,"QC-to-GRN Wait",IF(ROUND(N(AE3966)/Assumptions!$C$11,3)=AJ3966,"GRN Processing",IF(ROUND(N(AF3966)/Assumptions!$C$12,3)=AJ3966,"GRN-to-Putaway Wait",IF(ROUND(N(AG3966)/Assumptions!$C$13,3)=AJ3966,"Putaway","Within SLA")))))))))))</f>
        <v>Open GRN (awaiting)</v>
      </c>
    </row>
    <row r="3967" customFormat="false" ht="15" hidden="false" customHeight="false" outlineLevel="0" collapsed="false">
      <c r="A3967" s="0" t="s">
        <v>10980</v>
      </c>
      <c r="B3967" s="0" t="s">
        <v>10981</v>
      </c>
      <c r="C3967" s="0" t="s">
        <v>118</v>
      </c>
      <c r="D3967" s="0" t="s">
        <v>119</v>
      </c>
      <c r="E3967" s="0" t="s">
        <v>10982</v>
      </c>
      <c r="F3967" s="0" t="s">
        <v>121</v>
      </c>
      <c r="G3967" s="0" t="s">
        <v>122</v>
      </c>
      <c r="H3967" s="17" t="n">
        <v>46296.7833333333</v>
      </c>
      <c r="I3967" s="17" t="n">
        <v>46296.8013888889</v>
      </c>
      <c r="J3967" s="17" t="n">
        <v>46296.8055555556</v>
      </c>
      <c r="K3967" s="17" t="n">
        <v>46296.8270833333</v>
      </c>
      <c r="L3967" s="17" t="n">
        <v>46296.8340277778</v>
      </c>
      <c r="M3967" s="17" t="n">
        <v>46296.8569444444</v>
      </c>
      <c r="N3967" s="17"/>
      <c r="O3967" s="17"/>
      <c r="P3967" s="17"/>
      <c r="Q3967" s="17"/>
      <c r="R3967" s="0" t="n">
        <v>233</v>
      </c>
      <c r="S3967" s="0" t="n">
        <v>0</v>
      </c>
      <c r="T3967" s="0" t="n">
        <v>0</v>
      </c>
      <c r="U3967" s="18" t="s">
        <v>10815</v>
      </c>
      <c r="V3967" s="18" t="s">
        <v>144</v>
      </c>
      <c r="W3967" s="0" t="str">
        <f aca="false">IF(AND(X3967&gt;=6,X3967&lt;14),"A",IF(AND(X3967&gt;=14,X3967&lt;22),"B","C"))</f>
        <v>B</v>
      </c>
      <c r="X3967" s="18" t="n">
        <f aca="false">HOUR(H3967)</f>
        <v>18</v>
      </c>
      <c r="Y3967" s="18" t="n">
        <f aca="false">ROUND((I3967-H3967)*1440,0)</f>
        <v>26</v>
      </c>
      <c r="Z3967" s="18" t="n">
        <f aca="false">ROUND((J3967-I3967)*1440,0)</f>
        <v>6</v>
      </c>
      <c r="AA3967" s="18" t="n">
        <f aca="false">ROUND((K3967-J3967)*1440,0)</f>
        <v>31</v>
      </c>
      <c r="AB3967" s="18" t="n">
        <f aca="false">ROUND((L3967-K3967)*1440,0)</f>
        <v>10</v>
      </c>
      <c r="AC3967" s="18" t="n">
        <f aca="false">ROUND((M3967-L3967)*1440,0)</f>
        <v>33</v>
      </c>
      <c r="AD3967" s="0" t="str">
        <f aca="false">IF(N3967="","",ROUND((N3967-M3967)*1440,0))</f>
        <v/>
      </c>
      <c r="AE3967" s="0" t="str">
        <f aca="false">IF(O3967="","",ROUND((O3967-N3967)*1440,0))</f>
        <v/>
      </c>
      <c r="AF3967" s="0" t="str">
        <f aca="false">IF(P3967="","",ROUND((P3967-O3967)*1440,0))</f>
        <v/>
      </c>
      <c r="AG3967" s="0" t="str">
        <f aca="false">IF(Q3967="","",ROUND((Q3967-P3967)*1440,0))</f>
        <v/>
      </c>
      <c r="AH3967" s="0" t="str">
        <f aca="false">IF(Q3967="","",ROUND((Q3967-H3967)*1440,0))</f>
        <v/>
      </c>
      <c r="AI3967" s="19" t="n">
        <f aca="false">ROUND(IF(O3967="",Assumptions!$B$25-K3967,O3967-K3967)*24,1)</f>
        <v>12.2</v>
      </c>
      <c r="AJ3967" s="20" t="n">
        <f aca="false">ROUND(MAX(N(Y3967)/Assumptions!$C$5, N(Z3967)/Assumptions!$C$6, N(AA3967)/Assumptions!$C$7, N(AB3967)/Assumptions!$C$8, N(AC3967)/Assumptions!$C$9, N(AD3967)/Assumptions!$C$10, N(AE3967)/Assumptions!$C$11, N(AF3967)/Assumptions!$C$12, N(AG3967)/Assumptions!$C$13),3)</f>
        <v>0.867</v>
      </c>
      <c r="AK3967" s="0" t="str">
        <f aca="false">IF(OR(U3967="Pending",U3967="On Hold"),"Open GRN (awaiting)",IF(AJ3967&lt;=1,"Within SLA",IF(ROUND(N(Y3967)/Assumptions!$C$5,3)=AJ3967,"Gate Wait",IF(ROUND(N(Z3967)/Assumptions!$C$6,3)=AJ3967,"Dock Wait",IF(ROUND(N(AA3967)/Assumptions!$C$7,3)=AJ3967,"Unloading",IF(ROUND(N(AB3967)/Assumptions!$C$8,3)=AJ3967,"Unload-to-QC Wait",IF(ROUND(N(AC3967)/Assumptions!$C$9,3)=AJ3967,"QC",IF(ROUND(N(AD3967)/Assumptions!$C$10,3)=AJ3967,"QC-to-GRN Wait",IF(ROUND(N(AE3967)/Assumptions!$C$11,3)=AJ3967,"GRN Processing",IF(ROUND(N(AF3967)/Assumptions!$C$12,3)=AJ3967,"GRN-to-Putaway Wait",IF(ROUND(N(AG3967)/Assumptions!$C$13,3)=AJ3967,"Putaway","Within SLA")))))))))))</f>
        <v>Open GRN (awaiting)</v>
      </c>
    </row>
    <row r="3968" customFormat="false" ht="15" hidden="false" customHeight="false" outlineLevel="0" collapsed="false">
      <c r="A3968" s="0" t="s">
        <v>10983</v>
      </c>
      <c r="B3968" s="0" t="s">
        <v>10984</v>
      </c>
      <c r="C3968" s="0" t="s">
        <v>153</v>
      </c>
      <c r="D3968" s="0" t="s">
        <v>119</v>
      </c>
      <c r="E3968" s="0" t="s">
        <v>1605</v>
      </c>
      <c r="F3968" s="0" t="s">
        <v>155</v>
      </c>
      <c r="G3968" s="0" t="s">
        <v>129</v>
      </c>
      <c r="H3968" s="17" t="n">
        <v>46296.7861111111</v>
      </c>
      <c r="I3968" s="17" t="n">
        <v>46296.7958333333</v>
      </c>
      <c r="J3968" s="17" t="n">
        <v>46296.8020833333</v>
      </c>
      <c r="K3968" s="17" t="n">
        <v>46296.9277777778</v>
      </c>
      <c r="L3968" s="17" t="n">
        <v>46296.9597222222</v>
      </c>
      <c r="M3968" s="17" t="n">
        <v>46296.9756944445</v>
      </c>
      <c r="N3968" s="17"/>
      <c r="O3968" s="17"/>
      <c r="P3968" s="17"/>
      <c r="Q3968" s="17"/>
      <c r="R3968" s="0" t="n">
        <v>3000</v>
      </c>
      <c r="S3968" s="0" t="n">
        <v>0</v>
      </c>
      <c r="T3968" s="0" t="n">
        <v>0</v>
      </c>
      <c r="U3968" s="18" t="s">
        <v>10815</v>
      </c>
      <c r="V3968" s="18" t="s">
        <v>144</v>
      </c>
      <c r="W3968" s="0" t="str">
        <f aca="false">IF(AND(X3968&gt;=6,X3968&lt;14),"A",IF(AND(X3968&gt;=14,X3968&lt;22),"B","C"))</f>
        <v>B</v>
      </c>
      <c r="X3968" s="18" t="n">
        <f aca="false">HOUR(H3968)</f>
        <v>18</v>
      </c>
      <c r="Y3968" s="18" t="n">
        <f aca="false">ROUND((I3968-H3968)*1440,0)</f>
        <v>14</v>
      </c>
      <c r="Z3968" s="18" t="n">
        <f aca="false">ROUND((J3968-I3968)*1440,0)</f>
        <v>9</v>
      </c>
      <c r="AA3968" s="18" t="n">
        <f aca="false">ROUND((K3968-J3968)*1440,0)</f>
        <v>181</v>
      </c>
      <c r="AB3968" s="18" t="n">
        <f aca="false">ROUND((L3968-K3968)*1440,0)</f>
        <v>46</v>
      </c>
      <c r="AC3968" s="18" t="n">
        <f aca="false">ROUND((M3968-L3968)*1440,0)</f>
        <v>23</v>
      </c>
      <c r="AD3968" s="0" t="str">
        <f aca="false">IF(N3968="","",ROUND((N3968-M3968)*1440,0))</f>
        <v/>
      </c>
      <c r="AE3968" s="0" t="str">
        <f aca="false">IF(O3968="","",ROUND((O3968-N3968)*1440,0))</f>
        <v/>
      </c>
      <c r="AF3968" s="0" t="str">
        <f aca="false">IF(P3968="","",ROUND((P3968-O3968)*1440,0))</f>
        <v/>
      </c>
      <c r="AG3968" s="0" t="str">
        <f aca="false">IF(Q3968="","",ROUND((Q3968-P3968)*1440,0))</f>
        <v/>
      </c>
      <c r="AH3968" s="0" t="str">
        <f aca="false">IF(Q3968="","",ROUND((Q3968-H3968)*1440,0))</f>
        <v/>
      </c>
      <c r="AI3968" s="19" t="n">
        <f aca="false">ROUND(IF(O3968="",Assumptions!$B$25-K3968,O3968-K3968)*24,1)</f>
        <v>9.7</v>
      </c>
      <c r="AJ3968" s="20" t="n">
        <f aca="false">ROUND(MAX(N(Y3968)/Assumptions!$C$5, N(Z3968)/Assumptions!$C$6, N(AA3968)/Assumptions!$C$7, N(AB3968)/Assumptions!$C$8, N(AC3968)/Assumptions!$C$9, N(AD3968)/Assumptions!$C$10, N(AE3968)/Assumptions!$C$11, N(AF3968)/Assumptions!$C$12, N(AG3968)/Assumptions!$C$13),3)</f>
        <v>3.067</v>
      </c>
      <c r="AK3968" s="0" t="str">
        <f aca="false">IF(OR(U3968="Pending",U3968="On Hold"),"Open GRN (awaiting)",IF(AJ3968&lt;=1,"Within SLA",IF(ROUND(N(Y3968)/Assumptions!$C$5,3)=AJ3968,"Gate Wait",IF(ROUND(N(Z3968)/Assumptions!$C$6,3)=AJ3968,"Dock Wait",IF(ROUND(N(AA3968)/Assumptions!$C$7,3)=AJ3968,"Unloading",IF(ROUND(N(AB3968)/Assumptions!$C$8,3)=AJ3968,"Unload-to-QC Wait",IF(ROUND(N(AC3968)/Assumptions!$C$9,3)=AJ3968,"QC",IF(ROUND(N(AD3968)/Assumptions!$C$10,3)=AJ3968,"QC-to-GRN Wait",IF(ROUND(N(AE3968)/Assumptions!$C$11,3)=AJ3968,"GRN Processing",IF(ROUND(N(AF3968)/Assumptions!$C$12,3)=AJ3968,"GRN-to-Putaway Wait",IF(ROUND(N(AG3968)/Assumptions!$C$13,3)=AJ3968,"Putaway","Within SLA")))))))))))</f>
        <v>Open GRN (awaiting)</v>
      </c>
    </row>
    <row r="3969" customFormat="false" ht="15" hidden="false" customHeight="false" outlineLevel="0" collapsed="false">
      <c r="A3969" s="0" t="s">
        <v>10985</v>
      </c>
      <c r="B3969" s="0" t="s">
        <v>10986</v>
      </c>
      <c r="C3969" s="0" t="s">
        <v>126</v>
      </c>
      <c r="D3969" s="0" t="s">
        <v>147</v>
      </c>
      <c r="E3969" s="0" t="s">
        <v>8868</v>
      </c>
      <c r="F3969" s="0" t="s">
        <v>149</v>
      </c>
      <c r="G3969" s="0" t="s">
        <v>167</v>
      </c>
      <c r="H3969" s="17" t="n">
        <v>46296.79375</v>
      </c>
      <c r="I3969" s="17" t="n">
        <v>46296.8020833333</v>
      </c>
      <c r="J3969" s="17" t="n">
        <v>46296.80625</v>
      </c>
      <c r="K3969" s="17" t="n">
        <v>46296.8597222222</v>
      </c>
      <c r="L3969" s="17" t="n">
        <v>46296.8680555556</v>
      </c>
      <c r="M3969" s="17" t="n">
        <v>46296.8819444445</v>
      </c>
      <c r="N3969" s="17"/>
      <c r="O3969" s="17"/>
      <c r="P3969" s="17"/>
      <c r="Q3969" s="17"/>
      <c r="R3969" s="0" t="n">
        <v>1236</v>
      </c>
      <c r="S3969" s="0" t="n">
        <v>0</v>
      </c>
      <c r="T3969" s="0" t="n">
        <v>0</v>
      </c>
      <c r="U3969" s="18" t="s">
        <v>10815</v>
      </c>
      <c r="V3969" s="18" t="s">
        <v>144</v>
      </c>
      <c r="W3969" s="0" t="str">
        <f aca="false">IF(AND(X3969&gt;=6,X3969&lt;14),"A",IF(AND(X3969&gt;=14,X3969&lt;22),"B","C"))</f>
        <v>B</v>
      </c>
      <c r="X3969" s="18" t="n">
        <f aca="false">HOUR(H3969)</f>
        <v>19</v>
      </c>
      <c r="Y3969" s="18" t="n">
        <f aca="false">ROUND((I3969-H3969)*1440,0)</f>
        <v>12</v>
      </c>
      <c r="Z3969" s="18" t="n">
        <f aca="false">ROUND((J3969-I3969)*1440,0)</f>
        <v>6</v>
      </c>
      <c r="AA3969" s="18" t="n">
        <f aca="false">ROUND((K3969-J3969)*1440,0)</f>
        <v>77</v>
      </c>
      <c r="AB3969" s="18" t="n">
        <f aca="false">ROUND((L3969-K3969)*1440,0)</f>
        <v>12</v>
      </c>
      <c r="AC3969" s="18" t="n">
        <f aca="false">ROUND((M3969-L3969)*1440,0)</f>
        <v>20</v>
      </c>
      <c r="AD3969" s="0" t="str">
        <f aca="false">IF(N3969="","",ROUND((N3969-M3969)*1440,0))</f>
        <v/>
      </c>
      <c r="AE3969" s="0" t="str">
        <f aca="false">IF(O3969="","",ROUND((O3969-N3969)*1440,0))</f>
        <v/>
      </c>
      <c r="AF3969" s="0" t="str">
        <f aca="false">IF(P3969="","",ROUND((P3969-O3969)*1440,0))</f>
        <v/>
      </c>
      <c r="AG3969" s="0" t="str">
        <f aca="false">IF(Q3969="","",ROUND((Q3969-P3969)*1440,0))</f>
        <v/>
      </c>
      <c r="AH3969" s="0" t="str">
        <f aca="false">IF(Q3969="","",ROUND((Q3969-H3969)*1440,0))</f>
        <v/>
      </c>
      <c r="AI3969" s="19" t="n">
        <f aca="false">ROUND(IF(O3969="",Assumptions!$B$25-K3969,O3969-K3969)*24,1)</f>
        <v>11.4</v>
      </c>
      <c r="AJ3969" s="20" t="n">
        <f aca="false">ROUND(MAX(N(Y3969)/Assumptions!$C$5, N(Z3969)/Assumptions!$C$6, N(AA3969)/Assumptions!$C$7, N(AB3969)/Assumptions!$C$8, N(AC3969)/Assumptions!$C$9, N(AD3969)/Assumptions!$C$10, N(AE3969)/Assumptions!$C$11, N(AF3969)/Assumptions!$C$12, N(AG3969)/Assumptions!$C$13),3)</f>
        <v>1.283</v>
      </c>
      <c r="AK3969" s="0" t="str">
        <f aca="false">IF(OR(U3969="Pending",U3969="On Hold"),"Open GRN (awaiting)",IF(AJ3969&lt;=1,"Within SLA",IF(ROUND(N(Y3969)/Assumptions!$C$5,3)=AJ3969,"Gate Wait",IF(ROUND(N(Z3969)/Assumptions!$C$6,3)=AJ3969,"Dock Wait",IF(ROUND(N(AA3969)/Assumptions!$C$7,3)=AJ3969,"Unloading",IF(ROUND(N(AB3969)/Assumptions!$C$8,3)=AJ3969,"Unload-to-QC Wait",IF(ROUND(N(AC3969)/Assumptions!$C$9,3)=AJ3969,"QC",IF(ROUND(N(AD3969)/Assumptions!$C$10,3)=AJ3969,"QC-to-GRN Wait",IF(ROUND(N(AE3969)/Assumptions!$C$11,3)=AJ3969,"GRN Processing",IF(ROUND(N(AF3969)/Assumptions!$C$12,3)=AJ3969,"GRN-to-Putaway Wait",IF(ROUND(N(AG3969)/Assumptions!$C$13,3)=AJ3969,"Putaway","Within SLA")))))))))))</f>
        <v>Open GRN (awaiting)</v>
      </c>
    </row>
    <row r="3970" customFormat="false" ht="15" hidden="false" customHeight="false" outlineLevel="0" collapsed="false">
      <c r="A3970" s="0" t="s">
        <v>10987</v>
      </c>
      <c r="B3970" s="0" t="s">
        <v>10988</v>
      </c>
      <c r="C3970" s="0" t="s">
        <v>252</v>
      </c>
      <c r="D3970" s="0" t="s">
        <v>147</v>
      </c>
      <c r="E3970" s="0" t="s">
        <v>10989</v>
      </c>
      <c r="F3970" s="0" t="s">
        <v>149</v>
      </c>
      <c r="G3970" s="0" t="s">
        <v>167</v>
      </c>
      <c r="H3970" s="17" t="n">
        <v>46296.7951388889</v>
      </c>
      <c r="I3970" s="17" t="n">
        <v>46296.8041666667</v>
      </c>
      <c r="J3970" s="17" t="n">
        <v>46296.8131944445</v>
      </c>
      <c r="K3970" s="17" t="n">
        <v>46296.8513888889</v>
      </c>
      <c r="L3970" s="17" t="n">
        <v>46296.8618055556</v>
      </c>
      <c r="M3970" s="17" t="n">
        <v>46296.8854166667</v>
      </c>
      <c r="N3970" s="17"/>
      <c r="O3970" s="17"/>
      <c r="P3970" s="17"/>
      <c r="Q3970" s="17"/>
      <c r="R3970" s="0" t="n">
        <v>829</v>
      </c>
      <c r="S3970" s="0" t="n">
        <v>0</v>
      </c>
      <c r="T3970" s="0" t="n">
        <v>0</v>
      </c>
      <c r="U3970" s="18" t="s">
        <v>10815</v>
      </c>
      <c r="V3970" s="18" t="s">
        <v>156</v>
      </c>
      <c r="W3970" s="0" t="str">
        <f aca="false">IF(AND(X3970&gt;=6,X3970&lt;14),"A",IF(AND(X3970&gt;=14,X3970&lt;22),"B","C"))</f>
        <v>B</v>
      </c>
      <c r="X3970" s="18" t="n">
        <f aca="false">HOUR(H3970)</f>
        <v>19</v>
      </c>
      <c r="Y3970" s="18" t="n">
        <f aca="false">ROUND((I3970-H3970)*1440,0)</f>
        <v>13</v>
      </c>
      <c r="Z3970" s="18" t="n">
        <f aca="false">ROUND((J3970-I3970)*1440,0)</f>
        <v>13</v>
      </c>
      <c r="AA3970" s="18" t="n">
        <f aca="false">ROUND((K3970-J3970)*1440,0)</f>
        <v>55</v>
      </c>
      <c r="AB3970" s="18" t="n">
        <f aca="false">ROUND((L3970-K3970)*1440,0)</f>
        <v>15</v>
      </c>
      <c r="AC3970" s="18" t="n">
        <f aca="false">ROUND((M3970-L3970)*1440,0)</f>
        <v>34</v>
      </c>
      <c r="AD3970" s="0" t="str">
        <f aca="false">IF(N3970="","",ROUND((N3970-M3970)*1440,0))</f>
        <v/>
      </c>
      <c r="AE3970" s="0" t="str">
        <f aca="false">IF(O3970="","",ROUND((O3970-N3970)*1440,0))</f>
        <v/>
      </c>
      <c r="AF3970" s="0" t="str">
        <f aca="false">IF(P3970="","",ROUND((P3970-O3970)*1440,0))</f>
        <v/>
      </c>
      <c r="AG3970" s="0" t="str">
        <f aca="false">IF(Q3970="","",ROUND((Q3970-P3970)*1440,0))</f>
        <v/>
      </c>
      <c r="AH3970" s="0" t="str">
        <f aca="false">IF(Q3970="","",ROUND((Q3970-H3970)*1440,0))</f>
        <v/>
      </c>
      <c r="AI3970" s="19" t="n">
        <f aca="false">ROUND(IF(O3970="",Assumptions!$B$25-K3970,O3970-K3970)*24,1)</f>
        <v>11.6</v>
      </c>
      <c r="AJ3970" s="20" t="n">
        <f aca="false">ROUND(MAX(N(Y3970)/Assumptions!$C$5, N(Z3970)/Assumptions!$C$6, N(AA3970)/Assumptions!$C$7, N(AB3970)/Assumptions!$C$8, N(AC3970)/Assumptions!$C$9, N(AD3970)/Assumptions!$C$10, N(AE3970)/Assumptions!$C$11, N(AF3970)/Assumptions!$C$12, N(AG3970)/Assumptions!$C$13),3)</f>
        <v>1</v>
      </c>
      <c r="AK3970" s="0" t="str">
        <f aca="false">IF(OR(U3970="Pending",U3970="On Hold"),"Open GRN (awaiting)",IF(AJ3970&lt;=1,"Within SLA",IF(ROUND(N(Y3970)/Assumptions!$C$5,3)=AJ3970,"Gate Wait",IF(ROUND(N(Z3970)/Assumptions!$C$6,3)=AJ3970,"Dock Wait",IF(ROUND(N(AA3970)/Assumptions!$C$7,3)=AJ3970,"Unloading",IF(ROUND(N(AB3970)/Assumptions!$C$8,3)=AJ3970,"Unload-to-QC Wait",IF(ROUND(N(AC3970)/Assumptions!$C$9,3)=AJ3970,"QC",IF(ROUND(N(AD3970)/Assumptions!$C$10,3)=AJ3970,"QC-to-GRN Wait",IF(ROUND(N(AE3970)/Assumptions!$C$11,3)=AJ3970,"GRN Processing",IF(ROUND(N(AF3970)/Assumptions!$C$12,3)=AJ3970,"GRN-to-Putaway Wait",IF(ROUND(N(AG3970)/Assumptions!$C$13,3)=AJ3970,"Putaway","Within SLA")))))))))))</f>
        <v>Open GRN (awaiting)</v>
      </c>
    </row>
    <row r="3971" customFormat="false" ht="15" hidden="false" customHeight="false" outlineLevel="0" collapsed="false">
      <c r="A3971" s="0" t="s">
        <v>10990</v>
      </c>
      <c r="B3971" s="0" t="s">
        <v>10991</v>
      </c>
      <c r="C3971" s="0" t="s">
        <v>170</v>
      </c>
      <c r="D3971" s="0" t="s">
        <v>147</v>
      </c>
      <c r="E3971" s="0" t="s">
        <v>10992</v>
      </c>
      <c r="F3971" s="0" t="s">
        <v>172</v>
      </c>
      <c r="G3971" s="0" t="s">
        <v>167</v>
      </c>
      <c r="H3971" s="17" t="n">
        <v>46296.8020833333</v>
      </c>
      <c r="I3971" s="17" t="n">
        <v>46296.8055555556</v>
      </c>
      <c r="J3971" s="17" t="n">
        <v>46296.8097222222</v>
      </c>
      <c r="K3971" s="17" t="n">
        <v>46296.8236111111</v>
      </c>
      <c r="L3971" s="17" t="n">
        <v>46296.8291666667</v>
      </c>
      <c r="M3971" s="17" t="n">
        <v>46296.8409722222</v>
      </c>
      <c r="N3971" s="17"/>
      <c r="O3971" s="17"/>
      <c r="P3971" s="17"/>
      <c r="Q3971" s="17"/>
      <c r="R3971" s="0" t="n">
        <v>192</v>
      </c>
      <c r="S3971" s="0" t="n">
        <v>0</v>
      </c>
      <c r="T3971" s="0" t="n">
        <v>0</v>
      </c>
      <c r="U3971" s="18" t="s">
        <v>10815</v>
      </c>
      <c r="V3971" s="18" t="s">
        <v>144</v>
      </c>
      <c r="W3971" s="0" t="str">
        <f aca="false">IF(AND(X3971&gt;=6,X3971&lt;14),"A",IF(AND(X3971&gt;=14,X3971&lt;22),"B","C"))</f>
        <v>B</v>
      </c>
      <c r="X3971" s="18" t="n">
        <f aca="false">HOUR(H3971)</f>
        <v>19</v>
      </c>
      <c r="Y3971" s="18" t="n">
        <f aca="false">ROUND((I3971-H3971)*1440,0)</f>
        <v>5</v>
      </c>
      <c r="Z3971" s="18" t="n">
        <f aca="false">ROUND((J3971-I3971)*1440,0)</f>
        <v>6</v>
      </c>
      <c r="AA3971" s="18" t="n">
        <f aca="false">ROUND((K3971-J3971)*1440,0)</f>
        <v>20</v>
      </c>
      <c r="AB3971" s="18" t="n">
        <f aca="false">ROUND((L3971-K3971)*1440,0)</f>
        <v>8</v>
      </c>
      <c r="AC3971" s="18" t="n">
        <f aca="false">ROUND((M3971-L3971)*1440,0)</f>
        <v>17</v>
      </c>
      <c r="AD3971" s="0" t="str">
        <f aca="false">IF(N3971="","",ROUND((N3971-M3971)*1440,0))</f>
        <v/>
      </c>
      <c r="AE3971" s="0" t="str">
        <f aca="false">IF(O3971="","",ROUND((O3971-N3971)*1440,0))</f>
        <v/>
      </c>
      <c r="AF3971" s="0" t="str">
        <f aca="false">IF(P3971="","",ROUND((P3971-O3971)*1440,0))</f>
        <v/>
      </c>
      <c r="AG3971" s="0" t="str">
        <f aca="false">IF(Q3971="","",ROUND((Q3971-P3971)*1440,0))</f>
        <v/>
      </c>
      <c r="AH3971" s="0" t="str">
        <f aca="false">IF(Q3971="","",ROUND((Q3971-H3971)*1440,0))</f>
        <v/>
      </c>
      <c r="AI3971" s="19" t="n">
        <f aca="false">ROUND(IF(O3971="",Assumptions!$B$25-K3971,O3971-K3971)*24,1)</f>
        <v>12.2</v>
      </c>
      <c r="AJ3971" s="20" t="n">
        <f aca="false">ROUND(MAX(N(Y3971)/Assumptions!$C$5, N(Z3971)/Assumptions!$C$6, N(AA3971)/Assumptions!$C$7, N(AB3971)/Assumptions!$C$8, N(AC3971)/Assumptions!$C$9, N(AD3971)/Assumptions!$C$10, N(AE3971)/Assumptions!$C$11, N(AF3971)/Assumptions!$C$12, N(AG3971)/Assumptions!$C$13),3)</f>
        <v>0.533</v>
      </c>
      <c r="AK3971" s="0" t="str">
        <f aca="false">IF(OR(U3971="Pending",U3971="On Hold"),"Open GRN (awaiting)",IF(AJ3971&lt;=1,"Within SLA",IF(ROUND(N(Y3971)/Assumptions!$C$5,3)=AJ3971,"Gate Wait",IF(ROUND(N(Z3971)/Assumptions!$C$6,3)=AJ3971,"Dock Wait",IF(ROUND(N(AA3971)/Assumptions!$C$7,3)=AJ3971,"Unloading",IF(ROUND(N(AB3971)/Assumptions!$C$8,3)=AJ3971,"Unload-to-QC Wait",IF(ROUND(N(AC3971)/Assumptions!$C$9,3)=AJ3971,"QC",IF(ROUND(N(AD3971)/Assumptions!$C$10,3)=AJ3971,"QC-to-GRN Wait",IF(ROUND(N(AE3971)/Assumptions!$C$11,3)=AJ3971,"GRN Processing",IF(ROUND(N(AF3971)/Assumptions!$C$12,3)=AJ3971,"GRN-to-Putaway Wait",IF(ROUND(N(AG3971)/Assumptions!$C$13,3)=AJ3971,"Putaway","Within SLA")))))))))))</f>
        <v>Open GRN (awaiting)</v>
      </c>
    </row>
    <row r="3972" customFormat="false" ht="15" hidden="false" customHeight="false" outlineLevel="0" collapsed="false">
      <c r="A3972" s="0" t="s">
        <v>10993</v>
      </c>
      <c r="B3972" s="0" t="s">
        <v>10994</v>
      </c>
      <c r="C3972" s="0" t="s">
        <v>134</v>
      </c>
      <c r="D3972" s="0" t="s">
        <v>119</v>
      </c>
      <c r="E3972" s="0" t="s">
        <v>10995</v>
      </c>
      <c r="F3972" s="0" t="s">
        <v>149</v>
      </c>
      <c r="G3972" s="0" t="s">
        <v>129</v>
      </c>
      <c r="H3972" s="17" t="n">
        <v>46296.8020833333</v>
      </c>
      <c r="I3972" s="17" t="n">
        <v>46296.8090277778</v>
      </c>
      <c r="J3972" s="17" t="n">
        <v>46296.8131944445</v>
      </c>
      <c r="K3972" s="17" t="n">
        <v>46296.8277777778</v>
      </c>
      <c r="L3972" s="17" t="n">
        <v>46296.8381944444</v>
      </c>
      <c r="M3972" s="17" t="n">
        <v>46296.85</v>
      </c>
      <c r="N3972" s="17"/>
      <c r="O3972" s="17"/>
      <c r="P3972" s="17"/>
      <c r="Q3972" s="17"/>
      <c r="R3972" s="0" t="n">
        <v>386</v>
      </c>
      <c r="S3972" s="0" t="n">
        <v>0</v>
      </c>
      <c r="T3972" s="0" t="n">
        <v>0</v>
      </c>
      <c r="U3972" s="18" t="s">
        <v>10815</v>
      </c>
      <c r="V3972" s="18" t="s">
        <v>144</v>
      </c>
      <c r="W3972" s="0" t="str">
        <f aca="false">IF(AND(X3972&gt;=6,X3972&lt;14),"A",IF(AND(X3972&gt;=14,X3972&lt;22),"B","C"))</f>
        <v>B</v>
      </c>
      <c r="X3972" s="18" t="n">
        <f aca="false">HOUR(H3972)</f>
        <v>19</v>
      </c>
      <c r="Y3972" s="18" t="n">
        <f aca="false">ROUND((I3972-H3972)*1440,0)</f>
        <v>10</v>
      </c>
      <c r="Z3972" s="18" t="n">
        <f aca="false">ROUND((J3972-I3972)*1440,0)</f>
        <v>6</v>
      </c>
      <c r="AA3972" s="18" t="n">
        <f aca="false">ROUND((K3972-J3972)*1440,0)</f>
        <v>21</v>
      </c>
      <c r="AB3972" s="18" t="n">
        <f aca="false">ROUND((L3972-K3972)*1440,0)</f>
        <v>15</v>
      </c>
      <c r="AC3972" s="18" t="n">
        <f aca="false">ROUND((M3972-L3972)*1440,0)</f>
        <v>17</v>
      </c>
      <c r="AD3972" s="0" t="str">
        <f aca="false">IF(N3972="","",ROUND((N3972-M3972)*1440,0))</f>
        <v/>
      </c>
      <c r="AE3972" s="0" t="str">
        <f aca="false">IF(O3972="","",ROUND((O3972-N3972)*1440,0))</f>
        <v/>
      </c>
      <c r="AF3972" s="0" t="str">
        <f aca="false">IF(P3972="","",ROUND((P3972-O3972)*1440,0))</f>
        <v/>
      </c>
      <c r="AG3972" s="0" t="str">
        <f aca="false">IF(Q3972="","",ROUND((Q3972-P3972)*1440,0))</f>
        <v/>
      </c>
      <c r="AH3972" s="0" t="str">
        <f aca="false">IF(Q3972="","",ROUND((Q3972-H3972)*1440,0))</f>
        <v/>
      </c>
      <c r="AI3972" s="19" t="n">
        <f aca="false">ROUND(IF(O3972="",Assumptions!$B$25-K3972,O3972-K3972)*24,1)</f>
        <v>12.1</v>
      </c>
      <c r="AJ3972" s="20" t="n">
        <f aca="false">ROUND(MAX(N(Y3972)/Assumptions!$C$5, N(Z3972)/Assumptions!$C$6, N(AA3972)/Assumptions!$C$7, N(AB3972)/Assumptions!$C$8, N(AC3972)/Assumptions!$C$9, N(AD3972)/Assumptions!$C$10, N(AE3972)/Assumptions!$C$11, N(AF3972)/Assumptions!$C$12, N(AG3972)/Assumptions!$C$13),3)</f>
        <v>1</v>
      </c>
      <c r="AK3972" s="0" t="str">
        <f aca="false">IF(OR(U3972="Pending",U3972="On Hold"),"Open GRN (awaiting)",IF(AJ3972&lt;=1,"Within SLA",IF(ROUND(N(Y3972)/Assumptions!$C$5,3)=AJ3972,"Gate Wait",IF(ROUND(N(Z3972)/Assumptions!$C$6,3)=AJ3972,"Dock Wait",IF(ROUND(N(AA3972)/Assumptions!$C$7,3)=AJ3972,"Unloading",IF(ROUND(N(AB3972)/Assumptions!$C$8,3)=AJ3972,"Unload-to-QC Wait",IF(ROUND(N(AC3972)/Assumptions!$C$9,3)=AJ3972,"QC",IF(ROUND(N(AD3972)/Assumptions!$C$10,3)=AJ3972,"QC-to-GRN Wait",IF(ROUND(N(AE3972)/Assumptions!$C$11,3)=AJ3972,"GRN Processing",IF(ROUND(N(AF3972)/Assumptions!$C$12,3)=AJ3972,"GRN-to-Putaway Wait",IF(ROUND(N(AG3972)/Assumptions!$C$13,3)=AJ3972,"Putaway","Within SLA")))))))))))</f>
        <v>Open GRN (awaiting)</v>
      </c>
    </row>
    <row r="3973" customFormat="false" ht="15" hidden="false" customHeight="false" outlineLevel="0" collapsed="false">
      <c r="A3973" s="0" t="s">
        <v>10996</v>
      </c>
      <c r="B3973" s="0" t="s">
        <v>10997</v>
      </c>
      <c r="C3973" s="0" t="s">
        <v>218</v>
      </c>
      <c r="D3973" s="0" t="s">
        <v>119</v>
      </c>
      <c r="E3973" s="0" t="s">
        <v>10998</v>
      </c>
      <c r="F3973" s="0" t="s">
        <v>137</v>
      </c>
      <c r="G3973" s="0" t="s">
        <v>122</v>
      </c>
      <c r="H3973" s="17" t="n">
        <v>46296.8152777778</v>
      </c>
      <c r="I3973" s="17" t="n">
        <v>46296.8277777778</v>
      </c>
      <c r="J3973" s="17" t="n">
        <v>46296.8298611111</v>
      </c>
      <c r="K3973" s="17" t="n">
        <v>46296.8583333333</v>
      </c>
      <c r="L3973" s="17" t="n">
        <v>46296.8625</v>
      </c>
      <c r="M3973" s="17" t="n">
        <v>46296.8854166667</v>
      </c>
      <c r="N3973" s="17"/>
      <c r="O3973" s="17"/>
      <c r="P3973" s="17"/>
      <c r="Q3973" s="17"/>
      <c r="R3973" s="0" t="n">
        <v>511</v>
      </c>
      <c r="S3973" s="0" t="n">
        <v>0</v>
      </c>
      <c r="T3973" s="0" t="n">
        <v>0</v>
      </c>
      <c r="U3973" s="18" t="s">
        <v>10815</v>
      </c>
      <c r="V3973" s="18" t="s">
        <v>144</v>
      </c>
      <c r="W3973" s="0" t="str">
        <f aca="false">IF(AND(X3973&gt;=6,X3973&lt;14),"A",IF(AND(X3973&gt;=14,X3973&lt;22),"B","C"))</f>
        <v>B</v>
      </c>
      <c r="X3973" s="18" t="n">
        <f aca="false">HOUR(H3973)</f>
        <v>19</v>
      </c>
      <c r="Y3973" s="18" t="n">
        <f aca="false">ROUND((I3973-H3973)*1440,0)</f>
        <v>18</v>
      </c>
      <c r="Z3973" s="18" t="n">
        <f aca="false">ROUND((J3973-I3973)*1440,0)</f>
        <v>3</v>
      </c>
      <c r="AA3973" s="18" t="n">
        <f aca="false">ROUND((K3973-J3973)*1440,0)</f>
        <v>41</v>
      </c>
      <c r="AB3973" s="18" t="n">
        <f aca="false">ROUND((L3973-K3973)*1440,0)</f>
        <v>6</v>
      </c>
      <c r="AC3973" s="18" t="n">
        <f aca="false">ROUND((M3973-L3973)*1440,0)</f>
        <v>33</v>
      </c>
      <c r="AD3973" s="0" t="str">
        <f aca="false">IF(N3973="","",ROUND((N3973-M3973)*1440,0))</f>
        <v/>
      </c>
      <c r="AE3973" s="0" t="str">
        <f aca="false">IF(O3973="","",ROUND((O3973-N3973)*1440,0))</f>
        <v/>
      </c>
      <c r="AF3973" s="0" t="str">
        <f aca="false">IF(P3973="","",ROUND((P3973-O3973)*1440,0))</f>
        <v/>
      </c>
      <c r="AG3973" s="0" t="str">
        <f aca="false">IF(Q3973="","",ROUND((Q3973-P3973)*1440,0))</f>
        <v/>
      </c>
      <c r="AH3973" s="0" t="str">
        <f aca="false">IF(Q3973="","",ROUND((Q3973-H3973)*1440,0))</f>
        <v/>
      </c>
      <c r="AI3973" s="19" t="n">
        <f aca="false">ROUND(IF(O3973="",Assumptions!$B$25-K3973,O3973-K3973)*24,1)</f>
        <v>11.4</v>
      </c>
      <c r="AJ3973" s="20" t="n">
        <f aca="false">ROUND(MAX(N(Y3973)/Assumptions!$C$5, N(Z3973)/Assumptions!$C$6, N(AA3973)/Assumptions!$C$7, N(AB3973)/Assumptions!$C$8, N(AC3973)/Assumptions!$C$9, N(AD3973)/Assumptions!$C$10, N(AE3973)/Assumptions!$C$11, N(AF3973)/Assumptions!$C$12, N(AG3973)/Assumptions!$C$13),3)</f>
        <v>0.733</v>
      </c>
      <c r="AK3973" s="0" t="str">
        <f aca="false">IF(OR(U3973="Pending",U3973="On Hold"),"Open GRN (awaiting)",IF(AJ3973&lt;=1,"Within SLA",IF(ROUND(N(Y3973)/Assumptions!$C$5,3)=AJ3973,"Gate Wait",IF(ROUND(N(Z3973)/Assumptions!$C$6,3)=AJ3973,"Dock Wait",IF(ROUND(N(AA3973)/Assumptions!$C$7,3)=AJ3973,"Unloading",IF(ROUND(N(AB3973)/Assumptions!$C$8,3)=AJ3973,"Unload-to-QC Wait",IF(ROUND(N(AC3973)/Assumptions!$C$9,3)=AJ3973,"QC",IF(ROUND(N(AD3973)/Assumptions!$C$10,3)=AJ3973,"QC-to-GRN Wait",IF(ROUND(N(AE3973)/Assumptions!$C$11,3)=AJ3973,"GRN Processing",IF(ROUND(N(AF3973)/Assumptions!$C$12,3)=AJ3973,"GRN-to-Putaway Wait",IF(ROUND(N(AG3973)/Assumptions!$C$13,3)=AJ3973,"Putaway","Within SLA")))))))))))</f>
        <v>Open GRN (awaiting)</v>
      </c>
    </row>
    <row r="3974" customFormat="false" ht="15" hidden="false" customHeight="false" outlineLevel="0" collapsed="false">
      <c r="A3974" s="0" t="s">
        <v>10999</v>
      </c>
      <c r="B3974" s="0" t="s">
        <v>11000</v>
      </c>
      <c r="C3974" s="0" t="s">
        <v>218</v>
      </c>
      <c r="D3974" s="0" t="s">
        <v>135</v>
      </c>
      <c r="E3974" s="0" t="s">
        <v>11001</v>
      </c>
      <c r="F3974" s="0" t="s">
        <v>137</v>
      </c>
      <c r="G3974" s="0" t="s">
        <v>138</v>
      </c>
      <c r="H3974" s="17" t="n">
        <v>46296.8180555556</v>
      </c>
      <c r="I3974" s="17" t="n">
        <v>46296.825</v>
      </c>
      <c r="J3974" s="17" t="n">
        <v>46296.83125</v>
      </c>
      <c r="K3974" s="17" t="n">
        <v>46296.8729166667</v>
      </c>
      <c r="L3974" s="17" t="n">
        <v>46296.8805555556</v>
      </c>
      <c r="M3974" s="17" t="n">
        <v>46296.9125</v>
      </c>
      <c r="N3974" s="17"/>
      <c r="O3974" s="17"/>
      <c r="P3974" s="17"/>
      <c r="Q3974" s="17"/>
      <c r="R3974" s="0" t="n">
        <v>725</v>
      </c>
      <c r="S3974" s="0" t="n">
        <v>0</v>
      </c>
      <c r="T3974" s="0" t="n">
        <v>0</v>
      </c>
      <c r="U3974" s="18" t="s">
        <v>10815</v>
      </c>
      <c r="V3974" s="18" t="s">
        <v>156</v>
      </c>
      <c r="W3974" s="0" t="str">
        <f aca="false">IF(AND(X3974&gt;=6,X3974&lt;14),"A",IF(AND(X3974&gt;=14,X3974&lt;22),"B","C"))</f>
        <v>B</v>
      </c>
      <c r="X3974" s="18" t="n">
        <f aca="false">HOUR(H3974)</f>
        <v>19</v>
      </c>
      <c r="Y3974" s="18" t="n">
        <f aca="false">ROUND((I3974-H3974)*1440,0)</f>
        <v>10</v>
      </c>
      <c r="Z3974" s="18" t="n">
        <f aca="false">ROUND((J3974-I3974)*1440,0)</f>
        <v>9</v>
      </c>
      <c r="AA3974" s="18" t="n">
        <f aca="false">ROUND((K3974-J3974)*1440,0)</f>
        <v>60</v>
      </c>
      <c r="AB3974" s="18" t="n">
        <f aca="false">ROUND((L3974-K3974)*1440,0)</f>
        <v>11</v>
      </c>
      <c r="AC3974" s="18" t="n">
        <f aca="false">ROUND((M3974-L3974)*1440,0)</f>
        <v>46</v>
      </c>
      <c r="AD3974" s="0" t="str">
        <f aca="false">IF(N3974="","",ROUND((N3974-M3974)*1440,0))</f>
        <v/>
      </c>
      <c r="AE3974" s="0" t="str">
        <f aca="false">IF(O3974="","",ROUND((O3974-N3974)*1440,0))</f>
        <v/>
      </c>
      <c r="AF3974" s="0" t="str">
        <f aca="false">IF(P3974="","",ROUND((P3974-O3974)*1440,0))</f>
        <v/>
      </c>
      <c r="AG3974" s="0" t="str">
        <f aca="false">IF(Q3974="","",ROUND((Q3974-P3974)*1440,0))</f>
        <v/>
      </c>
      <c r="AH3974" s="0" t="str">
        <f aca="false">IF(Q3974="","",ROUND((Q3974-H3974)*1440,0))</f>
        <v/>
      </c>
      <c r="AI3974" s="19" t="n">
        <f aca="false">ROUND(IF(O3974="",Assumptions!$B$25-K3974,O3974-K3974)*24,1)</f>
        <v>11.1</v>
      </c>
      <c r="AJ3974" s="20" t="n">
        <f aca="false">ROUND(MAX(N(Y3974)/Assumptions!$C$5, N(Z3974)/Assumptions!$C$6, N(AA3974)/Assumptions!$C$7, N(AB3974)/Assumptions!$C$8, N(AC3974)/Assumptions!$C$9, N(AD3974)/Assumptions!$C$10, N(AE3974)/Assumptions!$C$11, N(AF3974)/Assumptions!$C$12, N(AG3974)/Assumptions!$C$13),3)</f>
        <v>1.022</v>
      </c>
      <c r="AK3974" s="0" t="str">
        <f aca="false">IF(OR(U3974="Pending",U3974="On Hold"),"Open GRN (awaiting)",IF(AJ3974&lt;=1,"Within SLA",IF(ROUND(N(Y3974)/Assumptions!$C$5,3)=AJ3974,"Gate Wait",IF(ROUND(N(Z3974)/Assumptions!$C$6,3)=AJ3974,"Dock Wait",IF(ROUND(N(AA3974)/Assumptions!$C$7,3)=AJ3974,"Unloading",IF(ROUND(N(AB3974)/Assumptions!$C$8,3)=AJ3974,"Unload-to-QC Wait",IF(ROUND(N(AC3974)/Assumptions!$C$9,3)=AJ3974,"QC",IF(ROUND(N(AD3974)/Assumptions!$C$10,3)=AJ3974,"QC-to-GRN Wait",IF(ROUND(N(AE3974)/Assumptions!$C$11,3)=AJ3974,"GRN Processing",IF(ROUND(N(AF3974)/Assumptions!$C$12,3)=AJ3974,"GRN-to-Putaway Wait",IF(ROUND(N(AG3974)/Assumptions!$C$13,3)=AJ3974,"Putaway","Within SLA")))))))))))</f>
        <v>Open GRN (awaiting)</v>
      </c>
    </row>
    <row r="3975" customFormat="false" ht="15" hidden="false" customHeight="false" outlineLevel="0" collapsed="false">
      <c r="A3975" s="0" t="s">
        <v>11002</v>
      </c>
      <c r="B3975" s="0" t="s">
        <v>11003</v>
      </c>
      <c r="C3975" s="0" t="s">
        <v>175</v>
      </c>
      <c r="D3975" s="0" t="s">
        <v>135</v>
      </c>
      <c r="E3975" s="0" t="s">
        <v>11004</v>
      </c>
      <c r="F3975" s="0" t="s">
        <v>177</v>
      </c>
      <c r="G3975" s="0" t="s">
        <v>178</v>
      </c>
      <c r="H3975" s="17" t="n">
        <v>46296.8180555556</v>
      </c>
      <c r="I3975" s="17" t="n">
        <v>46296.8243055556</v>
      </c>
      <c r="J3975" s="17" t="n">
        <v>46296.8395833333</v>
      </c>
      <c r="K3975" s="17" t="n">
        <v>46296.8569444444</v>
      </c>
      <c r="L3975" s="17" t="n">
        <v>46296.8597222222</v>
      </c>
      <c r="M3975" s="17" t="n">
        <v>46296.8694444444</v>
      </c>
      <c r="N3975" s="17"/>
      <c r="O3975" s="17"/>
      <c r="P3975" s="17"/>
      <c r="Q3975" s="17"/>
      <c r="R3975" s="0" t="n">
        <v>346</v>
      </c>
      <c r="S3975" s="0" t="n">
        <v>0</v>
      </c>
      <c r="T3975" s="0" t="n">
        <v>0</v>
      </c>
      <c r="U3975" s="18" t="s">
        <v>10815</v>
      </c>
      <c r="V3975" s="18" t="s">
        <v>144</v>
      </c>
      <c r="W3975" s="0" t="str">
        <f aca="false">IF(AND(X3975&gt;=6,X3975&lt;14),"A",IF(AND(X3975&gt;=14,X3975&lt;22),"B","C"))</f>
        <v>B</v>
      </c>
      <c r="X3975" s="18" t="n">
        <f aca="false">HOUR(H3975)</f>
        <v>19</v>
      </c>
      <c r="Y3975" s="18" t="n">
        <f aca="false">ROUND((I3975-H3975)*1440,0)</f>
        <v>9</v>
      </c>
      <c r="Z3975" s="18" t="n">
        <f aca="false">ROUND((J3975-I3975)*1440,0)</f>
        <v>22</v>
      </c>
      <c r="AA3975" s="18" t="n">
        <f aca="false">ROUND((K3975-J3975)*1440,0)</f>
        <v>25</v>
      </c>
      <c r="AB3975" s="18" t="n">
        <f aca="false">ROUND((L3975-K3975)*1440,0)</f>
        <v>4</v>
      </c>
      <c r="AC3975" s="18" t="n">
        <f aca="false">ROUND((M3975-L3975)*1440,0)</f>
        <v>14</v>
      </c>
      <c r="AD3975" s="0" t="str">
        <f aca="false">IF(N3975="","",ROUND((N3975-M3975)*1440,0))</f>
        <v/>
      </c>
      <c r="AE3975" s="0" t="str">
        <f aca="false">IF(O3975="","",ROUND((O3975-N3975)*1440,0))</f>
        <v/>
      </c>
      <c r="AF3975" s="0" t="str">
        <f aca="false">IF(P3975="","",ROUND((P3975-O3975)*1440,0))</f>
        <v/>
      </c>
      <c r="AG3975" s="0" t="str">
        <f aca="false">IF(Q3975="","",ROUND((Q3975-P3975)*1440,0))</f>
        <v/>
      </c>
      <c r="AH3975" s="0" t="str">
        <f aca="false">IF(Q3975="","",ROUND((Q3975-H3975)*1440,0))</f>
        <v/>
      </c>
      <c r="AI3975" s="19" t="n">
        <f aca="false">ROUND(IF(O3975="",Assumptions!$B$25-K3975,O3975-K3975)*24,1)</f>
        <v>11.4</v>
      </c>
      <c r="AJ3975" s="20" t="n">
        <f aca="false">ROUND(MAX(N(Y3975)/Assumptions!$C$5, N(Z3975)/Assumptions!$C$6, N(AA3975)/Assumptions!$C$7, N(AB3975)/Assumptions!$C$8, N(AC3975)/Assumptions!$C$9, N(AD3975)/Assumptions!$C$10, N(AE3975)/Assumptions!$C$11, N(AF3975)/Assumptions!$C$12, N(AG3975)/Assumptions!$C$13),3)</f>
        <v>1.467</v>
      </c>
      <c r="AK3975" s="0" t="str">
        <f aca="false">IF(OR(U3975="Pending",U3975="On Hold"),"Open GRN (awaiting)",IF(AJ3975&lt;=1,"Within SLA",IF(ROUND(N(Y3975)/Assumptions!$C$5,3)=AJ3975,"Gate Wait",IF(ROUND(N(Z3975)/Assumptions!$C$6,3)=AJ3975,"Dock Wait",IF(ROUND(N(AA3975)/Assumptions!$C$7,3)=AJ3975,"Unloading",IF(ROUND(N(AB3975)/Assumptions!$C$8,3)=AJ3975,"Unload-to-QC Wait",IF(ROUND(N(AC3975)/Assumptions!$C$9,3)=AJ3975,"QC",IF(ROUND(N(AD3975)/Assumptions!$C$10,3)=AJ3975,"QC-to-GRN Wait",IF(ROUND(N(AE3975)/Assumptions!$C$11,3)=AJ3975,"GRN Processing",IF(ROUND(N(AF3975)/Assumptions!$C$12,3)=AJ3975,"GRN-to-Putaway Wait",IF(ROUND(N(AG3975)/Assumptions!$C$13,3)=AJ3975,"Putaway","Within SLA")))))))))))</f>
        <v>Open GRN (awaiting)</v>
      </c>
    </row>
    <row r="3976" customFormat="false" ht="15" hidden="false" customHeight="false" outlineLevel="0" collapsed="false">
      <c r="A3976" s="0" t="s">
        <v>11005</v>
      </c>
      <c r="B3976" s="0" t="s">
        <v>11006</v>
      </c>
      <c r="C3976" s="0" t="s">
        <v>153</v>
      </c>
      <c r="D3976" s="0" t="s">
        <v>147</v>
      </c>
      <c r="E3976" s="0" t="s">
        <v>11007</v>
      </c>
      <c r="F3976" s="0" t="s">
        <v>128</v>
      </c>
      <c r="G3976" s="0" t="s">
        <v>150</v>
      </c>
      <c r="H3976" s="17" t="n">
        <v>46296.8256944444</v>
      </c>
      <c r="I3976" s="17" t="n">
        <v>46296.8347222222</v>
      </c>
      <c r="J3976" s="17" t="n">
        <v>46296.8402777778</v>
      </c>
      <c r="K3976" s="17" t="n">
        <v>46296.8631944444</v>
      </c>
      <c r="L3976" s="17" t="n">
        <v>46296.8777777778</v>
      </c>
      <c r="M3976" s="17" t="n">
        <v>46296.9006944444</v>
      </c>
      <c r="N3976" s="17"/>
      <c r="O3976" s="17"/>
      <c r="P3976" s="17"/>
      <c r="Q3976" s="17"/>
      <c r="R3976" s="0" t="n">
        <v>241</v>
      </c>
      <c r="S3976" s="0" t="n">
        <v>0</v>
      </c>
      <c r="T3976" s="0" t="n">
        <v>0</v>
      </c>
      <c r="U3976" s="18" t="s">
        <v>10815</v>
      </c>
      <c r="V3976" s="18" t="s">
        <v>144</v>
      </c>
      <c r="W3976" s="0" t="str">
        <f aca="false">IF(AND(X3976&gt;=6,X3976&lt;14),"A",IF(AND(X3976&gt;=14,X3976&lt;22),"B","C"))</f>
        <v>B</v>
      </c>
      <c r="X3976" s="18" t="n">
        <f aca="false">HOUR(H3976)</f>
        <v>19</v>
      </c>
      <c r="Y3976" s="18" t="n">
        <f aca="false">ROUND((I3976-H3976)*1440,0)</f>
        <v>13</v>
      </c>
      <c r="Z3976" s="18" t="n">
        <f aca="false">ROUND((J3976-I3976)*1440,0)</f>
        <v>8</v>
      </c>
      <c r="AA3976" s="18" t="n">
        <f aca="false">ROUND((K3976-J3976)*1440,0)</f>
        <v>33</v>
      </c>
      <c r="AB3976" s="18" t="n">
        <f aca="false">ROUND((L3976-K3976)*1440,0)</f>
        <v>21</v>
      </c>
      <c r="AC3976" s="18" t="n">
        <f aca="false">ROUND((M3976-L3976)*1440,0)</f>
        <v>33</v>
      </c>
      <c r="AD3976" s="0" t="str">
        <f aca="false">IF(N3976="","",ROUND((N3976-M3976)*1440,0))</f>
        <v/>
      </c>
      <c r="AE3976" s="0" t="str">
        <f aca="false">IF(O3976="","",ROUND((O3976-N3976)*1440,0))</f>
        <v/>
      </c>
      <c r="AF3976" s="0" t="str">
        <f aca="false">IF(P3976="","",ROUND((P3976-O3976)*1440,0))</f>
        <v/>
      </c>
      <c r="AG3976" s="0" t="str">
        <f aca="false">IF(Q3976="","",ROUND((Q3976-P3976)*1440,0))</f>
        <v/>
      </c>
      <c r="AH3976" s="0" t="str">
        <f aca="false">IF(Q3976="","",ROUND((Q3976-H3976)*1440,0))</f>
        <v/>
      </c>
      <c r="AI3976" s="19" t="n">
        <f aca="false">ROUND(IF(O3976="",Assumptions!$B$25-K3976,O3976-K3976)*24,1)</f>
        <v>11.3</v>
      </c>
      <c r="AJ3976" s="20" t="n">
        <f aca="false">ROUND(MAX(N(Y3976)/Assumptions!$C$5, N(Z3976)/Assumptions!$C$6, N(AA3976)/Assumptions!$C$7, N(AB3976)/Assumptions!$C$8, N(AC3976)/Assumptions!$C$9, N(AD3976)/Assumptions!$C$10, N(AE3976)/Assumptions!$C$11, N(AF3976)/Assumptions!$C$12, N(AG3976)/Assumptions!$C$13),3)</f>
        <v>1.4</v>
      </c>
      <c r="AK3976" s="0" t="str">
        <f aca="false">IF(OR(U3976="Pending",U3976="On Hold"),"Open GRN (awaiting)",IF(AJ3976&lt;=1,"Within SLA",IF(ROUND(N(Y3976)/Assumptions!$C$5,3)=AJ3976,"Gate Wait",IF(ROUND(N(Z3976)/Assumptions!$C$6,3)=AJ3976,"Dock Wait",IF(ROUND(N(AA3976)/Assumptions!$C$7,3)=AJ3976,"Unloading",IF(ROUND(N(AB3976)/Assumptions!$C$8,3)=AJ3976,"Unload-to-QC Wait",IF(ROUND(N(AC3976)/Assumptions!$C$9,3)=AJ3976,"QC",IF(ROUND(N(AD3976)/Assumptions!$C$10,3)=AJ3976,"QC-to-GRN Wait",IF(ROUND(N(AE3976)/Assumptions!$C$11,3)=AJ3976,"GRN Processing",IF(ROUND(N(AF3976)/Assumptions!$C$12,3)=AJ3976,"GRN-to-Putaway Wait",IF(ROUND(N(AG3976)/Assumptions!$C$13,3)=AJ3976,"Putaway","Within SLA")))))))))))</f>
        <v>Open GRN (awaiting)</v>
      </c>
    </row>
    <row r="3977" customFormat="false" ht="15" hidden="false" customHeight="false" outlineLevel="0" collapsed="false">
      <c r="A3977" s="0" t="s">
        <v>11008</v>
      </c>
      <c r="B3977" s="0" t="s">
        <v>11009</v>
      </c>
      <c r="C3977" s="0" t="s">
        <v>118</v>
      </c>
      <c r="D3977" s="0" t="s">
        <v>119</v>
      </c>
      <c r="E3977" s="0" t="s">
        <v>11010</v>
      </c>
      <c r="F3977" s="0" t="s">
        <v>121</v>
      </c>
      <c r="G3977" s="0" t="s">
        <v>122</v>
      </c>
      <c r="H3977" s="17" t="n">
        <v>46296.8493055556</v>
      </c>
      <c r="I3977" s="17" t="n">
        <v>46296.8534722222</v>
      </c>
      <c r="J3977" s="17" t="n">
        <v>46296.85625</v>
      </c>
      <c r="K3977" s="17" t="n">
        <v>46296.8944444444</v>
      </c>
      <c r="L3977" s="17" t="n">
        <v>46296.8986111111</v>
      </c>
      <c r="M3977" s="17" t="n">
        <v>46296.9215277778</v>
      </c>
      <c r="N3977" s="17"/>
      <c r="O3977" s="17"/>
      <c r="P3977" s="17"/>
      <c r="Q3977" s="17"/>
      <c r="R3977" s="0" t="n">
        <v>2989</v>
      </c>
      <c r="S3977" s="0" t="n">
        <v>0</v>
      </c>
      <c r="T3977" s="0" t="n">
        <v>0</v>
      </c>
      <c r="U3977" s="18" t="s">
        <v>10815</v>
      </c>
      <c r="V3977" s="18" t="s">
        <v>156</v>
      </c>
      <c r="W3977" s="0" t="str">
        <f aca="false">IF(AND(X3977&gt;=6,X3977&lt;14),"A",IF(AND(X3977&gt;=14,X3977&lt;22),"B","C"))</f>
        <v>B</v>
      </c>
      <c r="X3977" s="18" t="n">
        <f aca="false">HOUR(H3977)</f>
        <v>20</v>
      </c>
      <c r="Y3977" s="18" t="n">
        <f aca="false">ROUND((I3977-H3977)*1440,0)</f>
        <v>6</v>
      </c>
      <c r="Z3977" s="18" t="n">
        <f aca="false">ROUND((J3977-I3977)*1440,0)</f>
        <v>4</v>
      </c>
      <c r="AA3977" s="18" t="n">
        <f aca="false">ROUND((K3977-J3977)*1440,0)</f>
        <v>55</v>
      </c>
      <c r="AB3977" s="18" t="n">
        <f aca="false">ROUND((L3977-K3977)*1440,0)</f>
        <v>6</v>
      </c>
      <c r="AC3977" s="18" t="n">
        <f aca="false">ROUND((M3977-L3977)*1440,0)</f>
        <v>33</v>
      </c>
      <c r="AD3977" s="0" t="str">
        <f aca="false">IF(N3977="","",ROUND((N3977-M3977)*1440,0))</f>
        <v/>
      </c>
      <c r="AE3977" s="0" t="str">
        <f aca="false">IF(O3977="","",ROUND((O3977-N3977)*1440,0))</f>
        <v/>
      </c>
      <c r="AF3977" s="0" t="str">
        <f aca="false">IF(P3977="","",ROUND((P3977-O3977)*1440,0))</f>
        <v/>
      </c>
      <c r="AG3977" s="0" t="str">
        <f aca="false">IF(Q3977="","",ROUND((Q3977-P3977)*1440,0))</f>
        <v/>
      </c>
      <c r="AH3977" s="0" t="str">
        <f aca="false">IF(Q3977="","",ROUND((Q3977-H3977)*1440,0))</f>
        <v/>
      </c>
      <c r="AI3977" s="19" t="n">
        <f aca="false">ROUND(IF(O3977="",Assumptions!$B$25-K3977,O3977-K3977)*24,1)</f>
        <v>10.5</v>
      </c>
      <c r="AJ3977" s="20" t="n">
        <f aca="false">ROUND(MAX(N(Y3977)/Assumptions!$C$5, N(Z3977)/Assumptions!$C$6, N(AA3977)/Assumptions!$C$7, N(AB3977)/Assumptions!$C$8, N(AC3977)/Assumptions!$C$9, N(AD3977)/Assumptions!$C$10, N(AE3977)/Assumptions!$C$11, N(AF3977)/Assumptions!$C$12, N(AG3977)/Assumptions!$C$13),3)</f>
        <v>0.917</v>
      </c>
      <c r="AK3977" s="0" t="str">
        <f aca="false">IF(OR(U3977="Pending",U3977="On Hold"),"Open GRN (awaiting)",IF(AJ3977&lt;=1,"Within SLA",IF(ROUND(N(Y3977)/Assumptions!$C$5,3)=AJ3977,"Gate Wait",IF(ROUND(N(Z3977)/Assumptions!$C$6,3)=AJ3977,"Dock Wait",IF(ROUND(N(AA3977)/Assumptions!$C$7,3)=AJ3977,"Unloading",IF(ROUND(N(AB3977)/Assumptions!$C$8,3)=AJ3977,"Unload-to-QC Wait",IF(ROUND(N(AC3977)/Assumptions!$C$9,3)=AJ3977,"QC",IF(ROUND(N(AD3977)/Assumptions!$C$10,3)=AJ3977,"QC-to-GRN Wait",IF(ROUND(N(AE3977)/Assumptions!$C$11,3)=AJ3977,"GRN Processing",IF(ROUND(N(AF3977)/Assumptions!$C$12,3)=AJ3977,"GRN-to-Putaway Wait",IF(ROUND(N(AG3977)/Assumptions!$C$13,3)=AJ3977,"Putaway","Within SLA")))))))))))</f>
        <v>Open GRN (awaiting)</v>
      </c>
    </row>
    <row r="3978" customFormat="false" ht="15" hidden="false" customHeight="false" outlineLevel="0" collapsed="false">
      <c r="A3978" s="0" t="s">
        <v>11011</v>
      </c>
      <c r="B3978" s="0" t="s">
        <v>11012</v>
      </c>
      <c r="C3978" s="0" t="s">
        <v>252</v>
      </c>
      <c r="D3978" s="0" t="s">
        <v>135</v>
      </c>
      <c r="E3978" s="0" t="s">
        <v>11013</v>
      </c>
      <c r="F3978" s="0" t="s">
        <v>172</v>
      </c>
      <c r="G3978" s="0" t="s">
        <v>138</v>
      </c>
      <c r="H3978" s="17" t="n">
        <v>46296.85</v>
      </c>
      <c r="I3978" s="17" t="n">
        <v>46296.8625</v>
      </c>
      <c r="J3978" s="17" t="n">
        <v>46296.8652777778</v>
      </c>
      <c r="K3978" s="17" t="n">
        <v>46296.8798611111</v>
      </c>
      <c r="L3978" s="17" t="n">
        <v>46296.8868055556</v>
      </c>
      <c r="M3978" s="17" t="n">
        <v>46296.8972222222</v>
      </c>
      <c r="N3978" s="17"/>
      <c r="O3978" s="17"/>
      <c r="P3978" s="17"/>
      <c r="Q3978" s="17"/>
      <c r="R3978" s="0" t="n">
        <v>125</v>
      </c>
      <c r="S3978" s="0" t="n">
        <v>0</v>
      </c>
      <c r="T3978" s="0" t="n">
        <v>0</v>
      </c>
      <c r="U3978" s="18" t="s">
        <v>10815</v>
      </c>
      <c r="V3978" s="18" t="s">
        <v>131</v>
      </c>
      <c r="W3978" s="0" t="str">
        <f aca="false">IF(AND(X3978&gt;=6,X3978&lt;14),"A",IF(AND(X3978&gt;=14,X3978&lt;22),"B","C"))</f>
        <v>B</v>
      </c>
      <c r="X3978" s="18" t="n">
        <f aca="false">HOUR(H3978)</f>
        <v>20</v>
      </c>
      <c r="Y3978" s="18" t="n">
        <f aca="false">ROUND((I3978-H3978)*1440,0)</f>
        <v>18</v>
      </c>
      <c r="Z3978" s="18" t="n">
        <f aca="false">ROUND((J3978-I3978)*1440,0)</f>
        <v>4</v>
      </c>
      <c r="AA3978" s="18" t="n">
        <f aca="false">ROUND((K3978-J3978)*1440,0)</f>
        <v>21</v>
      </c>
      <c r="AB3978" s="18" t="n">
        <f aca="false">ROUND((L3978-K3978)*1440,0)</f>
        <v>10</v>
      </c>
      <c r="AC3978" s="18" t="n">
        <f aca="false">ROUND((M3978-L3978)*1440,0)</f>
        <v>15</v>
      </c>
      <c r="AD3978" s="0" t="str">
        <f aca="false">IF(N3978="","",ROUND((N3978-M3978)*1440,0))</f>
        <v/>
      </c>
      <c r="AE3978" s="0" t="str">
        <f aca="false">IF(O3978="","",ROUND((O3978-N3978)*1440,0))</f>
        <v/>
      </c>
      <c r="AF3978" s="0" t="str">
        <f aca="false">IF(P3978="","",ROUND((P3978-O3978)*1440,0))</f>
        <v/>
      </c>
      <c r="AG3978" s="0" t="str">
        <f aca="false">IF(Q3978="","",ROUND((Q3978-P3978)*1440,0))</f>
        <v/>
      </c>
      <c r="AH3978" s="0" t="str">
        <f aca="false">IF(Q3978="","",ROUND((Q3978-H3978)*1440,0))</f>
        <v/>
      </c>
      <c r="AI3978" s="19" t="n">
        <f aca="false">ROUND(IF(O3978="",Assumptions!$B$25-K3978,O3978-K3978)*24,1)</f>
        <v>10.9</v>
      </c>
      <c r="AJ3978" s="20" t="n">
        <f aca="false">ROUND(MAX(N(Y3978)/Assumptions!$C$5, N(Z3978)/Assumptions!$C$6, N(AA3978)/Assumptions!$C$7, N(AB3978)/Assumptions!$C$8, N(AC3978)/Assumptions!$C$9, N(AD3978)/Assumptions!$C$10, N(AE3978)/Assumptions!$C$11, N(AF3978)/Assumptions!$C$12, N(AG3978)/Assumptions!$C$13),3)</f>
        <v>0.667</v>
      </c>
      <c r="AK3978" s="0" t="str">
        <f aca="false">IF(OR(U3978="Pending",U3978="On Hold"),"Open GRN (awaiting)",IF(AJ3978&lt;=1,"Within SLA",IF(ROUND(N(Y3978)/Assumptions!$C$5,3)=AJ3978,"Gate Wait",IF(ROUND(N(Z3978)/Assumptions!$C$6,3)=AJ3978,"Dock Wait",IF(ROUND(N(AA3978)/Assumptions!$C$7,3)=AJ3978,"Unloading",IF(ROUND(N(AB3978)/Assumptions!$C$8,3)=AJ3978,"Unload-to-QC Wait",IF(ROUND(N(AC3978)/Assumptions!$C$9,3)=AJ3978,"QC",IF(ROUND(N(AD3978)/Assumptions!$C$10,3)=AJ3978,"QC-to-GRN Wait",IF(ROUND(N(AE3978)/Assumptions!$C$11,3)=AJ3978,"GRN Processing",IF(ROUND(N(AF3978)/Assumptions!$C$12,3)=AJ3978,"GRN-to-Putaway Wait",IF(ROUND(N(AG3978)/Assumptions!$C$13,3)=AJ3978,"Putaway","Within SLA")))))))))))</f>
        <v>Open GRN (awaiting)</v>
      </c>
    </row>
    <row r="3979" customFormat="false" ht="15" hidden="false" customHeight="false" outlineLevel="0" collapsed="false">
      <c r="A3979" s="0" t="s">
        <v>11014</v>
      </c>
      <c r="B3979" s="0" t="s">
        <v>11015</v>
      </c>
      <c r="C3979" s="0" t="s">
        <v>153</v>
      </c>
      <c r="D3979" s="0" t="s">
        <v>119</v>
      </c>
      <c r="E3979" s="0" t="s">
        <v>992</v>
      </c>
      <c r="F3979" s="0" t="s">
        <v>155</v>
      </c>
      <c r="G3979" s="0" t="s">
        <v>129</v>
      </c>
      <c r="H3979" s="17" t="n">
        <v>46296.8534722222</v>
      </c>
      <c r="I3979" s="17" t="n">
        <v>46296.8618055556</v>
      </c>
      <c r="J3979" s="17" t="n">
        <v>46296.8840277778</v>
      </c>
      <c r="K3979" s="17" t="n">
        <v>46296.9055555556</v>
      </c>
      <c r="L3979" s="17" t="n">
        <v>46296.91875</v>
      </c>
      <c r="M3979" s="17" t="n">
        <v>46296.93125</v>
      </c>
      <c r="N3979" s="17"/>
      <c r="O3979" s="17"/>
      <c r="P3979" s="17"/>
      <c r="Q3979" s="17"/>
      <c r="R3979" s="0" t="n">
        <v>335</v>
      </c>
      <c r="S3979" s="0" t="n">
        <v>0</v>
      </c>
      <c r="T3979" s="0" t="n">
        <v>0</v>
      </c>
      <c r="U3979" s="18" t="s">
        <v>10815</v>
      </c>
      <c r="V3979" s="18" t="s">
        <v>131</v>
      </c>
      <c r="W3979" s="0" t="str">
        <f aca="false">IF(AND(X3979&gt;=6,X3979&lt;14),"A",IF(AND(X3979&gt;=14,X3979&lt;22),"B","C"))</f>
        <v>B</v>
      </c>
      <c r="X3979" s="18" t="n">
        <f aca="false">HOUR(H3979)</f>
        <v>20</v>
      </c>
      <c r="Y3979" s="18" t="n">
        <f aca="false">ROUND((I3979-H3979)*1440,0)</f>
        <v>12</v>
      </c>
      <c r="Z3979" s="18" t="n">
        <f aca="false">ROUND((J3979-I3979)*1440,0)</f>
        <v>32</v>
      </c>
      <c r="AA3979" s="18" t="n">
        <f aca="false">ROUND((K3979-J3979)*1440,0)</f>
        <v>31</v>
      </c>
      <c r="AB3979" s="18" t="n">
        <f aca="false">ROUND((L3979-K3979)*1440,0)</f>
        <v>19</v>
      </c>
      <c r="AC3979" s="18" t="n">
        <f aca="false">ROUND((M3979-L3979)*1440,0)</f>
        <v>18</v>
      </c>
      <c r="AD3979" s="0" t="str">
        <f aca="false">IF(N3979="","",ROUND((N3979-M3979)*1440,0))</f>
        <v/>
      </c>
      <c r="AE3979" s="0" t="str">
        <f aca="false">IF(O3979="","",ROUND((O3979-N3979)*1440,0))</f>
        <v/>
      </c>
      <c r="AF3979" s="0" t="str">
        <f aca="false">IF(P3979="","",ROUND((P3979-O3979)*1440,0))</f>
        <v/>
      </c>
      <c r="AG3979" s="0" t="str">
        <f aca="false">IF(Q3979="","",ROUND((Q3979-P3979)*1440,0))</f>
        <v/>
      </c>
      <c r="AH3979" s="0" t="str">
        <f aca="false">IF(Q3979="","",ROUND((Q3979-H3979)*1440,0))</f>
        <v/>
      </c>
      <c r="AI3979" s="19" t="n">
        <f aca="false">ROUND(IF(O3979="",Assumptions!$B$25-K3979,O3979-K3979)*24,1)</f>
        <v>10.3</v>
      </c>
      <c r="AJ3979" s="20" t="n">
        <f aca="false">ROUND(MAX(N(Y3979)/Assumptions!$C$5, N(Z3979)/Assumptions!$C$6, N(AA3979)/Assumptions!$C$7, N(AB3979)/Assumptions!$C$8, N(AC3979)/Assumptions!$C$9, N(AD3979)/Assumptions!$C$10, N(AE3979)/Assumptions!$C$11, N(AF3979)/Assumptions!$C$12, N(AG3979)/Assumptions!$C$13),3)</f>
        <v>2.133</v>
      </c>
      <c r="AK3979" s="0" t="str">
        <f aca="false">IF(OR(U3979="Pending",U3979="On Hold"),"Open GRN (awaiting)",IF(AJ3979&lt;=1,"Within SLA",IF(ROUND(N(Y3979)/Assumptions!$C$5,3)=AJ3979,"Gate Wait",IF(ROUND(N(Z3979)/Assumptions!$C$6,3)=AJ3979,"Dock Wait",IF(ROUND(N(AA3979)/Assumptions!$C$7,3)=AJ3979,"Unloading",IF(ROUND(N(AB3979)/Assumptions!$C$8,3)=AJ3979,"Unload-to-QC Wait",IF(ROUND(N(AC3979)/Assumptions!$C$9,3)=AJ3979,"QC",IF(ROUND(N(AD3979)/Assumptions!$C$10,3)=AJ3979,"QC-to-GRN Wait",IF(ROUND(N(AE3979)/Assumptions!$C$11,3)=AJ3979,"GRN Processing",IF(ROUND(N(AF3979)/Assumptions!$C$12,3)=AJ3979,"GRN-to-Putaway Wait",IF(ROUND(N(AG3979)/Assumptions!$C$13,3)=AJ3979,"Putaway","Within SLA")))))))))))</f>
        <v>Open GRN (awaiting)</v>
      </c>
    </row>
    <row r="3980" customFormat="false" ht="15" hidden="false" customHeight="false" outlineLevel="0" collapsed="false">
      <c r="A3980" s="0" t="s">
        <v>11016</v>
      </c>
      <c r="B3980" s="0" t="s">
        <v>11017</v>
      </c>
      <c r="C3980" s="0" t="s">
        <v>134</v>
      </c>
      <c r="D3980" s="0" t="s">
        <v>135</v>
      </c>
      <c r="E3980" s="0" t="s">
        <v>11018</v>
      </c>
      <c r="F3980" s="0" t="s">
        <v>149</v>
      </c>
      <c r="G3980" s="0" t="s">
        <v>138</v>
      </c>
      <c r="H3980" s="17" t="n">
        <v>46296.8548611111</v>
      </c>
      <c r="I3980" s="17" t="n">
        <v>46296.8625</v>
      </c>
      <c r="J3980" s="17" t="n">
        <v>46296.8645833333</v>
      </c>
      <c r="K3980" s="17" t="n">
        <v>46296.8902777778</v>
      </c>
      <c r="L3980" s="17" t="n">
        <v>46296.8958333333</v>
      </c>
      <c r="M3980" s="17" t="n">
        <v>46296.9180555556</v>
      </c>
      <c r="N3980" s="17"/>
      <c r="O3980" s="17"/>
      <c r="P3980" s="17"/>
      <c r="Q3980" s="17"/>
      <c r="R3980" s="0" t="n">
        <v>994</v>
      </c>
      <c r="S3980" s="0" t="n">
        <v>0</v>
      </c>
      <c r="T3980" s="0" t="n">
        <v>0</v>
      </c>
      <c r="U3980" s="18" t="s">
        <v>10815</v>
      </c>
      <c r="V3980" s="18" t="s">
        <v>144</v>
      </c>
      <c r="W3980" s="0" t="str">
        <f aca="false">IF(AND(X3980&gt;=6,X3980&lt;14),"A",IF(AND(X3980&gt;=14,X3980&lt;22),"B","C"))</f>
        <v>B</v>
      </c>
      <c r="X3980" s="18" t="n">
        <f aca="false">HOUR(H3980)</f>
        <v>20</v>
      </c>
      <c r="Y3980" s="18" t="n">
        <f aca="false">ROUND((I3980-H3980)*1440,0)</f>
        <v>11</v>
      </c>
      <c r="Z3980" s="18" t="n">
        <f aca="false">ROUND((J3980-I3980)*1440,0)</f>
        <v>3</v>
      </c>
      <c r="AA3980" s="18" t="n">
        <f aca="false">ROUND((K3980-J3980)*1440,0)</f>
        <v>37</v>
      </c>
      <c r="AB3980" s="18" t="n">
        <f aca="false">ROUND((L3980-K3980)*1440,0)</f>
        <v>8</v>
      </c>
      <c r="AC3980" s="18" t="n">
        <f aca="false">ROUND((M3980-L3980)*1440,0)</f>
        <v>32</v>
      </c>
      <c r="AD3980" s="0" t="str">
        <f aca="false">IF(N3980="","",ROUND((N3980-M3980)*1440,0))</f>
        <v/>
      </c>
      <c r="AE3980" s="0" t="str">
        <f aca="false">IF(O3980="","",ROUND((O3980-N3980)*1440,0))</f>
        <v/>
      </c>
      <c r="AF3980" s="0" t="str">
        <f aca="false">IF(P3980="","",ROUND((P3980-O3980)*1440,0))</f>
        <v/>
      </c>
      <c r="AG3980" s="0" t="str">
        <f aca="false">IF(Q3980="","",ROUND((Q3980-P3980)*1440,0))</f>
        <v/>
      </c>
      <c r="AH3980" s="0" t="str">
        <f aca="false">IF(Q3980="","",ROUND((Q3980-H3980)*1440,0))</f>
        <v/>
      </c>
      <c r="AI3980" s="19" t="n">
        <f aca="false">ROUND(IF(O3980="",Assumptions!$B$25-K3980,O3980-K3980)*24,1)</f>
        <v>10.6</v>
      </c>
      <c r="AJ3980" s="20" t="n">
        <f aca="false">ROUND(MAX(N(Y3980)/Assumptions!$C$5, N(Z3980)/Assumptions!$C$6, N(AA3980)/Assumptions!$C$7, N(AB3980)/Assumptions!$C$8, N(AC3980)/Assumptions!$C$9, N(AD3980)/Assumptions!$C$10, N(AE3980)/Assumptions!$C$11, N(AF3980)/Assumptions!$C$12, N(AG3980)/Assumptions!$C$13),3)</f>
        <v>0.711</v>
      </c>
      <c r="AK3980" s="0" t="str">
        <f aca="false">IF(OR(U3980="Pending",U3980="On Hold"),"Open GRN (awaiting)",IF(AJ3980&lt;=1,"Within SLA",IF(ROUND(N(Y3980)/Assumptions!$C$5,3)=AJ3980,"Gate Wait",IF(ROUND(N(Z3980)/Assumptions!$C$6,3)=AJ3980,"Dock Wait",IF(ROUND(N(AA3980)/Assumptions!$C$7,3)=AJ3980,"Unloading",IF(ROUND(N(AB3980)/Assumptions!$C$8,3)=AJ3980,"Unload-to-QC Wait",IF(ROUND(N(AC3980)/Assumptions!$C$9,3)=AJ3980,"QC",IF(ROUND(N(AD3980)/Assumptions!$C$10,3)=AJ3980,"QC-to-GRN Wait",IF(ROUND(N(AE3980)/Assumptions!$C$11,3)=AJ3980,"GRN Processing",IF(ROUND(N(AF3980)/Assumptions!$C$12,3)=AJ3980,"GRN-to-Putaway Wait",IF(ROUND(N(AG3980)/Assumptions!$C$13,3)=AJ3980,"Putaway","Within SLA")))))))))))</f>
        <v>Open GRN (awaiting)</v>
      </c>
    </row>
    <row r="3981" customFormat="false" ht="15" hidden="false" customHeight="false" outlineLevel="0" collapsed="false">
      <c r="A3981" s="0" t="s">
        <v>11019</v>
      </c>
      <c r="B3981" s="0" t="s">
        <v>11020</v>
      </c>
      <c r="C3981" s="0" t="s">
        <v>126</v>
      </c>
      <c r="D3981" s="0" t="s">
        <v>147</v>
      </c>
      <c r="E3981" s="0" t="s">
        <v>3380</v>
      </c>
      <c r="F3981" s="0" t="s">
        <v>128</v>
      </c>
      <c r="G3981" s="0" t="s">
        <v>167</v>
      </c>
      <c r="H3981" s="17" t="n">
        <v>46296.8625</v>
      </c>
      <c r="I3981" s="17" t="n">
        <v>46296.8868055556</v>
      </c>
      <c r="J3981" s="17" t="n">
        <v>46296.8965277778</v>
      </c>
      <c r="K3981" s="17" t="n">
        <v>46296.9347222222</v>
      </c>
      <c r="L3981" s="17" t="n">
        <v>46296.9472222222</v>
      </c>
      <c r="M3981" s="17" t="n">
        <v>46296.9638888889</v>
      </c>
      <c r="N3981" s="17"/>
      <c r="O3981" s="17"/>
      <c r="P3981" s="17"/>
      <c r="Q3981" s="17"/>
      <c r="R3981" s="0" t="n">
        <v>2421</v>
      </c>
      <c r="S3981" s="0" t="n">
        <v>0</v>
      </c>
      <c r="T3981" s="0" t="n">
        <v>0</v>
      </c>
      <c r="U3981" s="18" t="s">
        <v>10815</v>
      </c>
      <c r="V3981" s="18" t="s">
        <v>131</v>
      </c>
      <c r="W3981" s="0" t="str">
        <f aca="false">IF(AND(X3981&gt;=6,X3981&lt;14),"A",IF(AND(X3981&gt;=14,X3981&lt;22),"B","C"))</f>
        <v>B</v>
      </c>
      <c r="X3981" s="18" t="n">
        <f aca="false">HOUR(H3981)</f>
        <v>20</v>
      </c>
      <c r="Y3981" s="18" t="n">
        <f aca="false">ROUND((I3981-H3981)*1440,0)</f>
        <v>35</v>
      </c>
      <c r="Z3981" s="18" t="n">
        <f aca="false">ROUND((J3981-I3981)*1440,0)</f>
        <v>14</v>
      </c>
      <c r="AA3981" s="18" t="n">
        <f aca="false">ROUND((K3981-J3981)*1440,0)</f>
        <v>55</v>
      </c>
      <c r="AB3981" s="18" t="n">
        <f aca="false">ROUND((L3981-K3981)*1440,0)</f>
        <v>18</v>
      </c>
      <c r="AC3981" s="18" t="n">
        <f aca="false">ROUND((M3981-L3981)*1440,0)</f>
        <v>24</v>
      </c>
      <c r="AD3981" s="0" t="str">
        <f aca="false">IF(N3981="","",ROUND((N3981-M3981)*1440,0))</f>
        <v/>
      </c>
      <c r="AE3981" s="0" t="str">
        <f aca="false">IF(O3981="","",ROUND((O3981-N3981)*1440,0))</f>
        <v/>
      </c>
      <c r="AF3981" s="0" t="str">
        <f aca="false">IF(P3981="","",ROUND((P3981-O3981)*1440,0))</f>
        <v/>
      </c>
      <c r="AG3981" s="0" t="str">
        <f aca="false">IF(Q3981="","",ROUND((Q3981-P3981)*1440,0))</f>
        <v/>
      </c>
      <c r="AH3981" s="0" t="str">
        <f aca="false">IF(Q3981="","",ROUND((Q3981-H3981)*1440,0))</f>
        <v/>
      </c>
      <c r="AI3981" s="19" t="n">
        <f aca="false">ROUND(IF(O3981="",Assumptions!$B$25-K3981,O3981-K3981)*24,1)</f>
        <v>9.6</v>
      </c>
      <c r="AJ3981" s="20" t="n">
        <f aca="false">ROUND(MAX(N(Y3981)/Assumptions!$C$5, N(Z3981)/Assumptions!$C$6, N(AA3981)/Assumptions!$C$7, N(AB3981)/Assumptions!$C$8, N(AC3981)/Assumptions!$C$9, N(AD3981)/Assumptions!$C$10, N(AE3981)/Assumptions!$C$11, N(AF3981)/Assumptions!$C$12, N(AG3981)/Assumptions!$C$13),3)</f>
        <v>1.2</v>
      </c>
      <c r="AK3981" s="0" t="str">
        <f aca="false">IF(OR(U3981="Pending",U3981="On Hold"),"Open GRN (awaiting)",IF(AJ3981&lt;=1,"Within SLA",IF(ROUND(N(Y3981)/Assumptions!$C$5,3)=AJ3981,"Gate Wait",IF(ROUND(N(Z3981)/Assumptions!$C$6,3)=AJ3981,"Dock Wait",IF(ROUND(N(AA3981)/Assumptions!$C$7,3)=AJ3981,"Unloading",IF(ROUND(N(AB3981)/Assumptions!$C$8,3)=AJ3981,"Unload-to-QC Wait",IF(ROUND(N(AC3981)/Assumptions!$C$9,3)=AJ3981,"QC",IF(ROUND(N(AD3981)/Assumptions!$C$10,3)=AJ3981,"QC-to-GRN Wait",IF(ROUND(N(AE3981)/Assumptions!$C$11,3)=AJ3981,"GRN Processing",IF(ROUND(N(AF3981)/Assumptions!$C$12,3)=AJ3981,"GRN-to-Putaway Wait",IF(ROUND(N(AG3981)/Assumptions!$C$13,3)=AJ3981,"Putaway","Within SLA")))))))))))</f>
        <v>Open GRN (awaiting)</v>
      </c>
    </row>
    <row r="3982" customFormat="false" ht="15" hidden="false" customHeight="false" outlineLevel="0" collapsed="false">
      <c r="A3982" s="0" t="s">
        <v>11021</v>
      </c>
      <c r="B3982" s="0" t="s">
        <v>11022</v>
      </c>
      <c r="C3982" s="0" t="s">
        <v>153</v>
      </c>
      <c r="D3982" s="0" t="s">
        <v>135</v>
      </c>
      <c r="E3982" s="0" t="s">
        <v>11023</v>
      </c>
      <c r="F3982" s="0" t="s">
        <v>128</v>
      </c>
      <c r="G3982" s="0" t="s">
        <v>178</v>
      </c>
      <c r="H3982" s="17" t="n">
        <v>46296.8694444444</v>
      </c>
      <c r="I3982" s="17" t="n">
        <v>46296.8743055556</v>
      </c>
      <c r="J3982" s="17" t="n">
        <v>46296.8819444445</v>
      </c>
      <c r="K3982" s="17" t="n">
        <v>46296.9013888889</v>
      </c>
      <c r="L3982" s="17" t="n">
        <v>46296.9041666667</v>
      </c>
      <c r="M3982" s="17" t="n">
        <v>46296.9277777778</v>
      </c>
      <c r="N3982" s="17"/>
      <c r="O3982" s="17"/>
      <c r="P3982" s="17"/>
      <c r="Q3982" s="17"/>
      <c r="R3982" s="0" t="n">
        <v>308</v>
      </c>
      <c r="S3982" s="0" t="n">
        <v>0</v>
      </c>
      <c r="T3982" s="0" t="n">
        <v>3</v>
      </c>
      <c r="U3982" s="18" t="s">
        <v>10815</v>
      </c>
      <c r="V3982" s="18" t="s">
        <v>144</v>
      </c>
      <c r="W3982" s="0" t="str">
        <f aca="false">IF(AND(X3982&gt;=6,X3982&lt;14),"A",IF(AND(X3982&gt;=14,X3982&lt;22),"B","C"))</f>
        <v>B</v>
      </c>
      <c r="X3982" s="18" t="n">
        <f aca="false">HOUR(H3982)</f>
        <v>20</v>
      </c>
      <c r="Y3982" s="18" t="n">
        <f aca="false">ROUND((I3982-H3982)*1440,0)</f>
        <v>7</v>
      </c>
      <c r="Z3982" s="18" t="n">
        <f aca="false">ROUND((J3982-I3982)*1440,0)</f>
        <v>11</v>
      </c>
      <c r="AA3982" s="18" t="n">
        <f aca="false">ROUND((K3982-J3982)*1440,0)</f>
        <v>28</v>
      </c>
      <c r="AB3982" s="18" t="n">
        <f aca="false">ROUND((L3982-K3982)*1440,0)</f>
        <v>4</v>
      </c>
      <c r="AC3982" s="18" t="n">
        <f aca="false">ROUND((M3982-L3982)*1440,0)</f>
        <v>34</v>
      </c>
      <c r="AD3982" s="0" t="str">
        <f aca="false">IF(N3982="","",ROUND((N3982-M3982)*1440,0))</f>
        <v/>
      </c>
      <c r="AE3982" s="0" t="str">
        <f aca="false">IF(O3982="","",ROUND((O3982-N3982)*1440,0))</f>
        <v/>
      </c>
      <c r="AF3982" s="0" t="str">
        <f aca="false">IF(P3982="","",ROUND((P3982-O3982)*1440,0))</f>
        <v/>
      </c>
      <c r="AG3982" s="0" t="str">
        <f aca="false">IF(Q3982="","",ROUND((Q3982-P3982)*1440,0))</f>
        <v/>
      </c>
      <c r="AH3982" s="0" t="str">
        <f aca="false">IF(Q3982="","",ROUND((Q3982-H3982)*1440,0))</f>
        <v/>
      </c>
      <c r="AI3982" s="19" t="n">
        <f aca="false">ROUND(IF(O3982="",Assumptions!$B$25-K3982,O3982-K3982)*24,1)</f>
        <v>10.4</v>
      </c>
      <c r="AJ3982" s="20" t="n">
        <f aca="false">ROUND(MAX(N(Y3982)/Assumptions!$C$5, N(Z3982)/Assumptions!$C$6, N(AA3982)/Assumptions!$C$7, N(AB3982)/Assumptions!$C$8, N(AC3982)/Assumptions!$C$9, N(AD3982)/Assumptions!$C$10, N(AE3982)/Assumptions!$C$11, N(AF3982)/Assumptions!$C$12, N(AG3982)/Assumptions!$C$13),3)</f>
        <v>0.756</v>
      </c>
      <c r="AK3982" s="0" t="str">
        <f aca="false">IF(OR(U3982="Pending",U3982="On Hold"),"Open GRN (awaiting)",IF(AJ3982&lt;=1,"Within SLA",IF(ROUND(N(Y3982)/Assumptions!$C$5,3)=AJ3982,"Gate Wait",IF(ROUND(N(Z3982)/Assumptions!$C$6,3)=AJ3982,"Dock Wait",IF(ROUND(N(AA3982)/Assumptions!$C$7,3)=AJ3982,"Unloading",IF(ROUND(N(AB3982)/Assumptions!$C$8,3)=AJ3982,"Unload-to-QC Wait",IF(ROUND(N(AC3982)/Assumptions!$C$9,3)=AJ3982,"QC",IF(ROUND(N(AD3982)/Assumptions!$C$10,3)=AJ3982,"QC-to-GRN Wait",IF(ROUND(N(AE3982)/Assumptions!$C$11,3)=AJ3982,"GRN Processing",IF(ROUND(N(AF3982)/Assumptions!$C$12,3)=AJ3982,"GRN-to-Putaway Wait",IF(ROUND(N(AG3982)/Assumptions!$C$13,3)=AJ3982,"Putaway","Within SLA")))))))))))</f>
        <v>Open GRN (awaiting)</v>
      </c>
    </row>
    <row r="3983" customFormat="false" ht="15" hidden="false" customHeight="false" outlineLevel="0" collapsed="false">
      <c r="A3983" s="0" t="s">
        <v>11024</v>
      </c>
      <c r="B3983" s="0" t="s">
        <v>11025</v>
      </c>
      <c r="C3983" s="0" t="s">
        <v>159</v>
      </c>
      <c r="D3983" s="0" t="s">
        <v>147</v>
      </c>
      <c r="E3983" s="0" t="s">
        <v>5379</v>
      </c>
      <c r="F3983" s="0" t="s">
        <v>128</v>
      </c>
      <c r="G3983" s="0" t="s">
        <v>167</v>
      </c>
      <c r="H3983" s="17" t="n">
        <v>46296.8708333333</v>
      </c>
      <c r="I3983" s="17" t="n">
        <v>46296.8777777778</v>
      </c>
      <c r="J3983" s="17" t="n">
        <v>46296.8798611111</v>
      </c>
      <c r="K3983" s="17" t="n">
        <v>46296.8972222222</v>
      </c>
      <c r="L3983" s="17" t="n">
        <v>46296.9111111111</v>
      </c>
      <c r="M3983" s="17" t="n">
        <v>46296.9326388889</v>
      </c>
      <c r="N3983" s="17"/>
      <c r="O3983" s="17"/>
      <c r="P3983" s="17"/>
      <c r="Q3983" s="17"/>
      <c r="R3983" s="0" t="n">
        <v>206</v>
      </c>
      <c r="S3983" s="0" t="n">
        <v>0</v>
      </c>
      <c r="T3983" s="0" t="n">
        <v>0</v>
      </c>
      <c r="U3983" s="18" t="s">
        <v>10815</v>
      </c>
      <c r="V3983" s="18" t="s">
        <v>131</v>
      </c>
      <c r="W3983" s="0" t="str">
        <f aca="false">IF(AND(X3983&gt;=6,X3983&lt;14),"A",IF(AND(X3983&gt;=14,X3983&lt;22),"B","C"))</f>
        <v>B</v>
      </c>
      <c r="X3983" s="18" t="n">
        <f aca="false">HOUR(H3983)</f>
        <v>20</v>
      </c>
      <c r="Y3983" s="18" t="n">
        <f aca="false">ROUND((I3983-H3983)*1440,0)</f>
        <v>10</v>
      </c>
      <c r="Z3983" s="18" t="n">
        <f aca="false">ROUND((J3983-I3983)*1440,0)</f>
        <v>3</v>
      </c>
      <c r="AA3983" s="18" t="n">
        <f aca="false">ROUND((K3983-J3983)*1440,0)</f>
        <v>25</v>
      </c>
      <c r="AB3983" s="18" t="n">
        <f aca="false">ROUND((L3983-K3983)*1440,0)</f>
        <v>20</v>
      </c>
      <c r="AC3983" s="18" t="n">
        <f aca="false">ROUND((M3983-L3983)*1440,0)</f>
        <v>31</v>
      </c>
      <c r="AD3983" s="0" t="str">
        <f aca="false">IF(N3983="","",ROUND((N3983-M3983)*1440,0))</f>
        <v/>
      </c>
      <c r="AE3983" s="0" t="str">
        <f aca="false">IF(O3983="","",ROUND((O3983-N3983)*1440,0))</f>
        <v/>
      </c>
      <c r="AF3983" s="0" t="str">
        <f aca="false">IF(P3983="","",ROUND((P3983-O3983)*1440,0))</f>
        <v/>
      </c>
      <c r="AG3983" s="0" t="str">
        <f aca="false">IF(Q3983="","",ROUND((Q3983-P3983)*1440,0))</f>
        <v/>
      </c>
      <c r="AH3983" s="0" t="str">
        <f aca="false">IF(Q3983="","",ROUND((Q3983-H3983)*1440,0))</f>
        <v/>
      </c>
      <c r="AI3983" s="19" t="n">
        <f aca="false">ROUND(IF(O3983="",Assumptions!$B$25-K3983,O3983-K3983)*24,1)</f>
        <v>10.5</v>
      </c>
      <c r="AJ3983" s="20" t="n">
        <f aca="false">ROUND(MAX(N(Y3983)/Assumptions!$C$5, N(Z3983)/Assumptions!$C$6, N(AA3983)/Assumptions!$C$7, N(AB3983)/Assumptions!$C$8, N(AC3983)/Assumptions!$C$9, N(AD3983)/Assumptions!$C$10, N(AE3983)/Assumptions!$C$11, N(AF3983)/Assumptions!$C$12, N(AG3983)/Assumptions!$C$13),3)</f>
        <v>1.333</v>
      </c>
      <c r="AK3983" s="0" t="str">
        <f aca="false">IF(OR(U3983="Pending",U3983="On Hold"),"Open GRN (awaiting)",IF(AJ3983&lt;=1,"Within SLA",IF(ROUND(N(Y3983)/Assumptions!$C$5,3)=AJ3983,"Gate Wait",IF(ROUND(N(Z3983)/Assumptions!$C$6,3)=AJ3983,"Dock Wait",IF(ROUND(N(AA3983)/Assumptions!$C$7,3)=AJ3983,"Unloading",IF(ROUND(N(AB3983)/Assumptions!$C$8,3)=AJ3983,"Unload-to-QC Wait",IF(ROUND(N(AC3983)/Assumptions!$C$9,3)=AJ3983,"QC",IF(ROUND(N(AD3983)/Assumptions!$C$10,3)=AJ3983,"QC-to-GRN Wait",IF(ROUND(N(AE3983)/Assumptions!$C$11,3)=AJ3983,"GRN Processing",IF(ROUND(N(AF3983)/Assumptions!$C$12,3)=AJ3983,"GRN-to-Putaway Wait",IF(ROUND(N(AG3983)/Assumptions!$C$13,3)=AJ3983,"Putaway","Within SLA")))))))))))</f>
        <v>Open GRN (awaiting)</v>
      </c>
    </row>
    <row r="3984" customFormat="false" ht="15" hidden="false" customHeight="false" outlineLevel="0" collapsed="false">
      <c r="A3984" s="0" t="s">
        <v>11026</v>
      </c>
      <c r="B3984" s="0" t="s">
        <v>11027</v>
      </c>
      <c r="C3984" s="0" t="s">
        <v>170</v>
      </c>
      <c r="D3984" s="0" t="s">
        <v>135</v>
      </c>
      <c r="E3984" s="0" t="s">
        <v>11028</v>
      </c>
      <c r="F3984" s="0" t="s">
        <v>172</v>
      </c>
      <c r="G3984" s="0" t="s">
        <v>178</v>
      </c>
      <c r="H3984" s="17" t="n">
        <v>46296.8840277778</v>
      </c>
      <c r="I3984" s="17" t="n">
        <v>46296.8909722222</v>
      </c>
      <c r="J3984" s="17" t="n">
        <v>46296.8958333333</v>
      </c>
      <c r="K3984" s="17" t="n">
        <v>46296.9152777778</v>
      </c>
      <c r="L3984" s="17" t="n">
        <v>46296.9215277778</v>
      </c>
      <c r="M3984" s="17" t="n">
        <v>46296.9395833333</v>
      </c>
      <c r="N3984" s="17"/>
      <c r="O3984" s="17"/>
      <c r="P3984" s="17"/>
      <c r="Q3984" s="17"/>
      <c r="R3984" s="0" t="n">
        <v>211</v>
      </c>
      <c r="S3984" s="0" t="n">
        <v>0</v>
      </c>
      <c r="T3984" s="0" t="n">
        <v>0</v>
      </c>
      <c r="U3984" s="18" t="s">
        <v>10815</v>
      </c>
      <c r="V3984" s="18" t="s">
        <v>131</v>
      </c>
      <c r="W3984" s="0" t="str">
        <f aca="false">IF(AND(X3984&gt;=6,X3984&lt;14),"A",IF(AND(X3984&gt;=14,X3984&lt;22),"B","C"))</f>
        <v>B</v>
      </c>
      <c r="X3984" s="18" t="n">
        <f aca="false">HOUR(H3984)</f>
        <v>21</v>
      </c>
      <c r="Y3984" s="18" t="n">
        <f aca="false">ROUND((I3984-H3984)*1440,0)</f>
        <v>10</v>
      </c>
      <c r="Z3984" s="18" t="n">
        <f aca="false">ROUND((J3984-I3984)*1440,0)</f>
        <v>7</v>
      </c>
      <c r="AA3984" s="18" t="n">
        <f aca="false">ROUND((K3984-J3984)*1440,0)</f>
        <v>28</v>
      </c>
      <c r="AB3984" s="18" t="n">
        <f aca="false">ROUND((L3984-K3984)*1440,0)</f>
        <v>9</v>
      </c>
      <c r="AC3984" s="18" t="n">
        <f aca="false">ROUND((M3984-L3984)*1440,0)</f>
        <v>26</v>
      </c>
      <c r="AD3984" s="0" t="str">
        <f aca="false">IF(N3984="","",ROUND((N3984-M3984)*1440,0))</f>
        <v/>
      </c>
      <c r="AE3984" s="0" t="str">
        <f aca="false">IF(O3984="","",ROUND((O3984-N3984)*1440,0))</f>
        <v/>
      </c>
      <c r="AF3984" s="0" t="str">
        <f aca="false">IF(P3984="","",ROUND((P3984-O3984)*1440,0))</f>
        <v/>
      </c>
      <c r="AG3984" s="0" t="str">
        <f aca="false">IF(Q3984="","",ROUND((Q3984-P3984)*1440,0))</f>
        <v/>
      </c>
      <c r="AH3984" s="0" t="str">
        <f aca="false">IF(Q3984="","",ROUND((Q3984-H3984)*1440,0))</f>
        <v/>
      </c>
      <c r="AI3984" s="19" t="n">
        <f aca="false">ROUND(IF(O3984="",Assumptions!$B$25-K3984,O3984-K3984)*24,1)</f>
        <v>10</v>
      </c>
      <c r="AJ3984" s="20" t="n">
        <f aca="false">ROUND(MAX(N(Y3984)/Assumptions!$C$5, N(Z3984)/Assumptions!$C$6, N(AA3984)/Assumptions!$C$7, N(AB3984)/Assumptions!$C$8, N(AC3984)/Assumptions!$C$9, N(AD3984)/Assumptions!$C$10, N(AE3984)/Assumptions!$C$11, N(AF3984)/Assumptions!$C$12, N(AG3984)/Assumptions!$C$13),3)</f>
        <v>0.6</v>
      </c>
      <c r="AK3984" s="0" t="str">
        <f aca="false">IF(OR(U3984="Pending",U3984="On Hold"),"Open GRN (awaiting)",IF(AJ3984&lt;=1,"Within SLA",IF(ROUND(N(Y3984)/Assumptions!$C$5,3)=AJ3984,"Gate Wait",IF(ROUND(N(Z3984)/Assumptions!$C$6,3)=AJ3984,"Dock Wait",IF(ROUND(N(AA3984)/Assumptions!$C$7,3)=AJ3984,"Unloading",IF(ROUND(N(AB3984)/Assumptions!$C$8,3)=AJ3984,"Unload-to-QC Wait",IF(ROUND(N(AC3984)/Assumptions!$C$9,3)=AJ3984,"QC",IF(ROUND(N(AD3984)/Assumptions!$C$10,3)=AJ3984,"QC-to-GRN Wait",IF(ROUND(N(AE3984)/Assumptions!$C$11,3)=AJ3984,"GRN Processing",IF(ROUND(N(AF3984)/Assumptions!$C$12,3)=AJ3984,"GRN-to-Putaway Wait",IF(ROUND(N(AG3984)/Assumptions!$C$13,3)=AJ3984,"Putaway","Within SLA")))))))))))</f>
        <v>Open GRN (awaiting)</v>
      </c>
    </row>
    <row r="3985" customFormat="false" ht="15" hidden="false" customHeight="false" outlineLevel="0" collapsed="false">
      <c r="A3985" s="0" t="s">
        <v>11029</v>
      </c>
      <c r="B3985" s="0" t="s">
        <v>11030</v>
      </c>
      <c r="C3985" s="0" t="s">
        <v>286</v>
      </c>
      <c r="D3985" s="0" t="s">
        <v>135</v>
      </c>
      <c r="E3985" s="0" t="s">
        <v>2216</v>
      </c>
      <c r="F3985" s="0" t="s">
        <v>121</v>
      </c>
      <c r="G3985" s="0" t="s">
        <v>178</v>
      </c>
      <c r="H3985" s="17" t="n">
        <v>46296.8895833333</v>
      </c>
      <c r="I3985" s="17" t="n">
        <v>46296.8986111111</v>
      </c>
      <c r="J3985" s="17" t="n">
        <v>46296.9027777778</v>
      </c>
      <c r="K3985" s="17" t="n">
        <v>46296.9486111111</v>
      </c>
      <c r="L3985" s="17" t="n">
        <v>46296.9555555556</v>
      </c>
      <c r="M3985" s="17" t="n">
        <v>46296.9715277778</v>
      </c>
      <c r="N3985" s="17"/>
      <c r="O3985" s="17"/>
      <c r="P3985" s="17"/>
      <c r="Q3985" s="17"/>
      <c r="R3985" s="0" t="n">
        <v>650</v>
      </c>
      <c r="S3985" s="0" t="n">
        <v>0</v>
      </c>
      <c r="T3985" s="0" t="n">
        <v>0</v>
      </c>
      <c r="U3985" s="18" t="s">
        <v>10815</v>
      </c>
      <c r="V3985" s="18" t="s">
        <v>144</v>
      </c>
      <c r="W3985" s="0" t="str">
        <f aca="false">IF(AND(X3985&gt;=6,X3985&lt;14),"A",IF(AND(X3985&gt;=14,X3985&lt;22),"B","C"))</f>
        <v>B</v>
      </c>
      <c r="X3985" s="18" t="n">
        <f aca="false">HOUR(H3985)</f>
        <v>21</v>
      </c>
      <c r="Y3985" s="18" t="n">
        <f aca="false">ROUND((I3985-H3985)*1440,0)</f>
        <v>13</v>
      </c>
      <c r="Z3985" s="18" t="n">
        <f aca="false">ROUND((J3985-I3985)*1440,0)</f>
        <v>6</v>
      </c>
      <c r="AA3985" s="18" t="n">
        <f aca="false">ROUND((K3985-J3985)*1440,0)</f>
        <v>66</v>
      </c>
      <c r="AB3985" s="18" t="n">
        <f aca="false">ROUND((L3985-K3985)*1440,0)</f>
        <v>10</v>
      </c>
      <c r="AC3985" s="18" t="n">
        <f aca="false">ROUND((M3985-L3985)*1440,0)</f>
        <v>23</v>
      </c>
      <c r="AD3985" s="0" t="str">
        <f aca="false">IF(N3985="","",ROUND((N3985-M3985)*1440,0))</f>
        <v/>
      </c>
      <c r="AE3985" s="0" t="str">
        <f aca="false">IF(O3985="","",ROUND((O3985-N3985)*1440,0))</f>
        <v/>
      </c>
      <c r="AF3985" s="0" t="str">
        <f aca="false">IF(P3985="","",ROUND((P3985-O3985)*1440,0))</f>
        <v/>
      </c>
      <c r="AG3985" s="0" t="str">
        <f aca="false">IF(Q3985="","",ROUND((Q3985-P3985)*1440,0))</f>
        <v/>
      </c>
      <c r="AH3985" s="0" t="str">
        <f aca="false">IF(Q3985="","",ROUND((Q3985-H3985)*1440,0))</f>
        <v/>
      </c>
      <c r="AI3985" s="19" t="n">
        <f aca="false">ROUND(IF(O3985="",Assumptions!$B$25-K3985,O3985-K3985)*24,1)</f>
        <v>9.2</v>
      </c>
      <c r="AJ3985" s="20" t="n">
        <f aca="false">ROUND(MAX(N(Y3985)/Assumptions!$C$5, N(Z3985)/Assumptions!$C$6, N(AA3985)/Assumptions!$C$7, N(AB3985)/Assumptions!$C$8, N(AC3985)/Assumptions!$C$9, N(AD3985)/Assumptions!$C$10, N(AE3985)/Assumptions!$C$11, N(AF3985)/Assumptions!$C$12, N(AG3985)/Assumptions!$C$13),3)</f>
        <v>1.1</v>
      </c>
      <c r="AK3985" s="0" t="str">
        <f aca="false">IF(OR(U3985="Pending",U3985="On Hold"),"Open GRN (awaiting)",IF(AJ3985&lt;=1,"Within SLA",IF(ROUND(N(Y3985)/Assumptions!$C$5,3)=AJ3985,"Gate Wait",IF(ROUND(N(Z3985)/Assumptions!$C$6,3)=AJ3985,"Dock Wait",IF(ROUND(N(AA3985)/Assumptions!$C$7,3)=AJ3985,"Unloading",IF(ROUND(N(AB3985)/Assumptions!$C$8,3)=AJ3985,"Unload-to-QC Wait",IF(ROUND(N(AC3985)/Assumptions!$C$9,3)=AJ3985,"QC",IF(ROUND(N(AD3985)/Assumptions!$C$10,3)=AJ3985,"QC-to-GRN Wait",IF(ROUND(N(AE3985)/Assumptions!$C$11,3)=AJ3985,"GRN Processing",IF(ROUND(N(AF3985)/Assumptions!$C$12,3)=AJ3985,"GRN-to-Putaway Wait",IF(ROUND(N(AG3985)/Assumptions!$C$13,3)=AJ3985,"Putaway","Within SLA")))))))))))</f>
        <v>Open GRN (awaiting)</v>
      </c>
    </row>
    <row r="3986" customFormat="false" ht="15" hidden="false" customHeight="false" outlineLevel="0" collapsed="false">
      <c r="A3986" s="0" t="s">
        <v>11031</v>
      </c>
      <c r="B3986" s="0" t="s">
        <v>11032</v>
      </c>
      <c r="C3986" s="0" t="s">
        <v>126</v>
      </c>
      <c r="D3986" s="0" t="s">
        <v>119</v>
      </c>
      <c r="E3986" s="0" t="s">
        <v>11033</v>
      </c>
      <c r="F3986" s="0" t="s">
        <v>128</v>
      </c>
      <c r="G3986" s="0" t="s">
        <v>122</v>
      </c>
      <c r="H3986" s="17" t="n">
        <v>46296.9229166667</v>
      </c>
      <c r="I3986" s="17" t="n">
        <v>46296.9319444444</v>
      </c>
      <c r="J3986" s="17" t="n">
        <v>46296.9340277778</v>
      </c>
      <c r="K3986" s="17" t="n">
        <v>46296.9597222222</v>
      </c>
      <c r="L3986" s="17" t="n">
        <v>46296.9791666667</v>
      </c>
      <c r="M3986" s="17" t="n">
        <v>46297.0201388889</v>
      </c>
      <c r="N3986" s="17"/>
      <c r="O3986" s="17"/>
      <c r="P3986" s="17"/>
      <c r="Q3986" s="17"/>
      <c r="R3986" s="0" t="n">
        <v>160</v>
      </c>
      <c r="S3986" s="0" t="n">
        <v>0</v>
      </c>
      <c r="T3986" s="0" t="n">
        <v>0</v>
      </c>
      <c r="U3986" s="18" t="s">
        <v>10815</v>
      </c>
      <c r="V3986" s="18" t="s">
        <v>131</v>
      </c>
      <c r="W3986" s="0" t="str">
        <f aca="false">IF(AND(X3986&gt;=6,X3986&lt;14),"A",IF(AND(X3986&gt;=14,X3986&lt;22),"B","C"))</f>
        <v>C</v>
      </c>
      <c r="X3986" s="18" t="n">
        <f aca="false">HOUR(H3986)</f>
        <v>22</v>
      </c>
      <c r="Y3986" s="18" t="n">
        <f aca="false">ROUND((I3986-H3986)*1440,0)</f>
        <v>13</v>
      </c>
      <c r="Z3986" s="18" t="n">
        <f aca="false">ROUND((J3986-I3986)*1440,0)</f>
        <v>3</v>
      </c>
      <c r="AA3986" s="18" t="n">
        <f aca="false">ROUND((K3986-J3986)*1440,0)</f>
        <v>37</v>
      </c>
      <c r="AB3986" s="18" t="n">
        <f aca="false">ROUND((L3986-K3986)*1440,0)</f>
        <v>28</v>
      </c>
      <c r="AC3986" s="18" t="n">
        <f aca="false">ROUND((M3986-L3986)*1440,0)</f>
        <v>59</v>
      </c>
      <c r="AD3986" s="0" t="str">
        <f aca="false">IF(N3986="","",ROUND((N3986-M3986)*1440,0))</f>
        <v/>
      </c>
      <c r="AE3986" s="0" t="str">
        <f aca="false">IF(O3986="","",ROUND((O3986-N3986)*1440,0))</f>
        <v/>
      </c>
      <c r="AF3986" s="0" t="str">
        <f aca="false">IF(P3986="","",ROUND((P3986-O3986)*1440,0))</f>
        <v/>
      </c>
      <c r="AG3986" s="0" t="str">
        <f aca="false">IF(Q3986="","",ROUND((Q3986-P3986)*1440,0))</f>
        <v/>
      </c>
      <c r="AH3986" s="0" t="str">
        <f aca="false">IF(Q3986="","",ROUND((Q3986-H3986)*1440,0))</f>
        <v/>
      </c>
      <c r="AI3986" s="19" t="n">
        <f aca="false">ROUND(IF(O3986="",Assumptions!$B$25-K3986,O3986-K3986)*24,1)</f>
        <v>9</v>
      </c>
      <c r="AJ3986" s="20" t="n">
        <f aca="false">ROUND(MAX(N(Y3986)/Assumptions!$C$5, N(Z3986)/Assumptions!$C$6, N(AA3986)/Assumptions!$C$7, N(AB3986)/Assumptions!$C$8, N(AC3986)/Assumptions!$C$9, N(AD3986)/Assumptions!$C$10, N(AE3986)/Assumptions!$C$11, N(AF3986)/Assumptions!$C$12, N(AG3986)/Assumptions!$C$13),3)</f>
        <v>1.867</v>
      </c>
      <c r="AK3986" s="0" t="str">
        <f aca="false">IF(OR(U3986="Pending",U3986="On Hold"),"Open GRN (awaiting)",IF(AJ3986&lt;=1,"Within SLA",IF(ROUND(N(Y3986)/Assumptions!$C$5,3)=AJ3986,"Gate Wait",IF(ROUND(N(Z3986)/Assumptions!$C$6,3)=AJ3986,"Dock Wait",IF(ROUND(N(AA3986)/Assumptions!$C$7,3)=AJ3986,"Unloading",IF(ROUND(N(AB3986)/Assumptions!$C$8,3)=AJ3986,"Unload-to-QC Wait",IF(ROUND(N(AC3986)/Assumptions!$C$9,3)=AJ3986,"QC",IF(ROUND(N(AD3986)/Assumptions!$C$10,3)=AJ3986,"QC-to-GRN Wait",IF(ROUND(N(AE3986)/Assumptions!$C$11,3)=AJ3986,"GRN Processing",IF(ROUND(N(AF3986)/Assumptions!$C$12,3)=AJ3986,"GRN-to-Putaway Wait",IF(ROUND(N(AG3986)/Assumptions!$C$13,3)=AJ3986,"Putaway","Within SLA")))))))))))</f>
        <v>Open GRN (awaiting)</v>
      </c>
    </row>
    <row r="3987" customFormat="false" ht="15" hidden="false" customHeight="false" outlineLevel="0" collapsed="false">
      <c r="A3987" s="0" t="s">
        <v>11034</v>
      </c>
      <c r="B3987" s="0" t="s">
        <v>11035</v>
      </c>
      <c r="C3987" s="0" t="s">
        <v>126</v>
      </c>
      <c r="D3987" s="0" t="s">
        <v>119</v>
      </c>
      <c r="E3987" s="0" t="s">
        <v>1908</v>
      </c>
      <c r="F3987" s="0" t="s">
        <v>128</v>
      </c>
      <c r="G3987" s="0" t="s">
        <v>129</v>
      </c>
      <c r="H3987" s="17" t="n">
        <v>46296.9291666667</v>
      </c>
      <c r="I3987" s="17" t="n">
        <v>46296.9451388889</v>
      </c>
      <c r="J3987" s="17" t="n">
        <v>46296.9486111111</v>
      </c>
      <c r="K3987" s="17" t="n">
        <v>46296.9659722222</v>
      </c>
      <c r="L3987" s="17" t="n">
        <v>46296.98125</v>
      </c>
      <c r="M3987" s="17" t="n">
        <v>46297.0069444445</v>
      </c>
      <c r="N3987" s="17"/>
      <c r="O3987" s="17"/>
      <c r="P3987" s="17"/>
      <c r="Q3987" s="17"/>
      <c r="R3987" s="0" t="n">
        <v>521</v>
      </c>
      <c r="S3987" s="0" t="n">
        <v>0</v>
      </c>
      <c r="T3987" s="0" t="n">
        <v>0</v>
      </c>
      <c r="U3987" s="18" t="s">
        <v>10815</v>
      </c>
      <c r="V3987" s="18" t="s">
        <v>144</v>
      </c>
      <c r="W3987" s="0" t="str">
        <f aca="false">IF(AND(X3987&gt;=6,X3987&lt;14),"A",IF(AND(X3987&gt;=14,X3987&lt;22),"B","C"))</f>
        <v>C</v>
      </c>
      <c r="X3987" s="18" t="n">
        <f aca="false">HOUR(H3987)</f>
        <v>22</v>
      </c>
      <c r="Y3987" s="18" t="n">
        <f aca="false">ROUND((I3987-H3987)*1440,0)</f>
        <v>23</v>
      </c>
      <c r="Z3987" s="18" t="n">
        <f aca="false">ROUND((J3987-I3987)*1440,0)</f>
        <v>5</v>
      </c>
      <c r="AA3987" s="18" t="n">
        <f aca="false">ROUND((K3987-J3987)*1440,0)</f>
        <v>25</v>
      </c>
      <c r="AB3987" s="18" t="n">
        <f aca="false">ROUND((L3987-K3987)*1440,0)</f>
        <v>22</v>
      </c>
      <c r="AC3987" s="18" t="n">
        <f aca="false">ROUND((M3987-L3987)*1440,0)</f>
        <v>37</v>
      </c>
      <c r="AD3987" s="0" t="str">
        <f aca="false">IF(N3987="","",ROUND((N3987-M3987)*1440,0))</f>
        <v/>
      </c>
      <c r="AE3987" s="0" t="str">
        <f aca="false">IF(O3987="","",ROUND((O3987-N3987)*1440,0))</f>
        <v/>
      </c>
      <c r="AF3987" s="0" t="str">
        <f aca="false">IF(P3987="","",ROUND((P3987-O3987)*1440,0))</f>
        <v/>
      </c>
      <c r="AG3987" s="0" t="str">
        <f aca="false">IF(Q3987="","",ROUND((Q3987-P3987)*1440,0))</f>
        <v/>
      </c>
      <c r="AH3987" s="0" t="str">
        <f aca="false">IF(Q3987="","",ROUND((Q3987-H3987)*1440,0))</f>
        <v/>
      </c>
      <c r="AI3987" s="19" t="n">
        <f aca="false">ROUND(IF(O3987="",Assumptions!$B$25-K3987,O3987-K3987)*24,1)</f>
        <v>8.8</v>
      </c>
      <c r="AJ3987" s="20" t="n">
        <f aca="false">ROUND(MAX(N(Y3987)/Assumptions!$C$5, N(Z3987)/Assumptions!$C$6, N(AA3987)/Assumptions!$C$7, N(AB3987)/Assumptions!$C$8, N(AC3987)/Assumptions!$C$9, N(AD3987)/Assumptions!$C$10, N(AE3987)/Assumptions!$C$11, N(AF3987)/Assumptions!$C$12, N(AG3987)/Assumptions!$C$13),3)</f>
        <v>1.467</v>
      </c>
      <c r="AK3987" s="0" t="str">
        <f aca="false">IF(OR(U3987="Pending",U3987="On Hold"),"Open GRN (awaiting)",IF(AJ3987&lt;=1,"Within SLA",IF(ROUND(N(Y3987)/Assumptions!$C$5,3)=AJ3987,"Gate Wait",IF(ROUND(N(Z3987)/Assumptions!$C$6,3)=AJ3987,"Dock Wait",IF(ROUND(N(AA3987)/Assumptions!$C$7,3)=AJ3987,"Unloading",IF(ROUND(N(AB3987)/Assumptions!$C$8,3)=AJ3987,"Unload-to-QC Wait",IF(ROUND(N(AC3987)/Assumptions!$C$9,3)=AJ3987,"QC",IF(ROUND(N(AD3987)/Assumptions!$C$10,3)=AJ3987,"QC-to-GRN Wait",IF(ROUND(N(AE3987)/Assumptions!$C$11,3)=AJ3987,"GRN Processing",IF(ROUND(N(AF3987)/Assumptions!$C$12,3)=AJ3987,"GRN-to-Putaway Wait",IF(ROUND(N(AG3987)/Assumptions!$C$13,3)=AJ3987,"Putaway","Within SLA")))))))))))</f>
        <v>Open GRN (awaiting)</v>
      </c>
    </row>
    <row r="3988" customFormat="false" ht="15" hidden="false" customHeight="false" outlineLevel="0" collapsed="false">
      <c r="A3988" s="0" t="s">
        <v>11036</v>
      </c>
      <c r="B3988" s="0" t="s">
        <v>11037</v>
      </c>
      <c r="C3988" s="0" t="s">
        <v>159</v>
      </c>
      <c r="D3988" s="0" t="s">
        <v>135</v>
      </c>
      <c r="E3988" s="0" t="s">
        <v>11038</v>
      </c>
      <c r="F3988" s="0" t="s">
        <v>128</v>
      </c>
      <c r="G3988" s="0" t="s">
        <v>178</v>
      </c>
      <c r="H3988" s="17" t="n">
        <v>46296.9395833333</v>
      </c>
      <c r="I3988" s="17" t="n">
        <v>46296.9416666667</v>
      </c>
      <c r="J3988" s="17" t="n">
        <v>46296.9527777778</v>
      </c>
      <c r="K3988" s="17" t="n">
        <v>46296.9659722222</v>
      </c>
      <c r="L3988" s="17" t="n">
        <v>46296.9729166667</v>
      </c>
      <c r="M3988" s="17" t="n">
        <v>46296.9868055556</v>
      </c>
      <c r="N3988" s="17"/>
      <c r="O3988" s="17"/>
      <c r="P3988" s="17"/>
      <c r="Q3988" s="17"/>
      <c r="R3988" s="0" t="n">
        <v>98</v>
      </c>
      <c r="S3988" s="0" t="n">
        <v>0</v>
      </c>
      <c r="T3988" s="0" t="n">
        <v>0</v>
      </c>
      <c r="U3988" s="18" t="s">
        <v>10815</v>
      </c>
      <c r="V3988" s="18" t="s">
        <v>144</v>
      </c>
      <c r="W3988" s="0" t="str">
        <f aca="false">IF(AND(X3988&gt;=6,X3988&lt;14),"A",IF(AND(X3988&gt;=14,X3988&lt;22),"B","C"))</f>
        <v>C</v>
      </c>
      <c r="X3988" s="18" t="n">
        <f aca="false">HOUR(H3988)</f>
        <v>22</v>
      </c>
      <c r="Y3988" s="18" t="n">
        <f aca="false">ROUND((I3988-H3988)*1440,0)</f>
        <v>3</v>
      </c>
      <c r="Z3988" s="18" t="n">
        <f aca="false">ROUND((J3988-I3988)*1440,0)</f>
        <v>16</v>
      </c>
      <c r="AA3988" s="18" t="n">
        <f aca="false">ROUND((K3988-J3988)*1440,0)</f>
        <v>19</v>
      </c>
      <c r="AB3988" s="18" t="n">
        <f aca="false">ROUND((L3988-K3988)*1440,0)</f>
        <v>10</v>
      </c>
      <c r="AC3988" s="18" t="n">
        <f aca="false">ROUND((M3988-L3988)*1440,0)</f>
        <v>20</v>
      </c>
      <c r="AD3988" s="0" t="str">
        <f aca="false">IF(N3988="","",ROUND((N3988-M3988)*1440,0))</f>
        <v/>
      </c>
      <c r="AE3988" s="0" t="str">
        <f aca="false">IF(O3988="","",ROUND((O3988-N3988)*1440,0))</f>
        <v/>
      </c>
      <c r="AF3988" s="0" t="str">
        <f aca="false">IF(P3988="","",ROUND((P3988-O3988)*1440,0))</f>
        <v/>
      </c>
      <c r="AG3988" s="0" t="str">
        <f aca="false">IF(Q3988="","",ROUND((Q3988-P3988)*1440,0))</f>
        <v/>
      </c>
      <c r="AH3988" s="0" t="str">
        <f aca="false">IF(Q3988="","",ROUND((Q3988-H3988)*1440,0))</f>
        <v/>
      </c>
      <c r="AI3988" s="19" t="n">
        <f aca="false">ROUND(IF(O3988="",Assumptions!$B$25-K3988,O3988-K3988)*24,1)</f>
        <v>8.8</v>
      </c>
      <c r="AJ3988" s="20" t="n">
        <f aca="false">ROUND(MAX(N(Y3988)/Assumptions!$C$5, N(Z3988)/Assumptions!$C$6, N(AA3988)/Assumptions!$C$7, N(AB3988)/Assumptions!$C$8, N(AC3988)/Assumptions!$C$9, N(AD3988)/Assumptions!$C$10, N(AE3988)/Assumptions!$C$11, N(AF3988)/Assumptions!$C$12, N(AG3988)/Assumptions!$C$13),3)</f>
        <v>1.067</v>
      </c>
      <c r="AK3988" s="0" t="str">
        <f aca="false">IF(OR(U3988="Pending",U3988="On Hold"),"Open GRN (awaiting)",IF(AJ3988&lt;=1,"Within SLA",IF(ROUND(N(Y3988)/Assumptions!$C$5,3)=AJ3988,"Gate Wait",IF(ROUND(N(Z3988)/Assumptions!$C$6,3)=AJ3988,"Dock Wait",IF(ROUND(N(AA3988)/Assumptions!$C$7,3)=AJ3988,"Unloading",IF(ROUND(N(AB3988)/Assumptions!$C$8,3)=AJ3988,"Unload-to-QC Wait",IF(ROUND(N(AC3988)/Assumptions!$C$9,3)=AJ3988,"QC",IF(ROUND(N(AD3988)/Assumptions!$C$10,3)=AJ3988,"QC-to-GRN Wait",IF(ROUND(N(AE3988)/Assumptions!$C$11,3)=AJ3988,"GRN Processing",IF(ROUND(N(AF3988)/Assumptions!$C$12,3)=AJ3988,"GRN-to-Putaway Wait",IF(ROUND(N(AG3988)/Assumptions!$C$13,3)=AJ3988,"Putaway","Within SLA")))))))))))</f>
        <v>Open GRN (awaiting)</v>
      </c>
    </row>
    <row r="3989" customFormat="false" ht="15" hidden="false" customHeight="false" outlineLevel="0" collapsed="false">
      <c r="A3989" s="0" t="s">
        <v>11039</v>
      </c>
      <c r="B3989" s="0" t="s">
        <v>11040</v>
      </c>
      <c r="C3989" s="0" t="s">
        <v>118</v>
      </c>
      <c r="D3989" s="0" t="s">
        <v>147</v>
      </c>
      <c r="E3989" s="0" t="s">
        <v>10613</v>
      </c>
      <c r="F3989" s="0" t="s">
        <v>121</v>
      </c>
      <c r="G3989" s="0" t="s">
        <v>150</v>
      </c>
      <c r="H3989" s="17" t="n">
        <v>46296.9479166667</v>
      </c>
      <c r="I3989" s="17" t="n">
        <v>46296.9534722222</v>
      </c>
      <c r="J3989" s="17" t="n">
        <v>46296.9590277778</v>
      </c>
      <c r="K3989" s="17" t="n">
        <v>46296.9951388889</v>
      </c>
      <c r="L3989" s="17" t="n">
        <v>46297</v>
      </c>
      <c r="M3989" s="17" t="n">
        <v>46297.01875</v>
      </c>
      <c r="N3989" s="17"/>
      <c r="O3989" s="17"/>
      <c r="P3989" s="17"/>
      <c r="Q3989" s="17"/>
      <c r="R3989" s="0" t="n">
        <v>1726</v>
      </c>
      <c r="S3989" s="0" t="n">
        <v>0</v>
      </c>
      <c r="T3989" s="0" t="n">
        <v>0</v>
      </c>
      <c r="U3989" s="18" t="s">
        <v>10815</v>
      </c>
      <c r="V3989" s="18" t="s">
        <v>156</v>
      </c>
      <c r="W3989" s="0" t="str">
        <f aca="false">IF(AND(X3989&gt;=6,X3989&lt;14),"A",IF(AND(X3989&gt;=14,X3989&lt;22),"B","C"))</f>
        <v>C</v>
      </c>
      <c r="X3989" s="18" t="n">
        <f aca="false">HOUR(H3989)</f>
        <v>22</v>
      </c>
      <c r="Y3989" s="18" t="n">
        <f aca="false">ROUND((I3989-H3989)*1440,0)</f>
        <v>8</v>
      </c>
      <c r="Z3989" s="18" t="n">
        <f aca="false">ROUND((J3989-I3989)*1440,0)</f>
        <v>8</v>
      </c>
      <c r="AA3989" s="18" t="n">
        <f aca="false">ROUND((K3989-J3989)*1440,0)</f>
        <v>52</v>
      </c>
      <c r="AB3989" s="18" t="n">
        <f aca="false">ROUND((L3989-K3989)*1440,0)</f>
        <v>7</v>
      </c>
      <c r="AC3989" s="18" t="n">
        <f aca="false">ROUND((M3989-L3989)*1440,0)</f>
        <v>27</v>
      </c>
      <c r="AD3989" s="0" t="str">
        <f aca="false">IF(N3989="","",ROUND((N3989-M3989)*1440,0))</f>
        <v/>
      </c>
      <c r="AE3989" s="0" t="str">
        <f aca="false">IF(O3989="","",ROUND((O3989-N3989)*1440,0))</f>
        <v/>
      </c>
      <c r="AF3989" s="0" t="str">
        <f aca="false">IF(P3989="","",ROUND((P3989-O3989)*1440,0))</f>
        <v/>
      </c>
      <c r="AG3989" s="0" t="str">
        <f aca="false">IF(Q3989="","",ROUND((Q3989-P3989)*1440,0))</f>
        <v/>
      </c>
      <c r="AH3989" s="0" t="str">
        <f aca="false">IF(Q3989="","",ROUND((Q3989-H3989)*1440,0))</f>
        <v/>
      </c>
      <c r="AI3989" s="19" t="n">
        <f aca="false">ROUND(IF(O3989="",Assumptions!$B$25-K3989,O3989-K3989)*24,1)</f>
        <v>8.1</v>
      </c>
      <c r="AJ3989" s="20" t="n">
        <f aca="false">ROUND(MAX(N(Y3989)/Assumptions!$C$5, N(Z3989)/Assumptions!$C$6, N(AA3989)/Assumptions!$C$7, N(AB3989)/Assumptions!$C$8, N(AC3989)/Assumptions!$C$9, N(AD3989)/Assumptions!$C$10, N(AE3989)/Assumptions!$C$11, N(AF3989)/Assumptions!$C$12, N(AG3989)/Assumptions!$C$13),3)</f>
        <v>0.867</v>
      </c>
      <c r="AK3989" s="0" t="str">
        <f aca="false">IF(OR(U3989="Pending",U3989="On Hold"),"Open GRN (awaiting)",IF(AJ3989&lt;=1,"Within SLA",IF(ROUND(N(Y3989)/Assumptions!$C$5,3)=AJ3989,"Gate Wait",IF(ROUND(N(Z3989)/Assumptions!$C$6,3)=AJ3989,"Dock Wait",IF(ROUND(N(AA3989)/Assumptions!$C$7,3)=AJ3989,"Unloading",IF(ROUND(N(AB3989)/Assumptions!$C$8,3)=AJ3989,"Unload-to-QC Wait",IF(ROUND(N(AC3989)/Assumptions!$C$9,3)=AJ3989,"QC",IF(ROUND(N(AD3989)/Assumptions!$C$10,3)=AJ3989,"QC-to-GRN Wait",IF(ROUND(N(AE3989)/Assumptions!$C$11,3)=AJ3989,"GRN Processing",IF(ROUND(N(AF3989)/Assumptions!$C$12,3)=AJ3989,"GRN-to-Putaway Wait",IF(ROUND(N(AG3989)/Assumptions!$C$13,3)=AJ3989,"Putaway","Within SLA")))))))))))</f>
        <v>Open GRN (awaiting)</v>
      </c>
    </row>
    <row r="3990" customFormat="false" ht="15" hidden="false" customHeight="false" outlineLevel="0" collapsed="false">
      <c r="A3990" s="0" t="s">
        <v>11041</v>
      </c>
      <c r="B3990" s="0" t="s">
        <v>11042</v>
      </c>
      <c r="C3990" s="0" t="s">
        <v>286</v>
      </c>
      <c r="D3990" s="0" t="s">
        <v>147</v>
      </c>
      <c r="E3990" s="0" t="s">
        <v>11043</v>
      </c>
      <c r="F3990" s="0" t="s">
        <v>121</v>
      </c>
      <c r="G3990" s="0" t="s">
        <v>167</v>
      </c>
      <c r="H3990" s="17" t="n">
        <v>46296.9597222222</v>
      </c>
      <c r="I3990" s="17" t="n">
        <v>46296.9625</v>
      </c>
      <c r="J3990" s="17" t="n">
        <v>46296.9638888889</v>
      </c>
      <c r="K3990" s="17" t="n">
        <v>46296.9805555556</v>
      </c>
      <c r="L3990" s="17" t="n">
        <v>46296.9881944444</v>
      </c>
      <c r="M3990" s="17" t="n">
        <v>46297</v>
      </c>
      <c r="N3990" s="17"/>
      <c r="O3990" s="17"/>
      <c r="P3990" s="17"/>
      <c r="Q3990" s="17"/>
      <c r="R3990" s="0" t="n">
        <v>168</v>
      </c>
      <c r="S3990" s="0" t="n">
        <v>0</v>
      </c>
      <c r="T3990" s="0" t="n">
        <v>1</v>
      </c>
      <c r="U3990" s="18" t="s">
        <v>10815</v>
      </c>
      <c r="V3990" s="18" t="s">
        <v>131</v>
      </c>
      <c r="W3990" s="0" t="str">
        <f aca="false">IF(AND(X3990&gt;=6,X3990&lt;14),"A",IF(AND(X3990&gt;=14,X3990&lt;22),"B","C"))</f>
        <v>C</v>
      </c>
      <c r="X3990" s="18" t="n">
        <f aca="false">HOUR(H3990)</f>
        <v>23</v>
      </c>
      <c r="Y3990" s="18" t="n">
        <f aca="false">ROUND((I3990-H3990)*1440,0)</f>
        <v>4</v>
      </c>
      <c r="Z3990" s="18" t="n">
        <f aca="false">ROUND((J3990-I3990)*1440,0)</f>
        <v>2</v>
      </c>
      <c r="AA3990" s="18" t="n">
        <f aca="false">ROUND((K3990-J3990)*1440,0)</f>
        <v>24</v>
      </c>
      <c r="AB3990" s="18" t="n">
        <f aca="false">ROUND((L3990-K3990)*1440,0)</f>
        <v>11</v>
      </c>
      <c r="AC3990" s="18" t="n">
        <f aca="false">ROUND((M3990-L3990)*1440,0)</f>
        <v>17</v>
      </c>
      <c r="AD3990" s="0" t="str">
        <f aca="false">IF(N3990="","",ROUND((N3990-M3990)*1440,0))</f>
        <v/>
      </c>
      <c r="AE3990" s="0" t="str">
        <f aca="false">IF(O3990="","",ROUND((O3990-N3990)*1440,0))</f>
        <v/>
      </c>
      <c r="AF3990" s="0" t="str">
        <f aca="false">IF(P3990="","",ROUND((P3990-O3990)*1440,0))</f>
        <v/>
      </c>
      <c r="AG3990" s="0" t="str">
        <f aca="false">IF(Q3990="","",ROUND((Q3990-P3990)*1440,0))</f>
        <v/>
      </c>
      <c r="AH3990" s="0" t="str">
        <f aca="false">IF(Q3990="","",ROUND((Q3990-H3990)*1440,0))</f>
        <v/>
      </c>
      <c r="AI3990" s="19" t="n">
        <f aca="false">ROUND(IF(O3990="",Assumptions!$B$25-K3990,O3990-K3990)*24,1)</f>
        <v>8.5</v>
      </c>
      <c r="AJ3990" s="20" t="n">
        <f aca="false">ROUND(MAX(N(Y3990)/Assumptions!$C$5, N(Z3990)/Assumptions!$C$6, N(AA3990)/Assumptions!$C$7, N(AB3990)/Assumptions!$C$8, N(AC3990)/Assumptions!$C$9, N(AD3990)/Assumptions!$C$10, N(AE3990)/Assumptions!$C$11, N(AF3990)/Assumptions!$C$12, N(AG3990)/Assumptions!$C$13),3)</f>
        <v>0.733</v>
      </c>
      <c r="AK3990" s="0" t="str">
        <f aca="false">IF(OR(U3990="Pending",U3990="On Hold"),"Open GRN (awaiting)",IF(AJ3990&lt;=1,"Within SLA",IF(ROUND(N(Y3990)/Assumptions!$C$5,3)=AJ3990,"Gate Wait",IF(ROUND(N(Z3990)/Assumptions!$C$6,3)=AJ3990,"Dock Wait",IF(ROUND(N(AA3990)/Assumptions!$C$7,3)=AJ3990,"Unloading",IF(ROUND(N(AB3990)/Assumptions!$C$8,3)=AJ3990,"Unload-to-QC Wait",IF(ROUND(N(AC3990)/Assumptions!$C$9,3)=AJ3990,"QC",IF(ROUND(N(AD3990)/Assumptions!$C$10,3)=AJ3990,"QC-to-GRN Wait",IF(ROUND(N(AE3990)/Assumptions!$C$11,3)=AJ3990,"GRN Processing",IF(ROUND(N(AF3990)/Assumptions!$C$12,3)=AJ3990,"GRN-to-Putaway Wait",IF(ROUND(N(AG3990)/Assumptions!$C$13,3)=AJ3990,"Putaway","Within SLA")))))))))))</f>
        <v>Open GRN (awaiting)</v>
      </c>
    </row>
    <row r="3991" customFormat="false" ht="15" hidden="false" customHeight="false" outlineLevel="0" collapsed="false">
      <c r="A3991" s="0" t="s">
        <v>11044</v>
      </c>
      <c r="B3991" s="0" t="s">
        <v>11045</v>
      </c>
      <c r="C3991" s="0" t="s">
        <v>175</v>
      </c>
      <c r="D3991" s="0" t="s">
        <v>119</v>
      </c>
      <c r="E3991" s="0" t="s">
        <v>11046</v>
      </c>
      <c r="F3991" s="0" t="s">
        <v>177</v>
      </c>
      <c r="G3991" s="0" t="s">
        <v>129</v>
      </c>
      <c r="H3991" s="17" t="n">
        <v>46296.9763888889</v>
      </c>
      <c r="I3991" s="17" t="n">
        <v>46296.9819444444</v>
      </c>
      <c r="J3991" s="17" t="n">
        <v>46296.9840277778</v>
      </c>
      <c r="K3991" s="17" t="n">
        <v>46296.9965277778</v>
      </c>
      <c r="L3991" s="17" t="n">
        <v>46297.0131944444</v>
      </c>
      <c r="M3991" s="17" t="n">
        <v>46297.025</v>
      </c>
      <c r="N3991" s="17"/>
      <c r="O3991" s="17"/>
      <c r="P3991" s="17"/>
      <c r="Q3991" s="17"/>
      <c r="R3991" s="0" t="n">
        <v>656</v>
      </c>
      <c r="S3991" s="0" t="n">
        <v>0</v>
      </c>
      <c r="T3991" s="0" t="n">
        <v>0</v>
      </c>
      <c r="U3991" s="18" t="s">
        <v>10815</v>
      </c>
      <c r="V3991" s="18" t="s">
        <v>156</v>
      </c>
      <c r="W3991" s="0" t="str">
        <f aca="false">IF(AND(X3991&gt;=6,X3991&lt;14),"A",IF(AND(X3991&gt;=14,X3991&lt;22),"B","C"))</f>
        <v>C</v>
      </c>
      <c r="X3991" s="18" t="n">
        <f aca="false">HOUR(H3991)</f>
        <v>23</v>
      </c>
      <c r="Y3991" s="18" t="n">
        <f aca="false">ROUND((I3991-H3991)*1440,0)</f>
        <v>8</v>
      </c>
      <c r="Z3991" s="18" t="n">
        <f aca="false">ROUND((J3991-I3991)*1440,0)</f>
        <v>3</v>
      </c>
      <c r="AA3991" s="18" t="n">
        <f aca="false">ROUND((K3991-J3991)*1440,0)</f>
        <v>18</v>
      </c>
      <c r="AB3991" s="18" t="n">
        <f aca="false">ROUND((L3991-K3991)*1440,0)</f>
        <v>24</v>
      </c>
      <c r="AC3991" s="18" t="n">
        <f aca="false">ROUND((M3991-L3991)*1440,0)</f>
        <v>17</v>
      </c>
      <c r="AD3991" s="0" t="str">
        <f aca="false">IF(N3991="","",ROUND((N3991-M3991)*1440,0))</f>
        <v/>
      </c>
      <c r="AE3991" s="0" t="str">
        <f aca="false">IF(O3991="","",ROUND((O3991-N3991)*1440,0))</f>
        <v/>
      </c>
      <c r="AF3991" s="0" t="str">
        <f aca="false">IF(P3991="","",ROUND((P3991-O3991)*1440,0))</f>
        <v/>
      </c>
      <c r="AG3991" s="0" t="str">
        <f aca="false">IF(Q3991="","",ROUND((Q3991-P3991)*1440,0))</f>
        <v/>
      </c>
      <c r="AH3991" s="0" t="str">
        <f aca="false">IF(Q3991="","",ROUND((Q3991-H3991)*1440,0))</f>
        <v/>
      </c>
      <c r="AI3991" s="19" t="n">
        <f aca="false">ROUND(IF(O3991="",Assumptions!$B$25-K3991,O3991-K3991)*24,1)</f>
        <v>8.1</v>
      </c>
      <c r="AJ3991" s="20" t="n">
        <f aca="false">ROUND(MAX(N(Y3991)/Assumptions!$C$5, N(Z3991)/Assumptions!$C$6, N(AA3991)/Assumptions!$C$7, N(AB3991)/Assumptions!$C$8, N(AC3991)/Assumptions!$C$9, N(AD3991)/Assumptions!$C$10, N(AE3991)/Assumptions!$C$11, N(AF3991)/Assumptions!$C$12, N(AG3991)/Assumptions!$C$13),3)</f>
        <v>1.6</v>
      </c>
      <c r="AK3991" s="0" t="str">
        <f aca="false">IF(OR(U3991="Pending",U3991="On Hold"),"Open GRN (awaiting)",IF(AJ3991&lt;=1,"Within SLA",IF(ROUND(N(Y3991)/Assumptions!$C$5,3)=AJ3991,"Gate Wait",IF(ROUND(N(Z3991)/Assumptions!$C$6,3)=AJ3991,"Dock Wait",IF(ROUND(N(AA3991)/Assumptions!$C$7,3)=AJ3991,"Unloading",IF(ROUND(N(AB3991)/Assumptions!$C$8,3)=AJ3991,"Unload-to-QC Wait",IF(ROUND(N(AC3991)/Assumptions!$C$9,3)=AJ3991,"QC",IF(ROUND(N(AD3991)/Assumptions!$C$10,3)=AJ3991,"QC-to-GRN Wait",IF(ROUND(N(AE3991)/Assumptions!$C$11,3)=AJ3991,"GRN Processing",IF(ROUND(N(AF3991)/Assumptions!$C$12,3)=AJ3991,"GRN-to-Putaway Wait",IF(ROUND(N(AG3991)/Assumptions!$C$13,3)=AJ3991,"Putaway","Within SLA")))))))))))</f>
        <v>Open GRN (awaiting)</v>
      </c>
    </row>
    <row r="3992" customFormat="false" ht="15" hidden="false" customHeight="false" outlineLevel="0" collapsed="false">
      <c r="A3992" s="0" t="s">
        <v>11047</v>
      </c>
      <c r="B3992" s="0" t="s">
        <v>11048</v>
      </c>
      <c r="C3992" s="0" t="s">
        <v>153</v>
      </c>
      <c r="D3992" s="0" t="s">
        <v>119</v>
      </c>
      <c r="E3992" s="0" t="s">
        <v>11049</v>
      </c>
      <c r="F3992" s="0" t="s">
        <v>155</v>
      </c>
      <c r="G3992" s="0" t="s">
        <v>122</v>
      </c>
      <c r="H3992" s="17" t="n">
        <v>46296.9791666667</v>
      </c>
      <c r="I3992" s="17" t="n">
        <v>46296.9881944444</v>
      </c>
      <c r="J3992" s="17" t="n">
        <v>46296.99375</v>
      </c>
      <c r="K3992" s="17" t="n">
        <v>46297.0111111111</v>
      </c>
      <c r="L3992" s="17" t="n">
        <v>46297.0166666667</v>
      </c>
      <c r="M3992" s="17" t="n">
        <v>46297.0458333333</v>
      </c>
      <c r="N3992" s="17"/>
      <c r="O3992" s="17"/>
      <c r="P3992" s="17"/>
      <c r="Q3992" s="17"/>
      <c r="R3992" s="0" t="n">
        <v>185</v>
      </c>
      <c r="S3992" s="0" t="n">
        <v>0</v>
      </c>
      <c r="T3992" s="0" t="n">
        <v>0</v>
      </c>
      <c r="U3992" s="18" t="s">
        <v>10815</v>
      </c>
      <c r="V3992" s="18" t="s">
        <v>156</v>
      </c>
      <c r="W3992" s="0" t="str">
        <f aca="false">IF(AND(X3992&gt;=6,X3992&lt;14),"A",IF(AND(X3992&gt;=14,X3992&lt;22),"B","C"))</f>
        <v>C</v>
      </c>
      <c r="X3992" s="18" t="n">
        <f aca="false">HOUR(H3992)</f>
        <v>23</v>
      </c>
      <c r="Y3992" s="18" t="n">
        <f aca="false">ROUND((I3992-H3992)*1440,0)</f>
        <v>13</v>
      </c>
      <c r="Z3992" s="18" t="n">
        <f aca="false">ROUND((J3992-I3992)*1440,0)</f>
        <v>8</v>
      </c>
      <c r="AA3992" s="18" t="n">
        <f aca="false">ROUND((K3992-J3992)*1440,0)</f>
        <v>25</v>
      </c>
      <c r="AB3992" s="18" t="n">
        <f aca="false">ROUND((L3992-K3992)*1440,0)</f>
        <v>8</v>
      </c>
      <c r="AC3992" s="18" t="n">
        <f aca="false">ROUND((M3992-L3992)*1440,0)</f>
        <v>42</v>
      </c>
      <c r="AD3992" s="0" t="str">
        <f aca="false">IF(N3992="","",ROUND((N3992-M3992)*1440,0))</f>
        <v/>
      </c>
      <c r="AE3992" s="0" t="str">
        <f aca="false">IF(O3992="","",ROUND((O3992-N3992)*1440,0))</f>
        <v/>
      </c>
      <c r="AF3992" s="0" t="str">
        <f aca="false">IF(P3992="","",ROUND((P3992-O3992)*1440,0))</f>
        <v/>
      </c>
      <c r="AG3992" s="0" t="str">
        <f aca="false">IF(Q3992="","",ROUND((Q3992-P3992)*1440,0))</f>
        <v/>
      </c>
      <c r="AH3992" s="0" t="str">
        <f aca="false">IF(Q3992="","",ROUND((Q3992-H3992)*1440,0))</f>
        <v/>
      </c>
      <c r="AI3992" s="19" t="n">
        <f aca="false">ROUND(IF(O3992="",Assumptions!$B$25-K3992,O3992-K3992)*24,1)</f>
        <v>7.7</v>
      </c>
      <c r="AJ3992" s="20" t="n">
        <f aca="false">ROUND(MAX(N(Y3992)/Assumptions!$C$5, N(Z3992)/Assumptions!$C$6, N(AA3992)/Assumptions!$C$7, N(AB3992)/Assumptions!$C$8, N(AC3992)/Assumptions!$C$9, N(AD3992)/Assumptions!$C$10, N(AE3992)/Assumptions!$C$11, N(AF3992)/Assumptions!$C$12, N(AG3992)/Assumptions!$C$13),3)</f>
        <v>0.933</v>
      </c>
      <c r="AK3992" s="0" t="str">
        <f aca="false">IF(OR(U3992="Pending",U3992="On Hold"),"Open GRN (awaiting)",IF(AJ3992&lt;=1,"Within SLA",IF(ROUND(N(Y3992)/Assumptions!$C$5,3)=AJ3992,"Gate Wait",IF(ROUND(N(Z3992)/Assumptions!$C$6,3)=AJ3992,"Dock Wait",IF(ROUND(N(AA3992)/Assumptions!$C$7,3)=AJ3992,"Unloading",IF(ROUND(N(AB3992)/Assumptions!$C$8,3)=AJ3992,"Unload-to-QC Wait",IF(ROUND(N(AC3992)/Assumptions!$C$9,3)=AJ3992,"QC",IF(ROUND(N(AD3992)/Assumptions!$C$10,3)=AJ3992,"QC-to-GRN Wait",IF(ROUND(N(AE3992)/Assumptions!$C$11,3)=AJ3992,"GRN Processing",IF(ROUND(N(AF3992)/Assumptions!$C$12,3)=AJ3992,"GRN-to-Putaway Wait",IF(ROUND(N(AG3992)/Assumptions!$C$13,3)=AJ3992,"Putaway","Within SLA")))))))))))</f>
        <v>Open GRN (awaiting)</v>
      </c>
    </row>
    <row r="3993" customFormat="false" ht="15" hidden="false" customHeight="false" outlineLevel="0" collapsed="false">
      <c r="A3993" s="0" t="s">
        <v>11050</v>
      </c>
      <c r="B3993" s="0" t="s">
        <v>11051</v>
      </c>
      <c r="C3993" s="0" t="s">
        <v>153</v>
      </c>
      <c r="D3993" s="0" t="s">
        <v>147</v>
      </c>
      <c r="E3993" s="0" t="s">
        <v>11052</v>
      </c>
      <c r="F3993" s="0" t="s">
        <v>172</v>
      </c>
      <c r="G3993" s="0" t="s">
        <v>167</v>
      </c>
      <c r="H3993" s="17" t="n">
        <v>46296.9909722222</v>
      </c>
      <c r="I3993" s="17" t="n">
        <v>46297.0020833333</v>
      </c>
      <c r="J3993" s="17" t="n">
        <v>46297.0069444445</v>
      </c>
      <c r="K3993" s="17" t="n">
        <v>46297.0402777778</v>
      </c>
      <c r="L3993" s="17" t="n">
        <v>46297.0729166667</v>
      </c>
      <c r="M3993" s="17" t="n">
        <v>46297.0895833333</v>
      </c>
      <c r="N3993" s="17"/>
      <c r="O3993" s="17"/>
      <c r="P3993" s="17"/>
      <c r="Q3993" s="17"/>
      <c r="R3993" s="0" t="n">
        <v>1048</v>
      </c>
      <c r="S3993" s="0" t="n">
        <v>0</v>
      </c>
      <c r="T3993" s="0" t="n">
        <v>0</v>
      </c>
      <c r="U3993" s="18" t="s">
        <v>10815</v>
      </c>
      <c r="V3993" s="18" t="s">
        <v>144</v>
      </c>
      <c r="W3993" s="0" t="str">
        <f aca="false">IF(AND(X3993&gt;=6,X3993&lt;14),"A",IF(AND(X3993&gt;=14,X3993&lt;22),"B","C"))</f>
        <v>C</v>
      </c>
      <c r="X3993" s="18" t="n">
        <f aca="false">HOUR(H3993)</f>
        <v>23</v>
      </c>
      <c r="Y3993" s="18" t="n">
        <f aca="false">ROUND((I3993-H3993)*1440,0)</f>
        <v>16</v>
      </c>
      <c r="Z3993" s="18" t="n">
        <f aca="false">ROUND((J3993-I3993)*1440,0)</f>
        <v>7</v>
      </c>
      <c r="AA3993" s="18" t="n">
        <f aca="false">ROUND((K3993-J3993)*1440,0)</f>
        <v>48</v>
      </c>
      <c r="AB3993" s="18" t="n">
        <f aca="false">ROUND((L3993-K3993)*1440,0)</f>
        <v>47</v>
      </c>
      <c r="AC3993" s="18" t="n">
        <f aca="false">ROUND((M3993-L3993)*1440,0)</f>
        <v>24</v>
      </c>
      <c r="AD3993" s="0" t="str">
        <f aca="false">IF(N3993="","",ROUND((N3993-M3993)*1440,0))</f>
        <v/>
      </c>
      <c r="AE3993" s="0" t="str">
        <f aca="false">IF(O3993="","",ROUND((O3993-N3993)*1440,0))</f>
        <v/>
      </c>
      <c r="AF3993" s="0" t="str">
        <f aca="false">IF(P3993="","",ROUND((P3993-O3993)*1440,0))</f>
        <v/>
      </c>
      <c r="AG3993" s="0" t="str">
        <f aca="false">IF(Q3993="","",ROUND((Q3993-P3993)*1440,0))</f>
        <v/>
      </c>
      <c r="AH3993" s="0" t="str">
        <f aca="false">IF(Q3993="","",ROUND((Q3993-H3993)*1440,0))</f>
        <v/>
      </c>
      <c r="AI3993" s="19" t="n">
        <f aca="false">ROUND(IF(O3993="",Assumptions!$B$25-K3993,O3993-K3993)*24,1)</f>
        <v>7</v>
      </c>
      <c r="AJ3993" s="20" t="n">
        <f aca="false">ROUND(MAX(N(Y3993)/Assumptions!$C$5, N(Z3993)/Assumptions!$C$6, N(AA3993)/Assumptions!$C$7, N(AB3993)/Assumptions!$C$8, N(AC3993)/Assumptions!$C$9, N(AD3993)/Assumptions!$C$10, N(AE3993)/Assumptions!$C$11, N(AF3993)/Assumptions!$C$12, N(AG3993)/Assumptions!$C$13),3)</f>
        <v>3.133</v>
      </c>
      <c r="AK3993" s="0" t="str">
        <f aca="false">IF(OR(U3993="Pending",U3993="On Hold"),"Open GRN (awaiting)",IF(AJ3993&lt;=1,"Within SLA",IF(ROUND(N(Y3993)/Assumptions!$C$5,3)=AJ3993,"Gate Wait",IF(ROUND(N(Z3993)/Assumptions!$C$6,3)=AJ3993,"Dock Wait",IF(ROUND(N(AA3993)/Assumptions!$C$7,3)=AJ3993,"Unloading",IF(ROUND(N(AB3993)/Assumptions!$C$8,3)=AJ3993,"Unload-to-QC Wait",IF(ROUND(N(AC3993)/Assumptions!$C$9,3)=AJ3993,"QC",IF(ROUND(N(AD3993)/Assumptions!$C$10,3)=AJ3993,"QC-to-GRN Wait",IF(ROUND(N(AE3993)/Assumptions!$C$11,3)=AJ3993,"GRN Processing",IF(ROUND(N(AF3993)/Assumptions!$C$12,3)=AJ3993,"GRN-to-Putaway Wait",IF(ROUND(N(AG3993)/Assumptions!$C$13,3)=AJ3993,"Putaway","Within SLA")))))))))))</f>
        <v>Open GRN (awaiting)</v>
      </c>
    </row>
    <row r="3994" customFormat="false" ht="15" hidden="false" customHeight="false" outlineLevel="0" collapsed="false">
      <c r="A3994" s="0" t="s">
        <v>11053</v>
      </c>
      <c r="B3994" s="0" t="s">
        <v>11054</v>
      </c>
      <c r="C3994" s="0" t="s">
        <v>159</v>
      </c>
      <c r="D3994" s="0" t="s">
        <v>119</v>
      </c>
      <c r="E3994" s="0" t="s">
        <v>11055</v>
      </c>
      <c r="F3994" s="0" t="s">
        <v>128</v>
      </c>
      <c r="G3994" s="0" t="s">
        <v>122</v>
      </c>
      <c r="H3994" s="17" t="n">
        <v>46296.9958333333</v>
      </c>
      <c r="I3994" s="17" t="n">
        <v>46297.0069444445</v>
      </c>
      <c r="J3994" s="17" t="n">
        <v>46297.0125</v>
      </c>
      <c r="K3994" s="17" t="n">
        <v>46297.0284722222</v>
      </c>
      <c r="L3994" s="17" t="n">
        <v>46297.0381944445</v>
      </c>
      <c r="M3994" s="17" t="n">
        <v>46297.0611111111</v>
      </c>
      <c r="N3994" s="17"/>
      <c r="O3994" s="17"/>
      <c r="P3994" s="17"/>
      <c r="Q3994" s="17"/>
      <c r="R3994" s="0" t="n">
        <v>412</v>
      </c>
      <c r="S3994" s="0" t="n">
        <v>15</v>
      </c>
      <c r="T3994" s="0" t="n">
        <v>0</v>
      </c>
      <c r="U3994" s="18" t="s">
        <v>10815</v>
      </c>
      <c r="V3994" s="18" t="s">
        <v>144</v>
      </c>
      <c r="W3994" s="0" t="str">
        <f aca="false">IF(AND(X3994&gt;=6,X3994&lt;14),"A",IF(AND(X3994&gt;=14,X3994&lt;22),"B","C"))</f>
        <v>C</v>
      </c>
      <c r="X3994" s="18" t="n">
        <f aca="false">HOUR(H3994)</f>
        <v>23</v>
      </c>
      <c r="Y3994" s="18" t="n">
        <f aca="false">ROUND((I3994-H3994)*1440,0)</f>
        <v>16</v>
      </c>
      <c r="Z3994" s="18" t="n">
        <f aca="false">ROUND((J3994-I3994)*1440,0)</f>
        <v>8</v>
      </c>
      <c r="AA3994" s="18" t="n">
        <f aca="false">ROUND((K3994-J3994)*1440,0)</f>
        <v>23</v>
      </c>
      <c r="AB3994" s="18" t="n">
        <f aca="false">ROUND((L3994-K3994)*1440,0)</f>
        <v>14</v>
      </c>
      <c r="AC3994" s="18" t="n">
        <f aca="false">ROUND((M3994-L3994)*1440,0)</f>
        <v>33</v>
      </c>
      <c r="AD3994" s="0" t="str">
        <f aca="false">IF(N3994="","",ROUND((N3994-M3994)*1440,0))</f>
        <v/>
      </c>
      <c r="AE3994" s="0" t="str">
        <f aca="false">IF(O3994="","",ROUND((O3994-N3994)*1440,0))</f>
        <v/>
      </c>
      <c r="AF3994" s="0" t="str">
        <f aca="false">IF(P3994="","",ROUND((P3994-O3994)*1440,0))</f>
        <v/>
      </c>
      <c r="AG3994" s="0" t="str">
        <f aca="false">IF(Q3994="","",ROUND((Q3994-P3994)*1440,0))</f>
        <v/>
      </c>
      <c r="AH3994" s="0" t="str">
        <f aca="false">IF(Q3994="","",ROUND((Q3994-H3994)*1440,0))</f>
        <v/>
      </c>
      <c r="AI3994" s="19" t="n">
        <f aca="false">ROUND(IF(O3994="",Assumptions!$B$25-K3994,O3994-K3994)*24,1)</f>
        <v>7.3</v>
      </c>
      <c r="AJ3994" s="20" t="n">
        <f aca="false">ROUND(MAX(N(Y3994)/Assumptions!$C$5, N(Z3994)/Assumptions!$C$6, N(AA3994)/Assumptions!$C$7, N(AB3994)/Assumptions!$C$8, N(AC3994)/Assumptions!$C$9, N(AD3994)/Assumptions!$C$10, N(AE3994)/Assumptions!$C$11, N(AF3994)/Assumptions!$C$12, N(AG3994)/Assumptions!$C$13),3)</f>
        <v>0.933</v>
      </c>
      <c r="AK3994" s="0" t="str">
        <f aca="false">IF(OR(U3994="Pending",U3994="On Hold"),"Open GRN (awaiting)",IF(AJ3994&lt;=1,"Within SLA",IF(ROUND(N(Y3994)/Assumptions!$C$5,3)=AJ3994,"Gate Wait",IF(ROUND(N(Z3994)/Assumptions!$C$6,3)=AJ3994,"Dock Wait",IF(ROUND(N(AA3994)/Assumptions!$C$7,3)=AJ3994,"Unloading",IF(ROUND(N(AB3994)/Assumptions!$C$8,3)=AJ3994,"Unload-to-QC Wait",IF(ROUND(N(AC3994)/Assumptions!$C$9,3)=AJ3994,"QC",IF(ROUND(N(AD3994)/Assumptions!$C$10,3)=AJ3994,"QC-to-GRN Wait",IF(ROUND(N(AE3994)/Assumptions!$C$11,3)=AJ3994,"GRN Processing",IF(ROUND(N(AF3994)/Assumptions!$C$12,3)=AJ3994,"GRN-to-Putaway Wait",IF(ROUND(N(AG3994)/Assumptions!$C$13,3)=AJ3994,"Putaway","Within SLA")))))))))))</f>
        <v>Open GRN (awaiting)</v>
      </c>
    </row>
    <row r="3995" customFormat="false" ht="15" hidden="false" customHeight="false" outlineLevel="0" collapsed="false">
      <c r="A3995" s="0" t="s">
        <v>11056</v>
      </c>
      <c r="B3995" s="0" t="s">
        <v>11057</v>
      </c>
      <c r="C3995" s="0" t="s">
        <v>170</v>
      </c>
      <c r="D3995" s="0" t="s">
        <v>119</v>
      </c>
      <c r="E3995" s="0" t="s">
        <v>11058</v>
      </c>
      <c r="F3995" s="0" t="s">
        <v>172</v>
      </c>
      <c r="G3995" s="0" t="s">
        <v>129</v>
      </c>
      <c r="H3995" s="17" t="n">
        <v>46296.9986111111</v>
      </c>
      <c r="I3995" s="17" t="n">
        <v>46297.0076388889</v>
      </c>
      <c r="J3995" s="17" t="n">
        <v>46297.0145833333</v>
      </c>
      <c r="K3995" s="17" t="n">
        <v>46297.0375</v>
      </c>
      <c r="L3995" s="17" t="n">
        <v>46297.0423611111</v>
      </c>
      <c r="M3995" s="17" t="n">
        <v>46297.0548611111</v>
      </c>
      <c r="N3995" s="17"/>
      <c r="O3995" s="17"/>
      <c r="P3995" s="17"/>
      <c r="Q3995" s="17"/>
      <c r="R3995" s="0" t="n">
        <v>590</v>
      </c>
      <c r="S3995" s="0" t="n">
        <v>0</v>
      </c>
      <c r="T3995" s="0" t="n">
        <v>0</v>
      </c>
      <c r="U3995" s="18" t="s">
        <v>10815</v>
      </c>
      <c r="V3995" s="18" t="s">
        <v>144</v>
      </c>
      <c r="W3995" s="0" t="str">
        <f aca="false">IF(AND(X3995&gt;=6,X3995&lt;14),"A",IF(AND(X3995&gt;=14,X3995&lt;22),"B","C"))</f>
        <v>C</v>
      </c>
      <c r="X3995" s="18" t="n">
        <f aca="false">HOUR(H3995)</f>
        <v>23</v>
      </c>
      <c r="Y3995" s="18" t="n">
        <f aca="false">ROUND((I3995-H3995)*1440,0)</f>
        <v>13</v>
      </c>
      <c r="Z3995" s="18" t="n">
        <f aca="false">ROUND((J3995-I3995)*1440,0)</f>
        <v>10</v>
      </c>
      <c r="AA3995" s="18" t="n">
        <f aca="false">ROUND((K3995-J3995)*1440,0)</f>
        <v>33</v>
      </c>
      <c r="AB3995" s="18" t="n">
        <f aca="false">ROUND((L3995-K3995)*1440,0)</f>
        <v>7</v>
      </c>
      <c r="AC3995" s="18" t="n">
        <f aca="false">ROUND((M3995-L3995)*1440,0)</f>
        <v>18</v>
      </c>
      <c r="AD3995" s="0" t="str">
        <f aca="false">IF(N3995="","",ROUND((N3995-M3995)*1440,0))</f>
        <v/>
      </c>
      <c r="AE3995" s="0" t="str">
        <f aca="false">IF(O3995="","",ROUND((O3995-N3995)*1440,0))</f>
        <v/>
      </c>
      <c r="AF3995" s="0" t="str">
        <f aca="false">IF(P3995="","",ROUND((P3995-O3995)*1440,0))</f>
        <v/>
      </c>
      <c r="AG3995" s="0" t="str">
        <f aca="false">IF(Q3995="","",ROUND((Q3995-P3995)*1440,0))</f>
        <v/>
      </c>
      <c r="AH3995" s="0" t="str">
        <f aca="false">IF(Q3995="","",ROUND((Q3995-H3995)*1440,0))</f>
        <v/>
      </c>
      <c r="AI3995" s="19" t="n">
        <f aca="false">ROUND(IF(O3995="",Assumptions!$B$25-K3995,O3995-K3995)*24,1)</f>
        <v>7.1</v>
      </c>
      <c r="AJ3995" s="20" t="n">
        <f aca="false">ROUND(MAX(N(Y3995)/Assumptions!$C$5, N(Z3995)/Assumptions!$C$6, N(AA3995)/Assumptions!$C$7, N(AB3995)/Assumptions!$C$8, N(AC3995)/Assumptions!$C$9, N(AD3995)/Assumptions!$C$10, N(AE3995)/Assumptions!$C$11, N(AF3995)/Assumptions!$C$12, N(AG3995)/Assumptions!$C$13),3)</f>
        <v>0.667</v>
      </c>
      <c r="AK3995" s="0" t="str">
        <f aca="false">IF(OR(U3995="Pending",U3995="On Hold"),"Open GRN (awaiting)",IF(AJ3995&lt;=1,"Within SLA",IF(ROUND(N(Y3995)/Assumptions!$C$5,3)=AJ3995,"Gate Wait",IF(ROUND(N(Z3995)/Assumptions!$C$6,3)=AJ3995,"Dock Wait",IF(ROUND(N(AA3995)/Assumptions!$C$7,3)=AJ3995,"Unloading",IF(ROUND(N(AB3995)/Assumptions!$C$8,3)=AJ3995,"Unload-to-QC Wait",IF(ROUND(N(AC3995)/Assumptions!$C$9,3)=AJ3995,"QC",IF(ROUND(N(AD3995)/Assumptions!$C$10,3)=AJ3995,"QC-to-GRN Wait",IF(ROUND(N(AE3995)/Assumptions!$C$11,3)=AJ3995,"GRN Processing",IF(ROUND(N(AF3995)/Assumptions!$C$12,3)=AJ3995,"GRN-to-Putaway Wait",IF(ROUND(N(AG3995)/Assumptions!$C$13,3)=AJ3995,"Putaway","Within SLA")))))))))))</f>
        <v>Open GRN (awaiting)</v>
      </c>
    </row>
    <row r="3996" customFormat="false" ht="15" hidden="false" customHeight="false" outlineLevel="0" collapsed="false">
      <c r="A3996" s="0" t="s">
        <v>11059</v>
      </c>
      <c r="B3996" s="0" t="s">
        <v>11060</v>
      </c>
      <c r="C3996" s="0" t="s">
        <v>153</v>
      </c>
      <c r="D3996" s="0" t="s">
        <v>119</v>
      </c>
      <c r="E3996" s="0" t="s">
        <v>1610</v>
      </c>
      <c r="F3996" s="0" t="s">
        <v>128</v>
      </c>
      <c r="G3996" s="0" t="s">
        <v>129</v>
      </c>
      <c r="H3996" s="17" t="n">
        <v>46297.0027777778</v>
      </c>
      <c r="I3996" s="17" t="n">
        <v>46297.0131944444</v>
      </c>
      <c r="J3996" s="17" t="n">
        <v>46297.0166666667</v>
      </c>
      <c r="K3996" s="17" t="n">
        <v>46297.0458333333</v>
      </c>
      <c r="L3996" s="17" t="n">
        <v>46297.0555555556</v>
      </c>
      <c r="M3996" s="17" t="n">
        <v>46297.0986111111</v>
      </c>
      <c r="N3996" s="17"/>
      <c r="O3996" s="17"/>
      <c r="P3996" s="17"/>
      <c r="Q3996" s="17"/>
      <c r="R3996" s="0" t="n">
        <v>729</v>
      </c>
      <c r="S3996" s="0" t="n">
        <v>0</v>
      </c>
      <c r="T3996" s="0" t="n">
        <v>0</v>
      </c>
      <c r="U3996" s="18" t="s">
        <v>10815</v>
      </c>
      <c r="V3996" s="18" t="s">
        <v>144</v>
      </c>
      <c r="W3996" s="0" t="str">
        <f aca="false">IF(AND(X3996&gt;=6,X3996&lt;14),"A",IF(AND(X3996&gt;=14,X3996&lt;22),"B","C"))</f>
        <v>C</v>
      </c>
      <c r="X3996" s="18" t="n">
        <f aca="false">HOUR(H3996)</f>
        <v>0</v>
      </c>
      <c r="Y3996" s="18" t="n">
        <f aca="false">ROUND((I3996-H3996)*1440,0)</f>
        <v>15</v>
      </c>
      <c r="Z3996" s="18" t="n">
        <f aca="false">ROUND((J3996-I3996)*1440,0)</f>
        <v>5</v>
      </c>
      <c r="AA3996" s="18" t="n">
        <f aca="false">ROUND((K3996-J3996)*1440,0)</f>
        <v>42</v>
      </c>
      <c r="AB3996" s="18" t="n">
        <f aca="false">ROUND((L3996-K3996)*1440,0)</f>
        <v>14</v>
      </c>
      <c r="AC3996" s="18" t="n">
        <f aca="false">ROUND((M3996-L3996)*1440,0)</f>
        <v>62</v>
      </c>
      <c r="AD3996" s="0" t="str">
        <f aca="false">IF(N3996="","",ROUND((N3996-M3996)*1440,0))</f>
        <v/>
      </c>
      <c r="AE3996" s="0" t="str">
        <f aca="false">IF(O3996="","",ROUND((O3996-N3996)*1440,0))</f>
        <v/>
      </c>
      <c r="AF3996" s="0" t="str">
        <f aca="false">IF(P3996="","",ROUND((P3996-O3996)*1440,0))</f>
        <v/>
      </c>
      <c r="AG3996" s="0" t="str">
        <f aca="false">IF(Q3996="","",ROUND((Q3996-P3996)*1440,0))</f>
        <v/>
      </c>
      <c r="AH3996" s="0" t="str">
        <f aca="false">IF(Q3996="","",ROUND((Q3996-H3996)*1440,0))</f>
        <v/>
      </c>
      <c r="AI3996" s="19" t="n">
        <f aca="false">ROUND(IF(O3996="",Assumptions!$B$25-K3996,O3996-K3996)*24,1)</f>
        <v>6.9</v>
      </c>
      <c r="AJ3996" s="20" t="n">
        <f aca="false">ROUND(MAX(N(Y3996)/Assumptions!$C$5, N(Z3996)/Assumptions!$C$6, N(AA3996)/Assumptions!$C$7, N(AB3996)/Assumptions!$C$8, N(AC3996)/Assumptions!$C$9, N(AD3996)/Assumptions!$C$10, N(AE3996)/Assumptions!$C$11, N(AF3996)/Assumptions!$C$12, N(AG3996)/Assumptions!$C$13),3)</f>
        <v>1.378</v>
      </c>
      <c r="AK3996" s="0" t="str">
        <f aca="false">IF(OR(U3996="Pending",U3996="On Hold"),"Open GRN (awaiting)",IF(AJ3996&lt;=1,"Within SLA",IF(ROUND(N(Y3996)/Assumptions!$C$5,3)=AJ3996,"Gate Wait",IF(ROUND(N(Z3996)/Assumptions!$C$6,3)=AJ3996,"Dock Wait",IF(ROUND(N(AA3996)/Assumptions!$C$7,3)=AJ3996,"Unloading",IF(ROUND(N(AB3996)/Assumptions!$C$8,3)=AJ3996,"Unload-to-QC Wait",IF(ROUND(N(AC3996)/Assumptions!$C$9,3)=AJ3996,"QC",IF(ROUND(N(AD3996)/Assumptions!$C$10,3)=AJ3996,"QC-to-GRN Wait",IF(ROUND(N(AE3996)/Assumptions!$C$11,3)=AJ3996,"GRN Processing",IF(ROUND(N(AF3996)/Assumptions!$C$12,3)=AJ3996,"GRN-to-Putaway Wait",IF(ROUND(N(AG3996)/Assumptions!$C$13,3)=AJ3996,"Putaway","Within SLA")))))))))))</f>
        <v>Open GRN (awaiting)</v>
      </c>
    </row>
    <row r="3997" customFormat="false" ht="15" hidden="false" customHeight="false" outlineLevel="0" collapsed="false">
      <c r="A3997" s="0" t="s">
        <v>11061</v>
      </c>
      <c r="B3997" s="0" t="s">
        <v>11062</v>
      </c>
      <c r="C3997" s="0" t="s">
        <v>170</v>
      </c>
      <c r="D3997" s="0" t="s">
        <v>135</v>
      </c>
      <c r="E3997" s="0" t="s">
        <v>11063</v>
      </c>
      <c r="F3997" s="0" t="s">
        <v>172</v>
      </c>
      <c r="G3997" s="0" t="s">
        <v>178</v>
      </c>
      <c r="H3997" s="17" t="n">
        <v>46297.0166666667</v>
      </c>
      <c r="I3997" s="17" t="n">
        <v>46297.0201388889</v>
      </c>
      <c r="J3997" s="17" t="n">
        <v>46297.0270833333</v>
      </c>
      <c r="K3997" s="17" t="n">
        <v>46297.0645833333</v>
      </c>
      <c r="L3997" s="17" t="n">
        <v>46297.0701388889</v>
      </c>
      <c r="M3997" s="17" t="n">
        <v>46297.1006944445</v>
      </c>
      <c r="N3997" s="17"/>
      <c r="O3997" s="17"/>
      <c r="P3997" s="17"/>
      <c r="Q3997" s="17"/>
      <c r="R3997" s="0" t="n">
        <v>374</v>
      </c>
      <c r="S3997" s="0" t="n">
        <v>0</v>
      </c>
      <c r="T3997" s="0" t="n">
        <v>0</v>
      </c>
      <c r="U3997" s="18" t="s">
        <v>10815</v>
      </c>
      <c r="V3997" s="18" t="s">
        <v>144</v>
      </c>
      <c r="W3997" s="0" t="str">
        <f aca="false">IF(AND(X3997&gt;=6,X3997&lt;14),"A",IF(AND(X3997&gt;=14,X3997&lt;22),"B","C"))</f>
        <v>C</v>
      </c>
      <c r="X3997" s="18" t="n">
        <f aca="false">HOUR(H3997)</f>
        <v>0</v>
      </c>
      <c r="Y3997" s="18" t="n">
        <f aca="false">ROUND((I3997-H3997)*1440,0)</f>
        <v>5</v>
      </c>
      <c r="Z3997" s="18" t="n">
        <f aca="false">ROUND((J3997-I3997)*1440,0)</f>
        <v>10</v>
      </c>
      <c r="AA3997" s="18" t="n">
        <f aca="false">ROUND((K3997-J3997)*1440,0)</f>
        <v>54</v>
      </c>
      <c r="AB3997" s="18" t="n">
        <f aca="false">ROUND((L3997-K3997)*1440,0)</f>
        <v>8</v>
      </c>
      <c r="AC3997" s="18" t="n">
        <f aca="false">ROUND((M3997-L3997)*1440,0)</f>
        <v>44</v>
      </c>
      <c r="AD3997" s="0" t="str">
        <f aca="false">IF(N3997="","",ROUND((N3997-M3997)*1440,0))</f>
        <v/>
      </c>
      <c r="AE3997" s="0" t="str">
        <f aca="false">IF(O3997="","",ROUND((O3997-N3997)*1440,0))</f>
        <v/>
      </c>
      <c r="AF3997" s="0" t="str">
        <f aca="false">IF(P3997="","",ROUND((P3997-O3997)*1440,0))</f>
        <v/>
      </c>
      <c r="AG3997" s="0" t="str">
        <f aca="false">IF(Q3997="","",ROUND((Q3997-P3997)*1440,0))</f>
        <v/>
      </c>
      <c r="AH3997" s="0" t="str">
        <f aca="false">IF(Q3997="","",ROUND((Q3997-H3997)*1440,0))</f>
        <v/>
      </c>
      <c r="AI3997" s="19" t="n">
        <f aca="false">ROUND(IF(O3997="",Assumptions!$B$25-K3997,O3997-K3997)*24,1)</f>
        <v>6.5</v>
      </c>
      <c r="AJ3997" s="20" t="n">
        <f aca="false">ROUND(MAX(N(Y3997)/Assumptions!$C$5, N(Z3997)/Assumptions!$C$6, N(AA3997)/Assumptions!$C$7, N(AB3997)/Assumptions!$C$8, N(AC3997)/Assumptions!$C$9, N(AD3997)/Assumptions!$C$10, N(AE3997)/Assumptions!$C$11, N(AF3997)/Assumptions!$C$12, N(AG3997)/Assumptions!$C$13),3)</f>
        <v>0.978</v>
      </c>
      <c r="AK3997" s="0" t="str">
        <f aca="false">IF(OR(U3997="Pending",U3997="On Hold"),"Open GRN (awaiting)",IF(AJ3997&lt;=1,"Within SLA",IF(ROUND(N(Y3997)/Assumptions!$C$5,3)=AJ3997,"Gate Wait",IF(ROUND(N(Z3997)/Assumptions!$C$6,3)=AJ3997,"Dock Wait",IF(ROUND(N(AA3997)/Assumptions!$C$7,3)=AJ3997,"Unloading",IF(ROUND(N(AB3997)/Assumptions!$C$8,3)=AJ3997,"Unload-to-QC Wait",IF(ROUND(N(AC3997)/Assumptions!$C$9,3)=AJ3997,"QC",IF(ROUND(N(AD3997)/Assumptions!$C$10,3)=AJ3997,"QC-to-GRN Wait",IF(ROUND(N(AE3997)/Assumptions!$C$11,3)=AJ3997,"GRN Processing",IF(ROUND(N(AF3997)/Assumptions!$C$12,3)=AJ3997,"GRN-to-Putaway Wait",IF(ROUND(N(AG3997)/Assumptions!$C$13,3)=AJ3997,"Putaway","Within SLA")))))))))))</f>
        <v>Open GRN (awaiting)</v>
      </c>
    </row>
    <row r="3998" customFormat="false" ht="15" hidden="false" customHeight="false" outlineLevel="0" collapsed="false">
      <c r="A3998" s="0" t="s">
        <v>11064</v>
      </c>
      <c r="B3998" s="0" t="s">
        <v>11065</v>
      </c>
      <c r="C3998" s="0" t="s">
        <v>218</v>
      </c>
      <c r="D3998" s="0" t="s">
        <v>119</v>
      </c>
      <c r="E3998" s="0" t="s">
        <v>519</v>
      </c>
      <c r="F3998" s="0" t="s">
        <v>137</v>
      </c>
      <c r="G3998" s="0" t="s">
        <v>122</v>
      </c>
      <c r="H3998" s="17" t="n">
        <v>46297.0173611111</v>
      </c>
      <c r="I3998" s="17" t="n">
        <v>46297.0388888889</v>
      </c>
      <c r="J3998" s="17" t="n">
        <v>46297.0465277778</v>
      </c>
      <c r="K3998" s="17" t="n">
        <v>46297.0666666667</v>
      </c>
      <c r="L3998" s="17" t="n">
        <v>46297.0736111111</v>
      </c>
      <c r="M3998" s="17" t="n">
        <v>46297.1583333333</v>
      </c>
      <c r="N3998" s="17"/>
      <c r="O3998" s="17"/>
      <c r="P3998" s="17"/>
      <c r="Q3998" s="17"/>
      <c r="R3998" s="0" t="n">
        <v>330</v>
      </c>
      <c r="S3998" s="0" t="n">
        <v>0</v>
      </c>
      <c r="T3998" s="0" t="n">
        <v>0</v>
      </c>
      <c r="U3998" s="18" t="s">
        <v>10815</v>
      </c>
      <c r="V3998" s="18" t="s">
        <v>131</v>
      </c>
      <c r="W3998" s="0" t="str">
        <f aca="false">IF(AND(X3998&gt;=6,X3998&lt;14),"A",IF(AND(X3998&gt;=14,X3998&lt;22),"B","C"))</f>
        <v>C</v>
      </c>
      <c r="X3998" s="18" t="n">
        <f aca="false">HOUR(H3998)</f>
        <v>0</v>
      </c>
      <c r="Y3998" s="18" t="n">
        <f aca="false">ROUND((I3998-H3998)*1440,0)</f>
        <v>31</v>
      </c>
      <c r="Z3998" s="18" t="n">
        <f aca="false">ROUND((J3998-I3998)*1440,0)</f>
        <v>11</v>
      </c>
      <c r="AA3998" s="18" t="n">
        <f aca="false">ROUND((K3998-J3998)*1440,0)</f>
        <v>29</v>
      </c>
      <c r="AB3998" s="18" t="n">
        <f aca="false">ROUND((L3998-K3998)*1440,0)</f>
        <v>10</v>
      </c>
      <c r="AC3998" s="18" t="n">
        <f aca="false">ROUND((M3998-L3998)*1440,0)</f>
        <v>122</v>
      </c>
      <c r="AD3998" s="0" t="str">
        <f aca="false">IF(N3998="","",ROUND((N3998-M3998)*1440,0))</f>
        <v/>
      </c>
      <c r="AE3998" s="0" t="str">
        <f aca="false">IF(O3998="","",ROUND((O3998-N3998)*1440,0))</f>
        <v/>
      </c>
      <c r="AF3998" s="0" t="str">
        <f aca="false">IF(P3998="","",ROUND((P3998-O3998)*1440,0))</f>
        <v/>
      </c>
      <c r="AG3998" s="0" t="str">
        <f aca="false">IF(Q3998="","",ROUND((Q3998-P3998)*1440,0))</f>
        <v/>
      </c>
      <c r="AH3998" s="0" t="str">
        <f aca="false">IF(Q3998="","",ROUND((Q3998-H3998)*1440,0))</f>
        <v/>
      </c>
      <c r="AI3998" s="19" t="n">
        <f aca="false">ROUND(IF(O3998="",Assumptions!$B$25-K3998,O3998-K3998)*24,1)</f>
        <v>6.4</v>
      </c>
      <c r="AJ3998" s="20" t="n">
        <f aca="false">ROUND(MAX(N(Y3998)/Assumptions!$C$5, N(Z3998)/Assumptions!$C$6, N(AA3998)/Assumptions!$C$7, N(AB3998)/Assumptions!$C$8, N(AC3998)/Assumptions!$C$9, N(AD3998)/Assumptions!$C$10, N(AE3998)/Assumptions!$C$11, N(AF3998)/Assumptions!$C$12, N(AG3998)/Assumptions!$C$13),3)</f>
        <v>2.711</v>
      </c>
      <c r="AK3998" s="0" t="str">
        <f aca="false">IF(OR(U3998="Pending",U3998="On Hold"),"Open GRN (awaiting)",IF(AJ3998&lt;=1,"Within SLA",IF(ROUND(N(Y3998)/Assumptions!$C$5,3)=AJ3998,"Gate Wait",IF(ROUND(N(Z3998)/Assumptions!$C$6,3)=AJ3998,"Dock Wait",IF(ROUND(N(AA3998)/Assumptions!$C$7,3)=AJ3998,"Unloading",IF(ROUND(N(AB3998)/Assumptions!$C$8,3)=AJ3998,"Unload-to-QC Wait",IF(ROUND(N(AC3998)/Assumptions!$C$9,3)=AJ3998,"QC",IF(ROUND(N(AD3998)/Assumptions!$C$10,3)=AJ3998,"QC-to-GRN Wait",IF(ROUND(N(AE3998)/Assumptions!$C$11,3)=AJ3998,"GRN Processing",IF(ROUND(N(AF3998)/Assumptions!$C$12,3)=AJ3998,"GRN-to-Putaway Wait",IF(ROUND(N(AG3998)/Assumptions!$C$13,3)=AJ3998,"Putaway","Within SLA")))))))))))</f>
        <v>Open GRN (awaiting)</v>
      </c>
    </row>
    <row r="3999" customFormat="false" ht="15" hidden="false" customHeight="false" outlineLevel="0" collapsed="false">
      <c r="A3999" s="0" t="s">
        <v>11066</v>
      </c>
      <c r="B3999" s="0" t="s">
        <v>11067</v>
      </c>
      <c r="C3999" s="0" t="s">
        <v>218</v>
      </c>
      <c r="D3999" s="0" t="s">
        <v>119</v>
      </c>
      <c r="E3999" s="0" t="s">
        <v>11068</v>
      </c>
      <c r="F3999" s="0" t="s">
        <v>137</v>
      </c>
      <c r="G3999" s="0" t="s">
        <v>122</v>
      </c>
      <c r="H3999" s="17" t="n">
        <v>46297.0277777778</v>
      </c>
      <c r="I3999" s="17" t="n">
        <v>46297.0375</v>
      </c>
      <c r="J3999" s="17" t="n">
        <v>46297.0534722222</v>
      </c>
      <c r="K3999" s="17" t="n">
        <v>46297.0847222222</v>
      </c>
      <c r="L3999" s="17" t="n">
        <v>46297.0909722222</v>
      </c>
      <c r="M3999" s="17" t="n">
        <v>46297.1020833333</v>
      </c>
      <c r="N3999" s="17"/>
      <c r="O3999" s="17"/>
      <c r="P3999" s="17"/>
      <c r="Q3999" s="17"/>
      <c r="R3999" s="0" t="n">
        <v>329</v>
      </c>
      <c r="S3999" s="0" t="n">
        <v>0</v>
      </c>
      <c r="T3999" s="0" t="n">
        <v>0</v>
      </c>
      <c r="U3999" s="18" t="s">
        <v>10815</v>
      </c>
      <c r="V3999" s="18" t="s">
        <v>144</v>
      </c>
      <c r="W3999" s="0" t="str">
        <f aca="false">IF(AND(X3999&gt;=6,X3999&lt;14),"A",IF(AND(X3999&gt;=14,X3999&lt;22),"B","C"))</f>
        <v>C</v>
      </c>
      <c r="X3999" s="18" t="n">
        <f aca="false">HOUR(H3999)</f>
        <v>0</v>
      </c>
      <c r="Y3999" s="18" t="n">
        <f aca="false">ROUND((I3999-H3999)*1440,0)</f>
        <v>14</v>
      </c>
      <c r="Z3999" s="18" t="n">
        <f aca="false">ROUND((J3999-I3999)*1440,0)</f>
        <v>23</v>
      </c>
      <c r="AA3999" s="18" t="n">
        <f aca="false">ROUND((K3999-J3999)*1440,0)</f>
        <v>45</v>
      </c>
      <c r="AB3999" s="18" t="n">
        <f aca="false">ROUND((L3999-K3999)*1440,0)</f>
        <v>9</v>
      </c>
      <c r="AC3999" s="18" t="n">
        <f aca="false">ROUND((M3999-L3999)*1440,0)</f>
        <v>16</v>
      </c>
      <c r="AD3999" s="0" t="str">
        <f aca="false">IF(N3999="","",ROUND((N3999-M3999)*1440,0))</f>
        <v/>
      </c>
      <c r="AE3999" s="0" t="str">
        <f aca="false">IF(O3999="","",ROUND((O3999-N3999)*1440,0))</f>
        <v/>
      </c>
      <c r="AF3999" s="0" t="str">
        <f aca="false">IF(P3999="","",ROUND((P3999-O3999)*1440,0))</f>
        <v/>
      </c>
      <c r="AG3999" s="0" t="str">
        <f aca="false">IF(Q3999="","",ROUND((Q3999-P3999)*1440,0))</f>
        <v/>
      </c>
      <c r="AH3999" s="0" t="str">
        <f aca="false">IF(Q3999="","",ROUND((Q3999-H3999)*1440,0))</f>
        <v/>
      </c>
      <c r="AI3999" s="19" t="n">
        <f aca="false">ROUND(IF(O3999="",Assumptions!$B$25-K3999,O3999-K3999)*24,1)</f>
        <v>6</v>
      </c>
      <c r="AJ3999" s="20" t="n">
        <f aca="false">ROUND(MAX(N(Y3999)/Assumptions!$C$5, N(Z3999)/Assumptions!$C$6, N(AA3999)/Assumptions!$C$7, N(AB3999)/Assumptions!$C$8, N(AC3999)/Assumptions!$C$9, N(AD3999)/Assumptions!$C$10, N(AE3999)/Assumptions!$C$11, N(AF3999)/Assumptions!$C$12, N(AG3999)/Assumptions!$C$13),3)</f>
        <v>1.533</v>
      </c>
      <c r="AK3999" s="0" t="str">
        <f aca="false">IF(OR(U3999="Pending",U3999="On Hold"),"Open GRN (awaiting)",IF(AJ3999&lt;=1,"Within SLA",IF(ROUND(N(Y3999)/Assumptions!$C$5,3)=AJ3999,"Gate Wait",IF(ROUND(N(Z3999)/Assumptions!$C$6,3)=AJ3999,"Dock Wait",IF(ROUND(N(AA3999)/Assumptions!$C$7,3)=AJ3999,"Unloading",IF(ROUND(N(AB3999)/Assumptions!$C$8,3)=AJ3999,"Unload-to-QC Wait",IF(ROUND(N(AC3999)/Assumptions!$C$9,3)=AJ3999,"QC",IF(ROUND(N(AD3999)/Assumptions!$C$10,3)=AJ3999,"QC-to-GRN Wait",IF(ROUND(N(AE3999)/Assumptions!$C$11,3)=AJ3999,"GRN Processing",IF(ROUND(N(AF3999)/Assumptions!$C$12,3)=AJ3999,"GRN-to-Putaway Wait",IF(ROUND(N(AG3999)/Assumptions!$C$13,3)=AJ3999,"Putaway","Within SLA")))))))))))</f>
        <v>Open GRN (awaiting)</v>
      </c>
    </row>
    <row r="4000" customFormat="false" ht="15" hidden="false" customHeight="false" outlineLevel="0" collapsed="false">
      <c r="A4000" s="0" t="s">
        <v>11069</v>
      </c>
      <c r="B4000" s="0" t="s">
        <v>11070</v>
      </c>
      <c r="C4000" s="0" t="s">
        <v>126</v>
      </c>
      <c r="D4000" s="0" t="s">
        <v>135</v>
      </c>
      <c r="E4000" s="0" t="s">
        <v>11071</v>
      </c>
      <c r="F4000" s="0" t="s">
        <v>128</v>
      </c>
      <c r="G4000" s="0" t="s">
        <v>178</v>
      </c>
      <c r="H4000" s="17" t="n">
        <v>46297.0319444445</v>
      </c>
      <c r="I4000" s="17" t="n">
        <v>46297.0541666667</v>
      </c>
      <c r="J4000" s="17" t="n">
        <v>46297.0590277778</v>
      </c>
      <c r="K4000" s="17" t="n">
        <v>46297.08125</v>
      </c>
      <c r="L4000" s="17" t="n">
        <v>46297.0993055556</v>
      </c>
      <c r="M4000" s="17" t="n">
        <v>46297.1375</v>
      </c>
      <c r="N4000" s="17"/>
      <c r="O4000" s="17"/>
      <c r="P4000" s="17"/>
      <c r="Q4000" s="17"/>
      <c r="R4000" s="0" t="n">
        <v>261</v>
      </c>
      <c r="S4000" s="0" t="n">
        <v>0</v>
      </c>
      <c r="T4000" s="0" t="n">
        <v>0</v>
      </c>
      <c r="U4000" s="18" t="s">
        <v>10815</v>
      </c>
      <c r="V4000" s="18" t="s">
        <v>144</v>
      </c>
      <c r="W4000" s="0" t="str">
        <f aca="false">IF(AND(X4000&gt;=6,X4000&lt;14),"A",IF(AND(X4000&gt;=14,X4000&lt;22),"B","C"))</f>
        <v>C</v>
      </c>
      <c r="X4000" s="18" t="n">
        <f aca="false">HOUR(H4000)</f>
        <v>0</v>
      </c>
      <c r="Y4000" s="18" t="n">
        <f aca="false">ROUND((I4000-H4000)*1440,0)</f>
        <v>32</v>
      </c>
      <c r="Z4000" s="18" t="n">
        <f aca="false">ROUND((J4000-I4000)*1440,0)</f>
        <v>7</v>
      </c>
      <c r="AA4000" s="18" t="n">
        <f aca="false">ROUND((K4000-J4000)*1440,0)</f>
        <v>32</v>
      </c>
      <c r="AB4000" s="18" t="n">
        <f aca="false">ROUND((L4000-K4000)*1440,0)</f>
        <v>26</v>
      </c>
      <c r="AC4000" s="18" t="n">
        <f aca="false">ROUND((M4000-L4000)*1440,0)</f>
        <v>55</v>
      </c>
      <c r="AD4000" s="0" t="str">
        <f aca="false">IF(N4000="","",ROUND((N4000-M4000)*1440,0))</f>
        <v/>
      </c>
      <c r="AE4000" s="0" t="str">
        <f aca="false">IF(O4000="","",ROUND((O4000-N4000)*1440,0))</f>
        <v/>
      </c>
      <c r="AF4000" s="0" t="str">
        <f aca="false">IF(P4000="","",ROUND((P4000-O4000)*1440,0))</f>
        <v/>
      </c>
      <c r="AG4000" s="0" t="str">
        <f aca="false">IF(Q4000="","",ROUND((Q4000-P4000)*1440,0))</f>
        <v/>
      </c>
      <c r="AH4000" s="0" t="str">
        <f aca="false">IF(Q4000="","",ROUND((Q4000-H4000)*1440,0))</f>
        <v/>
      </c>
      <c r="AI4000" s="19" t="n">
        <f aca="false">ROUND(IF(O4000="",Assumptions!$B$25-K4000,O4000-K4000)*24,1)</f>
        <v>6.1</v>
      </c>
      <c r="AJ4000" s="20" t="n">
        <f aca="false">ROUND(MAX(N(Y4000)/Assumptions!$C$5, N(Z4000)/Assumptions!$C$6, N(AA4000)/Assumptions!$C$7, N(AB4000)/Assumptions!$C$8, N(AC4000)/Assumptions!$C$9, N(AD4000)/Assumptions!$C$10, N(AE4000)/Assumptions!$C$11, N(AF4000)/Assumptions!$C$12, N(AG4000)/Assumptions!$C$13),3)</f>
        <v>1.733</v>
      </c>
      <c r="AK4000" s="0" t="str">
        <f aca="false">IF(OR(U4000="Pending",U4000="On Hold"),"Open GRN (awaiting)",IF(AJ4000&lt;=1,"Within SLA",IF(ROUND(N(Y4000)/Assumptions!$C$5,3)=AJ4000,"Gate Wait",IF(ROUND(N(Z4000)/Assumptions!$C$6,3)=AJ4000,"Dock Wait",IF(ROUND(N(AA4000)/Assumptions!$C$7,3)=AJ4000,"Unloading",IF(ROUND(N(AB4000)/Assumptions!$C$8,3)=AJ4000,"Unload-to-QC Wait",IF(ROUND(N(AC4000)/Assumptions!$C$9,3)=AJ4000,"QC",IF(ROUND(N(AD4000)/Assumptions!$C$10,3)=AJ4000,"QC-to-GRN Wait",IF(ROUND(N(AE4000)/Assumptions!$C$11,3)=AJ4000,"GRN Processing",IF(ROUND(N(AF4000)/Assumptions!$C$12,3)=AJ4000,"GRN-to-Putaway Wait",IF(ROUND(N(AG4000)/Assumptions!$C$13,3)=AJ4000,"Putaway","Within SLA")))))))))))</f>
        <v>Open GRN (awaiting)</v>
      </c>
    </row>
    <row r="4001" customFormat="false" ht="15" hidden="false" customHeight="false" outlineLevel="0" collapsed="false">
      <c r="A4001" s="0" t="s">
        <v>11072</v>
      </c>
      <c r="B4001" s="0" t="s">
        <v>11073</v>
      </c>
      <c r="C4001" s="0" t="s">
        <v>126</v>
      </c>
      <c r="D4001" s="0" t="s">
        <v>135</v>
      </c>
      <c r="E4001" s="0" t="s">
        <v>6211</v>
      </c>
      <c r="F4001" s="0" t="s">
        <v>128</v>
      </c>
      <c r="G4001" s="0" t="s">
        <v>138</v>
      </c>
      <c r="H4001" s="17" t="n">
        <v>46297.0388888889</v>
      </c>
      <c r="I4001" s="17" t="n">
        <v>46297.04375</v>
      </c>
      <c r="J4001" s="17" t="n">
        <v>46297.0458333333</v>
      </c>
      <c r="K4001" s="17" t="n">
        <v>46297.0770833333</v>
      </c>
      <c r="L4001" s="17" t="n">
        <v>46297.0798611111</v>
      </c>
      <c r="M4001" s="17" t="n">
        <v>46297.1069444444</v>
      </c>
      <c r="N4001" s="17"/>
      <c r="O4001" s="17"/>
      <c r="P4001" s="17"/>
      <c r="Q4001" s="17"/>
      <c r="R4001" s="0" t="n">
        <v>202</v>
      </c>
      <c r="S4001" s="0" t="n">
        <v>0</v>
      </c>
      <c r="T4001" s="0" t="n">
        <v>0</v>
      </c>
      <c r="U4001" s="18" t="s">
        <v>10815</v>
      </c>
      <c r="V4001" s="18" t="s">
        <v>131</v>
      </c>
      <c r="W4001" s="0" t="str">
        <f aca="false">IF(AND(X4001&gt;=6,X4001&lt;14),"A",IF(AND(X4001&gt;=14,X4001&lt;22),"B","C"))</f>
        <v>C</v>
      </c>
      <c r="X4001" s="18" t="n">
        <f aca="false">HOUR(H4001)</f>
        <v>0</v>
      </c>
      <c r="Y4001" s="18" t="n">
        <f aca="false">ROUND((I4001-H4001)*1440,0)</f>
        <v>7</v>
      </c>
      <c r="Z4001" s="18" t="n">
        <f aca="false">ROUND((J4001-I4001)*1440,0)</f>
        <v>3</v>
      </c>
      <c r="AA4001" s="18" t="n">
        <f aca="false">ROUND((K4001-J4001)*1440,0)</f>
        <v>45</v>
      </c>
      <c r="AB4001" s="18" t="n">
        <f aca="false">ROUND((L4001-K4001)*1440,0)</f>
        <v>4</v>
      </c>
      <c r="AC4001" s="18" t="n">
        <f aca="false">ROUND((M4001-L4001)*1440,0)</f>
        <v>39</v>
      </c>
      <c r="AD4001" s="0" t="str">
        <f aca="false">IF(N4001="","",ROUND((N4001-M4001)*1440,0))</f>
        <v/>
      </c>
      <c r="AE4001" s="0" t="str">
        <f aca="false">IF(O4001="","",ROUND((O4001-N4001)*1440,0))</f>
        <v/>
      </c>
      <c r="AF4001" s="0" t="str">
        <f aca="false">IF(P4001="","",ROUND((P4001-O4001)*1440,0))</f>
        <v/>
      </c>
      <c r="AG4001" s="0" t="str">
        <f aca="false">IF(Q4001="","",ROUND((Q4001-P4001)*1440,0))</f>
        <v/>
      </c>
      <c r="AH4001" s="0" t="str">
        <f aca="false">IF(Q4001="","",ROUND((Q4001-H4001)*1440,0))</f>
        <v/>
      </c>
      <c r="AI4001" s="19" t="n">
        <f aca="false">ROUND(IF(O4001="",Assumptions!$B$25-K4001,O4001-K4001)*24,1)</f>
        <v>6.2</v>
      </c>
      <c r="AJ4001" s="20" t="n">
        <f aca="false">ROUND(MAX(N(Y4001)/Assumptions!$C$5, N(Z4001)/Assumptions!$C$6, N(AA4001)/Assumptions!$C$7, N(AB4001)/Assumptions!$C$8, N(AC4001)/Assumptions!$C$9, N(AD4001)/Assumptions!$C$10, N(AE4001)/Assumptions!$C$11, N(AF4001)/Assumptions!$C$12, N(AG4001)/Assumptions!$C$13),3)</f>
        <v>0.867</v>
      </c>
      <c r="AK4001" s="0" t="str">
        <f aca="false">IF(OR(U4001="Pending",U4001="On Hold"),"Open GRN (awaiting)",IF(AJ4001&lt;=1,"Within SLA",IF(ROUND(N(Y4001)/Assumptions!$C$5,3)=AJ4001,"Gate Wait",IF(ROUND(N(Z4001)/Assumptions!$C$6,3)=AJ4001,"Dock Wait",IF(ROUND(N(AA4001)/Assumptions!$C$7,3)=AJ4001,"Unloading",IF(ROUND(N(AB4001)/Assumptions!$C$8,3)=AJ4001,"Unload-to-QC Wait",IF(ROUND(N(AC4001)/Assumptions!$C$9,3)=AJ4001,"QC",IF(ROUND(N(AD4001)/Assumptions!$C$10,3)=AJ4001,"QC-to-GRN Wait",IF(ROUND(N(AE4001)/Assumptions!$C$11,3)=AJ4001,"GRN Processing",IF(ROUND(N(AF4001)/Assumptions!$C$12,3)=AJ4001,"GRN-to-Putaway Wait",IF(ROUND(N(AG4001)/Assumptions!$C$13,3)=AJ4001,"Putaway","Within SLA")))))))))))</f>
        <v>Open GRN (awaiting)</v>
      </c>
    </row>
  </sheetData>
  <autoFilter ref="A1:AK4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0"/>
    <col collapsed="false" customWidth="true" hidden="false" outlineLevel="0" max="5" min="4" style="0" width="12"/>
    <col collapsed="false" customWidth="true" hidden="false" outlineLevel="0" max="6" min="6" style="0" width="11"/>
    <col collapsed="false" customWidth="true" hidden="false" outlineLevel="0" max="7" min="7" style="0" width="12"/>
    <col collapsed="false" customWidth="true" hidden="false" outlineLevel="0" max="8" min="8" style="0" width="14"/>
    <col collapsed="false" customWidth="true" hidden="false" outlineLevel="0" max="9" min="9" style="0" width="10"/>
    <col collapsed="false" customWidth="true" hidden="false" outlineLevel="0" max="13" min="10" style="0" width="12"/>
    <col collapsed="false" customWidth="true" hidden="false" outlineLevel="0" max="14" min="14" style="0" width="13"/>
    <col collapsed="false" customWidth="true" hidden="false" outlineLevel="0" max="15" min="15" style="0" width="12"/>
  </cols>
  <sheetData>
    <row r="1" customFormat="false" ht="19.7" hidden="false" customHeight="false" outlineLevel="0" collapsed="false">
      <c r="A1" s="1" t="s">
        <v>11074</v>
      </c>
    </row>
    <row r="2" customFormat="false" ht="15" hidden="false" customHeight="false" outlineLevel="0" collapsed="false">
      <c r="A2" s="2" t="s">
        <v>11075</v>
      </c>
    </row>
    <row r="4" customFormat="false" ht="43.5" hidden="false" customHeight="true" outlineLevel="0" collapsed="false">
      <c r="A4" s="6" t="s">
        <v>22</v>
      </c>
      <c r="B4" s="6" t="s">
        <v>23</v>
      </c>
      <c r="C4" s="6" t="s">
        <v>11076</v>
      </c>
      <c r="D4" s="6" t="s">
        <v>11077</v>
      </c>
      <c r="E4" s="6" t="s">
        <v>11078</v>
      </c>
      <c r="F4" s="6" t="s">
        <v>11079</v>
      </c>
      <c r="G4" s="6" t="s">
        <v>11080</v>
      </c>
      <c r="H4" s="6" t="s">
        <v>11081</v>
      </c>
      <c r="I4" s="6" t="s">
        <v>11082</v>
      </c>
      <c r="J4" s="6" t="s">
        <v>11083</v>
      </c>
      <c r="K4" s="6" t="s">
        <v>11084</v>
      </c>
      <c r="L4" s="6" t="s">
        <v>11085</v>
      </c>
      <c r="M4" s="6" t="s">
        <v>11086</v>
      </c>
      <c r="N4" s="6" t="s">
        <v>11074</v>
      </c>
      <c r="O4" s="6" t="s">
        <v>11087</v>
      </c>
    </row>
    <row r="5" customFormat="false" ht="15" hidden="false" customHeight="false" outlineLevel="0" collapsed="false">
      <c r="A5" s="7" t="s">
        <v>27</v>
      </c>
      <c r="B5" s="7" t="s">
        <v>28</v>
      </c>
      <c r="C5" s="21" t="n">
        <f aca="false">COUNT(Inbound_Data!$Y$2:$Y$4001)</f>
        <v>4000</v>
      </c>
      <c r="D5" s="22" t="n">
        <f aca="false">AVERAGE(Inbound_Data!$Y$2:$Y$4001)</f>
        <v>36.036</v>
      </c>
      <c r="E5" s="22" t="n">
        <f aca="false">MEDIAN(Inbound_Data!$Y$2:$Y$4001)</f>
        <v>26</v>
      </c>
      <c r="F5" s="22" t="n">
        <f aca="false">PERCENTILE(Inbound_Data!$Y$2:$Y$4001,0.9)</f>
        <v>74</v>
      </c>
      <c r="G5" s="23" t="n">
        <f aca="false">D5/SUM($D$5:$D$13)</f>
        <v>0.114541184130201</v>
      </c>
      <c r="H5" s="24" t="n">
        <f aca="false">IF(E5=0,0,F5/E5)</f>
        <v>2.84615384615385</v>
      </c>
      <c r="I5" s="25" t="n">
        <f aca="false">Assumptions!$C$5</f>
        <v>30</v>
      </c>
      <c r="J5" s="23" t="n">
        <f aca="false">COUNTIF(Inbound_Data!$Y$2:$Y$4001,"&gt;"&amp;I5)/C5</f>
        <v>0.42425</v>
      </c>
      <c r="K5" s="22" t="n">
        <f aca="false">G5/MAX($G$5:$G$13)*100</f>
        <v>55.4173534853545</v>
      </c>
      <c r="L5" s="22" t="n">
        <f aca="false">MIN(H5/Assumptions!$B$20,1)*100</f>
        <v>71.1538461538462</v>
      </c>
      <c r="M5" s="22" t="n">
        <f aca="false">J5*100</f>
        <v>42.425</v>
      </c>
      <c r="N5" s="26" t="n">
        <f aca="false">Assumptions!$B$17*K5+Assumptions!$B$18*L5+Assumptions!$B$19*M5</f>
        <v>56.2405952402957</v>
      </c>
      <c r="O5" s="27" t="str">
        <f aca="false">IF(N5&gt;=Assumptions!$B$21,"Critical",IF(N5&gt;=Assumptions!$B$22,"High",IF(N5&gt;=Assumptions!$B$23,"Medium","Low")))</f>
        <v>High</v>
      </c>
    </row>
    <row r="6" customFormat="false" ht="15" hidden="false" customHeight="false" outlineLevel="0" collapsed="false">
      <c r="A6" s="7" t="s">
        <v>31</v>
      </c>
      <c r="B6" s="7" t="s">
        <v>28</v>
      </c>
      <c r="C6" s="21" t="n">
        <f aca="false">COUNT(Inbound_Data!$Z$2:$Z$4001)</f>
        <v>4000</v>
      </c>
      <c r="D6" s="22" t="n">
        <f aca="false">AVERAGE(Inbound_Data!$Z$2:$Z$4001)</f>
        <v>9.70975</v>
      </c>
      <c r="E6" s="22" t="n">
        <f aca="false">MEDIAN(Inbound_Data!$Z$2:$Z$4001)</f>
        <v>8</v>
      </c>
      <c r="F6" s="22" t="n">
        <f aca="false">PERCENTILE(Inbound_Data!$Z$2:$Z$4001,0.9)</f>
        <v>17</v>
      </c>
      <c r="G6" s="23" t="n">
        <f aca="false">D6/SUM($D$5:$D$13)</f>
        <v>0.0308626446500227</v>
      </c>
      <c r="H6" s="24" t="n">
        <f aca="false">IF(E6=0,0,F6/E6)</f>
        <v>2.125</v>
      </c>
      <c r="I6" s="25" t="n">
        <f aca="false">Assumptions!$C$6</f>
        <v>15</v>
      </c>
      <c r="J6" s="23" t="n">
        <f aca="false">COUNTIF(Inbound_Data!$Z$2:$Z$4001,"&gt;"&amp;I6)/C6</f>
        <v>0.13975</v>
      </c>
      <c r="K6" s="22" t="n">
        <f aca="false">G6/MAX($G$5:$G$13)*100</f>
        <v>14.9319749140976</v>
      </c>
      <c r="L6" s="22" t="n">
        <f aca="false">MIN(H6/Assumptions!$B$20,1)*100</f>
        <v>53.125</v>
      </c>
      <c r="M6" s="22" t="n">
        <f aca="false">J6*100</f>
        <v>13.975</v>
      </c>
      <c r="N6" s="26" t="n">
        <f aca="false">Assumptions!$B$17*K6+Assumptions!$B$18*L6+Assumptions!$B$19*M6</f>
        <v>26.102789965639</v>
      </c>
      <c r="O6" s="27" t="str">
        <f aca="false">IF(N6&gt;=Assumptions!$B$21,"Critical",IF(N6&gt;=Assumptions!$B$22,"High",IF(N6&gt;=Assumptions!$B$23,"Medium","Low")))</f>
        <v>Low</v>
      </c>
    </row>
    <row r="7" customFormat="false" ht="15" hidden="false" customHeight="false" outlineLevel="0" collapsed="false">
      <c r="A7" s="7" t="s">
        <v>34</v>
      </c>
      <c r="B7" s="7" t="s">
        <v>35</v>
      </c>
      <c r="C7" s="21" t="n">
        <f aca="false">COUNT(Inbound_Data!$AA$2:$AA$4001)</f>
        <v>4000</v>
      </c>
      <c r="D7" s="22" t="n">
        <f aca="false">AVERAGE(Inbound_Data!$AA$2:$AA$4001)</f>
        <v>42.7025</v>
      </c>
      <c r="E7" s="22" t="n">
        <f aca="false">MEDIAN(Inbound_Data!$AA$2:$AA$4001)</f>
        <v>38</v>
      </c>
      <c r="F7" s="22" t="n">
        <f aca="false">PERCENTILE(Inbound_Data!$AA$2:$AA$4001,0.9)</f>
        <v>70</v>
      </c>
      <c r="G7" s="23" t="n">
        <f aca="false">D7/SUM($D$5:$D$13)</f>
        <v>0.135730794630922</v>
      </c>
      <c r="H7" s="24" t="n">
        <f aca="false">IF(E7=0,0,F7/E7)</f>
        <v>1.84210526315789</v>
      </c>
      <c r="I7" s="25" t="n">
        <f aca="false">Assumptions!$C$7</f>
        <v>60</v>
      </c>
      <c r="J7" s="23" t="n">
        <f aca="false">COUNTIF(Inbound_Data!$AA$2:$AA$4001,"&gt;"&amp;I7)/C7</f>
        <v>0.1645</v>
      </c>
      <c r="K7" s="22" t="n">
        <f aca="false">G7/MAX($G$5:$G$13)*100</f>
        <v>65.6693178268496</v>
      </c>
      <c r="L7" s="22" t="n">
        <f aca="false">MIN(H7/Assumptions!$B$20,1)*100</f>
        <v>46.0526315789474</v>
      </c>
      <c r="M7" s="22" t="n">
        <f aca="false">J7*100</f>
        <v>16.45</v>
      </c>
      <c r="N7" s="26" t="n">
        <f aca="false">Assumptions!$B$17*K7+Assumptions!$B$18*L7+Assumptions!$B$19*M7</f>
        <v>45.0185166044241</v>
      </c>
      <c r="O7" s="27" t="str">
        <f aca="false">IF(N7&gt;=Assumptions!$B$21,"Critical",IF(N7&gt;=Assumptions!$B$22,"High",IF(N7&gt;=Assumptions!$B$23,"Medium","Low")))</f>
        <v>Medium</v>
      </c>
    </row>
    <row r="8" customFormat="false" ht="15" hidden="false" customHeight="false" outlineLevel="0" collapsed="false">
      <c r="A8" s="7" t="s">
        <v>38</v>
      </c>
      <c r="B8" s="7" t="s">
        <v>28</v>
      </c>
      <c r="C8" s="21" t="n">
        <f aca="false">COUNT(Inbound_Data!$AB$2:$AB$4001)</f>
        <v>4000</v>
      </c>
      <c r="D8" s="22" t="n">
        <f aca="false">AVERAGE(Inbound_Data!$AB$2:$AB$4001)</f>
        <v>14.4245</v>
      </c>
      <c r="E8" s="22" t="n">
        <f aca="false">MEDIAN(Inbound_Data!$AB$2:$AB$4001)</f>
        <v>12</v>
      </c>
      <c r="F8" s="22" t="n">
        <f aca="false">PERCENTILE(Inbound_Data!$AB$2:$AB$4001,0.9)</f>
        <v>26</v>
      </c>
      <c r="G8" s="23" t="n">
        <f aca="false">D8/SUM($D$5:$D$13)</f>
        <v>0.0458485767145654</v>
      </c>
      <c r="H8" s="24" t="n">
        <f aca="false">IF(E8=0,0,F8/E8)</f>
        <v>2.16666666666667</v>
      </c>
      <c r="I8" s="25" t="n">
        <f aca="false">Assumptions!$C$8</f>
        <v>15</v>
      </c>
      <c r="J8" s="23" t="n">
        <f aca="false">COUNTIF(Inbound_Data!$AB$2:$AB$4001,"&gt;"&amp;I8)/C8</f>
        <v>0.3375</v>
      </c>
      <c r="K8" s="22" t="n">
        <f aca="false">G8/MAX($G$5:$G$13)*100</f>
        <v>22.182473508422</v>
      </c>
      <c r="L8" s="22" t="n">
        <f aca="false">MIN(H8/Assumptions!$B$20,1)*100</f>
        <v>54.1666666666667</v>
      </c>
      <c r="M8" s="22" t="n">
        <f aca="false">J8*100</f>
        <v>33.75</v>
      </c>
      <c r="N8" s="26" t="n">
        <f aca="false">Assumptions!$B$17*K8+Assumptions!$B$18*L8+Assumptions!$B$19*M8</f>
        <v>35.2479894033688</v>
      </c>
      <c r="O8" s="27" t="str">
        <f aca="false">IF(N8&gt;=Assumptions!$B$21,"Critical",IF(N8&gt;=Assumptions!$B$22,"High",IF(N8&gt;=Assumptions!$B$23,"Medium","Low")))</f>
        <v>Medium</v>
      </c>
    </row>
    <row r="9" customFormat="false" ht="15" hidden="false" customHeight="false" outlineLevel="0" collapsed="false">
      <c r="A9" s="7" t="s">
        <v>41</v>
      </c>
      <c r="B9" s="7" t="s">
        <v>35</v>
      </c>
      <c r="C9" s="21" t="n">
        <f aca="false">COUNT(Inbound_Data!$AC$2:$AC$4001)</f>
        <v>4000</v>
      </c>
      <c r="D9" s="22" t="n">
        <f aca="false">AVERAGE(Inbound_Data!$AC$2:$AC$4001)</f>
        <v>35.95825</v>
      </c>
      <c r="E9" s="22" t="n">
        <f aca="false">MEDIAN(Inbound_Data!$AC$2:$AC$4001)</f>
        <v>31</v>
      </c>
      <c r="F9" s="22" t="n">
        <f aca="false">PERCENTILE(Inbound_Data!$AC$2:$AC$4001,0.9)</f>
        <v>62</v>
      </c>
      <c r="G9" s="23" t="n">
        <f aca="false">D9/SUM($D$5:$D$13)</f>
        <v>0.114294054119486</v>
      </c>
      <c r="H9" s="24" t="n">
        <f aca="false">IF(E9=0,0,F9/E9)</f>
        <v>2</v>
      </c>
      <c r="I9" s="25" t="n">
        <f aca="false">Assumptions!$C$9</f>
        <v>45</v>
      </c>
      <c r="J9" s="23" t="n">
        <f aca="false">COUNTIF(Inbound_Data!$AC$2:$AC$4001,"&gt;"&amp;I9)/C9</f>
        <v>0.23325</v>
      </c>
      <c r="K9" s="22" t="n">
        <f aca="false">G9/MAX($G$5:$G$13)*100</f>
        <v>55.2977869620588</v>
      </c>
      <c r="L9" s="22" t="n">
        <f aca="false">MIN(H9/Assumptions!$B$20,1)*100</f>
        <v>50</v>
      </c>
      <c r="M9" s="22" t="n">
        <f aca="false">J9*100</f>
        <v>23.325</v>
      </c>
      <c r="N9" s="26" t="n">
        <f aca="false">Assumptions!$B$17*K9+Assumptions!$B$18*L9+Assumptions!$B$19*M9</f>
        <v>44.1166147848235</v>
      </c>
      <c r="O9" s="27" t="str">
        <f aca="false">IF(N9&gt;=Assumptions!$B$21,"Critical",IF(N9&gt;=Assumptions!$B$22,"High",IF(N9&gt;=Assumptions!$B$23,"Medium","Low")))</f>
        <v>Medium</v>
      </c>
    </row>
    <row r="10" customFormat="false" ht="15" hidden="false" customHeight="false" outlineLevel="0" collapsed="false">
      <c r="A10" s="7" t="s">
        <v>44</v>
      </c>
      <c r="B10" s="7" t="s">
        <v>28</v>
      </c>
      <c r="C10" s="21" t="n">
        <f aca="false">COUNT(Inbound_Data!$AD$2:$AD$4001)</f>
        <v>3840</v>
      </c>
      <c r="D10" s="22" t="n">
        <f aca="false">AVERAGE(Inbound_Data!$AD$2:$AD$4001)</f>
        <v>64.2736979166667</v>
      </c>
      <c r="E10" s="22" t="n">
        <f aca="false">MEDIAN(Inbound_Data!$AD$2:$AD$4001)</f>
        <v>41</v>
      </c>
      <c r="F10" s="22" t="n">
        <f aca="false">PERCENTILE(Inbound_Data!$AD$2:$AD$4001,0.9)</f>
        <v>139</v>
      </c>
      <c r="G10" s="23" t="n">
        <f aca="false">D10/SUM($D$5:$D$13)</f>
        <v>0.204295301026801</v>
      </c>
      <c r="H10" s="24" t="n">
        <f aca="false">IF(E10=0,0,F10/E10)</f>
        <v>3.39024390243902</v>
      </c>
      <c r="I10" s="25" t="n">
        <f aca="false">Assumptions!$C$10</f>
        <v>30</v>
      </c>
      <c r="J10" s="23" t="n">
        <f aca="false">COUNTIF(Inbound_Data!$AD$2:$AD$4001,"&gt;"&amp;I10)/C10</f>
        <v>0.628645833333333</v>
      </c>
      <c r="K10" s="22" t="n">
        <f aca="false">G10/MAX($G$5:$G$13)*100</f>
        <v>98.842219926152</v>
      </c>
      <c r="L10" s="22" t="n">
        <f aca="false">MIN(H10/Assumptions!$B$20,1)*100</f>
        <v>84.7560975609756</v>
      </c>
      <c r="M10" s="22" t="n">
        <f aca="false">J10*100</f>
        <v>62.8645833333333</v>
      </c>
      <c r="N10" s="26" t="n">
        <f aca="false">Assumptions!$B$17*K10+Assumptions!$B$18*L10+Assumptions!$B$19*M10</f>
        <v>83.8230922387535</v>
      </c>
      <c r="O10" s="27" t="str">
        <f aca="false">IF(N10&gt;=Assumptions!$B$21,"Critical",IF(N10&gt;=Assumptions!$B$22,"High",IF(N10&gt;=Assumptions!$B$23,"Medium","Low")))</f>
        <v>Critical</v>
      </c>
    </row>
    <row r="11" customFormat="false" ht="15" hidden="false" customHeight="false" outlineLevel="0" collapsed="false">
      <c r="A11" s="7" t="s">
        <v>47</v>
      </c>
      <c r="B11" s="7" t="s">
        <v>35</v>
      </c>
      <c r="C11" s="21" t="n">
        <f aca="false">COUNT(Inbound_Data!$AE$2:$AE$4001)</f>
        <v>3840</v>
      </c>
      <c r="D11" s="22" t="n">
        <f aca="false">AVERAGE(Inbound_Data!$AE$2:$AE$4001)</f>
        <v>65.0265625</v>
      </c>
      <c r="E11" s="22" t="n">
        <f aca="false">MEDIAN(Inbound_Data!$AE$2:$AE$4001)</f>
        <v>47</v>
      </c>
      <c r="F11" s="22" t="n">
        <f aca="false">PERCENTILE(Inbound_Data!$AE$2:$AE$4001,0.9)</f>
        <v>131</v>
      </c>
      <c r="G11" s="23" t="n">
        <f aca="false">D11/SUM($D$5:$D$13)</f>
        <v>0.206688296943792</v>
      </c>
      <c r="H11" s="24" t="n">
        <f aca="false">IF(E11=0,0,F11/E11)</f>
        <v>2.78723404255319</v>
      </c>
      <c r="I11" s="25" t="n">
        <f aca="false">Assumptions!$C$11</f>
        <v>45</v>
      </c>
      <c r="J11" s="23" t="n">
        <f aca="false">COUNTIF(Inbound_Data!$AE$2:$AE$4001,"&gt;"&amp;I11)/C11</f>
        <v>0.51328125</v>
      </c>
      <c r="K11" s="22" t="n">
        <f aca="false">G11/MAX($G$5:$G$13)*100</f>
        <v>100</v>
      </c>
      <c r="L11" s="22" t="n">
        <f aca="false">MIN(H11/Assumptions!$B$20,1)*100</f>
        <v>69.6808510638298</v>
      </c>
      <c r="M11" s="22" t="n">
        <f aca="false">J11*100</f>
        <v>51.328125</v>
      </c>
      <c r="N11" s="26" t="n">
        <f aca="false">Assumptions!$B$17*K11+Assumptions!$B$18*L11+Assumptions!$B$19*M11</f>
        <v>76.3026928191489</v>
      </c>
      <c r="O11" s="27" t="str">
        <f aca="false">IF(N11&gt;=Assumptions!$B$21,"Critical",IF(N11&gt;=Assumptions!$B$22,"High",IF(N11&gt;=Assumptions!$B$23,"Medium","Low")))</f>
        <v>Critical</v>
      </c>
    </row>
    <row r="12" customFormat="false" ht="15" hidden="false" customHeight="false" outlineLevel="0" collapsed="false">
      <c r="A12" s="7" t="s">
        <v>50</v>
      </c>
      <c r="B12" s="7" t="s">
        <v>28</v>
      </c>
      <c r="C12" s="21" t="n">
        <f aca="false">COUNT(Inbound_Data!$AF$2:$AF$4001)</f>
        <v>3840</v>
      </c>
      <c r="D12" s="22" t="n">
        <f aca="false">AVERAGE(Inbound_Data!$AF$2:$AF$4001)</f>
        <v>19.1875</v>
      </c>
      <c r="E12" s="22" t="n">
        <f aca="false">MEDIAN(Inbound_Data!$AF$2:$AF$4001)</f>
        <v>16</v>
      </c>
      <c r="F12" s="22" t="n">
        <f aca="false">PERCENTILE(Inbound_Data!$AF$2:$AF$4001,0.9)</f>
        <v>34.0999999999999</v>
      </c>
      <c r="G12" s="23" t="n">
        <f aca="false">D12/SUM($D$5:$D$13)</f>
        <v>0.0609878724191982</v>
      </c>
      <c r="H12" s="24" t="n">
        <f aca="false">IF(E12=0,0,F12/E12)</f>
        <v>2.13124999999999</v>
      </c>
      <c r="I12" s="25" t="n">
        <f aca="false">Assumptions!$C$12</f>
        <v>20</v>
      </c>
      <c r="J12" s="23" t="n">
        <f aca="false">COUNTIF(Inbound_Data!$AF$2:$AF$4001,"&gt;"&amp;I12)/C12</f>
        <v>0.340104166666667</v>
      </c>
      <c r="K12" s="22" t="n">
        <f aca="false">G12/MAX($G$5:$G$13)*100</f>
        <v>29.5071725496792</v>
      </c>
      <c r="L12" s="22" t="n">
        <f aca="false">MIN(H12/Assumptions!$B$20,1)*100</f>
        <v>53.2812499999999</v>
      </c>
      <c r="M12" s="22" t="n">
        <f aca="false">J12*100</f>
        <v>34.0104166666667</v>
      </c>
      <c r="N12" s="26" t="n">
        <f aca="false">Assumptions!$B$17*K12+Assumptions!$B$18*L12+Assumptions!$B$19*M12</f>
        <v>37.9903690198716</v>
      </c>
      <c r="O12" s="27" t="str">
        <f aca="false">IF(N12&gt;=Assumptions!$B$21,"Critical",IF(N12&gt;=Assumptions!$B$22,"High",IF(N12&gt;=Assumptions!$B$23,"Medium","Low")))</f>
        <v>Medium</v>
      </c>
    </row>
    <row r="13" customFormat="false" ht="15" hidden="false" customHeight="false" outlineLevel="0" collapsed="false">
      <c r="A13" s="7" t="s">
        <v>53</v>
      </c>
      <c r="B13" s="7" t="s">
        <v>35</v>
      </c>
      <c r="C13" s="21" t="n">
        <f aca="false">COUNT(Inbound_Data!$AG$2:$AG$4001)</f>
        <v>3840</v>
      </c>
      <c r="D13" s="22" t="n">
        <f aca="false">AVERAGE(Inbound_Data!$AG$2:$AG$4001)</f>
        <v>27.29296875</v>
      </c>
      <c r="E13" s="22" t="n">
        <f aca="false">MEDIAN(Inbound_Data!$AG$2:$AG$4001)</f>
        <v>23</v>
      </c>
      <c r="F13" s="22" t="n">
        <f aca="false">PERCENTILE(Inbound_Data!$AG$2:$AG$4001,0.9)</f>
        <v>47</v>
      </c>
      <c r="G13" s="23" t="n">
        <f aca="false">D13/SUM($D$5:$D$13)</f>
        <v>0.0867512753650118</v>
      </c>
      <c r="H13" s="24" t="n">
        <f aca="false">IF(E13=0,0,F13/E13)</f>
        <v>2.04347826086957</v>
      </c>
      <c r="I13" s="25" t="n">
        <f aca="false">Assumptions!$C$13</f>
        <v>40</v>
      </c>
      <c r="J13" s="23" t="n">
        <f aca="false">COUNTIF(Inbound_Data!$AG$2:$AG$4001,"&gt;"&amp;I13)/C13</f>
        <v>0.1578125</v>
      </c>
      <c r="K13" s="22" t="n">
        <f aca="false">G13/MAX($G$5:$G$13)*100</f>
        <v>41.9720306605474</v>
      </c>
      <c r="L13" s="22" t="n">
        <f aca="false">MIN(H13/Assumptions!$B$20,1)*100</f>
        <v>51.0869565217391</v>
      </c>
      <c r="M13" s="22" t="n">
        <f aca="false">J13*100</f>
        <v>15.78125</v>
      </c>
      <c r="N13" s="26" t="n">
        <f aca="false">Assumptions!$B$17*K13+Assumptions!$B$18*L13+Assumptions!$B$19*M13</f>
        <v>36.8492742207407</v>
      </c>
      <c r="O13" s="27" t="str">
        <f aca="false">IF(N13&gt;=Assumptions!$B$21,"Critical",IF(N13&gt;=Assumptions!$B$22,"High",IF(N13&gt;=Assumptions!$B$23,"Medium","Low")))</f>
        <v>Medium</v>
      </c>
    </row>
    <row r="15" customFormat="false" ht="15" hidden="false" customHeight="false" outlineLevel="0" collapsed="false">
      <c r="A15" s="9" t="s">
        <v>11088</v>
      </c>
    </row>
    <row r="16" customFormat="false" ht="15" hidden="false" customHeight="false" outlineLevel="0" collapsed="false">
      <c r="A16" s="10" t="s">
        <v>11089</v>
      </c>
      <c r="D16" s="28" t="n">
        <f aca="false">AVERAGE(Inbound_Data!$AH$2:$AH$4001)</f>
        <v>314.88671875</v>
      </c>
    </row>
    <row r="17" customFormat="false" ht="15" hidden="false" customHeight="false" outlineLevel="0" collapsed="false">
      <c r="A17" s="10" t="s">
        <v>11090</v>
      </c>
      <c r="D17" s="28" t="n">
        <f aca="false">MEDIAN(Inbound_Data!$AH$2:$AH$4001)</f>
        <v>291</v>
      </c>
    </row>
    <row r="18" customFormat="false" ht="15" hidden="false" customHeight="false" outlineLevel="0" collapsed="false">
      <c r="A18" s="10" t="s">
        <v>11091</v>
      </c>
      <c r="D18" s="29" t="n">
        <f aca="false">SUMIF(B5:B13,"Waiting",D5:D13)/SUM(D5:D13)</f>
        <v>0.456535578940788</v>
      </c>
    </row>
    <row r="19" customFormat="false" ht="15" hidden="false" customHeight="false" outlineLevel="0" collapsed="false">
      <c r="A19" s="10" t="s">
        <v>11092</v>
      </c>
      <c r="D19" s="29" t="n">
        <f aca="false">SUM(G8:G13)</f>
        <v>0.718865376588855</v>
      </c>
    </row>
    <row r="20" customFormat="false" ht="15" hidden="false" customHeight="false" outlineLevel="0" collapsed="false">
      <c r="A20" s="10" t="s">
        <v>11093</v>
      </c>
      <c r="D20" s="29" t="n">
        <f aca="false">COUNTIF(Inbound_Data!$AH$2:$AH$4001,"&gt;"&amp;Assumptions!$B$24)/COUNT(Inbound_Data!$AH$2:$AH$4001)</f>
        <v>0.45703125</v>
      </c>
    </row>
    <row r="21" customFormat="false" ht="15" hidden="false" customHeight="false" outlineLevel="0" collapsed="false">
      <c r="A21" s="10" t="s">
        <v>11094</v>
      </c>
      <c r="D21" s="30" t="str">
        <f aca="false">INDEX(A5:A13,MATCH(MAX(N5:N13),N5:N13,0))&amp;" ("&amp;TEXT(MAX(N5:N13),"0.0")&amp;")"</f>
        <v>QC-to-GRN Wait (83.8)</v>
      </c>
    </row>
    <row r="22" customFormat="false" ht="15" hidden="false" customHeight="false" outlineLevel="0" collapsed="false">
      <c r="A22" s="10" t="s">
        <v>11095</v>
      </c>
      <c r="D22" s="30" t="str">
        <f aca="false">INDEX(A5:A13,MATCH(LARGE(N5:N13,2),N5:N13,0))&amp;" ("&amp;TEXT(LARGE(N5:N13,2),"0.0")&amp;")"</f>
        <v>GRN Processing (76.3)</v>
      </c>
    </row>
  </sheetData>
  <conditionalFormatting sqref="O5:O13">
    <cfRule type="cellIs" priority="2" operator="equal" aboveAverage="0" equalAverage="0" bottom="0" percent="0" rank="0" text="" dxfId="5">
      <formula>"Critical"</formula>
    </cfRule>
    <cfRule type="cellIs" priority="3" operator="equal" aboveAverage="0" equalAverage="0" bottom="0" percent="0" rank="0" text="" dxfId="6">
      <formula>"High"</formula>
    </cfRule>
    <cfRule type="cellIs" priority="4" operator="equal" aboveAverage="0" equalAverage="0" bottom="0" percent="0" rank="0" text="" dxfId="7">
      <formula>"Medium"</formula>
    </cfRule>
    <cfRule type="cellIs" priority="5" operator="equal" aboveAverage="0" equalAverage="0" bottom="0" percent="0" rank="0" text="" dxfId="8">
      <formula>"Low"</formula>
    </cfRule>
  </conditionalFormatting>
  <conditionalFormatting sqref="N5:N13">
    <cfRule type="colorScale" priority="6">
      <colorScale>
        <cfvo type="min"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3"/>
    <col collapsed="false" customWidth="true" hidden="false" outlineLevel="0" max="5" min="4" style="0" width="22"/>
    <col collapsed="false" customWidth="true" hidden="false" outlineLevel="0" max="6" min="6" style="0" width="20"/>
  </cols>
  <sheetData>
    <row r="1" customFormat="false" ht="19.7" hidden="false" customHeight="false" outlineLevel="0" collapsed="false">
      <c r="A1" s="1" t="s">
        <v>11096</v>
      </c>
    </row>
    <row r="2" customFormat="false" ht="15" hidden="false" customHeight="false" outlineLevel="0" collapsed="false">
      <c r="A2" s="2" t="s">
        <v>11097</v>
      </c>
    </row>
    <row r="4" customFormat="false" ht="31.5" hidden="false" customHeight="true" outlineLevel="0" collapsed="false">
      <c r="A4" s="6" t="s">
        <v>22</v>
      </c>
      <c r="B4" s="6" t="s">
        <v>23</v>
      </c>
      <c r="C4" s="6" t="s">
        <v>11098</v>
      </c>
      <c r="D4" s="6" t="s">
        <v>11099</v>
      </c>
      <c r="E4" s="6" t="s">
        <v>11100</v>
      </c>
      <c r="F4" s="6" t="s">
        <v>11101</v>
      </c>
    </row>
    <row r="5" customFormat="false" ht="15" hidden="false" customHeight="false" outlineLevel="0" collapsed="false">
      <c r="A5" s="31" t="str">
        <f aca="false">Bottleneck_Score!A5</f>
        <v>Gate Wait</v>
      </c>
      <c r="B5" s="31" t="str">
        <f aca="false">Bottleneck_Score!B5</f>
        <v>Waiting</v>
      </c>
      <c r="C5" s="32" t="n">
        <f aca="false">Bottleneck_Score!D5</f>
        <v>36.036</v>
      </c>
      <c r="D5" s="22" t="n">
        <f aca="false">0</f>
        <v>0</v>
      </c>
      <c r="E5" s="22" t="n">
        <f aca="false">D5+C5</f>
        <v>36.036</v>
      </c>
      <c r="F5" s="24" t="n">
        <f aca="false">E5/60</f>
        <v>0.6006</v>
      </c>
    </row>
    <row r="6" customFormat="false" ht="15" hidden="false" customHeight="false" outlineLevel="0" collapsed="false">
      <c r="A6" s="31" t="str">
        <f aca="false">Bottleneck_Score!A6</f>
        <v>Dock Wait</v>
      </c>
      <c r="B6" s="31" t="str">
        <f aca="false">Bottleneck_Score!B6</f>
        <v>Waiting</v>
      </c>
      <c r="C6" s="32" t="n">
        <f aca="false">Bottleneck_Score!D6</f>
        <v>9.70975</v>
      </c>
      <c r="D6" s="22" t="n">
        <f aca="false">E5</f>
        <v>36.036</v>
      </c>
      <c r="E6" s="22" t="n">
        <f aca="false">D6+C6</f>
        <v>45.74575</v>
      </c>
      <c r="F6" s="24" t="n">
        <f aca="false">E6/60</f>
        <v>0.762429166666667</v>
      </c>
    </row>
    <row r="7" customFormat="false" ht="15" hidden="false" customHeight="false" outlineLevel="0" collapsed="false">
      <c r="A7" s="31" t="str">
        <f aca="false">Bottleneck_Score!A7</f>
        <v>Unloading</v>
      </c>
      <c r="B7" s="31" t="str">
        <f aca="false">Bottleneck_Score!B7</f>
        <v>Processing</v>
      </c>
      <c r="C7" s="32" t="n">
        <f aca="false">Bottleneck_Score!D7</f>
        <v>42.7025</v>
      </c>
      <c r="D7" s="22" t="n">
        <f aca="false">E6</f>
        <v>45.74575</v>
      </c>
      <c r="E7" s="22" t="n">
        <f aca="false">D7+C7</f>
        <v>88.44825</v>
      </c>
      <c r="F7" s="24" t="n">
        <f aca="false">E7/60</f>
        <v>1.4741375</v>
      </c>
    </row>
    <row r="8" customFormat="false" ht="15" hidden="false" customHeight="false" outlineLevel="0" collapsed="false">
      <c r="A8" s="31" t="str">
        <f aca="false">Bottleneck_Score!A8</f>
        <v>Unload-to-QC Wait</v>
      </c>
      <c r="B8" s="31" t="str">
        <f aca="false">Bottleneck_Score!B8</f>
        <v>Waiting</v>
      </c>
      <c r="C8" s="32" t="n">
        <f aca="false">Bottleneck_Score!D8</f>
        <v>14.4245</v>
      </c>
      <c r="D8" s="22" t="n">
        <f aca="false">E7</f>
        <v>88.44825</v>
      </c>
      <c r="E8" s="22" t="n">
        <f aca="false">D8+C8</f>
        <v>102.87275</v>
      </c>
      <c r="F8" s="24" t="n">
        <f aca="false">E8/60</f>
        <v>1.71454583333333</v>
      </c>
    </row>
    <row r="9" customFormat="false" ht="15" hidden="false" customHeight="false" outlineLevel="0" collapsed="false">
      <c r="A9" s="31" t="str">
        <f aca="false">Bottleneck_Score!A9</f>
        <v>QC</v>
      </c>
      <c r="B9" s="31" t="str">
        <f aca="false">Bottleneck_Score!B9</f>
        <v>Processing</v>
      </c>
      <c r="C9" s="32" t="n">
        <f aca="false">Bottleneck_Score!D9</f>
        <v>35.95825</v>
      </c>
      <c r="D9" s="22" t="n">
        <f aca="false">E8</f>
        <v>102.87275</v>
      </c>
      <c r="E9" s="22" t="n">
        <f aca="false">D9+C9</f>
        <v>138.831</v>
      </c>
      <c r="F9" s="24" t="n">
        <f aca="false">E9/60</f>
        <v>2.31385</v>
      </c>
    </row>
    <row r="10" customFormat="false" ht="15" hidden="false" customHeight="false" outlineLevel="0" collapsed="false">
      <c r="A10" s="31" t="str">
        <f aca="false">Bottleneck_Score!A10</f>
        <v>QC-to-GRN Wait</v>
      </c>
      <c r="B10" s="31" t="str">
        <f aca="false">Bottleneck_Score!B10</f>
        <v>Waiting</v>
      </c>
      <c r="C10" s="32" t="n">
        <f aca="false">Bottleneck_Score!D10</f>
        <v>64.2736979166667</v>
      </c>
      <c r="D10" s="22" t="n">
        <f aca="false">E9</f>
        <v>138.831</v>
      </c>
      <c r="E10" s="22" t="n">
        <f aca="false">D10+C10</f>
        <v>203.104697916667</v>
      </c>
      <c r="F10" s="24" t="n">
        <f aca="false">E10/60</f>
        <v>3.38507829861111</v>
      </c>
    </row>
    <row r="11" customFormat="false" ht="15" hidden="false" customHeight="false" outlineLevel="0" collapsed="false">
      <c r="A11" s="31" t="str">
        <f aca="false">Bottleneck_Score!A11</f>
        <v>GRN Processing</v>
      </c>
      <c r="B11" s="31" t="str">
        <f aca="false">Bottleneck_Score!B11</f>
        <v>Processing</v>
      </c>
      <c r="C11" s="32" t="n">
        <f aca="false">Bottleneck_Score!D11</f>
        <v>65.0265625</v>
      </c>
      <c r="D11" s="22" t="n">
        <f aca="false">E10</f>
        <v>203.104697916667</v>
      </c>
      <c r="E11" s="22" t="n">
        <f aca="false">D11+C11</f>
        <v>268.131260416667</v>
      </c>
      <c r="F11" s="24" t="n">
        <f aca="false">E11/60</f>
        <v>4.46885434027778</v>
      </c>
    </row>
    <row r="12" customFormat="false" ht="15" hidden="false" customHeight="false" outlineLevel="0" collapsed="false">
      <c r="A12" s="31" t="str">
        <f aca="false">Bottleneck_Score!A12</f>
        <v>GRN-to-Putaway Wait</v>
      </c>
      <c r="B12" s="31" t="str">
        <f aca="false">Bottleneck_Score!B12</f>
        <v>Waiting</v>
      </c>
      <c r="C12" s="32" t="n">
        <f aca="false">Bottleneck_Score!D12</f>
        <v>19.1875</v>
      </c>
      <c r="D12" s="22" t="n">
        <f aca="false">E11</f>
        <v>268.131260416667</v>
      </c>
      <c r="E12" s="22" t="n">
        <f aca="false">D12+C12</f>
        <v>287.318760416667</v>
      </c>
      <c r="F12" s="24" t="n">
        <f aca="false">E12/60</f>
        <v>4.78864600694444</v>
      </c>
    </row>
    <row r="13" customFormat="false" ht="15" hidden="false" customHeight="false" outlineLevel="0" collapsed="false">
      <c r="A13" s="31" t="str">
        <f aca="false">Bottleneck_Score!A13</f>
        <v>Putaway</v>
      </c>
      <c r="B13" s="31" t="str">
        <f aca="false">Bottleneck_Score!B13</f>
        <v>Processing</v>
      </c>
      <c r="C13" s="32" t="n">
        <f aca="false">Bottleneck_Score!D13</f>
        <v>27.29296875</v>
      </c>
      <c r="D13" s="22" t="n">
        <f aca="false">E12</f>
        <v>287.318760416667</v>
      </c>
      <c r="E13" s="22" t="n">
        <f aca="false">D13+C13</f>
        <v>314.611729166667</v>
      </c>
      <c r="F13" s="24" t="n">
        <f aca="false">E13/60</f>
        <v>5.24352881944444</v>
      </c>
    </row>
    <row r="14" customFormat="false" ht="15" hidden="false" customHeight="false" outlineLevel="0" collapsed="false">
      <c r="A14" s="9" t="s">
        <v>11102</v>
      </c>
      <c r="C14" s="33" t="n">
        <f aca="false">SUM(C5:C13)</f>
        <v>314.611729166667</v>
      </c>
    </row>
    <row r="16" customFormat="false" ht="15" hidden="false" customHeight="false" outlineLevel="0" collapsed="false">
      <c r="A16" s="0" t="s">
        <v>11103</v>
      </c>
      <c r="C16" s="19" t="n">
        <f aca="false">AVERAGE(Inbound_Data!$AH$2:$AH$4001)</f>
        <v>314.88671875</v>
      </c>
      <c r="D16" s="2" t="s">
        <v>11104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s>
  <sheetData>
    <row r="1" customFormat="false" ht="19.7" hidden="false" customHeight="false" outlineLevel="0" collapsed="false">
      <c r="A1" s="1" t="s">
        <v>11105</v>
      </c>
    </row>
    <row r="2" customFormat="false" ht="15" hidden="false" customHeight="false" outlineLevel="0" collapsed="false">
      <c r="A2" s="2" t="s">
        <v>11106</v>
      </c>
    </row>
    <row r="4" customFormat="false" ht="15" hidden="false" customHeight="false" outlineLevel="0" collapsed="false">
      <c r="A4" s="9" t="s">
        <v>11107</v>
      </c>
    </row>
    <row r="5" customFormat="false" ht="31.5" hidden="false" customHeight="true" outlineLevel="0" collapsed="false">
      <c r="A5" s="6" t="s">
        <v>22</v>
      </c>
      <c r="B5" s="6" t="s">
        <v>11108</v>
      </c>
      <c r="C5" s="6" t="s">
        <v>11109</v>
      </c>
      <c r="D5" s="6" t="s">
        <v>11110</v>
      </c>
    </row>
    <row r="6" customFormat="false" ht="15" hidden="false" customHeight="false" outlineLevel="0" collapsed="false">
      <c r="A6" s="7" t="s">
        <v>27</v>
      </c>
      <c r="B6" s="22" t="n">
        <f aca="false">AVERAGEIFS(Inbound_Data!$Y$2:$Y$4001,Inbound_Data!$W$2:$W$4001,"A")</f>
        <v>41.6729106628242</v>
      </c>
      <c r="C6" s="22" t="n">
        <f aca="false">AVERAGEIFS(Inbound_Data!$Y$2:$Y$4001,Inbound_Data!$W$2:$W$4001,"B")</f>
        <v>32.7631067961165</v>
      </c>
      <c r="D6" s="22" t="n">
        <f aca="false">AVERAGEIFS(Inbound_Data!$Y$2:$Y$4001,Inbound_Data!$W$2:$W$4001,"C")</f>
        <v>18.1286863270777</v>
      </c>
    </row>
    <row r="7" customFormat="false" ht="15" hidden="false" customHeight="false" outlineLevel="0" collapsed="false">
      <c r="A7" s="7" t="s">
        <v>31</v>
      </c>
      <c r="B7" s="22" t="n">
        <f aca="false">AVERAGEIFS(Inbound_Data!$Z$2:$Z$4001,Inbound_Data!$W$2:$W$4001,"A")</f>
        <v>9.91210374639769</v>
      </c>
      <c r="C7" s="22" t="n">
        <f aca="false">AVERAGEIFS(Inbound_Data!$Z$2:$Z$4001,Inbound_Data!$W$2:$W$4001,"B")</f>
        <v>9.55728155339806</v>
      </c>
      <c r="D7" s="22" t="n">
        <f aca="false">AVERAGEIFS(Inbound_Data!$Z$2:$Z$4001,Inbound_Data!$W$2:$W$4001,"C")</f>
        <v>9.21179624664879</v>
      </c>
    </row>
    <row r="8" customFormat="false" ht="15" hidden="false" customHeight="false" outlineLevel="0" collapsed="false">
      <c r="A8" s="7" t="s">
        <v>34</v>
      </c>
      <c r="B8" s="22" t="n">
        <f aca="false">AVERAGEIFS(Inbound_Data!$AA$2:$AA$4001,Inbound_Data!$W$2:$W$4001,"A")</f>
        <v>42.5062439961575</v>
      </c>
      <c r="C8" s="22" t="n">
        <f aca="false">AVERAGEIFS(Inbound_Data!$AA$2:$AA$4001,Inbound_Data!$W$2:$W$4001,"B")</f>
        <v>43.0349514563107</v>
      </c>
      <c r="D8" s="22" t="n">
        <f aca="false">AVERAGEIFS(Inbound_Data!$AA$2:$AA$4001,Inbound_Data!$W$2:$W$4001,"C")</f>
        <v>42.4209115281501</v>
      </c>
    </row>
    <row r="9" customFormat="false" ht="15" hidden="false" customHeight="false" outlineLevel="0" collapsed="false">
      <c r="A9" s="7" t="s">
        <v>38</v>
      </c>
      <c r="B9" s="22" t="n">
        <f aca="false">AVERAGEIFS(Inbound_Data!$AB$2:$AB$4001,Inbound_Data!$W$2:$W$4001,"A")</f>
        <v>14.200288184438</v>
      </c>
      <c r="C9" s="22" t="n">
        <f aca="false">AVERAGEIFS(Inbound_Data!$AB$2:$AB$4001,Inbound_Data!$W$2:$W$4001,"B")</f>
        <v>14.8724919093851</v>
      </c>
      <c r="D9" s="22" t="n">
        <f aca="false">AVERAGEIFS(Inbound_Data!$AB$2:$AB$4001,Inbound_Data!$W$2:$W$4001,"C")</f>
        <v>13.8203753351206</v>
      </c>
    </row>
    <row r="10" customFormat="false" ht="15" hidden="false" customHeight="false" outlineLevel="0" collapsed="false">
      <c r="A10" s="7" t="s">
        <v>41</v>
      </c>
      <c r="B10" s="22" t="n">
        <f aca="false">AVERAGEIFS(Inbound_Data!$AC$2:$AC$4001,Inbound_Data!$W$2:$W$4001,"A")</f>
        <v>36.3496637848223</v>
      </c>
      <c r="C10" s="22" t="n">
        <f aca="false">AVERAGEIFS(Inbound_Data!$AC$2:$AC$4001,Inbound_Data!$W$2:$W$4001,"B")</f>
        <v>35.273786407767</v>
      </c>
      <c r="D10" s="22" t="n">
        <f aca="false">AVERAGEIFS(Inbound_Data!$AC$2:$AC$4001,Inbound_Data!$W$2:$W$4001,"C")</f>
        <v>36.6085790884719</v>
      </c>
    </row>
    <row r="11" customFormat="false" ht="15" hidden="false" customHeight="false" outlineLevel="0" collapsed="false">
      <c r="A11" s="7" t="s">
        <v>44</v>
      </c>
      <c r="B11" s="22" t="n">
        <f aca="false">AVERAGEIFS(Inbound_Data!$AD$2:$AD$4001,Inbound_Data!$W$2:$W$4001,"A")</f>
        <v>54.5138888888889</v>
      </c>
      <c r="C11" s="22" t="n">
        <f aca="false">AVERAGEIFS(Inbound_Data!$AD$2:$AD$4001,Inbound_Data!$W$2:$W$4001,"B")</f>
        <v>68.9680706521739</v>
      </c>
      <c r="D11" s="22" t="n">
        <f aca="false">AVERAGEIFS(Inbound_Data!$AD$2:$AD$4001,Inbound_Data!$W$2:$W$4001,"C")</f>
        <v>100.539772727273</v>
      </c>
    </row>
    <row r="12" customFormat="false" ht="15" hidden="false" customHeight="false" outlineLevel="0" collapsed="false">
      <c r="A12" s="7" t="s">
        <v>47</v>
      </c>
      <c r="B12" s="22" t="n">
        <f aca="false">AVERAGEIFS(Inbound_Data!$AE$2:$AE$4001,Inbound_Data!$W$2:$W$4001,"A")</f>
        <v>60.109623015873</v>
      </c>
      <c r="C12" s="22" t="n">
        <f aca="false">AVERAGEIFS(Inbound_Data!$AE$2:$AE$4001,Inbound_Data!$W$2:$W$4001,"B")</f>
        <v>68.2697010869565</v>
      </c>
      <c r="D12" s="22" t="n">
        <f aca="false">AVERAGEIFS(Inbound_Data!$AE$2:$AE$4001,Inbound_Data!$W$2:$W$4001,"C")</f>
        <v>79.625</v>
      </c>
    </row>
    <row r="13" customFormat="false" ht="15" hidden="false" customHeight="false" outlineLevel="0" collapsed="false">
      <c r="A13" s="7" t="s">
        <v>50</v>
      </c>
      <c r="B13" s="22" t="n">
        <f aca="false">AVERAGEIFS(Inbound_Data!$AF$2:$AF$4001,Inbound_Data!$W$2:$W$4001,"A")</f>
        <v>18.9613095238095</v>
      </c>
      <c r="C13" s="22" t="n">
        <f aca="false">AVERAGEIFS(Inbound_Data!$AF$2:$AF$4001,Inbound_Data!$W$2:$W$4001,"B")</f>
        <v>19.319972826087</v>
      </c>
      <c r="D13" s="22" t="n">
        <f aca="false">AVERAGEIFS(Inbound_Data!$AF$2:$AF$4001,Inbound_Data!$W$2:$W$4001,"C")</f>
        <v>19.9289772727273</v>
      </c>
    </row>
    <row r="14" customFormat="false" ht="15" hidden="false" customHeight="false" outlineLevel="0" collapsed="false">
      <c r="A14" s="7" t="s">
        <v>53</v>
      </c>
      <c r="B14" s="22" t="n">
        <f aca="false">AVERAGEIFS(Inbound_Data!$AG$2:$AG$4001,Inbound_Data!$W$2:$W$4001,"A")</f>
        <v>27.4975198412698</v>
      </c>
      <c r="C14" s="22" t="n">
        <f aca="false">AVERAGEIFS(Inbound_Data!$AG$2:$AG$4001,Inbound_Data!$W$2:$W$4001,"B")</f>
        <v>27.2703804347826</v>
      </c>
      <c r="D14" s="22" t="n">
        <f aca="false">AVERAGEIFS(Inbound_Data!$AG$2:$AG$4001,Inbound_Data!$W$2:$W$4001,"C")</f>
        <v>26.2159090909091</v>
      </c>
    </row>
    <row r="17" customFormat="false" ht="15" hidden="false" customHeight="false" outlineLevel="0" collapsed="false">
      <c r="A17" s="9" t="s">
        <v>11111</v>
      </c>
    </row>
    <row r="18" customFormat="false" ht="31.5" hidden="false" customHeight="true" outlineLevel="0" collapsed="false">
      <c r="A18" s="6" t="s">
        <v>22</v>
      </c>
      <c r="B18" s="6" t="s">
        <v>147</v>
      </c>
      <c r="C18" s="6" t="s">
        <v>119</v>
      </c>
      <c r="D18" s="6" t="s">
        <v>135</v>
      </c>
    </row>
    <row r="19" customFormat="false" ht="15" hidden="false" customHeight="false" outlineLevel="0" collapsed="false">
      <c r="A19" s="7" t="s">
        <v>27</v>
      </c>
      <c r="B19" s="22" t="n">
        <f aca="false">AVERAGEIFS(Inbound_Data!$Y$2:$Y$4001,Inbound_Data!$D$2:$D$4001,"Bhiwandi DC")</f>
        <v>41.924375</v>
      </c>
      <c r="C19" s="22" t="n">
        <f aca="false">AVERAGEIFS(Inbound_Data!$Y$2:$Y$4001,Inbound_Data!$D$2:$D$4001,"Kalyan DC")</f>
        <v>34.0240963855422</v>
      </c>
      <c r="D19" s="22" t="n">
        <f aca="false">AVERAGEIFS(Inbound_Data!$Y$2:$Y$4001,Inbound_Data!$D$2:$D$4001,"Pimplas DC")</f>
        <v>29.7397388059702</v>
      </c>
    </row>
    <row r="20" customFormat="false" ht="15" hidden="false" customHeight="false" outlineLevel="0" collapsed="false">
      <c r="A20" s="7" t="s">
        <v>31</v>
      </c>
      <c r="B20" s="22" t="n">
        <f aca="false">AVERAGEIFS(Inbound_Data!$Z$2:$Z$4001,Inbound_Data!$D$2:$D$4001,"Bhiwandi DC")</f>
        <v>9.41</v>
      </c>
      <c r="C20" s="22" t="n">
        <f aca="false">AVERAGEIFS(Inbound_Data!$Z$2:$Z$4001,Inbound_Data!$D$2:$D$4001,"Kalyan DC")</f>
        <v>9.7816265060241</v>
      </c>
      <c r="D20" s="22" t="n">
        <f aca="false">AVERAGEIFS(Inbound_Data!$Z$2:$Z$4001,Inbound_Data!$D$2:$D$4001,"Pimplas DC")</f>
        <v>10.0680970149254</v>
      </c>
    </row>
    <row r="21" customFormat="false" ht="15" hidden="false" customHeight="false" outlineLevel="0" collapsed="false">
      <c r="A21" s="7" t="s">
        <v>34</v>
      </c>
      <c r="B21" s="22" t="n">
        <f aca="false">AVERAGEIFS(Inbound_Data!$AA$2:$AA$4001,Inbound_Data!$D$2:$D$4001,"Bhiwandi DC")</f>
        <v>42.83125</v>
      </c>
      <c r="C21" s="22" t="n">
        <f aca="false">AVERAGEIFS(Inbound_Data!$AA$2:$AA$4001,Inbound_Data!$D$2:$D$4001,"Kalyan DC")</f>
        <v>42.601656626506</v>
      </c>
      <c r="D21" s="22" t="n">
        <f aca="false">AVERAGEIFS(Inbound_Data!$AA$2:$AA$4001,Inbound_Data!$D$2:$D$4001,"Pimplas DC")</f>
        <v>42.6352611940299</v>
      </c>
    </row>
    <row r="22" customFormat="false" ht="15" hidden="false" customHeight="false" outlineLevel="0" collapsed="false">
      <c r="A22" s="7" t="s">
        <v>38</v>
      </c>
      <c r="B22" s="22" t="n">
        <f aca="false">AVERAGEIFS(Inbound_Data!$AB$2:$AB$4001,Inbound_Data!$D$2:$D$4001,"Bhiwandi DC")</f>
        <v>14.45</v>
      </c>
      <c r="C22" s="22" t="n">
        <f aca="false">AVERAGEIFS(Inbound_Data!$AB$2:$AB$4001,Inbound_Data!$D$2:$D$4001,"Kalyan DC")</f>
        <v>14.3170180722892</v>
      </c>
      <c r="D22" s="22" t="n">
        <f aca="false">AVERAGEIFS(Inbound_Data!$AB$2:$AB$4001,Inbound_Data!$D$2:$D$4001,"Pimplas DC")</f>
        <v>14.5195895522388</v>
      </c>
    </row>
    <row r="23" customFormat="false" ht="15" hidden="false" customHeight="false" outlineLevel="0" collapsed="false">
      <c r="A23" s="7" t="s">
        <v>41</v>
      </c>
      <c r="B23" s="22" t="n">
        <f aca="false">AVERAGEIFS(Inbound_Data!$AC$2:$AC$4001,Inbound_Data!$D$2:$D$4001,"Bhiwandi DC")</f>
        <v>35.918125</v>
      </c>
      <c r="C23" s="22" t="n">
        <f aca="false">AVERAGEIFS(Inbound_Data!$AC$2:$AC$4001,Inbound_Data!$D$2:$D$4001,"Kalyan DC")</f>
        <v>36.0685240963855</v>
      </c>
      <c r="D23" s="22" t="n">
        <f aca="false">AVERAGEIFS(Inbound_Data!$AC$2:$AC$4001,Inbound_Data!$D$2:$D$4001,"Pimplas DC")</f>
        <v>35.8815298507463</v>
      </c>
    </row>
    <row r="24" customFormat="false" ht="15" hidden="false" customHeight="false" outlineLevel="0" collapsed="false">
      <c r="A24" s="7" t="s">
        <v>44</v>
      </c>
      <c r="B24" s="22" t="n">
        <f aca="false">AVERAGEIFS(Inbound_Data!$AD$2:$AD$4001,Inbound_Data!$D$2:$D$4001,"Bhiwandi DC")</f>
        <v>58.3307443365696</v>
      </c>
      <c r="C24" s="22" t="n">
        <f aca="false">AVERAGEIFS(Inbound_Data!$AD$2:$AD$4001,Inbound_Data!$D$2:$D$4001,"Kalyan DC")</f>
        <v>61.3947990543735</v>
      </c>
      <c r="D24" s="22" t="n">
        <f aca="false">AVERAGEIFS(Inbound_Data!$AD$2:$AD$4001,Inbound_Data!$D$2:$D$4001,"Pimplas DC")</f>
        <v>76.7836257309942</v>
      </c>
    </row>
    <row r="25" customFormat="false" ht="15" hidden="false" customHeight="false" outlineLevel="0" collapsed="false">
      <c r="A25" s="7" t="s">
        <v>47</v>
      </c>
      <c r="B25" s="22" t="n">
        <f aca="false">AVERAGEIFS(Inbound_Data!$AE$2:$AE$4001,Inbound_Data!$D$2:$D$4001,"Bhiwandi DC")</f>
        <v>58.5016181229774</v>
      </c>
      <c r="C25" s="22" t="n">
        <f aca="false">AVERAGEIFS(Inbound_Data!$AE$2:$AE$4001,Inbound_Data!$D$2:$D$4001,"Kalyan DC")</f>
        <v>59.3924349881797</v>
      </c>
      <c r="D25" s="22" t="n">
        <f aca="false">AVERAGEIFS(Inbound_Data!$AE$2:$AE$4001,Inbound_Data!$D$2:$D$4001,"Pimplas DC")</f>
        <v>81.8206627680312</v>
      </c>
    </row>
    <row r="26" customFormat="false" ht="15" hidden="false" customHeight="false" outlineLevel="0" collapsed="false">
      <c r="A26" s="7" t="s">
        <v>50</v>
      </c>
      <c r="B26" s="22" t="n">
        <f aca="false">AVERAGEIFS(Inbound_Data!$AF$2:$AF$4001,Inbound_Data!$D$2:$D$4001,"Bhiwandi DC")</f>
        <v>19.1288025889968</v>
      </c>
      <c r="C26" s="22" t="n">
        <f aca="false">AVERAGEIFS(Inbound_Data!$AF$2:$AF$4001,Inbound_Data!$D$2:$D$4001,"Kalyan DC")</f>
        <v>19.0906225374311</v>
      </c>
      <c r="D26" s="22" t="n">
        <f aca="false">AVERAGEIFS(Inbound_Data!$AF$2:$AF$4001,Inbound_Data!$D$2:$D$4001,"Pimplas DC")</f>
        <v>19.3957115009747</v>
      </c>
    </row>
    <row r="27" customFormat="false" ht="15" hidden="false" customHeight="false" outlineLevel="0" collapsed="false">
      <c r="A27" s="7" t="s">
        <v>53</v>
      </c>
      <c r="B27" s="22" t="n">
        <f aca="false">AVERAGEIFS(Inbound_Data!$AG$2:$AG$4001,Inbound_Data!$D$2:$D$4001,"Bhiwandi DC")</f>
        <v>27.788996763754</v>
      </c>
      <c r="C27" s="22" t="n">
        <f aca="false">AVERAGEIFS(Inbound_Data!$AG$2:$AG$4001,Inbound_Data!$D$2:$D$4001,"Kalyan DC")</f>
        <v>26.8313632781718</v>
      </c>
      <c r="D27" s="22" t="n">
        <f aca="false">AVERAGEIFS(Inbound_Data!$AG$2:$AG$4001,Inbound_Data!$D$2:$D$4001,"Pimplas DC")</f>
        <v>27.1169590643275</v>
      </c>
    </row>
  </sheetData>
  <conditionalFormatting sqref="B6:D6">
    <cfRule type="colorScale" priority="2">
      <colorScale>
        <cfvo type="min" val="0"/>
        <cfvo type="percentile" val="50"/>
        <cfvo type="max" val="0"/>
        <color rgb="FF63BE7B"/>
        <color rgb="FFFFEB84"/>
        <color rgb="FFF8696B"/>
      </colorScale>
    </cfRule>
  </conditionalFormatting>
  <conditionalFormatting sqref="B7:D7">
    <cfRule type="colorScale" priority="3">
      <colorScale>
        <cfvo type="min" val="0"/>
        <cfvo type="percentile" val="50"/>
        <cfvo type="max" val="0"/>
        <color rgb="FF63BE7B"/>
        <color rgb="FFFFEB84"/>
        <color rgb="FFF8696B"/>
      </colorScale>
    </cfRule>
  </conditionalFormatting>
  <conditionalFormatting sqref="B8:D8">
    <cfRule type="colorScale" priority="4">
      <colorScale>
        <cfvo type="min" val="0"/>
        <cfvo type="percentile" val="50"/>
        <cfvo type="max" val="0"/>
        <color rgb="FF63BE7B"/>
        <color rgb="FFFFEB84"/>
        <color rgb="FFF8696B"/>
      </colorScale>
    </cfRule>
  </conditionalFormatting>
  <conditionalFormatting sqref="B9:D9">
    <cfRule type="colorScale" priority="5">
      <colorScale>
        <cfvo type="min" val="0"/>
        <cfvo type="percentile" val="50"/>
        <cfvo type="max" val="0"/>
        <color rgb="FF63BE7B"/>
        <color rgb="FFFFEB84"/>
        <color rgb="FFF8696B"/>
      </colorScale>
    </cfRule>
  </conditionalFormatting>
  <conditionalFormatting sqref="B10:D10">
    <cfRule type="colorScale" priority="6">
      <colorScale>
        <cfvo type="min" val="0"/>
        <cfvo type="percentile" val="50"/>
        <cfvo type="max" val="0"/>
        <color rgb="FF63BE7B"/>
        <color rgb="FFFFEB84"/>
        <color rgb="FFF8696B"/>
      </colorScale>
    </cfRule>
  </conditionalFormatting>
  <conditionalFormatting sqref="B11:D11">
    <cfRule type="colorScale" priority="7">
      <colorScale>
        <cfvo type="min" val="0"/>
        <cfvo type="percentile" val="50"/>
        <cfvo type="max" val="0"/>
        <color rgb="FF63BE7B"/>
        <color rgb="FFFFEB84"/>
        <color rgb="FFF8696B"/>
      </colorScale>
    </cfRule>
  </conditionalFormatting>
  <conditionalFormatting sqref="B12:D12">
    <cfRule type="colorScale" priority="8">
      <colorScale>
        <cfvo type="min" val="0"/>
        <cfvo type="percentile" val="50"/>
        <cfvo type="max" val="0"/>
        <color rgb="FF63BE7B"/>
        <color rgb="FFFFEB84"/>
        <color rgb="FFF8696B"/>
      </colorScale>
    </cfRule>
  </conditionalFormatting>
  <conditionalFormatting sqref="B13:D13">
    <cfRule type="colorScale" priority="9">
      <colorScale>
        <cfvo type="min" val="0"/>
        <cfvo type="percentile" val="50"/>
        <cfvo type="max" val="0"/>
        <color rgb="FF63BE7B"/>
        <color rgb="FFFFEB84"/>
        <color rgb="FFF8696B"/>
      </colorScale>
    </cfRule>
  </conditionalFormatting>
  <conditionalFormatting sqref="B14:D14">
    <cfRule type="colorScale" priority="10">
      <colorScale>
        <cfvo type="min" val="0"/>
        <cfvo type="percentile" val="50"/>
        <cfvo type="max" val="0"/>
        <color rgb="FF63BE7B"/>
        <color rgb="FFFFEB84"/>
        <color rgb="FFF8696B"/>
      </colorScale>
    </cfRule>
  </conditionalFormatting>
  <conditionalFormatting sqref="B19:D19">
    <cfRule type="colorScale" priority="11">
      <colorScale>
        <cfvo type="min" val="0"/>
        <cfvo type="percentile" val="50"/>
        <cfvo type="max" val="0"/>
        <color rgb="FF63BE7B"/>
        <color rgb="FFFFEB84"/>
        <color rgb="FFF8696B"/>
      </colorScale>
    </cfRule>
  </conditionalFormatting>
  <conditionalFormatting sqref="B20:D20">
    <cfRule type="colorScale" priority="12">
      <colorScale>
        <cfvo type="min" val="0"/>
        <cfvo type="percentile" val="50"/>
        <cfvo type="max" val="0"/>
        <color rgb="FF63BE7B"/>
        <color rgb="FFFFEB84"/>
        <color rgb="FFF8696B"/>
      </colorScale>
    </cfRule>
  </conditionalFormatting>
  <conditionalFormatting sqref="B21:D21">
    <cfRule type="colorScale" priority="13">
      <colorScale>
        <cfvo type="min" val="0"/>
        <cfvo type="percentile" val="50"/>
        <cfvo type="max" val="0"/>
        <color rgb="FF63BE7B"/>
        <color rgb="FFFFEB84"/>
        <color rgb="FFF8696B"/>
      </colorScale>
    </cfRule>
  </conditionalFormatting>
  <conditionalFormatting sqref="B22:D22">
    <cfRule type="colorScale" priority="14">
      <colorScale>
        <cfvo type="min" val="0"/>
        <cfvo type="percentile" val="50"/>
        <cfvo type="max" val="0"/>
        <color rgb="FF63BE7B"/>
        <color rgb="FFFFEB84"/>
        <color rgb="FFF8696B"/>
      </colorScale>
    </cfRule>
  </conditionalFormatting>
  <conditionalFormatting sqref="B23:D23">
    <cfRule type="colorScale" priority="15">
      <colorScale>
        <cfvo type="min" val="0"/>
        <cfvo type="percentile" val="50"/>
        <cfvo type="max" val="0"/>
        <color rgb="FF63BE7B"/>
        <color rgb="FFFFEB84"/>
        <color rgb="FFF8696B"/>
      </colorScale>
    </cfRule>
  </conditionalFormatting>
  <conditionalFormatting sqref="B24:D24">
    <cfRule type="colorScale" priority="16">
      <colorScale>
        <cfvo type="min" val="0"/>
        <cfvo type="percentile" val="50"/>
        <cfvo type="max" val="0"/>
        <color rgb="FF63BE7B"/>
        <color rgb="FFFFEB84"/>
        <color rgb="FFF8696B"/>
      </colorScale>
    </cfRule>
  </conditionalFormatting>
  <conditionalFormatting sqref="B25:D25">
    <cfRule type="colorScale" priority="17">
      <colorScale>
        <cfvo type="min" val="0"/>
        <cfvo type="percentile" val="50"/>
        <cfvo type="max" val="0"/>
        <color rgb="FF63BE7B"/>
        <color rgb="FFFFEB84"/>
        <color rgb="FFF8696B"/>
      </colorScale>
    </cfRule>
  </conditionalFormatting>
  <conditionalFormatting sqref="B26:D26">
    <cfRule type="colorScale" priority="18">
      <colorScale>
        <cfvo type="min" val="0"/>
        <cfvo type="percentile" val="50"/>
        <cfvo type="max" val="0"/>
        <color rgb="FF63BE7B"/>
        <color rgb="FFFFEB84"/>
        <color rgb="FFF8696B"/>
      </colorScale>
    </cfRule>
  </conditionalFormatting>
  <conditionalFormatting sqref="B27:D27">
    <cfRule type="colorScale" priority="19">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4"/>
    <col collapsed="false" customWidth="true" hidden="false" outlineLevel="0" max="4" min="4" style="0" width="12"/>
    <col collapsed="false" customWidth="true" hidden="false" outlineLevel="0" max="5" min="5" style="0" width="10"/>
    <col collapsed="false" customWidth="true" hidden="false" outlineLevel="0" max="7" min="6" style="0" width="14"/>
    <col collapsed="false" customWidth="true" hidden="false" outlineLevel="0" max="9" min="8" style="0" width="12"/>
    <col collapsed="false" customWidth="true" hidden="false" outlineLevel="0" max="10" min="10" style="0" width="16"/>
    <col collapsed="false" customWidth="true" hidden="false" outlineLevel="0" max="11" min="11" style="0" width="12"/>
  </cols>
  <sheetData>
    <row r="1" customFormat="false" ht="19.7" hidden="false" customHeight="false" outlineLevel="0" collapsed="false">
      <c r="A1" s="1" t="s">
        <v>11112</v>
      </c>
    </row>
    <row r="2" customFormat="false" ht="15" hidden="false" customHeight="false" outlineLevel="0" collapsed="false">
      <c r="A2" s="2" t="s">
        <v>11113</v>
      </c>
    </row>
    <row r="4" customFormat="false" ht="43.5" hidden="false" customHeight="true" outlineLevel="0" collapsed="false">
      <c r="A4" s="6" t="s">
        <v>82</v>
      </c>
      <c r="B4" s="6" t="s">
        <v>11076</v>
      </c>
      <c r="C4" s="6" t="s">
        <v>11114</v>
      </c>
      <c r="D4" s="6" t="s">
        <v>11115</v>
      </c>
      <c r="E4" s="6" t="s">
        <v>11116</v>
      </c>
      <c r="F4" s="6" t="s">
        <v>11117</v>
      </c>
      <c r="G4" s="6" t="s">
        <v>11118</v>
      </c>
      <c r="H4" s="6" t="s">
        <v>11119</v>
      </c>
      <c r="I4" s="6" t="s">
        <v>11120</v>
      </c>
      <c r="J4" s="6" t="s">
        <v>11121</v>
      </c>
      <c r="K4" s="6" t="s">
        <v>11122</v>
      </c>
    </row>
    <row r="5" customFormat="false" ht="15" hidden="false" customHeight="false" outlineLevel="0" collapsed="false">
      <c r="A5" s="7" t="s">
        <v>286</v>
      </c>
      <c r="B5" s="21" t="n">
        <f aca="false">COUNTIF(Inbound_Data!$C$2:$C$4001,A5)</f>
        <v>334</v>
      </c>
      <c r="C5" s="25" t="n">
        <f aca="false">AVERAGEIFS(Inbound_Data!$AH$2:$AH$4001,Inbound_Data!$C$2:$C$4001,A5)</f>
        <v>306.089783281734</v>
      </c>
      <c r="D5" s="25" t="n">
        <f aca="false">AVERAGEIFS(Inbound_Data!$Y$2:$Y$4001,Inbound_Data!$C$2:$C$4001,A5)</f>
        <v>31.5538922155689</v>
      </c>
      <c r="E5" s="25" t="n">
        <f aca="false">AVERAGEIFS(Inbound_Data!$AC$2:$AC$4001,Inbound_Data!$C$2:$C$4001,A5)</f>
        <v>34.3802395209581</v>
      </c>
      <c r="F5" s="25" t="n">
        <f aca="false">AVERAGEIFS(Inbound_Data!$AD$2:$AD$4001,Inbound_Data!$C$2:$C$4001,A5)</f>
        <v>67.0030959752322</v>
      </c>
      <c r="G5" s="25" t="n">
        <f aca="false">AVERAGEIFS(Inbound_Data!$AE$2:$AE$4001,Inbound_Data!$C$2:$C$4001,A5)</f>
        <v>59.8018575851393</v>
      </c>
      <c r="H5" s="23" t="n">
        <f aca="false">SUMIFS(Inbound_Data!$S$2:$S$4001,Inbound_Data!$C$2:$C$4001,A5)/SUMIFS(Inbound_Data!$R$2:$R$4001,Inbound_Data!$C$2:$C$4001,A5)</f>
        <v>0.00101599105063202</v>
      </c>
      <c r="I5" s="23" t="n">
        <f aca="false">SUMIFS(Inbound_Data!$T$2:$T$4001,Inbound_Data!$C$2:$C$4001,A5)/SUMIFS(Inbound_Data!$R$2:$R$4001,Inbound_Data!$C$2:$C$4001,A5)</f>
        <v>0.00092411951945785</v>
      </c>
      <c r="J5" s="23" t="n">
        <f aca="false">SUMPRODUCT((Inbound_Data!$C$2:$C$4001=A5)*((Inbound_Data!$S$2:$S$4001+Inbound_Data!$T$2:$T$4001)&gt;0))/B5</f>
        <v>0.116766467065868</v>
      </c>
      <c r="K5" s="25" t="n">
        <f aca="false">RANK(C5,$C$5:$C$16)</f>
        <v>11</v>
      </c>
    </row>
    <row r="6" customFormat="false" ht="15" hidden="false" customHeight="false" outlineLevel="0" collapsed="false">
      <c r="A6" s="7" t="s">
        <v>175</v>
      </c>
      <c r="B6" s="21" t="n">
        <f aca="false">COUNTIF(Inbound_Data!$C$2:$C$4001,A6)</f>
        <v>339</v>
      </c>
      <c r="C6" s="25" t="n">
        <f aca="false">AVERAGEIFS(Inbound_Data!$AH$2:$AH$4001,Inbound_Data!$C$2:$C$4001,A6)</f>
        <v>309.363636363636</v>
      </c>
      <c r="D6" s="25" t="n">
        <f aca="false">AVERAGEIFS(Inbound_Data!$Y$2:$Y$4001,Inbound_Data!$C$2:$C$4001,A6)</f>
        <v>34.1533923303835</v>
      </c>
      <c r="E6" s="25" t="n">
        <f aca="false">AVERAGEIFS(Inbound_Data!$AC$2:$AC$4001,Inbound_Data!$C$2:$C$4001,A6)</f>
        <v>35.2241887905605</v>
      </c>
      <c r="F6" s="25" t="n">
        <f aca="false">AVERAGEIFS(Inbound_Data!$AD$2:$AD$4001,Inbound_Data!$C$2:$C$4001,A6)</f>
        <v>62.2878787878788</v>
      </c>
      <c r="G6" s="25" t="n">
        <f aca="false">AVERAGEIFS(Inbound_Data!$AE$2:$AE$4001,Inbound_Data!$C$2:$C$4001,A6)</f>
        <v>65.1333333333333</v>
      </c>
      <c r="H6" s="23" t="n">
        <f aca="false">SUMIFS(Inbound_Data!$S$2:$S$4001,Inbound_Data!$C$2:$C$4001,A6)/SUMIFS(Inbound_Data!$R$2:$R$4001,Inbound_Data!$C$2:$C$4001,A6)</f>
        <v>0.00142216707829527</v>
      </c>
      <c r="I6" s="23" t="n">
        <f aca="false">SUMIFS(Inbound_Data!$T$2:$T$4001,Inbound_Data!$C$2:$C$4001,A6)/SUMIFS(Inbound_Data!$R$2:$R$4001,Inbound_Data!$C$2:$C$4001,A6)</f>
        <v>0.000836913136609975</v>
      </c>
      <c r="J6" s="23" t="n">
        <f aca="false">SUMPRODUCT((Inbound_Data!$C$2:$C$4001=A6)*((Inbound_Data!$S$2:$S$4001+Inbound_Data!$T$2:$T$4001)&gt;0))/B6</f>
        <v>0.0678466076696165</v>
      </c>
      <c r="K6" s="25" t="n">
        <f aca="false">RANK(C6,$C$5:$C$16)</f>
        <v>7</v>
      </c>
    </row>
    <row r="7" customFormat="false" ht="15" hidden="false" customHeight="false" outlineLevel="0" collapsed="false">
      <c r="A7" s="7" t="s">
        <v>252</v>
      </c>
      <c r="B7" s="21" t="n">
        <f aca="false">COUNTIF(Inbound_Data!$C$2:$C$4001,A7)</f>
        <v>312</v>
      </c>
      <c r="C7" s="25" t="n">
        <f aca="false">AVERAGEIFS(Inbound_Data!$AH$2:$AH$4001,Inbound_Data!$C$2:$C$4001,A7)</f>
        <v>340.298013245033</v>
      </c>
      <c r="D7" s="25" t="n">
        <f aca="false">AVERAGEIFS(Inbound_Data!$Y$2:$Y$4001,Inbound_Data!$C$2:$C$4001,A7)</f>
        <v>42.073717948718</v>
      </c>
      <c r="E7" s="25" t="n">
        <f aca="false">AVERAGEIFS(Inbound_Data!$AC$2:$AC$4001,Inbound_Data!$C$2:$C$4001,A7)</f>
        <v>40.1025641025641</v>
      </c>
      <c r="F7" s="25" t="n">
        <f aca="false">AVERAGEIFS(Inbound_Data!$AD$2:$AD$4001,Inbound_Data!$C$2:$C$4001,A7)</f>
        <v>71.6158940397351</v>
      </c>
      <c r="G7" s="25" t="n">
        <f aca="false">AVERAGEIFS(Inbound_Data!$AE$2:$AE$4001,Inbound_Data!$C$2:$C$4001,A7)</f>
        <v>72.0033112582782</v>
      </c>
      <c r="H7" s="23" t="n">
        <f aca="false">SUMIFS(Inbound_Data!$S$2:$S$4001,Inbound_Data!$C$2:$C$4001,A7)/SUMIFS(Inbound_Data!$R$2:$R$4001,Inbound_Data!$C$2:$C$4001,A7)</f>
        <v>0.00927999021227137</v>
      </c>
      <c r="I7" s="23" t="n">
        <f aca="false">SUMIFS(Inbound_Data!$T$2:$T$4001,Inbound_Data!$C$2:$C$4001,A7)/SUMIFS(Inbound_Data!$R$2:$R$4001,Inbound_Data!$C$2:$C$4001,A7)</f>
        <v>0.00338900103994617</v>
      </c>
      <c r="J7" s="23" t="n">
        <f aca="false">SUMPRODUCT((Inbound_Data!$C$2:$C$4001=A7)*((Inbound_Data!$S$2:$S$4001+Inbound_Data!$T$2:$T$4001)&gt;0))/B7</f>
        <v>0.323717948717949</v>
      </c>
      <c r="K7" s="25" t="n">
        <f aca="false">RANK(C7,$C$5:$C$16)</f>
        <v>1</v>
      </c>
    </row>
    <row r="8" customFormat="false" ht="15" hidden="false" customHeight="false" outlineLevel="0" collapsed="false">
      <c r="A8" s="7" t="s">
        <v>142</v>
      </c>
      <c r="B8" s="21" t="n">
        <f aca="false">COUNTIF(Inbound_Data!$C$2:$C$4001,A8)</f>
        <v>326</v>
      </c>
      <c r="C8" s="25" t="n">
        <f aca="false">AVERAGEIFS(Inbound_Data!$AH$2:$AH$4001,Inbound_Data!$C$2:$C$4001,A8)</f>
        <v>307</v>
      </c>
      <c r="D8" s="25" t="n">
        <f aca="false">AVERAGEIFS(Inbound_Data!$Y$2:$Y$4001,Inbound_Data!$C$2:$C$4001,A8)</f>
        <v>34.4079754601227</v>
      </c>
      <c r="E8" s="25" t="n">
        <f aca="false">AVERAGEIFS(Inbound_Data!$AC$2:$AC$4001,Inbound_Data!$C$2:$C$4001,A8)</f>
        <v>34.898773006135</v>
      </c>
      <c r="F8" s="25" t="n">
        <f aca="false">AVERAGEIFS(Inbound_Data!$AD$2:$AD$4001,Inbound_Data!$C$2:$C$4001,A8)</f>
        <v>60.8949044585987</v>
      </c>
      <c r="G8" s="25" t="n">
        <f aca="false">AVERAGEIFS(Inbound_Data!$AE$2:$AE$4001,Inbound_Data!$C$2:$C$4001,A8)</f>
        <v>62.1942675159236</v>
      </c>
      <c r="H8" s="23" t="n">
        <f aca="false">SUMIFS(Inbound_Data!$S$2:$S$4001,Inbound_Data!$C$2:$C$4001,A8)/SUMIFS(Inbound_Data!$R$2:$R$4001,Inbound_Data!$C$2:$C$4001,A8)</f>
        <v>0.00200969518657732</v>
      </c>
      <c r="I8" s="23" t="n">
        <f aca="false">SUMIFS(Inbound_Data!$T$2:$T$4001,Inbound_Data!$C$2:$C$4001,A8)/SUMIFS(Inbound_Data!$R$2:$R$4001,Inbound_Data!$C$2:$C$4001,A8)</f>
        <v>0.000926660604761877</v>
      </c>
      <c r="J8" s="23" t="n">
        <f aca="false">SUMPRODUCT((Inbound_Data!$C$2:$C$4001=A8)*((Inbound_Data!$S$2:$S$4001+Inbound_Data!$T$2:$T$4001)&gt;0))/B8</f>
        <v>0.116564417177914</v>
      </c>
      <c r="K8" s="25" t="n">
        <f aca="false">RANK(C8,$C$5:$C$16)</f>
        <v>9</v>
      </c>
    </row>
    <row r="9" customFormat="false" ht="15" hidden="false" customHeight="false" outlineLevel="0" collapsed="false">
      <c r="A9" s="7" t="s">
        <v>159</v>
      </c>
      <c r="B9" s="21" t="n">
        <f aca="false">COUNTIF(Inbound_Data!$C$2:$C$4001,A9)</f>
        <v>338</v>
      </c>
      <c r="C9" s="25" t="n">
        <f aca="false">AVERAGEIFS(Inbound_Data!$AH$2:$AH$4001,Inbound_Data!$C$2:$C$4001,A9)</f>
        <v>315.043209876543</v>
      </c>
      <c r="D9" s="25" t="n">
        <f aca="false">AVERAGEIFS(Inbound_Data!$Y$2:$Y$4001,Inbound_Data!$C$2:$C$4001,A9)</f>
        <v>30.8727810650888</v>
      </c>
      <c r="E9" s="25" t="n">
        <f aca="false">AVERAGEIFS(Inbound_Data!$AC$2:$AC$4001,Inbound_Data!$C$2:$C$4001,A9)</f>
        <v>36.7278106508876</v>
      </c>
      <c r="F9" s="25" t="n">
        <f aca="false">AVERAGEIFS(Inbound_Data!$AD$2:$AD$4001,Inbound_Data!$C$2:$C$4001,A9)</f>
        <v>60.8549382716049</v>
      </c>
      <c r="G9" s="25" t="n">
        <f aca="false">AVERAGEIFS(Inbound_Data!$AE$2:$AE$4001,Inbound_Data!$C$2:$C$4001,A9)</f>
        <v>68.7716049382716</v>
      </c>
      <c r="H9" s="23" t="n">
        <f aca="false">SUMIFS(Inbound_Data!$S$2:$S$4001,Inbound_Data!$C$2:$C$4001,A9)/SUMIFS(Inbound_Data!$R$2:$R$4001,Inbound_Data!$C$2:$C$4001,A9)</f>
        <v>0.00219286713433809</v>
      </c>
      <c r="I9" s="23" t="n">
        <f aca="false">SUMIFS(Inbound_Data!$T$2:$T$4001,Inbound_Data!$C$2:$C$4001,A9)/SUMIFS(Inbound_Data!$R$2:$R$4001,Inbound_Data!$C$2:$C$4001,A9)</f>
        <v>0.00117794301700655</v>
      </c>
      <c r="J9" s="23" t="n">
        <f aca="false">SUMPRODUCT((Inbound_Data!$C$2:$C$4001=A9)*((Inbound_Data!$S$2:$S$4001+Inbound_Data!$T$2:$T$4001)&gt;0))/B9</f>
        <v>0.112426035502959</v>
      </c>
      <c r="K9" s="25" t="n">
        <f aca="false">RANK(C9,$C$5:$C$16)</f>
        <v>4</v>
      </c>
    </row>
    <row r="10" customFormat="false" ht="15" hidden="false" customHeight="false" outlineLevel="0" collapsed="false">
      <c r="A10" s="7" t="s">
        <v>118</v>
      </c>
      <c r="B10" s="21" t="n">
        <f aca="false">COUNTIF(Inbound_Data!$C$2:$C$4001,A10)</f>
        <v>337</v>
      </c>
      <c r="C10" s="25" t="n">
        <f aca="false">AVERAGEIFS(Inbound_Data!$AH$2:$AH$4001,Inbound_Data!$C$2:$C$4001,A10)</f>
        <v>300.101851851852</v>
      </c>
      <c r="D10" s="25" t="n">
        <f aca="false">AVERAGEIFS(Inbound_Data!$Y$2:$Y$4001,Inbound_Data!$C$2:$C$4001,A10)</f>
        <v>33.513353115727</v>
      </c>
      <c r="E10" s="25" t="n">
        <f aca="false">AVERAGEIFS(Inbound_Data!$AC$2:$AC$4001,Inbound_Data!$C$2:$C$4001,A10)</f>
        <v>33.3946587537092</v>
      </c>
      <c r="F10" s="25" t="n">
        <f aca="false">AVERAGEIFS(Inbound_Data!$AD$2:$AD$4001,Inbound_Data!$C$2:$C$4001,A10)</f>
        <v>59.0555555555556</v>
      </c>
      <c r="G10" s="25" t="n">
        <f aca="false">AVERAGEIFS(Inbound_Data!$AE$2:$AE$4001,Inbound_Data!$C$2:$C$4001,A10)</f>
        <v>60.4135802469136</v>
      </c>
      <c r="H10" s="23" t="n">
        <f aca="false">SUMIFS(Inbound_Data!$S$2:$S$4001,Inbound_Data!$C$2:$C$4001,A10)/SUMIFS(Inbound_Data!$R$2:$R$4001,Inbound_Data!$C$2:$C$4001,A10)</f>
        <v>0.000597759973153236</v>
      </c>
      <c r="I10" s="23" t="n">
        <f aca="false">SUMIFS(Inbound_Data!$T$2:$T$4001,Inbound_Data!$C$2:$C$4001,A10)/SUMIFS(Inbound_Data!$R$2:$R$4001,Inbound_Data!$C$2:$C$4001,A10)</f>
        <v>0.000241201392675867</v>
      </c>
      <c r="J10" s="23" t="n">
        <f aca="false">SUMPRODUCT((Inbound_Data!$C$2:$C$4001=A10)*((Inbound_Data!$S$2:$S$4001+Inbound_Data!$T$2:$T$4001)&gt;0))/B10</f>
        <v>0.0682492581602374</v>
      </c>
      <c r="K10" s="25" t="n">
        <f aca="false">RANK(C10,$C$5:$C$16)</f>
        <v>12</v>
      </c>
    </row>
    <row r="11" customFormat="false" ht="15" hidden="false" customHeight="false" outlineLevel="0" collapsed="false">
      <c r="A11" s="7" t="s">
        <v>184</v>
      </c>
      <c r="B11" s="21" t="n">
        <f aca="false">COUNTIF(Inbound_Data!$C$2:$C$4001,A11)</f>
        <v>314</v>
      </c>
      <c r="C11" s="25" t="n">
        <f aca="false">AVERAGEIFS(Inbound_Data!$AH$2:$AH$4001,Inbound_Data!$C$2:$C$4001,A11)</f>
        <v>334.453947368421</v>
      </c>
      <c r="D11" s="25" t="n">
        <f aca="false">AVERAGEIFS(Inbound_Data!$Y$2:$Y$4001,Inbound_Data!$C$2:$C$4001,A11)</f>
        <v>49.5477707006369</v>
      </c>
      <c r="E11" s="25" t="n">
        <f aca="false">AVERAGEIFS(Inbound_Data!$AC$2:$AC$4001,Inbound_Data!$C$2:$C$4001,A11)</f>
        <v>39.9522292993631</v>
      </c>
      <c r="F11" s="25" t="n">
        <f aca="false">AVERAGEIFS(Inbound_Data!$AD$2:$AD$4001,Inbound_Data!$C$2:$C$4001,A11)</f>
        <v>65.4868421052632</v>
      </c>
      <c r="G11" s="25" t="n">
        <f aca="false">AVERAGEIFS(Inbound_Data!$AE$2:$AE$4001,Inbound_Data!$C$2:$C$4001,A11)</f>
        <v>67.0921052631579</v>
      </c>
      <c r="H11" s="23" t="n">
        <f aca="false">SUMIFS(Inbound_Data!$S$2:$S$4001,Inbound_Data!$C$2:$C$4001,A11)/SUMIFS(Inbound_Data!$R$2:$R$4001,Inbound_Data!$C$2:$C$4001,A11)</f>
        <v>0.0065135337975162</v>
      </c>
      <c r="I11" s="23" t="n">
        <f aca="false">SUMIFS(Inbound_Data!$T$2:$T$4001,Inbound_Data!$C$2:$C$4001,A11)/SUMIFS(Inbound_Data!$R$2:$R$4001,Inbound_Data!$C$2:$C$4001,A11)</f>
        <v>0.00388401636874599</v>
      </c>
      <c r="J11" s="23" t="n">
        <f aca="false">SUMPRODUCT((Inbound_Data!$C$2:$C$4001=A11)*((Inbound_Data!$S$2:$S$4001+Inbound_Data!$T$2:$T$4001)&gt;0))/B11</f>
        <v>0.308917197452229</v>
      </c>
      <c r="K11" s="25" t="n">
        <f aca="false">RANK(C11,$C$5:$C$16)</f>
        <v>2</v>
      </c>
    </row>
    <row r="12" customFormat="false" ht="15" hidden="false" customHeight="false" outlineLevel="0" collapsed="false">
      <c r="A12" s="7" t="s">
        <v>170</v>
      </c>
      <c r="B12" s="21" t="n">
        <f aca="false">COUNTIF(Inbound_Data!$C$2:$C$4001,A12)</f>
        <v>333</v>
      </c>
      <c r="C12" s="25" t="n">
        <f aca="false">AVERAGEIFS(Inbound_Data!$AH$2:$AH$4001,Inbound_Data!$C$2:$C$4001,A12)</f>
        <v>308.366771159875</v>
      </c>
      <c r="D12" s="25" t="n">
        <f aca="false">AVERAGEIFS(Inbound_Data!$Y$2:$Y$4001,Inbound_Data!$C$2:$C$4001,A12)</f>
        <v>35.0540540540541</v>
      </c>
      <c r="E12" s="25" t="n">
        <f aca="false">AVERAGEIFS(Inbound_Data!$AC$2:$AC$4001,Inbound_Data!$C$2:$C$4001,A12)</f>
        <v>35.0900900900901</v>
      </c>
      <c r="F12" s="25" t="n">
        <f aca="false">AVERAGEIFS(Inbound_Data!$AD$2:$AD$4001,Inbound_Data!$C$2:$C$4001,A12)</f>
        <v>56.9153605015674</v>
      </c>
      <c r="G12" s="25" t="n">
        <f aca="false">AVERAGEIFS(Inbound_Data!$AE$2:$AE$4001,Inbound_Data!$C$2:$C$4001,A12)</f>
        <v>66.0501567398119</v>
      </c>
      <c r="H12" s="23" t="n">
        <f aca="false">SUMIFS(Inbound_Data!$S$2:$S$4001,Inbound_Data!$C$2:$C$4001,A12)/SUMIFS(Inbound_Data!$R$2:$R$4001,Inbound_Data!$C$2:$C$4001,A12)</f>
        <v>0.00125081359481563</v>
      </c>
      <c r="I12" s="23" t="n">
        <f aca="false">SUMIFS(Inbound_Data!$T$2:$T$4001,Inbound_Data!$C$2:$C$4001,A12)/SUMIFS(Inbound_Data!$R$2:$R$4001,Inbound_Data!$C$2:$C$4001,A12)</f>
        <v>0.000413164671590684</v>
      </c>
      <c r="J12" s="23" t="n">
        <f aca="false">SUMPRODUCT((Inbound_Data!$C$2:$C$4001=A12)*((Inbound_Data!$S$2:$S$4001+Inbound_Data!$T$2:$T$4001)&gt;0))/B12</f>
        <v>0.045045045045045</v>
      </c>
      <c r="K12" s="25" t="n">
        <f aca="false">RANK(C12,$C$5:$C$16)</f>
        <v>8</v>
      </c>
    </row>
    <row r="13" customFormat="false" ht="15" hidden="false" customHeight="false" outlineLevel="0" collapsed="false">
      <c r="A13" s="7" t="s">
        <v>218</v>
      </c>
      <c r="B13" s="21" t="n">
        <f aca="false">COUNTIF(Inbound_Data!$C$2:$C$4001,A13)</f>
        <v>348</v>
      </c>
      <c r="C13" s="25" t="n">
        <f aca="false">AVERAGEIFS(Inbound_Data!$AH$2:$AH$4001,Inbound_Data!$C$2:$C$4001,A13)</f>
        <v>306.875757575758</v>
      </c>
      <c r="D13" s="25" t="n">
        <f aca="false">AVERAGEIFS(Inbound_Data!$Y$2:$Y$4001,Inbound_Data!$C$2:$C$4001,A13)</f>
        <v>34.1896551724138</v>
      </c>
      <c r="E13" s="25" t="n">
        <f aca="false">AVERAGEIFS(Inbound_Data!$AC$2:$AC$4001,Inbound_Data!$C$2:$C$4001,A13)</f>
        <v>33.3132183908046</v>
      </c>
      <c r="F13" s="25" t="n">
        <f aca="false">AVERAGEIFS(Inbound_Data!$AD$2:$AD$4001,Inbound_Data!$C$2:$C$4001,A13)</f>
        <v>62.6424242424242</v>
      </c>
      <c r="G13" s="25" t="n">
        <f aca="false">AVERAGEIFS(Inbound_Data!$AE$2:$AE$4001,Inbound_Data!$C$2:$C$4001,A13)</f>
        <v>63.7757575757576</v>
      </c>
      <c r="H13" s="23" t="n">
        <f aca="false">SUMIFS(Inbound_Data!$S$2:$S$4001,Inbound_Data!$C$2:$C$4001,A13)/SUMIFS(Inbound_Data!$R$2:$R$4001,Inbound_Data!$C$2:$C$4001,A13)</f>
        <v>0.00105735783134376</v>
      </c>
      <c r="I13" s="23" t="n">
        <f aca="false">SUMIFS(Inbound_Data!$T$2:$T$4001,Inbound_Data!$C$2:$C$4001,A13)/SUMIFS(Inbound_Data!$R$2:$R$4001,Inbound_Data!$C$2:$C$4001,A13)</f>
        <v>0.000587421017413202</v>
      </c>
      <c r="J13" s="23" t="n">
        <f aca="false">SUMPRODUCT((Inbound_Data!$C$2:$C$4001=A13)*((Inbound_Data!$S$2:$S$4001+Inbound_Data!$T$2:$T$4001)&gt;0))/B13</f>
        <v>0.0862068965517241</v>
      </c>
      <c r="K13" s="25" t="n">
        <f aca="false">RANK(C13,$C$5:$C$16)</f>
        <v>10</v>
      </c>
    </row>
    <row r="14" customFormat="false" ht="15" hidden="false" customHeight="false" outlineLevel="0" collapsed="false">
      <c r="A14" s="7" t="s">
        <v>126</v>
      </c>
      <c r="B14" s="21" t="n">
        <f aca="false">COUNTIF(Inbound_Data!$C$2:$C$4001,A14)</f>
        <v>324</v>
      </c>
      <c r="C14" s="25" t="n">
        <f aca="false">AVERAGEIFS(Inbound_Data!$AH$2:$AH$4001,Inbound_Data!$C$2:$C$4001,A14)</f>
        <v>311.075409836066</v>
      </c>
      <c r="D14" s="25" t="n">
        <f aca="false">AVERAGEIFS(Inbound_Data!$Y$2:$Y$4001,Inbound_Data!$C$2:$C$4001,A14)</f>
        <v>32.429012345679</v>
      </c>
      <c r="E14" s="25" t="n">
        <f aca="false">AVERAGEIFS(Inbound_Data!$AC$2:$AC$4001,Inbound_Data!$C$2:$C$4001,A14)</f>
        <v>35.2592592592593</v>
      </c>
      <c r="F14" s="25" t="n">
        <f aca="false">AVERAGEIFS(Inbound_Data!$AD$2:$AD$4001,Inbound_Data!$C$2:$C$4001,A14)</f>
        <v>69.8491803278689</v>
      </c>
      <c r="G14" s="25" t="n">
        <f aca="false">AVERAGEIFS(Inbound_Data!$AE$2:$AE$4001,Inbound_Data!$C$2:$C$4001,A14)</f>
        <v>63.2327868852459</v>
      </c>
      <c r="H14" s="23" t="n">
        <f aca="false">SUMIFS(Inbound_Data!$S$2:$S$4001,Inbound_Data!$C$2:$C$4001,A14)/SUMIFS(Inbound_Data!$R$2:$R$4001,Inbound_Data!$C$2:$C$4001,A14)</f>
        <v>0.000866842696565136</v>
      </c>
      <c r="I14" s="23" t="n">
        <f aca="false">SUMIFS(Inbound_Data!$T$2:$T$4001,Inbound_Data!$C$2:$C$4001,A14)/SUMIFS(Inbound_Data!$R$2:$R$4001,Inbound_Data!$C$2:$C$4001,A14)</f>
        <v>0.000319363098734524</v>
      </c>
      <c r="J14" s="23" t="n">
        <f aca="false">SUMPRODUCT((Inbound_Data!$C$2:$C$4001=A14)*((Inbound_Data!$S$2:$S$4001+Inbound_Data!$T$2:$T$4001)&gt;0))/B14</f>
        <v>0.0709876543209877</v>
      </c>
      <c r="K14" s="25" t="n">
        <f aca="false">RANK(C14,$C$5:$C$16)</f>
        <v>6</v>
      </c>
    </row>
    <row r="15" customFormat="false" ht="15" hidden="false" customHeight="false" outlineLevel="0" collapsed="false">
      <c r="A15" s="7" t="s">
        <v>153</v>
      </c>
      <c r="B15" s="21" t="n">
        <f aca="false">COUNTIF(Inbound_Data!$C$2:$C$4001,A15)</f>
        <v>333</v>
      </c>
      <c r="C15" s="25" t="n">
        <f aca="false">AVERAGEIFS(Inbound_Data!$AH$2:$AH$4001,Inbound_Data!$C$2:$C$4001,A15)</f>
        <v>331.84126984127</v>
      </c>
      <c r="D15" s="25" t="n">
        <f aca="false">AVERAGEIFS(Inbound_Data!$Y$2:$Y$4001,Inbound_Data!$C$2:$C$4001,A15)</f>
        <v>41.96996996997</v>
      </c>
      <c r="E15" s="25" t="n">
        <f aca="false">AVERAGEIFS(Inbound_Data!$AC$2:$AC$4001,Inbound_Data!$C$2:$C$4001,A15)</f>
        <v>39.3873873873874</v>
      </c>
      <c r="F15" s="25" t="n">
        <f aca="false">AVERAGEIFS(Inbound_Data!$AD$2:$AD$4001,Inbound_Data!$C$2:$C$4001,A15)</f>
        <v>69.5619047619048</v>
      </c>
      <c r="G15" s="25" t="n">
        <f aca="false">AVERAGEIFS(Inbound_Data!$AE$2:$AE$4001,Inbound_Data!$C$2:$C$4001,A15)</f>
        <v>69.1142857142857</v>
      </c>
      <c r="H15" s="23" t="n">
        <f aca="false">SUMIFS(Inbound_Data!$S$2:$S$4001,Inbound_Data!$C$2:$C$4001,A15)/SUMIFS(Inbound_Data!$R$2:$R$4001,Inbound_Data!$C$2:$C$4001,A15)</f>
        <v>0.00586299566719684</v>
      </c>
      <c r="I15" s="23" t="n">
        <f aca="false">SUMIFS(Inbound_Data!$T$2:$T$4001,Inbound_Data!$C$2:$C$4001,A15)/SUMIFS(Inbound_Data!$R$2:$R$4001,Inbound_Data!$C$2:$C$4001,A15)</f>
        <v>0.00268743487083859</v>
      </c>
      <c r="J15" s="23" t="n">
        <f aca="false">SUMPRODUCT((Inbound_Data!$C$2:$C$4001=A15)*((Inbound_Data!$S$2:$S$4001+Inbound_Data!$T$2:$T$4001)&gt;0))/B15</f>
        <v>0.303303303303303</v>
      </c>
      <c r="K15" s="25" t="n">
        <f aca="false">RANK(C15,$C$5:$C$16)</f>
        <v>3</v>
      </c>
    </row>
    <row r="16" customFormat="false" ht="15" hidden="false" customHeight="false" outlineLevel="0" collapsed="false">
      <c r="A16" s="7" t="s">
        <v>134</v>
      </c>
      <c r="B16" s="21" t="n">
        <f aca="false">COUNTIF(Inbound_Data!$C$2:$C$4001,A16)</f>
        <v>362</v>
      </c>
      <c r="C16" s="25" t="n">
        <f aca="false">AVERAGEIFS(Inbound_Data!$AH$2:$AH$4001,Inbound_Data!$C$2:$C$4001,A16)</f>
        <v>311.465714285714</v>
      </c>
      <c r="D16" s="25" t="n">
        <f aca="false">AVERAGEIFS(Inbound_Data!$Y$2:$Y$4001,Inbound_Data!$C$2:$C$4001,A16)</f>
        <v>34.0939226519337</v>
      </c>
      <c r="E16" s="25" t="n">
        <f aca="false">AVERAGEIFS(Inbound_Data!$AC$2:$AC$4001,Inbound_Data!$C$2:$C$4001,A16)</f>
        <v>34.5</v>
      </c>
      <c r="F16" s="25" t="n">
        <f aca="false">AVERAGEIFS(Inbound_Data!$AD$2:$AD$4001,Inbound_Data!$C$2:$C$4001,A16)</f>
        <v>65.8914285714286</v>
      </c>
      <c r="G16" s="25" t="n">
        <f aca="false">AVERAGEIFS(Inbound_Data!$AE$2:$AE$4001,Inbound_Data!$C$2:$C$4001,A16)</f>
        <v>63.4085714285714</v>
      </c>
      <c r="H16" s="23" t="n">
        <f aca="false">SUMIFS(Inbound_Data!$S$2:$S$4001,Inbound_Data!$C$2:$C$4001,A16)/SUMIFS(Inbound_Data!$R$2:$R$4001,Inbound_Data!$C$2:$C$4001,A16)</f>
        <v>0.000689510875250839</v>
      </c>
      <c r="I16" s="23" t="n">
        <f aca="false">SUMIFS(Inbound_Data!$T$2:$T$4001,Inbound_Data!$C$2:$C$4001,A16)/SUMIFS(Inbound_Data!$R$2:$R$4001,Inbound_Data!$C$2:$C$4001,A16)</f>
        <v>0.000684755627835316</v>
      </c>
      <c r="J16" s="23" t="n">
        <f aca="false">SUMPRODUCT((Inbound_Data!$C$2:$C$4001=A16)*((Inbound_Data!$S$2:$S$4001+Inbound_Data!$T$2:$T$4001)&gt;0))/B16</f>
        <v>0.074585635359116</v>
      </c>
      <c r="K16" s="25" t="n">
        <f aca="false">RANK(C16,$C$5:$C$16)</f>
        <v>5</v>
      </c>
    </row>
  </sheetData>
  <conditionalFormatting sqref="C5:C16">
    <cfRule type="colorScale" priority="2">
      <colorScale>
        <cfvo type="min" val="0"/>
        <cfvo type="max" val="0"/>
        <color rgb="FFFFFFFF"/>
        <color rgb="FFF8696B"/>
      </colorScale>
    </cfRule>
  </conditionalFormatting>
  <conditionalFormatting sqref="D5:D16">
    <cfRule type="colorScale" priority="3">
      <colorScale>
        <cfvo type="min" val="0"/>
        <cfvo type="max" val="0"/>
        <color rgb="FFFFFFFF"/>
        <color rgb="FFF8696B"/>
      </colorScale>
    </cfRule>
  </conditionalFormatting>
  <conditionalFormatting sqref="E5:E16">
    <cfRule type="colorScale" priority="4">
      <colorScale>
        <cfvo type="min" val="0"/>
        <cfvo type="max" val="0"/>
        <color rgb="FFFFFFFF"/>
        <color rgb="FFF8696B"/>
      </colorScale>
    </cfRule>
  </conditionalFormatting>
  <conditionalFormatting sqref="F5:F16">
    <cfRule type="colorScale" priority="5">
      <colorScale>
        <cfvo type="min" val="0"/>
        <cfvo type="max" val="0"/>
        <color rgb="FFFFFFFF"/>
        <color rgb="FFF8696B"/>
      </colorScale>
    </cfRule>
  </conditionalFormatting>
  <conditionalFormatting sqref="G5:G16">
    <cfRule type="colorScale" priority="6">
      <colorScale>
        <cfvo type="min" val="0"/>
        <cfvo type="max" val="0"/>
        <color rgb="FFFFFFFF"/>
        <color rgb="FFF8696B"/>
      </colorScale>
    </cfRule>
  </conditionalFormatting>
  <conditionalFormatting sqref="H5:H16">
    <cfRule type="colorScale" priority="7">
      <colorScale>
        <cfvo type="min" val="0"/>
        <cfvo type="max" val="0"/>
        <color rgb="FFFFFFFF"/>
        <color rgb="FFF8696B"/>
      </colorScale>
    </cfRule>
  </conditionalFormatting>
  <conditionalFormatting sqref="I5:I16">
    <cfRule type="colorScale" priority="8">
      <colorScale>
        <cfvo type="min" val="0"/>
        <cfvo type="max" val="0"/>
        <color rgb="FFFFFFFF"/>
        <color rgb="FFF8696B"/>
      </colorScale>
    </cfRule>
  </conditionalFormatting>
  <conditionalFormatting sqref="J5:J16">
    <cfRule type="colorScale" priority="9">
      <colorScale>
        <cfvo type="min"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5" min="2" style="0" width="13"/>
  </cols>
  <sheetData>
    <row r="1" customFormat="false" ht="19.7" hidden="false" customHeight="false" outlineLevel="0" collapsed="false">
      <c r="A1" s="1" t="s">
        <v>11123</v>
      </c>
    </row>
    <row r="2" customFormat="false" ht="15" hidden="false" customHeight="false" outlineLevel="0" collapsed="false">
      <c r="A2" s="2" t="s">
        <v>11124</v>
      </c>
    </row>
    <row r="4" customFormat="false" ht="15" hidden="false" customHeight="false" outlineLevel="0" collapsed="false">
      <c r="A4" s="9" t="s">
        <v>11125</v>
      </c>
    </row>
    <row r="5" customFormat="false" ht="31.5" hidden="false" customHeight="true" outlineLevel="0" collapsed="false">
      <c r="A5" s="6" t="s">
        <v>83</v>
      </c>
      <c r="B5" s="6" t="s">
        <v>11108</v>
      </c>
      <c r="C5" s="6" t="s">
        <v>11109</v>
      </c>
      <c r="D5" s="6" t="s">
        <v>11110</v>
      </c>
      <c r="E5" s="6" t="s">
        <v>11126</v>
      </c>
    </row>
    <row r="6" customFormat="false" ht="15" hidden="false" customHeight="false" outlineLevel="0" collapsed="false">
      <c r="A6" s="7" t="s">
        <v>147</v>
      </c>
      <c r="B6" s="21" t="n">
        <f aca="false">COUNTIFS(Inbound_Data!$D$2:$D$4001,"Bhiwandi DC",Inbound_Data!$W$2:$W$4001,"A")</f>
        <v>861</v>
      </c>
      <c r="C6" s="21" t="n">
        <f aca="false">COUNTIFS(Inbound_Data!$D$2:$D$4001,"Bhiwandi DC",Inbound_Data!$W$2:$W$4001,"B")</f>
        <v>605</v>
      </c>
      <c r="D6" s="21" t="n">
        <f aca="false">COUNTIFS(Inbound_Data!$D$2:$D$4001,"Bhiwandi DC",Inbound_Data!$W$2:$W$4001,"C")</f>
        <v>134</v>
      </c>
      <c r="E6" s="21" t="n">
        <f aca="false">COUNTIFS(Inbound_Data!$D$2:$D$4001,"Bhiwandi DC")</f>
        <v>1600</v>
      </c>
    </row>
    <row r="7" customFormat="false" ht="15" hidden="false" customHeight="false" outlineLevel="0" collapsed="false">
      <c r="A7" s="7" t="s">
        <v>119</v>
      </c>
      <c r="B7" s="21" t="n">
        <f aca="false">COUNTIFS(Inbound_Data!$D$2:$D$4001,"Kalyan DC",Inbound_Data!$W$2:$W$4001,"A")</f>
        <v>693</v>
      </c>
      <c r="C7" s="21" t="n">
        <f aca="false">COUNTIFS(Inbound_Data!$D$2:$D$4001,"Kalyan DC",Inbound_Data!$W$2:$W$4001,"B")</f>
        <v>503</v>
      </c>
      <c r="D7" s="21" t="n">
        <f aca="false">COUNTIFS(Inbound_Data!$D$2:$D$4001,"Kalyan DC",Inbound_Data!$W$2:$W$4001,"C")</f>
        <v>132</v>
      </c>
      <c r="E7" s="21" t="n">
        <f aca="false">COUNTIFS(Inbound_Data!$D$2:$D$4001,"Kalyan DC")</f>
        <v>1328</v>
      </c>
    </row>
    <row r="8" customFormat="false" ht="15" hidden="false" customHeight="false" outlineLevel="0" collapsed="false">
      <c r="A8" s="7" t="s">
        <v>135</v>
      </c>
      <c r="B8" s="21" t="n">
        <f aca="false">COUNTIFS(Inbound_Data!$D$2:$D$4001,"Pimplas DC",Inbound_Data!$W$2:$W$4001,"A")</f>
        <v>528</v>
      </c>
      <c r="C8" s="21" t="n">
        <f aca="false">COUNTIFS(Inbound_Data!$D$2:$D$4001,"Pimplas DC",Inbound_Data!$W$2:$W$4001,"B")</f>
        <v>437</v>
      </c>
      <c r="D8" s="21" t="n">
        <f aca="false">COUNTIFS(Inbound_Data!$D$2:$D$4001,"Pimplas DC",Inbound_Data!$W$2:$W$4001,"C")</f>
        <v>107</v>
      </c>
      <c r="E8" s="21" t="n">
        <f aca="false">COUNTIFS(Inbound_Data!$D$2:$D$4001,"Pimplas DC")</f>
        <v>1072</v>
      </c>
    </row>
    <row r="10" customFormat="false" ht="15" hidden="false" customHeight="false" outlineLevel="0" collapsed="false">
      <c r="A10" s="9" t="s">
        <v>11127</v>
      </c>
    </row>
    <row r="11" customFormat="false" ht="31.5" hidden="false" customHeight="true" outlineLevel="0" collapsed="false">
      <c r="A11" s="6" t="s">
        <v>83</v>
      </c>
      <c r="B11" s="6" t="s">
        <v>11108</v>
      </c>
      <c r="C11" s="6" t="s">
        <v>11109</v>
      </c>
      <c r="D11" s="6" t="s">
        <v>11110</v>
      </c>
      <c r="E11" s="6" t="s">
        <v>11126</v>
      </c>
    </row>
    <row r="12" customFormat="false" ht="15" hidden="false" customHeight="false" outlineLevel="0" collapsed="false">
      <c r="A12" s="7" t="s">
        <v>147</v>
      </c>
      <c r="B12" s="25" t="n">
        <f aca="false">AVERAGEIFS(Inbound_Data!$AH$2:$AH$4001,Inbound_Data!$D$2:$D$4001,"Bhiwandi DC",Inbound_Data!$W$2:$W$4001,"A")</f>
        <v>303.770883054893</v>
      </c>
      <c r="C12" s="25" t="n">
        <f aca="false">AVERAGEIFS(Inbound_Data!$AH$2:$AH$4001,Inbound_Data!$D$2:$D$4001,"Bhiwandi DC",Inbound_Data!$W$2:$W$4001,"B")</f>
        <v>311.048442906574</v>
      </c>
      <c r="D12" s="25" t="n">
        <f aca="false">AVERAGEIFS(Inbound_Data!$AH$2:$AH$4001,Inbound_Data!$D$2:$D$4001,"Bhiwandi DC",Inbound_Data!$W$2:$W$4001,"C")</f>
        <v>329.697674418605</v>
      </c>
      <c r="E12" s="25" t="n">
        <f aca="false">AVERAGEIFS(Inbound_Data!$AH$2:$AH$4001,Inbound_Data!$D$2:$D$4001,"Bhiwandi DC")</f>
        <v>308.658252427185</v>
      </c>
    </row>
    <row r="13" customFormat="false" ht="15" hidden="false" customHeight="false" outlineLevel="0" collapsed="false">
      <c r="A13" s="7" t="s">
        <v>119</v>
      </c>
      <c r="B13" s="25" t="n">
        <f aca="false">AVERAGEIFS(Inbound_Data!$AH$2:$AH$4001,Inbound_Data!$D$2:$D$4001,"Kalyan DC",Inbound_Data!$W$2:$W$4001,"A")</f>
        <v>293.3003003003</v>
      </c>
      <c r="C13" s="25" t="n">
        <f aca="false">AVERAGEIFS(Inbound_Data!$AH$2:$AH$4001,Inbound_Data!$D$2:$D$4001,"Kalyan DC",Inbound_Data!$W$2:$W$4001,"B")</f>
        <v>308.103734439834</v>
      </c>
      <c r="D13" s="25" t="n">
        <f aca="false">AVERAGEIFS(Inbound_Data!$AH$2:$AH$4001,Inbound_Data!$D$2:$D$4001,"Kalyan DC",Inbound_Data!$W$2:$W$4001,"C")</f>
        <v>340.371900826446</v>
      </c>
      <c r="E13" s="25" t="n">
        <f aca="false">AVERAGEIFS(Inbound_Data!$AH$2:$AH$4001,Inbound_Data!$D$2:$D$4001,"Kalyan DC")</f>
        <v>303.411347517731</v>
      </c>
    </row>
    <row r="14" customFormat="false" ht="15" hidden="false" customHeight="false" outlineLevel="0" collapsed="false">
      <c r="A14" s="7" t="s">
        <v>135</v>
      </c>
      <c r="B14" s="25" t="n">
        <f aca="false">AVERAGEIFS(Inbound_Data!$AH$2:$AH$4001,Inbound_Data!$D$2:$D$4001,"Pimplas DC",Inbound_Data!$W$2:$W$4001,"A")</f>
        <v>324.845703125</v>
      </c>
      <c r="C14" s="25" t="n">
        <f aca="false">AVERAGEIFS(Inbound_Data!$AH$2:$AH$4001,Inbound_Data!$D$2:$D$4001,"Pimplas DC",Inbound_Data!$W$2:$W$4001,"B")</f>
        <v>345.837378640777</v>
      </c>
      <c r="D14" s="25" t="n">
        <f aca="false">AVERAGEIFS(Inbound_Data!$AH$2:$AH$4001,Inbound_Data!$D$2:$D$4001,"Pimplas DC",Inbound_Data!$W$2:$W$4001,"C")</f>
        <v>376.990196078431</v>
      </c>
      <c r="E14" s="25" t="n">
        <f aca="false">AVERAGEIFS(Inbound_Data!$AH$2:$AH$4001,Inbound_Data!$D$2:$D$4001,"Pimplas DC")</f>
        <v>338.459064327485</v>
      </c>
    </row>
    <row r="16" customFormat="false" ht="15" hidden="false" customHeight="false" outlineLevel="0" collapsed="false">
      <c r="A16" s="9" t="s">
        <v>11128</v>
      </c>
    </row>
    <row r="17" customFormat="false" ht="31.5" hidden="false" customHeight="true" outlineLevel="0" collapsed="false">
      <c r="A17" s="6" t="s">
        <v>83</v>
      </c>
      <c r="B17" s="6" t="s">
        <v>11108</v>
      </c>
      <c r="C17" s="6" t="s">
        <v>11109</v>
      </c>
      <c r="D17" s="6" t="s">
        <v>11110</v>
      </c>
      <c r="E17" s="6" t="s">
        <v>11126</v>
      </c>
    </row>
    <row r="18" customFormat="false" ht="15" hidden="false" customHeight="false" outlineLevel="0" collapsed="false">
      <c r="A18" s="7" t="s">
        <v>147</v>
      </c>
      <c r="B18" s="25" t="n">
        <f aca="false">AVERAGEIFS(Inbound_Data!$AD$2:$AD$4001,Inbound_Data!$D$2:$D$4001,"Bhiwandi DC",Inbound_Data!$W$2:$W$4001,"A")</f>
        <v>50.1897374701671</v>
      </c>
      <c r="C18" s="25" t="n">
        <f aca="false">AVERAGEIFS(Inbound_Data!$AD$2:$AD$4001,Inbound_Data!$D$2:$D$4001,"Bhiwandi DC",Inbound_Data!$W$2:$W$4001,"B")</f>
        <v>65.2179930795848</v>
      </c>
      <c r="D18" s="25" t="n">
        <f aca="false">AVERAGEIFS(Inbound_Data!$AD$2:$AD$4001,Inbound_Data!$D$2:$D$4001,"Bhiwandi DC",Inbound_Data!$W$2:$W$4001,"C")</f>
        <v>80.3565891472868</v>
      </c>
      <c r="E18" s="25" t="n">
        <f aca="false">AVERAGEIFS(Inbound_Data!$AD$2:$AD$4001,Inbound_Data!$D$2:$D$4001,"Bhiwandi DC")</f>
        <v>58.3307443365696</v>
      </c>
    </row>
    <row r="19" customFormat="false" ht="15" hidden="false" customHeight="false" outlineLevel="0" collapsed="false">
      <c r="A19" s="7" t="s">
        <v>119</v>
      </c>
      <c r="B19" s="25" t="n">
        <f aca="false">AVERAGEIFS(Inbound_Data!$AD$2:$AD$4001,Inbound_Data!$D$2:$D$4001,"Kalyan DC",Inbound_Data!$W$2:$W$4001,"A")</f>
        <v>50.5645645645646</v>
      </c>
      <c r="C19" s="25" t="n">
        <f aca="false">AVERAGEIFS(Inbound_Data!$AD$2:$AD$4001,Inbound_Data!$D$2:$D$4001,"Kalyan DC",Inbound_Data!$W$2:$W$4001,"B")</f>
        <v>64.7614107883817</v>
      </c>
      <c r="D19" s="25" t="n">
        <f aca="false">AVERAGEIFS(Inbound_Data!$AD$2:$AD$4001,Inbound_Data!$D$2:$D$4001,"Kalyan DC",Inbound_Data!$W$2:$W$4001,"C")</f>
        <v>107.595041322314</v>
      </c>
      <c r="E19" s="25" t="n">
        <f aca="false">AVERAGEIFS(Inbound_Data!$AD$2:$AD$4001,Inbound_Data!$D$2:$D$4001,"Kalyan DC")</f>
        <v>61.3947990543735</v>
      </c>
    </row>
    <row r="20" customFormat="false" ht="15" hidden="false" customHeight="false" outlineLevel="0" collapsed="false">
      <c r="A20" s="7" t="s">
        <v>135</v>
      </c>
      <c r="B20" s="25" t="n">
        <f aca="false">AVERAGEIFS(Inbound_Data!$AD$2:$AD$4001,Inbound_Data!$D$2:$D$4001,"Pimplas DC",Inbound_Data!$W$2:$W$4001,"A")</f>
        <v>66.728515625</v>
      </c>
      <c r="C20" s="25" t="n">
        <f aca="false">AVERAGEIFS(Inbound_Data!$AD$2:$AD$4001,Inbound_Data!$D$2:$D$4001,"Pimplas DC",Inbound_Data!$W$2:$W$4001,"B")</f>
        <v>79.1504854368932</v>
      </c>
      <c r="D20" s="25" t="n">
        <f aca="false">AVERAGEIFS(Inbound_Data!$AD$2:$AD$4001,Inbound_Data!$D$2:$D$4001,"Pimplas DC",Inbound_Data!$W$2:$W$4001,"C")</f>
        <v>117.696078431373</v>
      </c>
      <c r="E20" s="25" t="n">
        <f aca="false">AVERAGEIFS(Inbound_Data!$AD$2:$AD$4001,Inbound_Data!$D$2:$D$4001,"Pimplas DC")</f>
        <v>76.7836257309942</v>
      </c>
    </row>
    <row r="22" customFormat="false" ht="15" hidden="false" customHeight="false" outlineLevel="0" collapsed="false">
      <c r="A22" s="9" t="s">
        <v>11129</v>
      </c>
    </row>
    <row r="23" customFormat="false" ht="31.5" hidden="false" customHeight="true" outlineLevel="0" collapsed="false">
      <c r="A23" s="6" t="s">
        <v>83</v>
      </c>
      <c r="B23" s="6" t="s">
        <v>11108</v>
      </c>
      <c r="C23" s="6" t="s">
        <v>11109</v>
      </c>
      <c r="D23" s="6" t="s">
        <v>11110</v>
      </c>
      <c r="E23" s="6" t="s">
        <v>11126</v>
      </c>
    </row>
    <row r="24" customFormat="false" ht="15" hidden="false" customHeight="false" outlineLevel="0" collapsed="false">
      <c r="A24" s="7" t="s">
        <v>147</v>
      </c>
      <c r="B24" s="25" t="n">
        <f aca="false">AVERAGEIFS(Inbound_Data!$AE$2:$AE$4001,Inbound_Data!$D$2:$D$4001,"Bhiwandi DC",Inbound_Data!$W$2:$W$4001,"A")</f>
        <v>53.3866348448687</v>
      </c>
      <c r="C24" s="25" t="n">
        <f aca="false">AVERAGEIFS(Inbound_Data!$AE$2:$AE$4001,Inbound_Data!$D$2:$D$4001,"Bhiwandi DC",Inbound_Data!$W$2:$W$4001,"B")</f>
        <v>60.9515570934256</v>
      </c>
      <c r="D24" s="25" t="n">
        <f aca="false">AVERAGEIFS(Inbound_Data!$AE$2:$AE$4001,Inbound_Data!$D$2:$D$4001,"Bhiwandi DC",Inbound_Data!$W$2:$W$4001,"C")</f>
        <v>80.7519379844961</v>
      </c>
      <c r="E24" s="25" t="n">
        <f aca="false">AVERAGEIFS(Inbound_Data!$AE$2:$AE$4001,Inbound_Data!$D$2:$D$4001,"Bhiwandi DC")</f>
        <v>58.5016181229774</v>
      </c>
    </row>
    <row r="25" customFormat="false" ht="15" hidden="false" customHeight="false" outlineLevel="0" collapsed="false">
      <c r="A25" s="7" t="s">
        <v>119</v>
      </c>
      <c r="B25" s="25" t="n">
        <f aca="false">AVERAGEIFS(Inbound_Data!$AE$2:$AE$4001,Inbound_Data!$D$2:$D$4001,"Kalyan DC",Inbound_Data!$W$2:$W$4001,"A")</f>
        <v>56.3303303303303</v>
      </c>
      <c r="C25" s="25" t="n">
        <f aca="false">AVERAGEIFS(Inbound_Data!$AE$2:$AE$4001,Inbound_Data!$D$2:$D$4001,"Kalyan DC",Inbound_Data!$W$2:$W$4001,"B")</f>
        <v>61.1535269709544</v>
      </c>
      <c r="D25" s="25" t="n">
        <f aca="false">AVERAGEIFS(Inbound_Data!$AE$2:$AE$4001,Inbound_Data!$D$2:$D$4001,"Kalyan DC",Inbound_Data!$W$2:$W$4001,"C")</f>
        <v>69.2314049586777</v>
      </c>
      <c r="E25" s="25" t="n">
        <f aca="false">AVERAGEIFS(Inbound_Data!$AE$2:$AE$4001,Inbound_Data!$D$2:$D$4001,"Kalyan DC")</f>
        <v>59.3924349881797</v>
      </c>
    </row>
    <row r="26" customFormat="false" ht="15" hidden="false" customHeight="false" outlineLevel="0" collapsed="false">
      <c r="A26" s="7" t="s">
        <v>135</v>
      </c>
      <c r="B26" s="25" t="n">
        <f aca="false">AVERAGEIFS(Inbound_Data!$AE$2:$AE$4001,Inbound_Data!$D$2:$D$4001,"Pimplas DC",Inbound_Data!$W$2:$W$4001,"A")</f>
        <v>76.029296875</v>
      </c>
      <c r="C26" s="25" t="n">
        <f aca="false">AVERAGEIFS(Inbound_Data!$AE$2:$AE$4001,Inbound_Data!$D$2:$D$4001,"Pimplas DC",Inbound_Data!$W$2:$W$4001,"B")</f>
        <v>86.8616504854369</v>
      </c>
      <c r="D26" s="25" t="n">
        <f aca="false">AVERAGEIFS(Inbound_Data!$AE$2:$AE$4001,Inbound_Data!$D$2:$D$4001,"Pimplas DC",Inbound_Data!$W$2:$W$4001,"C")</f>
        <v>90.5294117647059</v>
      </c>
      <c r="E26" s="25" t="n">
        <f aca="false">AVERAGEIFS(Inbound_Data!$AE$2:$AE$4001,Inbound_Data!$D$2:$D$4001,"Pimplas DC")</f>
        <v>81.8206627680312</v>
      </c>
    </row>
    <row r="28" customFormat="false" ht="15" hidden="false" customHeight="false" outlineLevel="0" collapsed="false">
      <c r="A28" s="9" t="s">
        <v>11130</v>
      </c>
    </row>
    <row r="29" customFormat="false" ht="31.5" hidden="false" customHeight="true" outlineLevel="0" collapsed="false">
      <c r="A29" s="6" t="s">
        <v>83</v>
      </c>
      <c r="B29" s="6" t="s">
        <v>11108</v>
      </c>
      <c r="C29" s="6" t="s">
        <v>11109</v>
      </c>
      <c r="D29" s="6" t="s">
        <v>11110</v>
      </c>
      <c r="E29" s="6" t="s">
        <v>11126</v>
      </c>
    </row>
    <row r="30" customFormat="false" ht="15" hidden="false" customHeight="false" outlineLevel="0" collapsed="false">
      <c r="A30" s="7" t="s">
        <v>147</v>
      </c>
      <c r="B30" s="23" t="n">
        <f aca="false">COUNTIFS(Inbound_Data!$D$2:$D$4001,"Bhiwandi DC",Inbound_Data!$W$2:$W$4001,"A",Inbound_Data!$AH$2:$AH$4001,"&gt;"&amp;Assumptions!$B$24)/COUNTIFS(Inbound_Data!$D$2:$D$4001,"Bhiwandi DC",Inbound_Data!$W$2:$W$4001,"A",Inbound_Data!$AH$2:$AH$4001,"&gt;=0")</f>
        <v>0.436754176610979</v>
      </c>
      <c r="C30" s="23" t="n">
        <f aca="false">COUNTIFS(Inbound_Data!$D$2:$D$4001,"Bhiwandi DC",Inbound_Data!$W$2:$W$4001,"B",Inbound_Data!$AH$2:$AH$4001,"&gt;"&amp;Assumptions!$B$24)/COUNTIFS(Inbound_Data!$D$2:$D$4001,"Bhiwandi DC",Inbound_Data!$W$2:$W$4001,"B",Inbound_Data!$AH$2:$AH$4001,"&gt;=0")</f>
        <v>0.451557093425606</v>
      </c>
      <c r="D30" s="23" t="n">
        <f aca="false">COUNTIFS(Inbound_Data!$D$2:$D$4001,"Bhiwandi DC",Inbound_Data!$W$2:$W$4001,"C",Inbound_Data!$AH$2:$AH$4001,"&gt;"&amp;Assumptions!$B$24)/COUNTIFS(Inbound_Data!$D$2:$D$4001,"Bhiwandi DC",Inbound_Data!$W$2:$W$4001,"C",Inbound_Data!$AH$2:$AH$4001,"&gt;=0")</f>
        <v>0.496124031007752</v>
      </c>
      <c r="E30" s="23" t="n">
        <f aca="false">COUNTIFS(Inbound_Data!$D$2:$D$4001,"Bhiwandi DC",Inbound_Data!$AH$2:$AH$4001,"&gt;"&amp;Assumptions!$B$24)/COUNTIFS(Inbound_Data!$D$2:$D$4001,"Bhiwandi DC",Inbound_Data!$AH$2:$AH$4001,"&gt;=0")</f>
        <v>0.447249190938511</v>
      </c>
    </row>
    <row r="31" customFormat="false" ht="15" hidden="false" customHeight="false" outlineLevel="0" collapsed="false">
      <c r="A31" s="7" t="s">
        <v>119</v>
      </c>
      <c r="B31" s="23" t="n">
        <f aca="false">COUNTIFS(Inbound_Data!$D$2:$D$4001,"Kalyan DC",Inbound_Data!$W$2:$W$4001,"A",Inbound_Data!$AH$2:$AH$4001,"&gt;"&amp;Assumptions!$B$24)/COUNTIFS(Inbound_Data!$D$2:$D$4001,"Kalyan DC",Inbound_Data!$W$2:$W$4001,"A",Inbound_Data!$AH$2:$AH$4001,"&gt;=0")</f>
        <v>0.388888888888889</v>
      </c>
      <c r="C31" s="23" t="n">
        <f aca="false">COUNTIFS(Inbound_Data!$D$2:$D$4001,"Kalyan DC",Inbound_Data!$W$2:$W$4001,"B",Inbound_Data!$AH$2:$AH$4001,"&gt;"&amp;Assumptions!$B$24)/COUNTIFS(Inbound_Data!$D$2:$D$4001,"Kalyan DC",Inbound_Data!$W$2:$W$4001,"B",Inbound_Data!$AH$2:$AH$4001,"&gt;=0")</f>
        <v>0.419087136929461</v>
      </c>
      <c r="D31" s="23" t="n">
        <f aca="false">COUNTIFS(Inbound_Data!$D$2:$D$4001,"Kalyan DC",Inbound_Data!$W$2:$W$4001,"C",Inbound_Data!$AH$2:$AH$4001,"&gt;"&amp;Assumptions!$B$24)/COUNTIFS(Inbound_Data!$D$2:$D$4001,"Kalyan DC",Inbound_Data!$W$2:$W$4001,"C",Inbound_Data!$AH$2:$AH$4001,"&gt;=0")</f>
        <v>0.462809917355372</v>
      </c>
      <c r="E31" s="23" t="n">
        <f aca="false">COUNTIFS(Inbound_Data!$D$2:$D$4001,"Kalyan DC",Inbound_Data!$AH$2:$AH$4001,"&gt;"&amp;Assumptions!$B$24)/COUNTIFS(Inbound_Data!$D$2:$D$4001,"Kalyan DC",Inbound_Data!$AH$2:$AH$4001,"&gt;=0")</f>
        <v>0.407407407407407</v>
      </c>
    </row>
    <row r="32" customFormat="false" ht="15" hidden="false" customHeight="false" outlineLevel="0" collapsed="false">
      <c r="A32" s="7" t="s">
        <v>135</v>
      </c>
      <c r="B32" s="23" t="n">
        <f aca="false">COUNTIFS(Inbound_Data!$D$2:$D$4001,"Pimplas DC",Inbound_Data!$W$2:$W$4001,"A",Inbound_Data!$AH$2:$AH$4001,"&gt;"&amp;Assumptions!$B$24)/COUNTIFS(Inbound_Data!$D$2:$D$4001,"Pimplas DC",Inbound_Data!$W$2:$W$4001,"A",Inbound_Data!$AH$2:$AH$4001,"&gt;=0")</f>
        <v>0.49609375</v>
      </c>
      <c r="C32" s="23" t="n">
        <f aca="false">COUNTIFS(Inbound_Data!$D$2:$D$4001,"Pimplas DC",Inbound_Data!$W$2:$W$4001,"B",Inbound_Data!$AH$2:$AH$4001,"&gt;"&amp;Assumptions!$B$24)/COUNTIFS(Inbound_Data!$D$2:$D$4001,"Pimplas DC",Inbound_Data!$W$2:$W$4001,"B",Inbound_Data!$AH$2:$AH$4001,"&gt;=0")</f>
        <v>0.560679611650485</v>
      </c>
      <c r="D32" s="23" t="n">
        <f aca="false">COUNTIFS(Inbound_Data!$D$2:$D$4001,"Pimplas DC",Inbound_Data!$W$2:$W$4001,"C",Inbound_Data!$AH$2:$AH$4001,"&gt;"&amp;Assumptions!$B$24)/COUNTIFS(Inbound_Data!$D$2:$D$4001,"Pimplas DC",Inbound_Data!$W$2:$W$4001,"C",Inbound_Data!$AH$2:$AH$4001,"&gt;=0")</f>
        <v>0.607843137254902</v>
      </c>
      <c r="E32" s="23" t="n">
        <f aca="false">COUNTIFS(Inbound_Data!$D$2:$D$4001,"Pimplas DC",Inbound_Data!$AH$2:$AH$4001,"&gt;"&amp;Assumptions!$B$24)/COUNTIFS(Inbound_Data!$D$2:$D$4001,"Pimplas DC",Inbound_Data!$AH$2:$AH$4001,"&gt;=0")</f>
        <v>0.533138401559454</v>
      </c>
    </row>
  </sheetData>
  <conditionalFormatting sqref="B6:D8">
    <cfRule type="colorScale" priority="2">
      <colorScale>
        <cfvo type="min" val="0"/>
        <cfvo type="percentile" val="50"/>
        <cfvo type="max" val="0"/>
        <color rgb="FF63BE7B"/>
        <color rgb="FFFFEB84"/>
        <color rgb="FFF8696B"/>
      </colorScale>
    </cfRule>
  </conditionalFormatting>
  <conditionalFormatting sqref="B12:D14">
    <cfRule type="colorScale" priority="3">
      <colorScale>
        <cfvo type="min" val="0"/>
        <cfvo type="percentile" val="50"/>
        <cfvo type="max" val="0"/>
        <color rgb="FF63BE7B"/>
        <color rgb="FFFFEB84"/>
        <color rgb="FFF8696B"/>
      </colorScale>
    </cfRule>
  </conditionalFormatting>
  <conditionalFormatting sqref="B18:D20">
    <cfRule type="colorScale" priority="4">
      <colorScale>
        <cfvo type="min" val="0"/>
        <cfvo type="percentile" val="50"/>
        <cfvo type="max" val="0"/>
        <color rgb="FF63BE7B"/>
        <color rgb="FFFFEB84"/>
        <color rgb="FFF8696B"/>
      </colorScale>
    </cfRule>
  </conditionalFormatting>
  <conditionalFormatting sqref="B24:D26">
    <cfRule type="colorScale" priority="5">
      <colorScale>
        <cfvo type="min" val="0"/>
        <cfvo type="percentile" val="50"/>
        <cfvo type="max" val="0"/>
        <color rgb="FF63BE7B"/>
        <color rgb="FFFFEB84"/>
        <color rgb="FFF8696B"/>
      </colorScale>
    </cfRule>
  </conditionalFormatting>
  <conditionalFormatting sqref="B30:D32">
    <cfRule type="colorScale" priority="6">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4"/>
    <col collapsed="false" customWidth="true" hidden="false" outlineLevel="0" max="5" min="5" style="0" width="12"/>
    <col collapsed="false" customWidth="true" hidden="false" outlineLevel="0" max="6" min="6" style="0" width="16"/>
    <col collapsed="false" customWidth="true" hidden="false" outlineLevel="0" max="7" min="7" style="0" width="12"/>
  </cols>
  <sheetData>
    <row r="1" customFormat="false" ht="19.7" hidden="false" customHeight="false" outlineLevel="0" collapsed="false">
      <c r="A1" s="1" t="s">
        <v>11131</v>
      </c>
    </row>
    <row r="2" customFormat="false" ht="15" hidden="false" customHeight="false" outlineLevel="0" collapsed="false">
      <c r="A2" s="2" t="s">
        <v>11132</v>
      </c>
    </row>
    <row r="4" customFormat="false" ht="31.5" hidden="false" customHeight="true" outlineLevel="0" collapsed="false">
      <c r="A4" s="6" t="s">
        <v>11133</v>
      </c>
      <c r="B4" s="6" t="s">
        <v>11134</v>
      </c>
      <c r="C4" s="6" t="s">
        <v>11135</v>
      </c>
      <c r="D4" s="6" t="s">
        <v>11136</v>
      </c>
      <c r="E4" s="6" t="s">
        <v>11137</v>
      </c>
      <c r="F4" s="6" t="s">
        <v>11138</v>
      </c>
      <c r="G4" s="6" t="s">
        <v>11139</v>
      </c>
    </row>
    <row r="5" customFormat="false" ht="15" hidden="false" customHeight="false" outlineLevel="0" collapsed="false">
      <c r="A5" s="7" t="s">
        <v>11140</v>
      </c>
      <c r="B5" s="34" t="n">
        <v>0</v>
      </c>
      <c r="C5" s="34" t="n">
        <v>2</v>
      </c>
      <c r="D5" s="21" t="n">
        <f aca="false">COUNTIFS(Inbound_Data!$AI$2:$AI$4001,"&gt;="&amp;B5,Inbound_Data!$AI$2:$AI$4001,"&lt;"&amp;C5)</f>
        <v>1078</v>
      </c>
      <c r="E5" s="23" t="n">
        <f aca="false">D5/SUM($D$5:$D$9)</f>
        <v>0.2695</v>
      </c>
      <c r="F5" s="21" t="n">
        <f aca="false">COUNTIFS(Inbound_Data!$AI$2:$AI$4001,"&gt;="&amp;B5,Inbound_Data!$AI$2:$AI$4001,"&lt;"&amp;C5,Inbound_Data!$O$2:$O$4001,"&gt;0")</f>
        <v>1078</v>
      </c>
      <c r="G5" s="21" t="n">
        <f aca="false">D5-F5</f>
        <v>0</v>
      </c>
    </row>
    <row r="6" customFormat="false" ht="15" hidden="false" customHeight="false" outlineLevel="0" collapsed="false">
      <c r="A6" s="7" t="s">
        <v>11141</v>
      </c>
      <c r="B6" s="34" t="n">
        <v>2</v>
      </c>
      <c r="C6" s="34" t="n">
        <v>6</v>
      </c>
      <c r="D6" s="21" t="n">
        <f aca="false">COUNTIFS(Inbound_Data!$AI$2:$AI$4001,"&gt;="&amp;B6,Inbound_Data!$AI$2:$AI$4001,"&lt;"&amp;C6)</f>
        <v>2544</v>
      </c>
      <c r="E6" s="23" t="n">
        <f aca="false">D6/SUM($D$5:$D$9)</f>
        <v>0.636</v>
      </c>
      <c r="F6" s="21" t="n">
        <f aca="false">COUNTIFS(Inbound_Data!$AI$2:$AI$4001,"&gt;="&amp;B6,Inbound_Data!$AI$2:$AI$4001,"&lt;"&amp;C6,Inbound_Data!$O$2:$O$4001,"&gt;0")</f>
        <v>2544</v>
      </c>
      <c r="G6" s="21" t="n">
        <f aca="false">D6-F6</f>
        <v>0</v>
      </c>
    </row>
    <row r="7" customFormat="false" ht="15" hidden="false" customHeight="false" outlineLevel="0" collapsed="false">
      <c r="A7" s="7" t="s">
        <v>11142</v>
      </c>
      <c r="B7" s="34" t="n">
        <v>6</v>
      </c>
      <c r="C7" s="34" t="n">
        <v>24</v>
      </c>
      <c r="D7" s="21" t="n">
        <f aca="false">COUNTIFS(Inbound_Data!$AI$2:$AI$4001,"&gt;="&amp;B7,Inbound_Data!$AI$2:$AI$4001,"&lt;"&amp;C7)</f>
        <v>318</v>
      </c>
      <c r="E7" s="23" t="n">
        <f aca="false">D7/SUM($D$5:$D$9)</f>
        <v>0.0795</v>
      </c>
      <c r="F7" s="21" t="n">
        <f aca="false">COUNTIFS(Inbound_Data!$AI$2:$AI$4001,"&gt;="&amp;B7,Inbound_Data!$AI$2:$AI$4001,"&lt;"&amp;C7,Inbound_Data!$O$2:$O$4001,"&gt;0")</f>
        <v>218</v>
      </c>
      <c r="G7" s="21" t="n">
        <f aca="false">D7-F7</f>
        <v>100</v>
      </c>
    </row>
    <row r="8" customFormat="false" ht="15" hidden="false" customHeight="false" outlineLevel="0" collapsed="false">
      <c r="A8" s="7" t="s">
        <v>11143</v>
      </c>
      <c r="B8" s="34" t="n">
        <v>24</v>
      </c>
      <c r="C8" s="34" t="n">
        <v>72</v>
      </c>
      <c r="D8" s="21" t="n">
        <f aca="false">COUNTIFS(Inbound_Data!$AI$2:$AI$4001,"&gt;="&amp;B8,Inbound_Data!$AI$2:$AI$4001,"&lt;"&amp;C8)</f>
        <v>6</v>
      </c>
      <c r="E8" s="23" t="n">
        <f aca="false">D8/SUM($D$5:$D$9)</f>
        <v>0.0015</v>
      </c>
      <c r="F8" s="21" t="n">
        <f aca="false">COUNTIFS(Inbound_Data!$AI$2:$AI$4001,"&gt;="&amp;B8,Inbound_Data!$AI$2:$AI$4001,"&lt;"&amp;C8,Inbound_Data!$O$2:$O$4001,"&gt;0")</f>
        <v>0</v>
      </c>
      <c r="G8" s="21" t="n">
        <f aca="false">D8-F8</f>
        <v>6</v>
      </c>
    </row>
    <row r="9" customFormat="false" ht="15" hidden="false" customHeight="false" outlineLevel="0" collapsed="false">
      <c r="A9" s="7" t="s">
        <v>11144</v>
      </c>
      <c r="B9" s="34" t="n">
        <v>72</v>
      </c>
      <c r="C9" s="34" t="n">
        <v>100000</v>
      </c>
      <c r="D9" s="21" t="n">
        <f aca="false">COUNTIFS(Inbound_Data!$AI$2:$AI$4001,"&gt;="&amp;B9,Inbound_Data!$AI$2:$AI$4001,"&lt;"&amp;C9)</f>
        <v>54</v>
      </c>
      <c r="E9" s="23" t="n">
        <f aca="false">D9/SUM($D$5:$D$9)</f>
        <v>0.0135</v>
      </c>
      <c r="F9" s="21" t="n">
        <f aca="false">COUNTIFS(Inbound_Data!$AI$2:$AI$4001,"&gt;="&amp;B9,Inbound_Data!$AI$2:$AI$4001,"&lt;"&amp;C9,Inbound_Data!$O$2:$O$4001,"&gt;0")</f>
        <v>0</v>
      </c>
      <c r="G9" s="21" t="n">
        <f aca="false">D9-F9</f>
        <v>54</v>
      </c>
    </row>
    <row r="10" customFormat="false" ht="15" hidden="false" customHeight="false" outlineLevel="0" collapsed="false">
      <c r="A10" s="9" t="s">
        <v>11145</v>
      </c>
      <c r="D10" s="35" t="n">
        <f aca="false">SUM(D5:D9)</f>
        <v>4000</v>
      </c>
      <c r="F10" s="35" t="n">
        <f aca="false">SUM(F5:F9)</f>
        <v>3840</v>
      </c>
      <c r="G10" s="35" t="n">
        <f aca="false">SUM(G5:G9)</f>
        <v>160</v>
      </c>
    </row>
    <row r="12" customFormat="false" ht="15" hidden="false" customHeight="false" outlineLevel="0" collapsed="false">
      <c r="A12" s="9" t="s">
        <v>11146</v>
      </c>
    </row>
    <row r="13" customFormat="false" ht="31.5" hidden="false" customHeight="true" outlineLevel="0" collapsed="false">
      <c r="A13" s="6" t="s">
        <v>100</v>
      </c>
      <c r="B13" s="6" t="s">
        <v>11076</v>
      </c>
      <c r="C13" s="6" t="s">
        <v>11147</v>
      </c>
      <c r="D13" s="6" t="s">
        <v>11148</v>
      </c>
    </row>
    <row r="14" customFormat="false" ht="15" hidden="false" customHeight="false" outlineLevel="0" collapsed="false">
      <c r="A14" s="7" t="s">
        <v>10815</v>
      </c>
      <c r="B14" s="7" t="n">
        <f aca="false">COUNTIF(Inbound_Data!$U$2:$U$4001,A14)</f>
        <v>100</v>
      </c>
      <c r="C14" s="22" t="n">
        <f aca="false">AVERAGEIFS(Inbound_Data!$AI$2:$AI$4001,Inbound_Data!$U$2:$U$4001,A14)</f>
        <v>14.531</v>
      </c>
      <c r="D14" s="22" t="n">
        <f aca="false">_xlfn.MAXIFS(Inbound_Data!$AI$2:$AI$4001,Inbound_Data!$U$2:$U$4001,A14)</f>
        <v>22.5</v>
      </c>
    </row>
    <row r="15" customFormat="false" ht="15" hidden="false" customHeight="false" outlineLevel="0" collapsed="false">
      <c r="A15" s="7" t="s">
        <v>8544</v>
      </c>
      <c r="B15" s="7" t="n">
        <f aca="false">COUNTIF(Inbound_Data!$U$2:$U$4001,A15)</f>
        <v>60</v>
      </c>
      <c r="C15" s="22" t="n">
        <f aca="false">AVERAGEIFS(Inbound_Data!$AI$2:$AI$4001,Inbound_Data!$U$2:$U$4001,A15)</f>
        <v>259.645</v>
      </c>
      <c r="D15" s="22" t="n">
        <f aca="false">_xlfn.MAXIFS(Inbound_Data!$AI$2:$AI$4001,Inbound_Data!$U$2:$U$4001,A15)</f>
        <v>495.5</v>
      </c>
    </row>
    <row r="17" customFormat="false" ht="15" hidden="false" customHeight="false" outlineLevel="0" collapsed="false">
      <c r="A17" s="9" t="s">
        <v>11149</v>
      </c>
    </row>
    <row r="18" customFormat="false" ht="31.5" hidden="false" customHeight="true" outlineLevel="0" collapsed="false">
      <c r="A18" s="6" t="s">
        <v>83</v>
      </c>
      <c r="B18" s="6" t="s">
        <v>11076</v>
      </c>
      <c r="C18" s="6" t="s">
        <v>11150</v>
      </c>
      <c r="D18" s="6" t="s">
        <v>11151</v>
      </c>
    </row>
    <row r="19" customFormat="false" ht="15" hidden="false" customHeight="false" outlineLevel="0" collapsed="false">
      <c r="A19" s="7" t="s">
        <v>147</v>
      </c>
      <c r="B19" s="7" t="n">
        <f aca="false">COUNTIF(Inbound_Data!$D$2:$D$4001,A19)</f>
        <v>1600</v>
      </c>
      <c r="C19" s="7" t="n">
        <f aca="false">COUNTIFS(Inbound_Data!$D$2:$D$4001,A19,Inbound_Data!$AI$2:$AI$4001,"&gt;6")</f>
        <v>117</v>
      </c>
      <c r="D19" s="23" t="n">
        <f aca="false">C19/B19</f>
        <v>0.073125</v>
      </c>
    </row>
    <row r="20" customFormat="false" ht="15" hidden="false" customHeight="false" outlineLevel="0" collapsed="false">
      <c r="A20" s="7" t="s">
        <v>119</v>
      </c>
      <c r="B20" s="7" t="n">
        <f aca="false">COUNTIF(Inbound_Data!$D$2:$D$4001,A20)</f>
        <v>1328</v>
      </c>
      <c r="C20" s="7" t="n">
        <f aca="false">COUNTIFS(Inbound_Data!$D$2:$D$4001,A20,Inbound_Data!$AI$2:$AI$4001,"&gt;6")</f>
        <v>114</v>
      </c>
      <c r="D20" s="23" t="n">
        <f aca="false">C20/B20</f>
        <v>0.0858433734939759</v>
      </c>
    </row>
    <row r="21" customFormat="false" ht="15" hidden="false" customHeight="false" outlineLevel="0" collapsed="false">
      <c r="A21" s="7" t="s">
        <v>135</v>
      </c>
      <c r="B21" s="7" t="n">
        <f aca="false">COUNTIF(Inbound_Data!$D$2:$D$4001,A21)</f>
        <v>1072</v>
      </c>
      <c r="C21" s="7" t="n">
        <f aca="false">COUNTIFS(Inbound_Data!$D$2:$D$4001,A21,Inbound_Data!$AI$2:$AI$4001,"&gt;6")</f>
        <v>139</v>
      </c>
      <c r="D21" s="23" t="n">
        <f aca="false">C21/B21</f>
        <v>0.129664179104478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4" min="3" style="0" width="18"/>
    <col collapsed="false" customWidth="true" hidden="false" outlineLevel="0" max="5" min="5" style="0" width="14"/>
    <col collapsed="false" customWidth="true" hidden="false" outlineLevel="0" max="7" min="6" style="0" width="18"/>
  </cols>
  <sheetData>
    <row r="1" customFormat="false" ht="19.7" hidden="false" customHeight="false" outlineLevel="0" collapsed="false">
      <c r="A1" s="1" t="s">
        <v>11152</v>
      </c>
    </row>
    <row r="2" customFormat="false" ht="15" hidden="false" customHeight="false" outlineLevel="0" collapsed="false">
      <c r="A2" s="2" t="s">
        <v>11153</v>
      </c>
    </row>
    <row r="4" customFormat="false" ht="39.75" hidden="false" customHeight="true" outlineLevel="0" collapsed="false">
      <c r="A4" s="6" t="s">
        <v>11154</v>
      </c>
      <c r="B4" s="6" t="s">
        <v>11076</v>
      </c>
      <c r="C4" s="6" t="s">
        <v>11155</v>
      </c>
      <c r="D4" s="6" t="s">
        <v>11156</v>
      </c>
      <c r="E4" s="6" t="s">
        <v>11157</v>
      </c>
      <c r="F4" s="6" t="s">
        <v>11158</v>
      </c>
      <c r="G4" s="6" t="s">
        <v>11159</v>
      </c>
    </row>
    <row r="5" customFormat="false" ht="15" hidden="false" customHeight="false" outlineLevel="0" collapsed="false">
      <c r="A5" s="7" t="s">
        <v>167</v>
      </c>
      <c r="B5" s="21" t="n">
        <f aca="false">COUNTIF(Inbound_Data!$G$2:$G$4001,A5)</f>
        <v>795</v>
      </c>
      <c r="C5" s="21" t="n">
        <f aca="false">SUMIFS(Inbound_Data!$AA$2:$AA$4001,Inbound_Data!$G$2:$G$4001,A5)/60</f>
        <v>560.033333333333</v>
      </c>
      <c r="D5" s="21" t="n">
        <f aca="false">Assumptions!$B$26*Assumptions!$B$27</f>
        <v>1944</v>
      </c>
      <c r="E5" s="23" t="n">
        <f aca="false">C5/D5</f>
        <v>0.288082990397805</v>
      </c>
      <c r="F5" s="22" t="n">
        <f aca="false">AVERAGEIFS(Inbound_Data!$Y$2:$Y$4001,Inbound_Data!$G$2:$G$4001,A5)</f>
        <v>41.5132075471698</v>
      </c>
      <c r="G5" s="22" t="n">
        <f aca="false">AVERAGEIFS(Inbound_Data!$Z$2:$Z$4001,Inbound_Data!$G$2:$G$4001,A5)</f>
        <v>9.58616352201258</v>
      </c>
    </row>
    <row r="6" customFormat="false" ht="15" hidden="false" customHeight="false" outlineLevel="0" collapsed="false">
      <c r="A6" s="7" t="s">
        <v>150</v>
      </c>
      <c r="B6" s="21" t="n">
        <f aca="false">COUNTIF(Inbound_Data!$G$2:$G$4001,A6)</f>
        <v>805</v>
      </c>
      <c r="C6" s="21" t="n">
        <f aca="false">SUMIFS(Inbound_Data!$AA$2:$AA$4001,Inbound_Data!$G$2:$G$4001,A6)/60</f>
        <v>582.133333333333</v>
      </c>
      <c r="D6" s="21" t="n">
        <f aca="false">Assumptions!$B$26*Assumptions!$B$27</f>
        <v>1944</v>
      </c>
      <c r="E6" s="23" t="n">
        <f aca="false">C6/D6</f>
        <v>0.299451303155007</v>
      </c>
      <c r="F6" s="22" t="n">
        <f aca="false">AVERAGEIFS(Inbound_Data!$Y$2:$Y$4001,Inbound_Data!$G$2:$G$4001,A6)</f>
        <v>42.3304347826087</v>
      </c>
      <c r="G6" s="22" t="n">
        <f aca="false">AVERAGEIFS(Inbound_Data!$Z$2:$Z$4001,Inbound_Data!$G$2:$G$4001,A6)</f>
        <v>9.2360248447205</v>
      </c>
    </row>
    <row r="7" customFormat="false" ht="15" hidden="false" customHeight="false" outlineLevel="0" collapsed="false">
      <c r="A7" s="7" t="s">
        <v>122</v>
      </c>
      <c r="B7" s="21" t="n">
        <f aca="false">COUNTIF(Inbound_Data!$G$2:$G$4001,A7)</f>
        <v>644</v>
      </c>
      <c r="C7" s="21" t="n">
        <f aca="false">SUMIFS(Inbound_Data!$AA$2:$AA$4001,Inbound_Data!$G$2:$G$4001,A7)/60</f>
        <v>453.783333333333</v>
      </c>
      <c r="D7" s="21" t="n">
        <f aca="false">Assumptions!$B$26*Assumptions!$B$27</f>
        <v>1944</v>
      </c>
      <c r="E7" s="23" t="n">
        <f aca="false">C7/D7</f>
        <v>0.233427640603567</v>
      </c>
      <c r="F7" s="22" t="n">
        <f aca="false">AVERAGEIFS(Inbound_Data!$Y$2:$Y$4001,Inbound_Data!$G$2:$G$4001,A7)</f>
        <v>34.3509316770186</v>
      </c>
      <c r="G7" s="22" t="n">
        <f aca="false">AVERAGEIFS(Inbound_Data!$Z$2:$Z$4001,Inbound_Data!$G$2:$G$4001,A7)</f>
        <v>10.0124223602484</v>
      </c>
    </row>
    <row r="8" customFormat="false" ht="15" hidden="false" customHeight="false" outlineLevel="0" collapsed="false">
      <c r="A8" s="7" t="s">
        <v>129</v>
      </c>
      <c r="B8" s="21" t="n">
        <f aca="false">COUNTIF(Inbound_Data!$G$2:$G$4001,A8)</f>
        <v>684</v>
      </c>
      <c r="C8" s="21" t="n">
        <f aca="false">SUMIFS(Inbound_Data!$AA$2:$AA$4001,Inbound_Data!$G$2:$G$4001,A8)/60</f>
        <v>489.133333333333</v>
      </c>
      <c r="D8" s="21" t="n">
        <f aca="false">Assumptions!$B$26*Assumptions!$B$27</f>
        <v>1944</v>
      </c>
      <c r="E8" s="23" t="n">
        <f aca="false">C8/D8</f>
        <v>0.251611796982167</v>
      </c>
      <c r="F8" s="22" t="n">
        <f aca="false">AVERAGEIFS(Inbound_Data!$Y$2:$Y$4001,Inbound_Data!$G$2:$G$4001,A8)</f>
        <v>33.7163742690059</v>
      </c>
      <c r="G8" s="22" t="n">
        <f aca="false">AVERAGEIFS(Inbound_Data!$Z$2:$Z$4001,Inbound_Data!$G$2:$G$4001,A8)</f>
        <v>9.56432748538012</v>
      </c>
    </row>
    <row r="9" customFormat="false" ht="15" hidden="false" customHeight="false" outlineLevel="0" collapsed="false">
      <c r="A9" s="7" t="s">
        <v>178</v>
      </c>
      <c r="B9" s="21" t="n">
        <f aca="false">COUNTIF(Inbound_Data!$G$2:$G$4001,A9)</f>
        <v>536</v>
      </c>
      <c r="C9" s="21" t="n">
        <f aca="false">SUMIFS(Inbound_Data!$AA$2:$AA$4001,Inbound_Data!$G$2:$G$4001,A9)/60</f>
        <v>381.8</v>
      </c>
      <c r="D9" s="21" t="n">
        <f aca="false">Assumptions!$B$26*Assumptions!$B$27</f>
        <v>1944</v>
      </c>
      <c r="E9" s="23" t="n">
        <f aca="false">C9/D9</f>
        <v>0.196399176954733</v>
      </c>
      <c r="F9" s="22" t="n">
        <f aca="false">AVERAGEIFS(Inbound_Data!$Y$2:$Y$4001,Inbound_Data!$G$2:$G$4001,A9)</f>
        <v>30.8041044776119</v>
      </c>
      <c r="G9" s="22" t="n">
        <f aca="false">AVERAGEIFS(Inbound_Data!$Z$2:$Z$4001,Inbound_Data!$G$2:$G$4001,A9)</f>
        <v>9.78544776119403</v>
      </c>
    </row>
    <row r="10" customFormat="false" ht="15" hidden="false" customHeight="false" outlineLevel="0" collapsed="false">
      <c r="A10" s="7" t="s">
        <v>138</v>
      </c>
      <c r="B10" s="21" t="n">
        <f aca="false">COUNTIF(Inbound_Data!$G$2:$G$4001,A10)</f>
        <v>536</v>
      </c>
      <c r="C10" s="21" t="n">
        <f aca="false">SUMIFS(Inbound_Data!$AA$2:$AA$4001,Inbound_Data!$G$2:$G$4001,A10)/60</f>
        <v>379.95</v>
      </c>
      <c r="D10" s="21" t="n">
        <f aca="false">Assumptions!$B$26*Assumptions!$B$27</f>
        <v>1944</v>
      </c>
      <c r="E10" s="23" t="n">
        <f aca="false">C10/D10</f>
        <v>0.195447530864198</v>
      </c>
      <c r="F10" s="22" t="n">
        <f aca="false">AVERAGEIFS(Inbound_Data!$Y$2:$Y$4001,Inbound_Data!$G$2:$G$4001,A10)</f>
        <v>28.6753731343284</v>
      </c>
      <c r="G10" s="22" t="n">
        <f aca="false">AVERAGEIFS(Inbound_Data!$Z$2:$Z$4001,Inbound_Data!$G$2:$G$4001,A10)</f>
        <v>10.3507462686567</v>
      </c>
    </row>
    <row r="13" customFormat="false" ht="15" hidden="false" customHeight="false" outlineLevel="0" collapsed="false">
      <c r="A13" s="9" t="s">
        <v>11160</v>
      </c>
    </row>
    <row r="14" customFormat="false" ht="31.5" hidden="false" customHeight="true" outlineLevel="0" collapsed="false">
      <c r="A14" s="6" t="s">
        <v>11161</v>
      </c>
      <c r="B14" s="6" t="s">
        <v>11162</v>
      </c>
      <c r="C14" s="6" t="s">
        <v>11158</v>
      </c>
      <c r="D14" s="6" t="s">
        <v>11163</v>
      </c>
      <c r="E14" s="6" t="s">
        <v>11164</v>
      </c>
    </row>
    <row r="15" customFormat="false" ht="15" hidden="false" customHeight="false" outlineLevel="0" collapsed="false">
      <c r="A15" s="7" t="n">
        <v>0</v>
      </c>
      <c r="B15" s="7" t="n">
        <f aca="false">COUNTIF(Inbound_Data!$X$2:$X$4001,A15)</f>
        <v>49</v>
      </c>
      <c r="C15" s="22" t="n">
        <f aca="false">IFERROR(AVERAGEIFS(Inbound_Data!$Y$2:$Y$4001,Inbound_Data!$X$2:$X$4001,A15),0)</f>
        <v>19.2244897959184</v>
      </c>
      <c r="D15" s="22" t="n">
        <f aca="false">IFERROR(AVERAGEIFS(Inbound_Data!$AA$2:$AA$4001,Inbound_Data!$X$2:$X$4001,A15),0)</f>
        <v>44.4897959183674</v>
      </c>
      <c r="E15" s="23" t="n">
        <f aca="false">SUMIFS(Inbound_Data!$AA$2:$AA$4001,Inbound_Data!$X$2:$X$4001,A15)/(Assumptions!$B$26*Assumptions!$B$28*60)</f>
        <v>0.0747599451303155</v>
      </c>
    </row>
    <row r="16" customFormat="false" ht="15" hidden="false" customHeight="false" outlineLevel="0" collapsed="false">
      <c r="A16" s="7" t="n">
        <v>1</v>
      </c>
      <c r="B16" s="7" t="n">
        <f aca="false">COUNTIF(Inbound_Data!$X$2:$X$4001,A16)</f>
        <v>49</v>
      </c>
      <c r="C16" s="22" t="n">
        <f aca="false">IFERROR(AVERAGEIFS(Inbound_Data!$Y$2:$Y$4001,Inbound_Data!$X$2:$X$4001,A16),0)</f>
        <v>14.8775510204082</v>
      </c>
      <c r="D16" s="22" t="n">
        <f aca="false">IFERROR(AVERAGEIFS(Inbound_Data!$AA$2:$AA$4001,Inbound_Data!$X$2:$X$4001,A16),0)</f>
        <v>45.8979591836735</v>
      </c>
      <c r="E16" s="23" t="n">
        <f aca="false">SUMIFS(Inbound_Data!$AA$2:$AA$4001,Inbound_Data!$X$2:$X$4001,A16)/(Assumptions!$B$26*Assumptions!$B$28*60)</f>
        <v>0.0771262002743484</v>
      </c>
    </row>
    <row r="17" customFormat="false" ht="15" hidden="false" customHeight="false" outlineLevel="0" collapsed="false">
      <c r="A17" s="7" t="n">
        <v>2</v>
      </c>
      <c r="B17" s="7" t="n">
        <f aca="false">COUNTIF(Inbound_Data!$X$2:$X$4001,A17)</f>
        <v>44</v>
      </c>
      <c r="C17" s="22" t="n">
        <f aca="false">IFERROR(AVERAGEIFS(Inbound_Data!$Y$2:$Y$4001,Inbound_Data!$X$2:$X$4001,A17),0)</f>
        <v>17.9545454545455</v>
      </c>
      <c r="D17" s="22" t="n">
        <f aca="false">IFERROR(AVERAGEIFS(Inbound_Data!$AA$2:$AA$4001,Inbound_Data!$X$2:$X$4001,A17),0)</f>
        <v>48.9772727272727</v>
      </c>
      <c r="E17" s="23" t="n">
        <f aca="false">SUMIFS(Inbound_Data!$AA$2:$AA$4001,Inbound_Data!$X$2:$X$4001,A17)/(Assumptions!$B$26*Assumptions!$B$28*60)</f>
        <v>0.0739026063100137</v>
      </c>
    </row>
    <row r="18" customFormat="false" ht="15" hidden="false" customHeight="false" outlineLevel="0" collapsed="false">
      <c r="A18" s="7" t="n">
        <v>3</v>
      </c>
      <c r="B18" s="7" t="n">
        <f aca="false">COUNTIF(Inbound_Data!$X$2:$X$4001,A18)</f>
        <v>34</v>
      </c>
      <c r="C18" s="22" t="n">
        <f aca="false">IFERROR(AVERAGEIFS(Inbound_Data!$Y$2:$Y$4001,Inbound_Data!$X$2:$X$4001,A18),0)</f>
        <v>23.3529411764706</v>
      </c>
      <c r="D18" s="22" t="n">
        <f aca="false">IFERROR(AVERAGEIFS(Inbound_Data!$AA$2:$AA$4001,Inbound_Data!$X$2:$X$4001,A18),0)</f>
        <v>41.9705882352941</v>
      </c>
      <c r="E18" s="23" t="n">
        <f aca="false">SUMIFS(Inbound_Data!$AA$2:$AA$4001,Inbound_Data!$X$2:$X$4001,A18)/(Assumptions!$B$26*Assumptions!$B$28*60)</f>
        <v>0.0489368998628258</v>
      </c>
    </row>
    <row r="19" customFormat="false" ht="15" hidden="false" customHeight="false" outlineLevel="0" collapsed="false">
      <c r="A19" s="7" t="n">
        <v>4</v>
      </c>
      <c r="B19" s="7" t="n">
        <f aca="false">COUNTIF(Inbound_Data!$X$2:$X$4001,A19)</f>
        <v>30</v>
      </c>
      <c r="C19" s="22" t="n">
        <f aca="false">IFERROR(AVERAGEIFS(Inbound_Data!$Y$2:$Y$4001,Inbound_Data!$X$2:$X$4001,A19),0)</f>
        <v>16</v>
      </c>
      <c r="D19" s="22" t="n">
        <f aca="false">IFERROR(AVERAGEIFS(Inbound_Data!$AA$2:$AA$4001,Inbound_Data!$X$2:$X$4001,A19),0)</f>
        <v>36.1</v>
      </c>
      <c r="E19" s="23" t="n">
        <f aca="false">SUMIFS(Inbound_Data!$AA$2:$AA$4001,Inbound_Data!$X$2:$X$4001,A19)/(Assumptions!$B$26*Assumptions!$B$28*60)</f>
        <v>0.0371399176954733</v>
      </c>
    </row>
    <row r="20" customFormat="false" ht="15" hidden="false" customHeight="false" outlineLevel="0" collapsed="false">
      <c r="A20" s="7" t="n">
        <v>5</v>
      </c>
      <c r="B20" s="7" t="n">
        <f aca="false">COUNTIF(Inbound_Data!$X$2:$X$4001,A20)</f>
        <v>67</v>
      </c>
      <c r="C20" s="22" t="n">
        <f aca="false">IFERROR(AVERAGEIFS(Inbound_Data!$Y$2:$Y$4001,Inbound_Data!$X$2:$X$4001,A20),0)</f>
        <v>19.2089552238806</v>
      </c>
      <c r="D20" s="22" t="n">
        <f aca="false">IFERROR(AVERAGEIFS(Inbound_Data!$AA$2:$AA$4001,Inbound_Data!$X$2:$X$4001,A20),0)</f>
        <v>36.9253731343284</v>
      </c>
      <c r="E20" s="23" t="n">
        <f aca="false">SUMIFS(Inbound_Data!$AA$2:$AA$4001,Inbound_Data!$X$2:$X$4001,A20)/(Assumptions!$B$26*Assumptions!$B$28*60)</f>
        <v>0.0848422496570645</v>
      </c>
    </row>
    <row r="21" customFormat="false" ht="15" hidden="false" customHeight="false" outlineLevel="0" collapsed="false">
      <c r="A21" s="7" t="n">
        <v>6</v>
      </c>
      <c r="B21" s="7" t="n">
        <f aca="false">COUNTIF(Inbound_Data!$X$2:$X$4001,A21)</f>
        <v>130</v>
      </c>
      <c r="C21" s="22" t="n">
        <f aca="false">IFERROR(AVERAGEIFS(Inbound_Data!$Y$2:$Y$4001,Inbound_Data!$X$2:$X$4001,A21),0)</f>
        <v>25.7692307692308</v>
      </c>
      <c r="D21" s="22" t="n">
        <f aca="false">IFERROR(AVERAGEIFS(Inbound_Data!$AA$2:$AA$4001,Inbound_Data!$X$2:$X$4001,A21),0)</f>
        <v>43.9461538461539</v>
      </c>
      <c r="E21" s="23" t="n">
        <f aca="false">SUMIFS(Inbound_Data!$AA$2:$AA$4001,Inbound_Data!$X$2:$X$4001,A21)/(Assumptions!$B$26*Assumptions!$B$28*60)</f>
        <v>0.195919067215364</v>
      </c>
    </row>
    <row r="22" customFormat="false" ht="15" hidden="false" customHeight="false" outlineLevel="0" collapsed="false">
      <c r="A22" s="7" t="n">
        <v>7</v>
      </c>
      <c r="B22" s="7" t="n">
        <f aca="false">COUNTIF(Inbound_Data!$X$2:$X$4001,A22)</f>
        <v>207</v>
      </c>
      <c r="C22" s="22" t="n">
        <f aca="false">IFERROR(AVERAGEIFS(Inbound_Data!$Y$2:$Y$4001,Inbound_Data!$X$2:$X$4001,A22),0)</f>
        <v>31.3478260869565</v>
      </c>
      <c r="D22" s="22" t="n">
        <f aca="false">IFERROR(AVERAGEIFS(Inbound_Data!$AA$2:$AA$4001,Inbound_Data!$X$2:$X$4001,A22),0)</f>
        <v>41.9323671497585</v>
      </c>
      <c r="E22" s="23" t="n">
        <f aca="false">SUMIFS(Inbound_Data!$AA$2:$AA$4001,Inbound_Data!$X$2:$X$4001,A22)/(Assumptions!$B$26*Assumptions!$B$28*60)</f>
        <v>0.297668038408779</v>
      </c>
    </row>
    <row r="23" customFormat="false" ht="15" hidden="false" customHeight="false" outlineLevel="0" collapsed="false">
      <c r="A23" s="7" t="n">
        <v>8</v>
      </c>
      <c r="B23" s="7" t="n">
        <f aca="false">COUNTIF(Inbound_Data!$X$2:$X$4001,A23)</f>
        <v>288</v>
      </c>
      <c r="C23" s="22" t="n">
        <f aca="false">IFERROR(AVERAGEIFS(Inbound_Data!$Y$2:$Y$4001,Inbound_Data!$X$2:$X$4001,A23),0)</f>
        <v>37.6458333333333</v>
      </c>
      <c r="D23" s="22" t="n">
        <f aca="false">IFERROR(AVERAGEIFS(Inbound_Data!$AA$2:$AA$4001,Inbound_Data!$X$2:$X$4001,A23),0)</f>
        <v>43.5347222222222</v>
      </c>
      <c r="E23" s="23" t="n">
        <f aca="false">SUMIFS(Inbound_Data!$AA$2:$AA$4001,Inbound_Data!$X$2:$X$4001,A23)/(Assumptions!$B$26*Assumptions!$B$28*60)</f>
        <v>0.42997256515775</v>
      </c>
    </row>
    <row r="24" customFormat="false" ht="15" hidden="false" customHeight="false" outlineLevel="0" collapsed="false">
      <c r="A24" s="7" t="n">
        <v>9</v>
      </c>
      <c r="B24" s="7" t="n">
        <f aca="false">COUNTIF(Inbound_Data!$X$2:$X$4001,A24)</f>
        <v>314</v>
      </c>
      <c r="C24" s="22" t="n">
        <f aca="false">IFERROR(AVERAGEIFS(Inbound_Data!$Y$2:$Y$4001,Inbound_Data!$X$2:$X$4001,A24),0)</f>
        <v>31.5987261146497</v>
      </c>
      <c r="D24" s="22" t="n">
        <f aca="false">IFERROR(AVERAGEIFS(Inbound_Data!$AA$2:$AA$4001,Inbound_Data!$X$2:$X$4001,A24),0)</f>
        <v>41.2229299363057</v>
      </c>
      <c r="E24" s="23" t="n">
        <f aca="false">SUMIFS(Inbound_Data!$AA$2:$AA$4001,Inbound_Data!$X$2:$X$4001,A24)/(Assumptions!$B$26*Assumptions!$B$28*60)</f>
        <v>0.443895747599451</v>
      </c>
    </row>
    <row r="25" customFormat="false" ht="15" hidden="false" customHeight="false" outlineLevel="0" collapsed="false">
      <c r="A25" s="7" t="n">
        <v>10</v>
      </c>
      <c r="B25" s="7" t="n">
        <f aca="false">COUNTIF(Inbound_Data!$X$2:$X$4001,A25)</f>
        <v>336</v>
      </c>
      <c r="C25" s="22" t="n">
        <f aca="false">IFERROR(AVERAGEIFS(Inbound_Data!$Y$2:$Y$4001,Inbound_Data!$X$2:$X$4001,A25),0)</f>
        <v>47.6190476190476</v>
      </c>
      <c r="D25" s="22" t="n">
        <f aca="false">IFERROR(AVERAGEIFS(Inbound_Data!$AA$2:$AA$4001,Inbound_Data!$X$2:$X$4001,A25),0)</f>
        <v>41.3154761904762</v>
      </c>
      <c r="E25" s="23" t="n">
        <f aca="false">SUMIFS(Inbound_Data!$AA$2:$AA$4001,Inbound_Data!$X$2:$X$4001,A25)/(Assumptions!$B$26*Assumptions!$B$28*60)</f>
        <v>0.476063100137174</v>
      </c>
    </row>
    <row r="26" customFormat="false" ht="15" hidden="false" customHeight="false" outlineLevel="0" collapsed="false">
      <c r="A26" s="7" t="n">
        <v>11</v>
      </c>
      <c r="B26" s="7" t="n">
        <f aca="false">COUNTIF(Inbound_Data!$X$2:$X$4001,A26)</f>
        <v>296</v>
      </c>
      <c r="C26" s="22" t="n">
        <f aca="false">IFERROR(AVERAGEIFS(Inbound_Data!$Y$2:$Y$4001,Inbound_Data!$X$2:$X$4001,A26),0)</f>
        <v>55.7432432432432</v>
      </c>
      <c r="D26" s="22" t="n">
        <f aca="false">IFERROR(AVERAGEIFS(Inbound_Data!$AA$2:$AA$4001,Inbound_Data!$X$2:$X$4001,A26),0)</f>
        <v>42.3986486486486</v>
      </c>
      <c r="E26" s="23" t="n">
        <f aca="false">SUMIFS(Inbound_Data!$AA$2:$AA$4001,Inbound_Data!$X$2:$X$4001,A26)/(Assumptions!$B$26*Assumptions!$B$28*60)</f>
        <v>0.430384087791495</v>
      </c>
    </row>
    <row r="27" customFormat="false" ht="15" hidden="false" customHeight="false" outlineLevel="0" collapsed="false">
      <c r="A27" s="7" t="n">
        <v>12</v>
      </c>
      <c r="B27" s="7" t="n">
        <f aca="false">COUNTIF(Inbound_Data!$X$2:$X$4001,A27)</f>
        <v>236</v>
      </c>
      <c r="C27" s="22" t="n">
        <f aca="false">IFERROR(AVERAGEIFS(Inbound_Data!$Y$2:$Y$4001,Inbound_Data!$X$2:$X$4001,A27),0)</f>
        <v>53.385593220339</v>
      </c>
      <c r="D27" s="22" t="n">
        <f aca="false">IFERROR(AVERAGEIFS(Inbound_Data!$AA$2:$AA$4001,Inbound_Data!$X$2:$X$4001,A27),0)</f>
        <v>44.4406779661017</v>
      </c>
      <c r="E27" s="23" t="n">
        <f aca="false">SUMIFS(Inbound_Data!$AA$2:$AA$4001,Inbound_Data!$X$2:$X$4001,A27)/(Assumptions!$B$26*Assumptions!$B$28*60)</f>
        <v>0.359670781893004</v>
      </c>
    </row>
    <row r="28" customFormat="false" ht="15" hidden="false" customHeight="false" outlineLevel="0" collapsed="false">
      <c r="A28" s="7" t="n">
        <v>13</v>
      </c>
      <c r="B28" s="7" t="n">
        <f aca="false">COUNTIF(Inbound_Data!$X$2:$X$4001,A28)</f>
        <v>275</v>
      </c>
      <c r="C28" s="22" t="n">
        <f aca="false">IFERROR(AVERAGEIFS(Inbound_Data!$Y$2:$Y$4001,Inbound_Data!$X$2:$X$4001,A28),0)</f>
        <v>40.2218181818182</v>
      </c>
      <c r="D28" s="22" t="n">
        <f aca="false">IFERROR(AVERAGEIFS(Inbound_Data!$AA$2:$AA$4001,Inbound_Data!$X$2:$X$4001,A28),0)</f>
        <v>42.5563636363636</v>
      </c>
      <c r="E28" s="23" t="n">
        <f aca="false">SUMIFS(Inbound_Data!$AA$2:$AA$4001,Inbound_Data!$X$2:$X$4001,A28)/(Assumptions!$B$26*Assumptions!$B$28*60)</f>
        <v>0.401337448559671</v>
      </c>
    </row>
    <row r="29" customFormat="false" ht="15" hidden="false" customHeight="false" outlineLevel="0" collapsed="false">
      <c r="A29" s="7" t="n">
        <v>14</v>
      </c>
      <c r="B29" s="7" t="n">
        <f aca="false">COUNTIF(Inbound_Data!$X$2:$X$4001,A29)</f>
        <v>342</v>
      </c>
      <c r="C29" s="22" t="n">
        <f aca="false">IFERROR(AVERAGEIFS(Inbound_Data!$Y$2:$Y$4001,Inbound_Data!$X$2:$X$4001,A29),0)</f>
        <v>38.7426900584795</v>
      </c>
      <c r="D29" s="22" t="n">
        <f aca="false">IFERROR(AVERAGEIFS(Inbound_Data!$AA$2:$AA$4001,Inbound_Data!$X$2:$X$4001,A29),0)</f>
        <v>41.9385964912281</v>
      </c>
      <c r="E29" s="23" t="n">
        <f aca="false">SUMIFS(Inbound_Data!$AA$2:$AA$4001,Inbound_Data!$X$2:$X$4001,A29)/(Assumptions!$B$26*Assumptions!$B$28*60)</f>
        <v>0.491872427983539</v>
      </c>
    </row>
    <row r="30" customFormat="false" ht="15" hidden="false" customHeight="false" outlineLevel="0" collapsed="false">
      <c r="A30" s="7" t="n">
        <v>15</v>
      </c>
      <c r="B30" s="7" t="n">
        <f aca="false">COUNTIF(Inbound_Data!$X$2:$X$4001,A30)</f>
        <v>295</v>
      </c>
      <c r="C30" s="22" t="n">
        <f aca="false">IFERROR(AVERAGEIFS(Inbound_Data!$Y$2:$Y$4001,Inbound_Data!$X$2:$X$4001,A30),0)</f>
        <v>37.7220338983051</v>
      </c>
      <c r="D30" s="22" t="n">
        <f aca="false">IFERROR(AVERAGEIFS(Inbound_Data!$AA$2:$AA$4001,Inbound_Data!$X$2:$X$4001,A30),0)</f>
        <v>43.2610169491525</v>
      </c>
      <c r="E30" s="23" t="n">
        <f aca="false">SUMIFS(Inbound_Data!$AA$2:$AA$4001,Inbound_Data!$X$2:$X$4001,A30)/(Assumptions!$B$26*Assumptions!$B$28*60)</f>
        <v>0.437654320987654</v>
      </c>
    </row>
    <row r="31" customFormat="false" ht="15" hidden="false" customHeight="false" outlineLevel="0" collapsed="false">
      <c r="A31" s="7" t="n">
        <v>16</v>
      </c>
      <c r="B31" s="7" t="n">
        <f aca="false">COUNTIF(Inbound_Data!$X$2:$X$4001,A31)</f>
        <v>302</v>
      </c>
      <c r="C31" s="22" t="n">
        <f aca="false">IFERROR(AVERAGEIFS(Inbound_Data!$Y$2:$Y$4001,Inbound_Data!$X$2:$X$4001,A31),0)</f>
        <v>38.1490066225166</v>
      </c>
      <c r="D31" s="22" t="n">
        <f aca="false">IFERROR(AVERAGEIFS(Inbound_Data!$AA$2:$AA$4001,Inbound_Data!$X$2:$X$4001,A31),0)</f>
        <v>42.6754966887417</v>
      </c>
      <c r="E31" s="23" t="n">
        <f aca="false">SUMIFS(Inbound_Data!$AA$2:$AA$4001,Inbound_Data!$X$2:$X$4001,A31)/(Assumptions!$B$26*Assumptions!$B$28*60)</f>
        <v>0.441975308641975</v>
      </c>
    </row>
    <row r="32" customFormat="false" ht="15" hidden="false" customHeight="false" outlineLevel="0" collapsed="false">
      <c r="A32" s="7" t="n">
        <v>17</v>
      </c>
      <c r="B32" s="7" t="n">
        <f aca="false">COUNTIF(Inbound_Data!$X$2:$X$4001,A32)</f>
        <v>227</v>
      </c>
      <c r="C32" s="22" t="n">
        <f aca="false">IFERROR(AVERAGEIFS(Inbound_Data!$Y$2:$Y$4001,Inbound_Data!$X$2:$X$4001,A32),0)</f>
        <v>36.5154185022026</v>
      </c>
      <c r="D32" s="22" t="n">
        <f aca="false">IFERROR(AVERAGEIFS(Inbound_Data!$AA$2:$AA$4001,Inbound_Data!$X$2:$X$4001,A32),0)</f>
        <v>44.2378854625551</v>
      </c>
      <c r="E32" s="23" t="n">
        <f aca="false">SUMIFS(Inbound_Data!$AA$2:$AA$4001,Inbound_Data!$X$2:$X$4001,A32)/(Assumptions!$B$26*Assumptions!$B$28*60)</f>
        <v>0.34437585733882</v>
      </c>
    </row>
    <row r="33" customFormat="false" ht="15" hidden="false" customHeight="false" outlineLevel="0" collapsed="false">
      <c r="A33" s="7" t="n">
        <v>18</v>
      </c>
      <c r="B33" s="7" t="n">
        <f aca="false">COUNTIF(Inbound_Data!$X$2:$X$4001,A33)</f>
        <v>133</v>
      </c>
      <c r="C33" s="22" t="n">
        <f aca="false">IFERROR(AVERAGEIFS(Inbound_Data!$Y$2:$Y$4001,Inbound_Data!$X$2:$X$4001,A33),0)</f>
        <v>15.9774436090226</v>
      </c>
      <c r="D33" s="22" t="n">
        <f aca="false">IFERROR(AVERAGEIFS(Inbound_Data!$AA$2:$AA$4001,Inbound_Data!$X$2:$X$4001,A33),0)</f>
        <v>42.3984962406015</v>
      </c>
      <c r="E33" s="23" t="n">
        <f aca="false">SUMIFS(Inbound_Data!$AA$2:$AA$4001,Inbound_Data!$X$2:$X$4001,A33)/(Assumptions!$B$26*Assumptions!$B$28*60)</f>
        <v>0.19338134430727</v>
      </c>
    </row>
    <row r="34" customFormat="false" ht="15" hidden="false" customHeight="false" outlineLevel="0" collapsed="false">
      <c r="A34" s="7" t="n">
        <v>19</v>
      </c>
      <c r="B34" s="7" t="n">
        <f aca="false">COUNTIF(Inbound_Data!$X$2:$X$4001,A34)</f>
        <v>112</v>
      </c>
      <c r="C34" s="22" t="n">
        <f aca="false">IFERROR(AVERAGEIFS(Inbound_Data!$Y$2:$Y$4001,Inbound_Data!$X$2:$X$4001,A34),0)</f>
        <v>17.7946428571429</v>
      </c>
      <c r="D34" s="22" t="n">
        <f aca="false">IFERROR(AVERAGEIFS(Inbound_Data!$AA$2:$AA$4001,Inbound_Data!$X$2:$X$4001,A34),0)</f>
        <v>45.8660714285714</v>
      </c>
      <c r="E34" s="23" t="n">
        <f aca="false">SUMIFS(Inbound_Data!$AA$2:$AA$4001,Inbound_Data!$X$2:$X$4001,A34)/(Assumptions!$B$26*Assumptions!$B$28*60)</f>
        <v>0.17616598079561</v>
      </c>
    </row>
    <row r="35" customFormat="false" ht="15" hidden="false" customHeight="false" outlineLevel="0" collapsed="false">
      <c r="A35" s="7" t="n">
        <v>20</v>
      </c>
      <c r="B35" s="7" t="n">
        <f aca="false">COUNTIF(Inbound_Data!$X$2:$X$4001,A35)</f>
        <v>74</v>
      </c>
      <c r="C35" s="22" t="n">
        <f aca="false">IFERROR(AVERAGEIFS(Inbound_Data!$Y$2:$Y$4001,Inbound_Data!$X$2:$X$4001,A35),0)</f>
        <v>17.6756756756757</v>
      </c>
      <c r="D35" s="22" t="n">
        <f aca="false">IFERROR(AVERAGEIFS(Inbound_Data!$AA$2:$AA$4001,Inbound_Data!$X$2:$X$4001,A35),0)</f>
        <v>41.4324324324324</v>
      </c>
      <c r="E35" s="23" t="n">
        <f aca="false">SUMIFS(Inbound_Data!$AA$2:$AA$4001,Inbound_Data!$X$2:$X$4001,A35)/(Assumptions!$B$26*Assumptions!$B$28*60)</f>
        <v>0.105144032921811</v>
      </c>
    </row>
    <row r="36" customFormat="false" ht="15" hidden="false" customHeight="false" outlineLevel="0" collapsed="false">
      <c r="A36" s="7" t="n">
        <v>21</v>
      </c>
      <c r="B36" s="7" t="n">
        <f aca="false">COUNTIF(Inbound_Data!$X$2:$X$4001,A36)</f>
        <v>60</v>
      </c>
      <c r="C36" s="22" t="n">
        <f aca="false">IFERROR(AVERAGEIFS(Inbound_Data!$Y$2:$Y$4001,Inbound_Data!$X$2:$X$4001,A36),0)</f>
        <v>16.75</v>
      </c>
      <c r="D36" s="22" t="n">
        <f aca="false">IFERROR(AVERAGEIFS(Inbound_Data!$AA$2:$AA$4001,Inbound_Data!$X$2:$X$4001,A36),0)</f>
        <v>43.5333333333333</v>
      </c>
      <c r="E36" s="23" t="n">
        <f aca="false">SUMIFS(Inbound_Data!$AA$2:$AA$4001,Inbound_Data!$X$2:$X$4001,A36)/(Assumptions!$B$26*Assumptions!$B$28*60)</f>
        <v>0.0895747599451303</v>
      </c>
    </row>
    <row r="37" customFormat="false" ht="15" hidden="false" customHeight="false" outlineLevel="0" collapsed="false">
      <c r="A37" s="7" t="n">
        <v>22</v>
      </c>
      <c r="B37" s="7" t="n">
        <f aca="false">COUNTIF(Inbound_Data!$X$2:$X$4001,A37)</f>
        <v>42</v>
      </c>
      <c r="C37" s="22" t="n">
        <f aca="false">IFERROR(AVERAGEIFS(Inbound_Data!$Y$2:$Y$4001,Inbound_Data!$X$2:$X$4001,A37),0)</f>
        <v>19.5238095238095</v>
      </c>
      <c r="D37" s="22" t="n">
        <f aca="false">IFERROR(AVERAGEIFS(Inbound_Data!$AA$2:$AA$4001,Inbound_Data!$X$2:$X$4001,A37),0)</f>
        <v>46.8095238095238</v>
      </c>
      <c r="E37" s="23" t="n">
        <f aca="false">SUMIFS(Inbound_Data!$AA$2:$AA$4001,Inbound_Data!$X$2:$X$4001,A37)/(Assumptions!$B$26*Assumptions!$B$28*60)</f>
        <v>0.0674211248285322</v>
      </c>
    </row>
    <row r="38" customFormat="false" ht="15" hidden="false" customHeight="false" outlineLevel="0" collapsed="false">
      <c r="A38" s="7" t="n">
        <v>23</v>
      </c>
      <c r="B38" s="7" t="n">
        <f aca="false">COUNTIF(Inbound_Data!$X$2:$X$4001,A38)</f>
        <v>58</v>
      </c>
      <c r="C38" s="22" t="n">
        <f aca="false">IFERROR(AVERAGEIFS(Inbound_Data!$Y$2:$Y$4001,Inbound_Data!$X$2:$X$4001,A38),0)</f>
        <v>15.8620689655172</v>
      </c>
      <c r="D38" s="22" t="n">
        <f aca="false">IFERROR(AVERAGEIFS(Inbound_Data!$AA$2:$AA$4001,Inbound_Data!$X$2:$X$4001,A38),0)</f>
        <v>39.4655172413793</v>
      </c>
      <c r="E38" s="23" t="n">
        <f aca="false">SUMIFS(Inbound_Data!$AA$2:$AA$4001,Inbound_Data!$X$2:$X$4001,A38)/(Assumptions!$B$26*Assumptions!$B$28*60)</f>
        <v>0.0784979423868313</v>
      </c>
    </row>
  </sheetData>
  <conditionalFormatting sqref="E5:E10">
    <cfRule type="colorScale" priority="2">
      <colorScale>
        <cfvo type="min" val="0"/>
        <cfvo type="max" val="0"/>
        <color rgb="FFFFFFFF"/>
        <color rgb="FFF8696B"/>
      </colorScale>
    </cfRule>
  </conditionalFormatting>
  <conditionalFormatting sqref="C15:C38">
    <cfRule type="colorScale" priority="3">
      <colorScale>
        <cfvo type="min" val="0"/>
        <cfvo type="max" val="0"/>
        <color rgb="FFFFFFFF"/>
        <color rgb="FFF8696B"/>
      </colorScale>
    </cfRule>
  </conditionalFormatting>
  <conditionalFormatting sqref="E15:E38">
    <cfRule type="colorScale" priority="4">
      <colorScale>
        <cfvo type="min"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6"/>
    <col collapsed="false" customWidth="true" hidden="false" outlineLevel="0" max="5" min="4" style="0" width="10"/>
    <col collapsed="false" customWidth="true" hidden="false" outlineLevel="0" max="6" min="6" style="0" width="14"/>
    <col collapsed="false" customWidth="true" hidden="false" outlineLevel="0" max="8" min="7" style="0" width="9"/>
    <col collapsed="false" customWidth="true" hidden="false" outlineLevel="0" max="9" min="9" style="0" width="22"/>
    <col collapsed="false" customWidth="true" hidden="false" outlineLevel="0" max="10" min="10" style="0" width="14"/>
  </cols>
  <sheetData>
    <row r="1" customFormat="false" ht="19.7" hidden="false" customHeight="false" outlineLevel="0" collapsed="false">
      <c r="A1" s="1" t="s">
        <v>11165</v>
      </c>
    </row>
    <row r="2" customFormat="false" ht="15" hidden="false" customHeight="false" outlineLevel="0" collapsed="false">
      <c r="A2" s="2" t="s">
        <v>11166</v>
      </c>
    </row>
    <row r="4" customFormat="false" ht="43.5" hidden="false" customHeight="true" outlineLevel="0" collapsed="false">
      <c r="A4" s="6" t="s">
        <v>11167</v>
      </c>
      <c r="B4" s="6" t="s">
        <v>144</v>
      </c>
      <c r="C4" s="6" t="s">
        <v>156</v>
      </c>
      <c r="D4" s="6" t="s">
        <v>82</v>
      </c>
      <c r="E4" s="6" t="s">
        <v>131</v>
      </c>
      <c r="F4" s="6" t="s">
        <v>139</v>
      </c>
      <c r="G4" s="6" t="s">
        <v>333</v>
      </c>
      <c r="H4" s="6" t="s">
        <v>11145</v>
      </c>
      <c r="I4" s="6" t="s">
        <v>11168</v>
      </c>
      <c r="J4" s="6" t="s">
        <v>11169</v>
      </c>
    </row>
    <row r="5" customFormat="false" ht="15" hidden="false" customHeight="false" outlineLevel="0" collapsed="false">
      <c r="A5" s="7" t="s">
        <v>27</v>
      </c>
      <c r="B5" s="21" t="n">
        <f aca="false">COUNTIFS(Inbound_Data!$AK$2:$AK$4001,$A5,Inbound_Data!$V$2:$V$4001,B$4)</f>
        <v>63</v>
      </c>
      <c r="C5" s="21" t="n">
        <f aca="false">COUNTIFS(Inbound_Data!$AK$2:$AK$4001,$A5,Inbound_Data!$V$2:$V$4001,C$4)</f>
        <v>0</v>
      </c>
      <c r="D5" s="21" t="n">
        <f aca="false">COUNTIFS(Inbound_Data!$AK$2:$AK$4001,$A5,Inbound_Data!$V$2:$V$4001,D$4)</f>
        <v>194</v>
      </c>
      <c r="E5" s="21" t="n">
        <f aca="false">COUNTIFS(Inbound_Data!$AK$2:$AK$4001,$A5,Inbound_Data!$V$2:$V$4001,E$4)</f>
        <v>0</v>
      </c>
      <c r="F5" s="21" t="n">
        <f aca="false">COUNTIFS(Inbound_Data!$AK$2:$AK$4001,$A5,Inbound_Data!$V$2:$V$4001,F$4)</f>
        <v>375</v>
      </c>
      <c r="G5" s="21" t="n">
        <f aca="false">COUNTIFS(Inbound_Data!$AK$2:$AK$4001,$A5,Inbound_Data!$V$2:$V$4001,G$4)</f>
        <v>0</v>
      </c>
      <c r="H5" s="21" t="n">
        <f aca="false">SUM(B5:G5)</f>
        <v>632</v>
      </c>
      <c r="I5" s="7" t="str">
        <f aca="false">IF(H5=0,"-",IF(MAX(B5:F5)=0,"-",INDEX($B$4:$F$4,MATCH(MAX(B5:F5),B5:F5,0))))</f>
        <v>Space / Equipment</v>
      </c>
      <c r="J5" s="23" t="n">
        <f aca="false">H5/SUM($H$5:$H$15)</f>
        <v>0.158</v>
      </c>
    </row>
    <row r="6" customFormat="false" ht="15" hidden="false" customHeight="false" outlineLevel="0" collapsed="false">
      <c r="A6" s="7" t="s">
        <v>31</v>
      </c>
      <c r="B6" s="21" t="n">
        <f aca="false">COUNTIFS(Inbound_Data!$AK$2:$AK$4001,$A6,Inbound_Data!$V$2:$V$4001,B$4)</f>
        <v>41</v>
      </c>
      <c r="C6" s="21" t="n">
        <f aca="false">COUNTIFS(Inbound_Data!$AK$2:$AK$4001,$A6,Inbound_Data!$V$2:$V$4001,C$4)</f>
        <v>0</v>
      </c>
      <c r="D6" s="21" t="n">
        <f aca="false">COUNTIFS(Inbound_Data!$AK$2:$AK$4001,$A6,Inbound_Data!$V$2:$V$4001,D$4)</f>
        <v>0</v>
      </c>
      <c r="E6" s="21" t="n">
        <f aca="false">COUNTIFS(Inbound_Data!$AK$2:$AK$4001,$A6,Inbound_Data!$V$2:$V$4001,E$4)</f>
        <v>0</v>
      </c>
      <c r="F6" s="21" t="n">
        <f aca="false">COUNTIFS(Inbound_Data!$AK$2:$AK$4001,$A6,Inbound_Data!$V$2:$V$4001,F$4)</f>
        <v>61</v>
      </c>
      <c r="G6" s="21" t="n">
        <f aca="false">COUNTIFS(Inbound_Data!$AK$2:$AK$4001,$A6,Inbound_Data!$V$2:$V$4001,G$4)</f>
        <v>0</v>
      </c>
      <c r="H6" s="21" t="n">
        <f aca="false">SUM(B6:G6)</f>
        <v>102</v>
      </c>
      <c r="I6" s="7" t="str">
        <f aca="false">IF(H6=0,"-",IF(MAX(B6:F6)=0,"-",INDEX($B$4:$F$4,MATCH(MAX(B6:F6),B6:F6,0))))</f>
        <v>Space / Equipment</v>
      </c>
      <c r="J6" s="23" t="n">
        <f aca="false">H6/SUM($H$5:$H$15)</f>
        <v>0.0255</v>
      </c>
    </row>
    <row r="7" customFormat="false" ht="15" hidden="false" customHeight="false" outlineLevel="0" collapsed="false">
      <c r="A7" s="7" t="s">
        <v>34</v>
      </c>
      <c r="B7" s="21" t="n">
        <f aca="false">COUNTIFS(Inbound_Data!$AK$2:$AK$4001,$A7,Inbound_Data!$V$2:$V$4001,B$4)</f>
        <v>43</v>
      </c>
      <c r="C7" s="21" t="n">
        <f aca="false">COUNTIFS(Inbound_Data!$AK$2:$AK$4001,$A7,Inbound_Data!$V$2:$V$4001,C$4)</f>
        <v>0</v>
      </c>
      <c r="D7" s="21" t="n">
        <f aca="false">COUNTIFS(Inbound_Data!$AK$2:$AK$4001,$A7,Inbound_Data!$V$2:$V$4001,D$4)</f>
        <v>29</v>
      </c>
      <c r="E7" s="21" t="n">
        <f aca="false">COUNTIFS(Inbound_Data!$AK$2:$AK$4001,$A7,Inbound_Data!$V$2:$V$4001,E$4)</f>
        <v>0</v>
      </c>
      <c r="F7" s="21" t="n">
        <f aca="false">COUNTIFS(Inbound_Data!$AK$2:$AK$4001,$A7,Inbound_Data!$V$2:$V$4001,F$4)</f>
        <v>9</v>
      </c>
      <c r="G7" s="21" t="n">
        <f aca="false">COUNTIFS(Inbound_Data!$AK$2:$AK$4001,$A7,Inbound_Data!$V$2:$V$4001,G$4)</f>
        <v>0</v>
      </c>
      <c r="H7" s="21" t="n">
        <f aca="false">SUM(B7:G7)</f>
        <v>81</v>
      </c>
      <c r="I7" s="7" t="str">
        <f aca="false">IF(H7=0,"-",IF(MAX(B7:F7)=0,"-",INDEX($B$4:$F$4,MATCH(MAX(B7:F7),B7:F7,0))))</f>
        <v>Manpower</v>
      </c>
      <c r="J7" s="23" t="n">
        <f aca="false">H7/SUM($H$5:$H$15)</f>
        <v>0.02025</v>
      </c>
    </row>
    <row r="8" customFormat="false" ht="15" hidden="false" customHeight="false" outlineLevel="0" collapsed="false">
      <c r="A8" s="7" t="s">
        <v>38</v>
      </c>
      <c r="B8" s="21" t="n">
        <f aca="false">COUNTIFS(Inbound_Data!$AK$2:$AK$4001,$A8,Inbound_Data!$V$2:$V$4001,B$4)</f>
        <v>184</v>
      </c>
      <c r="C8" s="21" t="n">
        <f aca="false">COUNTIFS(Inbound_Data!$AK$2:$AK$4001,$A8,Inbound_Data!$V$2:$V$4001,C$4)</f>
        <v>0</v>
      </c>
      <c r="D8" s="21" t="n">
        <f aca="false">COUNTIFS(Inbound_Data!$AK$2:$AK$4001,$A8,Inbound_Data!$V$2:$V$4001,D$4)</f>
        <v>0</v>
      </c>
      <c r="E8" s="21" t="n">
        <f aca="false">COUNTIFS(Inbound_Data!$AK$2:$AK$4001,$A8,Inbound_Data!$V$2:$V$4001,E$4)</f>
        <v>0</v>
      </c>
      <c r="F8" s="21" t="n">
        <f aca="false">COUNTIFS(Inbound_Data!$AK$2:$AK$4001,$A8,Inbound_Data!$V$2:$V$4001,F$4)</f>
        <v>116</v>
      </c>
      <c r="G8" s="21" t="n">
        <f aca="false">COUNTIFS(Inbound_Data!$AK$2:$AK$4001,$A8,Inbound_Data!$V$2:$V$4001,G$4)</f>
        <v>0</v>
      </c>
      <c r="H8" s="21" t="n">
        <f aca="false">SUM(B8:G8)</f>
        <v>300</v>
      </c>
      <c r="I8" s="7" t="str">
        <f aca="false">IF(H8=0,"-",IF(MAX(B8:F8)=0,"-",INDEX($B$4:$F$4,MATCH(MAX(B8:F8),B8:F8,0))))</f>
        <v>Manpower</v>
      </c>
      <c r="J8" s="23" t="n">
        <f aca="false">H8/SUM($H$5:$H$15)</f>
        <v>0.075</v>
      </c>
    </row>
    <row r="9" customFormat="false" ht="15" hidden="false" customHeight="false" outlineLevel="0" collapsed="false">
      <c r="A9" s="7" t="s">
        <v>41</v>
      </c>
      <c r="B9" s="21" t="n">
        <f aca="false">COUNTIFS(Inbound_Data!$AK$2:$AK$4001,$A9,Inbound_Data!$V$2:$V$4001,B$4)</f>
        <v>31</v>
      </c>
      <c r="C9" s="21" t="n">
        <f aca="false">COUNTIFS(Inbound_Data!$AK$2:$AK$4001,$A9,Inbound_Data!$V$2:$V$4001,C$4)</f>
        <v>30</v>
      </c>
      <c r="D9" s="21" t="n">
        <f aca="false">COUNTIFS(Inbound_Data!$AK$2:$AK$4001,$A9,Inbound_Data!$V$2:$V$4001,D$4)</f>
        <v>74</v>
      </c>
      <c r="E9" s="21" t="n">
        <f aca="false">COUNTIFS(Inbound_Data!$AK$2:$AK$4001,$A9,Inbound_Data!$V$2:$V$4001,E$4)</f>
        <v>0</v>
      </c>
      <c r="F9" s="21" t="n">
        <f aca="false">COUNTIFS(Inbound_Data!$AK$2:$AK$4001,$A9,Inbound_Data!$V$2:$V$4001,F$4)</f>
        <v>0</v>
      </c>
      <c r="G9" s="21" t="n">
        <f aca="false">COUNTIFS(Inbound_Data!$AK$2:$AK$4001,$A9,Inbound_Data!$V$2:$V$4001,G$4)</f>
        <v>0</v>
      </c>
      <c r="H9" s="21" t="n">
        <f aca="false">SUM(B9:G9)</f>
        <v>135</v>
      </c>
      <c r="I9" s="7" t="str">
        <f aca="false">IF(H9=0,"-",IF(MAX(B9:F9)=0,"-",INDEX($B$4:$F$4,MATCH(MAX(B9:F9),B9:F9,0))))</f>
        <v>Vendor</v>
      </c>
      <c r="J9" s="23" t="n">
        <f aca="false">H9/SUM($H$5:$H$15)</f>
        <v>0.03375</v>
      </c>
    </row>
    <row r="10" customFormat="false" ht="15" hidden="false" customHeight="false" outlineLevel="0" collapsed="false">
      <c r="A10" s="7" t="s">
        <v>44</v>
      </c>
      <c r="B10" s="21" t="n">
        <f aca="false">COUNTIFS(Inbound_Data!$AK$2:$AK$4001,$A10,Inbound_Data!$V$2:$V$4001,B$4)</f>
        <v>632</v>
      </c>
      <c r="C10" s="21" t="n">
        <f aca="false">COUNTIFS(Inbound_Data!$AK$2:$AK$4001,$A10,Inbound_Data!$V$2:$V$4001,C$4)</f>
        <v>415</v>
      </c>
      <c r="D10" s="21" t="n">
        <f aca="false">COUNTIFS(Inbound_Data!$AK$2:$AK$4001,$A10,Inbound_Data!$V$2:$V$4001,D$4)</f>
        <v>51</v>
      </c>
      <c r="E10" s="21" t="n">
        <f aca="false">COUNTIFS(Inbound_Data!$AK$2:$AK$4001,$A10,Inbound_Data!$V$2:$V$4001,E$4)</f>
        <v>292</v>
      </c>
      <c r="F10" s="21" t="n">
        <f aca="false">COUNTIFS(Inbound_Data!$AK$2:$AK$4001,$A10,Inbound_Data!$V$2:$V$4001,F$4)</f>
        <v>0</v>
      </c>
      <c r="G10" s="21" t="n">
        <f aca="false">COUNTIFS(Inbound_Data!$AK$2:$AK$4001,$A10,Inbound_Data!$V$2:$V$4001,G$4)</f>
        <v>0</v>
      </c>
      <c r="H10" s="21" t="n">
        <f aca="false">SUM(B10:G10)</f>
        <v>1390</v>
      </c>
      <c r="I10" s="7" t="str">
        <f aca="false">IF(H10=0,"-",IF(MAX(B10:F10)=0,"-",INDEX($B$4:$F$4,MATCH(MAX(B10:F10),B10:F10,0))))</f>
        <v>Manpower</v>
      </c>
      <c r="J10" s="23" t="n">
        <f aca="false">H10/SUM($H$5:$H$15)</f>
        <v>0.3475</v>
      </c>
    </row>
    <row r="11" customFormat="false" ht="15" hidden="false" customHeight="false" outlineLevel="0" collapsed="false">
      <c r="A11" s="7" t="s">
        <v>47</v>
      </c>
      <c r="B11" s="21" t="n">
        <f aca="false">COUNTIFS(Inbound_Data!$AK$2:$AK$4001,$A11,Inbound_Data!$V$2:$V$4001,B$4)</f>
        <v>132</v>
      </c>
      <c r="C11" s="21" t="n">
        <f aca="false">COUNTIFS(Inbound_Data!$AK$2:$AK$4001,$A11,Inbound_Data!$V$2:$V$4001,C$4)</f>
        <v>355</v>
      </c>
      <c r="D11" s="21" t="n">
        <f aca="false">COUNTIFS(Inbound_Data!$AK$2:$AK$4001,$A11,Inbound_Data!$V$2:$V$4001,D$4)</f>
        <v>38</v>
      </c>
      <c r="E11" s="21" t="n">
        <f aca="false">COUNTIFS(Inbound_Data!$AK$2:$AK$4001,$A11,Inbound_Data!$V$2:$V$4001,E$4)</f>
        <v>218</v>
      </c>
      <c r="F11" s="21" t="n">
        <f aca="false">COUNTIFS(Inbound_Data!$AK$2:$AK$4001,$A11,Inbound_Data!$V$2:$V$4001,F$4)</f>
        <v>0</v>
      </c>
      <c r="G11" s="21" t="n">
        <f aca="false">COUNTIFS(Inbound_Data!$AK$2:$AK$4001,$A11,Inbound_Data!$V$2:$V$4001,G$4)</f>
        <v>0</v>
      </c>
      <c r="H11" s="21" t="n">
        <f aca="false">SUM(B11:G11)</f>
        <v>743</v>
      </c>
      <c r="I11" s="7" t="str">
        <f aca="false">IF(H11=0,"-",IF(MAX(B11:F11)=0,"-",INDEX($B$4:$F$4,MATCH(MAX(B11:F11),B11:F11,0))))</f>
        <v>Documentation Mismatch</v>
      </c>
      <c r="J11" s="23" t="n">
        <f aca="false">H11/SUM($H$5:$H$15)</f>
        <v>0.18575</v>
      </c>
    </row>
    <row r="12" customFormat="false" ht="15" hidden="false" customHeight="false" outlineLevel="0" collapsed="false">
      <c r="A12" s="7" t="s">
        <v>50</v>
      </c>
      <c r="B12" s="21" t="n">
        <f aca="false">COUNTIFS(Inbound_Data!$AK$2:$AK$4001,$A12,Inbound_Data!$V$2:$V$4001,B$4)</f>
        <v>140</v>
      </c>
      <c r="C12" s="21" t="n">
        <f aca="false">COUNTIFS(Inbound_Data!$AK$2:$AK$4001,$A12,Inbound_Data!$V$2:$V$4001,C$4)</f>
        <v>0</v>
      </c>
      <c r="D12" s="21" t="n">
        <f aca="false">COUNTIFS(Inbound_Data!$AK$2:$AK$4001,$A12,Inbound_Data!$V$2:$V$4001,D$4)</f>
        <v>0</v>
      </c>
      <c r="E12" s="21" t="n">
        <f aca="false">COUNTIFS(Inbound_Data!$AK$2:$AK$4001,$A12,Inbound_Data!$V$2:$V$4001,E$4)</f>
        <v>0</v>
      </c>
      <c r="F12" s="21" t="n">
        <f aca="false">COUNTIFS(Inbound_Data!$AK$2:$AK$4001,$A12,Inbound_Data!$V$2:$V$4001,F$4)</f>
        <v>149</v>
      </c>
      <c r="G12" s="21" t="n">
        <f aca="false">COUNTIFS(Inbound_Data!$AK$2:$AK$4001,$A12,Inbound_Data!$V$2:$V$4001,G$4)</f>
        <v>0</v>
      </c>
      <c r="H12" s="21" t="n">
        <f aca="false">SUM(B12:G12)</f>
        <v>289</v>
      </c>
      <c r="I12" s="7" t="str">
        <f aca="false">IF(H12=0,"-",IF(MAX(B12:F12)=0,"-",INDEX($B$4:$F$4,MATCH(MAX(B12:F12),B12:F12,0))))</f>
        <v>Space / Equipment</v>
      </c>
      <c r="J12" s="23" t="n">
        <f aca="false">H12/SUM($H$5:$H$15)</f>
        <v>0.07225</v>
      </c>
    </row>
    <row r="13" customFormat="false" ht="15" hidden="false" customHeight="false" outlineLevel="0" collapsed="false">
      <c r="A13" s="7" t="s">
        <v>53</v>
      </c>
      <c r="B13" s="21" t="n">
        <f aca="false">COUNTIFS(Inbound_Data!$AK$2:$AK$4001,$A13,Inbound_Data!$V$2:$V$4001,B$4)</f>
        <v>47</v>
      </c>
      <c r="C13" s="21" t="n">
        <f aca="false">COUNTIFS(Inbound_Data!$AK$2:$AK$4001,$A13,Inbound_Data!$V$2:$V$4001,C$4)</f>
        <v>0</v>
      </c>
      <c r="D13" s="21" t="n">
        <f aca="false">COUNTIFS(Inbound_Data!$AK$2:$AK$4001,$A13,Inbound_Data!$V$2:$V$4001,D$4)</f>
        <v>0</v>
      </c>
      <c r="E13" s="21" t="n">
        <f aca="false">COUNTIFS(Inbound_Data!$AK$2:$AK$4001,$A13,Inbound_Data!$V$2:$V$4001,E$4)</f>
        <v>0</v>
      </c>
      <c r="F13" s="21" t="n">
        <f aca="false">COUNTIFS(Inbound_Data!$AK$2:$AK$4001,$A13,Inbound_Data!$V$2:$V$4001,F$4)</f>
        <v>35</v>
      </c>
      <c r="G13" s="21" t="n">
        <f aca="false">COUNTIFS(Inbound_Data!$AK$2:$AK$4001,$A13,Inbound_Data!$V$2:$V$4001,G$4)</f>
        <v>0</v>
      </c>
      <c r="H13" s="21" t="n">
        <f aca="false">SUM(B13:G13)</f>
        <v>82</v>
      </c>
      <c r="I13" s="7" t="str">
        <f aca="false">IF(H13=0,"-",IF(MAX(B13:F13)=0,"-",INDEX($B$4:$F$4,MATCH(MAX(B13:F13),B13:F13,0))))</f>
        <v>Manpower</v>
      </c>
      <c r="J13" s="23" t="n">
        <f aca="false">H13/SUM($H$5:$H$15)</f>
        <v>0.0205</v>
      </c>
    </row>
    <row r="14" customFormat="false" ht="15" hidden="false" customHeight="false" outlineLevel="0" collapsed="false">
      <c r="A14" s="7" t="s">
        <v>11170</v>
      </c>
      <c r="B14" s="21" t="n">
        <f aca="false">COUNTIFS(Inbound_Data!$AK$2:$AK$4001,$A14,Inbound_Data!$V$2:$V$4001,B$4)</f>
        <v>46</v>
      </c>
      <c r="C14" s="21" t="n">
        <f aca="false">COUNTIFS(Inbound_Data!$AK$2:$AK$4001,$A14,Inbound_Data!$V$2:$V$4001,C$4)</f>
        <v>52</v>
      </c>
      <c r="D14" s="21" t="n">
        <f aca="false">COUNTIFS(Inbound_Data!$AK$2:$AK$4001,$A14,Inbound_Data!$V$2:$V$4001,D$4)</f>
        <v>28</v>
      </c>
      <c r="E14" s="21" t="n">
        <f aca="false">COUNTIFS(Inbound_Data!$AK$2:$AK$4001,$A14,Inbound_Data!$V$2:$V$4001,E$4)</f>
        <v>34</v>
      </c>
      <c r="F14" s="21" t="n">
        <f aca="false">COUNTIFS(Inbound_Data!$AK$2:$AK$4001,$A14,Inbound_Data!$V$2:$V$4001,F$4)</f>
        <v>0</v>
      </c>
      <c r="G14" s="21" t="n">
        <f aca="false">COUNTIFS(Inbound_Data!$AK$2:$AK$4001,$A14,Inbound_Data!$V$2:$V$4001,G$4)</f>
        <v>0</v>
      </c>
      <c r="H14" s="21" t="n">
        <f aca="false">SUM(B14:G14)</f>
        <v>160</v>
      </c>
      <c r="I14" s="7" t="str">
        <f aca="false">IF(H14=0,"-",IF(MAX(B14:F14)=0,"-",INDEX($B$4:$F$4,MATCH(MAX(B14:F14),B14:F14,0))))</f>
        <v>Documentation Mismatch</v>
      </c>
      <c r="J14" s="23" t="n">
        <f aca="false">H14/SUM($H$5:$H$15)</f>
        <v>0.04</v>
      </c>
    </row>
    <row r="15" customFormat="false" ht="15" hidden="false" customHeight="false" outlineLevel="0" collapsed="false">
      <c r="A15" s="7" t="s">
        <v>11171</v>
      </c>
      <c r="B15" s="21" t="n">
        <f aca="false">COUNTIFS(Inbound_Data!$AK$2:$AK$4001,$A15,Inbound_Data!$V$2:$V$4001,B$4)</f>
        <v>0</v>
      </c>
      <c r="C15" s="21" t="n">
        <f aca="false">COUNTIFS(Inbound_Data!$AK$2:$AK$4001,$A15,Inbound_Data!$V$2:$V$4001,C$4)</f>
        <v>0</v>
      </c>
      <c r="D15" s="21" t="n">
        <f aca="false">COUNTIFS(Inbound_Data!$AK$2:$AK$4001,$A15,Inbound_Data!$V$2:$V$4001,D$4)</f>
        <v>0</v>
      </c>
      <c r="E15" s="21" t="n">
        <f aca="false">COUNTIFS(Inbound_Data!$AK$2:$AK$4001,$A15,Inbound_Data!$V$2:$V$4001,E$4)</f>
        <v>0</v>
      </c>
      <c r="F15" s="21" t="n">
        <f aca="false">COUNTIFS(Inbound_Data!$AK$2:$AK$4001,$A15,Inbound_Data!$V$2:$V$4001,F$4)</f>
        <v>0</v>
      </c>
      <c r="G15" s="21" t="n">
        <f aca="false">COUNTIFS(Inbound_Data!$AK$2:$AK$4001,$A15,Inbound_Data!$V$2:$V$4001,G$4)</f>
        <v>86</v>
      </c>
      <c r="H15" s="21" t="n">
        <f aca="false">SUM(B15:G15)</f>
        <v>86</v>
      </c>
      <c r="I15" s="7" t="str">
        <f aca="false">IF(H15=0,"-",IF(MAX(B15:F15)=0,"-",INDEX($B$4:$F$4,MATCH(MAX(B15:F15),B15:F15,0))))</f>
        <v>-</v>
      </c>
      <c r="J15" s="23" t="n">
        <f aca="false">H15/SUM($H$5:$H$15)</f>
        <v>0.0215</v>
      </c>
    </row>
    <row r="16" customFormat="false" ht="15" hidden="false" customHeight="false" outlineLevel="0" collapsed="false">
      <c r="A16" s="9" t="s">
        <v>11145</v>
      </c>
      <c r="B16" s="35" t="n">
        <f aca="false">SUM(B5:B15)</f>
        <v>1359</v>
      </c>
      <c r="C16" s="35" t="n">
        <f aca="false">SUM(C5:C15)</f>
        <v>852</v>
      </c>
      <c r="D16" s="35" t="n">
        <f aca="false">SUM(D5:D15)</f>
        <v>414</v>
      </c>
      <c r="E16" s="35" t="n">
        <f aca="false">SUM(E5:E15)</f>
        <v>544</v>
      </c>
      <c r="F16" s="35" t="n">
        <f aca="false">SUM(F5:F15)</f>
        <v>745</v>
      </c>
      <c r="G16" s="35" t="n">
        <f aca="false">SUM(G5:G15)</f>
        <v>86</v>
      </c>
      <c r="H16" s="35" t="n">
        <f aca="false">SUM(H5:H15)</f>
        <v>4000</v>
      </c>
    </row>
    <row r="18" customFormat="false" ht="15" hidden="false" customHeight="false" outlineLevel="0" collapsed="false">
      <c r="A18" s="2" t="s">
        <v>11172</v>
      </c>
    </row>
  </sheetData>
  <conditionalFormatting sqref="B5:F14">
    <cfRule type="colorScale" priority="2">
      <colorScale>
        <cfvo type="min" val="0"/>
        <cfvo type="max" val="0"/>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11"/>
    <col collapsed="false" customWidth="true" hidden="false" outlineLevel="0" max="4" min="4" style="0" width="15"/>
    <col collapsed="false" customWidth="true" hidden="false" outlineLevel="0" max="7" min="5" style="0" width="17"/>
    <col collapsed="false" customWidth="true" hidden="false" outlineLevel="0" max="8" min="8" style="0" width="16"/>
    <col collapsed="false" customWidth="true" hidden="false" outlineLevel="0" max="9" min="9" style="0" width="18"/>
    <col collapsed="false" customWidth="true" hidden="false" outlineLevel="0" max="10" min="10" style="0" width="14"/>
  </cols>
  <sheetData>
    <row r="1" customFormat="false" ht="19.7" hidden="false" customHeight="false" outlineLevel="0" collapsed="false">
      <c r="A1" s="1" t="s">
        <v>11173</v>
      </c>
    </row>
    <row r="2" customFormat="false" ht="15" hidden="false" customHeight="false" outlineLevel="0" collapsed="false">
      <c r="A2" s="2" t="s">
        <v>11174</v>
      </c>
    </row>
    <row r="4" customFormat="false" ht="15" hidden="false" customHeight="false" outlineLevel="0" collapsed="false">
      <c r="A4" s="10" t="s">
        <v>11175</v>
      </c>
      <c r="D4" s="11" t="n">
        <v>0.5</v>
      </c>
      <c r="E4" s="2" t="s">
        <v>11176</v>
      </c>
    </row>
    <row r="6" customFormat="false" ht="48" hidden="false" customHeight="true" outlineLevel="0" collapsed="false">
      <c r="A6" s="6" t="s">
        <v>22</v>
      </c>
      <c r="B6" s="6" t="s">
        <v>23</v>
      </c>
      <c r="C6" s="6" t="s">
        <v>11082</v>
      </c>
      <c r="D6" s="6" t="s">
        <v>11177</v>
      </c>
      <c r="E6" s="6" t="s">
        <v>11178</v>
      </c>
      <c r="F6" s="6" t="s">
        <v>11179</v>
      </c>
      <c r="G6" s="6" t="s">
        <v>11180</v>
      </c>
      <c r="H6" s="6" t="s">
        <v>11181</v>
      </c>
      <c r="I6" s="6" t="s">
        <v>11182</v>
      </c>
      <c r="J6" s="6" t="s">
        <v>11183</v>
      </c>
    </row>
    <row r="7" customFormat="false" ht="15" hidden="false" customHeight="false" outlineLevel="0" collapsed="false">
      <c r="A7" s="7" t="str">
        <f aca="false">Bottleneck_Score!A5</f>
        <v>Gate Wait</v>
      </c>
      <c r="B7" s="7" t="str">
        <f aca="false">Bottleneck_Score!B5</f>
        <v>Waiting</v>
      </c>
      <c r="C7" s="25" t="n">
        <f aca="false">Assumptions!$C$5</f>
        <v>30</v>
      </c>
      <c r="D7" s="22" t="n">
        <f aca="false">Bottleneck_Score!D5</f>
        <v>36.036</v>
      </c>
      <c r="E7" s="22" t="n">
        <f aca="false">(SUMIF(Inbound_Data!$Y$2:$Y$4001,"&lt;="&amp;C7)+COUNTIF(Inbound_Data!$Y$2:$Y$4001,"&gt;"&amp;C7)*C7)/COUNT(Inbound_Data!$Y$2:$Y$4001)</f>
        <v>22.424</v>
      </c>
      <c r="F7" s="22" t="n">
        <f aca="false">D7-E7</f>
        <v>13.612</v>
      </c>
      <c r="G7" s="22" t="n">
        <f aca="false">F7*$D$4</f>
        <v>6.806</v>
      </c>
      <c r="H7" s="23" t="n">
        <f aca="false">G7/AVERAGE(Inbound_Data!$AH$2:$AH$4001)</f>
        <v>0.0216141221421394</v>
      </c>
      <c r="I7" s="21" t="n">
        <f aca="false">G7*Bottleneck_Score!C5/60</f>
        <v>453.733333333333</v>
      </c>
      <c r="J7" s="25" t="n">
        <f aca="false">RANK(G7,$G$7:$G$15)</f>
        <v>3</v>
      </c>
    </row>
    <row r="8" customFormat="false" ht="15" hidden="false" customHeight="false" outlineLevel="0" collapsed="false">
      <c r="A8" s="7" t="str">
        <f aca="false">Bottleneck_Score!A6</f>
        <v>Dock Wait</v>
      </c>
      <c r="B8" s="7" t="str">
        <f aca="false">Bottleneck_Score!B6</f>
        <v>Waiting</v>
      </c>
      <c r="C8" s="25" t="n">
        <f aca="false">Assumptions!$C$6</f>
        <v>15</v>
      </c>
      <c r="D8" s="22" t="n">
        <f aca="false">Bottleneck_Score!D6</f>
        <v>9.70975</v>
      </c>
      <c r="E8" s="22" t="n">
        <f aca="false">(SUMIF(Inbound_Data!$Z$2:$Z$4001,"&lt;="&amp;C8)+COUNTIF(Inbound_Data!$Z$2:$Z$4001,"&gt;"&amp;C8)*C8)/COUNT(Inbound_Data!$Z$2:$Z$4001)</f>
        <v>8.7545</v>
      </c>
      <c r="F8" s="22" t="n">
        <f aca="false">D8-E8</f>
        <v>0.95525</v>
      </c>
      <c r="G8" s="22" t="n">
        <f aca="false">F8*$D$4</f>
        <v>0.477625</v>
      </c>
      <c r="H8" s="23" t="n">
        <f aca="false">G8/AVERAGE(Inbound_Data!$AH$2:$AH$4001)</f>
        <v>0.00151681532297081</v>
      </c>
      <c r="I8" s="21" t="n">
        <f aca="false">G8*Bottleneck_Score!C6/60</f>
        <v>31.8416666666667</v>
      </c>
      <c r="J8" s="25" t="n">
        <f aca="false">RANK(G8,$G$7:$G$15)</f>
        <v>9</v>
      </c>
    </row>
    <row r="9" customFormat="false" ht="15" hidden="false" customHeight="false" outlineLevel="0" collapsed="false">
      <c r="A9" s="7" t="str">
        <f aca="false">Bottleneck_Score!A7</f>
        <v>Unloading</v>
      </c>
      <c r="B9" s="7" t="str">
        <f aca="false">Bottleneck_Score!B7</f>
        <v>Processing</v>
      </c>
      <c r="C9" s="25" t="n">
        <f aca="false">Assumptions!$C$7</f>
        <v>60</v>
      </c>
      <c r="D9" s="22" t="n">
        <f aca="false">Bottleneck_Score!D7</f>
        <v>42.7025</v>
      </c>
      <c r="E9" s="22" t="n">
        <f aca="false">(SUMIF(Inbound_Data!$AA$2:$AA$4001,"&lt;="&amp;C9)+COUNTIF(Inbound_Data!$AA$2:$AA$4001,"&gt;"&amp;C9)*C9)/COUNT(Inbound_Data!$AA$2:$AA$4001)</f>
        <v>39.12825</v>
      </c>
      <c r="F9" s="22" t="n">
        <f aca="false">D9-E9</f>
        <v>3.57425</v>
      </c>
      <c r="G9" s="22" t="n">
        <f aca="false">F9*$D$4</f>
        <v>1.787125</v>
      </c>
      <c r="H9" s="23" t="n">
        <f aca="false">G9/AVERAGE(Inbound_Data!$AH$2:$AH$4001)</f>
        <v>0.00567545372219672</v>
      </c>
      <c r="I9" s="21" t="n">
        <f aca="false">G9*Bottleneck_Score!C7/60</f>
        <v>119.141666666667</v>
      </c>
      <c r="J9" s="25" t="n">
        <f aca="false">RANK(G9,$G$7:$G$15)</f>
        <v>6</v>
      </c>
    </row>
    <row r="10" customFormat="false" ht="15" hidden="false" customHeight="false" outlineLevel="0" collapsed="false">
      <c r="A10" s="7" t="str">
        <f aca="false">Bottleneck_Score!A8</f>
        <v>Unload-to-QC Wait</v>
      </c>
      <c r="B10" s="7" t="str">
        <f aca="false">Bottleneck_Score!B8</f>
        <v>Waiting</v>
      </c>
      <c r="C10" s="25" t="n">
        <f aca="false">Assumptions!$C$8</f>
        <v>15</v>
      </c>
      <c r="D10" s="22" t="n">
        <f aca="false">Bottleneck_Score!D8</f>
        <v>14.4245</v>
      </c>
      <c r="E10" s="22" t="n">
        <f aca="false">(SUMIF(Inbound_Data!$AB$2:$AB$4001,"&lt;="&amp;C10)+COUNTIF(Inbound_Data!$AB$2:$AB$4001,"&gt;"&amp;C10)*C10)/COUNT(Inbound_Data!$AB$2:$AB$4001)</f>
        <v>11.188</v>
      </c>
      <c r="F10" s="22" t="n">
        <f aca="false">D10-E10</f>
        <v>3.2365</v>
      </c>
      <c r="G10" s="22" t="n">
        <f aca="false">F10*$D$4</f>
        <v>1.61825</v>
      </c>
      <c r="H10" s="23" t="n">
        <f aca="false">G10/AVERAGE(Inbound_Data!$AH$2:$AH$4001)</f>
        <v>0.00513914974383149</v>
      </c>
      <c r="I10" s="21" t="n">
        <f aca="false">G10*Bottleneck_Score!C8/60</f>
        <v>107.883333333333</v>
      </c>
      <c r="J10" s="25" t="n">
        <f aca="false">RANK(G10,$G$7:$G$15)</f>
        <v>7</v>
      </c>
    </row>
    <row r="11" customFormat="false" ht="15" hidden="false" customHeight="false" outlineLevel="0" collapsed="false">
      <c r="A11" s="7" t="str">
        <f aca="false">Bottleneck_Score!A9</f>
        <v>QC</v>
      </c>
      <c r="B11" s="7" t="str">
        <f aca="false">Bottleneck_Score!B9</f>
        <v>Processing</v>
      </c>
      <c r="C11" s="25" t="n">
        <f aca="false">Assumptions!$C$9</f>
        <v>45</v>
      </c>
      <c r="D11" s="22" t="n">
        <f aca="false">Bottleneck_Score!D9</f>
        <v>35.95825</v>
      </c>
      <c r="E11" s="22" t="n">
        <f aca="false">(SUMIF(Inbound_Data!$AC$2:$AC$4001,"&lt;="&amp;C11)+COUNTIF(Inbound_Data!$AC$2:$AC$4001,"&gt;"&amp;C11)*C11)/COUNT(Inbound_Data!$AC$2:$AC$4001)</f>
        <v>31.13275</v>
      </c>
      <c r="F11" s="22" t="n">
        <f aca="false">D11-E11</f>
        <v>4.8255</v>
      </c>
      <c r="G11" s="22" t="n">
        <f aca="false">F11*$D$4</f>
        <v>2.41275</v>
      </c>
      <c r="H11" s="23" t="n">
        <f aca="false">G11/AVERAGE(Inbound_Data!$AH$2:$AH$4001)</f>
        <v>0.00766227934152907</v>
      </c>
      <c r="I11" s="21" t="n">
        <f aca="false">G11*Bottleneck_Score!C9/60</f>
        <v>160.85</v>
      </c>
      <c r="J11" s="25" t="n">
        <f aca="false">RANK(G11,$G$7:$G$15)</f>
        <v>4</v>
      </c>
    </row>
    <row r="12" customFormat="false" ht="15" hidden="false" customHeight="false" outlineLevel="0" collapsed="false">
      <c r="A12" s="7" t="str">
        <f aca="false">Bottleneck_Score!A10</f>
        <v>QC-to-GRN Wait</v>
      </c>
      <c r="B12" s="7" t="str">
        <f aca="false">Bottleneck_Score!B10</f>
        <v>Waiting</v>
      </c>
      <c r="C12" s="25" t="n">
        <f aca="false">Assumptions!$C$10</f>
        <v>30</v>
      </c>
      <c r="D12" s="22" t="n">
        <f aca="false">Bottleneck_Score!D10</f>
        <v>64.2736979166667</v>
      </c>
      <c r="E12" s="22" t="n">
        <f aca="false">(SUMIF(Inbound_Data!$AD$2:$AD$4001,"&lt;="&amp;C12)+COUNTIF(Inbound_Data!$AD$2:$AD$4001,"&gt;"&amp;C12)*C12)/COUNT(Inbound_Data!$AD$2:$AD$4001)</f>
        <v>25.4622395833333</v>
      </c>
      <c r="F12" s="22" t="n">
        <f aca="false">D12-E12</f>
        <v>38.8114583333333</v>
      </c>
      <c r="G12" s="22" t="n">
        <f aca="false">F12*$D$4</f>
        <v>19.4057291666667</v>
      </c>
      <c r="H12" s="23" t="n">
        <f aca="false">G12/AVERAGE(Inbound_Data!$AH$2:$AH$4001)</f>
        <v>0.0616276521401132</v>
      </c>
      <c r="I12" s="21" t="n">
        <f aca="false">G12*Bottleneck_Score!C10/60</f>
        <v>1241.96666666667</v>
      </c>
      <c r="J12" s="25" t="n">
        <f aca="false">RANK(G12,$G$7:$G$15)</f>
        <v>1</v>
      </c>
    </row>
    <row r="13" customFormat="false" ht="15" hidden="false" customHeight="false" outlineLevel="0" collapsed="false">
      <c r="A13" s="7" t="str">
        <f aca="false">Bottleneck_Score!A11</f>
        <v>GRN Processing</v>
      </c>
      <c r="B13" s="7" t="str">
        <f aca="false">Bottleneck_Score!B11</f>
        <v>Processing</v>
      </c>
      <c r="C13" s="25" t="n">
        <f aca="false">Assumptions!$C$11</f>
        <v>45</v>
      </c>
      <c r="D13" s="22" t="n">
        <f aca="false">Bottleneck_Score!D11</f>
        <v>65.0265625</v>
      </c>
      <c r="E13" s="22" t="n">
        <f aca="false">(SUMIF(Inbound_Data!$AE$2:$AE$4001,"&lt;="&amp;C13)+COUNTIF(Inbound_Data!$AE$2:$AE$4001,"&gt;"&amp;C13)*C13)/COUNT(Inbound_Data!$AE$2:$AE$4001)</f>
        <v>36.2419270833333</v>
      </c>
      <c r="F13" s="22" t="n">
        <f aca="false">D13-E13</f>
        <v>28.7846354166667</v>
      </c>
      <c r="G13" s="22" t="n">
        <f aca="false">F13*$D$4</f>
        <v>14.3923177083333</v>
      </c>
      <c r="H13" s="23" t="n">
        <f aca="false">G13/AVERAGE(Inbound_Data!$AH$2:$AH$4001)</f>
        <v>0.0457063345366431</v>
      </c>
      <c r="I13" s="21" t="n">
        <f aca="false">G13*Bottleneck_Score!C11/60</f>
        <v>921.108333333333</v>
      </c>
      <c r="J13" s="25" t="n">
        <f aca="false">RANK(G13,$G$7:$G$15)</f>
        <v>2</v>
      </c>
    </row>
    <row r="14" customFormat="false" ht="15" hidden="false" customHeight="false" outlineLevel="0" collapsed="false">
      <c r="A14" s="7" t="str">
        <f aca="false">Bottleneck_Score!A12</f>
        <v>GRN-to-Putaway Wait</v>
      </c>
      <c r="B14" s="7" t="str">
        <f aca="false">Bottleneck_Score!B12</f>
        <v>Waiting</v>
      </c>
      <c r="C14" s="25" t="n">
        <f aca="false">Assumptions!$C$12</f>
        <v>20</v>
      </c>
      <c r="D14" s="22" t="n">
        <f aca="false">Bottleneck_Score!D12</f>
        <v>19.1875</v>
      </c>
      <c r="E14" s="22" t="n">
        <f aca="false">(SUMIF(Inbound_Data!$AF$2:$AF$4001,"&lt;="&amp;C14)+COUNTIF(Inbound_Data!$AF$2:$AF$4001,"&gt;"&amp;C14)*C14)/COUNT(Inbound_Data!$AF$2:$AF$4001)</f>
        <v>15.0677083333333</v>
      </c>
      <c r="F14" s="22" t="n">
        <f aca="false">D14-E14</f>
        <v>4.11979166666667</v>
      </c>
      <c r="G14" s="22" t="n">
        <f aca="false">F14*$D$4</f>
        <v>2.05989583333333</v>
      </c>
      <c r="H14" s="23" t="n">
        <f aca="false">G14/AVERAGE(Inbound_Data!$AH$2:$AH$4001)</f>
        <v>0.00654170439931688</v>
      </c>
      <c r="I14" s="21" t="n">
        <f aca="false">G14*Bottleneck_Score!C12/60</f>
        <v>131.833333333333</v>
      </c>
      <c r="J14" s="25" t="n">
        <f aca="false">RANK(G14,$G$7:$G$15)</f>
        <v>5</v>
      </c>
    </row>
    <row r="15" customFormat="false" ht="15" hidden="false" customHeight="false" outlineLevel="0" collapsed="false">
      <c r="A15" s="7" t="str">
        <f aca="false">Bottleneck_Score!A13</f>
        <v>Putaway</v>
      </c>
      <c r="B15" s="7" t="str">
        <f aca="false">Bottleneck_Score!B13</f>
        <v>Processing</v>
      </c>
      <c r="C15" s="25" t="n">
        <f aca="false">Assumptions!$C$13</f>
        <v>40</v>
      </c>
      <c r="D15" s="22" t="n">
        <f aca="false">Bottleneck_Score!D13</f>
        <v>27.29296875</v>
      </c>
      <c r="E15" s="22" t="n">
        <f aca="false">(SUMIF(Inbound_Data!$AG$2:$AG$4001,"&lt;="&amp;C15)+COUNTIF(Inbound_Data!$AG$2:$AG$4001,"&gt;"&amp;C15)*C15)/COUNT(Inbound_Data!$AG$2:$AG$4001)</f>
        <v>24.7713541666667</v>
      </c>
      <c r="F15" s="22" t="n">
        <f aca="false">D15-E15</f>
        <v>2.52161458333334</v>
      </c>
      <c r="G15" s="22" t="n">
        <f aca="false">F15*$D$4</f>
        <v>1.26080729166667</v>
      </c>
      <c r="H15" s="23" t="n">
        <f aca="false">G15/AVERAGE(Inbound_Data!$AH$2:$AH$4001)</f>
        <v>0.00400400276223675</v>
      </c>
      <c r="I15" s="21" t="n">
        <f aca="false">G15*Bottleneck_Score!C13/60</f>
        <v>80.6916666666667</v>
      </c>
      <c r="J15" s="25" t="n">
        <f aca="false">RANK(G15,$G$7:$G$15)</f>
        <v>8</v>
      </c>
    </row>
    <row r="17" customFormat="false" ht="15" hidden="false" customHeight="false" outlineLevel="0" collapsed="false">
      <c r="A17" s="9" t="s">
        <v>11184</v>
      </c>
    </row>
    <row r="18" customFormat="false" ht="39.75" hidden="false" customHeight="true" outlineLevel="0" collapsed="false">
      <c r="A18" s="6" t="s">
        <v>11185</v>
      </c>
      <c r="B18" s="6"/>
      <c r="C18" s="6"/>
      <c r="D18" s="6" t="s">
        <v>11186</v>
      </c>
      <c r="E18" s="6" t="s">
        <v>11187</v>
      </c>
      <c r="F18" s="6" t="s">
        <v>11188</v>
      </c>
      <c r="G18" s="6" t="s">
        <v>11182</v>
      </c>
    </row>
    <row r="19" customFormat="false" ht="15" hidden="false" customHeight="false" outlineLevel="0" collapsed="false">
      <c r="A19" s="7" t="s">
        <v>11189</v>
      </c>
      <c r="B19" s="7"/>
      <c r="C19" s="7"/>
      <c r="D19" s="22" t="n">
        <f aca="false">LARGE(G7:G15,1)</f>
        <v>19.4057291666667</v>
      </c>
      <c r="E19" s="22" t="n">
        <f aca="false">AVERAGE(Inbound_Data!$AH$2:$AH$4001)-D19</f>
        <v>295.480989583333</v>
      </c>
      <c r="F19" s="23" t="n">
        <f aca="false">D19/AVERAGE(Inbound_Data!$AH$2:$AH$4001)</f>
        <v>0.0616276521401132</v>
      </c>
      <c r="G19" s="21" t="n">
        <f aca="false">SUMPRODUCT(LARGE(I7:I15,1))</f>
        <v>1241.96666666667</v>
      </c>
    </row>
    <row r="20" customFormat="false" ht="15" hidden="false" customHeight="false" outlineLevel="0" collapsed="false">
      <c r="A20" s="7" t="s">
        <v>11190</v>
      </c>
      <c r="B20" s="7"/>
      <c r="C20" s="7"/>
      <c r="D20" s="22" t="n">
        <f aca="false">LARGE(G7:G15,1)+LARGE(G7:G15,2)</f>
        <v>33.798046875</v>
      </c>
      <c r="E20" s="22" t="n">
        <f aca="false">AVERAGE(Inbound_Data!$AH$2:$AH$4001)-D20</f>
        <v>281.088671875</v>
      </c>
      <c r="F20" s="23" t="n">
        <f aca="false">D20/AVERAGE(Inbound_Data!$AH$2:$AH$4001)</f>
        <v>0.107333986676756</v>
      </c>
      <c r="G20" s="21" t="n">
        <f aca="false">LARGE(I7:I15,1)+LARGE(I7:I15,2)</f>
        <v>2163.075</v>
      </c>
    </row>
    <row r="21" customFormat="false" ht="15" hidden="false" customHeight="false" outlineLevel="0" collapsed="false">
      <c r="A21" s="7" t="s">
        <v>11191</v>
      </c>
      <c r="B21" s="7"/>
      <c r="C21" s="7"/>
      <c r="D21" s="22" t="n">
        <f aca="false">LARGE(G7:G15,1)+LARGE(G7:G15,2)+LARGE(G7:G15,3)</f>
        <v>40.604046875</v>
      </c>
      <c r="E21" s="22" t="n">
        <f aca="false">AVERAGE(Inbound_Data!$AH$2:$AH$4001)-D21</f>
        <v>274.282671875</v>
      </c>
      <c r="F21" s="23" t="n">
        <f aca="false">D21/AVERAGE(Inbound_Data!$AH$2:$AH$4001)</f>
        <v>0.128948108818896</v>
      </c>
      <c r="G21" s="21" t="n">
        <f aca="false">LARGE(I7:I15,1)+LARGE(I7:I15,2)+LARGE(I7:I15,3)</f>
        <v>2616.80833333333</v>
      </c>
    </row>
    <row r="22" customFormat="false" ht="15" hidden="false" customHeight="false" outlineLevel="0" collapsed="false">
      <c r="A22" s="7" t="s">
        <v>11192</v>
      </c>
      <c r="B22" s="7"/>
      <c r="C22" s="7"/>
      <c r="D22" s="22" t="n">
        <f aca="false">SUM(G7:G15)</f>
        <v>50.2205</v>
      </c>
      <c r="E22" s="22" t="n">
        <f aca="false">AVERAGE(Inbound_Data!$AH$2:$AH$4001)-D22</f>
        <v>264.66621875</v>
      </c>
      <c r="F22" s="23" t="n">
        <f aca="false">D22/AVERAGE(Inbound_Data!$AH$2:$AH$4001)</f>
        <v>0.159487514110977</v>
      </c>
      <c r="G22" s="21" t="n">
        <f aca="false">SUM(I7:I15)</f>
        <v>3249.05</v>
      </c>
    </row>
    <row r="24" customFormat="false" ht="15" hidden="false" customHeight="false" outlineLevel="0" collapsed="false">
      <c r="A24" s="2" t="s">
        <v>11193</v>
      </c>
    </row>
    <row r="25" customFormat="false" ht="15" hidden="false" customHeight="false" outlineLevel="0" collapsed="false">
      <c r="A25" s="2" t="s">
        <v>11194</v>
      </c>
    </row>
    <row r="26" customFormat="false" ht="15" hidden="false" customHeight="false" outlineLevel="0" collapsed="false">
      <c r="A26" s="2" t="s">
        <v>11195</v>
      </c>
    </row>
    <row r="27" customFormat="false" ht="15" hidden="false" customHeight="false" outlineLevel="0" collapsed="false">
      <c r="A27" s="2" t="s">
        <v>11196</v>
      </c>
    </row>
  </sheetData>
  <mergeCells count="5">
    <mergeCell ref="A18:C18"/>
    <mergeCell ref="A19:C19"/>
    <mergeCell ref="A20:C20"/>
    <mergeCell ref="A21:C21"/>
    <mergeCell ref="A22:C22"/>
  </mergeCells>
  <conditionalFormatting sqref="G7:G15">
    <cfRule type="colorScale" priority="2">
      <colorScale>
        <cfvo type="min" val="0"/>
        <cfvo type="max" val="0"/>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2"/>
    <col collapsed="false" customWidth="true" hidden="false" outlineLevel="0" max="3" min="3" style="0" width="58"/>
    <col collapsed="false" customWidth="true" hidden="false" outlineLevel="0" max="4" min="4" style="0" width="22"/>
    <col collapsed="false" customWidth="true" hidden="false" outlineLevel="0" max="5" min="5" style="0" width="30"/>
  </cols>
  <sheetData>
    <row r="1" customFormat="false" ht="19.7" hidden="false" customHeight="false" outlineLevel="0" collapsed="false">
      <c r="A1" s="1" t="s">
        <v>11197</v>
      </c>
    </row>
    <row r="2" customFormat="false" ht="15" hidden="false" customHeight="false" outlineLevel="0" collapsed="false">
      <c r="A2" s="2" t="s">
        <v>11198</v>
      </c>
    </row>
    <row r="3" customFormat="false" ht="15" hidden="false" customHeight="false" outlineLevel="0" collapsed="false">
      <c r="A3" s="9" t="s">
        <v>11199</v>
      </c>
      <c r="B3" s="36" t="str">
        <f aca="false">Bottleneck_Score!D21</f>
        <v>QC-to-GRN Wait (83.8)</v>
      </c>
    </row>
    <row r="4" customFormat="false" ht="15" hidden="false" customHeight="false" outlineLevel="0" collapsed="false">
      <c r="A4" s="9" t="s">
        <v>11200</v>
      </c>
      <c r="B4" s="36" t="str">
        <f aca="false">Bottleneck_Score!D22</f>
        <v>GRN Processing (76.3)</v>
      </c>
    </row>
    <row r="6" customFormat="false" ht="27.75" hidden="false" customHeight="true" outlineLevel="0" collapsed="false">
      <c r="A6" s="6" t="s">
        <v>11201</v>
      </c>
      <c r="B6" s="6" t="s">
        <v>11202</v>
      </c>
      <c r="C6" s="6" t="s">
        <v>11203</v>
      </c>
      <c r="D6" s="6" t="s">
        <v>11204</v>
      </c>
      <c r="E6" s="6" t="s">
        <v>11205</v>
      </c>
    </row>
    <row r="7" customFormat="false" ht="61.5" hidden="false" customHeight="true" outlineLevel="0" collapsed="false">
      <c r="A7" s="37" t="n">
        <v>1</v>
      </c>
      <c r="B7" s="37" t="s">
        <v>11206</v>
      </c>
      <c r="C7" s="37" t="s">
        <v>11207</v>
      </c>
      <c r="D7" s="37" t="s">
        <v>11208</v>
      </c>
      <c r="E7" s="37" t="s">
        <v>11209</v>
      </c>
    </row>
    <row r="8" customFormat="false" ht="61.5" hidden="false" customHeight="true" outlineLevel="0" collapsed="false">
      <c r="A8" s="37" t="n">
        <v>2</v>
      </c>
      <c r="B8" s="37" t="s">
        <v>11210</v>
      </c>
      <c r="C8" s="37" t="s">
        <v>11211</v>
      </c>
      <c r="D8" s="37" t="s">
        <v>11212</v>
      </c>
      <c r="E8" s="37" t="s">
        <v>11213</v>
      </c>
    </row>
    <row r="9" customFormat="false" ht="61.5" hidden="false" customHeight="true" outlineLevel="0" collapsed="false">
      <c r="A9" s="37" t="n">
        <v>3</v>
      </c>
      <c r="B9" s="37" t="s">
        <v>11214</v>
      </c>
      <c r="C9" s="37" t="s">
        <v>11215</v>
      </c>
      <c r="D9" s="37" t="s">
        <v>11216</v>
      </c>
      <c r="E9" s="37" t="s">
        <v>11217</v>
      </c>
    </row>
    <row r="10" customFormat="false" ht="61.5" hidden="false" customHeight="true" outlineLevel="0" collapsed="false">
      <c r="A10" s="37" t="n">
        <v>4</v>
      </c>
      <c r="B10" s="37" t="s">
        <v>11218</v>
      </c>
      <c r="C10" s="37" t="s">
        <v>11219</v>
      </c>
      <c r="D10" s="37" t="s">
        <v>11220</v>
      </c>
      <c r="E10" s="37" t="s">
        <v>11221</v>
      </c>
    </row>
    <row r="11" customFormat="false" ht="61.5" hidden="false" customHeight="true" outlineLevel="0" collapsed="false">
      <c r="A11" s="37" t="n">
        <v>5</v>
      </c>
      <c r="B11" s="37" t="s">
        <v>11222</v>
      </c>
      <c r="C11" s="37" t="s">
        <v>11223</v>
      </c>
      <c r="D11" s="37" t="s">
        <v>11216</v>
      </c>
      <c r="E11" s="37" t="s">
        <v>11224</v>
      </c>
    </row>
    <row r="12" customFormat="false" ht="61.5" hidden="false" customHeight="true" outlineLevel="0" collapsed="false">
      <c r="A12" s="37" t="n">
        <v>6</v>
      </c>
      <c r="B12" s="37" t="s">
        <v>11225</v>
      </c>
      <c r="C12" s="37" t="s">
        <v>11226</v>
      </c>
      <c r="D12" s="37" t="s">
        <v>11227</v>
      </c>
      <c r="E12" s="37" t="s">
        <v>11228</v>
      </c>
    </row>
    <row r="13" customFormat="false" ht="61.5" hidden="false" customHeight="true" outlineLevel="0" collapsed="false">
      <c r="A13" s="37" t="n">
        <v>7</v>
      </c>
      <c r="B13" s="37" t="s">
        <v>11229</v>
      </c>
      <c r="C13" s="37" t="s">
        <v>11230</v>
      </c>
      <c r="D13" s="37" t="s">
        <v>11208</v>
      </c>
      <c r="E13" s="37" t="s">
        <v>11231</v>
      </c>
    </row>
    <row r="15" customFormat="false" ht="15" hidden="false" customHeight="false" outlineLevel="0" collapsed="false">
      <c r="A15" s="2" t="s">
        <v>11232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2026-10-09T04:59:01Z</dcterms:created>
  <dc:creator>openpyxl</dc:creator>
  <dc:description/>
  <dc:language>en-US</dc:language>
  <cp:lastModifiedBy/>
  <dcterms:modified xsi:type="dcterms:W3CDTF">2026-10-09T04:59:09Z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